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3.xml" ContentType="application/vnd.ms-excel.slicer+xml"/>
  <Override PartName="/xl/charts/chartEx1.xml" ContentType="application/vnd.ms-office.chartex+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4.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7.xml" ContentType="application/vnd.openxmlformats-officedocument.drawing+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8.xml" ContentType="application/vnd.openxmlformats-officedocument.drawing+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1.xml" ContentType="application/vnd.openxmlformats-officedocument.spreadsheetml.pivotTable+xml"/>
  <Override PartName="/xl/drawings/drawing9.xml" ContentType="application/vnd.openxmlformats-officedocument.drawing+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2.xml" ContentType="application/vnd.openxmlformats-officedocument.spreadsheetml.pivotTable+xml"/>
  <Override PartName="/xl/drawings/drawing10.xml" ContentType="application/vnd.openxmlformats-officedocument.drawing+xml"/>
  <Override PartName="/xl/charts/chartEx3.xml" ContentType="application/vnd.ms-office.chartex+xml"/>
  <Override PartName="/xl/charts/style26.xml" ContentType="application/vnd.ms-office.chartstyle+xml"/>
  <Override PartName="/xl/charts/colors26.xml" ContentType="application/vnd.ms-office.chartcolorstyle+xml"/>
  <Override PartName="/xl/tables/table1.xml" ContentType="application/vnd.openxmlformats-officedocument.spreadsheetml.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1.xml" ContentType="application/vnd.openxmlformats-officedocument.drawing+xml"/>
  <Override PartName="/xl/charts/chartEx4.xml" ContentType="application/vnd.ms-office.chartex+xml"/>
  <Override PartName="/xl/charts/style27.xml" ContentType="application/vnd.ms-office.chartstyle+xml"/>
  <Override PartName="/xl/charts/colors27.xml" ContentType="application/vnd.ms-office.chartcolorstyle+xml"/>
  <Override PartName="/xl/charts/chartEx5.xml" ContentType="application/vnd.ms-office.chartex+xml"/>
  <Override PartName="/xl/charts/style28.xml" ContentType="application/vnd.ms-office.chartstyle+xml"/>
  <Override PartName="/xl/charts/colors28.xml" ContentType="application/vnd.ms-office.chartcolorstyle+xml"/>
  <Override PartName="/xl/charts/chart24.xml" ContentType="application/vnd.openxmlformats-officedocument.drawingml.chart+xml"/>
  <Override PartName="/xl/charts/style29.xml" ContentType="application/vnd.ms-office.chartstyle+xml"/>
  <Override PartName="/xl/charts/colors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hidePivotFieldList="1"/>
  <mc:AlternateContent xmlns:mc="http://schemas.openxmlformats.org/markup-compatibility/2006">
    <mc:Choice Requires="x15">
      <x15ac:absPath xmlns:x15ac="http://schemas.microsoft.com/office/spreadsheetml/2010/11/ac" url="C:\Users\Keerthi\Desktop\04-Keerthi\01-Aplhaa.ai\Submitted\week-1\"/>
    </mc:Choice>
  </mc:AlternateContent>
  <xr:revisionPtr revIDLastSave="0" documentId="13_ncr:1_{B27E2C7C-A8F5-485D-A067-09A3B2723023}" xr6:coauthVersionLast="45" xr6:coauthVersionMax="45" xr10:uidLastSave="{00000000-0000-0000-0000-000000000000}"/>
  <bookViews>
    <workbookView xWindow="-110" yWindow="-110" windowWidth="19420" windowHeight="10420" tabRatio="850" activeTab="1" xr2:uid="{00000000-000D-0000-FFFF-FFFF00000000}"/>
  </bookViews>
  <sheets>
    <sheet name="Final dashboard-Sales" sheetId="51" r:id="rId1"/>
    <sheet name="Final dashboard-Logistics" sheetId="49" r:id="rId2"/>
    <sheet name="Final dashboard-Geographic" sheetId="50" r:id="rId3"/>
    <sheet name="Ship-Late-Mode" sheetId="16" state="hidden" r:id="rId4"/>
    <sheet name="Segment-SDP" sheetId="28" state="hidden" r:id="rId5"/>
    <sheet name="Region-SDP" sheetId="29" state="hidden" r:id="rId6"/>
    <sheet name="SalesVsyear" sheetId="9" state="hidden" r:id="rId7"/>
    <sheet name="Products returnes" sheetId="15" state="hidden" r:id="rId8"/>
    <sheet name="SPD-states" sheetId="38" state="hidden" r:id="rId9"/>
    <sheet name="profitMap" sheetId="35" state="hidden" r:id="rId10"/>
    <sheet name="Alphaa-Superstore-Nov-2020" sheetId="7" r:id="rId11"/>
    <sheet name="sales-map" sheetId="25" state="hidden" r:id="rId12"/>
  </sheets>
  <definedNames>
    <definedName name="_xlchart.v5.0" hidden="1">'sales-map'!$D$3</definedName>
    <definedName name="_xlchart.v5.1" hidden="1">'sales-map'!$D$4:$D$52</definedName>
    <definedName name="_xlchart.v5.10" hidden="1">'sales-map'!$E$3</definedName>
    <definedName name="_xlchart.v5.11" hidden="1">'sales-map'!$E$4:$E$52</definedName>
    <definedName name="_xlchart.v5.12" hidden="1">'sales-map'!$D$3</definedName>
    <definedName name="_xlchart.v5.13" hidden="1">'sales-map'!$D$4:$D$52</definedName>
    <definedName name="_xlchart.v5.14" hidden="1">'sales-map'!$E$3</definedName>
    <definedName name="_xlchart.v5.15" hidden="1">'sales-map'!$E$4:$E$52</definedName>
    <definedName name="_xlchart.v5.2" hidden="1">'sales-map'!$E$3</definedName>
    <definedName name="_xlchart.v5.3" hidden="1">'sales-map'!$E$4:$E$52</definedName>
    <definedName name="_xlchart.v5.4" hidden="1">profitMap!$D$4:$D$52</definedName>
    <definedName name="_xlchart.v5.5" hidden="1">profitMap!$E$4:$E$52</definedName>
    <definedName name="_xlchart.v5.6" hidden="1">profitMap!$D$4:$D$52</definedName>
    <definedName name="_xlchart.v5.7" hidden="1">profitMap!$E$4:$E$52</definedName>
    <definedName name="_xlchart.v5.8" hidden="1">'sales-map'!$D$3</definedName>
    <definedName name="_xlchart.v5.9" hidden="1">'sales-map'!$D$4:$D$52</definedName>
    <definedName name="_xlcn.WorksheetConnection_salesmapL3P151" hidden="1">'sales-map'!$L$3:$P$15</definedName>
    <definedName name="_xlcn.WorksheetConnection_SuperstoreDashboard.xlsxsuperstore1" hidden="1">superstore[]</definedName>
    <definedName name="Geographic">#REF!</definedName>
    <definedName name="Logistics">#REF!</definedName>
    <definedName name="main" localSheetId="2">'Final dashboard-Geographic'!$A$1:$V$28</definedName>
    <definedName name="main" localSheetId="1">'Final dashboard-Logistics'!$A$1:$V$28</definedName>
    <definedName name="main" localSheetId="0">'Final dashboard-Sales'!$A$1:$V$28</definedName>
    <definedName name="main">#REF!</definedName>
    <definedName name="SDP">#REF!</definedName>
    <definedName name="selction" localSheetId="2">CHOOSE('Final dashboard-Geographic'!$T$10,[0]!SDP,[0]!Logistics,[0]!Geographic)</definedName>
    <definedName name="selction" localSheetId="1">CHOOSE('Final dashboard-Logistics'!$T$10,[0]!SDP,[0]!Logistics,[0]!Geographic)</definedName>
    <definedName name="selction" localSheetId="0">CHOOSE('Final dashboard-Sales'!$T$10,[0]!SDP,[0]!Logistics,[0]!Geographic)</definedName>
    <definedName name="selction">CHOOSE(#REF!,SDP,Logistics,Geographic)</definedName>
    <definedName name="showchart" localSheetId="2">CHOOSE('Final dashboard-Geographic'!$T1048576,[0]!SDP,[0]!Logistics,[0]!Geographic)</definedName>
    <definedName name="showchart" localSheetId="1">CHOOSE('Final dashboard-Logistics'!$T1048576,[0]!SDP,[0]!Logistics,[0]!Geographic)</definedName>
    <definedName name="showchart" localSheetId="0">CHOOSE('Final dashboard-Sales'!$T1048576,[0]!SDP,[0]!Logistics,[0]!Geographic)</definedName>
    <definedName name="showchart">CHOOSE(#REF!,SDP,Logistics,Geographic)</definedName>
    <definedName name="Slicer_Category">#N/A</definedName>
    <definedName name="Slicer_OrderDate__Year">#N/A</definedName>
    <definedName name="Slicer_Region">#N/A</definedName>
    <definedName name="Slicer_Segment">#N/A</definedName>
    <definedName name="Slicer_ShipMode">#N/A</definedName>
  </definedNames>
  <calcPr calcId="191029"/>
  <pivotCaches>
    <pivotCache cacheId="4" r:id="rId13"/>
    <pivotCache cacheId="5" r:id="rId14"/>
    <pivotCache cacheId="6" r:id="rId15"/>
    <pivotCache cacheId="7" r:id="rId16"/>
    <pivotCache cacheId="8" r:id="rId17"/>
    <pivotCache cacheId="9" r:id="rId18"/>
    <pivotCache cacheId="10" r:id="rId19"/>
    <pivotCache cacheId="11" r:id="rId20"/>
    <pivotCache cacheId="12" r:id="rId21"/>
    <pivotCache cacheId="13" r:id="rId22"/>
    <pivotCache cacheId="14" r:id="rId23"/>
    <pivotCache cacheId="15" r:id="rId24"/>
    <pivotCache cacheId="16" r:id="rId25"/>
    <pivotCache cacheId="17" r:id="rId26"/>
    <pivotCache cacheId="18" r:id="rId27"/>
  </pivotCaches>
  <extLst>
    <ext xmlns:x14="http://schemas.microsoft.com/office/spreadsheetml/2009/9/main" uri="{876F7934-8845-4945-9796-88D515C7AA90}">
      <x14:pivotCaches>
        <pivotCache cacheId="19" r:id="rId28"/>
      </x14:pivotCaches>
    </ext>
    <ext xmlns:x14="http://schemas.microsoft.com/office/spreadsheetml/2009/9/main" uri="{BBE1A952-AA13-448e-AADC-164F8A28A991}">
      <x14:slicerCaches>
        <x14:slicerCache r:id="rId29"/>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superstore" name="superstore" connection="WorksheetConnection_SuperstoreDashboard.xlsx!superstore"/>
          <x15:modelTable id="Range" name="Range" connection="WorksheetConnection_sales-map!$L$3:$P$15"/>
        </x15:modelTables>
        <x15:extLst>
          <ext xmlns:x16="http://schemas.microsoft.com/office/spreadsheetml/2014/11/main" uri="{9835A34E-60A6-4A7C-AAB8-D5F71C897F49}">
            <x16:modelTimeGroupings>
              <x16:modelTimeGrouping tableName="superstore"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4" i="38" l="1"/>
  <c r="I5" i="38"/>
  <c r="H3" i="38" l="1"/>
  <c r="C1" i="9"/>
  <c r="G5" i="38" l="1"/>
  <c r="G6" i="38"/>
  <c r="G7" i="38"/>
  <c r="G8" i="38"/>
  <c r="G9" i="38"/>
  <c r="G10" i="38"/>
  <c r="G11" i="38"/>
  <c r="G12" i="38"/>
  <c r="G13" i="38"/>
  <c r="G14" i="38"/>
  <c r="G15" i="38"/>
  <c r="G16" i="38"/>
  <c r="G17" i="38"/>
  <c r="G18" i="38"/>
  <c r="G19" i="38"/>
  <c r="G20" i="38"/>
  <c r="G21" i="38"/>
  <c r="G22" i="38"/>
  <c r="G23" i="38"/>
  <c r="G24" i="38"/>
  <c r="G25" i="38"/>
  <c r="G26" i="38"/>
  <c r="G27" i="38"/>
  <c r="G28" i="38"/>
  <c r="G29" i="38"/>
  <c r="G30" i="38"/>
  <c r="G31" i="38"/>
  <c r="G32" i="38"/>
  <c r="G33" i="38"/>
  <c r="G34" i="38"/>
  <c r="G35" i="38"/>
  <c r="G36" i="38"/>
  <c r="G37" i="38"/>
  <c r="G38" i="38"/>
  <c r="G39" i="38"/>
  <c r="G40" i="38"/>
  <c r="G41" i="38"/>
  <c r="G42" i="38"/>
  <c r="G43" i="38"/>
  <c r="G44" i="38"/>
  <c r="G45" i="38"/>
  <c r="G46" i="38"/>
  <c r="G47" i="38"/>
  <c r="G48" i="38"/>
  <c r="G49" i="38"/>
  <c r="G50" i="38"/>
  <c r="G51" i="38"/>
  <c r="G52" i="38"/>
  <c r="G53" i="38"/>
  <c r="G4" i="38"/>
  <c r="I53" i="38"/>
  <c r="J41" i="38"/>
  <c r="H14" i="38"/>
  <c r="H16" i="38"/>
  <c r="H36" i="38"/>
  <c r="J34" i="38"/>
  <c r="I9" i="38"/>
  <c r="J10" i="38"/>
  <c r="I26" i="38"/>
  <c r="I11" i="38"/>
  <c r="H21" i="38"/>
  <c r="H20" i="38"/>
  <c r="H17" i="38"/>
  <c r="J47" i="38"/>
  <c r="H41" i="38"/>
  <c r="J18" i="38"/>
  <c r="I51" i="38"/>
  <c r="H13" i="38"/>
  <c r="H31" i="38"/>
  <c r="I36" i="38"/>
  <c r="J20" i="38"/>
  <c r="I12" i="38"/>
  <c r="H48" i="38"/>
  <c r="J46" i="38"/>
  <c r="I49" i="38"/>
  <c r="I21" i="38"/>
  <c r="H49" i="38"/>
  <c r="J19" i="38"/>
  <c r="J52" i="38"/>
  <c r="H25" i="38"/>
  <c r="J14" i="38"/>
  <c r="H19" i="38"/>
  <c r="J30" i="38"/>
  <c r="J43" i="38"/>
  <c r="H44" i="38"/>
  <c r="I22" i="38"/>
  <c r="I40" i="38"/>
  <c r="J45" i="38"/>
  <c r="J49" i="38"/>
  <c r="H5" i="38"/>
  <c r="I43" i="38"/>
  <c r="J40" i="38"/>
  <c r="I52" i="38"/>
  <c r="I15" i="38"/>
  <c r="I37" i="38"/>
  <c r="J31" i="38"/>
  <c r="J13" i="38"/>
  <c r="H34" i="38"/>
  <c r="H46" i="38"/>
  <c r="H15" i="38"/>
  <c r="I20" i="38"/>
  <c r="I38" i="38"/>
  <c r="H8" i="38"/>
  <c r="J17" i="38"/>
  <c r="H43" i="38"/>
  <c r="H39" i="38"/>
  <c r="J28" i="38"/>
  <c r="I25" i="38"/>
  <c r="I24" i="38"/>
  <c r="H52" i="38"/>
  <c r="J25" i="38"/>
  <c r="J48" i="38"/>
  <c r="H32" i="38"/>
  <c r="I18" i="38"/>
  <c r="J23" i="38"/>
  <c r="I35" i="38"/>
  <c r="J29" i="38"/>
  <c r="I34" i="38"/>
  <c r="H45" i="38"/>
  <c r="I7" i="38"/>
  <c r="J21" i="38"/>
  <c r="I8" i="38"/>
  <c r="H33" i="38"/>
  <c r="J16" i="38"/>
  <c r="J7" i="38"/>
  <c r="I33" i="38"/>
  <c r="H47" i="38"/>
  <c r="H30" i="38"/>
  <c r="H22" i="38"/>
  <c r="H37" i="38"/>
  <c r="I13" i="38"/>
  <c r="I16" i="38"/>
  <c r="J50" i="38"/>
  <c r="J51" i="38"/>
  <c r="H29" i="38"/>
  <c r="J15" i="38"/>
  <c r="J22" i="38"/>
  <c r="J27" i="38"/>
  <c r="J24" i="38"/>
  <c r="J32" i="38"/>
  <c r="H50" i="38"/>
  <c r="J5" i="38"/>
  <c r="I29" i="38"/>
  <c r="I47" i="38"/>
  <c r="J6" i="38"/>
  <c r="I23" i="38"/>
  <c r="H27" i="38"/>
  <c r="I10" i="38"/>
  <c r="H26" i="38"/>
  <c r="H35" i="38"/>
  <c r="H18" i="38"/>
  <c r="J37" i="38"/>
  <c r="I14" i="38"/>
  <c r="I30" i="38"/>
  <c r="H4" i="38"/>
  <c r="J8" i="38"/>
  <c r="J44" i="38"/>
  <c r="H12" i="38"/>
  <c r="I32" i="38"/>
  <c r="I6" i="38"/>
  <c r="J9" i="38"/>
  <c r="H9" i="38"/>
  <c r="I17" i="38"/>
  <c r="I19" i="38"/>
  <c r="I27" i="38"/>
  <c r="J39" i="38"/>
  <c r="J12" i="38"/>
  <c r="I50" i="38"/>
  <c r="H24" i="38"/>
  <c r="I45" i="38"/>
  <c r="J36" i="38"/>
  <c r="I46" i="38"/>
  <c r="H38" i="38"/>
  <c r="I41" i="38"/>
  <c r="H6" i="38"/>
  <c r="H28" i="38"/>
  <c r="H7" i="38"/>
  <c r="J26" i="38"/>
  <c r="I42" i="38"/>
  <c r="J42" i="38"/>
  <c r="H11" i="38"/>
  <c r="I31" i="38"/>
  <c r="H10" i="38"/>
  <c r="I39" i="38"/>
  <c r="H40" i="38"/>
  <c r="H42" i="38"/>
  <c r="H51" i="38"/>
  <c r="J11" i="38"/>
  <c r="H23" i="38"/>
  <c r="J38" i="38"/>
  <c r="I4" i="38"/>
  <c r="J33" i="38"/>
  <c r="I28" i="38"/>
  <c r="I44" i="38"/>
  <c r="I48" i="38"/>
  <c r="J35" i="38"/>
  <c r="O9995" i="7" l="1"/>
  <c r="E30" i="35"/>
  <c r="E48" i="35"/>
  <c r="E25" i="35"/>
  <c r="E28" i="35"/>
  <c r="E39" i="35"/>
  <c r="E15" i="35"/>
  <c r="E36" i="25"/>
  <c r="E29" i="35"/>
  <c r="E33" i="25"/>
  <c r="E33" i="35"/>
  <c r="E28" i="25"/>
  <c r="E13" i="25"/>
  <c r="E22" i="25"/>
  <c r="E18" i="25"/>
  <c r="E50" i="25"/>
  <c r="E16" i="35"/>
  <c r="E44" i="25"/>
  <c r="E13" i="35"/>
  <c r="E23" i="35"/>
  <c r="E39" i="25"/>
  <c r="E5" i="35"/>
  <c r="E26" i="35"/>
  <c r="E42" i="25"/>
  <c r="E45" i="35"/>
  <c r="E22" i="35"/>
  <c r="E27" i="35"/>
  <c r="E27" i="25"/>
  <c r="E21" i="25"/>
  <c r="E41" i="25"/>
  <c r="E46" i="35"/>
  <c r="E12" i="35"/>
  <c r="E40" i="25"/>
  <c r="E34" i="25"/>
  <c r="E48" i="25"/>
  <c r="E31" i="25"/>
  <c r="E30" i="25"/>
  <c r="E41" i="35"/>
  <c r="E8" i="25"/>
  <c r="E47" i="35"/>
  <c r="E52" i="25"/>
  <c r="E44" i="35"/>
  <c r="E35" i="35"/>
  <c r="E49" i="35"/>
  <c r="E7" i="25"/>
  <c r="E40" i="35"/>
  <c r="E31" i="35"/>
  <c r="E34" i="35"/>
  <c r="E5" i="25"/>
  <c r="E18" i="35"/>
  <c r="E19" i="35"/>
  <c r="E24" i="35"/>
  <c r="E37" i="25"/>
  <c r="E21" i="35"/>
  <c r="E16" i="25"/>
  <c r="E42" i="35"/>
  <c r="E4" i="25"/>
  <c r="E4" i="35"/>
  <c r="E49" i="25"/>
  <c r="E11" i="35"/>
  <c r="E50" i="35"/>
  <c r="E6" i="25"/>
  <c r="E47" i="25"/>
  <c r="C2" i="9"/>
  <c r="E6" i="35"/>
  <c r="E29" i="25"/>
  <c r="E10" i="25"/>
  <c r="E32" i="25"/>
  <c r="E36" i="35"/>
  <c r="E12" i="25"/>
  <c r="E19" i="25"/>
  <c r="E51" i="35"/>
  <c r="E43" i="35"/>
  <c r="E45" i="25"/>
  <c r="E51" i="25"/>
  <c r="E10" i="35"/>
  <c r="E52" i="35"/>
  <c r="E46" i="25"/>
  <c r="E24" i="25"/>
  <c r="E17" i="35"/>
  <c r="E37" i="35"/>
  <c r="E14" i="25"/>
  <c r="E20" i="35"/>
  <c r="E14" i="35"/>
  <c r="E35" i="25"/>
  <c r="E38" i="35"/>
  <c r="E38" i="25"/>
  <c r="E17" i="25"/>
  <c r="E26" i="25"/>
  <c r="E32" i="35"/>
  <c r="E25" i="25"/>
  <c r="E7" i="35"/>
  <c r="E8" i="35"/>
  <c r="E9" i="35"/>
  <c r="E20" i="25"/>
  <c r="E23" i="25"/>
  <c r="E11" i="25"/>
  <c r="E9" i="25"/>
  <c r="B10" i="15"/>
  <c r="E43" i="25"/>
  <c r="E15" i="25"/>
  <c r="F11" i="9" l="1"/>
  <c r="A10" i="16"/>
  <c r="A11" i="16"/>
  <c r="A12" i="16"/>
  <c r="A12" i="15"/>
  <c r="A11" i="15"/>
  <c r="A10" i="15"/>
  <c r="C4" i="16"/>
  <c r="C5" i="15"/>
  <c r="B12" i="16"/>
  <c r="B11" i="16"/>
  <c r="B10" i="16"/>
  <c r="C6" i="16"/>
  <c r="C5" i="16"/>
  <c r="B11" i="15"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0F200D2-0119-42F4-B22D-0726C892D41B}"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C81D6DC-2EE7-4E92-BFCF-BA991CE6F9F4}" name="WorksheetConnection_sales-map!$L$3:$P$15" type="102" refreshedVersion="6" minRefreshableVersion="5">
    <extLst>
      <ext xmlns:x15="http://schemas.microsoft.com/office/spreadsheetml/2010/11/main" uri="{DE250136-89BD-433C-8126-D09CA5730AF9}">
        <x15:connection id="Range" autoDelete="1">
          <x15:rangePr sourceName="_xlcn.WorksheetConnection_salesmapL3P151"/>
        </x15:connection>
      </ext>
    </extLst>
  </connection>
  <connection id="3" xr16:uid="{F217FCFA-9848-4EBF-9B94-E375BAD7A013}" name="WorksheetConnection_SuperstoreDashboard.xlsx!superstore" type="102" refreshedVersion="6" minRefreshableVersion="5">
    <extLst>
      <ext xmlns:x15="http://schemas.microsoft.com/office/spreadsheetml/2010/11/main" uri="{DE250136-89BD-433C-8126-D09CA5730AF9}">
        <x15:connection id="superstore" autoDelete="1">
          <x15:rangePr sourceName="_xlcn.WorksheetConnection_SuperstoreDashboard.xlsxsuperstore1"/>
        </x15:connection>
      </ext>
    </extLst>
  </connection>
</connections>
</file>

<file path=xl/sharedStrings.xml><?xml version="1.0" encoding="utf-8"?>
<sst xmlns="http://schemas.openxmlformats.org/spreadsheetml/2006/main" count="140521" uniqueCount="8321">
  <si>
    <t>Category</t>
  </si>
  <si>
    <t>City</t>
  </si>
  <si>
    <t>Country</t>
  </si>
  <si>
    <t>Profit</t>
  </si>
  <si>
    <t>Quantity</t>
  </si>
  <si>
    <t>Region</t>
  </si>
  <si>
    <t>Returned</t>
  </si>
  <si>
    <t>Sales</t>
  </si>
  <si>
    <t>Segment</t>
  </si>
  <si>
    <t>State</t>
  </si>
  <si>
    <t>Shipped On Time</t>
  </si>
  <si>
    <t>Furniture</t>
  </si>
  <si>
    <t>Henderson</t>
  </si>
  <si>
    <t>United States</t>
  </si>
  <si>
    <t>Claire Gute</t>
  </si>
  <si>
    <t>CA-2018-152156</t>
  </si>
  <si>
    <t>Cassandra Brandow</t>
  </si>
  <si>
    <t>Bush Somerset Collection Bookcase</t>
  </si>
  <si>
    <t>South</t>
  </si>
  <si>
    <t>Consumer</t>
  </si>
  <si>
    <t>Second Class</t>
  </si>
  <si>
    <t>Kentucky</t>
  </si>
  <si>
    <t>Bookcases</t>
  </si>
  <si>
    <t>Hon Deluxe Fabric Upholstered Stacking Chairs, Rounded Back</t>
  </si>
  <si>
    <t>Chairs</t>
  </si>
  <si>
    <t>Shipped Late</t>
  </si>
  <si>
    <t>Office Supplies</t>
  </si>
  <si>
    <t>Los Angeles</t>
  </si>
  <si>
    <t>Darrin Van Huff</t>
  </si>
  <si>
    <t>CA-2018-138688</t>
  </si>
  <si>
    <t>Anna Andreadi</t>
  </si>
  <si>
    <t>Self-Adhesive Address Labels for Typewriters by Universal</t>
  </si>
  <si>
    <t>West</t>
  </si>
  <si>
    <t>Corporate</t>
  </si>
  <si>
    <t>California</t>
  </si>
  <si>
    <t>Labels</t>
  </si>
  <si>
    <t>Fort Lauderdale</t>
  </si>
  <si>
    <t>US-2017-108966</t>
  </si>
  <si>
    <t>Bretford CR4500 Series Slim Rectangular Table</t>
  </si>
  <si>
    <t>Standard Class</t>
  </si>
  <si>
    <t>Florida</t>
  </si>
  <si>
    <t>Tables</t>
  </si>
  <si>
    <t>Storage</t>
  </si>
  <si>
    <t>Shipped Early</t>
  </si>
  <si>
    <t>Brosina Hoffman</t>
  </si>
  <si>
    <t>CA-2016-115812</t>
  </si>
  <si>
    <t>Eldon Expressions Wood and Plastic Desk Accessories, Cherry Wood</t>
  </si>
  <si>
    <t>Furnishings</t>
  </si>
  <si>
    <t>Newell 322</t>
  </si>
  <si>
    <t>Art</t>
  </si>
  <si>
    <t>Technology</t>
  </si>
  <si>
    <t>Mitel 5320 IP Phone VoIP phone</t>
  </si>
  <si>
    <t>Phones</t>
  </si>
  <si>
    <t>DXL Angle-View Binders with Locking Rings by Samsill</t>
  </si>
  <si>
    <t>Binders</t>
  </si>
  <si>
    <t>Belkin F5C206VTEL 6 Outlet Surge</t>
  </si>
  <si>
    <t>Appliances</t>
  </si>
  <si>
    <t>Chromcraft Rectangular Conference Tables</t>
  </si>
  <si>
    <t>Konftel 250 Conference phone - Charcoal black</t>
  </si>
  <si>
    <t>Concord</t>
  </si>
  <si>
    <t>Andrew Allen</t>
  </si>
  <si>
    <t>CA-2019-114412</t>
  </si>
  <si>
    <t>Xerox 1967</t>
  </si>
  <si>
    <t>North Carolina</t>
  </si>
  <si>
    <t>Paper</t>
  </si>
  <si>
    <t>Seattle</t>
  </si>
  <si>
    <t>Irene Maddox</t>
  </si>
  <si>
    <t>CA-2018-161389</t>
  </si>
  <si>
    <t>Fellowes PB200 Plastic Comb Binding Machine</t>
  </si>
  <si>
    <t>Washington</t>
  </si>
  <si>
    <t>Fort Worth</t>
  </si>
  <si>
    <t>Harold Pawlan</t>
  </si>
  <si>
    <t>US-2017-118983</t>
  </si>
  <si>
    <t>Kelly Williams</t>
  </si>
  <si>
    <t>Holmes Replacement Filter for HEPA Air Cleaner, Very Large Room, HEPA Filter</t>
  </si>
  <si>
    <t>Central</t>
  </si>
  <si>
    <t>Home Office</t>
  </si>
  <si>
    <t>Texas</t>
  </si>
  <si>
    <t>Storex DuraTech Recycled Plastic Frosted Binders</t>
  </si>
  <si>
    <t>Madison</t>
  </si>
  <si>
    <t>Pete Kriz</t>
  </si>
  <si>
    <t>CA-2016-105893</t>
  </si>
  <si>
    <t>Wisconsin</t>
  </si>
  <si>
    <t>West Jordan</t>
  </si>
  <si>
    <t>Alejandro Grove</t>
  </si>
  <si>
    <t>CA-2016-167164</t>
  </si>
  <si>
    <t>Fellowes Super Stor/Drawer</t>
  </si>
  <si>
    <t>Utah</t>
  </si>
  <si>
    <t>San Francisco</t>
  </si>
  <si>
    <t>Zuschuss Donatelli</t>
  </si>
  <si>
    <t>CA-2016-143336</t>
  </si>
  <si>
    <t>Newell 341</t>
  </si>
  <si>
    <t>Yes</t>
  </si>
  <si>
    <t>Cisco SPA 501G IP Phone</t>
  </si>
  <si>
    <t>Fremont</t>
  </si>
  <si>
    <t>Ken Black</t>
  </si>
  <si>
    <t>CA-2018-137330</t>
  </si>
  <si>
    <t>Newell 318</t>
  </si>
  <si>
    <t>Nebraska</t>
  </si>
  <si>
    <t>Philadelphia</t>
  </si>
  <si>
    <t>Sandra Flanagan</t>
  </si>
  <si>
    <t>US-2019-156909</t>
  </si>
  <si>
    <t>Chuck Magee</t>
  </si>
  <si>
    <t>Global Deluxe Stacking Chair, Gray</t>
  </si>
  <si>
    <t>East</t>
  </si>
  <si>
    <t>Pennsylvania</t>
  </si>
  <si>
    <t>Orem</t>
  </si>
  <si>
    <t>Emily Burns</t>
  </si>
  <si>
    <t>CA-2017-106320</t>
  </si>
  <si>
    <t>Eric Hoffmann</t>
  </si>
  <si>
    <t>CA-2018-121755</t>
  </si>
  <si>
    <t>Wilson Jones Active Use Binders</t>
  </si>
  <si>
    <t>Imation 8GB Mini TravelDrive USB 2.0 Flash Drive</t>
  </si>
  <si>
    <t>Accessories</t>
  </si>
  <si>
    <t>Tracy Blumstein</t>
  </si>
  <si>
    <t>US-2017-150630</t>
  </si>
  <si>
    <t>Riverside Palais Royal Lawyers Bookcase, Royale Cherry Finish</t>
  </si>
  <si>
    <t>Avery Recycled Flexi-View Covers for Binding Systems</t>
  </si>
  <si>
    <t>Poly String Tie Envelopes</t>
  </si>
  <si>
    <t>Envelopes</t>
  </si>
  <si>
    <t>BOSTON Model 1800 Electric Pencil Sharpeners, Putty/Woodgrain</t>
  </si>
  <si>
    <t>Lumber Crayons</t>
  </si>
  <si>
    <t>Houston</t>
  </si>
  <si>
    <t>Matt Abelman</t>
  </si>
  <si>
    <t>CA-2019-107727</t>
  </si>
  <si>
    <t>Easy-staple paper</t>
  </si>
  <si>
    <t>Richardson</t>
  </si>
  <si>
    <t>Gene Hale</t>
  </si>
  <si>
    <t>CA-2018-117590</t>
  </si>
  <si>
    <t>GE 30524EE4</t>
  </si>
  <si>
    <t>First Class</t>
  </si>
  <si>
    <t>Steve Nguyen</t>
  </si>
  <si>
    <t>CA-2017-117415</t>
  </si>
  <si>
    <t>Atlantic Metals Mobile 3-Shelf Bookcases, Custom Colors</t>
  </si>
  <si>
    <t>Plantronics HL10 Handset Lifter</t>
  </si>
  <si>
    <t>Naperville</t>
  </si>
  <si>
    <t>Linda Cazamias</t>
  </si>
  <si>
    <t>CA-2019-120999</t>
  </si>
  <si>
    <t>Panasonic Kx-TS550</t>
  </si>
  <si>
    <t>Illinois</t>
  </si>
  <si>
    <t>Ruben Ausman</t>
  </si>
  <si>
    <t>CA-2018-101343</t>
  </si>
  <si>
    <t>Eldon Base for stackable storage shelf, platinum</t>
  </si>
  <si>
    <t>Melbourne</t>
  </si>
  <si>
    <t>Erin Smith</t>
  </si>
  <si>
    <t>CA-2019-139619</t>
  </si>
  <si>
    <t>Advantus 10-Drawer Portable Organizer, Chrome Metal Frame, Smoke Drawers</t>
  </si>
  <si>
    <t>Eagan</t>
  </si>
  <si>
    <t>Odella Nelson</t>
  </si>
  <si>
    <t>CA-2018-118255</t>
  </si>
  <si>
    <t>Verbatim 25 GB 6x Blu-ray Single Layer Recordable Disc, 25/Pack</t>
  </si>
  <si>
    <t>Minnesota</t>
  </si>
  <si>
    <t>Wilson Jones Leather-Like Binders with DublLock Round Rings</t>
  </si>
  <si>
    <t>Westland</t>
  </si>
  <si>
    <t>CA-2016-146703</t>
  </si>
  <si>
    <t>Gould Plastics 9-Pocket Panel Bin, 18-3/8w x 5-1/4d x 20-1/2h, Black</t>
  </si>
  <si>
    <t>Michigan</t>
  </si>
  <si>
    <t>Dover</t>
  </si>
  <si>
    <t>Lena Hernandez</t>
  </si>
  <si>
    <t>CA-2018-169194</t>
  </si>
  <si>
    <t>Imation 8gb Micro Traveldrive Usb 2.0 Flash Drive</t>
  </si>
  <si>
    <t>Delaware</t>
  </si>
  <si>
    <t>LF Elite 3D Dazzle Designer Hard Case Cover, Lf Stylus Pen and Wiper For Apple Iphone 5c Mini Lite</t>
  </si>
  <si>
    <t>New Albany</t>
  </si>
  <si>
    <t>Darren Powers</t>
  </si>
  <si>
    <t>CA-2017-115742</t>
  </si>
  <si>
    <t>C-Line Peel &amp; Stick Add-On Filing Pockets, 8-3/4 x 5-1/8, 10/Pack</t>
  </si>
  <si>
    <t>Indiana</t>
  </si>
  <si>
    <t>Avery 485</t>
  </si>
  <si>
    <t>Longer-Life Soft White Bulbs</t>
  </si>
  <si>
    <t>Global Leather Task Chair, Black</t>
  </si>
  <si>
    <t>New York City</t>
  </si>
  <si>
    <t>Janet Molinari</t>
  </si>
  <si>
    <t>CA-2018-105816</t>
  </si>
  <si>
    <t>Advantus Push Pins</t>
  </si>
  <si>
    <t>New York</t>
  </si>
  <si>
    <t>Fasteners</t>
  </si>
  <si>
    <t>AT&amp;T CL83451 4-Handset Telephone</t>
  </si>
  <si>
    <t>Troy</t>
  </si>
  <si>
    <t>Ted Butterfield</t>
  </si>
  <si>
    <t>CA-2018-111682</t>
  </si>
  <si>
    <t>Home/Office Personal File Carts</t>
  </si>
  <si>
    <t>Xerox 232</t>
  </si>
  <si>
    <t>Novimex Turbo Task Chair</t>
  </si>
  <si>
    <t>Array Parchment Paper, Assorted Colors</t>
  </si>
  <si>
    <t>Plastic Binding Combs</t>
  </si>
  <si>
    <t>Prang Dustless Chalk Sticks</t>
  </si>
  <si>
    <t>Kunst Miller</t>
  </si>
  <si>
    <t>CA-2017-135545</t>
  </si>
  <si>
    <t>Verbatim 25 GB 6x Blu-ray Single Layer Recordable Disc, 3/Pack</t>
  </si>
  <si>
    <t>Xerox 1943</t>
  </si>
  <si>
    <t>Luxo Economy Swing Arm Lamp</t>
  </si>
  <si>
    <t>Chicago</t>
  </si>
  <si>
    <t>Paul Stevenson</t>
  </si>
  <si>
    <t>US-2017-164175</t>
  </si>
  <si>
    <t>Gilbert</t>
  </si>
  <si>
    <t>Brendan Sweed</t>
  </si>
  <si>
    <t>CA-2016-106376</t>
  </si>
  <si>
    <t>Hunt BOSTON Model 1606 High-Volume Electric Pencil Sharpener, Beige</t>
  </si>
  <si>
    <t>Arizona</t>
  </si>
  <si>
    <t>netTALK DUO VoIP Telephone Service</t>
  </si>
  <si>
    <t>Springfield</t>
  </si>
  <si>
    <t>Karen Daniels</t>
  </si>
  <si>
    <t>CA-2018-119823</t>
  </si>
  <si>
    <t>Snap-A-Way Black Print Carbonless Ruled Speed Letter, Triplicate</t>
  </si>
  <si>
    <t>Virginia</t>
  </si>
  <si>
    <t>Henry MacAllister</t>
  </si>
  <si>
    <t>CA-2018-106075</t>
  </si>
  <si>
    <t>Avery Binding System Hidden Tab Executive Style Index Sets</t>
  </si>
  <si>
    <t>Jackson</t>
  </si>
  <si>
    <t>CA-2019-114440</t>
  </si>
  <si>
    <t>Memphis</t>
  </si>
  <si>
    <t>Joel Eaton</t>
  </si>
  <si>
    <t>US-2017-134026</t>
  </si>
  <si>
    <t>Tennessee</t>
  </si>
  <si>
    <t>Safco Industrial Wire Shelving System</t>
  </si>
  <si>
    <t>Ken Brennan</t>
  </si>
  <si>
    <t>US-2019-118038</t>
  </si>
  <si>
    <t>Economy Binders</t>
  </si>
  <si>
    <t>SimpliFile Personal File, Black Granite, 15w x 6-15/16d x 11-1/4h</t>
  </si>
  <si>
    <t>US-2016-147606</t>
  </si>
  <si>
    <t>Eldon Expressions Desk Accessory, Wood Pencil Holder, Oak</t>
  </si>
  <si>
    <t>Decatur</t>
  </si>
  <si>
    <t>Stewart Carmichael</t>
  </si>
  <si>
    <t>CA-2018-127208</t>
  </si>
  <si>
    <t>Alabama</t>
  </si>
  <si>
    <t>Avery Heavy-Duty EZD  Binder With Locking Rings</t>
  </si>
  <si>
    <t>Duane Noonan</t>
  </si>
  <si>
    <t>CA-2016-139451</t>
  </si>
  <si>
    <t>Premium Writing Pencils, Soft, #2 by Central Association for the Blind</t>
  </si>
  <si>
    <t>Sortfiler Multipurpose Personal File Organizer, Black</t>
  </si>
  <si>
    <t>Durham</t>
  </si>
  <si>
    <t>Julie Creighton</t>
  </si>
  <si>
    <t>CA-2017-149734</t>
  </si>
  <si>
    <t>Christopher Schild</t>
  </si>
  <si>
    <t>US-2019-119662</t>
  </si>
  <si>
    <t>Safco Industrial Wire Shelving</t>
  </si>
  <si>
    <t>Columbia</t>
  </si>
  <si>
    <t>CA-2019-140088</t>
  </si>
  <si>
    <t>Novimex Swivel Fabric Task Chair</t>
  </si>
  <si>
    <t>South Carolina</t>
  </si>
  <si>
    <t>Rochester</t>
  </si>
  <si>
    <t>Paul Gonzalez</t>
  </si>
  <si>
    <t>CA-2019-155558</t>
  </si>
  <si>
    <t>Logitech LS21 Speaker System - PC Multimedia - 2.1-CH - Wired</t>
  </si>
  <si>
    <t>Avery 511</t>
  </si>
  <si>
    <t>Gary Mitchum</t>
  </si>
  <si>
    <t>CA-2018-159695</t>
  </si>
  <si>
    <t>Eldon Portable Mobile Manager</t>
  </si>
  <si>
    <t>Jim Sink</t>
  </si>
  <si>
    <t>CA-2018-109806</t>
  </si>
  <si>
    <t>Turquoise Lead Holder with Pocket Clip</t>
  </si>
  <si>
    <t>Xerox 1995</t>
  </si>
  <si>
    <t>Minneapolis</t>
  </si>
  <si>
    <t>Karl Braun</t>
  </si>
  <si>
    <t>CA-2017-149587</t>
  </si>
  <si>
    <t>Xerox 1999</t>
  </si>
  <si>
    <t>Ibico Standard Transparent Covers</t>
  </si>
  <si>
    <t>Portland</t>
  </si>
  <si>
    <t>Roger Barcio</t>
  </si>
  <si>
    <t>US-2019-109484</t>
  </si>
  <si>
    <t>Flexible Leather- Look Classic Collection Ring Binder</t>
  </si>
  <si>
    <t>Oregon</t>
  </si>
  <si>
    <t>Parhena Norris</t>
  </si>
  <si>
    <t>CA-2019-161018</t>
  </si>
  <si>
    <t>9-3/4 Diameter Round Wall Clock</t>
  </si>
  <si>
    <t>Katherine Ducich</t>
  </si>
  <si>
    <t>CA-2019-157833</t>
  </si>
  <si>
    <t>Trimflex Flexible Post Binders</t>
  </si>
  <si>
    <t>Saint Paul</t>
  </si>
  <si>
    <t>Elpida Rittenbach</t>
  </si>
  <si>
    <t>CA-2018-149223</t>
  </si>
  <si>
    <t>Fellowes Basic Home/Office Series Surge Protectors</t>
  </si>
  <si>
    <t>Rick Bensley</t>
  </si>
  <si>
    <t>CA-2018-158568</t>
  </si>
  <si>
    <t>Avery Personal Creations Heavyweight Cards</t>
  </si>
  <si>
    <t>SanDisk Ultra 64 GB MicroSDHC Class 10 Memory Card</t>
  </si>
  <si>
    <t>Avery Hidden Tab Dividers for Binding Systems</t>
  </si>
  <si>
    <t>Gary Zandusky</t>
  </si>
  <si>
    <t>CA-2018-129903</t>
  </si>
  <si>
    <t>Universal Premium White Copier/Laser Paper (20Lb. and 87 Bright)</t>
  </si>
  <si>
    <t>Aurora</t>
  </si>
  <si>
    <t>Lena Cacioppo</t>
  </si>
  <si>
    <t>US-2017-156867</t>
  </si>
  <si>
    <t>Logitech K350 2.4Ghz Wireless Keyboard</t>
  </si>
  <si>
    <t>Colorado</t>
  </si>
  <si>
    <t>Deflect-o DuraMat Lighweight, Studded, Beveled Mat for Low Pile Carpeting</t>
  </si>
  <si>
    <t>Charlotte</t>
  </si>
  <si>
    <t>Janet Martin</t>
  </si>
  <si>
    <t>CA-2019-119004</t>
  </si>
  <si>
    <t>Memorex Mini Travel Drive 8 GB USB 2.0 Flash Drive</t>
  </si>
  <si>
    <t>Speck Products Candyshell Flip Case</t>
  </si>
  <si>
    <t>Newell Chalk Holder</t>
  </si>
  <si>
    <t>Orland Park</t>
  </si>
  <si>
    <t>Pete Armstrong</t>
  </si>
  <si>
    <t>CA-2017-129476</t>
  </si>
  <si>
    <t>Logitech Gaming G510s - Keyboard</t>
  </si>
  <si>
    <t>Cynthia Voltz</t>
  </si>
  <si>
    <t>CA-2019-146780</t>
  </si>
  <si>
    <t>Magnifier Swing Arm Lamp</t>
  </si>
  <si>
    <t>Urbandale</t>
  </si>
  <si>
    <t>Clay Ludtke</t>
  </si>
  <si>
    <t>CA-2018-128867</t>
  </si>
  <si>
    <t>Hunt PowerHouse Electric Pencil Sharpener, Blue</t>
  </si>
  <si>
    <t>Iowa</t>
  </si>
  <si>
    <t>Columbus</t>
  </si>
  <si>
    <t>Ryan Crowe</t>
  </si>
  <si>
    <t>CA-2016-115259</t>
  </si>
  <si>
    <t>OIC Colored Binder Clips, Assorted Sizes</t>
  </si>
  <si>
    <t>Ohio</t>
  </si>
  <si>
    <t>Redi-Strip #10 Envelopes, 4 1/8 x 9 1/2</t>
  </si>
  <si>
    <t>Xerox 1921</t>
  </si>
  <si>
    <t>Tyvek  Top-Opening Peel &amp; Seel Envelopes, Plain White</t>
  </si>
  <si>
    <t>Dave Kipp</t>
  </si>
  <si>
    <t>CA-2017-110457</t>
  </si>
  <si>
    <t>Hon Racetrack Conference Tables</t>
  </si>
  <si>
    <t>Bristol</t>
  </si>
  <si>
    <t>Greg Guthrie</t>
  </si>
  <si>
    <t>US-2017-136476</t>
  </si>
  <si>
    <t>GBC DocuBind 300 Electric Binding Machine</t>
  </si>
  <si>
    <t>Wilmington</t>
  </si>
  <si>
    <t>Steven Cartwright</t>
  </si>
  <si>
    <t>CA-2018-103730</t>
  </si>
  <si>
    <t>Artistic Insta-Plaque</t>
  </si>
  <si>
    <t>Companion Letter/Legal File, Black</t>
  </si>
  <si>
    <t>Globe Weis Peel &amp; Seel First Class Envelopes</t>
  </si>
  <si>
    <t>KLD Oscar II Style Snap-on Ultra Thin Side Flip Synthetic Leather Cover Case for HTC One HTC M7</t>
  </si>
  <si>
    <t>Alan Dominguez</t>
  </si>
  <si>
    <t>US-2016-152030</t>
  </si>
  <si>
    <t>Bloomington</t>
  </si>
  <si>
    <t>Philip Fox</t>
  </si>
  <si>
    <t>US-2016-134614</t>
  </si>
  <si>
    <t>Bevis 44 x 96 Conference Tables</t>
  </si>
  <si>
    <t>Phoenix</t>
  </si>
  <si>
    <t>Troy Staebel</t>
  </si>
  <si>
    <t>US-2019-107272</t>
  </si>
  <si>
    <t>Avery Durable Slant Ring Binders, No Labels</t>
  </si>
  <si>
    <t>Trav-L-File Heavy-Duty Shuttle II, Black</t>
  </si>
  <si>
    <t>Lindsay Shagiari</t>
  </si>
  <si>
    <t>US-2018-125969</t>
  </si>
  <si>
    <t>Global Task Chair, Black</t>
  </si>
  <si>
    <t>Eldon Cleatmat Plus Chair Mats for High Pile Carpets</t>
  </si>
  <si>
    <t>Dorothy Wardle</t>
  </si>
  <si>
    <t>US-2019-164147</t>
  </si>
  <si>
    <t>Anker 36W 4-Port USB Wall Charger Travel Power Adapter for iPhone 5s 5c 5</t>
  </si>
  <si>
    <t>Xerox 1916</t>
  </si>
  <si>
    <t>Staples</t>
  </si>
  <si>
    <t>Roseville</t>
  </si>
  <si>
    <t>Lena Creighton</t>
  </si>
  <si>
    <t>CA-2018-145583</t>
  </si>
  <si>
    <t>Xerox 195</t>
  </si>
  <si>
    <t>Xerox 1880</t>
  </si>
  <si>
    <t>Sanford Colorific Colored Pencils, 12/Box</t>
  </si>
  <si>
    <t>Ideal Clamps</t>
  </si>
  <si>
    <t>GBC Wire Binding Strips</t>
  </si>
  <si>
    <t>Fiskars Softgrip Scissors</t>
  </si>
  <si>
    <t>Supplies</t>
  </si>
  <si>
    <t>Jonathan Doherty</t>
  </si>
  <si>
    <t>CA-2018-110366</t>
  </si>
  <si>
    <t>Sally Hughsby</t>
  </si>
  <si>
    <t>CA-2019-106180</t>
  </si>
  <si>
    <t>Newell 343</t>
  </si>
  <si>
    <t>Convenience Packs of Business Envelopes</t>
  </si>
  <si>
    <t>Xerox 1911</t>
  </si>
  <si>
    <t>Independence</t>
  </si>
  <si>
    <t>Sandra Glassco</t>
  </si>
  <si>
    <t>CA-2019-155376</t>
  </si>
  <si>
    <t>Sanyo 2.5 Cubic Foot Mid-Size Office Refrigerators</t>
  </si>
  <si>
    <t>Missouri</t>
  </si>
  <si>
    <t>Pasadena</t>
  </si>
  <si>
    <t>Helen Andreada</t>
  </si>
  <si>
    <t>CA-2017-110744</t>
  </si>
  <si>
    <t>Newark</t>
  </si>
  <si>
    <t>Maureen Gastineau</t>
  </si>
  <si>
    <t>CA-2016-110072</t>
  </si>
  <si>
    <t>Franklin</t>
  </si>
  <si>
    <t>Justin Ellison</t>
  </si>
  <si>
    <t>CA-2018-114489</t>
  </si>
  <si>
    <t>Plantronics Cordless Phone Headset with In-line Volume - M214C</t>
  </si>
  <si>
    <t>Anker Astro 15000mAh USB Portable Charger</t>
  </si>
  <si>
    <t>GBC Prestige Therm-A-Bind Covers</t>
  </si>
  <si>
    <t>Scottsdale</t>
  </si>
  <si>
    <t>Tamara Willingham</t>
  </si>
  <si>
    <t>CA-2018-158834</t>
  </si>
  <si>
    <t>Belkin 7 Outlet SurgeMaster Surge Protector with Phone Protection</t>
  </si>
  <si>
    <t>Jabra BIZ 2300 Duo QD Duo Corded Headset</t>
  </si>
  <si>
    <t>San Jose</t>
  </si>
  <si>
    <t>Stephanie Phelps</t>
  </si>
  <si>
    <t>CA-2017-124919</t>
  </si>
  <si>
    <t>Southworth 25% Cotton Antique Laid Paper &amp; Envelopes</t>
  </si>
  <si>
    <t>Xerox 1883</t>
  </si>
  <si>
    <t>Tenex Personal Project File with Scoop Front Design, Black</t>
  </si>
  <si>
    <t>Neil Knudson</t>
  </si>
  <si>
    <t>CA-2017-118948</t>
  </si>
  <si>
    <t>Newell 311</t>
  </si>
  <si>
    <t>Dave Brooks</t>
  </si>
  <si>
    <t>CA-2016-104269</t>
  </si>
  <si>
    <t>Edmond</t>
  </si>
  <si>
    <t>Nora Paige</t>
  </si>
  <si>
    <t>CA-2018-114104</t>
  </si>
  <si>
    <t>Avery 519</t>
  </si>
  <si>
    <t>Oklahoma</t>
  </si>
  <si>
    <t>Avaya 5420 Digital phone</t>
  </si>
  <si>
    <t>Ted Trevino</t>
  </si>
  <si>
    <t>CA-2018-162733</t>
  </si>
  <si>
    <t>Xerox 1920</t>
  </si>
  <si>
    <t>Eric Murdock</t>
  </si>
  <si>
    <t>CA-2017-119697</t>
  </si>
  <si>
    <t>Lenovo 17-Key USB Numeric Keypad</t>
  </si>
  <si>
    <t>Carlsbad</t>
  </si>
  <si>
    <t>Ruben Dartt</t>
  </si>
  <si>
    <t>CA-2018-154508</t>
  </si>
  <si>
    <t>Staple envelope</t>
  </si>
  <si>
    <t>New Mexico</t>
  </si>
  <si>
    <t>Max Jones</t>
  </si>
  <si>
    <t>CA-2018-113817</t>
  </si>
  <si>
    <t>Wilson Jones International Size A4 Ring Binders</t>
  </si>
  <si>
    <t>San Antonio</t>
  </si>
  <si>
    <t>Becky Martin</t>
  </si>
  <si>
    <t>CA-2016-139892</t>
  </si>
  <si>
    <t>BIC Brite Liner Highlighters</t>
  </si>
  <si>
    <t>Lexmark MX611dhe Monochrome Laser Printer</t>
  </si>
  <si>
    <t>Machines</t>
  </si>
  <si>
    <t>Space Solutions HD Industrial Steel Shelving.</t>
  </si>
  <si>
    <t>SAFCO Arco Folding Chair</t>
  </si>
  <si>
    <t>Sanford Liquid Accent Highlighters</t>
  </si>
  <si>
    <t>Kensington 7 Outlet MasterPiece Power Center</t>
  </si>
  <si>
    <t>JBL Micro Wireless Portable Bluetooth Speaker</t>
  </si>
  <si>
    <t>Chad Sievert</t>
  </si>
  <si>
    <t>CA-2016-118962</t>
  </si>
  <si>
    <t>Adams Phone Message Book, Professional, 400 Message Capacity, 5 3/6” x 11”</t>
  </si>
  <si>
    <t>Xerox 1913</t>
  </si>
  <si>
    <t>Global Value Steno Chair, Gray</t>
  </si>
  <si>
    <t>Jennifer Braxton</t>
  </si>
  <si>
    <t>US-2016-100853</t>
  </si>
  <si>
    <t>Kensington 7 Outlet MasterPiece HOMEOFFICE Power Control Center</t>
  </si>
  <si>
    <t>Avery 51</t>
  </si>
  <si>
    <t>Shirley Jackson</t>
  </si>
  <si>
    <t>US-2019-152366</t>
  </si>
  <si>
    <t>Acco 7-Outlet Masterpiece Power Center, Wihtout Fax/Phone Line Protection</t>
  </si>
  <si>
    <t>US-2017-101511</t>
  </si>
  <si>
    <t>Padded Folding Chairs, Black, 4/Carton</t>
  </si>
  <si>
    <t>Acme Rosewood Handle Letter Opener</t>
  </si>
  <si>
    <t>Jim Kriz</t>
  </si>
  <si>
    <t>CA-2017-137225</t>
  </si>
  <si>
    <t>Sanford Colorific Eraseable Coloring Pencils, 12 Count</t>
  </si>
  <si>
    <t>David Kendrick</t>
  </si>
  <si>
    <t>CA-2016-166191</t>
  </si>
  <si>
    <t>Tenex File Box, Personal Filing Tote with Lid, Black</t>
  </si>
  <si>
    <t>Imation Secure+ Hardware Encrypted USB 2.0 Flash Drive; 16GB</t>
  </si>
  <si>
    <t>Monroe</t>
  </si>
  <si>
    <t>Robert Marley</t>
  </si>
  <si>
    <t>CA-2016-158274</t>
  </si>
  <si>
    <t>AT&amp;T TR1909W</t>
  </si>
  <si>
    <t>Louisiana</t>
  </si>
  <si>
    <t>Nokia Lumia 521 (T-Mobile)</t>
  </si>
  <si>
    <t>HP Standard 104 key PS/2 Keyboard</t>
  </si>
  <si>
    <t>Fairfield</t>
  </si>
  <si>
    <t>Sally Knutson</t>
  </si>
  <si>
    <t>CA-2018-105018</t>
  </si>
  <si>
    <t>Avery Poly Binder Pockets</t>
  </si>
  <si>
    <t>Connecticut</t>
  </si>
  <si>
    <t>Frank Merwin</t>
  </si>
  <si>
    <t>CA-2016-123260</t>
  </si>
  <si>
    <t>SanDisk Ultra 32 GB MicroSDHC Class 10 Memory Card</t>
  </si>
  <si>
    <t>Grand Prairie</t>
  </si>
  <si>
    <t>Alice McCarthy</t>
  </si>
  <si>
    <t>CA-2018-157000</t>
  </si>
  <si>
    <t>Personal Filing Tote with Lid, Black/Gray</t>
  </si>
  <si>
    <t>Mark Packer</t>
  </si>
  <si>
    <t>CA-2017-102281</t>
  </si>
  <si>
    <t>Atlantic Metals Mobile 4-Shelf Bookcases, Custom Colors</t>
  </si>
  <si>
    <t>Xerox 205</t>
  </si>
  <si>
    <t>4009 Highlighters by Sanford</t>
  </si>
  <si>
    <t>Redlands</t>
  </si>
  <si>
    <t>Mary Zewe</t>
  </si>
  <si>
    <t>CA-2017-131457</t>
  </si>
  <si>
    <t>Hamilton</t>
  </si>
  <si>
    <t>CA-2016-140004</t>
  </si>
  <si>
    <t>Binney &amp; Smith Crayola Metallic Colored Pencils, 8-Color Set</t>
  </si>
  <si>
    <t>Binney &amp; Smith inkTank Erasable Desk Highlighter, Chisel Tip, Yellow, 12/Box</t>
  </si>
  <si>
    <t>Westfield</t>
  </si>
  <si>
    <t>Valerie Mitchum</t>
  </si>
  <si>
    <t>CA-2019-107720</t>
  </si>
  <si>
    <t>Decoflex Hanging Personal Folder File</t>
  </si>
  <si>
    <t>New Jersey</t>
  </si>
  <si>
    <t>Fred Hopkins</t>
  </si>
  <si>
    <t>US-2019-124303</t>
  </si>
  <si>
    <t>Wirebound Message Books, 5-1/2 x 4 Forms, 2 or 4 Forms per Page</t>
  </si>
  <si>
    <t>Akron</t>
  </si>
  <si>
    <t>Maria Bertelson</t>
  </si>
  <si>
    <t>CA-2019-105074</t>
  </si>
  <si>
    <t>Southworth 25% Cotton Linen-Finish Paper &amp; Envelopes</t>
  </si>
  <si>
    <t>Denver</t>
  </si>
  <si>
    <t>Bruce Stewart</t>
  </si>
  <si>
    <t>CA-2016-133690</t>
  </si>
  <si>
    <t>BoxOffice By Design Rectangular and Half-Moon Meeting Room Tables</t>
  </si>
  <si>
    <t>Bravo II Megaboss 12-Amp Hard Body Upright, Replacement Belts, 2 Belts per Pack</t>
  </si>
  <si>
    <t>Dallas</t>
  </si>
  <si>
    <t>Logan Currie</t>
  </si>
  <si>
    <t>US-2019-116701</t>
  </si>
  <si>
    <t>Eureka Sanitaire  Commercial Upright</t>
  </si>
  <si>
    <t>Heather Kirkland</t>
  </si>
  <si>
    <t>CA-2019-126382</t>
  </si>
  <si>
    <t>Eldon 200 Class Desk Accessories, Burgundy</t>
  </si>
  <si>
    <t>Whittier</t>
  </si>
  <si>
    <t>Laurel Elliston</t>
  </si>
  <si>
    <t>CA-2019-108329</t>
  </si>
  <si>
    <t>Nortel Business Series Terminal T7208 Digital phone</t>
  </si>
  <si>
    <t>Saginaw</t>
  </si>
  <si>
    <t>Joseph Holt</t>
  </si>
  <si>
    <t>CA-2019-135860</t>
  </si>
  <si>
    <t>Tennsco Lockers, Gray</t>
  </si>
  <si>
    <t>Panasonic KX-TG6844B Expandable Digital Cordless Telephone</t>
  </si>
  <si>
    <t>Advantus Push Pins, Aluminum Head</t>
  </si>
  <si>
    <t>Gould Plastics 18-Pocket Panel Bin, 34w x 5-1/4d x 20-1/2h</t>
  </si>
  <si>
    <t>Michael Stewart</t>
  </si>
  <si>
    <t>CA-2017-101007</t>
  </si>
  <si>
    <t>Memorex Micro Travel Drive 8 GB</t>
  </si>
  <si>
    <t>Medina</t>
  </si>
  <si>
    <t>Victoria Wilson</t>
  </si>
  <si>
    <t>CA-2017-146262</t>
  </si>
  <si>
    <t>Avery 505</t>
  </si>
  <si>
    <t>Cisco 9971 IP Video Phone Charcoal</t>
  </si>
  <si>
    <t>Sony Micro Vault Click 16 GB USB 2.0 Flash Drive</t>
  </si>
  <si>
    <t>Jonathan Howell</t>
  </si>
  <si>
    <t>CA-2018-130162</t>
  </si>
  <si>
    <t>Adtran 1202752G1</t>
  </si>
  <si>
    <t>Dublin</t>
  </si>
  <si>
    <t>Joni Blumstein</t>
  </si>
  <si>
    <t>CA-2017-169397</t>
  </si>
  <si>
    <t>OIC Bulk Pack Metal Binder Clips</t>
  </si>
  <si>
    <t>While You Were Out Pads, 50 per Pad, 4 x 5 1/4, Green Cycle</t>
  </si>
  <si>
    <t>Swingline SM12-08 MicroCut Jam Free Shredder</t>
  </si>
  <si>
    <t>Stanley Bostitch Contemporary Electric Pencil Sharpeners</t>
  </si>
  <si>
    <t>Detroit</t>
  </si>
  <si>
    <t>David Smith</t>
  </si>
  <si>
    <t>CA-2017-163055</t>
  </si>
  <si>
    <t>Sanford Uni-Blazer View Highlighters, Chisel Tip, Yellow</t>
  </si>
  <si>
    <t>Bevis 36 x 72 Conference Tables</t>
  </si>
  <si>
    <t>Rogers Deluxe File Chest</t>
  </si>
  <si>
    <t>Valerie Dominguez</t>
  </si>
  <si>
    <t>US-2017-145436</t>
  </si>
  <si>
    <t>Global Low Back Tilter Chair</t>
  </si>
  <si>
    <t>Erin Ashbrook</t>
  </si>
  <si>
    <t>US-2016-156216</t>
  </si>
  <si>
    <t>GBC Instant Index System for Binding Systems</t>
  </si>
  <si>
    <t>Tampa</t>
  </si>
  <si>
    <t>US-2019-100930</t>
  </si>
  <si>
    <t>Bush Advantage Collection Round Conference Table</t>
  </si>
  <si>
    <t>Bretford Rectangular Conference Table Tops</t>
  </si>
  <si>
    <t>Logitech P710e Mobile Speakerphone</t>
  </si>
  <si>
    <t>Santa Clara</t>
  </si>
  <si>
    <t>David Bremer</t>
  </si>
  <si>
    <t>CA-2019-160514</t>
  </si>
  <si>
    <t>Xerox 4200 Series MultiUse Premium Copy Paper (20Lb. and 84 Bright)</t>
  </si>
  <si>
    <t>Ken Lonsdale</t>
  </si>
  <si>
    <t>CA-2018-157749</t>
  </si>
  <si>
    <t>Xerox 1957</t>
  </si>
  <si>
    <t>Luxo Professional Fluorescent Magnifier Lamp with Clamp-Mount Base</t>
  </si>
  <si>
    <t>Staple-based wall hangings</t>
  </si>
  <si>
    <t>PureGear Roll-On Screen Protector</t>
  </si>
  <si>
    <t>KI Conference Tables</t>
  </si>
  <si>
    <t>Eldon 100 Class Desk Accessories</t>
  </si>
  <si>
    <t>Lakeville</t>
  </si>
  <si>
    <t>Dianna Wilson</t>
  </si>
  <si>
    <t>CA-2016-131926</t>
  </si>
  <si>
    <t>Safco Steel Mobile File Cart</t>
  </si>
  <si>
    <t>Adams Telephone Message Book w/Frequently-Called Numbers Space, 400 Messages per Book</t>
  </si>
  <si>
    <t>Logan Haushalter</t>
  </si>
  <si>
    <t>CA-2018-154739</t>
  </si>
  <si>
    <t>Global Leather Highback Executive Chair with Pneumatic Height Adjustment, Black</t>
  </si>
  <si>
    <t>San Diego</t>
  </si>
  <si>
    <t>Kelly Collister</t>
  </si>
  <si>
    <t>CA-2018-145625</t>
  </si>
  <si>
    <t>Delfina Latchford</t>
  </si>
  <si>
    <t>CA-2018-146941</t>
  </si>
  <si>
    <t>Fellowes Personal Hanging Folder Files, Navy</t>
  </si>
  <si>
    <t>Tyvek Side-Opening Peel &amp; Seel Expanding Envelopes</t>
  </si>
  <si>
    <t>Dan Reichenbach</t>
  </si>
  <si>
    <t>US-2017-159982</t>
  </si>
  <si>
    <t>Logitech Mobile Speakerphone P710e - speaker phone</t>
  </si>
  <si>
    <t>Craig Carreira</t>
  </si>
  <si>
    <t>CA-2019-163139</t>
  </si>
  <si>
    <t>Sabrent 4-Port USB 2.0 Hub</t>
  </si>
  <si>
    <t>Safco Industrial Shelving</t>
  </si>
  <si>
    <t>Acco 3-Hole Punch</t>
  </si>
  <si>
    <t>Dorris liebe</t>
  </si>
  <si>
    <t>US-2019-155299</t>
  </si>
  <si>
    <t>Eureka Disposable Bags for Sanitaire Vibra Groomer I Upright Vac</t>
  </si>
  <si>
    <t>Sean Braxton</t>
  </si>
  <si>
    <t>US-2016-106992</t>
  </si>
  <si>
    <t>Xerox WorkCentre 6505DN Laser Multifunction Printer</t>
  </si>
  <si>
    <t>Roy Collins</t>
  </si>
  <si>
    <t>CA-2018-125318</t>
  </si>
  <si>
    <t>Cisco Small Business SPA 502G VoIP phone</t>
  </si>
  <si>
    <t>Brentwood</t>
  </si>
  <si>
    <t>Alan Hwang</t>
  </si>
  <si>
    <t>CA-2017-155040</t>
  </si>
  <si>
    <t>Microsoft Sculpt Comfort Mouse</t>
  </si>
  <si>
    <t>Chapel Hill</t>
  </si>
  <si>
    <t>Claudia Bergmann</t>
  </si>
  <si>
    <t>CA-2019-136826</t>
  </si>
  <si>
    <t>Quartet Omega Colored Chalk, 12/Pack</t>
  </si>
  <si>
    <t>Morristown</t>
  </si>
  <si>
    <t>CA-2018-111010</t>
  </si>
  <si>
    <t>Bagged Rubber Bands</t>
  </si>
  <si>
    <t>Cincinnati</t>
  </si>
  <si>
    <t>Christine Abelman</t>
  </si>
  <si>
    <t>US-2019-145366</t>
  </si>
  <si>
    <t>Safco Commercial Shelving</t>
  </si>
  <si>
    <t>Recycled Interoffice Envelopes with String and Button Closure, 10 x 13</t>
  </si>
  <si>
    <t>Kristen Hastings</t>
  </si>
  <si>
    <t>CA-2019-163979</t>
  </si>
  <si>
    <t>Adjustable Depth Letter/Legal Cart</t>
  </si>
  <si>
    <t>CA-2017-155334</t>
  </si>
  <si>
    <t>Logitech 910-002974 M325 Wireless Mouse for Web Scrolling</t>
  </si>
  <si>
    <t>Regeneration Desk Collection</t>
  </si>
  <si>
    <t>Presstex Flexible Ring Binders</t>
  </si>
  <si>
    <t>Inglewood</t>
  </si>
  <si>
    <t>Barry Blumstein</t>
  </si>
  <si>
    <t>CA-2019-118136</t>
  </si>
  <si>
    <t>Newell 330</t>
  </si>
  <si>
    <t>Andrew Gjertsen</t>
  </si>
  <si>
    <t>CA-2019-132976</t>
  </si>
  <si>
    <t>Post-it “Important Message” Note Pad, Neon Colors, 50 Sheets/Pad</t>
  </si>
  <si>
    <t>Eldon Simplefile Box Office</t>
  </si>
  <si>
    <t>Avery 489</t>
  </si>
  <si>
    <t>US-2017-161991</t>
  </si>
  <si>
    <t>Round Ring Binders</t>
  </si>
  <si>
    <t>Bose SoundLink Bluetooth Speaker</t>
  </si>
  <si>
    <t>CA-2017-130890</t>
  </si>
  <si>
    <t>CA-2017-130883</t>
  </si>
  <si>
    <t>Microsoft Arc Touch Mouse</t>
  </si>
  <si>
    <t>Xerox 216</t>
  </si>
  <si>
    <t>Tamarac</t>
  </si>
  <si>
    <t>Alan Haines</t>
  </si>
  <si>
    <t>CA-2018-112697</t>
  </si>
  <si>
    <t>GBC VeloBinder Electric Binding Machine</t>
  </si>
  <si>
    <t>Premier Automatic Letter Opener</t>
  </si>
  <si>
    <t>Nick Zandusky</t>
  </si>
  <si>
    <t>CA-2018-110772</t>
  </si>
  <si>
    <t>Advantus SlideClip Paper Clips</t>
  </si>
  <si>
    <t>Avery 512</t>
  </si>
  <si>
    <t>Logitech Wireless Gaming Headset G930</t>
  </si>
  <si>
    <t>Bush Westfield Collection Bookcases, Medium Cherry Finish</t>
  </si>
  <si>
    <t>Colorado Springs</t>
  </si>
  <si>
    <t>Kelly Lampkin</t>
  </si>
  <si>
    <t>CA-2016-111451</t>
  </si>
  <si>
    <t>Global Deluxe Office Fabric Chairs</t>
  </si>
  <si>
    <t>Eldon ClusterMat Chair Mat with Cordless Antistatic Protection</t>
  </si>
  <si>
    <t>Ibico Laser Imprintable Binding System Covers</t>
  </si>
  <si>
    <t>Vinyl Coated Wire Paper Clips in Organizer Box, 800/Box</t>
  </si>
  <si>
    <t>Belleville</t>
  </si>
  <si>
    <t>CA-2018-142545</t>
  </si>
  <si>
    <t>Xerox 223</t>
  </si>
  <si>
    <t>Xerox 1939</t>
  </si>
  <si>
    <t>Floodlight Indoor Halogen Bulbs, 1 Bulb per Pack, 60 Watts</t>
  </si>
  <si>
    <t>Avery Premier Heavy-Duty Binder with Round Locking Rings</t>
  </si>
  <si>
    <t>US-2019-152380</t>
  </si>
  <si>
    <t>BPI Conference Tables</t>
  </si>
  <si>
    <t>Alan Schoenberger</t>
  </si>
  <si>
    <t>CA-2017-144253</t>
  </si>
  <si>
    <t>Electrix 20W Halogen Replacement Bulb for Zoom-In Desk Lamp</t>
  </si>
  <si>
    <t>Taylor</t>
  </si>
  <si>
    <t>CA-2016-130960</t>
  </si>
  <si>
    <t>Newell 350</t>
  </si>
  <si>
    <t>Lakewood</t>
  </si>
  <si>
    <t>Corey Roper</t>
  </si>
  <si>
    <t>CA-2016-111003</t>
  </si>
  <si>
    <t>GBC Clear Cover, 8-1/2 x 11, unpunched, 25 covers per pack</t>
  </si>
  <si>
    <t>Boston Heavy-Duty Trimline Electric Pencil Sharpeners</t>
  </si>
  <si>
    <t>Arlington</t>
  </si>
  <si>
    <t>Shahid Hopkins</t>
  </si>
  <si>
    <t>CA-2019-126774</t>
  </si>
  <si>
    <t>Faber Castell Col-Erase Pencils</t>
  </si>
  <si>
    <t>Arvada</t>
  </si>
  <si>
    <t>Ben Peterman</t>
  </si>
  <si>
    <t>CA-2018-142902</t>
  </si>
  <si>
    <t>C-Line Cubicle Keepers Polyproplyene Holder With Velcro Backings</t>
  </si>
  <si>
    <t>Hon 4070 Series Pagoda Armless Upholstered Stacking Chairs</t>
  </si>
  <si>
    <t>Eldon Expressions Desk Accessory, Wood Photo Frame, Mahogany</t>
  </si>
  <si>
    <t>Avery 509</t>
  </si>
  <si>
    <t>Hackensack</t>
  </si>
  <si>
    <t>Thomas Seio</t>
  </si>
  <si>
    <t>CA-2016-120887</t>
  </si>
  <si>
    <t>Deflect-o SuperTray Unbreakable Stackable Tray, Letter, Black</t>
  </si>
  <si>
    <t>Saint Petersburg</t>
  </si>
  <si>
    <t>Andy Gerbode</t>
  </si>
  <si>
    <t>CA-2016-167850</t>
  </si>
  <si>
    <t>AT&amp;T 1070 Corded Phone</t>
  </si>
  <si>
    <t>Xerox 21</t>
  </si>
  <si>
    <t>Sung Pak</t>
  </si>
  <si>
    <t>CA-2016-164259</t>
  </si>
  <si>
    <t>Boston School Pro Electric Pencil Sharpener, 1670</t>
  </si>
  <si>
    <t>Nathan Mautz</t>
  </si>
  <si>
    <t>CA-2016-164973</t>
  </si>
  <si>
    <t>DMI Arturo Collection Mission-style Design Wood Chair</t>
  </si>
  <si>
    <t>Canon imageCLASS MF7460 Monochrome Digital Laser Multifunction Copier</t>
  </si>
  <si>
    <t>NETGEAR N750 Dual Band Wi-Fi Gigabit Router</t>
  </si>
  <si>
    <t>Long Beach</t>
  </si>
  <si>
    <t>Frank Atkinson</t>
  </si>
  <si>
    <t>CA-2016-156601</t>
  </si>
  <si>
    <t>OIC Binder Clips</t>
  </si>
  <si>
    <t>Hesperia</t>
  </si>
  <si>
    <t>Grace Kelly</t>
  </si>
  <si>
    <t>CA-2018-162138</t>
  </si>
  <si>
    <t>Logitech Wireless Headset h800</t>
  </si>
  <si>
    <t>Murfreesboro</t>
  </si>
  <si>
    <t>Don Jones</t>
  </si>
  <si>
    <t>CA-2019-153339</t>
  </si>
  <si>
    <t>Telescoping Adjustable Floor Lamp</t>
  </si>
  <si>
    <t>US-2018-141544</t>
  </si>
  <si>
    <t>Aastra 57i VoIP phone</t>
  </si>
  <si>
    <t>File Shuttle II and Handi-File, Black</t>
  </si>
  <si>
    <t>Hon 2090 “Pillow Soft” Series Mid Back Swivel/Tilt Chairs</t>
  </si>
  <si>
    <t>Round Specialty Laser Printer Labels</t>
  </si>
  <si>
    <t>GBC Premium Transparent Covers with Diagonal Lined Pattern</t>
  </si>
  <si>
    <t>John Lucas</t>
  </si>
  <si>
    <t>US-2018-150147</t>
  </si>
  <si>
    <t>AT&amp;T 841000 Phone</t>
  </si>
  <si>
    <t>Ibico Recycled Grain-Textured Covers</t>
  </si>
  <si>
    <t>Wilson Jones Custom Binder Spines &amp; Labels</t>
  </si>
  <si>
    <t>Doug Bickford</t>
  </si>
  <si>
    <t>CA-2017-137946</t>
  </si>
  <si>
    <t>Storex Dura Pro Binders</t>
  </si>
  <si>
    <t>Hewlett Packard LaserJet 3310 Copier</t>
  </si>
  <si>
    <t>Copiers</t>
  </si>
  <si>
    <t>Avery Non-Stick Binders</t>
  </si>
  <si>
    <t>Alyssa Crouse</t>
  </si>
  <si>
    <t>CA-2016-129924</t>
  </si>
  <si>
    <t>Tuff Stuff Recycled Round Ring Binders</t>
  </si>
  <si>
    <t>Hon 5100 Series Wood Tables</t>
  </si>
  <si>
    <t>Layton</t>
  </si>
  <si>
    <t>CA-2017-128167</t>
  </si>
  <si>
    <t>CA-2016-122336</t>
  </si>
  <si>
    <t>Newell 314</t>
  </si>
  <si>
    <t>Austin</t>
  </si>
  <si>
    <t>US-2017-120712</t>
  </si>
  <si>
    <t>Clay Cheatham</t>
  </si>
  <si>
    <t>CA-2019-169901</t>
  </si>
  <si>
    <t>Lowell</t>
  </si>
  <si>
    <t>Tamara Dahlen</t>
  </si>
  <si>
    <t>CA-2019-134306</t>
  </si>
  <si>
    <t>Massachusetts</t>
  </si>
  <si>
    <t>BIC Brite Liner Highlighters, Chisel Tip</t>
  </si>
  <si>
    <t>Adam Bellavance</t>
  </si>
  <si>
    <t>CA-2018-129714</t>
  </si>
  <si>
    <t>Xerox 1881</t>
  </si>
  <si>
    <t>Acco Hanging Data Binders</t>
  </si>
  <si>
    <t>GBC DocuBind P400 Electric Binding System</t>
  </si>
  <si>
    <t>Jeremy Lonsdale</t>
  </si>
  <si>
    <t>CA-2018-138520</t>
  </si>
  <si>
    <t>Sauder Barrister Bookcases</t>
  </si>
  <si>
    <t>#10 Gummed Flap White Envelopes, 100/Box</t>
  </si>
  <si>
    <t>Dixon Prang Watercolor Pencils, 10-Color Set with Brush</t>
  </si>
  <si>
    <t>Adams Phone Message Book, 200 Message Capacity, 8 1/16” x 11”</t>
  </si>
  <si>
    <t>CA-2018-130001</t>
  </si>
  <si>
    <t>Victoria Brennan</t>
  </si>
  <si>
    <t>CA-2019-155698</t>
  </si>
  <si>
    <t>Belkin 8 Outlet SurgeMaster II Gold Surge Protector with Phone Protection</t>
  </si>
  <si>
    <t>Georgia</t>
  </si>
  <si>
    <t>Katrina Willman</t>
  </si>
  <si>
    <t>CA-2019-144904</t>
  </si>
  <si>
    <t>Global Ergonomic Managers Chair</t>
  </si>
  <si>
    <t>Newell 333</t>
  </si>
  <si>
    <t>Eldon Wave Desk Accessories</t>
  </si>
  <si>
    <t>Julia Dunbar</t>
  </si>
  <si>
    <t>CA-2016-123344</t>
  </si>
  <si>
    <t>Manchester</t>
  </si>
  <si>
    <t>Michael Kennedy</t>
  </si>
  <si>
    <t>CA-2018-155516</t>
  </si>
  <si>
    <t>Wilson Jones “Snap” Scratch Pad Binder Tool for Ring Binders</t>
  </si>
  <si>
    <t>Same Day</t>
  </si>
  <si>
    <t>Staple remover</t>
  </si>
  <si>
    <t>Pizazz Global Quick File</t>
  </si>
  <si>
    <t>Harlingen</t>
  </si>
  <si>
    <t>Guy Thornton</t>
  </si>
  <si>
    <t>CA-2019-104745</t>
  </si>
  <si>
    <t>Xerox 1930</t>
  </si>
  <si>
    <t>File Shuttle I and Handi-File</t>
  </si>
  <si>
    <t>Tucson</t>
  </si>
  <si>
    <t>Arthur Gainer</t>
  </si>
  <si>
    <t>US-2016-119137</t>
  </si>
  <si>
    <t>NETGEAR AC1750 Dual Band Gigabit Smart WiFi Router</t>
  </si>
  <si>
    <t>Newell 324</t>
  </si>
  <si>
    <t>Microsoft Natural Keyboard Elite</t>
  </si>
  <si>
    <t>Quincy</t>
  </si>
  <si>
    <t>Muhammed MacIntyre</t>
  </si>
  <si>
    <t>US-2018-134656</t>
  </si>
  <si>
    <t>Xerox 1960</t>
  </si>
  <si>
    <t>Allen Rosenblatt</t>
  </si>
  <si>
    <t>US-2019-134481</t>
  </si>
  <si>
    <t>Russell Applegate</t>
  </si>
  <si>
    <t>CA-2017-130792</t>
  </si>
  <si>
    <t>Holmes Odor Grabber</t>
  </si>
  <si>
    <t>Akro-Mils 12-Gallon Tote</t>
  </si>
  <si>
    <t>Alejandro Savely</t>
  </si>
  <si>
    <t>CA-2018-134775</t>
  </si>
  <si>
    <t>Southworth Structures Collection</t>
  </si>
  <si>
    <t>Laura Armstrong</t>
  </si>
  <si>
    <t>CA-2017-125395</t>
  </si>
  <si>
    <t>Sony 32GB Class 10 Micro SDHC R40 Memory Card</t>
  </si>
  <si>
    <t>Pembroke Pines</t>
  </si>
  <si>
    <t>Denny Ordway</t>
  </si>
  <si>
    <t>US-2017-168935</t>
  </si>
  <si>
    <t>Hon Practical Foundations 30 x 60 Training Table, Light Gray/Charcoal</t>
  </si>
  <si>
    <t>Logitech Media Keyboard K200</t>
  </si>
  <si>
    <t>Dean Katz</t>
  </si>
  <si>
    <t>CA-2017-122756</t>
  </si>
  <si>
    <t>Lexmark MarkNet N8150 Wireless Print Server</t>
  </si>
  <si>
    <t>3M Hangers With Command Adhesive</t>
  </si>
  <si>
    <t>Nathan Gelder</t>
  </si>
  <si>
    <t>CA-2016-115973</t>
  </si>
  <si>
    <t>Crayola Colored Pencils</t>
  </si>
  <si>
    <t>Mike Vittorini</t>
  </si>
  <si>
    <t>CA-2019-101798</t>
  </si>
  <si>
    <t>Angle-D Binders with Locking Rings, Label Holders</t>
  </si>
  <si>
    <t>Des Moines</t>
  </si>
  <si>
    <t>Jack Garza</t>
  </si>
  <si>
    <t>US-2016-135972</t>
  </si>
  <si>
    <t>Nortel Meridian M3904 Professional Digital phone</t>
  </si>
  <si>
    <t>Canon PC1080F Personal Copier</t>
  </si>
  <si>
    <t>Peoria</t>
  </si>
  <si>
    <t>Bart Pistole</t>
  </si>
  <si>
    <t>US-2016-134971</t>
  </si>
  <si>
    <t>Wilson Jones Century Plastic Molded Ring Binders</t>
  </si>
  <si>
    <t>Las Vegas</t>
  </si>
  <si>
    <t>Victor Preis</t>
  </si>
  <si>
    <t>CA-2019-102946</t>
  </si>
  <si>
    <t>Tuf-Vin Binders</t>
  </si>
  <si>
    <t>Nevada</t>
  </si>
  <si>
    <t>Warwick</t>
  </si>
  <si>
    <t>Saphhira Shifley</t>
  </si>
  <si>
    <t>CA-2019-165603</t>
  </si>
  <si>
    <t>2300 Heavy-Duty Transfer File Systems by Perma</t>
  </si>
  <si>
    <t>Rhode Island</t>
  </si>
  <si>
    <t>Xerox 1958</t>
  </si>
  <si>
    <t>CA-2017-122259</t>
  </si>
  <si>
    <t>Anna Gayman</t>
  </si>
  <si>
    <t>CA-2018-108987</t>
  </si>
  <si>
    <t>Super Decoflex Portable Personal File</t>
  </si>
  <si>
    <t>Sony 64GB Class 10 Micro SDHC R40 Memory Card</t>
  </si>
  <si>
    <t>Miami</t>
  </si>
  <si>
    <t>Luke Foster</t>
  </si>
  <si>
    <t>CA-2016-113166</t>
  </si>
  <si>
    <t>Xerox 1974</t>
  </si>
  <si>
    <t>CA-2016-155208</t>
  </si>
  <si>
    <t>Avery Hi-Liter EverBold Pen Style Fluorescent Highlighters, 4/Pack</t>
  </si>
  <si>
    <t>Roy Französisch</t>
  </si>
  <si>
    <t>CA-2019-117933</t>
  </si>
  <si>
    <t>Staple holder</t>
  </si>
  <si>
    <t>Keith Herrera</t>
  </si>
  <si>
    <t>CA-2019-117457</t>
  </si>
  <si>
    <t>Sharp AL-1530CS Digital Copier</t>
  </si>
  <si>
    <t>Wirebound Message Book, 4 per Page</t>
  </si>
  <si>
    <t>Bevis Round Conference Table Top, X-Base</t>
  </si>
  <si>
    <t>Self-Adhesive Removable Labels</t>
  </si>
  <si>
    <t>Xerox 1908</t>
  </si>
  <si>
    <t>Novimex High-Tech Fabric Mesh Task Chair</t>
  </si>
  <si>
    <t>Kimberly Carter</t>
  </si>
  <si>
    <t>CA-2019-142636</t>
  </si>
  <si>
    <t>Xerox 191</t>
  </si>
  <si>
    <t>Huntington Beach</t>
  </si>
  <si>
    <t>Caroline Jumper</t>
  </si>
  <si>
    <t>CA-2019-122105</t>
  </si>
  <si>
    <t>Bulldog Vacuum Base Pencil Sharpener</t>
  </si>
  <si>
    <t>Philip Brown</t>
  </si>
  <si>
    <t>CA-2018-148796</t>
  </si>
  <si>
    <t>Bevis Steel Folding Chairs</t>
  </si>
  <si>
    <t>Richmond</t>
  </si>
  <si>
    <t>CA-2019-154816</t>
  </si>
  <si>
    <t>Xerox 1987</t>
  </si>
  <si>
    <t>CA-2019-110478</t>
  </si>
  <si>
    <t>American Pencil</t>
  </si>
  <si>
    <t>White Envelopes, White Envelopes with Clear Poly Window</t>
  </si>
  <si>
    <t>Louisville</t>
  </si>
  <si>
    <t>CA-2016-142048</t>
  </si>
  <si>
    <t>KeyTronic 6101 Series - Keyboard - Black</t>
  </si>
  <si>
    <t>Lawrence</t>
  </si>
  <si>
    <t>Michael Paige</t>
  </si>
  <si>
    <t>CA-2019-125388</t>
  </si>
  <si>
    <t>Westinghouse Mesh Shade Clip-On Gooseneck Lamp, Black</t>
  </si>
  <si>
    <t>Crate-A-Files</t>
  </si>
  <si>
    <t>Natalie Fritzler</t>
  </si>
  <si>
    <t>CA-2019-155705</t>
  </si>
  <si>
    <t>Hon Multipurpose Stacking Arm Chairs</t>
  </si>
  <si>
    <t>Mississippi</t>
  </si>
  <si>
    <t>Canton</t>
  </si>
  <si>
    <t>CA-2019-149160</t>
  </si>
  <si>
    <t>Coloredge Poster Frame</t>
  </si>
  <si>
    <t>GBC VeloBinder Manual Binding System</t>
  </si>
  <si>
    <t>New Rochelle</t>
  </si>
  <si>
    <t>Shirley Daniels</t>
  </si>
  <si>
    <t>CA-2016-101476</t>
  </si>
  <si>
    <t>Epson WorkForce WF-2530 All-in-One Printer, Copier Scanner</t>
  </si>
  <si>
    <t>Ken Heidel</t>
  </si>
  <si>
    <t>CA-2019-152275</t>
  </si>
  <si>
    <t>Design Ebony Sketching Pencil</t>
  </si>
  <si>
    <t>Gastonia</t>
  </si>
  <si>
    <t>Ross Baird</t>
  </si>
  <si>
    <t>US-2018-123750</t>
  </si>
  <si>
    <t>GBC ProClick 150 Presentation Binding System</t>
  </si>
  <si>
    <t>Woodgrain Magazine Files by Perma</t>
  </si>
  <si>
    <t>CA-2018-127369</t>
  </si>
  <si>
    <t>Letter Size Cart</t>
  </si>
  <si>
    <t>Jacksonville</t>
  </si>
  <si>
    <t>Mike Kennedy</t>
  </si>
  <si>
    <t>US-2016-150574</t>
  </si>
  <si>
    <t>Insertable Tab Post Binder Dividers</t>
  </si>
  <si>
    <t>Belkin QODE FastFit Bluetooth Keyboard</t>
  </si>
  <si>
    <t>Philisse Overcash</t>
  </si>
  <si>
    <t>CA-2018-147375</t>
  </si>
  <si>
    <t>Canon Color ImageCLASS MF8580Cdw Wireless Laser All-In-One Printer, Copier, Scanner</t>
  </si>
  <si>
    <t>Brenda Bowman</t>
  </si>
  <si>
    <t>CA-2019-130043</t>
  </si>
  <si>
    <t>Xerox 1897</t>
  </si>
  <si>
    <t>CA-2019-157252</t>
  </si>
  <si>
    <t>Global Deluxe Steno Chair</t>
  </si>
  <si>
    <t>CA-2018-115756</t>
  </si>
  <si>
    <t>Aluminum Document Frame</t>
  </si>
  <si>
    <t>Fellowes Bankers Box Staxonsteel Drawer File/Stacking System</t>
  </si>
  <si>
    <t>Eldon Mobile Mega Data Cart  Mega Stackable  Add-On Trays</t>
  </si>
  <si>
    <t>Office Star - Ergonomically Designed Knee Chair</t>
  </si>
  <si>
    <t>Avery 520</t>
  </si>
  <si>
    <t>Troy Blackwell</t>
  </si>
  <si>
    <t>CA-2019-154214</t>
  </si>
  <si>
    <t>GE General Purpose, Extra Long Life, Showcase &amp; Floodlight Incandescent Bulbs</t>
  </si>
  <si>
    <t>Auburn</t>
  </si>
  <si>
    <t>Raymond Buch</t>
  </si>
  <si>
    <t>CA-2018-166674</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</si>
  <si>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</si>
  <si>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</si>
  <si>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</si>
  <si>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</si>
  <si>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</si>
  <si>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</si>
  <si>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</si>
  <si>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CA-2019-147277</t>
  </si>
  <si>
    <t>Deluxe Rollaway Locking File with Drawer</t>
  </si>
  <si>
    <t>Norman</t>
  </si>
  <si>
    <t>CA-2018-100153</t>
  </si>
  <si>
    <t>Memorex Mini Travel Drive 16 GB USB 2.0 Flash Drive</t>
  </si>
  <si>
    <t>Sanjit Chand</t>
  </si>
  <si>
    <t>US-2016-110674</t>
  </si>
  <si>
    <t>Global Geo Office Task Chair, Gray</t>
  </si>
  <si>
    <t>US-2018-157945</t>
  </si>
  <si>
    <t>Hon 4700 Series Mobuis Mid-Back Task Chairs with Adjustable Arms</t>
  </si>
  <si>
    <t>CA-2017-109638</t>
  </si>
  <si>
    <t>3M Office Air Cleaner</t>
  </si>
  <si>
    <t>Logitech G700s Rechargeable Gaming Mouse</t>
  </si>
  <si>
    <t>Acco D-Ring Binder w/DublLock</t>
  </si>
  <si>
    <t>Tanja Norvell</t>
  </si>
  <si>
    <t>CA-2018-109869</t>
  </si>
  <si>
    <t>Bush Advantage Collection Racetrack Conference Table</t>
  </si>
  <si>
    <t>Poly Designer Cover &amp; Back</t>
  </si>
  <si>
    <t>Premier Electric Letter Opener</t>
  </si>
  <si>
    <t>Fellowes Premier Superior Surge Suppressor, 10-Outlet, With Phone and Remote</t>
  </si>
  <si>
    <t>Park Ridge</t>
  </si>
  <si>
    <t>Joni Sundaresam</t>
  </si>
  <si>
    <t>US-2017-101399</t>
  </si>
  <si>
    <t>Amarillo</t>
  </si>
  <si>
    <t>CA-2019-154907</t>
  </si>
  <si>
    <t>Bush Mission Pointe Library</t>
  </si>
  <si>
    <t>US-2018-100419</t>
  </si>
  <si>
    <t>Cardinal Hold-It CD Pocket</t>
  </si>
  <si>
    <t>Lindenhurst</t>
  </si>
  <si>
    <t>Maya Herman</t>
  </si>
  <si>
    <t>CA-2017-154144</t>
  </si>
  <si>
    <t>Eaton Premium Continuous-Feed Paper, 25% Cotton, Letter Size, White, 1000 Shts/Box</t>
  </si>
  <si>
    <t>Jeremy Pistek</t>
  </si>
  <si>
    <t>CA-2016-144666</t>
  </si>
  <si>
    <t>SAFCO Boltless Steel Shelving</t>
  </si>
  <si>
    <t>Sauder Mission Library with Doors, Fruitwood Finish</t>
  </si>
  <si>
    <t>Samsung Galaxy Note 3</t>
  </si>
  <si>
    <t>Decoflex Hanging Personal Folder File, Blue</t>
  </si>
  <si>
    <t>Xerox 1912</t>
  </si>
  <si>
    <t>CA-2018-103891</t>
  </si>
  <si>
    <t>Cisco SPA525G2 IP Phone - Wireless</t>
  </si>
  <si>
    <t>Jeremy Ellison</t>
  </si>
  <si>
    <t>CA-2018-152632</t>
  </si>
  <si>
    <t>John Grady</t>
  </si>
  <si>
    <t>CA-2018-100790</t>
  </si>
  <si>
    <t>Prang Colored Pencils</t>
  </si>
  <si>
    <t>Fellowes Strictly Business Drawer File, Letter/Legal Size</t>
  </si>
  <si>
    <t>Xylona Preis</t>
  </si>
  <si>
    <t>CA-2016-134677</t>
  </si>
  <si>
    <t>Imation USB 2.0 Swivel Flash Drive USB flash drive - 4 GB - Pink</t>
  </si>
  <si>
    <t>Erin Mull</t>
  </si>
  <si>
    <t>CA-2016-127691</t>
  </si>
  <si>
    <t>Logitech G602 Wireless Gaming Mouse</t>
  </si>
  <si>
    <t>Michelle Tran</t>
  </si>
  <si>
    <t>CA-2019-140963</t>
  </si>
  <si>
    <t>Alphabetical Labels for Top Tab Filing</t>
  </si>
  <si>
    <t>iHome FM Clock Radio with Lightning Dock</t>
  </si>
  <si>
    <t>Sue Ann Reed</t>
  </si>
  <si>
    <t>CA-2016-154627</t>
  </si>
  <si>
    <t>Apple iPhone 5S</t>
  </si>
  <si>
    <t>Huntsville</t>
  </si>
  <si>
    <t>Carl Weiss</t>
  </si>
  <si>
    <t>CA-2016-133753</t>
  </si>
  <si>
    <t>Square Credit Card Reader</t>
  </si>
  <si>
    <t>Logitech M510 Wireless Mouse</t>
  </si>
  <si>
    <t>Astrea Jones</t>
  </si>
  <si>
    <t>CA-2016-113362</t>
  </si>
  <si>
    <t>Fellowes Officeware Wire Shelving</t>
  </si>
  <si>
    <t>Colored Envelopes</t>
  </si>
  <si>
    <t>Sonia Sunley</t>
  </si>
  <si>
    <t>CA-2018-169166</t>
  </si>
  <si>
    <t>Sony Micro Vault Click 8 GB USB 2.0 Flash Drive</t>
  </si>
  <si>
    <t>US-2018-120929</t>
  </si>
  <si>
    <t>Balt Solid Wood Rectangular Table</t>
  </si>
  <si>
    <t>Fayetteville</t>
  </si>
  <si>
    <t>Maribeth Dona</t>
  </si>
  <si>
    <t>CA-2017-134782</t>
  </si>
  <si>
    <t>Strathmore #10 Envelopes, Ultimate White</t>
  </si>
  <si>
    <t>Arkansas</t>
  </si>
  <si>
    <t>Costa Mesa</t>
  </si>
  <si>
    <t>CA-2018-126158</t>
  </si>
  <si>
    <t>Clear Mylar Reinforcing Strips</t>
  </si>
  <si>
    <t>Deflect-O Glasstique Clear Desk Accessories</t>
  </si>
  <si>
    <t>Parker</t>
  </si>
  <si>
    <t>Maribeth Yedwab</t>
  </si>
  <si>
    <t>US-2018-105578</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</si>
  <si>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</si>
  <si>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</si>
  <si>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</si>
  <si>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</si>
  <si>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</si>
  <si>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CA-2019-134978</t>
  </si>
  <si>
    <t>Atlanta</t>
  </si>
  <si>
    <t>Christopher Martinez</t>
  </si>
  <si>
    <t>CA-2017-145352</t>
  </si>
  <si>
    <t>Rogers Handheld Barrel Pencil Sharpener</t>
  </si>
  <si>
    <t>Newell 344</t>
  </si>
  <si>
    <t>Personal File Boxes with Fold-Down Carry Handle</t>
  </si>
  <si>
    <t>Fellowes PB500 Electric Punch Plastic Comb Binding Machine with Manual Bind</t>
  </si>
  <si>
    <t>Gladstone</t>
  </si>
  <si>
    <t>Lynn Smith</t>
  </si>
  <si>
    <t>CA-2019-135307</t>
  </si>
  <si>
    <t>Executive Impressions Supervisor Wall Clock</t>
  </si>
  <si>
    <t>SanDisk Cruzer 32 GB USB Flash Drive</t>
  </si>
  <si>
    <t>CA-2018-106341</t>
  </si>
  <si>
    <t>Bradley Nguyen</t>
  </si>
  <si>
    <t>CA-2019-163405</t>
  </si>
  <si>
    <t>Newell 327</t>
  </si>
  <si>
    <t>Newell 317</t>
  </si>
  <si>
    <t>Great Falls</t>
  </si>
  <si>
    <t>CA-2019-127432</t>
  </si>
  <si>
    <t>Canon Image Class D660 Copier</t>
  </si>
  <si>
    <t>Montana</t>
  </si>
  <si>
    <t>Advantus Rolling Storage Box</t>
  </si>
  <si>
    <t>Great White Multi-Use Recycled Paper (20Lb. and 84 Bright)</t>
  </si>
  <si>
    <t>Tennsco Single-Tier Lockers</t>
  </si>
  <si>
    <t>Dean Braden</t>
  </si>
  <si>
    <t>CA-2017-157812</t>
  </si>
  <si>
    <t>Carina Double Wide Media Storage Towers in Natural &amp; Black</t>
  </si>
  <si>
    <t>XtraLife ClearVue Slant-D Ring Binders by Cardinal</t>
  </si>
  <si>
    <t>Matt Connell</t>
  </si>
  <si>
    <t>CA-2019-145142</t>
  </si>
  <si>
    <t>US-2018-139486</t>
  </si>
  <si>
    <t>Motorola HK250 Universal Bluetooth Headset</t>
  </si>
  <si>
    <t>Imation 16GB Mini TravelDrive USB 2.0 Flash Drive</t>
  </si>
  <si>
    <t>Brian Dahlen</t>
  </si>
  <si>
    <t>CA-2017-158792</t>
  </si>
  <si>
    <t>Lakeland</t>
  </si>
  <si>
    <t>Patricia Hirasaki</t>
  </si>
  <si>
    <t>CA-2019-113558</t>
  </si>
  <si>
    <t>Global Commerce Series High-Back Swivel/Tilt Chairs</t>
  </si>
  <si>
    <t>Mike Gockenbach</t>
  </si>
  <si>
    <t>US-2017-138303</t>
  </si>
  <si>
    <t>Eldon Gobal File Keepers</t>
  </si>
  <si>
    <t>Martin Yale Chadless Opener Electric Letter Opener</t>
  </si>
  <si>
    <t>White Business Envelopes with Contemporary Seam, Recycled White Business Envelopes</t>
  </si>
  <si>
    <t>Karen Bern</t>
  </si>
  <si>
    <t>CA-2017-102848</t>
  </si>
  <si>
    <t>Safco Contoured Stacking Chairs</t>
  </si>
  <si>
    <t>Jasper Cacioppo</t>
  </si>
  <si>
    <t>US-2019-129441</t>
  </si>
  <si>
    <t>Tenex Chairmats For Use With Carpeted Floors</t>
  </si>
  <si>
    <t>Montgomery</t>
  </si>
  <si>
    <t>Rob Lucas</t>
  </si>
  <si>
    <t>CA-2018-168753</t>
  </si>
  <si>
    <t>Panasonic KX-TG9471B</t>
  </si>
  <si>
    <t>Mesa</t>
  </si>
  <si>
    <t>Allen Armold</t>
  </si>
  <si>
    <t>CA-2018-126613</t>
  </si>
  <si>
    <t>Sterilite Officeware Hinged File Box</t>
  </si>
  <si>
    <t>Emily Phan</t>
  </si>
  <si>
    <t>US-2019-122637</t>
  </si>
  <si>
    <t>Premier Elliptical Ring Binder, Black</t>
  </si>
  <si>
    <t>CA-2017-147851</t>
  </si>
  <si>
    <t>Cardinal Poly Pocket Divider Pockets for Ring Binders</t>
  </si>
  <si>
    <t>Darren Koutras</t>
  </si>
  <si>
    <t>CA-2017-134894</t>
  </si>
  <si>
    <t>Eureka The Boss Cordless Rechargeable Stick Vac</t>
  </si>
  <si>
    <t>Situations Contoured Folding Chairs, 4/Set</t>
  </si>
  <si>
    <t>Green Bay</t>
  </si>
  <si>
    <t>Bradley Drucker</t>
  </si>
  <si>
    <t>CA-2016-140795</t>
  </si>
  <si>
    <t>Enermax Aurora Lite Keyboard</t>
  </si>
  <si>
    <t>CA-2018-136924</t>
  </si>
  <si>
    <t>LG Electronics Tone+ HBS-730 Bluetooth Headset</t>
  </si>
  <si>
    <t>Liz MacKendrick</t>
  </si>
  <si>
    <t>US-2017-120161</t>
  </si>
  <si>
    <t>CA-2016-103849</t>
  </si>
  <si>
    <t>SanDisk Cruzer 64 GB USB Flash Drive</t>
  </si>
  <si>
    <t>Xblue XB-1670-86 X16 Small Office Telephone - Titanium</t>
  </si>
  <si>
    <t>Deflect-o EconoMat Studded, No Bevel Mat for Low Pile Carpeting</t>
  </si>
  <si>
    <t>Adrian Shami</t>
  </si>
  <si>
    <t>CA-2019-162929</t>
  </si>
  <si>
    <t>Avery Printable Repositionable Plastic Tabs</t>
  </si>
  <si>
    <t>Xerox 1898</t>
  </si>
  <si>
    <t>CA-2017-113173</t>
  </si>
  <si>
    <t>Bill Donatelli</t>
  </si>
  <si>
    <t>CA-2018-136406</t>
  </si>
  <si>
    <t>HON 5400 Series Task Chairs for Big and Tall</t>
  </si>
  <si>
    <t>CA-2019-112774</t>
  </si>
  <si>
    <t>Greg Tran</t>
  </si>
  <si>
    <t>CA-2019-101945</t>
  </si>
  <si>
    <t>Advantus T-Pin Paper Clips</t>
  </si>
  <si>
    <t>Anaheim</t>
  </si>
  <si>
    <t>CA-2019-100650</t>
  </si>
  <si>
    <t>Tennsco 16-Compartment Lockers with Coat Rack</t>
  </si>
  <si>
    <t>Ashley Jarboe</t>
  </si>
  <si>
    <t>CA-2016-155852</t>
  </si>
  <si>
    <t>Zebra Zazzle Fluorescent Highlighters</t>
  </si>
  <si>
    <t>Olvera Toch</t>
  </si>
  <si>
    <t>CA-2018-113243</t>
  </si>
  <si>
    <t>Avery 473</t>
  </si>
  <si>
    <t>Bretford “Just In Time” Height-Adjustable Multi-Task Work Tables</t>
  </si>
  <si>
    <t>Xerox 226</t>
  </si>
  <si>
    <t>Liz Pelletier</t>
  </si>
  <si>
    <t>CA-2019-118731</t>
  </si>
  <si>
    <t>GBC Prepunched Paper, 19-Hole, for Binding Systems, 24-lb</t>
  </si>
  <si>
    <t>Cynthia Arntzen</t>
  </si>
  <si>
    <t>CA-2016-145576</t>
  </si>
  <si>
    <t>Sanitaire Vibra Groomer IR Commercial Upright Vacuum, Replacement Belts</t>
  </si>
  <si>
    <t>Advantus Panel Wall Acrylic Frame</t>
  </si>
  <si>
    <t>Jeremy Farry</t>
  </si>
  <si>
    <t>CA-2017-130736</t>
  </si>
  <si>
    <t>Alliance Big Bands Rubber Bands, 12/Pack</t>
  </si>
  <si>
    <t>Frank Preis</t>
  </si>
  <si>
    <t>CA-2019-137099</t>
  </si>
  <si>
    <t>Cisco SPA301</t>
  </si>
  <si>
    <t>Ellis Ballard</t>
  </si>
  <si>
    <t>CA-2019-156951</t>
  </si>
  <si>
    <t>Personal Creations Ink Jet Cards and Labels</t>
  </si>
  <si>
    <t>GBC White Gloss Covers, Plain Front</t>
  </si>
  <si>
    <t>Xerox 222</t>
  </si>
  <si>
    <t>Hon Every-Day Series Multi-Task Chairs</t>
  </si>
  <si>
    <t>Jennifer Ferguson</t>
  </si>
  <si>
    <t>CA-2019-164826</t>
  </si>
  <si>
    <t>Cush Cases Heavy Duty Rugged Cover Case for Samsung Galaxy S5 - Purple</t>
  </si>
  <si>
    <t>Marysville</t>
  </si>
  <si>
    <t>Sarah Foster</t>
  </si>
  <si>
    <t>CA-2018-127250</t>
  </si>
  <si>
    <t>Newell 332</t>
  </si>
  <si>
    <t>Trudy Glocke</t>
  </si>
  <si>
    <t>CA-2017-149713</t>
  </si>
  <si>
    <t>Rediform S.O.S. Phone Message Books</t>
  </si>
  <si>
    <t>Acme Value Line Scissors</t>
  </si>
  <si>
    <t>Carlos Soltero</t>
  </si>
  <si>
    <t>CA-2019-118640</t>
  </si>
  <si>
    <t>Charles Crestani</t>
  </si>
  <si>
    <t>CA-2017-132906</t>
  </si>
  <si>
    <t>Martin-Yale Premier Letter Opener</t>
  </si>
  <si>
    <t>Dianna Vittorini</t>
  </si>
  <si>
    <t>CA-2019-145233</t>
  </si>
  <si>
    <t>AT&amp;T SB67148 SynJ</t>
  </si>
  <si>
    <t>Recycled Pressboard Report Cover with Reinforced Top Hinge</t>
  </si>
  <si>
    <t>Bruce Degenhardt</t>
  </si>
  <si>
    <t>CA-2017-128139</t>
  </si>
  <si>
    <t>Dot Matrix Printer Tape Reel Labels, White, 5000/Box</t>
  </si>
  <si>
    <t>Salem</t>
  </si>
  <si>
    <t>Zuschuss Carroll</t>
  </si>
  <si>
    <t>US-2018-156986</t>
  </si>
  <si>
    <t>i.Sound Portable Power - 8000 mAh</t>
  </si>
  <si>
    <t>Xerox 225</t>
  </si>
  <si>
    <t>Xerox 1894</t>
  </si>
  <si>
    <t>Laredo</t>
  </si>
  <si>
    <t>Melanie Seite</t>
  </si>
  <si>
    <t>CA-2016-135405</t>
  </si>
  <si>
    <t>Newell 312</t>
  </si>
  <si>
    <t>Lena Radford</t>
  </si>
  <si>
    <t>CA-2016-131450</t>
  </si>
  <si>
    <t>Fellowes Superior 10 Outlet Split Surge Protector</t>
  </si>
  <si>
    <t>Dana Halogen Swing-Arm Architect Lamp</t>
  </si>
  <si>
    <t>Theone Pippenger</t>
  </si>
  <si>
    <t>CA-2018-120180</t>
  </si>
  <si>
    <t>Acme Stainless Steel Office Snips</t>
  </si>
  <si>
    <t>Chloris Kastensmidt</t>
  </si>
  <si>
    <t>US-2018-100720</t>
  </si>
  <si>
    <t>Mophie Juice Pack Helium for iPhone</t>
  </si>
  <si>
    <t>GE 2-Jack Phone Line Splitter</t>
  </si>
  <si>
    <t>Alan Shonely</t>
  </si>
  <si>
    <t>CA-2016-149958</t>
  </si>
  <si>
    <t>Hot File 7-Pocket, Floor Stand</t>
  </si>
  <si>
    <t>Xerox 1889</t>
  </si>
  <si>
    <t>Andrew Roberts</t>
  </si>
  <si>
    <t>US-2016-105767</t>
  </si>
  <si>
    <t>Angle-D Ring Binders</t>
  </si>
  <si>
    <t>Motorola L804</t>
  </si>
  <si>
    <t>Nona Balk</t>
  </si>
  <si>
    <t>CA-2018-161816</t>
  </si>
  <si>
    <t>Avery 493</t>
  </si>
  <si>
    <t>Giulietta Dortch</t>
  </si>
  <si>
    <t>CA-2018-121223</t>
  </si>
  <si>
    <t>Xerox 1972</t>
  </si>
  <si>
    <t>Cisco 8x8 Inc. 6753i IP Business Phone System</t>
  </si>
  <si>
    <t>Grove City</t>
  </si>
  <si>
    <t>Clytie Kelty</t>
  </si>
  <si>
    <t>CA-2019-138611</t>
  </si>
  <si>
    <t>Prestige Round Ring Binders</t>
  </si>
  <si>
    <t>Nat Gilpin</t>
  </si>
  <si>
    <t>CA-2019-117947</t>
  </si>
  <si>
    <t>DAX Metal Frame, Desktop, Stepped-Edge</t>
  </si>
  <si>
    <t>DAX Value U-Channel Document Frames, Easel Back</t>
  </si>
  <si>
    <t>Recycled Easel Ring Binders</t>
  </si>
  <si>
    <t>Grandstream GXP1160 VoIP phone</t>
  </si>
  <si>
    <t>Christina Anderson</t>
  </si>
  <si>
    <t>US-2016-111171</t>
  </si>
  <si>
    <t>Cardinal Slant-D Ring Binder, Heavy Gauge Vinyl</t>
  </si>
  <si>
    <t>Dearborn</t>
  </si>
  <si>
    <t>Sylvia Foulston</t>
  </si>
  <si>
    <t>CA-2017-138009</t>
  </si>
  <si>
    <t>Honeywell Enviracaire Portable HEPA Air Cleaner for up to 10 x 16 Room</t>
  </si>
  <si>
    <t>Mini 13-1/2 Capacity Data Binder Rack, Pearl</t>
  </si>
  <si>
    <t>CA-2019-163020</t>
  </si>
  <si>
    <t>Master Caster Door Stop, Brown</t>
  </si>
  <si>
    <t>Annie Thurman</t>
  </si>
  <si>
    <t>CA-2019-153787</t>
  </si>
  <si>
    <t>Belkin Premiere Surge Master II 8-outlet surge protector</t>
  </si>
  <si>
    <t>CA-2019-133431</t>
  </si>
  <si>
    <t>Fred McMath</t>
  </si>
  <si>
    <t>US-2018-135720</t>
  </si>
  <si>
    <t>Tennsco Regal Shelving Units</t>
  </si>
  <si>
    <t>Imation 32GB Pocket Pro USB 3.0 Flash Drive - 32 GB - Black - 1 P ...</t>
  </si>
  <si>
    <t>Jabra SPEAK 410</t>
  </si>
  <si>
    <t>CA-2019-144694</t>
  </si>
  <si>
    <t>Verbatim 25 GB 6x Blu-ray Single Layer Recordable Disc, 1/Pack</t>
  </si>
  <si>
    <t>Warner Robins</t>
  </si>
  <si>
    <t>Denny Joy</t>
  </si>
  <si>
    <t>CA-2017-168004</t>
  </si>
  <si>
    <t>Office Star - Mesh Screen back chair with Vinyl seat</t>
  </si>
  <si>
    <t>Max Engle</t>
  </si>
  <si>
    <t>US-2018-123470</t>
  </si>
  <si>
    <t>Premium Transparent Presentation Covers by GBC</t>
  </si>
  <si>
    <t>Tripp Lite TLP810NET Broadband Surge for Modem/Fax</t>
  </si>
  <si>
    <t>Vallejo</t>
  </si>
  <si>
    <t>CA-2018-115917</t>
  </si>
  <si>
    <t>Wilson Jones Turn Tabs Binder Tool for Ring Binders</t>
  </si>
  <si>
    <t>Justin Deggeller</t>
  </si>
  <si>
    <t>CA-2018-147067</t>
  </si>
  <si>
    <t>Eldon 200 Class Desk Accessories</t>
  </si>
  <si>
    <t>Mission Viejo</t>
  </si>
  <si>
    <t>John Lee</t>
  </si>
  <si>
    <t>CA-2019-167913</t>
  </si>
  <si>
    <t>Economy Rollaway Files</t>
  </si>
  <si>
    <t>Avery 480</t>
  </si>
  <si>
    <t>Rochester Hills</t>
  </si>
  <si>
    <t>Sean Christensen</t>
  </si>
  <si>
    <t>CA-2019-106103</t>
  </si>
  <si>
    <t>Plainfield</t>
  </si>
  <si>
    <t>US-2019-127719</t>
  </si>
  <si>
    <t>Xerox 1993</t>
  </si>
  <si>
    <t>Chuck Clark</t>
  </si>
  <si>
    <t>CA-2019-126221</t>
  </si>
  <si>
    <t>Eureka The Boss Plus 12-Amp Hard Box Upright Vacuum, Red</t>
  </si>
  <si>
    <t>Sierra Vista</t>
  </si>
  <si>
    <t>CA-2018-103947</t>
  </si>
  <si>
    <t>Belkin F9H710-06 7 Outlet SurgeMaster Surge Protector</t>
  </si>
  <si>
    <t>Vancouver</t>
  </si>
  <si>
    <t>Anthony Rawles</t>
  </si>
  <si>
    <t>CA-2018-160745</t>
  </si>
  <si>
    <t>First Data FD10 PIN Pad</t>
  </si>
  <si>
    <t>Steven Roelle</t>
  </si>
  <si>
    <t>CA-2018-132661</t>
  </si>
  <si>
    <t>CA-2019-140844</t>
  </si>
  <si>
    <t>Sony 16GB Class 10 Micro SDHC R40 Memory Card</t>
  </si>
  <si>
    <t>Craig Reiter</t>
  </si>
  <si>
    <t>CA-2018-137239</t>
  </si>
  <si>
    <t>Tripp Lite Isotel 8 Ultra 8 Outlet Metal Surge</t>
  </si>
  <si>
    <t>Avery Durable Poly Binders</t>
  </si>
  <si>
    <t>Airmail Envelopes</t>
  </si>
  <si>
    <t>Eugene Hildebrand</t>
  </si>
  <si>
    <t>US-2018-156097</t>
  </si>
  <si>
    <t>CA-2017-146563</t>
  </si>
  <si>
    <t>Space Solutions Commercial Steel Shelving</t>
  </si>
  <si>
    <t>Sibella Parks</t>
  </si>
  <si>
    <t>CA-2018-123666</t>
  </si>
  <si>
    <t>CA-2018-143308</t>
  </si>
  <si>
    <t>Tiffany House</t>
  </si>
  <si>
    <t>CA-2019-132682</t>
  </si>
  <si>
    <t>Acme Tagit Stainless Steel Antibacterial Scissors</t>
  </si>
  <si>
    <t>ClearOne Communications CHAT 70 OC Speaker Phone</t>
  </si>
  <si>
    <t>Cleveland</t>
  </si>
  <si>
    <t>Resi Pölking</t>
  </si>
  <si>
    <t>CA-2016-156314</t>
  </si>
  <si>
    <t>Master Giant Foot Doorstop, Safety Yellow</t>
  </si>
  <si>
    <t>US-2019-106663</t>
  </si>
  <si>
    <t>12-1/2 Diameter Round Wall Clock</t>
  </si>
  <si>
    <t>Chromcraft Bull-Nose Wood Round Conference Table Top, Wood Base</t>
  </si>
  <si>
    <t>CA-2019-111178</t>
  </si>
  <si>
    <t>Newell 331</t>
  </si>
  <si>
    <t>Rob Beeghly</t>
  </si>
  <si>
    <t>CA-2019-130351</t>
  </si>
  <si>
    <t>Kensington 6 Outlet Guardian Standard Surge Protector</t>
  </si>
  <si>
    <t>Southworth 100% Résumé Paper, 24lb.</t>
  </si>
  <si>
    <t>Tyler</t>
  </si>
  <si>
    <t>Carol Darley</t>
  </si>
  <si>
    <t>US-2019-119438</t>
  </si>
  <si>
    <t>Hoover Portapower Portable Vacuum</t>
  </si>
  <si>
    <t>Verbatim 25 GB 6x Blu-ray Single Layer Recordable Disc, 10/Pack</t>
  </si>
  <si>
    <t>Ibico Hi-Tech Manual Binding System</t>
  </si>
  <si>
    <t>Doug Jacobs</t>
  </si>
  <si>
    <t>CA-2018-164511</t>
  </si>
  <si>
    <t>Avery Hanging File Binders</t>
  </si>
  <si>
    <t>Fellowes Neat Ideas Storage Cubes</t>
  </si>
  <si>
    <t>Burlington</t>
  </si>
  <si>
    <t>Grant Thornton</t>
  </si>
  <si>
    <t>US-2019-168116</t>
  </si>
  <si>
    <t>Cubify CubeX 3D Printer Triple Head Print</t>
  </si>
  <si>
    <t>Michael Chen</t>
  </si>
  <si>
    <t>CA-2016-157784</t>
  </si>
  <si>
    <t>Avery 516</t>
  </si>
  <si>
    <t>Ralph Arnett</t>
  </si>
  <si>
    <t>CA-2019-161480</t>
  </si>
  <si>
    <t>Bush Andora Bookcase, Maple/Graphite Gray Finish</t>
  </si>
  <si>
    <t>Waynesboro</t>
  </si>
  <si>
    <t>Naresj Patel</t>
  </si>
  <si>
    <t>US-2016-117135</t>
  </si>
  <si>
    <t>Luxo Professional Magnifying Clamp-On Fluorescent Lamps</t>
  </si>
  <si>
    <t>Recycled Eldon Regeneration Jumbo File</t>
  </si>
  <si>
    <t>Alan Barnes</t>
  </si>
  <si>
    <t>CA-2017-131534</t>
  </si>
  <si>
    <t>Imation Bio 8GB USB Flash Drive Imation Corp</t>
  </si>
  <si>
    <t>Xerox 1977</t>
  </si>
  <si>
    <t>Chester</t>
  </si>
  <si>
    <t>Jesus Ocampo</t>
  </si>
  <si>
    <t>CA-2017-119291</t>
  </si>
  <si>
    <t>Avery 490</t>
  </si>
  <si>
    <t>Avery 4027 File Folder Labels for Dot Matrix Printers, 5000 Labels per Box, White</t>
  </si>
  <si>
    <t>Binney &amp; Smith Crayola Metallic Crayons, 16-Color Pack</t>
  </si>
  <si>
    <t>GBC Linen Binding Covers</t>
  </si>
  <si>
    <t>CA-2019-114552</t>
  </si>
  <si>
    <t>CA-2018-163755</t>
  </si>
  <si>
    <t>Jay Kimmel</t>
  </si>
  <si>
    <t>CA-2017-142027</t>
  </si>
  <si>
    <t>Laminate Occasional Tables</t>
  </si>
  <si>
    <t>Cary</t>
  </si>
  <si>
    <t>Brad Norvell</t>
  </si>
  <si>
    <t>CA-2016-138527</t>
  </si>
  <si>
    <t>Xerox 220</t>
  </si>
  <si>
    <t>Fellowes 8 Outlet Superior Workstation Surge Protector</t>
  </si>
  <si>
    <t>David Philippe</t>
  </si>
  <si>
    <t>CA-2016-112158</t>
  </si>
  <si>
    <t>Tracy Hopkins</t>
  </si>
  <si>
    <t>CA-2016-113887</t>
  </si>
  <si>
    <t>Palm Coast</t>
  </si>
  <si>
    <t>Arthur Prichep</t>
  </si>
  <si>
    <t>CA-2019-146136</t>
  </si>
  <si>
    <t>Mount Vernon</t>
  </si>
  <si>
    <t>Roland Schwarz</t>
  </si>
  <si>
    <t>US-2019-100048</t>
  </si>
  <si>
    <t>Bionaire Personal Warm Mist Humidifier/Vaporizer</t>
  </si>
  <si>
    <t>Logitech Wireless Performance Mouse MX for PC and Mac</t>
  </si>
  <si>
    <t>CA-2016-153150</t>
  </si>
  <si>
    <t>Cardinal Holdit Business Card Pockets</t>
  </si>
  <si>
    <t>Seth Vernon</t>
  </si>
  <si>
    <t>CA-2016-130092</t>
  </si>
  <si>
    <t>CA-2019-108910</t>
  </si>
  <si>
    <t>Christine Kargatis</t>
  </si>
  <si>
    <t>CA-2016-104472</t>
  </si>
  <si>
    <t>Ross DeVincentis</t>
  </si>
  <si>
    <t>CA-2018-112942</t>
  </si>
  <si>
    <t>Tops Green Bar Computer Printout Paper</t>
  </si>
  <si>
    <t>CA-2018-142335</t>
  </si>
  <si>
    <t>Chromcraft Bull-Nose Wood Oval Conference Tables &amp; Bases</t>
  </si>
  <si>
    <t>Recycled Data-Pak for Archival Bound Computer Printouts, 12-1/2 x 12-1/2 x 16</t>
  </si>
  <si>
    <t>Mathew Reese</t>
  </si>
  <si>
    <t>CA-2016-117429</t>
  </si>
  <si>
    <t>Hialeah</t>
  </si>
  <si>
    <t>Steve Chapman</t>
  </si>
  <si>
    <t>CA-2018-114713</t>
  </si>
  <si>
    <t>Acme Softgrip Scissors</t>
  </si>
  <si>
    <t>Jay Fein</t>
  </si>
  <si>
    <t>CA-2019-144113</t>
  </si>
  <si>
    <t>ClearSounds CSC500 Amplified Spirit Phone Corded phone</t>
  </si>
  <si>
    <t>Oceanside</t>
  </si>
  <si>
    <t>Emily Grady</t>
  </si>
  <si>
    <t>US-2018-150861</t>
  </si>
  <si>
    <t>Xerox 1964</t>
  </si>
  <si>
    <t>Bevis Traditional Conference Table Top, Plinth Base</t>
  </si>
  <si>
    <t>Personal Folder Holder, Ebony</t>
  </si>
  <si>
    <t>Darrin Sayre</t>
  </si>
  <si>
    <t>CA-2019-131954</t>
  </si>
  <si>
    <t>Logitech Illuminated - Keyboard</t>
  </si>
  <si>
    <t>Acco Translucent Poly Ring Binders</t>
  </si>
  <si>
    <t>CA-2016-132500</t>
  </si>
  <si>
    <t>Logitech Wireless Touch Keyboard K400</t>
  </si>
  <si>
    <t>Phillina Ober</t>
  </si>
  <si>
    <t>CA-2016-112326</t>
  </si>
  <si>
    <t>Avery 508</t>
  </si>
  <si>
    <t>GBC Standard Plastic Binding Systems Combs</t>
  </si>
  <si>
    <t>Sung Shariari</t>
  </si>
  <si>
    <t>US-2018-146710</t>
  </si>
  <si>
    <t>Xerox 196</t>
  </si>
  <si>
    <t>CA-2016-124429</t>
  </si>
  <si>
    <t>Evanston</t>
  </si>
  <si>
    <t>Peter Bühler</t>
  </si>
  <si>
    <t>CA-2018-150889</t>
  </si>
  <si>
    <t>Belkin iPhone and iPad Lightning Cable</t>
  </si>
  <si>
    <t>Trenton</t>
  </si>
  <si>
    <t>Roland Fjeld</t>
  </si>
  <si>
    <t>CA-2019-126074</t>
  </si>
  <si>
    <t>GBC Durable Plastic Covers</t>
  </si>
  <si>
    <t>Nu-Dell Leatherette Frames</t>
  </si>
  <si>
    <t>Avery Durable Binders</t>
  </si>
  <si>
    <t>Yoseph Carroll</t>
  </si>
  <si>
    <t>CA-2018-110499</t>
  </si>
  <si>
    <t>Hewlett Packard 610 Color Digital Copier / Printer</t>
  </si>
  <si>
    <t>CA-2017-135272</t>
  </si>
  <si>
    <t>CA-2018-140928</t>
  </si>
  <si>
    <t>Chromcraft Round Conference Tables</t>
  </si>
  <si>
    <t>Cottage Grove</t>
  </si>
  <si>
    <t>Debra Catini</t>
  </si>
  <si>
    <t>CA-2016-106803</t>
  </si>
  <si>
    <t>Christine Phan</t>
  </si>
  <si>
    <t>CA-2019-117240</t>
  </si>
  <si>
    <t>Barry Französisch</t>
  </si>
  <si>
    <t>CA-2019-133333</t>
  </si>
  <si>
    <t>CA-2017-112319</t>
  </si>
  <si>
    <t>CA-2019-126046</t>
  </si>
  <si>
    <t>Avery 476</t>
  </si>
  <si>
    <t>Lisa Hazard</t>
  </si>
  <si>
    <t>CA-2017-114923</t>
  </si>
  <si>
    <t>Bossier City</t>
  </si>
  <si>
    <t>Chris Selesnick</t>
  </si>
  <si>
    <t>CA-2016-162775</t>
  </si>
  <si>
    <t>Brown Kraft Recycled Envelopes</t>
  </si>
  <si>
    <t>Plantronics S12 Corded Telephone Headset System</t>
  </si>
  <si>
    <t>3-ring staple pack</t>
  </si>
  <si>
    <t>Fellowes Stor/Drawer Steel Plus Storage Drawers</t>
  </si>
  <si>
    <t>Anthony Johnson</t>
  </si>
  <si>
    <t>CA-2016-106810</t>
  </si>
  <si>
    <t>Electrix Halogen Magnifier Lamp</t>
  </si>
  <si>
    <t>CA-2018-157245</t>
  </si>
  <si>
    <t>Hon 4070 Series Pagoda Round Back Stacking Chairs</t>
  </si>
  <si>
    <t>Benjamin Venier</t>
  </si>
  <si>
    <t>CA-2019-104220</t>
  </si>
  <si>
    <t>Cardinal EasyOpen D-Ring Binders</t>
  </si>
  <si>
    <t>Oklahoma City</t>
  </si>
  <si>
    <t>Aaron Bergman</t>
  </si>
  <si>
    <t>CA-2018-140935</t>
  </si>
  <si>
    <t>Sauder Facets Collection Library, Sky Alder Finish</t>
  </si>
  <si>
    <t>Omaha</t>
  </si>
  <si>
    <t>CA-2017-140921</t>
  </si>
  <si>
    <t>CA-2019-120376</t>
  </si>
  <si>
    <t>Kirkwood</t>
  </si>
  <si>
    <t>US-2017-124219</t>
  </si>
  <si>
    <t>La Porte</t>
  </si>
  <si>
    <t>Chris Cortes</t>
  </si>
  <si>
    <t>CA-2018-155992</t>
  </si>
  <si>
    <t>Westinghouse Clip-On Gooseneck Lamps</t>
  </si>
  <si>
    <t>Lansing</t>
  </si>
  <si>
    <t>CA-2018-146682</t>
  </si>
  <si>
    <t>Hon GuestStacker Chair</t>
  </si>
  <si>
    <t>Milwaukee</t>
  </si>
  <si>
    <t>Hunter Lopez</t>
  </si>
  <si>
    <t>CA-2016-127159</t>
  </si>
  <si>
    <t>CA-2016-120474</t>
  </si>
  <si>
    <t>Office Star - Professional Matrix Back Chair with 2-to-1 Synchro Tilt and Mesh Fabric Seat</t>
  </si>
  <si>
    <t>Charlotte Melton</t>
  </si>
  <si>
    <t>CA-2019-165386</t>
  </si>
  <si>
    <t>CA-2019-148411</t>
  </si>
  <si>
    <t>GuestStacker Chair with Chrome Finish Legs</t>
  </si>
  <si>
    <t>Nathan Cano</t>
  </si>
  <si>
    <t>CA-2019-131254</t>
  </si>
  <si>
    <t>CA-2016-110219</t>
  </si>
  <si>
    <t>CA-2019-137449</t>
  </si>
  <si>
    <t>Bevis Round Conference Table Top &amp; Single Column Base</t>
  </si>
  <si>
    <t>Sarah Brown</t>
  </si>
  <si>
    <t>CA-2016-120411</t>
  </si>
  <si>
    <t>Bush Heritage Pine Collection 5-Shelf Bookcase, Albany Pine Finish, *Special Order</t>
  </si>
  <si>
    <t>El Paso</t>
  </si>
  <si>
    <t>Mick Crebagga</t>
  </si>
  <si>
    <t>CA-2016-101602</t>
  </si>
  <si>
    <t>Lifetime Advantage Folding Chairs, 4/Carton</t>
  </si>
  <si>
    <t>CA-2019-161774</t>
  </si>
  <si>
    <t>Global Commerce Series Low-Back Swivel/Tilt Chairs</t>
  </si>
  <si>
    <t>Mansfield</t>
  </si>
  <si>
    <t>CA-2019-141705</t>
  </si>
  <si>
    <t>Hon 2111 Invitation Series Straight Table</t>
  </si>
  <si>
    <t>Des Plaines</t>
  </si>
  <si>
    <t>Joe Kamberova</t>
  </si>
  <si>
    <t>CA-2016-163468</t>
  </si>
  <si>
    <t>Hon 4-Shelf Metal Bookcases</t>
  </si>
  <si>
    <t>Tom Prescott</t>
  </si>
  <si>
    <t>CA-2018-145303</t>
  </si>
  <si>
    <t>Sauder Camden County Collection Libraries, Planked Cherry Finish</t>
  </si>
  <si>
    <t>John Stevenson</t>
  </si>
  <si>
    <t>CA-2018-162082</t>
  </si>
  <si>
    <t>Safco Value Mate Series Steel Bookcases, Baked Enamel Finish on Steel, Gray</t>
  </si>
  <si>
    <t>Larry Blacks</t>
  </si>
  <si>
    <t>CA-2019-160045</t>
  </si>
  <si>
    <t>Dana Swing-Arm Lamps</t>
  </si>
  <si>
    <t>Neoma Murray</t>
  </si>
  <si>
    <t>US-2017-100531</t>
  </si>
  <si>
    <t>Luke Weiss</t>
  </si>
  <si>
    <t>US-2018-117037</t>
  </si>
  <si>
    <t>Flat Face Poster Frame</t>
  </si>
  <si>
    <t>Freeport</t>
  </si>
  <si>
    <t>CA-2019-163160</t>
  </si>
  <si>
    <t>Dax Clear Box Frame</t>
  </si>
  <si>
    <t>William Brown</t>
  </si>
  <si>
    <t>CA-2018-126627</t>
  </si>
  <si>
    <t>Eldon 400 Class Desk Accessories, Black Carbon</t>
  </si>
  <si>
    <t>Richard Eichhorn</t>
  </si>
  <si>
    <t>CA-2016-163867</t>
  </si>
  <si>
    <t>Mark Van Huff</t>
  </si>
  <si>
    <t>CA-2017-119690</t>
  </si>
  <si>
    <t>GE General Use Halogen Bulbs, 100 Watts, 1 Bulb per Pack</t>
  </si>
  <si>
    <t>Perth Amboy</t>
  </si>
  <si>
    <t>Nick Radford</t>
  </si>
  <si>
    <t>CA-2018-152688</t>
  </si>
  <si>
    <t>Tony Sayre</t>
  </si>
  <si>
    <t>CA-2019-106747</t>
  </si>
  <si>
    <t>Luxo Professional Combination Clamp-On Lamps</t>
  </si>
  <si>
    <t>New Hampshire</t>
  </si>
  <si>
    <t>Watertown</t>
  </si>
  <si>
    <t>Justin MacKendrick</t>
  </si>
  <si>
    <t>CA-2016-157721</t>
  </si>
  <si>
    <t>Tenex Carpeted, Granite-Look or Clear Contemporary Contour Shape Chair Mats</t>
  </si>
  <si>
    <t>CA-2016-143210</t>
  </si>
  <si>
    <t>Ultra Door Push Plate</t>
  </si>
  <si>
    <t>US-2019-126053</t>
  </si>
  <si>
    <t>CA-2017-131338</t>
  </si>
  <si>
    <t>CA-2018-126004</t>
  </si>
  <si>
    <t>Waterbury</t>
  </si>
  <si>
    <t>CA-2018-158435</t>
  </si>
  <si>
    <t>Eldon Advantage Chair Mats for Low to Medium Pile Carpets</t>
  </si>
  <si>
    <t>Andover</t>
  </si>
  <si>
    <t>Pamela Stobb</t>
  </si>
  <si>
    <t>CA-2018-153269</t>
  </si>
  <si>
    <t>Clifton</t>
  </si>
  <si>
    <t>CA-2016-113383</t>
  </si>
  <si>
    <t>Clinton</t>
  </si>
  <si>
    <t>CA-2018-134334</t>
  </si>
  <si>
    <t>Maryland</t>
  </si>
  <si>
    <t>Baltimore</t>
  </si>
  <si>
    <t>CA-2019-128853</t>
  </si>
  <si>
    <t>Everett</t>
  </si>
  <si>
    <t>Toby Carlisle</t>
  </si>
  <si>
    <t>CA-2016-151330</t>
  </si>
  <si>
    <t>Office Star - Ergonomic Mid Back Chair with 2-Way Adjustable Arms</t>
  </si>
  <si>
    <t>Buffalo</t>
  </si>
  <si>
    <t>Michelle Huthwaite</t>
  </si>
  <si>
    <t>CA-2016-150301</t>
  </si>
  <si>
    <t>Sheri Gordon</t>
  </si>
  <si>
    <t>CA-2017-165799</t>
  </si>
  <si>
    <t>CA-2018-118759</t>
  </si>
  <si>
    <t>Mitch Webber</t>
  </si>
  <si>
    <t>CA-2016-125997</t>
  </si>
  <si>
    <t>Global Leather Executive Chair</t>
  </si>
  <si>
    <t>CA-2016-166891</t>
  </si>
  <si>
    <t>Office Star - Contemporary Task Swivel chair with Loop Arms, Charcoal</t>
  </si>
  <si>
    <t>Gary McGarr</t>
  </si>
  <si>
    <t>US-2019-121251</t>
  </si>
  <si>
    <t>Sauder Forest Hills Library with Doors, Woodland Oak Finish</t>
  </si>
  <si>
    <t>DMI Eclipse Executive Suite Bookcases</t>
  </si>
  <si>
    <t>Magdelene Morse</t>
  </si>
  <si>
    <t>CA-2019-138156</t>
  </si>
  <si>
    <t>Deflect-o RollaMat Studded, Beveled Mat for Medium Pile Carpeting</t>
  </si>
  <si>
    <t>Susan MacKendrick</t>
  </si>
  <si>
    <t>CA-2018-129280</t>
  </si>
  <si>
    <t>Anthony Witt</t>
  </si>
  <si>
    <t>CA-2019-143798</t>
  </si>
  <si>
    <t>CA-2018-157511</t>
  </si>
  <si>
    <t>Eldon Pizzaz Desk Accessories</t>
  </si>
  <si>
    <t>Bruce Geld</t>
  </si>
  <si>
    <t>CA-2019-119389</t>
  </si>
  <si>
    <t>Eldon Executive Woodline II Desk Accessories, Mahogany</t>
  </si>
  <si>
    <t>Adam Shillingsburg</t>
  </si>
  <si>
    <t>CA-2019-136448</t>
  </si>
  <si>
    <t>Eldon Expressions Punched Metal &amp; Wood Desk Accessories, Black &amp; Cherry</t>
  </si>
  <si>
    <t>CA-2019-127313</t>
  </si>
  <si>
    <t>US-2019-110149</t>
  </si>
  <si>
    <t>CA-2017-142237</t>
  </si>
  <si>
    <t>Master Big Foot Doorstop, Beige</t>
  </si>
  <si>
    <t>CA-2017-147830</t>
  </si>
  <si>
    <t>CA-2019-156237</t>
  </si>
  <si>
    <t>Tensor Track Tree Floor Lamp</t>
  </si>
  <si>
    <t>CA-2019-103156</t>
  </si>
  <si>
    <t>OIC Stacking Trays</t>
  </si>
  <si>
    <t>Lancaster</t>
  </si>
  <si>
    <t>CA-2018-105746</t>
  </si>
  <si>
    <t>Parma</t>
  </si>
  <si>
    <t>Anna Chung</t>
  </si>
  <si>
    <t>US-2016-122021</t>
  </si>
  <si>
    <t>Global Italian Leather Office Chair</t>
  </si>
  <si>
    <t>Bevis Boat-Shaped Conference Table</t>
  </si>
  <si>
    <t>Trudy Brown</t>
  </si>
  <si>
    <t>US-2019-165456</t>
  </si>
  <si>
    <t>Novimex Fabric Task Chair</t>
  </si>
  <si>
    <t>CA-2016-142587</t>
  </si>
  <si>
    <t>US-2019-169551</t>
  </si>
  <si>
    <t>Bethlehem</t>
  </si>
  <si>
    <t>CA-2018-107783</t>
  </si>
  <si>
    <t>Lafayette</t>
  </si>
  <si>
    <t>CA-2019-125472</t>
  </si>
  <si>
    <t>Sauder Camden County Barrister Bookcase, Planked Cherry Finish</t>
  </si>
  <si>
    <t>CA-2019-143756</t>
  </si>
  <si>
    <t>Mobile</t>
  </si>
  <si>
    <t>Pauline Johnson</t>
  </si>
  <si>
    <t>CA-2016-124023</t>
  </si>
  <si>
    <t>Stacking Tray, Side-Loading, Legal, Smoke</t>
  </si>
  <si>
    <t>CA-2019-122994</t>
  </si>
  <si>
    <t>Murray</t>
  </si>
  <si>
    <t>James Galang</t>
  </si>
  <si>
    <t>CA-2018-124772</t>
  </si>
  <si>
    <t>Acrylic Self-Standing Desk Frames</t>
  </si>
  <si>
    <t>Eric Barreto</t>
  </si>
  <si>
    <t>US-2018-116400</t>
  </si>
  <si>
    <t>Eldon Expressions Wood and Plastic Desk Accessories, Oak</t>
  </si>
  <si>
    <t>CA-2019-103212</t>
  </si>
  <si>
    <t>Raymond Messe</t>
  </si>
  <si>
    <t>US-2018-106600</t>
  </si>
  <si>
    <t>Hon Metal Bookcases, Black</t>
  </si>
  <si>
    <t>Lauren Leatherbury</t>
  </si>
  <si>
    <t>CA-2017-137974</t>
  </si>
  <si>
    <t>Tenex Antistatic Computer Chair Mats</t>
  </si>
  <si>
    <t>Paul MacIntyre</t>
  </si>
  <si>
    <t>CA-2018-102092</t>
  </si>
  <si>
    <t>John Huston</t>
  </si>
  <si>
    <t>CA-2017-102778</t>
  </si>
  <si>
    <t>Patrick Ryan</t>
  </si>
  <si>
    <t>CA-2016-136861</t>
  </si>
  <si>
    <t>CA-2017-141327</t>
  </si>
  <si>
    <t>Coral Springs</t>
  </si>
  <si>
    <t>CA-2019-110198</t>
  </si>
  <si>
    <t>Brian Thompson</t>
  </si>
  <si>
    <t>CA-2019-158967</t>
  </si>
  <si>
    <t>Jennifer Halladay</t>
  </si>
  <si>
    <t>CA-2019-105620</t>
  </si>
  <si>
    <t>Knoxville</t>
  </si>
  <si>
    <t>CA-2019-115448</t>
  </si>
  <si>
    <t>Herbert Flentye</t>
  </si>
  <si>
    <t>CA-2018-164784</t>
  </si>
  <si>
    <t>Marc Crier</t>
  </si>
  <si>
    <t>CA-2017-114237</t>
  </si>
  <si>
    <t>Jim Karlsson</t>
  </si>
  <si>
    <t>CA-2019-142622</t>
  </si>
  <si>
    <t>Bestar Classic Bookcase</t>
  </si>
  <si>
    <t>CA-2019-148264</t>
  </si>
  <si>
    <t>Jessica Myrick</t>
  </si>
  <si>
    <t>CA-2019-103611</t>
  </si>
  <si>
    <t>Eldon Image Series Desk Accessories, Burgundy</t>
  </si>
  <si>
    <t>Oakland</t>
  </si>
  <si>
    <t>Joni Wasserman</t>
  </si>
  <si>
    <t>CA-2019-168837</t>
  </si>
  <si>
    <t>CA-2019-135783</t>
  </si>
  <si>
    <t>Eldon Stackable Tray, Side-Load, Legal, Smoke</t>
  </si>
  <si>
    <t>Draper</t>
  </si>
  <si>
    <t>CA-2019-151008</t>
  </si>
  <si>
    <t>DAX Copper Panel Document Frame, 5 x 7 Size</t>
  </si>
  <si>
    <t>Shahid Shariari</t>
  </si>
  <si>
    <t>CA-2016-127558</t>
  </si>
  <si>
    <t>CA-2019-166198</t>
  </si>
  <si>
    <t>Eldon Advantage Foldable Chair Mats for Low Pile Carpets</t>
  </si>
  <si>
    <t>Lake Forest</t>
  </si>
  <si>
    <t>CA-2019-158169</t>
  </si>
  <si>
    <t>DAX Wood Document Frame</t>
  </si>
  <si>
    <t>Vivek Gonzalez</t>
  </si>
  <si>
    <t>CA-2016-158540</t>
  </si>
  <si>
    <t>Pocatello</t>
  </si>
  <si>
    <t>US-2019-116897</t>
  </si>
  <si>
    <t>Idaho</t>
  </si>
  <si>
    <t>Edmonds</t>
  </si>
  <si>
    <t>Phillip Flathmann</t>
  </si>
  <si>
    <t>US-2019-130687</t>
  </si>
  <si>
    <t>DAX Two-Tone Silver Metal Document Frame</t>
  </si>
  <si>
    <t>CA-2018-147137</t>
  </si>
  <si>
    <t>CA-2016-151995</t>
  </si>
  <si>
    <t>CA-2018-153598</t>
  </si>
  <si>
    <t>3M Polarizing Light Filter Sleeves</t>
  </si>
  <si>
    <t>Erin Creighton</t>
  </si>
  <si>
    <t>CA-2019-161102</t>
  </si>
  <si>
    <t>CA-2018-166443</t>
  </si>
  <si>
    <t>CA-2018-123512</t>
  </si>
  <si>
    <t>Liz Carlisle</t>
  </si>
  <si>
    <t>CA-2016-115161</t>
  </si>
  <si>
    <t>Atlantic Metals Mobile 5-Shelf Bookcases, Custom Colors</t>
  </si>
  <si>
    <t>CA-2016-156587</t>
  </si>
  <si>
    <t>Hillsboro</t>
  </si>
  <si>
    <t>US-2017-144771</t>
  </si>
  <si>
    <t>Tony Molinari</t>
  </si>
  <si>
    <t>CA-2019-131037</t>
  </si>
  <si>
    <t>US-2016-157385</t>
  </si>
  <si>
    <t>CA-2018-114972</t>
  </si>
  <si>
    <t>Global Deluxe High-Back Office Chair in Storm</t>
  </si>
  <si>
    <t>CA-2018-141397</t>
  </si>
  <si>
    <t>Hon Valutask Swivel Chairs</t>
  </si>
  <si>
    <t>Carol Triggs</t>
  </si>
  <si>
    <t>CA-2016-138681</t>
  </si>
  <si>
    <t>Jason Fortune-</t>
  </si>
  <si>
    <t>CA-2018-163594</t>
  </si>
  <si>
    <t>Longmont</t>
  </si>
  <si>
    <t>CA-2018-107146</t>
  </si>
  <si>
    <t>Encinitas</t>
  </si>
  <si>
    <t>Darrin Martin</t>
  </si>
  <si>
    <t>CA-2018-160500</t>
  </si>
  <si>
    <t>Brian DeCherney</t>
  </si>
  <si>
    <t>CA-2018-157686</t>
  </si>
  <si>
    <t>Neola Schneider</t>
  </si>
  <si>
    <t>CA-2019-129378</t>
  </si>
  <si>
    <t>Metal Folding Chairs, Beige, 4/Carton</t>
  </si>
  <si>
    <t>CA-2017-164777</t>
  </si>
  <si>
    <t>CA-2019-105214</t>
  </si>
  <si>
    <t>Global Super Steno Chair</t>
  </si>
  <si>
    <t>US-2017-140200</t>
  </si>
  <si>
    <t>CA-2019-105991</t>
  </si>
  <si>
    <t>Toby Swindell</t>
  </si>
  <si>
    <t>CA-2016-146591</t>
  </si>
  <si>
    <t>US-2017-138121</t>
  </si>
  <si>
    <t>Harbour Creations 67200 Series Stacking Chairs</t>
  </si>
  <si>
    <t>Mount Pleasant</t>
  </si>
  <si>
    <t>Guy Armstrong</t>
  </si>
  <si>
    <t>US-2017-126235</t>
  </si>
  <si>
    <t>DAX Cubicle Frames, 8-1/2 x 11</t>
  </si>
  <si>
    <t>Lawton</t>
  </si>
  <si>
    <t>CA-2019-130211</t>
  </si>
  <si>
    <t>Greenwood</t>
  </si>
  <si>
    <t>Mark Hamilton</t>
  </si>
  <si>
    <t>US-2018-143448</t>
  </si>
  <si>
    <t>Saint Charles</t>
  </si>
  <si>
    <t>CA-2019-128783</t>
  </si>
  <si>
    <t>DataProducts Ampli Magnifier Task Lamp, Black,</t>
  </si>
  <si>
    <t>CA-2019-145653</t>
  </si>
  <si>
    <t>Ralph Ritter</t>
  </si>
  <si>
    <t>CA-2019-162565</t>
  </si>
  <si>
    <t>Ryan Akin</t>
  </si>
  <si>
    <t>CA-2019-152583</t>
  </si>
  <si>
    <t>Maurice Satty</t>
  </si>
  <si>
    <t>CA-2018-119186</t>
  </si>
  <si>
    <t>Office Star Flex Back Scooter Chair with White Frame</t>
  </si>
  <si>
    <t>CA-2017-168809</t>
  </si>
  <si>
    <t>Skokie</t>
  </si>
  <si>
    <t>CA-2019-107629</t>
  </si>
  <si>
    <t>US-2017-105676</t>
  </si>
  <si>
    <t>Nu-Dell EZ-Mount Plastic Wall Frames</t>
  </si>
  <si>
    <t>Lubbock</t>
  </si>
  <si>
    <t>US-2016-165589</t>
  </si>
  <si>
    <t>US-2017-123918</t>
  </si>
  <si>
    <t>C-Line Cubicle Keepers Polyproplyene Holder w/Velcro Back, 8-1/2x11, 25/Bx</t>
  </si>
  <si>
    <t>Helen Abelman</t>
  </si>
  <si>
    <t>CA-2017-153073</t>
  </si>
  <si>
    <t>Eldon Imàge Series Desk Accessories, Clear</t>
  </si>
  <si>
    <t>Middletown</t>
  </si>
  <si>
    <t>CA-2016-155271</t>
  </si>
  <si>
    <t>CA-2019-120168</t>
  </si>
  <si>
    <t>Edward Nazzal</t>
  </si>
  <si>
    <t>CA-2018-165848</t>
  </si>
  <si>
    <t>CA-2018-131737</t>
  </si>
  <si>
    <t>CA-2017-151869</t>
  </si>
  <si>
    <t>Hon Comfortask Task/Swivel Chairs</t>
  </si>
  <si>
    <t>CA-2017-109512</t>
  </si>
  <si>
    <t>Sauder Inglewood Library Bookcases</t>
  </si>
  <si>
    <t>CA-2018-141019</t>
  </si>
  <si>
    <t>Susan Pistek</t>
  </si>
  <si>
    <t>CA-2019-161172</t>
  </si>
  <si>
    <t>Nu-Dell Oak Frame</t>
  </si>
  <si>
    <t>Marion</t>
  </si>
  <si>
    <t>Dennis Kane</t>
  </si>
  <si>
    <t>CA-2017-131884</t>
  </si>
  <si>
    <t>CA-2018-140746</t>
  </si>
  <si>
    <t>Wheeling</t>
  </si>
  <si>
    <t>CA-2019-130505</t>
  </si>
  <si>
    <t>West Virginia</t>
  </si>
  <si>
    <t>CA-2017-105599</t>
  </si>
  <si>
    <t>Anderson Hickey Conga Table Tops &amp; Accessories</t>
  </si>
  <si>
    <t>US-2019-102890</t>
  </si>
  <si>
    <t>Rick Hansen</t>
  </si>
  <si>
    <t>CA-2017-124891</t>
  </si>
  <si>
    <t>Hampton</t>
  </si>
  <si>
    <t>Barry Gonzalez</t>
  </si>
  <si>
    <t>US-2016-114377</t>
  </si>
  <si>
    <t>Global Stack Chair with Arms, Black</t>
  </si>
  <si>
    <t>Angele Hood</t>
  </si>
  <si>
    <t>US-2019-152492</t>
  </si>
  <si>
    <t>Global Comet Stacking Armless Chair</t>
  </si>
  <si>
    <t>Boynton Beach</t>
  </si>
  <si>
    <t>Patrick Gardner</t>
  </si>
  <si>
    <t>CA-2018-144344</t>
  </si>
  <si>
    <t>Eldon Radial Chair Mat for Low to Medium Pile Carpets</t>
  </si>
  <si>
    <t>24-Hour Round Wall Clock</t>
  </si>
  <si>
    <t>Pete Takahito</t>
  </si>
  <si>
    <t>CA-2019-103065</t>
  </si>
  <si>
    <t>DAX Wood Document Frame.</t>
  </si>
  <si>
    <t>Apopka</t>
  </si>
  <si>
    <t>CA-2016-131541</t>
  </si>
  <si>
    <t>CA-2016-130428</t>
  </si>
  <si>
    <t>Daniel Lacy</t>
  </si>
  <si>
    <t>CA-2017-112571</t>
  </si>
  <si>
    <t>Santa Ana</t>
  </si>
  <si>
    <t>CA-2019-143686</t>
  </si>
  <si>
    <t>Pomona</t>
  </si>
  <si>
    <t>CA-2017-148495</t>
  </si>
  <si>
    <t>Ultra Door Pull Handle</t>
  </si>
  <si>
    <t>Ionia McGrath</t>
  </si>
  <si>
    <t>CA-2018-129630</t>
  </si>
  <si>
    <t>MaryBeth Skach</t>
  </si>
  <si>
    <t>CA-2018-169887</t>
  </si>
  <si>
    <t>CA-2019-144484</t>
  </si>
  <si>
    <t>CA-2019-142391</t>
  </si>
  <si>
    <t>CA-2018-153101</t>
  </si>
  <si>
    <t>Lesro Round Back Collection Coffee Table, End Table</t>
  </si>
  <si>
    <t>US-2019-142188</t>
  </si>
  <si>
    <t>Office Star - Contemporary Task Swivel Chair</t>
  </si>
  <si>
    <t>Beth Paige</t>
  </si>
  <si>
    <t>CA-2019-137505</t>
  </si>
  <si>
    <t>Hon 61000 Series Interactive Training Tables</t>
  </si>
  <si>
    <t>Glendale</t>
  </si>
  <si>
    <t>Kean Takahito</t>
  </si>
  <si>
    <t>CA-2018-112669</t>
  </si>
  <si>
    <t>CA-2016-168368</t>
  </si>
  <si>
    <t>CA-2018-115378</t>
  </si>
  <si>
    <t>Andy Reiter</t>
  </si>
  <si>
    <t>CA-2019-138289</t>
  </si>
  <si>
    <t>Office Star Flex Back Scooter Chair with Aluminum Finish Frame</t>
  </si>
  <si>
    <t>Tamara Manning</t>
  </si>
  <si>
    <t>CA-2019-160927</t>
  </si>
  <si>
    <t>Tulsa</t>
  </si>
  <si>
    <t>Tom Boeckenhauer</t>
  </si>
  <si>
    <t>CA-2016-131002</t>
  </si>
  <si>
    <t>3M Polarizing Task Lamp with Clamp Arm, Light Gray</t>
  </si>
  <si>
    <t>CA-2018-133697</t>
  </si>
  <si>
    <t>CA-2017-143147</t>
  </si>
  <si>
    <t>CA-2016-166716</t>
  </si>
  <si>
    <t>Global Leather and Oak Executive Chair, Black</t>
  </si>
  <si>
    <t>Katherine Hughes</t>
  </si>
  <si>
    <t>CA-2016-127166</t>
  </si>
  <si>
    <t>CA-2018-101693</t>
  </si>
  <si>
    <t>San Angelo</t>
  </si>
  <si>
    <t>John Murray</t>
  </si>
  <si>
    <t>CA-2018-130393</t>
  </si>
  <si>
    <t>CA-2016-134572</t>
  </si>
  <si>
    <t>Riverside Furniture Stanwyck Manor Table Series</t>
  </si>
  <si>
    <t>CA-2016-153976</t>
  </si>
  <si>
    <t>Global High-Back Leather Tilter, Burgundy</t>
  </si>
  <si>
    <t>League City</t>
  </si>
  <si>
    <t>CA-2019-163125</t>
  </si>
  <si>
    <t>Hon Every-Day Chair Series Swivel Task Chairs</t>
  </si>
  <si>
    <t>CA-2017-136728</t>
  </si>
  <si>
    <t>Trudy Schmidt</t>
  </si>
  <si>
    <t>CA-2019-147207</t>
  </si>
  <si>
    <t>Bevis Oval Conference Table, Walnut</t>
  </si>
  <si>
    <t>Kean Thornton</t>
  </si>
  <si>
    <t>CA-2018-146206</t>
  </si>
  <si>
    <t>KI Adjustable-Height Table</t>
  </si>
  <si>
    <t>Vivek Sundaresam</t>
  </si>
  <si>
    <t>US-2017-165512</t>
  </si>
  <si>
    <t>CA-2017-126557</t>
  </si>
  <si>
    <t>CA-2019-142461</t>
  </si>
  <si>
    <t>Amy Hunt</t>
  </si>
  <si>
    <t>CA-2017-141243</t>
  </si>
  <si>
    <t>CA-2016-106229</t>
  </si>
  <si>
    <t>Michelle Moray</t>
  </si>
  <si>
    <t>US-2019-124968</t>
  </si>
  <si>
    <t>Maribeth Schnelling</t>
  </si>
  <si>
    <t>CA-2017-140221</t>
  </si>
  <si>
    <t>CA-2018-167605</t>
  </si>
  <si>
    <t>Carrollton</t>
  </si>
  <si>
    <t>Aimee Bixby</t>
  </si>
  <si>
    <t>CA-2019-158876</t>
  </si>
  <si>
    <t>Eldon Executive Woodline II Cherry Finish Desk Accessories</t>
  </si>
  <si>
    <t>Evan Bailliet</t>
  </si>
  <si>
    <t>CA-2016-103086</t>
  </si>
  <si>
    <t>G.E. Longer-Life Indoor Recessed Floodlight Bulbs</t>
  </si>
  <si>
    <t>CA-2019-124191</t>
  </si>
  <si>
    <t>Eldon Expressions Wood Desk Accessories, Oak</t>
  </si>
  <si>
    <t>CA-2016-110030</t>
  </si>
  <si>
    <t>Joy Smith</t>
  </si>
  <si>
    <t>US-2019-147221</t>
  </si>
  <si>
    <t>US-2019-119319</t>
  </si>
  <si>
    <t>Frisco</t>
  </si>
  <si>
    <t>CA-2019-149720</t>
  </si>
  <si>
    <t>Nu-Dell Executive Frame</t>
  </si>
  <si>
    <t>Beaumont</t>
  </si>
  <si>
    <t>CA-2016-113257</t>
  </si>
  <si>
    <t>CA-2017-122973</t>
  </si>
  <si>
    <t>CA-2019-162789</t>
  </si>
  <si>
    <t>Eldon 500 Class Desk Accessories</t>
  </si>
  <si>
    <t>Susan Vittorini</t>
  </si>
  <si>
    <t>CA-2018-136371</t>
  </si>
  <si>
    <t>GE 4 Foot Flourescent Tube, 40 Watt</t>
  </si>
  <si>
    <t>Paterson</t>
  </si>
  <si>
    <t>Becky Pak</t>
  </si>
  <si>
    <t>CA-2018-154767</t>
  </si>
  <si>
    <t>Global Armless Task Chair, Royal Blue</t>
  </si>
  <si>
    <t>US-2018-147711</t>
  </si>
  <si>
    <t>Chad McGuire</t>
  </si>
  <si>
    <t>CA-2019-100524</t>
  </si>
  <si>
    <t>Tensor Computer Mounted Lamp</t>
  </si>
  <si>
    <t>CA-2019-145226</t>
  </si>
  <si>
    <t>Cranston</t>
  </si>
  <si>
    <t>Anne McFarland</t>
  </si>
  <si>
    <t>CA-2016-145387</t>
  </si>
  <si>
    <t>Woonsocket</t>
  </si>
  <si>
    <t>CA-2016-122588</t>
  </si>
  <si>
    <t>DAX Black Cherry Wood-Tone Poster Frame</t>
  </si>
  <si>
    <t>Carl Ludwig</t>
  </si>
  <si>
    <t>CA-2019-121888</t>
  </si>
  <si>
    <t>Stewart Visinsky</t>
  </si>
  <si>
    <t>CA-2017-162887</t>
  </si>
  <si>
    <t>Vermont</t>
  </si>
  <si>
    <t>George Ashbrook</t>
  </si>
  <si>
    <t>CA-2019-136350</t>
  </si>
  <si>
    <t>Shahid Collister</t>
  </si>
  <si>
    <t>CA-2017-113740</t>
  </si>
  <si>
    <t>CA-2018-157336</t>
  </si>
  <si>
    <t>Lisa DeCherney</t>
  </si>
  <si>
    <t>CA-2016-124856</t>
  </si>
  <si>
    <t>Hon Pagoda Stacking Chairs</t>
  </si>
  <si>
    <t>Eva Jacobs</t>
  </si>
  <si>
    <t>CA-2018-142594</t>
  </si>
  <si>
    <t>Vineland</t>
  </si>
  <si>
    <t>CA-2019-122175</t>
  </si>
  <si>
    <t>CA-2019-131625</t>
  </si>
  <si>
    <t>Michael Nguyen</t>
  </si>
  <si>
    <t>CA-2019-100097</t>
  </si>
  <si>
    <t>Christina DeMoss</t>
  </si>
  <si>
    <t>CA-2019-102925</t>
  </si>
  <si>
    <t>Justin Hirsh</t>
  </si>
  <si>
    <t>CA-2017-126739</t>
  </si>
  <si>
    <t>Global Highback Leather Tilter in Burgundy</t>
  </si>
  <si>
    <t>CA-2019-164378</t>
  </si>
  <si>
    <t>CA-2016-116246</t>
  </si>
  <si>
    <t>CA-2017-130659</t>
  </si>
  <si>
    <t>Natalie DeCherney</t>
  </si>
  <si>
    <t>CA-2017-114069</t>
  </si>
  <si>
    <t>CA-2019-116127</t>
  </si>
  <si>
    <t>CA-2016-150798</t>
  </si>
  <si>
    <t>CA-2019-139416</t>
  </si>
  <si>
    <t>Khloe Miller</t>
  </si>
  <si>
    <t>CA-2018-132990</t>
  </si>
  <si>
    <t>CA-2019-153045</t>
  </si>
  <si>
    <t>CA-2018-102981</t>
  </si>
  <si>
    <t>CA-2016-164224</t>
  </si>
  <si>
    <t>Deflect-o Glass Clear Studded Chair Mats</t>
  </si>
  <si>
    <t>US-2016-159611</t>
  </si>
  <si>
    <t>Eugene Barchas</t>
  </si>
  <si>
    <t>CA-2018-121370</t>
  </si>
  <si>
    <t>DAX Contemporary Wood Frame with Silver Metal Mat, Desktop, 11 x 14 Size</t>
  </si>
  <si>
    <t>CA-2016-102869</t>
  </si>
  <si>
    <t>Master Caster Door Stop, Large Neon Orange</t>
  </si>
  <si>
    <t>John Castell</t>
  </si>
  <si>
    <t>CA-2019-121293</t>
  </si>
  <si>
    <t>CA-2019-101049</t>
  </si>
  <si>
    <t>CA-2016-166884</t>
  </si>
  <si>
    <t>Reading</t>
  </si>
  <si>
    <t>CA-2018-118129</t>
  </si>
  <si>
    <t>CA-2016-115791</t>
  </si>
  <si>
    <t>CA-2019-136364</t>
  </si>
  <si>
    <t>CA-2017-168746</t>
  </si>
  <si>
    <t>Global Comet Stacking Arm Chair</t>
  </si>
  <si>
    <t>CA-2019-118892</t>
  </si>
  <si>
    <t>Ralph Kennedy</t>
  </si>
  <si>
    <t>CA-2017-159786</t>
  </si>
  <si>
    <t>SAFCO PlanMaster Heigh-Adjustable Drafting Table Base, 43w x 30d x 30-37h, Black</t>
  </si>
  <si>
    <t>Bush Cubix Conference Tables, Fully Assembled</t>
  </si>
  <si>
    <t>Balt Split Level Computer Training Table</t>
  </si>
  <si>
    <t>Nora Preis</t>
  </si>
  <si>
    <t>CA-2018-105459</t>
  </si>
  <si>
    <t>Bryan Mills</t>
  </si>
  <si>
    <t>US-2017-157014</t>
  </si>
  <si>
    <t>Dan Campbell</t>
  </si>
  <si>
    <t>CA-2018-130911</t>
  </si>
  <si>
    <t>Art Foster</t>
  </si>
  <si>
    <t>CA-2016-114181</t>
  </si>
  <si>
    <t>US-2019-158526</t>
  </si>
  <si>
    <t>Shaun Weien</t>
  </si>
  <si>
    <t>US-2017-151435</t>
  </si>
  <si>
    <t>Florence</t>
  </si>
  <si>
    <t>CA-2019-129462</t>
  </si>
  <si>
    <t>Global Airflow Leather Mesh Back Chair, Black</t>
  </si>
  <si>
    <t>Lake Charles</t>
  </si>
  <si>
    <t>Harry Greene</t>
  </si>
  <si>
    <t>CA-2016-142727</t>
  </si>
  <si>
    <t>Global Stack Chair without Arms, Black</t>
  </si>
  <si>
    <t>CA-2019-113705</t>
  </si>
  <si>
    <t>CA-2019-161200</t>
  </si>
  <si>
    <t>CA-2018-149979</t>
  </si>
  <si>
    <t>Harbour Creations Steel Folding Chair</t>
  </si>
  <si>
    <t>CA-2019-128629</t>
  </si>
  <si>
    <t>Eldon 200 Class Desk Accessories, Smoke</t>
  </si>
  <si>
    <t>Rob Haberlin</t>
  </si>
  <si>
    <t>CA-2017-109386</t>
  </si>
  <si>
    <t>CA-2018-137043</t>
  </si>
  <si>
    <t>CA-2018-168893</t>
  </si>
  <si>
    <t>Global Adaptabilities Conference Tables</t>
  </si>
  <si>
    <t>CA-2019-163510</t>
  </si>
  <si>
    <t>Magna Visual Magnetic Picture Hangers</t>
  </si>
  <si>
    <t>CA-2016-109232</t>
  </si>
  <si>
    <t>CA-2016-100706</t>
  </si>
  <si>
    <t>Sandy Springs</t>
  </si>
  <si>
    <t>CA-2018-162355</t>
  </si>
  <si>
    <t>Sanjit Engle</t>
  </si>
  <si>
    <t>CA-2018-158841</t>
  </si>
  <si>
    <t>Harrisonburg</t>
  </si>
  <si>
    <t>Frank Olsen</t>
  </si>
  <si>
    <t>CA-2016-132612</t>
  </si>
  <si>
    <t>CA-2016-120768</t>
  </si>
  <si>
    <t>CA-2016-154158</t>
  </si>
  <si>
    <t>Christopher Conant</t>
  </si>
  <si>
    <t>CA-2018-154690</t>
  </si>
  <si>
    <t>Hon Olson Stacker Stools</t>
  </si>
  <si>
    <t>Tallahassee</t>
  </si>
  <si>
    <t>CA-2019-129021</t>
  </si>
  <si>
    <t>Eldon Regeneration Recycled Desk Accessories, Smoke</t>
  </si>
  <si>
    <t>Jill Fjeld</t>
  </si>
  <si>
    <t>CA-2019-167941</t>
  </si>
  <si>
    <t>CA-2019-123239</t>
  </si>
  <si>
    <t>CA-2016-110422</t>
  </si>
  <si>
    <t>CA-2019-139353</t>
  </si>
  <si>
    <t>CA-2016-156790</t>
  </si>
  <si>
    <t>Raleigh</t>
  </si>
  <si>
    <t>CA-2019-107209</t>
  </si>
  <si>
    <t>CA-2017-116638</t>
  </si>
  <si>
    <t>CA-2016-169775</t>
  </si>
  <si>
    <t>Tim Brockman</t>
  </si>
  <si>
    <t>US-2018-166660</t>
  </si>
  <si>
    <t>Fresno</t>
  </si>
  <si>
    <t>CA-2019-124436</t>
  </si>
  <si>
    <t>Advantus Employee of the Month Certificate Frame, 11 x 13-1/2</t>
  </si>
  <si>
    <t>CA-2016-143637</t>
  </si>
  <si>
    <t>CA-2016-116673</t>
  </si>
  <si>
    <t>Stackable Trays</t>
  </si>
  <si>
    <t>CA-2017-112116</t>
  </si>
  <si>
    <t>CA-2019-134565</t>
  </si>
  <si>
    <t>CA-2016-113320</t>
  </si>
  <si>
    <t>Richard Bierner</t>
  </si>
  <si>
    <t>US-2017-103996</t>
  </si>
  <si>
    <t>CA-2019-168396</t>
  </si>
  <si>
    <t>CA-2018-147578</t>
  </si>
  <si>
    <t>Olympia</t>
  </si>
  <si>
    <t>CA-2019-118437</t>
  </si>
  <si>
    <t>US-2018-139087</t>
  </si>
  <si>
    <t>Eldon Image Series Black Desk Accessories</t>
  </si>
  <si>
    <t>CA-2019-133046</t>
  </si>
  <si>
    <t>Berenike Kampe</t>
  </si>
  <si>
    <t>CA-2018-130799</t>
  </si>
  <si>
    <t>CA-2017-141012</t>
  </si>
  <si>
    <t>Luxo Adjustable Task Clamp Lamp</t>
  </si>
  <si>
    <t>CA-2017-107685</t>
  </si>
  <si>
    <t>CA-2016-162278</t>
  </si>
  <si>
    <t>North Las Vegas</t>
  </si>
  <si>
    <t>CA-2019-148446</t>
  </si>
  <si>
    <t>US-2019-124821</t>
  </si>
  <si>
    <t>CA-2017-148635</t>
  </si>
  <si>
    <t>Sauder Forest Hills Library, Woodland Oak Finish</t>
  </si>
  <si>
    <t>CA-2019-126634</t>
  </si>
  <si>
    <t>Longview</t>
  </si>
  <si>
    <t>Joy Bell-</t>
  </si>
  <si>
    <t>CA-2018-163937</t>
  </si>
  <si>
    <t>Eldon 300 Class Desk Accessories, Black</t>
  </si>
  <si>
    <t>CA-2016-143917</t>
  </si>
  <si>
    <t>Arianne Irving</t>
  </si>
  <si>
    <t>CA-2018-158694</t>
  </si>
  <si>
    <t>Bellingham</t>
  </si>
  <si>
    <t>CA-2019-123967</t>
  </si>
  <si>
    <t>Hon 94000 Series Round Tables</t>
  </si>
  <si>
    <t>Bakersfield</t>
  </si>
  <si>
    <t>CA-2017-138534</t>
  </si>
  <si>
    <t>US-2019-153255</t>
  </si>
  <si>
    <t>CA-2016-168494</t>
  </si>
  <si>
    <t>CA-2019-109393</t>
  </si>
  <si>
    <t>CA-2019-159226</t>
  </si>
  <si>
    <t>Sacramento</t>
  </si>
  <si>
    <t>Erica Hackney</t>
  </si>
  <si>
    <t>CA-2016-102295</t>
  </si>
  <si>
    <t>Global Leather &amp; Oak Executive Chair, Burgundy</t>
  </si>
  <si>
    <t>CA-2017-132486</t>
  </si>
  <si>
    <t>Thornton</t>
  </si>
  <si>
    <t>CA-2019-118017</t>
  </si>
  <si>
    <t>Toby Gnade</t>
  </si>
  <si>
    <t>CA-2017-143364</t>
  </si>
  <si>
    <t>US-2016-151925</t>
  </si>
  <si>
    <t>Leather Task Chair, Black</t>
  </si>
  <si>
    <t>US-2018-167339</t>
  </si>
  <si>
    <t>CA-2018-144092</t>
  </si>
  <si>
    <t>CA-2017-106257</t>
  </si>
  <si>
    <t>CA-2018-126165</t>
  </si>
  <si>
    <t>CA-2016-117464</t>
  </si>
  <si>
    <t>CA-2018-106278</t>
  </si>
  <si>
    <t>Safco Drafting Table</t>
  </si>
  <si>
    <t>CA-2018-135265</t>
  </si>
  <si>
    <t>Fort Collins</t>
  </si>
  <si>
    <t>CA-2019-130141</t>
  </si>
  <si>
    <t>CA-2019-137498</t>
  </si>
  <si>
    <t>Tracy Zic</t>
  </si>
  <si>
    <t>CA-2016-163419</t>
  </si>
  <si>
    <t>CA-2016-135608</t>
  </si>
  <si>
    <t>Hon Non-Folding Utility Tables</t>
  </si>
  <si>
    <t>Global Chrome Stack Chair</t>
  </si>
  <si>
    <t>CA-2019-116680</t>
  </si>
  <si>
    <t>US-2016-112872</t>
  </si>
  <si>
    <t>Alex Grayson</t>
  </si>
  <si>
    <t>CA-2019-142909</t>
  </si>
  <si>
    <t>Pierre Wener</t>
  </si>
  <si>
    <t>CA-2016-164210</t>
  </si>
  <si>
    <t>Bevis Rectangular Conference Tables</t>
  </si>
  <si>
    <t>Littleton</t>
  </si>
  <si>
    <t>Bobby Trafton</t>
  </si>
  <si>
    <t>CA-2018-106383</t>
  </si>
  <si>
    <t>Atlantic Metals Mobile 2-Shelf Bookcases, Custom Colors</t>
  </si>
  <si>
    <t>US-2017-165743</t>
  </si>
  <si>
    <t>Michael Moore</t>
  </si>
  <si>
    <t>CA-2018-122063</t>
  </si>
  <si>
    <t>Dearborn Heights</t>
  </si>
  <si>
    <t>CA-2019-111815</t>
  </si>
  <si>
    <t>CA-2016-133228</t>
  </si>
  <si>
    <t>Ivan Liston</t>
  </si>
  <si>
    <t>CA-2019-143063</t>
  </si>
  <si>
    <t>CA-2019-146164</t>
  </si>
  <si>
    <t>Kenosha</t>
  </si>
  <si>
    <t>Dana Kaydos</t>
  </si>
  <si>
    <t>CA-2017-105627</t>
  </si>
  <si>
    <t>CA-2018-156748</t>
  </si>
  <si>
    <t>CA-2017-124499</t>
  </si>
  <si>
    <t>Midland</t>
  </si>
  <si>
    <t>Sam Craven</t>
  </si>
  <si>
    <t>CA-2016-121006</t>
  </si>
  <si>
    <t>CA-2019-162481</t>
  </si>
  <si>
    <t>US-2019-130953</t>
  </si>
  <si>
    <t>Eau Claire</t>
  </si>
  <si>
    <t>CA-2018-160108</t>
  </si>
  <si>
    <t>CA-2018-154235</t>
  </si>
  <si>
    <t>Maris LaWare</t>
  </si>
  <si>
    <t>CA-2019-121580</t>
  </si>
  <si>
    <t>Rick Duston</t>
  </si>
  <si>
    <t>CA-2018-136434</t>
  </si>
  <si>
    <t>DAX Cubicle Frames - 8x10</t>
  </si>
  <si>
    <t>CA-2018-133550</t>
  </si>
  <si>
    <t>CA-2016-167927</t>
  </si>
  <si>
    <t>CA-2017-136798</t>
  </si>
  <si>
    <t>Chris McAfee</t>
  </si>
  <si>
    <t>CA-2018-149237</t>
  </si>
  <si>
    <t>Nu-Dell Float Frame 11 x 14 1/2</t>
  </si>
  <si>
    <t>CA-2019-117324</t>
  </si>
  <si>
    <t>CA-2018-167682</t>
  </si>
  <si>
    <t>Christina VanderZanden</t>
  </si>
  <si>
    <t>US-2016-137869</t>
  </si>
  <si>
    <t>CA-2018-114601</t>
  </si>
  <si>
    <t>Hon 4060 Series Tables</t>
  </si>
  <si>
    <t>CA-2017-110863</t>
  </si>
  <si>
    <t>Hon Olson Stacker Chairs</t>
  </si>
  <si>
    <t>CA-2018-156300</t>
  </si>
  <si>
    <t>Denny Blanton</t>
  </si>
  <si>
    <t>CA-2019-157091</t>
  </si>
  <si>
    <t>Eldon Antistatic Chair Mats for Low to Medium Pile Carpets</t>
  </si>
  <si>
    <t>CA-2019-136882</t>
  </si>
  <si>
    <t>CA-2019-119452</t>
  </si>
  <si>
    <t>Wichita</t>
  </si>
  <si>
    <t>Carlos Daly</t>
  </si>
  <si>
    <t>CA-2018-122017</t>
  </si>
  <si>
    <t>Kansas</t>
  </si>
  <si>
    <t>Bush Westfield Collection Bookcases, Dark Cherry Finish</t>
  </si>
  <si>
    <t>CA-2017-115567</t>
  </si>
  <si>
    <t>CA-2017-127509</t>
  </si>
  <si>
    <t>Mishawaka</t>
  </si>
  <si>
    <t>Sonia Cooley</t>
  </si>
  <si>
    <t>CA-2016-136644</t>
  </si>
  <si>
    <t>CA-2017-120677</t>
  </si>
  <si>
    <t>CA-2018-105732</t>
  </si>
  <si>
    <t>Texas City</t>
  </si>
  <si>
    <t>CA-2017-141250</t>
  </si>
  <si>
    <t>Carol Stream</t>
  </si>
  <si>
    <t>CA-2017-157322</t>
  </si>
  <si>
    <t>CA-2016-144029</t>
  </si>
  <si>
    <t>CA-2019-160122</t>
  </si>
  <si>
    <t>US-2019-150595</t>
  </si>
  <si>
    <t>US-2016-139500</t>
  </si>
  <si>
    <t>SAFCO Optional Arm Kit for Workspace Cribbage Stacking Chair</t>
  </si>
  <si>
    <t>CA-2017-122623</t>
  </si>
  <si>
    <t>Lycoris Saunders</t>
  </si>
  <si>
    <t>CA-2017-118955</t>
  </si>
  <si>
    <t>Office Star - Contemporary Swivel Chair with Padded Adjustable Arms and Flex Back</t>
  </si>
  <si>
    <t>US-2017-114839</t>
  </si>
  <si>
    <t>CA-2019-144491</t>
  </si>
  <si>
    <t>US-2017-125374</t>
  </si>
  <si>
    <t>Allen</t>
  </si>
  <si>
    <t>CA-2017-137512</t>
  </si>
  <si>
    <t>US-2017-168704</t>
  </si>
  <si>
    <t>CA-2016-124723</t>
  </si>
  <si>
    <t>US-2017-123218</t>
  </si>
  <si>
    <t>Scot Wooten</t>
  </si>
  <si>
    <t>CA-2019-111717</t>
  </si>
  <si>
    <t>CA-2017-130365</t>
  </si>
  <si>
    <t>Sarah Jordon</t>
  </si>
  <si>
    <t>CA-2019-100615</t>
  </si>
  <si>
    <t>CA-2018-150483</t>
  </si>
  <si>
    <t>CA-2019-163265</t>
  </si>
  <si>
    <t>College Station</t>
  </si>
  <si>
    <t>Art Ferguson</t>
  </si>
  <si>
    <t>US-2019-139969</t>
  </si>
  <si>
    <t>CA-2019-113355</t>
  </si>
  <si>
    <t>CA-2016-100678</t>
  </si>
  <si>
    <t>Giulietta Weimer</t>
  </si>
  <si>
    <t>CA-2016-168312</t>
  </si>
  <si>
    <t>Bevis Round Conference Room Tables and Bases</t>
  </si>
  <si>
    <t>Plano</t>
  </si>
  <si>
    <t>CA-2016-137274</t>
  </si>
  <si>
    <t>CA-2018-145730</t>
  </si>
  <si>
    <t>US-2018-104815</t>
  </si>
  <si>
    <t>Safco Value Mate Steel Bookcase, Baked Enamel Finish on Steel, Black</t>
  </si>
  <si>
    <t>Highland Park</t>
  </si>
  <si>
    <t>US-2017-122784</t>
  </si>
  <si>
    <t>US-2016-140914</t>
  </si>
  <si>
    <t>US-2019-106551</t>
  </si>
  <si>
    <t>CA-2018-109400</t>
  </si>
  <si>
    <t>CA-2018-130946</t>
  </si>
  <si>
    <t>CA-2016-159310</t>
  </si>
  <si>
    <t>Hon Deluxe Fabric Upholstered Stacking Chairs, Squared Back</t>
  </si>
  <si>
    <t>CA-2019-151750</t>
  </si>
  <si>
    <t>CA-2019-132290</t>
  </si>
  <si>
    <t>US-2019-113992</t>
  </si>
  <si>
    <t>US-2018-133879</t>
  </si>
  <si>
    <t>CA-2016-146283</t>
  </si>
  <si>
    <t>CA-2019-150266</t>
  </si>
  <si>
    <t>Hon Deluxe Fabric Upholstered Stacking Chairs</t>
  </si>
  <si>
    <t>Cindy Chapman</t>
  </si>
  <si>
    <t>US-2019-160836</t>
  </si>
  <si>
    <t>Liz Thompson</t>
  </si>
  <si>
    <t>CA-2018-159373</t>
  </si>
  <si>
    <t>CA-2016-131009</t>
  </si>
  <si>
    <t>US-2018-131611</t>
  </si>
  <si>
    <t>Brownsville</t>
  </si>
  <si>
    <t>CA-2019-124674</t>
  </si>
  <si>
    <t>CA-2017-130183</t>
  </si>
  <si>
    <t>Waco</t>
  </si>
  <si>
    <t>CA-2019-106432</t>
  </si>
  <si>
    <t>Rush Hierlooms Collection Rich Wood Bookcases</t>
  </si>
  <si>
    <t>CA-2016-166863</t>
  </si>
  <si>
    <t>Liz Preis</t>
  </si>
  <si>
    <t>CA-2019-121790</t>
  </si>
  <si>
    <t>CA-2019-117653</t>
  </si>
  <si>
    <t>CA-2018-110898</t>
  </si>
  <si>
    <t>Buffalo Grove</t>
  </si>
  <si>
    <t>CA-2016-145800</t>
  </si>
  <si>
    <t>Rockford</t>
  </si>
  <si>
    <t>David Flashing</t>
  </si>
  <si>
    <t>CA-2018-168032</t>
  </si>
  <si>
    <t>US-2018-115455</t>
  </si>
  <si>
    <t>Bretford CR8500 Series Meeting Room Furniture</t>
  </si>
  <si>
    <t>CA-2019-119746</t>
  </si>
  <si>
    <t>Contemporary Wood/Metal Frame</t>
  </si>
  <si>
    <t>US-2017-129637</t>
  </si>
  <si>
    <t>Brian Stugart</t>
  </si>
  <si>
    <t>CA-2018-101791</t>
  </si>
  <si>
    <t>G.E. Halogen Desk Lamp Bulbs</t>
  </si>
  <si>
    <t>Janet Lee</t>
  </si>
  <si>
    <t>US-2016-130379</t>
  </si>
  <si>
    <t>Electrix Incandescent Magnifying Lamp, Black</t>
  </si>
  <si>
    <t>US-2018-110156</t>
  </si>
  <si>
    <t>CA-2019-103415</t>
  </si>
  <si>
    <t>Tensor Brushed Steel Torchiere Floor Lamp</t>
  </si>
  <si>
    <t>Don Weiss</t>
  </si>
  <si>
    <t>CA-2018-128706</t>
  </si>
  <si>
    <t>CA-2019-118773</t>
  </si>
  <si>
    <t>Stacking Trays by OIC</t>
  </si>
  <si>
    <t>Ed Jacobs</t>
  </si>
  <si>
    <t>CA-2016-108273</t>
  </si>
  <si>
    <t>CA-2016-126802</t>
  </si>
  <si>
    <t>Tenex Chairmats For Use with Hard Floors</t>
  </si>
  <si>
    <t>36X48 HARDFLOOR CHAIRMAT</t>
  </si>
  <si>
    <t>CA-2018-158806</t>
  </si>
  <si>
    <t>CA-2016-122609</t>
  </si>
  <si>
    <t>CA-2016-120775</t>
  </si>
  <si>
    <t>DAX Natural Wood-Tone Poster Frame</t>
  </si>
  <si>
    <t>Sally Matthias</t>
  </si>
  <si>
    <t>US-2018-111563</t>
  </si>
  <si>
    <t>DAX Two-Tone Rosewood/Black Document Frame, Desktop, 5 x 7</t>
  </si>
  <si>
    <t>CA-2016-105417</t>
  </si>
  <si>
    <t>CA-2017-131856</t>
  </si>
  <si>
    <t>Henia Zydlo</t>
  </si>
  <si>
    <t>CA-2019-168739</t>
  </si>
  <si>
    <t>Champaign</t>
  </si>
  <si>
    <t>CA-2017-157133</t>
  </si>
  <si>
    <t>CA-2019-157350</t>
  </si>
  <si>
    <t>CA-2018-116337</t>
  </si>
  <si>
    <t>CA-2017-156377</t>
  </si>
  <si>
    <t>Adrian Barton</t>
  </si>
  <si>
    <t>CA-2017-163181</t>
  </si>
  <si>
    <t>CA-2018-154018</t>
  </si>
  <si>
    <t>Corey-Lock</t>
  </si>
  <si>
    <t>CA-2016-162866</t>
  </si>
  <si>
    <t>CA-2019-118003</t>
  </si>
  <si>
    <t>CA-2018-123120</t>
  </si>
  <si>
    <t>CA-2019-131695</t>
  </si>
  <si>
    <t>Scott Williamson</t>
  </si>
  <si>
    <t>CA-2019-107874</t>
  </si>
  <si>
    <t>Howard Miller Distant Time Traveler Alarm Clock</t>
  </si>
  <si>
    <t>Yonkers</t>
  </si>
  <si>
    <t>CA-2019-108791</t>
  </si>
  <si>
    <t>Rockville</t>
  </si>
  <si>
    <t>CA-2018-113621</t>
  </si>
  <si>
    <t>John Dryer</t>
  </si>
  <si>
    <t>CA-2018-134138</t>
  </si>
  <si>
    <t>CA-2017-132626</t>
  </si>
  <si>
    <t>CA-2019-150091</t>
  </si>
  <si>
    <t>CA-2019-103443</t>
  </si>
  <si>
    <t>Alex Avila</t>
  </si>
  <si>
    <t>CA-2016-138100</t>
  </si>
  <si>
    <t>CA-2018-130407</t>
  </si>
  <si>
    <t>CA-2019-117863</t>
  </si>
  <si>
    <t>CA-2016-151946</t>
  </si>
  <si>
    <t>CA-2018-123274</t>
  </si>
  <si>
    <t>Duane Benoit</t>
  </si>
  <si>
    <t>CA-2019-105886</t>
  </si>
  <si>
    <t>DAX Charcoal/Nickel-Tone Document Frame, 5 x 7</t>
  </si>
  <si>
    <t>CA-2016-134061</t>
  </si>
  <si>
    <t>CA-2017-115798</t>
  </si>
  <si>
    <t>CA-2017-124450</t>
  </si>
  <si>
    <t>District of Columbia</t>
  </si>
  <si>
    <t>US-2017-111927</t>
  </si>
  <si>
    <t>Toby Braunhardt</t>
  </si>
  <si>
    <t>CA-2018-157266</t>
  </si>
  <si>
    <t>Marlborough</t>
  </si>
  <si>
    <t>US-2018-152415</t>
  </si>
  <si>
    <t>C-Line Magnetic Cubicle Keepers, Clear Polypropylene</t>
  </si>
  <si>
    <t>CA-2017-136196</t>
  </si>
  <si>
    <t>Hempstead</t>
  </si>
  <si>
    <t>CA-2017-161718</t>
  </si>
  <si>
    <t>CA-2018-120355</t>
  </si>
  <si>
    <t>CA-2018-151561</t>
  </si>
  <si>
    <t>CA-2016-156160</t>
  </si>
  <si>
    <t>CA-2017-156482</t>
  </si>
  <si>
    <t>Hon Metal Bookcases, Putty</t>
  </si>
  <si>
    <t>CA-2016-166086</t>
  </si>
  <si>
    <t>US-2018-117541</t>
  </si>
  <si>
    <t>CA-2016-103331</t>
  </si>
  <si>
    <t>Speros Goranitis</t>
  </si>
  <si>
    <t>US-2017-127040</t>
  </si>
  <si>
    <t>CA-2018-169943</t>
  </si>
  <si>
    <t>US-2019-155866</t>
  </si>
  <si>
    <t>CA-2018-129126</t>
  </si>
  <si>
    <t>Global Adaptabilites Bookcase, Cherry/Storm Gray Finish</t>
  </si>
  <si>
    <t>CA-2017-113145</t>
  </si>
  <si>
    <t>US-2016-137155</t>
  </si>
  <si>
    <t>Roger Demir</t>
  </si>
  <si>
    <t>CA-2016-107454</t>
  </si>
  <si>
    <t>CA-2018-128818</t>
  </si>
  <si>
    <t>CA-2018-167556</t>
  </si>
  <si>
    <t>Giulietta Baptist</t>
  </si>
  <si>
    <t>CA-2018-137337</t>
  </si>
  <si>
    <t>CA-2018-157259</t>
  </si>
  <si>
    <t>US-2019-168613</t>
  </si>
  <si>
    <t>CA-2017-141740</t>
  </si>
  <si>
    <t>CA-2019-122308</t>
  </si>
  <si>
    <t>Peter Fuller</t>
  </si>
  <si>
    <t>US-2017-126977</t>
  </si>
  <si>
    <t>Hunter Glantz</t>
  </si>
  <si>
    <t>CA-2019-169978</t>
  </si>
  <si>
    <t>CA-2017-100657</t>
  </si>
  <si>
    <t>CA-2018-105781</t>
  </si>
  <si>
    <t>Office Star - Mid Back Dual function Ergonomic High Back Chair with 2-Way Adjustable Arms</t>
  </si>
  <si>
    <t>Sarah Bern</t>
  </si>
  <si>
    <t>CA-2019-108441</t>
  </si>
  <si>
    <t>CA-2018-124100</t>
  </si>
  <si>
    <t>CA-2018-111213</t>
  </si>
  <si>
    <t>CA-2018-144939</t>
  </si>
  <si>
    <t>Annie Zypern</t>
  </si>
  <si>
    <t>CA-2016-148586</t>
  </si>
  <si>
    <t>Iceberg Nesting Folding Chair, 19w x 6d x 43h</t>
  </si>
  <si>
    <t>CA-2018-122581</t>
  </si>
  <si>
    <t>Joe Elijah</t>
  </si>
  <si>
    <t>CA-2018-169670</t>
  </si>
  <si>
    <t>CA-2019-115602</t>
  </si>
  <si>
    <t>Ben Wallace</t>
  </si>
  <si>
    <t>CA-2018-116596</t>
  </si>
  <si>
    <t>US-2018-112977</t>
  </si>
  <si>
    <t>Bryan Davis</t>
  </si>
  <si>
    <t>CA-2019-115105</t>
  </si>
  <si>
    <t>CA-2017-128860</t>
  </si>
  <si>
    <t>Natalie Webber</t>
  </si>
  <si>
    <t>CA-2016-138317</t>
  </si>
  <si>
    <t>CA-2018-119865</t>
  </si>
  <si>
    <t>CA-2017-113152</t>
  </si>
  <si>
    <t>Kelly Andreada</t>
  </si>
  <si>
    <t>CA-2019-168641</t>
  </si>
  <si>
    <t>CA-2019-169439</t>
  </si>
  <si>
    <t>CA-2018-112830</t>
  </si>
  <si>
    <t>Deflect-o EconoMat Nonstudded, No Bevel Mat</t>
  </si>
  <si>
    <t>Jamie Kunitz</t>
  </si>
  <si>
    <t>CA-2017-116484</t>
  </si>
  <si>
    <t>Ultra Commercial Grade Dual Valve Door Closer</t>
  </si>
  <si>
    <t>US-2019-161193</t>
  </si>
  <si>
    <t>Allentown</t>
  </si>
  <si>
    <t>CA-2018-122392</t>
  </si>
  <si>
    <t>CA-2017-139850</t>
  </si>
  <si>
    <t>CA-2019-152807</t>
  </si>
  <si>
    <t>Shui Tom</t>
  </si>
  <si>
    <t>CA-2016-164182</t>
  </si>
  <si>
    <t>CA-2016-114251</t>
  </si>
  <si>
    <t>Christine Sundaresam</t>
  </si>
  <si>
    <t>CA-2019-131233</t>
  </si>
  <si>
    <t>Bush Westfield Collection Bookcases, Fully Assembled</t>
  </si>
  <si>
    <t>CA-2019-141873</t>
  </si>
  <si>
    <t>CA-2018-140018</t>
  </si>
  <si>
    <t>CA-2016-160157</t>
  </si>
  <si>
    <t>US-2016-159926</t>
  </si>
  <si>
    <t>CA-2019-135069</t>
  </si>
  <si>
    <t>CA-2019-143259</t>
  </si>
  <si>
    <t>Lorain</t>
  </si>
  <si>
    <t>CA-2019-107503</t>
  </si>
  <si>
    <t>CA-2019-131156</t>
  </si>
  <si>
    <t>Greg Matthias</t>
  </si>
  <si>
    <t>CA-2018-106243</t>
  </si>
  <si>
    <t>CA-2017-111612</t>
  </si>
  <si>
    <t>US-2018-154361</t>
  </si>
  <si>
    <t>US-2019-161935</t>
  </si>
  <si>
    <t>Toledo</t>
  </si>
  <si>
    <t>Thea Hendricks</t>
  </si>
  <si>
    <t>CA-2016-153850</t>
  </si>
  <si>
    <t>CA-2018-158778</t>
  </si>
  <si>
    <t>CA-2016-128209</t>
  </si>
  <si>
    <t>CA-2017-137925</t>
  </si>
  <si>
    <t>US-2019-160759</t>
  </si>
  <si>
    <t>CA-2019-149181</t>
  </si>
  <si>
    <t>US-2018-134488</t>
  </si>
  <si>
    <t>CA-2018-162383</t>
  </si>
  <si>
    <t>CA-2018-124590</t>
  </si>
  <si>
    <t>CA-2019-122539</t>
  </si>
  <si>
    <t>CA-2019-154109</t>
  </si>
  <si>
    <t>CA-2018-131296</t>
  </si>
  <si>
    <t>Bush Andora Conference Table, Maple/Graphite Gray Finish</t>
  </si>
  <si>
    <t>Passaic</t>
  </si>
  <si>
    <t>CA-2018-146934</t>
  </si>
  <si>
    <t>Mick Brown</t>
  </si>
  <si>
    <t>US-2018-128902</t>
  </si>
  <si>
    <t>CA-2016-154963</t>
  </si>
  <si>
    <t>CA-2016-155887</t>
  </si>
  <si>
    <t>US-2019-165358</t>
  </si>
  <si>
    <t>US-2019-167570</t>
  </si>
  <si>
    <t>CA-2016-140858</t>
  </si>
  <si>
    <t>CA-2018-119165</t>
  </si>
  <si>
    <t>Randy Bradley</t>
  </si>
  <si>
    <t>CA-2016-159835</t>
  </si>
  <si>
    <t>CA-2017-112130</t>
  </si>
  <si>
    <t>CA-2018-139157</t>
  </si>
  <si>
    <t>US-2016-123519</t>
  </si>
  <si>
    <t>Hon Rectangular Conference Tables</t>
  </si>
  <si>
    <t>CA-2017-111073</t>
  </si>
  <si>
    <t>CA-2016-121769</t>
  </si>
  <si>
    <t>US-2019-147669</t>
  </si>
  <si>
    <t>US-2017-157154</t>
  </si>
  <si>
    <t>CA-2019-149888</t>
  </si>
  <si>
    <t>CA-2016-142839</t>
  </si>
  <si>
    <t>US-2018-143819</t>
  </si>
  <si>
    <t>CA-2017-119879</t>
  </si>
  <si>
    <t>CA-2019-159793</t>
  </si>
  <si>
    <t>US-2017-164238</t>
  </si>
  <si>
    <t>CA-2018-127236</t>
  </si>
  <si>
    <t>CA-2018-145905</t>
  </si>
  <si>
    <t>Anemone Ratner</t>
  </si>
  <si>
    <t>CA-2018-157588</t>
  </si>
  <si>
    <t>Chuck Sachs</t>
  </si>
  <si>
    <t>US-2019-126179</t>
  </si>
  <si>
    <t>Westinghouse Floor Lamp with Metal Mesh Shade, Black</t>
  </si>
  <si>
    <t>Southaven</t>
  </si>
  <si>
    <t>CA-2016-104283</t>
  </si>
  <si>
    <t>CA-2016-116190</t>
  </si>
  <si>
    <t>US-2017-123960</t>
  </si>
  <si>
    <t>DAX Clear Channel Poster Frame</t>
  </si>
  <si>
    <t>CA-2017-102582</t>
  </si>
  <si>
    <t>Conway</t>
  </si>
  <si>
    <t>CA-2017-108119</t>
  </si>
  <si>
    <t>CA-2019-104731</t>
  </si>
  <si>
    <t>Jonesboro</t>
  </si>
  <si>
    <t>US-2016-147627</t>
  </si>
  <si>
    <t>CA-2017-114300</t>
  </si>
  <si>
    <t>CA-2017-115938</t>
  </si>
  <si>
    <t>Athens</t>
  </si>
  <si>
    <t>CA-2018-163174</t>
  </si>
  <si>
    <t>CA-2017-118843</t>
  </si>
  <si>
    <t>Georgetown</t>
  </si>
  <si>
    <t>CA-2018-131205</t>
  </si>
  <si>
    <t>CA-2017-133242</t>
  </si>
  <si>
    <t>Chesapeake</t>
  </si>
  <si>
    <t>US-2018-121013</t>
  </si>
  <si>
    <t>CA-2018-118514</t>
  </si>
  <si>
    <t>CA-2019-124296</t>
  </si>
  <si>
    <t>CA-2017-158421</t>
  </si>
  <si>
    <t>US-2019-105935</t>
  </si>
  <si>
    <t>CA-2018-108105</t>
  </si>
  <si>
    <t>CA-2018-112102</t>
  </si>
  <si>
    <t>Hattiesburg</t>
  </si>
  <si>
    <t>CA-2018-163776</t>
  </si>
  <si>
    <t>CA-2019-116855</t>
  </si>
  <si>
    <t>CA-2018-148684</t>
  </si>
  <si>
    <t>Macon</t>
  </si>
  <si>
    <t>CA-2016-159184</t>
  </si>
  <si>
    <t>Rob Dowd</t>
  </si>
  <si>
    <t>CA-2017-162537</t>
  </si>
  <si>
    <t>Virginia Beach</t>
  </si>
  <si>
    <t>CA-2019-162173</t>
  </si>
  <si>
    <t>Lesro Sheffield Collection Coffee Table, End Table, Center Table, Corner Table</t>
  </si>
  <si>
    <t>CA-2017-143119</t>
  </si>
  <si>
    <t>Little Rock</t>
  </si>
  <si>
    <t>US-2016-165659</t>
  </si>
  <si>
    <t>CA-2019-101042</t>
  </si>
  <si>
    <t>CA-2018-146143</t>
  </si>
  <si>
    <t>US-2019-136189</t>
  </si>
  <si>
    <t>CA-2016-127614</t>
  </si>
  <si>
    <t>Hon 2111 Invitation Series Corner Table</t>
  </si>
  <si>
    <t>Meg Tillman</t>
  </si>
  <si>
    <t>CA-2018-104157</t>
  </si>
  <si>
    <t>US-2016-156559</t>
  </si>
  <si>
    <t>Hon Metal Bookcases, Gray</t>
  </si>
  <si>
    <t>CA-2019-138975</t>
  </si>
  <si>
    <t>CA-2018-156503</t>
  </si>
  <si>
    <t>SAFCO Folding Chair Trolley</t>
  </si>
  <si>
    <t>Dan Lawera</t>
  </si>
  <si>
    <t>CA-2016-143182</t>
  </si>
  <si>
    <t>CA-2019-128363</t>
  </si>
  <si>
    <t>CA-2019-140872</t>
  </si>
  <si>
    <t>CA-2019-126914</t>
  </si>
  <si>
    <t>US-2019-117450</t>
  </si>
  <si>
    <t>Greenville</t>
  </si>
  <si>
    <t>US-2019-134642</t>
  </si>
  <si>
    <t>Chattanooga</t>
  </si>
  <si>
    <t>CA-2019-108035</t>
  </si>
  <si>
    <t>Erica Smith</t>
  </si>
  <si>
    <t>CA-2019-103499</t>
  </si>
  <si>
    <t>CA-2019-143861</t>
  </si>
  <si>
    <t>CA-2017-125563</t>
  </si>
  <si>
    <t>CA-2019-139948</t>
  </si>
  <si>
    <t>CA-2017-163965</t>
  </si>
  <si>
    <t>US-2019-152842</t>
  </si>
  <si>
    <t>CA-2016-134551</t>
  </si>
  <si>
    <t>US-2016-155544</t>
  </si>
  <si>
    <t>CA-2018-169103</t>
  </si>
  <si>
    <t>CA-2017-123092</t>
  </si>
  <si>
    <t>CA-2016-165764</t>
  </si>
  <si>
    <t>Barry Weirich</t>
  </si>
  <si>
    <t>CA-2017-119634</t>
  </si>
  <si>
    <t>CA-2019-147228</t>
  </si>
  <si>
    <t>Nashville</t>
  </si>
  <si>
    <t>CA-2018-156573</t>
  </si>
  <si>
    <t>Carlos Meador</t>
  </si>
  <si>
    <t>US-2018-135923</t>
  </si>
  <si>
    <t>Deltona</t>
  </si>
  <si>
    <t>CA-2016-116568</t>
  </si>
  <si>
    <t>CA-2019-148999</t>
  </si>
  <si>
    <t>Office Star - Contemporary Task Swivel chair with 2-way adjustable arms, Plum</t>
  </si>
  <si>
    <t>Hollywood</t>
  </si>
  <si>
    <t>CA-2016-114335</t>
  </si>
  <si>
    <t>Deflect-o DuraMat Antistatic Studded Beveled Mat for Medium Pile Carpeting</t>
  </si>
  <si>
    <t>Miramar</t>
  </si>
  <si>
    <t>CA-2019-108112</t>
  </si>
  <si>
    <t>Wilson</t>
  </si>
  <si>
    <t>CA-2017-153535</t>
  </si>
  <si>
    <t>Hendersonville</t>
  </si>
  <si>
    <t>CA-2019-140627</t>
  </si>
  <si>
    <t>CA-2019-124765</t>
  </si>
  <si>
    <t>CA-2019-102204</t>
  </si>
  <si>
    <t>CA-2018-142895</t>
  </si>
  <si>
    <t>US-2018-147991</t>
  </si>
  <si>
    <t>Greensboro</t>
  </si>
  <si>
    <t>CA-2018-154060</t>
  </si>
  <si>
    <t>CA-2019-142090</t>
  </si>
  <si>
    <t>Daytona Beach</t>
  </si>
  <si>
    <t>CA-2017-122266</t>
  </si>
  <si>
    <t>CA-2018-104276</t>
  </si>
  <si>
    <t>CA-2016-141607</t>
  </si>
  <si>
    <t>CA-2019-100013</t>
  </si>
  <si>
    <t>CA-2019-126242</t>
  </si>
  <si>
    <t>Westminster</t>
  </si>
  <si>
    <t>CA-2019-156776</t>
  </si>
  <si>
    <t>Bellevue</t>
  </si>
  <si>
    <t>CA-2017-148964</t>
  </si>
  <si>
    <t>Toby Ritter</t>
  </si>
  <si>
    <t>CA-2018-110009</t>
  </si>
  <si>
    <t>Fred Harton</t>
  </si>
  <si>
    <t>CA-2019-104801</t>
  </si>
  <si>
    <t>CA-2017-115511</t>
  </si>
  <si>
    <t>US-2019-115301</t>
  </si>
  <si>
    <t>CA-2019-166926</t>
  </si>
  <si>
    <t>Benjamin Patterson</t>
  </si>
  <si>
    <t>US-2018-116442</t>
  </si>
  <si>
    <t>CA-2017-121965</t>
  </si>
  <si>
    <t>CA-2016-146969</t>
  </si>
  <si>
    <t>CA-2019-161333</t>
  </si>
  <si>
    <t>CA-2017-121188</t>
  </si>
  <si>
    <t>Moreno Valley</t>
  </si>
  <si>
    <t>CA-2018-114860</t>
  </si>
  <si>
    <t>CA-2016-106264</t>
  </si>
  <si>
    <t>CA-2016-149244</t>
  </si>
  <si>
    <t>CA-2016-158372</t>
  </si>
  <si>
    <t>CA-2018-116722</t>
  </si>
  <si>
    <t>US-2018-150035</t>
  </si>
  <si>
    <t>Kent</t>
  </si>
  <si>
    <t>Jenna Caffey</t>
  </si>
  <si>
    <t>CA-2019-108560</t>
  </si>
  <si>
    <t>US-2019-110604</t>
  </si>
  <si>
    <t>Citrus Heights</t>
  </si>
  <si>
    <t>CA-2019-169124</t>
  </si>
  <si>
    <t>CA-2018-167241</t>
  </si>
  <si>
    <t>Jamie Frazer</t>
  </si>
  <si>
    <t>US-2019-123281</t>
  </si>
  <si>
    <t>CA-2019-107125</t>
  </si>
  <si>
    <t>CA-2019-157448</t>
  </si>
  <si>
    <t>Oxnard</t>
  </si>
  <si>
    <t>Liz Willingham</t>
  </si>
  <si>
    <t>CA-2016-112837</t>
  </si>
  <si>
    <t>CA-2019-122945</t>
  </si>
  <si>
    <t>CA-2017-126725</t>
  </si>
  <si>
    <t>Advantus Panel Wall Certificate Holder - 8.5x11</t>
  </si>
  <si>
    <t>CA-2018-114951</t>
  </si>
  <si>
    <t>US-2017-158589</t>
  </si>
  <si>
    <t>CA-2018-142762</t>
  </si>
  <si>
    <t>Eldon Image Series Desk Accessories, Ebony</t>
  </si>
  <si>
    <t>CA-2016-109897</t>
  </si>
  <si>
    <t>CA-2016-131051</t>
  </si>
  <si>
    <t>CA-2019-121048</t>
  </si>
  <si>
    <t>Las Cruces</t>
  </si>
  <si>
    <t>Denise Leinenbach</t>
  </si>
  <si>
    <t>CA-2019-143329</t>
  </si>
  <si>
    <t>Gary Hwang</t>
  </si>
  <si>
    <t>CA-2016-144414</t>
  </si>
  <si>
    <t>CA-2017-127824</t>
  </si>
  <si>
    <t>Gene McClure</t>
  </si>
  <si>
    <t>CA-2018-137393</t>
  </si>
  <si>
    <t>Allen Goldenen</t>
  </si>
  <si>
    <t>CA-2019-107244</t>
  </si>
  <si>
    <t>CA-2017-137526</t>
  </si>
  <si>
    <t>CA-2018-165995</t>
  </si>
  <si>
    <t>CA-2016-101462</t>
  </si>
  <si>
    <t>CA-2018-133795</t>
  </si>
  <si>
    <t>CA-2019-138870</t>
  </si>
  <si>
    <t>CA-2018-109953</t>
  </si>
  <si>
    <t>CA-2018-124233</t>
  </si>
  <si>
    <t>Eldon Expressions Punched Metal &amp; Wood Desk Accessories, Pewter &amp; Cherry</t>
  </si>
  <si>
    <t>CA-2017-137750</t>
  </si>
  <si>
    <t>CA-2017-168529</t>
  </si>
  <si>
    <t>US-2019-116652</t>
  </si>
  <si>
    <t>CA-2018-100965</t>
  </si>
  <si>
    <t>Provo</t>
  </si>
  <si>
    <t>CA-2017-120362</t>
  </si>
  <si>
    <t>CA-2017-119508</t>
  </si>
  <si>
    <t>CA-2018-107104</t>
  </si>
  <si>
    <t>CA-2018-136686</t>
  </si>
  <si>
    <t>CA-2017-168207</t>
  </si>
  <si>
    <t>CA-2017-147788</t>
  </si>
  <si>
    <t>Christy Brittain</t>
  </si>
  <si>
    <t>CA-2018-113656</t>
  </si>
  <si>
    <t>CA-2017-149097</t>
  </si>
  <si>
    <t>CA-2017-121797</t>
  </si>
  <si>
    <t>CA-2017-142454</t>
  </si>
  <si>
    <t>CA-2017-142944</t>
  </si>
  <si>
    <t>CA-2018-101651</t>
  </si>
  <si>
    <t>CA-2019-151281</t>
  </si>
  <si>
    <t>US-2019-141852</t>
  </si>
  <si>
    <t>CA-2019-122770</t>
  </si>
  <si>
    <t>CA-2016-126760</t>
  </si>
  <si>
    <t>CA-2019-144463</t>
  </si>
  <si>
    <t>CA-2019-108070</t>
  </si>
  <si>
    <t>CA-2017-126137</t>
  </si>
  <si>
    <t>Morgan Hill</t>
  </si>
  <si>
    <t>CA-2018-149762</t>
  </si>
  <si>
    <t>CA-2019-104003</t>
  </si>
  <si>
    <t>CA-2016-131247</t>
  </si>
  <si>
    <t>CA-2018-108735</t>
  </si>
  <si>
    <t>CA-2016-157147</t>
  </si>
  <si>
    <t>US-2017-145422</t>
  </si>
  <si>
    <t>US-2019-133312</t>
  </si>
  <si>
    <t>San Bernardino</t>
  </si>
  <si>
    <t>CA-2017-104948</t>
  </si>
  <si>
    <t>CA-2018-117681</t>
  </si>
  <si>
    <t>CA-2016-103310</t>
  </si>
  <si>
    <t>Global Enterprise Series Seating Low-Back Swivel/Tilt Chairs</t>
  </si>
  <si>
    <t>Redmond</t>
  </si>
  <si>
    <t>CA-2018-167507</t>
  </si>
  <si>
    <t>CA-2017-105725</t>
  </si>
  <si>
    <t>US-2019-142573</t>
  </si>
  <si>
    <t>CA-2017-154620</t>
  </si>
  <si>
    <t>CA-2016-158029</t>
  </si>
  <si>
    <t>Modesto</t>
  </si>
  <si>
    <t>Joseph Airdo</t>
  </si>
  <si>
    <t>US-2019-150070</t>
  </si>
  <si>
    <t>CA-2019-145429</t>
  </si>
  <si>
    <t>Bullhead City</t>
  </si>
  <si>
    <t>CA-2017-154795</t>
  </si>
  <si>
    <t>CA-2017-120103</t>
  </si>
  <si>
    <t>CA-2018-117912</t>
  </si>
  <si>
    <t>CA-2016-159814</t>
  </si>
  <si>
    <t>US-2019-163657</t>
  </si>
  <si>
    <t>US-2019-101784</t>
  </si>
  <si>
    <t>US-2019-163300</t>
  </si>
  <si>
    <t>CA-2016-154893</t>
  </si>
  <si>
    <t>CA-2018-122448</t>
  </si>
  <si>
    <t>US-2016-106334</t>
  </si>
  <si>
    <t>Broomfield</t>
  </si>
  <si>
    <t>CA-2018-112109</t>
  </si>
  <si>
    <t>Rio Rancho</t>
  </si>
  <si>
    <t>CA-2017-123141</t>
  </si>
  <si>
    <t>US-2016-141257</t>
  </si>
  <si>
    <t>CA-2016-124737</t>
  </si>
  <si>
    <t>Sung Chung</t>
  </si>
  <si>
    <t>CA-2019-117646</t>
  </si>
  <si>
    <t>CA-2019-105921</t>
  </si>
  <si>
    <t>CA-2016-151295</t>
  </si>
  <si>
    <t>SAFCO PlanMaster Boards, 60w x 37-1/2d, White Melamine</t>
  </si>
  <si>
    <t>CA-2018-118745</t>
  </si>
  <si>
    <t>CA-2017-133452</t>
  </si>
  <si>
    <t>US-2016-117163</t>
  </si>
  <si>
    <t>CA-2016-105648</t>
  </si>
  <si>
    <t>CA-2017-152891</t>
  </si>
  <si>
    <t>US-2018-125402</t>
  </si>
  <si>
    <t>US-2016-144078</t>
  </si>
  <si>
    <t>CA-2019-118885</t>
  </si>
  <si>
    <t>CA-2017-133445</t>
  </si>
  <si>
    <t>CA-2016-131310</t>
  </si>
  <si>
    <t>Safco Chair Connectors, 6/Carton</t>
  </si>
  <si>
    <t>CA-2017-129896</t>
  </si>
  <si>
    <t>CA-2016-151708</t>
  </si>
  <si>
    <t>CA-2019-135419</t>
  </si>
  <si>
    <t>CA-2016-125829</t>
  </si>
  <si>
    <t>CA-2018-100993</t>
  </si>
  <si>
    <t>Tempe</t>
  </si>
  <si>
    <t>US-2018-159856</t>
  </si>
  <si>
    <t>Apple Valley</t>
  </si>
  <si>
    <t>CA-2018-118332</t>
  </si>
  <si>
    <t>CA-2017-146038</t>
  </si>
  <si>
    <t>Ontario</t>
  </si>
  <si>
    <t>US-2019-110996</t>
  </si>
  <si>
    <t>US-2016-133130</t>
  </si>
  <si>
    <t>Gresham</t>
  </si>
  <si>
    <t>CA-2016-125731</t>
  </si>
  <si>
    <t>Pasco</t>
  </si>
  <si>
    <t>CA-2016-107818</t>
  </si>
  <si>
    <t>CA-2017-104346</t>
  </si>
  <si>
    <t>CA-2019-116946</t>
  </si>
  <si>
    <t>CA-2018-148852</t>
  </si>
  <si>
    <t>CA-2019-122490</t>
  </si>
  <si>
    <t>Maxwell Schwartz</t>
  </si>
  <si>
    <t>CA-2018-150350</t>
  </si>
  <si>
    <t>CA-2017-144806</t>
  </si>
  <si>
    <t>Charles McCrossin</t>
  </si>
  <si>
    <t>CA-2018-155530</t>
  </si>
  <si>
    <t>CA-2019-163097</t>
  </si>
  <si>
    <t>US-2018-122245</t>
  </si>
  <si>
    <t>CA-2017-112767</t>
  </si>
  <si>
    <t>Bush Cubix Collection Bookcases, Fully Assembled</t>
  </si>
  <si>
    <t>US-2019-132059</t>
  </si>
  <si>
    <t>Juliana Krohn</t>
  </si>
  <si>
    <t>CA-2019-141117</t>
  </si>
  <si>
    <t>Jim Radford</t>
  </si>
  <si>
    <t>US-2017-103471</t>
  </si>
  <si>
    <t>Garden City</t>
  </si>
  <si>
    <t>US-2017-130491</t>
  </si>
  <si>
    <t>Indianapolis</t>
  </si>
  <si>
    <t>CA-2016-103100</t>
  </si>
  <si>
    <t>Avery 487</t>
  </si>
  <si>
    <t>CA-2017-135853</t>
  </si>
  <si>
    <t>Ibico Covers for Plastic or Wire Binding Elements</t>
  </si>
  <si>
    <t>Amy Cox</t>
  </si>
  <si>
    <t>CA-2019-141789</t>
  </si>
  <si>
    <t>GBC DocuBind TL300 Electric Binding System</t>
  </si>
  <si>
    <t>CA-2019-113474</t>
  </si>
  <si>
    <t>Multimedia Mailers</t>
  </si>
  <si>
    <t>Wirebound Message Books, Four 2 3/4 x 5 Forms per Page, 200 Sets per Book</t>
  </si>
  <si>
    <t>US-2016-166828</t>
  </si>
  <si>
    <t>Xerox 1899</t>
  </si>
  <si>
    <t>Saint Louis</t>
  </si>
  <si>
    <t>CA-2019-167227</t>
  </si>
  <si>
    <t>CA-2019-167017</t>
  </si>
  <si>
    <t>Ibico Ibimaster 300 Manual Binding System</t>
  </si>
  <si>
    <t>CA-2016-124646</t>
  </si>
  <si>
    <t>Office Impressions Heavy Duty Welded Shelving &amp; Multimedia Storage Drawers</t>
  </si>
  <si>
    <t>Hunt BOSTON Vista Battery-Operated Pencil Sharpener, Black</t>
  </si>
  <si>
    <t>CA-2017-151589</t>
  </si>
  <si>
    <t>Xerox 1917</t>
  </si>
  <si>
    <t>Black &amp; Decker Filter for Double Action Dustbuster Cordless Vac BLDV7210</t>
  </si>
  <si>
    <t>CA-2019-155047</t>
  </si>
  <si>
    <t>CA-2018-145240</t>
  </si>
  <si>
    <t>CA-2019-131016</t>
  </si>
  <si>
    <t>CA-2017-142937</t>
  </si>
  <si>
    <t>Boston Electric Pencil Sharpener, Model 1818, Charcoal Black</t>
  </si>
  <si>
    <t>Nat Carroll</t>
  </si>
  <si>
    <t>CA-2016-111899</t>
  </si>
  <si>
    <t>Boston Home &amp; Office Model 2000 Electric Pencil Sharpeners</t>
  </si>
  <si>
    <t>Avery File Folder Labels</t>
  </si>
  <si>
    <t>Frankfort</t>
  </si>
  <si>
    <t>US-2018-163461</t>
  </si>
  <si>
    <t>Xerox 1937</t>
  </si>
  <si>
    <t>CA-2019-123071</t>
  </si>
  <si>
    <t>Xerox 1998</t>
  </si>
  <si>
    <t>Acco Perma 2700 Stacking Storage Drawers</t>
  </si>
  <si>
    <t>CA-2019-110821</t>
  </si>
  <si>
    <t>CA-2019-121195</t>
  </si>
  <si>
    <t>CA-2019-164098</t>
  </si>
  <si>
    <t>CA-2019-127264</t>
  </si>
  <si>
    <t>Acco Hot Clips Clips to Go</t>
  </si>
  <si>
    <t>Wirebound Voice Message Log Book</t>
  </si>
  <si>
    <t>Xerox 1936</t>
  </si>
  <si>
    <t>Xerox 1884</t>
  </si>
  <si>
    <t>Recycled Steel Personal File for Standard File Folders</t>
  </si>
  <si>
    <t>CA-2016-123064</t>
  </si>
  <si>
    <t>BIC Brite Liner Grip Highlighters</t>
  </si>
  <si>
    <t>Avery 513</t>
  </si>
  <si>
    <t>The Colony</t>
  </si>
  <si>
    <t>CA-2018-134110</t>
  </si>
  <si>
    <t>TOPS Voice Message Log Book, Flash Format</t>
  </si>
  <si>
    <t>Newell 309</t>
  </si>
  <si>
    <t>Avery Hi-Liter GlideStik Fluorescent Highlighter, Yellow Ink</t>
  </si>
  <si>
    <t>CA-2019-152079</t>
  </si>
  <si>
    <t>Garland</t>
  </si>
  <si>
    <t>CA-2019-150959</t>
  </si>
  <si>
    <t>Permanent Self-Adhesive File Folder Labels for Typewriters by Universal</t>
  </si>
  <si>
    <t>OIC Thumb-Tacks</t>
  </si>
  <si>
    <t>CA-2018-124051</t>
  </si>
  <si>
    <t>White Computer Printout Paper by Universal</t>
  </si>
  <si>
    <t>Jack Lebron</t>
  </si>
  <si>
    <t>CA-2016-165428</t>
  </si>
  <si>
    <t>BOSTON Ranger #55 Pencil Sharpener, Black</t>
  </si>
  <si>
    <t>CA-2018-152765</t>
  </si>
  <si>
    <t>Xerox 19</t>
  </si>
  <si>
    <t>CA-2017-110877</t>
  </si>
  <si>
    <t>Xerox 212</t>
  </si>
  <si>
    <t>Edinburg</t>
  </si>
  <si>
    <t>CA-2018-113551</t>
  </si>
  <si>
    <t>Advantus Motivational Note Cards</t>
  </si>
  <si>
    <t>Matt Collins</t>
  </si>
  <si>
    <t>CA-2016-101147</t>
  </si>
  <si>
    <t>US-2019-104661</t>
  </si>
  <si>
    <t>GBC Wire Binding Combs</t>
  </si>
  <si>
    <t>CA-2016-165393</t>
  </si>
  <si>
    <t>Evan Henry</t>
  </si>
  <si>
    <t>CA-2016-105340</t>
  </si>
  <si>
    <t>Wilson Jones Heavy-Duty Casebound Ring Binders with Metal Hinges</t>
  </si>
  <si>
    <t>Abilene</t>
  </si>
  <si>
    <t>CA-2019-165099</t>
  </si>
  <si>
    <t>Hoover Commercial Lightweight Upright Vacuum</t>
  </si>
  <si>
    <t>Belkin F9G930V10-GRY 9 Outlet Surge</t>
  </si>
  <si>
    <t>CA-2018-108644</t>
  </si>
  <si>
    <t>Avery Triangle Shaped Sheet Lifters, Black, 2/Pack</t>
  </si>
  <si>
    <t>CA-2017-129112</t>
  </si>
  <si>
    <t>GBC Imprintable Covers</t>
  </si>
  <si>
    <t>GBC ProClick Spines for 32-Hole Punch</t>
  </si>
  <si>
    <t>Deluxe Heavy-Duty Vinyl Round Ring Binder</t>
  </si>
  <si>
    <t>US-2018-128195</t>
  </si>
  <si>
    <t>Ibico Presentation Index for Binding Systems</t>
  </si>
  <si>
    <t>US-2016-117058</t>
  </si>
  <si>
    <t>Fellowes Presentation Covers for Comb Binding Machines</t>
  </si>
  <si>
    <t>CA-2019-130526</t>
  </si>
  <si>
    <t>CA-2016-138023</t>
  </si>
  <si>
    <t>Euro-Pro Shark Turbo Vacuum</t>
  </si>
  <si>
    <t>Holmes Cool Mist Humidifier for the Whole House with 8-Gallon Output per Day, Extended Life Filter</t>
  </si>
  <si>
    <t>CA-2018-124485</t>
  </si>
  <si>
    <t>Xerox 217</t>
  </si>
  <si>
    <t>CA-2019-153843</t>
  </si>
  <si>
    <t>Hoover Commercial Lightweight Upright Vacuum with E-Z Empty Dirt Cup</t>
  </si>
  <si>
    <t>CA-2017-103177</t>
  </si>
  <si>
    <t>Eureka The Boss Lite 10-Amp Upright Vacuum, Blue</t>
  </si>
  <si>
    <t>CA-2016-133270</t>
  </si>
  <si>
    <t>GBC VeloBind Cover Sets</t>
  </si>
  <si>
    <t>Jill Matthias</t>
  </si>
  <si>
    <t>CA-2018-166625</t>
  </si>
  <si>
    <t>US-2019-107636</t>
  </si>
  <si>
    <t>Avery 5</t>
  </si>
  <si>
    <t>CA-2019-169607</t>
  </si>
  <si>
    <t>Xerox 1952</t>
  </si>
  <si>
    <t>CA-2017-164623</t>
  </si>
  <si>
    <t>CA-2018-132997</t>
  </si>
  <si>
    <t>Xerox 23</t>
  </si>
  <si>
    <t>Providence</t>
  </si>
  <si>
    <t>US-2019-169488</t>
  </si>
  <si>
    <t>Fellowes Econo/Stor Drawers</t>
  </si>
  <si>
    <t>CA-2017-166492</t>
  </si>
  <si>
    <t>X-Rack File for Hanging Folders</t>
  </si>
  <si>
    <t>CA-2018-158610</t>
  </si>
  <si>
    <t>CA-2018-102456</t>
  </si>
  <si>
    <t>Conquest 14 Commercial Heavy-Duty Upright Vacuum, Collection System, Accessory Kit</t>
  </si>
  <si>
    <t>CA-2016-130624</t>
  </si>
  <si>
    <t>CA-2017-112557</t>
  </si>
  <si>
    <t>Thomas Thornton</t>
  </si>
  <si>
    <t>CA-2016-163650</t>
  </si>
  <si>
    <t>Newell 351</t>
  </si>
  <si>
    <t>Economy #2 Pencils</t>
  </si>
  <si>
    <t>East Orange</t>
  </si>
  <si>
    <t>CA-2018-117583</t>
  </si>
  <si>
    <t>CA-2016-127936</t>
  </si>
  <si>
    <t>SANFORD Major Accent Highlighters</t>
  </si>
  <si>
    <t>CA-2016-141005</t>
  </si>
  <si>
    <t>Acco Clips to Go Binder Clips, 24 Clips in Two Sizes</t>
  </si>
  <si>
    <t>US-2019-102638</t>
  </si>
  <si>
    <t>Xerox 193</t>
  </si>
  <si>
    <t>CA-2017-131128</t>
  </si>
  <si>
    <t>Southworth 100% Cotton The Best Paper</t>
  </si>
  <si>
    <t>US-2016-138828</t>
  </si>
  <si>
    <t>Xerox 1886</t>
  </si>
  <si>
    <t>Carina Media Storage Towers in Natural &amp; Black</t>
  </si>
  <si>
    <t>GBC Binding covers</t>
  </si>
  <si>
    <t>US-2018-139388</t>
  </si>
  <si>
    <t>Rubber Band Ball</t>
  </si>
  <si>
    <t>CA-2019-167668</t>
  </si>
  <si>
    <t>Strathmore Photo Mount Cards</t>
  </si>
  <si>
    <t>CA-2019-123659</t>
  </si>
  <si>
    <t>HP Office Recycled Paper (20Lb. and 87 Bright)</t>
  </si>
  <si>
    <t>Xerox 215</t>
  </si>
  <si>
    <t>Xerox 192</t>
  </si>
  <si>
    <t>CA-2019-116519</t>
  </si>
  <si>
    <t>Avanti 4.4 Cu. Ft. Refrigerator</t>
  </si>
  <si>
    <t>Meriden</t>
  </si>
  <si>
    <t>CA-2016-141278</t>
  </si>
  <si>
    <t>Bart Folk</t>
  </si>
  <si>
    <t>CA-2019-140676</t>
  </si>
  <si>
    <t>Xerox 1945</t>
  </si>
  <si>
    <t>Avoid Verbal Orders Carbonless Minifold Book</t>
  </si>
  <si>
    <t>CA-2019-104010</t>
  </si>
  <si>
    <t>CA-2017-153738</t>
  </si>
  <si>
    <t>Acme Forged Steel Scissors with Black Enamel Handles</t>
  </si>
  <si>
    <t>Robert Waldorf</t>
  </si>
  <si>
    <t>CA-2019-167752</t>
  </si>
  <si>
    <t>Belkin F9M820V08 8 Outlet Surge</t>
  </si>
  <si>
    <t>Eldon Spacemaker Box, Quick-Snap Lid, Clear</t>
  </si>
  <si>
    <t>Peel &amp; Stick Add-On Corner Pockets</t>
  </si>
  <si>
    <t>CA-2017-127453</t>
  </si>
  <si>
    <t>Hoover Replacement Belt for Commercial Guardsman Heavy-Duty Upright Vacuum</t>
  </si>
  <si>
    <t>CA-2019-145338</t>
  </si>
  <si>
    <t>CA-2018-101980</t>
  </si>
  <si>
    <t>Ibico EB-19 Dual Function Manual Binding System</t>
  </si>
  <si>
    <t>CA-2017-165050</t>
  </si>
  <si>
    <t>Avery Durable Slant Ring Binders With Label Holder</t>
  </si>
  <si>
    <t>GBC Ibimaster 500 Manual ProClick Binding System</t>
  </si>
  <si>
    <t>CA-2018-110023</t>
  </si>
  <si>
    <t>Avery 496</t>
  </si>
  <si>
    <t>Bobby Elias</t>
  </si>
  <si>
    <t>CA-2018-161662</t>
  </si>
  <si>
    <t>CA-2018-124149</t>
  </si>
  <si>
    <t>Xerox 1942</t>
  </si>
  <si>
    <t>Xerox 210</t>
  </si>
  <si>
    <t>CA-2019-100811</t>
  </si>
  <si>
    <t>CA-2019-166576</t>
  </si>
  <si>
    <t>SAFCO Commercial Wire Shelving, Black</t>
  </si>
  <si>
    <t>US-2019-105697</t>
  </si>
  <si>
    <t>Letter/Legal File Tote with Clear Snap-On Lid, Black Granite</t>
  </si>
  <si>
    <t>Hoover Replacement Belts For Soft Guard &amp; Commercial Ltweight Upright Vacs, 2/Pk</t>
  </si>
  <si>
    <t>CA-2019-144932</t>
  </si>
  <si>
    <t>Sanford Prismacolor Professional Thick Lead Art Pencils, 36-Color Set</t>
  </si>
  <si>
    <t>US-2017-163825</t>
  </si>
  <si>
    <t>CA-2017-115399</t>
  </si>
  <si>
    <t>Avery 474</t>
  </si>
  <si>
    <t>CA-2018-109820</t>
  </si>
  <si>
    <t>Southworth 25% Cotton Granite Paper &amp; Envelopes</t>
  </si>
  <si>
    <t>CA-2016-132962</t>
  </si>
  <si>
    <t>Xerox 1985</t>
  </si>
  <si>
    <t>Plastic Stacking Crates &amp; Casters</t>
  </si>
  <si>
    <t>CA-2017-169656</t>
  </si>
  <si>
    <t>Fellowes High-Stak Drawer Files</t>
  </si>
  <si>
    <t>Fellowes Advanced 8 Outlet Surge Suppressor with Phone/Fax Protection</t>
  </si>
  <si>
    <t>CA-2016-156545</t>
  </si>
  <si>
    <t>US-2019-131961</t>
  </si>
  <si>
    <t>US-2018-105830</t>
  </si>
  <si>
    <t>Tennsco Industrial Shelving</t>
  </si>
  <si>
    <t>US-2017-136259</t>
  </si>
  <si>
    <t>Acme Titanium Bonded Scissors</t>
  </si>
  <si>
    <t>Cardinal HOLDit! Binder Insert Strips,Extra Strips</t>
  </si>
  <si>
    <t>Pressboard Data Binders by Wilson Jones</t>
  </si>
  <si>
    <t>CA-2019-163566</t>
  </si>
  <si>
    <t>US-2017-115343</t>
  </si>
  <si>
    <t>Surelock Post Binders</t>
  </si>
  <si>
    <t>Joy Daniels</t>
  </si>
  <si>
    <t>CA-2019-152198</t>
  </si>
  <si>
    <t>Avery 501</t>
  </si>
  <si>
    <t>CA-2017-119942</t>
  </si>
  <si>
    <t>Avery 499</t>
  </si>
  <si>
    <t>CA-2019-106831</t>
  </si>
  <si>
    <t>Xerox 1924</t>
  </si>
  <si>
    <t>Embossed Ink Jet Note Cards</t>
  </si>
  <si>
    <t>US-2018-136581</t>
  </si>
  <si>
    <t>Xerox 227</t>
  </si>
  <si>
    <t>CA-2018-121993</t>
  </si>
  <si>
    <t>CA-2019-119193</t>
  </si>
  <si>
    <t>Heavy-Duty E-Z-D Binders</t>
  </si>
  <si>
    <t>GBC Instant Report Kit</t>
  </si>
  <si>
    <t>Binder Posts</t>
  </si>
  <si>
    <t>3M Organizer Strips</t>
  </si>
  <si>
    <t>Acco Suede Grain Vinyl Round Ring Binder</t>
  </si>
  <si>
    <t>Larry Hughes</t>
  </si>
  <si>
    <t>CA-2016-117478</t>
  </si>
  <si>
    <t>Aluminum Screw Posts</t>
  </si>
  <si>
    <t>Avery Binder Labels</t>
  </si>
  <si>
    <t>Suffolk</t>
  </si>
  <si>
    <t>CA-2017-150560</t>
  </si>
  <si>
    <t>US-2018-167472</t>
  </si>
  <si>
    <t>Xerox 230</t>
  </si>
  <si>
    <t>CA-2017-132318</t>
  </si>
  <si>
    <t>Tripp Lite Isotel 6 Outlet Surge Protector with Fax/Modem Protection</t>
  </si>
  <si>
    <t>Charlottesville</t>
  </si>
  <si>
    <t>US-2019-108063</t>
  </si>
  <si>
    <t>Woodstock</t>
  </si>
  <si>
    <t>CA-2016-153927</t>
  </si>
  <si>
    <t>Avery 52</t>
  </si>
  <si>
    <t>CA-2018-145247</t>
  </si>
  <si>
    <t>Xerox 1909</t>
  </si>
  <si>
    <t>CA-2019-163335</t>
  </si>
  <si>
    <t>Fellowes Desktop Hanging File Manager</t>
  </si>
  <si>
    <t>CA-2017-138625</t>
  </si>
  <si>
    <t>Eureka Hand Vacuum, Bagless</t>
  </si>
  <si>
    <t>CA-2017-117828</t>
  </si>
  <si>
    <t>CA-2019-161053</t>
  </si>
  <si>
    <t>CA-2018-110492</t>
  </si>
  <si>
    <t>CA-2018-125843</t>
  </si>
  <si>
    <t>CA-2017-130218</t>
  </si>
  <si>
    <t>Xerox 231</t>
  </si>
  <si>
    <t>Eldon Shelf Savers Cubes and Bins</t>
  </si>
  <si>
    <t>CA-2016-160094</t>
  </si>
  <si>
    <t>Hunt Boston Vacuum Mount KS Pencil Sharpener</t>
  </si>
  <si>
    <t>CA-2018-102498</t>
  </si>
  <si>
    <t>Panasonic KP-4ABK Battery-Operated Pencil Sharpener</t>
  </si>
  <si>
    <t>CA-2016-130155</t>
  </si>
  <si>
    <t>Acme Design Stainless Steel Bent Scissors</t>
  </si>
  <si>
    <t>CA-2019-156769</t>
  </si>
  <si>
    <t>Dixon Ticonderoga Core-Lock Colored Pencils</t>
  </si>
  <si>
    <t>Tennsco Double-Tier Lockers</t>
  </si>
  <si>
    <t>US-2019-148831</t>
  </si>
  <si>
    <t>CA-2019-138779</t>
  </si>
  <si>
    <t>CA-2019-151218</t>
  </si>
  <si>
    <t>Dorothy Dickinson</t>
  </si>
  <si>
    <t>CA-2016-166730</t>
  </si>
  <si>
    <t>US-2016-130358</t>
  </si>
  <si>
    <t>Acme Kleen Earth Office Shears</t>
  </si>
  <si>
    <t>CA-2018-157364</t>
  </si>
  <si>
    <t>Deluxe Chalkboard Eraser Cleaner</t>
  </si>
  <si>
    <t>Avery 492</t>
  </si>
  <si>
    <t>Belkin 8 Outlet Surge Protector</t>
  </si>
  <si>
    <t>Goldsboro</t>
  </si>
  <si>
    <t>CA-2018-130442</t>
  </si>
  <si>
    <t>Acco 6 Outlet Guardian Premium Surge Suppressor</t>
  </si>
  <si>
    <t>CA-2019-121818</t>
  </si>
  <si>
    <t>Staples in misc. colors</t>
  </si>
  <si>
    <t>US-2019-133781</t>
  </si>
  <si>
    <t>#10 White Business Envelopes,4 1/8 x 9 1/2</t>
  </si>
  <si>
    <t>Delray Beach</t>
  </si>
  <si>
    <t>CA-2016-164749</t>
  </si>
  <si>
    <t>CA-2019-122154</t>
  </si>
  <si>
    <t>Avery 48</t>
  </si>
  <si>
    <t>Xerox 1915</t>
  </si>
  <si>
    <t>CA-2019-121314</t>
  </si>
  <si>
    <t>Xerox 1941</t>
  </si>
  <si>
    <t>CA-2018-119515</t>
  </si>
  <si>
    <t>Xerox 200</t>
  </si>
  <si>
    <t>US-2018-113649</t>
  </si>
  <si>
    <t>CA-2019-162635</t>
  </si>
  <si>
    <t>CA-2016-109043</t>
  </si>
  <si>
    <t>Xerox 1955</t>
  </si>
  <si>
    <t>US-2018-162677</t>
  </si>
  <si>
    <t>Tenex Personal Self-Stacking Standard File Box, Black/Gray</t>
  </si>
  <si>
    <t>Newell 336</t>
  </si>
  <si>
    <t>CA-2019-108287</t>
  </si>
  <si>
    <t>Newell 310</t>
  </si>
  <si>
    <t>Prang Drawing Pencil Set</t>
  </si>
  <si>
    <t>Xerox 199</t>
  </si>
  <si>
    <t>Avery Arch Ring Binders</t>
  </si>
  <si>
    <t>CA-2018-145499</t>
  </si>
  <si>
    <t>Newell 3-Hole Punched Plastic Slotted Magazine Holders for Binders</t>
  </si>
  <si>
    <t>Pensacola</t>
  </si>
  <si>
    <t>US-2018-131891</t>
  </si>
  <si>
    <t>Boca Raton</t>
  </si>
  <si>
    <t>Vivian Mathis</t>
  </si>
  <si>
    <t>CA-2018-133872</t>
  </si>
  <si>
    <t>GBC Twin Loop Wire Binding Elements</t>
  </si>
  <si>
    <t>CA-2016-132913</t>
  </si>
  <si>
    <t>Belkin 7-Outlet SurgeMaster Home Series</t>
  </si>
  <si>
    <t>Boston 1799 Powerhouse Electric Pencil Sharpener</t>
  </si>
  <si>
    <t>CA-2017-162544</t>
  </si>
  <si>
    <t>Xerox 190</t>
  </si>
  <si>
    <t>CA-2018-152940</t>
  </si>
  <si>
    <t>Belkin 6 Outlet Metallic Surge Strip</t>
  </si>
  <si>
    <t>CA-2019-168228</t>
  </si>
  <si>
    <t>CA-2019-138149</t>
  </si>
  <si>
    <t>Newell 328</t>
  </si>
  <si>
    <t>CA-2018-130029</t>
  </si>
  <si>
    <t>Brites Rubber Bands, 1 1/2 oz. Box</t>
  </si>
  <si>
    <t>CA-2017-145065</t>
  </si>
  <si>
    <t>US-2019-132444</t>
  </si>
  <si>
    <t>Binder Clips by OIC</t>
  </si>
  <si>
    <t>CA-2019-102099</t>
  </si>
  <si>
    <t>Xerox 1996</t>
  </si>
  <si>
    <t>CA-2018-125206</t>
  </si>
  <si>
    <t>Recycled Steel Personal File for Hanging File Folders</t>
  </si>
  <si>
    <t>CA-2017-121391</t>
  </si>
  <si>
    <t>Acme Box Cutter Scissors</t>
  </si>
  <si>
    <t>CA-2019-141481</t>
  </si>
  <si>
    <t>CA-2016-159800</t>
  </si>
  <si>
    <t>CA-2016-138737</t>
  </si>
  <si>
    <t>Newell 32</t>
  </si>
  <si>
    <t>US-2018-112970</t>
  </si>
  <si>
    <t>Newell 35</t>
  </si>
  <si>
    <t>Pastel Pink Envelopes</t>
  </si>
  <si>
    <t>CA-2018-152800</t>
  </si>
  <si>
    <t>CA-2018-111696</t>
  </si>
  <si>
    <t>Xerox 206</t>
  </si>
  <si>
    <t>CA-2016-133354</t>
  </si>
  <si>
    <t>CA-2016-157546</t>
  </si>
  <si>
    <t>Santa Maria</t>
  </si>
  <si>
    <t>US-2017-113593</t>
  </si>
  <si>
    <t>Advantus Rolling Drawer Organizers</t>
  </si>
  <si>
    <t>Fellowes Bankers Box Stor/Drawer Steel Plus</t>
  </si>
  <si>
    <t>US-2019-117534</t>
  </si>
  <si>
    <t>Acco Smartsocket Color-Coded Six-Outlet AC Adapter Model Surge Protectors</t>
  </si>
  <si>
    <t>CA-2017-164497</t>
  </si>
  <si>
    <t>Holmes Visible Mist Ultrasonic Humidifier with 2.3-Gallon Output per Day, Replacement Filter</t>
  </si>
  <si>
    <t>CA-2018-110982</t>
  </si>
  <si>
    <t>CA-2019-123701</t>
  </si>
  <si>
    <t>BIC Liqua Brite Liner</t>
  </si>
  <si>
    <t>Xerox 1914</t>
  </si>
  <si>
    <t>CA-2017-101154</t>
  </si>
  <si>
    <t>CA-2019-143343</t>
  </si>
  <si>
    <t>US-2019-141509</t>
  </si>
  <si>
    <t>Newell 334</t>
  </si>
  <si>
    <t>CA-2017-149993</t>
  </si>
  <si>
    <t>Stockwell Push Pins</t>
  </si>
  <si>
    <t>Xerox 213</t>
  </si>
  <si>
    <t>US-2019-115595</t>
  </si>
  <si>
    <t>CA-2016-150203</t>
  </si>
  <si>
    <t>San Mateo</t>
  </si>
  <si>
    <t>CA-2019-150189</t>
  </si>
  <si>
    <t>Avery 50</t>
  </si>
  <si>
    <t>CA-2017-110870</t>
  </si>
  <si>
    <t>CA-2018-153661</t>
  </si>
  <si>
    <t>Xerox 1968</t>
  </si>
  <si>
    <t>CA-2019-133718</t>
  </si>
  <si>
    <t>Weyerhaeuser First Choice Laser/Copy Paper (20Lb. and 88 Bright)</t>
  </si>
  <si>
    <t>US-2017-110163</t>
  </si>
  <si>
    <t>Riverside</t>
  </si>
  <si>
    <t>CA-2018-138933</t>
  </si>
  <si>
    <t>Wilson Jones Easy Flow II Sheet Lifters</t>
  </si>
  <si>
    <t>CA-2018-114538</t>
  </si>
  <si>
    <t>Recycled Premium Regency Composition Covers</t>
  </si>
  <si>
    <t>CA-2018-148908</t>
  </si>
  <si>
    <t>Xerox 1954</t>
  </si>
  <si>
    <t>CA-2019-121538</t>
  </si>
  <si>
    <t>CA-2017-169299</t>
  </si>
  <si>
    <t>Jennifer Jackson</t>
  </si>
  <si>
    <t>CA-2017-127418</t>
  </si>
  <si>
    <t>CA-2017-129917</t>
  </si>
  <si>
    <t>Pressboard Hanging Data Binders for Unburst Sheets</t>
  </si>
  <si>
    <t>GBC Plastic Binding Combs</t>
  </si>
  <si>
    <t>CA-2016-152296</t>
  </si>
  <si>
    <t>Wilson Jones data.warehouse D-Ring Binders with DublLock</t>
  </si>
  <si>
    <t>CA-2017-105312</t>
  </si>
  <si>
    <t>Commerce City</t>
  </si>
  <si>
    <t>CA-2019-146346</t>
  </si>
  <si>
    <t>GBC Poly Designer Binding Covers</t>
  </si>
  <si>
    <t>TOPS Carbonless Receipt Book, Four 2-3/4 x 7-1/4 Money Receipts per Page</t>
  </si>
  <si>
    <t>Computer Printout Index Tabs</t>
  </si>
  <si>
    <t>GBC DocuBind TL200 Manual Binding Machine</t>
  </si>
  <si>
    <t>CA-2018-163573</t>
  </si>
  <si>
    <t>CA-2018-151498</t>
  </si>
  <si>
    <t>Xerox 1888</t>
  </si>
  <si>
    <t>CA-2019-105410</t>
  </si>
  <si>
    <t>Thais Sissman</t>
  </si>
  <si>
    <t>US-2017-160150</t>
  </si>
  <si>
    <t>Wilson Jones DublLock D-Ring Binders</t>
  </si>
  <si>
    <t>UniKeep View Case Binders</t>
  </si>
  <si>
    <t>CA-2018-118969</t>
  </si>
  <si>
    <t>GBC Standard Recycled Report Covers, Clear Plastic Sheets</t>
  </si>
  <si>
    <t>CA-2018-116540</t>
  </si>
  <si>
    <t>Colored Push Pins</t>
  </si>
  <si>
    <t>CA-2018-167584</t>
  </si>
  <si>
    <t>Xerox 224</t>
  </si>
  <si>
    <t>Portage</t>
  </si>
  <si>
    <t>US-2016-129609</t>
  </si>
  <si>
    <t>CA-2017-112452</t>
  </si>
  <si>
    <t>Acco Expandable Hanging Binders</t>
  </si>
  <si>
    <t>CA-2019-168123</t>
  </si>
  <si>
    <t>GBC ProClick Punch Binding System</t>
  </si>
  <si>
    <t>Advantus Map Pennant Flags and Round Head Tacks</t>
  </si>
  <si>
    <t>CA-2019-147753</t>
  </si>
  <si>
    <t>Avery 515</t>
  </si>
  <si>
    <t>Avery Hole Reinforcements</t>
  </si>
  <si>
    <t>Fellowes Recycled Storage Drawers</t>
  </si>
  <si>
    <t>CA-2019-163188</t>
  </si>
  <si>
    <t>Hoover Shoulder Vac Commercial Portable Vacuum</t>
  </si>
  <si>
    <t>CA-2018-143441</t>
  </si>
  <si>
    <t>CA-2018-111794</t>
  </si>
  <si>
    <t>CA-2016-158442</t>
  </si>
  <si>
    <t>Xerox 1966</t>
  </si>
  <si>
    <t>Xerox 1986</t>
  </si>
  <si>
    <t>CA-2019-146269</t>
  </si>
  <si>
    <t>Bolingbrook</t>
  </si>
  <si>
    <t>CA-2017-114468</t>
  </si>
  <si>
    <t>CA-2019-125115</t>
  </si>
  <si>
    <t>CA-2016-126963</t>
  </si>
  <si>
    <t>Xerox 1902</t>
  </si>
  <si>
    <t>CA-2019-122763</t>
  </si>
  <si>
    <t>US-2016-160444</t>
  </si>
  <si>
    <t>CA-2016-151078</t>
  </si>
  <si>
    <t>CA-2017-129392</t>
  </si>
  <si>
    <t>Xerox 1990</t>
  </si>
  <si>
    <t>Prismacolor Color Pencil Set</t>
  </si>
  <si>
    <t>CA-2018-121601</t>
  </si>
  <si>
    <t>Laser &amp; Ink Jet Business Envelopes</t>
  </si>
  <si>
    <t>CA-2017-146829</t>
  </si>
  <si>
    <t>CA-2017-120397</t>
  </si>
  <si>
    <t>CA-2019-107552</t>
  </si>
  <si>
    <t>Xerox 1923</t>
  </si>
  <si>
    <t>CA-2018-115476</t>
  </si>
  <si>
    <t>CA-2019-122280</t>
  </si>
  <si>
    <t>Rediform S.O.S. 1-Up Phone Message Bk, 4-1/4x3-1/16 Bk, 1 Form/Pg, 40 Messages/Bk, 3/Pk</t>
  </si>
  <si>
    <t>Milford</t>
  </si>
  <si>
    <t>CA-2018-146423</t>
  </si>
  <si>
    <t>Colorific Watercolor Pencils</t>
  </si>
  <si>
    <t>Orange</t>
  </si>
  <si>
    <t>CA-2019-147725</t>
  </si>
  <si>
    <t>CA-2019-152695</t>
  </si>
  <si>
    <t>US-2019-157896</t>
  </si>
  <si>
    <t>CA-2018-146836</t>
  </si>
  <si>
    <t>Utica</t>
  </si>
  <si>
    <t>CA-2016-124730</t>
  </si>
  <si>
    <t>CA-2016-110639</t>
  </si>
  <si>
    <t>Xerox 1994</t>
  </si>
  <si>
    <t>Blue String-Tie &amp; Button Interoffice Envelopes, 10 x 13</t>
  </si>
  <si>
    <t>CA-2016-125171</t>
  </si>
  <si>
    <t>Avery 514</t>
  </si>
  <si>
    <t>Xerox 209</t>
  </si>
  <si>
    <t>CA-2017-113131</t>
  </si>
  <si>
    <t>CA-2016-142965</t>
  </si>
  <si>
    <t>CA-2016-108903</t>
  </si>
  <si>
    <t>#6 3/4 Gummed Flap White Envelopes</t>
  </si>
  <si>
    <t>CA-2018-106530</t>
  </si>
  <si>
    <t>CA-2017-143700</t>
  </si>
  <si>
    <t>Hanging Personal Folder File</t>
  </si>
  <si>
    <t>Tennsco Lockers, Sand</t>
  </si>
  <si>
    <t>CA-2016-115056</t>
  </si>
  <si>
    <t>CA-2017-158554</t>
  </si>
  <si>
    <t>Smead Adjustable Mobile File Trolley with Lockable Top</t>
  </si>
  <si>
    <t>Newell 347</t>
  </si>
  <si>
    <t>GBC DocuBind P100 Manual Binding Machine</t>
  </si>
  <si>
    <t>US-2019-131583</t>
  </si>
  <si>
    <t>CA-2016-112403</t>
  </si>
  <si>
    <t>Avery Round Ring Poly Binders</t>
  </si>
  <si>
    <t>CA-2017-160787</t>
  </si>
  <si>
    <t>Ibico Plastic Spiral Binding Combs</t>
  </si>
  <si>
    <t>Accohide Poly Flexible Ring Binders</t>
  </si>
  <si>
    <t>Kenner</t>
  </si>
  <si>
    <t>US-2018-156692</t>
  </si>
  <si>
    <t>CA-2018-152163</t>
  </si>
  <si>
    <t>Binding Machine Supplies</t>
  </si>
  <si>
    <t>Rock Hill</t>
  </si>
  <si>
    <t>CA-2016-113047</t>
  </si>
  <si>
    <t>CA-2018-159653</t>
  </si>
  <si>
    <t>CA-2018-106894</t>
  </si>
  <si>
    <t>US-2019-120607</t>
  </si>
  <si>
    <t>Tops White Computer Printout Paper</t>
  </si>
  <si>
    <t>CA-2016-116239</t>
  </si>
  <si>
    <t>Sensible Storage WireTech Storage Systems</t>
  </si>
  <si>
    <t>CA-2017-155068</t>
  </si>
  <si>
    <t>CA-2018-152471</t>
  </si>
  <si>
    <t>Muhammed Lee</t>
  </si>
  <si>
    <t>CA-2017-136224</t>
  </si>
  <si>
    <t>Homestead</t>
  </si>
  <si>
    <t>US-2018-148803</t>
  </si>
  <si>
    <t>Steel Personal Filing/Posting Tote</t>
  </si>
  <si>
    <t>Cari Schnelling</t>
  </si>
  <si>
    <t>CA-2019-158883</t>
  </si>
  <si>
    <t>Things To Do Today Spiral Book</t>
  </si>
  <si>
    <t>CA-2019-122987</t>
  </si>
  <si>
    <t>Acco Perma 3000 Stacking Storage Drawers</t>
  </si>
  <si>
    <t>CA-2019-144498</t>
  </si>
  <si>
    <t>CA-2016-152254</t>
  </si>
  <si>
    <t>Plantation</t>
  </si>
  <si>
    <t>CA-2017-117884</t>
  </si>
  <si>
    <t>Iris 3-Drawer Stacking Bin, Black</t>
  </si>
  <si>
    <t>Large Capacity Hanging Post Binders</t>
  </si>
  <si>
    <t>Ibico Plastic and Wire Spiral Binding Combs</t>
  </si>
  <si>
    <t>US-2019-158505</t>
  </si>
  <si>
    <t>CA-2019-162250</t>
  </si>
  <si>
    <t>US-2019-120147</t>
  </si>
  <si>
    <t>Manco Dry-Lighter Erasable Highlighter</t>
  </si>
  <si>
    <t>CA-2017-164833</t>
  </si>
  <si>
    <t>US-2018-162026</t>
  </si>
  <si>
    <t>Xerox 1925</t>
  </si>
  <si>
    <t>CA-2019-137470</t>
  </si>
  <si>
    <t>Xerox 1984</t>
  </si>
  <si>
    <t>CA-2017-152527</t>
  </si>
  <si>
    <t>CA-2019-164329</t>
  </si>
  <si>
    <t>CA-2018-145898</t>
  </si>
  <si>
    <t>Avery 494</t>
  </si>
  <si>
    <t>CA-2019-133823</t>
  </si>
  <si>
    <t>US-2019-152002</t>
  </si>
  <si>
    <t>CA-2016-117317</t>
  </si>
  <si>
    <t>Spiral Phone Message Books with Labels by Adams</t>
  </si>
  <si>
    <t>CA-2019-136875</t>
  </si>
  <si>
    <t>CA-2019-107986</t>
  </si>
  <si>
    <t>Chula Vista</t>
  </si>
  <si>
    <t>CA-2018-146766</t>
  </si>
  <si>
    <t>US-2019-123463</t>
  </si>
  <si>
    <t>CA-2017-145485</t>
  </si>
  <si>
    <t>Kensington 4 Outlet MasterPiece Compact Power Control Center</t>
  </si>
  <si>
    <t>Ampad Phone Message Book, Recycled, 400 Message Capacity, 5 ¾” x 11”</t>
  </si>
  <si>
    <t>Spokane</t>
  </si>
  <si>
    <t>CA-2017-102855</t>
  </si>
  <si>
    <t>Dixon Ticonderoga Pencils</t>
  </si>
  <si>
    <t>US-2016-109456</t>
  </si>
  <si>
    <t>Avery Non-Stick Heavy Duty View Round Locking Ring Binders</t>
  </si>
  <si>
    <t>CA-2017-131072</t>
  </si>
  <si>
    <t>CA-2018-108630</t>
  </si>
  <si>
    <t>Pueblo</t>
  </si>
  <si>
    <t>US-2016-160780</t>
  </si>
  <si>
    <t>CA-2018-106306</t>
  </si>
  <si>
    <t>CA-2016-133389</t>
  </si>
  <si>
    <t>SpineVue Locking Slant-D Ring Binders by Cardinal</t>
  </si>
  <si>
    <t>CA-2017-149384</t>
  </si>
  <si>
    <t>CA-2019-147767</t>
  </si>
  <si>
    <t>South Bend</t>
  </si>
  <si>
    <t>CA-2017-160472</t>
  </si>
  <si>
    <t>Multi-Use Personal File Cart and Caster Set, Three Stacking Bins</t>
  </si>
  <si>
    <t>CA-2019-110905</t>
  </si>
  <si>
    <t>Acco 6 Outlet Guardian Standard Surge Suppressor</t>
  </si>
  <si>
    <t>Elkhart</t>
  </si>
  <si>
    <t>US-2019-169320</t>
  </si>
  <si>
    <t>CA-2016-149104</t>
  </si>
  <si>
    <t>Stanley Contemporary Battery Pencil Sharpeners</t>
  </si>
  <si>
    <t>Noblesville</t>
  </si>
  <si>
    <t>CA-2017-134747</t>
  </si>
  <si>
    <t>Holland</t>
  </si>
  <si>
    <t>CA-2017-169537</t>
  </si>
  <si>
    <t>Smead Alpha-Z Color-Coded Name Labels First Letter Starter Set</t>
  </si>
  <si>
    <t>Xerox 1997</t>
  </si>
  <si>
    <t>Grand Island</t>
  </si>
  <si>
    <t>CA-2019-134439</t>
  </si>
  <si>
    <t>Xerox 2000</t>
  </si>
  <si>
    <t>CA-2017-145849</t>
  </si>
  <si>
    <t>Holmes Replacement Filter for HEPA Air Cleaner, Medium Room</t>
  </si>
  <si>
    <t>Fargo</t>
  </si>
  <si>
    <t>CA-2019-111332</t>
  </si>
  <si>
    <t>North Dakota</t>
  </si>
  <si>
    <t>VariCap6 Expandable Binder</t>
  </si>
  <si>
    <t>GBC Laser Imprintable Binding System Covers, Desert Sand</t>
  </si>
  <si>
    <t>La Crosse</t>
  </si>
  <si>
    <t>CA-2018-101448</t>
  </si>
  <si>
    <t>CA-2018-104150</t>
  </si>
  <si>
    <t>Avery 483</t>
  </si>
  <si>
    <t>CA-2019-109960</t>
  </si>
  <si>
    <t>Aberdeen</t>
  </si>
  <si>
    <t>CA-2019-167976</t>
  </si>
  <si>
    <t>South Dakota</t>
  </si>
  <si>
    <t>CA-2017-150441</t>
  </si>
  <si>
    <t>CA-2017-109337</t>
  </si>
  <si>
    <t>Fellowes Twister Kit, Gray/Clear, 3/pkg</t>
  </si>
  <si>
    <t>CA-2019-145877</t>
  </si>
  <si>
    <t>Xerox 1981</t>
  </si>
  <si>
    <t>Xerox 1887</t>
  </si>
  <si>
    <t>Xerox 1970</t>
  </si>
  <si>
    <t>US-2018-157840</t>
  </si>
  <si>
    <t>CA-2019-126550</t>
  </si>
  <si>
    <t>Adjustable Personal File Tote</t>
  </si>
  <si>
    <t>Crayola Anti Dust Chalk, 12/Pack</t>
  </si>
  <si>
    <t>TOPS Money Receipt Book, Consecutively Numbered in Red,</t>
  </si>
  <si>
    <t>CA-2019-112900</t>
  </si>
  <si>
    <t>GBC Recycled Regency Composition Covers</t>
  </si>
  <si>
    <t>Binney &amp; Smith inkTank Desk Highlighter, Chisel Tip, Yellow, 12/Box</t>
  </si>
  <si>
    <t>CA-2016-133963</t>
  </si>
  <si>
    <t>Xerox 1949</t>
  </si>
  <si>
    <t>Adams Telephone Message Books, 5 1/4” x 11”</t>
  </si>
  <si>
    <t>US-2016-164644</t>
  </si>
  <si>
    <t>Fellowes Bases and Tops For Staxonsteel/High-Stak Systems</t>
  </si>
  <si>
    <t>US-2019-139955</t>
  </si>
  <si>
    <t>Acme Elite Stainless Steel Scissors</t>
  </si>
  <si>
    <t>CA-2016-154186</t>
  </si>
  <si>
    <t>Newell 319</t>
  </si>
  <si>
    <t>CA-2018-140634</t>
  </si>
  <si>
    <t>Keller</t>
  </si>
  <si>
    <t>CA-2019-154718</t>
  </si>
  <si>
    <t>Avery 510</t>
  </si>
  <si>
    <t>CA-2016-156342</t>
  </si>
  <si>
    <t>Xerox 1892</t>
  </si>
  <si>
    <t>CA-2019-101077</t>
  </si>
  <si>
    <t>Xerox 1953</t>
  </si>
  <si>
    <t>CA-2018-128531</t>
  </si>
  <si>
    <t>Dixon My First Ticonderoga Pencil, #2</t>
  </si>
  <si>
    <t>US-2019-105389</t>
  </si>
  <si>
    <t>Newell 320</t>
  </si>
  <si>
    <t>CA-2016-103527</t>
  </si>
  <si>
    <t>CA-2018-121034</t>
  </si>
  <si>
    <t>CA-2018-147970</t>
  </si>
  <si>
    <t>CA-2019-111262</t>
  </si>
  <si>
    <t>CA-2016-107706</t>
  </si>
  <si>
    <t>Memo Book, 100 Message Capacity, 5 3/8” x 11”</t>
  </si>
  <si>
    <t>US-2016-155894</t>
  </si>
  <si>
    <t>Dual Level, Single-Width Filing Carts</t>
  </si>
  <si>
    <t>CA-2019-117044</t>
  </si>
  <si>
    <t>Xerox 1901</t>
  </si>
  <si>
    <t>CA-2019-131282</t>
  </si>
  <si>
    <t>US-2016-157847</t>
  </si>
  <si>
    <t>Irving</t>
  </si>
  <si>
    <t>CA-2018-115483</t>
  </si>
  <si>
    <t>Greg Hansen</t>
  </si>
  <si>
    <t>CA-2017-163090</t>
  </si>
  <si>
    <t>Xerox 1927</t>
  </si>
  <si>
    <t>Xerox 1947</t>
  </si>
  <si>
    <t>CA-2019-121216</t>
  </si>
  <si>
    <t>CA-2016-124807</t>
  </si>
  <si>
    <t>CA-2017-150413</t>
  </si>
  <si>
    <t>Hoover Commercial SteamVac</t>
  </si>
  <si>
    <t>Performers Binder/Pad Holder, Black</t>
  </si>
  <si>
    <t>Romeoville</t>
  </si>
  <si>
    <t>CA-2016-108182</t>
  </si>
  <si>
    <t>Avery Flip-Chart Easel Binder, Black</t>
  </si>
  <si>
    <t>US-2016-115987</t>
  </si>
  <si>
    <t>3.6 Cubic Foot Counter Height Office Refrigerator</t>
  </si>
  <si>
    <t>CA-2016-124394</t>
  </si>
  <si>
    <t>US-2016-150924</t>
  </si>
  <si>
    <t>Wilson Jones Impact Binders</t>
  </si>
  <si>
    <t>CA-2019-142489</t>
  </si>
  <si>
    <t>Wilson Jones Legal Size Ring Binders</t>
  </si>
  <si>
    <t>Avery Heavy-Duty EZD View Binder with Locking Rings</t>
  </si>
  <si>
    <t>Acco 6 Outlet Guardian Premium Plus Surge Suppressor</t>
  </si>
  <si>
    <t>CA-2019-114524</t>
  </si>
  <si>
    <t>CA-2017-140375</t>
  </si>
  <si>
    <t>CA-2019-140949</t>
  </si>
  <si>
    <t>Avery 486</t>
  </si>
  <si>
    <t>CA-2019-104136</t>
  </si>
  <si>
    <t>Xerox 1893</t>
  </si>
  <si>
    <t>CA-2019-145037</t>
  </si>
  <si>
    <t>CA-2017-129322</t>
  </si>
  <si>
    <t>Disposable Triple-Filter Dust Bags</t>
  </si>
  <si>
    <t>Boston 1827 Commercial Additional Cutter, Drive Gear &amp; Gear Rack for 1606</t>
  </si>
  <si>
    <t>CA-2017-132570</t>
  </si>
  <si>
    <t>Newell 349</t>
  </si>
  <si>
    <t>GBC Recycled VeloBinder Covers</t>
  </si>
  <si>
    <t>CA-2017-144274</t>
  </si>
  <si>
    <t>Smead Alpha-Z Color-Coded Second Alphabetical Labels and Starter Set</t>
  </si>
  <si>
    <t>Xerox 202</t>
  </si>
  <si>
    <t>CA-2016-169061</t>
  </si>
  <si>
    <t>Xerox 1891</t>
  </si>
  <si>
    <t>CA-2019-134607</t>
  </si>
  <si>
    <t>CA-2017-123113</t>
  </si>
  <si>
    <t>Newell 315</t>
  </si>
  <si>
    <t>CA-2018-125815</t>
  </si>
  <si>
    <t>CA-2019-103352</t>
  </si>
  <si>
    <t>CA-2019-115322</t>
  </si>
  <si>
    <t>CA-2017-133536</t>
  </si>
  <si>
    <t>Security-Tint Envelopes</t>
  </si>
  <si>
    <t>CA-2018-119683</t>
  </si>
  <si>
    <t>Wausau Papers Astrobrights Colored Envelopes</t>
  </si>
  <si>
    <t>CA-2019-117128</t>
  </si>
  <si>
    <t>US-2017-134271</t>
  </si>
  <si>
    <t>Xerox 1890</t>
  </si>
  <si>
    <t>CA-2019-144225</t>
  </si>
  <si>
    <t>Green Bar Computer Printout Paper</t>
  </si>
  <si>
    <t>CA-2017-130876</t>
  </si>
  <si>
    <t>Portable Personal File Box</t>
  </si>
  <si>
    <t>CA-2018-145842</t>
  </si>
  <si>
    <t>Rogers Jumbo File, Granite</t>
  </si>
  <si>
    <t>CA-2018-108434</t>
  </si>
  <si>
    <t>CA-2016-119977</t>
  </si>
  <si>
    <t>Xerox 197</t>
  </si>
  <si>
    <t>CA-2017-141040</t>
  </si>
  <si>
    <t>Xerox 1895</t>
  </si>
  <si>
    <t>CA-2019-122735</t>
  </si>
  <si>
    <t>Xerox 1948</t>
  </si>
  <si>
    <t>Iris Project Case</t>
  </si>
  <si>
    <t>CA-2017-120915</t>
  </si>
  <si>
    <t>Hagerstown</t>
  </si>
  <si>
    <t>US-2019-116505</t>
  </si>
  <si>
    <t>Nashua</t>
  </si>
  <si>
    <t>US-2019-166394</t>
  </si>
  <si>
    <t>CA-2017-124933</t>
  </si>
  <si>
    <t>Xerox 1906</t>
  </si>
  <si>
    <t>Tennsco 6- and 18-Compartment Lockers</t>
  </si>
  <si>
    <t>CA-2017-152611</t>
  </si>
  <si>
    <t>Sanford 52201 APSCO Electric Pencil Sharpener</t>
  </si>
  <si>
    <t>GBC DocuBind P50 Personal Binding Machine</t>
  </si>
  <si>
    <t>US-2018-154256</t>
  </si>
  <si>
    <t>Sanyo Counter Height Refrigerator with Crisper, 3.6 Cubic Foot, Stainless Steel/Black</t>
  </si>
  <si>
    <t>Neat Ideas Personal Hanging Folder Files, Black</t>
  </si>
  <si>
    <t>CA-2019-146031</t>
  </si>
  <si>
    <t>CA-2018-169215</t>
  </si>
  <si>
    <t>CA-2016-125556</t>
  </si>
  <si>
    <t>CA-2016-158337</t>
  </si>
  <si>
    <t>CA-2016-121167</t>
  </si>
  <si>
    <t>CA-2018-126795</t>
  </si>
  <si>
    <t>CA-2018-111941</t>
  </si>
  <si>
    <t>CA-2019-139717</t>
  </si>
  <si>
    <t>CA-2019-166835</t>
  </si>
  <si>
    <t>US-2016-164616</t>
  </si>
  <si>
    <t>Acme Kleencut Forged Steel Scissors</t>
  </si>
  <si>
    <t>CA-2019-163069</t>
  </si>
  <si>
    <t>Newell 325</t>
  </si>
  <si>
    <t>CA-2019-117870</t>
  </si>
  <si>
    <t>CA-2019-105053</t>
  </si>
  <si>
    <t>CA-2016-163559</t>
  </si>
  <si>
    <t>CA-2017-124044</t>
  </si>
  <si>
    <t>CA-2019-117156</t>
  </si>
  <si>
    <t>Bowling Green</t>
  </si>
  <si>
    <t>CA-2017-123939</t>
  </si>
  <si>
    <t>Larry Tron</t>
  </si>
  <si>
    <t>CA-2019-160031</t>
  </si>
  <si>
    <t>CA-2018-115588</t>
  </si>
  <si>
    <t>Acco Perma 4000 Stacking Storage Drawers</t>
  </si>
  <si>
    <t>Acme Galleria Hot Forged Steel Scissors with Colored Handles</t>
  </si>
  <si>
    <t>CA-2019-109757</t>
  </si>
  <si>
    <t>DIXON Oriole Pencils</t>
  </si>
  <si>
    <t>CA-2018-165673</t>
  </si>
  <si>
    <t>Brian Derr</t>
  </si>
  <si>
    <t>CA-2016-152422</t>
  </si>
  <si>
    <t>Ricardo Emerson</t>
  </si>
  <si>
    <t>CA-2016-165477</t>
  </si>
  <si>
    <t>CA-2019-111269</t>
  </si>
  <si>
    <t>DIXON Ticonderoga Erasable Checking Pencils</t>
  </si>
  <si>
    <t>CA-2018-165015</t>
  </si>
  <si>
    <t>CA-2018-131093</t>
  </si>
  <si>
    <t>CA-2019-162572</t>
  </si>
  <si>
    <t>CA-2017-167374</t>
  </si>
  <si>
    <t>CA-2019-112984</t>
  </si>
  <si>
    <t>Xerox 214</t>
  </si>
  <si>
    <t>CA-2019-158379</t>
  </si>
  <si>
    <t>Avanti 1.7 Cu. Ft. Refrigerator</t>
  </si>
  <si>
    <t>CA-2016-126277</t>
  </si>
  <si>
    <t>Cuyahoga Falls</t>
  </si>
  <si>
    <t>CA-2018-113600</t>
  </si>
  <si>
    <t>CA-2017-101091</t>
  </si>
  <si>
    <t>CA-2017-120341</t>
  </si>
  <si>
    <t>Catalog Binders with Expanding Posts</t>
  </si>
  <si>
    <t>CA-2016-133809</t>
  </si>
  <si>
    <t>US-2018-158288</t>
  </si>
  <si>
    <t>Boston 16750 Black Compact Battery Pencil Sharpener</t>
  </si>
  <si>
    <t>Panasonic KP-350BK Electric Pencil Sharpener with Auto Stop</t>
  </si>
  <si>
    <t>CA-2018-131065</t>
  </si>
  <si>
    <t>US-2019-167920</t>
  </si>
  <si>
    <t>CA-2018-101525</t>
  </si>
  <si>
    <t>CA-2016-166457</t>
  </si>
  <si>
    <t>CA-2017-150749</t>
  </si>
  <si>
    <t>CA-2017-134257</t>
  </si>
  <si>
    <t>Avery 05222 Permanent Self-Adhesive File Folder Labels for Typewriters, on Rolls, White, 250/Roll</t>
  </si>
  <si>
    <t>Pine Bluff</t>
  </si>
  <si>
    <t>CA-2019-102309</t>
  </si>
  <si>
    <t>Xerox 1933</t>
  </si>
  <si>
    <t>CA-2016-101266</t>
  </si>
  <si>
    <t>Fellowes Smart Surge Ten-Outlet Protector, Platinum</t>
  </si>
  <si>
    <t>Holmes Replacement Filter for HEPA Air Cleaner, Large Room</t>
  </si>
  <si>
    <t>CA-2018-123176</t>
  </si>
  <si>
    <t>CA-2016-123925</t>
  </si>
  <si>
    <t>CA-2016-158470</t>
  </si>
  <si>
    <t>Xerox 1965</t>
  </si>
  <si>
    <t>North Charleston</t>
  </si>
  <si>
    <t>CA-2017-128027</t>
  </si>
  <si>
    <t>Carina Mini System Audio Rack, Model AR050B</t>
  </si>
  <si>
    <t>CA-2019-127726</t>
  </si>
  <si>
    <t>CA-2017-153325</t>
  </si>
  <si>
    <t>Advantus Plastic Paper Clips</t>
  </si>
  <si>
    <t>Alexandria</t>
  </si>
  <si>
    <t>CA-2018-164735</t>
  </si>
  <si>
    <t>Canvas Sectional Post Binders</t>
  </si>
  <si>
    <t>CA-2019-107461</t>
  </si>
  <si>
    <t>CA-2018-140543</t>
  </si>
  <si>
    <t>CA-2018-159765</t>
  </si>
  <si>
    <t>CA-2019-146458</t>
  </si>
  <si>
    <t>CA-2019-155159</t>
  </si>
  <si>
    <t>CA-2018-109722</t>
  </si>
  <si>
    <t>Jupiter</t>
  </si>
  <si>
    <t>US-2019-153633</t>
  </si>
  <si>
    <t>Port Orange</t>
  </si>
  <si>
    <t>CA-2019-145310</t>
  </si>
  <si>
    <t>CA-2019-101210</t>
  </si>
  <si>
    <t>CA-2017-169733</t>
  </si>
  <si>
    <t>CA-2019-101483</t>
  </si>
  <si>
    <t>Holmes HEPA Air Purifier</t>
  </si>
  <si>
    <t>CA-2018-149783</t>
  </si>
  <si>
    <t>Belkin 5 Outlet SurgeMaster Power Centers</t>
  </si>
  <si>
    <t>Jiffy Padded Mailers with Self-Seal Closure</t>
  </si>
  <si>
    <t>CA-2016-127488</t>
  </si>
  <si>
    <t>CA-2017-110345</t>
  </si>
  <si>
    <t>US-2016-102715</t>
  </si>
  <si>
    <t>CA-2018-113292</t>
  </si>
  <si>
    <t>Hoover WindTunnel Plus Canister Vacuum</t>
  </si>
  <si>
    <t>Johnson City</t>
  </si>
  <si>
    <t>CA-2018-136231</t>
  </si>
  <si>
    <t>Computer Printout Paper with Letter-Trim Perforations</t>
  </si>
  <si>
    <t>CA-2018-155670</t>
  </si>
  <si>
    <t>CA-2019-130834</t>
  </si>
  <si>
    <t>Xerox 1971</t>
  </si>
  <si>
    <t>CA-2019-165204</t>
  </si>
  <si>
    <t>North Miami</t>
  </si>
  <si>
    <t>CA-2016-130918</t>
  </si>
  <si>
    <t>Acme Serrated Blade Letter Opener</t>
  </si>
  <si>
    <t>Clarksville</t>
  </si>
  <si>
    <t>CA-2017-155600</t>
  </si>
  <si>
    <t>CA-2019-160458</t>
  </si>
  <si>
    <t>Xerox 2</t>
  </si>
  <si>
    <t>Fellowes 8 Outlet Superior Workstation Surge Protector w/o Phone/Fax/Modem Protection</t>
  </si>
  <si>
    <t>US-2018-142251</t>
  </si>
  <si>
    <t>US-2019-135062</t>
  </si>
  <si>
    <t>CA-2018-116918</t>
  </si>
  <si>
    <t>CA-2018-169334</t>
  </si>
  <si>
    <t>Tenex Personal Filing Tote With Secure Closure Lid, Black/Frost</t>
  </si>
  <si>
    <t>CA-2018-141180</t>
  </si>
  <si>
    <t>GBC DocuBind 200 Manual Binding Machine</t>
  </si>
  <si>
    <t>Chico</t>
  </si>
  <si>
    <t>CA-2017-155586</t>
  </si>
  <si>
    <t>CA-2016-156594</t>
  </si>
  <si>
    <t>Newell 31</t>
  </si>
  <si>
    <t>US-2019-123862</t>
  </si>
  <si>
    <t>CA-2019-159107</t>
  </si>
  <si>
    <t>US-2018-101497</t>
  </si>
  <si>
    <t>CA-2018-131380</t>
  </si>
  <si>
    <t>Xerox 1983</t>
  </si>
  <si>
    <t>CA-2018-100300</t>
  </si>
  <si>
    <t>Xerox 189</t>
  </si>
  <si>
    <t>CA-2018-140382</t>
  </si>
  <si>
    <t>CA-2018-148201</t>
  </si>
  <si>
    <t>Xerox 1931</t>
  </si>
  <si>
    <t>Project Tote Personal File</t>
  </si>
  <si>
    <t>Farmington</t>
  </si>
  <si>
    <t>CA-2017-149678</t>
  </si>
  <si>
    <t>CA-2019-119914</t>
  </si>
  <si>
    <t>CA-2019-149944</t>
  </si>
  <si>
    <t>CA-2019-132521</t>
  </si>
  <si>
    <t>Belkin 8 Outlet SurgeMaster II Gold Surge Protector</t>
  </si>
  <si>
    <t>CA-2019-112431</t>
  </si>
  <si>
    <t>CA-2017-161830</t>
  </si>
  <si>
    <t>Plymouth Boxed Rubber Bands by Plymouth</t>
  </si>
  <si>
    <t>CA-2017-125423</t>
  </si>
  <si>
    <t>CA-2019-169264</t>
  </si>
  <si>
    <t>US-2016-157021</t>
  </si>
  <si>
    <t>CA-2017-137708</t>
  </si>
  <si>
    <t>US-2019-125808</t>
  </si>
  <si>
    <t>CA-2018-106460</t>
  </si>
  <si>
    <t>Stockton</t>
  </si>
  <si>
    <t>CA-2019-107748</t>
  </si>
  <si>
    <t>Ivan Gibson</t>
  </si>
  <si>
    <t>CA-2016-143168</t>
  </si>
  <si>
    <t>Xerox 228</t>
  </si>
  <si>
    <t>CA-2016-120838</t>
  </si>
  <si>
    <t>CA-2018-115224</t>
  </si>
  <si>
    <t>Rancho Cucamonga</t>
  </si>
  <si>
    <t>CA-2019-133487</t>
  </si>
  <si>
    <t>APC 7 Outlet Network SurgeArrest Surge Protector</t>
  </si>
  <si>
    <t>US-2018-115819</t>
  </si>
  <si>
    <t>Newell 307</t>
  </si>
  <si>
    <t>CA-2018-133144</t>
  </si>
  <si>
    <t>US-2019-109582</t>
  </si>
  <si>
    <t>CA-2016-130813</t>
  </si>
  <si>
    <t>CA-2019-126865</t>
  </si>
  <si>
    <t>CA-2017-111780</t>
  </si>
  <si>
    <t>Important Message Pads, 50 4-1/4 x 5-1/2 Forms per Pad</t>
  </si>
  <si>
    <t>Tops Wirebound Message Log Books</t>
  </si>
  <si>
    <t>CA-2018-161361</t>
  </si>
  <si>
    <t>CA-2019-119424</t>
  </si>
  <si>
    <t>Xerox 203</t>
  </si>
  <si>
    <t>CA-2017-142419</t>
  </si>
  <si>
    <t>Xerox 1896</t>
  </si>
  <si>
    <t>Tennsco Commercial Shelving</t>
  </si>
  <si>
    <t>US-2019-143175</t>
  </si>
  <si>
    <t>CA-2018-109925</t>
  </si>
  <si>
    <t>CA-2019-168942</t>
  </si>
  <si>
    <t>Fellowes Mobile File Cart, Black</t>
  </si>
  <si>
    <t>CA-2018-105473</t>
  </si>
  <si>
    <t>Stiletto Hand Letter Openers</t>
  </si>
  <si>
    <t>Belkin F9S820V06 8 Outlet Surge</t>
  </si>
  <si>
    <t>US-2019-104451</t>
  </si>
  <si>
    <t>Fellowes Mighty 8 Compact Surge Protector</t>
  </si>
  <si>
    <t>CA-2019-123246</t>
  </si>
  <si>
    <t>Sparks</t>
  </si>
  <si>
    <t>CA-2017-105844</t>
  </si>
  <si>
    <t>Peel &amp; Seel Envelopes</t>
  </si>
  <si>
    <t>CA-2017-158918</t>
  </si>
  <si>
    <t>CA-2017-129770</t>
  </si>
  <si>
    <t>Standard Rollaway File with Lock</t>
  </si>
  <si>
    <t>CA-2019-108539</t>
  </si>
  <si>
    <t>Mobile Personal File Cube</t>
  </si>
  <si>
    <t>CA-2017-134117</t>
  </si>
  <si>
    <t>Newell 338</t>
  </si>
  <si>
    <t>Cindy Stewart</t>
  </si>
  <si>
    <t>CA-2016-100860</t>
  </si>
  <si>
    <t>CA-2018-148593</t>
  </si>
  <si>
    <t>High Speed Automatic Electric Letter Opener</t>
  </si>
  <si>
    <t>CA-2018-111115</t>
  </si>
  <si>
    <t>CA-2016-113579</t>
  </si>
  <si>
    <t>White GlueTop Scratch Pads</t>
  </si>
  <si>
    <t>CA-2017-117772</t>
  </si>
  <si>
    <t>US-2019-157224</t>
  </si>
  <si>
    <t>Astroparche Fine Business Paper</t>
  </si>
  <si>
    <t>Vacaville</t>
  </si>
  <si>
    <t>CA-2016-154669</t>
  </si>
  <si>
    <t>BIC Brite Liner Grip Highlighters, Assorted, 5/Pack</t>
  </si>
  <si>
    <t>US-2018-131912</t>
  </si>
  <si>
    <t>CA-2018-146633</t>
  </si>
  <si>
    <t>Avondale</t>
  </si>
  <si>
    <t>US-2017-106873</t>
  </si>
  <si>
    <t>CA-2019-129567</t>
  </si>
  <si>
    <t>CA-2018-126102</t>
  </si>
  <si>
    <t>CA-2019-151071</t>
  </si>
  <si>
    <t>CA-2019-128160</t>
  </si>
  <si>
    <t>CA-2016-111059</t>
  </si>
  <si>
    <t>CA-2019-102218</t>
  </si>
  <si>
    <t>Wirebound Four 2-3/4 x 5 Forms per Page, 400 Sets per Book</t>
  </si>
  <si>
    <t>CA-2018-157742</t>
  </si>
  <si>
    <t>Peel &amp; Seel Recycled Catalog Envelopes, Brown</t>
  </si>
  <si>
    <t>CA-2019-102414</t>
  </si>
  <si>
    <t>CA-2017-165813</t>
  </si>
  <si>
    <t>US-2016-139640</t>
  </si>
  <si>
    <t>Panasonic KP-150 Electric Pencil Sharpener</t>
  </si>
  <si>
    <t>CA-2018-112893</t>
  </si>
  <si>
    <t>US-2019-111241</t>
  </si>
  <si>
    <t>CA-2019-140760</t>
  </si>
  <si>
    <t>Avery Self-Adhesive Photo Pockets for Polaroid Photos</t>
  </si>
  <si>
    <t>Avery Durable Slant Ring Binders</t>
  </si>
  <si>
    <t>Wilson Jones 14 Line Acrylic Coated Pressboard Data Binders</t>
  </si>
  <si>
    <t>Boston 1900 Electric Pencil Sharpener</t>
  </si>
  <si>
    <t>Satellite Sectional Post Binders</t>
  </si>
  <si>
    <t>Broken Arrow</t>
  </si>
  <si>
    <t>CA-2018-141551</t>
  </si>
  <si>
    <t>CA-2019-169285</t>
  </si>
  <si>
    <t>CA-2018-121671</t>
  </si>
  <si>
    <t>CA-2019-117807</t>
  </si>
  <si>
    <t>CA-2019-106782</t>
  </si>
  <si>
    <t>CA-2016-118339</t>
  </si>
  <si>
    <t>Harmony Air Purifier</t>
  </si>
  <si>
    <t>CA-2018-116526</t>
  </si>
  <si>
    <t>Avery Hi-Liter Comfort Grip Fluorescent Highlighter, Yellow Ink</t>
  </si>
  <si>
    <t>Sterling Heights</t>
  </si>
  <si>
    <t>CA-2018-167290</t>
  </si>
  <si>
    <t>US-2016-112949</t>
  </si>
  <si>
    <t>Nontoxic Chalk</t>
  </si>
  <si>
    <t>CA-2019-147039</t>
  </si>
  <si>
    <t>CA-2016-116904</t>
  </si>
  <si>
    <t>ACCOHIDE Binder by Acco</t>
  </si>
  <si>
    <t>CA-2017-109169</t>
  </si>
  <si>
    <t>US-2019-159562</t>
  </si>
  <si>
    <t>CA-2019-126956</t>
  </si>
  <si>
    <t>CA-2018-142524</t>
  </si>
  <si>
    <t>CA-2017-149909</t>
  </si>
  <si>
    <t>Xerox 1910</t>
  </si>
  <si>
    <t>Xerox 1950</t>
  </si>
  <si>
    <t>CA-2016-134103</t>
  </si>
  <si>
    <t>Royal Oak</t>
  </si>
  <si>
    <t>CA-2017-144190</t>
  </si>
  <si>
    <t>US-2016-100279</t>
  </si>
  <si>
    <t>CA-2019-121615</t>
  </si>
  <si>
    <t>CA-2018-130078</t>
  </si>
  <si>
    <t>CA-2019-152709</t>
  </si>
  <si>
    <t>SAFCO Mobile Desk Side File, Wire Frame</t>
  </si>
  <si>
    <t>US-2016-113124</t>
  </si>
  <si>
    <t>Wausau</t>
  </si>
  <si>
    <t>CA-2016-120278</t>
  </si>
  <si>
    <t>Newell 335</t>
  </si>
  <si>
    <t>CA-2019-158106</t>
  </si>
  <si>
    <t>Newell 346</t>
  </si>
  <si>
    <t>CA-2018-164637</t>
  </si>
  <si>
    <t>CA-2018-131576</t>
  </si>
  <si>
    <t>CA-2016-139283</t>
  </si>
  <si>
    <t>CA-2016-162362</t>
  </si>
  <si>
    <t>Norfolk</t>
  </si>
  <si>
    <t>CA-2017-120551</t>
  </si>
  <si>
    <t>Fellowes Black Plastic Comb Bindings</t>
  </si>
  <si>
    <t>CA-2016-146997</t>
  </si>
  <si>
    <t>CA-2017-168277</t>
  </si>
  <si>
    <t>CA-2018-136287</t>
  </si>
  <si>
    <t>Strathmore Photo Frame Cards</t>
  </si>
  <si>
    <t>Xerox 1978</t>
  </si>
  <si>
    <t>Things To Do Today Pad</t>
  </si>
  <si>
    <t>CA-2019-151190</t>
  </si>
  <si>
    <t>Wirebound Message Books, Four 2 3/4 x 5 White Forms per Page</t>
  </si>
  <si>
    <t>CA-2017-168186</t>
  </si>
  <si>
    <t>Waterloo</t>
  </si>
  <si>
    <t>CA-2019-127656</t>
  </si>
  <si>
    <t>CA-2019-147291</t>
  </si>
  <si>
    <t>CA-2019-119655</t>
  </si>
  <si>
    <t>CA-2016-117709</t>
  </si>
  <si>
    <t>Fellowes Binding Cases</t>
  </si>
  <si>
    <t>CA-2019-120327</t>
  </si>
  <si>
    <t>Coon Rapids</t>
  </si>
  <si>
    <t>CA-2016-150518</t>
  </si>
  <si>
    <t>CA-2017-153878</t>
  </si>
  <si>
    <t>US-2018-111290</t>
  </si>
  <si>
    <t>Avery Hi-Liter Smear-Safe Highlighters</t>
  </si>
  <si>
    <t>US-2019-107384</t>
  </si>
  <si>
    <t>CA-2019-129833</t>
  </si>
  <si>
    <t>CA-2017-121699</t>
  </si>
  <si>
    <t>Grand Rapids</t>
  </si>
  <si>
    <t>CA-2018-126284</t>
  </si>
  <si>
    <t>CA-2019-102659</t>
  </si>
  <si>
    <t>Ibico EPK-21 Electric Binding System</t>
  </si>
  <si>
    <t>CA-2019-111808</t>
  </si>
  <si>
    <t>Avery 49</t>
  </si>
  <si>
    <t>US-2016-158365</t>
  </si>
  <si>
    <t>US-2019-106705</t>
  </si>
  <si>
    <t>US-2019-147984</t>
  </si>
  <si>
    <t>Xerox 1934</t>
  </si>
  <si>
    <t>Fellowes Staxonsteel Drawer Files</t>
  </si>
  <si>
    <t>Waukesha</t>
  </si>
  <si>
    <t>CA-2018-163986</t>
  </si>
  <si>
    <t>Honeywell Quietcare HEPA Air Cleaner</t>
  </si>
  <si>
    <t>CA-2019-128328</t>
  </si>
  <si>
    <t>US-2017-132836</t>
  </si>
  <si>
    <t>CA-2018-158617</t>
  </si>
  <si>
    <t>New Castle</t>
  </si>
  <si>
    <t>CA-2017-153108</t>
  </si>
  <si>
    <t>CA-2019-157483</t>
  </si>
  <si>
    <t>CA-2019-151428</t>
  </si>
  <si>
    <t>Avery 491</t>
  </si>
  <si>
    <t>CA-2016-144407</t>
  </si>
  <si>
    <t>Sioux Falls</t>
  </si>
  <si>
    <t>CA-2019-169810</t>
  </si>
  <si>
    <t>Avery 498</t>
  </si>
  <si>
    <t>US-2018-157728</t>
  </si>
  <si>
    <t>CA-2018-160220</t>
  </si>
  <si>
    <t>CA-2019-154809</t>
  </si>
  <si>
    <t>CA-2019-133004</t>
  </si>
  <si>
    <t>US-2016-107699</t>
  </si>
  <si>
    <t>Avery 475</t>
  </si>
  <si>
    <t>CA-2019-146724</t>
  </si>
  <si>
    <t>CA-2016-142314</t>
  </si>
  <si>
    <t>CA-2018-117121</t>
  </si>
  <si>
    <t>CA-2018-133340</t>
  </si>
  <si>
    <t>CA-2018-169971</t>
  </si>
  <si>
    <t>Round Rock</t>
  </si>
  <si>
    <t>CA-2018-103982</t>
  </si>
  <si>
    <t>US-2018-132577</t>
  </si>
  <si>
    <t>CA-2018-146157</t>
  </si>
  <si>
    <t>Mcallen</t>
  </si>
  <si>
    <t>CA-2018-112256</t>
  </si>
  <si>
    <t>CA-2019-125269</t>
  </si>
  <si>
    <t>CA-2016-142510</t>
  </si>
  <si>
    <t>CA-2019-106068</t>
  </si>
  <si>
    <t>Coppell</t>
  </si>
  <si>
    <t>CA-2019-152485</t>
  </si>
  <si>
    <t>CA-2019-141992</t>
  </si>
  <si>
    <t>Fiskars Spring-Action Scissors</t>
  </si>
  <si>
    <t>CA-2018-113390</t>
  </si>
  <si>
    <t>Avery Fluorescent Highlighter Four-Color Set</t>
  </si>
  <si>
    <t>CA-2017-125710</t>
  </si>
  <si>
    <t>CA-2019-146185</t>
  </si>
  <si>
    <t>Newell 339</t>
  </si>
  <si>
    <t>CA-2017-117898</t>
  </si>
  <si>
    <t>CA-2018-117625</t>
  </si>
  <si>
    <t>Grip Seal Envelopes</t>
  </si>
  <si>
    <t>US-2016-161305</t>
  </si>
  <si>
    <t>CA-2018-130225</t>
  </si>
  <si>
    <t>Cameo Buff Policy Envelopes</t>
  </si>
  <si>
    <t>CA-2017-120901</t>
  </si>
  <si>
    <t>Stuart Calhoun</t>
  </si>
  <si>
    <t>CA-2019-102267</t>
  </si>
  <si>
    <t>CA-2019-164042</t>
  </si>
  <si>
    <t>CA-2018-150007</t>
  </si>
  <si>
    <t>CA-2019-148642</t>
  </si>
  <si>
    <t>CA-2018-104311</t>
  </si>
  <si>
    <t>Avery 502</t>
  </si>
  <si>
    <t>CA-2019-109715</t>
  </si>
  <si>
    <t>US-2019-152569</t>
  </si>
  <si>
    <t>CA-2017-126669</t>
  </si>
  <si>
    <t>CA-2019-142174</t>
  </si>
  <si>
    <t>Xerox 1905</t>
  </si>
  <si>
    <t>CA-2017-124541</t>
  </si>
  <si>
    <t>CA-2019-143294</t>
  </si>
  <si>
    <t>CA-2016-103800</t>
  </si>
  <si>
    <t>Array Memo Cubes</t>
  </si>
  <si>
    <t>Port Arthur</t>
  </si>
  <si>
    <t>CA-2018-162726</t>
  </si>
  <si>
    <t>CA-2017-148859</t>
  </si>
  <si>
    <t>CA-2018-137743</t>
  </si>
  <si>
    <t>CA-2018-144764</t>
  </si>
  <si>
    <t>CA-2016-152905</t>
  </si>
  <si>
    <t>Akro Stacking Bins</t>
  </si>
  <si>
    <t>CA-2019-150504</t>
  </si>
  <si>
    <t>US-2019-156356</t>
  </si>
  <si>
    <t>CA-2019-135650</t>
  </si>
  <si>
    <t>CA-2018-117408</t>
  </si>
  <si>
    <t>US-2018-141264</t>
  </si>
  <si>
    <t>CA-2017-112522</t>
  </si>
  <si>
    <t>Newell 33</t>
  </si>
  <si>
    <t>CA-2019-160087</t>
  </si>
  <si>
    <t>Peel-Off China Markers</t>
  </si>
  <si>
    <t>CA-2018-148698</t>
  </si>
  <si>
    <t>Panasonic KP-380BK Classic Electric Pencil Sharpener</t>
  </si>
  <si>
    <t>CA-2016-165309</t>
  </si>
  <si>
    <t>Cedar Hill</t>
  </si>
  <si>
    <t>CA-2016-130869</t>
  </si>
  <si>
    <t>Recycled Interoffice Envelopes with Re-Use-A-Seal Closure, 10 x 13</t>
  </si>
  <si>
    <t>CA-2016-169446</t>
  </si>
  <si>
    <t>Xerox 229</t>
  </si>
  <si>
    <t>CA-2019-130386</t>
  </si>
  <si>
    <t>Xerox 188</t>
  </si>
  <si>
    <t>CA-2017-142433</t>
  </si>
  <si>
    <t>CA-2019-112809</t>
  </si>
  <si>
    <t>CA-2019-112473</t>
  </si>
  <si>
    <t>CA-2017-137064</t>
  </si>
  <si>
    <t>Tennsco Snap-Together Open Shelving Units, Starter Sets and Add-On Units</t>
  </si>
  <si>
    <t>Sterilite Show Offs Storage Containers</t>
  </si>
  <si>
    <t>US-2018-152373</t>
  </si>
  <si>
    <t>CA-2019-110940</t>
  </si>
  <si>
    <t>CA-2018-106915</t>
  </si>
  <si>
    <t>Fluorescent Highlighters by Dixon</t>
  </si>
  <si>
    <t>CA-2019-141782</t>
  </si>
  <si>
    <t>Sterling Rubber Bands by Alliance</t>
  </si>
  <si>
    <t>CA-2019-122077</t>
  </si>
  <si>
    <t>US-2016-151015</t>
  </si>
  <si>
    <t>Xerox 1903</t>
  </si>
  <si>
    <t>US-2019-125647</t>
  </si>
  <si>
    <t>Xerox 198</t>
  </si>
  <si>
    <t>CA-2017-142930</t>
  </si>
  <si>
    <t>Staple magnet</t>
  </si>
  <si>
    <t>Oswego</t>
  </si>
  <si>
    <t>CA-2016-126193</t>
  </si>
  <si>
    <t>CA-2018-164035</t>
  </si>
  <si>
    <t>CA-2019-146920</t>
  </si>
  <si>
    <t>HP Office Paper (20Lb. and 87 Bright)</t>
  </si>
  <si>
    <t>CA-2019-104927</t>
  </si>
  <si>
    <t>CA-2016-163034</t>
  </si>
  <si>
    <t>Fellowes Super Stor/Drawer Files</t>
  </si>
  <si>
    <t>CA-2019-132122</t>
  </si>
  <si>
    <t>Arlington Heights</t>
  </si>
  <si>
    <t>CA-2018-103128</t>
  </si>
  <si>
    <t>CA-2017-151785</t>
  </si>
  <si>
    <t>CA-2017-103961</t>
  </si>
  <si>
    <t>CA-2017-145401</t>
  </si>
  <si>
    <t>Rediform Voice Mail Log Books</t>
  </si>
  <si>
    <t>CA-2018-163398</t>
  </si>
  <si>
    <t>Newell 316</t>
  </si>
  <si>
    <t>CA-2017-139738</t>
  </si>
  <si>
    <t>Boston KS Multi-Size Manual Pencil Sharpener</t>
  </si>
  <si>
    <t>CA-2019-144036</t>
  </si>
  <si>
    <t>CA-2019-127621</t>
  </si>
  <si>
    <t>US-2019-102288</t>
  </si>
  <si>
    <t>Xerox 1982</t>
  </si>
  <si>
    <t>Craig Carroll</t>
  </si>
  <si>
    <t>CA-2017-109190</t>
  </si>
  <si>
    <t>TOPS 4 x 6 Fluorescent Color Memo Sheets, 500 Sheets per Pack</t>
  </si>
  <si>
    <t>Newell 348</t>
  </si>
  <si>
    <t>CA-2016-128888</t>
  </si>
  <si>
    <t>Ames Color-File Green Diamond Border X-ray Mailers</t>
  </si>
  <si>
    <t>CA-2017-127607</t>
  </si>
  <si>
    <t>US-2019-103814</t>
  </si>
  <si>
    <t>Xerox 1951</t>
  </si>
  <si>
    <t>CA-2016-154165</t>
  </si>
  <si>
    <t>Universal Recycled Hanging Pressboard Report Binders, Letter Size</t>
  </si>
  <si>
    <t>Maureen Gnade</t>
  </si>
  <si>
    <t>CA-2017-164007</t>
  </si>
  <si>
    <t>CA-2019-100356</t>
  </si>
  <si>
    <t>US-2017-155369</t>
  </si>
  <si>
    <t>CA-2016-122567</t>
  </si>
  <si>
    <t>Michael Oakman</t>
  </si>
  <si>
    <t>US-2017-122140</t>
  </si>
  <si>
    <t>CA-2016-120852</t>
  </si>
  <si>
    <t>Commercial WindTunnel Clean Air Upright Vacuum, Replacement Belts, Filtration Bags</t>
  </si>
  <si>
    <t>CA-2018-139234</t>
  </si>
  <si>
    <t>CA-2019-145093</t>
  </si>
  <si>
    <t>CA-2019-101728</t>
  </si>
  <si>
    <t>US-2018-148334</t>
  </si>
  <si>
    <t>CA-2018-134691</t>
  </si>
  <si>
    <t>CA-2019-106691</t>
  </si>
  <si>
    <t>Zipper Ring Binder Pockets</t>
  </si>
  <si>
    <t>US-2018-149790</t>
  </si>
  <si>
    <t>Ibico Recycled Linen-Style Covers</t>
  </si>
  <si>
    <t>Insertable Tab Indexes For Data Binders</t>
  </si>
  <si>
    <t>CA-2016-130421</t>
  </si>
  <si>
    <t>CA-2018-159737</t>
  </si>
  <si>
    <t>CA-2017-132136</t>
  </si>
  <si>
    <t>CA-2019-125878</t>
  </si>
  <si>
    <t>CA-2019-155936</t>
  </si>
  <si>
    <t>Wilson Jones Standard D-Ring Binders</t>
  </si>
  <si>
    <t>CA-2017-126970</t>
  </si>
  <si>
    <t>US-2019-145863</t>
  </si>
  <si>
    <t>CA-2016-126200</t>
  </si>
  <si>
    <t>CA-2016-163748</t>
  </si>
  <si>
    <t>US-2017-104430</t>
  </si>
  <si>
    <t>US-2019-127341</t>
  </si>
  <si>
    <t>US-2019-106579</t>
  </si>
  <si>
    <t>Fellowes PB300 Plastic Comb Binding Machine</t>
  </si>
  <si>
    <t>Fellowes Command Center 5-outlet power strip</t>
  </si>
  <si>
    <t>CA-2016-165540</t>
  </si>
  <si>
    <t>CA-2019-128426</t>
  </si>
  <si>
    <t>Euro Pro Shark Stick Mini Vacuum</t>
  </si>
  <si>
    <t>CA-2017-111990</t>
  </si>
  <si>
    <t>Julia West</t>
  </si>
  <si>
    <t>CA-2017-106208</t>
  </si>
  <si>
    <t>US-2016-104759</t>
  </si>
  <si>
    <t>US-2017-149692</t>
  </si>
  <si>
    <t>Avery Reinforcements for Hole-Punch Pages</t>
  </si>
  <si>
    <t>US-2017-168914</t>
  </si>
  <si>
    <t>CA-2017-140025</t>
  </si>
  <si>
    <t>Hoover Upright Vacuum With Dirt Cup</t>
  </si>
  <si>
    <t>US-2016-135881</t>
  </si>
  <si>
    <t>CA-2017-156510</t>
  </si>
  <si>
    <t>CA-2016-107594</t>
  </si>
  <si>
    <t>CA-2018-166618</t>
  </si>
  <si>
    <t>Rome</t>
  </si>
  <si>
    <t>CA-2018-101329</t>
  </si>
  <si>
    <t>CA-2017-102016</t>
  </si>
  <si>
    <t>CA-2017-105508</t>
  </si>
  <si>
    <t>US-2019-127292</t>
  </si>
  <si>
    <t>CA-2018-141082</t>
  </si>
  <si>
    <t>Avery 517</t>
  </si>
  <si>
    <t>Leominster</t>
  </si>
  <si>
    <t>CA-2017-154900</t>
  </si>
  <si>
    <t>Avery 518</t>
  </si>
  <si>
    <t>CA-2019-126718</t>
  </si>
  <si>
    <t>Color-Coded Legal Exhibit Labels</t>
  </si>
  <si>
    <t>CA-2019-148691</t>
  </si>
  <si>
    <t>CA-2019-101959</t>
  </si>
  <si>
    <t>CA-2019-118577</t>
  </si>
  <si>
    <t>Xerox 219</t>
  </si>
  <si>
    <t>CA-2016-102008</t>
  </si>
  <si>
    <t>US-2018-155103</t>
  </si>
  <si>
    <t>CA-2017-149601</t>
  </si>
  <si>
    <t>CA-2019-133620</t>
  </si>
  <si>
    <t>CA-2019-154137</t>
  </si>
  <si>
    <t>Belkin OmniView SE Rackmount Kit</t>
  </si>
  <si>
    <t>CA-2018-124667</t>
  </si>
  <si>
    <t>CA-2016-154641</t>
  </si>
  <si>
    <t>CA-2019-138548</t>
  </si>
  <si>
    <t>CA-2018-130778</t>
  </si>
  <si>
    <t>CA-2018-116603</t>
  </si>
  <si>
    <t>CA-2019-108553</t>
  </si>
  <si>
    <t>US-2019-120649</t>
  </si>
  <si>
    <t>Newell 326</t>
  </si>
  <si>
    <t>CA-2018-165169</t>
  </si>
  <si>
    <t>SANFORD Liquid Accent Tank-Style Highlighters</t>
  </si>
  <si>
    <t>Malden</t>
  </si>
  <si>
    <t>CA-2018-128111</t>
  </si>
  <si>
    <t>CA-2016-128146</t>
  </si>
  <si>
    <t>OIC #2 Pencils, Medium Soft</t>
  </si>
  <si>
    <t>CA-2019-117023</t>
  </si>
  <si>
    <t>Sanford Pocket Accent Highlighters</t>
  </si>
  <si>
    <t>CA-2018-132899</t>
  </si>
  <si>
    <t>Bobby Odegard</t>
  </si>
  <si>
    <t>CA-2017-136658</t>
  </si>
  <si>
    <t>CA-2018-109666</t>
  </si>
  <si>
    <t>Norwich</t>
  </si>
  <si>
    <t>CA-2019-117436</t>
  </si>
  <si>
    <t>CA-2017-162782</t>
  </si>
  <si>
    <t>CA-2017-159779</t>
  </si>
  <si>
    <t>CA-2019-153871</t>
  </si>
  <si>
    <t>US-2017-153283</t>
  </si>
  <si>
    <t>CA-2018-140501</t>
  </si>
  <si>
    <t>Translucent Push Pins by OIC</t>
  </si>
  <si>
    <t>CA-2016-119032</t>
  </si>
  <si>
    <t>CA-2019-101434</t>
  </si>
  <si>
    <t>US-2016-111353</t>
  </si>
  <si>
    <t>CA-2019-131653</t>
  </si>
  <si>
    <t>US-2019-143770</t>
  </si>
  <si>
    <t>Xerox 1988</t>
  </si>
  <si>
    <t>CA-2019-152961</t>
  </si>
  <si>
    <t>CA-2016-148488</t>
  </si>
  <si>
    <t>CA-2016-125612</t>
  </si>
  <si>
    <t>CA-2016-100391</t>
  </si>
  <si>
    <t>CA-2019-118521</t>
  </si>
  <si>
    <t>CA-2018-114895</t>
  </si>
  <si>
    <t>Xerox 1975</t>
  </si>
  <si>
    <t>CA-2018-144309</t>
  </si>
  <si>
    <t>CA-2018-147431</t>
  </si>
  <si>
    <t>Rogers Profile Extra Capacity Storage Tub</t>
  </si>
  <si>
    <t>CA-2019-115546</t>
  </si>
  <si>
    <t>Letter Slitter</t>
  </si>
  <si>
    <t>CA-2017-130855</t>
  </si>
  <si>
    <t>CA-2017-101000</t>
  </si>
  <si>
    <t>CA-2018-139941</t>
  </si>
  <si>
    <t>Bionaire 99.97% HEPA Air Cleaner</t>
  </si>
  <si>
    <t>CA-2016-131800</t>
  </si>
  <si>
    <t>Kensington 6 Outlet SmartSocket Surge Protector</t>
  </si>
  <si>
    <t>CA-2019-169474</t>
  </si>
  <si>
    <t>CA-2017-129042</t>
  </si>
  <si>
    <t>CA-2019-151176</t>
  </si>
  <si>
    <t>Barrel Sharpener</t>
  </si>
  <si>
    <t>CA-2017-131758</t>
  </si>
  <si>
    <t>Boston 16701 Slimline Battery Pencil Sharpener</t>
  </si>
  <si>
    <t>US-2016-121566</t>
  </si>
  <si>
    <t>CA-2016-145212</t>
  </si>
  <si>
    <t>CA-2017-163762</t>
  </si>
  <si>
    <t>CA-2017-148712</t>
  </si>
  <si>
    <t>Boston 1730 StandUp Electric Pencil Sharpener</t>
  </si>
  <si>
    <t>CA-2018-121356</t>
  </si>
  <si>
    <t>CA-2019-107713</t>
  </si>
  <si>
    <t>CA-2017-163587</t>
  </si>
  <si>
    <t>CA-2019-132955</t>
  </si>
  <si>
    <t>CA-2019-128335</t>
  </si>
  <si>
    <t>CA-2017-127173</t>
  </si>
  <si>
    <t>CA-2018-137127</t>
  </si>
  <si>
    <t>Avery White Multi-Purpose Labels</t>
  </si>
  <si>
    <t>CA-2019-160661</t>
  </si>
  <si>
    <t>CA-2019-110884</t>
  </si>
  <si>
    <t>CA-2016-143413</t>
  </si>
  <si>
    <t>Xerox 1944</t>
  </si>
  <si>
    <t>CA-2019-115777</t>
  </si>
  <si>
    <t>CA-2017-123505</t>
  </si>
  <si>
    <t>CA-2019-165841</t>
  </si>
  <si>
    <t>CA-2017-164441</t>
  </si>
  <si>
    <t>CA-2017-156524</t>
  </si>
  <si>
    <t>CA-2019-100230</t>
  </si>
  <si>
    <t>CA-2016-146500</t>
  </si>
  <si>
    <t>CA-2019-126928</t>
  </si>
  <si>
    <t>CA-2017-116512</t>
  </si>
  <si>
    <t>CA-2019-100636</t>
  </si>
  <si>
    <t>CA-2017-135020</t>
  </si>
  <si>
    <t>CA-2016-155593</t>
  </si>
  <si>
    <t>US-2019-123204</t>
  </si>
  <si>
    <t>Eureka Sanitaire  Multi-Pro Heavy-Duty Upright, Disposable Bags</t>
  </si>
  <si>
    <t>CA-2016-113929</t>
  </si>
  <si>
    <t>CA-2018-149902</t>
  </si>
  <si>
    <t>Boston 16801 Nautilus Battery Pencil Sharpener</t>
  </si>
  <si>
    <t>CA-2016-103590</t>
  </si>
  <si>
    <t>Park Ridge Embossed Executive Business Envelopes</t>
  </si>
  <si>
    <t>CA-2018-137848</t>
  </si>
  <si>
    <t>US-2018-162859</t>
  </si>
  <si>
    <t>Avery 477</t>
  </si>
  <si>
    <t>CA-2017-166464</t>
  </si>
  <si>
    <t>CA-2019-147564</t>
  </si>
  <si>
    <t>Xerox 1907</t>
  </si>
  <si>
    <t>CA-2016-133305</t>
  </si>
  <si>
    <t>US-2017-141684</t>
  </si>
  <si>
    <t>CA-2017-105361</t>
  </si>
  <si>
    <t>CA-2019-121083</t>
  </si>
  <si>
    <t>CA-2018-122133</t>
  </si>
  <si>
    <t>CA-2017-100251</t>
  </si>
  <si>
    <t>Acme Preferred Stainless Steel Scissors</t>
  </si>
  <si>
    <t>CA-2019-168172</t>
  </si>
  <si>
    <t>CA-2017-111164</t>
  </si>
  <si>
    <t>CA-2018-145611</t>
  </si>
  <si>
    <t>CA-2017-105634</t>
  </si>
  <si>
    <t>CA-2016-169033</t>
  </si>
  <si>
    <t>CA-2019-105193</t>
  </si>
  <si>
    <t>CA-2019-104577</t>
  </si>
  <si>
    <t>US-2019-148866</t>
  </si>
  <si>
    <t>CA-2016-147235</t>
  </si>
  <si>
    <t>CA-2017-131779</t>
  </si>
  <si>
    <t>CA-2018-119445</t>
  </si>
  <si>
    <t>CA-2019-116645</t>
  </si>
  <si>
    <t>Ampad #10 Peel &amp; Seel Holiday Envelopes</t>
  </si>
  <si>
    <t>CA-2016-109127</t>
  </si>
  <si>
    <t>US-2019-140074</t>
  </si>
  <si>
    <t>Xerox 1980</t>
  </si>
  <si>
    <t>CA-2016-108147</t>
  </si>
  <si>
    <t>CA-2016-168473</t>
  </si>
  <si>
    <t>US-2018-142685</t>
  </si>
  <si>
    <t>Compact Automatic Electric Letter Opener</t>
  </si>
  <si>
    <t>CA-2018-105263</t>
  </si>
  <si>
    <t>CA-2019-144596</t>
  </si>
  <si>
    <t>CA-2019-118360</t>
  </si>
  <si>
    <t>Xerox 1959</t>
  </si>
  <si>
    <t>CA-2018-113978</t>
  </si>
  <si>
    <t>CA-2018-127761</t>
  </si>
  <si>
    <t>CA-2016-100328</t>
  </si>
  <si>
    <t>CA-2018-109176</t>
  </si>
  <si>
    <t>CA-2019-125640</t>
  </si>
  <si>
    <t>US-2019-154872</t>
  </si>
  <si>
    <t>CA-2019-106047</t>
  </si>
  <si>
    <t>CA-2017-135363</t>
  </si>
  <si>
    <t>Southworth Parchment Paper &amp; Envelopes</t>
  </si>
  <si>
    <t>CA-2018-149370</t>
  </si>
  <si>
    <t>CA-2019-156664</t>
  </si>
  <si>
    <t>CA-2017-133494</t>
  </si>
  <si>
    <t>CA-2016-139598</t>
  </si>
  <si>
    <t>Holmes 99% HEPA Air Purifier</t>
  </si>
  <si>
    <t>CA-2016-121727</t>
  </si>
  <si>
    <t>CA-2019-106852</t>
  </si>
  <si>
    <t>12 Colored Short Pencils</t>
  </si>
  <si>
    <t>CA-2018-153178</t>
  </si>
  <si>
    <t>CA-2016-138198</t>
  </si>
  <si>
    <t>CA-2016-109855</t>
  </si>
  <si>
    <t>Wilson Jones Hanging Recycled Pressboard Data Binders</t>
  </si>
  <si>
    <t>CA-2016-121573</t>
  </si>
  <si>
    <t>CA-2018-154788</t>
  </si>
  <si>
    <t>CA-2018-167115</t>
  </si>
  <si>
    <t>CA-2019-106943</t>
  </si>
  <si>
    <t>CA-2017-145814</t>
  </si>
  <si>
    <t>Wilson Jones Clip &amp; Carry Folder Binder Tool for Ring Binders, Clear</t>
  </si>
  <si>
    <t>CA-2018-103359</t>
  </si>
  <si>
    <t>CA-2017-153423</t>
  </si>
  <si>
    <t>CA-2017-167269</t>
  </si>
  <si>
    <t>CA-2018-111976</t>
  </si>
  <si>
    <t>CA-2019-152226</t>
  </si>
  <si>
    <t>CA-2018-117660</t>
  </si>
  <si>
    <t>CA-2016-136280</t>
  </si>
  <si>
    <t>Avery 488</t>
  </si>
  <si>
    <t>US-2019-150847</t>
  </si>
  <si>
    <t>CA-2018-143714</t>
  </si>
  <si>
    <t>CA-2016-106572</t>
  </si>
  <si>
    <t>CA-2019-167703</t>
  </si>
  <si>
    <t>US-2019-100482</t>
  </si>
  <si>
    <t>US-2016-126571</t>
  </si>
  <si>
    <t>Acme Office Executive Series Stainless Steel Trimmers</t>
  </si>
  <si>
    <t>CA-2018-114405</t>
  </si>
  <si>
    <t>US-2017-147662</t>
  </si>
  <si>
    <t>Newell 329</t>
  </si>
  <si>
    <t>CA-2018-120257</t>
  </si>
  <si>
    <t>CA-2016-141817</t>
  </si>
  <si>
    <t>CA-2018-105277</t>
  </si>
  <si>
    <t>CA-2019-132934</t>
  </si>
  <si>
    <t>CA-2018-168844</t>
  </si>
  <si>
    <t>CA-2019-154935</t>
  </si>
  <si>
    <t>CA-2016-111773</t>
  </si>
  <si>
    <t>CA-2018-152408</t>
  </si>
  <si>
    <t>DXL Angle-View Binders with Locking Rings, Black</t>
  </si>
  <si>
    <t>CA-2016-135755</t>
  </si>
  <si>
    <t>CA-2019-100160</t>
  </si>
  <si>
    <t>CA-2016-138128</t>
  </si>
  <si>
    <t>CA-2019-114216</t>
  </si>
  <si>
    <t>Eldon Jumbo ProFile Portable File Boxes Graphite/Black</t>
  </si>
  <si>
    <t>CA-2019-157413</t>
  </si>
  <si>
    <t>CA-2017-164336</t>
  </si>
  <si>
    <t>CA-2019-113453</t>
  </si>
  <si>
    <t>CA-2016-137589</t>
  </si>
  <si>
    <t>US-2018-161683</t>
  </si>
  <si>
    <t>US-2018-155180</t>
  </si>
  <si>
    <t>CA-2016-105872</t>
  </si>
  <si>
    <t>CA-2018-161907</t>
  </si>
  <si>
    <t>CA-2018-158547</t>
  </si>
  <si>
    <t>CA-2018-111416</t>
  </si>
  <si>
    <t>US-2019-110646</t>
  </si>
  <si>
    <t>CA-2016-110611</t>
  </si>
  <si>
    <t>Durable Pressboard Binders</t>
  </si>
  <si>
    <t>US-2019-102183</t>
  </si>
  <si>
    <t>CA-2017-147690</t>
  </si>
  <si>
    <t>Iceberg Mobile Mega Data/Printer Cart</t>
  </si>
  <si>
    <t>CA-2016-165974</t>
  </si>
  <si>
    <t>CA-2018-111283</t>
  </si>
  <si>
    <t>Newell 34</t>
  </si>
  <si>
    <t>CA-2016-146640</t>
  </si>
  <si>
    <t>Avery Metallic Poly Binders</t>
  </si>
  <si>
    <t>CA-2017-122210</t>
  </si>
  <si>
    <t>Revere Boxed Rubber Bands by Revere</t>
  </si>
  <si>
    <t>CA-2016-118192</t>
  </si>
  <si>
    <t>CA-2017-116876</t>
  </si>
  <si>
    <t>CA-2017-138331</t>
  </si>
  <si>
    <t>CA-2019-168900</t>
  </si>
  <si>
    <t>Avery Legal 4-Ring Binder</t>
  </si>
  <si>
    <t>US-2017-161347</t>
  </si>
  <si>
    <t>CA-2018-108196</t>
  </si>
  <si>
    <t>CA-2017-100545</t>
  </si>
  <si>
    <t>CA-2019-169817</t>
  </si>
  <si>
    <t>CA-2018-136049</t>
  </si>
  <si>
    <t>CA-2019-122028</t>
  </si>
  <si>
    <t>GBC Personal VeloBind Strips</t>
  </si>
  <si>
    <t>CA-2016-129147</t>
  </si>
  <si>
    <t>CA-2017-106362</t>
  </si>
  <si>
    <t>GBC Plasticlear Binding Covers</t>
  </si>
  <si>
    <t>CA-2016-139542</t>
  </si>
  <si>
    <t>CA-2019-156412</t>
  </si>
  <si>
    <t>GBC Velobind Prepunched Cover Sets, Regency Series</t>
  </si>
  <si>
    <t>CA-2019-154760</t>
  </si>
  <si>
    <t>GBC Recycled Grain Textured Covers</t>
  </si>
  <si>
    <t>Self-Adhesive Ring Binder Labels</t>
  </si>
  <si>
    <t>CA-2019-110429</t>
  </si>
  <si>
    <t>CA-2016-139633</t>
  </si>
  <si>
    <t>CA-2019-152261</t>
  </si>
  <si>
    <t>CA-2019-111374</t>
  </si>
  <si>
    <t>CA-2019-155075</t>
  </si>
  <si>
    <t>CA-2019-136497</t>
  </si>
  <si>
    <t>US-2019-154851</t>
  </si>
  <si>
    <t>CA-2018-154536</t>
  </si>
  <si>
    <t>US-2019-108014</t>
  </si>
  <si>
    <t>CA-2016-103702</t>
  </si>
  <si>
    <t>US-2019-132927</t>
  </si>
  <si>
    <t>CA-2018-120796</t>
  </si>
  <si>
    <t>CA-2019-123351</t>
  </si>
  <si>
    <t>Roswell</t>
  </si>
  <si>
    <t>US-2017-168732</t>
  </si>
  <si>
    <t>Newport News</t>
  </si>
  <si>
    <t>CA-2018-102162</t>
  </si>
  <si>
    <t>#10 Self-Seal White Envelopes</t>
  </si>
  <si>
    <t>CA-2018-111605</t>
  </si>
  <si>
    <t>Avery 479</t>
  </si>
  <si>
    <t>CA-2019-128755</t>
  </si>
  <si>
    <t>CA-2019-165687</t>
  </si>
  <si>
    <t>CA-2016-100895</t>
  </si>
  <si>
    <t>Sanford Colorific Scented Colored Pencils, 12/Pack</t>
  </si>
  <si>
    <t>CA-2017-119480</t>
  </si>
  <si>
    <t>CA-2018-101469</t>
  </si>
  <si>
    <t>Avery Hi-Liter Pen Style Six-Color Fluorescent Set</t>
  </si>
  <si>
    <t>CA-2019-169005</t>
  </si>
  <si>
    <t>CA-2016-152268</t>
  </si>
  <si>
    <t>JM Magazine Binder</t>
  </si>
  <si>
    <t>CA-2017-142755</t>
  </si>
  <si>
    <t>CA-2019-100426</t>
  </si>
  <si>
    <t>CA-2019-158743</t>
  </si>
  <si>
    <t>CA-2017-165624</t>
  </si>
  <si>
    <t>Smyrna</t>
  </si>
  <si>
    <t>CA-2019-161970</t>
  </si>
  <si>
    <t>Owensboro</t>
  </si>
  <si>
    <t>CA-2017-147879</t>
  </si>
  <si>
    <t>CA-2016-138296</t>
  </si>
  <si>
    <t>CA-2017-129098</t>
  </si>
  <si>
    <t>CA-2018-142370</t>
  </si>
  <si>
    <t>CA-2017-158148</t>
  </si>
  <si>
    <t>CA-2016-163013</t>
  </si>
  <si>
    <t>US-2018-164588</t>
  </si>
  <si>
    <t>Stride Job 150 Highlighters, Chisel Tip, Assorted Colors</t>
  </si>
  <si>
    <t>CA-2018-108616</t>
  </si>
  <si>
    <t>Marietta</t>
  </si>
  <si>
    <t>CA-2017-120516</t>
  </si>
  <si>
    <t>CA-2019-146983</t>
  </si>
  <si>
    <t>CA-2017-155635</t>
  </si>
  <si>
    <t>CA-2019-119669</t>
  </si>
  <si>
    <t>CA-2019-145275</t>
  </si>
  <si>
    <t>CA-2016-164315</t>
  </si>
  <si>
    <t>CA-2016-138709</t>
  </si>
  <si>
    <t>CA-2019-146192</t>
  </si>
  <si>
    <t>CA-2019-130309</t>
  </si>
  <si>
    <t>CA-2019-135587</t>
  </si>
  <si>
    <t>CA-2018-139381</t>
  </si>
  <si>
    <t>CA-2018-150000</t>
  </si>
  <si>
    <t>CA-2017-167696</t>
  </si>
  <si>
    <t>CA-2019-144365</t>
  </si>
  <si>
    <t>US-2018-169369</t>
  </si>
  <si>
    <t>Xerox 201</t>
  </si>
  <si>
    <t>US-2019-146822</t>
  </si>
  <si>
    <t>CA-2016-159681</t>
  </si>
  <si>
    <t>CA-2019-121804</t>
  </si>
  <si>
    <t>US-2019-152898</t>
  </si>
  <si>
    <t>Cardinal Holdit Data Disk Pockets</t>
  </si>
  <si>
    <t>CA-2019-158386</t>
  </si>
  <si>
    <t>CA-2018-117604</t>
  </si>
  <si>
    <t>Xerox 1962</t>
  </si>
  <si>
    <t>CA-2017-125976</t>
  </si>
  <si>
    <t>CA-2016-161634</t>
  </si>
  <si>
    <t>US-2019-135986</t>
  </si>
  <si>
    <t>CA-2019-119305</t>
  </si>
  <si>
    <t>SAFCO Commercial Wire Shelving, 72h</t>
  </si>
  <si>
    <t>CA-2019-116939</t>
  </si>
  <si>
    <t>CA-2018-113747</t>
  </si>
  <si>
    <t>Berol Giant Pencil Sharpener</t>
  </si>
  <si>
    <t>CA-2016-120950</t>
  </si>
  <si>
    <t>CA-2018-137736</t>
  </si>
  <si>
    <t>CA-2018-146150</t>
  </si>
  <si>
    <t>CA-2019-122056</t>
  </si>
  <si>
    <t>Tyvek  Top-Opening Peel &amp; Seel  Envelopes, Gray</t>
  </si>
  <si>
    <t>CA-2019-110926</t>
  </si>
  <si>
    <t>CA-2018-132549</t>
  </si>
  <si>
    <t>Rogers</t>
  </si>
  <si>
    <t>CA-2019-152786</t>
  </si>
  <si>
    <t>CA-2017-103093</t>
  </si>
  <si>
    <t>Gulfport</t>
  </si>
  <si>
    <t>CA-2019-133641</t>
  </si>
  <si>
    <t>Fashion Color Clasp Envelopes</t>
  </si>
  <si>
    <t>CA-2016-128839</t>
  </si>
  <si>
    <t>Asheville</t>
  </si>
  <si>
    <t>CA-2019-132185</t>
  </si>
  <si>
    <t>CA-2019-130904</t>
  </si>
  <si>
    <t>Pencil and Crayon Sharpener</t>
  </si>
  <si>
    <t>CA-2019-165715</t>
  </si>
  <si>
    <t>CA-2018-111409</t>
  </si>
  <si>
    <t>CA-2019-167871</t>
  </si>
  <si>
    <t>Xerox 194</t>
  </si>
  <si>
    <t>US-2016-117170</t>
  </si>
  <si>
    <t>CA-2019-133501</t>
  </si>
  <si>
    <t>CA-2016-116407</t>
  </si>
  <si>
    <t>Orlando</t>
  </si>
  <si>
    <t>CA-2019-100622</t>
  </si>
  <si>
    <t>CA-2017-112375</t>
  </si>
  <si>
    <t>CA-2018-116232</t>
  </si>
  <si>
    <t>CA-2017-148705</t>
  </si>
  <si>
    <t>CA-2019-102610</t>
  </si>
  <si>
    <t>Avery 481</t>
  </si>
  <si>
    <t>CA-2016-169257</t>
  </si>
  <si>
    <t>CA-2016-155390</t>
  </si>
  <si>
    <t>CA-2018-166485</t>
  </si>
  <si>
    <t>CA-2016-146731</t>
  </si>
  <si>
    <t>CA-2017-144288</t>
  </si>
  <si>
    <t>Kleencut Forged Office Shears by Acme United Corporation</t>
  </si>
  <si>
    <t>US-2019-149510</t>
  </si>
  <si>
    <t>CA-2019-120894</t>
  </si>
  <si>
    <t>Harmony HEPA Quiet Air Purifiers</t>
  </si>
  <si>
    <t>US-2018-165953</t>
  </si>
  <si>
    <t>Margate</t>
  </si>
  <si>
    <t>CA-2016-117016</t>
  </si>
  <si>
    <t>US-2018-137295</t>
  </si>
  <si>
    <t>CA-2017-153626</t>
  </si>
  <si>
    <t>US-2018-132857</t>
  </si>
  <si>
    <t>CA-2016-107573</t>
  </si>
  <si>
    <t>Thomasville</t>
  </si>
  <si>
    <t>CA-2018-133123</t>
  </si>
  <si>
    <t>US-2016-167633</t>
  </si>
  <si>
    <t>CA-2019-149853</t>
  </si>
  <si>
    <t>Xerox 208</t>
  </si>
  <si>
    <t>CA-2017-111703</t>
  </si>
  <si>
    <t>CA-2017-143532</t>
  </si>
  <si>
    <t>CA-2019-126354</t>
  </si>
  <si>
    <t>14-7/8 x 11 Blue Bar Computer Printout Paper</t>
  </si>
  <si>
    <t>CA-2017-111199</t>
  </si>
  <si>
    <t>CA-2017-100888</t>
  </si>
  <si>
    <t>CA-2018-155138</t>
  </si>
  <si>
    <t>Petty Cash Envelope</t>
  </si>
  <si>
    <t>CA-2019-102736</t>
  </si>
  <si>
    <t>CA-2017-118444</t>
  </si>
  <si>
    <t>CA-2017-120621</t>
  </si>
  <si>
    <t>CA-2019-106537</t>
  </si>
  <si>
    <t>West Palm Beach</t>
  </si>
  <si>
    <t>CA-2018-160486</t>
  </si>
  <si>
    <t>CA-2017-141565</t>
  </si>
  <si>
    <t>CA-2019-139493</t>
  </si>
  <si>
    <t>US-2017-164357</t>
  </si>
  <si>
    <t>Model L Table or Wall-Mount Pencil Sharpener</t>
  </si>
  <si>
    <t>CA-2019-154088</t>
  </si>
  <si>
    <t>CA-2019-114636</t>
  </si>
  <si>
    <t>Lebanon</t>
  </si>
  <si>
    <t>CA-2019-145737</t>
  </si>
  <si>
    <t>CA-2018-135636</t>
  </si>
  <si>
    <t>Ritsa Hightower</t>
  </si>
  <si>
    <t>CA-2018-164574</t>
  </si>
  <si>
    <t>CA-2019-118402</t>
  </si>
  <si>
    <t>CA-2016-140886</t>
  </si>
  <si>
    <t>CA-2017-168459</t>
  </si>
  <si>
    <t>CA-2017-134719</t>
  </si>
  <si>
    <t>CA-2016-127299</t>
  </si>
  <si>
    <t>CA-2017-114503</t>
  </si>
  <si>
    <t>Portfile Personal File Boxes</t>
  </si>
  <si>
    <t>Hoover Commercial Soft Guard Upright Vacuum And Disposable Filtration Bags</t>
  </si>
  <si>
    <t>CA-2019-100902</t>
  </si>
  <si>
    <t>Xerox 1938</t>
  </si>
  <si>
    <t>CA-2018-166282</t>
  </si>
  <si>
    <t>Standard Line “While You Were Out” Hardbound Telephone Message Book</t>
  </si>
  <si>
    <t>CA-2018-121958</t>
  </si>
  <si>
    <t>CA-2017-162761</t>
  </si>
  <si>
    <t>Newell 321</t>
  </si>
  <si>
    <t>US-2019-146878</t>
  </si>
  <si>
    <t>US-2017-120572</t>
  </si>
  <si>
    <t>Port Saint Lucie</t>
  </si>
  <si>
    <t>CA-2018-108567</t>
  </si>
  <si>
    <t>CA-2016-123400</t>
  </si>
  <si>
    <t>CA-2017-101868</t>
  </si>
  <si>
    <t>Ormond Beach</t>
  </si>
  <si>
    <t>US-2019-168690</t>
  </si>
  <si>
    <t>CA-2017-110247</t>
  </si>
  <si>
    <t>US-2016-158057</t>
  </si>
  <si>
    <t>Hickory</t>
  </si>
  <si>
    <t>CA-2019-133928</t>
  </si>
  <si>
    <t>CA-2017-138457</t>
  </si>
  <si>
    <t>CA-2018-140641</t>
  </si>
  <si>
    <t>CA-2017-136147</t>
  </si>
  <si>
    <t>CA-2019-110842</t>
  </si>
  <si>
    <t>US-2018-123610</t>
  </si>
  <si>
    <t>CA-2019-135167</t>
  </si>
  <si>
    <t>Redondo Beach</t>
  </si>
  <si>
    <t>CA-2016-128538</t>
  </si>
  <si>
    <t>US-2018-169040</t>
  </si>
  <si>
    <t>CA-2017-101707</t>
  </si>
  <si>
    <t>CA-2016-141901</t>
  </si>
  <si>
    <t>CA-2018-112060</t>
  </si>
  <si>
    <t>US-2017-114741</t>
  </si>
  <si>
    <t>Xerox 20</t>
  </si>
  <si>
    <t>Albuquerque</t>
  </si>
  <si>
    <t>CA-2019-122798</t>
  </si>
  <si>
    <t>CA-2018-112578</t>
  </si>
  <si>
    <t>Logan</t>
  </si>
  <si>
    <t>CA-2016-114510</t>
  </si>
  <si>
    <t>CA-2019-158071</t>
  </si>
  <si>
    <t>CA-2019-139304</t>
  </si>
  <si>
    <t>CA-2017-148376</t>
  </si>
  <si>
    <t>CA-2018-109365</t>
  </si>
  <si>
    <t>CA-2017-168634</t>
  </si>
  <si>
    <t>CA-2016-128055</t>
  </si>
  <si>
    <t>Fellowes Advanced Computer Series Surge Protectors</t>
  </si>
  <si>
    <t>CA-2019-123778</t>
  </si>
  <si>
    <t>CA-2019-104080</t>
  </si>
  <si>
    <t>Newell 323</t>
  </si>
  <si>
    <t>CA-2017-115945</t>
  </si>
  <si>
    <t>CA-2017-154200</t>
  </si>
  <si>
    <t>CA-2016-128237</t>
  </si>
  <si>
    <t>CA-2016-133851</t>
  </si>
  <si>
    <t>CA-2017-155306</t>
  </si>
  <si>
    <t>CA-2016-150490</t>
  </si>
  <si>
    <t>CA-2019-101665</t>
  </si>
  <si>
    <t>Visalia</t>
  </si>
  <si>
    <t>CA-2018-103709</t>
  </si>
  <si>
    <t>CA-2018-106397</t>
  </si>
  <si>
    <t>CA-2017-100573</t>
  </si>
  <si>
    <t>CA-2016-153969</t>
  </si>
  <si>
    <t>CA-2017-136735</t>
  </si>
  <si>
    <t>US-2019-141943</t>
  </si>
  <si>
    <t>CA-2016-110849</t>
  </si>
  <si>
    <t>CA-2017-149846</t>
  </si>
  <si>
    <t>CA-2017-113110</t>
  </si>
  <si>
    <t>CA-2016-156433</t>
  </si>
  <si>
    <t>CA-2019-147942</t>
  </si>
  <si>
    <t>CA-2017-127502</t>
  </si>
  <si>
    <t>CA-2018-149482</t>
  </si>
  <si>
    <t>CA-2018-165918</t>
  </si>
  <si>
    <t>CA-2018-142405</t>
  </si>
  <si>
    <t>CA-2019-164364</t>
  </si>
  <si>
    <t>CA-2018-155033</t>
  </si>
  <si>
    <t>US-2018-119270</t>
  </si>
  <si>
    <t>Hammermill Color Copier Paper (28Lb. and 96 Bright)</t>
  </si>
  <si>
    <t>CA-2018-136994</t>
  </si>
  <si>
    <t>CA-2019-107853</t>
  </si>
  <si>
    <t>Wirebound Message Forms, Four 2 3/4 x 5 Forms per Page, Pink Paper</t>
  </si>
  <si>
    <t>Xerox 1919</t>
  </si>
  <si>
    <t>Southworth 25% Cotton Premium Laser Paper and Envelopes</t>
  </si>
  <si>
    <t>CA-2016-138513</t>
  </si>
  <si>
    <t>CA-2018-146318</t>
  </si>
  <si>
    <t>Xerox 218</t>
  </si>
  <si>
    <t>CA-2018-161543</t>
  </si>
  <si>
    <t>CA-2019-144827</t>
  </si>
  <si>
    <t>CA-2016-115889</t>
  </si>
  <si>
    <t>CA-2016-158225</t>
  </si>
  <si>
    <t>CA-2019-147410</t>
  </si>
  <si>
    <t>24 Capacity Maxi Data Binder Racks, Pearl</t>
  </si>
  <si>
    <t>CA-2017-142993</t>
  </si>
  <si>
    <t>CA-2017-104486</t>
  </si>
  <si>
    <t>CA-2019-117009</t>
  </si>
  <si>
    <t>CA-2018-118913</t>
  </si>
  <si>
    <t>CA-2018-123358</t>
  </si>
  <si>
    <t>CA-2018-128412</t>
  </si>
  <si>
    <t>CA-2017-151253</t>
  </si>
  <si>
    <t>CA-2019-147844</t>
  </si>
  <si>
    <t>CA-2018-102792</t>
  </si>
  <si>
    <t>US-2016-103338</t>
  </si>
  <si>
    <t>CA-2019-111738</t>
  </si>
  <si>
    <t>Boston 19500 Mighty Mite Electric Pencil Sharpener</t>
  </si>
  <si>
    <t>CA-2019-110380</t>
  </si>
  <si>
    <t>CA-2016-138240</t>
  </si>
  <si>
    <t>CA-2019-134418</t>
  </si>
  <si>
    <t>Dixon Ticonderoga Maple Cedar Pencil, #2</t>
  </si>
  <si>
    <t>CA-2016-112851</t>
  </si>
  <si>
    <t>San Clemente</t>
  </si>
  <si>
    <t>CA-2018-126270</t>
  </si>
  <si>
    <t>CA-2018-150343</t>
  </si>
  <si>
    <t>CA-2016-159709</t>
  </si>
  <si>
    <t>CA-2017-139164</t>
  </si>
  <si>
    <t>Assorted Color Push Pins</t>
  </si>
  <si>
    <t>CA-2016-133830</t>
  </si>
  <si>
    <t>US-2018-143280</t>
  </si>
  <si>
    <t>CA-2019-106824</t>
  </si>
  <si>
    <t>CA-2019-166415</t>
  </si>
  <si>
    <t>CA-2018-128811</t>
  </si>
  <si>
    <t>CA-2018-140046</t>
  </si>
  <si>
    <t>Avery 495</t>
  </si>
  <si>
    <t>CA-2017-165057</t>
  </si>
  <si>
    <t>CA-2018-125850</t>
  </si>
  <si>
    <t>US-2016-109036</t>
  </si>
  <si>
    <t>CA-2019-154116</t>
  </si>
  <si>
    <t>CA-2017-121776</t>
  </si>
  <si>
    <t>CA-2019-120222</t>
  </si>
  <si>
    <t>CA-2017-153416</t>
  </si>
  <si>
    <t>CA-2018-136021</t>
  </si>
  <si>
    <t>Multicolor Computer Printout Paper</t>
  </si>
  <si>
    <t>Xerox 22</t>
  </si>
  <si>
    <t>CA-2017-167479</t>
  </si>
  <si>
    <t>CA-2018-122728</t>
  </si>
  <si>
    <t>CA-2017-159380</t>
  </si>
  <si>
    <t>Salt Lake City</t>
  </si>
  <si>
    <t>CA-2019-168179</t>
  </si>
  <si>
    <t>Murrieta</t>
  </si>
  <si>
    <t>CA-2017-126445</t>
  </si>
  <si>
    <t>CA-2018-144729</t>
  </si>
  <si>
    <t>CA-2019-132619</t>
  </si>
  <si>
    <t>CA-2018-116561</t>
  </si>
  <si>
    <t>CA-2019-152310</t>
  </si>
  <si>
    <t>CA-2017-120880</t>
  </si>
  <si>
    <t>CA-2017-121272</t>
  </si>
  <si>
    <t>CA-2018-101385</t>
  </si>
  <si>
    <t>CA-2016-133543</t>
  </si>
  <si>
    <t>CA-2019-148145</t>
  </si>
  <si>
    <t>CA-2017-158456</t>
  </si>
  <si>
    <t>CA-2016-102085</t>
  </si>
  <si>
    <t>CA-2019-105326</t>
  </si>
  <si>
    <t>CA-2019-163209</t>
  </si>
  <si>
    <t>CA-2019-139437</t>
  </si>
  <si>
    <t>CA-2017-165162</t>
  </si>
  <si>
    <t>CA-2018-161025</t>
  </si>
  <si>
    <t>US-2019-115609</t>
  </si>
  <si>
    <t>US-2019-166688</t>
  </si>
  <si>
    <t>US-2019-128447</t>
  </si>
  <si>
    <t>CA-2019-123001</t>
  </si>
  <si>
    <t>Avery Hi-Liter Fluorescent Desk Style Markers</t>
  </si>
  <si>
    <t>CA-2017-105347</t>
  </si>
  <si>
    <t>CA-2019-144589</t>
  </si>
  <si>
    <t>CA-2018-160479</t>
  </si>
  <si>
    <t>CA-2018-167416</t>
  </si>
  <si>
    <t>CA-2016-153983</t>
  </si>
  <si>
    <t>CA-2019-131303</t>
  </si>
  <si>
    <t>CA-2016-153479</t>
  </si>
  <si>
    <t>Davis</t>
  </si>
  <si>
    <t>CA-2018-113117</t>
  </si>
  <si>
    <t>CA-2019-149076</t>
  </si>
  <si>
    <t>US-2019-113201</t>
  </si>
  <si>
    <t>Xerox 1973</t>
  </si>
  <si>
    <t>CA-2019-115175</t>
  </si>
  <si>
    <t>US-2018-153129</t>
  </si>
  <si>
    <t>US-2018-128678</t>
  </si>
  <si>
    <t>CA-2019-145807</t>
  </si>
  <si>
    <t>CA-2016-111962</t>
  </si>
  <si>
    <t>CA-2017-132948</t>
  </si>
  <si>
    <t>CA-2016-143371</t>
  </si>
  <si>
    <t>CA-2019-116498</t>
  </si>
  <si>
    <t>CA-2016-102330</t>
  </si>
  <si>
    <t>CA-2019-104647</t>
  </si>
  <si>
    <t>US-2019-114034</t>
  </si>
  <si>
    <t>CA-2019-148320</t>
  </si>
  <si>
    <t>Xerox 1992</t>
  </si>
  <si>
    <t>CA-2016-102645</t>
  </si>
  <si>
    <t>CA-2019-147956</t>
  </si>
  <si>
    <t>CA-2017-102036</t>
  </si>
  <si>
    <t>Santa Barbara</t>
  </si>
  <si>
    <t>CA-2019-121706</t>
  </si>
  <si>
    <t>CA-2019-166128</t>
  </si>
  <si>
    <t>Dixon Ticonderoga Erasable Colored Pencil Set, 12-Color</t>
  </si>
  <si>
    <t>Avery 497</t>
  </si>
  <si>
    <t>Xerox 1900</t>
  </si>
  <si>
    <t>CA-2019-133074</t>
  </si>
  <si>
    <t>Xerox 1946</t>
  </si>
  <si>
    <t>CA-2018-130267</t>
  </si>
  <si>
    <t>CA-2019-100601</t>
  </si>
  <si>
    <t>CA-2016-110555</t>
  </si>
  <si>
    <t>Lodi</t>
  </si>
  <si>
    <t>CA-2019-137918</t>
  </si>
  <si>
    <t>CA-2019-124261</t>
  </si>
  <si>
    <t>CA-2019-150469</t>
  </si>
  <si>
    <t>Renton</t>
  </si>
  <si>
    <t>CA-2019-110443</t>
  </si>
  <si>
    <t>CA-2019-137022</t>
  </si>
  <si>
    <t>CA-2016-135090</t>
  </si>
  <si>
    <t>CA-2018-139808</t>
  </si>
  <si>
    <t>Alliance Super-Size Bands, Assorted Sizes</t>
  </si>
  <si>
    <t>CA-2019-115364</t>
  </si>
  <si>
    <t>CA-2017-116841</t>
  </si>
  <si>
    <t>Lewiston</t>
  </si>
  <si>
    <t>US-2016-121734</t>
  </si>
  <si>
    <t>CA-2017-106978</t>
  </si>
  <si>
    <t>Medford</t>
  </si>
  <si>
    <t>CA-2018-100083</t>
  </si>
  <si>
    <t>CA-2017-133837</t>
  </si>
  <si>
    <t>CA-2019-159884</t>
  </si>
  <si>
    <t>Chandler</t>
  </si>
  <si>
    <t>CA-2019-137421</t>
  </si>
  <si>
    <t>CA-2017-109939</t>
  </si>
  <si>
    <t>CA-2016-131947</t>
  </si>
  <si>
    <t>Newell 313</t>
  </si>
  <si>
    <t>CA-2018-162614</t>
  </si>
  <si>
    <t>CA-2017-107020</t>
  </si>
  <si>
    <t>CA-2017-146696</t>
  </si>
  <si>
    <t>CA-2016-140032</t>
  </si>
  <si>
    <t>CA-2018-164483</t>
  </si>
  <si>
    <t>CA-2018-116379</t>
  </si>
  <si>
    <t>Missoula</t>
  </si>
  <si>
    <t>CA-2017-109197</t>
  </si>
  <si>
    <t>CA-2017-147501</t>
  </si>
  <si>
    <t>CA-2019-127285</t>
  </si>
  <si>
    <t>Cardinal Slant-D Ring Binders</t>
  </si>
  <si>
    <t>CA-2019-155929</t>
  </si>
  <si>
    <t>Unpadded Memo Slips</t>
  </si>
  <si>
    <t>Riverleaf Stik-Withit Designer Note Cubes</t>
  </si>
  <si>
    <t>CA-2016-129364</t>
  </si>
  <si>
    <t>US-2019-107979</t>
  </si>
  <si>
    <t>CA-2019-105851</t>
  </si>
  <si>
    <t>CA-2017-128356</t>
  </si>
  <si>
    <t>CA-2017-119627</t>
  </si>
  <si>
    <t>CA-2016-134313</t>
  </si>
  <si>
    <t>US-2018-163258</t>
  </si>
  <si>
    <t>CA-2016-130729</t>
  </si>
  <si>
    <t>CA-2018-156139</t>
  </si>
  <si>
    <t>CA-2019-125990</t>
  </si>
  <si>
    <t>CA-2018-150658</t>
  </si>
  <si>
    <t>US-2019-100398</t>
  </si>
  <si>
    <t>CA-2019-131212</t>
  </si>
  <si>
    <t>CA-2018-155474</t>
  </si>
  <si>
    <t>CA-2017-162607</t>
  </si>
  <si>
    <t>CA-2016-159625</t>
  </si>
  <si>
    <t>CA-2016-161249</t>
  </si>
  <si>
    <t>Super Bands, 12/Pack</t>
  </si>
  <si>
    <t>Loveland</t>
  </si>
  <si>
    <t>CA-2019-156720</t>
  </si>
  <si>
    <t>Xerox 1932</t>
  </si>
  <si>
    <t>Xerox 1976</t>
  </si>
  <si>
    <t>Englewood</t>
  </si>
  <si>
    <t>US-2018-144211</t>
  </si>
  <si>
    <t>US-2016-137680</t>
  </si>
  <si>
    <t>Tigard</t>
  </si>
  <si>
    <t>CA-2016-168984</t>
  </si>
  <si>
    <t>US-2016-140116</t>
  </si>
  <si>
    <t>US-2017-156496</t>
  </si>
  <si>
    <t>CA-2019-152737</t>
  </si>
  <si>
    <t>US-2018-157308</t>
  </si>
  <si>
    <t>CA-2019-145779</t>
  </si>
  <si>
    <t>CA-2016-158064</t>
  </si>
  <si>
    <t>CA-2019-147354</t>
  </si>
  <si>
    <t>CA-2018-138037</t>
  </si>
  <si>
    <t>CA-2019-107909</t>
  </si>
  <si>
    <t>US-2016-150532</t>
  </si>
  <si>
    <t>CA-2016-148915</t>
  </si>
  <si>
    <t>Acco Side-Punched Conventional Columnar Pads</t>
  </si>
  <si>
    <t>US-2016-107993</t>
  </si>
  <si>
    <t>CA-2016-123323</t>
  </si>
  <si>
    <t>Clovis</t>
  </si>
  <si>
    <t>CA-2019-166856</t>
  </si>
  <si>
    <t>CA-2016-169726</t>
  </si>
  <si>
    <t>CA-2016-137351</t>
  </si>
  <si>
    <t>CA-2016-146843</t>
  </si>
  <si>
    <t>CA-2017-151470</t>
  </si>
  <si>
    <t>CA-2017-138898</t>
  </si>
  <si>
    <t>US-2019-117331</t>
  </si>
  <si>
    <t>US-2019-100209</t>
  </si>
  <si>
    <t>CA-2018-134348</t>
  </si>
  <si>
    <t>CA-2016-148383</t>
  </si>
  <si>
    <t>CA-2018-130484</t>
  </si>
  <si>
    <t>BlackBerry Q10</t>
  </si>
  <si>
    <t>Samsung Convoy 3</t>
  </si>
  <si>
    <t>Cisco SPA 502G IP Phone</t>
  </si>
  <si>
    <t>Kensington SlimBlade Notebook Wireless Mouse with Nano Receiver</t>
  </si>
  <si>
    <t>Cedar Rapids</t>
  </si>
  <si>
    <t>CA-2018-160815</t>
  </si>
  <si>
    <t>Geemarc AmpliPOWER60</t>
  </si>
  <si>
    <t>Microsoft Wireless Mobile Mouse 4000</t>
  </si>
  <si>
    <t>CA-2018-153157</t>
  </si>
  <si>
    <t>Plantronics Encore H101 Dual Earpieces Headset</t>
  </si>
  <si>
    <t>Maxell 4.7GB DVD+RW 3/Pack</t>
  </si>
  <si>
    <t>PayAnywhere Card Reader</t>
  </si>
  <si>
    <t>CA-2019-135034</t>
  </si>
  <si>
    <t>QVS USB Car Charger 2-Port 2.1Amp for iPod/iPhone/iPad/iPad 2/iPad 3</t>
  </si>
  <si>
    <t>US-2019-116491</t>
  </si>
  <si>
    <t>OtterBox Commuter Series Case - iPhone 5 &amp; 5s</t>
  </si>
  <si>
    <t>Kingston Digital DataTraveler 16GB USB 2.0</t>
  </si>
  <si>
    <t>CA-2019-132353</t>
  </si>
  <si>
    <t>ARKON Windshield Dashboard Air Vent Car Mount Holder</t>
  </si>
  <si>
    <t>Pearland</t>
  </si>
  <si>
    <t>CA-2019-126788</t>
  </si>
  <si>
    <t>LG G3</t>
  </si>
  <si>
    <t>Apple EarPods with Remote and Mic</t>
  </si>
  <si>
    <t>Maxell 74 Minute CDR, 10/Pack</t>
  </si>
  <si>
    <t>CA-2018-111318</t>
  </si>
  <si>
    <t>Griffin GC17055 Auxiliary Audio Cable</t>
  </si>
  <si>
    <t>CA-2016-103058</t>
  </si>
  <si>
    <t>Case Logic 2.4GHz Wireless Keyboard</t>
  </si>
  <si>
    <t>CA-2019-122196</t>
  </si>
  <si>
    <t>Cisco IP Phone 7961G VoIP phone - Dark gray</t>
  </si>
  <si>
    <t>RCA Visys Integrated PBX 8-Line Router</t>
  </si>
  <si>
    <t>WD My Passport Ultra 500GB Portable External Hard Drive</t>
  </si>
  <si>
    <t>Plantronics MX500i Earset</t>
  </si>
  <si>
    <t>RCA H5401RE1 DECT 6.0 4-Line Cordless Handset With Caller ID/Call Waiting</t>
  </si>
  <si>
    <t>Niagara Falls</t>
  </si>
  <si>
    <t>CA-2016-166555</t>
  </si>
  <si>
    <t>Cisco SPA112 2 Port Phone Adapter</t>
  </si>
  <si>
    <t>Jabra Supreme Plus Driver Edition Headset</t>
  </si>
  <si>
    <t>Ooma Telo VoIP Home Phone System</t>
  </si>
  <si>
    <t>CA-2018-111493</t>
  </si>
  <si>
    <t>Logitech Desktop MK120 Mouse and keyboard Combo</t>
  </si>
  <si>
    <t>Digium D40 VoIP phone</t>
  </si>
  <si>
    <t>Panasonic KX-TG9541B DECT 6.0 Digital 2-Line Expandable Cordless Phone With Digital Answering System</t>
  </si>
  <si>
    <t>US-2016-149034</t>
  </si>
  <si>
    <t>Logitech G105 Gaming Keyboard</t>
  </si>
  <si>
    <t>CA-2016-134278</t>
  </si>
  <si>
    <t>Canon Imageclass D680 Copier / Fax</t>
  </si>
  <si>
    <t>CA-2019-157980</t>
  </si>
  <si>
    <t>Plantronics CS510 - Over-the-Head monaural Wireless Headset System</t>
  </si>
  <si>
    <t>CA-2017-145828</t>
  </si>
  <si>
    <t>Logitech VX Revolution Cordless Laser Mouse for Notebooks (Black)</t>
  </si>
  <si>
    <t>AmazonBasics 3-Button USB Wired Mouse</t>
  </si>
  <si>
    <t>Logitech Trackman Marble Mouse</t>
  </si>
  <si>
    <t>Hypercom P1300 Pinpad</t>
  </si>
  <si>
    <t>Plantronics Savi W720 Multi-Device Wireless Headset System</t>
  </si>
  <si>
    <t>Panasonic KX TS3282W Corded phone</t>
  </si>
  <si>
    <t>CA-2018-147417</t>
  </si>
  <si>
    <t>CA-2016-116666</t>
  </si>
  <si>
    <t>Ricoh - Ink Collector Unit for GX3000 Series Printers</t>
  </si>
  <si>
    <t>Cubify CubeX 3D Printer Double Head Print</t>
  </si>
  <si>
    <t>Cisco 8961 IP Phone Charcoal</t>
  </si>
  <si>
    <t>US-2018-119298</t>
  </si>
  <si>
    <t>OtterBox Defender Series Case - Samsung Galaxy S4</t>
  </si>
  <si>
    <t>CA-2019-109589</t>
  </si>
  <si>
    <t>Memorex Froggy Flash Drive 8 GB</t>
  </si>
  <si>
    <t>CA-2016-103366</t>
  </si>
  <si>
    <t>CA-2017-102722</t>
  </si>
  <si>
    <t>Maxell 74 Minute CD-R Spindle, 50/Pack</t>
  </si>
  <si>
    <t>US-2017-106495</t>
  </si>
  <si>
    <t>Belkin Standard 104 key USB Keyboard</t>
  </si>
  <si>
    <t>Verbatim Slim CD and DVD Storage Cases, 50/Pack</t>
  </si>
  <si>
    <t>CA-2017-165414</t>
  </si>
  <si>
    <t>CA-2019-133235</t>
  </si>
  <si>
    <t>Nortel Networks T7316 E Nt8 B27</t>
  </si>
  <si>
    <t>Sannysis Cute Owl Design Soft Skin Case Cover for Samsung Galaxy S4</t>
  </si>
  <si>
    <t>Lexmark 20R1285 X6650 Wireless All-in-One Printer</t>
  </si>
  <si>
    <t>CA-2018-147368</t>
  </si>
  <si>
    <t>Cisco CP-7937G Unified IP Conference Station Phone</t>
  </si>
  <si>
    <t>CA-2017-149300</t>
  </si>
  <si>
    <t>Texas Instruments TI-34 Scientific Calculator</t>
  </si>
  <si>
    <t>Belkin F8E887 USB Wired Ergonomic Keyboard</t>
  </si>
  <si>
    <t>CA-2016-152233</t>
  </si>
  <si>
    <t>Plantronics Audio 478 Stereo USB Headset</t>
  </si>
  <si>
    <t>CA-2019-132262</t>
  </si>
  <si>
    <t>Enermax Briskie RF Wireless Keyboard and Mouse Combo</t>
  </si>
  <si>
    <t>Boise</t>
  </si>
  <si>
    <t>CA-2019-142293</t>
  </si>
  <si>
    <t>Logitech Wireless Marathon Mouse M705</t>
  </si>
  <si>
    <t>CA-2019-149699</t>
  </si>
  <si>
    <t>Kensington Expert Mouse Optical USB Trackball for PC or Mac</t>
  </si>
  <si>
    <t>Kensington K72356US Mouse-in-a-Box USB Desktop Mouse</t>
  </si>
  <si>
    <t>Logitech Z-906 Speaker sys - home theater - 5.1-CH</t>
  </si>
  <si>
    <t>Micropad Numeric Keypads</t>
  </si>
  <si>
    <t>Hewlett Packard 310 Color Digital Copier</t>
  </si>
  <si>
    <t>Thousand Oaks</t>
  </si>
  <si>
    <t>CA-2017-163440</t>
  </si>
  <si>
    <t>CA-2019-121643</t>
  </si>
  <si>
    <t>Aastra 6757i CT Wireless VoIP phone</t>
  </si>
  <si>
    <t>CA-2017-156566</t>
  </si>
  <si>
    <t>Wilson Electronics DB Pro Signal Booster</t>
  </si>
  <si>
    <t>Nokia Lumia 925</t>
  </si>
  <si>
    <t>Clearsounds A400</t>
  </si>
  <si>
    <t>CA-2019-121468</t>
  </si>
  <si>
    <t>Motorla HX550 Universal Bluetooth Headset</t>
  </si>
  <si>
    <t>HTC One Mini</t>
  </si>
  <si>
    <t>CA-2016-131387</t>
  </si>
  <si>
    <t>Samsung Galaxy Mega 6.3</t>
  </si>
  <si>
    <t>Jawbone MINI JAMBOX Wireless Bluetooth Speaker</t>
  </si>
  <si>
    <t>US-2017-136427</t>
  </si>
  <si>
    <t>Griffin GC36547 PowerJolt SE Lightning Charger</t>
  </si>
  <si>
    <t>CA-2019-116953</t>
  </si>
  <si>
    <t>Shocksock Galaxy S4 Armband</t>
  </si>
  <si>
    <t>Brother DCP1000 Digital 3 in 1 Multifunction Machine</t>
  </si>
  <si>
    <t>Maxell 4.7GB DVD-R</t>
  </si>
  <si>
    <t>CA-2018-134887</t>
  </si>
  <si>
    <t>Logitech G13 Programmable Gameboard with LCD Display</t>
  </si>
  <si>
    <t>CA-2019-115805</t>
  </si>
  <si>
    <t>Logitech MX Performance Wireless Mouse</t>
  </si>
  <si>
    <t>CA-2019-157420</t>
  </si>
  <si>
    <t>CA-2018-108210</t>
  </si>
  <si>
    <t>US-2017-137960</t>
  </si>
  <si>
    <t>Plantronics Voyager Pro HD - Bluetooth Headset</t>
  </si>
  <si>
    <t>Panasonic KX MC6040 Color Laser Multifunction Printer</t>
  </si>
  <si>
    <t>CA-2016-141796</t>
  </si>
  <si>
    <t>Polycom SoundStation2 EX Conference phone</t>
  </si>
  <si>
    <t>US-2019-118598</t>
  </si>
  <si>
    <t>iOttie HLCRIO102 Car Mount</t>
  </si>
  <si>
    <t>OtterBox Defender Series Case - iPhone 5c</t>
  </si>
  <si>
    <t>CA-2018-101378</t>
  </si>
  <si>
    <t>Micro Innovations USB RF Wireless Keyboard with Mouse</t>
  </si>
  <si>
    <t>US-2018-134761</t>
  </si>
  <si>
    <t>AT&amp;T 17929 Lendline Telephone</t>
  </si>
  <si>
    <t>CA-2016-142951</t>
  </si>
  <si>
    <t>Jabra SPEAK 410 Multidevice Speakerphone</t>
  </si>
  <si>
    <t>CA-2018-105256</t>
  </si>
  <si>
    <t>Cisco Unified IP Phone 7945G VoIP phone</t>
  </si>
  <si>
    <t>Mediabridge Sport Armband iPhone 5s</t>
  </si>
  <si>
    <t>CA-2018-127698</t>
  </si>
  <si>
    <t>Razer Tiamat Over Ear 7.1 Surround Sound PC Gaming Headset</t>
  </si>
  <si>
    <t>CA-2017-125416</t>
  </si>
  <si>
    <t>Canon PC1060 Personal Laser Copier</t>
  </si>
  <si>
    <t>iOttie XL Car Mount</t>
  </si>
  <si>
    <t>Imation Bio 2GB USB Flash Drive Imation Corp</t>
  </si>
  <si>
    <t>Samsung Rugby III</t>
  </si>
  <si>
    <t>Memorex 25GB 6X Branded Blu-Ray Recordable Disc, 30/Pack</t>
  </si>
  <si>
    <t>CA-2019-146360</t>
  </si>
  <si>
    <t>TRENDnet 56K USB 2.0 Phone, Internet and Fax Modem</t>
  </si>
  <si>
    <t>Maxell Pro 80 Minute CD-R, 10/Pack</t>
  </si>
  <si>
    <t>Imation Clip USB flash drive - 8 GB</t>
  </si>
  <si>
    <t>CA-2016-167360</t>
  </si>
  <si>
    <t>Sony Micro Vault Click 4 GB USB 2.0 Flash Drive</t>
  </si>
  <si>
    <t>CA-2016-151792</t>
  </si>
  <si>
    <t>Logitech G19 Programmable Gaming Keyboard</t>
  </si>
  <si>
    <t>CA-2018-124681</t>
  </si>
  <si>
    <t>SanDisk Cruzer 4 GB USB Flash Drive</t>
  </si>
  <si>
    <t>CA-2018-110044</t>
  </si>
  <si>
    <t>Polycom CX300 Desktop Phone USB VoIP phone</t>
  </si>
  <si>
    <t>Glenview</t>
  </si>
  <si>
    <t>US-2017-110261</t>
  </si>
  <si>
    <t>Razer Kraken 7.1 Surround Sound Over Ear USB Gaming Headset</t>
  </si>
  <si>
    <t>CA-2019-141719</t>
  </si>
  <si>
    <t>Enermax Acrylux Wireless Keyboard</t>
  </si>
  <si>
    <t>Polycom VVX 310 VoIP phone</t>
  </si>
  <si>
    <t>US-2017-153374</t>
  </si>
  <si>
    <t>CA-2018-155845</t>
  </si>
  <si>
    <t>Logitech diNovo Edge Keyboard</t>
  </si>
  <si>
    <t>Vtech CS6719</t>
  </si>
  <si>
    <t>CA-2018-101966</t>
  </si>
  <si>
    <t>Blue Parrot B250XT Professional Grade Wireless Bluetooth Headset with</t>
  </si>
  <si>
    <t>StarTech.com 10/100 VDSL2 Ethernet Extender Kit</t>
  </si>
  <si>
    <t>CA-2017-112053</t>
  </si>
  <si>
    <t>GE DSL Phone Line Filter</t>
  </si>
  <si>
    <t>Plantronics CS 50-USB - headset - Convertible, Monaural</t>
  </si>
  <si>
    <t>CA-2018-127775</t>
  </si>
  <si>
    <t>Razer Kraken PRO Over Ear PC and Music Headset</t>
  </si>
  <si>
    <t>Jensen SMPS-640 - speaker phone</t>
  </si>
  <si>
    <t>Polycom SoundPoint IP 450 VoIP phone</t>
  </si>
  <si>
    <t>Jawbone JAMBOX Wireless Bluetooth Speaker</t>
  </si>
  <si>
    <t>CA-2018-137939</t>
  </si>
  <si>
    <t>invisibleSHIELD by ZAGG Smudge-Free Screen Protector</t>
  </si>
  <si>
    <t>Plantronics Calisto P620-M USB Wireless Speakerphone System</t>
  </si>
  <si>
    <t>Wilson SignalBoost 841262 DB PRO Amplifier Kit</t>
  </si>
  <si>
    <t>CA-2019-156818</t>
  </si>
  <si>
    <t>Polycom SoundPoint Pro SE-225 Corded phone</t>
  </si>
  <si>
    <t>WD My Passport Ultra 2TB Portable External Hard Drive</t>
  </si>
  <si>
    <t>CA-2017-135489</t>
  </si>
  <si>
    <t>Microsoft Natural Ergonomic Keyboard 4000</t>
  </si>
  <si>
    <t>CA-2018-138667</t>
  </si>
  <si>
    <t>Anker Ultrathin Bluetooth Wireless Keyboard Aluminum Cover with Stand</t>
  </si>
  <si>
    <t>Rosewill 107 Normal Keys USB Wired Standard Keyboard</t>
  </si>
  <si>
    <t>Nortel Meridian M5316 Digital phone</t>
  </si>
  <si>
    <t>Cisco SPA508G</t>
  </si>
  <si>
    <t>Grandstream GXP2100 Mainstream Business Phone</t>
  </si>
  <si>
    <t>Sharp 1540cs Digital Laser Copier</t>
  </si>
  <si>
    <t>PNY Rapid USB Car Charger - Black</t>
  </si>
  <si>
    <t>Belkin SportFit Armband For iPhone 5s/5c, Fuchsia</t>
  </si>
  <si>
    <t>CA-2017-135314</t>
  </si>
  <si>
    <t>CA-2017-135174</t>
  </si>
  <si>
    <t>Clarity 53712</t>
  </si>
  <si>
    <t>Pyle PMP37LED</t>
  </si>
  <si>
    <t>Samsung Galaxy S III - 16GB - pebble blue (T-Mobile)</t>
  </si>
  <si>
    <t>CA-2016-156006</t>
  </si>
  <si>
    <t>Maxell 4.7GB DVD-RW 3/Pack</t>
  </si>
  <si>
    <t>CA-2016-115357</t>
  </si>
  <si>
    <t>US-2019-163195</t>
  </si>
  <si>
    <t>Logitech ClearChat Comfort/USB Headset H390</t>
  </si>
  <si>
    <t>Panasonic KX - TS880B Telephone</t>
  </si>
  <si>
    <t>CA-2017-153752</t>
  </si>
  <si>
    <t>AT&amp;T CL82213</t>
  </si>
  <si>
    <t>CA-2019-128699</t>
  </si>
  <si>
    <t>Kensington Orbit Wireless Mobile Trackball for PC and Mac</t>
  </si>
  <si>
    <t>CA-2019-163321</t>
  </si>
  <si>
    <t>CA-2016-124618</t>
  </si>
  <si>
    <t>Samsung Replacement EH64AVFWE Premium Headset</t>
  </si>
  <si>
    <t>Logitech Wireless Anywhere Mouse MX for PC and Mac</t>
  </si>
  <si>
    <t>CA-2016-139192</t>
  </si>
  <si>
    <t>CA-2017-158491</t>
  </si>
  <si>
    <t>CA-2017-126347</t>
  </si>
  <si>
    <t>CA-2016-124709</t>
  </si>
  <si>
    <t>CA-2017-128993</t>
  </si>
  <si>
    <t>Memorex Froggy Flash Drive 4 GB</t>
  </si>
  <si>
    <t>CA-2019-125381</t>
  </si>
  <si>
    <t>First Data TMFD35 PIN Pad</t>
  </si>
  <si>
    <t>US-2019-110989</t>
  </si>
  <si>
    <t>KeyTronic E03601U1 - Keyboard - Beige</t>
  </si>
  <si>
    <t>CA-2019-123624</t>
  </si>
  <si>
    <t>CA-2019-153080</t>
  </si>
  <si>
    <t>Maxell DVD-RAM Discs</t>
  </si>
  <si>
    <t>CA-2017-138485</t>
  </si>
  <si>
    <t>Logitech B530 USB Headset - headset - Full size, Binaural</t>
  </si>
  <si>
    <t>CA-2018-152121</t>
  </si>
  <si>
    <t>Motorola Moto X</t>
  </si>
  <si>
    <t>CA-2017-147816</t>
  </si>
  <si>
    <t>Samsung HM1900 Bluetooth Headset</t>
  </si>
  <si>
    <t>Polycom CX600 IP Phone VoIP phone</t>
  </si>
  <si>
    <t>CA-2018-134544</t>
  </si>
  <si>
    <t>CA-2018-161928</t>
  </si>
  <si>
    <t>Cyber Acoustics AC-202b Speech Recognition Stereo Headset</t>
  </si>
  <si>
    <t>Dexim XPower Skin Super-Thin Power Case for iPhone 5 - Black</t>
  </si>
  <si>
    <t>Okidata MB760 Printer</t>
  </si>
  <si>
    <t>Jackery Bar Premium Fast-charging Portable Charger</t>
  </si>
  <si>
    <t>CA-2017-123232</t>
  </si>
  <si>
    <t>HTC One</t>
  </si>
  <si>
    <t>CA-2017-122826</t>
  </si>
  <si>
    <t>Pyle PRT45 Retro Home Telephone</t>
  </si>
  <si>
    <t>Cisco Desktop Collaboration Experience DX650 IP Video Phone</t>
  </si>
  <si>
    <t>PowerGen Dual USB Car Charger</t>
  </si>
  <si>
    <t>Memorex Micro Travel Drive 16 GB</t>
  </si>
  <si>
    <t>US-2016-167262</t>
  </si>
  <si>
    <t>Plantronics Audio 995 Wireless Stereo Headset</t>
  </si>
  <si>
    <t>US-2019-104094</t>
  </si>
  <si>
    <t>iKross Bluetooth Portable Keyboard + Cell Phone Stand Holder + Brush for Apple iPhone 5S 5C 5, 4S 4</t>
  </si>
  <si>
    <t>CA-2018-139878</t>
  </si>
  <si>
    <t>Panasonic KX TS208W Corded phone</t>
  </si>
  <si>
    <t>CA-2016-109890</t>
  </si>
  <si>
    <t>Spigen Samsung Galaxy S5 Case Wallet</t>
  </si>
  <si>
    <t>VTech DS6151</t>
  </si>
  <si>
    <t>Moorhead</t>
  </si>
  <si>
    <t>CA-2019-158344</t>
  </si>
  <si>
    <t>CA-2019-117485</t>
  </si>
  <si>
    <t>Dubuque</t>
  </si>
  <si>
    <t>US-2017-151407</t>
  </si>
  <si>
    <t>CA-2019-160885</t>
  </si>
  <si>
    <t>ClearOne CHATAttach 160 - speaker phone</t>
  </si>
  <si>
    <t>CA-2016-122749</t>
  </si>
  <si>
    <t>CA-2017-154956</t>
  </si>
  <si>
    <t>Mitel MiVoice 5330e IP Phone</t>
  </si>
  <si>
    <t>Logitech G430 Surround Sound Gaming Headset with Dolby 7.1 Technology</t>
  </si>
  <si>
    <t>Appleton</t>
  </si>
  <si>
    <t>CA-2018-125220</t>
  </si>
  <si>
    <t>BlueLounge Milo Smartphone Stand, White/Metallic</t>
  </si>
  <si>
    <t>CA-2018-101987</t>
  </si>
  <si>
    <t>WD My Passport Ultra 1TB Portable External Hard Drive</t>
  </si>
  <si>
    <t>CA-2019-124940</t>
  </si>
  <si>
    <t>CA-2018-107790</t>
  </si>
  <si>
    <t>Wireless Extenders zBoost YX545 SOHO Signal Booster</t>
  </si>
  <si>
    <t>KeyTronic KT800P2 - Keyboard - Black</t>
  </si>
  <si>
    <t>CA-2016-139017</t>
  </si>
  <si>
    <t>CA-2019-134796</t>
  </si>
  <si>
    <t>Toshiba IPT2010-SD IP Telephone</t>
  </si>
  <si>
    <t>Apple iPhone 5C</t>
  </si>
  <si>
    <t>OtterBox Commuter Series Case - Samsung Galaxy S4</t>
  </si>
  <si>
    <t>CA-2018-112382</t>
  </si>
  <si>
    <t>CA-2017-120320</t>
  </si>
  <si>
    <t>CA-2019-140781</t>
  </si>
  <si>
    <t>Maxell 4.7GB DVD+R 5/Pack</t>
  </si>
  <si>
    <t>CA-2018-129196</t>
  </si>
  <si>
    <t>CA-2019-113075</t>
  </si>
  <si>
    <t>Kingston Digital DataTraveler 32GB USB 2.0</t>
  </si>
  <si>
    <t>CA-2017-146675</t>
  </si>
  <si>
    <t>Logitech Keyboard K120</t>
  </si>
  <si>
    <t>Anker Ultra-Slim Mini Bluetooth 3.0 Wireless Keyboard</t>
  </si>
  <si>
    <t>Canon PC-428 Personal Copier</t>
  </si>
  <si>
    <t>RCA ViSYS 25425RE1 Corded phone</t>
  </si>
  <si>
    <t>CA-2017-166583</t>
  </si>
  <si>
    <t>Classic Ivory Antique Telephone ZL1810</t>
  </si>
  <si>
    <t>CA-2019-159457</t>
  </si>
  <si>
    <t>CA-2016-148782</t>
  </si>
  <si>
    <t>CA-2019-112039</t>
  </si>
  <si>
    <t>Logitech G600 MMO Gaming Mouse</t>
  </si>
  <si>
    <t>US-2019-162124</t>
  </si>
  <si>
    <t>US-2017-167220</t>
  </si>
  <si>
    <t>Canon PC940 Copier</t>
  </si>
  <si>
    <t>Samsung Galaxy S4</t>
  </si>
  <si>
    <t>CA-2019-157903</t>
  </si>
  <si>
    <t>Nokia Lumia 1020</t>
  </si>
  <si>
    <t>CA-2017-112711</t>
  </si>
  <si>
    <t>US-2019-112613</t>
  </si>
  <si>
    <t>CA-2019-111647</t>
  </si>
  <si>
    <t>Logitech Wireless Headset H600 Over-The-Head Design</t>
  </si>
  <si>
    <t>CA-2019-166919</t>
  </si>
  <si>
    <t>CA-2018-166373</t>
  </si>
  <si>
    <t>CA-2018-132731</t>
  </si>
  <si>
    <t>AT&amp;T 1080 Phone</t>
  </si>
  <si>
    <t>CA-2016-106971</t>
  </si>
  <si>
    <t>US-2018-144547</t>
  </si>
  <si>
    <t>CA-2019-162075</t>
  </si>
  <si>
    <t>CA-2018-133725</t>
  </si>
  <si>
    <t>CA-2016-115049</t>
  </si>
  <si>
    <t>Okidata C610n Printer</t>
  </si>
  <si>
    <t>Okidata C331dn Printer</t>
  </si>
  <si>
    <t>Canon PC170 Desktop Personal Copier</t>
  </si>
  <si>
    <t>CA-2016-121629</t>
  </si>
  <si>
    <t>CA-2017-127544</t>
  </si>
  <si>
    <t>AT&amp;T 1080 Corded phone</t>
  </si>
  <si>
    <t>New Bedford</t>
  </si>
  <si>
    <t>CA-2019-162936</t>
  </si>
  <si>
    <t>Memorex Mini Travel Drive 64 GB USB 2.0 Flash Drive</t>
  </si>
  <si>
    <t>CA-2017-111458</t>
  </si>
  <si>
    <t>Dell Slim USB Multimedia Keyboard</t>
  </si>
  <si>
    <t>CA-2016-137575</t>
  </si>
  <si>
    <t>CA-2016-118304</t>
  </si>
  <si>
    <t>Innergie mMini Combo Duo USB Travel Charging Kit</t>
  </si>
  <si>
    <t>US-2019-146906</t>
  </si>
  <si>
    <t>Panasonic KX T7736-B Digital phone</t>
  </si>
  <si>
    <t>SmartStand Mobile Device Holder, Assorted Colors</t>
  </si>
  <si>
    <t>Gear Head AU3700S Headset</t>
  </si>
  <si>
    <t>CA-2019-108756</t>
  </si>
  <si>
    <t>Memorex Micro Travel Drive 4 GB</t>
  </si>
  <si>
    <t>CA-2018-147536</t>
  </si>
  <si>
    <t>CA-2019-166709</t>
  </si>
  <si>
    <t>Canon imageCLASS 2200 Advanced Copier</t>
  </si>
  <si>
    <t>CA-2016-104402</t>
  </si>
  <si>
    <t>Fellowes Powershred HS-440 4-Sheet High Security Shredder</t>
  </si>
  <si>
    <t>US-2018-144351</t>
  </si>
  <si>
    <t>Wi-Ex zBoost YX540 Cellular Phone Signal Booster</t>
  </si>
  <si>
    <t>CA-2016-100006</t>
  </si>
  <si>
    <t>AT&amp;T EL51110 DECT</t>
  </si>
  <si>
    <t>CA-2019-163531</t>
  </si>
  <si>
    <t>Google Nexus 5</t>
  </si>
  <si>
    <t>US-2019-104437</t>
  </si>
  <si>
    <t>CA-2019-120761</t>
  </si>
  <si>
    <t>CA-2019-113572</t>
  </si>
  <si>
    <t>Maxell CD-R Discs</t>
  </si>
  <si>
    <t>CA-2016-145541</t>
  </si>
  <si>
    <t>CA-2019-116225</t>
  </si>
  <si>
    <t>Bady BDG101FRU Card Printer</t>
  </si>
  <si>
    <t>CA-2019-141103</t>
  </si>
  <si>
    <t>CA-2019-104913</t>
  </si>
  <si>
    <t>CA-2019-102771</t>
  </si>
  <si>
    <t>Ativa MDM8000 8-Sheet Micro-Cut Shredder</t>
  </si>
  <si>
    <t>Ativa V4110MDD Micro-Cut Shredder</t>
  </si>
  <si>
    <t>Jamestown</t>
  </si>
  <si>
    <t>CA-2016-144624</t>
  </si>
  <si>
    <t>Apple iPhone 5</t>
  </si>
  <si>
    <t>Cisco SPA525G2 5-Line IP Phone</t>
  </si>
  <si>
    <t>CA-2019-157651</t>
  </si>
  <si>
    <t>US-2018-122182</t>
  </si>
  <si>
    <t>CA-2017-112823</t>
  </si>
  <si>
    <t>CA-2019-117821</t>
  </si>
  <si>
    <t>CA-2016-138072</t>
  </si>
  <si>
    <t>Memorex Micro Travel Drive 32 GB</t>
  </si>
  <si>
    <t>NETGEAR RangeMax WNR1000 Wireless Router</t>
  </si>
  <si>
    <t>Memorex 25GB 6X Branded Blu-Ray Recordable Disc, 15/Pack</t>
  </si>
  <si>
    <t>US-2019-101518</t>
  </si>
  <si>
    <t>SanDisk Cruzer 16 GB USB Flash Drive</t>
  </si>
  <si>
    <t>CA-2016-126032</t>
  </si>
  <si>
    <t>CA-2017-151722</t>
  </si>
  <si>
    <t>CA-2019-123036</t>
  </si>
  <si>
    <t>CA-2019-117394</t>
  </si>
  <si>
    <t>Kingston Digital DataTraveler 8GB USB 2.0</t>
  </si>
  <si>
    <t>Cisco IP Phone 7961G-GE VoIP phone</t>
  </si>
  <si>
    <t>CA-2019-149895</t>
  </si>
  <si>
    <t>Avaya 5410 Digital phone</t>
  </si>
  <si>
    <t>US-2018-126893</t>
  </si>
  <si>
    <t>CA-2019-130967</t>
  </si>
  <si>
    <t>CA-2019-161410</t>
  </si>
  <si>
    <t>CA-2019-126144</t>
  </si>
  <si>
    <t>Motorola Droid Maxx</t>
  </si>
  <si>
    <t>CA-2019-122700</t>
  </si>
  <si>
    <t>CA-2018-133669</t>
  </si>
  <si>
    <t>Epson Perfection V600 Photo Scanner</t>
  </si>
  <si>
    <t>Texas Instrument TI-15 Fraction Calculator</t>
  </si>
  <si>
    <t>Hot Springs</t>
  </si>
  <si>
    <t>CA-2017-169740</t>
  </si>
  <si>
    <t>CA-2018-160234</t>
  </si>
  <si>
    <t>CA-2019-117198</t>
  </si>
  <si>
    <t>CA-2019-152968</t>
  </si>
  <si>
    <t>Logitech G500s Laser Gaming Mouse with Adjustable Weight Tuning</t>
  </si>
  <si>
    <t>CA-2018-168536</t>
  </si>
  <si>
    <t>DYMO CardScan Personal V9 Business Card Scanner</t>
  </si>
  <si>
    <t>Anker Astro Mini 3000mAh Ultra-Compact Portable Charger</t>
  </si>
  <si>
    <t>CA-2017-102491</t>
  </si>
  <si>
    <t>US-2017-129553</t>
  </si>
  <si>
    <t>CA-2016-166051</t>
  </si>
  <si>
    <t>CA-2018-134208</t>
  </si>
  <si>
    <t>Lexmark X 9575 Professional All-in-One Color Printer</t>
  </si>
  <si>
    <t>US-2019-102904</t>
  </si>
  <si>
    <t>Maxell LTO Ultrium - 800 GB</t>
  </si>
  <si>
    <t>US-2019-166233</t>
  </si>
  <si>
    <t>Maxell 4.7GB DVD-R 5/Pack</t>
  </si>
  <si>
    <t>Kissimmee</t>
  </si>
  <si>
    <t>CA-2019-137631</t>
  </si>
  <si>
    <t>Samsung Galaxy S4 Mini</t>
  </si>
  <si>
    <t>CA-2017-104115</t>
  </si>
  <si>
    <t>CA-2018-113733</t>
  </si>
  <si>
    <t>CA-2017-141145</t>
  </si>
  <si>
    <t>Imation 30456 USB Flash Drive 8GB</t>
  </si>
  <si>
    <t>CA-2017-123330</t>
  </si>
  <si>
    <t>Jocasta Rupert</t>
  </si>
  <si>
    <t>CA-2019-117079</t>
  </si>
  <si>
    <t>CA-2017-156328</t>
  </si>
  <si>
    <t>Avaya 4621SW VoIP phone</t>
  </si>
  <si>
    <t>CA-2016-110100</t>
  </si>
  <si>
    <t>AT&amp;T CL2909</t>
  </si>
  <si>
    <t>CA-2018-159989</t>
  </si>
  <si>
    <t>CA-2016-131527</t>
  </si>
  <si>
    <t>CA-2018-118626</t>
  </si>
  <si>
    <t>US-2016-115196</t>
  </si>
  <si>
    <t>3D Systems Cube Printer, 2nd Generation, White</t>
  </si>
  <si>
    <t>CA-2019-109183</t>
  </si>
  <si>
    <t>CA-2018-125794</t>
  </si>
  <si>
    <t>CA-2017-154886</t>
  </si>
  <si>
    <t>CA-2018-166429</t>
  </si>
  <si>
    <t>CA-2017-157084</t>
  </si>
  <si>
    <t>CA-2016-114433</t>
  </si>
  <si>
    <t>CA-2018-138233</t>
  </si>
  <si>
    <t>US-2016-102071</t>
  </si>
  <si>
    <t>US-2016-163146</t>
  </si>
  <si>
    <t>Logitech Illuminated Ultrathin Keyboard with Backlighting</t>
  </si>
  <si>
    <t>Kingston Digital DataTraveler 64GB USB 2.0</t>
  </si>
  <si>
    <t>Logitech G35 7.1-Channel Surround Sound Headset</t>
  </si>
  <si>
    <t>US-2019-113852</t>
  </si>
  <si>
    <t>CA-2017-111206</t>
  </si>
  <si>
    <t>CA-2019-151183</t>
  </si>
  <si>
    <t>Imation Swivel Flash Drive USB flash drive - 8 GB</t>
  </si>
  <si>
    <t>CA-2018-125094</t>
  </si>
  <si>
    <t>Cherry 142-key Programmable Keyboard</t>
  </si>
  <si>
    <t>CA-2018-103464</t>
  </si>
  <si>
    <t>Perixx PERIBOARD-512B, Ergonomic Split Keyboard</t>
  </si>
  <si>
    <t>Memorex Mini Travel Drive 32 GB USB 2.0 Flash Drive</t>
  </si>
  <si>
    <t>CA-2019-141138</t>
  </si>
  <si>
    <t>CA-2019-108574</t>
  </si>
  <si>
    <t>Santa Fe</t>
  </si>
  <si>
    <t>CA-2016-143385</t>
  </si>
  <si>
    <t>KeyTronic KT400U2 - Keyboard - Black</t>
  </si>
  <si>
    <t>CA-2019-164028</t>
  </si>
  <si>
    <t>CA-2018-162110</t>
  </si>
  <si>
    <t>Star Micronics TSP800 TSP847IIU Receipt Printer</t>
  </si>
  <si>
    <t>CA-2018-158260</t>
  </si>
  <si>
    <t>Okidata B400 Printer</t>
  </si>
  <si>
    <t>Woodland</t>
  </si>
  <si>
    <t>CA-2018-110086</t>
  </si>
  <si>
    <t>US-2017-122910</t>
  </si>
  <si>
    <t>CA-2018-140249</t>
  </si>
  <si>
    <t>Motorola L703CM</t>
  </si>
  <si>
    <t>US-2017-159513</t>
  </si>
  <si>
    <t>Vtech AT&amp;T CL2940 Corded Speakerphone, Black</t>
  </si>
  <si>
    <t>CA-2018-100202</t>
  </si>
  <si>
    <t>Panasonic KX TS3282B Corded phone</t>
  </si>
  <si>
    <t>US-2018-139710</t>
  </si>
  <si>
    <t>CA-2019-161809</t>
  </si>
  <si>
    <t>Redding</t>
  </si>
  <si>
    <t>US-2016-126340</t>
  </si>
  <si>
    <t>Polycom VoiceStation 500 Conference phone</t>
  </si>
  <si>
    <t>CA-2017-144043</t>
  </si>
  <si>
    <t>Hewlett-Packard Deskjet D4360 Printer</t>
  </si>
  <si>
    <t>CA-2018-151092</t>
  </si>
  <si>
    <t>CA-2019-133207</t>
  </si>
  <si>
    <t>RCA ViSYS 25825 Wireless digital phone</t>
  </si>
  <si>
    <t>US-2017-142811</t>
  </si>
  <si>
    <t>US-2019-140312</t>
  </si>
  <si>
    <t>CA-2017-139248</t>
  </si>
  <si>
    <t>CA-2016-123855</t>
  </si>
  <si>
    <t>ShoreTel ShorePhone IP 230 VoIP phone</t>
  </si>
  <si>
    <t>Zebra GX420t Direct Thermal/Thermal Transfer Printer</t>
  </si>
  <si>
    <t>CA-2019-102820</t>
  </si>
  <si>
    <t>CA-2016-103660</t>
  </si>
  <si>
    <t>CA-2019-138310</t>
  </si>
  <si>
    <t>SanDisk Ultra 16 GB MicroSDHC Class 10 Memory Card</t>
  </si>
  <si>
    <t>Plantronics Single Ear Headset</t>
  </si>
  <si>
    <t>Rapid City</t>
  </si>
  <si>
    <t>Carol Adams</t>
  </si>
  <si>
    <t>CA-2016-167997</t>
  </si>
  <si>
    <t>Jennifer Patt</t>
  </si>
  <si>
    <t>CA-2019-156622</t>
  </si>
  <si>
    <t>CA-2018-115574</t>
  </si>
  <si>
    <t>US-2019-124779</t>
  </si>
  <si>
    <t>CA-2018-102813</t>
  </si>
  <si>
    <t>Odessa</t>
  </si>
  <si>
    <t>Jason Gross</t>
  </si>
  <si>
    <t>CA-2018-116799</t>
  </si>
  <si>
    <t>CA-2018-152289</t>
  </si>
  <si>
    <t>CA-2019-112529</t>
  </si>
  <si>
    <t>Helen Wasserman</t>
  </si>
  <si>
    <t>CA-2019-140326</t>
  </si>
  <si>
    <t>Bush Birmingham Collection Bookcase, Dark Cherry</t>
  </si>
  <si>
    <t>Craig Molinari</t>
  </si>
  <si>
    <t>CA-2017-133585</t>
  </si>
  <si>
    <t>Elizabeth Moffitt</t>
  </si>
  <si>
    <t>CA-2018-136595</t>
  </si>
  <si>
    <t>Stuart Van</t>
  </si>
  <si>
    <t>CA-2017-126697</t>
  </si>
  <si>
    <t>CA-2018-149349</t>
  </si>
  <si>
    <t>Tinley Park</t>
  </si>
  <si>
    <t>CA-2017-129700</t>
  </si>
  <si>
    <t>Aleksandra Gannaway</t>
  </si>
  <si>
    <t>CA-2018-143749</t>
  </si>
  <si>
    <t>Anthony Jacobs</t>
  </si>
  <si>
    <t>US-2019-133361</t>
  </si>
  <si>
    <t>CA-2019-143574</t>
  </si>
  <si>
    <t>DAX Executive Solid Wood Document Frame, Desktop or Hang, Mahogany, 5 x 7</t>
  </si>
  <si>
    <t>CA-2016-107916</t>
  </si>
  <si>
    <t>Adam Hart</t>
  </si>
  <si>
    <t>CA-2019-125451</t>
  </si>
  <si>
    <t>CA-2018-121447</t>
  </si>
  <si>
    <t>CA-2019-132234</t>
  </si>
  <si>
    <t>Edward Hooks</t>
  </si>
  <si>
    <t>US-2019-111423</t>
  </si>
  <si>
    <t>Harold Ryan</t>
  </si>
  <si>
    <t>CA-2019-166184</t>
  </si>
  <si>
    <t>CA-2017-162047</t>
  </si>
  <si>
    <t>Mason</t>
  </si>
  <si>
    <t>CA-2016-114195</t>
  </si>
  <si>
    <t>CA-2019-151484</t>
  </si>
  <si>
    <t>Deirdre Greer</t>
  </si>
  <si>
    <t>US-2017-153500</t>
  </si>
  <si>
    <t>Katrina Edelman</t>
  </si>
  <si>
    <t>CA-2019-147550</t>
  </si>
  <si>
    <t>Victoria Pisteka</t>
  </si>
  <si>
    <t>CA-2017-111339</t>
  </si>
  <si>
    <t>Cathy Prescott</t>
  </si>
  <si>
    <t>CA-2019-132430</t>
  </si>
  <si>
    <t>Todd Sumrall</t>
  </si>
  <si>
    <t>CA-2017-136469</t>
  </si>
  <si>
    <t>CA-2017-157287</t>
  </si>
  <si>
    <t>CA-2016-149524</t>
  </si>
  <si>
    <t>Sauder Cornerstone Collection Library</t>
  </si>
  <si>
    <t>Todd Boyes</t>
  </si>
  <si>
    <t>CA-2019-159464</t>
  </si>
  <si>
    <t>George Bell</t>
  </si>
  <si>
    <t>CA-2019-129028</t>
  </si>
  <si>
    <t>Ricardo Sperren</t>
  </si>
  <si>
    <t>US-2019-128951</t>
  </si>
  <si>
    <t>US-2018-153815</t>
  </si>
  <si>
    <t>Rick Reed</t>
  </si>
  <si>
    <t>US-2017-131842</t>
  </si>
  <si>
    <t>Don Miller</t>
  </si>
  <si>
    <t>CA-2016-103317</t>
  </si>
  <si>
    <t>Ann Blume</t>
  </si>
  <si>
    <t>CA-2017-158323</t>
  </si>
  <si>
    <t>CA-2019-134810</t>
  </si>
  <si>
    <t>Jim Epp</t>
  </si>
  <si>
    <t>CA-2017-121720</t>
  </si>
  <si>
    <t>CA-2016-103989</t>
  </si>
  <si>
    <t>Document Clip Frames</t>
  </si>
  <si>
    <t>CA-2017-156734</t>
  </si>
  <si>
    <t>CA-2017-140718</t>
  </si>
  <si>
    <t>CA-2019-147760</t>
  </si>
  <si>
    <t>CA-2016-169684</t>
  </si>
  <si>
    <t>CA-2019-105809</t>
  </si>
  <si>
    <t>CA-2019-115154</t>
  </si>
  <si>
    <t>Balt Solid Wood Round Tables</t>
  </si>
  <si>
    <t>Ken Dana</t>
  </si>
  <si>
    <t>US-2017-129007</t>
  </si>
  <si>
    <t>Rick Wilson</t>
  </si>
  <si>
    <t>CA-2017-157959</t>
  </si>
  <si>
    <t>Hand-Finished Solid Wood Document Frame</t>
  </si>
  <si>
    <t>Eldon Econocleat Chair Mats for Low Pile Carpets</t>
  </si>
  <si>
    <t>CA-2019-118857</t>
  </si>
  <si>
    <t>CA-2016-130449</t>
  </si>
  <si>
    <t>Lindsay Williams</t>
  </si>
  <si>
    <t>US-2018-102239</t>
  </si>
  <si>
    <t>Bill Shonely</t>
  </si>
  <si>
    <t>US-2016-148194</t>
  </si>
  <si>
    <t>Aaron Smayling</t>
  </si>
  <si>
    <t>CA-2018-148747</t>
  </si>
  <si>
    <t>CA-2016-119144</t>
  </si>
  <si>
    <t>CA-2019-130764</t>
  </si>
  <si>
    <t>CA-2016-101931</t>
  </si>
  <si>
    <t>Scott Cohen</t>
  </si>
  <si>
    <t>CA-2017-111514</t>
  </si>
  <si>
    <t>Nick Crebassa</t>
  </si>
  <si>
    <t>CA-2019-149881</t>
  </si>
  <si>
    <t>Corey Catlett</t>
  </si>
  <si>
    <t>CA-2018-157707</t>
  </si>
  <si>
    <t>Jim Mitchum</t>
  </si>
  <si>
    <t>CA-2019-151225</t>
  </si>
  <si>
    <t>CA-2018-146325</t>
  </si>
  <si>
    <t>Damala Kotsonis</t>
  </si>
  <si>
    <t>CA-2019-167094</t>
  </si>
  <si>
    <t>CA-2018-124793</t>
  </si>
  <si>
    <t>CA-2018-148096</t>
  </si>
  <si>
    <t>Katherine Nockton</t>
  </si>
  <si>
    <t>CA-2017-132388</t>
  </si>
  <si>
    <t>Sunnyvale</t>
  </si>
  <si>
    <t>CA-2019-158246</t>
  </si>
  <si>
    <t>US-2019-155425</t>
  </si>
  <si>
    <t>CA-2018-128594</t>
  </si>
  <si>
    <t>Fred Chung</t>
  </si>
  <si>
    <t>CA-2018-138968</t>
  </si>
  <si>
    <t>CA-2017-126186</t>
  </si>
  <si>
    <t>CA-2019-101322</t>
  </si>
  <si>
    <t>Bush Westfield Collection Bookcases, Dark Cherry Finish, Fully Assembled</t>
  </si>
  <si>
    <t>US-2019-139647</t>
  </si>
  <si>
    <t>Keith Dawkins</t>
  </si>
  <si>
    <t>CA-2017-114811</t>
  </si>
  <si>
    <t>US-2019-118941</t>
  </si>
  <si>
    <t>CA-2018-120369</t>
  </si>
  <si>
    <t>CA-2016-168130</t>
  </si>
  <si>
    <t>Luke Schmidt</t>
  </si>
  <si>
    <t>CA-2018-160129</t>
  </si>
  <si>
    <t>Muhammed Yedwab</t>
  </si>
  <si>
    <t>CA-2016-105984</t>
  </si>
  <si>
    <t>Noel Staavos</t>
  </si>
  <si>
    <t>CA-2018-162187</t>
  </si>
  <si>
    <t>CA-2019-139773</t>
  </si>
  <si>
    <t>US-2017-130519</t>
  </si>
  <si>
    <t>CA-2018-130820</t>
  </si>
  <si>
    <t>US-2019-106145</t>
  </si>
  <si>
    <t>Theresa Swint</t>
  </si>
  <si>
    <t>CA-2018-120005</t>
  </si>
  <si>
    <t>CA-2019-125913</t>
  </si>
  <si>
    <t>CA-2019-128041</t>
  </si>
  <si>
    <t>Edward Becker</t>
  </si>
  <si>
    <t>US-2018-147340</t>
  </si>
  <si>
    <t>Frank Hawley</t>
  </si>
  <si>
    <t>CA-2019-128370</t>
  </si>
  <si>
    <t>Eleni McCrary</t>
  </si>
  <si>
    <t>CA-2017-113404</t>
  </si>
  <si>
    <t>CA-2018-128223</t>
  </si>
  <si>
    <t>CA-2017-130848</t>
  </si>
  <si>
    <t>West Allis</t>
  </si>
  <si>
    <t>CA-2018-156251</t>
  </si>
  <si>
    <t>US-2019-167402</t>
  </si>
  <si>
    <t>US-2018-115441</t>
  </si>
  <si>
    <t>CA-2018-122903</t>
  </si>
  <si>
    <t>CA-2018-123540</t>
  </si>
  <si>
    <t>CA-2019-121559</t>
  </si>
  <si>
    <t>US-2017-163433</t>
  </si>
  <si>
    <t>CA-2018-159940</t>
  </si>
  <si>
    <t>US-2016-143721</t>
  </si>
  <si>
    <t>US-2019-118556</t>
  </si>
  <si>
    <t>US-2016-161613</t>
  </si>
  <si>
    <t>CA-2017-105690</t>
  </si>
  <si>
    <t>CA-2018-164770</t>
  </si>
  <si>
    <t>Sauder Camden County Collection Library</t>
  </si>
  <si>
    <t>CA-2017-100818</t>
  </si>
  <si>
    <t>CA-2018-132829</t>
  </si>
  <si>
    <t>CA-2017-135391</t>
  </si>
  <si>
    <t>Mark Cousins</t>
  </si>
  <si>
    <t>CA-2018-130050</t>
  </si>
  <si>
    <t>San Marcos</t>
  </si>
  <si>
    <t>Matt Collister</t>
  </si>
  <si>
    <t>CA-2016-130673</t>
  </si>
  <si>
    <t>Contemporary Borderless Frame</t>
  </si>
  <si>
    <t>Corpus Christi</t>
  </si>
  <si>
    <t>US-2016-127635</t>
  </si>
  <si>
    <t>CA-2019-161739</t>
  </si>
  <si>
    <t>CA-2019-119578</t>
  </si>
  <si>
    <t>Harold Engle</t>
  </si>
  <si>
    <t>CA-2018-146374</t>
  </si>
  <si>
    <t>CA-2018-168046</t>
  </si>
  <si>
    <t>Tenex B1-RE Series Chair Mats for Low Pile Carpets</t>
  </si>
  <si>
    <t>Marina Lichtenstein</t>
  </si>
  <si>
    <t>CA-2016-164742</t>
  </si>
  <si>
    <t>CA-2018-164672</t>
  </si>
  <si>
    <t>CA-2017-149748</t>
  </si>
  <si>
    <t>CA-2017-132465</t>
  </si>
  <si>
    <t>CA-2019-113460</t>
  </si>
  <si>
    <t>Stefania Perrino</t>
  </si>
  <si>
    <t>CA-2019-112844</t>
  </si>
  <si>
    <t>Katharine Harms</t>
  </si>
  <si>
    <t>CA-2019-120404</t>
  </si>
  <si>
    <t>CA-2018-123806</t>
  </si>
  <si>
    <t>US-2016-117968</t>
  </si>
  <si>
    <t>Randy Ferguson</t>
  </si>
  <si>
    <t>US-2016-114188</t>
  </si>
  <si>
    <t>Lori Olson</t>
  </si>
  <si>
    <t>CA-2019-141572</t>
  </si>
  <si>
    <t>Darren Budd</t>
  </si>
  <si>
    <t>CA-2018-162943</t>
  </si>
  <si>
    <t>Suzanne McNair</t>
  </si>
  <si>
    <t>CA-2016-163412</t>
  </si>
  <si>
    <t>Brendan Murry</t>
  </si>
  <si>
    <t>CA-2017-105102</t>
  </si>
  <si>
    <t>Maureen Fritzler</t>
  </si>
  <si>
    <t>CA-2018-126543</t>
  </si>
  <si>
    <t>CA-2017-125185</t>
  </si>
  <si>
    <t>Tom Stivers</t>
  </si>
  <si>
    <t>CA-2016-155796</t>
  </si>
  <si>
    <t>CA-2019-128944</t>
  </si>
  <si>
    <t>Steven Ward</t>
  </si>
  <si>
    <t>CA-2018-137050</t>
  </si>
  <si>
    <t>US-2018-128909</t>
  </si>
  <si>
    <t>Pamela Coakley</t>
  </si>
  <si>
    <t>CA-2016-150245</t>
  </si>
  <si>
    <t>US-2018-114013</t>
  </si>
  <si>
    <t>CA-2016-129938</t>
  </si>
  <si>
    <t>CA-2018-130288</t>
  </si>
  <si>
    <t>Alex Russell</t>
  </si>
  <si>
    <t>US-2016-115189</t>
  </si>
  <si>
    <t>Filia McAdams</t>
  </si>
  <si>
    <t>US-2019-164056</t>
  </si>
  <si>
    <t>CA-2017-162950</t>
  </si>
  <si>
    <t>US-2019-109610</t>
  </si>
  <si>
    <t>Jane Waco</t>
  </si>
  <si>
    <t>CA-2019-116113</t>
  </si>
  <si>
    <t>Master Caster Door Stop, Gray</t>
  </si>
  <si>
    <t>CA-2018-163167</t>
  </si>
  <si>
    <t>Thomas Boland</t>
  </si>
  <si>
    <t>CA-2019-143567</t>
  </si>
  <si>
    <t>CA-2016-101560</t>
  </si>
  <si>
    <t>CA-2016-110408</t>
  </si>
  <si>
    <t>Aaron Hawkins</t>
  </si>
  <si>
    <t>CA-2018-162747</t>
  </si>
  <si>
    <t>Barbara Fisher</t>
  </si>
  <si>
    <t>CA-2017-116750</t>
  </si>
  <si>
    <t>CA-2019-134495</t>
  </si>
  <si>
    <t>CA-2019-145702</t>
  </si>
  <si>
    <t>US-2017-149629</t>
  </si>
  <si>
    <t>Mitch Gastineau</t>
  </si>
  <si>
    <t>CA-2019-115070</t>
  </si>
  <si>
    <t>CA-2016-153913</t>
  </si>
  <si>
    <t>US-2018-161844</t>
  </si>
  <si>
    <t>CA-2018-162236</t>
  </si>
  <si>
    <t>CA-2018-136301</t>
  </si>
  <si>
    <t>CA-2016-160262</t>
  </si>
  <si>
    <t>CA-2019-112515</t>
  </si>
  <si>
    <t>Pauline Webber</t>
  </si>
  <si>
    <t>CA-2019-116988</t>
  </si>
  <si>
    <t>CA-2019-150602</t>
  </si>
  <si>
    <t>Harry Marie</t>
  </si>
  <si>
    <t>CA-2017-118871</t>
  </si>
  <si>
    <t>Master Caster Door Stop, Large Brown</t>
  </si>
  <si>
    <t>Covington</t>
  </si>
  <si>
    <t>CA-2017-145457</t>
  </si>
  <si>
    <t>CA-2017-140144</t>
  </si>
  <si>
    <t>David Wiener</t>
  </si>
  <si>
    <t>CA-2016-133158</t>
  </si>
  <si>
    <t>CA-2018-149314</t>
  </si>
  <si>
    <t>Eugene</t>
  </si>
  <si>
    <t>Tracy Poddar</t>
  </si>
  <si>
    <t>CA-2018-163328</t>
  </si>
  <si>
    <t>CA-2016-157882</t>
  </si>
  <si>
    <t>CA-2018-156265</t>
  </si>
  <si>
    <t>Barricks Non-Folding Utility Table with Steel Legs, Laminate Tops</t>
  </si>
  <si>
    <t>CA-2018-164889</t>
  </si>
  <si>
    <t>Dave Hallsten</t>
  </si>
  <si>
    <t>CA-2017-102316</t>
  </si>
  <si>
    <t>CA-2018-127138</t>
  </si>
  <si>
    <t>Global Enterprise Series Seating High-Back Swivel/Tilt Chairs</t>
  </si>
  <si>
    <t>Greg Maxwell</t>
  </si>
  <si>
    <t>CA-2019-102750</t>
  </si>
  <si>
    <t>US-2017-131359</t>
  </si>
  <si>
    <t>Eldon Regeneration Recycled Desk Accessories, Black</t>
  </si>
  <si>
    <t>Candace McMahon</t>
  </si>
  <si>
    <t>CA-2019-121489</t>
  </si>
  <si>
    <t>Dionis Lloyd</t>
  </si>
  <si>
    <t>CA-2017-153717</t>
  </si>
  <si>
    <t>CA-2019-141733</t>
  </si>
  <si>
    <t>CA-2019-155880</t>
  </si>
  <si>
    <t>CA-2017-121650</t>
  </si>
  <si>
    <t>US-2018-124163</t>
  </si>
  <si>
    <t>Oak Park</t>
  </si>
  <si>
    <t>Nicole Hansen</t>
  </si>
  <si>
    <t>US-2019-136721</t>
  </si>
  <si>
    <t>US-2017-128587</t>
  </si>
  <si>
    <t>Kalyca Meade</t>
  </si>
  <si>
    <t>CA-2018-119935</t>
  </si>
  <si>
    <t>CA-2018-119641</t>
  </si>
  <si>
    <t>CA-2018-102134</t>
  </si>
  <si>
    <t>CA-2019-139199</t>
  </si>
  <si>
    <t>CA-2018-140130</t>
  </si>
  <si>
    <t>CA-2019-122035</t>
  </si>
  <si>
    <t>CA-2016-161032</t>
  </si>
  <si>
    <t>Michelle Lonsdale</t>
  </si>
  <si>
    <t>CA-2019-113208</t>
  </si>
  <si>
    <t>CA-2018-149965</t>
  </si>
  <si>
    <t>Saint Cloud</t>
  </si>
  <si>
    <t>CA-2019-142034</t>
  </si>
  <si>
    <t>CA-2016-109491</t>
  </si>
  <si>
    <t>CA-2018-128972</t>
  </si>
  <si>
    <t>CA-2019-143252</t>
  </si>
  <si>
    <t>US-2018-100461</t>
  </si>
  <si>
    <t>US-2018-164196</t>
  </si>
  <si>
    <t>Bill Overfelt</t>
  </si>
  <si>
    <t>CA-2018-105207</t>
  </si>
  <si>
    <t>Bill Tyler</t>
  </si>
  <si>
    <t>CA-2017-110016</t>
  </si>
  <si>
    <t>CA-2018-169838</t>
  </si>
  <si>
    <t>Eldon Expressions Mahogany Wood Desk Collection</t>
  </si>
  <si>
    <t>CA-2017-139374</t>
  </si>
  <si>
    <t>CA-2017-166219</t>
  </si>
  <si>
    <t>CA-2018-124506</t>
  </si>
  <si>
    <t>CA-2019-163860</t>
  </si>
  <si>
    <t>US-2019-137491</t>
  </si>
  <si>
    <t>Dario Medina</t>
  </si>
  <si>
    <t>CA-2018-163153</t>
  </si>
  <si>
    <t>US-2016-141215</t>
  </si>
  <si>
    <t>CA-2018-168956</t>
  </si>
  <si>
    <t>CA-2018-153577</t>
  </si>
  <si>
    <t>Mark Haberlin</t>
  </si>
  <si>
    <t>CA-2018-163048</t>
  </si>
  <si>
    <t>Thea Hudgings</t>
  </si>
  <si>
    <t>CA-2018-125087</t>
  </si>
  <si>
    <t>Bryan</t>
  </si>
  <si>
    <t>CA-2018-149272</t>
  </si>
  <si>
    <t>CA-2016-129189</t>
  </si>
  <si>
    <t>Lisa Ryan</t>
  </si>
  <si>
    <t>CA-2018-143406</t>
  </si>
  <si>
    <t>US-2018-127971</t>
  </si>
  <si>
    <t>CA-2016-127446</t>
  </si>
  <si>
    <t>US-2018-148110</t>
  </si>
  <si>
    <t>CA-2017-118738</t>
  </si>
  <si>
    <t>Brooke Gillingham</t>
  </si>
  <si>
    <t>US-2018-162852</t>
  </si>
  <si>
    <t>CA-2016-152100</t>
  </si>
  <si>
    <t>US-2016-159618</t>
  </si>
  <si>
    <t>CA-2019-113873</t>
  </si>
  <si>
    <t>Rachel Payne</t>
  </si>
  <si>
    <t>CA-2017-135251</t>
  </si>
  <si>
    <t>Dorothy Badders</t>
  </si>
  <si>
    <t>US-2019-133200</t>
  </si>
  <si>
    <t>US-2018-110170</t>
  </si>
  <si>
    <t>Cyma Kinney</t>
  </si>
  <si>
    <t>US-2019-117247</t>
  </si>
  <si>
    <t>CA-2019-155642</t>
  </si>
  <si>
    <t>CA-2017-145394</t>
  </si>
  <si>
    <t>CA-2016-119466</t>
  </si>
  <si>
    <t>CA-2018-144645</t>
  </si>
  <si>
    <t>CA-2017-143077</t>
  </si>
  <si>
    <t>Mesquite</t>
  </si>
  <si>
    <t>CA-2016-120544</t>
  </si>
  <si>
    <t>US-2016-102631</t>
  </si>
  <si>
    <t>Howard Miller 12-3/4 Diameter Accuwave DS  Wall Clock</t>
  </si>
  <si>
    <t>CA-2017-131352</t>
  </si>
  <si>
    <t>CA-2017-128125</t>
  </si>
  <si>
    <t>Michael Dominguez</t>
  </si>
  <si>
    <t>US-2016-117744</t>
  </si>
  <si>
    <t>Anna Häberlin</t>
  </si>
  <si>
    <t>CA-2017-112214</t>
  </si>
  <si>
    <t>CA-2018-103919</t>
  </si>
  <si>
    <t>CA-2018-165484</t>
  </si>
  <si>
    <t>CA-2018-169922</t>
  </si>
  <si>
    <t>Bart Watters</t>
  </si>
  <si>
    <t>US-2018-126844</t>
  </si>
  <si>
    <t>Linda Southworth</t>
  </si>
  <si>
    <t>CA-2019-100223</t>
  </si>
  <si>
    <t>US-2017-115238</t>
  </si>
  <si>
    <t>Ann Chong</t>
  </si>
  <si>
    <t>CA-2019-169411</t>
  </si>
  <si>
    <t>CA-2019-104885</t>
  </si>
  <si>
    <t>Revere</t>
  </si>
  <si>
    <t>US-2017-147242</t>
  </si>
  <si>
    <t>CA-2019-140480</t>
  </si>
  <si>
    <t>Bangor</t>
  </si>
  <si>
    <t>CA-2018-164091</t>
  </si>
  <si>
    <t>Maine</t>
  </si>
  <si>
    <t>Laurel</t>
  </si>
  <si>
    <t>CA-2019-100055</t>
  </si>
  <si>
    <t>US-2018-107440</t>
  </si>
  <si>
    <t>CA-2019-157987</t>
  </si>
  <si>
    <t>CA-2018-158155</t>
  </si>
  <si>
    <t>CA-2018-154711</t>
  </si>
  <si>
    <t>CA-2017-108665</t>
  </si>
  <si>
    <t>CA-2019-105235</t>
  </si>
  <si>
    <t>CA-2019-148068</t>
  </si>
  <si>
    <t>CA-2018-113082</t>
  </si>
  <si>
    <t>Gaithersburg</t>
  </si>
  <si>
    <t>CA-2018-160304</t>
  </si>
  <si>
    <t>US-2017-138093</t>
  </si>
  <si>
    <t>CA-2016-163552</t>
  </si>
  <si>
    <t>CA-2018-155166</t>
  </si>
  <si>
    <t>CA-2019-127929</t>
  </si>
  <si>
    <t>CA-2016-119375</t>
  </si>
  <si>
    <t>CA-2016-154095</t>
  </si>
  <si>
    <t>CA-2019-123134</t>
  </si>
  <si>
    <t>CA-2018-159639</t>
  </si>
  <si>
    <t>CA-2018-101161</t>
  </si>
  <si>
    <t>CA-2018-100510</t>
  </si>
  <si>
    <t>CA-2017-161711</t>
  </si>
  <si>
    <t>Monica Federle</t>
  </si>
  <si>
    <t>CA-2017-128013</t>
  </si>
  <si>
    <t>CA-2016-159478</t>
  </si>
  <si>
    <t>CA-2018-102127</t>
  </si>
  <si>
    <t>Theresa Coyne</t>
  </si>
  <si>
    <t>CA-2019-124205</t>
  </si>
  <si>
    <t>CA-2018-101168</t>
  </si>
  <si>
    <t>US-2019-108343</t>
  </si>
  <si>
    <t>CA-2018-136329</t>
  </si>
  <si>
    <t>Quincy Jones</t>
  </si>
  <si>
    <t>CA-2017-117086</t>
  </si>
  <si>
    <t>CA-2017-109862</t>
  </si>
  <si>
    <t>CA-2019-127117</t>
  </si>
  <si>
    <t>CA-2019-167899</t>
  </si>
  <si>
    <t>CA-2016-167486</t>
  </si>
  <si>
    <t>CA-2018-169824</t>
  </si>
  <si>
    <t>US-2018-168410</t>
  </si>
  <si>
    <t>Georgia Rosenberg</t>
  </si>
  <si>
    <t>US-2016-123183</t>
  </si>
  <si>
    <t>Kean Nguyen</t>
  </si>
  <si>
    <t>CA-2019-155621</t>
  </si>
  <si>
    <t>CA-2019-139913</t>
  </si>
  <si>
    <t>CA-2017-127327</t>
  </si>
  <si>
    <t>Office Star - Task Chair with Contemporary Loop Arms</t>
  </si>
  <si>
    <t>Denise Monton</t>
  </si>
  <si>
    <t>CA-2017-142734</t>
  </si>
  <si>
    <t>CA-2019-143112</t>
  </si>
  <si>
    <t>CA-2018-145548</t>
  </si>
  <si>
    <t>CA-2018-110975</t>
  </si>
  <si>
    <t>CA-2018-120530</t>
  </si>
  <si>
    <t>CA-2019-166436</t>
  </si>
  <si>
    <t>CA-2017-166947</t>
  </si>
  <si>
    <t>CA-2017-154823</t>
  </si>
  <si>
    <t>CA-2016-144974</t>
  </si>
  <si>
    <t>CA-2019-127782</t>
  </si>
  <si>
    <t>CA-2019-132199</t>
  </si>
  <si>
    <t>CA-2019-117667</t>
  </si>
  <si>
    <t>CA-2016-122882</t>
  </si>
  <si>
    <t>CA-2019-135377</t>
  </si>
  <si>
    <t>US-2017-126753</t>
  </si>
  <si>
    <t>Brian Moss</t>
  </si>
  <si>
    <t>CA-2017-100454</t>
  </si>
  <si>
    <t>CA-2016-149594</t>
  </si>
  <si>
    <t>US-2017-147739</t>
  </si>
  <si>
    <t>CA-2017-113971</t>
  </si>
  <si>
    <t>US-2018-129469</t>
  </si>
  <si>
    <t>US-2016-150434</t>
  </si>
  <si>
    <t>CA-2019-156895</t>
  </si>
  <si>
    <t>CA-2018-127243</t>
  </si>
  <si>
    <t>CA-2018-132066</t>
  </si>
  <si>
    <t>CA-2016-122931</t>
  </si>
  <si>
    <t>CA-2017-139584</t>
  </si>
  <si>
    <t>CA-2017-164084</t>
  </si>
  <si>
    <t>CA-2019-113908</t>
  </si>
  <si>
    <t>CA-2016-114517</t>
  </si>
  <si>
    <t>CA-2018-125080</t>
  </si>
  <si>
    <t>CA-2018-155747</t>
  </si>
  <si>
    <t>CA-2016-159520</t>
  </si>
  <si>
    <t>US-2016-148838</t>
  </si>
  <si>
    <t>CA-2018-129861</t>
  </si>
  <si>
    <t>CA-2018-159912</t>
  </si>
  <si>
    <t>CA-2017-101889</t>
  </si>
  <si>
    <t>Riverside Furniture Oval Coffee Table, Oval End Table, End Table with Drawer</t>
  </si>
  <si>
    <t>CA-2019-161340</t>
  </si>
  <si>
    <t>Jill Stevenson</t>
  </si>
  <si>
    <t>US-2016-127978</t>
  </si>
  <si>
    <t>CA-2018-157763</t>
  </si>
  <si>
    <t>CA-2018-119074</t>
  </si>
  <si>
    <t>CA-2016-149020</t>
  </si>
  <si>
    <t>CA-2017-125066</t>
  </si>
  <si>
    <t>US-2019-135503</t>
  </si>
  <si>
    <t>CA-2016-160276</t>
  </si>
  <si>
    <t>Yana Sorensen</t>
  </si>
  <si>
    <t>CA-2017-154291</t>
  </si>
  <si>
    <t>East Point</t>
  </si>
  <si>
    <t>CA-2017-106187</t>
  </si>
  <si>
    <t>CA-2018-123946</t>
  </si>
  <si>
    <t>CA-2016-114314</t>
  </si>
  <si>
    <t>CA-2019-164756</t>
  </si>
  <si>
    <t>Nicole Brennan</t>
  </si>
  <si>
    <t>CA-2016-151967</t>
  </si>
  <si>
    <t>CA-2016-100916</t>
  </si>
  <si>
    <t>Texarkana</t>
  </si>
  <si>
    <t>CA-2016-115084</t>
  </si>
  <si>
    <t>CA-2019-157854</t>
  </si>
  <si>
    <t>CA-2017-151624</t>
  </si>
  <si>
    <t>US-2016-118997</t>
  </si>
  <si>
    <t>CA-2018-113831</t>
  </si>
  <si>
    <t>CA-2016-114321</t>
  </si>
  <si>
    <t>CA-2017-104241</t>
  </si>
  <si>
    <t>CA-2019-168389</t>
  </si>
  <si>
    <t>CA-2018-134516</t>
  </si>
  <si>
    <t>CA-2017-108259</t>
  </si>
  <si>
    <t>CA-2018-113845</t>
  </si>
  <si>
    <t>CA-2017-103870</t>
  </si>
  <si>
    <t>CA-2016-107811</t>
  </si>
  <si>
    <t>US-2017-158911</t>
  </si>
  <si>
    <t>CA-2019-158407</t>
  </si>
  <si>
    <t>CA-2019-125745</t>
  </si>
  <si>
    <t>CA-2019-148810</t>
  </si>
  <si>
    <t>CA-2017-131422</t>
  </si>
  <si>
    <t>US-2016-109162</t>
  </si>
  <si>
    <t>Coral Gables</t>
  </si>
  <si>
    <t>CA-2018-145709</t>
  </si>
  <si>
    <t>US-2018-148901</t>
  </si>
  <si>
    <t>CA-2017-128083</t>
  </si>
  <si>
    <t>CA-2017-161998</t>
  </si>
  <si>
    <t>CA-2016-117345</t>
  </si>
  <si>
    <t>CA-2018-125017</t>
  </si>
  <si>
    <t>Charles Sheldon</t>
  </si>
  <si>
    <t>US-2018-159415</t>
  </si>
  <si>
    <t>Robert Barroso</t>
  </si>
  <si>
    <t>CA-2017-153038</t>
  </si>
  <si>
    <t>CA-2018-165827</t>
  </si>
  <si>
    <t>CA-2017-162201</t>
  </si>
  <si>
    <t>US-2019-126060</t>
  </si>
  <si>
    <t>CA-2018-138695</t>
  </si>
  <si>
    <t>Pompano Beach</t>
  </si>
  <si>
    <t>CA-2019-108322</t>
  </si>
  <si>
    <t>Stefanie Holloman</t>
  </si>
  <si>
    <t>CA-2017-166975</t>
  </si>
  <si>
    <t>CA-2019-159100</t>
  </si>
  <si>
    <t>Cindy Schnelling</t>
  </si>
  <si>
    <t>CA-2018-118073</t>
  </si>
  <si>
    <t>CA-2016-104178</t>
  </si>
  <si>
    <t>CA-2017-144722</t>
  </si>
  <si>
    <t>CA-2019-142643</t>
  </si>
  <si>
    <t>US-2017-120502</t>
  </si>
  <si>
    <t>CA-2017-167745</t>
  </si>
  <si>
    <t>US-2017-163279</t>
  </si>
  <si>
    <t>CA-2019-128076</t>
  </si>
  <si>
    <t>CA-2016-144071</t>
  </si>
  <si>
    <t>CA-2019-137876</t>
  </si>
  <si>
    <t>CA-2019-129805</t>
  </si>
  <si>
    <t>CA-2016-124702</t>
  </si>
  <si>
    <t>CA-2018-126858</t>
  </si>
  <si>
    <t>CA-2019-139661</t>
  </si>
  <si>
    <t>Camarillo</t>
  </si>
  <si>
    <t>CA-2017-100146</t>
  </si>
  <si>
    <t>Shaun Chance</t>
  </si>
  <si>
    <t>CA-2017-103835</t>
  </si>
  <si>
    <t>CA-2019-101014</t>
  </si>
  <si>
    <t>Electrix Fluorescent Magnifier Lamps &amp; Weighted Base</t>
  </si>
  <si>
    <t>CA-2018-147585</t>
  </si>
  <si>
    <t>US-2018-113985</t>
  </si>
  <si>
    <t>CA-2019-119809</t>
  </si>
  <si>
    <t>Twin Falls</t>
  </si>
  <si>
    <t>CA-2018-116911</t>
  </si>
  <si>
    <t>CA-2016-169803</t>
  </si>
  <si>
    <t>CA-2018-138079</t>
  </si>
  <si>
    <t>CA-2017-108672</t>
  </si>
  <si>
    <t>US-2017-160563</t>
  </si>
  <si>
    <t>CA-2018-132304</t>
  </si>
  <si>
    <t>CA-2016-111192</t>
  </si>
  <si>
    <t>CA-2019-146626</t>
  </si>
  <si>
    <t>CA-2018-129728</t>
  </si>
  <si>
    <t>CA-2017-164301</t>
  </si>
  <si>
    <t>CA-2018-123337</t>
  </si>
  <si>
    <t>CA-2016-154599</t>
  </si>
  <si>
    <t>US-2016-134733</t>
  </si>
  <si>
    <t>US-2018-146794</t>
  </si>
  <si>
    <t>CA-2019-162978</t>
  </si>
  <si>
    <t>Michelle Ellison</t>
  </si>
  <si>
    <t>CA-2016-116932</t>
  </si>
  <si>
    <t>Laurel Workman</t>
  </si>
  <si>
    <t>CA-2018-109827</t>
  </si>
  <si>
    <t>CA-2018-137204</t>
  </si>
  <si>
    <t>CA-2018-133935</t>
  </si>
  <si>
    <t>CA-2019-152142</t>
  </si>
  <si>
    <t>CA-2016-104563</t>
  </si>
  <si>
    <t>CA-2017-127754</t>
  </si>
  <si>
    <t>Beth Fritzler</t>
  </si>
  <si>
    <t>CA-2016-148040</t>
  </si>
  <si>
    <t>Mike Caudle</t>
  </si>
  <si>
    <t>CA-2018-129868</t>
  </si>
  <si>
    <t>CA-2017-161452</t>
  </si>
  <si>
    <t>George Zrebassa</t>
  </si>
  <si>
    <t>US-2019-167318</t>
  </si>
  <si>
    <t>CA-2016-147298</t>
  </si>
  <si>
    <t>CA-2016-106439</t>
  </si>
  <si>
    <t>CA-2017-137302</t>
  </si>
  <si>
    <t>CA-2019-119494</t>
  </si>
  <si>
    <t>Caldwell</t>
  </si>
  <si>
    <t>US-2016-112991</t>
  </si>
  <si>
    <t>US-2018-168095</t>
  </si>
  <si>
    <t>Dave Poirier</t>
  </si>
  <si>
    <t>CA-2018-159009</t>
  </si>
  <si>
    <t>CA-2016-124079</t>
  </si>
  <si>
    <t>CA-2017-113215</t>
  </si>
  <si>
    <t>Noah Childs</t>
  </si>
  <si>
    <t>US-2018-100839</t>
  </si>
  <si>
    <t>CA-2019-121412</t>
  </si>
  <si>
    <t>CA-2017-131597</t>
  </si>
  <si>
    <t>US-2016-165862</t>
  </si>
  <si>
    <t>CA-2019-101749</t>
  </si>
  <si>
    <t>CA-2016-100090</t>
  </si>
  <si>
    <t>CA-2017-135538</t>
  </si>
  <si>
    <t>El Cajon</t>
  </si>
  <si>
    <t>CA-2018-139549</t>
  </si>
  <si>
    <t>CA-2017-149083</t>
  </si>
  <si>
    <t>Torrance</t>
  </si>
  <si>
    <t>Rob Williams</t>
  </si>
  <si>
    <t>CA-2018-142958</t>
  </si>
  <si>
    <t>CA-2016-125150</t>
  </si>
  <si>
    <t>CA-2018-100944</t>
  </si>
  <si>
    <t>CA-2016-124247</t>
  </si>
  <si>
    <t>CA-2018-146913</t>
  </si>
  <si>
    <t>Bill Stewart</t>
  </si>
  <si>
    <t>US-2019-112347</t>
  </si>
  <si>
    <t>CA-2019-117632</t>
  </si>
  <si>
    <t>CA-2019-135076</t>
  </si>
  <si>
    <t>CA-2016-113768</t>
  </si>
  <si>
    <t>US-2018-163881</t>
  </si>
  <si>
    <t>US-2016-167738</t>
  </si>
  <si>
    <t>CA-2018-131289</t>
  </si>
  <si>
    <t>CA-2018-144792</t>
  </si>
  <si>
    <t>CA-2018-125724</t>
  </si>
  <si>
    <t>CA-2018-144148</t>
  </si>
  <si>
    <t>Justin Ritter</t>
  </si>
  <si>
    <t>CA-2019-143378</t>
  </si>
  <si>
    <t>CA-2019-102379</t>
  </si>
  <si>
    <t>Scot Coram</t>
  </si>
  <si>
    <t>US-2018-126452</t>
  </si>
  <si>
    <t>Neil Ducich</t>
  </si>
  <si>
    <t>CA-2016-138177</t>
  </si>
  <si>
    <t>CA-2019-101581</t>
  </si>
  <si>
    <t>CA-2018-134936</t>
  </si>
  <si>
    <t>Vivek Grady</t>
  </si>
  <si>
    <t>CA-2018-113803</t>
  </si>
  <si>
    <t>CA-2016-125514</t>
  </si>
  <si>
    <t>CA-2016-109680</t>
  </si>
  <si>
    <t>Tim Taslimi</t>
  </si>
  <si>
    <t>CA-2018-111143</t>
  </si>
  <si>
    <t>CA-2017-157035</t>
  </si>
  <si>
    <t>Overland Park</t>
  </si>
  <si>
    <t>CA-2018-144911</t>
  </si>
  <si>
    <t>CA-2017-106565</t>
  </si>
  <si>
    <t>CA-2019-154410</t>
  </si>
  <si>
    <t>Lincoln Park</t>
  </si>
  <si>
    <t>CA-2018-162313</t>
  </si>
  <si>
    <t>CA-2016-109932</t>
  </si>
  <si>
    <t>CA-2019-103520</t>
  </si>
  <si>
    <t>CA-2017-160794</t>
  </si>
  <si>
    <t>US-2019-145597</t>
  </si>
  <si>
    <t>Bedford</t>
  </si>
  <si>
    <t>CA-2019-139311</t>
  </si>
  <si>
    <t>CA-2019-140802</t>
  </si>
  <si>
    <t>CA-2016-151554</t>
  </si>
  <si>
    <t>Xerox 221</t>
  </si>
  <si>
    <t>CA-2016-151001</t>
  </si>
  <si>
    <t>CA-2019-115651</t>
  </si>
  <si>
    <t>Quartet Alpha White Chalk, 12/Pack</t>
  </si>
  <si>
    <t>CA-2019-100951</t>
  </si>
  <si>
    <t>Conroe</t>
  </si>
  <si>
    <t>CA-2018-100671</t>
  </si>
  <si>
    <t>Matt Hagelstein</t>
  </si>
  <si>
    <t>CA-2018-132017</t>
  </si>
  <si>
    <t>Cari Sayre</t>
  </si>
  <si>
    <t>CA-2016-130575</t>
  </si>
  <si>
    <t>CA-2019-144680</t>
  </si>
  <si>
    <t>CA-2019-154732</t>
  </si>
  <si>
    <t>Deer Park</t>
  </si>
  <si>
    <t>CA-2018-117226</t>
  </si>
  <si>
    <t>CA-2018-132479</t>
  </si>
  <si>
    <t>CA-2017-159534</t>
  </si>
  <si>
    <t>CA-2018-128258</t>
  </si>
  <si>
    <t>Barry Pond</t>
  </si>
  <si>
    <t>CA-2019-151596</t>
  </si>
  <si>
    <t>CA-2017-121608</t>
  </si>
  <si>
    <t>CA-2019-126438</t>
  </si>
  <si>
    <t>Karen Carlisle</t>
  </si>
  <si>
    <t>CA-2017-159590</t>
  </si>
  <si>
    <t>US-2018-104794</t>
  </si>
  <si>
    <t>Stockwell Gold Paper Clips</t>
  </si>
  <si>
    <t>CA-2018-154998</t>
  </si>
  <si>
    <t>CA-2018-158869</t>
  </si>
  <si>
    <t>CA-2017-124653</t>
  </si>
  <si>
    <t>CA-2018-127642</t>
  </si>
  <si>
    <t>CA-2016-103429</t>
  </si>
  <si>
    <t>CA-2019-166499</t>
  </si>
  <si>
    <t>CA-2018-153346</t>
  </si>
  <si>
    <t>CA-2019-108749</t>
  </si>
  <si>
    <t>CA-2019-126676</t>
  </si>
  <si>
    <t>Letter or Legal Size Expandable Poly String Tie Envelopes</t>
  </si>
  <si>
    <t>US-2019-125213</t>
  </si>
  <si>
    <t>CA-2016-157644</t>
  </si>
  <si>
    <t>CA-2016-146990</t>
  </si>
  <si>
    <t>US-2017-166520</t>
  </si>
  <si>
    <t>CA-2017-138954</t>
  </si>
  <si>
    <t>Susan Gilcrest</t>
  </si>
  <si>
    <t>US-2016-105151</t>
  </si>
  <si>
    <t>Sanford EarthWrite Recycled Pencils, Medium Soft, #2</t>
  </si>
  <si>
    <t>CA-2018-132143</t>
  </si>
  <si>
    <t>US-2017-117492</t>
  </si>
  <si>
    <t>CA-2016-141152</t>
  </si>
  <si>
    <t>CA-2019-157112</t>
  </si>
  <si>
    <t>US-2018-128293</t>
  </si>
  <si>
    <t>CA-2019-149489</t>
  </si>
  <si>
    <t>Acco Smartsocket Table Surge Protector, 6 Color-Coded Adapter Outlets</t>
  </si>
  <si>
    <t>CA-2019-112004</t>
  </si>
  <si>
    <t>CA-2019-147403</t>
  </si>
  <si>
    <t>US-2018-151260</t>
  </si>
  <si>
    <t>CA-2018-134362</t>
  </si>
  <si>
    <t>CA-2016-125542</t>
  </si>
  <si>
    <t>Carl Jackson</t>
  </si>
  <si>
    <t>CA-2018-163951</t>
  </si>
  <si>
    <t>Altoona</t>
  </si>
  <si>
    <t>CA-2017-111325</t>
  </si>
  <si>
    <t>CA-2017-132080</t>
  </si>
  <si>
    <t>US-2019-120908</t>
  </si>
  <si>
    <t>Self-Adhesive Address Labels for Typewriters with Dispenser Box</t>
  </si>
  <si>
    <t>Acco Economy Flexible Poly Round Ring Binder</t>
  </si>
  <si>
    <t>US-2018-114622</t>
  </si>
  <si>
    <t>US-2016-112564</t>
  </si>
  <si>
    <t>Wilson Jones Suede Grain Vinyl Binders</t>
  </si>
  <si>
    <t>CA-2018-137652</t>
  </si>
  <si>
    <t>GBC VeloBinder Strips</t>
  </si>
  <si>
    <t>US-2019-165344</t>
  </si>
  <si>
    <t>CA-2016-111934</t>
  </si>
  <si>
    <t>Patrick Jones</t>
  </si>
  <si>
    <t>CA-2017-154746</t>
  </si>
  <si>
    <t>CA-2016-125682</t>
  </si>
  <si>
    <t>Hammermill CopyPlus Copy Paper (20Lb. and 84 Bright)</t>
  </si>
  <si>
    <t>CA-2019-117695</t>
  </si>
  <si>
    <t>CA-2018-162901</t>
  </si>
  <si>
    <t>CA-2019-123687</t>
  </si>
  <si>
    <t>Belkin 8-Outlet Premiere SurgeMaster II Surge Protectors</t>
  </si>
  <si>
    <t>CA-2016-106054</t>
  </si>
  <si>
    <t>CA-2018-133711</t>
  </si>
  <si>
    <t>CA-2017-104038</t>
  </si>
  <si>
    <t>CA-2016-131905</t>
  </si>
  <si>
    <t>Hoover</t>
  </si>
  <si>
    <t>CA-2019-122707</t>
  </si>
  <si>
    <t>US-2018-140809</t>
  </si>
  <si>
    <t>Craig Yedwab</t>
  </si>
  <si>
    <t>US-2018-101616</t>
  </si>
  <si>
    <t>US-2019-162208</t>
  </si>
  <si>
    <t>CA-2018-160598</t>
  </si>
  <si>
    <t>CA-2019-124828</t>
  </si>
  <si>
    <t>CA-2019-115882</t>
  </si>
  <si>
    <t>CA-2018-112676</t>
  </si>
  <si>
    <t>CA-2017-133396</t>
  </si>
  <si>
    <t>CA-2019-161851</t>
  </si>
  <si>
    <t>Wilson Jones Four-Pocket Poly Binders</t>
  </si>
  <si>
    <t>CA-2019-113481</t>
  </si>
  <si>
    <t>CA-2016-128524</t>
  </si>
  <si>
    <t>CA-2019-155460</t>
  </si>
  <si>
    <t>CA-2019-165155</t>
  </si>
  <si>
    <t>Henry Goldwyn</t>
  </si>
  <si>
    <t>CA-2017-169201</t>
  </si>
  <si>
    <t>CA-2018-112585</t>
  </si>
  <si>
    <t>CA-2018-106656</t>
  </si>
  <si>
    <t>CA-2018-120859</t>
  </si>
  <si>
    <t>CA-2016-162992</t>
  </si>
  <si>
    <t>Eudokia Martin</t>
  </si>
  <si>
    <t>CA-2018-161669</t>
  </si>
  <si>
    <t>CA-2019-153227</t>
  </si>
  <si>
    <t>CA-2016-127866</t>
  </si>
  <si>
    <t>CA-2018-105760</t>
  </si>
  <si>
    <t>CA-2019-116715</t>
  </si>
  <si>
    <t>Xerox 1940</t>
  </si>
  <si>
    <t>CA-2017-111829</t>
  </si>
  <si>
    <t>Serrated Blade or Curved Handle Hand Letter Openers</t>
  </si>
  <si>
    <t>CA-2016-140662</t>
  </si>
  <si>
    <t>CA-2017-120446</t>
  </si>
  <si>
    <t>Avery 503</t>
  </si>
  <si>
    <t>Antioch</t>
  </si>
  <si>
    <t>US-2018-114776</t>
  </si>
  <si>
    <t>CA-2017-136420</t>
  </si>
  <si>
    <t>Helena</t>
  </si>
  <si>
    <t>CA-2019-169929</t>
  </si>
  <si>
    <t>US-2018-116729</t>
  </si>
  <si>
    <t>CA-2016-106726</t>
  </si>
  <si>
    <t>CA-2018-105494</t>
  </si>
  <si>
    <t>US-2017-107944</t>
  </si>
  <si>
    <t>CA-2017-107741</t>
  </si>
  <si>
    <t>CA-2019-132738</t>
  </si>
  <si>
    <t>CA-2016-120096</t>
  </si>
  <si>
    <t>CA-2018-143476</t>
  </si>
  <si>
    <t>US-2016-128685</t>
  </si>
  <si>
    <t>CA-2016-108189</t>
  </si>
  <si>
    <t>US-2017-138716</t>
  </si>
  <si>
    <t>US-2019-136707</t>
  </si>
  <si>
    <t>US-2016-158400</t>
  </si>
  <si>
    <t>CA-2018-149503</t>
  </si>
  <si>
    <t>US-2019-106131</t>
  </si>
  <si>
    <t>US-2019-147655</t>
  </si>
  <si>
    <t>CA-2019-105543</t>
  </si>
  <si>
    <t>CA-2019-149468</t>
  </si>
  <si>
    <t>CA-2019-121741</t>
  </si>
  <si>
    <t>CA-2019-101637</t>
  </si>
  <si>
    <t>US-2016-152723</t>
  </si>
  <si>
    <t>CA-2019-124114</t>
  </si>
  <si>
    <t>US-2016-122959</t>
  </si>
  <si>
    <t>CA-2019-137344</t>
  </si>
  <si>
    <t>CA-2018-155565</t>
  </si>
  <si>
    <t>US-2017-118906</t>
  </si>
  <si>
    <t>CA-2018-141957</t>
  </si>
  <si>
    <t>Boston 16765 Mini Stand Up Battery Pencil Sharpener</t>
  </si>
  <si>
    <t>CA-2019-130036</t>
  </si>
  <si>
    <t>CA-2019-134404</t>
  </si>
  <si>
    <t>CA-2018-104983</t>
  </si>
  <si>
    <t>CA-2016-141649</t>
  </si>
  <si>
    <t>US-2018-108777</t>
  </si>
  <si>
    <t>CA-2019-161046</t>
  </si>
  <si>
    <t>CA-2016-158771</t>
  </si>
  <si>
    <t>Avery 506</t>
  </si>
  <si>
    <t>CA-2018-155978</t>
  </si>
  <si>
    <t>CA-2019-109701</t>
  </si>
  <si>
    <t>CA-2018-144015</t>
  </si>
  <si>
    <t>US-2017-120957</t>
  </si>
  <si>
    <t>US-2016-134054</t>
  </si>
  <si>
    <t>Dixon Ticonderoga Core-Lock Colored Pencils, 48-Color Set</t>
  </si>
  <si>
    <t>CA-2019-144750</t>
  </si>
  <si>
    <t>CA-2018-161095</t>
  </si>
  <si>
    <t>Billings</t>
  </si>
  <si>
    <t>CA-2016-106719</t>
  </si>
  <si>
    <t>Iowa City</t>
  </si>
  <si>
    <t>CA-2018-157714</t>
  </si>
  <si>
    <t>CA-2018-152170</t>
  </si>
  <si>
    <t>CA-2016-132542</t>
  </si>
  <si>
    <t>CA-2017-100685</t>
  </si>
  <si>
    <t>CA-2017-103072</t>
  </si>
  <si>
    <t>CA-2016-144281</t>
  </si>
  <si>
    <t>CA-2019-145443</t>
  </si>
  <si>
    <t>CA-2017-158659</t>
  </si>
  <si>
    <t>CA-2016-141173</t>
  </si>
  <si>
    <t>Ann Arbor</t>
  </si>
  <si>
    <t>CA-2017-124107</t>
  </si>
  <si>
    <t>CA-2018-114482</t>
  </si>
  <si>
    <t>CA-2017-139780</t>
  </si>
  <si>
    <t>CA-2018-117919</t>
  </si>
  <si>
    <t>CA-2018-144337</t>
  </si>
  <si>
    <t>CA-2018-149195</t>
  </si>
  <si>
    <t>CA-2018-129686</t>
  </si>
  <si>
    <t>CA-2019-152499</t>
  </si>
  <si>
    <t>CA-2018-156685</t>
  </si>
  <si>
    <t>CA-2016-104738</t>
  </si>
  <si>
    <t>CA-2018-145009</t>
  </si>
  <si>
    <t>US-2018-131114</t>
  </si>
  <si>
    <t>CA-2019-117443</t>
  </si>
  <si>
    <t>CA-2017-132507</t>
  </si>
  <si>
    <t>CA-2019-144820</t>
  </si>
  <si>
    <t>US-2019-158218</t>
  </si>
  <si>
    <t>CA-2019-121503</t>
  </si>
  <si>
    <t>CA-2019-107797</t>
  </si>
  <si>
    <t>Permanent Self-Adhesive File Folder Labels for Typewriters, 1 1/8 x 3 1/2, White</t>
  </si>
  <si>
    <t>CA-2019-152926</t>
  </si>
  <si>
    <t>CA-2019-103478</t>
  </si>
  <si>
    <t>US-2017-104185</t>
  </si>
  <si>
    <t>Space Solutions Industrial Galvanized Steel Shelving.</t>
  </si>
  <si>
    <t>Binney &amp; Smith inkTank Erasable Pocket Highlighter, Chisel Tip, Yellow</t>
  </si>
  <si>
    <t>CA-2018-141523</t>
  </si>
  <si>
    <t>CA-2019-152912</t>
  </si>
  <si>
    <t>CA-2016-119529</t>
  </si>
  <si>
    <t>Atlantic City</t>
  </si>
  <si>
    <t>Jason Klamczynski</t>
  </si>
  <si>
    <t>CA-2018-158043</t>
  </si>
  <si>
    <t>CA-2019-118367</t>
  </si>
  <si>
    <t>CA-2017-148432</t>
  </si>
  <si>
    <t>Loose Memo Sheets</t>
  </si>
  <si>
    <t>CA-2017-104514</t>
  </si>
  <si>
    <t>CA-2017-110632</t>
  </si>
  <si>
    <t>US-2017-116981</t>
  </si>
  <si>
    <t>CA-2016-109904</t>
  </si>
  <si>
    <t>CA-2018-120082</t>
  </si>
  <si>
    <t>CA-2019-112172</t>
  </si>
  <si>
    <t>CA-2018-101630</t>
  </si>
  <si>
    <t>Staple-on labels</t>
  </si>
  <si>
    <t>CA-2019-128265</t>
  </si>
  <si>
    <t>CA-2019-136511</t>
  </si>
  <si>
    <t>Acco 6 Outlet Guardian Basic Surge Suppressor</t>
  </si>
  <si>
    <t>US-2016-146353</t>
  </si>
  <si>
    <t>CA-2019-151911</t>
  </si>
  <si>
    <t>CA-2018-108350</t>
  </si>
  <si>
    <t>Xerox 1935</t>
  </si>
  <si>
    <t>CA-2019-167101</t>
  </si>
  <si>
    <t>US-2016-169390</t>
  </si>
  <si>
    <t>CA-2019-132437</t>
  </si>
  <si>
    <t>CA-2019-164819</t>
  </si>
  <si>
    <t>CA-2017-161214</t>
  </si>
  <si>
    <t>CA-2019-137323</t>
  </si>
  <si>
    <t>CA-2016-122070</t>
  </si>
  <si>
    <t>CA-2019-160983</t>
  </si>
  <si>
    <t>CA-2018-136133</t>
  </si>
  <si>
    <t>Belkin 7 Outlet SurgeMaster II</t>
  </si>
  <si>
    <t>CA-2017-161795</t>
  </si>
  <si>
    <t>US-2017-161466</t>
  </si>
  <si>
    <t>CA-2018-131744</t>
  </si>
  <si>
    <t>CA-2019-141425</t>
  </si>
  <si>
    <t>CA-2016-164385</t>
  </si>
  <si>
    <t>CA-2019-136000</t>
  </si>
  <si>
    <t>US-2019-112928</t>
  </si>
  <si>
    <t>CA-2017-101126</t>
  </si>
  <si>
    <t>CA-2016-127859</t>
  </si>
  <si>
    <t>US-2019-117723</t>
  </si>
  <si>
    <t>CA-2019-104024</t>
  </si>
  <si>
    <t>Elyria</t>
  </si>
  <si>
    <t>CA-2019-121678</t>
  </si>
  <si>
    <t>CA-2019-107832</t>
  </si>
  <si>
    <t>CA-2018-146521</t>
  </si>
  <si>
    <t>CA-2019-133263</t>
  </si>
  <si>
    <t>CA-2019-134649</t>
  </si>
  <si>
    <t>CA-2017-119592</t>
  </si>
  <si>
    <t>CA-2018-157161</t>
  </si>
  <si>
    <t>Karen Seio</t>
  </si>
  <si>
    <t>CA-2017-169677</t>
  </si>
  <si>
    <t>CA-2017-163237</t>
  </si>
  <si>
    <t>US-2019-162670</t>
  </si>
  <si>
    <t>CA-2016-102988</t>
  </si>
  <si>
    <t>CA-2016-114790</t>
  </si>
  <si>
    <t>CA-2017-109470</t>
  </si>
  <si>
    <t>CA-2016-129819</t>
  </si>
  <si>
    <t>CA-2017-166604</t>
  </si>
  <si>
    <t>CA-2016-120432</t>
  </si>
  <si>
    <t>CA-2018-109407</t>
  </si>
  <si>
    <t>CA-2019-103009</t>
  </si>
  <si>
    <t>Xerox 1963</t>
  </si>
  <si>
    <t>CA-2018-143805</t>
  </si>
  <si>
    <t>US-2017-140851</t>
  </si>
  <si>
    <t>CA-2019-122693</t>
  </si>
  <si>
    <t>Summerville</t>
  </si>
  <si>
    <t>CA-2019-128300</t>
  </si>
  <si>
    <t>CA-2018-134474</t>
  </si>
  <si>
    <t>Newell 337</t>
  </si>
  <si>
    <t>CA-2016-164910</t>
  </si>
  <si>
    <t>CA-2016-121286</t>
  </si>
  <si>
    <t>CA-2019-104864</t>
  </si>
  <si>
    <t>CA-2017-161445</t>
  </si>
  <si>
    <t>CA-2018-122518</t>
  </si>
  <si>
    <t>CA-2019-158561</t>
  </si>
  <si>
    <t>CA-2018-113236</t>
  </si>
  <si>
    <t>Xerox 211</t>
  </si>
  <si>
    <t>CA-2019-153654</t>
  </si>
  <si>
    <t>CA-2018-166163</t>
  </si>
  <si>
    <t>US-2019-146416</t>
  </si>
  <si>
    <t>US-2019-149006</t>
  </si>
  <si>
    <t>CA-2019-141747</t>
  </si>
  <si>
    <t>CA-2019-118724</t>
  </si>
  <si>
    <t>CA-2018-146437</t>
  </si>
  <si>
    <t>US-2018-100405</t>
  </si>
  <si>
    <t>Salinas</t>
  </si>
  <si>
    <t>CA-2018-152534</t>
  </si>
  <si>
    <t>CA-2016-141838</t>
  </si>
  <si>
    <t>Newell 308</t>
  </si>
  <si>
    <t>CA-2019-164707</t>
  </si>
  <si>
    <t>CA-2018-144855</t>
  </si>
  <si>
    <t>CA-2017-132815</t>
  </si>
  <si>
    <t>CA-2017-136700</t>
  </si>
  <si>
    <t>CA-2017-127481</t>
  </si>
  <si>
    <t>CA-2019-132178</t>
  </si>
  <si>
    <t>CA-2018-155187</t>
  </si>
  <si>
    <t>CA-2016-169642</t>
  </si>
  <si>
    <t>CA-2019-125101</t>
  </si>
  <si>
    <t>CA-2018-110730</t>
  </si>
  <si>
    <t>CA-2017-168760</t>
  </si>
  <si>
    <t>CA-2016-153808</t>
  </si>
  <si>
    <t>US-2019-140907</t>
  </si>
  <si>
    <t>Col-Erase Pencils with Erasers</t>
  </si>
  <si>
    <t>CA-2019-137463</t>
  </si>
  <si>
    <t>CA-2019-134635</t>
  </si>
  <si>
    <t>CA-2016-155264</t>
  </si>
  <si>
    <t>CA-2016-128622</t>
  </si>
  <si>
    <t>CA-2016-109218</t>
  </si>
  <si>
    <t>Bulldog Table or Wall-Mount Pencil Sharpener</t>
  </si>
  <si>
    <t>CA-2017-143616</t>
  </si>
  <si>
    <t>US-2017-164448</t>
  </si>
  <si>
    <t>Matthew Clasen</t>
  </si>
  <si>
    <t>CA-2018-139010</t>
  </si>
  <si>
    <t>CA-2019-137001</t>
  </si>
  <si>
    <t>CA-2016-164469</t>
  </si>
  <si>
    <t>CA-2018-108959</t>
  </si>
  <si>
    <t>Escondido</t>
  </si>
  <si>
    <t>CA-2016-104808</t>
  </si>
  <si>
    <t>CA-2016-154837</t>
  </si>
  <si>
    <t>CA-2019-124576</t>
  </si>
  <si>
    <t>CA-2018-111913</t>
  </si>
  <si>
    <t>Pleasant Grove</t>
  </si>
  <si>
    <t>CA-2017-132633</t>
  </si>
  <si>
    <t>CA-2019-163874</t>
  </si>
  <si>
    <t>CA-2019-105445</t>
  </si>
  <si>
    <t>CA-2016-123477</t>
  </si>
  <si>
    <t>Yuma</t>
  </si>
  <si>
    <t>CA-2018-106621</t>
  </si>
  <si>
    <t>CA-2017-142041</t>
  </si>
  <si>
    <t>US-2017-159499</t>
  </si>
  <si>
    <t>CA-2019-116204</t>
  </si>
  <si>
    <t>CA-2018-167983</t>
  </si>
  <si>
    <t>US-2019-162068</t>
  </si>
  <si>
    <t>CA-2018-100041</t>
  </si>
  <si>
    <t>CA-2016-156993</t>
  </si>
  <si>
    <t>Tamara Chand</t>
  </si>
  <si>
    <t>CA-2018-118689</t>
  </si>
  <si>
    <t>Maple Grove</t>
  </si>
  <si>
    <t>CA-2019-150497</t>
  </si>
  <si>
    <t>CA-2019-149048</t>
  </si>
  <si>
    <t>CA-2016-166590</t>
  </si>
  <si>
    <t>CA-2019-102155</t>
  </si>
  <si>
    <t>CA-2019-158673</t>
  </si>
  <si>
    <t>CA-2017-115168</t>
  </si>
  <si>
    <t>CA-2019-155362</t>
  </si>
  <si>
    <t>CA-2019-159506</t>
  </si>
  <si>
    <t>Woodbury</t>
  </si>
  <si>
    <t>CA-2017-149811</t>
  </si>
  <si>
    <t>CA-2019-116358</t>
  </si>
  <si>
    <t>CA-2016-115980</t>
  </si>
  <si>
    <t>CA-2018-152457</t>
  </si>
  <si>
    <t>Xerox 1991</t>
  </si>
  <si>
    <t>Roy Phan</t>
  </si>
  <si>
    <t>CA-2018-168774</t>
  </si>
  <si>
    <t>CA-2017-111017</t>
  </si>
  <si>
    <t>US-2016-157070</t>
  </si>
  <si>
    <t>US-2019-165869</t>
  </si>
  <si>
    <t>CA-2019-166317</t>
  </si>
  <si>
    <t>CA-2018-105900</t>
  </si>
  <si>
    <t>US-2018-152835</t>
  </si>
  <si>
    <t>CA-2019-146493</t>
  </si>
  <si>
    <t>CA-2019-142125</t>
  </si>
  <si>
    <t>CA-2016-151379</t>
  </si>
  <si>
    <t>Xerox 1929</t>
  </si>
  <si>
    <t>CA-2017-113901</t>
  </si>
  <si>
    <t>US-2016-120175</t>
  </si>
  <si>
    <t>CA-2017-146290</t>
  </si>
  <si>
    <t>CA-2016-111150</t>
  </si>
  <si>
    <t>CA-2018-157868</t>
  </si>
  <si>
    <t>CA-2017-142377</t>
  </si>
  <si>
    <t>CA-2018-105354</t>
  </si>
  <si>
    <t>CA-2019-144883</t>
  </si>
  <si>
    <t>CA-2018-128923</t>
  </si>
  <si>
    <t>US-2016-168501</t>
  </si>
  <si>
    <t>US-2019-126081</t>
  </si>
  <si>
    <t>CA-2016-126333</t>
  </si>
  <si>
    <t>CA-2018-165218</t>
  </si>
  <si>
    <t>CA-2017-162964</t>
  </si>
  <si>
    <t>CA-2018-108868</t>
  </si>
  <si>
    <t>CA-2017-107083</t>
  </si>
  <si>
    <t>CA-2019-127922</t>
  </si>
  <si>
    <t>CA-2016-127383</t>
  </si>
  <si>
    <t>Haltom City</t>
  </si>
  <si>
    <t>CA-2017-121041</t>
  </si>
  <si>
    <t>US-2016-134712</t>
  </si>
  <si>
    <t>CA-2019-130771</t>
  </si>
  <si>
    <t>CA-2019-148992</t>
  </si>
  <si>
    <t>CA-2016-169649</t>
  </si>
  <si>
    <t>Baytown</t>
  </si>
  <si>
    <t>CA-2017-121097</t>
  </si>
  <si>
    <t>CA-2018-108581</t>
  </si>
  <si>
    <t>CA-2016-165379</t>
  </si>
  <si>
    <t>CA-2018-160136</t>
  </si>
  <si>
    <t>CA-2019-138618</t>
  </si>
  <si>
    <t>CA-2016-160738</t>
  </si>
  <si>
    <t>CA-2016-104773</t>
  </si>
  <si>
    <t>CA-2019-112536</t>
  </si>
  <si>
    <t>CA-2017-111395</t>
  </si>
  <si>
    <t>US-2016-154655</t>
  </si>
  <si>
    <t>Lela Donovan</t>
  </si>
  <si>
    <t>CA-2018-152331</t>
  </si>
  <si>
    <t>CA-2019-117114</t>
  </si>
  <si>
    <t>US-2019-108245</t>
  </si>
  <si>
    <t>CA-2019-134285</t>
  </si>
  <si>
    <t>CA-2017-121132</t>
  </si>
  <si>
    <t>CA-2017-116687</t>
  </si>
  <si>
    <t>CA-2016-126907</t>
  </si>
  <si>
    <t>US-2019-101721</t>
  </si>
  <si>
    <t>CA-2019-167626</t>
  </si>
  <si>
    <t>US-2019-151316</t>
  </si>
  <si>
    <t>CA-2019-136609</t>
  </si>
  <si>
    <t>CA-2018-158925</t>
  </si>
  <si>
    <t>US-2019-141677</t>
  </si>
  <si>
    <t>CA-2016-129168</t>
  </si>
  <si>
    <t>US-2017-117184</t>
  </si>
  <si>
    <t>CA-2019-136238</t>
  </si>
  <si>
    <t>CA-2016-103191</t>
  </si>
  <si>
    <t>CA-2018-109652</t>
  </si>
  <si>
    <t>CA-2019-111220</t>
  </si>
  <si>
    <t>CA-2018-103037</t>
  </si>
  <si>
    <t>CA-2018-123722</t>
  </si>
  <si>
    <t>CA-2019-139444</t>
  </si>
  <si>
    <t>CA-2018-114944</t>
  </si>
  <si>
    <t>CA-2018-123932</t>
  </si>
  <si>
    <t>US-2018-103646</t>
  </si>
  <si>
    <t>US-2019-129203</t>
  </si>
  <si>
    <t>CA-2019-146024</t>
  </si>
  <si>
    <t>CA-2019-104108</t>
  </si>
  <si>
    <t>Grapevine</t>
  </si>
  <si>
    <t>US-2018-132423</t>
  </si>
  <si>
    <t>CA-2017-121405</t>
  </si>
  <si>
    <t>CA-2016-116757</t>
  </si>
  <si>
    <t>US-2019-108700</t>
  </si>
  <si>
    <t>CA-2019-136063</t>
  </si>
  <si>
    <t>CA-2019-162691</t>
  </si>
  <si>
    <t>CA-2018-114209</t>
  </si>
  <si>
    <t>CA-2018-147109</t>
  </si>
  <si>
    <t>US-2017-163685</t>
  </si>
  <si>
    <t>Xerox 1928</t>
  </si>
  <si>
    <t>CA-2016-132801</t>
  </si>
  <si>
    <t>CA-2019-103765</t>
  </si>
  <si>
    <t>CA-2018-168361</t>
  </si>
  <si>
    <t>CA-2016-103492</t>
  </si>
  <si>
    <t>CA-2017-123456</t>
  </si>
  <si>
    <t>CA-2018-166240</t>
  </si>
  <si>
    <t>CA-2018-125920</t>
  </si>
  <si>
    <t>CA-2019-146367</t>
  </si>
  <si>
    <t>CA-2017-136378</t>
  </si>
  <si>
    <t>CA-2016-115336</t>
  </si>
  <si>
    <t>CA-2018-108364</t>
  </si>
  <si>
    <t>US-2019-122714</t>
  </si>
  <si>
    <t>US-2019-148551</t>
  </si>
  <si>
    <t>Honeywell Enviracaire Portable Air Cleaner for up to 8 x 10 Room</t>
  </si>
  <si>
    <t>US-2019-132206</t>
  </si>
  <si>
    <t>Missouri City</t>
  </si>
  <si>
    <t>CA-2019-158953</t>
  </si>
  <si>
    <t>CA-2017-141810</t>
  </si>
  <si>
    <t>US-2017-109015</t>
  </si>
  <si>
    <t>CA-2019-132339</t>
  </si>
  <si>
    <t>CA-2016-118976</t>
  </si>
  <si>
    <t>CA-2018-131835</t>
  </si>
  <si>
    <t>CA-2019-109099</t>
  </si>
  <si>
    <t>CA-2019-105480</t>
  </si>
  <si>
    <t>CA-2018-144785</t>
  </si>
  <si>
    <t>CA-2016-134215</t>
  </si>
  <si>
    <t>CA-2016-139423</t>
  </si>
  <si>
    <t>CA-2016-123127</t>
  </si>
  <si>
    <t>Blackstonian Pencils</t>
  </si>
  <si>
    <t>CA-2017-152681</t>
  </si>
  <si>
    <t>CA-2018-133613</t>
  </si>
  <si>
    <t>CA-2016-138359</t>
  </si>
  <si>
    <t>CA-2018-101546</t>
  </si>
  <si>
    <t>CA-2017-108588</t>
  </si>
  <si>
    <t>CA-2019-123372</t>
  </si>
  <si>
    <t>US-2019-118535</t>
  </si>
  <si>
    <t>CA-2018-161473</t>
  </si>
  <si>
    <t>CA-2017-111094</t>
  </si>
  <si>
    <t>CA-2018-113607</t>
  </si>
  <si>
    <t>Xerox 1969</t>
  </si>
  <si>
    <t>CA-2018-152520</t>
  </si>
  <si>
    <t>CA-2017-109575</t>
  </si>
  <si>
    <t>CA-2018-101336</t>
  </si>
  <si>
    <t>CA-2019-169999</t>
  </si>
  <si>
    <t>Bridgeton</t>
  </si>
  <si>
    <t>CA-2018-112389</t>
  </si>
  <si>
    <t>CA-2018-134376</t>
  </si>
  <si>
    <t>CA-2016-127523</t>
  </si>
  <si>
    <t>Guy Phonely</t>
  </si>
  <si>
    <t>CA-2017-117961</t>
  </si>
  <si>
    <t>CA-2019-168858</t>
  </si>
  <si>
    <t>CA-2016-140396</t>
  </si>
  <si>
    <t>CA-2019-148355</t>
  </si>
  <si>
    <t>CA-2017-160213</t>
  </si>
  <si>
    <t>CA-2019-102197</t>
  </si>
  <si>
    <t>CA-2019-104906</t>
  </si>
  <si>
    <t>CA-2019-107132</t>
  </si>
  <si>
    <t>Xerox 1885</t>
  </si>
  <si>
    <t>CA-2019-120019</t>
  </si>
  <si>
    <t>CA-2017-156755</t>
  </si>
  <si>
    <t>CA-2016-107153</t>
  </si>
  <si>
    <t>CA-2017-119102</t>
  </si>
  <si>
    <t>CA-2017-116260</t>
  </si>
  <si>
    <t>CA-2018-151169</t>
  </si>
  <si>
    <t>CA-2016-148369</t>
  </si>
  <si>
    <t>CA-2019-103506</t>
  </si>
  <si>
    <t>Beverly</t>
  </si>
  <si>
    <t>CA-2016-141313</t>
  </si>
  <si>
    <t>Xerox 1918</t>
  </si>
  <si>
    <t>CA-2018-160535</t>
  </si>
  <si>
    <t>Fiskars Home &amp; Office Scissors</t>
  </si>
  <si>
    <t>CA-2018-158001</t>
  </si>
  <si>
    <t>CA-2018-153836</t>
  </si>
  <si>
    <t>CA-2019-167080</t>
  </si>
  <si>
    <t>US-2017-145121</t>
  </si>
  <si>
    <t>CA-2017-156013</t>
  </si>
  <si>
    <t>CA-2017-137897</t>
  </si>
  <si>
    <t>US-2018-165505</t>
  </si>
  <si>
    <t>4009 Highlighters</t>
  </si>
  <si>
    <t>CA-2018-101623</t>
  </si>
  <si>
    <t>CA-2017-156923</t>
  </si>
  <si>
    <t>CA-2018-139885</t>
  </si>
  <si>
    <t>CA-2018-168543</t>
  </si>
  <si>
    <t>CA-2016-110065</t>
  </si>
  <si>
    <t>CA-2016-109302</t>
  </si>
  <si>
    <t>Xerox 1926</t>
  </si>
  <si>
    <t>CA-2019-164112</t>
  </si>
  <si>
    <t>CA-2019-148929</t>
  </si>
  <si>
    <t>CA-2017-111297</t>
  </si>
  <si>
    <t>CA-2018-127194</t>
  </si>
  <si>
    <t>US-2016-150126</t>
  </si>
  <si>
    <t>Xerox 1956</t>
  </si>
  <si>
    <t>CA-2017-107902</t>
  </si>
  <si>
    <t>CA-2018-132409</t>
  </si>
  <si>
    <t>CA-2018-158211</t>
  </si>
  <si>
    <t>CA-2019-148012</t>
  </si>
  <si>
    <t>CA-2018-125164</t>
  </si>
  <si>
    <t>CA-2019-123043</t>
  </si>
  <si>
    <t>CA-2017-161263</t>
  </si>
  <si>
    <t>CA-2016-111157</t>
  </si>
  <si>
    <t>CA-2019-160962</t>
  </si>
  <si>
    <t>CA-2017-128608</t>
  </si>
  <si>
    <t>CA-2018-117282</t>
  </si>
  <si>
    <t>CA-2018-149797</t>
  </si>
  <si>
    <t>CA-2017-134922</t>
  </si>
  <si>
    <t>CA-2019-122644</t>
  </si>
  <si>
    <t>York</t>
  </si>
  <si>
    <t>CA-2019-169404</t>
  </si>
  <si>
    <t>CA-2019-148138</t>
  </si>
  <si>
    <t>CA-2016-140228</t>
  </si>
  <si>
    <t>CA-2017-138492</t>
  </si>
  <si>
    <t>US-2018-101196</t>
  </si>
  <si>
    <t>CA-2018-116344</t>
  </si>
  <si>
    <t>CA-2017-100734</t>
  </si>
  <si>
    <t>CA-2017-125178</t>
  </si>
  <si>
    <t>CA-2019-155957</t>
  </si>
  <si>
    <t>CA-2019-160633</t>
  </si>
  <si>
    <t>Andy Yotov</t>
  </si>
  <si>
    <t>CA-2016-101427</t>
  </si>
  <si>
    <t>CA-2018-132094</t>
  </si>
  <si>
    <t>CA-2016-123316</t>
  </si>
  <si>
    <t>CA-2018-123015</t>
  </si>
  <si>
    <t>CA-2019-104640</t>
  </si>
  <si>
    <t>CA-2018-144400</t>
  </si>
  <si>
    <t>Phillip Breyer</t>
  </si>
  <si>
    <t>CA-2016-149055</t>
  </si>
  <si>
    <t>Quality Park Security Envelopes</t>
  </si>
  <si>
    <t>CA-2019-167542</t>
  </si>
  <si>
    <t>CA-2019-121909</t>
  </si>
  <si>
    <t>US-2019-122672</t>
  </si>
  <si>
    <t>US-2019-101840</t>
  </si>
  <si>
    <t>CA-2019-122112</t>
  </si>
  <si>
    <t>CA-2019-156363</t>
  </si>
  <si>
    <t>CA-2017-106215</t>
  </si>
  <si>
    <t>CA-2019-125199</t>
  </si>
  <si>
    <t>CA-2016-138450</t>
  </si>
  <si>
    <t>CA-2018-115525</t>
  </si>
  <si>
    <t>CA-2019-141663</t>
  </si>
  <si>
    <t>CA-2019-127397</t>
  </si>
  <si>
    <t>CA-2018-158575</t>
  </si>
  <si>
    <t>CA-2017-144386</t>
  </si>
  <si>
    <t>CA-2017-142475</t>
  </si>
  <si>
    <t>GBC Therma-A-Bind 250T Electric Binding System</t>
  </si>
  <si>
    <t>CA-2018-153185</t>
  </si>
  <si>
    <t>CA-2018-155481</t>
  </si>
  <si>
    <t>US-2019-158946</t>
  </si>
  <si>
    <t>CA-2019-164000</t>
  </si>
  <si>
    <t>CA-2018-162390</t>
  </si>
  <si>
    <t>CA-2019-131366</t>
  </si>
  <si>
    <t>US-2018-102141</t>
  </si>
  <si>
    <t>CA-2019-157469</t>
  </si>
  <si>
    <t>CA-2017-102876</t>
  </si>
  <si>
    <t>CA-2019-152205</t>
  </si>
  <si>
    <t>CA-2019-133067</t>
  </si>
  <si>
    <t>CA-2017-102806</t>
  </si>
  <si>
    <t>CA-2016-107398</t>
  </si>
  <si>
    <t>CA-2018-163202</t>
  </si>
  <si>
    <t>CA-2017-109001</t>
  </si>
  <si>
    <t>CA-2019-144526</t>
  </si>
  <si>
    <t>CA-2017-113523</t>
  </si>
  <si>
    <t>CA-2016-136742</t>
  </si>
  <si>
    <t>CA-2019-115119</t>
  </si>
  <si>
    <t>CA-2017-129525</t>
  </si>
  <si>
    <t>Avery 482</t>
  </si>
  <si>
    <t>CA-2017-137281</t>
  </si>
  <si>
    <t>CA-2016-129091</t>
  </si>
  <si>
    <t>CA-2016-149538</t>
  </si>
  <si>
    <t>CA-2018-115504</t>
  </si>
  <si>
    <t>CA-2017-147529</t>
  </si>
  <si>
    <t>CA-2016-152562</t>
  </si>
  <si>
    <t>CA-2019-169012</t>
  </si>
  <si>
    <t>Holmes Harmony HEPA Air Purifier for 17 x 20 Room</t>
  </si>
  <si>
    <t>CA-2018-142097</t>
  </si>
  <si>
    <t>CA-2019-165029</t>
  </si>
  <si>
    <t>CA-2017-122168</t>
  </si>
  <si>
    <t>CA-2016-102274</t>
  </si>
  <si>
    <t>CA-2017-104941</t>
  </si>
  <si>
    <t>CA-2019-160724</t>
  </si>
  <si>
    <t>CA-2016-163223</t>
  </si>
  <si>
    <t>CA-2017-154921</t>
  </si>
  <si>
    <t>CA-2016-103807</t>
  </si>
  <si>
    <t>CA-2016-128846</t>
  </si>
  <si>
    <t>CA-2016-146885</t>
  </si>
  <si>
    <t>US-2016-143581</t>
  </si>
  <si>
    <t>Fred Wasserman</t>
  </si>
  <si>
    <t>CA-2017-121552</t>
  </si>
  <si>
    <t>CA-2018-109911</t>
  </si>
  <si>
    <t>CA-2019-127803</t>
  </si>
  <si>
    <t>CA-2016-111500</t>
  </si>
  <si>
    <t>US-2017-148817</t>
  </si>
  <si>
    <t>CA-2016-153087</t>
  </si>
  <si>
    <t>Xerox 204</t>
  </si>
  <si>
    <t>CA-2019-147361</t>
  </si>
  <si>
    <t>CA-2016-136336</t>
  </si>
  <si>
    <t>US-2018-102232</t>
  </si>
  <si>
    <t>Boston Model 1800 Electric Pencil Sharpener, Gray</t>
  </si>
  <si>
    <t>US-2016-157231</t>
  </si>
  <si>
    <t>Mitch Willingham</t>
  </si>
  <si>
    <t>CA-2016-117639</t>
  </si>
  <si>
    <t>CA-2017-169572</t>
  </si>
  <si>
    <t>CA-2018-166380</t>
  </si>
  <si>
    <t>CA-2019-156272</t>
  </si>
  <si>
    <t>CA-2019-155824</t>
  </si>
  <si>
    <t>CA-2017-120845</t>
  </si>
  <si>
    <t>US-2016-107405</t>
  </si>
  <si>
    <t>CA-2018-124254</t>
  </si>
  <si>
    <t>US-2017-112508</t>
  </si>
  <si>
    <t>CA-2018-165316</t>
  </si>
  <si>
    <t>CA-2019-104318</t>
  </si>
  <si>
    <t>CA-2019-128769</t>
  </si>
  <si>
    <t>CA-2016-151953</t>
  </si>
  <si>
    <t>CA-2017-155453</t>
  </si>
  <si>
    <t>CA-2019-160017</t>
  </si>
  <si>
    <t>CA-2016-125136</t>
  </si>
  <si>
    <t>CA-2016-137911</t>
  </si>
  <si>
    <t>CA-2019-168102</t>
  </si>
  <si>
    <t>Erica Bern</t>
  </si>
  <si>
    <t>US-2018-150357</t>
  </si>
  <si>
    <t>CA-2019-110310</t>
  </si>
  <si>
    <t>CA-2016-102673</t>
  </si>
  <si>
    <t>CA-2016-152849</t>
  </si>
  <si>
    <t>CA-2018-109743</t>
  </si>
  <si>
    <t>CA-2017-103793</t>
  </si>
  <si>
    <t>US-2019-115252</t>
  </si>
  <si>
    <t>CA-2017-147011</t>
  </si>
  <si>
    <t>CA-2018-116764</t>
  </si>
  <si>
    <t>Avery 484</t>
  </si>
  <si>
    <t>CA-2019-141614</t>
  </si>
  <si>
    <t>CA-2019-164917</t>
  </si>
  <si>
    <t>CA-2017-160696</t>
  </si>
  <si>
    <t>US-2019-128118</t>
  </si>
  <si>
    <t>Avery 507</t>
  </si>
  <si>
    <t>CA-2019-107167</t>
  </si>
  <si>
    <t>CA-2016-112718</t>
  </si>
  <si>
    <t>CA-2016-101770</t>
  </si>
  <si>
    <t>US-2016-147774</t>
  </si>
  <si>
    <t>US-2018-150567</t>
  </si>
  <si>
    <t>CA-2018-139689</t>
  </si>
  <si>
    <t>CA-2018-118178</t>
  </si>
  <si>
    <t>US-2018-144393</t>
  </si>
  <si>
    <t>CA-2017-105571</t>
  </si>
  <si>
    <t>CA-2019-151855</t>
  </si>
  <si>
    <t>CA-2019-161592</t>
  </si>
  <si>
    <t>CA-2018-123617</t>
  </si>
  <si>
    <t>US-2019-166611</t>
  </si>
  <si>
    <t>CA-2016-148425</t>
  </si>
  <si>
    <t>CA-2016-157623</t>
  </si>
  <si>
    <t>US-2016-134187</t>
  </si>
  <si>
    <t>CA-2019-108000</t>
  </si>
  <si>
    <t>CA-2018-160941</t>
  </si>
  <si>
    <t>CA-2019-139080</t>
  </si>
  <si>
    <t>CA-2018-135776</t>
  </si>
  <si>
    <t>CA-2019-108854</t>
  </si>
  <si>
    <t>CA-2019-130841</t>
  </si>
  <si>
    <t>CA-2019-120936</t>
  </si>
  <si>
    <t>CA-2016-141110</t>
  </si>
  <si>
    <t>CA-2016-121762</t>
  </si>
  <si>
    <t>CA-2016-142979</t>
  </si>
  <si>
    <t>CA-2019-154501</t>
  </si>
  <si>
    <t>CA-2019-102974</t>
  </si>
  <si>
    <t>CA-2018-140256</t>
  </si>
  <si>
    <t>CA-2019-161823</t>
  </si>
  <si>
    <t>Reno</t>
  </si>
  <si>
    <t>CA-2018-160395</t>
  </si>
  <si>
    <t>CA-2019-100237</t>
  </si>
  <si>
    <t>CA-2019-143651</t>
  </si>
  <si>
    <t>CA-2017-115420</t>
  </si>
  <si>
    <t>CA-2016-112291</t>
  </si>
  <si>
    <t>CA-2016-160066</t>
  </si>
  <si>
    <t>CA-2017-139290</t>
  </si>
  <si>
    <t>CA-2018-124814</t>
  </si>
  <si>
    <t>EcoTones Memo Sheets</t>
  </si>
  <si>
    <t>CA-2017-165554</t>
  </si>
  <si>
    <t>CA-2017-163104</t>
  </si>
  <si>
    <t>CA-2018-104633</t>
  </si>
  <si>
    <t>CA-2017-148250</t>
  </si>
  <si>
    <t>CA-2016-126480</t>
  </si>
  <si>
    <t>CA-2018-165820</t>
  </si>
  <si>
    <t>CA-2016-103401</t>
  </si>
  <si>
    <t>CA-2018-100244</t>
  </si>
  <si>
    <t>Coachella</t>
  </si>
  <si>
    <t>CA-2019-159597</t>
  </si>
  <si>
    <t>CA-2019-121398</t>
  </si>
  <si>
    <t>CA-2019-129294</t>
  </si>
  <si>
    <t>CA-2017-129532</t>
  </si>
  <si>
    <t>CA-2017-162369</t>
  </si>
  <si>
    <t>CA-2018-101189</t>
  </si>
  <si>
    <t>CA-2019-105487</t>
  </si>
  <si>
    <t>CA-2017-130113</t>
  </si>
  <si>
    <t>CA-2017-129546</t>
  </si>
  <si>
    <t>CA-2019-104619</t>
  </si>
  <si>
    <t>CA-2016-114643</t>
  </si>
  <si>
    <t>CA-2019-115931</t>
  </si>
  <si>
    <t>CA-2017-111507</t>
  </si>
  <si>
    <t>CA-2019-134152</t>
  </si>
  <si>
    <t>CA-2017-111234</t>
  </si>
  <si>
    <t>CA-2019-164959</t>
  </si>
  <si>
    <t>CA-2016-133424</t>
  </si>
  <si>
    <t>US-2019-103226</t>
  </si>
  <si>
    <t>US-2018-106313</t>
  </si>
  <si>
    <t>CA-2019-100825</t>
  </si>
  <si>
    <t>CA-2019-116288</t>
  </si>
  <si>
    <t>CA-2017-130204</t>
  </si>
  <si>
    <t>US-2019-160143</t>
  </si>
  <si>
    <t>CA-2019-119011</t>
  </si>
  <si>
    <t>CA-2018-156811</t>
  </si>
  <si>
    <t>CA-2017-166800</t>
  </si>
  <si>
    <t>CA-2019-105130</t>
  </si>
  <si>
    <t>CA-2017-110289</t>
  </si>
  <si>
    <t>CA-2017-149566</t>
  </si>
  <si>
    <t>CA-2019-120614</t>
  </si>
  <si>
    <t>US-2018-159093</t>
  </si>
  <si>
    <t>CA-2018-154067</t>
  </si>
  <si>
    <t>CA-2017-138219</t>
  </si>
  <si>
    <t>CA-2019-117261</t>
  </si>
  <si>
    <t>CA-2019-107517</t>
  </si>
  <si>
    <t>CA-2017-148180</t>
  </si>
  <si>
    <t>Yucaipa</t>
  </si>
  <si>
    <t>CA-2017-112014</t>
  </si>
  <si>
    <t>CA-2019-130715</t>
  </si>
  <si>
    <t>CA-2019-136007</t>
  </si>
  <si>
    <t>Alliance Rubber Bands</t>
  </si>
  <si>
    <t>CA-2018-152646</t>
  </si>
  <si>
    <t>CA-2019-101245</t>
  </si>
  <si>
    <t>CA-2019-164049</t>
  </si>
  <si>
    <t>CA-2016-145254</t>
  </si>
  <si>
    <t>CA-2019-129357</t>
  </si>
  <si>
    <t>CA-2016-104976</t>
  </si>
  <si>
    <t>CA-2016-132787</t>
  </si>
  <si>
    <t>CA-2018-149671</t>
  </si>
  <si>
    <t>CA-2019-140515</t>
  </si>
  <si>
    <t>CA-2017-153794</t>
  </si>
  <si>
    <t>CA-2018-144218</t>
  </si>
  <si>
    <t>CA-2019-138380</t>
  </si>
  <si>
    <t>CA-2019-100384</t>
  </si>
  <si>
    <t>CA-2017-109603</t>
  </si>
  <si>
    <t>CA-2019-168403</t>
  </si>
  <si>
    <t>CA-2018-126935</t>
  </si>
  <si>
    <t>CA-2017-163895</t>
  </si>
  <si>
    <t>CA-2018-131639</t>
  </si>
  <si>
    <t>CA-2019-162880</t>
  </si>
  <si>
    <t>CA-2017-142692</t>
  </si>
  <si>
    <t>CA-2017-124800</t>
  </si>
  <si>
    <t>CA-2018-151512</t>
  </si>
  <si>
    <t>CA-2017-107468</t>
  </si>
  <si>
    <t>CA-2017-168767</t>
  </si>
  <si>
    <t>CA-2019-167150</t>
  </si>
  <si>
    <t>CA-2018-168557</t>
  </si>
  <si>
    <t>CA-2018-129693</t>
  </si>
  <si>
    <t>CA-2016-100363</t>
  </si>
  <si>
    <t>CA-2019-137582</t>
  </si>
  <si>
    <t>CA-2016-169852</t>
  </si>
  <si>
    <t>CA-2019-100580</t>
  </si>
  <si>
    <t>Meridian</t>
  </si>
  <si>
    <t>CA-2019-163671</t>
  </si>
  <si>
    <t>CA-2019-168655</t>
  </si>
  <si>
    <t>CA-2019-145765</t>
  </si>
  <si>
    <t>CA-2017-156118</t>
  </si>
  <si>
    <t>CA-2019-158120</t>
  </si>
  <si>
    <t>CA-2017-150714</t>
  </si>
  <si>
    <t>US-2019-168802</t>
  </si>
  <si>
    <t>CA-2017-169278</t>
  </si>
  <si>
    <t>CA-2017-166135</t>
  </si>
  <si>
    <t>CA-2019-135909</t>
  </si>
  <si>
    <t>CA-2019-136623</t>
  </si>
  <si>
    <t>CA-2016-165568</t>
  </si>
  <si>
    <t>CA-2019-139402</t>
  </si>
  <si>
    <t>CA-2016-140039</t>
  </si>
  <si>
    <t>Eldon File Chest Portable File</t>
  </si>
  <si>
    <t>CA-2018-161676</t>
  </si>
  <si>
    <t>CA-2017-104493</t>
  </si>
  <si>
    <t>CA-2016-101175</t>
  </si>
  <si>
    <t>CA-2017-127019</t>
  </si>
  <si>
    <t>CA-2019-111577</t>
  </si>
  <si>
    <t>CA-2018-126809</t>
  </si>
  <si>
    <t>CA-2018-140417</t>
  </si>
  <si>
    <t>CA-2017-101924</t>
  </si>
  <si>
    <t>US-2016-169789</t>
  </si>
  <si>
    <t>CA-2019-104388</t>
  </si>
  <si>
    <t>CA-2018-164938</t>
  </si>
  <si>
    <t>CA-2019-159366</t>
  </si>
  <si>
    <t>CA-2019-162474</t>
  </si>
  <si>
    <t>CA-2019-169362</t>
  </si>
  <si>
    <t>CA-2017-123155</t>
  </si>
  <si>
    <t>CA-2017-104052</t>
  </si>
  <si>
    <t>Palatine</t>
  </si>
  <si>
    <t>CA-2019-149706</t>
  </si>
  <si>
    <t>US-2019-128832</t>
  </si>
  <si>
    <t>V7 USB Numeric Keypad</t>
  </si>
  <si>
    <t>Panasonic KX T7731-B Digital phone</t>
  </si>
  <si>
    <t>CA-2017-145184</t>
  </si>
  <si>
    <t>CA-2018-139409</t>
  </si>
  <si>
    <t>CA-2019-159156</t>
  </si>
  <si>
    <t>CA-2017-103933</t>
  </si>
  <si>
    <t>CA-2018-153682</t>
  </si>
  <si>
    <t>Epson TM-T88V Direct Thermal Printer - Monochrome - Desktop</t>
  </si>
  <si>
    <t>CA-2016-163293</t>
  </si>
  <si>
    <t>Hewlett-Packard Deskjet 3050a All-in-One Color Inkjet Printer</t>
  </si>
  <si>
    <t>Logitech Wireless Boombox Speaker - portable - wireless, wired</t>
  </si>
  <si>
    <t>CA-2018-153318</t>
  </si>
  <si>
    <t>US-2019-111745</t>
  </si>
  <si>
    <t>CA-2018-107615</t>
  </si>
  <si>
    <t>Lexmark S315 Color Inkjet Printer</t>
  </si>
  <si>
    <t>CA-2018-127649</t>
  </si>
  <si>
    <t>Samsung Galaxy Note 2</t>
  </si>
  <si>
    <t>CA-2018-139934</t>
  </si>
  <si>
    <t>CA-2019-160325</t>
  </si>
  <si>
    <t>CA-2017-145758</t>
  </si>
  <si>
    <t>Star Micronics TSP100 TSP143LAN Receipt Printer</t>
  </si>
  <si>
    <t>Zebra ZM400 Thermal Label Printer</t>
  </si>
  <si>
    <t>US-2019-116659</t>
  </si>
  <si>
    <t>CA-2018-164924</t>
  </si>
  <si>
    <t>Brother MFC-9340CDW LED All-In-One Printer, Copier Scanner</t>
  </si>
  <si>
    <t>US-2019-135013</t>
  </si>
  <si>
    <t>CA-2018-108224</t>
  </si>
  <si>
    <t>CA-2018-134425</t>
  </si>
  <si>
    <t>US-2018-131674</t>
  </si>
  <si>
    <t>CA-2019-114370</t>
  </si>
  <si>
    <t>Seidio BD2-HK3IPH5-BK DILEX Case and Holster Combo for Apple iPhone 5/5s - Black</t>
  </si>
  <si>
    <t>Lunatik TT5L-002 Taktik Strike Impact Protection System for iPhone 5</t>
  </si>
  <si>
    <t>CA-2019-137365</t>
  </si>
  <si>
    <t>CA-2017-159863</t>
  </si>
  <si>
    <t>CA-2019-114258</t>
  </si>
  <si>
    <t>CA-2019-126396</t>
  </si>
  <si>
    <t>Hewlett-Packard Deskjet 5550 Printer</t>
  </si>
  <si>
    <t>Maxell iVDR EX 500GB Cartridge</t>
  </si>
  <si>
    <t>CA-2018-140438</t>
  </si>
  <si>
    <t>CA-2017-110765</t>
  </si>
  <si>
    <t>CA-2019-155152</t>
  </si>
  <si>
    <t>CA-2018-157791</t>
  </si>
  <si>
    <t>CA-2019-152856</t>
  </si>
  <si>
    <t>Okidata MB491 Multifunction Printer</t>
  </si>
  <si>
    <t>Imation Secure Drive + Hardware Encrypted USB flash drive - 16 GB</t>
  </si>
  <si>
    <t>Ativa D5772 2-Line 5.8GHz Digital Expandable Corded/Cordless Phone System with Answering &amp; Caller ID/Call Waiting, Black/Silver</t>
  </si>
  <si>
    <t>US-2018-138408</t>
  </si>
  <si>
    <t>Avaya IP Phone 1140E VoIP phone</t>
  </si>
  <si>
    <t>CA-2017-109708</t>
  </si>
  <si>
    <t>CA-2017-142202</t>
  </si>
  <si>
    <t>CA-2019-118668</t>
  </si>
  <si>
    <t>CA-2018-121748</t>
  </si>
  <si>
    <t>US-2019-128398</t>
  </si>
  <si>
    <t>CA-2019-140494</t>
  </si>
  <si>
    <t>CA-2017-155145</t>
  </si>
  <si>
    <t>CA-2019-118864</t>
  </si>
  <si>
    <t>CA-2019-114804</t>
  </si>
  <si>
    <t>CA-2017-156146</t>
  </si>
  <si>
    <t>CA-2018-135461</t>
  </si>
  <si>
    <t>Plantronics 81402</t>
  </si>
  <si>
    <t>CA-2017-158939</t>
  </si>
  <si>
    <t>US-2018-160206</t>
  </si>
  <si>
    <t>CA-2016-107769</t>
  </si>
  <si>
    <t>CA-2017-154326</t>
  </si>
  <si>
    <t>US-2016-124625</t>
  </si>
  <si>
    <t>US-2018-116365</t>
  </si>
  <si>
    <t>CA-2016-140473</t>
  </si>
  <si>
    <t>US-2018-137547</t>
  </si>
  <si>
    <t>US-2017-100377</t>
  </si>
  <si>
    <t>CA-2017-110548</t>
  </si>
  <si>
    <t>CA-2017-161767</t>
  </si>
  <si>
    <t>NeatDesk Desktop Scanner &amp; Digital Filing System</t>
  </si>
  <si>
    <t>CA-2016-158281</t>
  </si>
  <si>
    <t>Samsung Galaxy S4 Active</t>
  </si>
  <si>
    <t>CA-2017-130995</t>
  </si>
  <si>
    <t>CA-2018-153353</t>
  </si>
  <si>
    <t>CA-2019-123981</t>
  </si>
  <si>
    <t>CA-2018-158358</t>
  </si>
  <si>
    <t>CA-2016-132983</t>
  </si>
  <si>
    <t>GE 30522EE2</t>
  </si>
  <si>
    <t>CA-2017-153906</t>
  </si>
  <si>
    <t>CA-2016-127187</t>
  </si>
  <si>
    <t>CA-2019-129581</t>
  </si>
  <si>
    <t>CA-2019-109750</t>
  </si>
  <si>
    <t>3D Systems Cube Printer, 2nd Generation, Magenta</t>
  </si>
  <si>
    <t>Hewlett-Packard 300S Scientific Calculator</t>
  </si>
  <si>
    <t>Linden</t>
  </si>
  <si>
    <t>CA-2016-107755</t>
  </si>
  <si>
    <t>CA-2019-104066</t>
  </si>
  <si>
    <t>CA-2019-159352</t>
  </si>
  <si>
    <t>Konica Minolta magicolor 1690MF Multifunction Printer</t>
  </si>
  <si>
    <t>CA-2019-158036</t>
  </si>
  <si>
    <t>CA-2018-144554</t>
  </si>
  <si>
    <t>CA-2018-136770</t>
  </si>
  <si>
    <t>CA-2016-132864</t>
  </si>
  <si>
    <t>CA-2019-130302</t>
  </si>
  <si>
    <t>Plantronics Voyager Pro Legend</t>
  </si>
  <si>
    <t>US-2018-106677</t>
  </si>
  <si>
    <t>Anker 24W Portable Micro USB Car Charger</t>
  </si>
  <si>
    <t>CA-2018-116974</t>
  </si>
  <si>
    <t>CA-2019-163629</t>
  </si>
  <si>
    <t>CA-2019-147333</t>
  </si>
  <si>
    <t>CA-2018-106558</t>
  </si>
  <si>
    <t>CA-2017-147102</t>
  </si>
  <si>
    <t>CA-2017-164427</t>
  </si>
  <si>
    <t>CA-2019-161130</t>
  </si>
  <si>
    <t>Sony 8GB Class 10 Micro SDHC R40 Memory Card</t>
  </si>
  <si>
    <t>CA-2017-150308</t>
  </si>
  <si>
    <t>US-2018-164630</t>
  </si>
  <si>
    <t>CA-2017-137106</t>
  </si>
  <si>
    <t>CA-2018-112277</t>
  </si>
  <si>
    <t>Montebello</t>
  </si>
  <si>
    <t>CA-2018-142615</t>
  </si>
  <si>
    <t>US-2018-112396</t>
  </si>
  <si>
    <t>CA-2019-102834</t>
  </si>
  <si>
    <t>CA-2019-121027</t>
  </si>
  <si>
    <t>CA-2018-105963</t>
  </si>
  <si>
    <t>CA-2016-138436</t>
  </si>
  <si>
    <t>CA-2018-168830</t>
  </si>
  <si>
    <t>CA-2018-148516</t>
  </si>
  <si>
    <t>US-2018-108098</t>
  </si>
  <si>
    <t>US-2019-146213</t>
  </si>
  <si>
    <t>CA-2016-135993</t>
  </si>
  <si>
    <t>CA-2018-108882</t>
  </si>
  <si>
    <t>CA-2019-163902</t>
  </si>
  <si>
    <t>CA-2016-159121</t>
  </si>
  <si>
    <t>CA-2018-137673</t>
  </si>
  <si>
    <t>CA-2019-150420</t>
  </si>
  <si>
    <t>HP Officejet Pro 8600 e-All-In-One Printer, Copier, Scanner, Fax</t>
  </si>
  <si>
    <t>CA-2018-154081</t>
  </si>
  <si>
    <t>CA-2018-148740</t>
  </si>
  <si>
    <t>US-2018-151862</t>
  </si>
  <si>
    <t>RCA ViSYS 25423RE1 Corded phone</t>
  </si>
  <si>
    <t>CA-2018-143154</t>
  </si>
  <si>
    <t>CA-2019-122364</t>
  </si>
  <si>
    <t>Socket Bluetooth Cordless Hand Scanner (CHS)</t>
  </si>
  <si>
    <t>CA-2017-164567</t>
  </si>
  <si>
    <t>CA-2017-145821</t>
  </si>
  <si>
    <t>CA-2018-108056</t>
  </si>
  <si>
    <t>Lehi</t>
  </si>
  <si>
    <t>CA-2017-155124</t>
  </si>
  <si>
    <t>US-2018-164189</t>
  </si>
  <si>
    <t>US-2019-132220</t>
  </si>
  <si>
    <t>Macally Suction Cup Mount</t>
  </si>
  <si>
    <t>CA-2018-107202</t>
  </si>
  <si>
    <t>Panasonic KX MB2061 Multifunction Printer</t>
  </si>
  <si>
    <t>CA-2018-138597</t>
  </si>
  <si>
    <t>Peter McVee</t>
  </si>
  <si>
    <t>CA-2018-165148</t>
  </si>
  <si>
    <t>Gary Hansen</t>
  </si>
  <si>
    <t>US-2017-164966</t>
  </si>
  <si>
    <t>Sam Zeldin</t>
  </si>
  <si>
    <t>CA-2016-105165</t>
  </si>
  <si>
    <t>Dennis Pardue</t>
  </si>
  <si>
    <t>CA-2017-118423</t>
  </si>
  <si>
    <t>Evan Minnotte</t>
  </si>
  <si>
    <t>CA-2019-167549</t>
  </si>
  <si>
    <t>CA-2019-102337</t>
  </si>
  <si>
    <t>CA-2016-162089</t>
  </si>
  <si>
    <t>Cyra Reiten</t>
  </si>
  <si>
    <t>CA-2019-159149</t>
  </si>
  <si>
    <t>Corinna Mitchell</t>
  </si>
  <si>
    <t>CA-2017-168088</t>
  </si>
  <si>
    <t>Michael Grace</t>
  </si>
  <si>
    <t>CA-2017-124975</t>
  </si>
  <si>
    <t>Tom Ashbrook</t>
  </si>
  <si>
    <t>CA-2018-129847</t>
  </si>
  <si>
    <t>US-2016-166310</t>
  </si>
  <si>
    <t>Rick Huthwaite</t>
  </si>
  <si>
    <t>CA-2018-168354</t>
  </si>
  <si>
    <t>US-2016-143231</t>
  </si>
  <si>
    <t>CA-2019-152975</t>
  </si>
  <si>
    <t>Emily Ducich</t>
  </si>
  <si>
    <t>CA-2017-160227</t>
  </si>
  <si>
    <t>Matthew Grinstein</t>
  </si>
  <si>
    <t>CA-2019-145660</t>
  </si>
  <si>
    <t>Anne Pryor</t>
  </si>
  <si>
    <t>CA-2018-120250</t>
  </si>
  <si>
    <t>Nicole Fjeld</t>
  </si>
  <si>
    <t>US-2016-131870</t>
  </si>
  <si>
    <t>Dean percer</t>
  </si>
  <si>
    <t>US-2019-132381</t>
  </si>
  <si>
    <t>US-2016-118486</t>
  </si>
  <si>
    <t>CA-2019-155292</t>
  </si>
  <si>
    <t>Tony Chapman</t>
  </si>
  <si>
    <t>CA-2019-121419</t>
  </si>
  <si>
    <t>Penelope Sewall</t>
  </si>
  <si>
    <t>CA-2016-136567</t>
  </si>
  <si>
    <t>US-2019-162558</t>
  </si>
  <si>
    <t>Laurel Beltran</t>
  </si>
  <si>
    <t>CA-2019-118199</t>
  </si>
  <si>
    <t>Chad Cunningham</t>
  </si>
  <si>
    <t>CA-2016-136399</t>
  </si>
  <si>
    <t>CA-2016-125759</t>
  </si>
  <si>
    <t>CA-2019-134838</t>
  </si>
  <si>
    <t>Maria Zettner</t>
  </si>
  <si>
    <t>CA-2019-107314</t>
  </si>
  <si>
    <t>Paul Van Hugh</t>
  </si>
  <si>
    <t>CA-2018-107216</t>
  </si>
  <si>
    <t>Pico Rivera</t>
  </si>
  <si>
    <t>CA-2019-133249</t>
  </si>
  <si>
    <t>Bill Eplett</t>
  </si>
  <si>
    <t>CA-2019-155985</t>
  </si>
  <si>
    <t>US-2019-109316</t>
  </si>
  <si>
    <t>Becky Castell</t>
  </si>
  <si>
    <t>US-2019-120418</t>
  </si>
  <si>
    <t>US-2019-125717</t>
  </si>
  <si>
    <t>Karen Ferguson</t>
  </si>
  <si>
    <t>CA-2016-132451</t>
  </si>
  <si>
    <t>US-2018-141880</t>
  </si>
  <si>
    <t>CA-2018-164399</t>
  </si>
  <si>
    <t>Cynthia Delaney</t>
  </si>
  <si>
    <t>CA-2017-149972</t>
  </si>
  <si>
    <t>Deborah Brumfield</t>
  </si>
  <si>
    <t>CA-2018-143609</t>
  </si>
  <si>
    <t>Clay Rozendal</t>
  </si>
  <si>
    <t>US-2019-105998</t>
  </si>
  <si>
    <t>Muskogee</t>
  </si>
  <si>
    <t>Sara Luxemburg</t>
  </si>
  <si>
    <t>CA-2019-145884</t>
  </si>
  <si>
    <t>CA-2019-137456</t>
  </si>
  <si>
    <t>Stephanie Ulpright</t>
  </si>
  <si>
    <t>CA-2019-157966</t>
  </si>
  <si>
    <t>Duane Huffman</t>
  </si>
  <si>
    <t>CA-2017-127593</t>
  </si>
  <si>
    <t>Julie Kriz</t>
  </si>
  <si>
    <t>CA-2018-113425</t>
  </si>
  <si>
    <t>Mentor</t>
  </si>
  <si>
    <t>CA-2019-121300</t>
  </si>
  <si>
    <t>Brad Thomas</t>
  </si>
  <si>
    <t>CA-2018-122511</t>
  </si>
  <si>
    <t>CA-2019-143021</t>
  </si>
  <si>
    <t>Paul Prost</t>
  </si>
  <si>
    <t>US-2018-108504</t>
  </si>
  <si>
    <t>Eldon 200 Class Desk Accessories, Black</t>
  </si>
  <si>
    <t>US-2018-155768</t>
  </si>
  <si>
    <t>US-2016-120740</t>
  </si>
  <si>
    <t>CA-2018-103107</t>
  </si>
  <si>
    <t>CA-2016-105249</t>
  </si>
  <si>
    <t>Marc Harrigan</t>
  </si>
  <si>
    <t>US-2018-108497</t>
  </si>
  <si>
    <t>Eugene Moren</t>
  </si>
  <si>
    <t>CA-2019-134915</t>
  </si>
  <si>
    <t>Manteca</t>
  </si>
  <si>
    <t>CA-2016-140403</t>
  </si>
  <si>
    <t>CA-2019-111388</t>
  </si>
  <si>
    <t>Adrian Hane</t>
  </si>
  <si>
    <t>CA-2016-123295</t>
  </si>
  <si>
    <t>CA-2018-151148</t>
  </si>
  <si>
    <t>CA-2019-149559</t>
  </si>
  <si>
    <t>Erica Hernandez</t>
  </si>
  <si>
    <t>CA-2019-167381</t>
  </si>
  <si>
    <t>Mike Pelletier</t>
  </si>
  <si>
    <t>CA-2017-135685</t>
  </si>
  <si>
    <t>Hallie Redmond</t>
  </si>
  <si>
    <t>CA-2017-103954</t>
  </si>
  <si>
    <t>CA-2017-136805</t>
  </si>
  <si>
    <t>Arthur Wiediger</t>
  </si>
  <si>
    <t>CA-2018-120824</t>
  </si>
  <si>
    <t>CA-2019-163006</t>
  </si>
  <si>
    <t>Sanjit Jacobs</t>
  </si>
  <si>
    <t>CA-2019-105669</t>
  </si>
  <si>
    <t>Maria Etezadi</t>
  </si>
  <si>
    <t>CA-2018-152555</t>
  </si>
  <si>
    <t>CA-2019-127474</t>
  </si>
  <si>
    <t>Eldon Cleatmat Chair Mats for Medium Pile Carpets</t>
  </si>
  <si>
    <t>CA-2017-154284</t>
  </si>
  <si>
    <t>CA-2018-128916</t>
  </si>
  <si>
    <t>Daniel Raglin</t>
  </si>
  <si>
    <t>CA-2018-160241</t>
  </si>
  <si>
    <t>Daniel Byrd</t>
  </si>
  <si>
    <t>CA-2018-137176</t>
  </si>
  <si>
    <t>Tonja Turnell</t>
  </si>
  <si>
    <t>US-2019-119816</t>
  </si>
  <si>
    <t>CA-2017-130974</t>
  </si>
  <si>
    <t>Brad Eason</t>
  </si>
  <si>
    <t>CA-2017-122406</t>
  </si>
  <si>
    <t>Dianna Arnett</t>
  </si>
  <si>
    <t>US-2019-158512</t>
  </si>
  <si>
    <t>CA-2018-123050</t>
  </si>
  <si>
    <t>Tracy Collins</t>
  </si>
  <si>
    <t>US-2017-142020</t>
  </si>
  <si>
    <t>CA-2019-143035</t>
  </si>
  <si>
    <t>Katrina Bavinger</t>
  </si>
  <si>
    <t>CA-2019-161067</t>
  </si>
  <si>
    <t>CA-2019-111689</t>
  </si>
  <si>
    <t>CA-2016-119151</t>
  </si>
  <si>
    <t>CA-2018-124016</t>
  </si>
  <si>
    <t>Sharelle Roach</t>
  </si>
  <si>
    <t>CA-2019-120061</t>
  </si>
  <si>
    <t>US-2017-134558</t>
  </si>
  <si>
    <t>US-2019-111024</t>
  </si>
  <si>
    <t>US-2018-146066</t>
  </si>
  <si>
    <t>CA-2017-115847</t>
  </si>
  <si>
    <t>CA-2017-134992</t>
  </si>
  <si>
    <t>CA-2019-157931</t>
  </si>
  <si>
    <t>CA-2018-127985</t>
  </si>
  <si>
    <t>US-2019-159205</t>
  </si>
  <si>
    <t>CA-2017-153549</t>
  </si>
  <si>
    <t>Ben Ferrer</t>
  </si>
  <si>
    <t>CA-2018-149111</t>
  </si>
  <si>
    <t>CA-2016-126683</t>
  </si>
  <si>
    <t>CA-2017-151680</t>
  </si>
  <si>
    <t>CA-2019-143126</t>
  </si>
  <si>
    <t>Danville</t>
  </si>
  <si>
    <t>Nancy Lomonaco</t>
  </si>
  <si>
    <t>US-2019-163790</t>
  </si>
  <si>
    <t>Nora Pelletier</t>
  </si>
  <si>
    <t>CA-2017-141768</t>
  </si>
  <si>
    <t>CA-2016-169460</t>
  </si>
  <si>
    <t>Thomas Brumley</t>
  </si>
  <si>
    <t>CA-2019-148985</t>
  </si>
  <si>
    <t>US-2017-139675</t>
  </si>
  <si>
    <t>CA-2017-137113</t>
  </si>
  <si>
    <t>CA-2019-141201</t>
  </si>
  <si>
    <t>CA-2019-127096</t>
  </si>
  <si>
    <t>CA-2017-135727</t>
  </si>
  <si>
    <t>Alyssa Tate</t>
  </si>
  <si>
    <t>CA-2019-102407</t>
  </si>
  <si>
    <t>CA-2019-113530</t>
  </si>
  <si>
    <t>CA-2019-105823</t>
  </si>
  <si>
    <t>CA-2016-117765</t>
  </si>
  <si>
    <t>CA-2019-113278</t>
  </si>
  <si>
    <t>CA-2019-141439</t>
  </si>
  <si>
    <t>Olathe</t>
  </si>
  <si>
    <t>US-2016-119081</t>
  </si>
  <si>
    <t>Jefferson City</t>
  </si>
  <si>
    <t>Ed Ludwig</t>
  </si>
  <si>
    <t>CA-2018-113061</t>
  </si>
  <si>
    <t>CA-2016-140487</t>
  </si>
  <si>
    <t>CA-2017-121783</t>
  </si>
  <si>
    <t>Benjamin Farhat</t>
  </si>
  <si>
    <t>CA-2018-154662</t>
  </si>
  <si>
    <t>CA-2018-139395</t>
  </si>
  <si>
    <t>CA-2019-143434</t>
  </si>
  <si>
    <t>Saint Peters</t>
  </si>
  <si>
    <t>Robert Dilbeck</t>
  </si>
  <si>
    <t>CA-2018-127670</t>
  </si>
  <si>
    <t>CA-2016-145926</t>
  </si>
  <si>
    <t>Superior</t>
  </si>
  <si>
    <t>CA-2018-152730</t>
  </si>
  <si>
    <t>CA-2016-124478</t>
  </si>
  <si>
    <t>Deanra Eno</t>
  </si>
  <si>
    <t>CA-2017-153381</t>
  </si>
  <si>
    <t>Katherine Murray</t>
  </si>
  <si>
    <t>CA-2016-143903</t>
  </si>
  <si>
    <t>CA-2017-139094</t>
  </si>
  <si>
    <t>CA-2017-119550</t>
  </si>
  <si>
    <t>CA-2016-161508</t>
  </si>
  <si>
    <t>CA-2019-154011</t>
  </si>
  <si>
    <t>Normal</t>
  </si>
  <si>
    <t>CA-2017-104871</t>
  </si>
  <si>
    <t>CA-2019-133102</t>
  </si>
  <si>
    <t>Elmhurst</t>
  </si>
  <si>
    <t>Vicky Freymann</t>
  </si>
  <si>
    <t>CA-2016-113880</t>
  </si>
  <si>
    <t>CA-2016-113859</t>
  </si>
  <si>
    <t>CA-2018-119963</t>
  </si>
  <si>
    <t>CA-2019-152702</t>
  </si>
  <si>
    <t>US-2016-112914</t>
  </si>
  <si>
    <t>CA-2019-154039</t>
  </si>
  <si>
    <t>CA-2019-122595</t>
  </si>
  <si>
    <t>CA-2019-140298</t>
  </si>
  <si>
    <t>CA-2019-166849</t>
  </si>
  <si>
    <t>US-2018-100566</t>
  </si>
  <si>
    <t>Michael Granlund</t>
  </si>
  <si>
    <t>CA-2016-118276</t>
  </si>
  <si>
    <t>US-2018-120460</t>
  </si>
  <si>
    <t>CA-2019-164168</t>
  </si>
  <si>
    <t>Pharr</t>
  </si>
  <si>
    <t>Mick Hernandez</t>
  </si>
  <si>
    <t>US-2018-160528</t>
  </si>
  <si>
    <t>Barry Franz</t>
  </si>
  <si>
    <t>US-2018-105452</t>
  </si>
  <si>
    <t>CA-2017-146948</t>
  </si>
  <si>
    <t>CA-2017-104626</t>
  </si>
  <si>
    <t>CA-2019-163818</t>
  </si>
  <si>
    <t>Cambridge</t>
  </si>
  <si>
    <t>US-2019-133081</t>
  </si>
  <si>
    <t>Holyoke</t>
  </si>
  <si>
    <t>CA-2017-146087</t>
  </si>
  <si>
    <t>CA-2016-133592</t>
  </si>
  <si>
    <t>Danbury</t>
  </si>
  <si>
    <t>Julia Barnett</t>
  </si>
  <si>
    <t>CA-2019-110625</t>
  </si>
  <si>
    <t>CA-2019-112956</t>
  </si>
  <si>
    <t>CA-2017-110667</t>
  </si>
  <si>
    <t>US-2018-114174</t>
  </si>
  <si>
    <t>CA-2019-143245</t>
  </si>
  <si>
    <t>CA-2017-117800</t>
  </si>
  <si>
    <t>CA-2017-120810</t>
  </si>
  <si>
    <t>Skye Norling</t>
  </si>
  <si>
    <t>CA-2017-125934</t>
  </si>
  <si>
    <t>CA-2019-117702</t>
  </si>
  <si>
    <t>Sample Company A</t>
  </si>
  <si>
    <t>CA-2017-133627</t>
  </si>
  <si>
    <t>CA-2018-163804</t>
  </si>
  <si>
    <t>CA-2016-103219</t>
  </si>
  <si>
    <t>CA-2016-146815</t>
  </si>
  <si>
    <t>CA-2018-143910</t>
  </si>
  <si>
    <t>CA-2016-166989</t>
  </si>
  <si>
    <t>CA-2017-150791</t>
  </si>
  <si>
    <t>Dennis Bolton</t>
  </si>
  <si>
    <t>CA-2018-139556</t>
  </si>
  <si>
    <t>Michelle Arnett</t>
  </si>
  <si>
    <t>CA-2019-123638</t>
  </si>
  <si>
    <t>CA-2016-163447</t>
  </si>
  <si>
    <t>CA-2019-144638</t>
  </si>
  <si>
    <t>Valerie Takahito</t>
  </si>
  <si>
    <t>CA-2017-167010</t>
  </si>
  <si>
    <t>CA-2017-134859</t>
  </si>
  <si>
    <t>CA-2019-169054</t>
  </si>
  <si>
    <t>US-2016-150119</t>
  </si>
  <si>
    <t>CA-2017-120439</t>
  </si>
  <si>
    <t>US-2019-110576</t>
  </si>
  <si>
    <t>CA-2018-118052</t>
  </si>
  <si>
    <t>DAX Solid Wood Frames</t>
  </si>
  <si>
    <t>CA-2018-145177</t>
  </si>
  <si>
    <t>CA-2018-141887</t>
  </si>
  <si>
    <t>CA-2019-151799</t>
  </si>
  <si>
    <t>CA-2017-110891</t>
  </si>
  <si>
    <t>CA-2019-137785</t>
  </si>
  <si>
    <t>Julie Prescott</t>
  </si>
  <si>
    <t>CA-2018-134180</t>
  </si>
  <si>
    <t>US-2016-117380</t>
  </si>
  <si>
    <t>US-2017-138919</t>
  </si>
  <si>
    <t>US-2018-161396</t>
  </si>
  <si>
    <t>US-2019-141558</t>
  </si>
  <si>
    <t>Tuscaloosa</t>
  </si>
  <si>
    <t>CA-2019-100412</t>
  </si>
  <si>
    <t>CA-2019-154123</t>
  </si>
  <si>
    <t>Ann Steele</t>
  </si>
  <si>
    <t>US-2018-155404</t>
  </si>
  <si>
    <t>CA-2017-145324</t>
  </si>
  <si>
    <t>US-2018-108637</t>
  </si>
  <si>
    <t>Shirley Schmidt</t>
  </si>
  <si>
    <t>CA-2017-103135</t>
  </si>
  <si>
    <t>US-2016-155502</t>
  </si>
  <si>
    <t>CA-2019-148474</t>
  </si>
  <si>
    <t>US-2016-125521</t>
  </si>
  <si>
    <t>CA-2018-134789</t>
  </si>
  <si>
    <t>CA-2018-146171</t>
  </si>
  <si>
    <t>Alejandro Ballentine</t>
  </si>
  <si>
    <t>CA-2018-151155</t>
  </si>
  <si>
    <t>CA-2017-135510</t>
  </si>
  <si>
    <t>Lindsay Castell</t>
  </si>
  <si>
    <t>CA-2018-105753</t>
  </si>
  <si>
    <t>CA-2016-122217</t>
  </si>
  <si>
    <t>CA-2016-167199</t>
  </si>
  <si>
    <t>Max Ludwig</t>
  </si>
  <si>
    <t>CA-2018-110254</t>
  </si>
  <si>
    <t>CA-2018-136322</t>
  </si>
  <si>
    <t>Sean Miller</t>
  </si>
  <si>
    <t>CA-2016-145317</t>
  </si>
  <si>
    <t>US-2019-132031</t>
  </si>
  <si>
    <t>CA-2019-129490</t>
  </si>
  <si>
    <t>CA-2018-123533</t>
  </si>
  <si>
    <t>Sanford</t>
  </si>
  <si>
    <t>US-2019-108315</t>
  </si>
  <si>
    <t>CA-2019-148404</t>
  </si>
  <si>
    <t>CA-2019-166695</t>
  </si>
  <si>
    <t>US-2016-138247</t>
  </si>
  <si>
    <t>CA-2018-162348</t>
  </si>
  <si>
    <t>US-2019-131849</t>
  </si>
  <si>
    <t>CA-2018-149461</t>
  </si>
  <si>
    <t>Heather Jas</t>
  </si>
  <si>
    <t>CA-2018-166772</t>
  </si>
  <si>
    <t>Burbank</t>
  </si>
  <si>
    <t>US-2016-131275</t>
  </si>
  <si>
    <t>CA-2018-100468</t>
  </si>
  <si>
    <t>US-2019-148054</t>
  </si>
  <si>
    <t>CA-2018-147683</t>
  </si>
  <si>
    <t>CA-2017-140410</t>
  </si>
  <si>
    <t>CA-2017-130253</t>
  </si>
  <si>
    <t>Frank Carlisle</t>
  </si>
  <si>
    <t>CA-2017-149517</t>
  </si>
  <si>
    <t>Beth Thompson</t>
  </si>
  <si>
    <t>CA-2017-138002</t>
  </si>
  <si>
    <t>CA-2017-112305</t>
  </si>
  <si>
    <t>CA-2019-111591</t>
  </si>
  <si>
    <t>Steve Carroll</t>
  </si>
  <si>
    <t>CA-2018-113726</t>
  </si>
  <si>
    <t>Paul Lucas</t>
  </si>
  <si>
    <t>CA-2019-119564</t>
  </si>
  <si>
    <t>CA-2019-138464</t>
  </si>
  <si>
    <t>San Gabriel</t>
  </si>
  <si>
    <t>CA-2016-166954</t>
  </si>
  <si>
    <t>Kristina Nunn</t>
  </si>
  <si>
    <t>CA-2019-126067</t>
  </si>
  <si>
    <t>CA-2017-107937</t>
  </si>
  <si>
    <t>CA-2016-109134</t>
  </si>
  <si>
    <t>CA-2017-144519</t>
  </si>
  <si>
    <t>CA-2019-107174</t>
  </si>
  <si>
    <t>CA-2019-103968</t>
  </si>
  <si>
    <t>CA-2016-116834</t>
  </si>
  <si>
    <t>CA-2016-113271</t>
  </si>
  <si>
    <t>CA-2018-163972</t>
  </si>
  <si>
    <t>Laguna Niguel</t>
  </si>
  <si>
    <t>CA-2019-124086</t>
  </si>
  <si>
    <t>US-2017-139759</t>
  </si>
  <si>
    <t>CA-2019-121125</t>
  </si>
  <si>
    <t>CA-2016-150581</t>
  </si>
  <si>
    <t>CA-2016-147543</t>
  </si>
  <si>
    <t>CA-2019-137624</t>
  </si>
  <si>
    <t>US-2017-146745</t>
  </si>
  <si>
    <t>CA-2018-159730</t>
  </si>
  <si>
    <t>CA-2019-135937</t>
  </si>
  <si>
    <t>CA-2018-114748</t>
  </si>
  <si>
    <t>Craig Leslie</t>
  </si>
  <si>
    <t>CA-2018-108875</t>
  </si>
  <si>
    <t>Cathy Armstrong</t>
  </si>
  <si>
    <t>CA-2018-107328</t>
  </si>
  <si>
    <t>James Lanier</t>
  </si>
  <si>
    <t>CA-2019-128734</t>
  </si>
  <si>
    <t>CA-2018-101672</t>
  </si>
  <si>
    <t>CA-2019-104850</t>
  </si>
  <si>
    <t>Cheyenne</t>
  </si>
  <si>
    <t>CA-2018-152247</t>
  </si>
  <si>
    <t>Wyoming</t>
  </si>
  <si>
    <t>CA-2017-122287</t>
  </si>
  <si>
    <t>CA-2018-149279</t>
  </si>
  <si>
    <t>Pauline Chand</t>
  </si>
  <si>
    <t>CA-2017-153388</t>
  </si>
  <si>
    <t>CA-2016-150329</t>
  </si>
  <si>
    <t>CA-2017-111038</t>
  </si>
  <si>
    <t>US-2018-127334</t>
  </si>
  <si>
    <t>CA-2019-118213</t>
  </si>
  <si>
    <t>CA-2019-133256</t>
  </si>
  <si>
    <t>CA-2019-159604</t>
  </si>
  <si>
    <t>CA-2019-154466</t>
  </si>
  <si>
    <t>US-2019-118157</t>
  </si>
  <si>
    <t>CA-2017-120782</t>
  </si>
  <si>
    <t>CA-2019-169691</t>
  </si>
  <si>
    <t>CA-2019-132584</t>
  </si>
  <si>
    <t>CA-2017-134943</t>
  </si>
  <si>
    <t>CA-2018-161781</t>
  </si>
  <si>
    <t>CA-2016-130274</t>
  </si>
  <si>
    <t>Kensington 7 Outlet MasterPiece Power Center with Fax/Phone Line Protection</t>
  </si>
  <si>
    <t>CA-2016-152618</t>
  </si>
  <si>
    <t>CA-2019-140508</t>
  </si>
  <si>
    <t>CA-2019-107958</t>
  </si>
  <si>
    <t>CA-2019-154676</t>
  </si>
  <si>
    <t>US-2016-120236</t>
  </si>
  <si>
    <t>US-2017-107349</t>
  </si>
  <si>
    <t>CA-2018-131499</t>
  </si>
  <si>
    <t>CA-2019-144848</t>
  </si>
  <si>
    <t>Bryan Spruell</t>
  </si>
  <si>
    <t>CA-2019-135279</t>
  </si>
  <si>
    <t>Shelton</t>
  </si>
  <si>
    <t>CA-2018-145135</t>
  </si>
  <si>
    <t>CA-2017-142055</t>
  </si>
  <si>
    <t>CA-2018-166912</t>
  </si>
  <si>
    <t>CA-2017-150196</t>
  </si>
  <si>
    <t>CA-2019-106355</t>
  </si>
  <si>
    <t>CA-2019-140536</t>
  </si>
  <si>
    <t>Computer Printout Paper with Letter-Trim Fine Perforations</t>
  </si>
  <si>
    <t>CA-2019-127180</t>
  </si>
  <si>
    <t>CA-2018-120558</t>
  </si>
  <si>
    <t>CA-2018-135965</t>
  </si>
  <si>
    <t>US-2019-139465</t>
  </si>
  <si>
    <t>CA-2017-105221</t>
  </si>
  <si>
    <t>CA-2018-163216</t>
  </si>
  <si>
    <t>CA-2017-130554</t>
  </si>
  <si>
    <t>CA-2018-125661</t>
  </si>
  <si>
    <t>CA-2017-104297</t>
  </si>
  <si>
    <t>CA-2016-168823</t>
  </si>
  <si>
    <t>US-2019-166324</t>
  </si>
  <si>
    <t>CA-2018-102596</t>
  </si>
  <si>
    <t>CA-2017-166338</t>
  </si>
  <si>
    <t>CA-2019-155740</t>
  </si>
  <si>
    <t>Paul Knutson</t>
  </si>
  <si>
    <t>CA-2018-158099</t>
  </si>
  <si>
    <t>CA-2018-149454</t>
  </si>
  <si>
    <t>CA-2016-132010</t>
  </si>
  <si>
    <t>CA-2018-159142</t>
  </si>
  <si>
    <t>CA-2016-140165</t>
  </si>
  <si>
    <t>CA-2019-132213</t>
  </si>
  <si>
    <t>CA-2019-144456</t>
  </si>
  <si>
    <t>US-2018-158309</t>
  </si>
  <si>
    <t>CA-2019-147144</t>
  </si>
  <si>
    <t>CA-2019-107293</t>
  </si>
  <si>
    <t>Eileen Kiefer</t>
  </si>
  <si>
    <t>CA-2017-154340</t>
  </si>
  <si>
    <t>CA-2019-101182</t>
  </si>
  <si>
    <t>CA-2016-154592</t>
  </si>
  <si>
    <t>CA-2018-113096</t>
  </si>
  <si>
    <t>CA-2018-159016</t>
  </si>
  <si>
    <t>CA-2018-163384</t>
  </si>
  <si>
    <t>CA-2016-129574</t>
  </si>
  <si>
    <t>CA-2018-147123</t>
  </si>
  <si>
    <t>US-2018-158680</t>
  </si>
  <si>
    <t>CA-2019-106964</t>
  </si>
  <si>
    <t>CA-2019-145219</t>
  </si>
  <si>
    <t>CA-2017-160864</t>
  </si>
  <si>
    <t>CA-2019-138422</t>
  </si>
  <si>
    <t>CA-2017-100216</t>
  </si>
  <si>
    <t>CA-2019-126536</t>
  </si>
  <si>
    <t>CA-2018-141586</t>
  </si>
  <si>
    <t>CA-2019-120719</t>
  </si>
  <si>
    <t>CA-2019-163692</t>
  </si>
  <si>
    <t>CA-2018-146010</t>
  </si>
  <si>
    <t>CA-2018-118101</t>
  </si>
  <si>
    <t>Anthony Garverick</t>
  </si>
  <si>
    <t>CA-2017-113222</t>
  </si>
  <si>
    <t>CA-2017-129217</t>
  </si>
  <si>
    <t>CA-2018-162222</t>
  </si>
  <si>
    <t>CA-2019-121160</t>
  </si>
  <si>
    <t>US-2018-126431</t>
  </si>
  <si>
    <t>CA-2017-143105</t>
  </si>
  <si>
    <t>CA-2019-104822</t>
  </si>
  <si>
    <t>Avery 478</t>
  </si>
  <si>
    <t>CA-2017-111864</t>
  </si>
  <si>
    <t>US-2019-120089</t>
  </si>
  <si>
    <t>US-2017-137533</t>
  </si>
  <si>
    <t>Frank Gastineau</t>
  </si>
  <si>
    <t>CA-2019-160801</t>
  </si>
  <si>
    <t>CA-2019-133095</t>
  </si>
  <si>
    <t>CA-2018-136126</t>
  </si>
  <si>
    <t>CA-2016-165806</t>
  </si>
  <si>
    <t>CA-2019-149146</t>
  </si>
  <si>
    <t>Xerox 1989</t>
  </si>
  <si>
    <t>CA-2019-162096</t>
  </si>
  <si>
    <t>CA-2016-159849</t>
  </si>
  <si>
    <t>US-2019-153948</t>
  </si>
  <si>
    <t>Sauder Facets Collection Locker/File Cabinet, Sky Alder Finish</t>
  </si>
  <si>
    <t>CA-2016-153619</t>
  </si>
  <si>
    <t>CA-2018-149335</t>
  </si>
  <si>
    <t>CA-2017-144099</t>
  </si>
  <si>
    <t>CA-2018-134222</t>
  </si>
  <si>
    <t>US-2018-146857</t>
  </si>
  <si>
    <t>Roy Skaria</t>
  </si>
  <si>
    <t>CA-2019-142776</t>
  </si>
  <si>
    <t>CA-2019-125290</t>
  </si>
  <si>
    <t>US-2017-152128</t>
  </si>
  <si>
    <t>Sean Wendt</t>
  </si>
  <si>
    <t>CA-2018-128517</t>
  </si>
  <si>
    <t>CA-2016-141299</t>
  </si>
  <si>
    <t>US-2016-112795</t>
  </si>
  <si>
    <t>CA-2019-129000</t>
  </si>
  <si>
    <t>CA-2017-115924</t>
  </si>
  <si>
    <t>CA-2018-147256</t>
  </si>
  <si>
    <t>CA-2019-117401</t>
  </si>
  <si>
    <t>CA-2019-100783</t>
  </si>
  <si>
    <t>CA-2016-137092</t>
  </si>
  <si>
    <t>CA-2018-163636</t>
  </si>
  <si>
    <t>CA-2018-164490</t>
  </si>
  <si>
    <t>CA-2019-110373</t>
  </si>
  <si>
    <t>CA-2019-162712</t>
  </si>
  <si>
    <t>CA-2017-145835</t>
  </si>
  <si>
    <t>CA-2017-135622</t>
  </si>
  <si>
    <t>US-2017-141453</t>
  </si>
  <si>
    <t>US-2019-124926</t>
  </si>
  <si>
    <t>CA-2018-112739</t>
  </si>
  <si>
    <t>US-2018-118780</t>
  </si>
  <si>
    <t>US-2017-150231</t>
  </si>
  <si>
    <t>Bayonne</t>
  </si>
  <si>
    <t>CA-2017-156335</t>
  </si>
  <si>
    <t>Harold Dahlen</t>
  </si>
  <si>
    <t>CA-2017-162376</t>
  </si>
  <si>
    <t>CA-2016-101833</t>
  </si>
  <si>
    <t>CA-2018-102932</t>
  </si>
  <si>
    <t>CA-2018-150945</t>
  </si>
  <si>
    <t>CA-2019-143658</t>
  </si>
  <si>
    <t>Panasonic KP-310 Heavy-Duty Electric Pencil Sharpener</t>
  </si>
  <si>
    <t>CA-2017-115392</t>
  </si>
  <si>
    <t>CA-2017-156153</t>
  </si>
  <si>
    <t>CA-2019-152436</t>
  </si>
  <si>
    <t>CA-2017-156853</t>
  </si>
  <si>
    <t>CA-2018-140564</t>
  </si>
  <si>
    <t>CA-2019-161655</t>
  </si>
  <si>
    <t>CA-2017-104059</t>
  </si>
  <si>
    <t>CA-2016-128062</t>
  </si>
  <si>
    <t>CA-2018-166653</t>
  </si>
  <si>
    <t>CA-2017-157434</t>
  </si>
  <si>
    <t>CA-2018-158302</t>
  </si>
  <si>
    <t>US-2018-144477</t>
  </si>
  <si>
    <t>CA-2018-101742</t>
  </si>
  <si>
    <t>CA-2017-140830</t>
  </si>
  <si>
    <t>CA-2019-114055</t>
  </si>
  <si>
    <t>CA-2019-148922</t>
  </si>
  <si>
    <t>CA-2019-160899</t>
  </si>
  <si>
    <t>US-2017-113327</t>
  </si>
  <si>
    <t>Catherine Glotzbach</t>
  </si>
  <si>
    <t>CA-2018-164350</t>
  </si>
  <si>
    <t>US-2018-168620</t>
  </si>
  <si>
    <t>US-2018-135209</t>
  </si>
  <si>
    <t>CA-2017-133977</t>
  </si>
  <si>
    <t>CA-2019-142671</t>
  </si>
  <si>
    <t>CA-2018-124583</t>
  </si>
  <si>
    <t>CA-2017-117611</t>
  </si>
  <si>
    <t>CA-2016-146528</t>
  </si>
  <si>
    <t>CA-2016-111857</t>
  </si>
  <si>
    <t>US-2019-101539</t>
  </si>
  <si>
    <t>CA-2017-167255</t>
  </si>
  <si>
    <t>CA-2016-140732</t>
  </si>
  <si>
    <t>CA-2019-161578</t>
  </si>
  <si>
    <t>CA-2019-130148</t>
  </si>
  <si>
    <t>CA-2018-138478</t>
  </si>
  <si>
    <t>CA-2018-117849</t>
  </si>
  <si>
    <t>CA-2016-100972</t>
  </si>
  <si>
    <t>CA-2017-145415</t>
  </si>
  <si>
    <t>US-2018-114888</t>
  </si>
  <si>
    <t>CA-2019-106033</t>
  </si>
  <si>
    <t>CA-2016-120243</t>
  </si>
  <si>
    <t>Xerox 1979</t>
  </si>
  <si>
    <t>CA-2017-133025</t>
  </si>
  <si>
    <t>CA-2019-106859</t>
  </si>
  <si>
    <t>US-2017-119312</t>
  </si>
  <si>
    <t>CA-2018-113516</t>
  </si>
  <si>
    <t>CA-2017-152513</t>
  </si>
  <si>
    <t>US-2016-131982</t>
  </si>
  <si>
    <t>CA-2016-128986</t>
  </si>
  <si>
    <t>CA-2018-149916</t>
  </si>
  <si>
    <t>CA-2017-105970</t>
  </si>
  <si>
    <t>CA-2019-135111</t>
  </si>
  <si>
    <t>US-2019-148362</t>
  </si>
  <si>
    <t>CA-2017-130022</t>
  </si>
  <si>
    <t>Sheboygan</t>
  </si>
  <si>
    <t>US-2018-117793</t>
  </si>
  <si>
    <t>US-2018-165078</t>
  </si>
  <si>
    <t>CA-2017-110324</t>
  </si>
  <si>
    <t>CA-2019-150525</t>
  </si>
  <si>
    <t>CA-2018-143924</t>
  </si>
  <si>
    <t>CA-2018-124352</t>
  </si>
  <si>
    <t>CA-2017-136105</t>
  </si>
  <si>
    <t>CA-2019-137596</t>
  </si>
  <si>
    <t>US-2016-106299</t>
  </si>
  <si>
    <t>CA-2018-140774</t>
  </si>
  <si>
    <t>CA-2019-103877</t>
  </si>
  <si>
    <t>CA-2016-148761</t>
  </si>
  <si>
    <t>CA-2019-143217</t>
  </si>
  <si>
    <t>CA-2019-107265</t>
  </si>
  <si>
    <t>Xerox 207</t>
  </si>
  <si>
    <t>US-2019-169502</t>
  </si>
  <si>
    <t>US-2019-111920</t>
  </si>
  <si>
    <t>CA-2017-153612</t>
  </si>
  <si>
    <t>US-2016-147704</t>
  </si>
  <si>
    <t>CA-2019-127026</t>
  </si>
  <si>
    <t>CA-2019-107342</t>
  </si>
  <si>
    <t>CA-2018-136812</t>
  </si>
  <si>
    <t>CA-2017-130610</t>
  </si>
  <si>
    <t>CA-2019-144568</t>
  </si>
  <si>
    <t>US-2018-133508</t>
  </si>
  <si>
    <t>CA-2018-119025</t>
  </si>
  <si>
    <t>US-2017-118766</t>
  </si>
  <si>
    <t>CA-2018-128307</t>
  </si>
  <si>
    <t>CA-2019-109778</t>
  </si>
  <si>
    <t>CA-2019-131632</t>
  </si>
  <si>
    <t>CA-2019-105144</t>
  </si>
  <si>
    <t>CA-2016-110352</t>
  </si>
  <si>
    <t>CA-2019-100314</t>
  </si>
  <si>
    <t>CA-2018-155551</t>
  </si>
  <si>
    <t>CA-2019-152933</t>
  </si>
  <si>
    <t>US-2016-157406</t>
  </si>
  <si>
    <t>CA-2018-109057</t>
  </si>
  <si>
    <t>CA-2019-102729</t>
  </si>
  <si>
    <t>CA-2019-140242</t>
  </si>
  <si>
    <t>CA-2018-130400</t>
  </si>
  <si>
    <t>CA-2016-119172</t>
  </si>
  <si>
    <t>US-2017-163783</t>
  </si>
  <si>
    <t>CA-2017-142139</t>
  </si>
  <si>
    <t>US-2019-141698</t>
  </si>
  <si>
    <t>CA-2019-109946</t>
  </si>
  <si>
    <t>CA-2017-163734</t>
  </si>
  <si>
    <t>CA-2018-149685</t>
  </si>
  <si>
    <t>CA-2019-127460</t>
  </si>
  <si>
    <t>CA-2018-144540</t>
  </si>
  <si>
    <t>CA-2019-100335</t>
  </si>
  <si>
    <t>CA-2017-162621</t>
  </si>
  <si>
    <t>CA-2016-151897</t>
  </si>
  <si>
    <t>CA-2019-126123</t>
  </si>
  <si>
    <t>US-2018-162103</t>
  </si>
  <si>
    <t>CA-2017-144302</t>
  </si>
  <si>
    <t>CA-2019-152093</t>
  </si>
  <si>
    <t>CA-2018-112025</t>
  </si>
  <si>
    <t>US-2019-143028</t>
  </si>
  <si>
    <t>Neil Französisch</t>
  </si>
  <si>
    <t>CA-2018-162404</t>
  </si>
  <si>
    <t>CA-2017-156608</t>
  </si>
  <si>
    <t>US-2016-112200</t>
  </si>
  <si>
    <t>CA-2017-105613</t>
  </si>
  <si>
    <t>US-2016-103905</t>
  </si>
  <si>
    <t>US-2019-144582</t>
  </si>
  <si>
    <t>US-2019-130603</t>
  </si>
  <si>
    <t>CA-2016-124464</t>
  </si>
  <si>
    <t>CA-2017-118227</t>
  </si>
  <si>
    <t>US-2018-140158</t>
  </si>
  <si>
    <t>CA-2019-109211</t>
  </si>
  <si>
    <t>CA-2019-147032</t>
  </si>
  <si>
    <t>New Brunswick</t>
  </si>
  <si>
    <t>CA-2019-161984</t>
  </si>
  <si>
    <t>CA-2018-100587</t>
  </si>
  <si>
    <t>CA-2017-165085</t>
  </si>
  <si>
    <t>CA-2017-143980</t>
  </si>
  <si>
    <t>CA-2018-152072</t>
  </si>
  <si>
    <t>US-2017-156797</t>
  </si>
  <si>
    <t>CA-2017-155054</t>
  </si>
  <si>
    <t>CA-2017-139962</t>
  </si>
  <si>
    <t>CA-2019-124744</t>
  </si>
  <si>
    <t>CA-2016-107524</t>
  </si>
  <si>
    <t>US-2019-129777</t>
  </si>
  <si>
    <t>CA-2019-132647</t>
  </si>
  <si>
    <t>CA-2019-139822</t>
  </si>
  <si>
    <t>US-2016-115413</t>
  </si>
  <si>
    <t>Newell 340</t>
  </si>
  <si>
    <t>CA-2016-124513</t>
  </si>
  <si>
    <t>CA-2017-124268</t>
  </si>
  <si>
    <t>CA-2016-167724</t>
  </si>
  <si>
    <t>US-2018-113677</t>
  </si>
  <si>
    <t>CA-2016-152443</t>
  </si>
  <si>
    <t>US-2019-136868</t>
  </si>
  <si>
    <t>CA-2019-105333</t>
  </si>
  <si>
    <t>CA-2017-169796</t>
  </si>
  <si>
    <t>Letter Size File</t>
  </si>
  <si>
    <t>CA-2018-161207</t>
  </si>
  <si>
    <t>CA-2017-129854</t>
  </si>
  <si>
    <t>CA-2019-100433</t>
  </si>
  <si>
    <t>CA-2019-112333</t>
  </si>
  <si>
    <t>Bradley Talbott</t>
  </si>
  <si>
    <t>CA-2016-146864</t>
  </si>
  <si>
    <t>Desktop 3-Pocket Hot File</t>
  </si>
  <si>
    <t>CA-2017-164539</t>
  </si>
  <si>
    <t>CA-2018-161158</t>
  </si>
  <si>
    <t>CA-2019-150623</t>
  </si>
  <si>
    <t>CA-2019-102967</t>
  </si>
  <si>
    <t>CA-2017-132276</t>
  </si>
  <si>
    <t>CA-2019-151981</t>
  </si>
  <si>
    <t>CA-2018-113138</t>
  </si>
  <si>
    <t>CA-2019-155607</t>
  </si>
  <si>
    <t>CA-2019-150707</t>
  </si>
  <si>
    <t>US-2019-104955</t>
  </si>
  <si>
    <t>CA-2018-104969</t>
  </si>
  <si>
    <t>CA-2019-117422</t>
  </si>
  <si>
    <t>CA-2018-140081</t>
  </si>
  <si>
    <t>CA-2016-162684</t>
  </si>
  <si>
    <t>CA-2018-129308</t>
  </si>
  <si>
    <t>CA-2016-147914</t>
  </si>
  <si>
    <t>CA-2019-143455</t>
  </si>
  <si>
    <t>Xerox 1882</t>
  </si>
  <si>
    <t>US-2017-130512</t>
  </si>
  <si>
    <t>CA-2017-110093</t>
  </si>
  <si>
    <t>CA-2018-114867</t>
  </si>
  <si>
    <t>CA-2019-127705</t>
  </si>
  <si>
    <t>CA-2019-165757</t>
  </si>
  <si>
    <t>Cathy Hwang</t>
  </si>
  <si>
    <t>CA-2017-127110</t>
  </si>
  <si>
    <t>US-2019-106796</t>
  </si>
  <si>
    <t>CA-2018-138583</t>
  </si>
  <si>
    <t>CA-2017-157343</t>
  </si>
  <si>
    <t>CA-2019-125367</t>
  </si>
  <si>
    <t>CA-2016-127964</t>
  </si>
  <si>
    <t>CA-2018-105284</t>
  </si>
  <si>
    <t>US-2018-134908</t>
  </si>
  <si>
    <t>CA-2019-158722</t>
  </si>
  <si>
    <t>CA-2016-113964</t>
  </si>
  <si>
    <t>CA-2016-132227</t>
  </si>
  <si>
    <t>CA-2019-104381</t>
  </si>
  <si>
    <t>CA-2016-115133</t>
  </si>
  <si>
    <t>CA-2018-102561</t>
  </si>
  <si>
    <t>CA-2019-134173</t>
  </si>
  <si>
    <t>CA-2019-144862</t>
  </si>
  <si>
    <t>CA-2018-151974</t>
  </si>
  <si>
    <t>CA-2018-164154</t>
  </si>
  <si>
    <t>CA-2018-107475</t>
  </si>
  <si>
    <t>CA-2018-118570</t>
  </si>
  <si>
    <t>US-2019-160465</t>
  </si>
  <si>
    <t>US-2018-164945</t>
  </si>
  <si>
    <t>CA-2017-143882</t>
  </si>
  <si>
    <t>CA-2016-147900</t>
  </si>
  <si>
    <t>CA-2016-101364</t>
  </si>
  <si>
    <t>US-2018-155173</t>
  </si>
  <si>
    <t>CA-2019-112487</t>
  </si>
  <si>
    <t>CA-2016-111360</t>
  </si>
  <si>
    <t>US-2016-158638</t>
  </si>
  <si>
    <t>US-2017-150161</t>
  </si>
  <si>
    <t>CA-2018-124562</t>
  </si>
  <si>
    <t>CA-2018-159891</t>
  </si>
  <si>
    <t>CA-2019-146535</t>
  </si>
  <si>
    <t>CA-2018-154403</t>
  </si>
  <si>
    <t>CA-2019-129910</t>
  </si>
  <si>
    <t>US-2019-132675</t>
  </si>
  <si>
    <t>Joel Jenkins</t>
  </si>
  <si>
    <t>CA-2017-115091</t>
  </si>
  <si>
    <t>CA-2019-102554</t>
  </si>
  <si>
    <t>Springdale</t>
  </si>
  <si>
    <t>CA-2019-159135</t>
  </si>
  <si>
    <t>CA-2017-160059</t>
  </si>
  <si>
    <t>CA-2019-161088</t>
  </si>
  <si>
    <t>CA-2017-103772</t>
  </si>
  <si>
    <t>US-2019-132297</t>
  </si>
  <si>
    <t>US-2016-138835</t>
  </si>
  <si>
    <t>CA-2019-162033</t>
  </si>
  <si>
    <t>CA-2018-140571</t>
  </si>
  <si>
    <t>US-2018-146570</t>
  </si>
  <si>
    <t>CA-2019-151211</t>
  </si>
  <si>
    <t>CA-2017-110947</t>
  </si>
  <si>
    <t>CA-2018-169026</t>
  </si>
  <si>
    <t>CA-2018-100307</t>
  </si>
  <si>
    <t>CA-2018-155439</t>
  </si>
  <si>
    <t>CA-2019-139787</t>
  </si>
  <si>
    <t>CA-2019-150931</t>
  </si>
  <si>
    <t>CA-2019-124898</t>
  </si>
  <si>
    <t>CA-2016-156244</t>
  </si>
  <si>
    <t>CA-2018-165470</t>
  </si>
  <si>
    <t>CA-2017-102260</t>
  </si>
  <si>
    <t>CA-2019-127516</t>
  </si>
  <si>
    <t>CA-2019-165904</t>
  </si>
  <si>
    <t>CA-2019-124597</t>
  </si>
  <si>
    <t>CA-2017-141754</t>
  </si>
  <si>
    <t>US-2019-129224</t>
  </si>
  <si>
    <t>CA-2016-108707</t>
  </si>
  <si>
    <t>CA-2016-148285</t>
  </si>
  <si>
    <t>US-2019-156083</t>
  </si>
  <si>
    <t>CA-2019-120705</t>
  </si>
  <si>
    <t>US-2016-155817</t>
  </si>
  <si>
    <t>CA-2018-123414</t>
  </si>
  <si>
    <t>CA-2018-131968</t>
  </si>
  <si>
    <t>US-2018-139262</t>
  </si>
  <si>
    <t>CA-2019-148166</t>
  </si>
  <si>
    <t>CA-2018-105662</t>
  </si>
  <si>
    <t>Snap-A-Way Black Print Carbonless Speed Message, No Reply Area, Duplicate</t>
  </si>
  <si>
    <t>CA-2017-128958</t>
  </si>
  <si>
    <t>CA-2016-100293</t>
  </si>
  <si>
    <t>CA-2019-160423</t>
  </si>
  <si>
    <t>CA-2016-134621</t>
  </si>
  <si>
    <t>CA-2019-134096</t>
  </si>
  <si>
    <t>CA-2018-118934</t>
  </si>
  <si>
    <t>US-2019-120390</t>
  </si>
  <si>
    <t>CA-2019-155089</t>
  </si>
  <si>
    <t>CA-2017-125696</t>
  </si>
  <si>
    <t>CA-2018-166226</t>
  </si>
  <si>
    <t>CA-2016-166961</t>
  </si>
  <si>
    <t>CA-2018-101938</t>
  </si>
  <si>
    <t>CA-2018-154053</t>
  </si>
  <si>
    <t>CA-2019-130106</t>
  </si>
  <si>
    <t>US-2019-135230</t>
  </si>
  <si>
    <t>CA-2019-166933</t>
  </si>
  <si>
    <t>US-2016-132745</t>
  </si>
  <si>
    <t>CA-2016-114125</t>
  </si>
  <si>
    <t>CA-2018-103163</t>
  </si>
  <si>
    <t>CA-2018-137729</t>
  </si>
  <si>
    <t>CA-2016-168592</t>
  </si>
  <si>
    <t>CA-2017-115693</t>
  </si>
  <si>
    <t>CA-2019-158736</t>
  </si>
  <si>
    <t>CA-2017-157028</t>
  </si>
  <si>
    <t>CA-2018-155488</t>
  </si>
  <si>
    <t>CA-2017-122371</t>
  </si>
  <si>
    <t>CA-2017-126466</t>
  </si>
  <si>
    <t>US-2016-154879</t>
  </si>
  <si>
    <t>Brendan Dodson</t>
  </si>
  <si>
    <t>CA-2019-124716</t>
  </si>
  <si>
    <t>US-2018-134369</t>
  </si>
  <si>
    <t>US-2018-103674</t>
  </si>
  <si>
    <t>CA-2017-161242</t>
  </si>
  <si>
    <t>CA-2017-144890</t>
  </si>
  <si>
    <t>CA-2016-164903</t>
  </si>
  <si>
    <t>CA-2018-164896</t>
  </si>
  <si>
    <t>US-2016-147648</t>
  </si>
  <si>
    <t>CA-2019-167661</t>
  </si>
  <si>
    <t>CA-2016-154781</t>
  </si>
  <si>
    <t>Patrick Bzostek</t>
  </si>
  <si>
    <t>CA-2018-125738</t>
  </si>
  <si>
    <t>CA-2017-150511</t>
  </si>
  <si>
    <t>CA-2019-111759</t>
  </si>
  <si>
    <t>CA-2019-151358</t>
  </si>
  <si>
    <t>CA-2016-127586</t>
  </si>
  <si>
    <t>CA-2019-155873</t>
  </si>
  <si>
    <t>US-2019-138086</t>
  </si>
  <si>
    <t>Kensington 6 Outlet MasterPiece HOMEOFFICE Power Control Center</t>
  </si>
  <si>
    <t>CA-2019-101308</t>
  </si>
  <si>
    <t>CA-2016-168305</t>
  </si>
  <si>
    <t>CA-2017-125234</t>
  </si>
  <si>
    <t>CA-2019-166296</t>
  </si>
  <si>
    <t>CA-2019-143665</t>
  </si>
  <si>
    <t>CA-2018-155383</t>
  </si>
  <si>
    <t>CA-2018-165561</t>
  </si>
  <si>
    <t>CA-2016-133704</t>
  </si>
  <si>
    <t>CA-2019-108091</t>
  </si>
  <si>
    <t>CA-2019-167640</t>
  </si>
  <si>
    <t>CA-2016-107181</t>
  </si>
  <si>
    <t>CA-2019-150987</t>
  </si>
  <si>
    <t>US-2019-136784</t>
  </si>
  <si>
    <t>CA-2017-160171</t>
  </si>
  <si>
    <t>CA-2019-160934</t>
  </si>
  <si>
    <t>CA-2017-137603</t>
  </si>
  <si>
    <t>CA-2017-103723</t>
  </si>
  <si>
    <t>CA-2016-139857</t>
  </si>
  <si>
    <t>US-2018-155971</t>
  </si>
  <si>
    <t>Xerox Blank Computer Paper</t>
  </si>
  <si>
    <t>CA-2018-129238</t>
  </si>
  <si>
    <t>CA-2019-154102</t>
  </si>
  <si>
    <t>CA-2017-148628</t>
  </si>
  <si>
    <t>CA-2018-169957</t>
  </si>
  <si>
    <t>CA-2018-140613</t>
  </si>
  <si>
    <t>CA-2018-122322</t>
  </si>
  <si>
    <t>CA-2017-158701</t>
  </si>
  <si>
    <t>CA-2016-122679</t>
  </si>
  <si>
    <t>CA-2016-105172</t>
  </si>
  <si>
    <t>CA-2018-119018</t>
  </si>
  <si>
    <t>CA-2018-147473</t>
  </si>
  <si>
    <t>CA-2017-144652</t>
  </si>
  <si>
    <t>US-2018-131058</t>
  </si>
  <si>
    <t>CA-2019-105914</t>
  </si>
  <si>
    <t>CA-2016-101392</t>
  </si>
  <si>
    <t>CA-2016-104780</t>
  </si>
  <si>
    <t>CA-2016-110527</t>
  </si>
  <si>
    <t>CA-2019-100748</t>
  </si>
  <si>
    <t>CA-2016-110184</t>
  </si>
  <si>
    <t>CA-2019-145506</t>
  </si>
  <si>
    <t>CA-2017-113040</t>
  </si>
  <si>
    <t>CA-2019-134880</t>
  </si>
  <si>
    <t>CA-2016-141355</t>
  </si>
  <si>
    <t>CA-2019-133648</t>
  </si>
  <si>
    <t>CA-2016-168158</t>
  </si>
  <si>
    <t>CA-2017-151841</t>
  </si>
  <si>
    <t>CA-2019-127712</t>
  </si>
  <si>
    <t>CA-2017-141936</t>
  </si>
  <si>
    <t>CA-2019-107321</t>
  </si>
  <si>
    <t>Xerox 1922</t>
  </si>
  <si>
    <t>CA-2017-134082</t>
  </si>
  <si>
    <t>US-2018-117387</t>
  </si>
  <si>
    <t>CA-2019-134845</t>
  </si>
  <si>
    <t>La Mesa</t>
  </si>
  <si>
    <t>CA-2019-123022</t>
  </si>
  <si>
    <t>CA-2018-140207</t>
  </si>
  <si>
    <t>CA-2016-107139</t>
  </si>
  <si>
    <t>CA-2018-119123</t>
  </si>
  <si>
    <t>CA-2016-121664</t>
  </si>
  <si>
    <t>US-2016-163797</t>
  </si>
  <si>
    <t>US-2019-119039</t>
  </si>
  <si>
    <t>CA-2017-146465</t>
  </si>
  <si>
    <t>CA-2019-161893</t>
  </si>
  <si>
    <t>CA-2018-151141</t>
  </si>
  <si>
    <t>CA-2019-118346</t>
  </si>
  <si>
    <t>US-2017-164308</t>
  </si>
  <si>
    <t>CA-2017-137071</t>
  </si>
  <si>
    <t>Hewlett-Packard Deskjet 6540 Color Inkjet Printer</t>
  </si>
  <si>
    <t>CA-2019-113418</t>
  </si>
  <si>
    <t>CA-2018-169663</t>
  </si>
  <si>
    <t>CA-2018-157217</t>
  </si>
  <si>
    <t>CA-2018-139997</t>
  </si>
  <si>
    <t>CA-2019-157672</t>
  </si>
  <si>
    <t>CA-2019-157273</t>
  </si>
  <si>
    <t>CA-2017-100769</t>
  </si>
  <si>
    <t>CA-2019-168109</t>
  </si>
  <si>
    <t>US-2016-133949</t>
  </si>
  <si>
    <t>CA-2017-156104</t>
  </si>
  <si>
    <t>CA-2017-123673</t>
  </si>
  <si>
    <t>CA-2018-155005</t>
  </si>
  <si>
    <t>US-2018-158708</t>
  </si>
  <si>
    <t>Memorex Mini Travel Drive 4 GB USB 2.0 Flash Drive</t>
  </si>
  <si>
    <t>CA-2018-168081</t>
  </si>
  <si>
    <t>CA-2017-103205</t>
  </si>
  <si>
    <t>CA-2016-138940</t>
  </si>
  <si>
    <t>CA-2018-135594</t>
  </si>
  <si>
    <t>CA-2019-160416</t>
  </si>
  <si>
    <t>CA-2017-158351</t>
  </si>
  <si>
    <t>CA-2018-133816</t>
  </si>
  <si>
    <t>CA-2019-152135</t>
  </si>
  <si>
    <t>CA-2019-141446</t>
  </si>
  <si>
    <t>CA-2016-157609</t>
  </si>
  <si>
    <t>US-2019-148768</t>
  </si>
  <si>
    <t>CA-2018-109344</t>
  </si>
  <si>
    <t>CA-2018-140977</t>
  </si>
  <si>
    <t>Penpower WorldCard Pro Card Scanner</t>
  </si>
  <si>
    <t>CA-2019-123029</t>
  </si>
  <si>
    <t>US-2016-120313</t>
  </si>
  <si>
    <t>Manhattan</t>
  </si>
  <si>
    <t>CA-2016-149643</t>
  </si>
  <si>
    <t>CA-2017-108532</t>
  </si>
  <si>
    <t>US-2017-100069</t>
  </si>
  <si>
    <t>US-2018-163538</t>
  </si>
  <si>
    <t>I.R.I.S IRISCard Anywhere 5 Card Scanner</t>
  </si>
  <si>
    <t>LG Exalt</t>
  </si>
  <si>
    <t>CA-2018-121377</t>
  </si>
  <si>
    <t>CA-2017-109113</t>
  </si>
  <si>
    <t>US-2017-165449</t>
  </si>
  <si>
    <t>SanDisk Cruzer 8 GB USB Flash Drive</t>
  </si>
  <si>
    <t>Wasp CCD Handheld Bar Code Reader</t>
  </si>
  <si>
    <t>Micro Innovations Wireless Classic Keyboard with Mouse</t>
  </si>
  <si>
    <t>CA-2019-136672</t>
  </si>
  <si>
    <t>CA-2019-165323</t>
  </si>
  <si>
    <t>Panasonic Business Telephones KX-T7736</t>
  </si>
  <si>
    <t>US-2016-143707</t>
  </si>
  <si>
    <t>US-2019-114657</t>
  </si>
  <si>
    <t>Xiaomi Mi3</t>
  </si>
  <si>
    <t>CA-2018-128727</t>
  </si>
  <si>
    <t>CA-2018-120803</t>
  </si>
  <si>
    <t>Hewlett-Packard Desktjet 6988DT Refurbished Printer</t>
  </si>
  <si>
    <t>US-2018-150140</t>
  </si>
  <si>
    <t>CA-2017-140557</t>
  </si>
  <si>
    <t>US-2019-166037</t>
  </si>
  <si>
    <t>CA-2017-151043</t>
  </si>
  <si>
    <t>CA-2018-148208</t>
  </si>
  <si>
    <t>US-2018-113509</t>
  </si>
  <si>
    <t>CA-2019-121839</t>
  </si>
  <si>
    <t>LG G2</t>
  </si>
  <si>
    <t>US-2017-154389</t>
  </si>
  <si>
    <t>CA-2019-128475</t>
  </si>
  <si>
    <t>CA-2016-133634</t>
  </si>
  <si>
    <t>CA-2017-163923</t>
  </si>
  <si>
    <t>CA-2019-110212</t>
  </si>
  <si>
    <t>US-2019-114356</t>
  </si>
  <si>
    <t>CA-2019-125752</t>
  </si>
  <si>
    <t>CA-2019-159667</t>
  </si>
  <si>
    <t>US-2018-109260</t>
  </si>
  <si>
    <t>CA-2018-121020</t>
  </si>
  <si>
    <t>CA-2016-120670</t>
  </si>
  <si>
    <t>Cisco TelePresence System EX90 Videoconferencing Unit</t>
  </si>
  <si>
    <t>CA-2019-159688</t>
  </si>
  <si>
    <t>CA-2018-160717</t>
  </si>
  <si>
    <t>US-2019-139577</t>
  </si>
  <si>
    <t>CA-2018-155446</t>
  </si>
  <si>
    <t>CA-2019-126662</t>
  </si>
  <si>
    <t>CA-2016-166471</t>
  </si>
  <si>
    <t>CA-2016-100881</t>
  </si>
  <si>
    <t>CA-2017-132101</t>
  </si>
  <si>
    <t>CA-2017-157805</t>
  </si>
  <si>
    <t>CA-2019-133865</t>
  </si>
  <si>
    <t>CA-2019-159282</t>
  </si>
  <si>
    <t>CA-2019-111556</t>
  </si>
  <si>
    <t>CA-2018-157280</t>
  </si>
  <si>
    <t>CA-2019-140186</t>
  </si>
  <si>
    <t>US-2019-107888</t>
  </si>
  <si>
    <t>CA-2016-141726</t>
  </si>
  <si>
    <t>US-2019-109253</t>
  </si>
  <si>
    <t>CA-2016-157924</t>
  </si>
  <si>
    <t>Greeley</t>
  </si>
  <si>
    <t>CA-2019-101700</t>
  </si>
  <si>
    <t>CA-2017-139731</t>
  </si>
  <si>
    <t>CA-2016-160766</t>
  </si>
  <si>
    <t>CA-2016-142769</t>
  </si>
  <si>
    <t>CA-2017-164882</t>
  </si>
  <si>
    <t>CA-2017-168564</t>
  </si>
  <si>
    <t>CA-2018-165330</t>
  </si>
  <si>
    <t>CA-2018-118899</t>
  </si>
  <si>
    <t>Roland Murray</t>
  </si>
  <si>
    <t>CA-2019-168193</t>
  </si>
  <si>
    <t>CA-2017-110814</t>
  </si>
  <si>
    <t>CA-2018-145982</t>
  </si>
  <si>
    <t>CA-2018-120873</t>
  </si>
  <si>
    <t>US-2017-136749</t>
  </si>
  <si>
    <t>CA-2019-136651</t>
  </si>
  <si>
    <t>CA-2018-130638</t>
  </si>
  <si>
    <t>CA-2016-135657</t>
  </si>
  <si>
    <t>US-2017-126214</t>
  </si>
  <si>
    <t>CA-2019-140585</t>
  </si>
  <si>
    <t>Bush Saratoga Collection 5-Shelf Bookcase, Hanover Cherry, *Special Order</t>
  </si>
  <si>
    <t>US-2019-123834</t>
  </si>
  <si>
    <t>CA-2019-136539</t>
  </si>
  <si>
    <t>US-2016-140452</t>
  </si>
  <si>
    <t>CA-2016-169019</t>
  </si>
  <si>
    <t>CA-2019-161557</t>
  </si>
  <si>
    <t>CA-2016-166744</t>
  </si>
  <si>
    <t>US-2017-160857</t>
  </si>
  <si>
    <t>CA-2019-100111</t>
  </si>
  <si>
    <t>US-2016-138758</t>
  </si>
  <si>
    <t>CA-2019-166142</t>
  </si>
  <si>
    <t>CA-2017-107678</t>
  </si>
  <si>
    <t>CA-2018-133368</t>
  </si>
  <si>
    <t>CA-2018-106950</t>
  </si>
  <si>
    <t>CA-2019-150910</t>
  </si>
  <si>
    <t>CA-2016-127012</t>
  </si>
  <si>
    <t>CA-2019-142888</t>
  </si>
  <si>
    <t>CA-2019-121258</t>
  </si>
  <si>
    <t>CA-2018-161746</t>
  </si>
  <si>
    <t>CA-2016-148614</t>
  </si>
  <si>
    <t>CA-2019-137414</t>
  </si>
  <si>
    <t>CA-2019-130631</t>
  </si>
  <si>
    <t>CA-2016-103940</t>
  </si>
  <si>
    <t>CA-2017-114048</t>
  </si>
  <si>
    <t>CA-2019-101574</t>
  </si>
  <si>
    <t>CA-2017-134075</t>
  </si>
  <si>
    <t>CA-2017-123568</t>
  </si>
  <si>
    <t>CA-2018-105081</t>
  </si>
  <si>
    <t>CA-2018-126732</t>
  </si>
  <si>
    <t>CA-2019-140053</t>
  </si>
  <si>
    <t>CA-2017-130785</t>
  </si>
  <si>
    <t>CA-2019-112753</t>
  </si>
  <si>
    <t>CA-2016-105270</t>
  </si>
  <si>
    <t>CA-2019-123491</t>
  </si>
  <si>
    <t>CA-2019-121853</t>
  </si>
  <si>
    <t>CA-2019-123085</t>
  </si>
  <si>
    <t>CA-2019-128965</t>
  </si>
  <si>
    <t>CA-2018-113341</t>
  </si>
  <si>
    <t>CA-2017-124058</t>
  </si>
  <si>
    <t>CA-2017-161627</t>
  </si>
  <si>
    <t>CA-2019-167003</t>
  </si>
  <si>
    <t>US-2016-164406</t>
  </si>
  <si>
    <t>US-2018-114293</t>
  </si>
  <si>
    <t>Lake Elsinore</t>
  </si>
  <si>
    <t>CA-2017-101910</t>
  </si>
  <si>
    <t>CA-2018-142398</t>
  </si>
  <si>
    <t>CA-2016-123225</t>
  </si>
  <si>
    <t>CA-2019-167395</t>
  </si>
  <si>
    <t>CA-2019-138163</t>
  </si>
  <si>
    <t>CA-2019-158729</t>
  </si>
  <si>
    <t>CA-2018-151372</t>
  </si>
  <si>
    <t>CA-2019-140151</t>
  </si>
  <si>
    <t>CA-2017-150770</t>
  </si>
  <si>
    <t>CA-2018-105585</t>
  </si>
  <si>
    <t>CA-2017-162166</t>
  </si>
  <si>
    <t>US-2019-151127</t>
  </si>
  <si>
    <t>CA-2018-124527</t>
  </si>
  <si>
    <t>Temecula</t>
  </si>
  <si>
    <t>CA-2017-157770</t>
  </si>
  <si>
    <t>CA-2018-159023</t>
  </si>
  <si>
    <t>US-2018-115952</t>
  </si>
  <si>
    <t>CA-2017-155761</t>
  </si>
  <si>
    <t>US-2016-105137</t>
  </si>
  <si>
    <t>US-2019-103828</t>
  </si>
  <si>
    <t>CA-2017-146486</t>
  </si>
  <si>
    <t>CA-2019-101273</t>
  </si>
  <si>
    <t>CA-2016-152345</t>
  </si>
  <si>
    <t>US-2017-136987</t>
  </si>
  <si>
    <t>CA-2017-116092</t>
  </si>
  <si>
    <t>CA-2016-126361</t>
  </si>
  <si>
    <t>CA-2016-126522</t>
  </si>
  <si>
    <t>CA-2019-169894</t>
  </si>
  <si>
    <t>CA-2019-165008</t>
  </si>
  <si>
    <t>CA-2019-134194</t>
  </si>
  <si>
    <t>US-2019-136679</t>
  </si>
  <si>
    <t>CA-2016-148950</t>
  </si>
  <si>
    <t>CA-2019-152660</t>
  </si>
  <si>
    <t>US-2018-131149</t>
  </si>
  <si>
    <t>CA-2017-148873</t>
  </si>
  <si>
    <t>CA-2019-108931</t>
  </si>
  <si>
    <t>CA-2018-112123</t>
  </si>
  <si>
    <t>CA-2018-133319</t>
  </si>
  <si>
    <t>CA-2017-140984</t>
  </si>
  <si>
    <t>CA-2019-132346</t>
  </si>
  <si>
    <t>CA-2019-159954</t>
  </si>
  <si>
    <t>CA-2018-136483</t>
  </si>
  <si>
    <t>CA-2019-127306</t>
  </si>
  <si>
    <t>Bartlett</t>
  </si>
  <si>
    <t>CA-2017-151547</t>
  </si>
  <si>
    <t>CA-2018-134803</t>
  </si>
  <si>
    <t>San Luis Obispo</t>
  </si>
  <si>
    <t>CA-2018-105291</t>
  </si>
  <si>
    <t>CA-2018-130477</t>
  </si>
  <si>
    <t>CA-2018-159345</t>
  </si>
  <si>
    <t>CA-2019-157196</t>
  </si>
  <si>
    <t>CA-2017-135580</t>
  </si>
  <si>
    <t>CA-2019-154949</t>
  </si>
  <si>
    <t>CA-2018-112340</t>
  </si>
  <si>
    <t>US-2018-108455</t>
  </si>
  <si>
    <t>Acco Glide Clips</t>
  </si>
  <si>
    <t>CA-2019-141929</t>
  </si>
  <si>
    <t>Avery 500</t>
  </si>
  <si>
    <t>CA-2019-118542</t>
  </si>
  <si>
    <t>CA-2017-143490</t>
  </si>
  <si>
    <t>US-2017-128090</t>
  </si>
  <si>
    <t>US-2019-155999</t>
  </si>
  <si>
    <t>CA-2017-119907</t>
  </si>
  <si>
    <t>CA-2019-153822</t>
  </si>
  <si>
    <t>CA-2019-124401</t>
  </si>
  <si>
    <t>US-2017-110569</t>
  </si>
  <si>
    <t>CA-2019-129707</t>
  </si>
  <si>
    <t>CA-2016-108861</t>
  </si>
  <si>
    <t>US-2018-114230</t>
  </si>
  <si>
    <t>US-2019-147998</t>
  </si>
  <si>
    <t>CA-2019-137085</t>
  </si>
  <si>
    <t>Okidata B401 Printer</t>
  </si>
  <si>
    <t>Hewlett-Packard Deskjet F4180 All-in-One Color Ink-jet - Printer / copier / scanner</t>
  </si>
  <si>
    <t>CA-2018-166275</t>
  </si>
  <si>
    <t>CA-2016-140816</t>
  </si>
  <si>
    <t>CA-2018-167759</t>
  </si>
  <si>
    <t>US-2018-151827</t>
  </si>
  <si>
    <t>CA-2018-150077</t>
  </si>
  <si>
    <t>CA-2019-112865</t>
  </si>
  <si>
    <t>CA-2016-103373</t>
  </si>
  <si>
    <t>CA-2016-143840</t>
  </si>
  <si>
    <t>CA-2018-130680</t>
  </si>
  <si>
    <t>CA-2019-102519</t>
  </si>
  <si>
    <t>CA-2016-124688</t>
  </si>
  <si>
    <t>US-2019-147886</t>
  </si>
  <si>
    <t>CA-2019-113670</t>
  </si>
  <si>
    <t>CA-2016-159338</t>
  </si>
  <si>
    <t>CA-2019-107825</t>
  </si>
  <si>
    <t>CA-2016-126403</t>
  </si>
  <si>
    <t>CA-2016-108609</t>
  </si>
  <si>
    <t>CA-2019-161956</t>
  </si>
  <si>
    <t>CA-2019-137428</t>
  </si>
  <si>
    <t>Hilary Holden</t>
  </si>
  <si>
    <t>CA-2019-131492</t>
  </si>
  <si>
    <t>CA-2016-164721</t>
  </si>
  <si>
    <t>CA-2019-142342</t>
  </si>
  <si>
    <t>CA-2019-154074</t>
  </si>
  <si>
    <t>CA-2017-141593</t>
  </si>
  <si>
    <t>CA-2019-131828</t>
  </si>
  <si>
    <t>CA-2017-105158</t>
  </si>
  <si>
    <t>CA-2017-168480</t>
  </si>
  <si>
    <t>CA-2019-135692</t>
  </si>
  <si>
    <t>CA-2018-114307</t>
  </si>
  <si>
    <t>US-2019-118087</t>
  </si>
  <si>
    <t>US-2018-152051</t>
  </si>
  <si>
    <t>CA-2017-104129</t>
  </si>
  <si>
    <t>CA-2017-149342</t>
  </si>
  <si>
    <t>CA-2017-113628</t>
  </si>
  <si>
    <t>CA-2019-119284</t>
  </si>
  <si>
    <t>CA-2016-102652</t>
  </si>
  <si>
    <t>CA-2017-156440</t>
  </si>
  <si>
    <t>CA-2017-150875</t>
  </si>
  <si>
    <t>CA-2018-116547</t>
  </si>
  <si>
    <t>CA-2019-131807</t>
  </si>
  <si>
    <t>CA-2016-110786</t>
  </si>
  <si>
    <t>CA-2018-145919</t>
  </si>
  <si>
    <t>CA-2019-101805</t>
  </si>
  <si>
    <t>CA-2016-156349</t>
  </si>
  <si>
    <t>CA-2017-130456</t>
  </si>
  <si>
    <t>CA-2018-114727</t>
  </si>
  <si>
    <t>CA-2017-112144</t>
  </si>
  <si>
    <t>CA-2019-117513</t>
  </si>
  <si>
    <t>CA-2019-131618</t>
  </si>
  <si>
    <t>CA-2019-144064</t>
  </si>
  <si>
    <t>CA-2017-132941</t>
  </si>
  <si>
    <t>CA-2016-123498</t>
  </si>
  <si>
    <t>CA-2019-147452</t>
  </si>
  <si>
    <t>CA-2017-153220</t>
  </si>
  <si>
    <t>CA-2018-123526</t>
  </si>
  <si>
    <t>CA-2017-109736</t>
  </si>
  <si>
    <t>CA-2018-168921</t>
  </si>
  <si>
    <t>CA-2017-138674</t>
  </si>
  <si>
    <t>CA-2017-111948</t>
  </si>
  <si>
    <t>CA-2016-135699</t>
  </si>
  <si>
    <t>CA-2016-164861</t>
  </si>
  <si>
    <t>CA-2019-117926</t>
  </si>
  <si>
    <t>CA-2016-109918</t>
  </si>
  <si>
    <t>CA-2019-166898</t>
  </si>
  <si>
    <t>CA-2019-161459</t>
  </si>
  <si>
    <t>CA-2019-122007</t>
  </si>
  <si>
    <t>CA-2016-104829</t>
  </si>
  <si>
    <t>CA-2017-143602</t>
  </si>
  <si>
    <t>CA-2016-100762</t>
  </si>
  <si>
    <t>US-2018-140172</t>
  </si>
  <si>
    <t>US-2018-144057</t>
  </si>
  <si>
    <t>US-2017-137008</t>
  </si>
  <si>
    <t>CA-2016-151162</t>
  </si>
  <si>
    <t>US-2016-164763</t>
  </si>
  <si>
    <t>CA-2016-160773</t>
  </si>
  <si>
    <t>CA-2019-166093</t>
  </si>
  <si>
    <t>CA-2019-145772</t>
  </si>
  <si>
    <t>CA-2016-127131</t>
  </si>
  <si>
    <t>CA-2017-103716</t>
  </si>
  <si>
    <t>US-2018-119046</t>
  </si>
  <si>
    <t>CA-2019-162015</t>
  </si>
  <si>
    <t>CA-2019-143084</t>
  </si>
  <si>
    <t>CA-2018-138282</t>
  </si>
  <si>
    <t>CA-2018-104689</t>
  </si>
  <si>
    <t>CA-2018-145492</t>
  </si>
  <si>
    <t>CA-2019-115427</t>
  </si>
  <si>
    <t>CA-2019-155712</t>
  </si>
  <si>
    <t>CA-2019-118122</t>
  </si>
  <si>
    <t>CA-2017-149636</t>
  </si>
  <si>
    <t>Redwood City</t>
  </si>
  <si>
    <t>CA-2018-133802</t>
  </si>
  <si>
    <t>La Quinta</t>
  </si>
  <si>
    <t>CA-2017-143238</t>
  </si>
  <si>
    <t>CA-2019-136308</t>
  </si>
  <si>
    <t>CA-2016-134726</t>
  </si>
  <si>
    <t>US-2018-127425</t>
  </si>
  <si>
    <t>CA-2019-165491</t>
  </si>
  <si>
    <t>CA-2019-109085</t>
  </si>
  <si>
    <t>CA-2018-162159</t>
  </si>
  <si>
    <t>CA-2019-156958</t>
  </si>
  <si>
    <t>CA-2017-144267</t>
  </si>
  <si>
    <t>CA-2017-149650</t>
  </si>
  <si>
    <t>CA-2018-145261</t>
  </si>
  <si>
    <t>CA-2019-115994</t>
  </si>
  <si>
    <t>CA-2019-169327</t>
  </si>
  <si>
    <t>CA-2016-111871</t>
  </si>
  <si>
    <t>CA-2019-117212</t>
  </si>
  <si>
    <t>CA-2019-145128</t>
  </si>
  <si>
    <t>CA-2018-116736</t>
  </si>
  <si>
    <t>US-2019-105046</t>
  </si>
  <si>
    <t>CA-2018-139269</t>
  </si>
  <si>
    <t>CA-2019-169859</t>
  </si>
  <si>
    <t>CA-2019-112725</t>
  </si>
  <si>
    <t>CA-2017-154970</t>
  </si>
  <si>
    <t>CA-2017-146255</t>
  </si>
  <si>
    <t>CA-2018-118500</t>
  </si>
  <si>
    <t>CA-2019-156391</t>
  </si>
  <si>
    <t>US-2018-157490</t>
  </si>
  <si>
    <t>CA-2019-108294</t>
  </si>
  <si>
    <t>US-2018-111528</t>
  </si>
  <si>
    <t>CA-2017-132374</t>
  </si>
  <si>
    <t>CA-2016-123253</t>
  </si>
  <si>
    <t>US-2019-103247</t>
  </si>
  <si>
    <t>CA-2018-126529</t>
  </si>
  <si>
    <t>CA-2017-142601</t>
  </si>
  <si>
    <t>CA-2018-128671</t>
  </si>
  <si>
    <t>CA-2016-103744</t>
  </si>
  <si>
    <t>CA-2019-142867</t>
  </si>
  <si>
    <t>US-2016-143287</t>
  </si>
  <si>
    <t>CA-2017-134201</t>
  </si>
  <si>
    <t>CA-2018-159212</t>
  </si>
  <si>
    <t>CA-2019-103380</t>
  </si>
  <si>
    <t>CA-2016-116785</t>
  </si>
  <si>
    <t>Bozeman</t>
  </si>
  <si>
    <t>CA-2017-119214</t>
  </si>
  <si>
    <t>US-2018-148957</t>
  </si>
  <si>
    <t>CA-2018-151323</t>
  </si>
  <si>
    <t>CA-2019-142328</t>
  </si>
  <si>
    <t>CA-2018-152814</t>
  </si>
  <si>
    <t>CA-2019-150609</t>
  </si>
  <si>
    <t>Zebra GK420t Direct Thermal/Thermal Transfer Printer</t>
  </si>
  <si>
    <t>CA-2019-122504</t>
  </si>
  <si>
    <t>CA-2018-118311</t>
  </si>
  <si>
    <t>CA-2016-100867</t>
  </si>
  <si>
    <t>DaystoShipActual</t>
  </si>
  <si>
    <t>ShipStatus</t>
  </si>
  <si>
    <t>DaystoShipScheduled</t>
  </si>
  <si>
    <t>CustomerName</t>
  </si>
  <si>
    <t>OrderDate</t>
  </si>
  <si>
    <t>OrderID</t>
  </si>
  <si>
    <t>PostalCode</t>
  </si>
  <si>
    <t>ProductName</t>
  </si>
  <si>
    <t>ProfitperOrder</t>
  </si>
  <si>
    <t>ShipDate</t>
  </si>
  <si>
    <t>ShipMode</t>
  </si>
  <si>
    <t>DiscountPercent</t>
  </si>
  <si>
    <t>ProductId</t>
  </si>
  <si>
    <t>SubCategory</t>
  </si>
  <si>
    <t>Sean ODonnell</t>
  </si>
  <si>
    <t>Eldon Fold N Roll Cart System</t>
  </si>
  <si>
    <t>Acco Six-Outlet Power Strip, 4 Cord Length</t>
  </si>
  <si>
    <t>Electrix Architects Clamp-On Swing Arm Lamp, Black</t>
  </si>
  <si>
    <t>Global Fabric Managers Chair, Dark Gray</t>
  </si>
  <si>
    <t>Patrick ODonnell</t>
  </si>
  <si>
    <t>Global Value Mid-Back Managers Chair, Gray</t>
  </si>
  <si>
    <t>High-Back Leather Managers Chair</t>
  </si>
  <si>
    <t>Jet-Pak Recycled Peel N Seal Padded Mailers</t>
  </si>
  <si>
    <t>Global Deluxe High-Back Managers Chair</t>
  </si>
  <si>
    <t>I Needs 3d Hello Kitty Hybrid Silicone Case Cover for HTC One X 4g with 3d Hello Kitty Stylus Pen Green/pink</t>
  </si>
  <si>
    <t>OSullivan 2-Door Barrister Bookcase in Odessa Pine</t>
  </si>
  <si>
    <t>Global Push Button Managers Chair, Indigo</t>
  </si>
  <si>
    <t>Honeywell Enviracaire Portable HEPA Air Cleaner for 17 x 22 Room</t>
  </si>
  <si>
    <t>Jas OCarroll</t>
  </si>
  <si>
    <t>Patrick OBrill</t>
  </si>
  <si>
    <t>OSullivan 4-Shelf Bookcase in Odessa Pine</t>
  </si>
  <si>
    <t>OSullivan Living Dimensions 2-Shelf Bookcases</t>
  </si>
  <si>
    <t>Rose OBrian</t>
  </si>
  <si>
    <t>Global Managers Adjustable Task Chair, Storm</t>
  </si>
  <si>
    <t>Meg OConnel</t>
  </si>
  <si>
    <t>OSullivan Living Dimensions 5-Shelf Bookcases</t>
  </si>
  <si>
    <t>OSullivan Cherrywood Estates Traditional Bookcase</t>
  </si>
  <si>
    <t>OSullivan Elevations Bookcase, Cherry Finish</t>
  </si>
  <si>
    <t>Global Wood Trimmed Managers Task Chair, Khaki</t>
  </si>
  <si>
    <t>OSullivan Plantations 2-Door Library in Landvery Oak</t>
  </si>
  <si>
    <t>OSullivan 3-Shelf Heavy-Duty Bookcases</t>
  </si>
  <si>
    <t>Hon Mobius Operators Chair</t>
  </si>
  <si>
    <t>Mary ORourke</t>
  </si>
  <si>
    <t>OSullivan Living Dimensions 3-Shelf Bookcases</t>
  </si>
  <si>
    <t>OSullivan 2-Shelf Heavy-Duty Bookcases</t>
  </si>
  <si>
    <t>Russell DAscenzo</t>
  </si>
  <si>
    <t>OSullivan Cherrywood Estates Traditional Barrister Bookcase</t>
  </si>
  <si>
    <t>Doug OConnell</t>
  </si>
  <si>
    <t>Global Executive Mid-Back Managers Chair</t>
  </si>
  <si>
    <t>OSullivan Manor Hill 2-Door Library in Brianna Oak</t>
  </si>
  <si>
    <t>Belkin 325VA UPS Surge Protector, 6</t>
  </si>
  <si>
    <t>Honeywell Enviracaire Portable HEPA Air Cleaner for 16 x 20 Room</t>
  </si>
  <si>
    <t>3M Replacement Filter for Office Air Cleaner for 20 x 33 Room</t>
  </si>
  <si>
    <t>Lock-Up Easel Spel-Binder</t>
  </si>
  <si>
    <t>OSullivan 5-Shelf Heavy-Duty Bookcases</t>
  </si>
  <si>
    <t>Jack OBriant</t>
  </si>
  <si>
    <t>Anthony ODonnell</t>
  </si>
  <si>
    <t>Eldon ProFile File N Store Portable File Tub Letter/Legal Size Black</t>
  </si>
  <si>
    <t>Stur-D-Stor Shelving, Vertical 5-Shelf: 72H x 36W x 18 1/2D</t>
  </si>
  <si>
    <t>Wilson Jones Hanging View Binder, White, 1</t>
  </si>
  <si>
    <t>Howard Miller 13-3/4 Diameter Brushed Chrome Round Wall Clock</t>
  </si>
  <si>
    <t>Acco Pressboard Covers with Storage Hooks, 14 7/8 x 11, Executive Red</t>
  </si>
  <si>
    <t>#10-4 1/8 x 9 1/2 Premium Diagonal Seam Envelopes</t>
  </si>
  <si>
    <t>Acco PRESSTEX Data Binder with Storage Hooks, Dark Blue, 14 7/8 X 11</t>
  </si>
  <si>
    <t>Telephone Message Books with Fax/Mobile Section, 5 1/2 x 3 3/16</t>
  </si>
  <si>
    <t>Tenex Traditional Chairmats for Medium Pile Carpet, Standard Lip, 36 x 48</t>
  </si>
  <si>
    <t>6 Cubicle Wall Clock, Black</t>
  </si>
  <si>
    <t>1.7 Cubic Foot Compact Cube Office Refrigerators</t>
  </si>
  <si>
    <t>Seth Thomas 13 1/2 Wall Clock</t>
  </si>
  <si>
    <t>Avery Trapezoid Ring Binder, 3 Capacity, Black, 1040 sheets</t>
  </si>
  <si>
    <t>Avery Durable Plastic 1 Binders</t>
  </si>
  <si>
    <t>Seth Thomas 14 Putty-Colored Wall Clock</t>
  </si>
  <si>
    <t>Pressboard Covers with Storage Hooks, 9 1/2 x 11, Light Blue</t>
  </si>
  <si>
    <t>Executive Impressions 14 Two-Color Numerals Wall Clock</t>
  </si>
  <si>
    <t>Tenex Contemporary Contur Chairmats for Low and Medium Pile Carpet, Computer, 39 x 49</t>
  </si>
  <si>
    <t>Wirebound Message Books, Two 4 1/4 x 5 Forms per Page</t>
  </si>
  <si>
    <t>Belkin 19 Vented Equipment Shelf, Black</t>
  </si>
  <si>
    <t>Ampad Gold Fibre Wirebound Steno Books, 6 x 9, Gregg Ruled</t>
  </si>
  <si>
    <t>Adams Write n Stick Phone Message Book, 11 X 5 1/4, 200 Messages</t>
  </si>
  <si>
    <t>Bevis Round Bullnose 29 High Table Top</t>
  </si>
  <si>
    <t>Howard Miller 13 Diameter Goldtone Round Wall Clock</t>
  </si>
  <si>
    <t>Tennsco Stur-D-Stor Boltless Shelving, 5 Shelves, 24 Deep, Sand</t>
  </si>
  <si>
    <t>OIC Binder Clips, Mini, 1/4 Capacity, Black</t>
  </si>
  <si>
    <t>Square Credit Card Reader, 4 1/2 x 4 1/2 x 1, White</t>
  </si>
  <si>
    <t>Avery Address/Shipping Labels for Typewriters, 4 x 2</t>
  </si>
  <si>
    <t>Office Impressions End Table, 20-1/2H x 24W x 20D</t>
  </si>
  <si>
    <t>GBC Twin Loop Wire Binding Elements, 9/16 Spine, Black</t>
  </si>
  <si>
    <t>Square Ring Data Binders, Rigid 75 Pt. Covers, 11 x 14-7/8</t>
  </si>
  <si>
    <t>Acme 10 Easy Grip Assistive Scissors</t>
  </si>
  <si>
    <t>Contico 72H Heavy-Duty Storage System</t>
  </si>
  <si>
    <t>Wirebound Service Call Books, 5 1/2 x 4</t>
  </si>
  <si>
    <t>Xerox Color Copier Paper, 11 x 17, Ream</t>
  </si>
  <si>
    <t>Recycled Desk Saver Line While You Were Out Book, 5 1/2 X 4</t>
  </si>
  <si>
    <t>Howard Miller 14-1/2 Diameter Chrome Round Wall Clock</t>
  </si>
  <si>
    <t>Howard Miller 11-1/2 Diameter Grantwood Wall Clock</t>
  </si>
  <si>
    <t>Contract Clock, 14, Brown</t>
  </si>
  <si>
    <t>Acco Pressboard Covers with Storage Hooks, 9 1/2 x 11, Executive Red</t>
  </si>
  <si>
    <t>Adams Telephone Message Book W/Dividers/Space For Phone Numbers, 5 1/4X8 1/2, 200/Messages</t>
  </si>
  <si>
    <t>Howard Miller 13-1/2 Diameter Rosebrook Wall Clock</t>
  </si>
  <si>
    <t>Tenex The Solids Textured Chair Mats</t>
  </si>
  <si>
    <t>#10- 4 1/8 x 9 1/2 Security-Tint Envelopes</t>
  </si>
  <si>
    <t>Howard Miller 13 Diameter Pewter Finish Round Wall Clock</t>
  </si>
  <si>
    <t>Seth Thomas 16 Steel Case Clock</t>
  </si>
  <si>
    <t>Manila Recycled Extra-Heavyweight Clasp Envelopes, 6 x 9</t>
  </si>
  <si>
    <t>Fiskars 8 Scissors, 2/Pack</t>
  </si>
  <si>
    <t>Tenex V2T-RE Standard Weight Series Chair Mat, 45 x 53, Lip 25 x 12</t>
  </si>
  <si>
    <t>Linden 10 Round Wall Clock, Black</t>
  </si>
  <si>
    <t>Eldon Delta Triangular Chair Mat, 52 x 58, Clear</t>
  </si>
  <si>
    <t>Dana Fluorescent Magnifying Lamp, White, 36</t>
  </si>
  <si>
    <t>Computer Room Manger, 14</t>
  </si>
  <si>
    <t>Ultra Door Kickplate, 8H x 34W</t>
  </si>
  <si>
    <t>Howard Miller 16 Diameter Gallery Wall Clock</t>
  </si>
  <si>
    <t>Iceberg OfficeWorks 42 Round Tables</t>
  </si>
  <si>
    <t>Executive Impressions 14 Contract Wall Clock</t>
  </si>
  <si>
    <t>Tenex Traditional Chairmats for Hard Floors, Average Lip, 36 x 48</t>
  </si>
  <si>
    <t>Rubbermaid ClusterMat Chairmats, Mat Size- 66 x 60, Lip 20 x 11 -90 Degree Angle</t>
  </si>
  <si>
    <t>GE 48 Fluorescent Tube, Cool White Energy Saver, 34 Watts, 30/Box</t>
  </si>
  <si>
    <t>Chromcraft 48 x 96 Racetrack Double Pedestal Table</t>
  </si>
  <si>
    <t>Linden 12 Wall Clock With Oak Frame</t>
  </si>
  <si>
    <t>Executive Impressions 13 Clairmont Wall Clock</t>
  </si>
  <si>
    <t>Executive Impressions 14</t>
  </si>
  <si>
    <t>Seth Thomas 12 Clock w/ Goldtone Case</t>
  </si>
  <si>
    <t>Career Cubicle Clock, 8 1/4, Black</t>
  </si>
  <si>
    <t>Eldon L Workstation Diamond Chairmat</t>
  </si>
  <si>
    <t>Chromcraft Bull-Nose Wood 48 x 96 Rectangular Conference Tables</t>
  </si>
  <si>
    <t>Executive Impressions 12 Wall Clock</t>
  </si>
  <si>
    <t>Howard Miller 11-1/2 Diameter Ridgewood Wall Clock</t>
  </si>
  <si>
    <t>Rush Hierlooms Collection 1 Thick Stackable Bookcases</t>
  </si>
  <si>
    <t>Executive Impressions 10 Spectator Wall Clock</t>
  </si>
  <si>
    <t>Executive Impressions 16-1/2 Circular Wall Clock</t>
  </si>
  <si>
    <t>Executive Impressions 14 Contract Wall Clock with Quartz Movement</t>
  </si>
  <si>
    <t>Tensor Hersey Kiss Styled Floor Lamp</t>
  </si>
  <si>
    <t>Seth Thomas 14 Day/Date Wall Clock</t>
  </si>
  <si>
    <t>Executive Impressions 13 Chairman Wall Clock</t>
  </si>
  <si>
    <t>Seth Thomas 8 1/2 Cubicle Clock</t>
  </si>
  <si>
    <t>Tenex 46 x 60 Computer Anti-Static Chairmat, Rectangular Shaped</t>
  </si>
  <si>
    <t>Executive Impressions 13-1/2 Indoor/Outdoor Wall Clock</t>
  </si>
  <si>
    <t>Howard Miller 11-1/2 Diameter Brentwood Wall Clock</t>
  </si>
  <si>
    <t>Executive Impressions 8-1/2 Career Panel/Partition Cubicle Clock</t>
  </si>
  <si>
    <t>Adams Telephone Message Book W/Dividers/Space For Phone Numbers, 5 1/4X8 1/2, 300/Messages</t>
  </si>
  <si>
    <t>Eberhard Faber 3 1/2 Golf Pencils</t>
  </si>
  <si>
    <t>Acco Recycled 2 Capacity Laser Printer Hanging Data Binders</t>
  </si>
  <si>
    <t>Wilson Jones Ledger-Size, Piano-Hinge Binder, 2, Blue</t>
  </si>
  <si>
    <t>Message Book, Phone, Wirebound Standard Line Memo, 2 3/4 X 5</t>
  </si>
  <si>
    <t>GBC Pre-Punched Binding Paper, Plastic, White, 8-1/2 x 11</t>
  </si>
  <si>
    <t>Acco PRESSTEX Data Binder with Storage Hooks, Light Blue, 9 1/2 X 11</t>
  </si>
  <si>
    <t>Acme Hot Forged Carbon Steel Scissors with Nickel-Plated Handles, 3 7/8 Cut, 8L</t>
  </si>
  <si>
    <t>Acco Data Flex Cable Posts For Top &amp; Bottom Load Binders, 6 Capacity</t>
  </si>
  <si>
    <t>Inter-Office Recycled Envelopes, Brown Kraft, Button-String,10 x 13 , 100/Box</t>
  </si>
  <si>
    <t>Wirebound Message Books, Four 2 3/4 x 5 Forms per Page, 600 Sets per Book</t>
  </si>
  <si>
    <t>Carina 42Hx23 3/4W Media Storage Unit</t>
  </si>
  <si>
    <t>Wirebound Message Books, 2 7/8 x 5, 3 Forms per Page</t>
  </si>
  <si>
    <t>Wilson Jones 1 Hanging DublLock Ring Binders</t>
  </si>
  <si>
    <t>ACCOHIDE 3-Ring Binder, Blue, 1</t>
  </si>
  <si>
    <t>Acco Flexible ACCOHIDE Square Ring Data Binder, Dark Blue, 11 1/2 X 14 7/8</t>
  </si>
  <si>
    <t>Eureka Recycled Copy Paper 8 1/2 x 11, Ream</t>
  </si>
  <si>
    <t>REDIFORM Incoming/Outgoing Call Register, 11 X 8 1/2, 100 Messages</t>
  </si>
  <si>
    <t>Acco Pressboard Covers with Storage Hooks, 14 7/8 x 11, Light Blue</t>
  </si>
  <si>
    <t>#10- 4 1/8 x 9 1/2 Recycled Envelopes</t>
  </si>
  <si>
    <t>Avery Trapezoid Extra Heavy Duty 4 Binders</t>
  </si>
  <si>
    <t>Ampad Poly Cover Wirebound Steno Book, 6 x 9 Assorted Colors, Gregg Ruled</t>
  </si>
  <si>
    <t>Ink Jet Note and Greeting Cards, 8-1/2 x 5-1/2 Card Size</t>
  </si>
  <si>
    <t>Black Print Carbonless Snap-Off Rapid Letter, 8 1/2 x 7</t>
  </si>
  <si>
    <t>SlimView Poly Binder, 3/8</t>
  </si>
  <si>
    <t>RSVP Cards &amp; Envelopes, Blank White, 8-1/2 X 11, 24 Cards/25 Envelopes/Set</t>
  </si>
  <si>
    <t>XtraLife ClearVue Slant-D Ring Binder, White, 3</t>
  </si>
  <si>
    <t>1/4 Fold Party Design Invitations &amp; White Envelopes, 24 8-1/2 X 11 Cards, 25 Env./Pack</t>
  </si>
  <si>
    <t>Telephone Message Books with Fax/Mobile Section, 4 1/4 x 6</t>
  </si>
  <si>
    <t>IBM Multi-Purpose Copy Paper, 8 1/2 x 11, Case</t>
  </si>
  <si>
    <t>Adams While You Were Out Message Pads</t>
  </si>
  <si>
    <t>Acco Bankers Clasps, 5 3/4-Long</t>
  </si>
  <si>
    <t>While you Were Out Message Book, One Form per Page</t>
  </si>
  <si>
    <t>Ampad Evidence Wirebond Steno Books, 6 x 9</t>
  </si>
  <si>
    <t>Belkin 19 Center-Weighted Shelf, Gray</t>
  </si>
  <si>
    <t>Pressboard Data Binder, Crimson, 12 X 8 1/2</t>
  </si>
  <si>
    <t>Universal Ultra Bright White Copier/Laser Paper, 8 1/2 x 11, Ream</t>
  </si>
  <si>
    <t>Geographics Note Cards, Blank, White, 8 1/2 x 11</t>
  </si>
  <si>
    <t>Premium Transparent Presentation Covers, No Pattern/Clear, 8 1/2 x 11</t>
  </si>
  <si>
    <t>Acco Pressboard Covers with Storage Hooks, 14 7/8 x 11, Dark Blue</t>
  </si>
  <si>
    <t>Elite 5 Scissors</t>
  </si>
  <si>
    <t>Rediform Wirebound Phone Memo Message Book, 11 x 5-3/4</t>
  </si>
  <si>
    <t>Green Canvas Binder for 8-1/2 x 14 Sheets</t>
  </si>
  <si>
    <t>Message Book, Wirebound, Four 5 1/2 X 4 Forms/Pg., 200 Dupl. Sets/Book</t>
  </si>
  <si>
    <t>Its Hot Message Books with Stickers, 2 3/4 x 5</t>
  </si>
  <si>
    <t>Wilson Jones Elliptical Ring 3 1/2 Capacity Binders, 800 sheets</t>
  </si>
  <si>
    <t>Acco Four Pocket Poly Ring Binder with Label Holder, Smoke, 1</t>
  </si>
  <si>
    <t>Avery Framed View Binder, EZD Ring (Locking), Navy, 1 1/2</t>
  </si>
  <si>
    <t>Perma STOR-ALL Hanging File Box, 13 1/8W x 12 1/4D x 10 1/2H</t>
  </si>
  <si>
    <t>Speediset Carbonless Redi-Letter 7 x 8 1/2</t>
  </si>
  <si>
    <t>Black Avery Memo-Size 3-Ring Binder, 5 1/2 x 8 1/2</t>
  </si>
  <si>
    <t>Mead 1st Gear 2 Zipper Binder, Asst. Colors</t>
  </si>
  <si>
    <t>Tyvek Interoffice Envelopes, 9 1/2 x 12 1/2, 100/Box</t>
  </si>
  <si>
    <t>Acco PRESSTEX Data Binder with Storage Hooks, Dark Blue, 9 1/2 X 11</t>
  </si>
  <si>
    <t>TOPS Important Message Pads, Canary, 4-1/4 x 5-1/2, 50 Sheets per Pad</t>
  </si>
  <si>
    <t>Acme Design Line 8 Stainless Steel Bent Scissors w/Champagne Handles, 3-1/8 Cut</t>
  </si>
  <si>
    <t>Avery 3 1/2 Diskette Storage Pages, 10/Pack</t>
  </si>
  <si>
    <t>SKILCRAFT Telephone Shoulder Rest, 2 x 6.5 x 2.5, Black</t>
  </si>
  <si>
    <t>HP Designjet T520 Inkjet Large Format Printer - 24 Color</t>
  </si>
  <si>
    <t>Howard Miller 12 Round Wall Clock</t>
  </si>
  <si>
    <t>Barricks 18 x 48 Non-Folding Utility Table with Bottom Storage Shelf</t>
  </si>
  <si>
    <t>Tenex Chairmat w/ Average Lip, 45 x 53</t>
  </si>
  <si>
    <t>Hon 30 x 60 Table with Locking Drawer</t>
  </si>
  <si>
    <t>Message Book, Standard Line While You Were Out, 5 1/2 X 4, 200 Sets/Book</t>
  </si>
  <si>
    <t>Safco Wire Cube Shelving System, For Use as 4 or 5 14 Cubes, Black</t>
  </si>
  <si>
    <t>Black Print Carbonless 8 1/2 x 8 1/4 Rapid Memo Book</t>
  </si>
  <si>
    <t>Sales Person</t>
  </si>
  <si>
    <t>Row Labels</t>
  </si>
  <si>
    <t>Grand Total</t>
  </si>
  <si>
    <t>2016</t>
  </si>
  <si>
    <t>2017</t>
  </si>
  <si>
    <t>2018</t>
  </si>
  <si>
    <t>2019</t>
  </si>
  <si>
    <t>Sum of Sales</t>
  </si>
  <si>
    <t>Sum of Profit</t>
  </si>
  <si>
    <t>Count of Sales</t>
  </si>
  <si>
    <t>Qtr1</t>
  </si>
  <si>
    <t>Qtr2</t>
  </si>
  <si>
    <t>Qtr3</t>
  </si>
  <si>
    <t>Qtr4</t>
  </si>
  <si>
    <t>No</t>
  </si>
  <si>
    <r>
      <rPr>
        <b/>
        <sz val="12"/>
        <color theme="1"/>
        <rFont val="Tw Cen MT"/>
        <family val="2"/>
        <scheme val="minor"/>
      </rPr>
      <t>copied values</t>
    </r>
    <r>
      <rPr>
        <sz val="12"/>
        <color theme="1"/>
        <rFont val="Tw Cen MT"/>
        <family val="2"/>
        <scheme val="minor"/>
      </rPr>
      <t xml:space="preserve"> </t>
    </r>
  </si>
  <si>
    <t xml:space="preserve">     </t>
  </si>
  <si>
    <t xml:space="preserve"> Profit</t>
  </si>
  <si>
    <t xml:space="preserve"> Sales</t>
  </si>
  <si>
    <t>Profits</t>
  </si>
  <si>
    <t>Sum of DiscountPercent</t>
  </si>
  <si>
    <t>Average of DiscountPercent</t>
  </si>
  <si>
    <t>Column Labels</t>
  </si>
  <si>
    <t>NewYork</t>
  </si>
  <si>
    <t>sales</t>
  </si>
  <si>
    <t>Discount</t>
  </si>
  <si>
    <t>Sum of sales</t>
  </si>
  <si>
    <t>Average of Discount</t>
  </si>
  <si>
    <t xml:space="preserve">Super Store - Performance </t>
  </si>
  <si>
    <t>Super Store - Logistics</t>
  </si>
  <si>
    <t xml:space="preserve">Super Store - Geographic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</si>
</sst>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quot;$&quot;* #,##0.00_-;_-&quot;$&quot;* &quot;-&quot;??_-;_-@_-"/>
    <numFmt numFmtId="164" formatCode="_-&quot;$&quot;* #,##0_-;\-&quot;$&quot;* #,##0_-;_-&quot;$&quot;* &quot;-&quot;??_-;_-@_-"/>
    <numFmt numFmtId="165" formatCode="&quot;$&quot;#,##0"/>
  </numFmts>
  <fonts count="23" x14ac:knownFonts="1">
    <font>
      <sz val="12"/>
      <color theme="1"/>
      <name val="Tw Cen MT"/>
      <family val="2"/>
      <scheme val="minor"/>
    </font>
    <font>
      <sz val="12"/>
      <color theme="1"/>
      <name val="Tw Cen MT"/>
      <family val="2"/>
      <scheme val="minor"/>
    </font>
    <font>
      <sz val="18"/>
      <color theme="3"/>
      <name val="Tw Cen MT Condensed"/>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2"/>
      <color rgb="FF006100"/>
      <name val="Tw Cen MT"/>
      <family val="2"/>
      <scheme val="minor"/>
    </font>
    <font>
      <sz val="12"/>
      <color rgb="FF9C0006"/>
      <name val="Tw Cen MT"/>
      <family val="2"/>
      <scheme val="minor"/>
    </font>
    <font>
      <sz val="12"/>
      <color rgb="FF9C5700"/>
      <name val="Tw Cen MT"/>
      <family val="2"/>
      <scheme val="minor"/>
    </font>
    <font>
      <sz val="12"/>
      <color rgb="FF3F3F76"/>
      <name val="Tw Cen MT"/>
      <family val="2"/>
      <scheme val="minor"/>
    </font>
    <font>
      <b/>
      <sz val="12"/>
      <color rgb="FF3F3F3F"/>
      <name val="Tw Cen MT"/>
      <family val="2"/>
      <scheme val="minor"/>
    </font>
    <font>
      <b/>
      <sz val="12"/>
      <color rgb="FFFA7D00"/>
      <name val="Tw Cen MT"/>
      <family val="2"/>
      <scheme val="minor"/>
    </font>
    <font>
      <sz val="12"/>
      <color rgb="FFFA7D00"/>
      <name val="Tw Cen MT"/>
      <family val="2"/>
      <scheme val="minor"/>
    </font>
    <font>
      <b/>
      <sz val="12"/>
      <color theme="0"/>
      <name val="Tw Cen MT"/>
      <family val="2"/>
      <scheme val="minor"/>
    </font>
    <font>
      <sz val="12"/>
      <color rgb="FFFF0000"/>
      <name val="Tw Cen MT"/>
      <family val="2"/>
      <scheme val="minor"/>
    </font>
    <font>
      <i/>
      <sz val="12"/>
      <color rgb="FF7F7F7F"/>
      <name val="Tw Cen MT"/>
      <family val="2"/>
      <scheme val="minor"/>
    </font>
    <font>
      <b/>
      <sz val="12"/>
      <color theme="1"/>
      <name val="Tw Cen MT"/>
      <family val="2"/>
      <scheme val="minor"/>
    </font>
    <font>
      <sz val="12"/>
      <color theme="0"/>
      <name val="Tw Cen MT"/>
      <family val="2"/>
      <scheme val="minor"/>
    </font>
    <font>
      <b/>
      <sz val="12"/>
      <color rgb="FFFF0000"/>
      <name val="Tw Cen MT"/>
      <family val="2"/>
      <scheme val="minor"/>
    </font>
    <font>
      <b/>
      <sz val="26"/>
      <color theme="6"/>
      <name val="Helvetica"/>
    </font>
    <font>
      <b/>
      <sz val="16"/>
      <color theme="0"/>
      <name val="Tw Cen MT"/>
      <scheme val="minor"/>
    </font>
    <font>
      <b/>
      <sz val="18"/>
      <color theme="0"/>
      <name val="Tw Cen MT"/>
      <scheme val="minor"/>
    </font>
    <font>
      <b/>
      <sz val="12"/>
      <color theme="1"/>
      <name val="Tw Cen MT"/>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59999389629810485"/>
        <bgColor theme="4" tint="0.79998168889431442"/>
      </patternFill>
    </fill>
    <fill>
      <patternFill patternType="solid">
        <fgColor theme="4" tint="0.59999389629810485"/>
        <bgColor indexed="64"/>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26">
    <xf numFmtId="0" fontId="0" fillId="0" borderId="0" xfId="0"/>
    <xf numFmtId="9" fontId="0" fillId="0" borderId="0" xfId="42" applyNumberFormat="1" applyFont="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8" fillId="33" borderId="0" xfId="0" applyFont="1" applyFill="1"/>
    <xf numFmtId="9" fontId="18" fillId="33" borderId="0" xfId="42" applyNumberFormat="1" applyFont="1" applyFill="1"/>
    <xf numFmtId="0" fontId="14" fillId="33" borderId="0" xfId="0" applyFont="1" applyFill="1"/>
    <xf numFmtId="9" fontId="0" fillId="0" borderId="0" xfId="42" applyFont="1"/>
    <xf numFmtId="9" fontId="0" fillId="0" borderId="0" xfId="0" applyNumberFormat="1"/>
    <xf numFmtId="164" fontId="0" fillId="0" borderId="0" xfId="43" applyNumberFormat="1" applyFont="1"/>
    <xf numFmtId="164" fontId="0" fillId="0" borderId="0" xfId="0" applyNumberFormat="1"/>
    <xf numFmtId="165" fontId="0" fillId="0" borderId="0" xfId="0" applyNumberFormat="1"/>
    <xf numFmtId="165" fontId="0" fillId="0" borderId="0" xfId="0" applyNumberFormat="1" applyAlignment="1">
      <alignment vertical="top"/>
    </xf>
    <xf numFmtId="9" fontId="0" fillId="0" borderId="0" xfId="42" applyNumberFormat="1" applyFont="1" applyAlignment="1">
      <alignment horizontal="left" vertical="top"/>
    </xf>
    <xf numFmtId="0" fontId="0" fillId="0" borderId="0" xfId="0" applyAlignment="1">
      <alignment horizontal="left" indent="1"/>
    </xf>
    <xf numFmtId="0" fontId="16" fillId="34" borderId="10" xfId="0" applyFont="1" applyFill="1" applyBorder="1"/>
    <xf numFmtId="0" fontId="0" fillId="35" borderId="0" xfId="0" applyFill="1"/>
    <xf numFmtId="0" fontId="0" fillId="0" borderId="0" xfId="0" applyFill="1"/>
    <xf numFmtId="0" fontId="21" fillId="0" borderId="0" xfId="0" applyFont="1" applyFill="1" applyAlignment="1">
      <alignment vertical="center"/>
    </xf>
    <xf numFmtId="0" fontId="19" fillId="0" borderId="0" xfId="0" applyFont="1" applyFill="1" applyAlignment="1">
      <alignment vertical="top" wrapText="1"/>
    </xf>
    <xf numFmtId="0" fontId="22" fillId="0" borderId="0" xfId="0" applyFont="1" applyFill="1"/>
    <xf numFmtId="0" fontId="16" fillId="36" borderId="11" xfId="0" applyNumberFormat="1" applyFont="1" applyFill="1" applyBorder="1"/>
    <xf numFmtId="0" fontId="19" fillId="0" borderId="0" xfId="0" applyFont="1" applyFill="1" applyAlignment="1">
      <alignment horizontal="center" vertical="top" wrapText="1"/>
    </xf>
    <xf numFmtId="0" fontId="20" fillId="0" borderId="0" xfId="0" applyFont="1" applyFill="1" applyAlignment="1">
      <alignment horizontal="center"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2">
    <dxf>
      <numFmt numFmtId="19" formatCode="d/m/yyyy"/>
    </dxf>
    <dxf>
      <numFmt numFmtId="19" formatCode="d/m/yyyy"/>
    </dxf>
    <dxf>
      <font>
        <b val="0"/>
        <i val="0"/>
        <strike val="0"/>
        <condense val="0"/>
        <extend val="0"/>
        <outline val="0"/>
        <shadow val="0"/>
        <u val="none"/>
        <vertAlign val="baseline"/>
        <sz val="12"/>
        <color theme="1"/>
        <name val="Tw Cen MT"/>
        <family val="2"/>
        <scheme val="minor"/>
      </font>
      <numFmt numFmtId="164" formatCode="_-&quot;$&quot;* #,##0_-;\-&quot;$&quot;* #,##0_-;_-&quot;$&quot;* &quot;-&quot;??_-;_-@_-"/>
    </dxf>
    <dxf>
      <numFmt numFmtId="19" formatCode="d/m/yyyy"/>
    </dxf>
    <dxf>
      <numFmt numFmtId="19" formatCode="d/m/yyyy"/>
    </dxf>
    <dxf>
      <font>
        <b val="0"/>
        <i val="0"/>
        <strike val="0"/>
        <condense val="0"/>
        <extend val="0"/>
        <outline val="0"/>
        <shadow val="0"/>
        <u val="none"/>
        <vertAlign val="baseline"/>
        <sz val="12"/>
        <color theme="1"/>
        <name val="Tw Cen MT"/>
        <family val="2"/>
        <scheme val="minor"/>
      </font>
      <numFmt numFmtId="13" formatCode="0%"/>
    </dxf>
    <dxf>
      <font>
        <b val="0"/>
        <i val="0"/>
        <strike val="0"/>
        <condense val="0"/>
        <extend val="0"/>
        <outline val="0"/>
        <shadow val="0"/>
        <u val="none"/>
        <vertAlign val="baseline"/>
        <sz val="12"/>
        <color theme="1"/>
        <name val="Tw Cen MT"/>
        <family val="2"/>
        <scheme val="minor"/>
      </font>
      <numFmt numFmtId="13" formatCode="0%"/>
    </dxf>
    <dxf>
      <font>
        <b/>
        <i val="0"/>
        <strike val="0"/>
        <condense val="0"/>
        <extend val="0"/>
        <outline val="0"/>
        <shadow val="0"/>
        <u val="none"/>
        <vertAlign val="baseline"/>
        <sz val="12"/>
        <color rgb="FFFF0000"/>
        <name val="Tw Cen MT"/>
        <family val="2"/>
        <scheme val="minor"/>
      </font>
      <fill>
        <patternFill patternType="solid">
          <fgColor indexed="64"/>
          <bgColor rgb="FFFFFF00"/>
        </patternFill>
      </fill>
    </dxf>
    <dxf>
      <numFmt numFmtId="13" formatCode="0%"/>
    </dxf>
    <dxf>
      <numFmt numFmtId="13" formatCode="0%"/>
    </dxf>
    <dxf>
      <numFmt numFmtId="13" formatCode="0%"/>
    </dxf>
    <dxf>
      <numFmt numFmtId="13" formatCode="0%"/>
    </dxf>
    <dxf>
      <font>
        <b/>
        <color theme="1"/>
      </font>
      <border>
        <bottom style="thin">
          <color theme="4"/>
        </bottom>
        <vertical/>
        <horizontal/>
      </border>
    </dxf>
    <dxf>
      <font>
        <color theme="1"/>
      </font>
      <fill>
        <patternFill patternType="darkTrellis">
          <bgColor theme="5" tint="-0.24994659260841701"/>
        </patternFill>
      </fill>
      <border>
        <left style="thin">
          <color theme="4"/>
        </left>
        <right style="thin">
          <color theme="4"/>
        </right>
        <top style="thin">
          <color theme="4"/>
        </top>
        <bottom style="thin">
          <color theme="4"/>
        </bottom>
        <vertical/>
        <horizontal/>
      </border>
    </dxf>
    <dxf>
      <font>
        <b/>
        <i/>
        <color theme="1"/>
      </font>
      <fill>
        <patternFill patternType="gray125">
          <bgColor theme="4" tint="0.59996337778862885"/>
        </patternFill>
      </fill>
      <border>
        <left style="thin">
          <color theme="6"/>
        </left>
        <right style="thin">
          <color theme="6"/>
        </right>
        <top style="thin">
          <color theme="6"/>
        </top>
        <bottom style="thin">
          <color theme="6"/>
        </bottom>
        <vertical/>
        <horizontal/>
      </border>
    </dxf>
    <dxf>
      <font>
        <b/>
        <i/>
        <color theme="1"/>
      </font>
      <fill>
        <patternFill patternType="gray125">
          <fgColor auto="1"/>
          <bgColor theme="0"/>
        </patternFill>
      </fill>
      <border diagonalUp="0" diagonalDown="0">
        <left/>
        <right/>
        <top/>
        <bottom/>
        <vertical/>
        <horizontal/>
      </border>
    </dxf>
    <dxf>
      <font>
        <color theme="4" tint="0.59996337778862885"/>
      </font>
      <border>
        <bottom style="thin">
          <color theme="4"/>
        </bottom>
        <vertical/>
        <horizontal/>
      </border>
    </dxf>
    <dxf>
      <font>
        <color theme="1"/>
      </font>
      <fill>
        <patternFill patternType="gray0625">
          <bgColor theme="4" tint="-0.499984740745262"/>
        </patternFill>
      </fill>
      <border>
        <left style="thin">
          <color theme="4"/>
        </left>
        <right style="thin">
          <color theme="4"/>
        </right>
        <top style="thin">
          <color theme="4"/>
        </top>
        <bottom style="thin">
          <color theme="4"/>
        </bottom>
        <vertical/>
        <horizontal/>
      </border>
    </dxf>
    <dxf>
      <font>
        <color theme="4" tint="0.59996337778862885"/>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i val="0"/>
      </font>
      <fill>
        <patternFill>
          <bgColor rgb="FFD7D7D7"/>
        </patternFill>
      </fill>
    </dxf>
    <dxf>
      <font>
        <b val="0"/>
        <i val="0"/>
      </font>
      <fill>
        <patternFill patternType="none">
          <bgColor indexed="65"/>
        </patternFill>
      </fill>
    </dxf>
  </dxfs>
  <tableStyles count="5" defaultTableStyle="TableStyleMedium2" defaultPivotStyle="PivotStyleLight16">
    <tableStyle name="MySqlDefault" pivot="0" table="0" count="2" xr9:uid="{0402B4D1-01A1-4595-9C94-EF7FBDAE9AC1}">
      <tableStyleElement type="wholeTable" dxfId="21"/>
      <tableStyleElement type="headerRow" dxfId="20"/>
    </tableStyle>
    <tableStyle name="SlicerStyleLight1 2" pivot="0" table="0" count="10" xr9:uid="{73D56800-E0EB-473E-84F4-60F5C3616912}">
      <tableStyleElement type="wholeTable" dxfId="19"/>
      <tableStyleElement type="headerRow" dxfId="18"/>
    </tableStyle>
    <tableStyle name="SlicerStyleLight1 2 2" pivot="0" table="0" count="10" xr9:uid="{7DF21316-3937-4D05-9BD0-8CC2BDCD6C63}">
      <tableStyleElement type="wholeTable" dxfId="17"/>
      <tableStyleElement type="headerRow" dxfId="16"/>
    </tableStyle>
    <tableStyle name="super" pivot="0" table="0" count="10" xr9:uid="{4F6190B3-032F-4601-8753-B2E105A94A5B}">
      <tableStyleElement type="wholeTable" dxfId="15"/>
      <tableStyleElement type="headerRow" dxfId="14"/>
    </tableStyle>
    <tableStyle name="Superstore" pivot="0" table="0" count="10" xr9:uid="{CA8E0ECD-DE3F-4305-9374-817368B1DB5E}">
      <tableStyleElement type="wholeTable" dxfId="13"/>
      <tableStyleElement type="headerRow" dxfId="12"/>
    </tableStyle>
  </tableStyles>
  <colors>
    <mruColors>
      <color rgb="FFFCF6F7"/>
      <color rgb="FF0000FF"/>
      <color rgb="FF47FF9A"/>
      <color rgb="FFFF9900"/>
      <color rgb="FF0066FF"/>
      <color rgb="FF71FFB1"/>
      <color rgb="FF00FFFF"/>
      <color rgb="FF47CFFF"/>
      <color rgb="FFFFFF66"/>
      <color rgb="FFD1F1E1"/>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theme="0"/>
          </font>
          <fill>
            <patternFill patternType="gray0625">
              <fgColor auto="1"/>
              <bgColor theme="4" tint="0.59996337778862885"/>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color auto="1"/>
          </font>
          <fill>
            <patternFill patternType="gray0625">
              <fgColor auto="1"/>
              <bgColor theme="4" tint="0.39994506668294322"/>
            </patternFill>
          </fill>
          <border>
            <left style="thin">
              <color rgb="FF999999"/>
            </left>
            <right style="thin">
              <color rgb="FF999999"/>
            </right>
            <top style="thin">
              <color rgb="FF999999"/>
            </top>
            <bottom style="thin">
              <color rgb="FF999999"/>
            </bottom>
            <vertical/>
            <horizontal/>
          </border>
        </dxf>
        <dxf>
          <font>
            <color theme="0"/>
          </font>
          <fill>
            <patternFill patternType="gray0625">
              <fgColor auto="1"/>
              <bgColor theme="4"/>
            </pattern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gray0625">
              <fgColor theme="6" tint="0.59999389629810485"/>
              <bgColor theme="4" tint="0.39994506668294322"/>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b/>
            <i/>
            <color auto="1"/>
          </font>
          <fill>
            <patternFill patternType="gray0625">
              <fgColor theme="6"/>
              <bgColor theme="4" tint="0.39994506668294322"/>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gray0625">
              <fgColor rgb="FFC0C0C0"/>
              <bgColor theme="4" tint="0.79998168889431442"/>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2 2">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1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up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uperstor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pivotCacheDefinition" Target="pivotCache/pivotCacheDefinition14.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9.xml"/><Relationship Id="rId34" Type="http://schemas.openxmlformats.org/officeDocument/2006/relationships/theme" Target="theme/theme1.xml"/><Relationship Id="rId42"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microsoft.com/office/2007/relationships/slicerCache" Target="slicerCaches/slicerCache5.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pivotCacheDefinition" Target="pivotCache/pivotCacheDefinition8.xml"/><Relationship Id="rId29" Type="http://schemas.microsoft.com/office/2007/relationships/slicerCache" Target="slicerCaches/slicerCache1.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2.xml"/><Relationship Id="rId32" Type="http://schemas.microsoft.com/office/2007/relationships/slicerCache" Target="slicerCaches/slicerCache4.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pivotCacheDefinition" Target="pivotCache/pivotCacheDefinition16.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pivotCacheDefinition" Target="pivotCache/pivotCacheDefinition15.xml"/><Relationship Id="rId30" Type="http://schemas.microsoft.com/office/2007/relationships/slicerCache" Target="slicerCaches/slicerCache2.xml"/><Relationship Id="rId35"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[SuperstoreDashboard-week1.xlsx]SalesVsyear!PivotTable2</c:name>
    <c:fmtId val="92"/>
  </c:pivotSource>
  <c:chart>
    <c:autoTitleDeleted val="1"/>
    <c:pivotFmts>
      <c:pivotFmt>
        <c:idx val="0"/>
        <c:dLbl>
          <c:idx val="0"/>
          <c:showLegendKey val="1"/>
          <c:showVal val="1"/>
          <c:showCatName val="1"/>
          <c:showSerName val="1"/>
          <c:showPercent val="1"/>
          <c:showBubbleSize val="1"/>
          <c:extLst>
            <c:ext xmlns:c15="http://schemas.microsoft.com/office/drawing/2012/chart" uri="{CE6537A1-D6FC-4f65-9D91-7224C49458BB}"/>
          </c:extLst>
        </c:dLbl>
      </c:pivotFmt>
      <c:pivotFmt>
        <c:idx val="1"/>
        <c:dLbl>
          <c:idx val="0"/>
          <c:showLegendKey val="1"/>
          <c:showVal val="1"/>
          <c:showCatName val="1"/>
          <c:showSerName val="1"/>
          <c:showPercent val="1"/>
          <c:showBubbleSize val="1"/>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5000"/>
                  <a:lumOff val="95000"/>
                </a:schemeClr>
              </a:gs>
              <a:gs pos="16000">
                <a:schemeClr val="accent3"/>
              </a:gs>
            </a:gsLst>
            <a:lin ang="5400000" scaled="1"/>
          </a:gradFill>
          <a:ln>
            <a:no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5000"/>
                  <a:lumOff val="95000"/>
                </a:schemeClr>
              </a:gs>
              <a:gs pos="29000">
                <a:srgbClr val="0000FF"/>
              </a:gs>
            </a:gsLst>
            <a:lin ang="5400000" scaled="1"/>
          </a:gradFill>
          <a:ln>
            <a:no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15875" cap="rnd">
            <a:gradFill>
              <a:gsLst>
                <a:gs pos="0">
                  <a:srgbClr val="FF0000"/>
                </a:gs>
                <a:gs pos="50000">
                  <a:srgbClr val="FFC000"/>
                </a:gs>
                <a:gs pos="100000">
                  <a:srgbClr val="00B050"/>
                </a:gs>
              </a:gsLst>
              <a:lin ang="5400000" scaled="1"/>
            </a:gradFill>
            <a:prstDash val="sysDash"/>
            <a:round/>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5000"/>
                  <a:lumOff val="95000"/>
                </a:schemeClr>
              </a:gs>
              <a:gs pos="16000">
                <a:schemeClr val="accent3"/>
              </a:gs>
            </a:gsLst>
            <a:lin ang="5400000" scaled="1"/>
          </a:gradFill>
          <a:ln>
            <a:no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lumMod val="5000"/>
                  <a:lumOff val="95000"/>
                </a:schemeClr>
              </a:gs>
              <a:gs pos="29000">
                <a:srgbClr val="0000FF"/>
              </a:gs>
            </a:gsLst>
            <a:lin ang="5400000" scaled="1"/>
          </a:gradFill>
          <a:ln>
            <a:no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15875" cap="rnd">
            <a:gradFill>
              <a:gsLst>
                <a:gs pos="0">
                  <a:srgbClr val="FF0000"/>
                </a:gs>
                <a:gs pos="50000">
                  <a:srgbClr val="FFC000"/>
                </a:gs>
                <a:gs pos="100000">
                  <a:srgbClr val="00B050"/>
                </a:gs>
              </a:gsLst>
              <a:lin ang="5400000" scaled="1"/>
            </a:gradFill>
            <a:prstDash val="sysDash"/>
            <a:round/>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lumMod val="5000"/>
                  <a:lumOff val="95000"/>
                </a:schemeClr>
              </a:gs>
              <a:gs pos="16000">
                <a:schemeClr val="accent3"/>
              </a:gs>
            </a:gsLst>
            <a:lin ang="5400000" scaled="1"/>
          </a:gradFill>
          <a:ln>
            <a:no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lumMod val="5000"/>
                  <a:lumOff val="95000"/>
                </a:schemeClr>
              </a:gs>
              <a:gs pos="29000">
                <a:srgbClr val="0000FF"/>
              </a:gs>
            </a:gsLst>
            <a:lin ang="5400000" scaled="1"/>
          </a:gradFill>
          <a:ln>
            <a:no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15875" cap="rnd">
            <a:gradFill>
              <a:gsLst>
                <a:gs pos="0">
                  <a:srgbClr val="FF0000"/>
                </a:gs>
                <a:gs pos="50000">
                  <a:srgbClr val="FFC000"/>
                </a:gs>
                <a:gs pos="100000">
                  <a:srgbClr val="00B050"/>
                </a:gs>
              </a:gsLst>
              <a:lin ang="5400000" scaled="1"/>
            </a:gradFill>
            <a:prstDash val="sysDash"/>
            <a:round/>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lumMod val="5000"/>
                  <a:lumOff val="95000"/>
                </a:schemeClr>
              </a:gs>
              <a:gs pos="16000">
                <a:schemeClr val="accent3"/>
              </a:gs>
            </a:gsLst>
            <a:lin ang="5400000" scaled="1"/>
          </a:gradFill>
          <a:ln>
            <a:no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lumMod val="5000"/>
                  <a:lumOff val="95000"/>
                </a:schemeClr>
              </a:gs>
              <a:gs pos="29000">
                <a:srgbClr val="0000FF"/>
              </a:gs>
            </a:gsLst>
            <a:lin ang="5400000" scaled="1"/>
          </a:gradFill>
          <a:ln>
            <a:no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15875" cap="rnd">
            <a:gradFill>
              <a:gsLst>
                <a:gs pos="0">
                  <a:srgbClr val="FF0000"/>
                </a:gs>
                <a:gs pos="50000">
                  <a:srgbClr val="FFC000"/>
                </a:gs>
                <a:gs pos="100000">
                  <a:srgbClr val="00B050"/>
                </a:gs>
              </a:gsLst>
              <a:lin ang="5400000" scaled="1"/>
            </a:gradFill>
            <a:prstDash val="sysDash"/>
            <a:round/>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lumMod val="5000"/>
                  <a:lumOff val="95000"/>
                </a:schemeClr>
              </a:gs>
              <a:gs pos="16000">
                <a:schemeClr val="accent3"/>
              </a:gs>
            </a:gsLst>
            <a:lin ang="5400000" scaled="1"/>
          </a:gradFill>
          <a:ln>
            <a:no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lumMod val="5000"/>
                  <a:lumOff val="95000"/>
                </a:schemeClr>
              </a:gs>
              <a:gs pos="29000">
                <a:srgbClr val="0000FF"/>
              </a:gs>
            </a:gsLst>
            <a:lin ang="5400000" scaled="1"/>
          </a:gradFill>
          <a:ln>
            <a:no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15875" cap="rnd">
            <a:gradFill>
              <a:gsLst>
                <a:gs pos="0">
                  <a:srgbClr val="FF0000"/>
                </a:gs>
                <a:gs pos="50000">
                  <a:srgbClr val="FFC000"/>
                </a:gs>
                <a:gs pos="100000">
                  <a:srgbClr val="00B050"/>
                </a:gs>
              </a:gsLst>
              <a:lin ang="5400000" scaled="1"/>
            </a:gradFill>
            <a:prstDash val="sysDash"/>
            <a:round/>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lumMod val="5000"/>
                  <a:lumOff val="95000"/>
                </a:schemeClr>
              </a:gs>
              <a:gs pos="16000">
                <a:schemeClr val="accent3"/>
              </a:gs>
            </a:gsLst>
            <a:lin ang="5400000" scaled="1"/>
          </a:gradFill>
          <a:ln>
            <a:no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lumMod val="5000"/>
                  <a:lumOff val="95000"/>
                </a:schemeClr>
              </a:gs>
              <a:gs pos="29000">
                <a:srgbClr val="0000FF"/>
              </a:gs>
            </a:gsLst>
            <a:lin ang="5400000" scaled="1"/>
          </a:gradFill>
          <a:ln>
            <a:no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15875" cap="rnd">
            <a:gradFill>
              <a:gsLst>
                <a:gs pos="0">
                  <a:srgbClr val="FF0000"/>
                </a:gs>
                <a:gs pos="50000">
                  <a:srgbClr val="FFC000"/>
                </a:gs>
                <a:gs pos="100000">
                  <a:srgbClr val="00B050"/>
                </a:gs>
              </a:gsLst>
              <a:lin ang="5400000" scaled="1"/>
            </a:gradFill>
            <a:prstDash val="sysDash"/>
            <a:round/>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lumMod val="5000"/>
                  <a:lumOff val="95000"/>
                </a:schemeClr>
              </a:gs>
              <a:gs pos="16000">
                <a:schemeClr val="accent3"/>
              </a:gs>
            </a:gsLst>
            <a:lin scaled="1"/>
          </a:gradFill>
          <a:ln>
            <a:no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lumMod val="5000"/>
                  <a:lumOff val="95000"/>
                </a:schemeClr>
              </a:gs>
              <a:gs pos="29000">
                <a:srgbClr val="0000FF"/>
              </a:gs>
            </a:gsLst>
            <a:lin scaled="1"/>
          </a:gradFill>
          <a:ln>
            <a:no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15875" cap="rnd">
            <a:gradFill>
              <a:gsLst>
                <a:gs pos="0">
                  <a:srgbClr val="FF0000"/>
                </a:gs>
                <a:gs pos="50000">
                  <a:srgbClr val="FFC000"/>
                </a:gs>
                <a:gs pos="100000">
                  <a:srgbClr val="00B050"/>
                </a:gs>
              </a:gsLst>
              <a:lin ang="5400000" scaled="1"/>
            </a:gradFill>
            <a:prstDash val="sysDash"/>
            <a:round/>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SalesVsyear!$B$3</c:f>
              <c:strCache>
                <c:ptCount val="1"/>
                <c:pt idx="0">
                  <c:v> Sales</c:v>
                </c:pt>
              </c:strCache>
            </c:strRef>
          </c:tx>
          <c:spPr>
            <a:gradFill rotWithShape="1">
              <a:gsLst>
                <a:gs pos="0">
                  <a:schemeClr val="accent1">
                    <a:lumMod val="5000"/>
                    <a:lumOff val="95000"/>
                  </a:schemeClr>
                </a:gs>
                <a:gs pos="16000">
                  <a:schemeClr val="accent3"/>
                </a:gs>
              </a:gsLst>
              <a:lin scaled="1"/>
            </a:gradFill>
            <a:ln>
              <a:noFill/>
            </a:ln>
            <a:effectLst>
              <a:outerShdw blurRad="50800" dist="12700" dir="5400000" algn="ctr" rotWithShape="0">
                <a:srgbClr val="000000">
                  <a:alpha val="50000"/>
                </a:srgbClr>
              </a:outerShdw>
            </a:effectLst>
          </c:spPr>
          <c:invertIfNegative val="0"/>
          <c:cat>
            <c:multiLvlStrRef>
              <c:f>SalesVsyear!$A$4:$A$24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SalesVsyear!$B$4:$B$24</c:f>
              <c:numCache>
                <c:formatCode>General</c:formatCode>
                <c:ptCount val="16"/>
                <c:pt idx="0">
                  <c:v>74445</c:v>
                </c:pt>
                <c:pt idx="1">
                  <c:v>86259</c:v>
                </c:pt>
                <c:pt idx="2">
                  <c:v>143643</c:v>
                </c:pt>
                <c:pt idx="3">
                  <c:v>179627</c:v>
                </c:pt>
                <c:pt idx="4">
                  <c:v>68858</c:v>
                </c:pt>
                <c:pt idx="5">
                  <c:v>89135</c:v>
                </c:pt>
                <c:pt idx="6">
                  <c:v>130265</c:v>
                </c:pt>
                <c:pt idx="7">
                  <c:v>182302</c:v>
                </c:pt>
                <c:pt idx="8">
                  <c:v>93243</c:v>
                </c:pt>
                <c:pt idx="9">
                  <c:v>136102</c:v>
                </c:pt>
                <c:pt idx="10">
                  <c:v>143796</c:v>
                </c:pt>
                <c:pt idx="11">
                  <c:v>236114</c:v>
                </c:pt>
                <c:pt idx="12">
                  <c:v>123162</c:v>
                </c:pt>
                <c:pt idx="13">
                  <c:v>133766</c:v>
                </c:pt>
                <c:pt idx="14">
                  <c:v>196284</c:v>
                </c:pt>
                <c:pt idx="15">
                  <c:v>280072</c:v>
                </c:pt>
              </c:numCache>
            </c:numRef>
          </c:val>
          <c:extLst>
            <c:ext xmlns:c16="http://schemas.microsoft.com/office/drawing/2014/chart" uri="{C3380CC4-5D6E-409C-BE32-E72D297353CC}">
              <c16:uniqueId val="{00000000-71D5-43A8-AAE5-F59AAC51C33A}"/>
            </c:ext>
          </c:extLst>
        </c:ser>
        <c:ser>
          <c:idx val="1"/>
          <c:order val="1"/>
          <c:tx>
            <c:strRef>
              <c:f>SalesVsyear!$C$3</c:f>
              <c:strCache>
                <c:ptCount val="1"/>
                <c:pt idx="0">
                  <c:v> Profit</c:v>
                </c:pt>
              </c:strCache>
            </c:strRef>
          </c:tx>
          <c:spPr>
            <a:gradFill rotWithShape="1">
              <a:gsLst>
                <a:gs pos="0">
                  <a:schemeClr val="accent1">
                    <a:lumMod val="5000"/>
                    <a:lumOff val="95000"/>
                  </a:schemeClr>
                </a:gs>
                <a:gs pos="29000">
                  <a:srgbClr val="0000FF"/>
                </a:gs>
              </a:gsLst>
              <a:lin scaled="1"/>
            </a:gradFill>
            <a:ln>
              <a:noFill/>
            </a:ln>
            <a:effectLst>
              <a:outerShdw blurRad="50800" dist="12700" dir="5400000" algn="ctr" rotWithShape="0">
                <a:srgbClr val="000000">
                  <a:alpha val="50000"/>
                </a:srgbClr>
              </a:outerShdw>
            </a:effectLst>
          </c:spPr>
          <c:invertIfNegative val="0"/>
          <c:cat>
            <c:multiLvlStrRef>
              <c:f>SalesVsyear!$A$4:$A$24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SalesVsyear!$C$4:$C$24</c:f>
              <c:numCache>
                <c:formatCode>General</c:formatCode>
                <c:ptCount val="16"/>
                <c:pt idx="0">
                  <c:v>3800</c:v>
                </c:pt>
                <c:pt idx="1">
                  <c:v>11213</c:v>
                </c:pt>
                <c:pt idx="2">
                  <c:v>12793</c:v>
                </c:pt>
                <c:pt idx="3">
                  <c:v>21726</c:v>
                </c:pt>
                <c:pt idx="4">
                  <c:v>9271</c:v>
                </c:pt>
                <c:pt idx="5">
                  <c:v>12191</c:v>
                </c:pt>
                <c:pt idx="6">
                  <c:v>16848</c:v>
                </c:pt>
                <c:pt idx="7">
                  <c:v>23296</c:v>
                </c:pt>
                <c:pt idx="8">
                  <c:v>11448</c:v>
                </c:pt>
                <c:pt idx="9">
                  <c:v>16382</c:v>
                </c:pt>
                <c:pt idx="10">
                  <c:v>15824</c:v>
                </c:pt>
                <c:pt idx="11">
                  <c:v>38136</c:v>
                </c:pt>
                <c:pt idx="12">
                  <c:v>23507</c:v>
                </c:pt>
                <c:pt idx="13">
                  <c:v>15502</c:v>
                </c:pt>
                <c:pt idx="14">
                  <c:v>26972</c:v>
                </c:pt>
                <c:pt idx="15">
                  <c:v>27450</c:v>
                </c:pt>
              </c:numCache>
            </c:numRef>
          </c:val>
          <c:extLst>
            <c:ext xmlns:c16="http://schemas.microsoft.com/office/drawing/2014/chart" uri="{C3380CC4-5D6E-409C-BE32-E72D297353CC}">
              <c16:uniqueId val="{00000001-71D5-43A8-AAE5-F59AAC51C33A}"/>
            </c:ext>
          </c:extLst>
        </c:ser>
        <c:dLbls>
          <c:showLegendKey val="0"/>
          <c:showVal val="0"/>
          <c:showCatName val="0"/>
          <c:showSerName val="0"/>
          <c:showPercent val="0"/>
          <c:showBubbleSize val="0"/>
        </c:dLbls>
        <c:gapWidth val="150"/>
        <c:overlap val="100"/>
        <c:axId val="741613872"/>
        <c:axId val="741615840"/>
      </c:barChart>
      <c:lineChart>
        <c:grouping val="standard"/>
        <c:varyColors val="0"/>
        <c:ser>
          <c:idx val="2"/>
          <c:order val="2"/>
          <c:tx>
            <c:strRef>
              <c:f>SalesVsyear!$D$3</c:f>
              <c:strCache>
                <c:ptCount val="1"/>
                <c:pt idx="0">
                  <c:v>Sum of DiscountPercent</c:v>
                </c:pt>
              </c:strCache>
            </c:strRef>
          </c:tx>
          <c:spPr>
            <a:ln w="15875" cap="rnd">
              <a:gradFill>
                <a:gsLst>
                  <a:gs pos="0">
                    <a:srgbClr val="FF0000"/>
                  </a:gs>
                  <a:gs pos="50000">
                    <a:srgbClr val="FFC000"/>
                  </a:gs>
                  <a:gs pos="100000">
                    <a:srgbClr val="00B050"/>
                  </a:gs>
                </a:gsLst>
                <a:lin ang="5400000" scaled="1"/>
              </a:gradFill>
              <a:prstDash val="sysDash"/>
              <a:round/>
            </a:ln>
            <a:effectLst>
              <a:outerShdw blurRad="50800" dist="12700" dir="5400000" algn="ctr" rotWithShape="0">
                <a:srgbClr val="000000">
                  <a:alpha val="50000"/>
                </a:srgbClr>
              </a:outerShdw>
            </a:effectLst>
          </c:spPr>
          <c:marker>
            <c:symbol val="none"/>
          </c:marker>
          <c:cat>
            <c:multiLvlStrRef>
              <c:f>SalesVsyear!$A$4:$A$24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SalesVsyear!$D$4:$D$24</c:f>
              <c:numCache>
                <c:formatCode>General</c:formatCode>
                <c:ptCount val="16"/>
                <c:pt idx="0">
                  <c:v>44.400000000000034</c:v>
                </c:pt>
                <c:pt idx="1">
                  <c:v>56.720000000000077</c:v>
                </c:pt>
                <c:pt idx="2">
                  <c:v>87.470000000000283</c:v>
                </c:pt>
                <c:pt idx="3">
                  <c:v>126.57000000000055</c:v>
                </c:pt>
                <c:pt idx="4">
                  <c:v>37.959999999999994</c:v>
                </c:pt>
                <c:pt idx="5">
                  <c:v>76.20000000000023</c:v>
                </c:pt>
                <c:pt idx="6">
                  <c:v>90.020000000000323</c:v>
                </c:pt>
                <c:pt idx="7">
                  <c:v>122.91000000000058</c:v>
                </c:pt>
                <c:pt idx="8">
                  <c:v>50.92000000000008</c:v>
                </c:pt>
                <c:pt idx="9">
                  <c:v>95.600000000000335</c:v>
                </c:pt>
                <c:pt idx="10">
                  <c:v>118.96000000000049</c:v>
                </c:pt>
                <c:pt idx="11">
                  <c:v>134.84000000000043</c:v>
                </c:pt>
                <c:pt idx="12">
                  <c:v>75.61000000000017</c:v>
                </c:pt>
                <c:pt idx="13">
                  <c:v>118.48000000000042</c:v>
                </c:pt>
                <c:pt idx="14">
                  <c:v>130.60000000000062</c:v>
                </c:pt>
                <c:pt idx="15">
                  <c:v>193.52999999999915</c:v>
                </c:pt>
              </c:numCache>
            </c:numRef>
          </c:val>
          <c:smooth val="0"/>
          <c:extLst>
            <c:ext xmlns:c16="http://schemas.microsoft.com/office/drawing/2014/chart" uri="{C3380CC4-5D6E-409C-BE32-E72D297353CC}">
              <c16:uniqueId val="{00000002-71D5-43A8-AAE5-F59AAC51C33A}"/>
            </c:ext>
          </c:extLst>
        </c:ser>
        <c:dLbls>
          <c:showLegendKey val="0"/>
          <c:showVal val="0"/>
          <c:showCatName val="0"/>
          <c:showSerName val="0"/>
          <c:showPercent val="0"/>
          <c:showBubbleSize val="0"/>
        </c:dLbls>
        <c:marker val="1"/>
        <c:smooth val="0"/>
        <c:axId val="803816696"/>
        <c:axId val="803816368"/>
      </c:lineChart>
      <c:catAx>
        <c:axId val="74161387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41615840"/>
        <c:crosses val="autoZero"/>
        <c:auto val="1"/>
        <c:lblAlgn val="ctr"/>
        <c:lblOffset val="100"/>
        <c:noMultiLvlLbl val="0"/>
      </c:catAx>
      <c:valAx>
        <c:axId val="7416158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41613872"/>
        <c:crosses val="autoZero"/>
        <c:crossBetween val="between"/>
        <c:dispUnits>
          <c:builtInUnit val="thousands"/>
          <c:dispUnitsLbl>
            <c:spPr>
              <a:noFill/>
              <a:ln>
                <a:noFill/>
              </a:ln>
              <a:effectLst/>
            </c:spPr>
            <c:txPr>
              <a:bodyPr rot="-5400000" spcFirstLastPara="1" vertOverflow="ellipsis" vert="horz" wrap="square" anchor="ctr" anchorCtr="1"/>
              <a:lstStyle/>
              <a:p>
                <a:pPr>
                  <a:defRPr sz="600" b="1" i="0" u="none" strike="noStrike" kern="1200" baseline="0">
                    <a:solidFill>
                      <a:schemeClr val="bg1"/>
                    </a:solidFill>
                    <a:latin typeface="+mn-lt"/>
                    <a:ea typeface="+mn-ea"/>
                    <a:cs typeface="+mn-cs"/>
                  </a:defRPr>
                </a:pPr>
                <a:endParaRPr lang="en-US"/>
              </a:p>
            </c:txPr>
          </c:dispUnitsLbl>
        </c:dispUnits>
      </c:valAx>
      <c:valAx>
        <c:axId val="80381636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03816696"/>
        <c:crosses val="max"/>
        <c:crossBetween val="between"/>
      </c:valAx>
      <c:catAx>
        <c:axId val="803816696"/>
        <c:scaling>
          <c:orientation val="minMax"/>
        </c:scaling>
        <c:delete val="1"/>
        <c:axPos val="b"/>
        <c:numFmt formatCode="General" sourceLinked="1"/>
        <c:majorTickMark val="out"/>
        <c:minorTickMark val="none"/>
        <c:tickLblPos val="nextTo"/>
        <c:crossAx val="80381636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[SuperstoreDashboard-week1.xlsx]Region-SDP!PivotTable1</c:name>
    <c:fmtId val="5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diamond"/>
          <c:size val="5"/>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lumMod val="20000"/>
                  <a:lumOff val="80000"/>
                </a:schemeClr>
              </a:gs>
              <a:gs pos="55000">
                <a:srgbClr val="0000FF"/>
              </a:gs>
            </a:gsLst>
            <a:lin ang="5400000" scaled="1"/>
          </a:gradFill>
          <a:ln>
            <a:noFill/>
          </a:ln>
          <a:effectLst>
            <a:outerShdw blurRad="76200" dist="25400" dir="5400000" algn="ctr" rotWithShape="0">
              <a:srgbClr val="000000">
                <a:alpha val="60000"/>
              </a:srgbClr>
            </a:outerShdw>
          </a:effectLst>
          <a:scene3d>
            <a:camera prst="orthographicFront"/>
            <a:lightRig rig="flat" dir="t">
              <a:rot lat="0" lon="0" rev="3600000"/>
            </a:lightRig>
          </a:scene3d>
          <a:sp3d prstMaterial="flat">
            <a:bevelT w="38100" h="44450"/>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lumMod val="20000"/>
                  <a:lumOff val="80000"/>
                </a:schemeClr>
              </a:gs>
              <a:gs pos="55000">
                <a:schemeClr val="accent3">
                  <a:lumMod val="75000"/>
                </a:schemeClr>
              </a:gs>
            </a:gsLst>
            <a:lin ang="5400000" scaled="1"/>
          </a:gradFill>
          <a:ln>
            <a:solidFill>
              <a:schemeClr val="accent3">
                <a:lumMod val="60000"/>
                <a:lumOff val="40000"/>
              </a:schemeClr>
            </a:solidFill>
            <a:prstDash val="sysDash"/>
          </a:ln>
          <a:effectLst>
            <a:outerShdw blurRad="76200" dist="25400" dir="5400000" algn="ctr" rotWithShape="0">
              <a:srgbClr val="000000">
                <a:alpha val="60000"/>
              </a:srgbClr>
            </a:outerShdw>
          </a:effectLst>
          <a:scene3d>
            <a:camera prst="orthographicFront"/>
            <a:lightRig rig="flat" dir="t">
              <a:rot lat="0" lon="0" rev="3600000"/>
            </a:lightRig>
          </a:scene3d>
          <a:sp3d prstMaterial="flat">
            <a:bevelT w="38100" h="44450" prst="softRound"/>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15875" cap="rnd">
            <a:gradFill>
              <a:gsLst>
                <a:gs pos="82000">
                  <a:srgbClr val="47FF9A"/>
                </a:gs>
                <a:gs pos="0">
                  <a:srgbClr val="FF0000"/>
                </a:gs>
                <a:gs pos="49000">
                  <a:srgbClr val="FFC000"/>
                </a:gs>
              </a:gsLst>
              <a:lin ang="5400000" scaled="1"/>
            </a:gradFill>
            <a:prstDash val="sysDash"/>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rgbClr val="FCF6F7"/>
              </a:gs>
              <a:gs pos="28000">
                <a:srgbClr val="0066FF"/>
              </a:gs>
            </a:gsLst>
            <a:lin ang="5400000" scaled="1"/>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lumMod val="20000"/>
                  <a:lumOff val="80000"/>
                </a:schemeClr>
              </a:gs>
              <a:gs pos="55000">
                <a:schemeClr val="accent3">
                  <a:lumMod val="75000"/>
                </a:schemeClr>
              </a:gs>
            </a:gsLst>
            <a:lin ang="5400000" scaled="1"/>
          </a:gradFill>
          <a:ln>
            <a:solidFill>
              <a:schemeClr val="accent3">
                <a:lumMod val="60000"/>
                <a:lumOff val="40000"/>
              </a:schemeClr>
            </a:solidFill>
            <a:prstDash val="sysDash"/>
          </a:ln>
          <a:effectLst>
            <a:outerShdw blurRad="76200" dist="25400" dir="5400000" algn="ctr" rotWithShape="0">
              <a:srgbClr val="000000">
                <a:alpha val="60000"/>
              </a:srgbClr>
            </a:outerShdw>
          </a:effectLst>
          <a:scene3d>
            <a:camera prst="orthographicFront"/>
            <a:lightRig rig="flat" dir="t">
              <a:rot lat="0" lon="0" rev="3600000"/>
            </a:lightRig>
          </a:scene3d>
          <a:sp3d prstMaterial="flat">
            <a:bevelT w="38100" h="44450" prst="softRound"/>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rgbClr val="FCF6F7"/>
              </a:gs>
              <a:gs pos="28000">
                <a:srgbClr val="0066FF"/>
              </a:gs>
            </a:gsLst>
            <a:lin ang="5400000" scaled="1"/>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15875" cap="rnd">
            <a:gradFill>
              <a:gsLst>
                <a:gs pos="82000">
                  <a:srgbClr val="47FF9A"/>
                </a:gs>
                <a:gs pos="0">
                  <a:srgbClr val="FF0000"/>
                </a:gs>
                <a:gs pos="49000">
                  <a:srgbClr val="FFC000"/>
                </a:gs>
              </a:gsLst>
              <a:lin ang="5400000" scaled="1"/>
            </a:gradFill>
            <a:prstDash val="sysDash"/>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lumMod val="20000"/>
                  <a:lumOff val="80000"/>
                </a:schemeClr>
              </a:gs>
              <a:gs pos="55000">
                <a:schemeClr val="accent3">
                  <a:lumMod val="75000"/>
                </a:schemeClr>
              </a:gs>
            </a:gsLst>
            <a:lin ang="5400000" scaled="1"/>
          </a:gradFill>
          <a:ln>
            <a:solidFill>
              <a:schemeClr val="accent3">
                <a:lumMod val="60000"/>
                <a:lumOff val="40000"/>
              </a:schemeClr>
            </a:solidFill>
            <a:prstDash val="sysDash"/>
          </a:ln>
          <a:effectLst>
            <a:outerShdw blurRad="76200" dist="25400" dir="5400000" algn="ctr" rotWithShape="0">
              <a:srgbClr val="000000">
                <a:alpha val="60000"/>
              </a:srgbClr>
            </a:outerShdw>
          </a:effectLst>
          <a:scene3d>
            <a:camera prst="orthographicFront"/>
            <a:lightRig rig="flat" dir="t">
              <a:rot lat="0" lon="0" rev="3600000"/>
            </a:lightRig>
          </a:scene3d>
          <a:sp3d prstMaterial="flat">
            <a:bevelT w="38100" h="44450" prst="softRound"/>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rgbClr val="FCF6F7"/>
              </a:gs>
              <a:gs pos="28000">
                <a:srgbClr val="0066FF"/>
              </a:gs>
            </a:gsLst>
            <a:lin ang="5400000" scaled="1"/>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15875" cap="rnd">
            <a:gradFill>
              <a:gsLst>
                <a:gs pos="82000">
                  <a:srgbClr val="47FF9A"/>
                </a:gs>
                <a:gs pos="0">
                  <a:srgbClr val="FF0000"/>
                </a:gs>
                <a:gs pos="49000">
                  <a:srgbClr val="FFC000"/>
                </a:gs>
              </a:gsLst>
              <a:lin ang="5400000" scaled="1"/>
            </a:gradFill>
            <a:prstDash val="sysDash"/>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lumMod val="20000"/>
                  <a:lumOff val="80000"/>
                </a:schemeClr>
              </a:gs>
              <a:gs pos="55000">
                <a:schemeClr val="accent3">
                  <a:lumMod val="75000"/>
                </a:schemeClr>
              </a:gs>
            </a:gsLst>
            <a:lin ang="5400000" scaled="1"/>
          </a:gradFill>
          <a:ln>
            <a:solidFill>
              <a:schemeClr val="accent3">
                <a:lumMod val="60000"/>
                <a:lumOff val="40000"/>
              </a:schemeClr>
            </a:solidFill>
            <a:prstDash val="sysDash"/>
          </a:ln>
          <a:effectLst>
            <a:outerShdw blurRad="76200" dist="25400" dir="5400000" algn="ctr" rotWithShape="0">
              <a:srgbClr val="000000">
                <a:alpha val="60000"/>
              </a:srgbClr>
            </a:outerShdw>
          </a:effectLst>
          <a:scene3d>
            <a:camera prst="orthographicFront"/>
            <a:lightRig rig="flat" dir="t">
              <a:rot lat="0" lon="0" rev="3600000"/>
            </a:lightRig>
          </a:scene3d>
          <a:sp3d prstMaterial="flat">
            <a:bevelT w="38100" h="44450" prst="softRound"/>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rgbClr val="FCF6F7"/>
              </a:gs>
              <a:gs pos="28000">
                <a:srgbClr val="0066FF"/>
              </a:gs>
            </a:gsLst>
            <a:lin ang="5400000" scaled="1"/>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15875" cap="rnd">
            <a:gradFill>
              <a:gsLst>
                <a:gs pos="82000">
                  <a:srgbClr val="47FF9A"/>
                </a:gs>
                <a:gs pos="0">
                  <a:srgbClr val="FF0000"/>
                </a:gs>
                <a:gs pos="49000">
                  <a:srgbClr val="FFC000"/>
                </a:gs>
              </a:gsLst>
              <a:lin ang="5400000" scaled="1"/>
            </a:gradFill>
            <a:prstDash val="sysDash"/>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lumMod val="20000"/>
                  <a:lumOff val="80000"/>
                </a:schemeClr>
              </a:gs>
              <a:gs pos="55000">
                <a:schemeClr val="accent3">
                  <a:lumMod val="75000"/>
                </a:schemeClr>
              </a:gs>
            </a:gsLst>
            <a:lin ang="5400000" scaled="1"/>
          </a:gradFill>
          <a:ln>
            <a:solidFill>
              <a:schemeClr val="accent3">
                <a:lumMod val="60000"/>
                <a:lumOff val="40000"/>
              </a:schemeClr>
            </a:solidFill>
            <a:prstDash val="sysDash"/>
          </a:ln>
          <a:effectLst>
            <a:outerShdw blurRad="76200" dist="25400" dir="5400000" algn="ctr" rotWithShape="0">
              <a:srgbClr val="000000">
                <a:alpha val="60000"/>
              </a:srgbClr>
            </a:outerShdw>
          </a:effectLst>
          <a:scene3d>
            <a:camera prst="orthographicFront"/>
            <a:lightRig rig="flat" dir="t">
              <a:rot lat="0" lon="0" rev="3600000"/>
            </a:lightRig>
          </a:scene3d>
          <a:sp3d prstMaterial="flat">
            <a:bevelT w="38100" h="44450" prst="softRound"/>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rgbClr val="FCF6F7"/>
              </a:gs>
              <a:gs pos="28000">
                <a:srgbClr val="0066FF"/>
              </a:gs>
            </a:gsLst>
            <a:lin ang="5400000" scaled="1"/>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15875" cap="rnd">
            <a:gradFill>
              <a:gsLst>
                <a:gs pos="82000">
                  <a:srgbClr val="47FF9A"/>
                </a:gs>
                <a:gs pos="0">
                  <a:srgbClr val="FF0000"/>
                </a:gs>
                <a:gs pos="49000">
                  <a:srgbClr val="FFC000"/>
                </a:gs>
              </a:gsLst>
              <a:lin ang="5400000" scaled="1"/>
            </a:gradFill>
            <a:prstDash val="sysDash"/>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lumMod val="20000"/>
                  <a:lumOff val="80000"/>
                </a:schemeClr>
              </a:gs>
              <a:gs pos="55000">
                <a:schemeClr val="accent3">
                  <a:lumMod val="75000"/>
                </a:schemeClr>
              </a:gs>
            </a:gsLst>
            <a:lin ang="5400000" scaled="1"/>
          </a:gradFill>
          <a:ln>
            <a:solidFill>
              <a:schemeClr val="accent3">
                <a:lumMod val="60000"/>
                <a:lumOff val="40000"/>
              </a:schemeClr>
            </a:solidFill>
            <a:prstDash val="sysDash"/>
          </a:ln>
          <a:effectLst>
            <a:outerShdw blurRad="76200" dist="25400" dir="5400000" algn="ctr" rotWithShape="0">
              <a:srgbClr val="000000">
                <a:alpha val="60000"/>
              </a:srgbClr>
            </a:outerShdw>
          </a:effectLst>
          <a:scene3d>
            <a:camera prst="orthographicFront"/>
            <a:lightRig rig="flat" dir="t">
              <a:rot lat="0" lon="0" rev="3600000"/>
            </a:lightRig>
          </a:scene3d>
          <a:sp3d prstMaterial="flat">
            <a:bevelT w="38100" h="44450" prst="softRound"/>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rgbClr val="FCF6F7"/>
              </a:gs>
              <a:gs pos="28000">
                <a:srgbClr val="0066FF"/>
              </a:gs>
            </a:gsLst>
            <a:lin ang="5400000" scaled="1"/>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15875" cap="rnd">
            <a:gradFill>
              <a:gsLst>
                <a:gs pos="82000">
                  <a:srgbClr val="47FF9A"/>
                </a:gs>
                <a:gs pos="0">
                  <a:srgbClr val="FF0000"/>
                </a:gs>
                <a:gs pos="49000">
                  <a:srgbClr val="FFC000"/>
                </a:gs>
              </a:gsLst>
              <a:lin ang="5400000" scaled="1"/>
            </a:gradFill>
            <a:prstDash val="sysDash"/>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lumMod val="20000"/>
                  <a:lumOff val="80000"/>
                </a:schemeClr>
              </a:gs>
              <a:gs pos="55000">
                <a:schemeClr val="accent3">
                  <a:lumMod val="75000"/>
                </a:schemeClr>
              </a:gs>
            </a:gsLst>
            <a:lin scaled="1"/>
          </a:gradFill>
          <a:ln>
            <a:solidFill>
              <a:schemeClr val="accent3">
                <a:lumMod val="60000"/>
                <a:lumOff val="40000"/>
              </a:schemeClr>
            </a:solidFill>
            <a:prstDash val="sysDash"/>
          </a:ln>
          <a:effectLst>
            <a:outerShdw blurRad="76200" dist="25400" dir="5400000" algn="ctr" rotWithShape="0">
              <a:srgbClr val="000000">
                <a:alpha val="60000"/>
              </a:srgbClr>
            </a:outerShdw>
          </a:effectLst>
          <a:scene3d>
            <a:camera prst="orthographicFront"/>
            <a:lightRig rig="flat" dir="t">
              <a:rot lat="0" lon="0" rev="3600000"/>
            </a:lightRig>
          </a:scene3d>
          <a:sp3d prstMaterial="flat">
            <a:bevelT w="38100" h="44450" prst="softRound"/>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rgbClr val="FCF6F7"/>
              </a:gs>
              <a:gs pos="28000">
                <a:srgbClr val="0066FF"/>
              </a:gs>
            </a:gsLst>
            <a:lin scaled="1"/>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15875" cap="rnd">
            <a:gradFill>
              <a:gsLst>
                <a:gs pos="82000">
                  <a:srgbClr val="47FF9A"/>
                </a:gs>
                <a:gs pos="0">
                  <a:srgbClr val="FF0000"/>
                </a:gs>
                <a:gs pos="49000">
                  <a:srgbClr val="FFC000"/>
                </a:gs>
              </a:gsLst>
              <a:lin ang="5400000" scaled="1"/>
            </a:gradFill>
            <a:prstDash val="sysDash"/>
            <a:round/>
          </a:ln>
          <a:effectLst>
            <a:outerShdw blurRad="76200" dist="25400" dir="5400000" algn="ctr"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'Region-SDP'!$B$3</c:f>
              <c:strCache>
                <c:ptCount val="1"/>
                <c:pt idx="0">
                  <c:v>Sum of Sales</c:v>
                </c:pt>
              </c:strCache>
            </c:strRef>
          </c:tx>
          <c:spPr>
            <a:gradFill rotWithShape="1">
              <a:gsLst>
                <a:gs pos="0">
                  <a:schemeClr val="accent2">
                    <a:lumMod val="20000"/>
                    <a:lumOff val="80000"/>
                  </a:schemeClr>
                </a:gs>
                <a:gs pos="55000">
                  <a:schemeClr val="accent3">
                    <a:lumMod val="75000"/>
                  </a:schemeClr>
                </a:gs>
              </a:gsLst>
              <a:lin scaled="1"/>
            </a:gradFill>
            <a:ln>
              <a:solidFill>
                <a:schemeClr val="accent3">
                  <a:lumMod val="60000"/>
                  <a:lumOff val="40000"/>
                </a:schemeClr>
              </a:solidFill>
              <a:prstDash val="sysDash"/>
            </a:ln>
            <a:effectLst>
              <a:outerShdw blurRad="76200" dist="25400" dir="5400000" algn="ctr" rotWithShape="0">
                <a:srgbClr val="000000">
                  <a:alpha val="60000"/>
                </a:srgbClr>
              </a:outerShdw>
            </a:effectLst>
            <a:scene3d>
              <a:camera prst="orthographicFront"/>
              <a:lightRig rig="flat" dir="t">
                <a:rot lat="0" lon="0" rev="3600000"/>
              </a:lightRig>
            </a:scene3d>
            <a:sp3d prstMaterial="flat">
              <a:bevelT w="38100" h="44450" prst="softRound"/>
              <a:contourClr>
                <a:srgbClr val="000000"/>
              </a:contourClr>
            </a:sp3d>
          </c:spPr>
          <c:invertIfNegative val="0"/>
          <c:cat>
            <c:strRef>
              <c:f>'Region-SDP'!$A$4:$A$8</c:f>
              <c:strCache>
                <c:ptCount val="4"/>
                <c:pt idx="0">
                  <c:v>West</c:v>
                </c:pt>
                <c:pt idx="1">
                  <c:v>East</c:v>
                </c:pt>
                <c:pt idx="2">
                  <c:v>South</c:v>
                </c:pt>
                <c:pt idx="3">
                  <c:v>Central</c:v>
                </c:pt>
              </c:strCache>
            </c:strRef>
          </c:cat>
          <c:val>
            <c:numRef>
              <c:f>'Region-SDP'!$B$4:$B$8</c:f>
              <c:numCache>
                <c:formatCode>General</c:formatCode>
                <c:ptCount val="4"/>
                <c:pt idx="0">
                  <c:v>725514</c:v>
                </c:pt>
                <c:pt idx="1">
                  <c:v>678553</c:v>
                </c:pt>
                <c:pt idx="2">
                  <c:v>391750</c:v>
                </c:pt>
                <c:pt idx="3">
                  <c:v>501256</c:v>
                </c:pt>
              </c:numCache>
            </c:numRef>
          </c:val>
          <c:extLst>
            <c:ext xmlns:c16="http://schemas.microsoft.com/office/drawing/2014/chart" uri="{C3380CC4-5D6E-409C-BE32-E72D297353CC}">
              <c16:uniqueId val="{00000000-670A-44BE-BAA2-1D56C2A1CF1E}"/>
            </c:ext>
          </c:extLst>
        </c:ser>
        <c:ser>
          <c:idx val="2"/>
          <c:order val="2"/>
          <c:tx>
            <c:strRef>
              <c:f>'Region-SDP'!$D$3</c:f>
              <c:strCache>
                <c:ptCount val="1"/>
                <c:pt idx="0">
                  <c:v>Sum of Profit</c:v>
                </c:pt>
              </c:strCache>
            </c:strRef>
          </c:tx>
          <c:spPr>
            <a:gradFill rotWithShape="1">
              <a:gsLst>
                <a:gs pos="0">
                  <a:srgbClr val="FCF6F7"/>
                </a:gs>
                <a:gs pos="28000">
                  <a:srgbClr val="0066FF"/>
                </a:gs>
              </a:gsLst>
              <a:lin scaled="1"/>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cat>
            <c:strRef>
              <c:f>'Region-SDP'!$A$4:$A$8</c:f>
              <c:strCache>
                <c:ptCount val="4"/>
                <c:pt idx="0">
                  <c:v>West</c:v>
                </c:pt>
                <c:pt idx="1">
                  <c:v>East</c:v>
                </c:pt>
                <c:pt idx="2">
                  <c:v>South</c:v>
                </c:pt>
                <c:pt idx="3">
                  <c:v>Central</c:v>
                </c:pt>
              </c:strCache>
            </c:strRef>
          </c:cat>
          <c:val>
            <c:numRef>
              <c:f>'Region-SDP'!$D$4:$D$8</c:f>
              <c:numCache>
                <c:formatCode>General</c:formatCode>
                <c:ptCount val="4"/>
                <c:pt idx="0">
                  <c:v>108386</c:v>
                </c:pt>
                <c:pt idx="1">
                  <c:v>91533</c:v>
                </c:pt>
                <c:pt idx="2">
                  <c:v>46721</c:v>
                </c:pt>
                <c:pt idx="3">
                  <c:v>39719</c:v>
                </c:pt>
              </c:numCache>
            </c:numRef>
          </c:val>
          <c:extLst>
            <c:ext xmlns:c16="http://schemas.microsoft.com/office/drawing/2014/chart" uri="{C3380CC4-5D6E-409C-BE32-E72D297353CC}">
              <c16:uniqueId val="{00000001-670A-44BE-BAA2-1D56C2A1CF1E}"/>
            </c:ext>
          </c:extLst>
        </c:ser>
        <c:dLbls>
          <c:showLegendKey val="0"/>
          <c:showVal val="0"/>
          <c:showCatName val="0"/>
          <c:showSerName val="0"/>
          <c:showPercent val="0"/>
          <c:showBubbleSize val="0"/>
        </c:dLbls>
        <c:gapWidth val="104"/>
        <c:overlap val="100"/>
        <c:axId val="794300400"/>
        <c:axId val="794319424"/>
      </c:barChart>
      <c:lineChart>
        <c:grouping val="standard"/>
        <c:varyColors val="0"/>
        <c:ser>
          <c:idx val="1"/>
          <c:order val="1"/>
          <c:tx>
            <c:strRef>
              <c:f>'Region-SDP'!$C$3</c:f>
              <c:strCache>
                <c:ptCount val="1"/>
                <c:pt idx="0">
                  <c:v>Average of DiscountPercent</c:v>
                </c:pt>
              </c:strCache>
            </c:strRef>
          </c:tx>
          <c:spPr>
            <a:ln w="15875" cap="rnd">
              <a:gradFill>
                <a:gsLst>
                  <a:gs pos="82000">
                    <a:srgbClr val="47FF9A"/>
                  </a:gs>
                  <a:gs pos="0">
                    <a:srgbClr val="FF0000"/>
                  </a:gs>
                  <a:gs pos="49000">
                    <a:srgbClr val="FFC000"/>
                  </a:gs>
                </a:gsLst>
                <a:lin ang="5400000" scaled="1"/>
              </a:gradFill>
              <a:prstDash val="sysDash"/>
              <a:round/>
            </a:ln>
            <a:effectLst>
              <a:outerShdw blurRad="76200" dist="25400" dir="5400000" algn="ctr" rotWithShape="0">
                <a:srgbClr val="000000">
                  <a:alpha val="60000"/>
                </a:srgbClr>
              </a:outerShdw>
            </a:effectLst>
          </c:spPr>
          <c:marker>
            <c:symbol val="none"/>
          </c:marker>
          <c:cat>
            <c:strRef>
              <c:f>'Region-SDP'!$A$4:$A$8</c:f>
              <c:strCache>
                <c:ptCount val="4"/>
                <c:pt idx="0">
                  <c:v>West</c:v>
                </c:pt>
                <c:pt idx="1">
                  <c:v>East</c:v>
                </c:pt>
                <c:pt idx="2">
                  <c:v>South</c:v>
                </c:pt>
                <c:pt idx="3">
                  <c:v>Central</c:v>
                </c:pt>
              </c:strCache>
            </c:strRef>
          </c:cat>
          <c:val>
            <c:numRef>
              <c:f>'Region-SDP'!$C$4:$C$8</c:f>
              <c:numCache>
                <c:formatCode>0%</c:formatCode>
                <c:ptCount val="4"/>
                <c:pt idx="0">
                  <c:v>0.70002027140132006</c:v>
                </c:pt>
                <c:pt idx="1">
                  <c:v>0.93035665228857711</c:v>
                </c:pt>
                <c:pt idx="2">
                  <c:v>0.9427918506605506</c:v>
                </c:pt>
                <c:pt idx="3">
                  <c:v>1.5388665017499523</c:v>
                </c:pt>
              </c:numCache>
            </c:numRef>
          </c:val>
          <c:smooth val="0"/>
          <c:extLst>
            <c:ext xmlns:c16="http://schemas.microsoft.com/office/drawing/2014/chart" uri="{C3380CC4-5D6E-409C-BE32-E72D297353CC}">
              <c16:uniqueId val="{00000002-670A-44BE-BAA2-1D56C2A1CF1E}"/>
            </c:ext>
          </c:extLst>
        </c:ser>
        <c:dLbls>
          <c:showLegendKey val="0"/>
          <c:showVal val="0"/>
          <c:showCatName val="0"/>
          <c:showSerName val="0"/>
          <c:showPercent val="0"/>
          <c:showBubbleSize val="0"/>
        </c:dLbls>
        <c:marker val="1"/>
        <c:smooth val="0"/>
        <c:axId val="648733520"/>
        <c:axId val="648729584"/>
      </c:lineChart>
      <c:catAx>
        <c:axId val="7943004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4319424"/>
        <c:crosses val="autoZero"/>
        <c:auto val="1"/>
        <c:lblAlgn val="ctr"/>
        <c:lblOffset val="100"/>
        <c:noMultiLvlLbl val="0"/>
      </c:catAx>
      <c:valAx>
        <c:axId val="794319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794300400"/>
        <c:crosses val="autoZero"/>
        <c:crossBetween val="between"/>
        <c:dispUnits>
          <c:builtInUnit val="thousands"/>
          <c:dispUnitsLbl>
            <c:spPr>
              <a:noFill/>
              <a:ln>
                <a:noFill/>
              </a:ln>
              <a:effectLst/>
            </c:spPr>
            <c:txPr>
              <a:bodyPr rot="-5400000" spcFirstLastPara="1" vertOverflow="ellipsis" vert="horz" wrap="square" anchor="ctr" anchorCtr="1"/>
              <a:lstStyle/>
              <a:p>
                <a:pPr>
                  <a:defRPr sz="600" b="1" i="0" u="none" strike="noStrike" kern="1200" cap="all" baseline="0">
                    <a:solidFill>
                      <a:schemeClr val="lt1">
                        <a:lumMod val="85000"/>
                      </a:schemeClr>
                    </a:solidFill>
                    <a:latin typeface="+mn-lt"/>
                    <a:ea typeface="+mn-ea"/>
                    <a:cs typeface="+mn-cs"/>
                  </a:defRPr>
                </a:pPr>
                <a:endParaRPr lang="en-US"/>
              </a:p>
            </c:txPr>
          </c:dispUnitsLbl>
        </c:dispUnits>
      </c:valAx>
      <c:valAx>
        <c:axId val="648729584"/>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8733520"/>
        <c:crosses val="max"/>
        <c:crossBetween val="between"/>
      </c:valAx>
      <c:catAx>
        <c:axId val="648733520"/>
        <c:scaling>
          <c:orientation val="minMax"/>
        </c:scaling>
        <c:delete val="1"/>
        <c:axPos val="b"/>
        <c:numFmt formatCode="General" sourceLinked="1"/>
        <c:majorTickMark val="out"/>
        <c:minorTickMark val="none"/>
        <c:tickLblPos val="nextTo"/>
        <c:crossAx val="648729584"/>
        <c:crosses val="autoZero"/>
        <c:auto val="1"/>
        <c:lblAlgn val="ctr"/>
        <c:lblOffset val="100"/>
        <c:noMultiLvlLbl val="0"/>
      </c:catAx>
      <c:spPr>
        <a:noFill/>
        <a:ln>
          <a:noFill/>
        </a:ln>
        <a:effectLst/>
      </c:spPr>
    </c:plotArea>
    <c:plotVisOnly val="1"/>
    <c:dispBlanksAs val="gap"/>
    <c:showDLblsOverMax val="0"/>
    <c:extLst/>
  </c:chart>
  <c:spPr>
    <a:no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[SuperstoreDashboard-week1.xlsx]Segment-SDP!PivotTable1</c:name>
    <c:fmtId val="5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lumMod val="20000"/>
                  <a:lumOff val="80000"/>
                </a:schemeClr>
              </a:gs>
              <a:gs pos="55000">
                <a:schemeClr val="accent3">
                  <a:lumMod val="75000"/>
                </a:schemeClr>
              </a:gs>
            </a:gsLst>
            <a:lin ang="5400000" scaled="1"/>
          </a:gradFill>
          <a:ln>
            <a:noFill/>
          </a:ln>
          <a:effectLst>
            <a:outerShdw blurRad="76200" dist="25400" dir="5400000" algn="ctr" rotWithShape="0">
              <a:srgbClr val="000000">
                <a:alpha val="60000"/>
              </a:srgbClr>
            </a:outerShdw>
          </a:effectLst>
          <a:scene3d>
            <a:camera prst="orthographicFront"/>
            <a:lightRig rig="flat" dir="t">
              <a:rot lat="0" lon="0" rev="3600000"/>
            </a:lightRig>
          </a:scene3d>
          <a:sp3d prstMaterial="flat">
            <a:bevelT w="38100" h="44450"/>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15875">
            <a:gradFill>
              <a:gsLst>
                <a:gs pos="0">
                  <a:srgbClr val="FF0000"/>
                </a:gs>
                <a:gs pos="53000">
                  <a:srgbClr val="FFC000"/>
                </a:gs>
                <a:gs pos="97000">
                  <a:srgbClr val="00B050"/>
                </a:gs>
              </a:gsLst>
              <a:lin ang="5400000" scaled="1"/>
            </a:gradFill>
            <a:prstDash val="sysDash"/>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gradFill>
              <a:gsLst>
                <a:gs pos="0">
                  <a:schemeClr val="bg1"/>
                </a:gs>
                <a:gs pos="61000">
                  <a:srgbClr val="0000FF"/>
                </a:gs>
              </a:gsLst>
              <a:lin ang="5400000" scaled="1"/>
            </a:grad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bg1"/>
              </a:gs>
              <a:gs pos="61000">
                <a:srgbClr val="0000FF"/>
              </a:gs>
            </a:gsLst>
            <a:lin ang="5400000" scaled="1"/>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rgbClr val="FCF6F7"/>
              </a:gs>
              <a:gs pos="28000">
                <a:srgbClr val="0066FF"/>
              </a:gs>
            </a:gsLst>
            <a:lin ang="5400000" scaled="1"/>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15875" cap="rnd">
            <a:gradFill>
              <a:gsLst>
                <a:gs pos="0">
                  <a:srgbClr val="FF0000"/>
                </a:gs>
                <a:gs pos="55000">
                  <a:srgbClr val="FFC000"/>
                </a:gs>
                <a:gs pos="100000">
                  <a:srgbClr val="00B050"/>
                </a:gs>
              </a:gsLst>
              <a:lin ang="5400000" scaled="1"/>
            </a:gradFill>
            <a:prstDash val="sysDash"/>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lumMod val="20000"/>
                  <a:lumOff val="80000"/>
                </a:schemeClr>
              </a:gs>
              <a:gs pos="55000">
                <a:schemeClr val="accent3">
                  <a:lumMod val="75000"/>
                </a:schemeClr>
              </a:gs>
            </a:gsLst>
            <a:lin ang="5400000" scaled="1"/>
          </a:gradFill>
          <a:ln>
            <a:noFill/>
          </a:ln>
          <a:effectLst>
            <a:outerShdw blurRad="76200" dist="25400" dir="5400000" algn="ctr" rotWithShape="0">
              <a:srgbClr val="000000">
                <a:alpha val="60000"/>
              </a:srgbClr>
            </a:outerShdw>
          </a:effectLst>
          <a:scene3d>
            <a:camera prst="orthographicFront"/>
            <a:lightRig rig="flat" dir="t">
              <a:rot lat="0" lon="0" rev="3600000"/>
            </a:lightRig>
          </a:scene3d>
          <a:sp3d prstMaterial="flat">
            <a:bevelT w="38100" h="44450"/>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rgbClr val="FCF6F7"/>
              </a:gs>
              <a:gs pos="28000">
                <a:srgbClr val="0066FF"/>
              </a:gs>
            </a:gsLst>
            <a:lin ang="5400000" scaled="1"/>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15875" cap="rnd">
            <a:gradFill>
              <a:gsLst>
                <a:gs pos="0">
                  <a:srgbClr val="FF0000"/>
                </a:gs>
                <a:gs pos="55000">
                  <a:srgbClr val="FFC000"/>
                </a:gs>
                <a:gs pos="100000">
                  <a:srgbClr val="00B050"/>
                </a:gs>
              </a:gsLst>
              <a:lin ang="5400000" scaled="1"/>
            </a:gradFill>
            <a:prstDash val="sysDash"/>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lumMod val="20000"/>
                  <a:lumOff val="80000"/>
                </a:schemeClr>
              </a:gs>
              <a:gs pos="55000">
                <a:schemeClr val="accent3">
                  <a:lumMod val="75000"/>
                </a:schemeClr>
              </a:gs>
            </a:gsLst>
            <a:lin ang="5400000" scaled="1"/>
          </a:gradFill>
          <a:ln>
            <a:noFill/>
          </a:ln>
          <a:effectLst>
            <a:outerShdw blurRad="76200" dist="25400" dir="5400000" algn="ctr" rotWithShape="0">
              <a:srgbClr val="000000">
                <a:alpha val="60000"/>
              </a:srgbClr>
            </a:outerShdw>
          </a:effectLst>
          <a:scene3d>
            <a:camera prst="orthographicFront"/>
            <a:lightRig rig="flat" dir="t">
              <a:rot lat="0" lon="0" rev="3600000"/>
            </a:lightRig>
          </a:scene3d>
          <a:sp3d prstMaterial="flat">
            <a:bevelT w="38100" h="44450"/>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rgbClr val="FCF6F7"/>
              </a:gs>
              <a:gs pos="28000">
                <a:srgbClr val="0066FF"/>
              </a:gs>
            </a:gsLst>
            <a:lin ang="5400000" scaled="1"/>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15875" cap="rnd">
            <a:gradFill>
              <a:gsLst>
                <a:gs pos="0">
                  <a:srgbClr val="FF0000"/>
                </a:gs>
                <a:gs pos="55000">
                  <a:srgbClr val="FFC000"/>
                </a:gs>
                <a:gs pos="100000">
                  <a:srgbClr val="00B050"/>
                </a:gs>
              </a:gsLst>
              <a:lin ang="5400000" scaled="1"/>
            </a:gradFill>
            <a:prstDash val="sysDash"/>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lumMod val="20000"/>
                  <a:lumOff val="80000"/>
                </a:schemeClr>
              </a:gs>
              <a:gs pos="55000">
                <a:schemeClr val="accent3">
                  <a:lumMod val="75000"/>
                </a:schemeClr>
              </a:gs>
            </a:gsLst>
            <a:lin ang="5400000" scaled="1"/>
          </a:gradFill>
          <a:ln>
            <a:noFill/>
          </a:ln>
          <a:effectLst>
            <a:outerShdw blurRad="76200" dist="25400" dir="5400000" algn="ctr" rotWithShape="0">
              <a:srgbClr val="000000">
                <a:alpha val="60000"/>
              </a:srgbClr>
            </a:outerShdw>
          </a:effectLst>
          <a:scene3d>
            <a:camera prst="orthographicFront"/>
            <a:lightRig rig="flat" dir="t">
              <a:rot lat="0" lon="0" rev="3600000"/>
            </a:lightRig>
          </a:scene3d>
          <a:sp3d prstMaterial="flat">
            <a:bevelT w="38100" h="44450"/>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rgbClr val="FCF6F7"/>
              </a:gs>
              <a:gs pos="28000">
                <a:srgbClr val="0066FF"/>
              </a:gs>
            </a:gsLst>
            <a:lin ang="5400000" scaled="1"/>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15875" cap="rnd">
            <a:gradFill>
              <a:gsLst>
                <a:gs pos="0">
                  <a:srgbClr val="FF0000"/>
                </a:gs>
                <a:gs pos="55000">
                  <a:srgbClr val="FFC000"/>
                </a:gs>
                <a:gs pos="100000">
                  <a:srgbClr val="00B050"/>
                </a:gs>
              </a:gsLst>
              <a:lin ang="5400000" scaled="1"/>
            </a:gradFill>
            <a:prstDash val="sysDash"/>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lumMod val="20000"/>
                  <a:lumOff val="80000"/>
                </a:schemeClr>
              </a:gs>
              <a:gs pos="55000">
                <a:schemeClr val="accent3">
                  <a:lumMod val="75000"/>
                </a:schemeClr>
              </a:gs>
            </a:gsLst>
            <a:lin ang="5400000" scaled="1"/>
          </a:gradFill>
          <a:ln>
            <a:noFill/>
          </a:ln>
          <a:effectLst>
            <a:outerShdw blurRad="76200" dist="25400" dir="5400000" algn="ctr" rotWithShape="0">
              <a:srgbClr val="000000">
                <a:alpha val="60000"/>
              </a:srgbClr>
            </a:outerShdw>
          </a:effectLst>
          <a:scene3d>
            <a:camera prst="orthographicFront"/>
            <a:lightRig rig="flat" dir="t">
              <a:rot lat="0" lon="0" rev="3600000"/>
            </a:lightRig>
          </a:scene3d>
          <a:sp3d prstMaterial="flat">
            <a:bevelT w="38100" h="44450"/>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rgbClr val="FCF6F7"/>
              </a:gs>
              <a:gs pos="28000">
                <a:srgbClr val="0066FF"/>
              </a:gs>
            </a:gsLst>
            <a:lin ang="5400000" scaled="1"/>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15875" cap="rnd">
            <a:gradFill>
              <a:gsLst>
                <a:gs pos="0">
                  <a:srgbClr val="FF0000"/>
                </a:gs>
                <a:gs pos="55000">
                  <a:srgbClr val="FFC000"/>
                </a:gs>
                <a:gs pos="100000">
                  <a:srgbClr val="00B050"/>
                </a:gs>
              </a:gsLst>
              <a:lin ang="5400000" scaled="1"/>
            </a:gradFill>
            <a:prstDash val="sysDash"/>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lumMod val="20000"/>
                  <a:lumOff val="80000"/>
                </a:schemeClr>
              </a:gs>
              <a:gs pos="55000">
                <a:schemeClr val="accent3">
                  <a:lumMod val="75000"/>
                </a:schemeClr>
              </a:gs>
            </a:gsLst>
            <a:lin ang="5400000" scaled="1"/>
          </a:gradFill>
          <a:ln>
            <a:noFill/>
          </a:ln>
          <a:effectLst>
            <a:outerShdw blurRad="76200" dist="25400" dir="5400000" algn="ctr" rotWithShape="0">
              <a:srgbClr val="000000">
                <a:alpha val="60000"/>
              </a:srgbClr>
            </a:outerShdw>
          </a:effectLst>
          <a:scene3d>
            <a:camera prst="orthographicFront"/>
            <a:lightRig rig="flat" dir="t">
              <a:rot lat="0" lon="0" rev="3600000"/>
            </a:lightRig>
          </a:scene3d>
          <a:sp3d prstMaterial="flat">
            <a:bevelT w="38100" h="44450"/>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rgbClr val="FCF6F7"/>
              </a:gs>
              <a:gs pos="28000">
                <a:srgbClr val="0066FF"/>
              </a:gs>
            </a:gsLst>
            <a:lin ang="5400000" scaled="1"/>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15875" cap="rnd">
            <a:gradFill>
              <a:gsLst>
                <a:gs pos="0">
                  <a:srgbClr val="FF0000"/>
                </a:gs>
                <a:gs pos="55000">
                  <a:srgbClr val="FFC000"/>
                </a:gs>
                <a:gs pos="100000">
                  <a:srgbClr val="00B050"/>
                </a:gs>
              </a:gsLst>
              <a:lin ang="5400000" scaled="1"/>
            </a:gradFill>
            <a:prstDash val="sysDash"/>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2">
                  <a:lumMod val="20000"/>
                  <a:lumOff val="80000"/>
                </a:schemeClr>
              </a:gs>
              <a:gs pos="55000">
                <a:schemeClr val="accent3">
                  <a:lumMod val="75000"/>
                </a:schemeClr>
              </a:gs>
            </a:gsLst>
            <a:lin scaled="1"/>
          </a:gradFill>
          <a:ln>
            <a:noFill/>
          </a:ln>
          <a:effectLst>
            <a:outerShdw blurRad="76200" dist="25400" dir="5400000" algn="ctr" rotWithShape="0">
              <a:srgbClr val="000000">
                <a:alpha val="60000"/>
              </a:srgbClr>
            </a:outerShdw>
          </a:effectLst>
          <a:scene3d>
            <a:camera prst="orthographicFront"/>
            <a:lightRig rig="flat" dir="t">
              <a:rot lat="0" lon="0" rev="3600000"/>
            </a:lightRig>
          </a:scene3d>
          <a:sp3d prstMaterial="flat">
            <a:bevelT w="38100" h="44450"/>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rgbClr val="FCF6F7"/>
              </a:gs>
              <a:gs pos="28000">
                <a:srgbClr val="0066FF"/>
              </a:gs>
            </a:gsLst>
            <a:lin scaled="1"/>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15875" cap="rnd">
            <a:gradFill>
              <a:gsLst>
                <a:gs pos="0">
                  <a:srgbClr val="FF0000"/>
                </a:gs>
                <a:gs pos="55000">
                  <a:srgbClr val="FFC000"/>
                </a:gs>
                <a:gs pos="100000">
                  <a:srgbClr val="00B050"/>
                </a:gs>
              </a:gsLst>
              <a:lin ang="5400000" scaled="1"/>
            </a:gradFill>
            <a:prstDash val="sysDash"/>
            <a:round/>
          </a:ln>
          <a:effectLst>
            <a:outerShdw blurRad="76200" dist="25400" dir="5400000" algn="ctr"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'Segment-SDP'!$B$3</c:f>
              <c:strCache>
                <c:ptCount val="1"/>
                <c:pt idx="0">
                  <c:v>Sum of Sales</c:v>
                </c:pt>
              </c:strCache>
            </c:strRef>
          </c:tx>
          <c:spPr>
            <a:gradFill rotWithShape="1">
              <a:gsLst>
                <a:gs pos="0">
                  <a:schemeClr val="accent2">
                    <a:lumMod val="20000"/>
                    <a:lumOff val="80000"/>
                  </a:schemeClr>
                </a:gs>
                <a:gs pos="55000">
                  <a:schemeClr val="accent3">
                    <a:lumMod val="75000"/>
                  </a:schemeClr>
                </a:gs>
              </a:gsLst>
              <a:lin scaled="1"/>
            </a:gradFill>
            <a:ln>
              <a:noFill/>
            </a:ln>
            <a:effectLst>
              <a:outerShdw blurRad="76200" dist="25400" dir="5400000" algn="ctr" rotWithShape="0">
                <a:srgbClr val="000000">
                  <a:alpha val="60000"/>
                </a:srgbClr>
              </a:outerShdw>
            </a:effectLst>
            <a:scene3d>
              <a:camera prst="orthographicFront"/>
              <a:lightRig rig="flat" dir="t">
                <a:rot lat="0" lon="0" rev="3600000"/>
              </a:lightRig>
            </a:scene3d>
            <a:sp3d prstMaterial="flat">
              <a:bevelT w="38100" h="44450"/>
              <a:contourClr>
                <a:srgbClr val="000000"/>
              </a:contourClr>
            </a:sp3d>
          </c:spPr>
          <c:invertIfNegative val="0"/>
          <c:cat>
            <c:strRef>
              <c:f>'Segment-SDP'!$A$4:$A$7</c:f>
              <c:strCache>
                <c:ptCount val="3"/>
                <c:pt idx="0">
                  <c:v>Consumer</c:v>
                </c:pt>
                <c:pt idx="1">
                  <c:v>Corporate</c:v>
                </c:pt>
                <c:pt idx="2">
                  <c:v>Home Office</c:v>
                </c:pt>
              </c:strCache>
            </c:strRef>
          </c:cat>
          <c:val>
            <c:numRef>
              <c:f>'Segment-SDP'!$B$4:$B$7</c:f>
              <c:numCache>
                <c:formatCode>General</c:formatCode>
                <c:ptCount val="3"/>
                <c:pt idx="0">
                  <c:v>1161497</c:v>
                </c:pt>
                <c:pt idx="1">
                  <c:v>706183</c:v>
                </c:pt>
                <c:pt idx="2">
                  <c:v>429393</c:v>
                </c:pt>
              </c:numCache>
            </c:numRef>
          </c:val>
          <c:extLst>
            <c:ext xmlns:c16="http://schemas.microsoft.com/office/drawing/2014/chart" uri="{C3380CC4-5D6E-409C-BE32-E72D297353CC}">
              <c16:uniqueId val="{00000000-4F89-46FF-82BD-B0ED71BAD25D}"/>
            </c:ext>
          </c:extLst>
        </c:ser>
        <c:ser>
          <c:idx val="1"/>
          <c:order val="1"/>
          <c:tx>
            <c:strRef>
              <c:f>'Segment-SDP'!$C$3</c:f>
              <c:strCache>
                <c:ptCount val="1"/>
                <c:pt idx="0">
                  <c:v>Sum of Profit</c:v>
                </c:pt>
              </c:strCache>
            </c:strRef>
          </c:tx>
          <c:spPr>
            <a:gradFill rotWithShape="1">
              <a:gsLst>
                <a:gs pos="0">
                  <a:srgbClr val="FCF6F7"/>
                </a:gs>
                <a:gs pos="28000">
                  <a:srgbClr val="0066FF"/>
                </a:gs>
              </a:gsLst>
              <a:lin scaled="1"/>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cat>
            <c:strRef>
              <c:f>'Segment-SDP'!$A$4:$A$7</c:f>
              <c:strCache>
                <c:ptCount val="3"/>
                <c:pt idx="0">
                  <c:v>Consumer</c:v>
                </c:pt>
                <c:pt idx="1">
                  <c:v>Corporate</c:v>
                </c:pt>
                <c:pt idx="2">
                  <c:v>Home Office</c:v>
                </c:pt>
              </c:strCache>
            </c:strRef>
          </c:cat>
          <c:val>
            <c:numRef>
              <c:f>'Segment-SDP'!$C$4:$C$7</c:f>
              <c:numCache>
                <c:formatCode>General</c:formatCode>
                <c:ptCount val="3"/>
                <c:pt idx="0">
                  <c:v>134113</c:v>
                </c:pt>
                <c:pt idx="1">
                  <c:v>91965</c:v>
                </c:pt>
                <c:pt idx="2">
                  <c:v>60281</c:v>
                </c:pt>
              </c:numCache>
            </c:numRef>
          </c:val>
          <c:extLst>
            <c:ext xmlns:c16="http://schemas.microsoft.com/office/drawing/2014/chart" uri="{C3380CC4-5D6E-409C-BE32-E72D297353CC}">
              <c16:uniqueId val="{00000001-4F89-46FF-82BD-B0ED71BAD25D}"/>
            </c:ext>
          </c:extLst>
        </c:ser>
        <c:dLbls>
          <c:showLegendKey val="0"/>
          <c:showVal val="0"/>
          <c:showCatName val="0"/>
          <c:showSerName val="0"/>
          <c:showPercent val="0"/>
          <c:showBubbleSize val="0"/>
        </c:dLbls>
        <c:gapWidth val="115"/>
        <c:overlap val="100"/>
        <c:axId val="794300400"/>
        <c:axId val="794319424"/>
      </c:barChart>
      <c:lineChart>
        <c:grouping val="standard"/>
        <c:varyColors val="0"/>
        <c:ser>
          <c:idx val="2"/>
          <c:order val="2"/>
          <c:tx>
            <c:strRef>
              <c:f>'Segment-SDP'!$D$3</c:f>
              <c:strCache>
                <c:ptCount val="1"/>
                <c:pt idx="0">
                  <c:v>Average of DiscountPercent</c:v>
                </c:pt>
              </c:strCache>
            </c:strRef>
          </c:tx>
          <c:spPr>
            <a:ln w="15875" cap="rnd">
              <a:gradFill>
                <a:gsLst>
                  <a:gs pos="0">
                    <a:srgbClr val="FF0000"/>
                  </a:gs>
                  <a:gs pos="55000">
                    <a:srgbClr val="FFC000"/>
                  </a:gs>
                  <a:gs pos="100000">
                    <a:srgbClr val="00B050"/>
                  </a:gs>
                </a:gsLst>
                <a:lin ang="5400000" scaled="1"/>
              </a:gradFill>
              <a:prstDash val="sysDash"/>
              <a:round/>
            </a:ln>
            <a:effectLst>
              <a:outerShdw blurRad="76200" dist="25400" dir="5400000" algn="ctr" rotWithShape="0">
                <a:srgbClr val="000000">
                  <a:alpha val="60000"/>
                </a:srgbClr>
              </a:outerShdw>
            </a:effectLst>
          </c:spPr>
          <c:marker>
            <c:symbol val="none"/>
          </c:marker>
          <c:cat>
            <c:strRef>
              <c:f>'Segment-SDP'!$A$4:$A$7</c:f>
              <c:strCache>
                <c:ptCount val="3"/>
                <c:pt idx="0">
                  <c:v>Consumer</c:v>
                </c:pt>
                <c:pt idx="1">
                  <c:v>Corporate</c:v>
                </c:pt>
                <c:pt idx="2">
                  <c:v>Home Office</c:v>
                </c:pt>
              </c:strCache>
            </c:strRef>
          </c:cat>
          <c:val>
            <c:numRef>
              <c:f>'Segment-SDP'!$D$4:$D$7</c:f>
              <c:numCache>
                <c:formatCode>General</c:formatCode>
                <c:ptCount val="3"/>
                <c:pt idx="0">
                  <c:v>0.15814101329224001</c:v>
                </c:pt>
                <c:pt idx="1">
                  <c:v>0.1582284768211891</c:v>
                </c:pt>
                <c:pt idx="2">
                  <c:v>0.14704264870931397</c:v>
                </c:pt>
              </c:numCache>
            </c:numRef>
          </c:val>
          <c:smooth val="0"/>
          <c:extLst>
            <c:ext xmlns:c16="http://schemas.microsoft.com/office/drawing/2014/chart" uri="{C3380CC4-5D6E-409C-BE32-E72D297353CC}">
              <c16:uniqueId val="{00000002-4F89-46FF-82BD-B0ED71BAD25D}"/>
            </c:ext>
          </c:extLst>
        </c:ser>
        <c:dLbls>
          <c:showLegendKey val="0"/>
          <c:showVal val="0"/>
          <c:showCatName val="0"/>
          <c:showSerName val="0"/>
          <c:showPercent val="0"/>
          <c:showBubbleSize val="0"/>
        </c:dLbls>
        <c:marker val="1"/>
        <c:smooth val="0"/>
        <c:axId val="469928824"/>
        <c:axId val="469927840"/>
      </c:lineChart>
      <c:catAx>
        <c:axId val="7943004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4319424"/>
        <c:crosses val="autoZero"/>
        <c:auto val="1"/>
        <c:lblAlgn val="ctr"/>
        <c:lblOffset val="100"/>
        <c:noMultiLvlLbl val="0"/>
      </c:catAx>
      <c:valAx>
        <c:axId val="794319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lt1">
                    <a:lumMod val="85000"/>
                  </a:schemeClr>
                </a:solidFill>
                <a:latin typeface="+mn-lt"/>
                <a:ea typeface="+mn-ea"/>
                <a:cs typeface="+mn-cs"/>
              </a:defRPr>
            </a:pPr>
            <a:endParaRPr lang="en-US"/>
          </a:p>
        </c:txPr>
        <c:crossAx val="794300400"/>
        <c:crosses val="autoZero"/>
        <c:crossBetween val="between"/>
        <c:dispUnits>
          <c:builtInUnit val="thousands"/>
          <c:dispUnitsLbl>
            <c:spPr>
              <a:noFill/>
              <a:ln>
                <a:noFill/>
              </a:ln>
              <a:effectLst/>
            </c:spPr>
            <c:txPr>
              <a:bodyPr rot="-5400000" spcFirstLastPara="1" vertOverflow="ellipsis" vert="horz" wrap="square" anchor="ctr" anchorCtr="1"/>
              <a:lstStyle/>
              <a:p>
                <a:pPr>
                  <a:defRPr sz="500" b="1" i="0" u="none" strike="noStrike" kern="1200" cap="all" baseline="0">
                    <a:solidFill>
                      <a:schemeClr val="lt1">
                        <a:lumMod val="85000"/>
                      </a:schemeClr>
                    </a:solidFill>
                    <a:latin typeface="+mn-lt"/>
                    <a:ea typeface="+mn-ea"/>
                    <a:cs typeface="+mn-cs"/>
                  </a:defRPr>
                </a:pPr>
                <a:endParaRPr lang="en-US"/>
              </a:p>
            </c:txPr>
          </c:dispUnitsLbl>
        </c:dispUnits>
      </c:valAx>
      <c:valAx>
        <c:axId val="46992784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9928824"/>
        <c:crosses val="max"/>
        <c:crossBetween val="between"/>
      </c:valAx>
      <c:catAx>
        <c:axId val="469928824"/>
        <c:scaling>
          <c:orientation val="minMax"/>
        </c:scaling>
        <c:delete val="1"/>
        <c:axPos val="b"/>
        <c:numFmt formatCode="General" sourceLinked="1"/>
        <c:majorTickMark val="out"/>
        <c:minorTickMark val="none"/>
        <c:tickLblPos val="nextTo"/>
        <c:crossAx val="469927840"/>
        <c:crosses val="autoZero"/>
        <c:auto val="1"/>
        <c:lblAlgn val="ctr"/>
        <c:lblOffset val="100"/>
        <c:noMultiLvlLbl val="0"/>
      </c:catAx>
      <c:spPr>
        <a:noFill/>
        <a:ln w="25400">
          <a:noFill/>
        </a:ln>
        <a:effectLst/>
      </c:spPr>
    </c:plotArea>
    <c:plotVisOnly val="1"/>
    <c:dispBlanksAs val="gap"/>
    <c:showDLblsOverMax val="0"/>
    <c:extLst/>
  </c:chart>
  <c:spPr>
    <a:no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[SuperstoreDashboard-week1.xlsx]SalesVsyear!PivotTable3</c:name>
    <c:fmtId val="7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bg1"/>
              </a:gs>
              <a:gs pos="68000">
                <a:schemeClr val="accent3">
                  <a:lumMod val="75000"/>
                </a:schemeClr>
              </a:gs>
            </a:gsLst>
            <a:lin ang="5400000" scaled="1"/>
          </a:gradFill>
          <a:ln>
            <a:gradFill>
              <a:gsLst>
                <a:gs pos="0">
                  <a:schemeClr val="accent3"/>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5000"/>
                  <a:lumOff val="95000"/>
                </a:schemeClr>
              </a:gs>
              <a:gs pos="24000">
                <a:srgbClr val="0000FF"/>
              </a:gs>
            </a:gsLst>
            <a:lin ang="5400000" scaled="1"/>
          </a:gradFill>
          <a:ln>
            <a:gradFill>
              <a:gsLst>
                <a:gs pos="0">
                  <a:schemeClr val="accent1">
                    <a:lumMod val="5000"/>
                    <a:lumOff val="95000"/>
                  </a:schemeClr>
                </a:gs>
                <a:gs pos="63000">
                  <a:srgbClr val="0000FF"/>
                </a:gs>
              </a:gsLst>
              <a:lin ang="5400000" scaled="1"/>
            </a:grad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15875" cap="rnd">
            <a:gradFill>
              <a:gsLst>
                <a:gs pos="0">
                  <a:srgbClr val="FF0000"/>
                </a:gs>
                <a:gs pos="36000">
                  <a:srgbClr val="FFC000"/>
                </a:gs>
                <a:gs pos="40000">
                  <a:srgbClr val="FFB400"/>
                </a:gs>
                <a:gs pos="65000">
                  <a:srgbClr val="92D050"/>
                </a:gs>
              </a:gsLst>
              <a:lin ang="5400000" scaled="1"/>
            </a:gradFill>
            <a:prstDash val="sysDash"/>
            <a:round/>
          </a:ln>
          <a:effectLst>
            <a:outerShdw blurRad="50800" dist="12700" dir="5400000" algn="ctr" rotWithShape="0">
              <a:srgbClr val="000000">
                <a:alpha val="5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12700">
              <a:solidFill>
                <a:schemeClr val="lt2"/>
              </a:solidFill>
              <a:round/>
            </a:ln>
            <a:effectLst>
              <a:outerShdw blurRad="50800" dist="12700" dir="5400000" algn="ctr" rotWithShape="0">
                <a:srgbClr val="000000">
                  <a:alpha val="5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bg1"/>
              </a:gs>
              <a:gs pos="68000">
                <a:schemeClr val="accent3">
                  <a:lumMod val="75000"/>
                </a:schemeClr>
              </a:gs>
            </a:gsLst>
            <a:lin ang="5400000" scaled="1"/>
          </a:gradFill>
          <a:ln>
            <a:gradFill>
              <a:gsLst>
                <a:gs pos="0">
                  <a:schemeClr val="accent3"/>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lumMod val="5000"/>
                  <a:lumOff val="95000"/>
                </a:schemeClr>
              </a:gs>
              <a:gs pos="24000">
                <a:srgbClr val="0000FF"/>
              </a:gs>
            </a:gsLst>
            <a:lin ang="5400000" scaled="1"/>
          </a:gradFill>
          <a:ln>
            <a:gradFill>
              <a:gsLst>
                <a:gs pos="0">
                  <a:schemeClr val="accent1">
                    <a:lumMod val="5000"/>
                    <a:lumOff val="95000"/>
                  </a:schemeClr>
                </a:gs>
                <a:gs pos="63000">
                  <a:srgbClr val="0000FF"/>
                </a:gs>
              </a:gsLst>
              <a:lin ang="5400000" scaled="1"/>
            </a:grad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15875" cap="rnd">
            <a:gradFill>
              <a:gsLst>
                <a:gs pos="0">
                  <a:srgbClr val="FF0000"/>
                </a:gs>
                <a:gs pos="36000">
                  <a:srgbClr val="FFC000"/>
                </a:gs>
                <a:gs pos="40000">
                  <a:srgbClr val="FFB400"/>
                </a:gs>
                <a:gs pos="65000">
                  <a:srgbClr val="92D050"/>
                </a:gs>
              </a:gsLst>
              <a:lin ang="5400000" scaled="1"/>
            </a:gradFill>
            <a:prstDash val="sysDash"/>
            <a:round/>
          </a:ln>
          <a:effectLst>
            <a:outerShdw blurRad="50800" dist="12700" dir="5400000" algn="ctr" rotWithShape="0">
              <a:srgbClr val="000000">
                <a:alpha val="5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12700">
              <a:solidFill>
                <a:schemeClr val="lt2"/>
              </a:solidFill>
              <a:round/>
            </a:ln>
            <a:effectLst>
              <a:outerShdw blurRad="50800" dist="12700" dir="5400000" algn="ctr" rotWithShape="0">
                <a:srgbClr val="000000">
                  <a:alpha val="5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bg1"/>
              </a:gs>
              <a:gs pos="68000">
                <a:schemeClr val="accent3">
                  <a:lumMod val="75000"/>
                </a:schemeClr>
              </a:gs>
            </a:gsLst>
            <a:lin ang="5400000" scaled="1"/>
          </a:gradFill>
          <a:ln>
            <a:gradFill>
              <a:gsLst>
                <a:gs pos="0">
                  <a:schemeClr val="accent3"/>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lumMod val="5000"/>
                  <a:lumOff val="95000"/>
                </a:schemeClr>
              </a:gs>
              <a:gs pos="24000">
                <a:srgbClr val="0000FF"/>
              </a:gs>
            </a:gsLst>
            <a:lin ang="5400000" scaled="1"/>
          </a:gradFill>
          <a:ln>
            <a:gradFill>
              <a:gsLst>
                <a:gs pos="0">
                  <a:schemeClr val="accent1">
                    <a:lumMod val="5000"/>
                    <a:lumOff val="95000"/>
                  </a:schemeClr>
                </a:gs>
                <a:gs pos="63000">
                  <a:srgbClr val="0000FF"/>
                </a:gs>
              </a:gsLst>
              <a:lin ang="5400000" scaled="1"/>
            </a:grad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15875" cap="rnd">
            <a:gradFill>
              <a:gsLst>
                <a:gs pos="0">
                  <a:srgbClr val="FF0000"/>
                </a:gs>
                <a:gs pos="36000">
                  <a:srgbClr val="FFC000"/>
                </a:gs>
                <a:gs pos="40000">
                  <a:srgbClr val="FFB400"/>
                </a:gs>
                <a:gs pos="65000">
                  <a:srgbClr val="92D050"/>
                </a:gs>
              </a:gsLst>
              <a:lin ang="5400000" scaled="1"/>
            </a:gradFill>
            <a:prstDash val="sysDash"/>
            <a:round/>
          </a:ln>
          <a:effectLst>
            <a:outerShdw blurRad="50800" dist="12700" dir="5400000" algn="ctr" rotWithShape="0">
              <a:srgbClr val="000000">
                <a:alpha val="5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12700">
              <a:solidFill>
                <a:schemeClr val="lt2"/>
              </a:solidFill>
              <a:round/>
            </a:ln>
            <a:effectLst>
              <a:outerShdw blurRad="50800" dist="12700" dir="5400000" algn="ctr" rotWithShape="0">
                <a:srgbClr val="000000">
                  <a:alpha val="5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bg1"/>
              </a:gs>
              <a:gs pos="68000">
                <a:schemeClr val="accent3">
                  <a:lumMod val="75000"/>
                </a:schemeClr>
              </a:gs>
            </a:gsLst>
            <a:lin ang="5400000" scaled="1"/>
          </a:gradFill>
          <a:ln>
            <a:gradFill>
              <a:gsLst>
                <a:gs pos="0">
                  <a:schemeClr val="accent3"/>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lumMod val="5000"/>
                  <a:lumOff val="95000"/>
                </a:schemeClr>
              </a:gs>
              <a:gs pos="24000">
                <a:srgbClr val="0000FF"/>
              </a:gs>
            </a:gsLst>
            <a:lin ang="5400000" scaled="1"/>
          </a:gradFill>
          <a:ln>
            <a:gradFill>
              <a:gsLst>
                <a:gs pos="0">
                  <a:schemeClr val="accent1">
                    <a:lumMod val="5000"/>
                    <a:lumOff val="95000"/>
                  </a:schemeClr>
                </a:gs>
                <a:gs pos="63000">
                  <a:srgbClr val="0000FF"/>
                </a:gs>
              </a:gsLst>
              <a:lin ang="5400000" scaled="1"/>
            </a:grad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15875" cap="rnd">
            <a:gradFill>
              <a:gsLst>
                <a:gs pos="0">
                  <a:srgbClr val="FF0000"/>
                </a:gs>
                <a:gs pos="36000">
                  <a:srgbClr val="FFC000"/>
                </a:gs>
                <a:gs pos="40000">
                  <a:srgbClr val="FFB400"/>
                </a:gs>
                <a:gs pos="65000">
                  <a:srgbClr val="92D050"/>
                </a:gs>
              </a:gsLst>
              <a:lin ang="5400000" scaled="1"/>
            </a:gradFill>
            <a:prstDash val="sysDash"/>
            <a:round/>
          </a:ln>
          <a:effectLst>
            <a:outerShdw blurRad="50800" dist="12700" dir="5400000" algn="ctr" rotWithShape="0">
              <a:srgbClr val="000000">
                <a:alpha val="5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12700">
              <a:solidFill>
                <a:schemeClr val="lt2"/>
              </a:solidFill>
              <a:round/>
            </a:ln>
            <a:effectLst>
              <a:outerShdw blurRad="50800" dist="12700" dir="5400000" algn="ctr" rotWithShape="0">
                <a:srgbClr val="000000">
                  <a:alpha val="5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bg1"/>
              </a:gs>
              <a:gs pos="68000">
                <a:schemeClr val="accent3">
                  <a:lumMod val="75000"/>
                </a:schemeClr>
              </a:gs>
            </a:gsLst>
            <a:lin ang="5400000" scaled="1"/>
          </a:gradFill>
          <a:ln>
            <a:gradFill>
              <a:gsLst>
                <a:gs pos="0">
                  <a:schemeClr val="accent3"/>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lumMod val="5000"/>
                  <a:lumOff val="95000"/>
                </a:schemeClr>
              </a:gs>
              <a:gs pos="24000">
                <a:srgbClr val="0000FF"/>
              </a:gs>
            </a:gsLst>
            <a:lin ang="5400000" scaled="1"/>
          </a:gradFill>
          <a:ln>
            <a:gradFill>
              <a:gsLst>
                <a:gs pos="0">
                  <a:schemeClr val="accent1">
                    <a:lumMod val="5000"/>
                    <a:lumOff val="95000"/>
                  </a:schemeClr>
                </a:gs>
                <a:gs pos="63000">
                  <a:srgbClr val="0000FF"/>
                </a:gs>
              </a:gsLst>
              <a:lin ang="5400000" scaled="1"/>
            </a:grad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15875" cap="rnd">
            <a:gradFill>
              <a:gsLst>
                <a:gs pos="0">
                  <a:srgbClr val="FF0000"/>
                </a:gs>
                <a:gs pos="36000">
                  <a:srgbClr val="FFC000"/>
                </a:gs>
                <a:gs pos="40000">
                  <a:srgbClr val="FFB400"/>
                </a:gs>
                <a:gs pos="65000">
                  <a:srgbClr val="92D050"/>
                </a:gs>
              </a:gsLst>
              <a:lin ang="5400000" scaled="1"/>
            </a:gradFill>
            <a:prstDash val="sysDash"/>
            <a:round/>
          </a:ln>
          <a:effectLst>
            <a:outerShdw blurRad="50800" dist="12700" dir="5400000" algn="ctr" rotWithShape="0">
              <a:srgbClr val="000000">
                <a:alpha val="5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12700">
              <a:solidFill>
                <a:schemeClr val="lt2"/>
              </a:solidFill>
              <a:round/>
            </a:ln>
            <a:effectLst>
              <a:outerShdw blurRad="50800" dist="12700" dir="5400000" algn="ctr" rotWithShape="0">
                <a:srgbClr val="000000">
                  <a:alpha val="5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bg1"/>
              </a:gs>
              <a:gs pos="68000">
                <a:schemeClr val="accent3">
                  <a:lumMod val="75000"/>
                </a:schemeClr>
              </a:gs>
            </a:gsLst>
            <a:lin ang="5400000" scaled="1"/>
          </a:gradFill>
          <a:ln>
            <a:gradFill>
              <a:gsLst>
                <a:gs pos="0">
                  <a:schemeClr val="accent3"/>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lumMod val="5000"/>
                  <a:lumOff val="95000"/>
                </a:schemeClr>
              </a:gs>
              <a:gs pos="24000">
                <a:srgbClr val="0000FF"/>
              </a:gs>
            </a:gsLst>
            <a:lin ang="5400000" scaled="1"/>
          </a:gradFill>
          <a:ln>
            <a:gradFill>
              <a:gsLst>
                <a:gs pos="0">
                  <a:schemeClr val="accent1">
                    <a:lumMod val="5000"/>
                    <a:lumOff val="95000"/>
                  </a:schemeClr>
                </a:gs>
                <a:gs pos="63000">
                  <a:srgbClr val="0000FF"/>
                </a:gs>
              </a:gsLst>
              <a:lin ang="5400000" scaled="1"/>
            </a:grad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15875" cap="rnd">
            <a:gradFill>
              <a:gsLst>
                <a:gs pos="0">
                  <a:srgbClr val="FF0000"/>
                </a:gs>
                <a:gs pos="36000">
                  <a:srgbClr val="FFC000"/>
                </a:gs>
                <a:gs pos="40000">
                  <a:srgbClr val="FFB400"/>
                </a:gs>
                <a:gs pos="65000">
                  <a:srgbClr val="92D050"/>
                </a:gs>
              </a:gsLst>
              <a:lin ang="5400000" scaled="1"/>
            </a:gradFill>
            <a:prstDash val="sysDash"/>
            <a:round/>
          </a:ln>
          <a:effectLst>
            <a:outerShdw blurRad="50800" dist="12700" dir="5400000" algn="ctr" rotWithShape="0">
              <a:srgbClr val="000000">
                <a:alpha val="5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12700">
              <a:solidFill>
                <a:schemeClr val="lt2"/>
              </a:solidFill>
              <a:round/>
            </a:ln>
            <a:effectLst>
              <a:outerShdw blurRad="50800" dist="12700" dir="5400000" algn="ctr" rotWithShape="0">
                <a:srgbClr val="000000">
                  <a:alpha val="5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bg1"/>
              </a:gs>
              <a:gs pos="68000">
                <a:schemeClr val="accent3">
                  <a:lumMod val="75000"/>
                </a:schemeClr>
              </a:gs>
            </a:gsLst>
            <a:lin scaled="1"/>
          </a:gradFill>
          <a:ln>
            <a:gradFill>
              <a:gsLst>
                <a:gs pos="0">
                  <a:schemeClr val="accent3"/>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lumMod val="5000"/>
                  <a:lumOff val="95000"/>
                </a:schemeClr>
              </a:gs>
              <a:gs pos="24000">
                <a:srgbClr val="0000FF"/>
              </a:gs>
            </a:gsLst>
            <a:lin scaled="1"/>
          </a:gradFill>
          <a:ln>
            <a:gradFill>
              <a:gsLst>
                <a:gs pos="0">
                  <a:schemeClr val="accent1">
                    <a:lumMod val="5000"/>
                    <a:lumOff val="95000"/>
                  </a:schemeClr>
                </a:gs>
                <a:gs pos="63000">
                  <a:srgbClr val="0000FF"/>
                </a:gs>
              </a:gsLst>
              <a:lin ang="5400000" scaled="1"/>
            </a:grad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15875" cap="rnd">
            <a:gradFill>
              <a:gsLst>
                <a:gs pos="0">
                  <a:srgbClr val="FF0000"/>
                </a:gs>
                <a:gs pos="36000">
                  <a:srgbClr val="FFC000"/>
                </a:gs>
                <a:gs pos="40000">
                  <a:srgbClr val="FFB400"/>
                </a:gs>
                <a:gs pos="65000">
                  <a:srgbClr val="92D050"/>
                </a:gs>
              </a:gsLst>
              <a:lin ang="5400000" scaled="1"/>
            </a:gradFill>
            <a:prstDash val="sysDash"/>
            <a:round/>
          </a:ln>
          <a:effectLst>
            <a:outerShdw blurRad="50800" dist="12700" dir="5400000" algn="ctr" rotWithShape="0">
              <a:srgbClr val="000000">
                <a:alpha val="5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12700">
              <a:solidFill>
                <a:schemeClr val="lt2"/>
              </a:solidFill>
              <a:round/>
            </a:ln>
            <a:effectLst>
              <a:outerShdw blurRad="50800" dist="12700" dir="5400000" algn="ctr" rotWithShape="0">
                <a:srgbClr val="000000">
                  <a:alpha val="5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SalesVsyear!$L$3</c:f>
              <c:strCache>
                <c:ptCount val="1"/>
                <c:pt idx="0">
                  <c:v>Sum of Sales</c:v>
                </c:pt>
              </c:strCache>
            </c:strRef>
          </c:tx>
          <c:spPr>
            <a:gradFill rotWithShape="1">
              <a:gsLst>
                <a:gs pos="0">
                  <a:schemeClr val="bg1"/>
                </a:gs>
                <a:gs pos="68000">
                  <a:schemeClr val="accent3">
                    <a:lumMod val="75000"/>
                  </a:schemeClr>
                </a:gs>
              </a:gsLst>
              <a:lin scaled="1"/>
            </a:gradFill>
            <a:ln>
              <a:gradFill>
                <a:gsLst>
                  <a:gs pos="0">
                    <a:schemeClr val="accent3"/>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12700" dir="5400000" algn="ctr" rotWithShape="0">
                <a:srgbClr val="000000">
                  <a:alpha val="50000"/>
                </a:srgbClr>
              </a:outerShdw>
            </a:effectLst>
          </c:spPr>
          <c:invertIfNegative val="0"/>
          <c:cat>
            <c:multiLvlStrRef>
              <c:f>SalesVsyear!$K$4:$K$24</c:f>
              <c:multiLvlStrCache>
                <c:ptCount val="17"/>
                <c:lvl>
                  <c:pt idx="0">
                    <c:v>Accessories</c:v>
                  </c:pt>
                  <c:pt idx="1">
                    <c:v>Copiers</c:v>
                  </c:pt>
                  <c:pt idx="2">
                    <c:v>Machines</c:v>
                  </c:pt>
                  <c:pt idx="3">
                    <c:v>Phones</c:v>
                  </c:pt>
                  <c:pt idx="4">
                    <c:v>Appliances</c:v>
                  </c:pt>
                  <c:pt idx="5">
                    <c:v>Art</c:v>
                  </c:pt>
                  <c:pt idx="6">
                    <c:v>Binders</c:v>
                  </c:pt>
                  <c:pt idx="7">
                    <c:v>Envelopes</c:v>
                  </c:pt>
                  <c:pt idx="8">
                    <c:v>Fasteners</c:v>
                  </c:pt>
                  <c:pt idx="9">
                    <c:v>Labels</c:v>
                  </c:pt>
                  <c:pt idx="10">
                    <c:v>Paper</c:v>
                  </c:pt>
                  <c:pt idx="11">
                    <c:v>Storage</c:v>
                  </c:pt>
                  <c:pt idx="12">
                    <c:v>Supplies</c:v>
                  </c:pt>
                  <c:pt idx="13">
                    <c:v>Bookcases</c:v>
                  </c:pt>
                  <c:pt idx="14">
                    <c:v>Chairs</c:v>
                  </c:pt>
                  <c:pt idx="15">
                    <c:v>Furnishings</c:v>
                  </c:pt>
                  <c:pt idx="16">
                    <c:v>Tables</c:v>
                  </c:pt>
                </c:lvl>
                <c:lvl>
                  <c:pt idx="0">
                    <c:v>Technology</c:v>
                  </c:pt>
                  <c:pt idx="4">
                    <c:v>Office Supplies</c:v>
                  </c:pt>
                  <c:pt idx="13">
                    <c:v>Furniture</c:v>
                  </c:pt>
                </c:lvl>
              </c:multiLvlStrCache>
            </c:multiLvlStrRef>
          </c:cat>
          <c:val>
            <c:numRef>
              <c:f>SalesVsyear!$L$4:$L$24</c:f>
              <c:numCache>
                <c:formatCode>General</c:formatCode>
                <c:ptCount val="17"/>
                <c:pt idx="0">
                  <c:v>167401</c:v>
                </c:pt>
                <c:pt idx="1">
                  <c:v>149530</c:v>
                </c:pt>
                <c:pt idx="2">
                  <c:v>189243</c:v>
                </c:pt>
                <c:pt idx="3">
                  <c:v>330047</c:v>
                </c:pt>
                <c:pt idx="4">
                  <c:v>107538</c:v>
                </c:pt>
                <c:pt idx="5">
                  <c:v>27137</c:v>
                </c:pt>
                <c:pt idx="6">
                  <c:v>203428</c:v>
                </c:pt>
                <c:pt idx="7">
                  <c:v>16477</c:v>
                </c:pt>
                <c:pt idx="8">
                  <c:v>3024</c:v>
                </c:pt>
                <c:pt idx="9">
                  <c:v>12507</c:v>
                </c:pt>
                <c:pt idx="10">
                  <c:v>78475</c:v>
                </c:pt>
                <c:pt idx="11">
                  <c:v>223862</c:v>
                </c:pt>
                <c:pt idx="12">
                  <c:v>46679</c:v>
                </c:pt>
                <c:pt idx="13">
                  <c:v>114879</c:v>
                </c:pt>
                <c:pt idx="14">
                  <c:v>328173</c:v>
                </c:pt>
                <c:pt idx="15">
                  <c:v>91705</c:v>
                </c:pt>
                <c:pt idx="16">
                  <c:v>206968</c:v>
                </c:pt>
              </c:numCache>
            </c:numRef>
          </c:val>
          <c:extLst>
            <c:ext xmlns:c16="http://schemas.microsoft.com/office/drawing/2014/chart" uri="{C3380CC4-5D6E-409C-BE32-E72D297353CC}">
              <c16:uniqueId val="{00000000-25C8-4BFC-B93B-99FE155DBC1D}"/>
            </c:ext>
          </c:extLst>
        </c:ser>
        <c:ser>
          <c:idx val="2"/>
          <c:order val="2"/>
          <c:tx>
            <c:strRef>
              <c:f>SalesVsyear!$N$3</c:f>
              <c:strCache>
                <c:ptCount val="1"/>
                <c:pt idx="0">
                  <c:v>Sum of Profit</c:v>
                </c:pt>
              </c:strCache>
            </c:strRef>
          </c:tx>
          <c:spPr>
            <a:gradFill rotWithShape="1">
              <a:gsLst>
                <a:gs pos="0">
                  <a:schemeClr val="accent1">
                    <a:lumMod val="5000"/>
                    <a:lumOff val="95000"/>
                  </a:schemeClr>
                </a:gs>
                <a:gs pos="24000">
                  <a:srgbClr val="0000FF"/>
                </a:gs>
              </a:gsLst>
              <a:lin scaled="1"/>
            </a:gradFill>
            <a:ln>
              <a:gradFill>
                <a:gsLst>
                  <a:gs pos="0">
                    <a:schemeClr val="accent1">
                      <a:lumMod val="5000"/>
                      <a:lumOff val="95000"/>
                    </a:schemeClr>
                  </a:gs>
                  <a:gs pos="63000">
                    <a:srgbClr val="0000FF"/>
                  </a:gs>
                </a:gsLst>
                <a:lin ang="5400000" scaled="1"/>
              </a:gradFill>
            </a:ln>
            <a:effectLst>
              <a:outerShdw blurRad="50800" dist="12700" dir="5400000" algn="ctr" rotWithShape="0">
                <a:srgbClr val="000000">
                  <a:alpha val="50000"/>
                </a:srgbClr>
              </a:outerShdw>
            </a:effectLst>
          </c:spPr>
          <c:invertIfNegative val="0"/>
          <c:cat>
            <c:multiLvlStrRef>
              <c:f>SalesVsyear!$K$4:$K$24</c:f>
              <c:multiLvlStrCache>
                <c:ptCount val="17"/>
                <c:lvl>
                  <c:pt idx="0">
                    <c:v>Accessories</c:v>
                  </c:pt>
                  <c:pt idx="1">
                    <c:v>Copiers</c:v>
                  </c:pt>
                  <c:pt idx="2">
                    <c:v>Machines</c:v>
                  </c:pt>
                  <c:pt idx="3">
                    <c:v>Phones</c:v>
                  </c:pt>
                  <c:pt idx="4">
                    <c:v>Appliances</c:v>
                  </c:pt>
                  <c:pt idx="5">
                    <c:v>Art</c:v>
                  </c:pt>
                  <c:pt idx="6">
                    <c:v>Binders</c:v>
                  </c:pt>
                  <c:pt idx="7">
                    <c:v>Envelopes</c:v>
                  </c:pt>
                  <c:pt idx="8">
                    <c:v>Fasteners</c:v>
                  </c:pt>
                  <c:pt idx="9">
                    <c:v>Labels</c:v>
                  </c:pt>
                  <c:pt idx="10">
                    <c:v>Paper</c:v>
                  </c:pt>
                  <c:pt idx="11">
                    <c:v>Storage</c:v>
                  </c:pt>
                  <c:pt idx="12">
                    <c:v>Supplies</c:v>
                  </c:pt>
                  <c:pt idx="13">
                    <c:v>Bookcases</c:v>
                  </c:pt>
                  <c:pt idx="14">
                    <c:v>Chairs</c:v>
                  </c:pt>
                  <c:pt idx="15">
                    <c:v>Furnishings</c:v>
                  </c:pt>
                  <c:pt idx="16">
                    <c:v>Tables</c:v>
                  </c:pt>
                </c:lvl>
                <c:lvl>
                  <c:pt idx="0">
                    <c:v>Technology</c:v>
                  </c:pt>
                  <c:pt idx="4">
                    <c:v>Office Supplies</c:v>
                  </c:pt>
                  <c:pt idx="13">
                    <c:v>Furniture</c:v>
                  </c:pt>
                </c:lvl>
              </c:multiLvlStrCache>
            </c:multiLvlStrRef>
          </c:cat>
          <c:val>
            <c:numRef>
              <c:f>SalesVsyear!$N$4:$N$24</c:f>
              <c:numCache>
                <c:formatCode>General</c:formatCode>
                <c:ptCount val="17"/>
                <c:pt idx="0">
                  <c:v>41932</c:v>
                </c:pt>
                <c:pt idx="1">
                  <c:v>55618</c:v>
                </c:pt>
                <c:pt idx="2">
                  <c:v>3387</c:v>
                </c:pt>
                <c:pt idx="3">
                  <c:v>44492</c:v>
                </c:pt>
                <c:pt idx="4">
                  <c:v>18132</c:v>
                </c:pt>
                <c:pt idx="5">
                  <c:v>6530</c:v>
                </c:pt>
                <c:pt idx="6">
                  <c:v>30200</c:v>
                </c:pt>
                <c:pt idx="7">
                  <c:v>6956</c:v>
                </c:pt>
                <c:pt idx="8">
                  <c:v>952</c:v>
                </c:pt>
                <c:pt idx="9">
                  <c:v>5558</c:v>
                </c:pt>
                <c:pt idx="10">
                  <c:v>34053</c:v>
                </c:pt>
                <c:pt idx="11">
                  <c:v>21280</c:v>
                </c:pt>
                <c:pt idx="12">
                  <c:v>-1187</c:v>
                </c:pt>
                <c:pt idx="13">
                  <c:v>-3479</c:v>
                </c:pt>
                <c:pt idx="14">
                  <c:v>26598</c:v>
                </c:pt>
                <c:pt idx="15">
                  <c:v>13070</c:v>
                </c:pt>
                <c:pt idx="16">
                  <c:v>-17733</c:v>
                </c:pt>
              </c:numCache>
            </c:numRef>
          </c:val>
          <c:extLst>
            <c:ext xmlns:c16="http://schemas.microsoft.com/office/drawing/2014/chart" uri="{C3380CC4-5D6E-409C-BE32-E72D297353CC}">
              <c16:uniqueId val="{00000001-25C8-4BFC-B93B-99FE155DBC1D}"/>
            </c:ext>
          </c:extLst>
        </c:ser>
        <c:dLbls>
          <c:showLegendKey val="0"/>
          <c:showVal val="0"/>
          <c:showCatName val="0"/>
          <c:showSerName val="0"/>
          <c:showPercent val="0"/>
          <c:showBubbleSize val="0"/>
        </c:dLbls>
        <c:gapWidth val="150"/>
        <c:overlap val="100"/>
        <c:axId val="942482112"/>
        <c:axId val="942485064"/>
      </c:barChart>
      <c:lineChart>
        <c:grouping val="standard"/>
        <c:varyColors val="0"/>
        <c:ser>
          <c:idx val="1"/>
          <c:order val="1"/>
          <c:tx>
            <c:strRef>
              <c:f>SalesVsyear!$M$3</c:f>
              <c:strCache>
                <c:ptCount val="1"/>
                <c:pt idx="0">
                  <c:v>Average of DiscountPercent</c:v>
                </c:pt>
              </c:strCache>
            </c:strRef>
          </c:tx>
          <c:spPr>
            <a:ln w="15875" cap="rnd">
              <a:gradFill>
                <a:gsLst>
                  <a:gs pos="0">
                    <a:srgbClr val="FF0000"/>
                  </a:gs>
                  <a:gs pos="36000">
                    <a:srgbClr val="FFC000"/>
                  </a:gs>
                  <a:gs pos="40000">
                    <a:srgbClr val="FFB400"/>
                  </a:gs>
                  <a:gs pos="65000">
                    <a:srgbClr val="92D050"/>
                  </a:gs>
                </a:gsLst>
                <a:lin ang="5400000" scaled="1"/>
              </a:gradFill>
              <a:prstDash val="sysDash"/>
              <a:round/>
            </a:ln>
            <a:effectLst>
              <a:outerShdw blurRad="50800" dist="12700" dir="5400000" algn="ctr" rotWithShape="0">
                <a:srgbClr val="000000">
                  <a:alpha val="5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12700">
                <a:solidFill>
                  <a:schemeClr val="lt2"/>
                </a:solidFill>
                <a:round/>
              </a:ln>
              <a:effectLst>
                <a:outerShdw blurRad="50800" dist="12700" dir="5400000" algn="ctr" rotWithShape="0">
                  <a:srgbClr val="000000">
                    <a:alpha val="50000"/>
                  </a:srgbClr>
                </a:outerShdw>
              </a:effectLst>
            </c:spPr>
          </c:marker>
          <c:cat>
            <c:multiLvlStrRef>
              <c:f>SalesVsyear!$K$4:$K$24</c:f>
              <c:multiLvlStrCache>
                <c:ptCount val="17"/>
                <c:lvl>
                  <c:pt idx="0">
                    <c:v>Accessories</c:v>
                  </c:pt>
                  <c:pt idx="1">
                    <c:v>Copiers</c:v>
                  </c:pt>
                  <c:pt idx="2">
                    <c:v>Machines</c:v>
                  </c:pt>
                  <c:pt idx="3">
                    <c:v>Phones</c:v>
                  </c:pt>
                  <c:pt idx="4">
                    <c:v>Appliances</c:v>
                  </c:pt>
                  <c:pt idx="5">
                    <c:v>Art</c:v>
                  </c:pt>
                  <c:pt idx="6">
                    <c:v>Binders</c:v>
                  </c:pt>
                  <c:pt idx="7">
                    <c:v>Envelopes</c:v>
                  </c:pt>
                  <c:pt idx="8">
                    <c:v>Fasteners</c:v>
                  </c:pt>
                  <c:pt idx="9">
                    <c:v>Labels</c:v>
                  </c:pt>
                  <c:pt idx="10">
                    <c:v>Paper</c:v>
                  </c:pt>
                  <c:pt idx="11">
                    <c:v>Storage</c:v>
                  </c:pt>
                  <c:pt idx="12">
                    <c:v>Supplies</c:v>
                  </c:pt>
                  <c:pt idx="13">
                    <c:v>Bookcases</c:v>
                  </c:pt>
                  <c:pt idx="14">
                    <c:v>Chairs</c:v>
                  </c:pt>
                  <c:pt idx="15">
                    <c:v>Furnishings</c:v>
                  </c:pt>
                  <c:pt idx="16">
                    <c:v>Tables</c:v>
                  </c:pt>
                </c:lvl>
                <c:lvl>
                  <c:pt idx="0">
                    <c:v>Technology</c:v>
                  </c:pt>
                  <c:pt idx="4">
                    <c:v>Office Supplies</c:v>
                  </c:pt>
                  <c:pt idx="13">
                    <c:v>Furniture</c:v>
                  </c:pt>
                </c:lvl>
              </c:multiLvlStrCache>
            </c:multiLvlStrRef>
          </c:cat>
          <c:val>
            <c:numRef>
              <c:f>SalesVsyear!$M$4:$M$24</c:f>
              <c:numCache>
                <c:formatCode>General</c:formatCode>
                <c:ptCount val="17"/>
                <c:pt idx="0">
                  <c:v>7.845161290322622E-2</c:v>
                </c:pt>
                <c:pt idx="1">
                  <c:v>0.16176470588235292</c:v>
                </c:pt>
                <c:pt idx="2">
                  <c:v>0.30608695652173895</c:v>
                </c:pt>
                <c:pt idx="3">
                  <c:v>0.15455568053993343</c:v>
                </c:pt>
                <c:pt idx="4">
                  <c:v>0.16652360515021464</c:v>
                </c:pt>
                <c:pt idx="5">
                  <c:v>7.4874371859296865E-2</c:v>
                </c:pt>
                <c:pt idx="6">
                  <c:v>0.37229152987524389</c:v>
                </c:pt>
                <c:pt idx="7">
                  <c:v>8.0314960629921106E-2</c:v>
                </c:pt>
                <c:pt idx="8">
                  <c:v>8.2027649769585112E-2</c:v>
                </c:pt>
                <c:pt idx="9">
                  <c:v>6.8681318681318521E-2</c:v>
                </c:pt>
                <c:pt idx="10">
                  <c:v>7.4890510948905781E-2</c:v>
                </c:pt>
                <c:pt idx="11">
                  <c:v>7.4704491725768749E-2</c:v>
                </c:pt>
                <c:pt idx="12">
                  <c:v>7.6842105263157795E-2</c:v>
                </c:pt>
                <c:pt idx="13">
                  <c:v>0.21114035087719296</c:v>
                </c:pt>
                <c:pt idx="14">
                  <c:v>0.16996753246753263</c:v>
                </c:pt>
                <c:pt idx="15">
                  <c:v>0.13834900731452457</c:v>
                </c:pt>
                <c:pt idx="16">
                  <c:v>0.26128526645768052</c:v>
                </c:pt>
              </c:numCache>
            </c:numRef>
          </c:val>
          <c:smooth val="0"/>
          <c:extLst>
            <c:ext xmlns:c16="http://schemas.microsoft.com/office/drawing/2014/chart" uri="{C3380CC4-5D6E-409C-BE32-E72D297353CC}">
              <c16:uniqueId val="{00000002-25C8-4BFC-B93B-99FE155DBC1D}"/>
            </c:ext>
          </c:extLst>
        </c:ser>
        <c:dLbls>
          <c:showLegendKey val="0"/>
          <c:showVal val="0"/>
          <c:showCatName val="0"/>
          <c:showSerName val="0"/>
          <c:showPercent val="0"/>
          <c:showBubbleSize val="0"/>
        </c:dLbls>
        <c:marker val="1"/>
        <c:smooth val="0"/>
        <c:axId val="702905984"/>
        <c:axId val="702908936"/>
      </c:lineChart>
      <c:catAx>
        <c:axId val="94248211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942485064"/>
        <c:crosses val="autoZero"/>
        <c:auto val="1"/>
        <c:lblAlgn val="ctr"/>
        <c:lblOffset val="100"/>
        <c:noMultiLvlLbl val="0"/>
      </c:catAx>
      <c:valAx>
        <c:axId val="9424850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42482112"/>
        <c:crosses val="autoZero"/>
        <c:crossBetween val="between"/>
        <c:dispUnits>
          <c:builtInUnit val="thousands"/>
          <c:dispUnitsLbl>
            <c:spPr>
              <a:noFill/>
              <a:ln>
                <a:noFill/>
              </a:ln>
              <a:effectLst/>
            </c:spPr>
            <c:txPr>
              <a:bodyPr rot="-5400000" spcFirstLastPara="1" vertOverflow="ellipsis" vert="horz" wrap="square" anchor="ctr" anchorCtr="1"/>
              <a:lstStyle/>
              <a:p>
                <a:pPr>
                  <a:defRPr sz="600" b="1" i="0" u="none" strike="noStrike" kern="1200" baseline="0">
                    <a:solidFill>
                      <a:schemeClr val="bg1"/>
                    </a:solidFill>
                    <a:latin typeface="+mn-lt"/>
                    <a:ea typeface="+mn-ea"/>
                    <a:cs typeface="+mn-cs"/>
                  </a:defRPr>
                </a:pPr>
                <a:endParaRPr lang="en-US"/>
              </a:p>
            </c:txPr>
          </c:dispUnitsLbl>
        </c:dispUnits>
      </c:valAx>
      <c:valAx>
        <c:axId val="70290893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02905984"/>
        <c:crosses val="max"/>
        <c:crossBetween val="between"/>
      </c:valAx>
      <c:catAx>
        <c:axId val="702905984"/>
        <c:scaling>
          <c:orientation val="minMax"/>
        </c:scaling>
        <c:delete val="1"/>
        <c:axPos val="b"/>
        <c:numFmt formatCode="General" sourceLinked="1"/>
        <c:majorTickMark val="none"/>
        <c:minorTickMark val="none"/>
        <c:tickLblPos val="nextTo"/>
        <c:crossAx val="70290893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1"/>
          <c:tx>
            <c:strRef>
              <c:f>'SPD-states'!$I$3</c:f>
              <c:strCache>
                <c:ptCount val="1"/>
                <c:pt idx="0">
                  <c:v>Sales</c:v>
                </c:pt>
              </c:strCache>
            </c:strRef>
          </c:tx>
          <c:spPr>
            <a:solidFill>
              <a:schemeClr val="accent3"/>
            </a:solidFill>
            <a:ln>
              <a:noFill/>
            </a:ln>
            <a:effectLst/>
          </c:spPr>
          <c:invertIfNegative val="0"/>
          <c:cat>
            <c:strRef>
              <c:f>'SPD-states'!$G$4:$G$53</c:f>
              <c:strCache>
                <c:ptCount val="50"/>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pt idx="49">
                  <c:v>Grand Total</c:v>
                </c:pt>
              </c:strCache>
            </c:strRef>
          </c:cat>
          <c:val>
            <c:numRef>
              <c:f>'SPD-states'!$I$4:$I$53</c:f>
              <c:numCache>
                <c:formatCode>General</c:formatCode>
                <c:ptCount val="50"/>
                <c:pt idx="0">
                  <c:v>457731</c:v>
                </c:pt>
                <c:pt idx="1">
                  <c:v>310914</c:v>
                </c:pt>
                <c:pt idx="2">
                  <c:v>138656</c:v>
                </c:pt>
                <c:pt idx="3">
                  <c:v>76281</c:v>
                </c:pt>
                <c:pt idx="4">
                  <c:v>70641</c:v>
                </c:pt>
                <c:pt idx="5">
                  <c:v>53549</c:v>
                </c:pt>
                <c:pt idx="6">
                  <c:v>49103</c:v>
                </c:pt>
                <c:pt idx="7">
                  <c:v>36598</c:v>
                </c:pt>
                <c:pt idx="8">
                  <c:v>29865</c:v>
                </c:pt>
                <c:pt idx="9">
                  <c:v>27453</c:v>
                </c:pt>
                <c:pt idx="10">
                  <c:v>35763</c:v>
                </c:pt>
                <c:pt idx="11">
                  <c:v>32125</c:v>
                </c:pt>
                <c:pt idx="12">
                  <c:v>22629</c:v>
                </c:pt>
                <c:pt idx="13">
                  <c:v>23707</c:v>
                </c:pt>
                <c:pt idx="14">
                  <c:v>28639</c:v>
                </c:pt>
                <c:pt idx="15">
                  <c:v>22207</c:v>
                </c:pt>
                <c:pt idx="16">
                  <c:v>19511</c:v>
                </c:pt>
                <c:pt idx="17">
                  <c:v>19686</c:v>
                </c:pt>
                <c:pt idx="18">
                  <c:v>11678</c:v>
                </c:pt>
                <c:pt idx="19">
                  <c:v>13386</c:v>
                </c:pt>
                <c:pt idx="20">
                  <c:v>16729</c:v>
                </c:pt>
                <c:pt idx="21">
                  <c:v>10772</c:v>
                </c:pt>
                <c:pt idx="22">
                  <c:v>11223</c:v>
                </c:pt>
                <c:pt idx="23">
                  <c:v>8929</c:v>
                </c:pt>
                <c:pt idx="24">
                  <c:v>9219</c:v>
                </c:pt>
                <c:pt idx="25">
                  <c:v>7464</c:v>
                </c:pt>
                <c:pt idx="26">
                  <c:v>5589</c:v>
                </c:pt>
                <c:pt idx="27">
                  <c:v>8483</c:v>
                </c:pt>
                <c:pt idx="28">
                  <c:v>7294</c:v>
                </c:pt>
                <c:pt idx="29">
                  <c:v>4577</c:v>
                </c:pt>
                <c:pt idx="30">
                  <c:v>4779</c:v>
                </c:pt>
                <c:pt idx="31">
                  <c:v>2866</c:v>
                </c:pt>
                <c:pt idx="32">
                  <c:v>2916</c:v>
                </c:pt>
                <c:pt idx="33">
                  <c:v>4380</c:v>
                </c:pt>
                <c:pt idx="34">
                  <c:v>1270</c:v>
                </c:pt>
                <c:pt idx="35">
                  <c:v>1317</c:v>
                </c:pt>
                <c:pt idx="36">
                  <c:v>920</c:v>
                </c:pt>
                <c:pt idx="37">
                  <c:v>1209</c:v>
                </c:pt>
                <c:pt idx="38">
                  <c:v>1603</c:v>
                </c:pt>
                <c:pt idx="39">
                  <c:v>17431</c:v>
                </c:pt>
                <c:pt idx="40">
                  <c:v>89479</c:v>
                </c:pt>
                <c:pt idx="41">
                  <c:v>35283</c:v>
                </c:pt>
                <c:pt idx="42">
                  <c:v>30662</c:v>
                </c:pt>
                <c:pt idx="43">
                  <c:v>32110</c:v>
                </c:pt>
                <c:pt idx="44">
                  <c:v>55604</c:v>
                </c:pt>
                <c:pt idx="45">
                  <c:v>80162</c:v>
                </c:pt>
                <c:pt idx="46">
                  <c:v>116522</c:v>
                </c:pt>
                <c:pt idx="47">
                  <c:v>77972</c:v>
                </c:pt>
                <c:pt idx="48">
                  <c:v>170187</c:v>
                </c:pt>
                <c:pt idx="49">
                  <c:v>0</c:v>
                </c:pt>
              </c:numCache>
            </c:numRef>
          </c:val>
          <c:extLst>
            <c:ext xmlns:c16="http://schemas.microsoft.com/office/drawing/2014/chart" uri="{C3380CC4-5D6E-409C-BE32-E72D297353CC}">
              <c16:uniqueId val="{00000000-E075-4A2D-880F-6E50D837FF75}"/>
            </c:ext>
          </c:extLst>
        </c:ser>
        <c:ser>
          <c:idx val="2"/>
          <c:order val="2"/>
          <c:tx>
            <c:strRef>
              <c:f>'SPD-states'!$J$3</c:f>
              <c:strCache>
                <c:ptCount val="1"/>
                <c:pt idx="0">
                  <c:v>Profits</c:v>
                </c:pt>
              </c:strCache>
            </c:strRef>
          </c:tx>
          <c:spPr>
            <a:solidFill>
              <a:srgbClr val="0000FF"/>
            </a:solidFill>
            <a:ln>
              <a:gradFill>
                <a:gsLst>
                  <a:gs pos="0">
                    <a:schemeClr val="bg1"/>
                  </a:gs>
                  <a:gs pos="0">
                    <a:srgbClr val="0000FF"/>
                  </a:gs>
                </a:gsLst>
                <a:lin ang="5400000" scaled="1"/>
              </a:gradFill>
            </a:ln>
            <a:effectLst/>
          </c:spPr>
          <c:invertIfNegative val="0"/>
          <c:cat>
            <c:strRef>
              <c:f>'SPD-states'!$G$4:$G$53</c:f>
              <c:strCache>
                <c:ptCount val="50"/>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pt idx="49">
                  <c:v>Grand Total</c:v>
                </c:pt>
              </c:strCache>
            </c:strRef>
          </c:cat>
          <c:val>
            <c:numRef>
              <c:f>'SPD-states'!$J$4:$J$53</c:f>
              <c:numCache>
                <c:formatCode>General</c:formatCode>
                <c:ptCount val="50"/>
                <c:pt idx="0">
                  <c:v>76368</c:v>
                </c:pt>
                <c:pt idx="1">
                  <c:v>74020</c:v>
                </c:pt>
                <c:pt idx="2">
                  <c:v>33390</c:v>
                </c:pt>
                <c:pt idx="3">
                  <c:v>24458</c:v>
                </c:pt>
                <c:pt idx="4">
                  <c:v>18600</c:v>
                </c:pt>
                <c:pt idx="5">
                  <c:v>18382</c:v>
                </c:pt>
                <c:pt idx="6">
                  <c:v>16247</c:v>
                </c:pt>
                <c:pt idx="7">
                  <c:v>11202</c:v>
                </c:pt>
                <c:pt idx="8">
                  <c:v>10828</c:v>
                </c:pt>
                <c:pt idx="9">
                  <c:v>9979</c:v>
                </c:pt>
                <c:pt idx="10">
                  <c:v>9771</c:v>
                </c:pt>
                <c:pt idx="11">
                  <c:v>8400</c:v>
                </c:pt>
                <c:pt idx="12">
                  <c:v>7286</c:v>
                </c:pt>
                <c:pt idx="13">
                  <c:v>7032</c:v>
                </c:pt>
                <c:pt idx="14">
                  <c:v>6782</c:v>
                </c:pt>
                <c:pt idx="15">
                  <c:v>6435</c:v>
                </c:pt>
                <c:pt idx="16">
                  <c:v>5785</c:v>
                </c:pt>
                <c:pt idx="17">
                  <c:v>4852</c:v>
                </c:pt>
                <c:pt idx="18">
                  <c:v>4006</c:v>
                </c:pt>
                <c:pt idx="19">
                  <c:v>3510</c:v>
                </c:pt>
                <c:pt idx="20">
                  <c:v>3316</c:v>
                </c:pt>
                <c:pt idx="21">
                  <c:v>3172</c:v>
                </c:pt>
                <c:pt idx="22">
                  <c:v>2546</c:v>
                </c:pt>
                <c:pt idx="23">
                  <c:v>2247</c:v>
                </c:pt>
                <c:pt idx="24">
                  <c:v>2194</c:v>
                </c:pt>
                <c:pt idx="25">
                  <c:v>2038</c:v>
                </c:pt>
                <c:pt idx="26">
                  <c:v>1831</c:v>
                </c:pt>
                <c:pt idx="27">
                  <c:v>1769</c:v>
                </c:pt>
                <c:pt idx="28">
                  <c:v>1707</c:v>
                </c:pt>
                <c:pt idx="29">
                  <c:v>1186</c:v>
                </c:pt>
                <c:pt idx="30">
                  <c:v>1153</c:v>
                </c:pt>
                <c:pt idx="31">
                  <c:v>1059</c:v>
                </c:pt>
                <c:pt idx="32">
                  <c:v>836</c:v>
                </c:pt>
                <c:pt idx="33">
                  <c:v>828</c:v>
                </c:pt>
                <c:pt idx="34">
                  <c:v>455</c:v>
                </c:pt>
                <c:pt idx="35">
                  <c:v>395</c:v>
                </c:pt>
                <c:pt idx="36">
                  <c:v>230</c:v>
                </c:pt>
                <c:pt idx="37">
                  <c:v>185</c:v>
                </c:pt>
                <c:pt idx="38">
                  <c:v>100</c:v>
                </c:pt>
                <c:pt idx="39">
                  <c:v>-1187</c:v>
                </c:pt>
                <c:pt idx="40">
                  <c:v>-3412</c:v>
                </c:pt>
                <c:pt idx="41">
                  <c:v>-3432</c:v>
                </c:pt>
                <c:pt idx="42">
                  <c:v>-5347</c:v>
                </c:pt>
                <c:pt idx="43">
                  <c:v>-6527</c:v>
                </c:pt>
                <c:pt idx="44">
                  <c:v>-7495</c:v>
                </c:pt>
                <c:pt idx="45">
                  <c:v>-12607</c:v>
                </c:pt>
                <c:pt idx="46">
                  <c:v>-15550</c:v>
                </c:pt>
                <c:pt idx="47">
                  <c:v>-16950</c:v>
                </c:pt>
                <c:pt idx="48">
                  <c:v>-25714</c:v>
                </c:pt>
              </c:numCache>
            </c:numRef>
          </c:val>
          <c:extLst>
            <c:ext xmlns:c16="http://schemas.microsoft.com/office/drawing/2014/chart" uri="{C3380CC4-5D6E-409C-BE32-E72D297353CC}">
              <c16:uniqueId val="{00000001-E075-4A2D-880F-6E50D837FF75}"/>
            </c:ext>
          </c:extLst>
        </c:ser>
        <c:dLbls>
          <c:showLegendKey val="0"/>
          <c:showVal val="0"/>
          <c:showCatName val="0"/>
          <c:showSerName val="0"/>
          <c:showPercent val="0"/>
          <c:showBubbleSize val="0"/>
        </c:dLbls>
        <c:gapWidth val="219"/>
        <c:overlap val="100"/>
        <c:axId val="790370936"/>
        <c:axId val="790373888"/>
      </c:barChart>
      <c:lineChart>
        <c:grouping val="standard"/>
        <c:varyColors val="0"/>
        <c:ser>
          <c:idx val="0"/>
          <c:order val="0"/>
          <c:tx>
            <c:strRef>
              <c:f>'SPD-states'!$H$3</c:f>
              <c:strCache>
                <c:ptCount val="1"/>
                <c:pt idx="0">
                  <c:v>Average of DiscountPercent</c:v>
                </c:pt>
              </c:strCache>
            </c:strRef>
          </c:tx>
          <c:spPr>
            <a:ln w="15875" cap="rnd">
              <a:gradFill>
                <a:gsLst>
                  <a:gs pos="0">
                    <a:srgbClr val="FF0000"/>
                  </a:gs>
                  <a:gs pos="99000">
                    <a:srgbClr val="00B050"/>
                  </a:gs>
                  <a:gs pos="50000">
                    <a:srgbClr val="FFC000"/>
                  </a:gs>
                </a:gsLst>
                <a:lin ang="5400000" scaled="1"/>
              </a:gradFill>
              <a:prstDash val="sysDash"/>
              <a:round/>
            </a:ln>
            <a:effectLst/>
          </c:spPr>
          <c:marker>
            <c:symbol val="none"/>
          </c:marker>
          <c:cat>
            <c:strRef>
              <c:f>'SPD-states'!$G$4:$G$53</c:f>
              <c:strCache>
                <c:ptCount val="50"/>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pt idx="49">
                  <c:v>Grand Total</c:v>
                </c:pt>
              </c:strCache>
            </c:strRef>
          </c:cat>
          <c:val>
            <c:numRef>
              <c:f>'SPD-states'!$H$4:$H$53</c:f>
              <c:numCache>
                <c:formatCode>0%</c:formatCode>
                <c:ptCount val="50"/>
                <c:pt idx="0">
                  <c:v>7.2763618190904739E-2</c:v>
                </c:pt>
                <c:pt idx="1">
                  <c:v>5.5319148936170473E-2</c:v>
                </c:pt>
                <c:pt idx="2">
                  <c:v>6.4031620553359522E-2</c:v>
                </c:pt>
                <c:pt idx="3">
                  <c:v>7.0588235294117667E-3</c:v>
                </c:pt>
                <c:pt idx="4">
                  <c:v>0</c:v>
                </c:pt>
                <c:pt idx="5">
                  <c:v>0</c:v>
                </c:pt>
                <c:pt idx="6">
                  <c:v>0</c:v>
                </c:pt>
                <c:pt idx="7">
                  <c:v>0</c:v>
                </c:pt>
                <c:pt idx="8">
                  <c:v>0</c:v>
                </c:pt>
                <c:pt idx="9">
                  <c:v>6.2499999999999995E-3</c:v>
                </c:pt>
                <c:pt idx="10">
                  <c:v>4.6153846153846149E-3</c:v>
                </c:pt>
                <c:pt idx="11">
                  <c:v>0</c:v>
                </c:pt>
                <c:pt idx="12">
                  <c:v>2.1428571428571429E-2</c:v>
                </c:pt>
                <c:pt idx="13">
                  <c:v>5.7142857142857143E-3</c:v>
                </c:pt>
                <c:pt idx="14">
                  <c:v>1.5555555555555557E-2</c:v>
                </c:pt>
                <c:pt idx="15">
                  <c:v>0</c:v>
                </c:pt>
                <c:pt idx="16">
                  <c:v>0</c:v>
                </c:pt>
                <c:pt idx="17">
                  <c:v>0</c:v>
                </c:pt>
                <c:pt idx="18">
                  <c:v>0</c:v>
                </c:pt>
                <c:pt idx="19">
                  <c:v>7.3170731707317069E-3</c:v>
                </c:pt>
                <c:pt idx="20">
                  <c:v>6.1538461538461535E-2</c:v>
                </c:pt>
                <c:pt idx="21">
                  <c:v>0</c:v>
                </c:pt>
                <c:pt idx="22">
                  <c:v>6.0377358490566052E-2</c:v>
                </c:pt>
                <c:pt idx="23">
                  <c:v>0</c:v>
                </c:pt>
                <c:pt idx="24">
                  <c:v>0</c:v>
                </c:pt>
                <c:pt idx="25">
                  <c:v>0</c:v>
                </c:pt>
                <c:pt idx="26">
                  <c:v>6.6666666666666666E-2</c:v>
                </c:pt>
                <c:pt idx="27">
                  <c:v>0</c:v>
                </c:pt>
                <c:pt idx="28">
                  <c:v>1.1111111111111112E-2</c:v>
                </c:pt>
                <c:pt idx="29">
                  <c:v>0</c:v>
                </c:pt>
                <c:pt idx="30">
                  <c:v>5.9459459459459449E-2</c:v>
                </c:pt>
                <c:pt idx="31">
                  <c:v>0</c:v>
                </c:pt>
                <c:pt idx="32">
                  <c:v>0</c:v>
                </c:pt>
                <c:pt idx="33">
                  <c:v>8.5714285714285701E-2</c:v>
                </c:pt>
                <c:pt idx="34">
                  <c:v>0</c:v>
                </c:pt>
                <c:pt idx="35">
                  <c:v>0</c:v>
                </c:pt>
                <c:pt idx="36">
                  <c:v>0</c:v>
                </c:pt>
                <c:pt idx="37">
                  <c:v>7.4999999999999997E-2</c:v>
                </c:pt>
                <c:pt idx="38">
                  <c:v>0.2</c:v>
                </c:pt>
                <c:pt idx="39">
                  <c:v>0.2887096774193546</c:v>
                </c:pt>
                <c:pt idx="40">
                  <c:v>0.29934725848564159</c:v>
                </c:pt>
                <c:pt idx="41">
                  <c:v>0.30357142857142966</c:v>
                </c:pt>
                <c:pt idx="42">
                  <c:v>0.29125683060109364</c:v>
                </c:pt>
                <c:pt idx="43">
                  <c:v>0.31648351648351725</c:v>
                </c:pt>
                <c:pt idx="44">
                  <c:v>0.28353413654618592</c:v>
                </c:pt>
                <c:pt idx="45">
                  <c:v>0.39004065040650421</c:v>
                </c:pt>
                <c:pt idx="46">
                  <c:v>0.32862010221465005</c:v>
                </c:pt>
                <c:pt idx="47">
                  <c:v>0.32500000000000018</c:v>
                </c:pt>
                <c:pt idx="48">
                  <c:v>0.37019289340101358</c:v>
                </c:pt>
              </c:numCache>
            </c:numRef>
          </c:val>
          <c:smooth val="0"/>
          <c:extLst>
            <c:ext xmlns:c16="http://schemas.microsoft.com/office/drawing/2014/chart" uri="{C3380CC4-5D6E-409C-BE32-E72D297353CC}">
              <c16:uniqueId val="{00000002-E075-4A2D-880F-6E50D837FF75}"/>
            </c:ext>
          </c:extLst>
        </c:ser>
        <c:dLbls>
          <c:showLegendKey val="0"/>
          <c:showVal val="0"/>
          <c:showCatName val="0"/>
          <c:showSerName val="0"/>
          <c:showPercent val="0"/>
          <c:showBubbleSize val="0"/>
        </c:dLbls>
        <c:marker val="1"/>
        <c:smooth val="0"/>
        <c:axId val="790394880"/>
        <c:axId val="790388648"/>
      </c:lineChart>
      <c:catAx>
        <c:axId val="790370936"/>
        <c:scaling>
          <c:orientation val="minMax"/>
        </c:scaling>
        <c:delete val="1"/>
        <c:axPos val="b"/>
        <c:numFmt formatCode="General" sourceLinked="1"/>
        <c:majorTickMark val="out"/>
        <c:minorTickMark val="none"/>
        <c:tickLblPos val="nextTo"/>
        <c:crossAx val="790373888"/>
        <c:crosses val="autoZero"/>
        <c:auto val="1"/>
        <c:lblAlgn val="ctr"/>
        <c:lblOffset val="100"/>
        <c:noMultiLvlLbl val="0"/>
      </c:catAx>
      <c:valAx>
        <c:axId val="79037388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0370936"/>
        <c:crosses val="autoZero"/>
        <c:crossBetween val="between"/>
      </c:valAx>
      <c:valAx>
        <c:axId val="79038864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0394880"/>
        <c:crosses val="max"/>
        <c:crossBetween val="between"/>
      </c:valAx>
      <c:catAx>
        <c:axId val="790394880"/>
        <c:scaling>
          <c:orientation val="minMax"/>
        </c:scaling>
        <c:delete val="0"/>
        <c:axPos val="t"/>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0388648"/>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152010578830317"/>
          <c:y val="0.15616364070193706"/>
          <c:w val="0.69624732023000946"/>
          <c:h val="0.75378842107546473"/>
        </c:manualLayout>
      </c:layout>
      <c:doughnutChart>
        <c:varyColors val="1"/>
        <c:ser>
          <c:idx val="0"/>
          <c:order val="0"/>
          <c:dPt>
            <c:idx val="0"/>
            <c:bubble3D val="0"/>
            <c:spPr>
              <a:solidFill>
                <a:schemeClr val="accent3"/>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1-D0E7-4398-85FB-385266218447}"/>
              </c:ext>
            </c:extLst>
          </c:dPt>
          <c:dPt>
            <c:idx val="1"/>
            <c:bubble3D val="0"/>
            <c:explosion val="11"/>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3-D0E7-4398-85FB-385266218447}"/>
              </c:ext>
            </c:extLst>
          </c:dPt>
          <c:dPt>
            <c:idx val="2"/>
            <c:bubble3D val="0"/>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5-D0E7-4398-85FB-385266218447}"/>
              </c:ext>
            </c:extLst>
          </c:dPt>
          <c:dLbls>
            <c:dLbl>
              <c:idx val="0"/>
              <c:delete val="1"/>
              <c:extLst>
                <c:ext xmlns:c15="http://schemas.microsoft.com/office/drawing/2012/chart" uri="{CE6537A1-D6FC-4f65-9D91-7224C49458BB}"/>
                <c:ext xmlns:c16="http://schemas.microsoft.com/office/drawing/2014/chart" uri="{C3380CC4-5D6E-409C-BE32-E72D297353CC}">
                  <c16:uniqueId val="{00000001-D0E7-4398-85FB-385266218447}"/>
                </c:ext>
              </c:extLst>
            </c:dLbl>
            <c:dLbl>
              <c:idx val="1"/>
              <c:layout>
                <c:manualLayout>
                  <c:x val="0.11195928753180658"/>
                  <c:y val="-9.917355371900826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0E7-4398-85FB-385266218447}"/>
                </c:ext>
              </c:extLst>
            </c:dLbl>
            <c:dLbl>
              <c:idx val="2"/>
              <c:delete val="1"/>
              <c:extLst>
                <c:ext xmlns:c15="http://schemas.microsoft.com/office/drawing/2012/chart" uri="{CE6537A1-D6FC-4f65-9D91-7224C49458BB}"/>
                <c:ext xmlns:c16="http://schemas.microsoft.com/office/drawing/2014/chart" uri="{C3380CC4-5D6E-409C-BE32-E72D297353CC}">
                  <c16:uniqueId val="{00000005-D0E7-4398-85FB-385266218447}"/>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'Ship-Late-Mode'!$A$10:$A$12</c:f>
              <c:strCache>
                <c:ptCount val="3"/>
                <c:pt idx="0">
                  <c:v>Shipped Early</c:v>
                </c:pt>
                <c:pt idx="1">
                  <c:v>Shipped Late</c:v>
                </c:pt>
                <c:pt idx="2">
                  <c:v>Shipped On Time</c:v>
                </c:pt>
              </c:strCache>
            </c:strRef>
          </c:cat>
          <c:val>
            <c:numRef>
              <c:f>'Ship-Late-Mode'!$B$10:$B$12</c:f>
              <c:numCache>
                <c:formatCode>0%</c:formatCode>
                <c:ptCount val="3"/>
                <c:pt idx="0">
                  <c:v>0.49124387070949666</c:v>
                </c:pt>
                <c:pt idx="1">
                  <c:v>0.26418492945061545</c:v>
                </c:pt>
                <c:pt idx="2">
                  <c:v>0.24457119983988793</c:v>
                </c:pt>
              </c:numCache>
            </c:numRef>
          </c:val>
          <c:extLst>
            <c:ext xmlns:c16="http://schemas.microsoft.com/office/drawing/2014/chart" uri="{C3380CC4-5D6E-409C-BE32-E72D297353CC}">
              <c16:uniqueId val="{00000006-D0E7-4398-85FB-385266218447}"/>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solidFill>
        <a:schemeClr val="bg1"/>
      </a:solid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0937837995960984E-2"/>
          <c:y val="6.9140394808601E-2"/>
          <c:w val="0.73066398909284835"/>
          <c:h val="0.93085960519139899"/>
        </c:manualLayout>
      </c:layout>
      <c:doughnutChart>
        <c:varyColors val="1"/>
        <c:ser>
          <c:idx val="0"/>
          <c:order val="0"/>
          <c:explosion val="15"/>
          <c:dPt>
            <c:idx val="0"/>
            <c:bubble3D val="0"/>
            <c:spPr>
              <a:solidFill>
                <a:schemeClr val="accent3"/>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1-9DFF-4D45-A1E8-5BD30A9E8EC1}"/>
              </c:ext>
            </c:extLst>
          </c:dPt>
          <c:dPt>
            <c:idx val="1"/>
            <c:bubble3D val="0"/>
            <c:explosion val="7"/>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3-9DFF-4D45-A1E8-5BD30A9E8EC1}"/>
              </c:ext>
            </c:extLst>
          </c:dPt>
          <c:dLbls>
            <c:dLbl>
              <c:idx val="0"/>
              <c:delete val="1"/>
              <c:extLst>
                <c:ext xmlns:c15="http://schemas.microsoft.com/office/drawing/2012/chart" uri="{CE6537A1-D6FC-4f65-9D91-7224C49458BB}"/>
                <c:ext xmlns:c16="http://schemas.microsoft.com/office/drawing/2014/chart" uri="{C3380CC4-5D6E-409C-BE32-E72D297353CC}">
                  <c16:uniqueId val="{00000001-9DFF-4D45-A1E8-5BD30A9E8EC1}"/>
                </c:ext>
              </c:extLst>
            </c:dLbl>
            <c:dLbl>
              <c:idx val="1"/>
              <c:layout>
                <c:manualLayout>
                  <c:x val="4.770407492510597E-2"/>
                  <c:y val="0.22578120138815178"/>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DFF-4D45-A1E8-5BD30A9E8EC1}"/>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'Products returnes'!$A$10:$A$11</c:f>
              <c:strCache>
                <c:ptCount val="2"/>
                <c:pt idx="0">
                  <c:v>No</c:v>
                </c:pt>
                <c:pt idx="1">
                  <c:v>Yes</c:v>
                </c:pt>
              </c:strCache>
            </c:strRef>
          </c:cat>
          <c:val>
            <c:numRef>
              <c:f>'Products returnes'!$B$10:$B$11</c:f>
              <c:numCache>
                <c:formatCode>0%</c:formatCode>
                <c:ptCount val="2"/>
                <c:pt idx="0">
                  <c:v>0.91994396077254081</c:v>
                </c:pt>
                <c:pt idx="1">
                  <c:v>8.0056039227459228E-2</c:v>
                </c:pt>
              </c:numCache>
            </c:numRef>
          </c:val>
          <c:extLst>
            <c:ext xmlns:c16="http://schemas.microsoft.com/office/drawing/2014/chart" uri="{C3380CC4-5D6E-409C-BE32-E72D297353CC}">
              <c16:uniqueId val="{00000004-9DFF-4D45-A1E8-5BD30A9E8EC1}"/>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solidFill>
        <a:schemeClr val="bg1"/>
      </a:solid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[SuperstoreDashboard-week1.xlsx]Ship-Late-Mode!PivotTable2</c:name>
    <c:fmtId val="4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FF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00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FF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00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FF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00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FF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00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'Ship-Late-Mode'!$B$15:$B$16</c:f>
              <c:strCache>
                <c:ptCount val="1"/>
                <c:pt idx="0">
                  <c:v>First Class</c:v>
                </c:pt>
              </c:strCache>
            </c:strRef>
          </c:tx>
          <c:spPr>
            <a:solidFill>
              <a:schemeClr val="tx2">
                <a:lumMod val="20000"/>
                <a:lumOff val="80000"/>
              </a:schemeClr>
            </a:solidFill>
            <a:ln>
              <a:noFill/>
            </a:ln>
            <a:effectLst/>
          </c:spPr>
          <c:invertIfNegative val="0"/>
          <c:cat>
            <c:strRef>
              <c:f>'Ship-Late-Mode'!$A$17:$A$20</c:f>
              <c:strCache>
                <c:ptCount val="3"/>
                <c:pt idx="0">
                  <c:v>Shipped Early</c:v>
                </c:pt>
                <c:pt idx="1">
                  <c:v>Shipped Late</c:v>
                </c:pt>
                <c:pt idx="2">
                  <c:v>Shipped On Time</c:v>
                </c:pt>
              </c:strCache>
            </c:strRef>
          </c:cat>
          <c:val>
            <c:numRef>
              <c:f>'Ship-Late-Mode'!$B$17:$B$20</c:f>
              <c:numCache>
                <c:formatCode>General</c:formatCode>
                <c:ptCount val="3"/>
                <c:pt idx="1">
                  <c:v>1194</c:v>
                </c:pt>
                <c:pt idx="2">
                  <c:v>344</c:v>
                </c:pt>
              </c:numCache>
            </c:numRef>
          </c:val>
          <c:extLst>
            <c:ext xmlns:c16="http://schemas.microsoft.com/office/drawing/2014/chart" uri="{C3380CC4-5D6E-409C-BE32-E72D297353CC}">
              <c16:uniqueId val="{00000000-6D6D-4C89-9D96-C38719F0647B}"/>
            </c:ext>
          </c:extLst>
        </c:ser>
        <c:ser>
          <c:idx val="1"/>
          <c:order val="1"/>
          <c:tx>
            <c:strRef>
              <c:f>'Ship-Late-Mode'!$C$15:$C$16</c:f>
              <c:strCache>
                <c:ptCount val="1"/>
                <c:pt idx="0">
                  <c:v>Same Day</c:v>
                </c:pt>
              </c:strCache>
            </c:strRef>
          </c:tx>
          <c:spPr>
            <a:solidFill>
              <a:srgbClr val="00B050"/>
            </a:solidFill>
            <a:ln>
              <a:noFill/>
            </a:ln>
            <a:effectLst/>
          </c:spPr>
          <c:invertIfNegative val="0"/>
          <c:cat>
            <c:strRef>
              <c:f>'Ship-Late-Mode'!$A$17:$A$20</c:f>
              <c:strCache>
                <c:ptCount val="3"/>
                <c:pt idx="0">
                  <c:v>Shipped Early</c:v>
                </c:pt>
                <c:pt idx="1">
                  <c:v>Shipped Late</c:v>
                </c:pt>
                <c:pt idx="2">
                  <c:v>Shipped On Time</c:v>
                </c:pt>
              </c:strCache>
            </c:strRef>
          </c:cat>
          <c:val>
            <c:numRef>
              <c:f>'Ship-Late-Mode'!$C$17:$C$20</c:f>
              <c:numCache>
                <c:formatCode>General</c:formatCode>
                <c:ptCount val="3"/>
                <c:pt idx="1">
                  <c:v>24</c:v>
                </c:pt>
                <c:pt idx="2">
                  <c:v>519</c:v>
                </c:pt>
              </c:numCache>
            </c:numRef>
          </c:val>
          <c:extLst>
            <c:ext xmlns:c16="http://schemas.microsoft.com/office/drawing/2014/chart" uri="{C3380CC4-5D6E-409C-BE32-E72D297353CC}">
              <c16:uniqueId val="{00000001-6D6D-4C89-9D96-C38719F0647B}"/>
            </c:ext>
          </c:extLst>
        </c:ser>
        <c:ser>
          <c:idx val="2"/>
          <c:order val="2"/>
          <c:tx>
            <c:strRef>
              <c:f>'Ship-Late-Mode'!$D$15:$D$16</c:f>
              <c:strCache>
                <c:ptCount val="1"/>
                <c:pt idx="0">
                  <c:v>Second Class</c:v>
                </c:pt>
              </c:strCache>
            </c:strRef>
          </c:tx>
          <c:spPr>
            <a:solidFill>
              <a:srgbClr val="FF9900"/>
            </a:solidFill>
            <a:ln>
              <a:noFill/>
            </a:ln>
            <a:effectLst/>
          </c:spPr>
          <c:invertIfNegative val="0"/>
          <c:cat>
            <c:strRef>
              <c:f>'Ship-Late-Mode'!$A$17:$A$20</c:f>
              <c:strCache>
                <c:ptCount val="3"/>
                <c:pt idx="0">
                  <c:v>Shipped Early</c:v>
                </c:pt>
                <c:pt idx="1">
                  <c:v>Shipped Late</c:v>
                </c:pt>
                <c:pt idx="2">
                  <c:v>Shipped On Time</c:v>
                </c:pt>
              </c:strCache>
            </c:strRef>
          </c:cat>
          <c:val>
            <c:numRef>
              <c:f>'Ship-Late-Mode'!$D$17:$D$20</c:f>
              <c:numCache>
                <c:formatCode>General</c:formatCode>
                <c:ptCount val="3"/>
                <c:pt idx="0">
                  <c:v>766</c:v>
                </c:pt>
                <c:pt idx="1">
                  <c:v>800</c:v>
                </c:pt>
                <c:pt idx="2">
                  <c:v>379</c:v>
                </c:pt>
              </c:numCache>
            </c:numRef>
          </c:val>
          <c:extLst>
            <c:ext xmlns:c16="http://schemas.microsoft.com/office/drawing/2014/chart" uri="{C3380CC4-5D6E-409C-BE32-E72D297353CC}">
              <c16:uniqueId val="{00000002-6D6D-4C89-9D96-C38719F0647B}"/>
            </c:ext>
          </c:extLst>
        </c:ser>
        <c:ser>
          <c:idx val="3"/>
          <c:order val="3"/>
          <c:tx>
            <c:strRef>
              <c:f>'Ship-Late-Mode'!$E$15:$E$16</c:f>
              <c:strCache>
                <c:ptCount val="1"/>
                <c:pt idx="0">
                  <c:v>Standard Class</c:v>
                </c:pt>
              </c:strCache>
            </c:strRef>
          </c:tx>
          <c:spPr>
            <a:solidFill>
              <a:srgbClr val="0066FF"/>
            </a:solidFill>
            <a:ln>
              <a:noFill/>
            </a:ln>
            <a:effectLst/>
          </c:spPr>
          <c:invertIfNegative val="0"/>
          <c:cat>
            <c:strRef>
              <c:f>'Ship-Late-Mode'!$A$17:$A$20</c:f>
              <c:strCache>
                <c:ptCount val="3"/>
                <c:pt idx="0">
                  <c:v>Shipped Early</c:v>
                </c:pt>
                <c:pt idx="1">
                  <c:v>Shipped Late</c:v>
                </c:pt>
                <c:pt idx="2">
                  <c:v>Shipped On Time</c:v>
                </c:pt>
              </c:strCache>
            </c:strRef>
          </c:cat>
          <c:val>
            <c:numRef>
              <c:f>'Ship-Late-Mode'!$E$17:$E$20</c:f>
              <c:numCache>
                <c:formatCode>General</c:formatCode>
                <c:ptCount val="3"/>
                <c:pt idx="0">
                  <c:v>4143</c:v>
                </c:pt>
                <c:pt idx="1">
                  <c:v>622</c:v>
                </c:pt>
                <c:pt idx="2">
                  <c:v>1202</c:v>
                </c:pt>
              </c:numCache>
            </c:numRef>
          </c:val>
          <c:extLst>
            <c:ext xmlns:c16="http://schemas.microsoft.com/office/drawing/2014/chart" uri="{C3380CC4-5D6E-409C-BE32-E72D297353CC}">
              <c16:uniqueId val="{00000003-6D6D-4C89-9D96-C38719F0647B}"/>
            </c:ext>
          </c:extLst>
        </c:ser>
        <c:dLbls>
          <c:showLegendKey val="0"/>
          <c:showVal val="0"/>
          <c:showCatName val="0"/>
          <c:showSerName val="0"/>
          <c:showPercent val="0"/>
          <c:showBubbleSize val="0"/>
        </c:dLbls>
        <c:gapWidth val="150"/>
        <c:overlap val="100"/>
        <c:axId val="469756696"/>
        <c:axId val="469757024"/>
      </c:barChart>
      <c:catAx>
        <c:axId val="469756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69757024"/>
        <c:crosses val="autoZero"/>
        <c:auto val="1"/>
        <c:lblAlgn val="ctr"/>
        <c:lblOffset val="100"/>
        <c:noMultiLvlLbl val="0"/>
      </c:catAx>
      <c:valAx>
        <c:axId val="4697570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69756696"/>
        <c:crosses val="autoZero"/>
        <c:crossBetween val="between"/>
      </c:valAx>
      <c:spPr>
        <a:noFill/>
        <a:ln w="25400">
          <a:noFill/>
        </a:ln>
        <a:effectLst/>
      </c:spPr>
    </c:plotArea>
    <c:legend>
      <c:legendPos val="t"/>
      <c:layout>
        <c:manualLayout>
          <c:xMode val="edge"/>
          <c:yMode val="edge"/>
          <c:x val="0.15879413580246915"/>
          <c:y val="0.14699074074074073"/>
          <c:w val="0.77848981481481483"/>
          <c:h val="0.10841111111111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[SuperstoreDashboard-week1.xlsx]Ship-Late-Mode!PivotTable1</c:name>
    <c:fmtId val="40"/>
  </c:pivotSource>
  <c:chart>
    <c:autoTitleDeleted val="0"/>
    <c:pivotFmts>
      <c:pivotFmt>
        <c:idx val="0"/>
        <c:spPr>
          <a:gradFill>
            <a:gsLst>
              <a:gs pos="0">
                <a:schemeClr val="accent1">
                  <a:lumMod val="5000"/>
                  <a:lumOff val="95000"/>
                </a:schemeClr>
              </a:gs>
              <a:gs pos="71000">
                <a:schemeClr val="accent3">
                  <a:lumMod val="7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5875" cap="rnd">
            <a:gradFill>
              <a:gsLst>
                <a:gs pos="0">
                  <a:srgbClr val="FF0000"/>
                </a:gs>
                <a:gs pos="49000">
                  <a:srgbClr val="FF9900"/>
                </a:gs>
                <a:gs pos="100000">
                  <a:srgbClr val="00B050"/>
                </a:gs>
              </a:gsLst>
              <a:lin ang="5400000" scaled="1"/>
            </a:gra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FCF6F7"/>
              </a:gs>
              <a:gs pos="71000">
                <a:srgbClr val="0000F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1">
                  <a:lumMod val="5000"/>
                  <a:lumOff val="95000"/>
                </a:schemeClr>
              </a:gs>
              <a:gs pos="71000">
                <a:schemeClr val="accent3">
                  <a:lumMod val="7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rgbClr val="FCF6F7"/>
              </a:gs>
              <a:gs pos="71000">
                <a:srgbClr val="0000F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5875" cap="rnd">
            <a:gradFill>
              <a:gsLst>
                <a:gs pos="0">
                  <a:srgbClr val="FF0000"/>
                </a:gs>
                <a:gs pos="49000">
                  <a:srgbClr val="FF9900"/>
                </a:gs>
                <a:gs pos="100000">
                  <a:srgbClr val="00B050"/>
                </a:gs>
              </a:gsLst>
              <a:lin ang="5400000" scaled="1"/>
            </a:gra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0">
                <a:schemeClr val="accent1">
                  <a:lumMod val="5000"/>
                  <a:lumOff val="95000"/>
                </a:schemeClr>
              </a:gs>
              <a:gs pos="71000">
                <a:schemeClr val="accent3">
                  <a:lumMod val="7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0">
                <a:srgbClr val="FCF6F7"/>
              </a:gs>
              <a:gs pos="71000">
                <a:srgbClr val="0000F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5875" cap="rnd">
            <a:gradFill>
              <a:gsLst>
                <a:gs pos="0">
                  <a:srgbClr val="FF0000"/>
                </a:gs>
                <a:gs pos="49000">
                  <a:srgbClr val="FF9900"/>
                </a:gs>
                <a:gs pos="100000">
                  <a:srgbClr val="00B050"/>
                </a:gs>
              </a:gsLst>
              <a:lin ang="5400000" scaled="1"/>
            </a:gra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0">
                <a:schemeClr val="accent1">
                  <a:lumMod val="5000"/>
                  <a:lumOff val="95000"/>
                </a:schemeClr>
              </a:gs>
              <a:gs pos="71000">
                <a:schemeClr val="accent3">
                  <a:lumMod val="7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a:gsLst>
              <a:gs pos="0">
                <a:srgbClr val="FCF6F7"/>
              </a:gs>
              <a:gs pos="71000">
                <a:srgbClr val="0000F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5875" cap="rnd">
            <a:gradFill>
              <a:gsLst>
                <a:gs pos="0">
                  <a:srgbClr val="FF0000"/>
                </a:gs>
                <a:gs pos="49000">
                  <a:srgbClr val="FF9900"/>
                </a:gs>
                <a:gs pos="100000">
                  <a:srgbClr val="00B050"/>
                </a:gs>
              </a:gsLst>
              <a:lin ang="5400000" scaled="1"/>
            </a:gra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a:gsLst>
              <a:gs pos="0">
                <a:schemeClr val="accent1">
                  <a:lumMod val="5000"/>
                  <a:lumOff val="95000"/>
                </a:schemeClr>
              </a:gs>
              <a:gs pos="71000">
                <a:schemeClr val="accent3">
                  <a:lumMod val="7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a:gsLst>
              <a:gs pos="0">
                <a:srgbClr val="FCF6F7"/>
              </a:gs>
              <a:gs pos="71000">
                <a:srgbClr val="0000F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5875" cap="rnd">
            <a:gradFill>
              <a:gsLst>
                <a:gs pos="0">
                  <a:srgbClr val="FF0000"/>
                </a:gs>
                <a:gs pos="49000">
                  <a:srgbClr val="FF9900"/>
                </a:gs>
                <a:gs pos="100000">
                  <a:srgbClr val="00B050"/>
                </a:gs>
              </a:gsLst>
              <a:lin ang="5400000" scaled="1"/>
            </a:gra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a:gsLst>
              <a:gs pos="0">
                <a:schemeClr val="accent1">
                  <a:lumMod val="5000"/>
                  <a:lumOff val="95000"/>
                </a:schemeClr>
              </a:gs>
              <a:gs pos="71000">
                <a:schemeClr val="accent3">
                  <a:lumMod val="7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a:gsLst>
              <a:gs pos="0">
                <a:srgbClr val="FCF6F7"/>
              </a:gs>
              <a:gs pos="71000">
                <a:srgbClr val="0000F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5875" cap="rnd">
            <a:gradFill>
              <a:gsLst>
                <a:gs pos="0">
                  <a:srgbClr val="FF0000"/>
                </a:gs>
                <a:gs pos="49000">
                  <a:srgbClr val="FF9900"/>
                </a:gs>
                <a:gs pos="100000">
                  <a:srgbClr val="00B050"/>
                </a:gs>
              </a:gsLst>
              <a:lin ang="5400000" scaled="1"/>
            </a:gra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a:gsLst>
              <a:gs pos="0">
                <a:schemeClr val="accent1">
                  <a:lumMod val="5000"/>
                  <a:lumOff val="95000"/>
                </a:schemeClr>
              </a:gs>
              <a:gs pos="71000">
                <a:schemeClr val="accent3">
                  <a:lumMod val="7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a:gsLst>
              <a:gs pos="0">
                <a:srgbClr val="FCF6F7"/>
              </a:gs>
              <a:gs pos="71000">
                <a:srgbClr val="0000F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5875" cap="rnd">
            <a:gradFill>
              <a:gsLst>
                <a:gs pos="0">
                  <a:srgbClr val="FF0000"/>
                </a:gs>
                <a:gs pos="49000">
                  <a:srgbClr val="FF9900"/>
                </a:gs>
                <a:gs pos="100000">
                  <a:srgbClr val="00B050"/>
                </a:gs>
              </a:gsLst>
              <a:lin ang="5400000" scaled="1"/>
            </a:gra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a:gsLst>
              <a:gs pos="0">
                <a:schemeClr val="accent1">
                  <a:lumMod val="5000"/>
                  <a:lumOff val="95000"/>
                </a:schemeClr>
              </a:gs>
              <a:gs pos="71000">
                <a:schemeClr val="accent3">
                  <a:lumMod val="7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a:gsLst>
              <a:gs pos="0">
                <a:srgbClr val="FCF6F7"/>
              </a:gs>
              <a:gs pos="71000">
                <a:srgbClr val="0000F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15875" cap="rnd">
            <a:gradFill>
              <a:gsLst>
                <a:gs pos="0">
                  <a:srgbClr val="FF0000"/>
                </a:gs>
                <a:gs pos="49000">
                  <a:srgbClr val="FF9900"/>
                </a:gs>
                <a:gs pos="100000">
                  <a:srgbClr val="00B050"/>
                </a:gs>
              </a:gsLst>
              <a:lin ang="5400000" scaled="1"/>
            </a:gra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'Ship-Late-Mode'!$H$3</c:f>
              <c:strCache>
                <c:ptCount val="1"/>
                <c:pt idx="0">
                  <c:v>Sum of Sales</c:v>
                </c:pt>
              </c:strCache>
            </c:strRef>
          </c:tx>
          <c:spPr>
            <a:gradFill>
              <a:gsLst>
                <a:gs pos="0">
                  <a:schemeClr val="accent1">
                    <a:lumMod val="5000"/>
                    <a:lumOff val="95000"/>
                  </a:schemeClr>
                </a:gs>
                <a:gs pos="71000">
                  <a:schemeClr val="accent3">
                    <a:lumMod val="75000"/>
                  </a:schemeClr>
                </a:gs>
              </a:gsLst>
              <a:lin ang="5400000" scaled="1"/>
            </a:gradFill>
            <a:ln>
              <a:noFill/>
            </a:ln>
            <a:effectLst/>
          </c:spPr>
          <c:invertIfNegative val="0"/>
          <c:cat>
            <c:strRef>
              <c:f>'Ship-Late-Mode'!$G$4:$G$8</c:f>
              <c:strCache>
                <c:ptCount val="4"/>
                <c:pt idx="0">
                  <c:v>Standard Class</c:v>
                </c:pt>
                <c:pt idx="1">
                  <c:v>Second Class</c:v>
                </c:pt>
                <c:pt idx="2">
                  <c:v>First Class</c:v>
                </c:pt>
                <c:pt idx="3">
                  <c:v>Same Day</c:v>
                </c:pt>
              </c:strCache>
            </c:strRef>
          </c:cat>
          <c:val>
            <c:numRef>
              <c:f>'Ship-Late-Mode'!$H$4:$H$8</c:f>
              <c:numCache>
                <c:formatCode>General</c:formatCode>
                <c:ptCount val="4"/>
                <c:pt idx="0">
                  <c:v>1358024</c:v>
                </c:pt>
                <c:pt idx="1">
                  <c:v>459233</c:v>
                </c:pt>
                <c:pt idx="2">
                  <c:v>351463</c:v>
                </c:pt>
                <c:pt idx="3">
                  <c:v>128353</c:v>
                </c:pt>
              </c:numCache>
            </c:numRef>
          </c:val>
          <c:extLst>
            <c:ext xmlns:c16="http://schemas.microsoft.com/office/drawing/2014/chart" uri="{C3380CC4-5D6E-409C-BE32-E72D297353CC}">
              <c16:uniqueId val="{00000000-81AE-489F-B6A5-3B253E4933EB}"/>
            </c:ext>
          </c:extLst>
        </c:ser>
        <c:ser>
          <c:idx val="2"/>
          <c:order val="2"/>
          <c:tx>
            <c:strRef>
              <c:f>'Ship-Late-Mode'!$J$3</c:f>
              <c:strCache>
                <c:ptCount val="1"/>
                <c:pt idx="0">
                  <c:v>Sum of Profit</c:v>
                </c:pt>
              </c:strCache>
            </c:strRef>
          </c:tx>
          <c:spPr>
            <a:gradFill>
              <a:gsLst>
                <a:gs pos="0">
                  <a:srgbClr val="FCF6F7"/>
                </a:gs>
                <a:gs pos="71000">
                  <a:srgbClr val="0000FF"/>
                </a:gs>
              </a:gsLst>
              <a:lin ang="5400000" scaled="1"/>
            </a:gradFill>
            <a:ln>
              <a:noFill/>
            </a:ln>
            <a:effectLst/>
          </c:spPr>
          <c:invertIfNegative val="0"/>
          <c:cat>
            <c:strRef>
              <c:f>'Ship-Late-Mode'!$G$4:$G$8</c:f>
              <c:strCache>
                <c:ptCount val="4"/>
                <c:pt idx="0">
                  <c:v>Standard Class</c:v>
                </c:pt>
                <c:pt idx="1">
                  <c:v>Second Class</c:v>
                </c:pt>
                <c:pt idx="2">
                  <c:v>First Class</c:v>
                </c:pt>
                <c:pt idx="3">
                  <c:v>Same Day</c:v>
                </c:pt>
              </c:strCache>
            </c:strRef>
          </c:cat>
          <c:val>
            <c:numRef>
              <c:f>'Ship-Late-Mode'!$J$4:$J$8</c:f>
              <c:numCache>
                <c:formatCode>General</c:formatCode>
                <c:ptCount val="4"/>
                <c:pt idx="0">
                  <c:v>164073</c:v>
                </c:pt>
                <c:pt idx="1">
                  <c:v>57433</c:v>
                </c:pt>
                <c:pt idx="2">
                  <c:v>48960</c:v>
                </c:pt>
                <c:pt idx="3">
                  <c:v>15893</c:v>
                </c:pt>
              </c:numCache>
            </c:numRef>
          </c:val>
          <c:extLst>
            <c:ext xmlns:c16="http://schemas.microsoft.com/office/drawing/2014/chart" uri="{C3380CC4-5D6E-409C-BE32-E72D297353CC}">
              <c16:uniqueId val="{00000001-81AE-489F-B6A5-3B253E4933EB}"/>
            </c:ext>
          </c:extLst>
        </c:ser>
        <c:dLbls>
          <c:showLegendKey val="0"/>
          <c:showVal val="0"/>
          <c:showCatName val="0"/>
          <c:showSerName val="0"/>
          <c:showPercent val="0"/>
          <c:showBubbleSize val="0"/>
        </c:dLbls>
        <c:gapWidth val="219"/>
        <c:overlap val="100"/>
        <c:axId val="656764864"/>
        <c:axId val="656764208"/>
      </c:barChart>
      <c:lineChart>
        <c:grouping val="standard"/>
        <c:varyColors val="0"/>
        <c:ser>
          <c:idx val="1"/>
          <c:order val="1"/>
          <c:tx>
            <c:strRef>
              <c:f>'Ship-Late-Mode'!$I$3</c:f>
              <c:strCache>
                <c:ptCount val="1"/>
                <c:pt idx="0">
                  <c:v>Average of DiscountPercent</c:v>
                </c:pt>
              </c:strCache>
            </c:strRef>
          </c:tx>
          <c:spPr>
            <a:ln w="15875" cap="rnd">
              <a:gradFill>
                <a:gsLst>
                  <a:gs pos="0">
                    <a:srgbClr val="FF0000"/>
                  </a:gs>
                  <a:gs pos="49000">
                    <a:srgbClr val="FF9900"/>
                  </a:gs>
                  <a:gs pos="100000">
                    <a:srgbClr val="00B050"/>
                  </a:gs>
                </a:gsLst>
                <a:lin ang="5400000" scaled="1"/>
              </a:gradFill>
              <a:prstDash val="sysDash"/>
              <a:round/>
            </a:ln>
            <a:effectLst/>
          </c:spPr>
          <c:marker>
            <c:symbol val="none"/>
          </c:marker>
          <c:cat>
            <c:strRef>
              <c:f>'Ship-Late-Mode'!$G$4:$G$8</c:f>
              <c:strCache>
                <c:ptCount val="4"/>
                <c:pt idx="0">
                  <c:v>Standard Class</c:v>
                </c:pt>
                <c:pt idx="1">
                  <c:v>Second Class</c:v>
                </c:pt>
                <c:pt idx="2">
                  <c:v>First Class</c:v>
                </c:pt>
                <c:pt idx="3">
                  <c:v>Same Day</c:v>
                </c:pt>
              </c:strCache>
            </c:strRef>
          </c:cat>
          <c:val>
            <c:numRef>
              <c:f>'Ship-Late-Mode'!$I$4:$I$8</c:f>
              <c:numCache>
                <c:formatCode>General</c:formatCode>
                <c:ptCount val="4"/>
                <c:pt idx="0">
                  <c:v>0.16000000000000544</c:v>
                </c:pt>
                <c:pt idx="1">
                  <c:v>0.13889460154241495</c:v>
                </c:pt>
                <c:pt idx="2">
                  <c:v>0.16460988296488782</c:v>
                </c:pt>
                <c:pt idx="3">
                  <c:v>0.15239410681399687</c:v>
                </c:pt>
              </c:numCache>
            </c:numRef>
          </c:val>
          <c:smooth val="0"/>
          <c:extLst>
            <c:ext xmlns:c16="http://schemas.microsoft.com/office/drawing/2014/chart" uri="{C3380CC4-5D6E-409C-BE32-E72D297353CC}">
              <c16:uniqueId val="{00000002-81AE-489F-B6A5-3B253E4933EB}"/>
            </c:ext>
          </c:extLst>
        </c:ser>
        <c:dLbls>
          <c:showLegendKey val="0"/>
          <c:showVal val="0"/>
          <c:showCatName val="0"/>
          <c:showSerName val="0"/>
          <c:showPercent val="0"/>
          <c:showBubbleSize val="0"/>
        </c:dLbls>
        <c:marker val="1"/>
        <c:smooth val="0"/>
        <c:axId val="469754072"/>
        <c:axId val="469755712"/>
      </c:lineChart>
      <c:catAx>
        <c:axId val="65676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56764208"/>
        <c:crosses val="autoZero"/>
        <c:auto val="1"/>
        <c:lblAlgn val="ctr"/>
        <c:lblOffset val="100"/>
        <c:noMultiLvlLbl val="0"/>
      </c:catAx>
      <c:valAx>
        <c:axId val="656764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5676486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46975571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69754072"/>
        <c:crosses val="max"/>
        <c:crossBetween val="between"/>
      </c:valAx>
      <c:catAx>
        <c:axId val="469754072"/>
        <c:scaling>
          <c:orientation val="minMax"/>
        </c:scaling>
        <c:delete val="1"/>
        <c:axPos val="b"/>
        <c:numFmt formatCode="General" sourceLinked="1"/>
        <c:majorTickMark val="out"/>
        <c:minorTickMark val="none"/>
        <c:tickLblPos val="nextTo"/>
        <c:crossAx val="46975571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[SuperstoreDashboard-week1.xlsx]Products returnes!PivotTable17</c:name>
    <c:fmtId val="3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dLbl>
          <c:idx val="0"/>
          <c:dLblPos val="bestFit"/>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0"/>
          <c:showCatName val="0"/>
          <c:showSerName val="0"/>
          <c:showPercent val="0"/>
          <c:showBubbleSize val="0"/>
          <c:extLst>
            <c:ext xmlns:c15="http://schemas.microsoft.com/office/drawing/2012/chart" uri="{CE6537A1-D6FC-4f65-9D91-7224C49458BB}"/>
          </c:extLst>
        </c:dLbl>
      </c:pivotFmt>
      <c:pivotFmt>
        <c:idx val="3"/>
        <c:dLbl>
          <c:idx val="0"/>
          <c:dLblPos val="bestFit"/>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rgbClr val="FF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rgbClr val="FF0000"/>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7688921697287838"/>
              <c:y val="-7.0145450568678921E-2"/>
            </c:manualLayout>
          </c:layout>
          <c:tx>
            <c:rich>
              <a:bodyPr rot="0" spcFirstLastPara="1" vertOverflow="clip" horzOverflow="clip" vert="horz" wrap="square" lIns="38100" tIns="19050" rIns="38100" bIns="19050" anchor="ctr" anchorCtr="1">
                <a:spAutoFit/>
              </a:bodyPr>
              <a:lstStyle/>
              <a:p>
                <a:pPr>
                  <a:defRPr sz="700" b="1" i="0" u="none" strike="noStrike" kern="1200" baseline="0">
                    <a:solidFill>
                      <a:srgbClr val="FF0000"/>
                    </a:solidFill>
                    <a:latin typeface="+mn-lt"/>
                    <a:ea typeface="+mn-ea"/>
                    <a:cs typeface="+mn-cs"/>
                  </a:defRPr>
                </a:pPr>
                <a:r>
                  <a:rPr lang="en-US" sz="700" b="1" baseline="0">
                    <a:solidFill>
                      <a:srgbClr val="FF0000"/>
                    </a:solidFill>
                  </a:rPr>
                  <a:t>Furniture
</a:t>
                </a:r>
                <a:fld id="{4FCB859F-B63D-4AD7-A0C8-9944BFE2C416}" type="PERCENTAGE">
                  <a:rPr lang="en-US" sz="700" b="1" baseline="0">
                    <a:solidFill>
                      <a:srgbClr val="FF0000"/>
                    </a:solidFill>
                  </a:rPr>
                  <a:pPr>
                    <a:defRPr sz="700" b="1">
                      <a:solidFill>
                        <a:srgbClr val="FF0000"/>
                      </a:solidFill>
                    </a:defRPr>
                  </a:pPr>
                  <a:t>[PERCENTAGE]</a:t>
                </a:fld>
                <a:endParaRPr lang="en-US" sz="700" b="1" baseline="0">
                  <a:solidFill>
                    <a:srgbClr val="FF0000"/>
                  </a:solidFill>
                </a:endParaRPr>
              </a:p>
            </c:rich>
          </c:tx>
          <c:spPr>
            <a:solidFill>
              <a:sysClr val="window" lastClr="FFFFFF"/>
            </a:solidFill>
            <a:ln>
              <a:solidFill>
                <a:sysClr val="windowText" lastClr="000000">
                  <a:lumMod val="50000"/>
                  <a:lumOff val="50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rgbClr val="FF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2"/>
        <c:spPr>
          <a:solidFill>
            <a:schemeClr val="accent1"/>
          </a:solidFill>
          <a:ln w="19050">
            <a:solidFill>
              <a:schemeClr val="lt1"/>
            </a:solidFill>
          </a:ln>
          <a:effectLst/>
        </c:spPr>
        <c:dLbl>
          <c:idx val="0"/>
          <c:layout>
            <c:manualLayout>
              <c:x val="0.14857404727106718"/>
              <c:y val="-5.8688757655293092E-2"/>
            </c:manualLayout>
          </c:layout>
          <c:tx>
            <c:rich>
              <a:bodyPr rot="0" spcFirstLastPara="1" vertOverflow="ellipsis" vert="horz" wrap="square" lIns="38100" tIns="19050" rIns="38100" bIns="19050" anchor="ctr" anchorCtr="1">
                <a:spAutoFit/>
              </a:bodyPr>
              <a:lstStyle/>
              <a:p>
                <a:pPr>
                  <a:defRPr sz="700" b="1" i="0" u="none" strike="noStrike" kern="1200" baseline="0">
                    <a:solidFill>
                      <a:srgbClr val="FF0000"/>
                    </a:solidFill>
                    <a:latin typeface="+mn-lt"/>
                    <a:ea typeface="+mn-ea"/>
                    <a:cs typeface="+mn-cs"/>
                  </a:defRPr>
                </a:pPr>
                <a:r>
                  <a:rPr lang="en-US" baseline="0">
                    <a:solidFill>
                      <a:srgbClr val="FF0000"/>
                    </a:solidFill>
                  </a:rPr>
                  <a:t>Office Supply
</a:t>
                </a:r>
                <a:fld id="{28455C5C-CB74-4089-88AB-4953B91A66AA}" type="PERCENTAGE">
                  <a:rPr lang="en-US" baseline="0">
                    <a:solidFill>
                      <a:srgbClr val="FF0000"/>
                    </a:solidFill>
                  </a:rPr>
                  <a:pPr>
                    <a:defRPr sz="700" b="1">
                      <a:solidFill>
                        <a:srgbClr val="FF0000"/>
                      </a:solidFill>
                    </a:defRPr>
                  </a:pPr>
                  <a:t>[PERCENTAGE]</a:t>
                </a:fld>
                <a:endParaRPr lang="en-US" baseline="0">
                  <a:solidFill>
                    <a:srgbClr val="FF0000"/>
                  </a:solidFill>
                </a:endParaRPr>
              </a:p>
            </c:rich>
          </c:tx>
          <c:spPr>
            <a:solidFill>
              <a:schemeClr val="bg1"/>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rgbClr val="FF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3"/>
        <c:spPr>
          <a:solidFill>
            <a:schemeClr val="accent1"/>
          </a:solidFill>
          <a:ln w="19050">
            <a:solidFill>
              <a:schemeClr val="lt1"/>
            </a:solidFill>
          </a:ln>
          <a:effectLst/>
        </c:spPr>
        <c:dLbl>
          <c:idx val="0"/>
          <c:layout>
            <c:manualLayout>
              <c:x val="-6.4194444444444443E-2"/>
              <c:y val="8.6355351414406534E-2"/>
            </c:manualLayout>
          </c:layout>
          <c:tx>
            <c:rich>
              <a:bodyPr rot="0" spcFirstLastPara="1" vertOverflow="ellipsis" vert="horz" wrap="square" lIns="38100" tIns="19050" rIns="38100" bIns="19050" anchor="ctr" anchorCtr="1">
                <a:spAutoFit/>
              </a:bodyPr>
              <a:lstStyle/>
              <a:p>
                <a:pPr>
                  <a:defRPr sz="700" b="1" i="0" u="none" strike="noStrike" kern="1200" baseline="0">
                    <a:solidFill>
                      <a:srgbClr val="FF0000"/>
                    </a:solidFill>
                    <a:latin typeface="+mn-lt"/>
                    <a:ea typeface="+mn-ea"/>
                    <a:cs typeface="+mn-cs"/>
                  </a:defRPr>
                </a:pPr>
                <a:r>
                  <a:rPr lang="en-US">
                    <a:solidFill>
                      <a:srgbClr val="FF0000"/>
                    </a:solidFill>
                  </a:rPr>
                  <a:t>Technology</a:t>
                </a:r>
                <a:r>
                  <a:rPr lang="en-US" baseline="0">
                    <a:solidFill>
                      <a:srgbClr val="FF0000"/>
                    </a:solidFill>
                  </a:rPr>
                  <a:t>
</a:t>
                </a:r>
                <a:fld id="{42870D04-2177-4241-8965-5673D634CA0D}" type="PERCENTAGE">
                  <a:rPr lang="en-US" baseline="0">
                    <a:solidFill>
                      <a:srgbClr val="FF0000"/>
                    </a:solidFill>
                  </a:rPr>
                  <a:pPr>
                    <a:defRPr sz="700" b="1">
                      <a:solidFill>
                        <a:srgbClr val="FF0000"/>
                      </a:solidFill>
                    </a:defRPr>
                  </a:pPr>
                  <a:t>[PERCENTAGE]</a:t>
                </a:fld>
                <a:endParaRPr lang="en-US" baseline="0">
                  <a:solidFill>
                    <a:srgbClr val="FF0000"/>
                  </a:solidFill>
                </a:endParaRPr>
              </a:p>
            </c:rich>
          </c:tx>
          <c:spPr>
            <a:solidFill>
              <a:schemeClr val="bg1"/>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rgbClr val="FF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ofPieChart>
        <c:ofPieType val="pie"/>
        <c:varyColors val="1"/>
        <c:ser>
          <c:idx val="0"/>
          <c:order val="0"/>
          <c:tx>
            <c:strRef>
              <c:f>'Products returnes'!$G$3</c:f>
              <c:strCache>
                <c:ptCount val="1"/>
                <c:pt idx="0">
                  <c:v>Total</c:v>
                </c:pt>
              </c:strCache>
            </c:strRef>
          </c:tx>
          <c:dPt>
            <c:idx val="0"/>
            <c:bubble3D val="0"/>
            <c:spPr>
              <a:solidFill>
                <a:schemeClr val="accent3"/>
              </a:solidFill>
              <a:ln w="19050">
                <a:solidFill>
                  <a:schemeClr val="lt1"/>
                </a:solidFill>
              </a:ln>
              <a:effectLst/>
            </c:spPr>
            <c:extLst>
              <c:ext xmlns:c16="http://schemas.microsoft.com/office/drawing/2014/chart" uri="{C3380CC4-5D6E-409C-BE32-E72D297353CC}">
                <c16:uniqueId val="{00000001-BE92-4C2D-93C9-4063EAE547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E92-4C2D-93C9-4063EAE5476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E92-4C2D-93C9-4063EAE5476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E92-4C2D-93C9-4063EAE5476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E92-4C2D-93C9-4063EAE54764}"/>
              </c:ext>
            </c:extLst>
          </c:dPt>
          <c:dLbls>
            <c:dLbl>
              <c:idx val="0"/>
              <c:delete val="1"/>
              <c:extLst>
                <c:ext xmlns:c15="http://schemas.microsoft.com/office/drawing/2012/chart" uri="{CE6537A1-D6FC-4f65-9D91-7224C49458BB}"/>
                <c:ext xmlns:c16="http://schemas.microsoft.com/office/drawing/2014/chart" uri="{C3380CC4-5D6E-409C-BE32-E72D297353CC}">
                  <c16:uniqueId val="{00000001-BE92-4C2D-93C9-4063EAE54764}"/>
                </c:ext>
              </c:extLst>
            </c:dLbl>
            <c:dLbl>
              <c:idx val="1"/>
              <c:layout>
                <c:manualLayout>
                  <c:x val="-0.17688921697287838"/>
                  <c:y val="-7.0145450568678921E-2"/>
                </c:manualLayout>
              </c:layout>
              <c:tx>
                <c:rich>
                  <a:bodyPr rot="0" spcFirstLastPara="1" vertOverflow="clip" horzOverflow="clip" vert="horz" wrap="square" lIns="38100" tIns="19050" rIns="38100" bIns="19050" anchor="ctr" anchorCtr="1">
                    <a:spAutoFit/>
                  </a:bodyPr>
                  <a:lstStyle/>
                  <a:p>
                    <a:pPr>
                      <a:defRPr sz="700" b="1" i="0" u="none" strike="noStrike" kern="1200" baseline="0">
                        <a:solidFill>
                          <a:srgbClr val="FF0000"/>
                        </a:solidFill>
                        <a:latin typeface="+mn-lt"/>
                        <a:ea typeface="+mn-ea"/>
                        <a:cs typeface="+mn-cs"/>
                      </a:defRPr>
                    </a:pPr>
                    <a:r>
                      <a:rPr lang="en-US" sz="700" b="1" baseline="0">
                        <a:solidFill>
                          <a:srgbClr val="FF0000"/>
                        </a:solidFill>
                      </a:rPr>
                      <a:t>Furniture
</a:t>
                    </a:r>
                    <a:fld id="{4FCB859F-B63D-4AD7-A0C8-9944BFE2C416}" type="PERCENTAGE">
                      <a:rPr lang="en-US" sz="700" b="1" baseline="0">
                        <a:solidFill>
                          <a:srgbClr val="FF0000"/>
                        </a:solidFill>
                      </a:rPr>
                      <a:pPr>
                        <a:defRPr sz="700" b="1">
                          <a:solidFill>
                            <a:srgbClr val="FF0000"/>
                          </a:solidFill>
                        </a:defRPr>
                      </a:pPr>
                      <a:t>[PERCENTAGE]</a:t>
                    </a:fld>
                    <a:endParaRPr lang="en-US" sz="700" b="1" baseline="0">
                      <a:solidFill>
                        <a:srgbClr val="FF0000"/>
                      </a:solidFill>
                    </a:endParaRPr>
                  </a:p>
                </c:rich>
              </c:tx>
              <c:spPr>
                <a:solidFill>
                  <a:sysClr val="window" lastClr="FFFFFF"/>
                </a:solidFill>
                <a:ln>
                  <a:solidFill>
                    <a:sysClr val="windowText" lastClr="000000">
                      <a:lumMod val="50000"/>
                      <a:lumOff val="50000"/>
                    </a:sysClr>
                  </a:solid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rgbClr val="FF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3-BE92-4C2D-93C9-4063EAE54764}"/>
                </c:ext>
              </c:extLst>
            </c:dLbl>
            <c:dLbl>
              <c:idx val="2"/>
              <c:layout>
                <c:manualLayout>
                  <c:x val="0.14857404727106718"/>
                  <c:y val="-5.8688757655293092E-2"/>
                </c:manualLayout>
              </c:layout>
              <c:tx>
                <c:rich>
                  <a:bodyPr rot="0" spcFirstLastPara="1" vertOverflow="ellipsis" vert="horz" wrap="square" lIns="38100" tIns="19050" rIns="38100" bIns="19050" anchor="ctr" anchorCtr="1">
                    <a:spAutoFit/>
                  </a:bodyPr>
                  <a:lstStyle/>
                  <a:p>
                    <a:pPr>
                      <a:defRPr sz="700" b="1" i="0" u="none" strike="noStrike" kern="1200" baseline="0">
                        <a:solidFill>
                          <a:srgbClr val="FF0000"/>
                        </a:solidFill>
                        <a:latin typeface="+mn-lt"/>
                        <a:ea typeface="+mn-ea"/>
                        <a:cs typeface="+mn-cs"/>
                      </a:defRPr>
                    </a:pPr>
                    <a:r>
                      <a:rPr lang="en-US" baseline="0">
                        <a:solidFill>
                          <a:srgbClr val="FF0000"/>
                        </a:solidFill>
                      </a:rPr>
                      <a:t>Office Supply
</a:t>
                    </a:r>
                    <a:fld id="{28455C5C-CB74-4089-88AB-4953B91A66AA}" type="PERCENTAGE">
                      <a:rPr lang="en-US" baseline="0">
                        <a:solidFill>
                          <a:srgbClr val="FF0000"/>
                        </a:solidFill>
                      </a:rPr>
                      <a:pPr>
                        <a:defRPr sz="700" b="1">
                          <a:solidFill>
                            <a:srgbClr val="FF0000"/>
                          </a:solidFill>
                        </a:defRPr>
                      </a:pPr>
                      <a:t>[PERCENTAGE]</a:t>
                    </a:fld>
                    <a:endParaRPr lang="en-US" baseline="0">
                      <a:solidFill>
                        <a:srgbClr val="FF0000"/>
                      </a:solidFill>
                    </a:endParaRPr>
                  </a:p>
                </c:rich>
              </c:tx>
              <c:spPr>
                <a:solidFill>
                  <a:schemeClr val="bg1"/>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rgbClr val="FF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BE92-4C2D-93C9-4063EAE54764}"/>
                </c:ext>
              </c:extLst>
            </c:dLbl>
            <c:dLbl>
              <c:idx val="3"/>
              <c:layout>
                <c:manualLayout>
                  <c:x val="-6.4194444444444443E-2"/>
                  <c:y val="8.6355351414406534E-2"/>
                </c:manualLayout>
              </c:layout>
              <c:tx>
                <c:rich>
                  <a:bodyPr rot="0" spcFirstLastPara="1" vertOverflow="ellipsis" vert="horz" wrap="square" lIns="38100" tIns="19050" rIns="38100" bIns="19050" anchor="ctr" anchorCtr="1">
                    <a:spAutoFit/>
                  </a:bodyPr>
                  <a:lstStyle/>
                  <a:p>
                    <a:pPr>
                      <a:defRPr sz="700" b="1" i="0" u="none" strike="noStrike" kern="1200" baseline="0">
                        <a:solidFill>
                          <a:srgbClr val="FF0000"/>
                        </a:solidFill>
                        <a:latin typeface="+mn-lt"/>
                        <a:ea typeface="+mn-ea"/>
                        <a:cs typeface="+mn-cs"/>
                      </a:defRPr>
                    </a:pPr>
                    <a:r>
                      <a:rPr lang="en-US">
                        <a:solidFill>
                          <a:srgbClr val="FF0000"/>
                        </a:solidFill>
                      </a:rPr>
                      <a:t>Technology</a:t>
                    </a:r>
                    <a:r>
                      <a:rPr lang="en-US" baseline="0">
                        <a:solidFill>
                          <a:srgbClr val="FF0000"/>
                        </a:solidFill>
                      </a:rPr>
                      <a:t>
</a:t>
                    </a:r>
                    <a:fld id="{42870D04-2177-4241-8965-5673D634CA0D}" type="PERCENTAGE">
                      <a:rPr lang="en-US" baseline="0">
                        <a:solidFill>
                          <a:srgbClr val="FF0000"/>
                        </a:solidFill>
                      </a:rPr>
                      <a:pPr>
                        <a:defRPr sz="700" b="1">
                          <a:solidFill>
                            <a:srgbClr val="FF0000"/>
                          </a:solidFill>
                        </a:defRPr>
                      </a:pPr>
                      <a:t>[PERCENTAGE]</a:t>
                    </a:fld>
                    <a:endParaRPr lang="en-US" baseline="0">
                      <a:solidFill>
                        <a:srgbClr val="FF0000"/>
                      </a:solidFill>
                    </a:endParaRPr>
                  </a:p>
                </c:rich>
              </c:tx>
              <c:spPr>
                <a:solidFill>
                  <a:schemeClr val="bg1"/>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rgbClr val="FF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BE92-4C2D-93C9-4063EAE54764}"/>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rgbClr val="FF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'Products returnes'!$F$4:$F$9</c:f>
              <c:multiLvlStrCache>
                <c:ptCount val="4"/>
                <c:lvl>
                  <c:pt idx="1">
                    <c:v>Furniture</c:v>
                  </c:pt>
                  <c:pt idx="2">
                    <c:v>Office Supplies</c:v>
                  </c:pt>
                  <c:pt idx="3">
                    <c:v>Technology</c:v>
                  </c:pt>
                </c:lvl>
                <c:lvl>
                  <c:pt idx="0">
                    <c:v>No</c:v>
                  </c:pt>
                  <c:pt idx="1">
                    <c:v>Yes</c:v>
                  </c:pt>
                </c:lvl>
              </c:multiLvlStrCache>
            </c:multiLvlStrRef>
          </c:cat>
          <c:val>
            <c:numRef>
              <c:f>'Products returnes'!$G$4:$G$9</c:f>
              <c:numCache>
                <c:formatCode>General</c:formatCode>
                <c:ptCount val="4"/>
                <c:pt idx="0">
                  <c:v>9193</c:v>
                </c:pt>
                <c:pt idx="1">
                  <c:v>171</c:v>
                </c:pt>
                <c:pt idx="2">
                  <c:v>473</c:v>
                </c:pt>
                <c:pt idx="3">
                  <c:v>156</c:v>
                </c:pt>
              </c:numCache>
            </c:numRef>
          </c:val>
          <c:extLst>
            <c:ext xmlns:c16="http://schemas.microsoft.com/office/drawing/2014/chart" uri="{C3380CC4-5D6E-409C-BE32-E72D297353CC}">
              <c16:uniqueId val="{0000000A-BE92-4C2D-93C9-4063EAE54764}"/>
            </c:ext>
          </c:extLst>
        </c:ser>
        <c:dLbls>
          <c:dLblPos val="bestFit"/>
          <c:showLegendKey val="0"/>
          <c:showVal val="1"/>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[SuperstoreDashboard-week1.xlsx]Ship-Late-Mode!PivotTable19</c:name>
    <c:fmtId val="3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50000"/>
                  <a:lumOff val="50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spPr>
            <a:solidFill>
              <a:sysClr val="window" lastClr="FFFFFF"/>
            </a:solidFill>
            <a:ln>
              <a:solidFill>
                <a:sysClr val="windowText" lastClr="000000">
                  <a:lumMod val="50000"/>
                  <a:lumOff val="50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111111111111111"/>
              <c:y val="0.55132518443548728"/>
            </c:manualLayout>
          </c:layout>
          <c:tx>
            <c:rich>
              <a:bodyPr rot="0" spcFirstLastPara="1" vertOverflow="clip" horzOverflow="clip" vert="horz" wrap="square" lIns="38100" tIns="19050" rIns="38100" bIns="19050" anchor="ctr" anchorCtr="1">
                <a:noAutofit/>
              </a:bodyPr>
              <a:lstStyle/>
              <a:p>
                <a:pPr>
                  <a:defRPr sz="500" b="1" i="0" u="none" strike="noStrike" kern="1200" baseline="0">
                    <a:solidFill>
                      <a:srgbClr val="FF0000"/>
                    </a:solidFill>
                    <a:latin typeface="+mn-lt"/>
                    <a:ea typeface="+mn-ea"/>
                    <a:cs typeface="+mn-cs"/>
                  </a:defRPr>
                </a:pPr>
                <a:r>
                  <a:rPr lang="en-US">
                    <a:solidFill>
                      <a:srgbClr val="FF0000"/>
                    </a:solidFill>
                  </a:rPr>
                  <a:t>Furniture</a:t>
                </a:r>
                <a:r>
                  <a:rPr lang="en-US" baseline="0">
                    <a:solidFill>
                      <a:srgbClr val="FF0000"/>
                    </a:solidFill>
                  </a:rPr>
                  <a:t>
</a:t>
                </a:r>
                <a:fld id="{EEDD3478-C20C-45D7-B57C-52082279FF9A}" type="PERCENTAGE">
                  <a:rPr lang="en-US" baseline="0">
                    <a:solidFill>
                      <a:srgbClr val="FF0000"/>
                    </a:solidFill>
                  </a:rPr>
                  <a:pPr>
                    <a:defRPr sz="500" b="1">
                      <a:solidFill>
                        <a:srgbClr val="FF0000"/>
                      </a:solidFill>
                    </a:defRPr>
                  </a:pPr>
                  <a:t>[PERCENTAGE]</a:t>
                </a:fld>
                <a:endParaRPr lang="en-US" baseline="0">
                  <a:solidFill>
                    <a:srgbClr val="FF0000"/>
                  </a:solidFill>
                </a:endParaRPr>
              </a:p>
            </c:rich>
          </c:tx>
          <c:spPr>
            <a:solidFill>
              <a:sysClr val="window" lastClr="FFFFFF"/>
            </a:solidFill>
            <a:ln>
              <a:solidFill>
                <a:sysClr val="windowText" lastClr="000000">
                  <a:lumMod val="50000"/>
                  <a:lumOff val="50000"/>
                </a:sysClr>
              </a:solidFill>
            </a:ln>
            <a:effectLst/>
          </c:spPr>
          <c:txPr>
            <a:bodyPr rot="0" spcFirstLastPara="1" vertOverflow="clip" horzOverflow="clip" vert="horz" wrap="square" lIns="38100" tIns="19050" rIns="38100" bIns="19050" anchor="ctr" anchorCtr="1">
              <a:noAutofit/>
            </a:bodyPr>
            <a:lstStyle/>
            <a:p>
              <a:pPr>
                <a:defRPr sz="500" b="1" i="0" u="none" strike="noStrike" kern="1200" baseline="0">
                  <a:solidFill>
                    <a:srgbClr val="FF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0"/>
        <c:spPr>
          <a:solidFill>
            <a:schemeClr val="accent1"/>
          </a:solidFill>
          <a:ln w="19050">
            <a:solidFill>
              <a:schemeClr val="lt1"/>
            </a:solidFill>
          </a:ln>
          <a:effectLst/>
        </c:spPr>
        <c:dLbl>
          <c:idx val="0"/>
          <c:layout>
            <c:manualLayout>
              <c:x val="-1.3888888888888888E-2"/>
              <c:y val="0.1923227387565653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a:solidFill>
                      <a:srgbClr val="FF0000"/>
                    </a:solidFill>
                  </a:rPr>
                  <a:t>Office Suplies</a:t>
                </a:r>
                <a:r>
                  <a:rPr lang="en-US" baseline="0">
                    <a:solidFill>
                      <a:srgbClr val="FF0000"/>
                    </a:solidFill>
                  </a:rPr>
                  <a:t>
</a:t>
                </a:r>
                <a:fld id="{64C24DD1-11BC-4732-8490-EB30D952CA21}" type="PERCENTAGE">
                  <a:rPr lang="en-US" baseline="0">
                    <a:solidFill>
                      <a:srgbClr val="FF0000"/>
                    </a:solidFill>
                  </a:rPr>
                  <a:pPr>
                    <a:defRPr/>
                  </a:pPr>
                  <a:t>[PERCENTAGE]</a:t>
                </a:fld>
                <a:endParaRPr lang="en-US" baseline="0">
                  <a:solidFill>
                    <a:srgbClr val="FF0000"/>
                  </a:solidFill>
                </a:endParaRPr>
              </a:p>
            </c:rich>
          </c:tx>
          <c:spPr>
            <a:solidFill>
              <a:sysClr val="window" lastClr="FFFFFF"/>
            </a:solidFill>
            <a:ln>
              <a:solidFill>
                <a:sysClr val="windowText" lastClr="000000">
                  <a:lumMod val="50000"/>
                  <a:lumOff val="50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1"/>
        <c:spPr>
          <a:solidFill>
            <a:schemeClr val="accent1"/>
          </a:solidFill>
          <a:ln w="19050">
            <a:solidFill>
              <a:schemeClr val="lt1"/>
            </a:solidFill>
          </a:ln>
          <a:effectLst/>
        </c:spPr>
        <c:dLbl>
          <c:idx val="0"/>
          <c:layout>
            <c:manualLayout>
              <c:x val="-1.3888888888888888E-2"/>
              <c:y val="-0.3525916877203698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a:solidFill>
                      <a:srgbClr val="FF0000"/>
                    </a:solidFill>
                  </a:rPr>
                  <a:t>Technology</a:t>
                </a:r>
                <a:r>
                  <a:rPr lang="en-US" baseline="0">
                    <a:solidFill>
                      <a:srgbClr val="FF0000"/>
                    </a:solidFill>
                  </a:rPr>
                  <a:t>
</a:t>
                </a:r>
                <a:fld id="{179E42D4-5CFF-4949-B609-61235D882358}" type="PERCENTAGE">
                  <a:rPr lang="en-US" baseline="0">
                    <a:solidFill>
                      <a:srgbClr val="FF0000"/>
                    </a:solidFill>
                  </a:rPr>
                  <a:pPr>
                    <a:defRPr/>
                  </a:pPr>
                  <a:t>[PERCENTAGE]</a:t>
                </a:fld>
                <a:endParaRPr lang="en-US" baseline="0">
                  <a:solidFill>
                    <a:srgbClr val="FF0000"/>
                  </a:solidFill>
                </a:endParaRPr>
              </a:p>
            </c:rich>
          </c:tx>
          <c:spPr>
            <a:solidFill>
              <a:sysClr val="window" lastClr="FFFFFF"/>
            </a:solidFill>
            <a:ln>
              <a:solidFill>
                <a:sysClr val="windowText" lastClr="000000">
                  <a:lumMod val="50000"/>
                  <a:lumOff val="50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2"/>
        <c:spPr>
          <a:solidFill>
            <a:schemeClr val="accent1"/>
          </a:solidFill>
          <a:ln w="19050">
            <a:solidFill>
              <a:schemeClr val="lt1"/>
            </a:solidFill>
          </a:ln>
          <a:effectLst/>
        </c:spPr>
        <c:dLbl>
          <c:idx val="0"/>
          <c:spPr>
            <a:solidFill>
              <a:sysClr val="window" lastClr="FFFFFF"/>
            </a:solidFill>
            <a:ln>
              <a:solidFill>
                <a:sysClr val="windowText" lastClr="000000">
                  <a:lumMod val="50000"/>
                  <a:lumOff val="50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ofPieChart>
        <c:ofPieType val="pie"/>
        <c:varyColors val="1"/>
        <c:ser>
          <c:idx val="0"/>
          <c:order val="0"/>
          <c:tx>
            <c:strRef>
              <c:f>'Ship-Late-Mode'!$I$13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DFE-4174-9892-B90DE77DC94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DFE-4174-9892-B90DE77DC94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DFE-4174-9892-B90DE77DC94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DFE-4174-9892-B90DE77DC94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DFE-4174-9892-B90DE77DC94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DFE-4174-9892-B90DE77DC945}"/>
              </c:ext>
            </c:extLst>
          </c:dPt>
          <c:dLbls>
            <c:dLbl>
              <c:idx val="0"/>
              <c:delete val="1"/>
              <c:extLst>
                <c:ext xmlns:c15="http://schemas.microsoft.com/office/drawing/2012/chart" uri="{CE6537A1-D6FC-4f65-9D91-7224C49458BB}"/>
                <c:ext xmlns:c16="http://schemas.microsoft.com/office/drawing/2014/chart" uri="{C3380CC4-5D6E-409C-BE32-E72D297353CC}">
                  <c16:uniqueId val="{00000001-CDFE-4174-9892-B90DE77DC945}"/>
                </c:ext>
              </c:extLst>
            </c:dLbl>
            <c:dLbl>
              <c:idx val="1"/>
              <c:layout>
                <c:manualLayout>
                  <c:x val="0.1111111111111111"/>
                  <c:y val="0.55132518443548728"/>
                </c:manualLayout>
              </c:layout>
              <c:tx>
                <c:rich>
                  <a:bodyPr rot="0" spcFirstLastPara="1" vertOverflow="clip" horzOverflow="clip" vert="horz" wrap="square" lIns="38100" tIns="19050" rIns="38100" bIns="19050" anchor="ctr" anchorCtr="1">
                    <a:noAutofit/>
                  </a:bodyPr>
                  <a:lstStyle/>
                  <a:p>
                    <a:pPr>
                      <a:defRPr sz="500" b="1" i="0" u="none" strike="noStrike" kern="1200" baseline="0">
                        <a:solidFill>
                          <a:srgbClr val="FF0000"/>
                        </a:solidFill>
                        <a:latin typeface="+mn-lt"/>
                        <a:ea typeface="+mn-ea"/>
                        <a:cs typeface="+mn-cs"/>
                      </a:defRPr>
                    </a:pPr>
                    <a:r>
                      <a:rPr lang="en-US">
                        <a:solidFill>
                          <a:srgbClr val="FF0000"/>
                        </a:solidFill>
                      </a:rPr>
                      <a:t>Furniture</a:t>
                    </a:r>
                    <a:r>
                      <a:rPr lang="en-US" baseline="0">
                        <a:solidFill>
                          <a:srgbClr val="FF0000"/>
                        </a:solidFill>
                      </a:rPr>
                      <a:t>
</a:t>
                    </a:r>
                    <a:fld id="{EEDD3478-C20C-45D7-B57C-52082279FF9A}" type="PERCENTAGE">
                      <a:rPr lang="en-US" baseline="0">
                        <a:solidFill>
                          <a:srgbClr val="FF0000"/>
                        </a:solidFill>
                      </a:rPr>
                      <a:pPr>
                        <a:defRPr sz="500" b="1">
                          <a:solidFill>
                            <a:srgbClr val="FF0000"/>
                          </a:solidFill>
                        </a:defRPr>
                      </a:pPr>
                      <a:t>[PERCENTAGE]</a:t>
                    </a:fld>
                    <a:endParaRPr lang="en-US" baseline="0">
                      <a:solidFill>
                        <a:srgbClr val="FF0000"/>
                      </a:solidFill>
                    </a:endParaRPr>
                  </a:p>
                </c:rich>
              </c:tx>
              <c:spPr>
                <a:solidFill>
                  <a:sysClr val="window" lastClr="FFFFFF"/>
                </a:solidFill>
                <a:ln>
                  <a:solidFill>
                    <a:sysClr val="windowText" lastClr="000000">
                      <a:lumMod val="50000"/>
                      <a:lumOff val="50000"/>
                    </a:sysClr>
                  </a:solidFill>
                </a:ln>
                <a:effectLst/>
              </c:spPr>
              <c:txPr>
                <a:bodyPr rot="0" spcFirstLastPara="1" vertOverflow="clip" horzOverflow="clip" vert="horz" wrap="square" lIns="38100" tIns="19050" rIns="38100" bIns="19050" anchor="ctr" anchorCtr="1">
                  <a:noAutofit/>
                </a:bodyPr>
                <a:lstStyle/>
                <a:p>
                  <a:pPr>
                    <a:defRPr sz="500" b="1" i="0" u="none" strike="noStrike" kern="1200" baseline="0">
                      <a:solidFill>
                        <a:srgbClr val="FF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3-CDFE-4174-9892-B90DE77DC945}"/>
                </c:ext>
              </c:extLst>
            </c:dLbl>
            <c:dLbl>
              <c:idx val="2"/>
              <c:layout>
                <c:manualLayout>
                  <c:x val="-1.3888888888888888E-2"/>
                  <c:y val="0.19232273875656533"/>
                </c:manualLayout>
              </c:layout>
              <c:tx>
                <c:rich>
                  <a:bodyPr/>
                  <a:lstStyle/>
                  <a:p>
                    <a:r>
                      <a:rPr lang="en-US">
                        <a:solidFill>
                          <a:srgbClr val="FF0000"/>
                        </a:solidFill>
                      </a:rPr>
                      <a:t>Office Suplies</a:t>
                    </a:r>
                    <a:r>
                      <a:rPr lang="en-US" baseline="0">
                        <a:solidFill>
                          <a:srgbClr val="FF0000"/>
                        </a:solidFill>
                      </a:rPr>
                      <a:t>
</a:t>
                    </a:r>
                    <a:fld id="{64C24DD1-11BC-4732-8490-EB30D952CA21}" type="PERCENTAGE">
                      <a:rPr lang="en-US" baseline="0">
                        <a:solidFill>
                          <a:srgbClr val="FF0000"/>
                        </a:solidFill>
                      </a:rPr>
                      <a:pPr/>
                      <a:t>[PERCENTAGE]</a:t>
                    </a:fld>
                    <a:endParaRPr lang="en-US" baseline="0">
                      <a:solidFill>
                        <a:srgbClr val="FF0000"/>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CDFE-4174-9892-B90DE77DC945}"/>
                </c:ext>
              </c:extLst>
            </c:dLbl>
            <c:dLbl>
              <c:idx val="3"/>
              <c:layout>
                <c:manualLayout>
                  <c:x val="-1.3888888888888888E-2"/>
                  <c:y val="-0.35259168772036981"/>
                </c:manualLayout>
              </c:layout>
              <c:tx>
                <c:rich>
                  <a:bodyPr/>
                  <a:lstStyle/>
                  <a:p>
                    <a:r>
                      <a:rPr lang="en-US">
                        <a:solidFill>
                          <a:srgbClr val="FF0000"/>
                        </a:solidFill>
                      </a:rPr>
                      <a:t>Technology</a:t>
                    </a:r>
                    <a:r>
                      <a:rPr lang="en-US" baseline="0">
                        <a:solidFill>
                          <a:srgbClr val="FF0000"/>
                        </a:solidFill>
                      </a:rPr>
                      <a:t>
</a:t>
                    </a:r>
                    <a:fld id="{179E42D4-5CFF-4949-B609-61235D882358}" type="PERCENTAGE">
                      <a:rPr lang="en-US" baseline="0">
                        <a:solidFill>
                          <a:srgbClr val="FF0000"/>
                        </a:solidFill>
                      </a:rPr>
                      <a:pPr/>
                      <a:t>[PERCENTAGE]</a:t>
                    </a:fld>
                    <a:endParaRPr lang="en-US" baseline="0">
                      <a:solidFill>
                        <a:srgbClr val="FF0000"/>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CDFE-4174-9892-B90DE77DC945}"/>
                </c:ext>
              </c:extLst>
            </c:dLbl>
            <c:dLbl>
              <c:idx val="4"/>
              <c:delete val="1"/>
              <c:extLst>
                <c:ext xmlns:c15="http://schemas.microsoft.com/office/drawing/2012/chart" uri="{CE6537A1-D6FC-4f65-9D91-7224C49458BB}"/>
                <c:ext xmlns:c16="http://schemas.microsoft.com/office/drawing/2014/chart" uri="{C3380CC4-5D6E-409C-BE32-E72D297353CC}">
                  <c16:uniqueId val="{00000009-CDFE-4174-9892-B90DE77DC945}"/>
                </c:ext>
              </c:extLst>
            </c:dLbl>
            <c:spPr>
              <a:solidFill>
                <a:sysClr val="window" lastClr="FFFFFF"/>
              </a:solidFill>
              <a:ln>
                <a:solidFill>
                  <a:sysClr val="windowText" lastClr="000000">
                    <a:lumMod val="50000"/>
                    <a:lumOff val="50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'Ship-Late-Mode'!$H$14:$H$20</c:f>
              <c:multiLvlStrCache>
                <c:ptCount val="5"/>
                <c:lvl>
                  <c:pt idx="1">
                    <c:v>Furniture</c:v>
                  </c:pt>
                  <c:pt idx="2">
                    <c:v>Office Supplies</c:v>
                  </c:pt>
                  <c:pt idx="3">
                    <c:v>Technology</c:v>
                  </c:pt>
                </c:lvl>
                <c:lvl>
                  <c:pt idx="0">
                    <c:v>Shipped Early</c:v>
                  </c:pt>
                  <c:pt idx="1">
                    <c:v>Shipped Late</c:v>
                  </c:pt>
                  <c:pt idx="4">
                    <c:v>Shipped On Time</c:v>
                  </c:pt>
                </c:lvl>
              </c:multiLvlStrCache>
            </c:multiLvlStrRef>
          </c:cat>
          <c:val>
            <c:numRef>
              <c:f>'Ship-Late-Mode'!$I$14:$I$20</c:f>
              <c:numCache>
                <c:formatCode>General</c:formatCode>
                <c:ptCount val="5"/>
                <c:pt idx="0">
                  <c:v>4909</c:v>
                </c:pt>
                <c:pt idx="1">
                  <c:v>570</c:v>
                </c:pt>
                <c:pt idx="2">
                  <c:v>1571</c:v>
                </c:pt>
                <c:pt idx="3">
                  <c:v>499</c:v>
                </c:pt>
                <c:pt idx="4">
                  <c:v>2444</c:v>
                </c:pt>
              </c:numCache>
            </c:numRef>
          </c:val>
          <c:extLst>
            <c:ext xmlns:c16="http://schemas.microsoft.com/office/drawing/2014/chart" uri="{C3380CC4-5D6E-409C-BE32-E72D297353CC}">
              <c16:uniqueId val="{0000000C-CDFE-4174-9892-B90DE77DC945}"/>
            </c:ext>
          </c:extLst>
        </c:ser>
        <c:dLbls>
          <c:showLegendKey val="0"/>
          <c:showVal val="0"/>
          <c:showCatName val="0"/>
          <c:showSerName val="0"/>
          <c:showPercent val="0"/>
          <c:showBubbleSize val="0"/>
          <c:showLeaderLines val="0"/>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[SuperstoreDashboard-week1.xlsx]sales-map!PivotTable16</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0">
                <a:srgbClr val="FCF6F7"/>
              </a:gs>
              <a:gs pos="18000">
                <a:schemeClr val="accent4"/>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gradFill>
              <a:gsLst>
                <a:gs pos="0">
                  <a:schemeClr val="accent1">
                    <a:lumMod val="5000"/>
                    <a:lumOff val="95000"/>
                  </a:schemeClr>
                </a:gs>
                <a:gs pos="100000">
                  <a:srgbClr val="0000FF"/>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5875" cap="rnd">
            <a:gradFill>
              <a:gsLst>
                <a:gs pos="0">
                  <a:srgbClr val="FF0000"/>
                </a:gs>
                <a:gs pos="57000">
                  <a:srgbClr val="FF9900"/>
                </a:gs>
                <a:gs pos="100000">
                  <a:srgbClr val="47FF9A"/>
                </a:gs>
              </a:gsLst>
              <a:lin ang="5400000" scaled="1"/>
            </a:gra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0">
                <a:srgbClr val="FCF6F7"/>
              </a:gs>
              <a:gs pos="18000">
                <a:schemeClr val="accent4"/>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gradFill>
              <a:gsLst>
                <a:gs pos="0">
                  <a:schemeClr val="accent1">
                    <a:lumMod val="5000"/>
                    <a:lumOff val="95000"/>
                  </a:schemeClr>
                </a:gs>
                <a:gs pos="100000">
                  <a:srgbClr val="0000FF"/>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5875" cap="rnd">
            <a:gradFill>
              <a:gsLst>
                <a:gs pos="0">
                  <a:srgbClr val="FF0000"/>
                </a:gs>
                <a:gs pos="57000">
                  <a:srgbClr val="FF9900"/>
                </a:gs>
                <a:gs pos="100000">
                  <a:srgbClr val="47FF9A"/>
                </a:gs>
              </a:gsLst>
              <a:lin ang="5400000" scaled="1"/>
            </a:gra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a:gsLst>
              <a:gs pos="0">
                <a:srgbClr val="FCF6F7"/>
              </a:gs>
              <a:gs pos="18000">
                <a:schemeClr val="accent4"/>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gradFill>
              <a:gsLst>
                <a:gs pos="0">
                  <a:schemeClr val="accent1">
                    <a:lumMod val="5000"/>
                    <a:lumOff val="95000"/>
                  </a:schemeClr>
                </a:gs>
                <a:gs pos="100000">
                  <a:srgbClr val="0000FF"/>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15875" cap="rnd">
            <a:gradFill>
              <a:gsLst>
                <a:gs pos="0">
                  <a:srgbClr val="FF0000"/>
                </a:gs>
                <a:gs pos="57000">
                  <a:srgbClr val="FF9900"/>
                </a:gs>
                <a:gs pos="100000">
                  <a:srgbClr val="47FF9A"/>
                </a:gs>
              </a:gsLst>
              <a:lin ang="5400000" scaled="1"/>
            </a:gra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'sales-map'!$P$17</c:f>
              <c:strCache>
                <c:ptCount val="1"/>
                <c:pt idx="0">
                  <c:v>Sum of sales</c:v>
                </c:pt>
              </c:strCache>
            </c:strRef>
          </c:tx>
          <c:spPr>
            <a:gradFill>
              <a:gsLst>
                <a:gs pos="0">
                  <a:srgbClr val="FCF6F7"/>
                </a:gs>
                <a:gs pos="18000">
                  <a:schemeClr val="accent4"/>
                </a:gs>
              </a:gsLst>
              <a:lin ang="5400000" scaled="1"/>
            </a:gradFill>
            <a:ln>
              <a:noFill/>
            </a:ln>
            <a:effectLst/>
          </c:spPr>
          <c:invertIfNegative val="0"/>
          <c:cat>
            <c:multiLvlStrRef>
              <c:f>'sales-map'!$O$18:$O$34</c:f>
              <c:multiLvlStrCache>
                <c:ptCount val="12"/>
                <c:lvl>
                  <c:pt idx="0">
                    <c:v>Los Angeles</c:v>
                  </c:pt>
                  <c:pt idx="1">
                    <c:v>San Diego</c:v>
                  </c:pt>
                  <c:pt idx="2">
                    <c:v>San Francisco</c:v>
                  </c:pt>
                  <c:pt idx="3">
                    <c:v>Buffalo</c:v>
                  </c:pt>
                  <c:pt idx="4">
                    <c:v>Long Beach</c:v>
                  </c:pt>
                  <c:pt idx="5">
                    <c:v>New York City</c:v>
                  </c:pt>
                  <c:pt idx="6">
                    <c:v>Dallas</c:v>
                  </c:pt>
                  <c:pt idx="7">
                    <c:v>Houston</c:v>
                  </c:pt>
                  <c:pt idx="8">
                    <c:v>San Antonio</c:v>
                  </c:pt>
                  <c:pt idx="9">
                    <c:v>Bellingham</c:v>
                  </c:pt>
                  <c:pt idx="10">
                    <c:v>Des Moines</c:v>
                  </c:pt>
                  <c:pt idx="11">
                    <c:v>Seattle</c:v>
                  </c:pt>
                </c:lvl>
                <c:lvl>
                  <c:pt idx="0">
                    <c:v>California</c:v>
                  </c:pt>
                  <c:pt idx="3">
                    <c:v>NewYork</c:v>
                  </c:pt>
                  <c:pt idx="6">
                    <c:v>Texas</c:v>
                  </c:pt>
                  <c:pt idx="9">
                    <c:v>Washington</c:v>
                  </c:pt>
                </c:lvl>
              </c:multiLvlStrCache>
            </c:multiLvlStrRef>
          </c:cat>
          <c:val>
            <c:numRef>
              <c:f>'sales-map'!$P$18:$P$34</c:f>
              <c:numCache>
                <c:formatCode>General</c:formatCode>
                <c:ptCount val="12"/>
                <c:pt idx="0">
                  <c:v>175857</c:v>
                </c:pt>
                <c:pt idx="1">
                  <c:v>47521</c:v>
                </c:pt>
                <c:pt idx="2">
                  <c:v>112690</c:v>
                </c:pt>
                <c:pt idx="3">
                  <c:v>9065</c:v>
                </c:pt>
                <c:pt idx="4">
                  <c:v>8525</c:v>
                </c:pt>
                <c:pt idx="5">
                  <c:v>256397</c:v>
                </c:pt>
                <c:pt idx="6">
                  <c:v>20129</c:v>
                </c:pt>
                <c:pt idx="7">
                  <c:v>64504</c:v>
                </c:pt>
                <c:pt idx="8">
                  <c:v>21848</c:v>
                </c:pt>
                <c:pt idx="9">
                  <c:v>3791</c:v>
                </c:pt>
                <c:pt idx="10">
                  <c:v>3455</c:v>
                </c:pt>
                <c:pt idx="11">
                  <c:v>119552</c:v>
                </c:pt>
              </c:numCache>
            </c:numRef>
          </c:val>
          <c:extLst>
            <c:ext xmlns:c16="http://schemas.microsoft.com/office/drawing/2014/chart" uri="{C3380CC4-5D6E-409C-BE32-E72D297353CC}">
              <c16:uniqueId val="{00000000-EDF3-42E9-BFF4-23153C7D21EB}"/>
            </c:ext>
          </c:extLst>
        </c:ser>
        <c:ser>
          <c:idx val="1"/>
          <c:order val="1"/>
          <c:tx>
            <c:strRef>
              <c:f>'sales-map'!$Q$17</c:f>
              <c:strCache>
                <c:ptCount val="1"/>
                <c:pt idx="0">
                  <c:v>Sum of Profit</c:v>
                </c:pt>
              </c:strCache>
            </c:strRef>
          </c:tx>
          <c:spPr>
            <a:solidFill>
              <a:schemeClr val="accent2"/>
            </a:solidFill>
            <a:ln>
              <a:gradFill>
                <a:gsLst>
                  <a:gs pos="0">
                    <a:schemeClr val="accent1">
                      <a:lumMod val="5000"/>
                      <a:lumOff val="95000"/>
                    </a:schemeClr>
                  </a:gs>
                  <a:gs pos="100000">
                    <a:srgbClr val="0000FF"/>
                  </a:gs>
                </a:gsLst>
                <a:lin ang="5400000" scaled="1"/>
              </a:gradFill>
            </a:ln>
            <a:effectLst/>
          </c:spPr>
          <c:invertIfNegative val="0"/>
          <c:cat>
            <c:multiLvlStrRef>
              <c:f>'sales-map'!$O$18:$O$34</c:f>
              <c:multiLvlStrCache>
                <c:ptCount val="12"/>
                <c:lvl>
                  <c:pt idx="0">
                    <c:v>Los Angeles</c:v>
                  </c:pt>
                  <c:pt idx="1">
                    <c:v>San Diego</c:v>
                  </c:pt>
                  <c:pt idx="2">
                    <c:v>San Francisco</c:v>
                  </c:pt>
                  <c:pt idx="3">
                    <c:v>Buffalo</c:v>
                  </c:pt>
                  <c:pt idx="4">
                    <c:v>Long Beach</c:v>
                  </c:pt>
                  <c:pt idx="5">
                    <c:v>New York City</c:v>
                  </c:pt>
                  <c:pt idx="6">
                    <c:v>Dallas</c:v>
                  </c:pt>
                  <c:pt idx="7">
                    <c:v>Houston</c:v>
                  </c:pt>
                  <c:pt idx="8">
                    <c:v>San Antonio</c:v>
                  </c:pt>
                  <c:pt idx="9">
                    <c:v>Bellingham</c:v>
                  </c:pt>
                  <c:pt idx="10">
                    <c:v>Des Moines</c:v>
                  </c:pt>
                  <c:pt idx="11">
                    <c:v>Seattle</c:v>
                  </c:pt>
                </c:lvl>
                <c:lvl>
                  <c:pt idx="0">
                    <c:v>California</c:v>
                  </c:pt>
                  <c:pt idx="3">
                    <c:v>NewYork</c:v>
                  </c:pt>
                  <c:pt idx="6">
                    <c:v>Texas</c:v>
                  </c:pt>
                  <c:pt idx="9">
                    <c:v>Washington</c:v>
                  </c:pt>
                </c:lvl>
              </c:multiLvlStrCache>
            </c:multiLvlStrRef>
          </c:cat>
          <c:val>
            <c:numRef>
              <c:f>'sales-map'!$Q$18:$Q$34</c:f>
              <c:numCache>
                <c:formatCode>General</c:formatCode>
                <c:ptCount val="12"/>
                <c:pt idx="0">
                  <c:v>30439</c:v>
                </c:pt>
                <c:pt idx="1">
                  <c:v>6378</c:v>
                </c:pt>
                <c:pt idx="2">
                  <c:v>17494</c:v>
                </c:pt>
                <c:pt idx="3">
                  <c:v>994</c:v>
                </c:pt>
                <c:pt idx="4">
                  <c:v>1361</c:v>
                </c:pt>
                <c:pt idx="5">
                  <c:v>62019</c:v>
                </c:pt>
                <c:pt idx="6">
                  <c:v>-2842</c:v>
                </c:pt>
                <c:pt idx="7">
                  <c:v>-10147</c:v>
                </c:pt>
                <c:pt idx="8">
                  <c:v>-7300</c:v>
                </c:pt>
                <c:pt idx="9">
                  <c:v>611</c:v>
                </c:pt>
                <c:pt idx="10">
                  <c:v>1251</c:v>
                </c:pt>
                <c:pt idx="11">
                  <c:v>29144</c:v>
                </c:pt>
              </c:numCache>
            </c:numRef>
          </c:val>
          <c:extLst>
            <c:ext xmlns:c16="http://schemas.microsoft.com/office/drawing/2014/chart" uri="{C3380CC4-5D6E-409C-BE32-E72D297353CC}">
              <c16:uniqueId val="{00000001-EDF3-42E9-BFF4-23153C7D21EB}"/>
            </c:ext>
          </c:extLst>
        </c:ser>
        <c:dLbls>
          <c:showLegendKey val="0"/>
          <c:showVal val="0"/>
          <c:showCatName val="0"/>
          <c:showSerName val="0"/>
          <c:showPercent val="0"/>
          <c:showBubbleSize val="0"/>
        </c:dLbls>
        <c:gapWidth val="219"/>
        <c:overlap val="-27"/>
        <c:axId val="1314827384"/>
        <c:axId val="1314824432"/>
      </c:barChart>
      <c:lineChart>
        <c:grouping val="standard"/>
        <c:varyColors val="0"/>
        <c:ser>
          <c:idx val="2"/>
          <c:order val="2"/>
          <c:tx>
            <c:strRef>
              <c:f>'sales-map'!$R$17</c:f>
              <c:strCache>
                <c:ptCount val="1"/>
                <c:pt idx="0">
                  <c:v>Average of Discount</c:v>
                </c:pt>
              </c:strCache>
            </c:strRef>
          </c:tx>
          <c:spPr>
            <a:ln w="15875" cap="rnd">
              <a:gradFill>
                <a:gsLst>
                  <a:gs pos="0">
                    <a:srgbClr val="FF0000"/>
                  </a:gs>
                  <a:gs pos="57000">
                    <a:srgbClr val="FF9900"/>
                  </a:gs>
                  <a:gs pos="100000">
                    <a:srgbClr val="47FF9A"/>
                  </a:gs>
                </a:gsLst>
                <a:lin ang="5400000" scaled="1"/>
              </a:gradFill>
              <a:prstDash val="sysDash"/>
              <a:round/>
            </a:ln>
            <a:effectLst/>
          </c:spPr>
          <c:marker>
            <c:symbol val="none"/>
          </c:marker>
          <c:cat>
            <c:multiLvlStrRef>
              <c:f>'sales-map'!$O$18:$O$34</c:f>
              <c:multiLvlStrCache>
                <c:ptCount val="12"/>
                <c:lvl>
                  <c:pt idx="0">
                    <c:v>Los Angeles</c:v>
                  </c:pt>
                  <c:pt idx="1">
                    <c:v>San Diego</c:v>
                  </c:pt>
                  <c:pt idx="2">
                    <c:v>San Francisco</c:v>
                  </c:pt>
                  <c:pt idx="3">
                    <c:v>Buffalo</c:v>
                  </c:pt>
                  <c:pt idx="4">
                    <c:v>Long Beach</c:v>
                  </c:pt>
                  <c:pt idx="5">
                    <c:v>New York City</c:v>
                  </c:pt>
                  <c:pt idx="6">
                    <c:v>Dallas</c:v>
                  </c:pt>
                  <c:pt idx="7">
                    <c:v>Houston</c:v>
                  </c:pt>
                  <c:pt idx="8">
                    <c:v>San Antonio</c:v>
                  </c:pt>
                  <c:pt idx="9">
                    <c:v>Bellingham</c:v>
                  </c:pt>
                  <c:pt idx="10">
                    <c:v>Des Moines</c:v>
                  </c:pt>
                  <c:pt idx="11">
                    <c:v>Seattle</c:v>
                  </c:pt>
                </c:lvl>
                <c:lvl>
                  <c:pt idx="0">
                    <c:v>California</c:v>
                  </c:pt>
                  <c:pt idx="3">
                    <c:v>NewYork</c:v>
                  </c:pt>
                  <c:pt idx="6">
                    <c:v>Texas</c:v>
                  </c:pt>
                  <c:pt idx="9">
                    <c:v>Washington</c:v>
                  </c:pt>
                </c:lvl>
              </c:multiLvlStrCache>
            </c:multiLvlStrRef>
          </c:cat>
          <c:val>
            <c:numRef>
              <c:f>'sales-map'!$R$18:$R$34</c:f>
              <c:numCache>
                <c:formatCode>General</c:formatCode>
                <c:ptCount val="12"/>
                <c:pt idx="0">
                  <c:v>7.429718875502038E-2</c:v>
                </c:pt>
                <c:pt idx="1">
                  <c:v>7.9999999999999918E-2</c:v>
                </c:pt>
                <c:pt idx="2">
                  <c:v>6.6666666666666555E-2</c:v>
                </c:pt>
                <c:pt idx="3">
                  <c:v>0.06</c:v>
                </c:pt>
                <c:pt idx="4">
                  <c:v>4.9999999999999996E-2</c:v>
                </c:pt>
                <c:pt idx="5">
                  <c:v>5.6174863387978322E-2</c:v>
                </c:pt>
                <c:pt idx="6">
                  <c:v>0.35859872611465005</c:v>
                </c:pt>
                <c:pt idx="7">
                  <c:v>0.37968169761273235</c:v>
                </c:pt>
                <c:pt idx="8">
                  <c:v>0.38305084745762707</c:v>
                </c:pt>
                <c:pt idx="9">
                  <c:v>6.6666666666666666E-2</c:v>
                </c:pt>
                <c:pt idx="10">
                  <c:v>8.5714285714285729E-2</c:v>
                </c:pt>
                <c:pt idx="11">
                  <c:v>6.4953271028037232E-2</c:v>
                </c:pt>
              </c:numCache>
            </c:numRef>
          </c:val>
          <c:smooth val="0"/>
          <c:extLst>
            <c:ext xmlns:c16="http://schemas.microsoft.com/office/drawing/2014/chart" uri="{C3380CC4-5D6E-409C-BE32-E72D297353CC}">
              <c16:uniqueId val="{00000002-EDF3-42E9-BFF4-23153C7D21EB}"/>
            </c:ext>
          </c:extLst>
        </c:ser>
        <c:dLbls>
          <c:showLegendKey val="0"/>
          <c:showVal val="0"/>
          <c:showCatName val="0"/>
          <c:showSerName val="0"/>
          <c:showPercent val="0"/>
          <c:showBubbleSize val="0"/>
        </c:dLbls>
        <c:marker val="1"/>
        <c:smooth val="0"/>
        <c:axId val="1314837552"/>
        <c:axId val="1314837224"/>
      </c:lineChart>
      <c:catAx>
        <c:axId val="1314827384"/>
        <c:scaling>
          <c:orientation val="minMax"/>
        </c:scaling>
        <c:delete val="1"/>
        <c:axPos val="b"/>
        <c:numFmt formatCode="General" sourceLinked="1"/>
        <c:majorTickMark val="out"/>
        <c:minorTickMark val="none"/>
        <c:tickLblPos val="nextTo"/>
        <c:crossAx val="1314824432"/>
        <c:crosses val="autoZero"/>
        <c:auto val="1"/>
        <c:lblAlgn val="ctr"/>
        <c:lblOffset val="100"/>
        <c:noMultiLvlLbl val="0"/>
      </c:catAx>
      <c:valAx>
        <c:axId val="131482443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4827384"/>
        <c:crosses val="autoZero"/>
        <c:crossBetween val="between"/>
      </c:valAx>
      <c:valAx>
        <c:axId val="131483722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4837552"/>
        <c:crosses val="max"/>
        <c:crossBetween val="between"/>
      </c:valAx>
      <c:catAx>
        <c:axId val="1314837552"/>
        <c:scaling>
          <c:orientation val="minMax"/>
        </c:scaling>
        <c:delete val="0"/>
        <c:axPos val="t"/>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4837224"/>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1-2798-4AA5-B868-AB9F24C26A59}"/>
              </c:ext>
            </c:extLst>
          </c:dPt>
          <c:dPt>
            <c:idx val="1"/>
            <c:bubble3D val="0"/>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3-2798-4AA5-B868-AB9F24C26A59}"/>
              </c:ext>
            </c:extLst>
          </c:dPt>
          <c:dPt>
            <c:idx val="2"/>
            <c:bubble3D val="0"/>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5-2798-4AA5-B868-AB9F24C26A5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'Ship-Late-Mode'!$A$10:$A$12</c:f>
              <c:strCache>
                <c:ptCount val="3"/>
                <c:pt idx="0">
                  <c:v>Shipped Early</c:v>
                </c:pt>
                <c:pt idx="1">
                  <c:v>Shipped Late</c:v>
                </c:pt>
                <c:pt idx="2">
                  <c:v>Shipped On Time</c:v>
                </c:pt>
              </c:strCache>
            </c:strRef>
          </c:cat>
          <c:val>
            <c:numRef>
              <c:f>'Ship-Late-Mode'!$B$10:$B$12</c:f>
              <c:numCache>
                <c:formatCode>0%</c:formatCode>
                <c:ptCount val="3"/>
                <c:pt idx="0">
                  <c:v>0.49124387070949666</c:v>
                </c:pt>
                <c:pt idx="1">
                  <c:v>0.26418492945061545</c:v>
                </c:pt>
                <c:pt idx="2">
                  <c:v>0.24457119983988793</c:v>
                </c:pt>
              </c:numCache>
            </c:numRef>
          </c:val>
          <c:extLst>
            <c:ext xmlns:c16="http://schemas.microsoft.com/office/drawing/2014/chart" uri="{C3380CC4-5D6E-409C-BE32-E72D297353CC}">
              <c16:uniqueId val="{00000000-D896-405C-A4CE-47642A7EAC9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[SuperstoreDashboard-week1.xlsx]Ship-Late-Mode!PivotTable1</c:name>
    <c:fmtId val="25"/>
  </c:pivotSource>
  <c:chart>
    <c:autoTitleDeleted val="0"/>
    <c:pivotFmts>
      <c:pivotFmt>
        <c:idx val="0"/>
        <c:spPr>
          <a:gradFill>
            <a:gsLst>
              <a:gs pos="0">
                <a:schemeClr val="accent1">
                  <a:lumMod val="5000"/>
                  <a:lumOff val="95000"/>
                </a:schemeClr>
              </a:gs>
              <a:gs pos="71000">
                <a:schemeClr val="accent3">
                  <a:lumMod val="7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15875" cap="rnd">
            <a:gradFill>
              <a:gsLst>
                <a:gs pos="0">
                  <a:srgbClr val="FF0000"/>
                </a:gs>
                <a:gs pos="49000">
                  <a:srgbClr val="FF9900"/>
                </a:gs>
                <a:gs pos="100000">
                  <a:srgbClr val="00B050"/>
                </a:gs>
              </a:gsLst>
              <a:lin ang="5400000" scaled="1"/>
            </a:gra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FCF6F7"/>
              </a:gs>
              <a:gs pos="71000">
                <a:srgbClr val="0000F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'Ship-Late-Mode'!$H$3</c:f>
              <c:strCache>
                <c:ptCount val="1"/>
                <c:pt idx="0">
                  <c:v>Sum of Sales</c:v>
                </c:pt>
              </c:strCache>
            </c:strRef>
          </c:tx>
          <c:spPr>
            <a:gradFill>
              <a:gsLst>
                <a:gs pos="0">
                  <a:schemeClr val="accent1">
                    <a:lumMod val="5000"/>
                    <a:lumOff val="95000"/>
                  </a:schemeClr>
                </a:gs>
                <a:gs pos="71000">
                  <a:schemeClr val="accent3">
                    <a:lumMod val="75000"/>
                  </a:schemeClr>
                </a:gs>
              </a:gsLst>
              <a:lin ang="5400000" scaled="1"/>
            </a:gradFill>
            <a:ln>
              <a:noFill/>
            </a:ln>
            <a:effectLst/>
          </c:spPr>
          <c:invertIfNegative val="0"/>
          <c:cat>
            <c:strRef>
              <c:f>'Ship-Late-Mode'!$G$4:$G$8</c:f>
              <c:strCache>
                <c:ptCount val="4"/>
                <c:pt idx="0">
                  <c:v>Standard Class</c:v>
                </c:pt>
                <c:pt idx="1">
                  <c:v>Second Class</c:v>
                </c:pt>
                <c:pt idx="2">
                  <c:v>First Class</c:v>
                </c:pt>
                <c:pt idx="3">
                  <c:v>Same Day</c:v>
                </c:pt>
              </c:strCache>
            </c:strRef>
          </c:cat>
          <c:val>
            <c:numRef>
              <c:f>'Ship-Late-Mode'!$H$4:$H$8</c:f>
              <c:numCache>
                <c:formatCode>General</c:formatCode>
                <c:ptCount val="4"/>
                <c:pt idx="0">
                  <c:v>1358024</c:v>
                </c:pt>
                <c:pt idx="1">
                  <c:v>459233</c:v>
                </c:pt>
                <c:pt idx="2">
                  <c:v>351463</c:v>
                </c:pt>
                <c:pt idx="3">
                  <c:v>128353</c:v>
                </c:pt>
              </c:numCache>
            </c:numRef>
          </c:val>
          <c:extLst>
            <c:ext xmlns:c16="http://schemas.microsoft.com/office/drawing/2014/chart" uri="{C3380CC4-5D6E-409C-BE32-E72D297353CC}">
              <c16:uniqueId val="{00000000-9F36-441B-B5F1-E7F36E2F29A0}"/>
            </c:ext>
          </c:extLst>
        </c:ser>
        <c:ser>
          <c:idx val="2"/>
          <c:order val="2"/>
          <c:tx>
            <c:strRef>
              <c:f>'Ship-Late-Mode'!$J$3</c:f>
              <c:strCache>
                <c:ptCount val="1"/>
                <c:pt idx="0">
                  <c:v>Sum of Profit</c:v>
                </c:pt>
              </c:strCache>
            </c:strRef>
          </c:tx>
          <c:spPr>
            <a:gradFill>
              <a:gsLst>
                <a:gs pos="0">
                  <a:srgbClr val="FCF6F7"/>
                </a:gs>
                <a:gs pos="71000">
                  <a:srgbClr val="0000FF"/>
                </a:gs>
              </a:gsLst>
              <a:lin ang="5400000" scaled="1"/>
            </a:gradFill>
            <a:ln>
              <a:noFill/>
            </a:ln>
            <a:effectLst/>
          </c:spPr>
          <c:invertIfNegative val="0"/>
          <c:cat>
            <c:strRef>
              <c:f>'Ship-Late-Mode'!$G$4:$G$8</c:f>
              <c:strCache>
                <c:ptCount val="4"/>
                <c:pt idx="0">
                  <c:v>Standard Class</c:v>
                </c:pt>
                <c:pt idx="1">
                  <c:v>Second Class</c:v>
                </c:pt>
                <c:pt idx="2">
                  <c:v>First Class</c:v>
                </c:pt>
                <c:pt idx="3">
                  <c:v>Same Day</c:v>
                </c:pt>
              </c:strCache>
            </c:strRef>
          </c:cat>
          <c:val>
            <c:numRef>
              <c:f>'Ship-Late-Mode'!$J$4:$J$8</c:f>
              <c:numCache>
                <c:formatCode>General</c:formatCode>
                <c:ptCount val="4"/>
                <c:pt idx="0">
                  <c:v>164073</c:v>
                </c:pt>
                <c:pt idx="1">
                  <c:v>57433</c:v>
                </c:pt>
                <c:pt idx="2">
                  <c:v>48960</c:v>
                </c:pt>
                <c:pt idx="3">
                  <c:v>15893</c:v>
                </c:pt>
              </c:numCache>
            </c:numRef>
          </c:val>
          <c:extLst>
            <c:ext xmlns:c16="http://schemas.microsoft.com/office/drawing/2014/chart" uri="{C3380CC4-5D6E-409C-BE32-E72D297353CC}">
              <c16:uniqueId val="{00000002-9F36-441B-B5F1-E7F36E2F29A0}"/>
            </c:ext>
          </c:extLst>
        </c:ser>
        <c:dLbls>
          <c:showLegendKey val="0"/>
          <c:showVal val="0"/>
          <c:showCatName val="0"/>
          <c:showSerName val="0"/>
          <c:showPercent val="0"/>
          <c:showBubbleSize val="0"/>
        </c:dLbls>
        <c:gapWidth val="219"/>
        <c:overlap val="100"/>
        <c:axId val="656764864"/>
        <c:axId val="656764208"/>
      </c:barChart>
      <c:lineChart>
        <c:grouping val="standard"/>
        <c:varyColors val="0"/>
        <c:ser>
          <c:idx val="1"/>
          <c:order val="1"/>
          <c:tx>
            <c:strRef>
              <c:f>'Ship-Late-Mode'!$I$3</c:f>
              <c:strCache>
                <c:ptCount val="1"/>
                <c:pt idx="0">
                  <c:v>Average of DiscountPercent</c:v>
                </c:pt>
              </c:strCache>
            </c:strRef>
          </c:tx>
          <c:spPr>
            <a:ln w="15875" cap="rnd">
              <a:gradFill>
                <a:gsLst>
                  <a:gs pos="0">
                    <a:srgbClr val="FF0000"/>
                  </a:gs>
                  <a:gs pos="49000">
                    <a:srgbClr val="FF9900"/>
                  </a:gs>
                  <a:gs pos="100000">
                    <a:srgbClr val="00B050"/>
                  </a:gs>
                </a:gsLst>
                <a:lin ang="5400000" scaled="1"/>
              </a:gradFill>
              <a:prstDash val="sysDash"/>
              <a:round/>
            </a:ln>
            <a:effectLst/>
          </c:spPr>
          <c:marker>
            <c:symbol val="none"/>
          </c:marker>
          <c:cat>
            <c:strRef>
              <c:f>'Ship-Late-Mode'!$G$4:$G$8</c:f>
              <c:strCache>
                <c:ptCount val="4"/>
                <c:pt idx="0">
                  <c:v>Standard Class</c:v>
                </c:pt>
                <c:pt idx="1">
                  <c:v>Second Class</c:v>
                </c:pt>
                <c:pt idx="2">
                  <c:v>First Class</c:v>
                </c:pt>
                <c:pt idx="3">
                  <c:v>Same Day</c:v>
                </c:pt>
              </c:strCache>
            </c:strRef>
          </c:cat>
          <c:val>
            <c:numRef>
              <c:f>'Ship-Late-Mode'!$I$4:$I$8</c:f>
              <c:numCache>
                <c:formatCode>General</c:formatCode>
                <c:ptCount val="4"/>
                <c:pt idx="0">
                  <c:v>0.16000000000000544</c:v>
                </c:pt>
                <c:pt idx="1">
                  <c:v>0.13889460154241495</c:v>
                </c:pt>
                <c:pt idx="2">
                  <c:v>0.16460988296488782</c:v>
                </c:pt>
                <c:pt idx="3">
                  <c:v>0.15239410681399687</c:v>
                </c:pt>
              </c:numCache>
            </c:numRef>
          </c:val>
          <c:smooth val="0"/>
          <c:extLst>
            <c:ext xmlns:c16="http://schemas.microsoft.com/office/drawing/2014/chart" uri="{C3380CC4-5D6E-409C-BE32-E72D297353CC}">
              <c16:uniqueId val="{00000001-9F36-441B-B5F1-E7F36E2F29A0}"/>
            </c:ext>
          </c:extLst>
        </c:ser>
        <c:dLbls>
          <c:showLegendKey val="0"/>
          <c:showVal val="0"/>
          <c:showCatName val="0"/>
          <c:showSerName val="0"/>
          <c:showPercent val="0"/>
          <c:showBubbleSize val="0"/>
        </c:dLbls>
        <c:marker val="1"/>
        <c:smooth val="0"/>
        <c:axId val="469754072"/>
        <c:axId val="469755712"/>
      </c:lineChart>
      <c:catAx>
        <c:axId val="65676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764208"/>
        <c:crosses val="autoZero"/>
        <c:auto val="1"/>
        <c:lblAlgn val="ctr"/>
        <c:lblOffset val="100"/>
        <c:noMultiLvlLbl val="0"/>
      </c:catAx>
      <c:valAx>
        <c:axId val="656764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76486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46975571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754072"/>
        <c:crosses val="max"/>
        <c:crossBetween val="between"/>
      </c:valAx>
      <c:catAx>
        <c:axId val="469754072"/>
        <c:scaling>
          <c:orientation val="minMax"/>
        </c:scaling>
        <c:delete val="1"/>
        <c:axPos val="b"/>
        <c:numFmt formatCode="General" sourceLinked="1"/>
        <c:majorTickMark val="out"/>
        <c:minorTickMark val="none"/>
        <c:tickLblPos val="nextTo"/>
        <c:crossAx val="46975571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[SuperstoreDashboard-week1.xlsx]Ship-Late-Mode!PivotTable2</c:name>
    <c:fmtId val="2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'Ship-Late-Mode'!$B$15:$B$16</c:f>
              <c:strCache>
                <c:ptCount val="1"/>
                <c:pt idx="0">
                  <c:v>First Class</c:v>
                </c:pt>
              </c:strCache>
            </c:strRef>
          </c:tx>
          <c:spPr>
            <a:solidFill>
              <a:schemeClr val="accent1"/>
            </a:solidFill>
            <a:ln>
              <a:noFill/>
            </a:ln>
            <a:effectLst/>
          </c:spPr>
          <c:invertIfNegative val="0"/>
          <c:cat>
            <c:strRef>
              <c:f>'Ship-Late-Mode'!$A$17:$A$20</c:f>
              <c:strCache>
                <c:ptCount val="3"/>
                <c:pt idx="0">
                  <c:v>Shipped Early</c:v>
                </c:pt>
                <c:pt idx="1">
                  <c:v>Shipped Late</c:v>
                </c:pt>
                <c:pt idx="2">
                  <c:v>Shipped On Time</c:v>
                </c:pt>
              </c:strCache>
            </c:strRef>
          </c:cat>
          <c:val>
            <c:numRef>
              <c:f>'Ship-Late-Mode'!$B$17:$B$20</c:f>
              <c:numCache>
                <c:formatCode>General</c:formatCode>
                <c:ptCount val="3"/>
                <c:pt idx="1">
                  <c:v>1194</c:v>
                </c:pt>
                <c:pt idx="2">
                  <c:v>344</c:v>
                </c:pt>
              </c:numCache>
            </c:numRef>
          </c:val>
          <c:extLst>
            <c:ext xmlns:c16="http://schemas.microsoft.com/office/drawing/2014/chart" uri="{C3380CC4-5D6E-409C-BE32-E72D297353CC}">
              <c16:uniqueId val="{00000000-D625-4E05-994D-A026B15D26DB}"/>
            </c:ext>
          </c:extLst>
        </c:ser>
        <c:ser>
          <c:idx val="1"/>
          <c:order val="1"/>
          <c:tx>
            <c:strRef>
              <c:f>'Ship-Late-Mode'!$C$15:$C$16</c:f>
              <c:strCache>
                <c:ptCount val="1"/>
                <c:pt idx="0">
                  <c:v>Same Day</c:v>
                </c:pt>
              </c:strCache>
            </c:strRef>
          </c:tx>
          <c:spPr>
            <a:solidFill>
              <a:schemeClr val="accent2"/>
            </a:solidFill>
            <a:ln>
              <a:noFill/>
            </a:ln>
            <a:effectLst/>
          </c:spPr>
          <c:invertIfNegative val="0"/>
          <c:cat>
            <c:strRef>
              <c:f>'Ship-Late-Mode'!$A$17:$A$20</c:f>
              <c:strCache>
                <c:ptCount val="3"/>
                <c:pt idx="0">
                  <c:v>Shipped Early</c:v>
                </c:pt>
                <c:pt idx="1">
                  <c:v>Shipped Late</c:v>
                </c:pt>
                <c:pt idx="2">
                  <c:v>Shipped On Time</c:v>
                </c:pt>
              </c:strCache>
            </c:strRef>
          </c:cat>
          <c:val>
            <c:numRef>
              <c:f>'Ship-Late-Mode'!$C$17:$C$20</c:f>
              <c:numCache>
                <c:formatCode>General</c:formatCode>
                <c:ptCount val="3"/>
                <c:pt idx="1">
                  <c:v>24</c:v>
                </c:pt>
                <c:pt idx="2">
                  <c:v>519</c:v>
                </c:pt>
              </c:numCache>
            </c:numRef>
          </c:val>
          <c:extLst>
            <c:ext xmlns:c16="http://schemas.microsoft.com/office/drawing/2014/chart" uri="{C3380CC4-5D6E-409C-BE32-E72D297353CC}">
              <c16:uniqueId val="{00000001-D625-4E05-994D-A026B15D26DB}"/>
            </c:ext>
          </c:extLst>
        </c:ser>
        <c:ser>
          <c:idx val="2"/>
          <c:order val="2"/>
          <c:tx>
            <c:strRef>
              <c:f>'Ship-Late-Mode'!$D$15:$D$16</c:f>
              <c:strCache>
                <c:ptCount val="1"/>
                <c:pt idx="0">
                  <c:v>Second Class</c:v>
                </c:pt>
              </c:strCache>
            </c:strRef>
          </c:tx>
          <c:spPr>
            <a:solidFill>
              <a:schemeClr val="accent3"/>
            </a:solidFill>
            <a:ln>
              <a:noFill/>
            </a:ln>
            <a:effectLst/>
          </c:spPr>
          <c:invertIfNegative val="0"/>
          <c:cat>
            <c:strRef>
              <c:f>'Ship-Late-Mode'!$A$17:$A$20</c:f>
              <c:strCache>
                <c:ptCount val="3"/>
                <c:pt idx="0">
                  <c:v>Shipped Early</c:v>
                </c:pt>
                <c:pt idx="1">
                  <c:v>Shipped Late</c:v>
                </c:pt>
                <c:pt idx="2">
                  <c:v>Shipped On Time</c:v>
                </c:pt>
              </c:strCache>
            </c:strRef>
          </c:cat>
          <c:val>
            <c:numRef>
              <c:f>'Ship-Late-Mode'!$D$17:$D$20</c:f>
              <c:numCache>
                <c:formatCode>General</c:formatCode>
                <c:ptCount val="3"/>
                <c:pt idx="0">
                  <c:v>766</c:v>
                </c:pt>
                <c:pt idx="1">
                  <c:v>800</c:v>
                </c:pt>
                <c:pt idx="2">
                  <c:v>379</c:v>
                </c:pt>
              </c:numCache>
            </c:numRef>
          </c:val>
          <c:extLst>
            <c:ext xmlns:c16="http://schemas.microsoft.com/office/drawing/2014/chart" uri="{C3380CC4-5D6E-409C-BE32-E72D297353CC}">
              <c16:uniqueId val="{00000002-D625-4E05-994D-A026B15D26DB}"/>
            </c:ext>
          </c:extLst>
        </c:ser>
        <c:ser>
          <c:idx val="3"/>
          <c:order val="3"/>
          <c:tx>
            <c:strRef>
              <c:f>'Ship-Late-Mode'!$E$15:$E$16</c:f>
              <c:strCache>
                <c:ptCount val="1"/>
                <c:pt idx="0">
                  <c:v>Standard Class</c:v>
                </c:pt>
              </c:strCache>
            </c:strRef>
          </c:tx>
          <c:spPr>
            <a:solidFill>
              <a:schemeClr val="accent4"/>
            </a:solidFill>
            <a:ln>
              <a:noFill/>
            </a:ln>
            <a:effectLst/>
          </c:spPr>
          <c:invertIfNegative val="0"/>
          <c:cat>
            <c:strRef>
              <c:f>'Ship-Late-Mode'!$A$17:$A$20</c:f>
              <c:strCache>
                <c:ptCount val="3"/>
                <c:pt idx="0">
                  <c:v>Shipped Early</c:v>
                </c:pt>
                <c:pt idx="1">
                  <c:v>Shipped Late</c:v>
                </c:pt>
                <c:pt idx="2">
                  <c:v>Shipped On Time</c:v>
                </c:pt>
              </c:strCache>
            </c:strRef>
          </c:cat>
          <c:val>
            <c:numRef>
              <c:f>'Ship-Late-Mode'!$E$17:$E$20</c:f>
              <c:numCache>
                <c:formatCode>General</c:formatCode>
                <c:ptCount val="3"/>
                <c:pt idx="0">
                  <c:v>4143</c:v>
                </c:pt>
                <c:pt idx="1">
                  <c:v>622</c:v>
                </c:pt>
                <c:pt idx="2">
                  <c:v>1202</c:v>
                </c:pt>
              </c:numCache>
            </c:numRef>
          </c:val>
          <c:extLst>
            <c:ext xmlns:c16="http://schemas.microsoft.com/office/drawing/2014/chart" uri="{C3380CC4-5D6E-409C-BE32-E72D297353CC}">
              <c16:uniqueId val="{00000003-D625-4E05-994D-A026B15D26DB}"/>
            </c:ext>
          </c:extLst>
        </c:ser>
        <c:dLbls>
          <c:showLegendKey val="0"/>
          <c:showVal val="0"/>
          <c:showCatName val="0"/>
          <c:showSerName val="0"/>
          <c:showPercent val="0"/>
          <c:showBubbleSize val="0"/>
        </c:dLbls>
        <c:gapWidth val="150"/>
        <c:overlap val="100"/>
        <c:axId val="469756696"/>
        <c:axId val="469757024"/>
      </c:barChart>
      <c:catAx>
        <c:axId val="469756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757024"/>
        <c:crosses val="autoZero"/>
        <c:auto val="1"/>
        <c:lblAlgn val="ctr"/>
        <c:lblOffset val="100"/>
        <c:noMultiLvlLbl val="0"/>
      </c:catAx>
      <c:valAx>
        <c:axId val="469757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756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[SuperstoreDashboard-week1.xlsx]Ship-Late-Mode!PivotTable19</c:name>
    <c:fmtId val="33"/>
  </c:pivotSource>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4.5121828521434822E-2"/>
              <c:y val="-7.04921259842519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ofPieChart>
        <c:ofPieType val="pie"/>
        <c:varyColors val="1"/>
        <c:ser>
          <c:idx val="0"/>
          <c:order val="0"/>
          <c:tx>
            <c:strRef>
              <c:f>'Ship-Late-Mode'!$I$13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6D-4157-B95A-D1B6B406D7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6D-4157-B95A-D1B6B406D7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56D-4157-B95A-D1B6B406D75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56D-4157-B95A-D1B6B406D75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2-507C-4FBD-920E-2BE0C801F43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56D-4157-B95A-D1B6B406D75A}"/>
              </c:ext>
            </c:extLst>
          </c:dPt>
          <c:dLbls>
            <c:dLbl>
              <c:idx val="4"/>
              <c:layout>
                <c:manualLayout>
                  <c:x val="-4.5121828521434822E-2"/>
                  <c:y val="-7.049212598425197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07C-4FBD-920E-2BE0C801F43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'Ship-Late-Mode'!$H$14:$H$20</c:f>
              <c:multiLvlStrCache>
                <c:ptCount val="5"/>
                <c:lvl>
                  <c:pt idx="1">
                    <c:v>Furniture</c:v>
                  </c:pt>
                  <c:pt idx="2">
                    <c:v>Office Supplies</c:v>
                  </c:pt>
                  <c:pt idx="3">
                    <c:v>Technology</c:v>
                  </c:pt>
                </c:lvl>
                <c:lvl>
                  <c:pt idx="0">
                    <c:v>Shipped Early</c:v>
                  </c:pt>
                  <c:pt idx="1">
                    <c:v>Shipped Late</c:v>
                  </c:pt>
                  <c:pt idx="4">
                    <c:v>Shipped On Time</c:v>
                  </c:pt>
                </c:lvl>
              </c:multiLvlStrCache>
            </c:multiLvlStrRef>
          </c:cat>
          <c:val>
            <c:numRef>
              <c:f>'Ship-Late-Mode'!$I$14:$I$20</c:f>
              <c:numCache>
                <c:formatCode>General</c:formatCode>
                <c:ptCount val="5"/>
                <c:pt idx="0">
                  <c:v>4909</c:v>
                </c:pt>
                <c:pt idx="1">
                  <c:v>570</c:v>
                </c:pt>
                <c:pt idx="2">
                  <c:v>1571</c:v>
                </c:pt>
                <c:pt idx="3">
                  <c:v>499</c:v>
                </c:pt>
                <c:pt idx="4">
                  <c:v>2444</c:v>
                </c:pt>
              </c:numCache>
            </c:numRef>
          </c:val>
          <c:extLst>
            <c:ext xmlns:c16="http://schemas.microsoft.com/office/drawing/2014/chart" uri="{C3380CC4-5D6E-409C-BE32-E72D297353CC}">
              <c16:uniqueId val="{00000000-507C-4FBD-920E-2BE0C801F435}"/>
            </c:ext>
          </c:extLst>
        </c:ser>
        <c:dLbls>
          <c:dLblPos val="bestFit"/>
          <c:showLegendKey val="0"/>
          <c:showVal val="1"/>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[SuperstoreDashboard-week1.xlsx]Segment-SDP!PivotTable1</c:name>
    <c:fmtId val="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'Segment-SDP'!$B$3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'Segment-SDP'!$A$4:$A$7</c:f>
              <c:strCache>
                <c:ptCount val="3"/>
                <c:pt idx="0">
                  <c:v>Consumer</c:v>
                </c:pt>
                <c:pt idx="1">
                  <c:v>Corporate</c:v>
                </c:pt>
                <c:pt idx="2">
                  <c:v>Home Office</c:v>
                </c:pt>
              </c:strCache>
            </c:strRef>
          </c:cat>
          <c:val>
            <c:numRef>
              <c:f>'Segment-SDP'!$B$4:$B$7</c:f>
              <c:numCache>
                <c:formatCode>General</c:formatCode>
                <c:ptCount val="3"/>
                <c:pt idx="0">
                  <c:v>1161497</c:v>
                </c:pt>
                <c:pt idx="1">
                  <c:v>706183</c:v>
                </c:pt>
                <c:pt idx="2">
                  <c:v>429393</c:v>
                </c:pt>
              </c:numCache>
            </c:numRef>
          </c:val>
          <c:extLst>
            <c:ext xmlns:c16="http://schemas.microsoft.com/office/drawing/2014/chart" uri="{C3380CC4-5D6E-409C-BE32-E72D297353CC}">
              <c16:uniqueId val="{00000002-30D0-4D07-8DDF-303911549FA7}"/>
            </c:ext>
          </c:extLst>
        </c:ser>
        <c:ser>
          <c:idx val="1"/>
          <c:order val="1"/>
          <c:tx>
            <c:strRef>
              <c:f>'Segment-SDP'!$C$3</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'Segment-SDP'!$A$4:$A$7</c:f>
              <c:strCache>
                <c:ptCount val="3"/>
                <c:pt idx="0">
                  <c:v>Consumer</c:v>
                </c:pt>
                <c:pt idx="1">
                  <c:v>Corporate</c:v>
                </c:pt>
                <c:pt idx="2">
                  <c:v>Home Office</c:v>
                </c:pt>
              </c:strCache>
            </c:strRef>
          </c:cat>
          <c:val>
            <c:numRef>
              <c:f>'Segment-SDP'!$C$4:$C$7</c:f>
              <c:numCache>
                <c:formatCode>General</c:formatCode>
                <c:ptCount val="3"/>
                <c:pt idx="0">
                  <c:v>134113</c:v>
                </c:pt>
                <c:pt idx="1">
                  <c:v>91965</c:v>
                </c:pt>
                <c:pt idx="2">
                  <c:v>60281</c:v>
                </c:pt>
              </c:numCache>
            </c:numRef>
          </c:val>
          <c:extLst>
            <c:ext xmlns:c16="http://schemas.microsoft.com/office/drawing/2014/chart" uri="{C3380CC4-5D6E-409C-BE32-E72D297353CC}">
              <c16:uniqueId val="{00000006-133E-4156-8937-E92309480FD7}"/>
            </c:ext>
          </c:extLst>
        </c:ser>
        <c:ser>
          <c:idx val="2"/>
          <c:order val="2"/>
          <c:tx>
            <c:strRef>
              <c:f>'Segment-SDP'!$D$3</c:f>
              <c:strCache>
                <c:ptCount val="1"/>
                <c:pt idx="0">
                  <c:v>Average of DiscountPercent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'Segment-SDP'!$A$4:$A$7</c:f>
              <c:strCache>
                <c:ptCount val="3"/>
                <c:pt idx="0">
                  <c:v>Consumer</c:v>
                </c:pt>
                <c:pt idx="1">
                  <c:v>Corporate</c:v>
                </c:pt>
                <c:pt idx="2">
                  <c:v>Home Office</c:v>
                </c:pt>
              </c:strCache>
            </c:strRef>
          </c:cat>
          <c:val>
            <c:numRef>
              <c:f>'Segment-SDP'!$D$4:$D$7</c:f>
              <c:numCache>
                <c:formatCode>General</c:formatCode>
                <c:ptCount val="3"/>
                <c:pt idx="0">
                  <c:v>0.15814101329224001</c:v>
                </c:pt>
                <c:pt idx="1">
                  <c:v>0.1582284768211891</c:v>
                </c:pt>
                <c:pt idx="2">
                  <c:v>0.14704264870931397</c:v>
                </c:pt>
              </c:numCache>
            </c:numRef>
          </c:val>
          <c:extLst>
            <c:ext xmlns:c16="http://schemas.microsoft.com/office/drawing/2014/chart" uri="{C3380CC4-5D6E-409C-BE32-E72D297353CC}">
              <c16:uniqueId val="{00000007-133E-4156-8937-E92309480FD7}"/>
            </c:ext>
          </c:extLst>
        </c:ser>
        <c:dLbls>
          <c:dLblPos val="inEnd"/>
          <c:showLegendKey val="0"/>
          <c:showVal val="1"/>
          <c:showCatName val="0"/>
          <c:showSerName val="0"/>
          <c:showPercent val="0"/>
          <c:showBubbleSize val="0"/>
        </c:dLbls>
        <c:gapWidth val="41"/>
        <c:axId val="794300400"/>
        <c:axId val="794319424"/>
      </c:barChart>
      <c:catAx>
        <c:axId val="794300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319424"/>
        <c:crosses val="autoZero"/>
        <c:auto val="1"/>
        <c:lblAlgn val="ctr"/>
        <c:lblOffset val="100"/>
        <c:noMultiLvlLbl val="0"/>
      </c:catAx>
      <c:valAx>
        <c:axId val="794319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300400"/>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[SuperstoreDashboard-week1.xlsx]Region-SDP!PivotTable1</c:name>
    <c:fmtId val="9"/>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'Region-SDP'!$B$3</c:f>
              <c:strCache>
                <c:ptCount val="1"/>
                <c:pt idx="0">
                  <c:v>Sum of Sales</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cat>
            <c:strRef>
              <c:f>'Region-SDP'!$A$4:$A$8</c:f>
              <c:strCache>
                <c:ptCount val="4"/>
                <c:pt idx="0">
                  <c:v>West</c:v>
                </c:pt>
                <c:pt idx="1">
                  <c:v>East</c:v>
                </c:pt>
                <c:pt idx="2">
                  <c:v>South</c:v>
                </c:pt>
                <c:pt idx="3">
                  <c:v>Central</c:v>
                </c:pt>
              </c:strCache>
            </c:strRef>
          </c:cat>
          <c:val>
            <c:numRef>
              <c:f>'Region-SDP'!$B$4:$B$8</c:f>
              <c:numCache>
                <c:formatCode>General</c:formatCode>
                <c:ptCount val="4"/>
                <c:pt idx="0">
                  <c:v>725514</c:v>
                </c:pt>
                <c:pt idx="1">
                  <c:v>678553</c:v>
                </c:pt>
                <c:pt idx="2">
                  <c:v>391750</c:v>
                </c:pt>
                <c:pt idx="3">
                  <c:v>501256</c:v>
                </c:pt>
              </c:numCache>
            </c:numRef>
          </c:val>
          <c:extLst>
            <c:ext xmlns:c16="http://schemas.microsoft.com/office/drawing/2014/chart" uri="{C3380CC4-5D6E-409C-BE32-E72D297353CC}">
              <c16:uniqueId val="{00000004-5ED3-48FB-859F-FF32194B5B52}"/>
            </c:ext>
          </c:extLst>
        </c:ser>
        <c:ser>
          <c:idx val="1"/>
          <c:order val="1"/>
          <c:tx>
            <c:strRef>
              <c:f>'Region-SDP'!$C$3</c:f>
              <c:strCache>
                <c:ptCount val="1"/>
                <c:pt idx="0">
                  <c:v>Average of DiscountPercent</c:v>
                </c:pt>
              </c:strCache>
            </c:strRef>
          </c:tx>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cat>
            <c:strRef>
              <c:f>'Region-SDP'!$A$4:$A$8</c:f>
              <c:strCache>
                <c:ptCount val="4"/>
                <c:pt idx="0">
                  <c:v>West</c:v>
                </c:pt>
                <c:pt idx="1">
                  <c:v>East</c:v>
                </c:pt>
                <c:pt idx="2">
                  <c:v>South</c:v>
                </c:pt>
                <c:pt idx="3">
                  <c:v>Central</c:v>
                </c:pt>
              </c:strCache>
            </c:strRef>
          </c:cat>
          <c:val>
            <c:numRef>
              <c:f>'Region-SDP'!$C$4:$C$8</c:f>
              <c:numCache>
                <c:formatCode>0%</c:formatCode>
                <c:ptCount val="4"/>
                <c:pt idx="0">
                  <c:v>0.70002027140132006</c:v>
                </c:pt>
                <c:pt idx="1">
                  <c:v>0.93035665228857711</c:v>
                </c:pt>
                <c:pt idx="2">
                  <c:v>0.9427918506605506</c:v>
                </c:pt>
                <c:pt idx="3">
                  <c:v>1.5388665017499523</c:v>
                </c:pt>
              </c:numCache>
            </c:numRef>
          </c:val>
          <c:extLst>
            <c:ext xmlns:c16="http://schemas.microsoft.com/office/drawing/2014/chart" uri="{C3380CC4-5D6E-409C-BE32-E72D297353CC}">
              <c16:uniqueId val="{00000003-B3D5-49A5-A0FC-31212A23CE62}"/>
            </c:ext>
          </c:extLst>
        </c:ser>
        <c:ser>
          <c:idx val="2"/>
          <c:order val="2"/>
          <c:tx>
            <c:strRef>
              <c:f>'Region-SDP'!$D$3</c:f>
              <c:strCache>
                <c:ptCount val="1"/>
                <c:pt idx="0">
                  <c:v>Sum of Profit</c:v>
                </c:pt>
              </c:strCache>
            </c:strRef>
          </c:tx>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cat>
            <c:strRef>
              <c:f>'Region-SDP'!$A$4:$A$8</c:f>
              <c:strCache>
                <c:ptCount val="4"/>
                <c:pt idx="0">
                  <c:v>West</c:v>
                </c:pt>
                <c:pt idx="1">
                  <c:v>East</c:v>
                </c:pt>
                <c:pt idx="2">
                  <c:v>South</c:v>
                </c:pt>
                <c:pt idx="3">
                  <c:v>Central</c:v>
                </c:pt>
              </c:strCache>
            </c:strRef>
          </c:cat>
          <c:val>
            <c:numRef>
              <c:f>'Region-SDP'!$D$4:$D$8</c:f>
              <c:numCache>
                <c:formatCode>General</c:formatCode>
                <c:ptCount val="4"/>
                <c:pt idx="0">
                  <c:v>108386</c:v>
                </c:pt>
                <c:pt idx="1">
                  <c:v>91533</c:v>
                </c:pt>
                <c:pt idx="2">
                  <c:v>46721</c:v>
                </c:pt>
                <c:pt idx="3">
                  <c:v>39719</c:v>
                </c:pt>
              </c:numCache>
            </c:numRef>
          </c:val>
          <c:extLst>
            <c:ext xmlns:c16="http://schemas.microsoft.com/office/drawing/2014/chart" uri="{C3380CC4-5D6E-409C-BE32-E72D297353CC}">
              <c16:uniqueId val="{00000005-B3D5-49A5-A0FC-31212A23CE62}"/>
            </c:ext>
          </c:extLst>
        </c:ser>
        <c:dLbls>
          <c:showLegendKey val="0"/>
          <c:showVal val="0"/>
          <c:showCatName val="0"/>
          <c:showSerName val="0"/>
          <c:showPercent val="0"/>
          <c:showBubbleSize val="0"/>
        </c:dLbls>
        <c:gapWidth val="115"/>
        <c:axId val="794300400"/>
        <c:axId val="794319424"/>
      </c:barChart>
      <c:catAx>
        <c:axId val="7943004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4319424"/>
        <c:crosses val="autoZero"/>
        <c:auto val="1"/>
        <c:lblAlgn val="ctr"/>
        <c:lblOffset val="100"/>
        <c:noMultiLvlLbl val="0"/>
      </c:catAx>
      <c:valAx>
        <c:axId val="7943194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4300400"/>
        <c:crosses val="autoZero"/>
        <c:crossBetween val="between"/>
      </c:val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[SuperstoreDashboard-week1.xlsx]SalesVsyear!PivotTable2</c:name>
    <c:fmtId val="30"/>
  </c:pivotSource>
  <c:chart>
    <c:autoTitleDeleted val="0"/>
    <c:pivotFmts>
      <c:pivotFmt>
        <c:idx val="0"/>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SalesVsyear!$B$3</c:f>
              <c:strCache>
                <c:ptCount val="1"/>
                <c:pt idx="0">
                  <c:v> Sales</c:v>
                </c:pt>
              </c:strCache>
            </c:strRef>
          </c:tx>
          <c:spPr>
            <a:pattFill prst="ltUpDiag">
              <a:fgClr>
                <a:schemeClr val="accent1"/>
              </a:fgClr>
              <a:bgClr>
                <a:schemeClr val="lt1"/>
              </a:bgClr>
            </a:pattFill>
            <a:ln>
              <a:noFill/>
            </a:ln>
            <a:effectLst/>
          </c:spPr>
          <c:invertIfNegative val="0"/>
          <c:cat>
            <c:multiLvlStrRef>
              <c:f>SalesVsyear!$A$4:$A$24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SalesVsyear!$B$4:$B$24</c:f>
              <c:numCache>
                <c:formatCode>General</c:formatCode>
                <c:ptCount val="16"/>
                <c:pt idx="0">
                  <c:v>74445</c:v>
                </c:pt>
                <c:pt idx="1">
                  <c:v>86259</c:v>
                </c:pt>
                <c:pt idx="2">
                  <c:v>143643</c:v>
                </c:pt>
                <c:pt idx="3">
                  <c:v>179627</c:v>
                </c:pt>
                <c:pt idx="4">
                  <c:v>68858</c:v>
                </c:pt>
                <c:pt idx="5">
                  <c:v>89135</c:v>
                </c:pt>
                <c:pt idx="6">
                  <c:v>130265</c:v>
                </c:pt>
                <c:pt idx="7">
                  <c:v>182302</c:v>
                </c:pt>
                <c:pt idx="8">
                  <c:v>93243</c:v>
                </c:pt>
                <c:pt idx="9">
                  <c:v>136102</c:v>
                </c:pt>
                <c:pt idx="10">
                  <c:v>143796</c:v>
                </c:pt>
                <c:pt idx="11">
                  <c:v>236114</c:v>
                </c:pt>
                <c:pt idx="12">
                  <c:v>123162</c:v>
                </c:pt>
                <c:pt idx="13">
                  <c:v>133766</c:v>
                </c:pt>
                <c:pt idx="14">
                  <c:v>196284</c:v>
                </c:pt>
                <c:pt idx="15">
                  <c:v>280072</c:v>
                </c:pt>
              </c:numCache>
            </c:numRef>
          </c:val>
          <c:extLst>
            <c:ext xmlns:c16="http://schemas.microsoft.com/office/drawing/2014/chart" uri="{C3380CC4-5D6E-409C-BE32-E72D297353CC}">
              <c16:uniqueId val="{00000005-E56C-4A9F-BEC0-1C2E7A7F09FF}"/>
            </c:ext>
          </c:extLst>
        </c:ser>
        <c:ser>
          <c:idx val="1"/>
          <c:order val="1"/>
          <c:tx>
            <c:strRef>
              <c:f>SalesVsyear!$C$3</c:f>
              <c:strCache>
                <c:ptCount val="1"/>
                <c:pt idx="0">
                  <c:v> Profit</c:v>
                </c:pt>
              </c:strCache>
            </c:strRef>
          </c:tx>
          <c:spPr>
            <a:pattFill prst="ltUpDiag">
              <a:fgClr>
                <a:schemeClr val="accent2"/>
              </a:fgClr>
              <a:bgClr>
                <a:schemeClr val="lt1"/>
              </a:bgClr>
            </a:pattFill>
            <a:ln>
              <a:noFill/>
            </a:ln>
            <a:effectLst/>
          </c:spPr>
          <c:invertIfNegative val="0"/>
          <c:cat>
            <c:multiLvlStrRef>
              <c:f>SalesVsyear!$A$4:$A$24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SalesVsyear!$C$4:$C$24</c:f>
              <c:numCache>
                <c:formatCode>General</c:formatCode>
                <c:ptCount val="16"/>
                <c:pt idx="0">
                  <c:v>3800</c:v>
                </c:pt>
                <c:pt idx="1">
                  <c:v>11213</c:v>
                </c:pt>
                <c:pt idx="2">
                  <c:v>12793</c:v>
                </c:pt>
                <c:pt idx="3">
                  <c:v>21726</c:v>
                </c:pt>
                <c:pt idx="4">
                  <c:v>9271</c:v>
                </c:pt>
                <c:pt idx="5">
                  <c:v>12191</c:v>
                </c:pt>
                <c:pt idx="6">
                  <c:v>16848</c:v>
                </c:pt>
                <c:pt idx="7">
                  <c:v>23296</c:v>
                </c:pt>
                <c:pt idx="8">
                  <c:v>11448</c:v>
                </c:pt>
                <c:pt idx="9">
                  <c:v>16382</c:v>
                </c:pt>
                <c:pt idx="10">
                  <c:v>15824</c:v>
                </c:pt>
                <c:pt idx="11">
                  <c:v>38136</c:v>
                </c:pt>
                <c:pt idx="12">
                  <c:v>23507</c:v>
                </c:pt>
                <c:pt idx="13">
                  <c:v>15502</c:v>
                </c:pt>
                <c:pt idx="14">
                  <c:v>26972</c:v>
                </c:pt>
                <c:pt idx="15">
                  <c:v>27450</c:v>
                </c:pt>
              </c:numCache>
            </c:numRef>
          </c:val>
          <c:extLst>
            <c:ext xmlns:c16="http://schemas.microsoft.com/office/drawing/2014/chart" uri="{C3380CC4-5D6E-409C-BE32-E72D297353CC}">
              <c16:uniqueId val="{00000006-E56C-4A9F-BEC0-1C2E7A7F09FF}"/>
            </c:ext>
          </c:extLst>
        </c:ser>
        <c:dLbls>
          <c:showLegendKey val="0"/>
          <c:showVal val="0"/>
          <c:showCatName val="0"/>
          <c:showSerName val="0"/>
          <c:showPercent val="0"/>
          <c:showBubbleSize val="0"/>
        </c:dLbls>
        <c:gapWidth val="150"/>
        <c:overlap val="100"/>
        <c:axId val="741613872"/>
        <c:axId val="741615840"/>
      </c:barChart>
      <c:lineChart>
        <c:grouping val="standard"/>
        <c:varyColors val="0"/>
        <c:ser>
          <c:idx val="2"/>
          <c:order val="2"/>
          <c:tx>
            <c:strRef>
              <c:f>SalesVsyear!$D$3</c:f>
              <c:strCache>
                <c:ptCount val="1"/>
                <c:pt idx="0">
                  <c:v>Sum of DiscountPercent</c:v>
                </c:pt>
              </c:strCache>
            </c:strRef>
          </c:tx>
          <c:spPr>
            <a:ln w="34925" cap="rnd">
              <a:solidFill>
                <a:schemeClr val="lt1"/>
              </a:solidFill>
              <a:round/>
            </a:ln>
            <a:effectLst>
              <a:outerShdw dist="25400" dir="2700000" algn="tl" rotWithShape="0">
                <a:schemeClr val="accent3"/>
              </a:outerShdw>
            </a:effectLst>
          </c:spPr>
          <c:marker>
            <c:symbol val="none"/>
          </c:marker>
          <c:cat>
            <c:multiLvlStrRef>
              <c:f>SalesVsyear!$A$4:$A$24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SalesVsyear!$D$4:$D$24</c:f>
              <c:numCache>
                <c:formatCode>General</c:formatCode>
                <c:ptCount val="16"/>
                <c:pt idx="0">
                  <c:v>44.400000000000034</c:v>
                </c:pt>
                <c:pt idx="1">
                  <c:v>56.720000000000077</c:v>
                </c:pt>
                <c:pt idx="2">
                  <c:v>87.470000000000283</c:v>
                </c:pt>
                <c:pt idx="3">
                  <c:v>126.57000000000055</c:v>
                </c:pt>
                <c:pt idx="4">
                  <c:v>37.959999999999994</c:v>
                </c:pt>
                <c:pt idx="5">
                  <c:v>76.20000000000023</c:v>
                </c:pt>
                <c:pt idx="6">
                  <c:v>90.020000000000323</c:v>
                </c:pt>
                <c:pt idx="7">
                  <c:v>122.91000000000058</c:v>
                </c:pt>
                <c:pt idx="8">
                  <c:v>50.92000000000008</c:v>
                </c:pt>
                <c:pt idx="9">
                  <c:v>95.600000000000335</c:v>
                </c:pt>
                <c:pt idx="10">
                  <c:v>118.96000000000049</c:v>
                </c:pt>
                <c:pt idx="11">
                  <c:v>134.84000000000043</c:v>
                </c:pt>
                <c:pt idx="12">
                  <c:v>75.61000000000017</c:v>
                </c:pt>
                <c:pt idx="13">
                  <c:v>118.48000000000042</c:v>
                </c:pt>
                <c:pt idx="14">
                  <c:v>130.60000000000062</c:v>
                </c:pt>
                <c:pt idx="15">
                  <c:v>193.52999999999915</c:v>
                </c:pt>
              </c:numCache>
            </c:numRef>
          </c:val>
          <c:smooth val="0"/>
          <c:extLst>
            <c:ext xmlns:c16="http://schemas.microsoft.com/office/drawing/2014/chart" uri="{C3380CC4-5D6E-409C-BE32-E72D297353CC}">
              <c16:uniqueId val="{00000001-2860-4145-A003-256B6EC69068}"/>
            </c:ext>
          </c:extLst>
        </c:ser>
        <c:dLbls>
          <c:showLegendKey val="0"/>
          <c:showVal val="0"/>
          <c:showCatName val="0"/>
          <c:showSerName val="0"/>
          <c:showPercent val="0"/>
          <c:showBubbleSize val="0"/>
        </c:dLbls>
        <c:marker val="1"/>
        <c:smooth val="0"/>
        <c:axId val="695249728"/>
        <c:axId val="695249400"/>
      </c:lineChart>
      <c:catAx>
        <c:axId val="74161387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741615840"/>
        <c:crosses val="autoZero"/>
        <c:auto val="1"/>
        <c:lblAlgn val="ctr"/>
        <c:lblOffset val="100"/>
        <c:noMultiLvlLbl val="0"/>
      </c:catAx>
      <c:valAx>
        <c:axId val="7416158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41613872"/>
        <c:crosses val="autoZero"/>
        <c:crossBetween val="between"/>
      </c:valAx>
      <c:valAx>
        <c:axId val="6952494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95249728"/>
        <c:crosses val="max"/>
        <c:crossBetween val="between"/>
      </c:valAx>
      <c:catAx>
        <c:axId val="695249728"/>
        <c:scaling>
          <c:orientation val="minMax"/>
        </c:scaling>
        <c:delete val="1"/>
        <c:axPos val="b"/>
        <c:numFmt formatCode="General" sourceLinked="1"/>
        <c:majorTickMark val="out"/>
        <c:minorTickMark val="none"/>
        <c:tickLblPos val="nextTo"/>
        <c:crossAx val="6952494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[SuperstoreDashboard-week1.xlsx]SalesVsyear!PivotTable3</c:name>
    <c:fmtId val="37"/>
  </c:pivotSource>
  <c:chart>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lt1"/>
            </a:solidFill>
            <a:round/>
          </a:ln>
          <a:effectLst>
            <a:outerShdw dist="25400" dir="2700000" algn="tl" rotWithShape="0">
              <a:schemeClr val="accent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lt1"/>
            </a:solidFill>
            <a:round/>
          </a:ln>
          <a:effectLst>
            <a:outerShdw dist="25400" dir="2700000" algn="tl" rotWithShape="0">
              <a:schemeClr val="accent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SalesVsyear!$L$3</c:f>
              <c:strCache>
                <c:ptCount val="1"/>
                <c:pt idx="0">
                  <c:v>Sum of Sales</c:v>
                </c:pt>
              </c:strCache>
            </c:strRef>
          </c:tx>
          <c:spPr>
            <a:ln w="34925" cap="rnd">
              <a:solidFill>
                <a:schemeClr val="lt1"/>
              </a:solidFill>
              <a:round/>
            </a:ln>
            <a:effectLst>
              <a:outerShdw dist="25400" dir="2700000" algn="tl" rotWithShape="0">
                <a:schemeClr val="accent1"/>
              </a:outerShdw>
            </a:effectLst>
          </c:spPr>
          <c:marker>
            <c:symbol val="none"/>
          </c:marker>
          <c:cat>
            <c:multiLvlStrRef>
              <c:f>SalesVsyear!$K$4:$K$24</c:f>
              <c:multiLvlStrCache>
                <c:ptCount val="17"/>
                <c:lvl>
                  <c:pt idx="0">
                    <c:v>Accessories</c:v>
                  </c:pt>
                  <c:pt idx="1">
                    <c:v>Copiers</c:v>
                  </c:pt>
                  <c:pt idx="2">
                    <c:v>Machines</c:v>
                  </c:pt>
                  <c:pt idx="3">
                    <c:v>Phones</c:v>
                  </c:pt>
                  <c:pt idx="4">
                    <c:v>Appliances</c:v>
                  </c:pt>
                  <c:pt idx="5">
                    <c:v>Art</c:v>
                  </c:pt>
                  <c:pt idx="6">
                    <c:v>Binders</c:v>
                  </c:pt>
                  <c:pt idx="7">
                    <c:v>Envelopes</c:v>
                  </c:pt>
                  <c:pt idx="8">
                    <c:v>Fasteners</c:v>
                  </c:pt>
                  <c:pt idx="9">
                    <c:v>Labels</c:v>
                  </c:pt>
                  <c:pt idx="10">
                    <c:v>Paper</c:v>
                  </c:pt>
                  <c:pt idx="11">
                    <c:v>Storage</c:v>
                  </c:pt>
                  <c:pt idx="12">
                    <c:v>Supplies</c:v>
                  </c:pt>
                  <c:pt idx="13">
                    <c:v>Bookcases</c:v>
                  </c:pt>
                  <c:pt idx="14">
                    <c:v>Chairs</c:v>
                  </c:pt>
                  <c:pt idx="15">
                    <c:v>Furnishings</c:v>
                  </c:pt>
                  <c:pt idx="16">
                    <c:v>Tables</c:v>
                  </c:pt>
                </c:lvl>
                <c:lvl>
                  <c:pt idx="0">
                    <c:v>Technology</c:v>
                  </c:pt>
                  <c:pt idx="4">
                    <c:v>Office Supplies</c:v>
                  </c:pt>
                  <c:pt idx="13">
                    <c:v>Furniture</c:v>
                  </c:pt>
                </c:lvl>
              </c:multiLvlStrCache>
            </c:multiLvlStrRef>
          </c:cat>
          <c:val>
            <c:numRef>
              <c:f>SalesVsyear!$L$4:$L$24</c:f>
              <c:numCache>
                <c:formatCode>General</c:formatCode>
                <c:ptCount val="17"/>
                <c:pt idx="0">
                  <c:v>167401</c:v>
                </c:pt>
                <c:pt idx="1">
                  <c:v>149530</c:v>
                </c:pt>
                <c:pt idx="2">
                  <c:v>189243</c:v>
                </c:pt>
                <c:pt idx="3">
                  <c:v>330047</c:v>
                </c:pt>
                <c:pt idx="4">
                  <c:v>107538</c:v>
                </c:pt>
                <c:pt idx="5">
                  <c:v>27137</c:v>
                </c:pt>
                <c:pt idx="6">
                  <c:v>203428</c:v>
                </c:pt>
                <c:pt idx="7">
                  <c:v>16477</c:v>
                </c:pt>
                <c:pt idx="8">
                  <c:v>3024</c:v>
                </c:pt>
                <c:pt idx="9">
                  <c:v>12507</c:v>
                </c:pt>
                <c:pt idx="10">
                  <c:v>78475</c:v>
                </c:pt>
                <c:pt idx="11">
                  <c:v>223862</c:v>
                </c:pt>
                <c:pt idx="12">
                  <c:v>46679</c:v>
                </c:pt>
                <c:pt idx="13">
                  <c:v>114879</c:v>
                </c:pt>
                <c:pt idx="14">
                  <c:v>328173</c:v>
                </c:pt>
                <c:pt idx="15">
                  <c:v>91705</c:v>
                </c:pt>
                <c:pt idx="16">
                  <c:v>206968</c:v>
                </c:pt>
              </c:numCache>
            </c:numRef>
          </c:val>
          <c:smooth val="0"/>
          <c:extLst>
            <c:ext xmlns:c16="http://schemas.microsoft.com/office/drawing/2014/chart" uri="{C3380CC4-5D6E-409C-BE32-E72D297353CC}">
              <c16:uniqueId val="{00000005-539A-42EF-8D84-07A255D8DE19}"/>
            </c:ext>
          </c:extLst>
        </c:ser>
        <c:ser>
          <c:idx val="1"/>
          <c:order val="1"/>
          <c:tx>
            <c:strRef>
              <c:f>SalesVsyear!$M$3</c:f>
              <c:strCache>
                <c:ptCount val="1"/>
                <c:pt idx="0">
                  <c:v>Average of DiscountPercent</c:v>
                </c:pt>
              </c:strCache>
            </c:strRef>
          </c:tx>
          <c:spPr>
            <a:ln w="34925" cap="rnd">
              <a:solidFill>
                <a:schemeClr val="lt1"/>
              </a:solidFill>
              <a:round/>
            </a:ln>
            <a:effectLst>
              <a:outerShdw dist="25400" dir="2700000" algn="tl" rotWithShape="0">
                <a:schemeClr val="accent2"/>
              </a:outerShdw>
            </a:effectLst>
          </c:spPr>
          <c:marker>
            <c:symbol val="none"/>
          </c:marker>
          <c:cat>
            <c:multiLvlStrRef>
              <c:f>SalesVsyear!$K$4:$K$24</c:f>
              <c:multiLvlStrCache>
                <c:ptCount val="17"/>
                <c:lvl>
                  <c:pt idx="0">
                    <c:v>Accessories</c:v>
                  </c:pt>
                  <c:pt idx="1">
                    <c:v>Copiers</c:v>
                  </c:pt>
                  <c:pt idx="2">
                    <c:v>Machines</c:v>
                  </c:pt>
                  <c:pt idx="3">
                    <c:v>Phones</c:v>
                  </c:pt>
                  <c:pt idx="4">
                    <c:v>Appliances</c:v>
                  </c:pt>
                  <c:pt idx="5">
                    <c:v>Art</c:v>
                  </c:pt>
                  <c:pt idx="6">
                    <c:v>Binders</c:v>
                  </c:pt>
                  <c:pt idx="7">
                    <c:v>Envelopes</c:v>
                  </c:pt>
                  <c:pt idx="8">
                    <c:v>Fasteners</c:v>
                  </c:pt>
                  <c:pt idx="9">
                    <c:v>Labels</c:v>
                  </c:pt>
                  <c:pt idx="10">
                    <c:v>Paper</c:v>
                  </c:pt>
                  <c:pt idx="11">
                    <c:v>Storage</c:v>
                  </c:pt>
                  <c:pt idx="12">
                    <c:v>Supplies</c:v>
                  </c:pt>
                  <c:pt idx="13">
                    <c:v>Bookcases</c:v>
                  </c:pt>
                  <c:pt idx="14">
                    <c:v>Chairs</c:v>
                  </c:pt>
                  <c:pt idx="15">
                    <c:v>Furnishings</c:v>
                  </c:pt>
                  <c:pt idx="16">
                    <c:v>Tables</c:v>
                  </c:pt>
                </c:lvl>
                <c:lvl>
                  <c:pt idx="0">
                    <c:v>Technology</c:v>
                  </c:pt>
                  <c:pt idx="4">
                    <c:v>Office Supplies</c:v>
                  </c:pt>
                  <c:pt idx="13">
                    <c:v>Furniture</c:v>
                  </c:pt>
                </c:lvl>
              </c:multiLvlStrCache>
            </c:multiLvlStrRef>
          </c:cat>
          <c:val>
            <c:numRef>
              <c:f>SalesVsyear!$M$4:$M$24</c:f>
              <c:numCache>
                <c:formatCode>General</c:formatCode>
                <c:ptCount val="17"/>
                <c:pt idx="0">
                  <c:v>7.845161290322622E-2</c:v>
                </c:pt>
                <c:pt idx="1">
                  <c:v>0.16176470588235292</c:v>
                </c:pt>
                <c:pt idx="2">
                  <c:v>0.30608695652173895</c:v>
                </c:pt>
                <c:pt idx="3">
                  <c:v>0.15455568053993343</c:v>
                </c:pt>
                <c:pt idx="4">
                  <c:v>0.16652360515021464</c:v>
                </c:pt>
                <c:pt idx="5">
                  <c:v>7.4874371859296865E-2</c:v>
                </c:pt>
                <c:pt idx="6">
                  <c:v>0.37229152987524389</c:v>
                </c:pt>
                <c:pt idx="7">
                  <c:v>8.0314960629921106E-2</c:v>
                </c:pt>
                <c:pt idx="8">
                  <c:v>8.2027649769585112E-2</c:v>
                </c:pt>
                <c:pt idx="9">
                  <c:v>6.8681318681318521E-2</c:v>
                </c:pt>
                <c:pt idx="10">
                  <c:v>7.4890510948905781E-2</c:v>
                </c:pt>
                <c:pt idx="11">
                  <c:v>7.4704491725768749E-2</c:v>
                </c:pt>
                <c:pt idx="12">
                  <c:v>7.6842105263157795E-2</c:v>
                </c:pt>
                <c:pt idx="13">
                  <c:v>0.21114035087719296</c:v>
                </c:pt>
                <c:pt idx="14">
                  <c:v>0.16996753246753263</c:v>
                </c:pt>
                <c:pt idx="15">
                  <c:v>0.13834900731452457</c:v>
                </c:pt>
                <c:pt idx="16">
                  <c:v>0.26128526645768052</c:v>
                </c:pt>
              </c:numCache>
            </c:numRef>
          </c:val>
          <c:smooth val="0"/>
          <c:extLst>
            <c:ext xmlns:c16="http://schemas.microsoft.com/office/drawing/2014/chart" uri="{C3380CC4-5D6E-409C-BE32-E72D297353CC}">
              <c16:uniqueId val="{00000006-539A-42EF-8D84-07A255D8DE19}"/>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942482112"/>
        <c:axId val="942485064"/>
      </c:lineChart>
      <c:lineChart>
        <c:grouping val="standard"/>
        <c:varyColors val="0"/>
        <c:ser>
          <c:idx val="2"/>
          <c:order val="2"/>
          <c:tx>
            <c:strRef>
              <c:f>SalesVsyear!$N$3</c:f>
              <c:strCache>
                <c:ptCount val="1"/>
                <c:pt idx="0">
                  <c:v>Sum of Profit</c:v>
                </c:pt>
              </c:strCache>
            </c:strRef>
          </c:tx>
          <c:spPr>
            <a:ln w="34925" cap="rnd">
              <a:solidFill>
                <a:schemeClr val="lt1"/>
              </a:solidFill>
              <a:round/>
            </a:ln>
            <a:effectLst>
              <a:outerShdw dist="25400" dir="2700000" algn="tl" rotWithShape="0">
                <a:schemeClr val="accent3"/>
              </a:outerShdw>
            </a:effectLst>
          </c:spPr>
          <c:marker>
            <c:symbol val="none"/>
          </c:marker>
          <c:cat>
            <c:multiLvlStrRef>
              <c:f>SalesVsyear!$K$4:$K$24</c:f>
              <c:multiLvlStrCache>
                <c:ptCount val="17"/>
                <c:lvl>
                  <c:pt idx="0">
                    <c:v>Accessories</c:v>
                  </c:pt>
                  <c:pt idx="1">
                    <c:v>Copiers</c:v>
                  </c:pt>
                  <c:pt idx="2">
                    <c:v>Machines</c:v>
                  </c:pt>
                  <c:pt idx="3">
                    <c:v>Phones</c:v>
                  </c:pt>
                  <c:pt idx="4">
                    <c:v>Appliances</c:v>
                  </c:pt>
                  <c:pt idx="5">
                    <c:v>Art</c:v>
                  </c:pt>
                  <c:pt idx="6">
                    <c:v>Binders</c:v>
                  </c:pt>
                  <c:pt idx="7">
                    <c:v>Envelopes</c:v>
                  </c:pt>
                  <c:pt idx="8">
                    <c:v>Fasteners</c:v>
                  </c:pt>
                  <c:pt idx="9">
                    <c:v>Labels</c:v>
                  </c:pt>
                  <c:pt idx="10">
                    <c:v>Paper</c:v>
                  </c:pt>
                  <c:pt idx="11">
                    <c:v>Storage</c:v>
                  </c:pt>
                  <c:pt idx="12">
                    <c:v>Supplies</c:v>
                  </c:pt>
                  <c:pt idx="13">
                    <c:v>Bookcases</c:v>
                  </c:pt>
                  <c:pt idx="14">
                    <c:v>Chairs</c:v>
                  </c:pt>
                  <c:pt idx="15">
                    <c:v>Furnishings</c:v>
                  </c:pt>
                  <c:pt idx="16">
                    <c:v>Tables</c:v>
                  </c:pt>
                </c:lvl>
                <c:lvl>
                  <c:pt idx="0">
                    <c:v>Technology</c:v>
                  </c:pt>
                  <c:pt idx="4">
                    <c:v>Office Supplies</c:v>
                  </c:pt>
                  <c:pt idx="13">
                    <c:v>Furniture</c:v>
                  </c:pt>
                </c:lvl>
              </c:multiLvlStrCache>
            </c:multiLvlStrRef>
          </c:cat>
          <c:val>
            <c:numRef>
              <c:f>SalesVsyear!$N$4:$N$24</c:f>
              <c:numCache>
                <c:formatCode>General</c:formatCode>
                <c:ptCount val="17"/>
                <c:pt idx="0">
                  <c:v>41932</c:v>
                </c:pt>
                <c:pt idx="1">
                  <c:v>55618</c:v>
                </c:pt>
                <c:pt idx="2">
                  <c:v>3387</c:v>
                </c:pt>
                <c:pt idx="3">
                  <c:v>44492</c:v>
                </c:pt>
                <c:pt idx="4">
                  <c:v>18132</c:v>
                </c:pt>
                <c:pt idx="5">
                  <c:v>6530</c:v>
                </c:pt>
                <c:pt idx="6">
                  <c:v>30200</c:v>
                </c:pt>
                <c:pt idx="7">
                  <c:v>6956</c:v>
                </c:pt>
                <c:pt idx="8">
                  <c:v>952</c:v>
                </c:pt>
                <c:pt idx="9">
                  <c:v>5558</c:v>
                </c:pt>
                <c:pt idx="10">
                  <c:v>34053</c:v>
                </c:pt>
                <c:pt idx="11">
                  <c:v>21280</c:v>
                </c:pt>
                <c:pt idx="12">
                  <c:v>-1187</c:v>
                </c:pt>
                <c:pt idx="13">
                  <c:v>-3479</c:v>
                </c:pt>
                <c:pt idx="14">
                  <c:v>26598</c:v>
                </c:pt>
                <c:pt idx="15">
                  <c:v>13070</c:v>
                </c:pt>
                <c:pt idx="16">
                  <c:v>-17733</c:v>
                </c:pt>
              </c:numCache>
            </c:numRef>
          </c:val>
          <c:smooth val="0"/>
          <c:extLst>
            <c:ext xmlns:c16="http://schemas.microsoft.com/office/drawing/2014/chart" uri="{C3380CC4-5D6E-409C-BE32-E72D297353CC}">
              <c16:uniqueId val="{00000001-D7D1-4985-8934-839816FE6A17}"/>
            </c:ext>
          </c:extLst>
        </c:ser>
        <c:dLbls>
          <c:showLegendKey val="0"/>
          <c:showVal val="0"/>
          <c:showCatName val="0"/>
          <c:showSerName val="0"/>
          <c:showPercent val="0"/>
          <c:showBubbleSize val="0"/>
        </c:dLbls>
        <c:marker val="1"/>
        <c:smooth val="0"/>
        <c:axId val="702918448"/>
        <c:axId val="702920744"/>
      </c:lineChart>
      <c:catAx>
        <c:axId val="94248211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942485064"/>
        <c:crosses val="autoZero"/>
        <c:auto val="1"/>
        <c:lblAlgn val="ctr"/>
        <c:lblOffset val="100"/>
        <c:noMultiLvlLbl val="0"/>
      </c:catAx>
      <c:valAx>
        <c:axId val="9424850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42482112"/>
        <c:crosses val="autoZero"/>
        <c:crossBetween val="between"/>
      </c:valAx>
      <c:valAx>
        <c:axId val="70292074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02918448"/>
        <c:crosses val="max"/>
        <c:crossBetween val="between"/>
      </c:valAx>
      <c:catAx>
        <c:axId val="702918448"/>
        <c:scaling>
          <c:orientation val="minMax"/>
        </c:scaling>
        <c:delete val="1"/>
        <c:axPos val="b"/>
        <c:numFmt formatCode="General" sourceLinked="1"/>
        <c:majorTickMark val="out"/>
        <c:minorTickMark val="none"/>
        <c:tickLblPos val="nextTo"/>
        <c:crossAx val="70292074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doughnutChart>
        <c:varyColors val="1"/>
        <c:ser>
          <c:idx val="0"/>
          <c:order val="0"/>
          <c:dPt>
            <c:idx val="0"/>
            <c:bubble3D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1-3C65-4549-BF39-5F31C6D5F894}"/>
              </c:ext>
            </c:extLst>
          </c:dPt>
          <c:dPt>
            <c:idx val="1"/>
            <c:bubble3D val="0"/>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3-3C65-4549-BF39-5F31C6D5F8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'Products returnes'!$A$10:$A$11</c:f>
              <c:strCache>
                <c:ptCount val="2"/>
                <c:pt idx="0">
                  <c:v>No</c:v>
                </c:pt>
                <c:pt idx="1">
                  <c:v>Yes</c:v>
                </c:pt>
              </c:strCache>
            </c:strRef>
          </c:cat>
          <c:val>
            <c:numRef>
              <c:f>'Products returnes'!$B$10:$B$11</c:f>
              <c:numCache>
                <c:formatCode>0%</c:formatCode>
                <c:ptCount val="2"/>
                <c:pt idx="0">
                  <c:v>0.91994396077254081</c:v>
                </c:pt>
                <c:pt idx="1">
                  <c:v>8.0056039227459228E-2</c:v>
                </c:pt>
              </c:numCache>
            </c:numRef>
          </c:val>
          <c:extLst>
            <c:ext xmlns:c16="http://schemas.microsoft.com/office/drawing/2014/chart" uri="{C3380CC4-5D6E-409C-BE32-E72D297353CC}">
              <c16:uniqueId val="{00000000-1F9F-47B2-BB74-8E8B4EE68FA0}"/>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[SuperstoreDashboard-week1.xlsx]Products returnes!PivotTable17</c:name>
    <c:fmtId val="26"/>
  </c:pivotSource>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dLbl>
          <c:idx val="0"/>
          <c:dLblPos val="bestFit"/>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0"/>
          <c:showCatName val="0"/>
          <c:showSerName val="0"/>
          <c:showPercent val="0"/>
          <c:showBubbleSize val="0"/>
          <c:extLst>
            <c:ext xmlns:c15="http://schemas.microsoft.com/office/drawing/2012/chart" uri="{CE6537A1-D6FC-4f65-9D91-7224C49458BB}"/>
          </c:extLst>
        </c:dLbl>
      </c:pivotFmt>
      <c:pivotFmt>
        <c:idx val="3"/>
        <c:dLbl>
          <c:idx val="0"/>
          <c:dLblPos val="bestFit"/>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ofPieChart>
        <c:ofPieType val="pie"/>
        <c:varyColors val="1"/>
        <c:ser>
          <c:idx val="0"/>
          <c:order val="0"/>
          <c:tx>
            <c:strRef>
              <c:f>'Products returnes'!$G$3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E58D-40F5-A717-243FD37FBBA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E58D-40F5-A717-243FD37FBBA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E58D-40F5-A717-243FD37FBBA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D89-4EC0-BC3C-C6149C2140A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D89-4EC0-BC3C-C6149C2140A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showLeaderLines val="0"/>
            <c:extLst>
              <c:ext xmlns:c15="http://schemas.microsoft.com/office/drawing/2012/chart" uri="{CE6537A1-D6FC-4f65-9D91-7224C49458BB}"/>
            </c:extLst>
          </c:dLbls>
          <c:cat>
            <c:multiLvlStrRef>
              <c:f>'Products returnes'!$F$4:$F$9</c:f>
              <c:multiLvlStrCache>
                <c:ptCount val="4"/>
                <c:lvl>
                  <c:pt idx="1">
                    <c:v>Furniture</c:v>
                  </c:pt>
                  <c:pt idx="2">
                    <c:v>Office Supplies</c:v>
                  </c:pt>
                  <c:pt idx="3">
                    <c:v>Technology</c:v>
                  </c:pt>
                </c:lvl>
                <c:lvl>
                  <c:pt idx="0">
                    <c:v>No</c:v>
                  </c:pt>
                  <c:pt idx="1">
                    <c:v>Yes</c:v>
                  </c:pt>
                </c:lvl>
              </c:multiLvlStrCache>
            </c:multiLvlStrRef>
          </c:cat>
          <c:val>
            <c:numRef>
              <c:f>'Products returnes'!$G$4:$G$9</c:f>
              <c:numCache>
                <c:formatCode>General</c:formatCode>
                <c:ptCount val="4"/>
                <c:pt idx="0">
                  <c:v>9193</c:v>
                </c:pt>
                <c:pt idx="1">
                  <c:v>171</c:v>
                </c:pt>
                <c:pt idx="2">
                  <c:v>473</c:v>
                </c:pt>
                <c:pt idx="3">
                  <c:v>156</c:v>
                </c:pt>
              </c:numCache>
            </c:numRef>
          </c:val>
          <c:extLst>
            <c:ext xmlns:c16="http://schemas.microsoft.com/office/drawing/2014/chart" uri="{C3380CC4-5D6E-409C-BE32-E72D297353CC}">
              <c16:uniqueId val="{00000000-E58D-40F5-A717-243FD37FBBAF}"/>
            </c:ext>
          </c:extLst>
        </c:ser>
        <c:dLbls>
          <c:dLblPos val="bestFit"/>
          <c:showLegendKey val="0"/>
          <c:showVal val="1"/>
          <c:showCatName val="0"/>
          <c:showSerName val="0"/>
          <c:showPercent val="0"/>
          <c:showBubbleSize val="0"/>
          <c:showLeaderLines val="0"/>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'SPD-states'!$I$3</c:f>
              <c:strCache>
                <c:ptCount val="1"/>
                <c:pt idx="0">
                  <c:v>Sales</c:v>
                </c:pt>
              </c:strCache>
            </c:strRef>
          </c:tx>
          <c:spPr>
            <a:solidFill>
              <a:schemeClr val="accent2"/>
            </a:solidFill>
            <a:ln>
              <a:noFill/>
            </a:ln>
            <a:effectLst/>
          </c:spPr>
          <c:invertIfNegative val="0"/>
          <c:cat>
            <c:strRef>
              <c:f>'SPD-states'!$G$4:$G$53</c:f>
              <c:strCache>
                <c:ptCount val="50"/>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pt idx="49">
                  <c:v>Grand Total</c:v>
                </c:pt>
              </c:strCache>
            </c:strRef>
          </c:cat>
          <c:val>
            <c:numRef>
              <c:f>'SPD-states'!$I$4:$I$53</c:f>
              <c:numCache>
                <c:formatCode>General</c:formatCode>
                <c:ptCount val="50"/>
                <c:pt idx="0">
                  <c:v>457731</c:v>
                </c:pt>
                <c:pt idx="1">
                  <c:v>310914</c:v>
                </c:pt>
                <c:pt idx="2">
                  <c:v>138656</c:v>
                </c:pt>
                <c:pt idx="3">
                  <c:v>76281</c:v>
                </c:pt>
                <c:pt idx="4">
                  <c:v>70641</c:v>
                </c:pt>
                <c:pt idx="5">
                  <c:v>53549</c:v>
                </c:pt>
                <c:pt idx="6">
                  <c:v>49103</c:v>
                </c:pt>
                <c:pt idx="7">
                  <c:v>36598</c:v>
                </c:pt>
                <c:pt idx="8">
                  <c:v>29865</c:v>
                </c:pt>
                <c:pt idx="9">
                  <c:v>27453</c:v>
                </c:pt>
                <c:pt idx="10">
                  <c:v>35763</c:v>
                </c:pt>
                <c:pt idx="11">
                  <c:v>32125</c:v>
                </c:pt>
                <c:pt idx="12">
                  <c:v>22629</c:v>
                </c:pt>
                <c:pt idx="13">
                  <c:v>23707</c:v>
                </c:pt>
                <c:pt idx="14">
                  <c:v>28639</c:v>
                </c:pt>
                <c:pt idx="15">
                  <c:v>22207</c:v>
                </c:pt>
                <c:pt idx="16">
                  <c:v>19511</c:v>
                </c:pt>
                <c:pt idx="17">
                  <c:v>19686</c:v>
                </c:pt>
                <c:pt idx="18">
                  <c:v>11678</c:v>
                </c:pt>
                <c:pt idx="19">
                  <c:v>13386</c:v>
                </c:pt>
                <c:pt idx="20">
                  <c:v>16729</c:v>
                </c:pt>
                <c:pt idx="21">
                  <c:v>10772</c:v>
                </c:pt>
                <c:pt idx="22">
                  <c:v>11223</c:v>
                </c:pt>
                <c:pt idx="23">
                  <c:v>8929</c:v>
                </c:pt>
                <c:pt idx="24">
                  <c:v>9219</c:v>
                </c:pt>
                <c:pt idx="25">
                  <c:v>7464</c:v>
                </c:pt>
                <c:pt idx="26">
                  <c:v>5589</c:v>
                </c:pt>
                <c:pt idx="27">
                  <c:v>8483</c:v>
                </c:pt>
                <c:pt idx="28">
                  <c:v>7294</c:v>
                </c:pt>
                <c:pt idx="29">
                  <c:v>4577</c:v>
                </c:pt>
                <c:pt idx="30">
                  <c:v>4779</c:v>
                </c:pt>
                <c:pt idx="31">
                  <c:v>2866</c:v>
                </c:pt>
                <c:pt idx="32">
                  <c:v>2916</c:v>
                </c:pt>
                <c:pt idx="33">
                  <c:v>4380</c:v>
                </c:pt>
                <c:pt idx="34">
                  <c:v>1270</c:v>
                </c:pt>
                <c:pt idx="35">
                  <c:v>1317</c:v>
                </c:pt>
                <c:pt idx="36">
                  <c:v>920</c:v>
                </c:pt>
                <c:pt idx="37">
                  <c:v>1209</c:v>
                </c:pt>
                <c:pt idx="38">
                  <c:v>1603</c:v>
                </c:pt>
                <c:pt idx="39">
                  <c:v>17431</c:v>
                </c:pt>
                <c:pt idx="40">
                  <c:v>89479</c:v>
                </c:pt>
                <c:pt idx="41">
                  <c:v>35283</c:v>
                </c:pt>
                <c:pt idx="42">
                  <c:v>30662</c:v>
                </c:pt>
                <c:pt idx="43">
                  <c:v>32110</c:v>
                </c:pt>
                <c:pt idx="44">
                  <c:v>55604</c:v>
                </c:pt>
                <c:pt idx="45">
                  <c:v>80162</c:v>
                </c:pt>
                <c:pt idx="46">
                  <c:v>116522</c:v>
                </c:pt>
                <c:pt idx="47">
                  <c:v>77972</c:v>
                </c:pt>
                <c:pt idx="48">
                  <c:v>170187</c:v>
                </c:pt>
                <c:pt idx="49">
                  <c:v>0</c:v>
                </c:pt>
              </c:numCache>
            </c:numRef>
          </c:val>
          <c:extLst>
            <c:ext xmlns:c16="http://schemas.microsoft.com/office/drawing/2014/chart" uri="{C3380CC4-5D6E-409C-BE32-E72D297353CC}">
              <c16:uniqueId val="{00000001-4BBD-406F-B640-09FD81277D6E}"/>
            </c:ext>
          </c:extLst>
        </c:ser>
        <c:ser>
          <c:idx val="2"/>
          <c:order val="2"/>
          <c:tx>
            <c:strRef>
              <c:f>'SPD-states'!$J$3</c:f>
              <c:strCache>
                <c:ptCount val="1"/>
                <c:pt idx="0">
                  <c:v>Profits</c:v>
                </c:pt>
              </c:strCache>
            </c:strRef>
          </c:tx>
          <c:spPr>
            <a:solidFill>
              <a:schemeClr val="accent3"/>
            </a:solidFill>
            <a:ln>
              <a:noFill/>
            </a:ln>
            <a:effectLst/>
          </c:spPr>
          <c:invertIfNegative val="0"/>
          <c:cat>
            <c:strRef>
              <c:f>'SPD-states'!$G$4:$G$53</c:f>
              <c:strCache>
                <c:ptCount val="50"/>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pt idx="49">
                  <c:v>Grand Total</c:v>
                </c:pt>
              </c:strCache>
            </c:strRef>
          </c:cat>
          <c:val>
            <c:numRef>
              <c:f>'SPD-states'!$J$4:$J$53</c:f>
              <c:numCache>
                <c:formatCode>General</c:formatCode>
                <c:ptCount val="50"/>
                <c:pt idx="0">
                  <c:v>76368</c:v>
                </c:pt>
                <c:pt idx="1">
                  <c:v>74020</c:v>
                </c:pt>
                <c:pt idx="2">
                  <c:v>33390</c:v>
                </c:pt>
                <c:pt idx="3">
                  <c:v>24458</c:v>
                </c:pt>
                <c:pt idx="4">
                  <c:v>18600</c:v>
                </c:pt>
                <c:pt idx="5">
                  <c:v>18382</c:v>
                </c:pt>
                <c:pt idx="6">
                  <c:v>16247</c:v>
                </c:pt>
                <c:pt idx="7">
                  <c:v>11202</c:v>
                </c:pt>
                <c:pt idx="8">
                  <c:v>10828</c:v>
                </c:pt>
                <c:pt idx="9">
                  <c:v>9979</c:v>
                </c:pt>
                <c:pt idx="10">
                  <c:v>9771</c:v>
                </c:pt>
                <c:pt idx="11">
                  <c:v>8400</c:v>
                </c:pt>
                <c:pt idx="12">
                  <c:v>7286</c:v>
                </c:pt>
                <c:pt idx="13">
                  <c:v>7032</c:v>
                </c:pt>
                <c:pt idx="14">
                  <c:v>6782</c:v>
                </c:pt>
                <c:pt idx="15">
                  <c:v>6435</c:v>
                </c:pt>
                <c:pt idx="16">
                  <c:v>5785</c:v>
                </c:pt>
                <c:pt idx="17">
                  <c:v>4852</c:v>
                </c:pt>
                <c:pt idx="18">
                  <c:v>4006</c:v>
                </c:pt>
                <c:pt idx="19">
                  <c:v>3510</c:v>
                </c:pt>
                <c:pt idx="20">
                  <c:v>3316</c:v>
                </c:pt>
                <c:pt idx="21">
                  <c:v>3172</c:v>
                </c:pt>
                <c:pt idx="22">
                  <c:v>2546</c:v>
                </c:pt>
                <c:pt idx="23">
                  <c:v>2247</c:v>
                </c:pt>
                <c:pt idx="24">
                  <c:v>2194</c:v>
                </c:pt>
                <c:pt idx="25">
                  <c:v>2038</c:v>
                </c:pt>
                <c:pt idx="26">
                  <c:v>1831</c:v>
                </c:pt>
                <c:pt idx="27">
                  <c:v>1769</c:v>
                </c:pt>
                <c:pt idx="28">
                  <c:v>1707</c:v>
                </c:pt>
                <c:pt idx="29">
                  <c:v>1186</c:v>
                </c:pt>
                <c:pt idx="30">
                  <c:v>1153</c:v>
                </c:pt>
                <c:pt idx="31">
                  <c:v>1059</c:v>
                </c:pt>
                <c:pt idx="32">
                  <c:v>836</c:v>
                </c:pt>
                <c:pt idx="33">
                  <c:v>828</c:v>
                </c:pt>
                <c:pt idx="34">
                  <c:v>455</c:v>
                </c:pt>
                <c:pt idx="35">
                  <c:v>395</c:v>
                </c:pt>
                <c:pt idx="36">
                  <c:v>230</c:v>
                </c:pt>
                <c:pt idx="37">
                  <c:v>185</c:v>
                </c:pt>
                <c:pt idx="38">
                  <c:v>100</c:v>
                </c:pt>
                <c:pt idx="39">
                  <c:v>-1187</c:v>
                </c:pt>
                <c:pt idx="40">
                  <c:v>-3412</c:v>
                </c:pt>
                <c:pt idx="41">
                  <c:v>-3432</c:v>
                </c:pt>
                <c:pt idx="42">
                  <c:v>-5347</c:v>
                </c:pt>
                <c:pt idx="43">
                  <c:v>-6527</c:v>
                </c:pt>
                <c:pt idx="44">
                  <c:v>-7495</c:v>
                </c:pt>
                <c:pt idx="45">
                  <c:v>-12607</c:v>
                </c:pt>
                <c:pt idx="46">
                  <c:v>-15550</c:v>
                </c:pt>
                <c:pt idx="47">
                  <c:v>-16950</c:v>
                </c:pt>
                <c:pt idx="48">
                  <c:v>-25714</c:v>
                </c:pt>
              </c:numCache>
            </c:numRef>
          </c:val>
          <c:extLst>
            <c:ext xmlns:c16="http://schemas.microsoft.com/office/drawing/2014/chart" uri="{C3380CC4-5D6E-409C-BE32-E72D297353CC}">
              <c16:uniqueId val="{00000002-4BBD-406F-B640-09FD81277D6E}"/>
            </c:ext>
          </c:extLst>
        </c:ser>
        <c:dLbls>
          <c:showLegendKey val="0"/>
          <c:showVal val="0"/>
          <c:showCatName val="0"/>
          <c:showSerName val="0"/>
          <c:showPercent val="0"/>
          <c:showBubbleSize val="0"/>
        </c:dLbls>
        <c:gapWidth val="219"/>
        <c:overlap val="100"/>
        <c:axId val="790370936"/>
        <c:axId val="790373888"/>
      </c:barChart>
      <c:lineChart>
        <c:grouping val="standard"/>
        <c:varyColors val="0"/>
        <c:ser>
          <c:idx val="0"/>
          <c:order val="0"/>
          <c:tx>
            <c:strRef>
              <c:f>'SPD-states'!$H$3</c:f>
              <c:strCache>
                <c:ptCount val="1"/>
                <c:pt idx="0">
                  <c:v>Average of DiscountPercent</c:v>
                </c:pt>
              </c:strCache>
            </c:strRef>
          </c:tx>
          <c:spPr>
            <a:ln w="28575" cap="rnd">
              <a:solidFill>
                <a:schemeClr val="accent1"/>
              </a:solidFill>
              <a:round/>
            </a:ln>
            <a:effectLst/>
          </c:spPr>
          <c:marker>
            <c:symbol val="none"/>
          </c:marker>
          <c:cat>
            <c:strRef>
              <c:f>'SPD-states'!$G$4:$G$53</c:f>
              <c:strCache>
                <c:ptCount val="50"/>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pt idx="49">
                  <c:v>Grand Total</c:v>
                </c:pt>
              </c:strCache>
            </c:strRef>
          </c:cat>
          <c:val>
            <c:numRef>
              <c:f>'SPD-states'!$H$4:$H$53</c:f>
              <c:numCache>
                <c:formatCode>0%</c:formatCode>
                <c:ptCount val="50"/>
                <c:pt idx="0">
                  <c:v>7.2763618190904739E-2</c:v>
                </c:pt>
                <c:pt idx="1">
                  <c:v>5.5319148936170473E-2</c:v>
                </c:pt>
                <c:pt idx="2">
                  <c:v>6.4031620553359522E-2</c:v>
                </c:pt>
                <c:pt idx="3">
                  <c:v>7.0588235294117667E-3</c:v>
                </c:pt>
                <c:pt idx="4">
                  <c:v>0</c:v>
                </c:pt>
                <c:pt idx="5">
                  <c:v>0</c:v>
                </c:pt>
                <c:pt idx="6">
                  <c:v>0</c:v>
                </c:pt>
                <c:pt idx="7">
                  <c:v>0</c:v>
                </c:pt>
                <c:pt idx="8">
                  <c:v>0</c:v>
                </c:pt>
                <c:pt idx="9">
                  <c:v>6.2499999999999995E-3</c:v>
                </c:pt>
                <c:pt idx="10">
                  <c:v>4.6153846153846149E-3</c:v>
                </c:pt>
                <c:pt idx="11">
                  <c:v>0</c:v>
                </c:pt>
                <c:pt idx="12">
                  <c:v>2.1428571428571429E-2</c:v>
                </c:pt>
                <c:pt idx="13">
                  <c:v>5.7142857142857143E-3</c:v>
                </c:pt>
                <c:pt idx="14">
                  <c:v>1.5555555555555557E-2</c:v>
                </c:pt>
                <c:pt idx="15">
                  <c:v>0</c:v>
                </c:pt>
                <c:pt idx="16">
                  <c:v>0</c:v>
                </c:pt>
                <c:pt idx="17">
                  <c:v>0</c:v>
                </c:pt>
                <c:pt idx="18">
                  <c:v>0</c:v>
                </c:pt>
                <c:pt idx="19">
                  <c:v>7.3170731707317069E-3</c:v>
                </c:pt>
                <c:pt idx="20">
                  <c:v>6.1538461538461535E-2</c:v>
                </c:pt>
                <c:pt idx="21">
                  <c:v>0</c:v>
                </c:pt>
                <c:pt idx="22">
                  <c:v>6.0377358490566052E-2</c:v>
                </c:pt>
                <c:pt idx="23">
                  <c:v>0</c:v>
                </c:pt>
                <c:pt idx="24">
                  <c:v>0</c:v>
                </c:pt>
                <c:pt idx="25">
                  <c:v>0</c:v>
                </c:pt>
                <c:pt idx="26">
                  <c:v>6.6666666666666666E-2</c:v>
                </c:pt>
                <c:pt idx="27">
                  <c:v>0</c:v>
                </c:pt>
                <c:pt idx="28">
                  <c:v>1.1111111111111112E-2</c:v>
                </c:pt>
                <c:pt idx="29">
                  <c:v>0</c:v>
                </c:pt>
                <c:pt idx="30">
                  <c:v>5.9459459459459449E-2</c:v>
                </c:pt>
                <c:pt idx="31">
                  <c:v>0</c:v>
                </c:pt>
                <c:pt idx="32">
                  <c:v>0</c:v>
                </c:pt>
                <c:pt idx="33">
                  <c:v>8.5714285714285701E-2</c:v>
                </c:pt>
                <c:pt idx="34">
                  <c:v>0</c:v>
                </c:pt>
                <c:pt idx="35">
                  <c:v>0</c:v>
                </c:pt>
                <c:pt idx="36">
                  <c:v>0</c:v>
                </c:pt>
                <c:pt idx="37">
                  <c:v>7.4999999999999997E-2</c:v>
                </c:pt>
                <c:pt idx="38">
                  <c:v>0.2</c:v>
                </c:pt>
                <c:pt idx="39">
                  <c:v>0.2887096774193546</c:v>
                </c:pt>
                <c:pt idx="40">
                  <c:v>0.29934725848564159</c:v>
                </c:pt>
                <c:pt idx="41">
                  <c:v>0.30357142857142966</c:v>
                </c:pt>
                <c:pt idx="42">
                  <c:v>0.29125683060109364</c:v>
                </c:pt>
                <c:pt idx="43">
                  <c:v>0.31648351648351725</c:v>
                </c:pt>
                <c:pt idx="44">
                  <c:v>0.28353413654618592</c:v>
                </c:pt>
                <c:pt idx="45">
                  <c:v>0.39004065040650421</c:v>
                </c:pt>
                <c:pt idx="46">
                  <c:v>0.32862010221465005</c:v>
                </c:pt>
                <c:pt idx="47">
                  <c:v>0.32500000000000018</c:v>
                </c:pt>
                <c:pt idx="48">
                  <c:v>0.37019289340101358</c:v>
                </c:pt>
              </c:numCache>
            </c:numRef>
          </c:val>
          <c:smooth val="0"/>
          <c:extLst>
            <c:ext xmlns:c16="http://schemas.microsoft.com/office/drawing/2014/chart" uri="{C3380CC4-5D6E-409C-BE32-E72D297353CC}">
              <c16:uniqueId val="{00000000-4BBD-406F-B640-09FD81277D6E}"/>
            </c:ext>
          </c:extLst>
        </c:ser>
        <c:dLbls>
          <c:showLegendKey val="0"/>
          <c:showVal val="0"/>
          <c:showCatName val="0"/>
          <c:showSerName val="0"/>
          <c:showPercent val="0"/>
          <c:showBubbleSize val="0"/>
        </c:dLbls>
        <c:marker val="1"/>
        <c:smooth val="0"/>
        <c:axId val="790394880"/>
        <c:axId val="790388648"/>
      </c:lineChart>
      <c:catAx>
        <c:axId val="790370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373888"/>
        <c:crosses val="autoZero"/>
        <c:auto val="1"/>
        <c:lblAlgn val="ctr"/>
        <c:lblOffset val="100"/>
        <c:noMultiLvlLbl val="0"/>
      </c:catAx>
      <c:valAx>
        <c:axId val="790373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370936"/>
        <c:crosses val="autoZero"/>
        <c:crossBetween val="between"/>
      </c:valAx>
      <c:valAx>
        <c:axId val="79038864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394880"/>
        <c:crosses val="max"/>
        <c:crossBetween val="between"/>
      </c:valAx>
      <c:catAx>
        <c:axId val="790394880"/>
        <c:scaling>
          <c:orientation val="minMax"/>
        </c:scaling>
        <c:delete val="1"/>
        <c:axPos val="b"/>
        <c:numFmt formatCode="General" sourceLinked="1"/>
        <c:majorTickMark val="out"/>
        <c:minorTickMark val="none"/>
        <c:tickLblPos val="nextTo"/>
        <c:crossAx val="79038864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[SuperstoreDashboard-week1.xlsx]sales-map!PivotTable16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'sales-map'!$P$17</c:f>
              <c:strCache>
                <c:ptCount val="1"/>
                <c:pt idx="0">
                  <c:v>Sum of sales</c:v>
                </c:pt>
              </c:strCache>
            </c:strRef>
          </c:tx>
          <c:spPr>
            <a:solidFill>
              <a:schemeClr val="accent1"/>
            </a:solidFill>
            <a:ln>
              <a:noFill/>
            </a:ln>
            <a:effectLst/>
          </c:spPr>
          <c:invertIfNegative val="0"/>
          <c:cat>
            <c:multiLvlStrRef>
              <c:f>'sales-map'!$O$18:$O$34</c:f>
              <c:multiLvlStrCache>
                <c:ptCount val="12"/>
                <c:lvl>
                  <c:pt idx="0">
                    <c:v>Los Angeles</c:v>
                  </c:pt>
                  <c:pt idx="1">
                    <c:v>San Diego</c:v>
                  </c:pt>
                  <c:pt idx="2">
                    <c:v>San Francisco</c:v>
                  </c:pt>
                  <c:pt idx="3">
                    <c:v>Buffalo</c:v>
                  </c:pt>
                  <c:pt idx="4">
                    <c:v>Long Beach</c:v>
                  </c:pt>
                  <c:pt idx="5">
                    <c:v>New York City</c:v>
                  </c:pt>
                  <c:pt idx="6">
                    <c:v>Dallas</c:v>
                  </c:pt>
                  <c:pt idx="7">
                    <c:v>Houston</c:v>
                  </c:pt>
                  <c:pt idx="8">
                    <c:v>San Antonio</c:v>
                  </c:pt>
                  <c:pt idx="9">
                    <c:v>Bellingham</c:v>
                  </c:pt>
                  <c:pt idx="10">
                    <c:v>Des Moines</c:v>
                  </c:pt>
                  <c:pt idx="11">
                    <c:v>Seattle</c:v>
                  </c:pt>
                </c:lvl>
                <c:lvl>
                  <c:pt idx="0">
                    <c:v>California</c:v>
                  </c:pt>
                  <c:pt idx="3">
                    <c:v>NewYork</c:v>
                  </c:pt>
                  <c:pt idx="6">
                    <c:v>Texas</c:v>
                  </c:pt>
                  <c:pt idx="9">
                    <c:v>Washington</c:v>
                  </c:pt>
                </c:lvl>
              </c:multiLvlStrCache>
            </c:multiLvlStrRef>
          </c:cat>
          <c:val>
            <c:numRef>
              <c:f>'sales-map'!$P$18:$P$34</c:f>
              <c:numCache>
                <c:formatCode>General</c:formatCode>
                <c:ptCount val="12"/>
                <c:pt idx="0">
                  <c:v>175857</c:v>
                </c:pt>
                <c:pt idx="1">
                  <c:v>47521</c:v>
                </c:pt>
                <c:pt idx="2">
                  <c:v>112690</c:v>
                </c:pt>
                <c:pt idx="3">
                  <c:v>9065</c:v>
                </c:pt>
                <c:pt idx="4">
                  <c:v>8525</c:v>
                </c:pt>
                <c:pt idx="5">
                  <c:v>256397</c:v>
                </c:pt>
                <c:pt idx="6">
                  <c:v>20129</c:v>
                </c:pt>
                <c:pt idx="7">
                  <c:v>64504</c:v>
                </c:pt>
                <c:pt idx="8">
                  <c:v>21848</c:v>
                </c:pt>
                <c:pt idx="9">
                  <c:v>3791</c:v>
                </c:pt>
                <c:pt idx="10">
                  <c:v>3455</c:v>
                </c:pt>
                <c:pt idx="11">
                  <c:v>119552</c:v>
                </c:pt>
              </c:numCache>
            </c:numRef>
          </c:val>
          <c:extLst>
            <c:ext xmlns:c16="http://schemas.microsoft.com/office/drawing/2014/chart" uri="{C3380CC4-5D6E-409C-BE32-E72D297353CC}">
              <c16:uniqueId val="{00000000-622A-45AA-B062-DD10BAEEA0E1}"/>
            </c:ext>
          </c:extLst>
        </c:ser>
        <c:ser>
          <c:idx val="1"/>
          <c:order val="1"/>
          <c:tx>
            <c:strRef>
              <c:f>'sales-map'!$Q$17</c:f>
              <c:strCache>
                <c:ptCount val="1"/>
                <c:pt idx="0">
                  <c:v>Sum of Profit</c:v>
                </c:pt>
              </c:strCache>
            </c:strRef>
          </c:tx>
          <c:spPr>
            <a:solidFill>
              <a:schemeClr val="accent2"/>
            </a:solidFill>
            <a:ln>
              <a:noFill/>
            </a:ln>
            <a:effectLst/>
          </c:spPr>
          <c:invertIfNegative val="0"/>
          <c:cat>
            <c:multiLvlStrRef>
              <c:f>'sales-map'!$O$18:$O$34</c:f>
              <c:multiLvlStrCache>
                <c:ptCount val="12"/>
                <c:lvl>
                  <c:pt idx="0">
                    <c:v>Los Angeles</c:v>
                  </c:pt>
                  <c:pt idx="1">
                    <c:v>San Diego</c:v>
                  </c:pt>
                  <c:pt idx="2">
                    <c:v>San Francisco</c:v>
                  </c:pt>
                  <c:pt idx="3">
                    <c:v>Buffalo</c:v>
                  </c:pt>
                  <c:pt idx="4">
                    <c:v>Long Beach</c:v>
                  </c:pt>
                  <c:pt idx="5">
                    <c:v>New York City</c:v>
                  </c:pt>
                  <c:pt idx="6">
                    <c:v>Dallas</c:v>
                  </c:pt>
                  <c:pt idx="7">
                    <c:v>Houston</c:v>
                  </c:pt>
                  <c:pt idx="8">
                    <c:v>San Antonio</c:v>
                  </c:pt>
                  <c:pt idx="9">
                    <c:v>Bellingham</c:v>
                  </c:pt>
                  <c:pt idx="10">
                    <c:v>Des Moines</c:v>
                  </c:pt>
                  <c:pt idx="11">
                    <c:v>Seattle</c:v>
                  </c:pt>
                </c:lvl>
                <c:lvl>
                  <c:pt idx="0">
                    <c:v>California</c:v>
                  </c:pt>
                  <c:pt idx="3">
                    <c:v>NewYork</c:v>
                  </c:pt>
                  <c:pt idx="6">
                    <c:v>Texas</c:v>
                  </c:pt>
                  <c:pt idx="9">
                    <c:v>Washington</c:v>
                  </c:pt>
                </c:lvl>
              </c:multiLvlStrCache>
            </c:multiLvlStrRef>
          </c:cat>
          <c:val>
            <c:numRef>
              <c:f>'sales-map'!$Q$18:$Q$34</c:f>
              <c:numCache>
                <c:formatCode>General</c:formatCode>
                <c:ptCount val="12"/>
                <c:pt idx="0">
                  <c:v>30439</c:v>
                </c:pt>
                <c:pt idx="1">
                  <c:v>6378</c:v>
                </c:pt>
                <c:pt idx="2">
                  <c:v>17494</c:v>
                </c:pt>
                <c:pt idx="3">
                  <c:v>994</c:v>
                </c:pt>
                <c:pt idx="4">
                  <c:v>1361</c:v>
                </c:pt>
                <c:pt idx="5">
                  <c:v>62019</c:v>
                </c:pt>
                <c:pt idx="6">
                  <c:v>-2842</c:v>
                </c:pt>
                <c:pt idx="7">
                  <c:v>-10147</c:v>
                </c:pt>
                <c:pt idx="8">
                  <c:v>-7300</c:v>
                </c:pt>
                <c:pt idx="9">
                  <c:v>611</c:v>
                </c:pt>
                <c:pt idx="10">
                  <c:v>1251</c:v>
                </c:pt>
                <c:pt idx="11">
                  <c:v>29144</c:v>
                </c:pt>
              </c:numCache>
            </c:numRef>
          </c:val>
          <c:extLst>
            <c:ext xmlns:c16="http://schemas.microsoft.com/office/drawing/2014/chart" uri="{C3380CC4-5D6E-409C-BE32-E72D297353CC}">
              <c16:uniqueId val="{00000001-622A-45AA-B062-DD10BAEEA0E1}"/>
            </c:ext>
          </c:extLst>
        </c:ser>
        <c:dLbls>
          <c:showLegendKey val="0"/>
          <c:showVal val="0"/>
          <c:showCatName val="0"/>
          <c:showSerName val="0"/>
          <c:showPercent val="0"/>
          <c:showBubbleSize val="0"/>
        </c:dLbls>
        <c:gapWidth val="219"/>
        <c:overlap val="-27"/>
        <c:axId val="1314827384"/>
        <c:axId val="1314824432"/>
      </c:barChart>
      <c:lineChart>
        <c:grouping val="standard"/>
        <c:varyColors val="0"/>
        <c:ser>
          <c:idx val="2"/>
          <c:order val="2"/>
          <c:tx>
            <c:strRef>
              <c:f>'sales-map'!$R$17</c:f>
              <c:strCache>
                <c:ptCount val="1"/>
                <c:pt idx="0">
                  <c:v>Average of Discount</c:v>
                </c:pt>
              </c:strCache>
            </c:strRef>
          </c:tx>
          <c:spPr>
            <a:ln w="28575" cap="rnd">
              <a:solidFill>
                <a:schemeClr val="accent3"/>
              </a:solidFill>
              <a:round/>
            </a:ln>
            <a:effectLst/>
          </c:spPr>
          <c:marker>
            <c:symbol val="none"/>
          </c:marker>
          <c:cat>
            <c:multiLvlStrRef>
              <c:f>'sales-map'!$O$18:$O$34</c:f>
              <c:multiLvlStrCache>
                <c:ptCount val="12"/>
                <c:lvl>
                  <c:pt idx="0">
                    <c:v>Los Angeles</c:v>
                  </c:pt>
                  <c:pt idx="1">
                    <c:v>San Diego</c:v>
                  </c:pt>
                  <c:pt idx="2">
                    <c:v>San Francisco</c:v>
                  </c:pt>
                  <c:pt idx="3">
                    <c:v>Buffalo</c:v>
                  </c:pt>
                  <c:pt idx="4">
                    <c:v>Long Beach</c:v>
                  </c:pt>
                  <c:pt idx="5">
                    <c:v>New York City</c:v>
                  </c:pt>
                  <c:pt idx="6">
                    <c:v>Dallas</c:v>
                  </c:pt>
                  <c:pt idx="7">
                    <c:v>Houston</c:v>
                  </c:pt>
                  <c:pt idx="8">
                    <c:v>San Antonio</c:v>
                  </c:pt>
                  <c:pt idx="9">
                    <c:v>Bellingham</c:v>
                  </c:pt>
                  <c:pt idx="10">
                    <c:v>Des Moines</c:v>
                  </c:pt>
                  <c:pt idx="11">
                    <c:v>Seattle</c:v>
                  </c:pt>
                </c:lvl>
                <c:lvl>
                  <c:pt idx="0">
                    <c:v>California</c:v>
                  </c:pt>
                  <c:pt idx="3">
                    <c:v>NewYork</c:v>
                  </c:pt>
                  <c:pt idx="6">
                    <c:v>Texas</c:v>
                  </c:pt>
                  <c:pt idx="9">
                    <c:v>Washington</c:v>
                  </c:pt>
                </c:lvl>
              </c:multiLvlStrCache>
            </c:multiLvlStrRef>
          </c:cat>
          <c:val>
            <c:numRef>
              <c:f>'sales-map'!$R$18:$R$34</c:f>
              <c:numCache>
                <c:formatCode>General</c:formatCode>
                <c:ptCount val="12"/>
                <c:pt idx="0">
                  <c:v>7.429718875502038E-2</c:v>
                </c:pt>
                <c:pt idx="1">
                  <c:v>7.9999999999999918E-2</c:v>
                </c:pt>
                <c:pt idx="2">
                  <c:v>6.6666666666666555E-2</c:v>
                </c:pt>
                <c:pt idx="3">
                  <c:v>0.06</c:v>
                </c:pt>
                <c:pt idx="4">
                  <c:v>4.9999999999999996E-2</c:v>
                </c:pt>
                <c:pt idx="5">
                  <c:v>5.6174863387978322E-2</c:v>
                </c:pt>
                <c:pt idx="6">
                  <c:v>0.35859872611465005</c:v>
                </c:pt>
                <c:pt idx="7">
                  <c:v>0.37968169761273235</c:v>
                </c:pt>
                <c:pt idx="8">
                  <c:v>0.38305084745762707</c:v>
                </c:pt>
                <c:pt idx="9">
                  <c:v>6.6666666666666666E-2</c:v>
                </c:pt>
                <c:pt idx="10">
                  <c:v>8.5714285714285729E-2</c:v>
                </c:pt>
                <c:pt idx="11">
                  <c:v>6.4953271028037232E-2</c:v>
                </c:pt>
              </c:numCache>
            </c:numRef>
          </c:val>
          <c:smooth val="0"/>
          <c:extLst>
            <c:ext xmlns:c16="http://schemas.microsoft.com/office/drawing/2014/chart" uri="{C3380CC4-5D6E-409C-BE32-E72D297353CC}">
              <c16:uniqueId val="{00000002-622A-45AA-B062-DD10BAEEA0E1}"/>
            </c:ext>
          </c:extLst>
        </c:ser>
        <c:dLbls>
          <c:showLegendKey val="0"/>
          <c:showVal val="0"/>
          <c:showCatName val="0"/>
          <c:showSerName val="0"/>
          <c:showPercent val="0"/>
          <c:showBubbleSize val="0"/>
        </c:dLbls>
        <c:marker val="1"/>
        <c:smooth val="0"/>
        <c:axId val="1314837552"/>
        <c:axId val="1314837224"/>
      </c:lineChart>
      <c:catAx>
        <c:axId val="1314827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824432"/>
        <c:crosses val="autoZero"/>
        <c:auto val="1"/>
        <c:lblAlgn val="ctr"/>
        <c:lblOffset val="100"/>
        <c:noMultiLvlLbl val="0"/>
      </c:catAx>
      <c:valAx>
        <c:axId val="1314824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827384"/>
        <c:crosses val="autoZero"/>
        <c:crossBetween val="between"/>
      </c:valAx>
      <c:valAx>
        <c:axId val="131483722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837552"/>
        <c:crosses val="max"/>
        <c:crossBetween val="between"/>
      </c:valAx>
      <c:catAx>
        <c:axId val="1314837552"/>
        <c:scaling>
          <c:orientation val="minMax"/>
        </c:scaling>
        <c:delete val="1"/>
        <c:axPos val="b"/>
        <c:numFmt formatCode="General" sourceLinked="1"/>
        <c:majorTickMark val="out"/>
        <c:minorTickMark val="none"/>
        <c:tickLblPos val="nextTo"/>
        <c:crossAx val="131483722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1D025856-08AB-44AC-92FE-33B6A61661B8}">
          <cx:dataLabels>
            <cx:numFmt formatCode="$#,##0" sourceLinked="0"/>
            <cx:txPr>
              <a:bodyPr spcFirstLastPara="1" vertOverflow="ellipsis" horzOverflow="overflow" wrap="square" lIns="0" tIns="0" rIns="0" bIns="0" anchor="ctr" anchorCtr="1"/>
              <a:lstStyle/>
              <a:p>
                <a:pPr algn="ctr" rtl="0">
                  <a:defRPr sz="600" b="1">
                    <a:solidFill>
                      <a:sysClr val="windowText" lastClr="000000"/>
                    </a:solidFill>
                  </a:defRPr>
                </a:pPr>
                <a:endParaRPr lang="en-US" sz="600" b="1" i="0" u="none" strike="noStrike" baseline="0">
                  <a:solidFill>
                    <a:sysClr val="windowText" lastClr="000000"/>
                  </a:solidFill>
                  <a:latin typeface="Helvetica"/>
                </a:endParaRPr>
              </a:p>
            </cx:txPr>
            <cx:visibility seriesName="0" categoryName="1" value="1"/>
            <cx:separator>
</cx:separator>
            <cx:dataLabel idx="35">
              <cx:txPr>
                <a:bodyPr spcFirstLastPara="1" vertOverflow="ellipsis" horzOverflow="overflow" wrap="square" lIns="0" tIns="0" rIns="0" bIns="0" anchor="ctr" anchorCtr="1"/>
                <a:lstStyle/>
                <a:p>
                  <a:pPr algn="ctr" rtl="0">
                    <a:defRPr sz="600">
                      <a:solidFill>
                        <a:sysClr val="windowText" lastClr="000000"/>
                      </a:solidFill>
                    </a:defRPr>
                  </a:pPr>
                  <a:r>
                    <a:rPr lang="en-US" sz="600" b="0" i="0" u="none" strike="noStrike" baseline="0">
                      <a:solidFill>
                        <a:sysClr val="windowText" lastClr="000000"/>
                      </a:solidFill>
                      <a:latin typeface="Helvetica"/>
                    </a:rPr>
                    <a:t>Oregon
$17,431</a:t>
                  </a:r>
                </a:p>
              </cx:txPr>
            </cx:dataLabel>
          </cx:dataLabels>
          <cx:dataId val="0"/>
          <cx:layoutPr>
            <cx:geography cultureLanguage="en-US" cultureRegion="SG" attribution="Powered by Bing">
              <cx:geoCache provider="{E9337A44-BEBE-4D9F-B70C-5C5E7DAFC167}">
                <cx:binary>1H1pb9w4s+5fCfL5ykNSpEgenDnAK6n3xUucZCZfhI7jaBclUfuvv6V2HNuyM/HB+F6gkYGmtbC7
xIe1V9H/fdP9101yeyjfdWmS6f+66f58H1RV/l9//KFvgtv0oM/S8KZUWn2vzm5U+of6/j28uf3j
W3low8z/gyBM/7gJDmV1273/n/+Gb/Nv1VbdHKpQZZf1bdlf3eo6qfQ/3Hvx1rvDtzTM3FBXZXhT
4T/f/yc5fD2kh/fvbrMqrPrrPr/98/2Th96/+2P6Vc9+9l0ClFX1NxhrkjNuWZRYSMCRcYHfv0tU
5v+4bQjrTFBkmgSZmLD7390fUhj7CmKOpBy+fStvtYaXOf7/0cAnlMP17ft3N6rOqnHCfJi7P99/
zMLq9tu7D9WhutXv34VaOXcPOGok/+OH4/v+8XTK/+e/JxdgBiZXHqEyna7f3XoGykq1b4gIJWeI
U4txShEWjFH+FBFpnjGEkIWRyTCzpqD8jpiXEbkbNYFj9Z+ThOM/ZXzI9AFWy5sxCT0TUgpgAQtb
BCNJJ5CQM2pKzBjwj4VNMjLR3W//YJRXUPQyLg/vMsHmP1cnik04qOwNucWkZ0SaxJRMmgwxweRT
aDDGZyDfLCwpZQIhLqbQ/JagXyHzY+AUmC8nCYxzSMLvqszCt8SGnxFGLW4iRDFDwCFTbOSZhTnh
EjHCTWpOsHkdTS/D83jsBCHnPyeJ0MVtluk+aQ5vihFFINosS/JRvlFLcNDxj/U/52fCFEJyjhgw
zzMb4LVUvYzS09ETnC5OEydHJao8fFP3cuYNbDRxBugw9oOLkEWeYoQROwMzQRBhcQo6igKfPVY/
r6HoZXweRk6wcc5PkocclWW3N1V4U1f3U/Tv4aH4jHEwxTi22FGOTawDDia2CeA8451XUvMraB69
yhSd65NEZxdqreoyfDtoTHFmWhzMZRMxzJ97NxIMN84JaCew7F4w3F5D0cvwPIycYLM7Tc5xb5ND
eyhv3xAbeYYQ6BvBKJUEP9c87Az0kQUCTQjKLfB07n/7zqh+DUUvY/MwcoKNOztJvrmPD7xT39+B
xK7Tr29qxYH2QQAARAgIt4CdJtoHLAQEXpEAALlJKMFggT/WPv9b6n6B2Y8YyNN3nOLnnCR+czAY
wm+H+2n79xqJiDMmGcPgFiEMiI2QPDbqBIg9AQY3ESalnABv3f/2HWu9gqCXUfo5cALM/DQDO4tb
VfpvykvkzKJgCgiYdIHALwVL7Qkw5hml1OQUiReBeQVBLwPzc+AEmMVp2tjXt92bxncwqBqTSwIB
AjkGO5+iIuWZCRc5FRSbCEIMYOA9lnC/peZlTH4MmyBy/ddJyrDVt0Pwhi4PpWemkGg0zQTBRDwP
HdAzC0I+FgQPiLxzWx9D8ltyXobkx7AJJCv3JCH5fKurd59CkGBvGjEAm/qYKQDDDMzqMW7zlFsE
gqCOye9Vz9GuewzNq8l6GaLJ8AlUnz+dJFSrJAkzFb5hyBriOhiYh2JLmhgz8gwleYapALMN7gjr
ecj6NRS9DNDDyAk2q9M0Aj6ougreOYdSAUZvaKSZJtjVphwtMOARCQb2Mz4SEgwBiGAzTp4baa+n
62WcpuMnaH04TVt6lX0LD28KkzyTWEoIUUOO4RgCncBknUFoB8KnY+ANQnOTHOkr6HkZnp8DJ7is
9icp4TZvnZIT4MKA7zLyjaCMI/MpLBIiPwLyp5AkFQLiolOv9Pf0vAzL/bgJKpsPp4kKKOb6Ju7v
7dl/73qa/GyMgRJBJR4zpWNO54mHw4BdOMBxdDun3LJ5BT2/wOXnyCkyf58kMltVh/qNJRk6kwIj
EGbc5IwKMWUZDKkg4BjOmHW0GCZuzqtIehmdR0Mn8GxP0wH9dFumKqvejm/A4YGJJ/DPJJIJKSZW
NSQRLItY4OqYwuTgGk1CNq8g6GVofg6cAPPp+iT5ZncIszcMUlN2ZtIxTsPoXY56AoslzwikDihU
7HAESghPgtS/JedlUH4Mm0CyO83w9O5Q9skh+/Z2zAIuqBy1DJNjBuGOGR4rGW6dcYShLkRS9rxs
7TX0/AqW+zeZIuOeKLNofbgJan1bVfrt4IEKNqjqMEGNsGMBmzUJP3MoyYFqAgi0MfBOAUVgqscR
gt3hlWT9CqUnw6dQnabC2YU3QegfsvuZ+veWGmgcAVJLQt0ARmMKbhL1FAzS1mgsDIHaqZdQegVF
vwDo58gpNquTZKP/BzE2sKJBfkHSmkAmQFpoykEQgwPPB7JtyGIUAqBw/zEHvYail7F5GDnB5tOp
8g2USWhVvWHghlpgE0C1533JwOjEPNY+kp5hKSA6Khi5K5p6Cs4ufAVJL6PzaOgEnt1phgXGMonx
vzwP7yfp30u2saYd+AaEG0Q2uSXZxNERUHYILs4vKwteSdSvIHr0RlOQTjNKsANP501jahRKBkCj
QBCAjnloqC54ykEQN4AcAwg/C3LUHDIMUwPh9wT9Apz7gVNgrk9S8exvv5YHHb+lbINaNsIhsUMJ
+DQQdZ4EpSEVCiEEJiEcfSwsEJOS3ddQ9DI0DyMn2OxP0+u5C6+7h/htdQ+FTgMQXVDKRu48zinn
oDMCDCWxZQoswLa+F6t3lR2vpepljJ6OnuD04TR9oP1tc3jL2hsTigUYNBwIAj06IwAgux5bBxhb
oH0gnGBCkpSMMYOnCP2enpexuR83QWV/mgnR/W37bnlIcx2Eb1lzSM0zS4Dqh14REHBQ8D5RPOCZ
Mn4scrurR3xsU7+apF/h8+SNpjAtT1QBte/Wt6W+7e8X8b+33sbMNRQPgNWGLFNCudSEgThUfnAB
xsGPcsPnKug1NP0apPv3mSK0PlmEdrddePOGxTnQcwVlnlBXCDYamGjPKkIxss7A+wEQBaSv0bGD
ccpJv6fp1wjdj50itDtZhP5WZfyGHETOIPRJoHCaEza2xE05iJ1ZoJ0o+KdEjrXXEyNhlHS/o+jX
6NyNnGLz90li8/kACijzK/WWcTd+RqHXgIP+F3fezcRAIOgMQqcmlLdZFoeEz8TEfh1NL+PzeOwE
oc+nGd/Zq/L/TXUOtFRBcQ4HLfRi5wiH+inoXICCdxNqdMbu+Hv+vTO0X0/Xy0hNx0/Q2jsnyU93
b/XmThFwFNTvgq4Bc/tYzDbhKISgvhe6hAlB0AR8zK0+0UfHNfR7qv4JqfvRU5xO0yn63CvYd8K/
X9JvYNSBSpISEtj4h1QDlfPEK0IQ8Wbg1x7tiefG9ysIehmdnwMnwHw+TYV0HoRvaMiBqQ2ZbQbR
bNBG0B8/CrHHqECfCIcSHgYZIna3Bcj9irgTcr+j5mVI7kZN8Dg/TQfoPE6g7v1NN2QBxTO25VgM
QY/IC9t/AKOAbT3uZPCsofQ11PwCk5/vMcVlc5KK5ry89d/UaINiXVNAUOdRbdRjToE8Hcivo7Pz
vBnh98T8ApQfLzGF5OokIbkKYMeedyv9tqUg0Hw9FrFLyPeMbVPP6tzHiA40kCJwVaFHG4IKEzvt
tVS9jNDT0ROcrlYnidM17DMBuzXdvmEVlclgEykCNdRQ6E7o2JUw0TNjRtWEvUKQAG0DW4aAdfDY
QHsVSS8j9GjoBJ7r08yYfqwOwf3s/Hu7bIxWExNCngTSbZgDpzxF5rh9DuQajv0H02rd35HyMiJ3
oyZgfLw+SV75HOoblenwLcMDEN40pYTtv6C1bYxzTjJwkLyG8mq4A07ncT+jiUB7FUkvI/No6ASe
z6chym7+ce+4O4lyxzNPnvzfbpknwQIDMQX9UybUhQIWT3kGcqTQeACtcRJDyyhsqjORZpMt7X5N
1ssoTYY/eZP/T/vl/XovvZ9bDbqH6jA77lH4aDu9f757fF3YOHEy9IcmeFHW3c3d6hvsY8igOfcR
kOOXPNEhj0Nfz4bdHnT153tjzM1JCCJYFkQJRkUEyLbQRTneIhT47tgoN4rBbAwZ/PmejntYQCIJ
BCe4tnfiU4/9YnBr3JMHkuTQFwSdw0edd/+CFyrpwTr9ORs/zt9ldXqhwqzSf74fuT6/e2x8OwjV
QiAQSyg0hn3/YAs6CnI6vzlcgZM+Pv1/BjUUtaFr6zJGLHSzMu5XuvJXlY9ax6/TbJaazIHWc9+u
JI4XVqs2GUJqrlqcrnUuirks5TJKarQzkvj7o5l8gToCOcspdWOZIIf2adhqDarYn1Lns44mPKjo
pYWVXQyK7hJpFHYlDLYKE3ypqHfFsLLsTEW12ysjcThsyLKsfU0dnopwFvtY295Q2oFg0dYbammj
nge2idvgvPbCeZpmthqsxjGV9/U35I+TN5lc6N+CTRXHTiEL8H9KfulXcVsqTC8H2eV/l4OK9sUQ
FU7M89zJB0pcHwfyIkB2bbZ/9z6qLipMNqnFg60Z0HBL/GRdVCLbc5U4wohnlajwR5mXq1AZws1S
L52HpChXTaOvCCd64/nYVl4auWaO+DY1ksvfvNM45U/fCZqnobITwl1jb9r0nYgZ+pmMEvMSFnq2
KDXiTlNyf45af1WTrLZ5gNk2hvUxz2Mhlp4qjDXDQb/tqNcuQlF8FF1fbHhqzmVU4D0V1yQMa4dE
Mb2yklLZfobtTvoVFHD83JP0hdU02hzPSQfeocBRwFVjO/7jtZ7lmVf7uSSXOBcOsozoqseLNi1K
O0lDz+F+E2yyoQjssI93TZ10X3LtVKKdM2Y0yyjEcgbsGy46f+jmZq1Su43bcNEGjVPAK2yMiOyM
xg+dnmtpkzILzoVhzirVok1ApXY5170ThbFce4onc1gbtW3RYLBhmycTlqTuZlVK5KwIh8iJ2yCY
F5YKF0abqyU3z5mvkJNQ5S8Hbwguc89zC6/K7dqQeFX0/j4MLLk7HuLI5Y2VLpgV1E4Zo13fFeGK
hUY1x6m2qYeo3fqq/yKVVdmiDT83hqp3kUGTGYiKbqGRZ9oiwtGcoqo5P35q4+Yijqp4hkxDX0FY
VO1R4a0UlgtREFe2rWW3VnxtDbR0yi7GMwPTyu6jslh1GpVua+TfequTqzTUf5HMb+2hE/QywPmS
pbpc/jPeY6HxM7yhUA9ca8LG0iP0FG/RCrPueEAuDVJvG14LOxFlufB0Ysd1QleQ5tq30Ma8Ur3+
GITMnMWpGGzlK98ZiId3gcoXtTQcHJfDNqnxZWu4flx2tin7wR1KuZMsk59/Q/ZI1pTDoLhQQjZ6
7PuUE6lhGYhHHSvx5cAMBwR3cOXH1rnJ49QlVirmRUYiAN6XNvQwZDsa6HVoxB+0PMAmFGRjofC7
8FW5bAU1VzqVtkGDdGYW2eD2QR0u/pncsRNlSi5kBE3BoZoYxMJURjdSZnERd/gy9URxgXrtiD7+
ErbJNqhV7QiRFW6UibXI6BYPWbzFfvQxjEUFtuE/sffYef6cENjbAWwjoAbaM5/C7fW8AtUEKNVZ
86GIMd2Wn5MgsrYqNO0AGfWntPk7Vhn9EA7xzieddKqWkPPjVPa6mod9m+zLrKLu0NeO7xgoIqu8
yHK71Ji5YWRsAZzWDrJs2XQpX5GwuWpiqvZZ0a9bD8u572HtlLxAW8PI+rURJX9FcWBA1uWfXpW8
sERMqMYCkwJ2H4OU30SSEWooWSAPXWrI0NO6jTatQMQeSpO7ScSueh1/t5S4NIwimuVel3yJLHOH
+8aakdAc5nlU1YteDOUq4GRDqhQ19mB0i0FmhlsYmW//M8HWc0UOvZl01Bnwb3TWn2KD8wiFhtmQ
y1JXwiVp2CxASC8GXt/kfcXPx5SYXSRhYNc8ZrOaI7VJy4iutEncOmYXOBjwjKruholGbHEQxy4T
6gtsddw4oIBbEKFmvApIdN4OpmETqzFXgn62Kl8sUWCW61gFuZ3BLyxrba4DKBBxxzKheYnMwm4w
T7d12qdblANz+2rDSXcVIyK2VdzImYhKvDQ6ntpxM88G0ewL0axAK4jzqBsqF2XkItM++25EtZOF
Ob40ar42o9pfqwh/wNI3P6adUdqYKLpmWtlmlnY7zzKNdRqUMzq+FCnNZv7P805HWTGRJWMxGEwD
ROHBuZuIwCjxvVr0El9KmSeDw4fmqg8GtRl4WS4tw+quDNm0Tgj2xbbvh9oO2n5lqV7OGiMtlymi
3rzWdD0IvKCZsa9rs3IY7QonQn6ziorA9YXqN7n/sW6048HmK/O8qHPXMuvQ9iqwDbOefvAzS86b
KDqPjcy6FsJwkoxsBrMmO6FyZBe91+5ITOdDGy9zoZIPTTGYjqzoPA3qbN6BHrTbiOezlMVyRVRZ
/2aFYjC2n80UhMdhU/Kx6Q66iJ6uUKMjdWN5FF92efaZFn5oizr4K05gIeoCU1dYRm97bVk4Xpim
G9ZXdlCnrR3TLt/0XqJtM+93mcl7SN39E7NbU7MFeppApoHjgGCzWwgFTyhLK59EKO71ZZubahO1
sb6AHQUyW8YfvcIQ25Ib286gmW3kYeliK8kWXjEwW1i54RyXb27GzZL1JbMrYpi7UlBlh3WDtr0n
dwNRhuN7VrKgJDfmtIrDeayH2K3qoJ9l5tKvKbpqzc+tBXrRaAdsD7lFlzGvDkaWtCvs2ZkxhIs0
YcVM0cx3uiRf9MUg7aDIE5tq5DA9Ln7TyhzU5KaThrnbeUFtV6EM5pir0slozJzAl/ncTFHntsx0
YQOSfh/Hhyju621Yz/IERDPYHgpsdfIpTjGeN8Is7SbP07n029IJJPUd7RPtMEWHmRkq3+VZmPxO
/kI1y2S5gLsEm2xAwzOGgj8OWwU8XS6DiCUvwt6/NOJW7VNjaObUSLjDsoA7ytgyVnwLva6a86EX
qyoK19LMgutqMMpVy+LECfhX0ZXxnvU1pTbhw+DSvACzEaMV56UInLbqqznzqXYi62uiffBtosab
9bJFe6XDeV3F8QXCf1dVga9ir/tYNRba1eoikvE5agzfhQlDiyAqb8LaWqR2hzobMkPBVdsQ60Na
GevY9GubRKSZZXTWNWE3F8DStqnCepf18EoNxWCrRr5TSx+5oHGiTR1FvtslVzxMEncIwEpqLLm0
hO9EoszXeSBi2xJ9tkBljty0o8TRGW+3phV327tPpL7sUrrmXmfO/NDztjjUMxR38Tkr2lmq4sI2
jZIveJK5uV8XtmYom+Wiw0s/JldyaL3L3jGteptZredWRfQZt7xcRkStu1Kq2RB71C6HHlZaMuhF
kKV2UvDw3A+EtIsobxY80nwBX2vavo60W7UeOGM1LeyYdZGLVF/YHRi9+yL5qy8xXtXgXjuDRv7M
6si6KYx+K3Oczko90xLsgdJru0tP5L6Dozra90JFdudJa2Z26c1Qx/0yKwN4T0b3Ha23BgNqEiet
/fLcDIPCQbHGbmO2pt1xK7NTVKlZh4WTsuY2Im2yQa3ep02CFpbwOrese8cajPqStrB6AN5kkaf8
G44Mb1EGvbEb2sJhHmr2USPNi6aKvmhzOGQiC+ZRnFiXfdbboDPwqhHWBS29v8ooGC5C1c4ppPDd
EsOCiKgxN3KtlkVsJXOm9DeaELLq+BDZZSPQdVmpldJo2ABsoWMItQbDGC9NZvpOouN9aHTDLMqH
1EZxkm+S3rrIgVWWXS6rXe6C/+MtZBZshapvBVYCYgk62iW4H0CBm3oeeFrvvT7U+6SU7pDW5QqK
09MNkf0MwhmFk3igb2Uhe3vQbbrzcr2rQ45sqFHrLrm2ajcnhtNk8FoW/NmLc5GQwk5FkM/DMMjm
iqnc5m1a2m1fW27jgRfmDyvoAY73bfJdJcBgXcLlEqNiL4FmD0wu5etu15ue79aQcXBDAjEduwAL
HARyKVzDtDaV1dSLtpTdeKk8DwZfn9NkqOwB6n5mUYCSTZnk/kwxmrsBtWCpoe4ThVFbA6EMQgOG
+NwZ8P7NsMy1rOx4oOgiqSp00Q99exGtWJZGdljBJOkoz+w6NYmdyjxzYmj33OeNt64UZds0sA61
F4czxodlWHXWOU6aYpEondkeM5jjiyF3YKv1fEZKedMH1Eka80vnCWPRRNpr3a6qE5vDyp91XTys
zcEHWRtUt7yKur0cDzxHmV0ICAqBb8c3XuDFi6ZLvvWp718MVVutDOJdKOE5RjHQawhg7crS83eh
ZWK7lmWzxEH5KS1i8sHyySYw+mEfogWH2IPdmCS2DVi2X8Nh+NZ7Bl+oIY1tXMlmO+TYBmMscDAu
u03OPgY5+ELxEMROSrFN5cAvjraMH4XnujPCvcfLvR94wdLPU2/hxzyzIZQB9l1TUAcEgTULdKPW
LedOYXn8olbdl8Kq1knRBR9oTGces/SsMYe/WNAX87Tg0sZ1EbtFw9V1S8/ziNsgvvA5yKnArfNo
qQnzISaivTmPG9e00tSpYN90GzdduQwa4zaosLmqS+/CVCqwtazpR4zJRyMYulknPGX3ISsTuwaX
bv3oI3jvcL7oSJqtwZst1k1YF2twi/K7U6I7dfRzi7WI5DlI5WFOZZivWSYGNBs6kNV35yiwbC/U
wpG5pdYF6X4cgs7YEa75vDNgWuuClY8OpVyjMGcrnlFYHx1I2Rmke755SJZraoJdZHGvcmPG+3U4
Hrg/9Gsv57ZhkWZZ4NApQN2tg7ZpFoSkq8g3+lnaN4e7y0G4DSwSL/Iqq9fleEhNr1rXYUogYsIi
NylSvU6p53Jw6Zdh1/WJ3Ru1Xh8PATb12kBwqJLgxkrbcm4lSWJ7UvczolA/b7Pko0/9j6VVlwvR
xGBOZWkyi4SZrZM+AQUUBNI1GxxueAbMMpQNsvOh/0ACENQpSRMwhdZZ3bFVoysFLxn/OExOhzbK
3MEomM2ljmYtzTu70dknYrQZGAeeWh8PA2/yu0/H07I36LLRkSOjoAA3Eg6gi/P18fT4yW/NLLGP
51Gn5iU2tGPy7Lzs8Icoof7KqEAl84QbixaEvUuC3i4DIt3aioeFstQ1phAHbfxau03cX6AwKl1D
VJuyUMaM41uUW7u2jSIbKhkt8Gkb7MTCau2qGAqH+oXndtRCs6pokZu0rSPaSO0TeV3B3xya+9yL
ZwaBvZ+lXgxtyGyQlZ1dN7Hlem0+55Zn2EHuOXXAelv3itoatkmz2yKFiYJ4xbot0XdDGgdJYjc0
OLBnAB5uXCWrMmpnZeUvOx1T12/aGQcTZyviPlsxFaxEAbo/obhYwrZrmRHOW5HVbjXoFMwIv3YM
1WxJlxx99cTBifHBYmHsBl4F4Uw/Z26KeeP0pt5AaGiZJQIWRNrKGKKCA7DaeAD1tZJ+qRfHS5FR
ZOvjc8dPx2sPz96N/eXth29gAQQHq8YInOlvphpEqv3wM3mBwoXsu82j746Pz5CiSRY44+u872HI
w5fno1XkBQX0XORkmB1vKBBPgxM3FSAygK93/IbjnYdxR1KOp7GfE7D5fRf7veGyMqrtJOvmUQQc
ogQzgfvAQRKq+hZF3sLoTGSDnTa4RHpmYlteWK+Ph4GQ0qkjZDosqkDg93hO+qZyMiwKp4PNnxzB
YnAvYWuuDbJi4cayAY8D/saU4eTkJohCaxWigK2zpmDruGVRZmewocfcqIIPrRDAycfbx0MNftBa
cBk7pMipIzMzpM7xDmhBtu6jaFNG0bA4Pne8dDwcT1OW0aXBmKvHLzleZ4n48SlPEEQNUCTdhwFg
ySegiSHzkOa9WDIvtSNhVKs0roY1K0F5egbSxEkGwxHpwJbRX37rfWApEzMIP6m157NqcI4fs9TQ
g6NzEYJYG+8dD62FcjSLfDBzVQ5GWF2Y0vUwaIDjQarmx6fjaRB5KSgECkv34Rnx8+mHa8dxx6cn
X9P5OplJLUD6tGigbs0JBBHIyBIx/NWVYbTZr/2qDecEcgBgAKVdun44ZIVlPb7YM/b49uT0OK6C
nPijb/D7QPTOwze+NATMgcbmOC7coIZYx93Taarkj4+D2QEVDyN1GFcLBiqH0RqkPPGWngjviX94
7OFHjRDm8eH0+Gny3DEb9nDt0Ysf70yGtLIwZoO5k2Z+UUL4tKJ3M9fVUE6ZO8fvyb1BVx/QOGNe
Gqfp8jgzedxk6XJA3NYpZ8sjZg+IHk9lRcABS1UCx7vPx8sPjx4/HYEOVeMPEGQZBzQNNnon4+mw
MKNw2SACdn87yHyma+UW4IjXo5gr+5YNs+MK6AYS6b+6UR7Ko+iwSvCOcNGC46O1zbIsXcUajKeM
dD8OpRYksR/OPeYbjqEDZufYymd8YOBhwOI6fmkwalRGsA9xCW+TGGloM6Och0i0znFWj7iUYPjO
SaGuc/DqVt5owZAR4KH6mITV7DiBk+k/XnsEUX5cpnez/vDRi3NYNmFdfxG1f8ONELJYLFSbXg2d
PdQit2XB4Y/0dd6m84zWTQbWXak4jn07B48LibkwtJiHUc4XlufVTjfmMGncxjPO62CWw9Y5i0bW
maPAlLQjMpQ7SEHsuoIUn9mFYXnmVmSXHmb+Kpb9ykc+dwbl+3Yd4K8D1nRfKHTN2iZckWpfx6jc
yJReFqIkSwi0fA3noWb9nvI4mVEQwaDzIEuki3KmSGHtwjq4HkqDg4lAr6O2iBZWIb4qEFZ2nUTI
DtsmmBkh6PoulF+KMsN7Vbfc6ajprVBvbBIvh9CYhb7IQFjzhkTDshL4bxb7w6xvQ7smqeEov8rP
46GYl3XWOh7yunnWgkNv0P4QDt2XzGjUJowgAoUQOE+QYSJgG0hrXuoYPPyYE7szVbeSuLsZIAE8
b1NDLjxf+xdIzwLu6oyWl5Hff2KW4qs+498yL+3nSNdy6bG2taEQ+aqAv0t4xfVQLPIm+tiktJpB
cjhxcZ/7rtkrMYvSlh1IAwEzEw/+QvvhqgVmOPcVRKvCIGnmRah2MkKfWU8ZqFhPOmHa+S5M+z7r
Re2EZXZjZCjbNXkXgWqMlhAHvQCBVGzoYAWrJEz2UWQ1q8SKL6lE6XXd+CaYRfRrR3r0qUyWUByi
NsrgfC4NpFxB+kVtNQJslyZaecKftX0MqjAq5FqbEDMAPG4Gbu4bmbNN6IEe9Lp4Dtmh76mCOGWM
UstBOsMOK/zEXqeQB9qmtcg+iRh8MfO606U4JH5o2D6pyRIrP1nwwsmrrt7GFggFhnVxQXRf20zj
RaKx3BZK2KIyOrCzvWFWqOa86etiyXHXX4VBuWQ1sg3O6ktSdRBCMXvIUaYi3vhVqGGpReDogaIz
BN8P1PNXWQRJzCjzsRMki7q6rOooduuGim3S5J/8huMVVeGqaLxkXvcQQ0QsF27pxakjmp5tutb4
Ui+TmF72XSy3SZDWNkqDZhPir4ZhtI7RQDqh135v06GSjmcVbAUtUgt50Uh7IMIAcZHvJQSxZ54S
+lsq/XAfSfwJ8jdgwYKHPse4nQF3q31XwMLq29T5v5R92a6kOrbtv9x3JFoD0tWRLk30sfqV3QvK
FmNjMNhgzNefEaxdtXLnqVOq+4JM5yAiwJ5zNJNAjN3ZG+NnKgP/Ir6uoJw/6PSbL+2Tbbrq0WvC
L8EQLg/1UkWn3torKDxxF8UMg1jqzsexX9zc9urDuIzRsz/wa+uP7KLc5Xs3AqOqJ0qu1hGmmAx4
pNTVxQpy/SVx2tK4bCk7wcdDp/oPJkjkEfnpEaIId98Ey2UOLfiLZj5K8Cak78bz7K1p6fsMV4cf
OBur0Dm0dn1lsh1f+JKxyl8eeLCrSa0eE9HkY09OThO1gIrBinptjBCp9XO22mU/NqG7B2mz5Ag2
64w6tXtJKOn3fQv+YOhsfU4bkndRsADW5NnIdVQEkJ6c9Zp+XGa/vYRqXfPZn9bCXYERWndti6AK
gzMCryXvhM8O3hDkRsZ55XVTHgn2yRpcObJ9J4tG/cnpTZz5c1tdnbj7aXX3icp4h0O6XeBXuLvd
SZ6HZZqeID149kcfeAJWi2qVAdgWR4OL/5a2q3fXyeRuolwdbex8dpEV32mpm8xSP5cBaU68XcUF
tOt33+1f0kW96Nomu1rGhz5ar0zIT70z3pFoXPZuBa41XT67mnsFnJm2ZOlYFTf60Qt+uuxovHT8
6n3yq269OtQpx/Eo48l7aeyXJg6CYz+HX4w/kcPE5icdsV8RZ+NhacGbRD3QXEGLGbnsiwJDnYFp
GI/CPiXN4JbzQkgekm59NjMQxqDDHxAQtY+RtbaEOa8Qmh/i+OK3zH+hQVIsoAMu0eBP2e0lbblw
nDqzyeyebe0eezru5sh+XMNBlbJW+i6aO1b2/ZCWafzsmnC81J0G0E+XYmFzsncqZIDWies9Ax6V
kaXOusZcOrd1rtFUhHqSz75KAGkF8p5ORhRJ400XsX7rjR0fE8B1k2+eEcqR0oA9WFpjPwWKX4Og
vaiA0ee0JnTvUTacBjVKlXWGvjpBNT/GLoCwNYX8ZyXT42y/N344fnMUGQo5rE2mOW5aoJEd0mjj
Z3G82HycawMMiMtHqzGnJa2S+XQj+vBAjIdpfZx1OJ22LVVQj+dg6X5ylrYHEk65sD3Zu0t3Qf1g
57AqxFD+2tBCVXhgZM/2jcTnhGyW15ot085EBs/FJDigYc5erSbZWPc0t4lg97qaRtzWAoxHOmKx
dPeLiNrT2LRjiXsiV8Q/TwoTQ0ykKqS2P0ik72zveVltm6+OO8bHursN2wJYtO1CPN8IKhF6jemu
1QugewvRw6QPK2Koh5jo/Slw++i4JE5cuvOgMfWGznPLSYaXh/zq7GQ+yIiduEsaCEXa5km1dZ+p
pt67PVsfaMq/BtT2VzV3bqbAU5/0oxODBCRDuGMY6PegXZDKh/F+sF0NvFtgDgMq6pPj3BPzCmgF
t6+j12yMgrwP6vCUoBozYiXzFeC8u28ZUvhkMOk1ZCnEQ6ufpQtf7kbzWMvP+Mj1aPAr7Ky3fqJk
DDPrUplzZ1Zg7gObVyEg0wq/TC67+FX3HOGFE42FGKs48zj/WLe6AqPnrzk1vtqNxAKac8Htyop2
matoviJS/RSG7etsQkSwgFjTatCFbQxBPLC88KjzIS4L+c6Y+n4ZgX4ygotgThDnTdIeTGCTPWBh
gCt1f3LJV5B33p0bT3v8kIEQ5nPQKa8kUf2zHsHM9eCZHpfFQVip6SVOH5Z6JoXftc99jVt5bpK5
UB6Gf4QwuCvseu+tATulyJWNjtX96kWqJPXyoUHWDAR5bV4qMl3ruoryIbLrfrVpnlThIWDpj2ZY
2r0743HVEBCVLFZ3DtdjsdigZCqMP7rhL0R17SH1TVx0UYfbZZI/QeY8RZPv/gicBkBySj5i9pIl
t3HhwQ/+KNv4la5i/UprUmUTWzvcHwNixpkn55CTMZP+4OzT2KOZE5n0qOoTplD3gzt032Ipy7RR
5lQ13prZcHUAs1XTZa1pepFE3HskRlwP9UjZtFNzUByZxohY+oJUfEp5/OioW+RVtYepmviee8nj
OnTjQd/gEndtwLJ5st+17SB3ZiEFrcMJsDChGRUGAgjGkShzRj6ndfsloUJkUUuGi/HmwpilPrva
0oxz4x40H9Lc1MFD0onkIerMvoqBYLSmOYMSPADKBq4Srp+HVPTnAYOBAh1TeBNguB713TJo26rT
MAVPDJqZvI2IPgyOQrRMeHsEWYWzFxB2LYJ92gZL7qb+BaIE4MXh4mbsVcZOlWlXt6WOXQiR0uRB
Lqk9cd/9jDeRy6L1MKHEIFW7Zb4gVNC4AhkcZLz8GCLvfrE7aQjGahFX54GnD1CB3vsewBZv6I58
jXmuhSoaEcUPA+s/S4+fm0k6exRHVZmzxlXGwL7tlcHlIKxi0ETo+Ug98cSsMx/TZOLF4iS/EPAE
Z2dUVTam4XpcPHMkmNvuUZD4OA4GUcWcdIBwl69EgYAJnal5jVx+L0J1WpYKYRNR664ZB15yHQNd
CiI89KHOdUvuOhqILOFfImnjn52qvob95yZwlyfC3Pt2Cj73kJbex6n82KXcO2k/FKUvlUW8aSqw
gFF0cLzp3HMjS9pA6kc7T1zJgAwYEwvklrO4gxbrRG99iki3uZ+TIfVe5lYeAqcSYNrW5KRpBOrL
TZ44xt/WTtG57fWYMwvtHMSFYu/K2d974ZKUUNv+Ajb+RGmHH6uP8fcplhFJ7GGtvc+9qa4Ij9Qp
Cch+ZPV65zZQG4zLw8wvcS0+D6HxHnyayswbBllEfb/eL/gnMhmMVZk4wPGDKes9Hewrqx+sTqYj
j6pTHz6ToQ2vntZRvtRef/Xp/NgykvGeNNe0am0uoZratZ481alHc9gE6H6TZ9ZN65ehQ9sdxtcc
eIkCyRGNYIMimfV0lsV4C8a5s9x9mwPwNxOrs01eImif35wGd8aq717S5yEI6sucmIObqPU4kb7P
8StYUMBrh56bYrvHIZMteC3k0TTmF2SIe+oNOJeHYPtB1mSLD7q6WRBTuuF5mNqfQ63XAjIcF8FR
z08E6lFSCe+JZvUHmjgXsDT9Xb18cSSEmglAyAcIollRD5jvtwWH2PU6CPvR8Hg6IPITl1VEB5EM
yM86KvKQQYnUJjqnoRUHpDcvKukRWHxSYwipZOrVWUVktQuhGymNQQ6y0U69P5+YqYIrq4YPf0ED
rRMca+6ce2xc+AXHzTsLuekayfTSIR/JGBLngmOyOfA0+QHG/4DBYDoPij8OnHvnmpFwVzF7tqhR
iFkucq5hata8GnxSeIvzFBr7E/m1Ojg2+uYvXVswp6MHQ3svQ050bqPoEwi+5JhwmkKQ6/7oV2mg
DeqcHXzu6jxNVIOtkAc59xyMmKNu1EpVuL6GSjecyqALgQv1wODDsU3z0Aw8a1MxHAEB+8dBY5XK
JYSOwLonJ04bzG68L1XXzzkD8bFHRjxmAg9XDtimPXe9y0or1gfSCqe4CW2mEdxN1wx95qULxEhl
B/VVqebpACIi+Bj1P9wV8ZHtzUUjGzsiDv+Ie0adVfCkgWo8cp7eORIojXZdsZuouzxYn2ZaU5Lj
Nm2yug7Dxyh1zsAXMhWy7trqYNfVIjgQt2IYoxO6W2WKEKGaRO4DeT35zJnyuVWI5yHr2tWd0IUK
m4+o3Miv0dhVeVRrfQO4mrKlcbqn1uU5dJhm78SIMyVUv2d0ZsMKj5gd7IEoArXb6FeZcwNIWq1+
yGaurousH/x6huW5Sj8s2oNEuXO9M+ZdnTGZqKxBtuhCGHjqQg8haRuKA6pOBGUQt9DJRVMJ1ne4
E20/7DUPWO5YKUonYEvR24w42n8KLfvZG3CsteqWPa+i6ZIKnh4iEGV5p71fjnKDa6xEuU7jcG+M
UQVpmtOKuzRfxmQ6dAT0Ob+R27RqvTtHHLjq6UWC8oIQ0hUZ+KHl1MepeaArOxHgMw4190aRVymd
KwlsswtjTxdT6h4h7rBXzdIw06KernHd3jvD6ObklpDUQ8TuxDp9XCe6i2fu/zBznAmR+lkVTv6r
wZCYatK8zKMG8TvHd4Pyhy+pmHdj2H5HuZoa+bj/PEROc+AVVBQo8t1kIpjE40QQkei53lWOrMo+
XRUic5kCrOgeIL8MjtWIp6GVtEQwpjKmCStjYA851DqsgJbyljKYqRlBeSofArp4vvrLAFFU75dx
RarDKKsQWBaIczN2K+5Ii2z9FpQwz2OnWiJHAH0Jpl2Oh4FCfLk2EDvKwLwEkcU3BM0PwqDyy4XB
i6H5qVqo2vlVUoT+VO3Z5E1gMGBhUDpswN+5X1NEUNEw4jfm8tPMuXOaIp89eQHIEFkm4WjzzZKQ
JEhe3LAleF7rrpjr+lsY8Rk041ON4eKOOt0vYf0cLxdgh4QvkPLQVJR2huBSTR3G/bV1c7z93eTg
UZzd3Danmimex51hl8TeO5Z2yBttlRHqrftEvTqsS0ueNM4RFHwANdMaZ7ry9SnpwdkrEcYnri3C
ND75O903HgincIcnuoNQEg/qCC6vcu79bgF1NYZlzdzp7PIkiyjUTe1DrRd6lLdh1tgwzHVM5b6f
h2fexglE4NcAFP4BOm8BwjfcveFrrnpiKSLqUab23q5IF0anZbu1qz5aOcqy9pM6C1up7gPzgNmo
uTgq/rRBMG1swjyivnfgn4O+9cDhQhDU5xqP2xouIBFnt1A1n/bO+LMZoxZwqgkfunn+EQlyTtvK
lIq5UOq3JsrjJXqOVOfkQx9BNjFYRAd9+jinnj1yOSJnDZYKKKn8ha/9GAzNq+hqv1CATPMgGpFJ
ygjB0QwUxdwkHLRyv2iPsSKpuQvZrRaFCBbcO7Qj9/7knhob7pZ1bPYSIu6CrN26c2g1HPy4B/wX
I7IOAtk++V77mszNU7rU4bGum6UMZwQgxJ3Fzk37cNeL6G5R8XSWIBHcu7Cv7CmSwc8JEouLJ6Ji
8ZguUMlDlY074nZLicmZcJas5pjhGkQqxdrEC/Jkj+fw6iDAmKFxVDK6Uj6LM+PVvencXRL30Vcj
r/5Kk0sggCMJBvdJxNYf3BnrXLgT7qdxHY5T01SIufufmxi+WpJvnSTqYwasimU0Sqq9iy9ZUjzw
98TYIvJfo2Uxv9agzy0yJojjwvkwe98QcDX3evWB+41Lew2S/mEmDcDGvg12DNbBHcfTnANtzoWZ
xmtvkktUe90TcFs/9xoSF4imXjUbmj3oZqgHmii5QHD0OZRyPA81PBJTHDbl2FZ+xlSrSzsoKB6S
BdTHSC6kIrl1BTRJrD9X8+SC2U7B7ac1fbGgJCDVhT6k672cDSQqoCqeDsr1Lmsrw2sFWfQCp0po
n21L5TGiY70DrBTlG/TI6mHNHP3g8wUovWP5LtTs04Bk+MKI82GuwL8k0Hyeay7vVXMTL6ZO4Qdg
Tzvj1SeTPsmYxedt0Toh7jklntq4CqDcDH9S5KgQDkM9lxmn+2rZHaLk/tJxsnzkTQzdKS07j8Le
0PH0RYbpc4sH4VyrtCQqvT3VHGDc0gLi4lTfQwmn7n2Z7NPKbTHGl24C2NWBySZO219DOrtlLFdM
ZEpeAy7cM0gWfbTriICkp/oUQfPvcecytFP72iyMP47ffDXsu6bnr5idvUtnaZONwz50fPbsQllf
Cs+CsvFCe029MXdWrvaLahOIOMZ1v2EL3viEFMU5uEY2+7WBwpCC/3CTsTm4Pxbq0PMwY7TngfPc
aaz5U1RY7aVXK/jR6ZsYkvtxOMEA96UZpqT0xIgnKhlYZhKgvM3iZwZBbRx2ywEeB2BY1A9y7g85
AJvmYJnoMQR51QEKEciFrAC2JJIkn0nXFUhGSOFUw7OrgmVvPLrTNIifutjuAw2tXp94d6LjX/R6
U9DMUj11PAa6ZnrITid2ln2UHFkHoNBren0eHLrvF9+9p13/AT+BLMMVIbgNvIeA4ut3YChziNvF
bkgYyacuDosAEfEeGt3xlABhoUsPyR7xL7Z1vjlmJvsukesu7sduJ5sPuhbLgVbGZrojM4DV5lp1
nOZ1O+tLm9Qyq5ZJ3I38W9p3RZP44ivDaJoFkK/A8VNfJdem7PyA7SKPYTQiTV9EC0wcjvGCT9EM
cJjrj7xvq1OrnJdAanmnaoxbcehV+2H0Crqk6+O4zN1DtfzqQMqXM0V2AcjHPhBasfuFs8yNu0+j
K9Wph2UM0jwXMppmnaGR7fR16qRfzhHyBz/JPDNHV5iOoitJ+XdRD+2xT6xzD7L/OW1BfQCuG+8W
kyVula0Ag54x56SZHUR8Vn5ZKdpmDlyahzl9Au7Nnx3nV2t1vwdnOOfhLdUxkl8WICPX1m2hxKkb
3G2soRfCg3sW9v09LMXirlWvbyv+jPsCkuzcaSDYI2EXn50AglWnM2HZhCF+ZCRnL41vcJN49XwJ
dKSzebIyM+MaHzbDhW8QQfkKGSWoon6fuJA3MpJchhmUlV87/cVY9nEyQPJcz33oQVgpOpGyXQYn
j6U3AonyD1umiK8A1S9zDrHS+H8Zxvsk0hDYknjvN+uUx66tkKMDvFvY8hDVyDjr6nGk3nKPK0CE
nthda/y25FW/lND87nv8WTliGq+AOjS+knX4ugo275YJEo6h9sguHPnn+jaexHHV5YN2Hms1M+jT
7XKAjtEpEEbGh9kOJZLqx7YLzBW8gbMfzEJBc4B2lArTvkmh2QtlBhILEWuHsBiSGJbJCZMDwK4k
c+C/yDrNEZaq/uw6BOAT5uHBU9BkxV3JKnUeoiktlYRsbp7hN8N3giZRz/tkAiBXL96HuUdaNpjv
ADD5wYaW7iojktyTY5yFDeT8ga+DizTeWboru0eeLJEKNFGe0AhcRCd7mEVrAK468l4A6M9AuoGx
HqLY2JeQheyxxpBVWwtRS2yfjYpwhNsk0JV5+Sxv4VnjldXqXwAuwGjEHFAkvU2Kapygy4GFxnrU
f4kDfFNIeEXow14TAOY1ifxJAh4eHcTFd52ROYC4gjsN+RLAoxiTJY+nQGNgmpKzdxs8RexOBxf/
mzP4+SgtQfDn8WJkzXjw+xj4nTjPUPPBRUsjaKRv9skGECFIrFNfD+xhBp6RkwVQr9JMnyTkFuA0
yZ1MdFOsSLguI/E/VuTLUhP9AX/Wa2MSA75iNFkUTFAXkAV5p0vDHQ391znov4X+YO6qZO+LVCF/
RgIkqxTxBxFPK4UheRn3XTTJz37slEY0z8I3XelMRD+svTiGA8v7iLb5xszxFo+69Exy0J7Fv+c3
NSYc37vzQ3aO7csUQoBu+zbFANna+54uEGgR8xnVnfAl06rw++DgIFO6tOE3B3LcfT3VBUiJAdPm
FBdgMOvctoSede9i5PB49UFQXSYU7pHO06CJh9WUzdgADamhYG7XsC6UDeS+E4BgtTlPdjYPLzXE
SucopJlgHxA6DQXEzAwT8uiWE1kPSRWAKnFIcPQ78Qqp9HJOw8WcLZiiRUXBaTJ8uI4QrOzTZP0W
B3V3dv1AnLdWH8nubLj3oR5GuauCfj3VIRZba1kDOEMdCyypVdfYAbBNYLTVEXQCo1fZ3PchG0ua
GsrpqX8ysA+BScbf3M0UskSWulkfd/Ar8NV7sWM95gNe+pSPdRJmS0eX6wj6frOXdaBXn1f2HUKs
+yGsyGeFfIWm3me5xNNT0DbyHJsB5ncjM0mc+Bzwm6mgARio+vXqz9o8BuwLZInRsw75PrTpDIHZ
5Obi3Es1FV7v+znXv/pGfKKI/PegH4DqQr2OSXmNd4htT6DMEH+J5tTUy6fQFRjmaLIUeBcIkkjB
vm76iKW2gKdNM1zX0NQZlNJQl5sOQGaSyH1C5xeaMv/iUIyUgKG+TrgQBq1eBjXFL09HQxZFeIxH
l9z0Kvo8h+EH4S1PkOelRc3676xZxd6rnML6kXeK1ugaVklfKA33bhpOBWssEsNkPo+gi85pJS5y
qnlhJGy8YY+oO9AT7BppfwJn/FrD935CmEQKDZYb6ClmBx2v2aaTnUf/rpE22DU34XLnJBJ0YKvz
dhIql/DRldB3JzslgJ40JnBy21FwyfJlapOhrBOMEp1bwXgOdipnndU5n0SdqQWA+Zh6gBWNrmBL
56xUYppB7fXRY9OQFvrU6Miu0EBWr4EaQMZjtM9TAkVKE7fARjv7FdLw4eBGp9pxyBVQFsJ+3ykb
5fqvSRv/FAN0UZg39wLMi5jUANV70sB1CUx3jSLMA7Y/QFhlDgYShI4CeB7mQ2Bc9+CIbzC69Pu5
b+4pANkMzhJ1UIqUipg9n1j83RxUP5ZmNdNT74/3CTVjMUZOW5gJ+CcKS5Cs4XNQUJ56iLR9736Y
9ZWFsC2L/pMApJbBThRjfJEy82Wsd6ZClhdDNGHTbigPaavheyHxslvqdIGiT7TXpZu+L8wDLlnx
Y2Dj18EDRTLE3MmWkMEtroUptYwAqIKuRCTtFwRvfLwiQXkcK288yWj8XAfund8r8aAjfxc0pr6q
xHuwE10B1LZVgYHQnmgNQ73bueDDwD8h/7tpHs2dg1cSHMdVPW1+Ah16LxB49ketEReFIXtmYz8f
1o580GHcIrWOLVwqzo/IYKYQlA+lY9MUdhsDmx5Yp5y0XnDptP5aj4M+N7O9CUijN+PzXzVIHt5c
lG+1NL730o5NTfUfq/+1/9nffRU/1f+9nfXPo/7r76s46a9Ob8VD/rZS/lnJ5B+lPG5H/qc7/7NC
JnjZFiyP/zQe3j7gb3VM/t/YrP37C45v1UHeTvlHDRO8O8XdfKR4AQ7G6du7U/5Rw8TDK788gHlR
7Pm3t+bBjvxXIZMAb2RBOSEC/gNIHsoOo/LJX4VMAg8lolBBDSa6BNU7veT//OPL/+23R+GWv9b/
Xsck+LuBM3LTJII8Mr3VL/K8EG+z+LsjDyi/Ugsn5pIE7VQ2A0S322KzrXiNv578FalHJ+s5h75q
PFUQEpw2w8Jb67barO3HTpN6ZzRP8YCitsOpSjHwbS08AUIJetI3KeR0Uz5urW1hbqvbtnhTi28b
nQHAT+rTo7swYKK9faFvmsubCtftvHr85Prrxae62m3Wg/eFpxQsRdu6WFM051B8DP01LqebRna8
XQKNNVRapHZuWq0BtrHac/xic3VsC3/Qy5q/WT3em36bfm+4r0oAv7zFRAsnyDxDq/12JBOdXfOW
MxBlM8QJxGdAN7ZfLIEx4sDDumQJmWE+uP2Kb7uh2z8rCDddUF4dPCYWvga4oOTpfbVtKRwYnUMZ
4m8QTxqi0JVHbr41a7NCGro1twVKWiDmXIYQwEqH6XTtZ5rD9did3hceuX39GlVfebbp8qMVdlNP
yLiYPLhY6E0NGs9QFJSJaqCkjmridYdt83bA+1Fm9D9EmGlA0U3QFQzDk7VwsiCRVaet5f2z1UwB
YOk/drvNUnllEDCxcxbvpUrgROFa4kfaDtzW/fn2Q/6267333/qEbOd2lh6GrLXCK/74dGiS/tHp
dklbH2+ftDXfr3M7UUhItW4OIYfDtdgm3lvLCbV/CqJWBPnW3HZvi2EF9x26Vfm+aWuJWwdbK4L3
8YB6O29HvG9/PwFiQQGB+l44HvyY3U3DrmoIWhB73drb5vdFfLtX3vZvG//l+m9dbc0GMuMdj4KX
91O21ls/f3bx2+f+jybUEKBk++Ofn/BbTy2xBH4tH0KG9y/w2/5/c/G/nfBb8/2ifzv1X+7fjvzz
0v48siEMymLkmzEk07mfwOT1fntvrf9129tz8efupg26wx8bHViG3p4oG7fTmv/xCbCJIi9wIDuB
4XuEesHHkPZ+zvvRf3S77SDrIwj46Jjc7FDtzd6wtbwOQ8n76h/bUPuJwVhyO+V/NLdDt11ba1ts
HW1dvq+iggNGwG0dXjJ0tzUjo9H895++Hbgtto9BmvTiTKbdbZt8Djbm09acGQUoydTq7V0T74PW
lSdUCZMnu6ZAbdktAN42bgv4U0M4QLZd21HbVt1AdA9+dlCZGpiBms5h83nbtbqMrM9b041q0d//
1o1PajdboN0oBCRIbfbWlxOEGVwvY1PteNMDiGy9a+qMDdKb5Vszhp8hkdSZAOMI5tsH0Td9423I
8lEvSznD1WmQ2/SUlnCogMmUnQ+CsznLtpeAdromA7o+iVMQ19+DdUa1DExBqJPkibwaBwjO3q/y
7WvYMKGwOI603AwG820anW/j/Lb6v25T2xT8z8V2xnbu2xm3Dv5YfTMp/NH1f9BNkETTHoUjkOti
yk23yXbr+q25bd26SbZ5/99fiXCbE2W23/9+NXBq7qRvn+Q2k232hPTmpNlam+/jfdufx7zvfj/m
fdubteF9/V91+2bd2c5+7+L/72O2bt8/5b2bbVvK+GfBYeuwKeKF5TavAjGAwOfW2rZtq5jBHzwG
a+b79pkqg7nwdtpbc9vFtnl1O+ePHrdVsc2Q2+63I7eToH7767Pf9r+vv/VJQyS+ToSKBh6gurh3
7iIfqnrP/UIXR5yharugjNeM6MLWAB3MrUIWzPoBItIdB5TXJyDYViCFKNBFIAOk8hu0rGuR2LRB
/i91SSjorRrlS/ajEBeVpv1h1t4+le6cc558CUJk0xKCY/WFOMnR41IcDepq5X3l0zyMn2wX2Kx2
HWjn1PCdrXNYzIgwyia4S0i9PsCSuVdySU58bL2sbYYXN3bCPe3Vp7ZxvjOhmr31ADT2a3RXGzeB
FmPN6+gjChik+7RJ0zKCSCHidB9OfT61IHnntpszom2pBvod4GqFkJgcAuWgCgyYSwr9o5ALLNEQ
7O6A9R8kHx4qp/nFbxorZByQqxFyQYpAAV6kJFOo52GRxWcRnHpnWEDgcyDxqfXdjyKAxBOVQS6o
IVX2iN0LS+Ln2fRwu6PMIB0D0KJQIIvUAf+oLc9n0zwRD0JBUrc8+wqfv4AJrKf4J/+bu/NYjpvZ
kvATYQLebNs7kk1SlOEGQYkSvPd4+vmqmr+a4ujeO7OdTUV5oBuu6pzMPKrGFjGKT9Ewfy3S6MVp
Z4Dswze1eUQD7lyZUN+rXZGp2bp0xHvOCrfIJ3WLcupZTUaq0BeCwdf5MYRU/KnOvQkesoIufNDB
ky8NgrssOySIikGY7luYTFmBZtoUGve68Zoiu3DI/LB/Sh2Aa0k4PWStfQLS8s2yEHDoXACS032Q
BYdYL49xOf4qMw2MclX7CwvqCNeiRKytBTuXhggi+HkY7duJ1mSqEedIDkPLS7VSjXxjNg2mCK9Z
u5mOsbzyfsQaXHK9Qb9oMrKVZ1fByvIgUoSO/q0P7/26zpalUN2rTGg3Zdli+VG3ZmA5a4PtM0DF
2IrKTRfxs+x52I+D+y0X6kp9V8733Vf3UR07VDSQzIIbovxUwp2PUNYmDdXPQCiKbe0DWQnCfNnM
xtnAtlPkm8CC/z16YCtahB2XWg+YpsR8a+Z1LnT2qkVuGpsQlMW+ilNk+HBhrOAzOauw6ldKhKPM
9wFYWRhoDK/9hlf9V5lP48qo2m6RJXe92gJOmBrrztKOoM/6xPNvSwPssRv4y8nDWjSWr4od+JvB
SzdphpEEElW3bDsNElv5K6/Ms9X5SBeW3A5rXKUN/q2o3HoJQMi+X1q1jm25idlvhakggpTeKvOj
aNXABuCPY2dj2pm2cOElL/pZewAMgwFFw+9tQoFdxMO3dh7v7dau1w0qf7CkuoMcMZVhuApVJISK
5pz7QfnNtdIdUNhjCyEo4/lokqxe+WayaOL4vmO1vygxsB1tLRxWPniGREUH1NPNQ1VM2lGHhrvk
9wRrM9B+jEgIrLGPpCCUpvI85vZ+AjG6A76lrkrXWI5j2t2XPFVLOPY9X3sA6pYWZecp4kqYhger
dXKfZnA3axWiH3hBH3EbI9C2lWV+0ruxOlUQemsjdHfzfMjmKAaXjf1+qRUWGzKW0FUSNDeqi+JV
aG1HIz2PA9s/BNQmICKoNwCB2iDasuuHpNiP5ozHqdGWLUTrNbb7zRz3L2ZdNItxACPT8OAjtFMX
GyNeZK1ery20TzorGDd6kueMLZ/QA3AWVmuYJ7/CteNNzwaLEZRFct6nJQx+t+DtVjNB1NfWOgh6
ACbVRnOPCXfj3qrnRWf1q8nilWDVZbQMu/QL6gFLY+iKRcmZrQyzuQGobi7svq0WaqiC3sk1MOTa
+LVt+wyW87ArubiwVcKfc+//zIvwJkLXw47HRz+vzo1fWlvc2FAcK2dTakq1ahUkzMai/VToCjeF
j8CIqqThtjWMx56IG0AlvH0eufmaV+F0HmK47UaEYkfCSzcM02TTQipelIUZou1RbsDXdEA05i24
93VVjbe+YX/NvFgDVlkAg/KyBVDSb6sp1x8qp/zM0weJs+5w93kqrkJKreej+WqyH02ifBnMwTHW
q+1Yg3hSp7xfjlnwhI5Nv+2MF63QRgwoY7XUgF4uMDw9IoWToEgZusupDfd9DJhXU+wT6qyfNJBq
TN+fVOsZOEy+LfVwh/IXqDYfN7tWZ4+Gn82LoE6QnwKmskQ/ZWt7rfWYlkucjUBO7+yqUo4DDxhP
mrGtsFUvBK2lmsoOTJF3hGKug2dx3XVg3wOP0VYRYJD1gMAM7hAFURvr7HbtbTUm9apyuPeGBL3I
oEn2OItreMxLPo2qz+uubZNnNgiARPoG0JnnbQrg5gvLLpOVmRj1tsVVhXvF3NdqvOr0qTkDd1pP
wsmWBNaKt128mKfJPEaF8FaM6aoLHHU5VBBbzSi+MfBeCq5a13fjEmDIdur9z7M9AYIdvc+Trs5r
MxWIyw5b6OS/1ECOex1X/5AABABa8TOrU2UFzyVa8qTkO5+dwCIo9cd8jLRFAqJ4nTpH3Q7VhVnB
WWqh3YMKAGQNmR9upq1/q9xOW3o1RnUHftECJSd3B0GqZAtffMOilu3nnhVRZ0cbxbKfxn7a2Fr2
lM+gPtGr3aUBV9hpUsQSvflUuWbLbr35lHdmjdbtrC89I7xN3GJYg6RLFuiB+MvGzd3FPATAS+O7
+kFt9fHWbYsNapjtoeDZcBJ/gAVot6u2f+m7aB345riKbKRTHJhobPCAxyXqoUrafF1jrxiSaNpF
HX6ZJo4+o4qbHvBc3jqd+d3sxw2ItOCguqG4MzwccWq9mSf7tgD8tTUjhEDt6eSLf7rU+tsid9gs
lbz5hha/q8AYuLWL7GD0WmpRDKaThUIToRzSqmaxqouyXrgIWCz1HhHROP/kYiDqeB8f7MDbICIy
3ORx1KPCo3drc8ghoan2OjBKHaxP8diwcqgqu161bXv2jKpeBL0BPlQv7yxb/6zX6hHxJIDB6KEY
EBecGHYQ3Eu4B49dop3oxGUz7kdLS5dzFpwivf9eDhxKjd1Njp7c0rGcQ9371UnTwwdzTHvuUfwF
cfiajJ/tITlM+vgrHaCFV46iLyBp7pt8GJeGCUAkNrNundlNvRx/GRMvELVKC3w05pProYBmqOGt
36PzBwBbW1TgJRc5HjpQSkq0jJLc3+NGRyGsOJXlnK9t1WxwmizB6BULB+xeF6bdogP1zhGX4E/j
ZaSlzcoEmLSvcF7MhWnshHBCpnn+jZ3HD67Z/+iciBtAg7bt8seFabSJO6Vm5QN8OrRtLL72sSrR
9JiiPXJ7q6ABHo/PvPXmnPU8elLxCEUF/J8H73fL9mGpw8grKuOu0cSrM82RwB7HFU6lH7k68DIJ
l/zjeDcC9xM7tpJt3bZoyu2EY5WNS/YwmjmaUDlUMEN90AHC4A3JH62uewVtkCxVxA9LJ/yaxiBY
3THUT4pZrdVI73ZhNq7nCuhWEcbhUXWsW4CZ0zgr0LS0rzUu7wUvQ3sdJ+WJ7yDLLdvl7y7jZVfg
DYlYKJQmjCTTaMxtBWEFglCJAWEoVoH63LfTs2L1m8DoWtiJxUPmudE2bTMfuk+w69J5Wql6XfLO
m51FF8WIPfT6XWzX5zTgYxwayh5wX3xTxv2tFb3Wrg49S7e/GLmzBAVaKqy3R7jgyzn+OQlMXdvX
LI48K1y71sw92hcQhU0sJilA8dZWgAqAigZ12q2qQePhixa9EiWsTO41XaCRfB1EN3PArsDS7aP6
HeN9XvSxv25RtYJYDvOwU6GqtF2wdep5PQTTjV+HKrDu9EvYQezO6zlZdOx/dOwVMMOOABWSJY8X
qwMNWFY6YO4Y4RM0SfjSTdEnNSjsVe4Pv/RWg5XVa3tUVH/ZwRPmeLhfzfRryEbjsxVWHQQ0OACD
h6jdoOHqjIumu7FXsaZ7u8D0j0oTnEqwmWuvUwHVKTeZN3z3kGq9wXK0gftvHrSxuWmSqFrWc7AP
sArvsNG/oLw2LYYWScde3QNAmreO1/0E3D6tUmAxavSj1xM0yExA9bkXoSYxdPswbV/rzPc21Tge
3claRGhUow7JR6F0vB+2kq0KNFwURIwtp9magDJdnIOLxg/u3Tr5XCCMMWjuk9lAlO7ZJAvC6afa
r7iq3ZMWjEzm98inqcltrzYn3tJoOqFU4tbxOtWLzxDaCHE1nJTCASrSp6Cq80WZRPMtMu0NSj5a
uOt1U9/WHpdM0e7rNlHOamz553Ku0nPlH03Fc5SFrBpGSNNjmtxc6jQHjNJcDNn+OirQ/RCK3xhu
SjGTbOhn46WdnXFVtTD8wvmxqR6b1BzOgzZsW6dGUQgi6WKY0RAZbORgIiV4Uso+UBCNnw9x1Tnr
vm/HxRgBheCpwkRw22tjcN+KZEpBIQG4yuF5OcFgnWWCOXKG/4NIOHiVt7rcnqot6HUe+d913ezG
C92M9G0F7wMRHf8uE0nHzVg61ZmHArUY9JQ2Y6br51kkmGbLnTs5KN6JYgOY7xzXiAkOXXOputY3
tvklYvl7kFUueJpzWo7zKhsaJBJ/TwlhWoeJh0yZ7PKuAQVwg+XLtcbSET2PpiLfywPLBj9E7Mtr
jRWb0xKRvn/OKkrU/GjZ06OssrIyunVAVQ1BGN9jKywcRKdaTYvuh2r8NUYIiYPPu1GnOD3BLTLP
MnEJT7AEwWhtrnXp1KNw2hgggFQlVhYlZpeToXSHxILwDsDAuoztIht3DjpUE45dqHBuyEVNwYzA
tXG3l3IN821TF6kJU1S0h6WFHrI9nuPGvZs93iH9XA08O5159rwE0F50DETBYHtzSdhafesQTzxM
ZsoMaTA3qxG0GNyif/qNUIt36QyaWk6EuLF9DLLonJVZd1sW0+pyR81lJCjV7cJLs+auYPV1bypu
cK/HxWPpByM8fu45mdhVATHAzUsAytTJvpqbtyuUGFXoWoySdfqkpyulQF6gGwE6qIF3BsnmnYOE
EzaM7jnwa+8s63Un6wFCx+DvXJXfIbr53QRDXQ9vZA92gciEaQZmG+6/YoranRJ49rkqC+dc5mG1
BreCu39Ed082aG3c7NXSAoUk+skGgOgol6TV0oiTVmHhH7YAPSA699HEyq23Tte+YVU5SCg2zhbd
xnjjTiiPzoqP9H1uQWE3AeYagPeAQreVvyFkRrdsqiq670RiCugvNqV8EY7QFKVv/P+r818nKDBO
+X/t/Rehmf8Jf/1TghIEAOBt2G8EgIEz37Qt/kjVtlGevyIABDjAIlAaobiAl+g2Te8RAIgqO4xy
hHceeeP3CABPswl34zmqjj74/wUC4Hp/avKCAPBUU7NcwqMQ3cizPur9VzEam0OQI6NRRVj3bLQT
jbKbtyDuTu881ojg4Ye1PWhcoaMtFSVj0xw11boKrR9mhi6DYWHsrcdDE9rDJTHMaDz4umuulWx6
zjQdr02pVAcwNUQTkNncZXWwltnOz/Edi3aZJI5fATr2/EXTwwUvhMJiaVTnKuO7/1ePf+k5+T7K
XrFP4HIQYAGZOL9zsojoZ7CeNAzCvpCoAn2UCVA+vlfpSJDZdgabmmeoUl9BCxJAcC3KnKcNwGgn
REKF7BJmarRchRTTNbE6M9x2pnVMhINuFKJkMolEcVAsZTNHzUlWlb41LidwWkiEAGJc9Llw/dvS
2dYXxUOqNfXG74WAoSlUDS9ZBwWIfTI+WMCf+U+bCakHoREpE1mMozhfa5Hyq1bcDpYAMW8Wc+MI
C40Sj0c2D6sULPDCQlRmLvvXNpvOSmcMgtgCl8TLbtqwu6tjNdhMDeha/IvsNnhD1F3UbtOx/+SH
MZbQWt0hM/sJoaVwUYb17aAl1nZyWJiXcXDGplK19ZFQBvXRFDmwZ4C6NO3FT2AKwNFb14PZb9iW
KQslmbN1McxpBGwWNGOxD4Qsm7w2sV09oQpb+fNNrpuf5fUL8KAiv226dXs2iwFGpwQ5oGziQ3Wb
zGWh2j8xPQOJFJJ6ilq/6erhJHnLXeuMEovf4lqWfa5FOcO1TpVKfRX7wHrqyt2133+Y5mOznDbQ
Q177MntpT471HAMXEWctj2nJk7uWr8f7v9eBl7eWST5DMxPzyySr1bfch7o+RfFPsbDbOJsPh7r8
Bde/5EOzLI55PCzUrmlXshgOWrmF4X5IxeMipRJl8k45UaqjXcuyuc5jRALkGNly0W+8jsT+sCUw
AhsiHbvi36b9UHc9/Dvtx+t8Mnftcz2bvK3ahaIDMr52/lu/6+GUoPM2NWpL16rr0Gvd9bdd65JG
v6tte+IOF5KWuu08QfsINhKSI9ECFxyBRAXUuvIPzuBdVuIHlCm4g/aIdKRdoUysarAobAXc8xVx
IHMfinLaxEnw7ssWT8IV5MEnPzZ3LcBx2edv42TdZbDsI0/kMsO1fB39oa7IRn2fIBOyHwSmrPSf
TZDi4BskSiry0lG9lKPUBrMlm95lJaDqgqD62FSCgTQARwuXdyQBYVM+oE4W5WiqCpe19EjX8pPw
rlMgu8o26a+9dpXFzgZvOiXWrUQoYGpERljAFmTSaJEAWil1h8GsuZd1sp/MWVJ5+FqWg6/F6zTY
a99mDVXLg4+J/W4W/06WV/1B5mRiFWCZKxeRgHcNbUNElmQqFhAG2wNv6PfJ3+rahPcu5gPpsJcK
gzIntQxlLpmFZqpsCbRxV5q9th0lDDBC9ucwua670fLoIoT4rvMlK6dAy1AYs2d3E+tpuIsz1g8y
6Xo4JpmAHrahA9VLfNxkEunipSiKsgFyGrjgsviiwj/a4+ttDjLRHRVPeB7r7trygq+j+KuMZg6X
ZUMIkUBFNn8Ey4OnCR+xM/ByQoitOyDU9D6RdWFhfVfzEZa4wESOjj8fepHkFr837xu2gmWLFxrl
RpmLWx/sYVHuJ0GdGUSije20tTv7EKoopyz9Xq83gTk/1H6Bz0eo+clrLq/vJC5yCqgkFQbrCmSS
uHcs8RFMjzPqc4w3kIRNctzmfjsgdS3/CfnH+MAuTPRst/6smgev88yDzIVW/Zab7K5YJ53wYkjc
oiEkrvXZBNbDChDhnRF0ox7ihx6wfOKOr5qdPjYwwsx5gOfCKsYyFAsLt4Pr26oNzDNIb6yjTMkX
Sai261HB19PgcTmkWQcQ3EVVbnSxS+hwud1RQYxYrOrwwQLSTIR+tCzDKP+nUpZli0xyCecsdQTV
kDYE4i/L1/Z3neQkspymEId0vb25HGdmZbjyfMDZs2I8utqQodLdwoZVHUCXhgBOyYR99dIvB2On
ZTtbC6y9LtplYoiVl8w1wBZZcImyHHTt0yoqLR+6X/vUKD4t9Fn1l3ZUFgeZzPBu+fCLMncZ1LVS
LHf/2j4JgFJRuDEq/X/0kb3/F3Wyy+UocogfDa8Bwszr6+Fk7vpTe1yOC0Q8vKX8UfLfuv7cD0X5
QxNla83C2gOg9XeiCYzdtRgIoCkGyeKggXqDJWxzwwokXCFRcdeOMjdK/Nx1zLX5Mq1E332odCR+
9cNhZZ9/WWcLMKABKtDGhrnQ8egeZILXkjP7mJXlXAA2/9qzIWyIAO/+q/Z3k37s+q58yb479KiP
PHUQpS5T/4922XWOimLfaK/vjvH37N+PdD3pZIIN5JXx5t0ZyOy1y7spZMvHsqx8N/zS/u50DFxH
Av4aC7zsNUl/F+E5ws8BQisbr/XXvsDv/XUJDvda5Qu8ri7xujIrWyDDaJdDFALim4HuYeV6QVRd
MU8Jgi2AvH/Dn2Sf9AJNFt1lT1kZpiHu3TRHjPbabHdisyzb5RyX6SS6Sh/KUl3KrGx/1xTX8ye0
U9JN03WehsgDB5LDZe7dnNejX5u53A+KlotIhaOyhiv0WT4r1ydCFk2J5b48F7bEeF97qQIC7kci
/oFYAA1SnDqUK6BBbJKvCSazEFlwAObOKLHmAnYeC2y6TJReoNJlNpNYdZn1fuJyjQ6jJ8CjEPp5
zwsM8yiWc9diJsTRD4Spy7cyJgEy2s+sfbAgTODM3ab7OXXmq8+HPEWkZUwIVWRpj2A460PR9V/R
5s+OUQPPrdXM53AyPVh1PMMJ0xTeEYNrtpYkALl9vyaSgjALPKUZ8EECUxEf1U5HpSlggRsmxsE2
+JjbrbNMqrhmd0ioEtOGwMdX2RqPDa5aVWURBl4O33u6du1uOSvWKq6Tu+veVZoi5C42G61hXdlm
gNuh1w7/H+xsP97Hg/4naLo0mAlWzL+2sn0IsfzO0CbGvZnZbGIFOyK2FEGndO5JeC4Xno3m6P9l
eqZDYEhL93RPxH9+M7I5cGkgf13jCL9Z2DT3vzwDuh5BdHUHI5vu/F8sbCBJ/ox6ZbsuOqGejTER
RRGCkn4IsZhqMTrQQ2L9rIzixspV42msUn0FiMvbar2NEI9JINBsrr2tbFXx/l5aiYZqXFrTFAjk
vxwrp5Kd/zZW814ipDOJ+lDCdhWJK+T88I3/U/bGidiyIvlQh5waaK9LpdKcbHDJeOVmhEx/J2np
vS9GZoZOV7IjvpDxJUB9Fb4vshuKKCJsyX5tCOGnswb6ojvta5K3w10AvkgDHF04NfyEeZiewfIJ
NSXvSw8yyfLiluW06iCmz5rYP04Tbi6Zs0vPP4L7wod3LSc+kj19H4P5Q1vddHxUEYArBSgdIMmB
oLcDWsl0taMsh3Z3pxS++h0vW4wshJmf4jksTqlIQp9PLehzc/mhQRZlYkf445MyQe9LZssdQdWS
k2xLR97FQTjGoKSQLBuN2b2NmxoHcum7t6HIzeM4Qr8USrUaTnCj+eyplXJu0wIxRiUswKL3xS2Q
1eLWVxISp5qAOuYCUjMEgI3MzM7QbA08lCnaWy1o59ugVMxHrSA8mN77waYWaslhUA43Qdk8VRne
aiBXVv+QJDGAYkS1bKt56NS0feB39Ls8iqJLnWwQz8rCi+JgL4v2rAcP/26QnCi1oG/WLEEGlMLA
rUbdRLTN5H0i60rdGd81yDqW1E9v19w1bqe4ZzczpHc1hPVH31esbWPa6D+Ydvg48qpf9EMzrhA5
abdgWIwjcYC6Q+kM/c7VquiWyGQ2qJO5eNBHIHuWkoRfkDVCapVP0bHMK3WFbTldxkMT478ll/7O
NXBWL3XXHPJhOqG7QxuF5zpaak6OLjZqZwRUEuUh761tAJ0cH9PUrfo5BBvUDOGjMyb5bq77aheM
6B6WTU8MPiWLX8MRnmgVZs+tPyGjYSrRjdXq/ilAAGDlg1XaFBiQFxnOLI2wMiq6/54P9h138W04
hYQTduridhJJ5bBQHz244bKhdqdQ47mhRQlbYhtW5Q+nG28qP33W42xgI0xQhYMo5qiBQBVzZuVA
jOZnHk9+0O9iLYQbUB/UjDk7zjhHq4WQFjzGeZoEqxbu2dogGsql8tIeN9p3u8zCnZNZ0boIFWRN
eiV2t5byQ2kJ44l937jNkJZxYyedP/cpW3W1igL83W7QYiixSoDbFv5OjyABlyRHH2H0ovc1wegu
igpRGTCeE3HHRrT2kYBPnSC6L3z8ffpUZz9g1u7GuBu/WE196+QVym28R2TCW88/oiP4Vszky+Ra
5gLe+TMMDafW4lPbI3YZ1qaz4nMzf0Wv7WQ3uv0agtYzZyv6krneAF3Dj0/FXGc3wMPfuvb5fAL+
U/yHuMea9iFIrO2hYwoAxDY92+aDpYqvz7tY9CwpCEpgh+7PxI7SfeQJO50u9vOK2F+1iS7sdiL7
sfyx67vy/8h+HIuSbrJU2tEkSMKsPnVV8ID403iXRVH8VBCzAMbn0kfBDMwcl1kmGhGueYdlySkH
FSSrMr0IjYXMumIEwV79tex3HfZ7xLXe0meCAMgR//kYiNneVDmCBRMADXxJxXAf6XV98u0wXiEi
W74gpnUIRiP4DEY+2psA2DdB7ZYv/bGNguSlyYpm00aFu7PTpEHiPttnQJmHuX0kpnlO0InWeiDg
6k0wOd1XImKEuxlH4Fpz2u4r8XayBRrT4V1mNcGuDvCdabWGjlo9hc+9T/SiTFWRn8/dCSHv6uyI
+gZQ01rNZgBfkZV/mcVKW9R3XuxspjbWt4Q3CZ+19m6YRuerP+Xo3HTousnqoDf3bVxGT4FHZKrW
JCqpPwTRM3J0q3cLsb8RiF38oeW7ULm25zgikrJJoGBWONyKf959c2y4RLOwo9dYS4wE15VyJuzq
/Gyqs70cJp01Q+kbD4A2+JQTOV1F/3ipBG1zmhHPeAgD5cvEA7vRICywjfKTUy1UtLKyfsvJOsXN
zjgqEAn+s172HTt7RGtTjL024yU610bNP/6X6WSd2sTbMuzuifVD0MiuG07g4K0T0QhRryrm4Gtr
x3doE9qvlm+dWaqrX2RXPTTfurLNedcVlUrntVAAlkBJ+GL7U7HWSi1c1WEbIAeCyNdc5sBl8dbp
aNwCbIXPS05NTbQtCF3wlvuz9WM/ZYw27HoY8Wc/ojBoGCE6E1iNp56IBvg+8UptHxt2vf9Qf+2b
+CUBCcRQ2ypO7ZghL5dMxLC4drmOlXVWkd8RYnNEGZKhslHWfxyWeeoD+3hiIhbJxp/T6RMfz3ip
uVr91Z7QKUPGbviO9fRmTgK0bwA4LKIITeMFrJZFa3n1A4h6NMSs/EmLx/hOJ6TZ0+/SLKJER1H1
pPcIw8uY0aJNlnS+VNee/6txszjC71muxws4giz9brseT7RdS7/PzMpTB/1BwV/QovDGLQMTwoxe
rDLHDG5kncxdk0Q2BOBqbIxml35/6xyOvr/790+yg6TA+weZvZNBZDb2Jzai42LT8+eDPIaRokMW
Ul6jWH1s59q9d50Y0Y/ERxFFPNEsCX50ueHes/SJboBvvtW71De/6/sZVcui0ifZf3Qi711/WW8E
zo/Uf4lqD+EKEfyCh1s7+b/v2ktO1Kkz8AIilwHNCxuVjuKmls0ykXebzMmOfB3hExgmM8rKy+Su
JmSq5lAFz8OiuEoTHPu9lxPmgkVxVhiE+lWNaCWLau6mGC3jS6kQPYhYWi6iEaRaZD3PCNi4PgFU
0qpt7gZMOcs2SrIflRUCtLTH54xl8vraw7ZeCWTSECx2T1ACXByazSLrWi6N/7AakCHsi3QKwI6B
PLGIFa9qhsk7mU2VqVL+8yoipzBG9WyhdoU7Ht1TQ0NGfg63JaKNe4LFOQ+opGC1FmuioUvOfWrW
n689fIX4z2OHSM4Q+LBtMZ3z48cUbZhw/p52RQAzqggfLTUjuJlolUWZBO3wnVCmwSk0VWLK/R6f
D8Kkmmjad3U4/vubVv9zZy1+rqkaLsgZ19QdZK8+rH1Qd82mjvgru7bzlHZvlHxyWMeuuxSdQJ1w
Cm1VN3e1SKTirqzvJxH7Lh2tRWITXjPo+ulQqE67QIfbgDagEGfKCJQ/ytd2g6Dld279H2Jjc5E+
SnFYqs4v8dhNqUCCXFdGNH+3kFOR8y+cKGy2aZeYhw70IsqYBNBSByv4GmF812o1f3IdLEqmOSKV
KOqDuHM2ah9pGyXKw6+eivluji37VoN//wSlYSm75Si7HQkJgCq+GFVYardq4gFgrAsKv0VE9zCr
w/ci6wiDRGQfy8Tnl6PV73S++y3LGjDdWdU9ENmi3WRqVZ3atHcORDoCEFqb87motGCFvpT+RczT
t370a57f5tEV8xzZoNnKkv1paLNjK8A/+8Z8g8IqtnOYXsDdXbO7dXRUjGflqR667lb2ktWyOBHn
Zmf26ousl1WyUSZTT2hNBJvs5eUIsrIRUzba2IOgzwPwohTfHcwlMkI3xc3xXV2G8tapVauVNVTO
20nJQ1mYO7d6WmeXE73UyT7EyChWvZX2K1n54axrQo0hSKJ627wJqj3yYBD7RiffxCbhXAeXYN1F
ourWKS71nrACmg+7rlN6yI2UC5fo8W2gRWswpevUb+yCtxk0hAHg+Y6wJNmj04UO6lb+nW2GlERV
l/qIAreqxXbAyiAdBuZRMbNf1x5QyH5Veeys2VqihSJG6nbm7AH3Ipkp5vBEko7ZubM7NBhFD8Gf
2VWsODEO0Cjr2KOiUK6E58uRMm/aZNM0ry5zRNXej1HWc+pt1ABSkrU6lJU1YvLO+jJD4Vf3hj9f
DiurHCTtCABklls5qzmX/m2UBrjRVQtIPEGUgfr60y5VL8dpobScxjb7IrvLg4wz/2Pr9sZBFv3Q
NQ+KNoJcEqcukyrAQJUiqSlHBW6g7GpIKUt5CrLO0AlR6qjurewfmVG9tXyWdPK/mUb/2UBW5eSy
eOQd06MPbJoPpkgMdNjgRBMjGRAudM4Rm7ITOdm97NIQfmwLyXheRrperBGHb7cegvZWk76wC07R
FjbZhyh6+TmdfSKMOSkUPh8h8bbQj8bQjw9K33/XKj95CfKBqOGYym7dwEvudH9GdEM05Pb4q4eC
ch/5RcJiu03Be3GA3kImsve+Ai6fbp1U6fbOyKWQB0n9TwVh+L6NLYFOUiQAsbQo5dey1mDX1P6G
KAvxpvQ88wEptCGuCHPXjTG654UVQ7121EeU7An0iuTwohwjqCE+LzHEcPN72arZUY8auhKg50bn
UPHMU1Okz5epau7hKkVx0wXq/6ir6Jz7+lysZZFdnHoXR9bu0he56hT+E6HtgDT/kLM5JUF7PRM9
aBVz66OujOZDhjVIHOlSkxOhI6vC5HKqrtLmeLFh/xiii5HOvCbALh8M6JNj1PxzzqVQcfP5hsrz
6ArVPBlm/nbOg+3etQQwvZyzuB2wvFis/MWUqVXNdzNymLIkjyLP29SH4XJe/+6c5aAR9/jHcw4A
xLAuLsK7llCygwLKrqu9fZmw2EI+sSQIGfEBc5wYZKeUbeGyazE3R8S+9GSLqxBEIs1TyGqXni1a
mLFFrDzYHgwXAwe1zTd+5H5JUKh9m0zNAbCfZPOltux1dUGscT9XiAUc8QEwkse4qbQN4vfjiiVI
+liKpMq+uNxP97IDAVENNIiRbJPFUk30BwbLjnJIlqKROYSEepZ1jUu0mS5aspqfiPZFRBFxmEtT
2CYrhOiyLUyt9FFFdvZu0tBR+d0jqyaC3YNG2MkBHRzBG/4RyJdVWcJwZCY5tA5GwmyrY7OXdfmo
DifYad+In9jtXaMi7qHqosrcjtZBTfLsJoDGuQzGlZ+XxIQo6qdZhVyMWPSEfvMmzZ3m15TOPwY1
0z9D2XNwBfn5LVt5dz83prPV9Da4H/0Qsd1ez55xahxzMSjukLjHc/kSW0QgiNs5e5BHHqfCOsTx
aO8xpW9L1663CcJWxzYOfxqDXq1DS1F3ve1aNxFfjY1ZBtpayX34dyLwjkrsiic0ISvTbJA5GLQX
N1Bviww+7mJUz0gn8ifHY7UJI714VYjeWam9/dUeURMkNob/2ASBQlDFRL1zjfnt2AExng4fjht1
gXvvWzOxAMJw+NxFU7PQNf/D8YYqwlcH6WvjTaW2sR1c7nVrwckmFBErdM1ZWVOvvSidtgAp03zz
/puy81hyG9nS8BMhAt5s6T1ZvqQNoqWWkPDePv18SNZt9nR0jNkgkBa0yMQ5v6kzZyMqZGbVOM/f
PdM+lOk8K9KFCOrn7dkYOu2ahTGu2XJkMX7i3Ty++B7+LI4Zd2s5IM22PLe7300ddxat6et9i+r7
6zRD8ucJJzvK0MtEulQU6nBxlBG9gLmBmO7TpJnOK3+7Zj+oIt6UeuV/96vNfaDhdmvs+cAzqC2W
cqL6vL+QFA4SFFz1Go89LgdOqS3zecKwVw552GbvkyvGne4i2po2bfstJvApOygGMgNKrqVzpLJ8
9lxCBvJStVXDOWLXcAuCvj3ZnZpgGMmUilVvPO6aH61rmFu3qMatiAflIzf55ucOBWIQK1Tgk1MQ
TNET6GKC8/PHlRsIE49s+57R0WiPCBQa9ymrCB+PsRZQ8DE/GibsFuzeHd+nXN/LkXGKSmjap7gA
TYp3zeIIqVuWpDcrzd7Kscda2i3TXR7EDcZRbX0/oG2ZLXxhpzsrt77qtMB5UQZX38+raaVE1nMx
H9yEvV1pRMpaLp+h19Hg/hSEfe4LapGC+8wLHL7kINmrS8TLyHYS0x4WZHtovcPg9rNISa5v2ebi
OZDggIxDxVtiKgok4+IINSv4GJycDydO0YxEZPajqrRh26rQCmWrnQZQQ8yx28tWfM5+J4WrXmRp
nlFHTfstm2eEA3MM5ilgl8SwjCoLcim6APHadDv35Kno2UOUZ3falYO+6532qs8NFR4EyMY+mpWh
2HHTt/dTEY2IqeDDcIIA+5/TUdjqEn2EPwPte28G0c5vZwZ97hl4Ajii4ZF1ZncbKpw9BbNSvSOr
gjceKryVKs5Gql6/OmMXs7HQCV/dy3o2m1GWZbN35GR19hLYavSUALx8Bg0QHC3h/WrthAvprYtP
VFPzM5MXqs38Z1s02lpH724dtiFUldyOPpJAsRFB8mY9T4pl71v8CiBjyuJg6LsQ0cRnrBCsl2yC
8DRm8UcgKjwNkXyZN9LxB3gAd1up/ldrlAzxSs38cS9bO9X5w8SL8SqHKsF6MtQBo9iyuFl6+iav
k2ZmeZAvKp3nDy3z31+UbE0r7f6iFAXXT/DpJT5RcyRijlEgAsPZXMx66PM+TzLrR50r4xauDHPI
2kDxh3sn5x6p+Guieyc5Zzh3stJ0WpUNVAVkVFpkB14CK53eDCSSEcZpn2VJ7XO2aKH1JEuuZuyJ
xsf3UlKMJyPI+5ts8xvvmoy5e5UlPVBfyrHK7yXfMD7awdEusg0znx+asOCdTdP0pvqow87cv/P9
EipIQ/4b/km2amkwkyfH5nS/SJsPi1BDXkO2ZqzzCy01q+O91bYQt9ET54A3tPqG7GVC7PuMqEe8
J2aSv062E5HzRMVaFoNEbc5u5X86xJf5FUMpD0ZffZaNasOlcqP2Dlmt5K9wxfJNFqGpI1uxj0Is
aOSOdh+LcWnsJq+ya5plYKgxrD3JrqLtO6grWbKRrV5d5oewWiZVX18SwxSrJEZPkDBwfbFmiZBF
O59Gwu3AbCIHdq8shUdTWWu3KCX6TuhhJFc9z6EibpIa6WfViz0Urwmtfz970bw+vZShuKiKpuTL
Ck/VRa0Zzl62WmHdHP3RDRc+wrkvsk5nn2whVHOSVaHX+zv5IDTKCcZZElfPa+6+zD5ohb3xxdSu
ZFGO0MkJxp2KT8F8ecFeb7SQvJBtYoz7G2GQe3fZox8cfnYFkSRZdEXTnaO8e4YV+j3zMRWQ1Y0C
D5ofaHeQxaAuAZiywsCx5irygEbkq9EkyVleyZuSGrIM6vOPHio+J1ib8kNJbr0JottQ2w6SuFoi
g5YDSZo/gy7XlOf+1/3d1qU3oVZkTBs5C0kI/Ron0VYXY/Yiu1sZuGc0H/Svl+8GJs9A1ocXo2O0
nCZ7Q4R/1o2AMekYxi12+Bt7int4VMmzeCDfopOtlKV7Vd9hN1kMwxb28tdw2MfGpp5GFD2CeC8K
XLcSM2gXI5oqty4ieyEPfu0+qzgdg8nNHRdVVDffDegI3/sZHsSm1nHatYcnBLoUgXbWrKQ5oy2F
t9mQiJ/+vkEz9OejXTURMv4f2uV4luaUh78k36QdppN4cpvHlrTQQkbEH0UZSn8UZaQ7nzs3tkrn
OZj+aJVja6ScVpWnDhhRFd61NrTfpTDGT9sVYgO73t5aBdswdm3nEdGc54ZdqOzlR87b2GvWIkD+
bdO7A2N07Q15iuYJhE/5lBjJO5Is4yfcIXfjFIW3aVk6PwUflj3rtUAHxcohzm6lgeVEolTpCUrC
IY5DUawfXULNInU0iHI1iG7AYj2PgXp7mFRgVbK3Mr7ae12Zuf3ZHhr8BbxKtPsCd1KMDwd129mq
y4cWGbh0mir8p9lcHPLVm2yNHVLYhasvkrgPkIcmTlcoPZJfmp6ruPB4a61qxpsxH8Y0HG8Yrv0Y
9QqhiLkk691W/xoq6+RBtZUB5YzQuVoGNOtwIGY9OnX3asVtPeMF6k0/F01Fc/Z2FIRL2ZqbkXct
wXnLRllVdICeDVV7kiW/EN3CGwloR3Xw99nQ/gqDyn4iEt6QsDm3etY/aYZSP/dAk/ae36gL2Sbr
kM/NMCXoCQjN/WWdF5+bqtVPXZReHgPtER6pLP5joJFZarJkUD9fKfSnryvJAejp+rscJeTkkrFP
ADOnEcIKnB0O4zqIH/TU/nnGDn+jOYi+qDgW5ETSiFKY6rNNFL8vZ4bsXGoHxToKzfhDluQBB5OR
FEdmbI20157RxgmeO+Kpc3c5DVZiyvzvDlddDTFtOc+If6V16ntFPNtig9R4dgrT6V2Xbyka8RQ0
he2u1fnjk4eoqo6JYShnWRp7Nz0NvfYuSxVYlVOVu9M2ITN5QlJbux/Ih32dWaHXbpu4/CZ7JFr5
VS+LkAWXlllEZ93DFEnipyZlzpokCjaSZeJd1bkhnYFVsOxnaxH8JVEZ8K7doH2NiCLv91Touw4/
5n3XhM2zoU3mEyow+FfUz2nWNs8Ot/ZdXRBGkR1kXT/g16KYxdegmizLk+Ohane2oTPasR6erCYz
L/KAzIN5UaYo2HTVyIueGwQybwjAzS1wR9aDQUhN9pOtSl+/dpnPt23FwznzMN6zbPfY28BYPA10
CJa4NMjy3Kr4wU/XCronIVqxyrxef3mcBRirobVPHWwsge6Q9/fWR78hh8rqNT9E35ffCM6SDuHr
v3joYT+Xhfck6ysSSoTN6mKnwhf4JnhMSofCfu9aNjwjYiJLWf8YniGQcKx6J76hu4VmD0iTDx4k
EGuaz6q5Tp7JOtkq+4HDFf9sBWTyNTZHMm7p9ULfIh0SnN1GiHMiYOGOxYiwLFWPenmW201wbl2z
3npWPL2asxl8UQ5/zicxjhnyBAr5vcapDHfhRUGnvPh8E23UioNSabfE5xkilN+cPK29qVwU7tgT
IOE7teeDbEC1SACK/Rrh8k4vNoL7PFLYXrVzHWPCmWPAycQttVe+SmXbJ3jqyWJSY2djEbZB5IRW
dMp5TGOnABQfwT5D0XGRRtRNNnoKcl8l/7yj0hjaq5y4ikoCq3NR2EzsZcTafSK8r/o0YkCMB3Mh
UEvyQqd6ioe0fkJmddWZCwUvYL8xjQ81iqYjAnLFUvMS80OxM6K1SlZCeSuNj6qov40WgmwB8c/X
fxmkaKO6ws/QPmftCg9RQCNExtFL40QxV6E86acVK5a9sw3kGlJFB/ec+inxcdLasogQDU9W8+Ir
i8j7l8spFeXTOCbmAVlyxJKCavxUVeQnu9ZKT4Rcug9NO2emOX7KXqIw8QApvOHTc1HEauZeRqfI
XnLwv/UylFJbZRpiPZUWdx+mcpYzFE37dVlZ/Mdl6VUnfb4p8Y3CE0NPL49DZGxzYirnR02qsY4v
wCcuq8oqTrJhUoLsUrc5DtVFB4Am5b/MOvOGe4i9S/GY28RkPj+7ql4ldRX+iBwtXAEfcE+R4+jX
oTPRWZob5pF+FcVvZGu/Rmp+eh8pOyR/jSz11LiPhAQufpRJ8zTmzS70o/KPOtsOli9+gzck+lJ0
9ptVIxqZI6N5xr8Mhq4y6BsAWvkLkRZyW05HopwstBwV5+M33BzCj4ZgPCJBvbgIk9SqZhG/850g
fo5qBHyCNCl/YKiDlTSZs9hnRVWK+hP+VImmJOghrEK6vVvl39j0Y4M0mMSifIKYQTO639lw7sKx
DX9rlnbCpU7/lqWaA/7KwrUXGbud68b2DhNtkkQhsUBL74dvpp2fsRaMPjTF/9ayILT4DVz8Ustf
OwdhsWKMk53m4WilkqrasVpMy1ka6bUfe/XadPGRP2X+KntYg7sLsEK7ySq78uplhHvfXvafAhCR
ZaolK9lKEB+Y6uA8yUvJKlcMKyCP7ZMsIc7izVqiwUHOHYaVsrHzyFrJoh0Aou6C4rvsO+Rphfqp
pS7wxjSOrRumr4SuLiiw5t+NsPZXpobCfuW65bs2ZZu61vLvow8ujV8xP4oiUz8L9YfsrkAK2g4u
G3tZdDXc1Zr+W260JTIk7Ldk9dglq8aM0o+sSvV9rqPfISftFOuA/ZDyCkbaW0eGuS+qPH6OcxNn
exOTYBj3SFflnc9SWLJWE01+Lpo8uYqxWxOv7+OlHVTtzu16hQTpXP4/Dr5PNV/tXyfAigz72ybf
E/AgJNpgIal33lukZfW51Qo0jub6TEPjBlca496twin00a1xk793s9ks7VX2yecxNNhvLEgi/hnG
DaZejtaeWuQTPlT8vjKvDt9V1RNX2y7FYppvouwPOjyyM38ti3aJ+0tMoOAki77x1gV28y6Myryg
jghgb56ss5GTjdtVjG7Wwibn/7OuK5S2MoITbP+PEVj+76bhoOLVKeozDmiArRFKOfpe2R4rYnIb
IyyUJ+zFK+Qo4+i71ZEKluMn/BLbPqz+RB4FtLXT9G+DUYVrvKqyi1OM7R4NVYhHft1cUzgpqyIW
/jsJol84o4nfgbqzdIPXUWo6Vjfu8OnM/z2lyI1bFJXa1jDtFprqJM51l1noDkfBqzrfKEhjDj8U
u94oJTExM/C6XWyo/m7EkXPV1LoxEyPcXVEShJDF0eAOiGFAdC8qum/sdK+O78U+4F+aZrjeqHlk
viXqQLYcMh7rK8XGigaKdn7v7JCuRpY3Ku+tdhU0O4DlfKZzZ5E77PMS0dxbC9iiO4DWeMjOr8rw
h3Tnm0p3b02tJt61rjrcWz2vCHc4aoz31sTzlW3Qaeq9dUoif0uKXb9fqHJIhISlgQzSPDOUDGsL
Qsq6F0WoGlu1sXFDmltZ27Tt1NbufWw29NNWt3zv3orTwADuGmplMsLGdYtmByzyTWtmfH3ZpfVZ
Hvh6v84iA3TfNGDN9t97yG5CAEwjkZdsZbEuanWZCYSuoZ56V4za3LM3Yb3UFf6VxddwMKdC1bEM
BPIEc6XsJw9BHv1wQkvby5JstBWf0G+KjMl/7xolxKLwROLxZb7M49Do6queJf3hMTfcWuWIT92h
Dn1WPNnXxyV4hRQyaPh5Yi3l5oN3VH5JraA+Pi7m502IJ2V+ixv17y+1x2Z0ZU5Ykcm+j4s5ery3
3Lo4PerbQEmRjFDe5ZUfc4ez0TWBMe0+h/PiO1pBTDtu7wclNNuT8AQMiWL5qIalbzULWdYL9XFq
kUrLWXhdz0B7TQUWcrqfyq4NlsUL0dTeveV/mK5Jwq3uB6QW5lcyzvPYQctTkSybo+Iug8zT11qE
96AZT59er3n7MuBXLovwQhGkVkV+hnQfvFdxjQcI3TQ4BfuyUtnGAr761OoGEFrttmdRtOYbXttL
WR+n3rCfxGDcZ/PgHZEjCfsFMRA2tOjznOShmB3qqvkgi02DhjdagsVC1vVlSZKaHH+xUAGCE5mK
nHPkNM45Ruax9YzpyCJsEhubG2zf6dYEvlhX4ox9tuwoW7Rwdg+nt5jHPurlmedrX8Nk8T62CqyD
mSN3yd6o3o6jrpyANCSumZ7lYTTD7NzPB3km60ISRis0WqvlPxoES/LfhkVKtx1VmM//qJeTyKGk
yf1NxXb5fsV/u5gcq1XeDwKIc2SO0G/S++NGhczP180BXNfXocCGvVkg/Ojt4VKvK1l89OmNQF2q
ntJv9drBuk+zwhdFr4K9U6TJthdB8h768ZMRjOnPqcb03iXg8Lcenmj+lx6+Msu0Tw14bU9PT17b
ELxqguykqw6A+sjcP6qcJLJRzP2ry2NEpcctTrTl2Z0nkfX3zs6oOqsuhYGKYmZzGwtWaNNUiTUS
O/FI91XOLodQtChHq7ndK4us3gLoi86yLp8b6ioJ1zxjq6giMM29QUOX3Y4R9ZlUqCDthIMRloMq
miw+hMe/6iJXoAwgy/kE+WDxaNI0h7Ic+c92Wa5r0O7/mO5fOw7z1WSLPMgZbRSI7nWPIv86FnbZ
x83KYdlh4UEcAGx8gm4pwt7nYYQ0u+CjVI8likGqgYrovaX1a71dBU0F54pveSO725VtEBYZseKM
ZwsQo6+fyxAn10oPnb2L9Npz2lfxk+5+yjZZU6I7sHOIPOL7SX9Zh02vuQizZAbPWNWzACvwnN+b
ZHsC5n6Xqy7OdH+NMYUaLWNHIMiQuz0KBSoYmDRNzgTjEtzjkCEV7fhR+rmGyDwo634hW2QfsJzN
stawwtPm3rLByVttk3fGSFI6wQwUJ/v6FdXfdG2V+C16bvACg2f4pqUxj2lW2pCHLhFXTAIAElk9
HsYytrdsHIMbYOdq1Smm9h7z6LzoU3P804gKPLetHqVhoO/OYHhglvCsj5OwfVV8knidUSWX3lGT
vYp/1l6Z911qXuZrYxiHV6Q61EVoO+KH5sb7+0w9GGN18Js/O4wGFkmaXfwJYU6jKY4GBhRHzRmT
guzQf8ryTB5qnAR3Zm1cMHsMzgj8fx0IreGBPHBbSzFH3qpu/U02Pur/0XcaSjFj2/51jsdQEbvd
oUn1tZz7US/PHnVT4Yan0H151Dy6Purki4mns6642elR7WZmuMXHDKOlwKrPrvBmjdjA2AwwZNZV
NOXoSz55DtLfSt64r5jP3ApnjK8qidTXutWmxeQ0ybHrU+918tt6RdzF4TOg1ax7e2Ow/V/rc9HD
Hms/KUBw5ExRV2GDI8QfstFyRPiMZvqKPfepiq1ij+sHf/VYHv0wxRAE487jvSxPU35EBxCtzdEa
Bu8t9Z3v/Cl7OHuU9FZ7SdELvt5LwiSw5eJjLNtsZ5fik/EkS15MhMROzOfMcD5UPZ/WKcKvV3nQ
AcKuM9/Af2euQ9v/q6ECUQldBXHzRrXQUkhki1bh18gdaveYoYwjoGeB2GZJ2J0e9W1feOvMAH3p
9WW2An9orhs0AG8NoBtkyBzYpKajQzkqgJbMB4OoyDlNSVT5PI2wK6WuNYKtUU2Q8uaS7BuFpr6o
7DDeYSXe3dp2ZUfKcFKxjVilRLZ+RCuene0fVdu0uLWmOjqehXNBWb1ZyobS4s5k1Oq3rrcMEsjN
Ly9V3O04M+FTv4OE+7fTaFatI61bo746i9IBUi/W6qD4e0V3iDkn7c1Gxv9VdMDAWeGrPcG94jVl
g4OCF7LisjV1Butc9ek7wWh8K9oelZc2rKE5kp3tQ/wqME02Vl3gpdu8gy2xwN5ePdQaGjrygKLs
34t49NrpMtOU4EhUKMCClzN/ysXfirLhH3XJ3K9wM7y95BBtatbcW6wdngqfgxBkPHB6XztCrY5d
EEZPmlV1C1HW5Y+6s1+9QTVe43Ywd7Fj+puk6PwPGGuEBYrqRzmlLWCtsblEamqcB7Kdy7IasusQ
CrXeBnB81xkor5vd9/5eqyHpmLXu33AUQWzdH8pLb5irMiLcvwYDyya97i+yUXZjif5F+Do6yDnk
AaYFIPBgQ5oKXJowp/cK5dXANPBkKIp+3ZJI3+O5G23DDkS431niEhlReMlLESyt2kfoei4+GsRc
TM0G6JOBvPGjQbGt8qwA3HTKrIZEVDufRuD3PPVUmJ0XRfGByLM9V8OIsPcIN2krsgTlAgRzsNPU
VDm5Ta+cisxWTjXIa3SkUxI/c4Osk62WxmPuQpaBw5ZLL1EXSjo5V68BIY6HZvhDHZPnGmOC1wJo
166eIIclZaZ8ZpaylB3GUo9XbRmbJznSz4DqBC0LhKJmz6mmkt+9Y20wO8BwGF4aAtyWfiUi2W+C
VEn/VidbqwiX9TmcsRkxrYzXMU9GONy6/DAZKw8YgegXL3+VBSPnBrFIAf3th9z500H4D7ncxEzW
ZuOmq8eoch6POD0GGaOPgexfL8UH+7AgA42VbqIY8Mrgh7W1eB/RYL52hRZgDF4TcK6mceuUtbOW
3VyfFAE8UNbdufX/PcrqICq1KB4rht7dIPB3N9gI3c02ir1HJun0qG/DjETxNLk8DtJNNsSJqp4I
sSIC/5/hvN9xNzaYPIToLFzJdhNh7137Q7XUzzTJzd+Rt4X25/xSghprGs0t3p1asVedB77OCESD
OL7b7UBmGVerqL9G84l+gh7+bQTtL6YLzl7TRv3CnU+dMhVnYVXuMvSTGEo/dY+GphuucJLVlZ5g
EmXW7nnUIgL78yHq9G2AO/tZlmT9XCV7eZPwt/fEr44fEgY/kMuLUfeflPQZkDCUl/kweZmyiko4
eLIIXJSIgF+OeGdMWEm77anWmvFqTWn32pJ1X7ogAfeyMUReYTMJjLJlq+okwzHNjDlpwdAqbcXz
CI5LNsoqmBZAbc3xKkuWT4zBr08+jzcZYhE9QmCmF5w7AKUrOJXEIuZiPGbkf+az1u35yGR5mPvU
Je5Tk29isuK4A6rg2vjiutOw0hXd3bDlnV6QrZofJoa3cS7JKlXX37MyT86yP+bdwTad4I7IRhcY
0VMnTAL4TOZBpqj0FUgxfSkGPbzYUcgWcODuUyRPo2qzezTDM3kpLL9atX+aLNjZhbHgvvk0VF0B
uFKPl2M6bv1B6T6BW38G0P9u8cHmZvOEF/lLMo5kW5PU2ZpE1zcuqh8YViWABAoMKmwb5wTSkzvS
sXvFqcInz+fmDrW0/+4S6DYbdVxrcFlXOY+yF3mmWMCNykKfRRH5WiOlT5eVUWDfQlqf+BOrNKFY
Imcsyb3q58u+9vFLznWiuPGMJN85wxP25eyIPHRRA66/yIDqHlBnm5Zveugf3QgHDf7/wwIY28/c
9/PnQjVQqnfTb14X/CGiwNv6oebBpFSIbfE4zCoZ8iua3qxwxLVlBjy49bCPkHj9LDx75YYX4O3W
YkwLcStKA2uMFjN0H/R5qb22hvYdpri7UEGErczWJ9qpOPhakCBSR4A/6EbgAsa/hyhBJlZTU0dQ
xFv15nkqJHzyhOiTQcUEXdOsAT07yqHAr2xFpgP5jpZ1WU2i4wBsEVvr5twSjoePGv4ZW5kGYNBo
1kGulQjKKykCcgBM9aRb6kUI0Cn8ptnt9EdTtlvfCvf1ZF2NAlsOrwbbyuLUrb0QowItHH/77R9V
loZLnn1/RYPGZ1F/y6DuR1720aWASfSi3Rgjug6g1RZ9VaDXpXwEWYzfVMmyUjbnKhfmH0n2icvM
xuCTybyKvIxT/1LZJqws8x02QHkAcszTSRVi7BJhyaIqaNXpU5YAsLK+67PeH5BjFO5wnlnS4Ztl
WGuEuwN+qwj/lUV8CW2Q1VNA3s6Ka/Q28hY93O4Ppc+y19b/XXoxgcSqflOIjrJPmC7FQAApDQOD
55iExWNyVqqGF4QqeCdTGe0swgtAJPtfSRRUF21EjrdLXtuu094M59CBoFwi6f2qwQtZ5aZlrAbu
AUQ8zT3SoBdzGg65UMXzFKcXXN2TtQZFZj3FfBkkerstvPbqEAZ7r2zWjl6Yez/HKM42+yeUBis2
n025DW1RLLquvQH9WJnV2INCxmwhR3VfDcMUpF374uCOTTgon1ZSvVlE/R4DJPenGkPUiICvK626
63s4ZrmZAXwF1+XnHtn+0HkL8oI0UdNibdVZLbdz++Ji1/nsmGvRlva2acODl6F0aIOAFJlr45AF
j8HkFreA1akdeCx3l32L6nrpV3ti2BjzILEIoPUQwRg9sIsI9XWJeOGhje2husrTEt4b1rqPtkmX
KpG53W1hme7zgkAX6EhGyVmQXKD/fYIgq2ZHjUU6TD1iLWiH9hXePE2Do86QTfVBeKG+QTDyqupF
eQBIPvEPw1flmvB8vKoxI9y2+viLRcyGJjN5TzXiMEuFncGC1Q+XG30TK0iz+4WzdkXi/vmcDe23
yOUBDiXlcJHpP5B/fUFuZKGT09sHBoY+TtT9LGq+HlyDboVphwcVAyefDHyeJUtgs961SuDmN+4G
9Kt4zcKpXCe4Kqyr9lfqxIQwGihAoVIU60kJ3WtX+ft0cuec/0L4Y3jUjPYts3AVioriW5MlytrB
A2oZpRqYB787q7boSOGTqNZqXHjC7ntQoYiVWKG9jW0SKnjoIF2NYR2vNz6m6YBzIh8IUv7eQk+t
7lzmfFhaIl7Tnry+XvLo4ottjDP0REB5Z4v6lCLytUEC561HQE3MUpgT9unLJPAKMpq4d+X+qSqq
lxEpHsRtu1vha5+h7hCqqaujyvPGssVbdQ1z0TooeIQRs4/NPeZ7/apqyt9CyzEEbpaGWv3WEVlY
DGY0LFEqRzIS54rM0JAmRQsVw5OqXORO/aIm4r001XDhGQOPvm56CR1c0CujNxdaADa18tK9rrFJ
iN34s6k8nNFiFw+hGksTbHNnh2ThZfrCSQt3k5PuubRAFvHPay6Z1RLNTYuNP7CHgnej4hxet2/E
9KOF6KxPI8eQD0/F8CpUb9fjakWE/pAr469ZNh4BnW9Wnz7j9tzvMzJPi1CQLmZxRmPcAs6X656L
nCOSrTx5JWTXykWZpOUx6hvuwe5govJs64tWGfqVkWjvCSYYYFerkzm63ioq8NPuY8ipokcpbT50
woqOZEePSVrBO4JOCIy3e3FjCBZElhYpZjVtU/2ODAvT8PFnpTfkwELzBBj7WMBCdEbiiKbtlivD
r/DtQxDKyZJXN2yty8Byj4hTUu2KoE5v6QgOTwnbJ+xpFmaL3lrKpm6lQ8xaeVaE5IrWg6VN0ZzR
6nRd6sI4FJiN7qrUDU6RIMtW90Z4xDLY2vvs1A4ijLVD1BswNMNsOuZR3O+yIRpPQMONLeJU47kL
04DNLLRW4DHlput7HUh1ra2LKHZuaRNgrYXUSAutxxSYmJI6tJ69gi1xVuIMHYIUX84oyGUTq+TN
TSDxFp5+r7bh9csenaC3ut51ih0uMX1y3xqS9svKsdp3nNHw4GiBARljZy0iEPUfeL3wcFV2+aeC
xSJ2D82wLyzTWsFxrRcNt8vPwYLpE8Jr+YRW3ABOBvsAThXjolYYnyxg7aKBqvU52G27CFFt/cxD
q8ViFABnYKXgm/Op/ySezgNbXHafeEZ1C1wI20/PqoktTm71GeTcIgbsvj6hkA3YfZvVLVAMFL3Z
ISEx5RGQcHxEsini9qFfMgUW0RB+Tk1cIKUHZT8Yg2ZTmgOLrGkeQptnYj8wu0uDgfOl5r0eB7fa
ADjjWZkFaFV4KVTLxLHO7LWJKHk3ZaqU1ybmI+vNZWfzKgs/ipdtjMVooWjxug2MOQqK6xfQKGC/
Qc0vZDBRvwYyvlFVpd6gSPKH2yWkmOsODgNeYuR0xk0XBYgCW4W9LAmRLjrNSK6l1ePNI2JjHRMC
XhhWt9Xz2HsaWP02U3Hp4nLctXXkXybeixLZJ5CKb0noixuB1HaR8BDBdkNRr1rQVvztp5ttjizY
eTXi0leDrhPzptrnSVbtIpxcRNVsDBfvVWQJlzDi46uNleLemzT3oIWTseqL6Xve5psGZ5ZtWffs
KArvHXDwqq36COIL/39/AvE7lq7grdhgQ/DNaybQ2o699uMwwOSFQCuKZCO3fMhYUQRlSPhQVtDe
utlKfNHnW3eQELiy07ZatVm6wlnKYuEWEB8ICCyz1reWrZc6CzXNSUSyPDToIjz3hUdQ3UoRtjRw
R8wJauRe4K5Qb8TblszyusZYcIVAT3cwLNs+R0KL+NFN4BZqwmWayQ01Ywt9dfLolBklIF3jNCqN
te6sMUKOoSgx8XUsXtlV6YZyp43xRSi1f2z4qy6wPfppOlO7tMgy7jrVOCFTRAh5dLQ1ynL5Ng9E
sjSjt9rWylswDvqCiNp37t5kmHsxovK86EZsm8I6UK52UbeXwR6URUa6/lwLdLR0FNNalJoOIV6g
WU6YJ26qG9FuwA0twJ+88sxdZhX+1tE08ZIg6YADz9lVtfgCvXHDT2K4NDXZxhhU4iHApGaZpu45
UdkFBgpmEK56NQnorA17HBdaoxwaL38TwnZOWaP8qga+qMHSjLNZlNm6HuM/awP8TjVxW4zbW44Z
3Cnp+mGhRONsJ9tfm/9i67ya20a6MP2LUIUcbgmCUaJEUpLHvkHZlqeRc/71+6A5+2lqdm+60I0m
RIFAh3PewLyPKgTTimrnp1w1w2BGQ2sbDTCl+zDEbaHCGNhR/piTOZ4xejf2E26ecT9ZfhvxnPSV
np+UaIACahAYnafy6M7DCEmnrJ/MUbuoDVsqA6iIYZq+riQJYFlWZFFun5vJm07oRzVYVQ7tHpJt
EE/4Lrt1tBxyK2uBVlZvXVteFRXAm9uTdnTa9rsWrQLQjWbyhmGwicPqy9JPsOSw/nJFfbHXmGg/
xGkwrvglqPM4srH7qLw4OsFRUsleLT/aFms1xJeaLS8FLoQzo/IyTdEWkdXvuGlix+gMxDow9puy
5jy19kvkdNNlAmRYMMDuMld8OFkugsnTV9/qLFim1SMzGrhBKFDscMtVg8jJPpCwx0eLkFmQNSDK
sxg0YamIC/5O1RPWkkvQhkxRuW0aGydE/BWXesfv8qTzozDeE4PLTulSHG1Vt8+s8REWtLqDmSSv
hqYp+4oXaRPO2Mt1hzFPomvLflZYJJoNl7xJBK+kq1t2rGqjs9JnZ1cZYtrnla1tEwA2G8xFHSt5
QaTQYnnTDuitg6eznPQae9HZttwm6LxOkLfO1R0CbtZhcVQPxm9tIvxWQaUZ0nzXW3qw9Ha5Q4Dc
2QiFOxfOatA6brOBrpztQs9iJAkjEXRJ911L7Sio+3a8azlhoRz2Ta3r0Ub1vNDvDJvYU5hM20xv
7vxULjEW9yfhz2wXKdVWzMbWycDICIJyoPWdJhizJtlOOsJdRjxFHzHxGXiuvgI2EFB71/gDS4pd
bSHhXKMEATq87G51BoXLIBHokfNvJhD0GeZIG5WVtNlrSHCnyy9kFsZzlGRXJawXf1C18Dlqje+2
SR5+QRM86dPoWMwM16YCnKskm1E5Z4ddJtTT84BborYQDq9rDSn1MoQ6h4WBkbanTsdst5zQ/E5E
vQltS91LyfqhtpqTLCx09DZmmQ9bNASuOMEuOziak4+IYs5CVmGnPuUJQACvPmrJ2J+m1QRAHn0V
YtXgR62MiE3Pm/nQrXfFfsbKYs+Pi3Z5plYnm3jXrltQEZzS5RTVTAxJzqbNg5fky6u5HcmAPpv2
NQlGdFnORC/cDaH+S6SheZvWxUfj5gRQCnNsDkucs0X2YDW72XxCbGQ+jUZfBAPKw3gUanmOai7q
LHphHgclGwgv7L/MBWx9CgOrLz+kDPlDzZ3/MW0t/L/M0lfiEuvo2Q1PsmD5yjo0Ti8WYfddiCPK
aembvZmN1r5hODw1agp2MWZZuqmb8g2Bqd9tV/SPeyWP5G2KFwuD2zlc8CcFHr4PV98guc+QR+5a
ndhx8Htvm6qY+NIU9hSOmJO+Q2qqGOgCrS8NdhdkZT0n+TBwktV8TDLTY9ctJNyXLUqwV03xkqCY
0Lon+WZp1aoEwQq+bcPQZ5Bav0D9MpTtJVUYLqKE8+mMr3qshuF+yerD2GJxHxa49iTxcezgJSos
1oDBTsZJfgPEPMgLO8s7abvqxMTgLr48fLhQtHiuxx0gSqRCoH+/lYXH1mo0ide06GMDdNBPERxz
v3LgsdW/3CX7RdzF5c6GE0+ubrnsjqkX+rBBOyo6yt+qWhXpm7WQVVmYiHn8I23//zsdgg74V+/R
8drdjFymCxJaq0a8kOzvbE7wKDMz3Q5sxURgpEgP6Op5JHXoIDBeWNDD36BAuGm8Bnzm6hYhiwHE
327+jMLkSAZw0pQOb9o+PmZKHm/slx79y10fD9cirJ5SxoFTkeOQl1X5zzmfBIHyFppW3yunRX/B
EbknHK64gZM2ygZgNOkEkSy3sM4Lxu4lR8VOXB2yYmF+j53hvVFdY/9lFjIJD3/oRj/PGn5ve4gI
zr1veIe9wQUvmZdvnqRBOoQQBUTKYTxin4JlveHOKH3GiNI4SsuqiTijh3hDPWSnECXXg+jwGB4h
Y525NUe0YLBmWMg6b5QJkJaLh1LqCfOO4lFRVenJK5dPfmwHL2bFOuKi625cPcHKhhSZPnbeZYwW
Y09QuYI15idsIbZW05Yvag6pcWAb5UdZhQl7JsoXKyHjXJboafXFHqL9siUL49ErDjfGFGm+igit
u6R/gfpvzmGRmH6Itsa2VZb6KUU4w9BK5aNimN05U+Mes04MV09hp7xYS/d7SqO9s3T7AbDM3XGi
cs8rgDczcfSPskD6t0iUn31oYtjqYjc85VF2UbDFxbZqCKosjn4KdBCJJPmlM5nfBxFd8R9y/uS4
vw/MC3qh2C9ZyPKlEAnWv+p8qM3W/kVk3iUWwBjlqF1/IFhyIzUIx6XHJG0mWrItV5drXSGn6eTm
cuhDb9kvpA62oDQN/Pa6NmD5uC2rMdmr9Rrv8IhIFURacdOyLwD9D0odDbcCPomRlPH3EI1NmOAk
E/R7WqnlSl6JA9Wwl1s7qt+7VvurGLv6HA4QJsn2k4cpcyjPiYcO0FhssQhMr1GS5pBb05lBKujm
PDvXeTWerTV6NwP1HY2mPnhDo7xjGRlEnkFItY6MbdhnwSQS8Q5S8FfUucuz2ejKm6FaymYe8Ox1
+xxko1XGu6yZ3O8N8evGc8HWt+F8JvAptpmJnNJABvlgzESoCzZUrTcavpM62gs7AOOIF3y7b+Ge
3WOzg/VOJvwPpmEmWr+fzcwDQ4jFuHplVqGYkpsHzxiiq4E6rd8pUfE7q/4gKxCTI0UXcGls7w7a
ONyJ2IEwXC/YpC7p8kKI4XPWu+MyR90dpxL32iNsERfgmeeBaSGLVyMHmf/G+ro8yZx3Si4NUfr/
1R+nZU/ZKOuykN2/Pv3V9v+9hDxtL8jcM84jVqYcBZFP2B+r89zjsBzxPZB1eSTnmyFW6STr/zr8
Ov/VXbbJ4j9t8jqybda6AvvkCpVpaSsn/Tk6eSidOwinYjMnW6XjhzzKFCC7wcPCZLVFeXz0UUYz
acDVuQ47zPoki2qdZkezRHxM1s3VmudRVyKPVeSAHu6si5ulqbwObm74gIjETbZVOVr5bWKOe9km
CzyuX9R4DJ8eTbmdvgqGsa8PdaPnHU0dmM/Xh4p2acjvsOH/V1uCLremYQH81caO07c023gpzUzD
mqYSe6sSyB0rtXVRK1O9hAj5MfVN3c/G1T5ygMh3XVWm0xJGeWAXkX0t54Xtk5hxHcrK7zGIi31i
VOmBxAisZdiJY6Zt8TAetkOTEUsJi2e7HNonM8n2LnPsubEnlkhLmh1hju1TtvznosFSGHGX96LJ
nAv0QzVQ2HYxrAj7eeymhBW++ozR8gkxlPzsjaw9azY3B1BUS2B4GubZSo5+XLn8jBxD+Nxo705A
/7noGvU7emvFNhrtIlAX7ZV0c88Ws698u0wnv43rYm82JZkeFUEmTYcox9J7mw6D+o6sNIBRrKBg
UxBJynILPLwpjL+S6tNo+5adMoDGXlgfy2hW2xzu3C2LESmopvIXsfz5LJsaofcXL0M+d+0gC4jC
YtdC/d7K/rKt6/V3zxqaJ1kb4nIhwzQ9d92M+dzQRdsyT8dbEYUFNNh4DBQxjjfZFpcsdgFHXWTN
w9D0HNf5H2Ro/umwTJaDHMYABmW9hixy/e94tKKrvIxXLfFRReJx89Vh6Kt1ed9kR9mG0nr81Cnh
xcPDspzLLXqJ4lVbcmROm3TeOa5YwxMM27JNWPE1L8igyiarHEDdZuVvOa7LpnhcZl+tNH0vq8nc
ljd8o/+5QpHuFB2gksS8SpArcFAkZhPnkLSMr0i2/F/Q7aNLi0quqYXfvtr/248QfwEc0tB38npf
HQctvk9k49jZ5KOPglP5jGSgeTSmVT+njqeNbJPFUKrlc7cWIlGAc+rzsvvPia/OWro4h0pXX7+a
5BGaveXzV5ub5H9UxMs3RRN7G7dpk+dSJ2UcTfE/R19tttIBImi8k+yhkGF6dCtEnR0w5ovZXIQj
cWozXNVbundBICgIWTPsZFWLynzHngTetWO171EYriCfNVa4do7HKD8kUQSoeq2OUV8dpxicCVJN
7L0i+93wMvBtpUmEea2aJNUPegtyvxt7+30qmvEQKazY5NlsatND1+A8Lky48kNnO6ewYVFip0Tn
VEWLEEnL7DdnKNiCedGHrFm5hsoVeQJZi93QfjNMC5WkLr/KprIXrCbyanmSVRBTpp9O1nf8gAFA
TLX3ZsWDgiRYrOB/5rlvGkujg1qwqJPVEqkX9NdY5MjOBsPFKwyGszwZguh4+6bzWA/+OBu8V1X1
qq4XTTuWu53nFU+yY+1prOnmHiH30MYNZf1DyOZjsd6iQuWxv0eMfIBEw5Q3yYlNzk2uji/DI42D
qLoy+4atLwcna3eRM2RgP0W8L1ALeRPjtaqafOcpdbrLxlX3crTvBAkskr9aH5Sgst6VdCA6lanf
eoEjyzwXOWSSaWadzyjnOXbGWtxwzksM3Rkd0ex9UCaSLV74UeOv9g5EuLx6vbmXtboamzfHODI6
xoG91HsHVNDJ0XUP+laqHaYijN7biUhWVpOSgkajH7RCOH5ETmCN8jn+ANIliDOz3xHGWmNjLsv5
/D73RuGbei4Ono69KixUWx2aqyz07GCYyotRNN96XYl3wq3nF740MhzlRLw6Y++iGNAiE5LHvrAr
qIY6GoKoZpU/u2J4DcNafUsESpMgbjaN6YX3nLhWWrNWV5Wa+zNroIvWQh5F6xrDLs1nUYjs0aRN
YXxSjOGWtNnvCgviQ2sYUMWRyN7MLHHPeZ3/xdq7/e2a0WWYcu1Pg35D6rX4oCsvqMLjtqcglj92
HXAJK914OupTYsVfR0WzEa5mvZvYW8cAeX9rOcJwymvmWdZNt8tzo6nFrtSI0xYKlrXumFQkveNv
LPrq/eBCZIgwvt6EMLtezaFEEjq2499N9FMVi733Wm1F5xfudlaJERZJVO700CVoq4KMxbXiuiRj
8YYn7MouzKKTrGY1eqOAJp5g3turczd5qH6s4WoY02vc4M9jDEm7AxWcHNoajRBLKQ7GkBZ+ktnN
gaBfg3E4cHJ25saNpT9/fiEHSYJiCwgqwHOqXZNa+CHpXUzwxt6Y+nVUuptYGIEMhtqdCPXyeUwK
UF+KVr1ji4JmbV5cLXZr78Piateu1XfyHOKi3hkVeJKT9mfP4PxuRo53zyvMR2zdeh8sA+t4JdzI
cxNCcMSaVV/WVPQWb/VA5H793ECy+FboRSBr6AFXt9ZLd1FYWe9dWStX4vt7ea73LPXqhM3hUavM
+tqNy9FUUxX5Cv2Q1tlyydeiU8fzkmC6JZuqvh12g6vYaBnp9mXSNYc975xviOigGSAbjfVMYjHH
zHN+zvXGvqijxtlw7ha8FuMBwdq1Lk/JggSm2ZbDRVYel8rr1iKpWhJGxdTiMA45Yck2KvEIsJoI
whDKYbJarn+AJIDNp1fYM1kL4ERUp06n9+Kqy7GP5rdHVZ7Rmmo4Ye98ybPhL7NMymNOxOsyDPU/
BQqYTlCldu3/58SoetOzzlf56tsZjmZs2kmrNwDIkRZZrxJ3BIMmPUEwwAzFi5G60y4aIFNqmSpe
eJMgCdjDMj/FwKtkm+znzpV4kVUUuF9h3BWn/7QvdYt8UWMr6DKKhqVciL3IHEYwTimKpCsAGEOx
HLOKJPLaFq8OkAgBCeAcdveWW8V7FdbRRdY8bw5XaGXBZpeTY5coe2W0EzbSRf+m2oX+bFfONxAj
HaAXetTAUtkc32Ulasgx5U26PMmq1gHlgIyX7WW1movkGI4eyOH1k8h45i/LGD/+sGyyrdmPm0zc
ZM3KR0KsI5ooshqPyRTY5hqIXj8e2RYmjeTiN7Ka6Y712kDBlTX5/TqhHzI7b17ld89XnNdkJcpR
9qhXYNGsa1Ugq1WkLjyaOLzJqmfnyCAlCEGtf0peLQ6H16wixEtimdSapRUqhkdtc7JJFhBInmvG
arNsD6pNZkjYWvbuTIzRiRDOTwDEZ7wzRQTD5NVoreVv4hYfM/m071UPXYSkfHQv0HXbdCwNNwP7
lQsIjuxQlXZ46owlOmOKEx/IQxaHEhHPFz1PPjLk2T672bmZczR9OG71WeSlvSnNdDppVWy/uAno
G2I/8eeRRHxLBJ+NgSbc5JJNRQISR4gzKdJ9Mi1vGIHj+g6YyTeqzH7ulr5cNnmt8Xjzpg5Z/iIL
xbazF6KhSGSHPx0UHv0hhYHujjX5NFEPAK6AnsOhU9HY7GGxeN10Biy/HJu2/lW1mXK0tHx+s/qa
x256xVJc/7CX6HexuD4J+udhrsJdZEd/6j5PX+IkRrc2c5QdNH31o7ISjUUrBniubr9H9p6UWPbN
WJZxh7k4suxKdhaK95vlunoym/iPGZe/+ikySe/UzkEDMUqWzQ2SCqGxqUkyFJggP3iRkf4YSRJl
s+UCRapJVjq82Gk9eVs9Ir1UAwS4leWeiHxCyi/azV2R3LMOdWKyBNq3ehHewfLIfAJ8z4I6Qh7T
dAArjWDh23YIn6wfLqzvy1hoN0NtTxDRa+yscHhWSyJiFnKXBF4m4r0qa/PGMV6m6YfesUi6lp3t
Hua8R/5wAqDc+JaVKwdNIa8Gp6newZ3XkQcJjdNvoB7qJSMCtkVfyd4WdrExUKs8Mj0isWmL73Xu
NvdFZ9KmSX9xSNwD7nYiIqYUijlFT5OX/J4LDIqmEe3cZan+XqDBVJ3u/RC9aH1riLoryVttb9VW
dBJWQVQ+rtytwPXsA+Tnr9FKqr9NVDDJBf2J+76G/B0RrC8rxCHGrt+oiNQdcfQab2qpxa81KBVZ
k0VtddoO4jzBsbWHLMJKB+kyeecQssoNGRUN2F9yABsRJPbIgkcz1ftMajWAdWkHsmohpHjJE+9Z
1gbQhffRgIw92cOTbDJgH+yd2K63rZtqd28wOlCeAIjWmmzSDAvBty5LT/ID6+xzNJiZWbvEh1IL
V7XPqr9jjrzu3aqrrJW5JoLMDYudrE7sbMhX4xu8dvV0rb/HSgZCwEGSXrbps6cdB6+wQfLSRRYs
Sna8Gvmr/IBwlTlI61QFjUAPVtXJa6+TfVivpqzFNBL4UyANHGUPQt0jtquoQH1dUrjZCfHV9PGd
83gs/dib73NCuGO2NP3ehg7ack2Em2/ETFd2yd92Z6Mrzdrp5kT2LRs/K28x3ohp+rNhTTfmCeOt
mqrfUYrQhDxHiBbb4n7wDiBGzTdb68BzDfglyb6FoYtTXZYk0tezo0qmR21jC2OnV+b7CjBMM+cn
L2IFARUtvskCcZQywIwCO+P/telznG9E7SHebevxbRYTKK/QQ/vb3GdRbNzdsjfu6aIw6INpOcpq
onj9UVuAh8gu2mgbdyaw2cnjR/+iJY08odJ6sNeP16LZAXcPEUSH21YrvXOTBZZqjHbtOB0dkTi3
Dm30y5Qo0Mx1AGilKWBH5wtxnvUTRASjK1py7GnCrvBB/bYBN2gKVjvDx/Wa/u8yV8IAZj/AKH1W
bnDp9J2itf2jKts6s9k2GvOZrKmiLfdLDcDuUdVDPrXk+xDgxotswomOdF6fqL6h1+Iu2+YlPGkF
L4asNZ0yHDqrwQ13/aOyGOz5pQIc8vxoggV5HFn/bwyniF8dl9e8QzvLnnVzQ26XTLExipssPDXa
q6WxXGRtCt32EjfuvtSzOPWXdo0CN7WzkWfLmFk+s3RCZ22a7L7aDC/946kqk95QtVcthlv2x+l3
1tSqN1nwHKHgMZCt/moLzfG9iXFYQtFHvQ0CZ65Gs//66pCyT0F5o233X23ulrD/9LhoO4wIViAj
5FuTPT/pcfLaTV5+YQ7ML6TQTwMkiJOs2aZtqxt56GXRTevM7vivNvkxqy1/NV0otlqFMxSS0M5V
Fm5DlNCBEABDnbZKVQDpkotpxm0KR/XeJGF1D9OK8JqXxHvZlscFscoEiHlUlJU/16G64dkPj7Kz
abg/sH0E+WwC/6lUG9MthtlA9HFzb5bqhsfg8ozea3MvU0RuzUgJccIuCQnq49npzYEbwMkI+NSW
RCpIKc1u7urcJC9t4h7lSdmkuYZG8L71jto8VpfZnM52Ew38nqPx3ppjdfKmpgcVNIv8uRFVUFSB
oo7Vtm2dZqtZYgF4FLY7UzGc5yGFopEMq5uTqQaWXX9rjbCEDz88hdXwbA3YX8NP8EDVlb/CPtlZ
mDRuU4udTskKAKuj+jDF9ueCkdxcNkd1EDAnlAhMtzro2441iN+y+ii8H22i55sFJLA/xQpE0pDZ
XGb7wMfArjfBoKvKeAIx8a41TrwXTAgEuFUg6YCUh0E/qwtac52mGCQXYCe5yj6b9A/2XQw2oBe2
laFe8j47zoqjPNV9BT12GN1jPkCAM4z3pB0Ttn8u+2TQnvkQufcltzRU25UT8Y6OYKJRbrBo7+BM
bdTJ6NGkIVoPnajdetWApczCHMlm+FkdrlrUeq+rCN8MicGeaxPeozCezDZRdwrGKJsy/kDT9Y2M
0DbutGpX2p17HnLcYAgEcPhVzCMK8LZRnxEt+wbCYjqGajfsKicKNyA1wstQfHKZ6ITcirFB93n0
HdMgc1sq2lPOWjW3JvVqZFx5rPPlbCE4KyJAIrmyBGWqw8mb00Orjc2p6cMmUE133LaOI54yt1m2
aqd/wyWx9kFM9YFYoGioS3W1gH9ca918V5K4PuSoNT4hkwiuhDklyFqne6rKkiiJPsLfWkJf1PPw
BJDg0DcIMnZN6hdNtfewEDwWxlxvM9YNbK1w5zJiuBHN0B+sekUEil4LzNFOdwCEfyHV9JNRLj+Y
ZMl97tbgA4frfdTZiODx3NitAlwv7bqzRolOAnAttCTYsfcGs71hw7ZRf9WpPsOrM5vzCNDgqKwB
D6O9yhW1ti6rWaLwGPXkQfDHqtFiRTIiHjv1Xc9/DrZyyTJ4voij+FlyBb389+Ia9Yn8m8pMmDZo
rqmnuay1mwnDw+SxJ91rN2MK/sapfaOI4qe+qAVOd6wwco33F+9IH3pnhdzeuD69VU7IyhnQpHDi
dyytWWCmxFDtumn2kT3/ck3VfZrctPMJBXYRodAH2KGF4NYMtnMUQ4QjhIBMo6HLqZXNGin5BhGg
8Mck/mzz6kQY2Twwlw8piBXkrZodN/TvJsMiZiIMT/YBU46utl4JjOibBHTZNkzau+e2cMzc1uAl
Nspj1DAOJorpL+PQ+lVPTKApXtE0VZ+GONaeurVwzNkiVQ+1o9hEuggDswepF2k6OxTF6Rl7rTYQ
aer6gLJ2cSk+FTIPKDHEKAoRyvg9WGP10SFrzqR96IsQ3xMXTpMuyIGoE/RUj+Xxs2gB8ixXdiSd
T96zrsxLM2X5RiUGmSVqxJ93rBVCvZ0hF79MHgH2Ru9nssLihrAK02dXg1AKcbiqUJZ6mkBebqIK
bBbBWADjKhwesyN4vWRiZ3ur+mw9fApsChEoM4A3unoGiMEsAB6G+2hx0NuHML/pNahM3Z8R0mAM
7DdoPeB8je0QdXY2ZtGpPkLTZaCWPQjlXsGARVMV5CPRixEiJLFQufe5nvF6tdsnQo25v/Qzomh5
9wJ7+Uakud1Y6MkfvRk77lgPraNjuyclHLyTkobuyVpxOnXS/2xd76mKGWbNVmEYy+oaI9Q46LTo
xwgQdV/3PQakjgEn2BaBUqXz84hX0ZND8LhcCcQi0++Z457BP8yssqeQOzj+mNi1E90QwJeSJNCN
Pty0JSSKPKkJVOC6R9atsg61W5cbK7W7PdD1ElCcZwG6YTLYQWY+OQVJKb1Ecwvp2Htl9S5RnlLb
pgn2gHNn7oem9v7KvDe4TL3ahb8Xu9nCeWcu9VaIjPI7Nga/sHJx0icx+Xqttlt26t5hAHi2t8CB
gjshJaWEbN56CPeOVRL0UM0tK8BnDx/w12xEo8ihhphMGnSmeCtyxT5/FfVYOo+qzcr/aDdQxLD5
ulgha0dvtMAxujlAz9rzdqEIPT/yUF/TGPp8tswbXRW8iqFpnJcmIW3K6uMzK/SgEOl8UhfkmxCK
umqJ+GOtDlFQdZ7QLZYPI7szJuK1WMVzzGLCls1suus4dPOlS9aRm5pXie7axCx16ybbV8JRIz9z
+BnBhB2Vjv1HP2SsPKz4I810dA7N8tUyJns3FTH777UI3efF6+Gh4b8WtP01c9r0FLE9OGWhE2+N
EgIAbOz4bNnmVRcG7A1v4onqfGsEcUV8LwlGpbkuekhwjRgMzz8CZ1p+kBgwe81IQxUGlmhaq9cV
CMz/FUpPvmhA27T0sMswIiS1wgqkxpR7HWEW/BocZM/XRICy6IEenpQawy04En2QenCsxQAaaxbj
zI4z5LOERp4QlD7yoJZYw8+varRMUDtCezuhSuPPaxWZgtkfTH4sM3MBmjlRBq+kR3py0UAXeWZ5
BpFxGGcYKcCVLr3ZX5UO/6fCTNKt3tfF4kvMXLQS+C3wZ4EzzgWcgsW9YHKtsRTs8xeP1NwpaeuP
BbjRO14boA3Ln9EYZ+9qgUuM1326ZcjDLaMEzhoqaBadnU7GA+V4rvYsi5kpDICVp2xD2RsNcOzV
KlkqgD1DwJAzNsEneZly0d7iRhQYpVYM2VPvbBsrAR5CSgEQXLn4JYppsVPavBe2bzLkPY8alN4G
oAD+a+Mubfl7SI6EzwkB1kO6RB8RUnCIj+5mrOW2jjNBcF/xRgC0t6nGr4v+b6b42dD8zb6mO3dj
vm+mhmkSVGDqpOFeTSEJdfA4m+boRN/LojK+ISGPIud001NhHbJRuS0EAVZ6q7rHoRzjgeSH2huH
xMOQlT/mJYt3jGLrkpBK8zMdWaVOLRD+M0CM22fX1OcnLUveJpVdalQLZBQjKMOrSVMdomuTtvw9
oEAfDwUIkTf9zibhDZarsh/CEdn8dz862h3Yros0tjKzETAZp7UVV19kQ7stM9t7hQXgvKjz2wKC
79UAjGAXot3VSfqtYmGAfGUMtLIimSqrS6bnrPmqHICmouzT3o1YPxkZ8BdrW4je8OuqHA6wI8q3
3mzawwRbxJdVPXVa8MaNtYlapX1mucz/0/X2Vq/E52wr875MsuWM8MfrsAD2xmQyfRFIubyIVmvI
DCOF6QxOFliNXe8raOCGgJ2hpEjM5Xy9lanhjkgFOxFJxlJsnGXKA3bRLwZxDkbxbZ6/9BFgMTyt
3jAt6475ipmpVvpdBMLiaDovsVKj8mjM6hFgRDQvnFmLWY/x6zXCIPlfk2yX3fP1tWtOleC+eh10
uk1eZpQS6NnqIKe1phbbcDerBgvD6C1pQQqEeI6LbCeg89qdAbdonO4IlaNuiOfdQ1dDYoQkbig3
2TC4iYOS96q9IU/0YQZJcvo1u604gcuyloDFKt9EHso32qrhkh3kYboQQYKFxb83NiVoX7fTURCq
lP1MqO/EWjY/lQNwa9Hi9RBuUkVb4wi0CrBYAVmV745SbFNVONf50xxGUMzrjWvXK8qjL3yiraXq
EqjrdWXjtORzfpA9Y6fjziCLKP75fLdeRPbSInXe2E6ebeW3TNGaJgGL8Nnq6rcXrbqXCiOO50Ny
H49gOH/36+83mbFzKFCjlulgWaTy/svDhC0yKS2M72Q1z+t9VCk6/jPrdyrAfQpcNw7yT8qv4YmX
KK5HxEmGOvCq6lN+LpsEHPP1Z3z8wrJR4qWKkKyLtZJGv9qmSu/3SK3gyQTo44H9lU8DtFsy1NOc
TYGqNz8lHlgWIzDqvoFfRzwVyZG8Hm3MiGonY4x320AmvR84r0gVPwaYi4HXRvyiNhKiuy5t7/K3
t1P3ZSTus1sag2HdGmP09li6k94qT5nD9q+L0Gz7+tHADutAqFuxlT+X/DXkUYXHZ7qRh/IpsCI9
JK/cb7xyKE74Onqgz+ThWkBE4NlQ9rXGLgp9wXQBiADMOWNHswT/OpSfdnCkAInsGsXpcbhkA2go
Oz7Ivze1LTHqdpt06bdl0k/yzj3uEtTSTWll81bea3lX0q5k/99piK+sVE75m8hPyCPZ9ngcZF0W
RoZjSNtHQDQRfRz7m/zhH4+mvDVfT4M80xD53NRg2LfyVsgvqQ8N96cTpe4TQWeVa9W/utU2BLnL
x/01C2dYAF4Zu5zVAE/dXauLDqZttCsWiM6dPt/0deiQ03ae2M5+EQtIYFz3Nip0TpRwW/SErLQo
/58//K/vIA+xvYLsrkf6o+fj10NNBofSwdC3cgiQ83uP3PjBBpA13TK4vI+b+4BT/Out+Reo4r93
0CCNV8awJpd2Z0SFtgSJG/1Q+lwNvu4wg+BJd1wo3V+Dizq85phY7uR3GcL6JbMXdYdG47D4/4ex
81qSU9m69RMRgTe35X1Xq41auiFk8d7z9Ocj0Vr07tA68d9kpAOqIEky55xjjCrxL3WnSoR5TPPQ
9FqLI0XuP+ucJh8hDvCjjRgJbRjvWMKwdZkGgtpD7aSDsV6Gz9TBLEY66Oq6g4LtIEZw3xjdYUgN
tiXFNrU6hI/sKbjyP69rZvHR9YkVdlKNcIUpIGUZe2N4tdUpgFHLzHKit2F6m6ZlMZJEcanLsP5M
M5KhjtbWtYqOmJX4bnkSc6ToL5LlbX03ROesaB8Lpzs4lb4WI2E+BFmBvfRaVzgIxFzIhr3aw9B9
XN7wZSyLOlH0plEot+2uIkhv71vBTrTpYrCLHsvxH4egKIunJnLzMaI8Zz+0i+KHunnY5oVp/pl6
kJXDwR/rRw+s3ComPCaLCXJrTSKcpw+H6gA09VQ2qoO6Q4cCPz3rAvHEO1NFGNR6SMf60WJtwP7w
omKxGOVsVQOdSAlK6crmbLR6fhr7/DHt7Gan6yNLiUqVN7KXYbtpIZiB4THZCQjCkE5ykfrYlRsv
yB8sxIuXBy+uKorz67SUReUyTD4cknVxfWiRHxSDUSTlNF2LnBoBX9JDME/i7ouTZMQzDsSsMOxa
F1j9WrwloNqpFdl3tZ2tvaUGJEpi3zKgGrwFVPfFFFgKnxvWhFJ8xA4ONCSc4hv6SH0JWsLdoTHZ
inssEvHYw2l5AlEue+Qh/p4O6skJtWQnj/050nMIypzmICYZhVm7BrObw5678TNv/gJo9U9A+clR
nFA8eZFjpq8nNIwZdD/HzrkjL2fPMctuZD65aJ7tUjEilslAVmTryHHL71PrXtm0A8D75S7micVM
Gk2fmcROjI1rABcSoBJwAW/EJWusxB3oR0UXfGtATjR4UXrF2M48ZmKxRbxusR9s6zgQmIM/dw88
Eo7iwFwnKIbNq6t5FxUoXobPTVXmSRgs9a3UIm0nzi9+l2sG/bFWH0YtrXeyrj2Kp7o8WpFLm+ZH
qA3Bqs8ymP6BkP/ZoC0ThyS+/aI8L+zYnuYo0rB9IMZ/qyRmCjq/TrsrhOz6gdC04iRQO13QFCfG
wu/cT5L5+Yonscwxy4PhA/0rBp6pD065MQBIQ4thaSicZLwENjP4BobAbc4tE09GDGtPxvZoEB7s
ZuiG/DuZiw7LjL48yXlAT/P9chOWVpETXf7/p2Kt1oNeui5TvfgxojivxZeyyM2VY4DsBwtaiBnE
QldqzIOMxqLoIi47L7lEFoVNXrU5i1/7T1j9/KEUv/PdKmM+Nk/tNWEBFxyCyGPwoRfrV5wjmK7F
azJm0MGsvUH/CtcK9mS/jQ5Z5fvyVnSfs+70BQ0IBmm8eF7HiZEqVnRLstQNY4LLQYEpUiFMbFqE
ib+zJHOUpCi/W8vOvz4fe5A41z6D160lXxGevjPxUo1r+HoznFDfbfFD9PKk2qp8FMsysagTOZHM
p56WhaKIIwjOaw8AyNJZdFmKIrcky2Nc6pZrfDg2SF8aiDqYw5gzxcQJhRuxRaIs3jzueMQ2fmqf
f/yYK9kqkDr53TJSPMJ55I3fPID2RzFcA5h0CZqenoHfNFBuiJHy96w4ep6qCMqpDnYebz5CQTyQ
IssW7gMmRAA8ROvSsOwBRYNIln6i2Lk/OqVMj/Ovn0byDPZY3pl5PTMPZlHrqGmD/+Tf907k5l4i
+7EsDprP+q7Xxwt8PEpScGzU5rMyQjUr5pVl9SCO/Vvd0kW0zutskV0S8TyWosiJ4/7zrO+2M6K3
6PjhUn+r+3DWD1fypgkfobmy8UH0Ta84Gs74Kopx3quKF14kmFIAZwIjYvM+mdmWZKkbEzRBgd/R
p6g1snMnMd2Kky9d37WIrKt7RAjhgp9HtHhZxHuyvCzLS/Wfdcth4r0T/f5W9389lTumE7g/C4n2
6zc2Cm0sa6e1sPhwLcm8k13K72wVf+v+oW7eT0ynna8gzvOhz3yFLnIuitT9lhvHX4upQexBRW75
Ros5ZCmK3LIgWzp/qPtQFP3cFsKA9odSQokQZSZAPl5OfO8sb8UQnrOiVpRHTNlsq5Mi2alO9rRM
7wRTARtfytI4wchFWcz8rIU8LEpGYtiz6cj1jHpci+kB6z+UrBXMwH/gavOkYcrYEMTskuUjIEzI
3zZ/m26XoWCJTf/SZxkGS92H4SKKorX3qhiThQ3Sq5NHfdNYajyuxf43IsAAc1HUP3t1F+zmN17c
lCWZp9WlLG7XfxZFw/LqiqKHIeXP9C3KH84g6sYkInZCiXiNlsl+XljP7eL5LEdWaJWweUuOBoYR
bbKQvNs5Lt3EsSIRC4OlKHIf+olJdKl798dFy4dDOqeQtqN2JSrwXgKlQDVA9MBSrilEckwfrhxF
vPpJTF1uEiXJQdyZPGrT5DDK1qpKLOMgXvblic7v/jtj5rulwtJV5MTjDbIWi97caTZypRakJ1oY
QJOiwpXdjU6OOwY2F2W4iVd0tlOKEdCPali9iRf5j1WrlL0t0tm4Tiqcg2maHCMogkGJA1oTSVnh
rVwtZdfwJPjPfGOVT7zD1mggQMaEvFg+DFXx9rrqngVm28ABEMhw14i7Kp5LmQBlUovsOQ/BmQg8
uTo94LGGdKee7Zkfbr+4qe8e0bx1ne+62LOI7PyaBzgnR0cftuIui8suifgBS1Hc2A91865OtHwE
cy49RfPyl1TfV9cm0norZAyRivNS97XJwn6vQQS4VUHMUgR6BgFpdkRnklZDxXemWdD0TK2OQ5in
GkVoN5XeU6Ake2U6hxyVyTX3ynoleo1N0h+kMdc3cpsQpNd12aoKeNVF4iS2vjYdAjwVYooucWTv
5MA30i2UQQgus7PfYpUkaniwjpXqVQ9gsvA1QxoL8DyxUC8K5Uvs9s9TRPsnD1DKJ/A35QbWuB5W
DoqiLoHwKIlwT5Q9LBChWcSfQseCWVBvrkMIF4JF2MJOxbe/dwx3vMdF9QO846HVlfy1T3VUtWL3
a5qzJC/RgT+5nkykeFI9t85ofHOw1uPZdT0cDkoNO07XrbyqLD+XIzG9bMnzF1WOzTWMOoRXBdB2
ydkkC6BjSh5To4C/SZY3BRTBMEPlxHEjxFjc+qkFUxJiAh2KAn6k7KvMzG/jEBU3kRNJkmUWvGdp
CrEwRngjC71NXkA/5A7dFx3n2b6WJyq/RC405Ehg4thMBuCV7bJzC7MQ1msZwKfmIiQqw2C4qZOM
mCCn7tgPV5l9IlID95qDsb2G9Wtoh+DeTQlAl+DuytFXaDWlo6jKE0S64V2ElSuD+Ewz8NZY3r2C
Dfsu4wm9x5KirIe+99hB0BCaDqFVscm9TJEURUN2NXRdc1OixnkYp6RMCNszGVugq+mxNPhqEq+V
3EIVrcM7ow+IzfW9Ci+M+2uIgvE2l4jmgPnXYswtxxeB4TzAMhOsC79ewXuqbS3F0DfDUKVwvBFM
n2mKfjItQp0Ja1U2qqlG9QopeGgwUADPHT+/FEDtLtWULEXG5z7KsKF2UBuZYNNy9ZSOeqytFV1T
TiLJBu+fyqwtpPXggHJ3/BhjM6QGz61LwKht9u2XqEvfNFzpxIUD9+fd0sEzE5lItEJWwBLTjr9w
d37200j9MlQR0QoQ4jx7fULYNTxYD6OCL9kYIuNc2Gl7UtuwPsRxmN14BAqQ/1r+VPUSgyuJ9aus
tc8lrEFXO4geOrOogL5K5aewxXFkQfa4FUXRgCv0Bfr1dFv2qxbhjtUwdQ+VGFG+kFiu6Tg82FRZ
ErBb5ozNu4ON9KsVj/pZnKqsdOVmOf4BcBhKnQm0aDs+OMVm+QW1F/32/TGaz1tqY/1QNfU2laG1
WbtILLde8oRQ4YjRPqvYK5v6GaBF9QnseXvDdHwUJYR260+I1gGGSnrImqYeos7S8o8HRfazbMPH
hWoggdrAfrBYTFkJBN0F/rT2UnaYlfMYthPRYMFkcYQGMyKajVuh6lK9h2xTWYuiuD1JLE+fKouY
sOn+mH1PoEsxLfTCvdn/nv9OHKXu3sxKMGfT/YNwmoi8ZHDQp2fM9J0Oc4rIiqTwRhDuS1mMtr6G
QvJdpWgWLQ3gjk33QOAMEXgePNfY6r/BH8qkpJZvZen5h9bsPDje/eJrnu9Ee9j55S5WYW0qRsnC
YC3ZqIVjDzxWXuBdminpInhPbM3dv2to2xg5mVfPNcMtEIbwnPcJGoZTInKiTmeXnQEKgFEtVIIK
vcH/6CgOmXsvRzc94oD/l0NiuyO+Qlb2H09TNxkkt4/9LZexBq4//DrRW1xkyHK1usT1hKPA7agb
NQhYyCivwZSkEExcRXFwXRgLA7cDvC6HGNen5lyGuXy1dBI5FPTOfPga/MgcHNpYVfy8cNDEGCTp
ZL0ahOLDLCVaPxwqiuLCNayjBwsi8PlQcbV3RySqvm1yAjQ+Nky/ashDwI6PY2a+xciTErk02vG5
Hor4bPcBAScKzJtNgp9RxluxjTJfeZJzv7vYavk99RX5qTMz+Un1y1vDBHvDNw3SBdJBvn6tBv+X
Vdbq2SS05NVOOBXOnPwaw2bwGhTSZ/DI3oNo1HPv6maheRdtRApvYwB1n9KpZ1++Rp2iPytukL0o
0VF04ZuTPMlVBfzy5pfxcGk9Jb72UwK5n9qt9Kgka1bjijmbaLypKPoANMWR49q/5KhDvdTGdgly
KX5NnBIebUWr16KotVV30FBN3eS6ASP+yjSa9hMyVlAXGb26DQBUvlYtsggyeL39hK98JRQs35iJ
qx96JDPvudk/E0LTfDHyb6Nd2Z8Nya5PSR5AnWSqzZdqJJBCtoz0DokOXLp++9uzzPoLIVvqZgxR
ETcr91kh+AwO27oj3pNc6NfbEWlY8ML/VAGL/NP4oU41LKJik/GSd065Ra8th2HOyp4TyTBPVdwM
cG632bMKYvoT0u8r0SgRxvZMBMZnkLzyVVSZboV/we7yvSj2sEkcFWeI1qJYhrZ+H/HSiZI4Y9PJ
VxmuNxVE9NkbRuISMsPXziVcMcCiSxcWNjO9YnQPmw2xeNB6Qi27LdzOOomWtnadra50BuMOtZPR
ZeaBMCZ4beWiXYPxCU6iaAWySZhC0J5F0USICB1I1b2I4igN32y++TdRGtrkznyd3rWQ+B639w5+
0EmPcVLL18AFRuy7yFV1aXEn0GcL7UT7mDv1SxTW8plghe5RVWtelRBW+SKyL6KDqIcXcZdLZXIT
VSLRYTkKTAAMZaMiuJqhHpuY3qPoHgJHu6f6Y1VlO7uxCwQLyy005vnZHKzsHDSA5Say4PwsySRV
U9jQzMrDJnRaSMfNoHrwFQsp8MF4hiEs/iIbhbOFNzM/iCIYHULq1ew113soKbWWWIKpm9IO7gpO
P6Jq0h51ZbkmULyIvxBFneyB41s7Fd/HF9PQzqktGU+6n1jXPDIIsJi61YP8ayBa8sinTbmyrFNQ
IyJnT8moxO4aC15F/O4/dUsXkTOk+lfRqsr+b8erNQEwjRk+lP1Y3XqpIFw6s6G+I6pL50v0K5Xd
F73vzNfK6uEHStXskviaCbNxERMR142f28J+FF17Lb6Ugea8lVUqb+wyNK5x7iDAUpawpcAL+wIc
6YcE+dU2zNY2YUMXOeelsvvwW6MQIGZodvXg6I13kkwr2gexLz/BqlKuxOmt8U3OnepHg9+IMCI9
hIdx0A7YbHNYd3Pj0THhHOd1tyC2VNJVlJQZzLhwVF1y5tSLmfub1lXDUwk5+Z+GuY9ozpdacCQE
P0Pjv5FHTw43ot0n7vEizhZaNpVmAZywsPTjXBTNqqNE/Y5XO5h7eor6aOiRsZfNDuz2cgrD0s8m
4eUnyzekbaxkKrJUnXUwiPc9onVTXRRNt3ZmlAz3AR2XTVvL1Qtvo0zoj219Ze38CDeP9Ltynu0u
YknaZ8bu8cmsM/0HmETIInXmeUYfL20SWYBUvHFbFkV5C9W6POha0Z0CuzZQ93VzZAkaC34sglWZ
+EBmqjm0WG7rfgm9/iUKdOmXRKTlfKEkVaCKy4yfQ9x98yXJelPMKoHtWBmffBNucJYo3gMQanuf
TKTisuTG5zYOjT3mgPjBBgpEjHNlYD9jIjPd0f/CBPwV8KH0U/XQQSY6iRU2i/DIs/VfCczIatM+
e0hzVPWntiFmGZ7i6tmp2RM2baE8ELfREJ6DwhK4K2uDcc11D6qqoUHVWxOlgRyjFqc0yVnkLKvE
BQgFwrWJoHVBv+aTYnXOcxo7b8oQSle9dRzuAfS9pR+XJ1FsNJjnUitsjmrYQkylsC47Njmhblll
Oy8egPRV0fnytS1y9yUoxy+q4ak3URqnCHBLNR5EV0exzoFiuHdR8ltvX8d5/EnPVPfFHfElZkb1
lGuW9eLuezexvoR8Kvd1L9d7q+68r5m6L7vS/JoTkYVkTlEeOq/L3pC5W7dGYH9iH3lB5CG7la4E
eb4HeKNpfWU1100NQYbHGWXdCcnS7yE7GniJIF7TAu2XkDs0IFPzLa95WTpUWqltCrMxdh2Sgrdm
ShgYw6ZCG3kjiqIBh212q0bUtpCsPhPsxJW9piC6AcHRFba77KZNiQkV79mWtGtqFeMnrABvTR4M
X4dgCvSowXPAAwXlXqy+hWM3fO3LwFj3U30w1f9vfxvKpaW/a7uch/C0deXZEL79c/6l/r/O/7/9
xXXVogO57ehbPTXCdceG/THvhvJRtXR1b0510GWUj6IhZfM714kuEEVWj/lU9+FYvpzQWUnOPlT5
JorEmNCWTlHJO0ZG8qdORj7aSfXd0k009qHjrMoSvIGXP0hJbQCYBPPVK2XnbS3e9U0Lj80m6ZXs
QSS9zvPK2ld1pVTFVvUj+eIVAPGYpEQBhnb5Uk+JKJqaBOh+LifFpmW7BtfjP62ifimKI0Qd3Hbn
NCCgbamaz7SUYya9sbcfcm7Xtxb5DxjJnC8ReCYGVZ4eHRcsqdpbnwazdb5pENBhLXS6B8O2ERyN
4FvJYjnA+wqaGODxscqlnaY642cYGbp9w1kF4ekrsKyjuIafEM7XFrVxRQnbubmNgqNrOjfiFQ8q
d+2FuBED1QFN26lV3Z/U0oez+1+FnVlcx/AzwLlsvkSDSFq4urc2QVYg0VvrqMd6DrlO7T4mViQ9
QhDdbNSDg4xYNI5wumhwx0BCbukrliDgYsK+3EtF0u7Z/EGLr/0u9PorFCPd5yBECT5q6vYhqFrl
IId1cnT7WL/5noomhpSPr7Ef/yboMPnNwT5y8CdJ12HHQvr3ET2ZvdY33q3IquoxmxJNZnnoZ9Al
Th00dYIiVYRsGHV+U2Jw8VAmy9vOyZqb6C+6IfC0RTRyQAANcppo0mQnZB4t2TZ69CDr2KJLGd8h
HUIgwkAYTWvkfocOWnkzvCbaF0BrrlECqELr9fFi2UQWg443z1bSBccMKuOzowfGEbNHdnKGsTsl
Rd8fJTnIz4mWIezjtsElqlwonjrLvkT5gNZriZEkaCJ3F9a1jAKDXO5sJ+sBukK6DAFUe8c/kW/j
0GoeXdie4A0mdpAZh2igom2fxgapH8Sd++fAgB650Vdt42OU8jL5pcIHvfZ7WXvtbRsub3hPP6M9
066KYOivLjpUUFCn8aYY/AAmLPjj+DYB+HDj8XtU2VsXPbI3vNcVvDbBhLUfgydiSX8Hpjx+lyLt
O4Zf4OWGh6Hcs9VdUvNxdjt9305nsEP0O4gDy5F46NlQmQMknYSYfM+IS1Qb/ZtDrAFbwKQ7w43a
38vIUic2/hHStfLqGEMDFTJvADuj/JBUCkQykPf1txC2Fhbl/SHVpeDZlRzrZimgaYUQvK+3QO4M
tzu0cTe86SZ7J0Xxnu2MN0UZ0gzaALl/CwgA3Hp51x7EUWoYHUutU06ppXQbbInZCURQyFZ1igw2
HAQ53Ho1V+kDhIiii8i9qzSnFlH5sWXp3ifwES5FkRN1RWGDQ8OBt05QDLwZeY2UYy01rw0Clqfe
lRPoK7glCXzb2C07kB5TEUY7ZzvUGTqXU1HVB0BLupEdRdGNS2UFOjFcIfIASM602BRMiZr66D3l
+pCfeycqULAgJ5Klj8iJOpTG6V2phCh1KdFY/4fjRgijcgDq/3NuUXx3aQsdgSMrodW7uuUQcf0+
yMdTEr9Vg+8/M+e6qyy0jKPqgq1oU+1Jdix3r3W+tB5THrPlZOHdLLKDKImDdM15qpvEuRqGdIC6
aLw5TQWksE7rz21vFSuts7xvtSc9AyhyfuqKskttpgN4wNeekqoBHSDlbZLwN8aMB9hBwu9FUIZ8
dqr6bZK7X0dGk1+xc59lSNyvAAWKa6oU/g4603EV6XJxXRpEKwusP/10JHmy2lrLzSshMig3T2cQ
h4iOS7E1e2tldSU+y38v8uHUUh+BF1Ld15gYVQgzp4ssJxDFuJMPOL/C08buJOvS9B4CREiHovgi
tT4QEtW66zA53mNzmn2VjAgD3bfnOpC+SCrF9sHCVHC1ZIRLQhmq/7k41aHU3V2DKRF1hGAqW3TR
8IJMrUuD6CfqilJOdnqHKoAo1qaWbgNoYTZNOGDeL8rvAcAFJ5PLL4o3AH9r8+HVytm0l0PlPqVj
2m4IFWsf1SaEDdPqkwdbg1QlhMTtOhhtd8iIqoXBMSBmH9mqoxE7cIJMs3hnycEtjeVil7DXvctw
7WIxwHodG6WEYT1LXvh1/hqbt/05MmFAMUZd/4qm6JtbxeaP3HBPMoZMDyYccE1RGbGUfsny2oS+
DyMDDo3mdz84FzdNsx9aFX6TdKzUzJYE0BM1ZBgtalg6VAsGlJ7JmHQvbtlVcJqzgRCtveXnZz8B
CihaUyQ8L247VivRGsZ+guYlnHKidajN+FZK+tdoOhMej/QhLosn0RbqNjYniJZYkwcPeS1LtxAl
IfKeMQYPIicSOfG+jKpcHJcqkUMN1d+E6PjMRy2tspVY+xBH1ErUWZUP3aRdgTuFHHS99FuuI3fJ
tdIz8+SOKn3HEFUqkEhPfeTkuIhcnCdKrJwdu1HOMjgqMOuBso9HqGJEg0h6G9agtTT1KSVpKHbL
MYor/cjHHGa7f0/zrothhWDIxMmXs7XIdKxba8g383lFsxuHXOJdz9GUpDVyWPpGMx2AYNPppa4E
IgiC9d2BomG+pPiBfiK7O0fXX+c6TfyC5eKDEzEEXauRj5Vfb/76n5bef86r/Ew8eBvm3zDdBZF7
92OnHzf/JtEyX7TJk4cQYleg4nujtuVzNnUTHVy9xMwjsqJFJIO4/SKr2w3UDd13B4/QVWq6HasN
5NT66lpFQbEuEbDwAqBmXpV+M7JqgEOPmMZWPpq+O+4tp/lFWO6wiSFWlIMfrRohHamb6FE48IM5
XXP04/pnmbjOjjXT2YbCNCjUYKOYw0Rl6/wwJSSyw2YllUzkEM3q0OHbDjbGCnUru4xe2WceAOG9
6FXrrFpeO3g9hufSLQgubl4Ur+dkwPxgxI5urVxdrBD8ZUHUEwadbYx1K9PVb37WXSS8nkOGJOIA
BUM+OfwyCadDBN73AI6YbaoTnQNJeSzrSLrLIVveHD2je+GeddYiyMtNVV3fApOKo+tcpyDishqz
LjkuR3lY8jZJCeUSuqnSXTSAQftWjyCuiroFyjk+VcVTFevdvWMhVFslXOgpW/JuJGQE8rKQH+K9
SDkiKyjkIHtQNBbMDnW/6oGa6g7xhkZ8a5UeBbApGWL3sezA8SfZ2fI6g6h/kgxr8RqMWb9TM7jG
RF0KA8N+RGUNg+k/dc3IQgJKU3VfoKKX2Yb7kEwJdBRObhX32oSuKa7hxelZw9zHKQliLT/YgzWs
RJEZRLuHsFEAGKrmqqW+MvXPgVFrJ1FlS4UKL1k/IhdaZVtRJxJNdVXcRHA2ii7vGmDM04ZqvrCo
NtQM/+6QpUdxYVHn+t3KdGptUw8lHuvpR4rGIJLTs2FCQDhVGZjVb5YlbTrPDx+zfJsBCL7XihI8
4jP/3QeFe+wU7QoReXzpEau6i8Qe4fqH1srYLXXx0KaIuMHMH8lSKAFpdDU0r5tTZETGHWO/MR/b
BOZ2zFzUj/y6WqepzabNjdEYGo3c3s9lFJKKXZnF+po4X9r93FDP0+I5rOyH0WF10I4FvqKi0e+O
E0kPRnD2poIWhH+S3ii/NFgtT4MeT9tC8D6o/xGYsfTrI1iO4pGpV5zIkjMT7YrgjuBdc8uzYTOP
qDEPPGKN6xWsyNVDVibeo46R7FENs6fc9fqz6CYSlmTqClmg/CCKoq8Cy/rGKIgcF0eJOhAVMZCE
6Moerl87sufc41Rz7vByjydNa756bglLyFSvWkmLklS4ckMb5L/oBgPmEc+9fxU9WPnd5UDRzsHI
+MuGoD5InmPeAYtadxTEiq3i22gZ9KN1Fw1KDbmnnOOcEUXRAGGKfitiFowob0gwx/o1rmRNW7cB
82/UGpelr4/tFDGzytrHahHu7IGICegs/cccNMQGeZZoq1kwo62tunB3mqPBHA5/yyNUz8GjXldg
Q7UI+0GPPdTWYkSFJi0TkbB2GVHLQs1THXtWG7mHHJ6EWIg7MfW5EA//yU1F+PU+pzVafmhrOMTf
TdIqLuLQJ5FDrjnBf32qJ5RQM4UwipxIOhEoOSVsagmcFJVQ1zZ7R8Xj3YcQvmTDsz8HXk1x3jLL
7vJNVkfMLDW72An4sCSskYE6iHIiUA+tnnzWJ+BRMyFpyuknoE0E8sgU+COjgNgNNkiMAvDunkSi
FnU/InBUTvwb/2bV2PkRRCocGFUK7aNobtsRhKjIhtDOQPkfhbg5IM7HaQfL3nzH7AEJkgiekdA2
cSGKuzg3Q/Zynqwye7hPkDsAYQZ8Qd9KgyYBsWt+DY3+04UtIs6KfY/818ZQnjx0HU9Z075Z3NZz
gBzYrlb0r/6gO9t+iqqNOE3mnJlxkq34v8vdFjnxBPBh+Vvd415JqKSd5UbdlJGnH2qE2k6mluVH
k01CVITlSpKbfaebLzH/2jB6EPqAOmSeMENAKVmT2xDSj5KxCUtAzBMoLZ0irq3pYYlcAmnDtoAW
hO9uq5wqmC28wsTRpeUw8UVxf3l3Y4Aoc99Mp4JC0VLWkpS42PsxuBW+8UNPfGmrGZesK/tT5Zvd
nGh60J9cdbpzyfA1UdTiBOS3ODlpAem4yKa20ypbkRXSqyInkshyC6KdHNgwptj5bJJjybUCgA6L
jr8OrNyx0mOQQAQwYUSnvykS8YeXYpNoMMso6Ga6E4ZpnGIUxe3IBOZUZOsRg1eaWMNmeTJinC5F
kXOUDnkrALxM3hk8gSTaFPa3JEaj+/tGN87RFHsvxoFIgqnY4eLYjUF1EVW5ayDu4NmsRoSsQSsU
DUyp5fm2WfYpVqoS9VEtBQM2ocbmrNWo3TGC5AuQPPd04ocodGQMRCKKYQALsRJIv0uWlN0ZYch6
NVZWiyqKFPZny842GjJdddYPKy9BWtdHn3oj2wW7GFV299h+fjpx/6zkE7Eu6xF0YzME54DSD7jO
t2rSghuNrklW+Cs4ynCUjrl/MYmFuXpus8bfXq26IbklCp+I1CmMjQPL6lku6jVTRo4LHctiXjRH
6Aamre0oP4K+Vw9jh4KQaaNJa32uyzrd6ThhiGJvWrRYKm8X1AhRogQutQn+EcIEN3xwmTTCB11V
zPWgDNLWlWpkYVp1B/c/9HTji6bHxzTPsd8hSRRU+peiK9AsHOId9EvB1gDol9XNxfdKecXHEWSy
n2WbCkCG31wgfiWeJMSlK8m4Xr0QowpYqjWkbMGuKyaN6FojChcTBc7p9ZirHfrGdrXJoaiobGyN
bf+7srgxdusglcLxY+tcvCEK1wECW24ayvCaIlEaKJirWxniWw398wHRzKL9HbogsmUiqdb9aNh7
F64bKa8PtepzE+ChC3STO637YMWrTicupnt17Ml0iRAk67Hqp8Wne5pbFAXuGMs8ptFekwaAwBLx
/k0n7VlRjGv8j19ZPPtbewC/n0tmBDcRYTr2yNpTB5tjQ49G+CZ/3Eud4RDZjz0USAc8nvKFYFrU
M2wUGOSUB52D0gUz33gQBtueLaO11ehwToF68qXftYu2TNlfpxGkhmZ9jf3xl0HjOq34UBZssiXL
vWVq86NIYEdSeUXXStci1jR0+Bt9C8UcOdQ3GEQvWVShgGuCEwPBvYkxJ2g6oPAxkuO1WU+UInAt
r3q1/uzyvdjA8rpClxl90AQXjs21zMIJ4IQY2zVROQOMXsa1KaRd4lXu4wDj+ljY3/MYVT1P9r4N
rbSrbTaCndJupgVga2r+mVi5neH4PyV4WFdZjzax0o9vToHBAgOkIv2ykEiE10gLjpqCJc8J5UcY
F+y1NsQb12+fB8XeIYRL+IhPKJaky3hb2SFJ0Y+oUJrdWPTNZvDjfCfZr76UpisjTNxtGafYZ9p0
Z5hSdhl9TtjVWAYDRXnw+rCGmnI4NvI3dv7+2hmsdtuUT1WEVGuJXhf2/K3p5F+UuoWeBYIkW0P0
uG5ficjVIDsK/TUqnsmK1aCyHuFfXTkIpq7qoU9WoeUfDF2SVy2UXWaov0IkVugESULzFbM+KuRN
GiLPZsMYKivNQdE8g7bhs+e031yvKCF1yn6G49uoRpCvxf4PgnOTTaW+IKH40hIvidcFttTu7ECZ
Ovk26r6xN9ja+qGxMJkRBGy66m/MN1CYmF/CzrhlPU772LnoKt0SpbtqMqt/5vRw26I6XOfVxR0b
BGTTYY88r4m6bOofhu8oZ2Ovfo7S5qvSICgv18NdD1n5N+NE15thCEQaHUefzgydQjLZEDMMsaHH
mFiXWQMhWPit5SatyhxRYEmTjnnPIsvXlWJd77n38ia2MPgjKXDW8l2ZGO4j2ob1FtdOuO4L68Xs
k42WNkwEEjS0cfyGxn28URwc3lVZB6uqSj4TLwrIsWYP3UcBeklEb5olQsKTTiyR0f22kuJXyPwf
oU6zV9Xn1oSBrggicPfd0Q7Un5kU/UwC9UdVaIgFljDzy+yhsHDv064ZdnaCsyBQiGW3Y+KI/MF7
U7CC9glkf92QPclhcSsmQ1U6TI7YX1plIb3Q8YN9QmWrVl/Be1due8mc4M7/j67zWm5Q2br1E1FF
aNKtQEKykuVs31CO5BwaePrzSWvvf1XtqnPjsjCWbAm65xxzhPo8xukqqSzQkitRt4mmXaWxKRRw
hCzM+/B6YdW0Ii/Vdm2RnG2IGKs6r05FVv0Vhr1rGuuzS2i8JnEfO3nhCzXfQlQBDwp78lpkiK7e
kXc9aWYRVtV+AwN9PRgpjjxyzHxLIY1eV/p5pZjl5IeG8u3gbBSHI0T0xFgLQqX03raCeWqfiHlj
DF2IABQgMBeQzLh8Lid1I0j13jixBX8Yzkpicpkp1ZurVund6EWxc/UQexiNGLfx/GVe+tzHf+Yp
bpfvarJe9Wq+jJanF1azsaLpuGDNmVk4z3XkT2qWdaywsXaqDp/BSmeiJrpdFobQtK1AJorvJGTd
v89J/eFG+ZNVD4fJgtOoype4z7cdHJxs4ppI+26DJRvWNOMhxjgQQhvGaG1u+llNB660vtFyf+Iq
b+bbpqskIO6MZxz+0JgGkF0RmR9zP32QTV2s7Fx57hyMbPpEf++K7Ftip2c00zv6sl9ou/BijWAZ
k90giqcZGbmXq9VDPWBenuDDNGYwqnk/HgUhYkHFGADOnwF21C0BA0jM1LpdNAwXMo3IEHTAx2Vv
/3aiw5qCHZaMbaLeS4HlLwbKK0VIIi/VEtum/KD35SXDmmelLdJcC9cNJsvdvRcdBn24De2qyezx
288gy8/QI2JyNElj3xOKUZ3QDUPhs7FN17kj6xBkB1S4N7/Voj9kqnwb+KNo/V4TSBg4feYvbqvs
WfkeIZfVq2Gweeujk0YyfWXqQZ/K7VSFm27byXLT8bawSND5MzucVsz2Eup/iRWwXZ8SUKptT56a
2hEsNrmHrMLrczAy5inlRibcvdIJf/OcCOUMflo5ta/W0B90t78fnNwjz+FS99GHWdA3IiEjukHm
7zaaevxJq9FjNEPKgyD6c+HaYCKAbXxJ2dBqkopmWjuGCsF4CAR9xs6lW66KE9GjLXVAooJVcbsM
r1YPqLzkzrTCh+ecp1O3amwcAVUB4cgooqfKyn/rfmpXRZ9Lv3EHEiMRHbaxuhtV98E2KCLnGOfs
Mhr3RkeVXQ/hx9Bz3y2DvrEw87a78WiA3uGckvlY3FlKzjS0CbEShTuF5e4rHoQQnSIgNAPssB0N
3mSbt5HIk4UFXSv8QbddBP+OsxpTWfjFY1fgETVmirrRDTwbujZ5IAC+D/G2Z4Ojkry4P+o0DAcN
IzK6MXPrhP2TImZsN93hQ/Q4jc9KAu9l+Gg7dxONWIp2CRnFbub6ORBBy4Ajhxjvl6rCzUMR1ojU
ayIQgUFVCxDrbFsso7MjZPLVTjDvYQcfxvpH66mNZ8ntWeGvkyYHoVQkzEk8FFMulyZ50Fh+fNRJ
sJrI71mS5hAl1R8ho/FKaANjJeM57ByCSsovDec6Z2lRSWgkgoWJQz5neRyiZm9RLEZ9eRpdhobk
i2B1dURA9EKt/eIwtPDM6JoVoU/fs0kHkDnjdHJcthpr9jNnuCYMsptbBEilHT6qzWumN9wd0rPa
RT2bYzFRjOfZSjjUYFYObyNK/kbw7H5vVleHLHPC722Sz2Yl15puThRWhGYkNt4O1nCvyKneJUp2
b0QU5GTSlrpZBgbIVNMskoI2HgNE2kZnFT6A0LMVR1/4W+GdmsHZi7WGO4CLRvkD9PtMqmwXWsZE
MnDPtPJU1NiYYXEvVjls2+1iRq3f4YjpytRLF/PYDi7c1OHXVO6IWj4kBLOWgNAYPsK9y+o1Usb7
dBRio5bNOyYLd0O54PhcXS2aPxpBcPXkaoj1q/i5FjaVEBwoB5Bg1agRdWeVYDMJBb10AkhLJtGQ
tvRSC3GPNaMKMT/TAQvIUc5ktlv6Rhjzk65ahyblDox5hzNBqARTyV/TDkc/73EcLtaxZgWJNX0s
0x3MmeccRuqKXJBmXWi8T0SJn1BiQBtZ6NcttEr9fIXgzVcFZ74rt83DPeRN7/aKtrEIPFq5pvIo
KrEZMbi9LlLVCh9UpFAzBOrg6i5H+kfGwqYYe6wD38fY+NItZd6E+ohZMhJSHA1pT/McezsqQtPl
6q8UtAMUJsQmxuhXqPH7JMYjKTP+DKsvV9YE3G/imsS6CYRoYi+oq5fEUXVc5Ww/I+V0pbhcJbap
fwK4/JKhXO/HjKm1zuB+Jqoo07UHDPsKH6oMAkpD89WsMq+/sE7AiH1dZ7DvZIEw8aXVpmlra6ND
HZDWHlZzHe4p/VuqNdhR93sl4WqrWrHq8vo5zUvkSNYdxpj+UlE/y94l1ReQYmXlcSBJHMe1czlZ
UNhr8TNr7nddLKkPka3mMh0udinf7U5+4yS6XebZs3Tto5oSE7dkiUUv4otwak38SWTpMQdRa/E4
ZvZl6BxkGWlxHJ2BAUqjMsh231OzJ9G+MJ7C/mEQKlbdeIiSIEbijmqH/hSXx9wUB6FZ3LpRT54T
c4xWtc81XcdYldKPE/WewJFnfSQV0x3KTRTPD3FojnAB7QsDFQJc0hDP5uXNcR8cS4Ekol+9+Ip+
8vo+pcCmwMS+LvJTvfJnXGyJOV+N7cC8IQ6UujyW+TO2eS7DznDLNem1dWysp1SjExs1TtWTcq3o
luE5d12EYSegH9wFssHdAc5Jaa9lo74pec6oZdCDcMJzbwoJw8uxQWvswYvG/jtuoN6bxo76oitz
Cgxpr0yqSroveVazHZW0ietwTkpV4npaNVq8DHkIuat4IdzcsjE0z3HSn9mO32LmlPM8FJ4y4g2Y
uvq8s+fXSiT5OtSDXDCQLtGhokGN1hY5MJUY3rIyuiLUdP5hyqfmWq3HhsCspNVAWsmrU4IUEels
Zc/TxO5tkuq9qSUlx2j1jAk7xsMxIdGu7eKh/FOHZGRkcX3qo3hjECSycedpX2f6V64g2I1TnN+v
fkNN/w0j6ZmBeLVR4KisGu74tavY9IYut5KU3amcNy4uwPMM3A6fq/HDLMKdrUIW2KBEyJlqpR3a
vzwEC0mSnyrMD6qtYGqe1iQLhSajp6TbxhhsrCAt2au20n+kge1U/qxZdknilvZha8rWXibwExc2
j1H/VBVWp/h1/+A380lFLTeNHp8WLIdx9s0yjzRYXAiWcxsT4Xo/sZtyKyI4LD+hxED9Hv/ItzyF
LhHLCWuURtB5Mdovrjbt5xYzEnzmyJI32vPYis+SDwtLlEuSuXqgXCOX43o+5KaK63tSDpskoU9T
qf3rWr5wj0IDgVR/XQ6tdRvNAb/HFHyIML6Nd8QKPWearvgkYAUvCEnDlWxC2EM/7vTaOMYr2PaT
XQxUmxBTzQXGGdHVSCf2eebSprJEhQYFL/cmJFuw3qaFXvOuWvpHo8GlKuBMANg+VLx5q1IaFyXP
gAyF8TYyt9QiOfqk/1z9VNzoEJviKVqsrZZToIuIUD5WJyoAnPboYR0d79ZmMCAa4yQMYHXvxtGl
/mXhDZn8SJSVUzxeckGnZrXoaVJJLIpQ3+KWoIZZr8iDkk8YkOYbOFz3qT0eGCsg9FPyk8ij3qcJ
PMirc+tsPGqfUel82kP30qlcmJn5QvbFo26VvojIKSQCGBdwgmTnu67lbkHWBUN82xnq29CbX4o9
givDdOsMsutSFTAmZf+3l8RAMTHumuGUNfiAswBAg7uaN2vv4bV5dZTosOBUiKX2IdOtBeCu+66b
adPYyktOJPHKjg3pyYrCWzVhM4RcLVQxQ1m5SMWFujJFfleF/VcpkFDEw4IpJfSndni0c7E3Cqvz
dGWgpiqh36sYVE+povjims87uNoaKThR9Gn1HRfxFuOKuzaJN2pm/sROC07VMgUkSZUoxSTQ5/qU
WQSKtk2+q0ciUwe1XsMK/8y0DrqoTkK3mazTjMFz2sN/C0uMg801f8J+iM92UkISlodS0fB3srR4
hegxlMZD2COhCMO/pVSedKKEJquKn5TsA8/E0lx0T4lU2FhSP814j/lGr33bQ7/T3eSxkkzWUQD+
9OH1zY7zj1kbX7MSXTVpC7hfVfzPiTzNmTxWKfS8MPqkhPgkWDVe2dW4Mev5Y6ivujyVjVwpXBiB
S4X3uA7bjtr8ilROAVO82DdmoFk10QmA10ET4g/XJJEi68pDkROnVJkPhSMFE3TlfYnkQW2wkHbL
o84SLmwn6KvK8QqJyV3ZrxOZvCV5K7y/xqy/TSP/CusarqVeXQrcGnu7YHGxWtKWzB57vP1SynVI
fjwsJ7TaWr1HZ/SoKyPkdJS/qCy2s8SWMCYbNE1VQL2hHLka4ZwvwvBVZqp4cEVoQUrpqV6/TClJ
iUm2WSJ7j4Ly0xLNR74s5xGfL8Zq1pE75NXKcGtTBt8tKziYThToberZcoBwrJAWlS4nxEt3uNYu
QWMaaxN7A/YfjTzK3HN07q5xUcctmQ646EMDn5wBk3X+qdpwHyYb8MYGT1kZVHRcxeXRyF8GkfkE
qN63cf8Wj4zAr5fgMhMxBbFE3UQWFwr6idOShwGI+Fto9yeQ23OIUT5dAjq0vNHWpBDtc1E89rH+
XkyWoNGLKWvRUzkuLk+iZ2Msk8cbVSBSAWUAj+st3dgjodpvdZ9+0/0+oQLtd9jmk568hD66lzez
PrR1+E55AB8jpkQJAeoPCoOcViNsZZjNbO0U+haWEbBeOhuUDE1EPqRyqOxaOdFrvk4F2O4y2Bvy
sku/Mi1JTz+5m2LBimYRebYt22NZKQwIeIK1kynf9L2rGS2ESEJnOy0KuskCy0pCsqLJie7GRNI0
4pzAbF/x6tQktng2g7krtDslZ4LVoERgEmHTqDmxijxDC+bZbXbI45JVO5PBNGlG8aDMHabxdtYF
t4f/HMOGPuW+7PLQt5FwYMRf6+xVPWHjdlGRZXBNf5reHJFgxk2AhWVPs9e4866ykaQjcvqwwJE1
Af/UNgZly/+zWTQK1UGEIH2Y2NPavCx52wUjFXor2cPGFgAy6R/JF/4c+vyq7GL3WRS5E9roBnb4
Z5PZ6c259gmPjL2mg+6WqiIi5zh/VwYMVSuD0t6S2m9YOtw0VNhFGH4ZqRg8ICLHxzZAuAYmzmrJ
/2SxLDnNXSKvJVus7GMbDl9of8eu/j120LdnFuFwCHc4MWOQDmLVu/qrm2H6bW7qWTk215dLrhMY
w4I+JXG+d50X/POwPSxJllhKb5zTw6JaD0V9rlMxrtJcPpYR0+fccXZtLYA07XOmoya3nZ92MjHx
j5r72cwv6XV04CoFsOHU7oUaSa9rDe4IlxR4VGV35GOUfhM1EzP83qe4ltzWxq4cBYE6Jt3b1ohi
gdkEzA7VwpFAs2s8UTPDxqExatepWZ/bdHybimvQ4pSOQWgUfzJZumOP00YEvK2adMpG5LLBzgbz
AcNYu7H6lsz20Y3+9M5gJtuSh+bQcNaJU7I8po+FfAmNBHchhx4tjoxohcR6NfV4OUzV5DluSu9s
m3LFTDVIE1V7zVxWa7xj6W6BWKaCfCgt2YsB9MUaxYke+8lSi9eucPK10ooEokX0hscIEnZHD1Az
qR5ED5bBK+nQJnYI5BCQavCusOd61BGr63zG+nXauigEQ5pZFhBkym/pe4NZ2EZ1rM8FJX8hgSrD
keEKFipI3Jm4y36ih1PIXXLK3PEyy9JQNI1PWo4hoGpg+TJWNbQqACuz/snSBu+XUm7zGZxZy013
p4tdX/TDao4YTHUL4JNtZ58DIB+7TaWsSkgPXV7FuygdrwW0/m4icVmBVkbYnUztvVoUDFZ086u6
jp7CjwaExdMyhdq1P3RgltBk27sIaeBAMXIJLa7KsgLsHFR0J+NpRF/nwVGp125p4pI+M/awrok1
QwPilyyDZF7GBYMzQha0MS4VlHerqc2GS0Nmut8Rb3Q15N+Dyx8js/HyAdxmwlFDk8Ca1FL1Lh0b
HD/YEeJGhF4zJOqxl+qmoKZczTbK6WQhsVyoZ7cWRiDUodngELlbmtReWVm5jnUCW5aIzSGKRLeX
4O2ZA8E9zaYXq4RkqvbPTM34/MsF6g+IbJh06V1eAavTt+JTm1pEr4wbvBhwkWjK5NDbzE+bFtC+
NiYFUSx+kLlbrJfeYDOW3RsWPevSvNafFdK4ZdyZGStpnlQvpbUYW1uvYDOLar4T3XUm1EKnIX4D
Dp+dtdS1OXniaDfWIuayUKRAgN0BBHKj0WZZ5kuRt4Vna2XoYblSwuVE9VqnHpFtJQZQ11vynE+8
RDZzCxt5a3pCiGueQnMwRfraW7y3odZb2zTJIDBx2yPzeWkt/uPG5CXRE4HERBbLGiMZyxlfTdeE
WJwVB6w+p31UXVQgFK6ochXyqazjrMPuu2tp93htrZ43BI2MTJ2psmxmPWvLqSsvjcatoHEnXrgg
YnUQZcCw2MAjZuOOxyomvAWt7KdqCeLe9XA9pvOrIVFdjvb43IVoPaEBtUFJEA1LdH+ekoWTlD9B
ShCwTvRVG9bg285wFzFDBTh0dYxRohnY3Kp/8G/mLZrT+1EdFMKnHRQwo0PsRokwoanh0+ogdDph
IwMJmyVXshlit8aNhOq/Poq5Z7mZSn2HUUm1UFaYXHOi1n6myPxU9b9xWn6wniHcAqNws7lfOkvF
GScEhw4/Md/it4VubdQcBQUjQ9xrOkQm4B6KHE+SGbNFik8aj+suVt7dVjjrQWsJXEuy6sjkz17n
i0M6nmCmw9jLUzUqHfocxL1UrPS1AcY+wsMTI/PZtnepEc53Vqgy26D1ESWUHDuqpo2CFzw85Mde
ydVN69zjcUFhqM4v46Rtl04FFZ7a535kImLJ3tOjsvMm6WoUivnCXx8d465/zy1GZMafPib3Dt0+
TTC74jhOUI1oB4aJAXTsKtTs2xbd+Dkij0SpCLMm3MmXnfLTVuO7EZHrlYfHbIBbKYYf6QDo1ykQ
POzKpx5QgLw3F9/f0gL8MJ7HkPYwxb1hjUDnU7mq12J73k820QVFml4UUeOeb85ccktdrSqoKL42
0vPZV0/8ri5/VUN+9aNKxWLJrcbaE1xNt2WVf8HdIL0S91PmvXTGut0+8B+lXFVxCvxi5kGMBS5k
Qz9T0m2hEujchsZ907npXdVxbRuNH/Emr+bahR7IEFxrXHMd91KeamdtwJ71nUmQtjF8znN1ZodN
qYKNlaiRz7VVCQ+k3szpVbDb03cQ2gZBfql/UkRWtArpo666oRc3QK9xZSZ8B3CSR9VwLi2Uuco3
WLv8UKIt01cVaydxGjvGbMtUftv21ZtF0Bq1HcS6kU9FU5cgcpfunFy/mKBvBUzau9shK2+IMgJ5
qDOL/7a7RtCE07aA/ggnV2ctJVjdUVxc/Ntx9uuGdTistad0SFKuA/W1w17C13Td9iJj61iW6YvF
fY2SWKByA9OuukKu25BGppDoINJVO1XNrpm6p9Gul0BPjWQ9tvlpgjLG7JjpnNHmTcDNQ7CxM2T4
CE/MapnEUcKxxqLSx6YCdHhttN1wGmvnIS95Q8slXxW11p56t6/J8N44bPpOjSdLz3gD17FzG86A
/MCMfTx9yUHDRdxmLJ8O2othwSysu4+6wckFRRelULF2W/tcMBHz60V0HkXrOkQ6ODJixTPnGrQh
f9N29kNr7IkvvMvaYdpg/A1zMTy5S3SMLHoV2rJNptexJ5UMPEaTdxr5AxQ50y9LLuZRtnOvGe2l
GTJgGCt6yWfmn4J9KcJBulXmv4n84DQ0tFNiGqPfl0W0UXKSERrN+bNNOJpF/zL1Y7gS2CB79qx6
djezPhvLj5icbWsQk53+2RYX6FLk382Etla1e2o/hRCjco720qif2wwyRc/FpXdP6Dj2bgvDJwrj
dZi0uHgM+sp2xfdVcUIhjjtJ5+qGF+r2QYd5nTN/WY+RtXOh/NwhVHzWrjHjUa0wba94A2zx0+WI
LdERVYCvmyl0MLVJ8yfXYk6t22QU4QVyZ1XzeTSYHpgifI/vYaCwqnihXNaDDnV/bI/zkOUBtIzd
PIZn4kKQvoBFZNoEVcfmOaN5fi1K87ddpqMQw5kqFdvieJ+FnMHVqUAI6jaZGLi6r9UZc5SzlcaC
crYrQE6MbWP2O20iB72YHpV50Y4DXCAdHvCmSrZFS4nbu8avnhnDqrS6V6XqF3CujM2A901HmdlA
emqdeN8zSwNz+9RF3x80wmLT2Jk3St+7frdUnitirpbkkuPM4EWs9VUbYKu0gzPJVp6pOvr++iO3
iBMLJ4PEaeU3MofPTGRffRsvXP16IBs+F5EQXkje+sZauo/IAIRM06ucPmWCZpDxpFdO5AksykAY
mNiavM1jO24gPrHC3qV9+szn/2B/tXXr+hF4ATAtoH/nqitF0laZ0e/UTQ+dbv/Wef/qzN0jU4jQ
01MFn3yb4CwXR6kmpB0Q2pW9wxxVITXYElCyiTxwVkOxNLT8KlNnOzT2GKV9aaF0vKaEJ3adZpU9
8nw6tdwndmc3ThbmD3ezMQc2d1AZVUHBwh1aypsxJH+Ym5Ugz80UVCq0NuTvcftb2t0rOVOg0WV1
bsRGC9k5WdNxV3a3hRhxPy6/9MyBmz6tByeBUqeKmlwGdKf1NX5GmSHYhdqPrf8y0HTW8eIeJyhp
fqlhjQD1OmlUOL1ufDeZi7ZKk/hYVwqplUZxsFCrZWVTBP1sqmtocybVhfSG0go0OUW4jdUNESzN
g84T47DG7Z+Ju5amNELRSbpjjPDabXpW+GCu09+4aq6mU/3OKBX+b1I5hQWKQ3lLE3bNQJvli7bE
7h5kw5s6sscdM9HWk10+xXV7bwwEQWBTzZ+R+LKA6+qAlqP3No9WRivUMC73klkluMrIDnjqXaB/
Y/o31UysJoYYE+FOMKeCplfqtazP/aJq+7IYN7JUIr/JKMrqbluVGnUrmHBSJnx6U7l24uWYFCxA
YdyUa7Xu7yKH4PZIJXYBxpHmKt3azRXkyuNbPrXrduwoAfroXtEo+mVZ/UQM9JqUMEo3UhJfmfVP
q2/OQu23hZvP616j3s37zAIPMhAL5TiyhPK+j4yvWuwjg1WTnECbcdifC8ehEiYy99H9JSPlE/BL
NM4LE5RgIgYOTcveoCmNI8qIKdLPCFbOsVTPiRxge2i7OsqLjQY8YBXW/aS7VyoP5WjdEKQ4w3Wt
W/21m5InGJaUo/hQmf2IUKO0TuViPIZG+iBYUzaOPQRZuwRurd2F7OSIRb2hYkBGNOU6TUEjSexM
k3alN5PhQ6PkkRNR7NTwYroC1Bwtd1LFwTxqG7vvqUoAG10yC1a1kh/E1P6E6fiTdcwq0mWlNQ95
MwzcNEj+wupNj62fZDJ/h7HCr1/3DTWvA8zvmZfNGCs0dO1W/AUky8C+LlvAM+VsVMtTbNovqT1t
Vd3YNTGlqtLrB+x3kHsIODoDG6LZOcPq8KcJZd2oNRsG1hCjKzZmww6ryq+2xDYw+xKGIIct2wHq
XiwbJC7vq9cldP12XkQQ99qzSw5r07jv8XBlxCfxQZEQKSDakQJRTAezIPe00gG4C+dZxcVtCKsz
hkcjzKvxsRnBYvoIMWxlW0eEYwTahfVDgZBh5S7zoRxcP1lMUpQ4hYnJwcAnhTGrszGd9sEwi8+2
I6tMUW289iGkqeOTK4CXDRdZgek8yl6jYDN9llwm0HgkQMMVzxkBnchNsBczjfazVAdfgaXakBo6
JfrZ0mwyQ/ENTMHchzrcXrc85gKvS5mZKxGXaNOR+oSNeWmM7mS2k+Mxa6TtJrRupTTGfT5Y3bqE
0yMdmI9Tv9cHpsER45RW+cbJgahHsNWVbHGQhJeq23y0knl5nmv0pfYOCJ61MdFq9rUlGLThpVCB
wHBFuirSAwVhd+daFCUUihK1ynUMiJ9Ugu2EGs2AA1S/YffRONpmaMVhsG38UGqSITPWbAwt7ApA
c+iPshb9UauS4QgAsTDWk8oW+ohcdUo97YpO1A+pULIH2urr97cDVYf+EZ8itk0rxAsyjCPNa021
C/7zY05UpnFNrGFzvh2CDsAcwhTv/z5JKqOUddyZ1ubS1Q/gMM0DdLHHWsW843bIIN711Ljq9p8T
rmflBJhu+Gtj/98nAkhHpS91ZXc7D7L1dJka4uuvz3r7grZkGyOoZGzNX3Y71lld78GwM7Fx+e+x
PHE8DVOf8+0MvLtm2C4pgLaZybOYxv98obe7OKKUd/9zXFAbYKUjGWj993ytsXCxEAfmpPrp38M5
0WqnCIbR7Ulvx/NqJnoqNu/pRTa13oT3KZmeT00IcaqqZX93e2i5VXbNgFvWyZQOT24b5Xu9AUss
Izmwc/TOhQwEL0d+03ulPR2lyuJ7+9W5dTsvgqy3uz1MczcNEDYI/58njkJ5IKsQ0Oz6sm2O61ym
/XPq7aUct35l6iKOt1eSCZGNS+hEABKcLoem2NJOK97tYYLy9Chd/bloFP4OVT0bjdY93p5H4zeB
MtrmcHsis4TU15RuuLn9tE9Nb4bTi6omry63L2betJus5dbCKiuOvcGq8LqQRefdfgyjubrwgsm2
JYOZVfx6TpEsMawrhlr/Pk/WzRP9QBkAUuibvjeSMxB7vKnklN8zgr8yB+r6gkWd7VdRMj5kWGr6
Ha4Kj3PbWF6I+uaJ2qv1ImnlLz3oG/edKV/jBT87Ozftt3Iyy1WuDNWHaOtfQmWRS7blqzOmxfdU
l8gGU+OnXCCy5071109UFAUzFSYclTeqNQvHot6HExXNqj2AVkHJLXChEVYK/YBoYsqdkbOXKoiZ
hfwyiNgb/dL85K19sWH4fyUyfXfKuP1U6Qmo3jr3XWd2u8rSfN4kdUQ0iqs1F8Lk8dXMbZaga+Dy
7ViU1UgqF4XiZ2yay+0HWqTZLBJhvb49vP2gTQCH0ihXKHd4qn/Oq6NpbUEx828P++sTVLburMfJ
wVHv/16DrOcK+jRzNFM2Vewtra1uFEPDhfh6zu35XWaCwdSY4z9/6u0HZRcOQdkx07qdcnv+SVHh
+Y8x8/6qgc+GIn27jBlxkYxAz6QFFduhMVMiQev4yG2mrHtlSh8xMUi8VjP7jyJXTrpZy4gZ8WVx
wvivKcxPCN7uq7R0hwjkHtmstHNQFbfZK2Vl7G1dOhua15H7v9CZixvjmwzHN7PCyiU216gH+ICW
bLmUdm29T5ZeeVEklwdXS6qNaxXY7RTdeAe73wlIbQ7PxJp2vtFk6guMwhTDpPi+UbOHctH1k1EX
GC0YlmQ0wSxwyOLmxIXDoCiqslNG6xQYeC0cs0zkwdDgkpKXDLiKTM7HzDT6wChhFZSC4f8gtOKo
DbMe4GwTHTVXtwJuFPuQZQgBKhZc7rK7EtJJUCPt3xpmGl+oRijpNNv6jvI7fCWsn54+fNX10fxw
OzUxFwVU5r+nTmP3P6cayJwfVDK+g7E3WX2H7BH2VHog+yyQId6muC0DZ9yOAXgGY1PLeC2JC/Xr
VmXqF8pLoXckK6fhstaTRV5uX4iXtT0DO4nN7aF2PU8bUeJGRm0GNUsbwd0pWDauPtFOT5rpn9+L
U0BlRw/bO4bgPwtpfhhVgfTD9b/vaxfbG3RKdIPOtiJFBY6lRAyMLuFi4CrsQ9qZ1rdjsnLCC9U9
HH0cN5kJcd7tmC0NX87YM90eyTgsTliUbW+Pbk+EPs3dpqTnQWfmOW5fTGGGBDdzD/17DD5nyyjX
0nfD/53H/MPXsbY73w7VrlNi6dZuq5YI9SnPe1/VJewKAJR+o6SCz444yHiNGhE9prJkYFl6d7bZ
FiACXA+CTWbeP4+7psWADxz3nzNvDzHOB2q6fvn3KW4/qMyoP1uM1PGcdrCBkd1ZC2d1ewPuSyXn
j+DC/P8cjExL3SoaEP/tF28n3r7cfoAOlXHw9ZeXpYY+nrnWLro2oE3cGqcR/OccFQ20FlwDP0AN
O4Y8ZnWv1xhVmAt6nGpg4GjY5W+pV+4liRDeuA14+u14YbuP2H2oj+613G0aZDFKPHB+We2rGlco
cyZtOpzLZn07PsR0RHKoX5ni2JgTTcSrpowuC5PIWS2Wyr6zuZpWt2/7meTSchqxMjeV/e1Qm2b8
9Pb4n29vR//9+egiXMsL5e9/jt8e/s8xU3e0XdFka+mAoZJ7Ne9jff7PF1XtLsnA/7oI+OJFbJtv
Wor4QK3/H2Hntdw4kq3rV5mY643YcAlz4uxzQSuKRhQllaS6QZTphvceT38+JGuKVerZPREdaGTm
SkhigUDmWr+Ji88U7b4Ls7C+KHb2qdG0Zmdahrl1tChYu6mB6gca8J/MXKN8BsMj0x2ep76GLlOV
hK84XmJqzAMTVIayro1x76Cy5Y2RsQIVzvMvG05jWaZ/jAWinm2tv/miVkGQ5g479l6571/vdK1D
VlSldL9Qe8O/89KMrXUDtcvR0y+Fq73jT65cEMzO95mOzGBoTwAShnZTpkXy2qkU0UYl0TYKFK7P
lrfkAum6fe0qv7jXyirZqBDEdnnrp5+ccdyRjMy+aL2Rw3ryvH0adNHFM/0/5Y+bdId/wXLIH+w8
7U6eT5VhmCfMvwcISmpaEdjAzPLNLXKSXyMkSY/yYGRDeyzNFnitcJA4UNillwAkj4YemsNCxsDl
nE+BacOBM/c/mj8vIcPTonhN0yS/u106MYAFm0rXrNsSasAwTDt0W9yTbGUxBDS7Q/ZeNqMKFAvw
1F3v1CebgmCzq8mAgA5Tw2VeKtXr2FFXjTKzfLcn6tbhkNRf8iR9BebRf8Oi+diyHv2j7iwoWZmP
g30+LXIHmsBCYSM/p6NdH35LOoCQcXxzptun8MQbeMqzuFxulyjM6VqxCLGW3srmbSBOlBQfZHCW
Henuh/CT0mEjbiBIfXCsoHQ3dQHEtx+sehcY7b1syYMMEXOcbJYzu8jsffJljf0YDqqyyxx4XSks
dXbpHSIKOuSrVTgPy5hK8dRlkpATrYQghtfqN7b0yv11iq4ly0r3xcM1mH+nk4azhKiE/QhhiIv8
/BnX+b2XVtxZ/IwaSMF+KJp+s2zAYV/8OM0u3rzlCNUKrM7PPqdum1VMCgzoDpJwMFf0c6U6zqHU
o+oAl+WVPbF4VqFVoTdmnYvaRlI2Ak9ucyMe5KBA1X4FDqS4Uwtwgk1nFNvMBu+aNIb/Enq5vS46
xBH0aIBHBb0T85wOqtuQWs9TAsrGzX3ljw31Ne+PrGNJalSNeE651hqAbHwYhBGsiiiBQARS4Ils
5nrgWmdDGOJpqjwSp7bODhOSHXtzRN0Ns4kWctQ2qHSOje0dKM8jMBqGyamorepkg1ijhF6FX0s7
va+ySHyqjMKGU+EjBzKl4WuhkECYA+zfZ1JLrUmqO8FX8CLXmRZPrGUx1vqZ2hIZd7tMnvsEhhIC
nuFj5HnoRmlNTokksbf9aOn7iHcEcJi0paId5Qeeb812TFX7ZPL5rO04Nh7zBPu7UFXs52GWLEKP
d1GWprOtW28aF+nswdDao3ak1JmQuER1a+7KQPAfi/lwjWsqM8fbQvkxQ44044hDcm96WBBCbqfG
vQaR2F4sow2eCgvNihCht7VsygMBpm21F1b2MwsI4aFbgOwjQDNJB5IB6Xee25o403b+3sqS6tgH
fbqO06T5pIfRN/lPrRl/hqIPvkfcqyTTR4wu5jkOUkV7c56T2OQUqsisP03GXD7ovT/M7DoncxNt
oTvpjzmlBS4lTrI9lCp3rzWju6fkSX2r1ylIlFHmb2LeDRVu2AxlcujjKYtgY6W04SYZyrTFpMCE
x4er7qLmr0flGR/10UeEYSFUh2M2d9wOTRJiAAzq9XmCSLtuBxzX63AwDnmmx+tQRMorJPmHnrvw
uwi7s1n3xiu8hYyyeP2XUC9tH+TS1QyGc+GGP0I/XNWcVDzW8zImjfhFrzLjRfWq4tnvfmmE3Ret
s/TriOb+MvJxTuEW/bauPEAoU9nhLF6rA+9YGP8URFVzLU9jDUGAcD4UboTCpPOgotu1r+J5vyZP
MzRoFTxVf++VbZThq/vJIGXtjsp9Jvw9lBFzm1Aqvqcqr9zLfojvJE9lp5YODrrIczRFPzdbyKjW
0lpxJwNq2StP5aF0BLUyu40WBcoZP+LlyKj5n1u3CvYjz/mzz1fjLhlIzGlpmZ29TMvO8oxV6KeG
Yur9rX/wfO3OMSjcy6m/x4I2/RHboN27QOOgRXbY8Y/yIBD65D5KzbVdpmiXNC3cb3l6i6lHyh0f
Y+SwpQrEWjqMZUJghv6zgvj7Pssalfz0fKorIL7kmTzUPu8u4EnB4tbX6c5YHm/t2JriTZSiYyYn
Q3FEqenDdUhXUqSpa4vHlUON7JdrsHCyl9k4qOBrCrhayPV1bnhGyCA7+2qQnctktOGIe8bKHfX0
14G7pkPA79ZbGIa9otJqrOREeUBaOTvXd9UcKTvqHnyYxZJjC08jxWnmdaLceMQMoVzIJlSmfFsb
KC3Jpm5CGVXgah5kM7TCFS9I/blwdf0cp+az7O5DtFsbEw+5aMzG11qj1MsWwt7JUUWoDzhpTo8Y
ZZtPdTZdL+0mZrvvo7ZAT4lJVDzGNbpC7EfnX0tLUBPMhWKcenyVXnUPZ5K//rbm/NuyDAs2VJKG
19tvKy8Z89umNQLNJSz9rVRCT3ldbJrcBxc9i6Vf1dFnPfVbs6wDmGguEBo5KgemIeHJLtuJmr0n
WpLdydaYlnselVB8Em3tRqx1oQWG4Rltt2FVk89eD7U9AmUK0qWHUMEpZymEdZInKD9UyGfJ6OtE
2wjATpfO7OsRnoVSh2fwZj5bi/4xxv/igID8vlUG51XV+fGjO8A6ct1z2cUv9dydufBsqphyetPG
zuvQGNGSRHx4kKONFeGJMcaffA30dGNisTP0ivNaQRrbZFU0bOQsXe9JR7ZRdHKVxP00RQf5Ix2l
Uw8ovVIBnH+UF0UUcqtM2crmGI/vE76zaFjVxXPte2v5I92G2pg24Xzddon+yYQ1FofOsUkMKh6q
CrkYI6sjTtn2sS8FtZdIszxwoebTOCYmckM/hwcFDMNtyjRNIw9RJPYFr1ZDwDoJuic/aLsnjJZI
HSaAQz2fJpI3GMj045dbhNZ6L31kJEcZj+tJvTU6iJayWc0XnKu487XknL5KxRJNEXfrGmLbtGP1
MGTw7VkAALWvFL6tKiKZrWH534PHNujy73g4peAE/dlrwIRtOzUORP8+ehFW/dU1lOx77OnAX6zy
zdBFuW5QJjyQjbSOxaSVeCC59udIKVcytHSo8+m96lymBG+4UQ15k4iqv0yF2y3kz7MgKSadVX7x
CqCKSjmwGFNisa8hVa7z0HJeAQ4cZWgT6e+do8JB1C2NX4qMjvwbcq8vlzb7qH/9DTF7qOvfkKes
qeTfUMEaegmz8ivw3W7jlbG5SdR4ugMckK50hD1eZLOr4mylB6r+Yjb1j9HJ9Y1fmmqsl3cUjdIN
bGfqJIYSfVLxSV+po1qdAMP3u1KL6ztkk9ERVcJkZaOb9zaO3SsQaPNPp97XiTL90ZQ8JhAhjyCU
M3tyvepUk8/MWwQXeiP70qdlsEUvK0X+LumLA5k5LKPmsw/NFpFnbIbNZsk+gOiy7EfYEdhAe01q
nRLNWHuDEh4oGznLhLzrWvaXjg4WCKJzdjBEvs6bHssIv2WG4YYYv7iDc71AvzNsE1ctbbbXs231
YJpgQedWGfmgePJqvA52VaCtq6pDkWAekCFy1O30fE8BARX9iAIVSmCbpPLF0SS/ebTmg2wGSW/t
J8wlZUv2ywgtpX5E0cdGmTqLoL7Pc/scj6NApJsA15ulFGCH6fpSIPT/FPoAJmsNnIUUQren+sVy
nfiJcnpw7S8Se9lqev0ZtQ3Y5t131MZ5hwF/efQL07vzkQ7aOkGSPcU9RY5GUbvvRq8uEYBuv6io
Nq2QcdROSKfigNYm4WYolfpTpWovfhX3SOpglDVm7quI8FCJNDs+tEXZ4wFijKj2j/6ZPQZk7Mx/
hFbeHwy9sR7FfDB1cIsifxyj0JoVxdojEMw9/D+wlpUZVzt9Yllxi2/rOtyoDVs22SendQEo/DFs
061sygE1rP5Atl7c38JskFR2nacPkDetx6T06genU5a3AJRlWJpF47fbZWrDLrfNBKlPTpIDbRsO
qzgJPCgXXEj2aU02YHYdpjvZ7HLP2mRhARpCxRvH9cWrw5Zu37uAAGSzHsdgjVKNeiebdpy/NJS7
zpCpvCcY6pu6acVrMfoQ2NyLNkTmkdIFEvy++icwLHUbVQVbGtknD2GY1Qc4V9CWiVWn3Nh4U1Xs
mi57BwsM9dz19JWmOtGlHzNxNvWvLbkFiDPYVeyQMYPyOg/mVR5fVDNUVyrVobXsuw54xbsx6tpe
tpBSFGc3+yrDZU8oNHXHovXX60RJroKKaJR1ZXcdRNKmfvfhUF2vweYCuHY5vUN+cZaVS2U6ovSv
zQ+gEL3Xp1vL864t+awaULm4jXW/tX7Okw+5n5FyHjWn/knvqVXPD8CfkdefN4/Ngjv/Zp47+KAf
/X7n92N8hNkYH0XsXdp07O6QY4mPt355du0rBwpmPcgGwm/dWcWTfiHb9dR9S3yA+fgzHL1U5Ed5
Jg91OaKpoictBmL/GvA0NRx+aZt2eJerfnof9fhQXi9zu0JXK+Nai2btvvn68iCvxaKgW/zzH//9
//7vt+H/+H/k5zwZ/Tz7B2zFc46eVv0//7S0f/6juHbvvv/PP23Qja7lmo5uqCokUqFZjH/7cgkz
n2jtvzK1CbxoKNxvaqQL6/PgDfAV5q1Xt6rKRn0R4LpfRghonMvNGnkxd3jQrRimONCLd29eMgfz
MjqdF9TQzJ5dUn/3sVxrZ3rX8YIBXitD5MFJS2eZVeB9y4US9i4LFUwCko0fxeapmoRxPaSTdjJ5
tN5TG+azRi3JPIHKL7aK5reLW5wcoOaGgWYeIplchCRFRXZXZk5/FFk6HOWZ8fNsjkA5JWMZB+40
YGty9HRt14Rt/liEQGk9c/yl5WbqTgTuuPn7T17Mn+ztkzdt1TBMF40PXai66xi2/vsnX7RjbkNv
cL7zLNH4LIVW6mv5EZMcTlodat68OY7jO/gNynMRWvlTOH7pUnvv1ZF/BC3ZB8ufTbaOXYAYh3cd
dUO7enR9FNQyhZJ+qR/Ayvh3JPt0UO6cGXOfPJN9t9G88JTtLU6e9WF/0TLYOL2Na7Rt6ixk5yJG
PPk/DnIg59bY3PpkCK8nDKLmAXDCFEOqeZ42d8rLyGgZiHeW+5/ubvsvn7FtOhq3N/AlB0zth7vb
F12Iq2tgfKd+NNOVQu3Q/jxYdai2C9luGlPFuchfG01Ys2snTnaVGf8wSdgZGDUI86TM92CMaGCE
NgGY99Y8YXb1ox9FU8ydRwqsHwbkrAHqUTObgDUtD2yWeqGdnNS8AxSsp2/lEGo7gSXNQz20NYgi
zub+3LTGu2tsTJHpwWzjfWd2+gu4e/cMo3Bf9YXxYsSjc57HStX5ZayeW9hWPONtN65zXSl3NUyI
vTyL+vHHGcYEP85uo7czv7ejfazX1fbv73/N+OsXwLEdy4T/pboqghfq71+AwA7QtGYp+j1uMvYv
a7twNxVrpGPilOcCSMtOtq5dtgYHoMraceUbjrskyTa352h5iOJwvO/tajfi7XU00kB029HNf7mM
HJCxoaWbK/DgADcLCJZRPinvrC0veVFpPmAAn2wX//cNYGxZ+bn3Ch/Zukx9UoNpWMMV9I5loUaU
OrNyR5bdOMZKrK+1PqqejDRDnqIOEMjhikFsq/MVTc+PL44RVFtTKVCn6Mv0mwnQnuTg+IYzgbee
FJuMTGJ5ZxmRVBSikygC1iVv1/n2HMxWPaDGwj3b845ZCMNPNu3PkVsgOnXJyvC7bAkZvH50B/g3
oJifzNINeImCbwzRB9jIvp8RACTilTZ4FwBL1aMgp0HC34ODNDdlH2CgdFNiaLCyKcsES/9nO0Po
5lEGyj7FjaLVpEX1oxy4XSvNOh5RmW6ilaA0qKcG67KhsNr6Q36SZ7ae5qdCZGKvlf76Q7+MkIPz
TBl6myTmmdU88+dlZYTsl2E6uD55Wdn1Yfrvl63d/O7v73bnLzc7ez1U7YVjCYtHvvHhaY8IPwRV
fE+/xWO20qjz56Cg0Xed1CndW5qT7mWzFAD6RRVNq3wqiJHDHwIjJ7DZE8yzSxmE7MGPC93C5SVl
U17SKcRDglfXJoya8RSaRoFUi5cgn7yXPVNvjKdYdttF5G38Hkx/AtNTX9zGUTtpoTEniANp4Xi6
Dv+4Cow7/ELYxq/zGevptM2Cskl1mDF96UqeygOqcNQI/bVsqL1ZHX4JvoWN80igOu5eSdZhUXA5
2XU99VjHbxrb8DY4H+THOkOSosB6e2HLBdncJweE7c/rrrkNuORQqGOFADx0hmufHJCHwG1+XEE2
3UK4939/A9juh1eRphmqaaqm0GyhuYZl/v60Qx/OqdRyGr4OVVMZ6iIbFJRpzEEceT895iL1CnSY
zT+NbgYqo2fwpNlZfRdD5FvKpjx0xbOFpstFNsBaoLdo295GNgMtE9jmCDwcmY2ObfcEteLPGIDr
HjmW4uSUiBQlQMpPiEyt856SumwJHf4qxFg32ARdQh3tZxwuYPMyt/XW8HVWSnIvXz6pywohLtA6
lO8bTIt+bboodqwau9hoti6ORpI/VXPlSx6KmCx2VxUn2fJGe1gnhm1hfUP5S4sq6xafayOi1ryF
780IpK88S63BeS7H6tADkvgs+xGxNu9dtCufG6f42M8+mNcAaGGQNarv/ac3mGl8+Dclla2ahm66
wuKlYzgf3mAQgiLhFo3yFYLfGq8IPisEUMsVm+1hJV/7t+UBUqvDyfksO/BRJFQuE8YUbhT+VT/i
ZZ+cOYXTcOq+8XKYrzovPK7X+v361x8aRvafMFROMZTix3Q+dPYlUM3yfF0GzmvBPnu69fhOGp+L
6GC2OvQ1nvAxmK4nV+nIFqDOtPU9V2BmYkV7q2SVLkcHbRBP8wRqb/V1ghVWTOinRVLXGWoFLFcV
N25XPAbzO9kEP0IqBOfFO3UeDbx/jco9xm1UbjPkqDoHf5irkbN+wZgp3U3F8OdtxyG3E4rffZ8K
8JOyJQcRqut2wHX+lFuSBDVwlO50g78kBUGwieAUd2Gcfou6Ogb8PooHpFHbvV2LYi1wcPhc2woM
tsB4m5Ai8P0yRyaoDaAWVMFTN2MG4FetXb9RHmTXEA7ABDEOXvUiYtnS9vqaskm2CRTIRELLXTgW
rvNgz2eF8CFuWVOyuw1gNmIeS4zOZNitX16kbdCWuA1kWTctDGqrySn0zAnqB7BfQLAXLSrys6pY
3zD4Hd5G5Jg2tibGrVUU45vX5g8WeLQLUqP/4d2mCefD90BDWYYyr0pqCni6+Phsc0pkgMbayr/W
Y++sMs+rYF63pwi2Jfm9LBiOfo6+rjzL46zeWVV9yg21FvcyeG6m/Sx05BqXRE1guWOQQ34F+kij
YNCCepu1ttnBPfFmAewfhukXOx32cVsAZ6/QLLC7WP9ujyNq0ao46ZVTHAcM1s7kJ0YKwKxIyglo
AKJaY3ZGxGPh2gC9Uw8JMNw/wj909F1XcGexK59fPbcD6lP1wZkPt74O+ykVA4uFjRXp2mV511yQ
gNplXnWHQLDxakQkOsfCFPj7KAaUYufg6W5xaZOxv0SNt+f7En8q7AfbnuIDv0p8kGfygLDeCNSq
a/Y5FY872Ve5Xb3GiEvdgiaa2oWrls9JUXtbKFcqjj4uqopOqh1uTdnnzAM/Y69h8wQLogqaXM2u
LvxxfztMcwE0TdI7crn6nWHMZI/b6LVtBzyqMRTdiag3HyarX7VZWh4RiDYfZFfDI2qvNsNRtrgh
f/R3uRpC4lRRRPnZJ0P6OkLqdqy3vbCa6mtkqBk17MGCz2Ox/SKV9p4a2L2rVjju8zHNXjUYRLI/
97wcTewoQr7bD97BQCLYY2nug5lm1qNmNi/W3C8cO9qQJ/a2GbisVa6PwQQvsxy0cd8NvfWE3lX4
QtlKZpvMWpMNmV4yAyeYR2QjmcN8UGcy8T6H+SEQcUSq/361YKjiL18p1gi2btmObqvCsuav3C95
mcHos8KFGfM1Dfi+2KbqHORBcaZoA2UO3u7PPjPAsnOh+9WPmCxJ1APfPCjYP3pk7IemjBcqtBbo
Wt3GLpunQKHkE3UunijzAXYW1HheW7cu3Jmp+5bUxko9N69h+BRDplNrCGpzH7Jz2kqUbrlRXWdY
FkOdQhAs3efSAvCMBGS5kU1YotVd3DgB2w5GqSYaew27KtKgNFtHaA+dah5lC7uN/NkX14myJ7W6
Owpk9tl3w2+Rmmb71Jr8uxZP6EU171nGeQPyoQ/JId5cv8fd+hTRkGCM8JhdfpjXGs64F70eQ6n1
39s4jT/VHQA9TQ9YWo0+xV2Ud1aJiNV3vIx3SExb338PjW1WYeYcKsquW4XD0G8dGNpLL++CE14B
wamE6nZQgcsEWDKfLFGmKN7MA7LdOwMFRdUEKKgn8MfnGLcTAR5bKKMawVwAvc0rFR3XD0epD2UQ
JA/G1HyebBfgs8U73UQ1dSmbVdGbWxtxYUgwjNZ6Eq4NRBi31+AEb2896aq9bPpK+WZD0X6gkq19
CqBQOQZMKY/knjmjmUZRhsfC0t7kak52ga7as79FTjl37YMfmxdzzEEXyA2Zlk4qAFpySbed2m1b
Jkf1krzRh/0auLN8N2ihc+9OHk8fqoXRPdyKHTxklMAR00Njqt5jOFjjElPUe9mkOJ7ztIOx+bNL
nskwGSGb8qA2dr1H97jexjFsgMhvna3u2cY6J8H4ZsHZRbxjnI5x73uf3PEhsLvwTfWEt5/wVlvK
pk6Za2WjnrKTzbzJ9l2meRfwhO9ebVGEBnPgW95w7yJC/dLg01sl3fhZ9iPAM9zrpvpv+22ePfeh
gqzFMGLyNFguSJ25GXuTxx/r0jcPyOaHvnZq7opJ3Sm1ahw9PAU2vPzgrc7N28H92fRUkS6Qaw+3
ctQn94F+9TxcgbE7TuHOK0rjGLlRufYHEEQgtEGisg0nUd6X7yQOpmUYWN4egVzvBRoHX/awfEcR
n4qBnoCAntTivdQxHeXN/uSYATTSeTrCkn+ZnrbKSvazZTDXIowOIc5PSFyJ+iIPGJNgLZnaxr1s
shLQHupJ49+BiBHaCSwCdktO68cPNprBg2c7C3bl2TmoO0yq0aZGVsNJz7JPWHg46PaL2+a/hWXi
Le5ZJqMJqLiP5niBBJrk6HxmMKt1I9yIGYumumj8MVjOuDOvsx7+/g1hzXsL0nTk8+fEPatFg2yC
qSJh69oW2twfXhAB1oTOgKD2k1nn9VOjr0Afpt+jDBVGR/jlo0Aa9c5wVQTX9aS4NPGow3ho7e8+
0D4f4YMOQcLOx2/a74N4j43HNjYF380eI8C7qs9x6rKmIN06EsOuFAXaCggzbfuRLM4awajf2sBz
T0EJ4H/ea6A8Wz1C94pQkS3SjVA7UkrzwY+9X/tkcImlqUp6/F6m6eVBZu1lwh7XgGqTB1A4b6NJ
1b6plZ2idEZOBRaSVW2akdLIba48kxcwM8Q2/v6jN+dczYeP3przlqorKJhoH5e76BbkML1t66np
w/FuTDJ/b3jatE5NpaRiN66DaEq/9RM039Ixq7OMAMAyLBNNvf/foqrMAzyLA9TtOr2Kxn6G1zAq
cMq9EHXwnoSVvooM5PXsvLX2ZWHoiN6Y2qcJKAAfr/V9DqVe5l9DVQ/cq5+Mh2ZOLGvV+NAGkXFv
mnovFkKBf/X3H477YU/MDkC1VZVPhwc8R2te2PyycIGAWcLv0bInU25RrALrgSw3P9lNmD/65tg9
Dk7yEiBR+RbWmbJBk8fayOYcFQZG9jgWOGfrAbA/D/dcC6nxg11qSELCTVrxb9K86W11tGvd+q5V
xgW3kvxVKEWLP3FP6Jib4HnOgZJXZ/IEmx4Nnac8t8RT2fDLdPAEkHCgr9ahszeF2a7kqJxQkVkS
SiOeoighS1zB2QOMmy6HKIl2k52JJ8vLJqqlnodkRB9XaHWSywmaJ5y5BDCZ32JN7VxDK3GwOQ3R
5UFfBIlMeYb+aH7SW/JM86DsB3WarrAXD5ZmrasHQKl/VL2bPjfzIRgfi0pET7InDUGOdtXA/eIW
2TP062qjaAhPyVE5u++T6+zcHdHrQ1wI3eVCVzGOaOLljQjS8a6j6KA1GzlQ6uh3//0dYf6e+RKq
6mj8JwwMcoHH2R9TnzxZ9LHhN3gSPhojRqUOp14LKLD7UPXC8pPm1voXvS21FZj84YBb8nBSAldd
dkqFfkkUHzu/xRMYHRC2XS4Wvn7k/Ou0kr3NHBA2Obl3t4xWMkhOkgOy+b/2XS8G6d7b1rXDW340
nOQOtUP8Piku7eWZOcQG4l7hSA6hVUukzmDq34b/EnPtMKv2P+ScZFHk9uyZP0zddS1k8xEOsnj2
f6hoxQHIjQQHz4s91OM7KXh3oYmkPeshishFnqIvmrjZe64KWABj+k1GVFWAmHoP4McX6NSucxNd
gBqhXvwCFuZcGK3mYukvB4iax66dc6s9y2nGNPBMCzwnAcX4yOtVsaYdTV1NH1GmZ4k09eNnOaCm
yo+BdDYt9hxv/KyYLTYBBUqGuefCakc2/e9vMff3Ot/8qRgUVAW0bUfXSMl9+FSGJDL9rEmsC/K4
8dFAv3Bl9lqM7trMv5I8KrS4I2SlHkMyLwAbyEnIQzgnJm7ZCU0p0Vh2GmslBzx7FGt3sJpVXUXw
jARM2DIwxrdcCHvZF2C+xZxdifyt3Rb26y2qtrx+ZatoNuGqUj0WHgpKfogCkWy2c1/vZJiXoY3w
sU/GFf1IyBzXznGyb6ydau+byrtMn6JYNZlPPIbFk6f7EYrUFgLjc641LKdqB5wd+YR59JdoF1ci
YAWmewiQQuEWGD9zOxWbSAdElqGT9jb3q5iF8Iwo+TIgS+xYn1mMYG+Aj0tXg4jU51Re0bmLYW7J
xN481o/F+JQ090qJg1XgZxge9Rq2lFVUnNombC54zHh7J7XfEKRpLrILQxYNc6kxpJJFhBzQEnfn
qdqXv79HKKv/9trmJnEN03E1Su2uMKkHf8jWgljmdTca5SUIkAknPfcqKRJZb1EPGCwVjGEVHlJT
7VeSIlHYKCKpCJAWEdYYMYLDwMus8Pn3mW7VqeegHw9uigTH0GjKJ1wgK3jkTnuUTQfp8QAvO+iY
dvU0+tkm1EP/FTmU/IhK3mzkTlOzAZY6tmVTEKaZVgYWMo4Y7mRTZP6PS8rm5I9rTAcw1zO4y2PU
WC+hh/lgOFnNGr0o7dLNhyjsWBlV1YOMoHwz7RLgvNRNc1yfRAqXOquEtpPBAKjzBw8xZTlfzoBq
XK9bJFGuP0L2jVm/0bSVHtvvFNzbR0t3fQzFkNUe4ES9G62O0QJOFAdlmuxnzS93XlBo74VRNBue
qd5WhqHksQB1or/2jZPiIVcgwTJPB9H85XZZw0fjUk6Xly3wptjFaFLUrTkd8xoW/1h2mJyFOdpX
Zi2+VHa9o/pKTnBQ8Cdkv/ad5RM0pqn0XuJu0leeMiQPWe33d23e6Tt5JcEW8pcr9VA5Lm4xHGRx
pPMw/PIQvrbmqsitNCIqJKFqlvpLcrk/yipygowDR7MEcmNcr+GEUIYzQGv+xHrObNPPcYL7pZZ7
fzQRxhXDhPR+olvLyB6DM0Lq1p3dVNrdEHb5WdNx99Q9J/3sgE2oveyFWnH8oPI4fBzTYZmakc/G
Ju+ei173T3Bb8+c8nV1U66LbyqaF6cwOpHSKOB6jGgzqc12rm6g18keyKNoqJ+l60cs8eVBLe6uN
g32RXUPoNStP96aNMffpZslGqriGe9CETjqo9GQS1F7V5iEwEmvXUoM7BXJnMfc1gz0hqa/uca2r
ls4I70/JtMewEmhw5/XO8KryT3ahX9A3dl6dpPaW+aSZZ6TNsVVOauW+SKbkAKm73xRAdC7/7jpJ
vIMWUW5jLIrWJaLT2HUVl8LosnOIXOM54Ml9RhyoWwQ1sHLZJw+i166x1sRTygnLWT5tfHMw25vG
fHyJ4mDGrVt4s6nK+Mbq1lx1fc6LdF7AigSL8BGrnP5a0+u7Pj7WVDyXtaa6j25gwRp3inAfp/mI
2DhVN6pU9pOlw1xCc9v5OikBJB3f/NNv3X3X6P1nOT0ICnaWfhBuI7OYNn//JNTEhw0MaUXNAfZl
sX1ggU716vc1up0qGdZhmIoUngn3n9T9Xu3CDGGPUON4Pbc8IfadXahLRHHQ5pND1wA5dD1UothG
PQL5VR2U2y7NkiuGCcJ8uXVIa6xlacfLrWKbK3WyloUfiyfOdTTq0vzRJcujzgviYF4ky7O2bl8q
uw13t/5iXjzLiP5fg7I1zjNvYS7A62iqL7meAVuNw5c4Qvm1S6c3OImkY5ADBB1RjW9uP4G9Ax50
it3+GqZMdndMB3yjZa6cxLS68QRvC5lIl33yINPsMuF+a96CP2TiPzRvVybFyQppTtHfrqIP3QFO
gfPgDs1JbnHSsH/UlLh/NStg7CYSjwcXQ1J8fmccqhKlb7VRncIabFgrsUWZ3/gXj73JQitmNShB
2aTX1XsSvuObUYv0rh4roGZzU4bxBO8PhdbBPPJwIqK4np5vaRBWkS9dMaj31zyIYRXDnZGyDpYh
8tDMOZPAyl/aPlfvb/23WHnNa75FEfn1ehEWyPhFBdWSJVl8AcSk8cwS7rpwRXSRBz0NP0+pObL4
p8vDUP3sxW+yIecENt7bqEjUi1vfh+sMWaz+h+y80D9m53XL0NFydjUevjOi40MxPx5Qv/OCvPiM
5HkK1DELjgl2YkfW5NBxqVutRC2yeiU7/92wHGgK8V4jiLOXtfrGfcBspbvIRlxV9YqHPq6t/5+y
81qOW1nS9RMhAt7ctrdks+l1gxAlCt6j4J5+PhS1RW2uObPi3CBQrkWRjUJl5m/mOr4yCMiS/nD9
wAkgd/deFU5w6mrX2o0aOln+MFj9KvbQFzMwlF719Wjvqlg8Rxzv4Sfgp9JOk4c+DiITQE+MZzeH
KyL77LksGY+KdlL9aitb02iKRQpZE0OarmTPL1DuQfDNM+9QLVvLHyrTqXCqiR2uJeDAL0R418fo
ixRB/wE/qLH0RqkpLfZyQeXY7qGfC8qyiarwrJId9Vt4KPmpNIdVS6L9xi7H8WaqWiAq+BhhBC4Q
NQxd5OFWcqhR1G9e6Zq70Qt4tQRBuCvGvFsFw6BdQ6fB7oIiMrThEWeD+S6e+/BH0c/QNqj4OInm
kV5FcUpPw4sUXZDyCzJOkP3UC/EIBKg44ZuRhrF3dO3EuUzKrMvKY9PAbtp0MDK2GgH7UbSxvQ9z
/65Nh+YsWaWtnif70Kv9BTzM8F5eMCu+SxKnOcvW5wwkJ8N7uerPZ8gZUYCNmcETT5Twn31Rbna6
1oSg7X9+6ZZNp8NvnJK4bHxumXJ/lGO++Pm5Wcq7yjx3RBb2zZznRGkrOXGEDg+UHN2dHVv9WdWK
bBO46QCuIOSQq1rxkwhRQsraqvheZe3FS03/l92+dfloQ+VDSKuwJ/1n02rfcpt4NECHb5mDlTuU
OnGYPpOORj12zvFMTIoQm93nWnLnYjwzrcK5Tw7k7r0dUj7oVGWu3Q5EOXmnB9tPCMCQp5sCfWS+
BXcusus//tykQfzRE//nZh5qNedWCbsEo7LUPSthAyOqr4EwCAtJf9npaQM/RNX65QYliuguii3r
UKooBoWiJahpcD9ZKWriQTsnr8zuQ7JzvE0Vd1t5k3X63P+g29kbSgXZ8mPr65gdusra0eJg30cJ
ep4T4hG+Kd5EhKcj8urJ1TK95uCoqBhWNfDDmX0hZxRCi0hI1di4kca9sX2zXMI00feKW/DSdT3r
WFL0PNbzRTY/L3WlbnsjDfefXcJO+q0x1tH0pCEMuwUrtQa/FN7AdDYvA6mci6vE2BoNk7PtHBN9
0sKNu01Y2epSDpvzxGgIY4pWAdjYKt66EZLERmd42zitMYjP8hz7DIhcZKj48iA7s2ws33muHOsH
5sH5e5kgTuuhjrQgpNkpVT28JUokFrog1TcS6eOaXNT3BQ5+sCHhfjRudV/EIlqrIkFodx40otaB
v+Rt5KDsCjTYCC3Ah71sKmraH61gNnPpk7akxJ8+pjM7barKfFVajdFsqkbN1lEGki5MQdaR4QR+
J29lp7wk8/DHnapbxQKrtd/TZadsst3aW9ckN5f4IZpzg1lHhzCKXyC5erc+wu633XwHqQrCcVKO
xGs0+6QYdn4dQKLIJkIXP2JbmY+iug7oEuvpstP9YzBg0InQ0KLi1D89Tbmq8sXV46u8BMqj8BEz
UwC3XFtcRo/aWH/7HDdqZLP7ctBXsk9Xm+9uMcQcFJx+HLbpiIFcH5TfW1LqmGPrBQqG0PrhT/VL
vikkk/45owxUbHFL88WgsncNgJAZc21ctmIr+Ks1j3HSAK08zyywLflszWMjgp3vGTg4DFJEfBF4
u348b1UKuGgATPZR6RFq2l7zpjv6ZrPhIc1uxjnotlycwPBEQD+86a6qRliSFsqTmVvDqTLg3ffz
LDLEzjauQqS159E0RhEqbEptAfDBI7PHR+tFml60lpz7n7pS13fFtvbRS5N9McqZ2zZI4gXufsbs
NQ2jxMG2IB+x9OowRQMM7DZXeQFqezOUhYULZHNLyhzwRg1HnQJuC0hoPvx9dCLkgx+jDgrXx49g
NWG7spYhioxiPOw4bvGS+oxcZPfnVBnhyNE004Z5qurMJgQlOoC7qEAeF5ghqR/8pt/hYaEs4r87
mYvVpN22j1bqqeteE9NpKDVSnsqCmgOHRGVVVPr4zUijg2dP3aMaOPWhC9y/+s3BiM+YHrxlQWZc
efks1dTwHmSRHjWlpRf15VW28A1/0SCUfpT0dfAzy05UxUEOdgE6v2A4061sRkjm4lHh6Cv5afZY
jwdHnzXn0FncdFoRg4ZBJHzyawuLEBBctaNhUIVE7xvP3l2nJcEjFoPurtQzA3/BojqPM5KOQuy2
gVD600lhXLEFi3t/CqDYhuOIvp7dXRGSFws5JU4o1EMg+Jb2Cn+RLmzPEzbz/5bS/V8Ok47qOCSm
EKKwjK8UHJTo8wCR6/RbFCULu6sEAtdKc01aPTmUDf6vKIe0V9lHSkpj00/FVjblwISQ8JdVg6Lt
xsJrlXuLQkE+Ld3By/DMFJ83lG6yO0MNdCToELFApLptjvIC1ajaFJb6fVKU5pgHDjYcuoOFozpf
5BTZxHiddfL2c/Ffa+TnDGP9+i/R65cUOIwZh/cQHuu2p5kIlH79fTVomCDLYfSvOqZ56LNp6KXM
5wltvsi7Mkx5rUdqe60RrN5/Upx7yYAGQtZsHQVJB0mLlnzpTDcQaOscQqAiIBi1tdsvd52e6h99
w5+7//95vU6x0gqmrUybWh1k7xDNwaMMi2UzMOPkKFOsspkg0PZXU45+Tv5c2xYYTn6Z/NkMmpp/
CK+/pTpozon8RnHrjljFzsQAeQHqZSADaBhbsDvhfTp5+S0FnSVJ/uqNoqaCU0LewpnsdBzGCSJD
10yICwwDnaLOhm29aPhr/7QT7OiydIgPpcaWbJc4EaJIn78EI1u+Eg7aVjbzwXlQCie/y/WJlKxq
QOY1spcoLbBXUUS7/mjGE9YPvT+e+7gbn4z8Pc6m/IXMU34k2zt/s/lopc2iVeGqzUGOjqaCDWte
P6K3PxBO8BPID1OzCC34+Sf4aJreA2p8+Z3w8uradNZNFqAraFkxbtJwslb14Fig4Ur/EsUjChlJ
Fb3xcLwixGTcG2ps7G0MtTaNFdffXOdNaZ3w7ctCX2jP//f3X/9a+XdIMttIvFP90VXddL8WOyaD
XVNB3/DJHjh2PJmaa26aMEbKNEhXohP+UbEN/xh21V2IqctWtmQ/oEynXny2YyQWlxUMol3fmxBg
7ZgYD+1W7FOoKaKSNJGf66zhWlV2eSlsvDHrdLzKLkQJu02n5NB55xlywNS9e7sWcM3mLsfpu1MT
To+yJS+Dr5X4QpJVQaPQW8e6H2zgPDvbAmEgbCxK45lDZrgkcZieLEDPzwN2fiRQxkdIWMG+ih3k
FjqsEGcmzYSOu+OiX0a48PHIy0eZOuDWNCmUCAxeLV5L23gWPkTj6fcFNXFk4FNsKz4HsBtEem9e
4cwr5OS8tN80w7fh/c6lR1lQlGXEz6riX+VHsPKuS+3IQX7UiwG/UahUBvWmVe3LlzyAbH724e88
TY15kj0Fr6PzZ8qg1TFVxsQQsIWbh3ihuspTEPvfTPb+W9kS7W1qFu4jnjDZneqEtyAWlSddhMOR
Oj0CnJZQnrRRRFssVNZNr/GOq+CdX9mr47uGP0g4V66VmEsV9gXlobg6yr6s9LZFm41bPy67o+Ir
Ap+SsTt6qe6Wi8+2vPuc486zZZOw7yYEn6R32rD7COJCkheH0C8fJVxbArTlnRkKhMULb9h9MEcD
UEif86yCjCkmVxPHA8281eBvLu2aE5QxN+VFbVEby83yrqAEdhhrK3IWbZf45xqvhy/T4qrFVDVU
LU6Kk28ek6YOKZJwwe88uXHHi2yQDQSxBCjpqaCssc+nPjMXcsSJZtyiqYH4mVd5fJmObhuf2XHi
K3IkqLz16UW2ShtjoIA8pGzJS5aCjpxakP+ffWaJBLUosSxMuvCc1+PPxu+gf9qlK1uSmRor018t
4JofrSbTdYii/l9jnV/oK1Kv2Soo7emAUYt6kHdtP0wfd7IvmXr8MvsUhQeRVgfHcsuDUWg+SE1H
4HP0cY8bU7LN8CrG8pGqiVuh+zdkIj3p+JdvK2X0bygTTWsFlOwVz0jKr3nYPuYWJGafAuDr0EXv
MfHkDyvX+DoPuAVhKrMwu4iQoqlx30mCDHXYVJzQMXbf7LD5hWu6+5J7hYcNjJY9FoHF2RibmH/J
5iFx+1+FQXZQmBsEj2yqbKYMfykMJrYf5n3VOI9hi6aXfPX2pUCaEMeNg0xfD0pZLZFGSQ/y1StH
s6j5PUpF/vfo51o5iv34XuhFefe/rZcfJxeEOuRUq6718ZhXA9SgNqRk5ZjBOdbwTZB3tpiinmC4
0xE8n5NYbuwhIq1HzZJ4uX8skZJbBp7dP5oE7QKepKLot6YZlc8TBcjD4BQzmJcmmUJ17Qa4Rcim
HThQ1au2Ok+tBo7GKpbosqNxayFVF7ShvTPcptpanW4/4r93lYHg2E6IFcKVvY97y9o1AQZLQRs7
jziCXCPFbneBFQI/QxlcbYr81VJCFd+DAGiAkevH0NMpqxd294R00JPMcv+ZmjX576lYY2kfU12M
cou+VFZWqztnE5XEaaWl4VqNC3HEY4LDnhgD96yD3j0bbe++6dl0tXko31SjenfCwX5F4BfYfOZP
z37WhMvStrtHTDHxhPJ0cZ/GuHxVgiSFqmAt5laheZvnCLD0Th3eoE+mbgdhtie7N52drgzewXNR
0DOUYtg7fa8e3aoqdqNdZ2cvKij3DaVzgzekgkbGOF10GKWgR3sBWKlIUQF324cGOSXIkHn/xMZl
LPBP0V4iB5P3puwV5FanF/4n9Q++vmeEJZ13q882pijCQ0DRZldRlV10CM7dUqaq7vKyesMFSnvV
AlPFblGrDqhCzhJP/UL2Z0PrbGs4NBtZZw0Da4d9WvjQi9uBhxsZiTHeIUky3TlWg4FS0yU/zApL
tSoR72OFcLawRYkgYhpsdAt3dqwg0QsLrGydqlXwnPT2U+9N4l1J4o0QuNrZRazvRmIaXJUTcc0K
39gYQu2ODkRINsSgRCs/LO+bDCu6FAOpN6uaNlqJ2AZW9unSQfQf3SfF+bjIJnZJ6KrXVriSA5qj
9fVC3qpZzK2c9HHrzctR7M6PSfTXx8jJbtT2S0ct0r2ueBRKe/Rw/NlpVti5jsmJC+gqw6KvUcz8
3Qhf+ymcfuS8mNEuzdU7vZryHaK/7s5UAv2iYNw7O4dXb00AHGxek7vuL6GrxWOZmclG8NU7WkbZ
nxUtd1ZYkw2ko2uwWF2cock53EtlZukvZcynFNlfgxj47PrsB9B6L1sfos5p1Hx8xv+zT36I/BeG
Ln3JDBDmduRaoFOM4EF0VXPTZu5FV+LwQXbZVntowCHfqnOX69XZyoK+upWDsUW93owpBsimp4/k
4+yt6ahxs2ywIcB/48ZIp/bWbpUWS9joKEulutaluwqU2Lqbs1pBhmVFp3vNbWUY4l4XwV/TxAij
K/OejcQZdyVpuszrIYDqlVujpwn9T15kM0tG/n4WapOkj4yLrxUBWv4H1fLJV8ou3OS+GarX/u6b
bB50EOQVqEkWcMooj/9yQNf/G/BmumBLENRALsPi4dQAv/13ebUCeDoVca4/Uv+kGLNhry0P/eRu
bfJud9UsMTF5SF257e/WPPbZmsfkzHZ+rQ//NfOf6+RMFAWNxz//wp91UaLU277Op4Xf+ZRTfNFT
XvFOatNZ58G1xxvZIy8jfJqtguzL4stAY6dEATJR7LqZukLWH4FyCxL8XJPjAcf0u/Z3siUvZoOP
KBtFvdSsEJmarnXFsvPcESV9bTnZjnueEuHdOmPkHyIjvovy2LuVXfJOiSjXiGACn/xngPp9vcHK
C9Vwr1mju6xfJN4SbbhyhRp+BWMBbGaInu6R80OyGDP9rSbP+xBp7vvU6uFjreEZP+JZdND8xLrB
8jGEmRg0+7LovTXZqD1pDOuKA3F5n5T5Nsns4tnO+/hkCXKDsonEvs6uhUd0PeTl8zjp0VKZfbhK
caOkOQJdyMxB3S6A8Wg9qAjsXietAR7SKDhmoLay7jKtL7bjNH23dLwTxwQZYjLT7qMo9auE7GUd
JRQMKut7WCX2DiE3Xq7/nEH+ElcRTGq2aEBom6lsKWroWXYmBi7XGabFT7zLfkoBUl1/Fa1oLoi1
O+bOd2qU/M3SInuTWpc+LbRDTKZkDV/felExbQsHK/uhKejPyhn89Oph1itZg09q8FTHzibMEo7g
M/iNlDrSaDWxsl7Cj4C2Gyluf/xgV/mhCE7ROJwGNQAejgMQElUNNuxNjNPo2Ou/As28Ic2cvNUp
RoQdbOJnF1+5JYfS5GHsIm3l85+5pJHXbnIoqmcrzMbd0MKCGKMuPPqDVewKFwVs0o3pJq6D6I6/
mFh1BgXlMcjsZsMZfDob1QitXi+MvcRyJAPvgHLwyJn79XmAuv6B8TD9BlW8cGDajPEYKkzi/kxT
kwqzqnkHQzSLT2ut39OSZOTk7v3i1Z48m/wKNWOqX4O0T9ep7YanNq7QXNMSH90Eob/hPZ8Gqv0j
UtViObWJB6nG0w8NgGN+WL16TorsJrMT+0eWpu+50tcPTlWV/3b0tb6gtdmqPM0wdY10mmqZKKX8
91bVDonmpAKgC0QPD43cJ9cQbLx5pR6szoOZnCbVaxaB1rKVVtx2fWXcDbr2LPuTKcEnqF9houUu
jXJI9jIQkc2osf5uylG7aI9VVN55k5ue/BnQE9YDNjMzMGgg2/FqZBPK6jOl03P3peVUvxq7/I61
lvusuBrylL2W7Sn+/GrbRj0qakPxRmAoHzr5tTE9/b6e+0N0iLCbNMZv3amKMT/qVVLvMqJHIVMF
hVYESxnvy/CfAtdwjnCs29upY7Zbq1DxDbOMeOukHSdLC/+D8+jm9e9kutNrKwjn3clBoHc2wR36
k2z7QdGfgsESVCXwe/8yIKfYpc0SObH16mGducNja9oXSUKTtDWBkehp7lIgJ9+FeK2disntV+j2
qGfXaTGGU+dgSFUB0CFz+7ONUAbXA+uX41bX2HeVlwzly2US19plcmbNZszSKV/+ZzmS1r+X85v7
WG5bAJBqXFgmYwxucQrvd0405LdYraIPGtj5S11HOGk5drZV6iZ/CR37VfhmfwFoGt17WXGU3aOX
u7s0aUI0IFiUj0R/pl77JzNU2+eo2JmGn714iP8fqRLXOPLSHJTxHumGWwkhzmv/xomt6iHAD/rY
axg4yv4gD27hY1UPRjuucg9DOXy5NmbbcgTnJH+Cd/z35bNPddp+bRa1sZBTPgdkE5Jhv0buwlnl
fYPcnZ6ldx4GOWuOGyovyqjbRnFWnYIKy+SEY+EhA7lwNHhAd0YsxDmscQ1Rgw4Xo3jK1mMWD1e8
jv1l6ebNI87a/mLQNOgqIQ7AGV7eUBrmGnBZYCjTbMYEee3FhH6fBY1xYYz+QiRBhF9tQRHGd9of
IojujW7K418dYIq9rJgNDXUBXyR36lxNK9wI00w7uZNjVHQ+xoxZKO3PmKzJ/XOdl9QhcLZc/xBg
8MwI653CC3cSNjyrhh2KMkTXYwYVt4GjIBGflrAk+UaKe08N9hzjg1+I3OxDv4heyYWAa1OG5Cb1
UuOgGohXZrHu3Ls1VezZdOg9tpc8/c7PWqvUxaTnytWFuLBtOQwchsB3b4KK82alp+NrUQXHyEvb
c6MmxtYhk7cg8Rn8gq2Y5XjAKGX7WlBcfnZEUoKVFdOt4ZTjbjL0ElghotyJkmJlGSN6mIaNdjRq
SCRqW6VrQF/Js9GnGMHwM4FywfDFDL+PiaMRGYLBRFuCnaZCOT6oO+POCZOQsBgrcKf/xpEZ2lGa
G/05kgx3eyj741yf7GdYuRwAEfT7zgRMuWgtRP/V0bIvXd++1qU3vHTuOG6c3CTXOCNKWs1cqULx
Hsa0x4faLaKl2prRiyhi4Gp8PXay6U31WYBevdZ+2+Joktzr8yyvMNJd1qJEKmeRvCPzqYQ/QHSL
G+oJ/CpKRA8+QVITVvJUmiNy+X/AVqPoVkqJ8J3swqoEm6c03FIrMI5pMsDVDxxva5YNO4OKJxES
xOIBwWB7gctc/60NyruYb0ewKJU1VjcFvJ+4PI5GF7y1kyYWShCZj+p083EwUJIfbNRPfmsaz2Wr
TTuR5binzk3Pw0JeUXjSPkb5b/V5YN/83+d0+x/vPtswSBDrkL81T/2HOJiGva492pXygF6zBrYJ
mO1YTd2t2mfJoelrf4PSTvHgFxxLTD1zfpbgAoOWh/hz7ogkzn7EIAiVnU2MRDP+hmG6KAvD/pye
QV/4+OgUbaTDx9z5o61ZiKDxWx3I66wHlk8CNnaaHlsyvu+oLR4GUSTf2qYzl/gw5BdkNfUdTCZz
FxQactNQBJe2UgTfMiS8Ag7lclGHUTpZUHAawEsX+rwTlFYWPWCJtdDn6nzYY2iX9BR/5x1Ejv1p
jcn0dWxeB8rl36hiQOa+JN7QjDANi1cPcDp8y9UvMDrSN74JnNB5MCjtrhIxJuVzamE1HU7JFqBY
c4R1MpXoXXFbC8qR7Xz5GMnN0VvKzj5tqEROo7sMMgskqT2dJc5FwmHk3RdMzJdm31vjsppa29yh
NxPtTdGBZqeedg/hhEOn24kjxBDnhJMmBuS2Zj5GGejlOQp6z8oTOn7WT7kICgCLnFhs8Dn9vahJ
Ah7L0DUenbTkqJ/e6noZ/hR9v3b1hqekCoolmpz5Oyoi3x1cn148DbFRZBCsK1rSKColkX1uY1PZ
oXOi7hM1Cc8WcIGNOcH180LzKfRJqKWAbE6k6Lwj+NB4o2RT/5AjK8S7sh/fseuOW5MvCHg88B4d
NrYJFseRV/9eRCI8+lhE2Fr9WSRR6k7dgvBFLvxjERbQ9WkOmz7+JV9X+geIhpRIAABtO9PLZjPG
MHqa2uA7ciLaqTeS+DCVscdhlyxj43OWbYYh2MkcZIXu5sKqRu8jB5lFAFEAJj2WqbXqVfCbiqLZ
L2X3q5kJK61oh01NPmXnWrEzd1dGXFwCM3nJnMy/qRxknppGf87bwb+RXfIim16Wbki8x6cv/Waj
60uR9fU6H6+JwHknNKf6RAUEHar57vMi+5IA9lSSn9ih3I64Tb3PkxlwnPrWSZv5MY4NnlZ3c/uk
d7b+KEdHoVqn2rsP6qHZ61liPCeTt6FIZ9+rgxPe1WF/n876IYXZeDsNNXY083VjrYgh2hRlne96
8u8r+dRq7pjvvNEVH005mtmYBWnj1irbX5KXNMDx3pDGsekiUlNi7VyB/7z6xU9jdJRT443OWR5w
Q20TOWp1/jjz6q6NTbMJq2NFcprjTGJF616NYZU3Iehq2F5EmcEKrkV4KuMwu7em+O/+iahvyK3s
fp5vicx7NfVTCrPunLVo+SQiXJvyJ4qycs/R3131Rqfu7MniD5CF2Cq1rXtuk7B4VNpgLePMMRfl
PiM/vOwTXdyPQ1huS9eIN7JQ6CeZgbw+zKaEX9lzHl9KVRufQJ89fIBgwHoZq8lQ1A1nY+eQ+UI5
u11LeBm31YvVJpdgznV2cXmwscR+7ROc0TBHiW4rP/L3mPE22yjwTEhKKVboYFV+tvrGTJpfOTT5
17y4kgwu0J/5zw0mS196/h5CGTXHAuivOXnVOq8qujCy5AD2Za4RobMtawR5Q8lIj7RgI0c7FHaq
YnxznUU+Eqv7/DmXsNDbmzSaJZwRzl+nTuO8iqxGN7/VfmQF7iCehkVAyiEJIKCNtDXqq49Z2z3I
GXUWEbBG6WNbYigP6yzaa6mormJOvskZEH+3pdWN55I9bSUZxfUArbhX0WFQw0xbuVqIIVlix3Q6
trFMhRM/ZkN0Y+hpdZEvn4IWC8qL/BrPY5+t1gj+av1Z5/t8Ef/vt7+nOv98/89wGyo/GoU6zfsq
wGpYCvLx6jA+TN6hVrRe7KMMTJLnmd0KMwf7KIkR8i4QPgGQiTzGKm58BSxZ529E7luA3Xv0vshN
HCvc46meqw+Jk3hrm61qO+Lls4EvTFZ4BhNLkHE8S6a2RbnIK7ROInVqjjY76xNCvU+5m+CGO7fU
YFgYefyQRGRtNDv3D+zb9SrIHesVZaefDkC5u9JrlJtk6oZFhjjJzegp2Kknw13Ydg26MeKn5dje
a01mDexCNz7H2IEvozq9JGPQ3xQxaleR6xY3tef4u1jrm31NdJoRQ65HUXX3g65OpzQS37RJ7+7H
KteXcdthZOlRVSh51/307JnQC9oo0WJlV/nt21j7xjUzMxzfzAB/Ps2rv2s87bkOPdIcTX+LklS+
hSQl7kK7PKdAeV/TDCvnGWCotoivjH0RXpy4uuuVMN4PQ2Qf/Rwuirzw+gShiO0s50wkJmZJju5X
r/O+pUITVd5LiMr+ujXU+uhiY31LSYxXqYjGNaZf1aZOfPO2ZneCllm5G7cHUbBA+A4TVJE4V9fH
PhUY3HcNwAwUviJf+E5ZEvCMm0J1n0Mr795cNyoWVV8363gS8daGkbtkB+ifPRuLktoMux8Bslt1
UPXhQhgPXW56v6xOuSMo3rVU51ejA2NhTPRl22rYCEP6R3uh9Y4FxvE721UOeC7naw3TnyltOjjP
qYkXshg2Hbi4TeELIvC8vdVL8HsNoMM3kfQXl2LrOyUncjaOtwz80N2gNNsecE4Ayo1QDBP+oyiT
j1MHbSE9DUEY38lLVWFariRA+OauRFHqZZThllRiOnOGNwn/AHbo4JaXys7LB4C3D1rtpbdQpNXH
QtGeikBzbvS4bM6jVV8gAgDpz+KYEO49VkV+UqPg6iEJtg+cLDIXNaS9k0IC2ltPoZ299jZZ41Ko
9UY2ldG+dUvCQ1vv+htht8MiUPL81VTiaFWrIjzqnjgD03TBPyN8JRk0occd/NyfSRkGW+S6f/fL
wYQkJumaeYpse2HzTXGKfNX54yOVkfy2SuNHTifNzYhJ2JLjk3bo+6Z7Ul12aqDh2ZYkyU/eu/1d
5nbGeRicnZWaIf6Xdk1CzwSCPg+qs0VmNzjOoZySN2qMzOhRYtt7UQLSTrYj3RkWI4I7UE/zbl2S
WX7iGCPWQO95rc1N27CxofU0sc+DqdxEXjku+7ZRUA61jfz4ceuYgjCJE5e77OfeJOAF5erKMuxv
8Pf0DnkzXqoxtm7drN0Sfa5Nz/hZ9BonvLh9602ru0xtVuLs6tabOnqdap7DmEhnFHHzqzfvsUDs
H5sk9E6VPyE7VaXQKhIBiSRmS48U4e/UPsoWJY/zJVNEecnnO8fULhmb/lF2ycGuaLJt3xvBUjYB
N2U3ila/JZSEi9mbrU7Ubt83dr2UTScKJjJvyfdYye2HSIz9NRPFMp1bJQzWRRSgDzGog3Ka5gto
st93aWJ02y60v392fU77nOshRkVpg3/9z0rHbrDjSn9hxOsehqqJ9y5kbdSEhmwXmVpw7qOogVVp
JDeUEseNURrV7eTWztrLkBDs++Di8WbeFVmRHXN3ag8hj/9ORIV7MorR3+ijOt0OVYu/POCPq5gS
LKTNXn0o07u6ng0R3SnDnjeOd51Z1/s48NpbLBIi8l5p/ar7+VmteNKTFGyBljff4loYS5B62cWg
7LoDSKXuulIky6rQoduRRd1rcN9REVfmVwYWJK5jaN8RcF/ram2/u2V2r3GGWDYkFS+9oawRMSx/
mZDKQvbC16DjJ0QiprhYObYo9djeuDxK20R3++1ggZVRHZfcgh3qz6rVvOl2Fv/K7TMoTRK5PMwX
m9rzqxMa5bLqtOaKrCRek9jan9yhPnoxNUE/UJoLDCOxzBsqAVUxLMOiTt9V+KoLL+dMYmMCvoFe
WBynybDOWHBpq9DrtRcTA15yIC6FSk9jy940KiYtUWhNmHeq1YE0pQNcvH+HW8FGSdWeiLix77JG
xEcDDYq1Cw/6JvPm8MWy3mKtDKBltONOC1uxtQOOSKjd3glQuj88YHILLc/G65ihppCmGOfWeSee
SU9QIGFGNB+c3arI7vS+wTdpaHaqE6R7Z8JcVZvwy+NvmWxHtbVvPRM7laiflY4HnGpHPRpPeQkc
f4g8/wEOe3Nx8CxLEDXqDZzoK7QMgqFNzxHa7VsqyO1agrsCfpcru4+qvYR+iXgGZ3Ruix4y0K9G
4CfkWOaDqnb5VfULUqatdbTqLl0aZtfvhdCC9eRq+StEjHeqLsOl8qB2FEb4M5r3XCvxFmWnlMtI
Jw8Lj97ed1E3bocuya+B3nvkK0Xzw/bqRRYJ7V2hZFGpkfNYqea01rTk1R1rSMO54V2y+YI2W7/Q
Y76ovq3oCt672A5PtVOuQ7/2LnLirIKxdWPTW3z2lcoAv8ViY5k/RU5LrcG+uB+f/fFhqa1tA1AN
XT894zAbrt2izM9KQAIQziDn586AThx735zE8M6RQXwdNveTYURLfdJPU+MhkFb7B8dzcSOEoLKc
xhBFu7Yddl7a6Pu8S8fbcr5Eu3zM8g3BcbQriRRWpi3+h7bzam4cWbLwL0IEvHmllShRro16+gXR
4+C9x6/fD0mNoOGdmZ0bG/uCQGVmFSiKBFGZec7RX+2p/WHU4/g79bmZTmUeVNht10qabZrWK/YD
uW9ul2kwnxRE50JTsZ5H7iM36qTAjgTY+IsdB86NnyiIcKPeSv4q/UbPTLqbXegbDLWc7mfg/tvM
sJxDbBsjvKNJcXDVybkvqq7rN5TkPlkFHEliWw8aDCdvIY2rk1dzaP/iaQQy+6Z5dZuh2eSOGX3t
axDQfWYZT4kXskWlF4J+7mNszEAEgFXT34OGwKBXwwYGg/NQG2wByVB9yqgzbSrkPuF9wKZlhr3p
Z8SbQXA9xUbk/EYtapfN29YP3JfA4Ck50tUfqqJMJzpP55Op8CCIaD1392lJTVTKwINg8g2prvSn
QQ1pWKcdaGlcdkmAhye60nu4sw17m4xuvbfpobfCiIJkkEX3ajnmt9Gc830oVWVXOTAAGKHnv0zO
8BLYwRlsNHw7c6yQYEm6o6/VxTP5NCDJCjKhitbCOGbz1ASktv5iF1N8HslrkApp6y9JWbgPXmJ+
5vODGOgEmgcmsT/IxZyFaHSFglXs4nZVTwFYuMXEEVeN/9CWv8jADkN1X4DsX4Q356cECt6NobUj
yARjfrrYIIo86qlL78USIg52C9BrKtCHYikHRMRVK+cBeOHeHj2nuu+69O0sNcpkj+KAtahuNC11
WGIup9yJ+Fylan9I+SU81xZqBYoKtDvTPP8sBz4G3m0H0sqAlvJs1TY/AFn83FZKwtef26IIvWrz
CK8m78yttSi9iq11i5OewC9SxK4OkS3Iri61qcKPEImrOXScFXJNpm88qdNkwTsSBs8hr/o4OVN6
o7C1rPRgBo02LSmERzpYd72lmvxM07nplTpYnNj8qQfUdw77XyejoNDaIcLiuSRuyyhxIE1oeBZb
ztC7avKLUcZyaJ0HqrzToe8i2DNslRJFCRJyUNKf/CRMvluKkGkq7Vfu99q2jf3gE70o0d6Ma//R
VvlQRPAXdBEF+K6meb+z+GlZhnIYPJ2uWssjOwCuDZc+OvYpRw57SPUno3mJzAZgo2rD2unzBsOm
FzL06vTWt/UB/IamRNtyJh9gJla6i2bFeJZDBZHJjqet7qAF6putbjsQRqNe3Y5pbV7iBk17oKBn
36O47B3KeOkTdzTz1EZkWjx/ghIitJuXoRk26pgVn02n33uJqjwvD+p+12ivBh2r9yQI/MvQKrMM
ScEhPmR6CdlJ3o/KvixC5Qh7b0ottvjF9ePiLs6H4cR3LWLHbI7PFiSMMDSl89HyfPcuqZWvYYxo
0QBC0uzq5nMwTTXkFe5TaaBZVQZK/dkzBqThpqnjDsvQpQ581HpSM37rP1gFTVVAt/yHPIYMbJ7j
1yCL69tIDakIeUHyaoOW2ZtDE92IF0QEsg+hWdK9gtdXLARSEuWTCq3ZC78ftLFgHp0e3GJY2Bub
jeado8w0DPaWcWMZDdpvvmqDmEI5LaOBaQcO3P6SkUq4oRNf3ZHXxzup2rEs+HlXEscixRIi/UCb
6F7m6l4fHEsNwrLL3I6mM37tyfMtwTzhNYdipjNevElP7s9Eee0ypE2LHyzELA8SnA8p9c3RhAl/
ua4aJPm+7kiMXeaOo79zKGgfJdiAYGJXh65/8aZ200GNmFU3l7nRQOGtpyQkf0Iyh8qWCmtydCAS
tByvf+yDyTlk0Vzeu8kd3SfRZ6XZ9po6fFY0p/+c1eNXUFTeuTDz8abqAW8qxjg8di1U11HvgR1S
Ivtia7Uf1Qwl/cXUQ1bwYFJs9tUSiZSYHTON5uEJQdHhUdbIa+Tp2D9H0BFCeeLkA494EVw5apze
BQHAb1Bvv+Qkp36UZahv6PKwHjPfim+i0T217Zw9dVbypVOT4BU8MvJEptZvY/ShXuukbQ/k2qeD
eGkeaLbUCL2TeAuz/pQ1Rf8URK7xtfvRVFkANx3iWOVg1ZBN2jWC1VV9bGKKnAh4w6ALJ1tv7WPL
+eM0XU5NxFn17YeAD6dmppWHZCJ9EFgvPiDMrzZ/3ifPpI139IKvBp+2Zz8tTjJSrMF8jIPpRUbx
nEMsh9a4jGr+aODbUUW5FaH5uYZ21h2p0cmqcTsjLkZnyi62FeNx8tW3g6ncOsoQPK5mHvjLU+oH
XyRotaMoqu3DiUrxlaMIYnVT+aAF1mAJIR/BXgcK7OH9cn7PhtGqNe0LePhDNLTTT+5s+7u5pal5
0nL1rOqku+id3rnQhIJ/r8Ot8ObJYaXRQ8rd5eud8xvuwAIiXu39LC0y5LZ7ACVXDgkW79ApwQcv
YJ+AEvbQkJUg93pZFVq4TdrMNO51gIpJsExzfoJp+u0Q86hwSpeDnK2ONW51XMX9i5B1ecid6GyT
9dd5Mlxj1iv9i5Crpda5f/sq//Zq6ytYQ66Wb4KlMe/KfXWldZn1xVwts4b8d+/H3y7zz1eSafIq
tX6qDl0Yvax/gtjX4d9e4m9DVsfVG/HfL7X+GVdLrW/Yf3W1q1fwX8395/flb5f651cKvUPN06FR
bCEI4dEuWr6GcviH8QcXpShm5an7Nusy7sykuKxyGV8mfJj2l1cQoyz1cdbfv6L1qmuMSt153q+e
jyv9X6/PZoat92DGPJ2vV7ysernOet2P1v/rdS9X/PiXyNVbMBBWNfSH9arrq7qyrcPrF/q3U8Tx
4aWvS4gnXf7lVzZx/Avbvwj575eip75DgbgFABVPzUM3hs6+piN+K8OwXygDzLyhcwcvPVrWVoVU
d6e4TaEf06YqgUx5PFEubgkcp4CeOJpXkM5t65NetKO5E3fQ700z9c70/IKgE1M/e+ld5fEUWOql
ftQnNM3h5eVrRdabMgOtlySn7ywSrnfDaBTVBtoz6uF+iRqEnEJYlyhbOZWD7rxNXE2X2cs83zdi
1FSa9IcfNcqtibTMNs+y5EhNinyUmhUvdGXemFXePkC2lL8oZF/uLa99Ep9EVXxzD55djztg4fmL
hOno3W5Cki0nCdF9lUeknEdTVpWAtCzo4TJjmgWXi4jjX15dd/snx9J9kqh/cWVvgnlJ938OcoMM
3MKOOtOJNW3sdyZVMOzhdky9N/fqWMlWbVMhpBgJWchWP3CvLgtKnPe+ilUl4aEwAe9C30oDImSk
xeVUxmQJ0beQ0/VwCUpc90z35XT8MIfO0z/CP1jh5U/d7WjA86o0yL+ZiWk/9FrkPMhZiuxh3+fd
+crOA1G04/mUz9DVhLEN7/skgK3hjzUkQg4l21tYoOz+uNrkLEyd/gYY5G9XdlmkbNy7upztkzjF
5KTDIVOnRcp6sOiZpE5oLQejdra5XXsXuzjFLmfrgfY6SLSXqbMQ4MmpSzHFr+O3uTKtMSN/Fxl1
u/WzbDzQAtBvo3jWvQ38es3TptJIkmziROFTSws1aTt7PMRe0T4Ngdo+1VrpnJze/Sym1Q791meE
sF32GoTKIaMd+WCbQb+dlpliu1xDVlqNch3XCabLdcShlvM3dKybo8B05QweqOc3vO4VdBcSPq/c
XHyXc8HsCnoXRRG6HdqdV0G7TQ33pLaGkaKfVGXNSakUm3NfUes/nbca5M5bCffbuh/vWk23N0HT
Z7smNtCEWSDRidJ5LtkNTteDUTbQbpPNvw65Rl6L/wP982U1Q/EHmS7AbOgLNhEScd/J3pU0GQOU
blLXvguXpgh3LtTvWQE70CLCuEaEtqahNzNkW/32quknyWg+P4jRmcPiHvyrRQJkV7z3BsFpdJfb
AZWjJQPIN+UFZv0QzQNo8eSA8FN2Y6ctrN2LrRQpoiWupRp2iaPVYtjDetJAHVc2zwtDwSFq63gX
IimFaqKT5LSDZPHuwie8sAOLTVtsHaDucNuQoz3IWMiDr9YZ1fix6fzgtreb4b4H+3zvDYt4tIxj
1K7uXP2h6Iox310cJJ/oBxid7ucQXVQK93qPdE9Q7tYVujx+W+vKFi7r+frDldlWI+Wo6COkxvw0
yM/Fh9+Vy68NaKJ5Sw5B+/ALI5H/8It0+ZEZ/EjdBjQ9bUH4Ia2iUDHN0uh1ABd2zMs6obzCIX0/
m2i3b1AS+sMjbkg8LzOu7DJkB90f6fz/1gydO29IfIKa8gAxZ2aknNdD7jdvQzNoNx1tIjALEyH2
y1yIuuNtMNcL4f8fc8mq+7u+rLTtRSjFBHAIDGqADNA0oogmYK3aK07zkzF1WXBqc2e4z+OcjWnU
VLfxnFa3iZG66stgkTtQRzffSky9BCYCVZg8OqM7qm7kIR/E5IZ6seVhdIAeBOLSbAv1OFI3ELfe
8DOnPQJm1R/lLENOXp+j7rzadYsOuUy34C4i1FNpqt1oY2kdHV42ED+M64G0Hn8JXd876MqXysDi
jkwPqsr3q4mtWS6JzAIlGa62voCwRiu9b8zL1T7Y87SiO8bcgmDVb+c0quD4QLLV6zKIKhVkEXSU
IMMuG35223zY1oD6n/z32Mhw5qvYwflWc5m0Qoon0CgBdA3kaKnXkE7KgxsDvqbh4q7siIwknQ5v
tgJgVTFWiLMuMy6TZZ0hXJJ6VQj3+uKp4TGD/HpZ0R7DGwm5nrKsDbQ2QjCMGeItrGqX6o4z2o/0
rOd7t0Gjhn+d/asdghPRkupHaMfwelhN+ljVSXMa9dA8WOBcPkus0LX8OVbtZ4syDa0Pil4rG0fj
J0kwAw3CkYBhEoZLG7FqwKsmXkEbiNdxaXQQr8wtOuqQCxW3V2991tma1Mk39SJFTL6eDHxF/9Q6
FG+1iBiLNysQJK1NGpoa7RjT4rEx/bR5hKgEBM9ytjpWW7h46eDQjnYMWkHi5DC0zpsD7MavMxW+
eRgooq4T5BJXK8klJthOEBNiYQler50uL4ruq+Zc0dZkOGa5tyfa8SJ7jH8CB4WSqPpTwBtAsTBC
pWbotJ8qS6PJCnb0qRjA5ylJSiU80H5yctWh+Kn65yCd1Rct4gO7TJdV8zavb0fyvf9uVX/U4cZQ
FKRheXi8tQbXOmp+DzKb/qwN/GH9vVCHh+V8G1Rk+1s3nj8XVbEdF2I08HOLHgWKw4EO/TigRZ6d
bbQsxeslesWfwpLilSVB5Q334o1M9cOS+ZRTKGYNty1+paSQUmHwCjrone5FRavqtnND+4BOsv1V
maMH+R1eI1IaP2/LyLEOYWNBa23CToUEwWxVR3lOnuPIuDMdFAiWx2Q5yLMyoEqewGdVNe6s+M37
ZhNP1NQfPNPIz89GZvM9Um8MJHSShWvBSNGhT83m1KqDMjy8DymKBmc5zLlzCzi6PNsKUugsVNw0
mhu9yMGjwaNM6MWTEdwW+rky2zujNxGazGDrPmbd0HOTZcLM9//FydJ2u0g3Hwuo6BCjbNVT2XbO
WUIm3R8ebHc+rhN0e05uuIOCqpcJvlpYMP+jyyMxcojm5LEsivCyiAG942M4UfiUV+HQhn+DNhGy
CO8vm67pdEdv03Awl+VnxS23I4J6nxSkeWLEZIuuGT5NQa1vo8EKb8Q20nF7T1fUr97C9yqmqjCh
CspUtGkwDXSnH5Ia8QSJKNn0vRjWN/FJuBmDI/UyIDut6punKfN/gjtkuPOCYLib/JEudDmVA7d3
RUES8T3gOqp690iMDP2iDaqNjKE6i/a6BaG8TFxjsiKe/O06W9xWPb29jssSMi4z57M61MHxKsRu
VH5RA+9LaNWI0XaeeXJ7JaJ3cFY5lcM6Fr9EituBKustUsb2GnlxSSgFiWmrBfCMSJCsIWfrJZG1
U4ztX15NItmjhrAO0pmo6s346EAwuItH5ANk2Hshtt4YH3t3djYDHBSHKwd877+G1Ftur+3FeArL
TLur8zq1UeJkkdH9pE/l8BDocNPbTuYcPHaWz+ih1Ru/nodbGcoh6dwX1ezjexlVsNE/d9a4yxEq
fSyWkWcGwTPAzHVKBQvHueusG39q5mjroR1xF3jZDw34d7SF42XmK6JD9ifTlwuPZjgcmiijT6mq
t7T3DM+1o4afAALQV+l/koMR2y0dRJZ/Sheb29CoOs8KuqDLkGp995gH+qkyvbcJek8LgzUpfMkx
AUXL9s7cQxu7xNN7m9/3hfP7Gg80kPYuu3mWgKqvJpjxw+lGhnNbdjSj2dFWhoqbGi95+TVL0rer
la6LBE1qO7dG2iZ03RQGSRt3kbyGSzTmL4uDHRTriF0vtqiwaCJex+atAVAOmTcC/CVAomQoByOy
Y/poimB35ViHyH6ah9Cy6RH8amguEquol6Cy6VJsGpFAs2h83LVDMx+owqN65kbhsxq5m3gqs//w
ylwTNVeJTQ03+CTzAfdfz5eIEHLaS8R6hffri3Ndg6ZguHxpQvdQiTtYIRxeSY36+sYGvHN2lXYP
MiOASMAafqnbODjFS4/1RqI7O3K2U2iMT3JoYU09l36z1xF8eMptQB5Z7GdHeU1QTKPmZ9X3l5FL
Ga1RrHGTyNvx7pVXl/2FNyUl9mFut8wdlrcuVxPrhlp1AMIpBXqTlPWJdkG4pWiAfRnDbRotBf/F
UqixxwNk/ru4LkG13+3Tyo3265xgKNLNhCzDZR1xQGb8/7jOeu3xf389XT+rW8OCoaxKLeO+aPRj
H+vWbesbPG+lfW/cTxXL8OiVoqphG/FpBAKcLw4xDeK9xEh4BShnr7UeWJJlikTK2jJURoQHd1UA
4VObVNNejOK+XFHCR0BIKN3Z9SZyo+TtLl1O9PlsStOYbpBT3KOyHZlbkhrmKaoyi9Zt7vltwE8e
6oSMPbm/i59czuTuy6ptb96ea/wxuiXLpzzwBQke3S51UV9pUVx/t6mLA51tkDm1frHnMO+Yl9Os
mL/1ulXeynyZJRM0Pj47PinQoizzxTH0mXuP8oRyiLMRPMdQ3tMrUd3PmoWiyl8MxSEhE6zWdj0D
rf3fY2WlNAp+ODaMaLX9qVQMZStnJk0rl7N8sZWpgsj4u/ef41wHpceiIZnppvsrbiwZ6rTxKnlE
w+w7Z5bYa6RIPvBopbQWpL4BbVsWnDUnKF/BGm9MM6PHeUQWJVPiT8Zi9rMuOU3spbcytCqg93Ak
KTQwz8WrrpGEJwsE4egSzBP9ZY2ZZ5qn2Ak/BYCVXjkkfN1MnmNQuLCzMlWPRem8NL5d334YAg65
7QMITY5K4128AWRlz7FtWvdQhI9PMzQp1mR0d5CgTU++yaGJFFiwq0jfOX3JzWuM7eR+dt8myCw5
uEZ6mSojmT9aSbx3aKXZlW6VkuvspmOhRcZzCdBq35XkyUzLMp7F5itmuy0Lu7mEiGNigQ3MbPmp
1KffOlTFTqSGjWdITU9qHKpnrWvdaFu8TmDFntvFNXWtctbs8aY1HC/acgudTomi/36JNAFr0Z1u
Flu55vpi0gCu75i2mJIe9juxp63XbiskPo6XpdYXI255gbGTXl7IulzxilSZc5vHegBhAhs7EcFz
I6W/odUf3JbCln6zGrVppu9W9osSTs83kZDWX2LWJVbHaluXQSg23sx8TxU0ML6SQnuFeln53BaT
dSw6s7xpszr9DJPfzzqNj7/8OWCMELyoA9IyQgU0qeBkDIi8hAxQDW1jZ1fZx6G5DCVYvBK8DsV7
NRcFLu+mpcd6O3SWcc4S+oFG3/1Gf6vmnwINunRAPLB81aUykaaJzTO5XeMs0c3Y7pLaGO6K9ve0
sMxTCMXTHUhS/lWVUkKwowxFDYkYVnS5xjtSQuKdlhA5k0ONrBEtou/GD2M7ao2T3f+CGrYNLnqJ
k+VkTBKpAwpdneIpgK49SPoMGDQHY9ZC5WasSNjP/I5sewtJ0N/T1Mzu6AYuSX1GWXbX0BG1TRxf
28qkxk29fdR1Ec9WuaOY56pEGzcYJhCAKvnVZQhr1PTohX4XblFMvnhF2nRGGuAMAO+VXWfxrcvi
eaMVkf/adbQjaX0xvfpVZG28tslffQfF+qIIPFQUGmWjWGB2OwNEE2UD76Q5BjrUC07bjGP/MtSE
6gEamg/D1SvB/3ZumgYReqJsydsF/Wl0tMcYdaTxrOA5Z3thO6F8Rhf7RM3wbgiqvdhGWi7n3cW9
TMn6QtvXywomgK69p+n13q2V8gb6FHefANv9SU/irw0Qg2e1r/THIavSjdjzrDd3mUobubc09QJ/
5tFM++bPVXviDWhQKsmSn0C3NZsm8PwHegHnl1Jpn8Ue6Fl1SH3TIjHGRaKmPXQm7UQtPJuv0Xcj
jMdfhzlAroDb2nNftvMN6ifVjWoi68V2kB56O7d/jb7rLfwnEgm92fRsx9DCvD1ZwzcJ8imfwh0U
FikYqJSsUb1g+MQI1CDdT5OTnunGcx7zSlG2SmDxa/Z+FuSkSsUWvZ+t3stZPBbnLoccKwrs55Cn
11s+i8aDHACxmw9W7KtHG9H5zZVDhlPsP5dl5t5K7BoBzzuZMIue0z4NXiD3yz9pdRrvfZW2/6IB
OBaj5ru1eif9pR3j7WxO4/cAYer9XCcfI5qlRPKPEcITlcbRNovC6bsZKAA+cqg2j7DbZHyLFDV8
9JcNRxN6zs5S4QSzwzYkEyubE2fZhojfR+GX7kDrzoMztNt5i0O8XurypUnr86SUNaCQZU/zYdqy
NjXg8a6pz22UZL/oPQlfo/LKl4nGxNvBVfTDOJfKVzJYlwgD0M8mmyAesmMgUTn1YW3hW9ez4gel
Z+0OZt32BR7F6QHu8xsj52Vv1WIqDtakDzuJlYOhpj+gsNPuZFR10Qymsr+Bz715YnO57eeasqSP
Dng7OeO3tiEPVxhkR+amnb44er4TCDT0qGyHkVPZCcrZ1R1t49q2egaguE1DDeHWyJ+mPaz7hQ1S
BlpcOYS2qp4UZA9PCr3mGXcRTumtNXUgBd3PGfdGKgWLR8IXTPvfnebBBMkLcFhwr9U0PkfL/Rqy
L4saTmqxrQe4kP82+21+aMpggsCVw0zfLcLwFTLzk3MjJsOARRz+yj+F5LEx3qVTaG5mWDh269w1
Ts6CpDnG70tdhSXuo+JpWRMdoVzR412bWbu2tfMnq0zZaJpJfKz1Nt01esROU00BznfqfGuZ9c+o
dHoHvVdnpAiQpU7GrHkWW+v183ZUxuZZHH9rU5e5IPyApq4xMiWtm2HbTaO2k8LjShB9KVt+KHWG
qBcd/GH4IgXMi/vCHf2f55fypmmgZn7hnO5Qej70RffFjXaQX24sfUzPbzLcClBPJ/+PYbKgjPOB
DF3at0cZJX+Etst9TG5m73ZZUUZil4j3eLGbod48vsfLJSXU+25XEDCVC2u1HIrSt/dNj8rkapOz
hT/zrBceNLYSY7nwEoLXf5vXugOgIIkckgoprSFx9qi5foxZV2whXjtSjfoV5QP7VFXWw+X9kCGs
V8CieQPWv4gq2yVMTBdJ8/epl6F4rmxkfH/4QV1tNH1Q903LnU3YBcrG+JWG+v4xoLWYHlZtIxwE
TVBl96YJT6hEySQn6GFfWKjM/3NS2yTnt1KJFmnj3jNz4G5lMqEhhXL1Jint8SzjAHmcQz9RShSb
ssR8DAR1vedu5Vxmi5ucsEZlkfwbvdcGxEPxbyaVt1sln4wnOcxt7+ycoQn2q60GXkcJUQ02Wa6a
bIv7YDcswmFyIFsN32pNzjsffRgcF+Gw0E6Mh3r8LgEfzF2vHaCzzbZiW9cgJ0ffU+M4lzXEYeea
d9YDHjWXS3Xv16MLKD3MszlcO3jm+IXSa3+7Ll55fA1Ks+PD5+k3MChBCaPF5Nos9JkMvQBn7ZiP
TW7Wz9VyWALEJAFyiJ2PJgldJtKsbF0m/nmtdfk/rzUV7TcvirWTq4cbx7aaFznE6G4eA83v3nRt
2gJSJH32zNtu0Z3p+8x76jMUr20NLZkhGMyjrxJ9GZO4ohafa2/RDnCcp4KtzHX0ej2ZoS7ri20y
R+9pZH0ZdaX2GmXh65hEzvM48LhXJUZ4K0OB7nizcwcKrTkLhieLveA51u5kIEEhzPRgGc3Pkdm+
AX2I9o9JT9dUbQEG23ZI5+20hm+OzJC5IJDfLrUutVzKIYl7ljCtLcJnvwbnt6yhgry6H7hM5i2V
LdXPD4Ea0mRBn/5TmPUP9ZxOd2KSQwmr09GZEx0yR8LIPCIcFhOnWt1E84lTnarRjJ3qoBW9fSNb
iUR+4uRUDnA4+rtW07SNbFPEJnsTOVtt64wrmyxgUvXbqG7R7UMAoLQMwRf2gTQMsKhzW6vp3YVO
DLjrG2FYMdV7y9KhyOwRFzwo4CcP9VIgnZMyOwAzSA7VUk1dvVOg/zJqdNBQ0kPyGR2K/VWbvAzF
W1JyvHjXNnlpp6dKi/D8MvfKcVlq8SYzn2S0DclugSJC0+jrXMLU5Wsw+ru9Zn31O/07gkz5ozi7
Vt9Akqd/rrLae5n08CjmMEOIzxjA4Y56ZH8dC7W5zdUy2YnXChplH3gxdbTlAr6DgrZc4LLk6Fxd
gGLihwtEbuMeoDKl6xWYS3tvhcmWIWkXGWYWDX2Tpm/TpD9B4Oned/4U7Rorin6uAHLMOvynCMGZ
h0EvbEgtiuTLqNTPEkADpQPZRWA8rjORBwx/rjQ2wZ5vfkvnzDog7sLHyoK1Ph0z+GEiPnb90uyy
HsSWI7wCvW1+XO1eVA+HikZJ8lyIg11NlaEizZTLXHC66EW9Lzwh9syHyeqCutx0QVfdycEuOhJV
clrHtGC1y2F1i22ag3A3DySCxHG9xGWdsqZQTBZ6Z+i1fb8ehq5vTn1J69K7PaAb6d4YIdrb/XEK
5LCfmw8xRRuNx6T1fu6DsXiAK1k/18pBBlBDh0AweBy/2KvsKHaxyFm7zBmSRj/zbLOaAwQl4bSj
yPqnRT+st9r/tGiAIFafN5HrbHWQU8ueQjYglu/ax3FMvl+2KFI4WQ5X+w+Awt8Q/aKfdnHSX6Yf
ohjRaRmusc6yWhVG3y87IPFe9jN9NexocHLvYiOrSOnk9acmBcCnKjNglKxy4BGunM+TDTIdwprf
kbBzv2jcP8nhaf79HNf1nW7QCIl+kfGJ93zYhEqr/qq0j6LztcyxKv1tjq8p/n0TRPXdnKCgrQ3T
dsoKdsVktL+33J83PSQuj3XTQ+ehBuy+wmz+3jhwP8AXOW3TBi5HZ5iKHRWV+JHW4/HWdiflqDtN
8exqXsXOBxyW4UG3vMiMTdHwNPaN/u1qktbWCmyrZvHc1vAeuJPu3JqDN2WoTvAACT6odg6JlRtf
k3p8SCc3/SUxEpCUuTO+wK9ZgzElIlRU42s99A+SP/uriPc1/jYCEJu7zUEB79wu+QIvRfYkjQ7d
XqW69dWamhoAWPhZGiqKULVPIxxblzaHrDRo9UQN42CMsFd18O0eSyPvt0Vh6ifphIjz6LKozG93
suhEt6QsKj0UADudy6KdNnX7GNESWot5TFGd4SlQq/webQN2IIiTXYZg6Jtn4Y3VMJE7gWFlMYl9
MdWxmt/LEu/riAlBz60TKxpvM/T9Nk2PAK8g+QjuZ1tPHptFSK8Lw/yXbtmnt573fZpVf5ey0bpE
WK2KjjZNOh6ddge7iQFQvedToQNoHosy1XAgIzdJ/nQ1WvBgI3Op9OFeZlO0qTY6nA/LD3Jg74px
Jr02ZdkjcvQaOGv43roqHmmo+k9HbSvsJRZHQEbtMiPpPT7FiyOIS/NeN+AhPo+kqrKiUZtPb/md
wXCyw0iBWvTudn4/qT/a5BWlUDiI+lDdRt40P2j0N90DYIci7C0g76N9nSr08ymxe5za7mCprXNn
T77l7EiXJIccIkW6jLTo4o4U3bmL+HugH0KvMgV6d5vqgNjlL6PNem/Q/f/ajTB9rHa4cfZmmoSv
fxFvL3Y98go6Gxu4yAroPdKk5lu65CRlrLpBvaFsbCFoR+7CK7VxY9pZi2RsZbw2VF7qliQkyQHU
4rtyIyybk5tAaaXAdyhD0zb/eVKlmTTn5dOZJFUB/e1yUOCppL0Q/Yx2/sO2OGJkylCEGWh7Uu39
BLtxqbnVfdxM03O4HPLR2jdlAbv7MpIDDf9m1PDQuVi8rFMfO2rFMoLSET4OOvuQRA7uVlM81tnd
0Ks/iUkOducVt66qt5eZTVSHt3lt/YZET3cH9ycyRt2Y9IiDFt0WInSLGtNQkm9fjOKRSDm7hMvY
DLLf8lRV6ZdJxnu2TNq+mvthI72W2gD6hudyPDKWGDmTAyxp8BYk96sZ+l4aOMuue5tQN0hsV7P6
mOgOUkZK6znckxWdd66r/f1UBe4uTozpc9OH5FEt71lX6eUKxxL2UFtT7sQ5D6oKoBKhdfG6rlXd
IFrtb8Xr8lNztifnB8ji6bMFF/Qn5ACKuq67bVErj9UAt5hEFhbo7GrK1VtZR6/56jTWMO3Fqzfd
cNLAu8KGySuijyN+ivXyJMtKBJ2QEPYp1YuMohwiSrac1b2sRs6qg8S+mqDRstEbNdHDs7Sebdgc
6l98wKwUPCJoolAivRn4IN8a0OieQWVza66D8nMFOcZGHVBmK3jTfBI+AXJBzU4N4vGmC3IaLpac
KttpbRtFYQUrHsNML0JjQzdDcuZHCb6W0gRso5jOLm5jbZv62Z8CQwcRAL/KDmpeoQK8lOCUpQTn
L6W5lByQ14/tg5jEaTcQ2KieORwkQhx2B5GTzBfbuohmdfToZt2D2NVGGZCkQTMLvL52X3dVflOG
/rM/KybUX0JpFWQ6RFYaHKmzH/+S8VsOucriCRuPU7RgkoONdvBGjHA3Ey6nl1CoK/N911GWQp56
53mvYdFOj2sKYFJMYAF+pNxI4kAcUWOOCGE39Y4brPEkjlRvqHkX2isEGenJKYqcG5+nH82s8x7K
Fl2DzIoQVPDneavWTvzaDm6xcebM/1G51cMwkJDfjPP3kg0f72rRgiDpq98SM/tqDUn+vVP414Jf
nr6wH8h2YZ42z11fkBAwLe3shuN8MwVOd6pUb0CVV/+PKxej+fHK1nJlJSwfyqkgz1Kk3ynaf7xy
3yVf4zJTt3Fu9kh/5wdIzGDjnk3laBaT8sMY+Jx7XaJDhl27eyj+vXsw//2JOjqigkOsPiUQmm0d
IFrfrKZ7XZq2mf871EZUOufkh6Ip6mvQO8lO50v/FKS+cgS/HZ/+h7UrW5JTV7ZfRARIjK81do09
VE/uF8L2thHzIEDA19+lpN3V9va5J27EfSFQKiXK7SokZa5cK04TeRraZFo7wVQ+eiIEYbSwrW8Q
0nj/GBY+hhFG0beOIwj4x8cYp+BfHyO2/fK3j9FgY3Pi2CcvuwG/51pBvgJJiPwRVLDlPW/xWtEt
OzBxAZav8MbiTCbstuQqkLzbUpOGiwlYJWq2fJiHo67bk0s9FIUBqDEHKbI32fGq58K5hKWV3+Oo
BWBC61ygJ+Bc+kgHYSCCdCBbE0Ua9au5rkByfAHCKL93w/fhkARDPjF2EE2wO/PYtfb7Req7FPB3
1+iBLtUtN+4nxFYyjsCp7gE5D1R7LHNngqVyRboOtoXoAlIg0xFssNDUM7+TGeqikIrRXqRTQ17F
NI7HqjbvsW8Jl3FVgQ9zVHZz7DWDCl1Y2/fYH4MMOgb94+7aAWkEeJsf3uPQrMs2vIFcZ7fkiJ/t
KHmXpeC+AsOEDzJU4KypF5zXwY4SfzmbIMfrg17WDcP1DByYlBCLMFT+toythq9I793SRmgq+FsS
diexeLqjXgYWt0Wre+sW2JlOtVBdB0nY7ST4IyOWWt0aXfORKGypT7eufdrT/PD8fRwEhmfPijcc
hWSAhYXKGddpCw4l2gLOu0EyDnEFnRC9WaRUOV1mb7vlqPIF1Pt6CUZjXI8Vdr9KuDeJbXCAFOLx
DcCuVZUF6csYNxVK/WAnbto0DsBkUWez3R81w5gfjm/afvW3mP0D2zeFdxhiL4NmbKdLmzJUi6gu
RrgNtmtvpP1yr50AdqDTYpHl4hxZWLjaVqHSQqd5giCMVgPP2Z6yO155N02jfPnDS3mJzi3uM5zg
7w38p3XcReLCjz175RcCCU4tzKq4HO7rEf+llNboGc5slF4buOHdZ7bJL2DZWRtYb6CZ4nRHI8N5
jZRqWGZhO8cEioi0jg1kXwpA04U8UG+bOfsRtBUPUSRsmoPMPaRFjyLHHDQlRxwMeKQ0X+SiTKFg
1YlLNdY16HcAVKp5LC4liPtB1uIvpwHss8ua99A0DENvU9vue2+KYzUNJdPfxmsP6vRQYLd2oEmD
2oHGayv9T5EzgblX2vUR/xQ5c5abjmiO1DvpzDj1IjsOZ503v/bSr4mawmOfx/7NmX5reKulR3Uo
Ym9YFm5gPBrR+K+7cWDvNvVx94efkUDLfZDNsJVFyg9i8EG6o7+0wEE8jNUwXpy+5YeqGzOoGuLL
2YDum+P08slOX+bwl79KwAU69aVyzXXleggQgcTkMEnBDiNr3RUk4fmCbNeOvzURS2D1gsZdu3kx
uatWQCH7jw5Lz59hxV21PofEl2GJW7rkZfaI+lUPiMdfJroDr1uwBKd8ti5JL5OMVSJBm+L6oED7
3TsWALtn7rermY9RfH1C7pXvT/AcYLc0a1ywZJHI1jTi6uwa+SVS+c4wwLKJ6qVkUedDsmmh8gkt
OZ/t2smsz6bO9BoiDw5mB4iBzvRipZUPEjEnyCzU0G3VHtSRS3tnoYZsHoTy4m4lIW42WlN4hhxp
uzCyoPrSVkhHOiwXhzzsqxfokc32ZoRKEQSJ7HWdNvWXCntVyyrLB16EYCvKRyCNtb3Xw1EBFV2H
15BcvURu9wyRi3IF7b30okyEW+iObErbRm2ju/8fP6NEeKEwQV0+DMJaBnwC3b5+oznbqR/bV5uJ
8TCawCyTNc1yazkovFEqwaFfse4mkGAHEOExQJC3aWRibUnoYvL42bFK8yHNh/QuluwfMpOXH/vm
trDt8VV7mYG35TnwMKVhX7DXLA6Wg5cA8vHOhWylEKsBRY733OHOJYFQ88oD6npLHjTAHhHu1AKw
F7LpAb0L9tY5DuCzKAaIL12DtVu8AC7d7MK+YWuhQ18e7E7rfLaXOBa9af+/2dWUQX22DhdiEN05
LZS/SVlfrstC5E+gMeQ30KUMliJs8yclGhQte5G3MAI0kylEUELrHJGzxcHn0+fqTJ1plUwPKUjI
ImydFHS2VnlUskfWqfheea266VPXNxGGc9t9hcUyWygrCnc231qOlP0/1GGUoLs65Gxo97M7ZPug
NwMRKqCnarCwTNVwtuOye2lX7mCrF9OQLQSnhmxBzajqNMOkARlY3QtV0griCihloWY+QMEsctQF
meng3u/cE5nx1wVDUQSQe5U2mNKHCloOIZgb6vWs8S20x3aTZjjfXZdbREeycREjQgItgE/LMK22
18U3HNa6qPeTA/UJUmBB5wSZl3mtpoEMMegYZEhHG+zuOENaatPrLFveDe1DPIWbthPRLZk604fe
sWj+oT4yXQddbb8PaoepPlid+of8/6+D4g5oMbA94KN10kec1BtugyQC1KOSitffxiY6GAl2m5ci
bMvHIg1/WnrXVXtNvPCxmTyBTpDPTff3JvVenRGxkqdrU6WoOLOyqF4Fxi60dWXxwP3pDq2I6oz7
v7a4VxQLlbn1AyAhbOnkgt37zBo3kJVujiCC6/dKQiwn8Hx5i/gyXxkATDxNNYQ0xrJuvvm12EkL
eNtFCTg3SAogFJrzb1DeEa8u89gyRbptnrI3NO2jV7xPqSYAljrlvE+JkvJjhO9u3Er1apSsBzUj
7kbU4C2gc6BeC4ln0p3Str/6lXwCTWwAwtLl0OZiQ9pgIcIqJ9cDxUUN4uQ1NZuugVA4FDlJKYw0
w6qceacPO0mLuQhgYDFOE+wFT34B2eAFbuwQ688CUh3zzeeu/8XHBOBn308x30Qd71Zi8sJdHATj
qwc5606V1bO0yuSUgSF6MUDX45XcYig97sARPL5C8GZRsT64SVIWbgWKFVcoLrbXsarwf11lU7fi
ZQbdD2qPrd2BVsS21wNEhaAL6k5rbnpbYJn+CZ0x2hFvPUBX7S3dfdivJrJPjjX7E8U9mRwNGBlg
x6oa7chOJur8r/Y/5sd3/NPn+X1++pwBcgKoaNPIFj23Ys4mQFXbxjJcG1/IX5ceRLYj6267IgXv
e618pC6K5FvDvTBdA9uO+E/TgWRED5h9+JRA6CXxoAqT4C3976mulo/p5uEJKH3dIYdCuFZDsEtH
f4tktQwsP9uQjbQTOjCfnlVmLnjPwIuNpZTbkbVDatSccWPKz+yFI/3u5IFl/imu+fsCnFTvbjOM
TLsFbdmdwBriPqW/3KZ2+Ndsv7vR8DKM8F/s4tvPJxyMocB021YONOl57d3HMrbvgfZUqB/GF700
j1kLZgvylDZvb1yX++BKZDiUaP9mikF1KBpw3ZLPaDjuopFA0zHkWGYf/QSwLzufnmCuZvdMhdMR
tBF35E3TDgHeW3xODply2A8eUCt2aOQ3GXQwn80KKYnQC6MTNUH1t23yNr4YUKS75CNfjbrGNc04
Q9WTLBfUnCaL34CM2Zx7s0EACDMUxQ310pQCghsnauopxwycfDRlAXqdrIvakxOFoEUxAgQrxJJR
3ERfZJMDJg45uCPFUrqomqCJF0cbalqpUAdmQrOor0XxGCFvdLGzOZRCDk0NyufrcClrcxl43dpq
OVQKoyS4H2qUqrFozL9XqgfthNcCaNz1YH/4t4fy20MzYKn/wwPIKYTFdcrjL3N4OL+vhphDHx57
lpytgcRBSMXlNq6Tpt3vE2NDRPqzbe4HqT5I9usGLLBOYVhbp7aRlWBgNUVFcH30qImUydwkhA1h
aoRyZtMVU/MxiNA65PVhoha5fgxkKEc4igil1Akrb7ssPUB+0LsAGuxdPMaeUcbVnEAS60GyvPbX
iG8Pa+psPSM4jQhZtbqTTEWRnUsvY2Clxeg0dpI1SuqbDQ33TWnhJNp8m0frQZDS2ALeH9+RyfR7
bKpA/LylTzD0fncQ0ANeUC/NwZCDK0zW35NJVQYqiJSX3tBHgLp2vXeYawIA8usTgfQHql/GA1la
M4fq0/QtTOJ+RwE4CYLc7VR31RzAUzFvz1ho76mTvmTIxkL0PRH39AUTaYuyj9+Hy7yqVsJloG8u
Un8XYx0AdtfftUGdPzosKR5z7JP4kA63Uc3xHXeYvXSYkDfUCYT0dMNBlLCkAR/D8b7KQeI6emvf
LZMz5xcCTTAsQitAeiew74DvPq2RVG7UEH8DDe5Xt4O+D4hGgl0uoMboZZn1hoHUTwPHyvBXTgLQ
TLEyzITtHLNvEJ6rxxukxS0NvZD3yAs7i7Bqso0P1gIFGaTXLo052E4zZDB0ZrHVUi7aDmQt+2T/
3R85wxMLGtHtULo8AMKaAqmgI39/xAArL66WPEZC49rxKVjYUCTQU2DVLGK8w/u+BJeGCu+h4hXe
uxayLNgeB9seMrb34AhAzN9F6ZfygyN5sDCx7obu6zQ6TrLMAuFq+vAfoafcZOloduBGT0m+NAdN
6dQNNPv0E+qeIXjbQb077FH0pk92eC+5kPGL2h01G2auBFhhn2KcPLBt+bcbLRW9AwXtIG//6lbr
2QjI/OGmzzHzbGSnhxqdLa8Ppdm6HozKfaoAnIAw2bad0vQAXbDskFuGvR2BQrgVqgSMvbT8Sxci
dF0zp/zCYvElFqr6USfQu0u9QSz4AAh0I8ofXVB/GQ1RfMnrIoE0TupdRoYfc2WI7BYCFe9Pqa3h
81NcO07WyIM1oD9+q7n5zhoDpWl1AGaLOGI+maENOdPK/M1GgzQFhx9ZkNgI/HWG2NsFIjHl3kHK
BsI8jn0hWyRfW2X3D8rCchA4kB1uJnBhXf0hfQVIozSxS22s5n6+vPTtBNHS0r5zxsHdc71ZdYHd
2FjpmCCNPclbJNuxN/rDOIvHk5Frz2Rt7wfp+/+UqXk0wUlyvfFca7YEv25+8ymTYHyO2/qN9si0
W6aN8thDbF6G5o7sKvBvBfeBfcimL10E2YFreJfCwNpuM4id2260ocqDUT1XEZQqIBVhrWLkGSE5
l0xnHkpzSQ5O8Jy2tb0UBYrVGxllSzmZ0WaKHftsAHE7X6yAiWMg7XWfhwhvUQe5KMgtLQv8yDZk
61H/tzKdOIIwXSdvewW6kNZJh01ZSPz96tJAAFKOe2wax1ew53qQqHSMfaebjG3qYPBeKpDXHBwf
6n1Ca0db+eQtOwkK/8kzCjBhVT+qkRtv+sZPq/cbC/y4qYQgiGMhu1hYmfVc+227Ep20b5UFbYG0
ifM9EgZgdAinYF0xqCIkVlgsswrkO5GWpyv0XecD7Q0gD9qmhaRfMpjW+j/7kCNdkgRsJ0J7Xyej
O5F/LYo2wHGLH+nI2ZdiumPGdCQZsjRh453uoxMm9TUM3xZ9OP3o+9/GgQ8FLPeD/dZAlmEB4iNx
ETz0N6MPjI0CjeGJJUG87mppPZdG9zUvh/AHi8GDh13dd9A988WgBxns1yCAb4cTCnoSMGsa5vM0
DPMgyKrOg5oSAS3ATYywTw9x7RjLbFLJEjGn9BCFA0jaqacNk/H9lrqm1EQAxcmnPR+QQCt0WWVp
oBA8tiC8Di2w+BiEYNAwctk8GHZSLctKircxV7eeg1qvRa++9tJvf6Bk6qfwHf/Zyzh4mP3Bvk09
M4XukxR7/GWrUzpytpa2711YIl/iMNpOOn9EF1WOAbA1AnXj1M440sWpM+wtykB98vnoFr4Y99Rq
TSjOt2MwbQkSVA7QKe8bRPRmhJCGD4GS5e826YKBgkSpyZn8ho+xhDqi+cjvP84Hbq/o5KftEfwb
KE8xPWN1jbD0tvkIlnRgbnSQprABCiwdF1RlGh2tLzQohLbT+mqbkuBsGW81jt372A8qnJJNY8Df
MFrNzUHl7u2o8gSVu3GAcAGIk2J9oQ4w2YUL7hRi+8kbu+VVM2b96erseJrYO60un9wg5B6vBydv
wAX+AoKY4CTLyuGLFvGAXcDDl4qx8DxKnFtWgN9vXA6esdkFNVfTIolDA2+XMV8BTwRRg+v7aWBZ
BTLrNb2YWrLbY2efi6zNV0o7U0+YIQO3MCUAgomcnf94+dHsOeMWyBZRlq7ZDl1NjxixAnWZdGsS
8eG1i4zKSmyg+oDN0ENIA++Tn+itUqzI0YktlAfxyuM7ZqvZNs/Ax+qmgUybLRZ5lUNuwrLsuzid
6hsnbrNdwZ3xdoIQJDTikvrLALlHz4iMH76qb9ySeW+tlw9LGpS7SX2jMgvMI0E33nJMOQ/KTfdE
bwS7aG8QI3LnQSFwbXdBMq4ZFPoWua5UcHWlAl2qoV4iaBWcuK0s4Gr00R5cGwL0Vyg9ACHjux9O
TWAukVUNvDlCPouPwWYZqy300SBvjHTOLTDDw22eqvrEXCjUS5a7EN8BBYoZN+O+DMx7arnaRHfg
LcluOleXJ+ihNAl1FEaUbswK8DsvbIr3WYIsa1esQyQ1tvwwXhc2DppDykBIeH0Uckv4NEDQ3NBs
w5jchEkizxKkCmvfV/GaflGl/lmZcXGBkhs7UqsJg/ZU1B14/9BHl6A21doF4mKdlMG7DZWr92Fp
+PNvEVW1xama+C35008R5PFyHQlVr68TqVDeccgWn2geBIdBvzF6CYJMoFSpNP+VlcY/pUq8O6eH
eLcMwVpPduk63tJqLHZoomJ4YonYtqNvfcmUBSXrohm35JYihZ5ZONg3U8/2/2naiRnVwlWg4aJp
81AVe06wwMbo+A2qBsN17kzthljIqJkgtv6pKXSTKMvMpg7X195QIShhFj8jLAtPPTSF9jLFv5Ka
tkC0vHR9FCLo3sTRHJGiAi5RN80E2EOpafqpiZRBfEqrNp2b0ajMU1QZP+aZkPE4J1HxlVqRdJxz
35rP3jRNT20h21sDOmLUJywu7posOFPfAOTiXTNycAbgiWDUqO+xwboJQbDyFBuTAUzRuKG+vGfW
gwvCQBrXOV1zGdt4SX3VFMWPbv6zwjdvqxJg3buw6C8qL1LQcmX9wdVcT4AN85uE2RW0dMAXNbug
mqbmjnNPraTIGDCAsbWhZm8Bw12kwZlaNKjABn2BAEF/oCZN6fndvZcmj6OmPcn6Jn0wdNS2qIS9
xQajh9yNqHYDavfP5IKkjDhDg2J3HdDm0tyiEAAICj0JXbo8lvMkUV73Ow7o8gIMEwFS2ZW7SOoA
aObKto0FMxwBkS0ZrOxuCu+qrAzvUC2Z3cSQN1qY5FMzlNkVVXemXrqQ87gvgsi9m53SBi+XBt+B
ed40AFOS6aTRzXXQ9VmFfoyVgMI2SAtnhYIrYEiCyGQHB3+cj71ArmKgtan9afUf4jFbdx6C4FVr
bpMu629cVAtdIuH8I5Ip/16YATIHXvmUgy7tbw5p4z0FY1nNDlh4+5tqxKFLz5DhsPTggUdmEbvQ
tC+sqDp5mcFfmNxMYR6/VPVQn4c4Ak5bm7tCiW0K4PgGySj+ch303sRuPUEka5rKw7wyDizAbyQW
Jcr7II/06dKFALyJfoTKLzoavbbSHWTevTMOPDEfghVZAsawz0nLchtmBdTwHDuArGsm145kyZPM
sRWM26j9p0SsymC2/VMijVV5Y/LFaRHUyIDPxkm7w/EQ2++9VTUottPDQ4jdzMMn32yekPLo10mG
3X6jsRCuxkfIxsZy6XVnankm2BSmNpVLa7SA79C9na/ee6MI5fK1UwIxpYd+jA/8odiYARhMY1BY
IxaAQvhe16hkHLQq+IFckLf3wRWFs0DvMfOtU4/UH4LbbcV4MB1oYKYHtlTcMg2PdRaPe0+XVdSt
X5wdfUfNyA3xOw37ozVBaxssHOBnrEt1JDfymIyo3LYdyGJ3AB91S9/Ja2Q8R2OuDQizpFzElqnu
rN6vzsC+GECzInXqqqrE97PS4qS/RvAoDe5BCAgO88z+7klfHmhx6po4OEMGbdsKrPTLhkX9Bkx6
zeq61dMDXJW1BzIp0PRtTJ8DJI3wqEzc4S3Mqh2Id4wflmMdIVw6fZFgFlh6qPe/BW+WceN0Zn+D
8lKgNvUgz0HdYmLWu2kQ5e0U2sUiHQtxynRVahoDHq0gCTS3PuyOdAq5ylW+Lzi4FK8kM4CFQtfH
6Dywq5rFnjoyfL3WZWYjx89CKLl25niqwZD20v2slNW9RGyIwJELVrSgDviLBP/XJrHUsCEnsLa+
j2Fubb9Y3+0ou1F1Ed93NRcXlnMA4zMT9FVNEl8yWTZHvHG+UOckRHUCRfWpGNzsyMc0W0EZFwKL
uhl0WAEXdEuX0EjwCtM945Cix4Nwpxbqcddk7J1vgMRl9/bo1ecM+NFF2wfmq2gGY1XWrNhRM0XG
AuqY6im19BEMONuFADPMa5jUA7AVpr/zhJ8cUHXqLrEdWnSplM9THomTaYwBCHQBA4CQbLsySj/a
l7qp3aR2M6NanBCvhCZa1CAZBhTWClQ2Yk/NDzdLzwawGLjRCFQwNd9Q2QGGrar8GriIqeuIeWI2
Ckirzj8PQVEeURHnrj48kJJACUCi1NLVHmELSnnygCZR+TWq3+cgDwOKc+AiAkcyXkjmQ4tk2nqq
UQMylLX1gFJ66yGTwaZBlPKWPPI44UAcBMMC0Snw7HqJOy3wthl35GxzpK/k2ABzhaE0otFzIhzZ
rO1STfmyco3N0DtfGDS1dinomBatZoZxprA6UBMiNfzJ6eR7MxrGeBOjVHk11NK9qQoIhtFZ3cW/
+kaWKl7RQZ56qUmn9auz3arwgKBOsqCsVmu3oApOin4TN74BkHLe7aXN/YMJ1NacHUtDUHINyLDS
ALJT6qwZh3g7AgM0z3Qd8OeciBRBlXCVCmx7WAagm8j79C5IsaINk3dfhwVMwBAcBua/XU194kIS
wc7VMmqzLll6IperxGjTzdyuoklzlsd8N7etEItvXRZnmqLM3fRuHDqcD/Vg4O3m+TOU2IKkbthn
8SGPVHrEbuf9MvkJwD5/tkVZ9Ye8OZCdRrRhwEGjahLVDD97Gmw+9SEEgz3UUvLQYAuyOboD//3l
sgAoan2lAaE7hNGRRgXSTsT5ZXJG53GQgMmM8W0nDeeRLNyYdqCP6O6kNvXcrBdJ1XkH8iiQkVg1
EkpojdG42FGhVFLW4JCioQJSsnsUYwULaqIk1jr/lyd5vO7uYkBcGmThgy5zUCk91fmh1Zd44Gh3
o8iBGZryA91Rd2l3A8iJ+QDexo8xEblTP3lWUwU+nz9vqd9o+noNKa14a2dRuiLd8F2uq8MqfE9W
rDHVqQMA/+RkWbrKTMYPg1v+kGHaHS3VvV+ixO6OZHN98Os5dnagzkl7dGBrQBztw4V6BlTQgdIZ
vGq5cX9NU029Jw7mWH+RH5XlNtIMZKI0FV2MFhSV2ota5EoDJ9HOA+eM1q+5rtP/PhfZP554nYv9
eiLNzIqCH1CLjdcnXkZ1ispbQvD6H00cd9hT0uK1cu3FduJzk3qREBcZa062Y6jTwGS4w9K2b1kC
xA7Z5lsfAJVdYll7stGlcCvUM+sLygxAUvoiWpwgwNslvfHJAPzeT4yXqq3LbwX3X3x8Eb6BCnq+
AZ50vvmtywwH7xlSGXvdXeiR/2WK/3cfSIChygv83Wunc5xjPbj2gogecpGJTQOd2pkdgntQdqkq
0zm3+Cc/M/8xnhh/+dug0GfNzA7x70FDUvGXiNvxURUovuxyY7ijSxt7GbQyl1fLhEDcnRvrDXkq
tOirqdksi8raWjHOqK6yxk9Ds25phHUZzlP2Frg6zEEHJfQTdEzvrg6FtU1DEMGSzUaGctG0XgFq
0KJa96ip34WezJ5HY9oWNQOoVdtNngZXu4rKd7sHxrZdDXzds1PiDPlhv/r/bi9r1K9R9mpOfOns
FSgvock8zsmyGrS1xy5oHq/5s6xn9bZ3/GF5zZ8ppDARhY39zTUp1tnRlyyyhwOZZrtYliEqyijn
NhlhehS8erw+usMLZ1vXYlxep2nC/vPU1DFa2Tw1TWSCyvmuc9lyslAhKN0JgcEMkJRzVrnu0mhk
jjqAITzPPXhDjTvUtTzl2kZ+DQuhoAgEyZZmmMfSBB+zKLD7oKBJT/pxwfZ0nulqus5Zx+kW6413
oE7gwB4SJ+uOPcr4V0PuYcetNzLzzgMLXzXaSM1qkw+e6ZsyG0HVpZu0XXGKCLk2FaYHsrk+CA4A
Cr+lztlNz+siFb652gr28zqtMfqfp6VBgYFgVqJkinMUtkE0bQ9Ga+qkS/sxbShxVBgr7KqG1nB2
VYudHe1n/Ag4CGrSfoaart8rFCIhNXFtUi9q2fB7SY9+hFNPjwribThMX4MWR6LIM/sjCMWxx6O2
p410R5c4LCARmzZbGhqCZR3Lhh5C7esMYQmCf943D3/Y55k/PWTMgnjh+YXaIMTR7wYvujC7N988
CLEGoRN/z7ukXzZD4p8h+NseQeOBcsKxDL5a9YkcHKgSL0sPnPL1UFWnAjoiK+pwtxwaU9+g7Fyv
3FrFp0BE+VlMwB4gtRV/d9ljX1nTV46i9BV0bAu9bQ63SBEj9iAh3Ik1d3zLTVsu4pRHd0Xh2mfq
wBEAtRW6w0CJ3dxRGeBfDhnqKIZ671kC1IqOhkANUj2QTbUOUHZjPz7UiAxueGSo2zAT7NZqzHup
N7UJUknUUq0hNgYY86EIDJHHyPPYHlGVHRW1XAtdqAl1Z2cP8vO5k/zJTpcRqaW9E7s3f9r1tGCH
Nval1d588td2ekA6GeKAgpy584/hqN5F/thU88e71tuQGyCRxWGqsu11WgZM/Snx1bI25HByXSR0
BmDyb/sQyzUKzeIHmQaA/ZZQbBiaoFhatlW9eLJBGZ9qsjffBwpAqeJ7kII8qXC7n51drNI096Af
+oBkUIJTSiaXVcDDn0idAcadpd+G+B/U6NVPdteNa4FX47E2i/JgIbu6mXwbm0qQDyyi3G+/cxYt
jSnLf4KD+7lzRvslMAYE9xF5P7uGae5KG6X7Hs5k90nh90vVmtbbaPc75VrZT9Ob9t0Y1G8AbUKg
C+yHXicXQvXTxWRFsg3tOt3XnkxvbV9EKyvo1RuQ9NuxSrMf5iheuywZn3s1jDh9WsUxsDr7iF92
ufZ6r3zxOoQDtStvp13s+eJQN7GzrKKkAwW2Iw+xb02XVloX8HQ4b9BohppTaLdH6IdVD6Bp+0Z2
/GMQlelrdSpAW3ffSAEgdeyvjADFdSDAjM5GXsSn2hI47HPef2uctZvExXeAayCTpR2YdMctaijF
OmFpcYfil+KuDFHghYBDhXi9k99Z0F7zF1WOTzxlt2RCDZeBzLQKuFgMRnkTGW2yURr0gf9q4575
WbxA2FjtuV735o4Q1QJTWN5RS7hhecqZOF0HZSVW/VHEIPH8mKhAwniFH1OyMQgigg31+8Tk4wlL
LnK/+U5kb5Om3qzSbjy0+aJwNOXbTPw2X8mHLp/a1RBNBwmsa2f5e0jYLBwXLB5lxs8zZmGCNAaC
A8mGMA5RweQJBRrP1EkmV1gnxvt3fwmEO9JkkXMwGt9ZEh2FXTavZWxbDwxBs+Nf7H1dfLYnrH11
MvnuXwMAtCT2CnxvXoMwYQ9DhGqqOZJVhL1853dFEuToueAGJUwClarl4F9omxbcE6F9hz9M+dRD
kummRQn3ph259TrhxRt1nviGJQz0KTI1jmPnTLdQqfZBlIGCZD0SOd3yadAjZYnAUORW80hycEIU
gdFIDkTFbZdAdNz7NZKeaXqAKNJIR/jmqwT4iByw00PtRbTOo8Z+AEI82eA/IziqNAbfMMSrb7jk
FfICgkMtvDOhR81Br8pZ+h3SRZux8qYINYliDY4u63tio7IQiNnk2ZlMtQqYYrelioxtP/Xt3q3b
8Yg8O8THvbJ+qPGaR3leX3zBNuIxTAHuXYiHqWvAGFZ5lVYVsb9IwyyWf/tsU8f/9dmiyvz02WLD
gMiurv2i0i0xyHwpuWj3c3GWbgI13+6p7Esy4wF1JHJXqTRVC0RWQSFH4Tq/8eo1j8EYMBtdpG3X
/iCMBdLYBU6trbcZIGa2FEOIvzoZZRljjY6c46RVvAZ9KTrT28gIYudeNWz54BV7A5CQk3K74UR3
dOmSEgxloeuurh11HX6LpRku8sYbNjyJ+M73KvHgj7qkbQTVL5AnR5R4Vi/kMdqcIb/Jn1D9o5bQ
Y4/2A14l/JrW/xTjn2/JaYITpQC8JHY2ahA49oONbkRw1/F81KCE2brWsGLJZbuwWiADe8CCHl0H
EGk7nV7JLTRBc+pUFSJwPc4acdy251a79RFq+fTwv7kN+OVvC0ARIWPldU9Nnm9Ryo28Hn55G+aI
aZvrpsqqZQLdkJe0qM19ylzIjhuT+cV0hh9jEvh3SDQPt2DTRsW69udW4C5l5yFzpafNu2JL/mPi
vU9bIm58M+WobAe1Nhh2Nz4wY0tkF+MdHW2pWZlJspsPvroXFRvxpyZimfEuqU1komtUl/oEXI1i
p19YVu+sgyIwjw6hXbFI9O4G5Rl370+EOs0hahGnySbWHlFkAnqJHETVRwh0hmwTVSgqL71Bbaif
LoYXf03cim2HgnWoYcElLqL+VMq6RCl/5oBBxneHBRnjUr77cLfrlpWUyP5qb+rovGgA/yWUFtIK
yVtorXenToUAE0JfatmWkGhUKdD8SN3jFjuvdgPGt3bhIzQ5LMjY6B6684GU2ZW1d3u1VxYD9cfc
2/GVVQFoOGBn4GAZP0j6oeEnJE5tauM3R7fCv1Q8S6Bwhrg5XZCjyhRCuv9D2Zctx61rWf7KCT83
b4EzWVHnPiSTOSkzNduSXxiyJXMACY7g9PW9sFM2bV/XiW49IICNQUySAIE9rPW93AFfSADXnyQ/
9aTyzFMdnOUBjbX0AZEQVPEqMQrXDK0xd/Iz4MG6DQMW+LnSI/PE5KOu3L0oITHl5mQwAyebRJhi
p+LiDBJ5xzkuAmrCSTb5ogF/T2KFywhNyh5xOkkA0+dJsdLASnbwVUK5mNudAJKCAyHOc35I0m5u
LLjvqla2a4HpvJ121IZEll1+701DLmVqQ8WyLGwrWGoc3S3XugNCyWaAwWgQ6XuSQRvZIF4e5Xz0
agAOxW8XWU411Nxu3HLTF9o30kD+pKTkaQqWnwTg6R282Y84O/6szfxNuUmdPTt+1FLtI7ygzZOh
AR9wMJMJTPFTdqqnXAB7SWq3CEIzgrpLDOh48ngFxEjxOsY8hJOigO9HCuIaO0reZFZ/KWOne2om
2O01J2F32PB4wJ5sGZ5jyff4aPVAwWkQze/y0MHHFfPBFrgX2TAdL1nNlNpBb7CnErxGJJGqocQZ
4Jk1ARZvxGmwSw0E7QEO4xmOl7cg62zuvbnyjwgWbAKSaxLgi2WT1Nc8Mucb3x6xf1EdEmAFwGJU
2lcW4osfvBJ0ugMTj3E5N6sRiHxHSqZBK45MJYuMinKQbWDnxqac4RA+iPbUOnH56MML9q71ooAZ
TQK/lnXjiPzRHrvyEZpXuDdW8o4axmV+hpeUd02lJmteR1FPl0HAVwdY1TzBPFRjlupAi4Vo2FMx
n+15DV8ga0vFzqtgHoSCe0PFKY1anMYab22qfwqs0HQP64YZUC0s8dqhLgFvQbWe06enrsMOlWrZ
aDTXUBncUiW2rumqsie2KzTNnIG2zBsEZDSHDpsDqJIKHp3wbkUnymlD9QS87GFn6KU9r4w66qGA
n4AErxc4GBZgZlY5SmKwAhyiFMlS/FO7pRv1oCbUbSn+/w+1/MvfhvrtCpb/8Vs7qnDbQe57/T5K
QLKsgSWkXFF2SQD8Ya9LsxpXIErIr5YKNwUkfV0W37tQean21IhLkXK//4O8g0VSd4Fy+M/DJPWP
C6P/QldyES7/lYROU1vlyrH021mmOLupi1i6UPHShLLUpaqyT2DerPeamZY3HaghbZiCjkIhdlJS
TTa8QLSoCibDfJcNlMv4RgOp0WlSMwC+0bLdNJIjVuJHX+pRZvCWG13jtMhnhtjtOcdKRP91qZgA
rzM4Az8LL8HOXCa9E/Iq9YPLf/wxMLRUCNwGhvdA/zuXAqfkWs/Wl6GocyKfc3dIri9D5VKvwiTV
6ksTX/PPJkCItkCYkAdHMnm45Ny8f8/9QUZNRs9yc0xs9KNE/MgtMkcNs4xKFYusBkpokFmY8YB3
8++q3gU2VQIkdSpGNvfvpAEK7YEb14lqUYNebZd0dh9QZW15/l0JfUtRD+x06TRIMAUiiAeaL7iI
CtmKa880z4BJqV+r2T5rDqteLemeExcZAYkXZe3RTXNgM/ks2rvN+EgO6eSGHitfdGgCLvJFRC1I
XtTzNaLMV2zCgSC3sxsA6Fm3WZq5ZyxIIZUo0WagOedm99pPMYelr4NHXuXXbeA5EVAM3CK+anJL
nedr57n7keOZ/i6jXJ9bznOSTPmKlYX7fKmNt0z377mU/Na2bX4L3Gvn2HbzFYlADsFvOzjiX0dY
y8CaN8YBNev72wRgTDfUipKuaXfcLIcTlcY047eNKD+VrgCShhqZRGMLzApHM+L9IutLswm8jPEt
NaGKXBYIuigRxEMyGjOpQScadxZfL/81dqW55SMQqJfxYjM39q4+wl9L93DBWTl7V5bT3VI3+knw
i6jBVFr9NLpeA4Y3u1zC8hM4TpQD0L/Oi0hEzc3ou8lxuTLpRulKB0wiYlJxw6ht6zTRStMc96df
VRsR3EgNwFVRE0r8GRggrd7ql19Fg7q9D9K9opDB8m9ZJ7ydVsNvffmlfdNrB+YNT8uNg4IUuP8y
3y9XNwrbvy7jZxrr8gz9sVJa1+n6Upwr6wCEjUEF0wx71wBJglYW40vWdg9GXvCHDJSNB5cxeOgq
OfjsTK3szjP24XD+9NpNByijvVdU1qME0B01Yo6hB53DmlNq2tpas8tiJUHAd9+P+sehm8RpUCWn
8ucNfEWAnFz7+n3jjM2NB9CrzuP6PYl6HdBecRGnVyQb+7jaFWnJgksH24jvR30TSakDiRMuethX
99meBgcmLj9AK6KvqEgdfLwsmqOPtyTqZ6gS87FvtjQ4ok2KY2aKN6qky9VS/Qom3Pj68t87c4C3
WeqENJjn8uHMrOpM7Snxs+yl5K5+pNKI7eE2co0ecCL4QbM2xrfwVFlTJYlKUGSurCYaD1Tkc2Xu
3BTKOmpClzAgMo7N9yTQXHC8+PXMdnQBgPVgh1iOOEriTDWkn1hq9rez5Uqwbg+v0eD7T6B2n0Iw
Ak67eEQxkdoaoFvw0cx8/1g1BRj4EEH9BJxCC5C4RXdV9Slc14zbi7gHA5+sa+CFQEcTvJ+4AaG2
u/jpLb75HKaPq15Uq58c9cysBZm4bt5puOwqjj6R/Tpm4otsZflQwci2ky0ofqCl9R9UAzJtYw/4
xWo/a1ByfslsOEDywfrGzfy6yyfjWWbdBD5QQ9w6ZtpvvdoYD1HtcOgpOANqoDU+8AnMuAIEnV9V
d3CUWt9SdHcLKIPxikabyMzxauQMIQkqjjz1NCBb6BzBZ3kyfgRHBbCcIV+aDSr6PPddmBGhULs0
cxB7T80QHfE+2qSaLaOl2deIgA5AeTwB5hvhHdqqmF4LN4F3qW98Au1wDadEvdi1Y8c/1r11dCs9
+YJ4njyo4B59lq7BTqU+wbRmTumXHz2HHGQU1LN0YrhtmyZba1kGA1Es8o+UE7HDL7nhD7I/tYuZ
zrBuVvlPdjbNMacrIIPtfrLqXWxs9nSv2bOzJ/PapdaFlSy0tRphJj9sdNSYRsnrdkfyMctXYoZh
91z1VbV1AD/wySiqC56Vk3t6yE2v2cMLCeS8eXnBs8JeGvKsA4C24WsfVXsPejJEqcFNwZ5K4Cgb
1WCEync+SBwfONh1wv+X8hBkchWlMrryOWhH4CrDy3Mx2zC46MOaKmAnLM8pOATNdTaPa/hQRVdL
s2iyk80U524wWojmHOCocSWLvn9IBkOEQCkbN5fiDCA2y2lwSYbbP8hBnwHgmh+pkpLBBWAYgrpu
qUSjjVx/H83Sh/fRYlOLN70UHTRensFXhJkF+qHj4OnNmUoty9td5hdNQEVKoOQFMGfcnq3ah8Om
atECQCywFJUIyf4wxqWF6vDrGH/6L2YN7teqB/ZkMlnVvcb1K8JmiMBOuuOItQpHNSnA0ZcqXfRw
XYO0+94a5isG8tcQi6N7lbRxEnTebB1bXpofGeDSL7B1UpQHoFBW6xhec0/ULMpr66izeOsZZY+g
eucLzZi2BXFFDZ3FbcdYd9XFvbdmMU+/yOJU1qb/ueeAXZ27OT2wIhf3qiPVN7wEh44BdyEz5c6e
5xjHaQ3nNYbCJ0m64QuspUPQW35ywz1dB5nrDJRRs5xBoszf29pgZJGgYxRrHcbTHgi9wP6w2Hqk
nImj6iCkB3UBcpdalTOTF7sbweLuIUxIJQDFlPG2hUPv1u4sGGUlVqIO2wjg+7vz1sc6c1u7MK0r
vLTLw0i6ad06ULrSs8yTPrsFs5zi4LqxfWZ/zoG1CzLF4bMxjyyQPBvApRcPu87ptR2DpfN6QEh4
ALvc/FyP45EwtH0B9M60HD6zOgcdJOIvtCErHgRC7xG6jVzcVKANxZL8oGXyXbbUUk4w1oaDaIAM
ZGGhRIhGcaBLjpw8Pzp183K5YvVTnApgX9SiSOQOjAXZo19Ux7LU/IcMgE8HrChqFg7TZyXPGb4W
RpJYB8cFVMqv8hmGjFWpt/UOy994woZ/PM22M4Af2iq33KjSVc3GbFpRjZuk86qr7WRbDlNzO2vg
QfB8pdRSxUXm8nzawbetue1V0gJYH9YLyKhIFYusbN12U0dGH5CXG/m74Qx861pOtCf/tkWuudm8
ZfAdXuUE07owW/lmcwvbWhsKidUj1nTjWnBbC1OVi53pPUeyP9XCsRTwOfCV3GZ4ew4eTAebdnar
x6YRrya0jK9p3W6giBs+60XE1/Cfms7S86DZ08t2I3LXCQwxa6vIK/SjR4gIpCimsg2NHPY58YFE
lLhKi0w5mCnA5VrNIKKF8+omcyWilVXAHTlxkQwAAOC/MZ0TFDnl2VfLr5DGswFmuV1m2ViSK23k
e4tp+ErUHBzofRtbINPRs9cIs8IzHPul8pNsrdt2cfY5866SuWzDUQqJWG/Ei4PN89Vqi29T2XcP
XpJ22ygqi31c2GBKU4NRi9kE43ra2i9Q7WfryJ3F2mXetAOEIPmoU+ILUYeRaxshFQcE79057w0s
0946RQF38am7n0WE0H6eFnvYNBBgCIaHWzCDvMtq96RF2V4kTvgnzorIxKdWVc7KFO+KhK3hsjho
99Cu4S4MaVytKfafw3S1g63XwCcMLE8AUmxuEyhjLjIqUgW827udGWguABB6qzceEQbeHyyjUtjU
HtSHDaghlqIDAEXcV/OUmTE8pD3HD7hCGAdV60enbeJ71+7yYz/xKCBEb+e7XJZmfixNxbkEDXwI
LN8cpITVCtNW/wK8DQmffyO/caUzAesFDyK30/6eeQ0Ah9RSOyXvbfsEiMamIZO7RAd4tYxgyMLZ
cP5sMTDzjHL6BLqYdzk5YgAj8yKn9rPIojDWZsQYdB3fWUOabGDkgF3Pm7EuwlYOdBsEhfA83+m8
6J6oRdKl1jYDOd8Km60iuEDPdxobt38sE/A87GWIkrE9f2c4gIZLnBbsZ3RLZfNzkWqh8R/2dP/r
dPiP2t/6Lo17NVTtaXI7x/NhmGB0BRV6fTVCA7ARjW7eC7iEgeZYzK9ldF2NQ/RmzvU30/a8R5nr
OFnGY3SEF3hz6SOLSgvFhEglmm9sspptpiUldE9qDyTVhmdQSe7PZsDYyxIzvcRVVwCT2Bc1yH0s
RF4PTtGCoHiS75HYSztwMmBv3hePFmsZ3tOhATZNYW5yG87FKa+rE4LgRQi3p/pj4+pfKbRRc75i
2eKvSx+Wzslai+xn6eBhUtQaPIzrzVL027HegB452eRuHB/tCaFX9viJvN/Lsgc1XRJNZ8/yhqMh
cZBJ60h/afmlgTnes1FfwVpQw0MEU6LEDhNqYas6Eg1NoYq2KlKt2SO2k2pxVjQeqfZPfbmTwHJR
CACoauKMbQL2lSCgNerRu6olw1ZTyYfGAWDA1D3X0ivNb5K73h34aNdAuI2L2yRWAQwyPQKp27a+
CsQQrwGrYV1rFVj/Js3lj3FeNiGYpOYTQr7yg1NxZztXpXljZpUd9LaTPPeGuCvy0vqGwH74N/ry
Nam/d3cTCfeNnhsA8se3AvgIPlQxfnG0uz6C98D4kaY/yQ1LOFu3ai7sQ/5kFDeI7b4SAsRICyFR
USXd1pYJwHBnEBItFXplgfBDuwGCDZCoKnjtQ7myqu10uKJiN5XvRQo9xNfh59rp1yLVZgzhYf9r
33KGj04tijWgbY9264q9rzZY8EYEI5tXF8mJypSoJlE5i33G3fSoY/NJeAaZHN4iu0xunGG07tjM
zwSGYIrB3MJtNNtQq6mY3xClF99gb3tpRWJjMtFqzNFK7Vx/jAX8iksr0VbORnqtGUJDCQfhsWGf
UhPYcJjX0a1IWuBxY/E/IUYGNqioT6B0GczTDFdxkCO25l1Xtl1Q6mJ8ynzzpfdd/mbUHborO5Sd
1zgqMf7q+CBaHWObgZAtxpyOW2CjDBPMJL2eniJde8m1yLpsKHuuF8cyS15om0YHBA9RrivP7PmB
Nmu+hXcQwfBVSGhehOslxyg/aQ0+FQr5i+TdKBHaoeTW4AVLU5KDpjPHh8GvVwDsnbcImik+uaAX
F7qXfCkihEG7wGI7Z3kynD0EUMPVoEu+ZKAGsBmwNww3jba/9uR6Ot+IwvwksLM5AYJJnLDrFSec
QLKdPWofPTNNr8ws3cRGUd/nedbfONyFQ8sAZtAROpegiRjbUa3W290xjr3Pl1o2Oa8tgj+usDnC
qcWxNFBeQkNGbSkBcN3GHoR2TaW09p31h7/+69//83X87/itvIEbaVyKv4QsbspUdO3fH0z3w1/V
Rbx//fuDDUoDx2Ims03b0XXdcx3Uf325gxEcrfX/g7Wk7oxR68H6p+M7OUQ4I5DfB2KGb/xE6jvE
e+O1JlkPAPCk6x/mzqmBWgyoQ8et9NusBxlxN9TF1zJtD7AQWJ+WFnDEiKFtiNKdq+LkKFhOAikH
8ca9H1JknFQsRJQDDwfYjYK4bYsV7bxNmJADaU38LJPOuKEKhm3szT/fBt3/w20A7S4UjfhzwAn6
621wxxHGeo/J87tjgqt4mhW/AQN9FSKx8SxNYwboiadCS6gmj821NZo1jhsQLXLqUeXw1KCKpAIo
AY47WfDPl2zpv12yq3u65+HJeSZjlu5Yv14y3IV1sEWk2fmiBZrBMQw4uzj9jA97rnZWCJnk29oH
8e13MUE1NTr04f8pjgG+cREzU6afgZe6tG6zDpyzaS0QaBvSt6oA8/ijYSMgrwR/bwLq5QH71rXg
enKnxfV7DmiW1nqQ8NURsW6tJ5Vb2gnwHKz++abYvz5HF3+W6TgwseC2uIbpeb/elBTEsq4dp+5r
04DhnhitBsnys7GlvAl/DqjdlaQOL2odosAiOqt3cdb4cZjVbXTCFl4CCxq/eeE2JdkYOXaIaQ0c
yKVcyeYrTrRyZUXJR/jou9epkdgfmfEx5518NMeiuOPC2JMUYcjZSY9yOAipRrme+bvRRDQ/Fe2i
n8M4b5stSIrsj1Cm5sC9EfkV1YoSyrwf44/VT+NrJtsPEq7beDlEOEURWHkB/3cSw+6fb7Rv/vL2
qRvt6My1fNfCW2gy67e3T3rCAyB0LN5wZoFTuprBdIdj4hyzR/1oaD3gAUh1tlQPpXk0WyEOl3ZJ
K8erqYriQ6I2fNhkOiu43gFlgXZ9JOwJioeycD4FKk/iGu+tKtt562vWnOsYCGfTWJhhD8Kclw6s
Am0uXuCLmWyAOSH3srC8BzvSb6i+aBOszY1Rnds5cs4NsAaCtvfml6jlD2NeigcsrL8NmE+g3sNi
Zimo0xwhVzMYS3oX1hqs9CcqIYxyunmX9zdSeuOV21eIH+nNJgkHvLrrSJGdLF07S1y6GpoF0rzZ
T3ZlVjqI9qzTsw+a+zsW1Q+gxdWfXVtxjXid+i2x9uS6IZwk4fmVN/rOx/JwKTpTehYI6L43AXEB
Lye7gGMOev9pVNW9MWGXpVfjv375prT0jflaVlOTxkn3W/HfD+C2KIv/UX1+tPm1x79P6dembMtv
3T+22r6V55firf290S8j47+/X936pXv5pRCKLu2mW/nWTHdvrcy7799G1fL/tfKvNxoFnsVvf394
eS1SAS+Srkm/dh/eq9S31ITvOJabH19f9R/eq9VP+PvDfSm75K/1Cy+7lz90fHtpu78/aL7zLwtz
ysHxzrRty1FL2PBGVTqz/sWwuJmW7Vt4yW18rAEu0yV/f7Dsf/mWxTww5Bk6JqeJ+QhvVqoy/mV5
tuG4junrDtPR6/tNeN8gXJ7enzcMuumqb+HPWwYfYxiM6cpvymBwVvt1jfUZiM+jqAY5kpaCNSKJ
qlDAkT6QhtMGY8v3ULjCQNm2T54dTXAUiw7Z2D7NhXaTT5EbwFVwghcjjuew/4BPek5W+g7Q4FNu
gbchHm5iuc7ddMZkqQ4REBtWYE1bTcDVX2tWnm9KoBYlOljDRt+eVtJPVojth8uPfALQ+jZmOLY2
UpyTUSDWyLvRFdMdK2d7b+LLGDkywtbDfwaPzr3vl0AQh6OCNX5F3FWMXY6EZh0mCTEdvGjcATTi
aHP4NxWJe+L+hE2uwe9AufjFzGDsm4ESozlQ+bWIFXCVS07qhpVMLMCdlUGTwdRhjDYgvVZVC7YW
rwAkX6+Jb0mebxkip9ISwSl9OLfyRo65C5qVdt+PXgP79LchQeM0T6tVZ8H2OagPKSwuLvYgwsRv
tiN3xYf2di4BEMFl7QR+bHyddSucsBVb8dq4q2E5AnHsfTewEcBCHWJYpb/2Gu0zvBUeqlq8dGuQ
rRTrdsr2AMloAsOM+IqXc6iNzaPOHIDMwftx1uHRJXvgzaQg6Y6dk+a6cIAdP7KsP+GMDeiHoTgp
noKc4y60GtizsDUBxodWBpUBdLUqTXac7Z2suuvEuPNmwwt0yUG4aCsVNZBfNSN9qZVlTZugNJ1x
TC/zGx7b13Ys7y0ZbxyMAeM2PFsBD9qsByAsGiaCqeM+5qtMA7EVwjaC1B6/NPDG0xKgxNV5nm78
+S5P7yrnKxud01AB2wqHqfVUlePdNIpdNvU89L94iDMFhiYLKhk92ON8k+BZG1Fabgcgg9oMeCoe
Ikv2usX1QONANdQnFdGZPEpzgG9w0wF0xqiuKphhSs9qwySXO322+aaHTwVAh6EexcNc9S3Hq5zp
n4p8BD+l2cL+7PGjU8LnBg51lTXegsou39ltcjZ77MiBp+wESS+eCq964gmfVoJ9tFz+qeJQtHEo
flaIU/4IldHXqQcFtoCLJ0ecAEJxa2tGxIjjytU0bkANdQ++i7u58PZlghADUPYdmphBvw9nADOO
bsCufDbEGdBRCGwH29TsgnqrLnf27POVbTZwRQHhMPzrr7oRiiazM/lpSVontdalwE8svNhftZxj
/6FsM77Xgi1Eh5mte5McMAvcE/pqzus0mOrisarwiOBaHHZxHOiz9YxjBUAREkQUCDcR6yoXK9Gb
t4BOsXYx04BDzszXum/gTjT1a4CJ7iP4kgJUSLCDmRrQZYEm65JbZFqtr+AkkOeeOFAigb18ybUq
pxZj2LG9p/dKxB3i7SlwmJQgM/ueB6KcDZC1pniv+2m4AjH1VsWAxmRY8gAWaH2HF/NS4g1uE1xj
s2kNDmxAtGD7iKdTuC7iQzo/sNqkP3gy/eoyZ8Tywepm18ZwXQBK8q4QSYBTqb9LshI+N37pgKvA
L7tDPIORgHKDWd1ME9c3i4jkUOGe0zF1N0v7VHWiZhO+JevZLgpwRDjlwfDSCuHAcDOfXWPbpIhL
XpGMqQpqQomII3sfs+0iWVqlgBfKV2k5CSxuOrxH0PMyEpxIUUMCHFjuYr9vNh5MwfBwLe9bCW4r
Dk/ch6HQriYgUg08e6kQwAFaNCw3nvk8lI/RLOE+VYMMsi7d+kZvwXY5dKN1BbPoVtZdBrrC8mGY
puaEA7yxc3RxBpNseZAd4iqaSqT7DEBFvQFem3h+gXP/XcoRoQGPaRgDqo0JvZU91hkOgJF1HKf+
oUi1MhQ9dmPQ22sAmM29Q+Ma9c6Aw2jrgVzONdlRqyoZdlnlhjmAEruku5Lz06j7YuVNbXSI5qfG
BECHrT3PpsdWs9bM23HMACrM2z03WHmo5vYFoIzuThNmuysmhG+PJsyZdg23MuxKH1MfaGiOwjRO
NScEXi+oWbz4uZ7kG+AN2juHIZ4Jls7A9PrQ1Tr5MEOzd5hLcSOjEXEa8FL95Iw8LKbkrsiSaKPB
hSiEN3oWti576juoSnhcewfu44Pb6gDLf5UgbjkbyW2Dt2szFP4Mb+26BT/hlK0nIet1FHd8jTA5
TGNAcfXwotlbY53gnKVQLjDPMhsTK2la0O5RGdFtmdn7+3HwWLHr21QcKJnT6LrvXeA9KnfVMWUw
3nRgIphDz5ImrL92hCnSYha6bq/v8+zgjH4xB9wzxQGulA4Usj6AB4yxPFACEsjykPnqZVzKU8WM
LSiCtslYGnNgjE11oAS6Za+vwC6bNQennWpgt4I4XtPEvrKq+hDzpD40P3IkW4ruXH3UxKiFDBv9
gykE6BoFvu6rSQxhir3CDpCk0UpZ1QKqtQC8CrIuQDYAVN2cAwehY5WY0n0u8/pAia2DOCKgLLAt
q4Nn2p8cp/fCKZVAs8auAHGsYq/XMWJ3VJLqJh7Mj6IOdIogit0+KODrlyMyTraHSzbRffgXq7IG
fFzQTlbAwZlbMJVo2SrD/cQbiduQR2DkhK+TO+2G2Qu6BFTvYD1EMFbW2wE917lQiyOoF7F2VgXY
mB0f3A946jCBrHGHq10/ze8PmJ6y1GpxAE+WOFCOZPnE3+D8XIZ+MQKVVTkvU0IvwlKkHCC5QZdT
IXidnrtW4nBJSapeA5JVBbgHVlEDGNrCqR/p2Vs6APQvr4GOfUO+irX2KRKtHbouq2CH/tLGVXeI
WGSteSyAsUT3Ud2iWSWda/IQkKQJZu53Gd3vOGuByT52OzC7NIcl0Rhu8VKkHMlm57kus27vdQg8
xQcO95ReN8rxonFWPPK8gN63JVneweVFdHNrzzCxtr0GbwM4M3jXXJTzBubY8kBJHht4LlrPQUys
hAPAs7E+1W8DwHEPl2d3maOsRLAmZaE/xNLGp/Xy4FwE4HFsWb7P1OUZmqBmzAZXwpKNh9bTnL3M
3EvezirExxltSA9meUT0xH6TwbLbB3UuONBPMIVp9jpA3TrAGocHRmWqMbQkQgAW+6jn7PvkRfA/
mMpVuc0Abr5Ke7fYY9uHcIe8xjRUU4amUmIa77lFpoMj0W0NazuC6ObQAmWJSxHYbgumMX1oDghu
wXKg6i4NlKyMEdbZ29Jd+wzrIdOSFu6L33O/ybSmjtca9u4ry/Nm9W3s0o2bg8hyTObmyk9nUH2r
haPHSYdysBPr4ew3n+kR6mpBWZ5oYUVY06hcpQKgQ5l2mYI0Jcs2SVgI3keslDb3Qsn7eAc/VSyn
l3X27A91dllzTQeOHsOcgZ5XTUmnBbSo3uYIY6RiMWDLR50qU78VWdFs6EGLGly8K5qtlESwBsMX
tobWhkuOE4ialT4w4jh2FSq7lFvP0dZWzrDxFCPeucsTVo+5Uk+dkbDoOw1c9qAO+7E82z52EVSk
HCW0bpMsAtt6JGp/tyyXeTRXuElq5bxkMf4z4AOTDIAL1sZXH5lCvbXOxEsAfNBPGAHQhR9GdQgM
mkNqMSLuuNhRlqqwD3vvS8XYYO4UGI72BX5mSfIFHqHFFgyy5UFBMh4otyR/kgkNHE+A6EOXS1Ko
W0PZ35qPOKuExZx8I3lO/aKYwf/ZTLfx0u1PfX+TcfDyrecWbFfpj3/McvfFHewhpLblqPBaywq2
wu5VH9TnSOiYPlaM2URJ3+JrtciGTE02g2kb1hhwSx4QxK/JYms66llQj3hKkaUu1PlPw1DFT31g
AwztzDwK9eOTxvykJ4YXUqvLcJe2fTWWioGdXekwJm2pnhJHXe+lFs64CKfBi6LB9JSv2gGf/0pn
bMbXrVZRP9UU9rIUza7XOUz6mtse0sTDtkCILcDjq4OuEnBtoXdlZlh1ulLnh/m+VHsDLcMuoaZd
QuLgYuKoeGqYZQNiH9NgSrpo4wGmtAZLKxY4o1jBNRZwaJMWNSssMuLQ/Uio6NHKS0KYTHUsFyBo
S9XX9pLQsk3ZqjPxCnlTd2t5rNsMpnwtrAqGW7V0MJW46gtARYu+CJl49FyzWE044K0ttfL0LBa4
bRGQ4vBbSEQ/iJI4051tX+TbDpFd1a5VH65E7RIQycZDwEQnMPjjExirvQViynwc9dQ3kGU5V+S4
U5B4KdY+IKq2h0l9RCkH/r/kIPEiqgXUztmzPcwW0MltLMQqoZxu9+BcauWuU0vvqJpSroE7caNH
806qxTlVSzsADvEK6mrFpvJg5VAqGQzOGjYAV1K1vXLVolAYtoVVMnrq+nmYA01tFhH5i0MO5ZgN
XTSsGYU56wAjwO/06rY5UK7GD9tkszxl8OkyQuMUqe8s/XBKHJnINYCSwUCuNhWFYPjdTG0oSpzl
WVAn2rzyZFSsFfDtYUi0TQIN4HbOh5iFtpqNkxbfAMdy3NCL46ugLnsWWE8pG3UGPshWdKz9eN7P
8E06MOizpoCyUn2oBdhwtkJmO1Ptxga1CaMcnhG+C4sQtgttLRug8HH1I5ak8DJ3O7fuZhEBE688
dLGIgw6QNVBS2ADW07RbGq1XWwrKLQkU4eigt5+gqvZCGiinbxdlAcSDG29lPDCb3t51Fg5jV1Ef
y11i1mtb7cEpqelVs5O1meXjjoH4PIciBbUaWMdCr6tfIvVo6G3zwGuPvYIq28JCNulMhEZW5ovR
G1eiANAsvBrw8lGSQkfIgkLE36Dsq0MDak4MbQCxDf6g+7oS48GPgY8FuxsoW5dyEdfDjlfeOmr4
cMgyMN4icjApVnoNhDdsPSFN0xQXZ4uv8OrqD0BD6g9xhISK/yHLmkDzhzYoAJcDIPFr+LQMAPJt
rFVrhNjXQFHUpwBBsKLNDN93RD1o9zBUgOWagRo2MQCA5PklorpFEYUVcEc2wIhLw4aBiU4v7iYm
3J3lV+u8qkGIN3tX4LF5mK0o2rWpHa8603kG+VxyHOokaMoZOEtSB5we8Pwi74TtdnaSEwPsmw7I
/8zFhIALNiCwujDVge7qmQAH/7/cnclypErapq+IY+A4OGyBmKXQmMphg+Uk5nnm6vsh8lRV1qm/
q6x69/ciZVJKoQgR4Hz+jo3+5iQyO2VQHUE3qud0bjYUpqeFAGnglAFUzukYHttwfcrCJTmSXIYT
YBrvRtMOSeHcpoXJ2ieRPgerrd0Piu3H0hFVTtwulgrSpzx37syT7PJria5gp7ldeZALZ7SNb+XU
D8PRjZLCjxoinfGH3qXJoAEFLx8nEiP8iWp6v1STSWDiXOGn141TL6YHkK3m0qZmc7l9NmTNz84s
xr3VdPWdGd+G3ML0M22Ogwic019rY/GboR390mqMcxkpiwCwkPaeXCbXPC8APtmN74vUR4vhEhQh
qyNqg+iIfICoQvXAcja9QrBSzID/xTeUm3qyJPEmyqfiIVtWpNztBoNEXWCleuNvmQeLiSVeOCVy
o3oYA1OK1K+rpKJwzrk3y7bcq8ZAWQI2Iym0ASp8smrtNXfN/uCohLYrgNTCHL5bSXUxXTHtgFoP
Q752HvnKnYcIAoXy7NIDNv6oDK+klNV31qkOmtB8tcoCqWudpEdpLR9mXcS7Ji17bx4cAoLi1dml
w/ClknPrDXRu+C3I+pLq3+wOELccf2C9QHBJIu5ucY/rnKw+Zvz7spOkIZmT2LdbMcyap8+NbbQH
s4n7fUjoBuDYTH6R5GY5lXmw6qUIiqVr9g53Cj9rZm/sI+HlrrUbAcH9uVnwR2piJzVBLIIVUV+q
L+Y+Kyo60Bak05Bjw54ysOlUr2Lxi5lC+Sn5MebHHlrRZIS9W7X0p26QxjUw9vm6USoPrtDrVFHd
m6aWAjXxxFQTaPj1jfg6Y89kllUWYHTlBP0AmZE4zU/aT5k3Sdsg0JQX4nCrJaSVm72IuJtvCZaC
OLLE7PtjVBqH0HLdgDZBgTvA2JkNKdkzJ6hfds5DqBcXV6NKuXH6o57XxSnLmm/1DFlSGWb//8De
/S8i3RzHRBfxf+fcgp/51+lr+/N3vu3XY/6k25T1hy5d0zRs29JNF+vY3+k2vqUQxFhIUQ3JN6y/
s22m+4dj8h8KutdSumnwoD/ZNtOBvjMMCxGJJRxT6OZ/w7ZJ9Rd9Dh1imzDHkbrhuA4v7y/ClIxe
0dRY3Yau2soONqRqJUVj79jOmRyQ8JwUFnUBckk8Gqu3vZIGlo5bszwa4zQHRQNTE3Xc5i0SfX0C
sGEfpIWGfaAGOVPNxSLX3NvrKu53dddHuKzine5UUFbZKIKpEv2l20wfGUR3V2l7Lfri2HUX9FZP
tIhtD6REAd2jXdDx2cVfKQN1Dp2ycf8uxSmphZ/Y0rpkdoDkmPrF1YnQJ1c/2XytB9lZhBrxJ25a
4B1d8J/kbF0r4LjCMGHx8i+SqCKIwAHQtOmDZbEd343V22Lq0Y5c26tjttqOIZuQBLZju7CF2V9D
PWP1OISFZdEol1/0qMWSPFi9P4bxerGX6FCu8lDTGnDfEqmwWxzXc4r55Az6elR6T0RPlz2KKPpi
h7nxgj0Hjs25C9kJn4uVxVFfXgcCqjwE5KQgxdg62CVRXZoqPDtNm3prpH9edbLwy8r1V2G9TJPA
FEq36QvY3Oek3rf5vdna9WnqO4LxpfFz5Q7lp6q+GrmgNXpx/XkZukAUC76pLvkyVLskYn1Ls5ba
4cKY/YVwmZ097Qq3r/dFUege9QqcQ+/ZVFW+WZNS0qb9C9Mo8YcG7/1eF/1bISKWUyqqAmuNLjEj
xOhEPywto/kiLAACYvHUjuLJwjRO2HuGCBqvN9BK5e0fMD1dGXOmzf/yvpDGnavzOupm5BlVcY+x
nagS+zUM0Qmqzm7IaV8uVp2spL40P8gtILyugTnD0Ff7Vlo8xjyRbc66l6ieIBXSUQaBPVCLIHzV
XTiSuxICpkPmvowJTQpJqKP6o1BkniD/8qykFjcCSSecQjgoDBcEpvq3ti4ea7LRZrZVbMaoJE0J
9iaSPPriYpNYavtaa/5KUkZumk/Zkn1prDH1SHV7GbJih4E1R54a+rO34jDza5P26zDD0Ye09kjy
+OgnCaxm+MAO82E2Q+T76Qbg8ZePA7Ydwu/9bmAfUBjUi4yC+qMGyfqgR3Qn5Eci+updQbdaO1S1
z22s8gqucbDuGURtknu7UcehRvfoatN8GvUsiIoq9o3ZLA9mibRMYQfyan05JWn0amNG9soefjfW
i/fUeXb7+NJNDhUirvEQSo3hnX6+oVX2/ULjW9tND3Zb3FH6cgDBfrG1pX/Wwnzvjg1b9DZ+M3Hp
zVPybnBDKorylE/WMXRWggSsviFPg1Lc5WVZzG6Xz0jBZea8UqmlcmiFHAE/teHJoc/hBXS3Jquf
9k47zNQuMjPdSwsirVTTuAGwE0QhS03Wjsmp/tbmVvhoXc2ckCrX1K6KRWdfb2ublmAVoVgVD4Xx
cZmY4SJ9fC4SSo9IefNGleIAXoTj9eeuNJmqWjh0imECubWpTHbzRMjKfGcyfXiid3uPKC5EBIxO
uzKp5aGoIia3hdVpzJ+dxpXYgHVfp4J+H2Z4ONTQr6QA6A/uuLr70KXZeKj8MIlfqrhZd3lcvnQA
CV7aF+95Ghp07kWkg8XGd5WctWI1ztNL2KWA4lRdlDioNC9yjUemtjxwl+k6Lk/CTC99aZSeaca2
XxdhQFLod4Lak4At69sqNlvZAIMspPKtIaR+SJaKeR5OpLRBL5wCD3tN7nZOQ+mlFmuxn3gBZtO3
mOZEexFTmu16bf2BWy1Ats4oNL+lhkVol5GC91nOwYwYSJYheVIzIKhrVCNR9w73DdXaFyGs6FQP
UaCKt3Zb+IUxDxfdmGtkgAjAC7xxx7VKLjLJDT8LU9fnbMnuSI/2DdLiTrkzHqpssg6DM5Eu67CO
LmCgARsYfLhYmrzC7N5pEClw76zahb2edknyzjpEo3jUSsu6IHismcdLjVo4srFh2XUfogdO3lbp
sZzWa58a5VFrGdfmRb84RsFotlL1FFFnGDdudqdK86M7rOnBlMq9LGNTH03Xvq/QfHsp9BZIk7SD
pJf2r1fBtkW73F5Ps77HKlXn2xdFP81HTrRfr7KMs5lggz45UEVfrLU4j0tjFX9+2iQ2uP+b5Vbr
ObLN14oAOXDh+LgYNvOvFE+zyU6fnKcxzkyMZ515vn1WCsM8S41w9D619KBax/eCnLg9XFzjifTT
mPO/sMmHvBlW8HNZE/kgH6NSbsP2ep/3izhHME8nEmr9YVDzYdJW8kx185fy8r9Sff0vmhsVQql/
Nzf6VVn+/N4n34d/0nj9etjfRkeD+RAxlI3Q1DaFs02Bfyq1lPmHYjzUdVM5kj2cjU71b0ot8Ydu
weEhx5JiE2r9ptTS/2DGY+BE+KWQG7vGfzM7OooB9XehFrV2Jps5XSAnU5aui7/MjpZYbJeoyvHY
5joJJSFnQNTcEUGV+DGgEldn/6nX3tEnPDs6t7+6WvFXDTNy+xRXWenQg51oncOlWn6sK/mg984r
oQzZOSrr8DI27/OAZQu5i6c0+5pUnMA6VKaO9kalo+tTtDZ7bsT9W40MSzhFDuXiEApgg3uWdCe5
Q+otxno1YsKvXC3hTqu+dnP2QbniKTfY9+vRdM8MWHjqEYgsnKjwqpk1GjXTDL9Z34ribprw3Btf
ufDJwamyQJ8/cLPaqgfkk7s8j7n72k505K7lawuEHrf21bbSb8Pkcisj/LMN7+YeEhEhaWaso1/3
xeoNgw3UNbaf1rh+jcPqeQxJps/bw6LPu07vUQaH6k1SEzWo7H1sefG2VX/Kq4S4MLCPueIwK5vp
prYurYUetuQ4ZRGvOVLtJ1ntNkETDS8YB7tdOpXX3m139OUcHFLYqMD6lI9kBhuT8DOqSgOiwMwm
3WHSOVGMm3phV5FNy0PS0KL+2sWb1hcmoolsZ9rLvQC08KCNQReyI7X0Hmnmja83vAYKH7gLpflR
J6CCiE7QZdvZ1bSKyNn+Eqr+e9jyuGRkYslTzadZ8pKUheXHoSBi5XamaAiX7PWLYa9BKtt6n8X0
rmdzdAKPSfwxk0+rylfeTnHcfnEqCSG6vdthp/2Q9cdoy26sCZ7Z4Vr6mA5i8Tpy+0BZ8qcuAgBs
ZvhrqHLCyLysLq2TNTX09c1eJ7k9AKJch5KJycTlNdBVT4KEzRu/Rh+yjlKQUA3Odlt570yaffK0
PFZJdE0Upw7/COToLPx4HSkilfrY9s54cfPoe5gT0dO32IIVZuskuo8IkOrQ+uJlmryOEEQ/LlIG
gd6hekMtj9pofBftd8rXtGci/QODLmFCXGsd93WAWSP0rfAsQT72rVLJke6LyWlNz+x4rZOlTmOo
Tmi7/NvFErruTAcXcsAGbG3V39GSsaVazKdi5Jppdfe1maOPYOnXLOH9NThAuvU0Jq3whRE9NX2Z
7LMlzIMtMyBtSv7Meh+lGCiWsJ5PIv8+M9LWdTkGdikYEvuWkGN9Gnpfd9VVVKRlOmCsQ+7+DHvy
mIrnWiBcKhccIfo7gUCMw2K78Brm5hj0hP3VdV6y99nFUSUER6UV1UdrOsY5YV0y40rQPxqbGiNk
KzIaWhnQviknThE1MvkWBe9VVLZbtVH0CWMwCEplj5ymmMXarv00pbbhaSdQZISTOZeYxkXnO4Qv
1MVdaHI6JOarchntxzo7RsZ6XrNvGTfIzMFr2XCsEXq9A+i8y9YIEKrLNaFCYKbT13h0SEvxHcVF
00ISeTHVQWxKT41EMxMX4aU3yc7LY75vO+k306DZjLXRYfYLP5VtvBwH3kIl1atoTc1HrLLjO0zl
Lt2YSTPTmGGznpr0meJcRZJpTfnOVd0nlfG8tmKrw1p7iLvlzmH1zBhg/Kl+LGtWoGKLNmkKNLJ1
VnxDGym3rNZTAduDLK5wfTYDqKOsXR01OsQbMhk9ttlSGs+DY+Z+GjXDsejS2ie1IvUmggJ9V2zX
7CagXBJ1nVMWy6ptv4rKfRczXI3W5UEXUzAUNotXZQSWV1K7OJ02H/rIfIQ2PLew6KBT/EFu/NaB
KlCtUgl/mcy7hCob/p6qC5pugBLq5Z4mJXYOOipBDoRnFc59FF50NnEQreaLJvsdUfMSnBF63Miq
QE+zd7MqQh/tJrmLsXUl+AIQWVoItyLiicYSOC5enA/6YB0rh/pGWnsawvHY3Vckx8LwsV92VcXy
VuAFpE+IJkW9PODyknixxh2BP3owZg7NO9JFGSz20nzQtrRuDTpO1OH3TCg/IgIsiOv0x1DmL+bE
u5VZn6aegt1VZeu+YmN2aJb6W53p/M2d9Tpy8/VtM+bSy50FLSt4iOR02daSqBNPS5ulQUQFJGjB
i94OP+Zh/tDaufCoxmSxsKNHlf24neWze+zJCvfSFhWkfZjkFHM2sAWqVfWQmMneKSaW21K2p8Zk
23e7YQEEJT5MGu+o1oU+Ni2qv10TwZWFUnmsH+al/6oGhMeyOEBgfa4aTgPDyH/oGtdiYaJCjERx
KCSWnmSUJ4qhR4gFzaJTKb406WYM7kL0LtahYbVfwuGETJSYA2Ff10ndT9ApOOJYgcORBEt0GkNi
7RiOuE+t+k+ExG8O7Yd4H5en1SyWjWj5nAy0YtywCW3LujBn8mGUvWEnY9tyc8qvWufyd5UO80Va
fNWn7GNb62djRRg9c5/Mti2w/tOS4EeotSmhp2mBcJvIt6OvUsoRuPzOmj7HfUVcJ92DXmg0q9eC
v/qTzWLjksnhDjxakUa9J8DuGLHvC1oIGS2PWKQiNrdDvYU6K+2VDlCWChoPvHAQTxioYQLmeb9u
C6Q9Y8odO+7EmO3IicI9OtMFF6WrR0sVYeIDQq80ngjel8rLjaupeF9zGNuC8mLvdjvk4jG9iokj
36avFOX3rBmHMWFBpM71dV36T/gJATWqQfply2JrySdYPfLR9XjvDtwpY/Pe6gGcspSxQbNITJn4
W2L33uyMkNUtp5aerPq7jnrqSosJAMregejuFfo6Twnjuqz6p9uZ45ogSA5eF0dbznGJ8FARse4N
3OL2uHWzXbbKjbvuHqYx/JikxTGXFmLmqwstzIlEwoE1Uy02x+Gj2Iz0fYpYMEbIn5KDS2HHQjBC
+dOZDAhby673jR5+7QcLMH+Md2Qtg8Z4xOm+FRWjUqYxZtnZ3nJDQBo6Yex6TPe9IZ855CU2eZtU
FjH/+aGhufrSTmPnWUtbMjLt7Hl0z6bRHZy+No5M4J/jBplYFvUBVsPbcIwauoW7nqr8Yw4PFWvd
9tuerVh9heUBpaw33j5s2ctHHR9+fa13ax6UFGYRD7SG57jKH9JUzsFg6i94IrpzDUiCarLozhVx
506U7pIBPwCpvsPZGrZkwyQdzrcvbx+G7Rsh4T8dyYfy27SpEdSmRrAb+sLsBeZ0wAV2yQrnQdqL
Rc8IVLLrtETcwtST2dhdXNE6e8J9bWcSxxX+Z+7k1SgootET2/LijKw4KZvU8NNscA+FKA+QMQhC
yu21lBzH81zkH6zWzffN7RtNxinXJ63G5L3JDnuyOZZhlzTj9n5GEVdSuJ6SDhR1aLNLXF6XrNd3
+LcFrIsR3Sm7v8MYMZDtgHC3LbroLiTuQauEfjBj0z47+WCfXYlj2ZbzkV5bry3Ll9D6ac9l+NJt
QRqdO36vqna8IyVxvFuf8hgUrzFvrLZ15lk+2PGX2iGdw6SsOInG/JT3eDCalhPG6XRi0MZQg9ja
Ps2UYMSx8/fbV2hTMiZ+zAvGmr6khQ27a7Tz+fYZxgyrVNFFYXa9pBUc0izU51Jbh6DhZPXXwf6E
dLvbk/powupvO3iohsL7x9dijkj3KOMfxbYh15MZH/ivT2UmfRzozI4hz6O1IAeGFtpo1WP3Ukxd
EjDmZKx3znqoCnFHsqwGZYlqI7JK5Pl8JaaE7ZQbkRkyQxAEGOawFG8fuu3bv76c6jczCcO9XfVq
x0aFXG0QjAtYmLET2CI8Xdm0rVFN7UO7zwGC7AnQLqaWF8GEt7QRCVa6dYGmsC5NUdq/PgtlqwLZ
axjqt/+7/cjQhOeyW8+GnUo0SzzI3B5klzjhVFvP/tDp94Zp3YdTOv7EJHKpZ739nLUhrUgQK9cp
DNHYucN4mZoJyFLT7gjJ8tUqp5ek77RrX4AETWKmbBOpUaMG41XryMzAqxsdbl9aK/6JIq53kL6a
X0+6eEWfbdx19FN605hX/mIU9Z5KiShAiDt9oZz3QJIvEYuWQImYzZ+LAZyrHqAX85IBgfpYxnM7
9k3oeTyI9utv+MKfRqvfndjGX2xV225d2ph5bZuTBb8BaMLvTuzc1cRKSwNilwJyW4S7ba+aZAsx
wyXwastUQ0NykIxL5cEiO7+Iv39y7f3n58fCpgvb0ZGu/wUtcBcpFniE4dip+YO1NtdWMUyyESS6
ihRqT3Q0VAx2fA6N9fDv/3agl78CFRJ/GmCXNFzddf7y1Az/mkwQrR/xh5FHzYaxG1yMmOQgQW35
q9SPOvlcvxzU/79CVhYc8G+H9V/shf7XHGihLZN/Mhf+etSfiJVhyD9Qj4MG4frf3IWwjX/zFgr5
B05mNnqubTDmKd6j3xArwxGua+hC/aI0/852ij8s0yRT19FhVUHD/ivESvyze/sWRmAIw3ZQn6KM
EHIDtH4LI+hXs6qbYZivxGC4O6PSsS3Nkqr0eqY9KR4/IDIoT4OkXKZJLCfQWquliCGpD0k4vFAE
WbwWev4druRunN0YVKi8JjZb8Zj0XlE+FDrZ3KFcviSaUx9icoZOM1h/59YfJseZH8p0mR/c3rH3
v70R/8O1bYHp/X6C/0pZcIH7FL3BjrA3L/9vfxh2wjojTGG8RsIsDpMLNtXL70xQFrhcVN5V+IgD
g0aqQ9lqIUBt5xARMxtX2rl/Ys+oL+48PlQ2JYDCyCn+GLi9O9im7tuMtripHR5Vgu3QlROWg5la
2dYhISN0QsD+KTnqc/lcbcukKqrWN0Q37sK0HqFuy/5g07veV/F0aW061hf2ZVqJJjIay/SCuTu9
ZH03+LPq1AGbUcQwZYQXM54eQ01zgo6S0g+3fTFe8fgS7yzIuxMwn/aC+tM8lpK9ZxS1yX84pvZf
mPHbMWXRcFzhgrQ6f0U3gTFjmPulv0ZMxoQXxhjJRjbhUa8iyjZ036rX5awhdrqYiZYcyjr90lfT
D0dG3SFxG3HpYE1zaD3sJ1t9fdUPpEvhEGoI3Jtb6yW18+zZoCeAAy0+uK7D5BJanyK8aOcxt0Hr
iSa8RDOqa+mwKZmY9stEn16ziqQp7DUvM8yQDUsZJYc8rg1GbCIw5GzEh8YK24CLDnijcvIHTC6B
Pox9GjQG8X6LmIxXE/Vr6a7gFHbxtkRWgLYdN6ZVx/eZUT2Q/X9WdZL5ybJStSWs5yxx1mMa98Wb
6K+NNTR3ppm/JNs0848P7Ebm87KkyX/Io/gfIjQwsOsAs4CaBnj4dg38do4rpIuTVufdtbS+ZREt
5A7AMocu1Y4t87yXhiK5sJm37+dRJocMS7wdlvQaxZcexhyJqnUdeqnfJX25M2Pt4PaB26Au+/fX
Ih7pf7oUFfZoRO8A46wxfNhOq99epqXPkSSupiTZQ+vOaWbdl3ZhUXFAge8AYP4fnk785d6mb8/n
gr0TlGAbrnL+culT1bmsDSXF16DTjPhBM342PS5OTWOrbbSGvC49Vkm8QO5LwwXl0QoU2O5QXVwd
5cYg9Wf1bC5u9NabenHSpw1ZVN9STLc5frA3/BukG7YE8VWhXu46NNP3FSEm+1psVlw9tO//w/Hb
XvDv9m+OHpyCJSTjir3dTf75AEJpJOQ+FMnVkuYXAI34omATvNkhKbQmuMAnGlHHXmONu26stTuS
CPJLuw5in9rNc5KIKBj1eNdv23jEWIepq43H24dMuj+NslcnM+EShBcAJQXSvcxr2ftd3O4FU9Dd
aPDXqXKd9tMgOaua6dw4LdbfYjQw7Zg4D5NG7ruWVDtdsdsI11R9dDf+PI7ZJoTx1SBXEqQ3dwDx
e/8Wpz6OdQd9isnpFt2oTXCWvcsWxhAz2u+aoLtueO87Pb5qLfKtkG4Xcl2oW3GcTd62ZOsxsvPu
ElaE4dSyL6///rhb/3oiIUbi9mjaLhSvktvN87cTF6GvBQMaalD4fh/OWHs1a3pyLFDSmEo9wjmF
TynFFIh4+ZEZTvrTLEgFo1DpKxGHBjOttB9iLdVP2aSNh16o8DldYAmS7WdHrPumtvwYhuwqM/M0
Czv9klagWYWzxA9ZvCyPOGJxe1g5KxGNhV+lgbLTrZ9l41hB3nYuHYSrAnZdHtMaQeuasUPCDKKR
fW+8TCKTaB4beUQxOPorMMRRs/RmX8pZHrGz7PDcTUeqhZqdpNHjGlm9N4btZ9jq+iE36xbb81Mr
uvkj6H1/rxu7f3+Ahav+5dQ2pcmKYLvMOpK7yhZ68tshtlsn0VuUw/eUAiU+5LxxcZ3BuOjdrINt
JMYhX23nePvG7cPshKHma9vPtJq2EIr098cYofad7uX2t//67UcslSKpvf3yf/y2EaGEP6qlDn79
3tu3Q/QEmv/bT6KQ1fwycSS4ocu+a3tGbWoxhYp8/9sDb9/49ZS3FxgXekhPlXz79X/m7RX848kX
N+PNgDjRT11Mc/z/9Df946f//L3GBlou51+vYXvE7bPfXuz24n69ptt3fj3pUBcP9E4Y7TgcrN7R
Lzib/3wo+0lH+3Xkb9+5fVhuh//2qeSSzZprzD3+YIzGugtBEjQzvCSGcI9WcOt1Gg2WPrrhzV2q
1eG+H6l+mphj30ZrfV9zesyX/sOiTe9jJY0TpvS7VK7v+tzbmN+SV/DXr/ncrwGc/rcajoUcb8IP
JuVk/jxfBlevP4SUNaTdlpTcseVc2/KjSBhX6WW5Lwd9l7RGdBjK4sINH9mPkY/7tNR2pgjpcQyx
FFOoijCpYUzIQnEVYmJDSm68xu08AgFNgIZ7GtCCKaSJcO1R72RK4lSVOYn28CWOPr9MJcvoMPI7
EvSlvp7+ZDpb/UZbzV2RnFGH+N0k7I+dI6528qNJx+uYqZTQ/Buj0u8zu300RvEwRKS4AxkqjyoA
WBmb2F+FfrrgMghK10kOiFufY3PghmSPVFyOXyTdmUVbBdZS1zCFjm+ZnTw0Egg6lWhJKhcOxKlT
fpnj1xpZnFlG5m7W2LsuiV2PxJpP64yoxzHPmamuUdTFFySE4B4VFWKWOxxbxEQdWTZ3CB4a/jv7
lIW6F3dj5hv5/CMF3RSAZUFli+c0au9dEsSC1S2e12iTbnQ1aVZdfKDrQyvD19CtwyCaE7/SJzju
8bua56DFdXjo6e3czVVjPpjyS9bXfljVJpFZCMRi4gqcjrwfzS4PAEvGpdJZGY2A+2VyauutNeHS
oqA7c8dG/qG1wRCTOZES4UFsCMcBDnhNZ5oh8+dCldo9pP9uqaR5rJF1Y9XTT4tqukCbOcFKh+Cm
sL8rhmog88A6zTHSYbn6SRv1RyO1uL3HJElawM3LSIF4AyHZZiVHul8X8jhSwSadHtB1SJluCpbi
TH0wGri4VaBvgnghdQLDgeiGnVorxcHXZx+p36lVmiBbX2OvLeZ3NWXnfH6TVvrDroY9aq5xZ8mU
EK+qvXMsda5QRkELN86+mQZMAeM34Oy7XLNyX0uee+7zHnl/d2WTvYwEiqfIRRNZZp4xLQK3KZ5Z
49Ln1tuMbephqqVfExbJWzY+to3dBqQ/fFj16iU2UY8OlU0oYVtfNUsMuwpBFOyvMd2ryN2PjSQj
ODR2Y1q+wnMciBiIgg6CBqmdrEB2ctiuubS8XrK0pmv+Y5WjA1bbU//R+2utk01Xot5ujPE6FD3m
mkm/i6hiqluNjJbFJrBOb/e2cj0iBAVODCc6T8ayL1P1bdQi1HVtfna67G0ZtIydXU3YoDDPS0hj
mpXp5yISlk8nDRepHT1JNKNcWmiMwq8FIGdgkiC9j2Znz269P+tLjbI3Wq7jq0rzB6innc6C6C1T
GforoShe5wzTjlra69BJ4RegxV5qda/NyH7QWI07TVXw+YpLeS7r48p86dmE3DBs7elk+DDZUUr4
ckXGeVdggWg+cw5BvZDfczSzLQKhgCJvptXgBm191hyO32yRkFLXBHnKKqGEcYDpn6l4tokHVTnm
NOiIF6CjyOO2XR5HXSS+IJw3oI8Qw3FTwUJ1ZaAl6sJ26JuF6wHoEUjTsteddLQ3LTFZ/ezo46jk
ga0Yest1i8VYqXNP7+eGel+6E3GEzHmQVjEbpWWRF6tknczZFa2pTJ9yJ9mNYukeYemDtJWnAfaR
N8BsDyhNs6AOB6zhvevuV2iBuU8rf+izL9k40pCBVtO2Mz/vP8akF83ZALWi6N9q56wN3KG/LtZj
1WjiNIcdxExtIylcZyOI7aeeJJudubBp7Av30i417dYu6eV6vnhzrpsHaQweYkdgWIgSR1wKtJtu
b70ken6IWA/9uM0iX4YoTkRbvJRhzgTay8FnX3QMceIfDOvL4I7Ey27RPCV2DOHcqZB3eO3jE9pp
B3rfzYIuWV9Eoyr+uLnxRUVHwGh+5QIbD/mQfMhYOP2l7YSXieYQM1WTfIGEdZJGMGfRochTb3bB
F5d2qKES+LJV9VuT6c+bLggHbYGrmN7b0oU30Ez7U9vM15ils0bHPYRi2CsFi1NteY0FmsKEqNL9
lFHjIhPtMKeoNkJtXgiqdMqdnriniUAteBLzxaCmHACnYgXA4h1A3rwOGgaLxqAQqtAatXd799KH
tXUAmHhU6fySjuuxquJ7fQx/DmX20xgIbTBQz1rriqnGmD/pm5TSiOlSTSTce1LHqPvm4b7pozaQ
E3ruCMVcb5Uf7bZmkeYkRwGJMqJl1xRb5FwWd53b7llgktqUdBW7x2UJjU8CX/3O1eV0GSNXu5Yd
dTG3n7h9uH2ZrWX0AFQ8X+g2Gne3h22PNzgw352I5x7XVXsmsXQ+1mOuDlEWpa9Jr8PF8VTdtNxj
nx4+NtxP97LQxXlylfawaHkJ2cDvKJ0nHJn9NzvNkqCyNh8Kia13+WCGAZIg7fNYtLvb71IrZCsO
e+dJ4Hw6sRUrDlhbqksal6SR/B/uzmPJcWTbsl+EZ9BiSq0ZWk1gEZlV0HAA7pBf/xaQ9bq6r1kP
etqDhJFMkkEFF+fsvbaXf3tgj36bhXF2YZ59aDbcQN/UxIWyS3/V9HjA6N4WXxrtsuWufPRIRCAz
PadxN7J767NjPE3NY0Pve/Xn2bprCn/vl+kBScl1Xb/r0AJPBH91O4NSy2tYBR/O/HfJmLkigok/
xhag/6BHONFa5VyjjCmjsoFYTlGO4cytfw8e+Z5jW7fPLHnONLRRONJaPXSdYTzqLZzZ5W66/W7Z
lf0zkpy7tpKyuY/RYGAoRNPf603y5pn+23JPZ7JvaUHWYhv5wzbxZpaMJqNbvMk0hFGEaWtfZSE2
onaa336UkKTlWulz0BDYbY6jefCUqz3atWmslvdCF3oFcUj+DCLAnjr58b31RIDPPIQCpTeKHbz/
snxARl4/MF3V77kDo5fzAFBxVjc3x+vTjdDN5lvAXlruWrkJREkhnKcqC/ODK+zuAN2lfkI7xTc7
f4gBq10/9sNvzSGMzTc0wuQtNztrWq5ta184b2EQPy93jdroqU/nsgEUz21TOeJc8Lu7NVahsVRr
7W+VI26eP2/d13o0emX3hNFWHoD1VgejV/oTztTuzx/uuwJeFtaJNuI5HFm4m9YYq4tEZnZT44D1
Vy/Er95+JwLd/MZ7AXO+a/QL1FB1M6kO/rlDSUfLsvOfNEFVp2nI8TqN5vTIa1yHcN9+BYL9ZW/8
FC75RrbdE2tn9xboMSPeLH+iWA84vn/pCJk3OQTIa4iG9tq3brGp09H78UnbWF5KA/2tVV5w9eH7
XY0KvUghfOZk/PC4DQ7LvVjyOTgt4+omBo2k1fkOepD636P2tLweF33EGmqLfsvyOQ5dEhTRT3B8
uo663/yHihgVjxBBeBsrI73otRdsSuX4Xx5f1nIP6hA01/2ivjN4Oud4NMEHiVF9yUH+eddOAMiF
Tadxx/Q1t+o8QvIY8T5jfpXLc4DNB79jlfFD5DvFuZiHpnlz/+kmgrvyOibF12MGoYSlZvmnKddN
Uozy+LMc293yXkLLd1Y0zg4JOD/2Bng3u6QkkdUhoyhFZrE8j9IcY1V7bvZISx0qDnPuzoUa80FE
6XF5nhhGKgD8BoCZqdEdxg6zc1JOL5YHp+UedNtbbB4ieJzqyj6ahT7sgF2uW9MTbwIiMNy14Tvx
s4AggjE544Om/17rv3otG745eXTqAW54J+q+ueoxJQ1vfoBu5hfqks5rDr3uQGsN+2BMJokhz8sD
ieMetjhEsxPzeb616CTRGS9fl/+shB9TQMUP0ju+ug0VwMzlWdNsAlWrty9pI92jU+f2VmTJ+O32
LG6Ql6ihKXatHosjWUD1q0mBb3n5SF36NWUt6woqa7gbeYIOaX6ZXYdAxfGy51Za1ikRfoqigttL
7IW5VP1nNQpWJ2WqDv3gmG+TZx+WlyiskXiCaDQuZKVZDw44zj/P6M5c9cHL/cckdc1zNzJWL0/p
hrRC8zb+8Adl7MsZOYUrK/vQQbQtT9kN8bjxJ+LHcO6HjySmocly2aQRuxw8VKWBQULWxgPUQusy
qR4N6Pzehyo+UuaZ3kTpsD8jp5esZaJdKuxWRjtOD7Q5cFna2G2GqjFPSWoXz62vff55VSY/NIh6
/V0nZ/iKrqT781HLeLplkVe+dhN2KEVm0s4c2uxb6avl1bZTD3UYv/IRWSHRN2ZIjdgUT38+HQmy
pYkqyVgeejeCZ+GlzZ9rY7SvPYXRZ8/o89Ng5f2fL5B2s8lE/+UjkdtZqPNojgj31W8Stqe8Sc2Y
JQLzT6yN+vC+/OxGkJxfZrrH+oqGkqk7MjIs4rZJqjhLAhX6aFWqnLj1Nq+OTep+aUZaHQrLqa/Q
KlmalFa3d23hXaHoOzvfG6dZO8Cs2j7hABTH1LPUqtfZrEIZ3fc6PJYmaPM1Kz//nqrpaVSNfRWB
xJtXBfuSHSxTzA8ME+0BdeC0tXoXKL8EExkM7rih/fLl+TjVpZEY7Oz8OeM2wC3UD4Qt1tZp6PwD
KYre7Lvyrh4ag3Vkt+Ya8eLWmMzuWcvtL8oYhzz1nTeQatHaNLvu0LrK3MUe5yjKm2Ebd8hVJoWN
OqxRRyyHqDAR71BPmr+08uQthJXl4uBALGgx5DczKcyfcSr/3v6f91vuvBysGYPw52o7J0qX03l5
2PIEy+0oxgDRLBf/vZFhHKGkh3rhD8RvIf0BxYFIUnnrDmH7ZvLleOW5xHpwtXzbZeVb6dnUXxJ2
QLGm0Fzg20jij4IOFwviAh2ZiwdTtggw6vmQtTpr3Qr62kiS3MkIZX/qVcKHq5OF508OKYZNu8vd
b09h19ICAxpEA/eZXn+17dq8ZRIY0q3f3T27df/coUM9cwIjC0NiPiyXMiKt8M5bg/mc5f3akTMM
Q/9LLCiYeGZHLIcRUTSB2jH5M1irgx6RC4yDWanzkchInBFhZSa8TVKE+i2KrTuB4Bcvgia1fDyc
ZXJrZmhGBXoMuGBsGNK6e13eHNXR6gQxsNCrueSImUXZPxnutTPmsXBXesmr0SElkVK96CnZzDLj
AfCu+KwW1kqqjEtiYCJdblv+l8jqaOVa1SZux2wDBQj5CW5KlJ4bFgpgNIhVngmNsZUGG1GxixML
l3FKNSzf7p7l2IvEuY2omgCIIuy2wuxuNriUomVriYMXATPqq3/FWCJi4hUlAseZBXsKgWpuqF45
KMv5O3+e3WmAWizXi8QAdTXA9IhtdTTC9CBpGR4moy23EUMVLRb0fhNd643rUHJIk1zDRuZpa7T3
Em9f89jaZbvXYxqpWG2HvSm9C447LA0JIPsVXWgaIpgfdlPTvyU2gChR+wcRBcGJzaKtnOQU63BI
UE40p6YbKEKiCVw7PtEiiz6pqgTjb2qOW2NWUmlD+KuX8nfqhcV6kWOp2rqBjKv2jXDvOYSzjTn0
bwvfCatK8QfLtlz6g4tqtL7cqRhCnMpcGLeN9TYlWKRIe3P91nvQRB2fJxO3R5lW/rHloVfZd906
lwGy31pjn55CWUHxl24SI2mJqQRp2bpkUaAYXZtdNu4dA8cvWJT2hrkvPUZT96acdjqr1MrPwAGq
p2ms0TaOkXt1XGHtSPgggLCNnTVNSA9ASohJqkVxFQ6ABEaMb8lANr3H1IB5VrP2qAnI2W2dHfKd
8BxlrKyrOsEg9RLZffiQiSDdWjkJgA5hMU9aSZWRvwOzsqVmm0HcORngiqmvoBnNe8M4VEVuAioP
rqOqvN1Cl8w8B2JTW4t8L63svIC4lkMxwMaQusF21rzgQpvJeAx3/x4yzSjXvUBhqXvaL8LkXhHG
qDULsBDASfvmxtpWZgPNBgoi/xLGvO7LIe5zNw7mQ2wBvvFmFTjQFuApbHS2NSt/zmugIYsQrTNB
KvSWuCxqs38PCKW61QRWbaUV4ieMi2CGPpRrnCB/wI0LKW7o0Ka2VRdvFpXiclgEion3BttrgPQM
50ap9A5uzdkBO8Z/Od+0aAiXSxhZ0GF4GBhn+ko+DIBYohkFtFD0zNGa2YnDR0RwwJ5qzUNhJDpn
ImFUORpQysEyzsmCmHvYAC4x/p60GaniaNZaRRO0ez/DYFwMlywV8DbMkMWRxzRaz8HPy2G5qi+5
0MH8Pzrlc1f04rjoLZdDYWnOJgTOwhSCp36aDxX6wW1RYo5HXWuty0ncyPt5CRpGecyT3Z8DSqp/
LoX/6xJPhkofJOmGfB9ww67Rn5ZL9hD+71eX/9Arb1OkbnWIanwSy8GabfwZbNwIzsduYTYuh6Jm
HFuAgv/e5meEi6ZxZK+1mX2DVhD0TYr/I/ZJYmI4eIXXjAZ5ssaVP2OashlpFFuTWDtFPaw12xuO
U8dO0qiqsxH4OarjIio2dN0ojfqM7abeU4amBWrupl682d1EocbWH0NVWqwlKnHujdkEPzJeRHMP
VlPYIPNmbpTyWS0Hl9U6NI6k+PORtEUWUMQPqFLOv4rl7WQN51DIdl3XDqXlI7JMsm+E/umZnNsN
kXj94V9yJJptCh/UDGmEhA+U10BQT1aO2h9qj2PbwwmhS0g3AFqmmAIdVg980kzKNVskBu3C41Qz
S7345/rsQ4tCso3xyJYbnara2gb8AjCsOrVIiHMrZC6OTX7srYlQljCocheH7cuC6RtnBNIyHCyX
/uM2nAunmuBvOq78Llrk2dsKtcE1nYoUe0kD0VKAGadXSIC14WMVjzHSTHo07L1CV3R32YyZwn7J
yqzekS7o3wdcoy3b3G96MMWmCAA6BBlw5iIM+2Nfa6BCQuPaDklLCTjidis6uN6UXSxUPOTZyl0y
xDVxh+Y1ocX6UjjNcPY7K99kz7ETDE/IN4NbicaA3LUOlioNQQtsLrNRAGMgQkg9JtF47+tqXLsK
W0/ok/6wQnZWb6XZ06bJu5harAn83BH7gpiZh6JHs8zqvVCbuIgoKafzdsVzbihe+keTCu928Gvs
GXnfP3qOwzYKls4hdsedOWnlQ9GUVIld6yH063JtBrRumgTKAMWXDyMAJlPU82idYqt3si67GOjE
8HRbYueaObbfKprozvjmpiui4CXv0t+NHlbX5Rq1eJaAgkElT4NsLQPHfh9KlLmaZ3y1Nup3yzZQ
X5hF8j7Y9Xa53as6ughmbBxdK2vemqLZC5E6T0EvPpsxMhFFW9SUauUezBEBjDk5L5XuNO82ff5j
leD9bqNSvgtjcgjzLGkKzf/rZ5DCnHwmtgdEKYGuIkIJg+RRF6xxvW5s3j0XVpsfBD+1jWfChYYF
5Cbb47+OKeXskqIfnhSOIjKTloMloWybLGGPaT1D0ithfCutQTxQOC9Ri5uDrVqyk04+PrS029l7
vNVK89+sUSa4qrMrjZR2q4mYCJ750phMBQaxQRwau+TUcQjDlpk9PsZ5o61Nxx3X4zSClxtJR8zx
oxCZkY6rLtWRuc1CeW9iBMrbsYFk6pgHWeZ/FU2rAxCqqreA1LB1kUiKbfZMXrYQnfm+3e1YNygc
oQSvdtFzkHUHwBb62+AnJzyj8TolrPjFw8x0LIeuWaPgop6s3/A2OLwIJNcI5AnusOWE7G9QV1h+
w9bN8hCbY8ZUGCj52NRFC+5KkHaXqWIrJVKirSHbY9/U1Rua9Jk5l9/tKUX0NVg3Nyif6EyZL0ls
qRc3YWhIsaeMKj02QyvvJe/C9cbioCxVXpYzPXF9C0PlzhtpdY08hm+Nqa58ysu8vVpmQ7gU1wwP
0Z6m13RuvHqlWaTYWgSf3Q/akNvv3pDvm0kUP31AnS3s0ujW5QMpq9V4oS1K7duxcKf5DhyP+TB1
08VJqaMXMM3YsXiMfzU/siDNFcFpybpFWgE/r+k3SeiOj8TKVscuptsWWhl5BIhFypGGNkx8lz9X
Wh8mxUq4HPram0OlfclSAmE0fe32E92VuxmkdOCfReIlCChbuDWxV3MpgVJlRTgMNC2MbO6uyhwc
bM04/vJzd+tP8fQZBESdJDjvNsC/202lkxiq2aN6VrNTq62n5NcApN6vPPcvLcVpt9M6nDUsz/yT
qNSWgSz+RAAJB9iPi1Pf6sFjO+IrIrnPCCLrtXb0hAYiE4EZ6+arE9b/XF3+lw4nTVKHpaKAMv6M
AeFSDaP9YVty2tchgdjlfLVuho+uMVDcmf3f0tGnWxdHxBEE+X1EDHAm7I4Frk0F2HGL7E7Vsli7
TUSvNBmpm1De1d1f5CmzJs7T+MVG/09QZDFCufe9J5Kd5zaMqFe2NfUv5d5xIvtvXXU/gmbyeznD
7xHvFPc8YpWUBCXZ30S17IsxSz/6pNmhTUxf7WT41DOMwpwf/rcp/cfaN8EAu4LWTDhTjcWB4k+Y
wOHA5VA5DMsip0TqEFMALQVenucCNUGhDXZmiPaaN5mbyNOAVA1dfwf08AnOdjrak1RXe/I2iP6r
t4qRvUjt1851++eCc760bHVPtKhca6NvHPkR2XwbvgBUlxGPJVt1Gm3XIR5ePYs6fzFqnMGpNX39
ya31MeCfpEqepCaNTdOSLhxNVffOYz6yBo+5qjkxgKm46xrc5XpU1LfGoGKLRtbK+yQGf2XLNdlP
7odFhx+iyVDrxh3Q1j7HIYjLJWwpmMYHi1LS7F5N1o7b24eywy/I/Cq2msqcbWxSlyH0Wt7pCrNh
7MxhbWd4ZUVpes/NCPFNitI95RmZZ4TfeieVtdGR6tG0t3LnmmZ6/BlHwDamXPuJgdHtunRg7xqN
2mZkRP4lh9/20NODBbt+tTQYX2XTGTeZtm+DZoYrXxTOJW3lV9MYzXMeVQDb5/qm6zfOt/85CNzN
UjnGS2+Y+TlQhfFEym65YjTNWfmW1us0ed9pZWyI5lQYxF1zO2GbOxom9hGZpuleThTmfFGrY0fI
FkbEgN2Z8vM9bREmMT0aL0hlZn+w8PZ0vwSpeODhHVu7poi0t/SLq6eqsUD8K8yh/3yDysw3VmS+
EOlJ3HmQyW+ZpDvUyNre6eP86Iv5U9Gt5zpLrKOe5WRpgEE8Ggbe7s4ZnuJp0G6G6vbLNcfFecSc
Iq+E0SABmeAN0dzaOF5i/c4m8RvHvb3DhuZvI5mAHpDed48kFjM5S7E18bf1TSkaGXU9vcoB4YUB
xPAz6F7LOB0vbu+PCCqldrV0u4DGh0Nfq3RIWNP/HBqx97T2LzoZD30aIizUYHp0eIvPmhgvRJ6m
r4lGiKWGfG4Vl2lwHzFb3TkrYQYrvM64cou/BtCn65RwqwNtqvQ5L45NI8kZGF3vFOnas7QifoVS
UiF1zekmyuxaQuxiviMXYoLbRyRKTlREXJurZTMti1adw9w8YvwLnnNDQwCTJA8tHvLV4AbyxhDl
Cf+W92yrqvkdon/SrhiXH4q6h0PwWuhje6V44d+k8gr2FZ3z1sTxvgjGaTWERnWkaVxtplrCoyp5
rHLq4MTTvWZ6/54gyXnD7oRJknD5Iayrz7nz+J3ENebvtCenSo6s0AoaCLwbUhyrHqcr9YWT1o/k
e1blLyq8d5Un5mOfRT5W7iHdVDLV9/AGSTnv3RRnrDyVdi3fMFqdkqjASzmfJp2E4G7ivQbp5Pzo
gOnnLXz/iMS+ONss7ddhbCRABuRedRR4Myt8jawBdRE61l/hvKLUMJ8hgN0KLNfCf7Ss2sMe3nU/
PhOLS9gQ1LEMGO5oJA9TN/fvQ22jm1P7SvjytpAiYaoj8NqZkYR4ffpdXGbpxZHWs+3RZXETbbqb
WpJvyKpID1EwhLuc3gctfPld9DSB2qb4mxoNXTXSQi89uO+T6SZPtV8lm9xOCWTxO8iAFgP25Dr5
2S4EKUhW5B01PRcH6RsGn32LXGzS+ol8ucE62LG9wUCcvzswac9qxqMpMs8o5gY/OpMFSW7Fc+Wl
98YDNWF3bkB4HfDIygPNOsJOOBdG5O4NQD13s6WX5XafhagjmrdFfh48Yy8DxRyWRB9O5PW84BDV
t7YRRiWvSWptcx3HCXatrnwwU6dd8xLoPxlshXjbvCjrNVITsMQyeqzSDAQ6AtwtBSzjqahT/YkT
uMHrrOiM2sTMkC18WaTipKM0Wy2RBIxPncG4Eof7uNK7PfMHsqiZerTwj6qEWV404zFCgL9nxRGu
yLbKt3qZN5i7RXNuCEk9s1e+acTmjqHqXwcAbfgerSNrk3JT2iZlvjS2ziyzmN3kZ6zq9GFonfqs
Z9o1j82MSNFcMcPZoLBwxK4yzNMX4qD3dqHk2UjCo6EX2kMYTTAgQdZdc6ph701Gj7Js31S0IyGo
uCkM/DdwYSBKnfhhuanIDOS0BZyHKh9vlZm9RInuYTtXUAKM4B0GhPuY1O/dsB8onTyliaAA7Nbm
vhtILa+gAfmCOolnHFQMQ5pQ301nNeU+0ljqFM7epF3xZbl0fFPhfDluWz+lFaO9LAr3R69J+xFR
9JyNRMhaChsNKZNp2wW72nHLg4rU8K7QJaUl6JiisPOjptnyOXP4wdL+OPhBJN2VcCJKf4UFJS8s
n/k0KEo1gMpQwuB//lHtvN21vobIiFBqQKjtJ4AZSZJdxo51jmh8DyKXaL4VsmKQaCUSO888t/EA
XK7jk0jHdnjHeDKtUvQUNJi84Z01C0LKsHlqCd+DHJM9socoN33ZBFtXuM3BoYAx1w6i63JIIKxt
nNIgWSgi79ZW3styyCjtjmaz6pNieO8LxFB1GqUAPGO8LW6ABUfTT2Hc5lcZMh3bJQoYYyAmPFex
fsrCHnZpIasvKlUPygo/NEc7sBfvWFoxFKQt21e/9aHbfpkjw13aYpa3XV/soJm4CFJyDdlWl+/H
Al6sRtvnRQE2MQJ2Al2tYQy0jVtYaQUVe5u9elK8aEEmzjrV2jRCuq3Y0AQZVu6klVA+qqY6mxr+
eZi7aMh72zoqRHulMozrKNlmityrWZsAPEVk6/CbZN8G1v2xdW11Be1zidwhZkspEJkVNJw1RC0e
wQnvqqqBUlP4DiQnWtaBryLP8QomadrOWI8nn2RhYCtf0vKCt1Z4YPpZjqARFeHbNDjl7o1Nfom7
JS/vCEy2nWf2l3hv6CK6R3GdvTpxsoGm3V9rc+4GFtK4N5HtHWu//IBdZ9zRsZwJ9KuPVuuWr14J
p5dgHxoy9UyeHCqKFWnyM4wnle573wxfyCzuX0gCYhuS/aaFpa6aE0mAKlpBfy8IN0OIH7kohMDs
k9ZXr6fxqkuimg2npQWhKw9SK4CXTIzNisEDoCwwHxYYHKDgUhyzhjPOINiEWZMeWAOhih4GymcC
IKLX685LrNQdbFfxHUAVRfyFIKWJnklkytddm4nPsopo4HjOXxZtdrecseuWwyreCfZ16aenwhHG
lTKVfi1otVyR4wEYb7SLKuttSVnqE+DKuK1VnJxFFL4rasIHOniU+9i+U3N+SBpsTLVVvAAZbx8t
zV85RUmXnnVooTf6d6sBcwDBYpxbQ0fcRtf06PgeJaO6sN50YpB3yahR/sdA+2a6yAWG0cuf+8Kg
VO/L33BrXr0KmU7XJhPbV0msEKWNHXU9ooZDkASd/1x41TUGwEjRyoFzQJFsbMZD4jDSgYYIWb3p
kbWDWG3dB6j17AnkO0kF9n25KY6lvy1FVx2cSlAzZNbM4WRvmVaztap6qprILC+j6fyyKWmtRau9
F/U0nMK27h8SOxoeDKeKdgEWQDo3LSIiusmp46P7H/T8jR3fDatSvWmSFptdoHsrhfDyQPfdovIR
uZfUrO8eEgjlm9G1x671pKhn4GjUXr1W7Sbp2GSl6unO0izv6rbJGYFz9eQ6nEylJjbEgDqUtnKa
IiPFyZKi6gHOSbDH2wgxLhevxFBx8k3FQ40zZWvbAWOsb7y6ZMwfoihjwWCIGb0KqT8DQBk0SbgV
4RRdwVH/c0iCJjhlJTEwjFPVd1Fo7nk5gDxADIEvkJJLkG+QY1NGEPUzYn/j0WtFdtCTOf4gyvGn
N+xDEUAkrNoH334cYSO5jXpM50MNNF2zUSB5tbtRdFU3hnGOez37NICzr8fR6LbuCERBsVqh1G2l
qDi1FM1NG62sAlwTvWhjm/u1s26GyrwnDVAb3H7q0GmUDcde6/dyHLxtQyUVA0/pn8o+9ndGUj+3
ruefKWn75zn0YyPTqd5qLulvUybFJdHK6VmmL4CA8k1kJP4e4nrzgjSEjbwE26kp+btwkZnYYzxt
qn6oiCdArOH6sjigUj8FkKYenfJbhkV0HbtFDDq29z7hxAz1V6tr1TXMkF4RwagdNSN6GicN4I5o
3ZdRcb4nGMX+7Ku7GN43HWlq1GjgVPMV1N30ObjsQZ3QSnfLVQQi5AOSfTlQIljpoowJrjLse2WN
NfLSCRaIU31YUlkPff+77432YZIRVgaBGqilBHtlL7nLDA8yWj/m7E6DeuOjLoGbEr6n9tDtsl7X
j2bSPnCi0ck39W4TtuhF3Sb09sb8U41FtaK7A9e9q+U27OYGdhLa52E5DDeqPvVJ0VoVqxg5D/h4
8BWZqd+A1qtN05dQZ/t6jdDY+nTr6VBMlvtYuxgHhDgKYbm/7ShCV9ymw1Pv1RdWB8GhT3TktiJL
X2kHBrdklpPD+z05DWtr3w7spxIUZ9VQ0wO1fSooRzUpjIEwRQtpVS2wOZBikDN/J3XElieRtzzt
bVAJcXc0KKicvLZbWbYZPKGbTtdGFtuH5Spir27jYc19mHzjMlQlmrWugQTvc65Ymn5FzQyVZKhg
5465fhV6p1/z3mRET5kSDSuSz0P7WUBueoJnKZ8FS2QtMj9LV9dfgZrhktPKfy4tt2md36ymwtp7
SkM+ienq2cqDK2WU7nMaKXFVY4ewiYzIcmgCdxUJhgwDDRJm1JYWYjR+URiFVtQMz0kte8roGQYA
F8Fy2xfN3ZFmskrzyVpPsnNebR+x5kiY4AdviVjBJBXfrfJfmyh6TDjV97EzUV/U1UM7YT+hzcK2
XYXutHbiwf+ZXbJm6qHQjiMoGzqaJ71EvEM1LnyxJdppM3ZPXpwPN0vHbBYncnYOiPyIybY5mboR
nrJdbtn9Jc07sA+qhf7ipGjjK/ejSx1vJ5T7u/eo/BptjvLFRIBVQxZ8ooRcrfWpzD4RLr5HNCfP
5cRT9OzGj65CniACLXpk/ERun2HjI3PIoUZJqyCvh/h5OWgj0ePRFHgnsy/qzeQF06YHB31ZDhBa
5L6Ore+lghujszQ0GCdV2/5lMkQe6+hBMXodQOy1h5T6K/108tlClzazpYGjptOGvNrABZnUkPon
o9ijxKpXdVjQ1O1URz8rA8hr2BS2laf2eqpRf7I1Z+/S+zo4lH3XWUMbr44DtkB0Jg/+Dx604FFR
4CKZ3S/2tAPI15LCWguIkmTfnJ25PFzbvfn/N9uT9oKJc+//DoV/+Kss5Zh33//BSvjngf+D97T/
C6elawcQPC3ddwIMzf/AEnz9vxwjMNgiuqZL1PxM/vwXlsBNEDR00zLgyjvYNOWfIGao8Z7hmK5n
+AZEWdu3/1/wngYW4v/TiQsxxLYtywPLYHsG2IT/cFznBQXpotLHw5BXz31KYmJYpM/2OIImjteV
JJMv0ow7YX5UiHT86r5pS2ri+pp+i3MIai9/qvD9SDoWqPzsfTApWEkshMhfJy/BG4jrcvNugE8g
H3sActtCU7gT4wHvOriB+FJ0LmYJGNH4QvhnRRGQ5+Fp6EE0B8Z7uSCbF3jzjHHGTx/vfMjO5ox4
tm/1DHwWP+mMf25mELQDEXrqSUHHYuxu7RzcCqgzJvE6Q/iLMWM/epClZBa9B1ZusB512lMbkPfW
UBY6t1K9pvFTkjbVfgwYdlRKjwhYD63aZm8oSapI9HcvXcQaRriNx5qUwyq42MJIkUXB/dPy/JRP
8Qi5s0/2RUd1rnYtwnuJrVjpJW7iKCkpaqa2DgXMGDdTnLlrXRuyo2c2P9aY/B3Tn9zQN311va7e
TqnerdoRJGCX+8eioxCTuAC3EEzRe/HTY2LLa2Zd+0GR52xDTohB8FhlgBXMnQBJ2Z6PJcVE1Ri0
9XGiG79tgiy5jfFI5x+REMDEaxLZ6my4P4jCaPJ2NqXjeX3p4bUZUtxeDf6dfZP32VqnKrDpAN3s
LBJmbDdEhDnWihBPbD2BwobWQbAgksTR9laavIMKCejyjKyWI5xC+CgkGGJIkZMnXwA8nLumnw5B
RQYyHG/fyVa6BkDUEAyeDvLUyb23gVfcHdvE+eKCftfgHKwV7YIpz7Ujis67I4R3gF9h3gJm0EHY
n55RqHsYVUy9QXXWumKDq8Y4aDot6n6CUy208SVs52SOAV9X1gNynhxv1WfNMY8oFIRt+DrM+mkX
tMaWeLuCNGJrtSsVtgdI9/3KpGJE2jjmu8xFU1/45nBo8xl6RhAao//vJhcs9MOKjZ/s9tTidpAt
/qqzuZEwkKxMp2BVRJH1pPxd3GveMZ26TWOm7aWUEag5Vo6w+HPjwkPqdYCUao37gtRYElo3rh09
tF00bfvBbI/0MppN2nlfKo5ZZNPDW+WVG20lbhXcn/rHgCRk3UHYXJOxetW9+jeOMB4yyGcIv2BT
ZfhVaD1E9/J5iuGLtWVytf0IU0RBynCWuVsQBfrG6KyPoMnhaekEC0SoUFvZHJuQrUeTV3KPpOJK
rXZy6dUOQwmH4hmVO+vesn8MNH+nGzUKUNPcyLGI9nkSvkS99pdP+2mVDT1GMmckSNzceyzVRjeu
t4WiFlAZ5d8FmQWkSinIw6HF7wUrp+7tfOgaF8dXpOU2BiIbybg1lvLMiwXLP0w/CFZPokwMkMHA
HHPT+8HiBAgrqO9WELzQBLnIhtKOC6INbEIBsy17DbLm8t/cndmWm8q2bX/l/gC7AUH5eCWhOkun
nbZfaM60TV2XwdffHnitJR+3ve9p5/W8YISQEksIIuYco48p1A9WDWCwd5biKftqzOP3bJJqtjKQ
I4ErNU50cr7qHsVCNcxEo0PvWJYl/Rw2hr2NbIam27hc6v1Qwlkcab4UjnUJPWIQih7t3Zxl0042
1ptwcmBXDTO4eWwOk4sWNKQGsCdQ6oWxHQIiN0GExgh8r1sJkgEwehn87gRRJAgBIgEW/MF6ZT+1
Ihrv6zkujqbNxciw3MO0JMeugSorDzNC/hKVe+efqqI51D6OU6xcFEY1hMlbKgGWZ5rH1lxo4aZF
UHjNZ9ubut2Ui+ZQQWhvdPFa5XBIehjv+wHF+HES1D1sw26Pw5x9GpGD7ICOofws0ykYu5NssBHP
vd19WiwudFP/0qvufjp5EfnmXC6WIr6MjRFuHVHQ+LSe3NHcTxWBS6AdkUWn8mOdQ2+j4+w9f15y
WkpZOCzB4p0Y0WZIceztDDnSnSlIE+uRgXc9k/ilXzG2gpg4T8RB34N4CQG0RdVd5pD429vvjbpc
+4OAn18Q5Fy475pvH01ysA4akRkbfCZm0PUUMRt48Vv0Y5qDIsi1v1tUlSlHEyQfplrQusbOcRa5
aarkbelFSb58+doHZFZvtNRFDRRhKhEGvfrQ8U7hEYf8G5i0JuhFfAAvg1EJpmBE6vvGV1zMmC64
nS5cYSjEReJn45SfMpsLhoQvuBEtZjOjJ+1dYSMGmxlO7EPqWbJns5KcCr3pb8NWfBBmcmfjC9yA
eh+OWsnvmIHIYdQdoNwlo9FOzZoHubclaSSiwKfU15u6yJhRSZzv/T20u6emDXGQmcy8fE6i2jmQ
CPGlQaUBE1DG+yhG+KSZ46nXJ3mOTXCXtuNsptz7oFdGvy1cc9nbPTPbWR9Pi+eZe1G73IpzpvEk
FLC+TUo+48ipDk3GwMMJoyea4qeSlCjc4E9zvpwqCnzEfiJnh1P6dVRy0UjTg3TI+K/YSr9P/2XT
zAWhCOK+8Muj1mWkRBmG2DBG52vuMfD40/TujYynW+9gpuG3SLofCUnxNqJpg4jC6llfSGlp5HtG
PPaOXMSEr2c6oA3a9VH2jofuNDgFLWL7NZHeux2DxxjaT0R5H6asf8SF9RqNi9ylTfegpVcuCuHW
cHEeOulDyAH2JTBsa7jTLFy3miPumgh+KBURLCMj4HSuBduBnjr3Nhn0dL42jDYOeR2ekvFkt41P
+PDkqFzwN2zlBRMSDV3UGVjj1agbhiNWtB/MNEKrKR4wWX3KZIHZeYab23Ny9ULcVWEcHVKlTNJT
8xRV1Ws7qARWrm5bl3ZsYnRwihBuC5l9N7HO7jEwPUB8/rikyB5TsMdb3+5300zlPOrlgZM7wOyA
2bKu+d4HxitNviMi87lM4o9l03zXRocIrRIbYOgcIh+fdu69AM9IyYF1D6EuAwdp84aoK7zqWYuy
bFMztqoFdpLCLvk5OYTWhinCS0w3kQfB5sidPQoqFcK6LqaepIQhL5hRZ9g8cX04/Dab/BRGyPnI
bv99sW5zlJJyfYITgCGng3sTcfVfCb+3MNgWO9BJi/YUQIFQq1RCoroQ7K6P+XHmp1G54v8RVi6j
kwN8hb+LUUWe0vpDkUG+pL+ibW6a1lXYunI3b2JXu56c3fof0XoV0hgqye+af7tKfmVfnjqLaeW6
fdUDr2vrYt2jG5p3W0Um3zata+t7/HrP29sZdchdEuhMjaLrbUkdca7GDzSF/JPjmtmh1rJ7ID02
EkakFud1B3eR+iHxwhOOiL8DeqFWqWzJ6u8w7XBIIX1xz/qVst2qvNJ2jdVeV9fk5tvij21r5O8f
28IEg10n2uMf228PvRAbcpouHdctLuSxysisLXJIW7VYU69rZ2LSuz62UBLntfSDSX2jt681jQix
zNdY1PVrhnPQLoz22clB614g8goonLCNUgmVb8vf3V68rv3xhm0WM19x4wSANyGqtwUy37+ymtdt
SWcXO1BDcrMewvpWv0Th6xv+Wo1C59UkvyuYVR7noLJe17VswRsKx6lQN5Ph+6rI95EO7JZp4tfq
lOQLS6XQJ1P2hOoypVmQioQIaPW1RVHDq3+tr5996nA1r+weh/wap9yrr682ySJe1xxlElkXU3+X
ATY5mYuFBmpNUv61GikRcu5FB7uBK9y6/esapLwuXKJPIPqrX1RpQwjxEiY1Ru3bWwS2LZ8Q6mQp
SX5dH65runpojWmDeV+t+mOaMRPtg7B0naOoqy8arJgLERURRjbnKInIe2TztsPX+mLTuCHlNTB7
+bVrwgPhiPOz0V0tcNrPXkLYXxt+bkP4C642JUHDUHqfUZ/f11QAg4T+R2nVL2UlgOR6xVMpaiyG
UZkeYlKidtUAp5jrJZM5J5EB2ZeMPOiJbSzyajYxOX+bxsuxeyzOu2kYZPeQVisy8kCNxRVnshnv
myE3dn4iPFKuEMkYM6OIKNNOXjckIAW67DINQvnSwwLES8Ud0iF6uQdLvqmR6Z9Dlz4KOYUPuj3j
HtFpZs7jF3JAkz0pxchkseUEKbbGXRPJ7OxM5U9+4S8WN/pT6zMv07QkPg4YUPbFMMhdPu3isu8e
FaVqEzpOdJI0o+98LyTGywdaGo3JvSkYEaLzUwYBquLHzCQ3aoGvyogCt9aadj2pc06unqp19bbx
j33WZ9cw7Nt+Ved8aVuv3rbCv1ufy3/Fhiu71zKi7K7wLgDBIXfXQ+mO8AYRk3r4a8G0hAZhxn1e
+atSpjPLFtOKc4r1g1OjluIm5NPc4Weojf7jrC8KScN7dMpotK61yneUtct8cmYquH8/pxT+u1HL
ps26rVFTfBAfRGXxwkEtbm9xewjgXW5MiXa9S0xuZdCTc9Q61N5Uwm69upHW1duCfkF3mJzpRC42
sFa7FLt5Pf891O4SnKyagsJdUNtuT9weOq0/5QCQoxqIkPtrl/XZKJPfTKQwXEj+fmndwU8xGOdt
avV5rZ9LSinzkFKer5EJcEY7FnAWw9uvAebrV+Ksprz1e42KyicMU92NTXXT0oX9aggBGEbXzPO6
kEMlzmaMB3DE105v1w13Q8F/rbUj4ARpbR49Bk62usAwLq/O6xqNkr/Wbtss0/C25kSLa1dZAHlU
aHSpbr/+tP6Xsxacr5OkAVmxVZEkJ22B5ZMwiASKYKorsTnyv1zXxqKQh1ybjpHywVhOjaloNI9M
XKOAlhVJ8/DZyPVVR7WsF8RKHdt6MO1kmZsKgNJu/euzImlXtbgXLQHSaa51kDW+ynQCzT3IQ13r
xLSouyRKHJgQHsIg9a7den9EbdCDmOTxTPQW1dkQY1GKQjXHboCVyAVQebYQsJy87Mea6b0uEONa
xRHbLB95obXdJUplRTM5P09q27ro+kxxOPi4DXWyra9bn8AXwaUqX+8f6bocslYirOfc+m0v9Ua3
v7j+rfXl/3Gb18XcU27vsK6tr7ttuz28vc3t8G7blDJ3E0bUzDo3/RTe3nndmeYo97Bfx357TZx7
MeY6k5yyv1PRf+2ima5y2PU9fiQxnhc5jOd6jNAPt9mDmfN7rySk84HhHVN8fsqaOvsoXsXVkSYp
Fwa1sVrmj1OPas5KU+eIqhWoNNnWVVQlO6sVxkZfT5n1zF3Pk9tidr37NkyI61rSWg+mp1SocHDl
KEo8bv+TilNfyqIEo15pSNTUfbhOXW4mhvrT60Ho7fgBJFe59zwZRIkoIJ3jyHBLXECeVxdMC4zk
zH+hUk4nUZBGHVtt6m61KUxPBR24cyKNR4hVZApwy970/6TVcxcHzDEtdn9ojZzrUjweEuLokNg0
/7v7Aegd/r/tgP+bf3v7Vnz7PSL210v+agR41r/IXiUB1qc+zvVJ5Wz93Qjw/kXpHWQgkkDHYHmj
JguCZaEOkDOmCwumt0/1/u9GgP4v07SoTzGXXlNn/0fUZOMPaiFzLQwD6jBoOVAXU8fwO7WQPAXK
+sLSjn3R+3sTueQWmuhFSyb6sNHeKEhI6Bq6qxFyLkSzikk2IlH8rYXy+AsA+l/44f/uMLDTwo8G
G0ah6Y/DWAyiPscFaXZT0yyWuenB7BneEBR+99HoRg14sqSrtWDIKND2upbuYqVN/G8O48/QMz4N
OjOCNq3wXcey/2A40sxJCQpQJAgmDLswt/JAGrCbwCqL0UUWW33OnPDRSfzPuWRahwyaAmVhEklS
avQFxvF+ShDN/DeHZVl/gGdXniRsbVs3yGMTrq4+v9/gknPW2TidWgpIo0SQrdNktdLmwahi70oR
zN/MM8ERFROgc0uZf+NKEFMw3cj0I1IHOtHoYFV1LOcQDtF5rCv/asx5e3XdQ6aMr51ZLkfbLx6n
yrSu2E7/WuS12+5iewKCJbnqlFNlgxWI54elSdCDafI1bIr6MocUEgElV3eI0clVr/QfWuM5Z+vJ
jp4bmyqlP08H6VCrpaoC05Oirh96COAFMJSGETdinKPbUMsy8i5AmBszWsj6O73ovo8ztTzyxLf8
t8s7PV0+eBWVKU2+h8jsRJdW+7kP3OgcjlN/4KJa7TI54tk9GR5SXKzFvVOIfaM192763ZfZI1Li
+JJnuX/wG5xvosnlpTSnlzAiGMQjvA0U7kXXim1qmuU11y1nb/jpsLHdo+d407VKMhw6cYmStWNM
Jz1rb7qEXaJEjxX0gMPKip8gaOBq1kjjROz/oOq7Q3c9303Ja0EVlKbuUOyWCKKYk0a7bGny7dRZ
pHEQy5303mEajfDQyORHWRBoywyHpN7mJ+zax8qPHhshgCWGJlrQ5in9UObNG5KhdtuNxGHiZt21
9BUfso60nDqZ2AvmQkS1zxZ1v3XJwYgK69BpsUaqEzMPylJ70ZqPS9ge3TIjJM+3PxhIkJW68wQf
OyVGk6SkGm+EXUwfPdNYNjBL8XXNETeMuXlzDB2v7iMTnK+Ru2j72hYUQVGJ+DNqmdqYq60m9Kd+
7u/dLP9hWFjTCJ1jiFIswCbFTP7fhFu4dL8Y9YfEKPAXgcl5SPW3iNA5lLY7F3mmHsORhf5C9Ec2
/ZirbGvXvcIG+NBKCgasKQWovesNVC/K+W6QRrcHmyUeraJcIAHFnBXk1zOdR71WOO8yomAvU+qV
lZx+5o5JPDy6702OZm1D8He4o7hSHIw86vciiVwi62qwzyGtB/hkO+QSNpcAsz36OXWUQdiQ3azh
rNksLM218826qqvh4G1R9DHcQBXTs27DMPQmGagG612aIv6DE3X2ni4RzlF14x6j1mRQrx6vi34o
PyoR8m+7rNvpQ/71ittr1223h+taC2/mkGr2cVDzttLEe7CdZus1CmMnWLetA7V1zTIXN7Bk/mrG
JdDUdXA1JVbV0TLlxeuOxsTkpmpdZqj/jL2oFsdQ0tRjThnGa3ykKFCUdX194a+Nv5brXgmARDq4
grQY9SJG078PQBeHdLJps770tyOROs6bUBoBE1cogo0BCUm98HZsXqRRU/v1d9atcj349e1/DSTX
1WY9XC4hVJTwNFkOPU079X8M0KU2BJkRAh4Zb1NGCq9p8ePBtyiBxzSXPsZoMKbhY0fbCOwPieBg
4oDA4/Wexxd6tN+L4WEMZfoJx8y1xFhQTuX45DbLJ0vAhZ4nRlwYvHwbNU1YE6aey6E4iqUDJydm
/YR3kkpApGRIbXsM9ejZ0vDe2AnUsNFNn1NBN9cRD+DoAc01PYZYD9lfOXzNcz9wh5gUOjpdO5oF
5YaaAWJ8z7qPSxley/KroXt3c+1lu545xIbr90T+V/2jHylbl6icS5HQTzZRSiV2ShleNz74pZ4c
0Erew4uIzwsWHGuUywuk10Oode+dK4MlscygLcnqRV2acXlunkqAUphAEAORTABxAY/qBkmyvdPh
v2N7rKOdJBGJKKlT2BMGrk9w3boYkDZgjYEmYbdtKb4jjCmgjsbLg2YDROf3+6UZHpyYUPpEE8u+
/565yClp9dQAV8oUpvU8BEOvblo+6EYHNTFJXHsqLcO+2VSzCtICfQ6OOpG7rJo/SsfgdlaaGOE0
iufc4Lo5th/dJTpOpgx3hE/Y+2T43k7FD2tZ3gC0fbS1Fsfl6DZHU/OPOKrRCE1JrQQUBR6tDv05
KXMX6yfjPR9KIzF5PUlrqPjybZON37oZa4rbDsjlXQBcjsN9VG/NS5wNXIz189zxC2vtDG0pid8j
LgBtgZ9ZODTWm5H443DYdfmjh8ZvY6LX29Q1CTDVeC4a40ID4bvh1dNeRoR1Ng9omT4n9Mt3ppvG
J7cZzoUL1nVKxKszfCMn2bwY+HtBCTfzUau0D8YADHMkAE4YiUPMt/NmFs0PZ8YvXScNnuYFZYXm
U3eqIAE4812OZntrVcs9UHUmVcSn2SZWsonZDO0H5As6Z4DZiH3nCrq+9lHaJnYHeWCIcdQX3SKw
IH1wwJHv9YjxpqV0jWa1N0zz0gzjHEQydndMcbXHitHMaZx/LDQJKbBEeF7DZR/101eoysvOiphg
RfET9oh3fuIY07A7ZC5B7bV9XbDAZ9Cj4BEgAKzaF8eG1PDsWXYA/+q5oKZNrpL5jZDHo4jLItBq
L0aEGX9mzr51dKjOernMgV8/AIglU2isLgKyc0H7J/Mbyh0ahDEYvI8wx/jtLc+jI55pzXyeYKdt
XQ8mdBymeFAjJbh7ZOR3ytCPbxfs0RTocgzz83NrWAWx7hjQ8Bn89FV2XWRe5kqM3C0LPxjr+uAV
+te5AZQZ+/U7vFyIUG6D8HzwYLIm3MWy5AMqnGjjj6PYIW9E4iEI90tRzXD7iVU8ZWBEg7aZT3rR
n83Ce/Tc5rFzDJQYGv1JmX2hc3KnW+6nNuPSBBV/M2rnxhtrrtryccbVT6vZewqpPEJoeam8EQyE
ihZpI4JQPc1/dkOacWEMEyOmJY+Bn5twK7sdtLZj7Y6vCF5shBXpJlUtoDGGDQG3oC+tCv9PcnWc
4uxGO1o2yRFdydXpsWggeLuWOVWyZRzICng2l9gEQwkvJgrrr7XIaNZaxqe0jwqi04j8XC5eYvAt
hjBA9fxFps4Pb9a/yXkLEOOjhvgws+ApMqSN0+pDhM2WFpS8Ivb6Xk7FK6Ue6t4ksl4obQH9LIhf
EZGfEzlP1OkG3WhxT9VSYHBD2Lw+s2779bSRO4ylyFzPqvql4SZzzEfz87pXWEPerIcZQQ23/3uN
QcwBYRfwZdODnh0a2j6lm3ZPAR+f9ozaKS7kvVnbQW/iNsgbgLsZOoZltzj5Jmlrfo3mQuR6A+pd
b8JO9di2oaf/dI9j1ciriBoXK2b53Foh+aCdeyd6k0BGg5FetQCBdenYEW9GPuXCLS0kSufO0F4S
1+V/qI7E0vslcBAzc1V1+fhw1gQ+oWpTi5ylJpCPz+kn5qzyYVY8nXkGu2uN47cpbkcA0xTy7Api
PS698G5wJVRGvu+FfxH18L/uizu/Nn8AE423mjZ/1Wqxy5WR1RAhQLsZTZRePXZJ4gA1szA34obC
TXfvFVkS6KL+qWnOQ+aKGcpY9IDCVnDT68W9Ab8GEVV+96anyYaXVPARnJNZkYoy2e2dNRl4HWf9
yc5N/YRfq7jWVP1jT+t4LdmcsfoS66JI91Eehxud+jz9IgP4OKF229oeT7J1AZok2INm5zJYjX/q
m3q4zzqymlWKWBlmGHPj5mjI5i2porOwwv7ip9Cz/Xl5DodJkvXiWcRH0Mgqsp+xwzH62UF0+Fq8
gjMrW2yl1s/uDGTEDMHtV+QWFTI4/WiYqMh69wtu9HlL8bBm7ifHe7PVT2Omo42uadh75UOeGSG8
g7bFcFwicFgaKHs+4E9DSlpvVXPxZXwq6aDf52rhm9OPyeswx+qc6M7yKUdAsbGP6RQxGeoZuVgu
dG8dCcs9po43P5qnYxJ6EDTgvRNZWZ9Cc/nuVfOj7b85yY7TYoKvx2JUC61ypbFdV7sBJDWxEmwV
0eBxk2JGFzfntb23rqW0IDAU/NPpWzdauJOwhKk94/X5Wyfw325UzbwMoo2Kn522fcyn7XQSObpa
o2Tf/ueH6y6t2m9du712fdnt4bp2eyvPklyrVG1//UPrG3D9trUegYhGM0zTqWuva7fFf9zm4Ylg
0PhvXtdw4U8cdPuhRRb37a1cU7XUbo+LfxrYv97r9qcS0/97T8KZwKNZJxAKve6mvw7vt+exXJB/
ub5p5jlwhG7vv77fMAxfW0+aAUMlAlQr9TezxuZCva5C+UB6Z37MF51RQZg+xFqZM/AU+atjFwe8
AcbDRKDrhvSbbmsyxTulEV6wMsOFXbpeuKOd1gdZVDzGKSL0mRikduGsBpFHlhLI09aqijs5uO3G
6otuD+Mmv/OKrt1rMSr39eEYGfldosUFs1Z73k84la9GJz6lum3BA2MqjeIU2WM+2TWqn4HckdY4
eZ4nrm6O/l5vP9CTm2IrPQ5jm1/TOMmvtWL06IJ7mBE722XqxpPX6g8pHG9cEPBQr5LD20SIsPbS
P7r9UmFZPH9kIr5cR3Iir+uahzZwr1U+d1r1hKEWiL3P1MXTU9ckf+2GOXS5Cke2WDZwQpbi0NQc
yWJ/SQqnvMPaiYZNMifoyOugj4gKp1+MQEcp2ArHJJgqjK69WhjULro0spEINMYmnixnl99bGiEE
zFTOEVS0ixk95tzY+Ix4Q6bz3F6AJVy5ms5XOypeGtN2uS6zRxshL8y0adoQMoGwKneoA7l1wTQ9
p8IwK7ByW98hEcoZu9FD8K3yPfZtcx8OqDT9DgV7DA1HxUFqY38MGyZ4S+5gNfTT4uDMybewQTTc
p8ln/A3JIfIq/arnHhBAtbYuxCT1qw9qY2vmhEmSbryn9qMJvoJxycwKXgi7Ig8AXzcUFN7/CatE
OgXHznN30nDfyTW2rq7d0nqKCDtTjwZ1pjC/oE5pqbzdf7bFyCY2cwfrYXquS0a9YJssbALsvq7h
xY72hMupaFxTMnDsr8M0OEcbh8sV/KI4ZGn6uvjIX3cACzPbuLrqqfV5Z6rF1evJx8KMH5v8V5Jp
CiK9Wk7oSciOJcdWo7CvIEcuQy0vvJr0iq7rGjpXOC4iKQO/qO+S4ur2SXdMBhtqurA1oFV587oM
tPAclOFmM8nNykVaaUjC7b+04uBbs7Fft0YQCXdI+KjwgKa9uoqgtO55W2CrQmGgtD/ZfpAQKsVY
+CB+uBMn6nOPC6vfeuoz7NVJvy6MAbbmYhg199aaiSA4r0WRENeFlkSIKX9b1bRUqlk7oiFt+bQ+
MaiXVOmAv/S3HdfV9d3W59eHro6iSmTC+PVnbk/c/uq67fYQEoTYWQND3tu22x+tRUcTfHgVKRyL
TRsn2W+HXkcOUwDL3/92fLe/eDu8Zj1yJPRI8ukFbNdnJk443wJocNvv9mdvh/LH0a67/HEY687r
fuiY3vOhucMAVRwiC936LCJmBXX2IRvcqzfFZF3RVNpZRVI+VhSc0V+Iz1Vuafdpa5bEzlCeZJSe
IP2J7Ts/ht7vwp3AiHUhJuRdb7V6u2Q+v4bWHnalnRvAMk3zSvHxMbIX58ioPpb98hClr52rkzoQ
iwBH7bvJODfAvIdLumema1Ue+jR+nVZEPbbWBRx6u4u/euUhwXaMoAUX5zTNy9lKTJ0QGoiMjmkc
rMH7EpZSxzaZfwZv1xyobjAdFYS68BA5nL3gEu0YDtoo6/ea8UjjNbpbwvIrTAvvdYy/1bT+8IsZ
D2BQIUa0R60dn8qR6yzMOoyJTJ62xNu0Aay1L7HGbXmZlulq4TxCHCfeB6t7B7hhnVSlg9QRxGM9
YRy9NX7pQu+xIL0WUtE2irPukhqvzNPsSy7zYOE7Crieh0FYGZRUvam6NN601YbYJ+SY9Hh0slyJ
Co8GwNzsQhldGPcrXWW9X8KOqZNvvdm1328bfTqV/ASRi2Y2FfS4AITYZjSOKxu7Yvcwt2wqq36i
GjxvDatLDiQUZ1uz09+mpvva67axh6aEjN+CFVZ/XlI7+lB02YGoRWfPSXI3kZC7qaz0cWxMeKTt
/KCN4f0oKejwU7bO+XGZsXd6CR6m3mmfdL8P2iypA8g8pUqtmC4EMWCWf9AgdRxSHVyZbznX2UNx
XlVmTAF6qO/7rymS2us0yvqFhua5p3x5qsYUYG8ZYiEvYXfGkJS3Rg241BqYLlWFVYLyWfbjWNvP
Rhrty7Z3yBty7iZtMu5CPTykdSHOeYlkMQ9j79Ik0w+zRD/NQgSMs/HL9CgdqZ2BU/OX5RAWprbp
cDxuRjvSTgxIqiAEv5kxJQ50GHzbFOLRPrZGcm3koj3Vkuh0b8JvVhZUObCZb+2hNo+VTH9asZc9
ED5DFDZnFJU2QZFvOuQyGvY+nKo9Xn47GPLpjVkfoANCULBNmKem8E6Z4fS/2nL/W0NuyTowSP/9
z96tD8pL9X+236BBJuV/6dn+9dK/3Vvev2zeCjqVoxsYwn7r2Yp/CWAjjkWrEsGy95t5i54t3CbD
hiclHJwtKgT3756t+S98L8jCbZsenims/5F5i8bsH1m3lu/auk2hhTd1BAazPzKPh8TMSLBJIOhV
fXQwwtG9Js3wUliYPABXtNPYPY9d02zbeRx3sWXAfZKXcSnQwdMQPjxQNaqQoqAtc5un0NXCnb/4
AKs14wytY97h7uVyI+9lW7ek8vjvaaoSxpcMo8Ss4TGyUgooSddsJmdm6MSUO4e4R3bjyomSJNHs
oNhq5AoNIBAcpOEyIxhLj4j9YuzBpJQKrNXCz8C7D93BLSjklGVKjS/39/Xsk9IY2RfGgBvHoqyB
ii4gMlDbIEmoAh/57qkKkzP1M5K4dOUObiOfmNYkyCBp7cM+4vo3Ofcd5L+uq/MPrsEYvRiFc2xw
ayfaWO2axKgv+oyLt5koJSQSlkk8f/RjSnxlnrZXLJUDgEAixgEPS3/qvmhinjcdg5+IRKS9lifW
fdinpNNwviiN3fcWQggaDiSOIwnuhy4b7I1G74tWks3cIek+wwdjhK/Fn3qyeNNUjTuShtEUJQKT
s+oyVK5xzifx1nYEunldU56M6OQmhv3iNx1JAsApKE1b+7IgZiaawyMZEBHod4pt4AqqWX4jpuha
iI82Mj88pZURpOH0LHSs8UsOhAyJrnfnjuDm3GTnO8Uz1Xab2ldnPUzSYtzvR3Q149DahpGrX+xB
u2QOJYY465N7+B1zoPs1fLaYjtggccAmsX3Na0hCcRzkwxheQ9r5mynENEjU774trfZpqXD01Utz
1Vv301xh5iG+athJ0LfPKOh3+QhFM2wGeQKtMm0JcE8DOTUxiFAGgUlIEAkRcj0heCezpQEiE1q6
ebr1GrBhTVE+klaKg9Zpku1sJtlOxs5yIVgTJG2POcYV2TMf6E7zlXSnm15qqtWwOtGTkiAEo3lM
nd1SE+GZZRQCNBIv9lH73eC/uzFdx320stTfVOJLXRj1N7kV6TUPx/JJG5kvWjp+99Ycndc4sY9T
Ku1jWROHVLn5g+vk1PpmehsgbMaN18i7Ina1R/AtTqTXl3gunr0SZMfQf7B8czlLsm1R1ceX2nBI
BwlhVGmTfWxc4T6FdXesTWi0RhkdqSq112SmMSV6GCwx0B8kg0PQe5g0565XI/+hu/Ta8tRUI9hx
H9L+8j3VYK+7uOM5gQoAhYSp5Il8AuxBm8oraAnoOt9r6W26aABU2/jMWwrglEYiNmkzoSC2zHmn
1QRuaoZuQHW8GAQGSP+lSdrmIQthEjf2gS8qngZvJ1PvqvkA4yujI7Jv6OBHtNlHvQA7bPv+FUkj
ET+I8zwxPMzmnD+AFrp3XedSOXN6mQWZjpBm9MBKzfPArCzwNTx1fkw7A/MfBG/M+tmYxkE3m+0D
4Vr45Zq9T7LJS2t+KltnW0DJ35W6kRAVSPJH6pvb2dBcpSN94RLkPk7T8DPuBHI7NXZIKtwETiGd
q15GXDNqEfgDqtwYIcAhbUDJellVbgm6uUeo516r3g8POZE3W3q4xNz3g4Z/bnguauJlU5Uh7k3g
sSe60AEmd7HDNprw+ZhfDUy627zJ/IMeD987J6OeGJmY/fPsmIqOyq/V/nAHBoHzlBk7dC9xMKVe
8biTY+Zdplb7SMKnuU/gjW6LGiFaqcr1lawIiom0xwUeXbDM8RjEwvtp+eGnVjDAw1MnNonmWIfq
VWoDflAvgpvUhCHHTYg5Jvk4kcVzU/4gKWr42A4GbTKL1jcuKd1KB9gfSJmhwc6MQ/soHU9gWGiO
hLQ+JlKSdyOgK+UEomba09GTP8K6TA5d4874TWJ6dF3zmtoG+dNj6+x09vHL8nObQe/30NhvG2v+
WLo63CRlbe3s8BortfWkl++L15wH/EU7El/fIYsVFJL709CmY+DKON1WOTktBkXaIjcg/2AKHRT8
HbAbvoqewXok96ZEtZ3F+qda0lSsRMYsdAG1o8Sgew79SAA8TKDMvVqWNj9CUcHtB/i1dfQzuUzc
HqAbBIIE+WCOpoLL/GxtF4ushE57BWT2UXYzCXK1L07Sx8Mopzd7LmZsbt588B3i88TSfDGj5c2L
8/CpbdEaW+NzJwcqJPaTh9XvMUoMBOI9+hDLoUcqK/4TnZU8MYvjEif5abZYpnfDogVlhmk3nO3N
WLr+3sgipZ9WQWuZf86Nnt6NRfjHkkNPBu/jkWT60EOa3UawKY5emb4ti01MjGFrm8UKNK50h0qn
UeM28owOobyHhdhswSMsGyTwmAMd00R3yAzHLlM7wE3cg7BugtC1JK1PK9suon0VpCAdzZ4IEaOk
0JBO5TcJOGfukbsvS0auogO72LTBbMScYHljcoF1lUGxfnTQxHycC+1YzNigoUcjpbe+S9eN7xRH
bZMLm4tP/1MWnvFSdke9Kj5Dgq6fizF6rZrlvRTh/+PuPJYjV6Ik+0Vogwio5SSQmskkk5obGFlk
IaA1AsDXz0F1z6LbbBaznc3bvFLMhIjr1/14vF16rpliTtgy2N0VwSvXrGOa7H26sk/G0H54TtYc
mjxWoV8ruCU2pZhU1YNlovvsyTD7Y8Y+m64F4riUruM85wewWs949CmWpJU1eZ+zI0na6ICpLdua
5O13opwisK1x/5aN4slLKDUqDfk+mgRRbVCLdTrYz16kvfBY2jAN9G+uEf8wIHSBk2XdvZsM7dbn
BBPEfaUfqD3F0NQP+RP5zyr08rYPG51nng5wCfxjF73jQAb91ff3Bnm60E/vnNgUXzCOPMgWKiKE
Ztx7TaKfJRydTef07pctvfeojr6kvqijjp/huRwgh1Zx7t7JdhHPo9u+jQJLRc+2BMtpE98wzym0
DBKmaIgYLhKmVapIs9MAYlMU43ixxrYMAW7XByeGshrJX1xXamM7bfpEA9mwHwEMHiNcMtdU8XlQ
euHs/NaEndrIY50p8ZekOI/G/I5F+69EwHOlWx/ZV1MvqRs7yp/iPeUEc5Al2KPa2ShPGqYUdx76
O6e8ZQWrq0bWJx+P+/O/6J/tW+MfWnoCnFi3xPvnN9O7Yz1HWxLbT3xUBEy6pD4OxGh2cKKKOytv
47PXpF/4fZwgbbyBL8UOq9ZoQntK5LOTPqznrLGAjZATbXNlaQd+0bzw7t05LdYzt0mGcNDt21B3
D6Y60lDofXqRsDjv0tZOAN7aymopL8kKfpXsyMgpiEAk0S91ORDk+0oL69IC3bNeOFkLRSiryNpp
7hrmLK2/aafwGvXCORSl/uBJTkndm2B99WMN/kdk1sm7Dk4AxkzNCy4VWMxsxnrwBE5cvU6kDEIy
Aib8ATvZUh5dhZO9yI/oAb/HJXLV9BuD55dCLh8zAEqsTN+dX1Y32oiOsxguPI94gsAb3OeiWaGn
ydXgstxMAy48R73byvAI8XEqpVKjJiNjtL8wRxtUlsS5eqNAEYNoomt/LcL4KBrlEKY63ZoaoSsS
prCRDHet/daE2uSmQu1fouTBEWERU0Ln0QzGOU6Gyqv1axVpGLtU9oOPhTpLSlYPtKW+NQAMm5pm
WvCj/kc2Qsdu+Oenrqsf1v3ulIjXyPNwxOnmX0UyG/HA6wHJ6MPJSrKSvXz1Y5UTa1VzoFgEco1e
J8XGNJPXf4ErRg8saRWMAXv9Pf9+479WCCkKdqgFv5YT+lPN8iJcqszfMGMB0jkTsnktgbAEYpx+
PDtZi3Axvubw3jfKi14dXaOwbDWrD3Gs/vM/PJ+JsdSP5Pl0SoSXlNKeo+dyxZmpc18ZI+TKpL3A
BIi3Ub2waR1wFv37j/ITaIij+oDIJenUhBlq6Ta2Sl/QPdRucYdSMwGLMGAZXQRLTAK5nGHe627f
YDtZl1wRCNQwq2taw+v0zZgXhNy+uddg1+0Ne6L+I6NJIjFZv6luOMfuQIJBChBCNiAvSx/mk4nX
/aQ4W26tQq3HZue7byZtWwy41P18Seho65+baQba4SXMdEu8i1k4bIrZHcGdy8fGdp0dflLy33Q1
N+6Nle3Wld/OKjn3P3L0Y+aH9FrYAy18iSIOTZVbNeUxuzWU02k8gazW91nv+Me4BrZpaBHh+yw9
gJROr54LtiyV8NmLFDXRc/0LlZWvlayo98hEcgMKtDcayE0D4eFOZunNIMla282vr0v9SUujaqOI
V2zz0mGXjW8gTJbxQ1O4Se2l1HdQad9LMLPYf1Zoig1hiVuyS4GDpXCIYev1T0vq+4EWex8pLpC5
HeUB1uj7kLsfInX2fc0aQMlvafslPlPxprUXCce66X0G0cZgs57y0hqj5Tr080ef0QxHUlxX9Ah7
jWZhn4hO3vpkk7D4fLLZDCbnrEzJmcC5YgNcIDDmZiho0tsrpuJWUt4Fn1PRomHCTvNoPuKdtSkW
krwDM+CmzYhEDE0d5NLRdqzOr8KZXPDSdxDSxMkamq8xXYZgSOyb1hH59XVyEHZUZOdEvmbK+3Im
64F796EcsrfIqp2T3xcnY9LvhUN4g4P9vz+IDIaBRzw7NBHhwK7mxVEj2kc6sXl3eTOpDztHFfex
bD3GwrGPqMmp8Yiul9+QFYopCPkAI9w58n3zGLU6dylRIEr3DhgonFOrfGjVmXYdsa71NhRDVtzN
1l0TS7HJz9SN7rIxcnMME9/rQoDHTzx4HpPB4oxTcIgsIhPIZMs4srUUMqwqrgnGCyI6uOuu9ZTS
39BZ2mlo4vhMCCo6av2PRsFR0PouttVh0BgC23tvmr0dTiWQdQUtRf9+/kIzBqYe75nJyj4Jq7EJ
uYE79OVg7W3+vLoWcD5iyrR1A6LnvD7T/EE9iaX4yJ0eAG/SB4NSc1hpnKM4y8BLJ8lX+q7CaVX3
uHPiP5yGWs71MTZIae/BwL2oKYKWMGpQ04LUGG5girJt1qu1pryAx5Df6wteEMjqaRDp3avuzCtF
Vl5iN/8pPHA73liKnabv2UkJjuwsZlWOf9EV2VqENu3FSIhc16MXbGgyBI/zq8qPjmD/k2n+Oov/
WmAw2plYRMHIxRvgurDPZ8/c5/JazCyogCepcNKq45B3YSQn45y6/bfRsLyTHJkW06VFxQNpSiuH
EXYIxEcx6B89GiCFGP3GnheXEr4hPVSE/KKOjURKg4BlfPkoEhu76fd9N9tb0P9MMTMFOLH5W2uN
f7kfZt//NFHKvC5ohmLYUV29ib347HQegLRuhhVu9rvKnmk3mWMRxuQmIUiraz9JsIkE8nd25O2n
pEjvTI76Qd928VbPB57aHdEjsbULvow5ArxmGz+KMmwktHUGQBnhunTOkRbTx5d6dJhZRnNV/KrU
rl70uk+3VCNumsJewm7Cv6+yEVOI4btbTcTy6nbkF3DWZmjR5hBGEFc3GVQ92thZ6fpMwA2X9aGl
7qJe8oesbI79VP3iTM83E4DexAXEp+XTtX6R0MgUBdKFbF99DdBBLvOHzsfR3yWfptSqjW7nmOOW
bG8X7ovEoSIqpJDFvOe+hsFLQ9xU/NY9l4NpNWcRNTjWW3WR2rhWD2bhZEJNQobfiLr80ts4aBrn
qdFXWyrewyxiH2QKfYL9MXzN5XSA2elvfKsjubrwvGKMcx17SzffxXVt3gsVZxYK2yvmj0T8eKn8
QTf0Zfo0xcWwzSyLL6gl85F9kMj87fqjaPnmjKbeCXfY25H9KGN+4HbMvyppXEbY9psSFgVbjDCj
dsXto0Oslz9e2xynamKv2tNrUXZ4IGW5paAEDJDOznjs9aMAX3DHUHUG6PZQVxFW4O4at5Q7j/WT
J2ucSkR0Us43HI5u3CN9XD+WyfjrmNALO8OBQDHdV1i/qPAI2hQ0aKzjYdG+k8hyNmA36MtIISlQ
lSJ4zMd9jJd42xlNseOhBghYWA8sRDrCGjxxRyE5tbJ9bv8sSvwSsn8phLNd4mmbeuq1i5yDX05/
kihriATTOp1Y39rUPC2Ak8Y0+Rl14+YuivJb4B9Z+THmBiUqFfqRDdNzGPKvCSo+ZI7px2BHGpnw
OT2+BwaVe2EimzImHH0cLDiWjRfLsY9znR1jLFU+LkfMbR+UKz8rpgBVpbuch3kOZLQbBZY70B9S
2xeFG0pQi/ywB1JxmsUXSjA/q9kKQYP68aQfoo4um95NXGSb/JWuOP6NUXdzmUL0ke623mMjDjaH
Usz6Gxn4QR5F8VPhg9Ha9mK1ihcrYOnVAMlNJeYLrt7v3oT1A82oUjDnIW68EtSuGKToaMo4l/U6
umeV/87iWGoRV3i+TjdecZjFfjK8nzZSH2IkOZAanB+r0ts6dXlt4GVp1gMoQ/ztryU/ewV4xOea
ij3KppIwwu7ZLIovNiMXYsNuiXEFAIzmcTsSXukSa+u4OMQmOnw3TYvvpR04W0tbeyolU1CUitfM
esky7+Tb6B8sEQF1Qr/Fs48YOv2tBRyqOvNfWhpVNoW3fEgPygi40eVopXQRZKgtmPX+dqV1T1/t
zO3pHwdvIIY/wMGRpX5pqt8ZHcwp6y0AbGtf0vF6cIZbgzUC4+lGonGQfM3mrVDrNzLcoFgDYvTG
iHpXCR21k0zl+S5nNwu+PbkWY8TBFDGnbJJ6l2g8eg3bcDBwq3076tiLJYU+SzR94wD7LEGrtIk8
Q2eg4TBCVDHgankzvivE03POakIeRN2M+1GPSrJJcUglGjSYFllK1Nx12gBLXWf9vPi88bwOoaTF
fI6BfUCqiihw0LitzLzxwqRo0GQJmHQupcWgAsnrFAMHT+iMWpl+OTJWR9CMWVCQydS49Df2RIWT
54I/MxObrSeOPwpIFlPTEMwLBH73VNAQipkw2Qyj/RIbfMrq3rGNrzL/00Sj9eJJNgRttzqp9PTc
zYYBcM0mUF5RPJbHADq0vN0ZmJQglZicMVgzapZgqclJqxxTTNmgR5cUQ73mU1wZN4ifTTIyqcfa
VmLfxYheQ+Voh3v7ugx/9JrMhloqIP08n4UtjZ0JJTOk1vF5NvWVNXCjsLvhY0CSoIFRbmUKNA9I
E4sdBeseGHdSZ9Oe96I4mNOghaLPutC3YQRZUflKW80DeNHn2s9tXLnJW9a3qE9KXEceWr4BrT5x
/Ae9Ec+GZDVrejK5OK0kNRjntP2N9o0WiPY4S8HYko3frYyfewfgjuhinjsxumpFI6/edU8eVkee
Br4bumGORZ9h8kjLMdRYFCDiRbwhaoR6srzcnRRplZtOUIpgkfJ6EGW3s2G3b+a44UqJ9LvWX6i2
680DiQDOKJ73lzqPdceeHZzFKLdj4xxkA147Sd/aWasfROxsjJbLsC9jVr1JxxaZwpSxChJff+WA
2wIkdbOTiSbCCST/M1QacXTzJc7c5pj5DGEE+ayrHi+fnU3YRMutinqhdlfkzQs9x93OsqM8sOe1
g1PVoVZEX/VA8EIZptyMlj+iSuV7M+ePzUbm7WZ8Re0fQjX8pt2MXbP4UWBIO0wE1EQ4HwLk+gK8
0anqfYN5c5OOy3uJ4XxDwdXT5PKP0h89t+LJg6rf2lT/0IjsqievRMLwDaVvaxtBgW6uAMLyWv29
Wb3MRT05WGwUH3VMOKKdaTXSk10q8AYaU3cw3IEbX9Ow9M0woiJIGk8Rkk4y8eB2UwY4ndK9QkWP
WuQ+dVYESJB7dwJ+j4xJvCK1Qpd73O9M+uIWWgH9DEGBPcRtbgVcMBctvdPzL8kvBq/4t5h/cOxd
XD0yaSJj7UcI4GYmW8KBHL4F/UnpPR7uz1b1XLH5B870PRmJO4CU9JOju2vA+WzHxfhhjQ/ZOhtQ
v8Zx5tIXb87E5hAgJGcuvfmF6saYUjClIHfhA9OHR3pX39gubkHihK3pnjR/+LvwkYy2wL+etyGd
JW+Oig8F115ifVnR2sZb/ECqmmL/ETwfjo4VpOgrnGAO21fKh4rReWztsF+6LPAp1nOd+NIk3Scc
/21bda+c8gRRF+9+mNyL5qRh3DK1bnQjf4ZV/V7bFIzwZxFMuZSVOHNi3ffWe0MzKRsLhq3pZPBu
TYTag+o5x8W1cct335wflO7c/KEDjLYHpvhumu4d3yQch9CcKaxKSSzAZBQJTx9rO5fG3uQRScx1
INlob3MeUm2/zic6jZLVwqhTzxer5lGZFMYTVpHnpCvfJ4SOHtTZ5I53hVOfLVW95OKZTy3kLj0m
ersd2Ie0k3+11XBdv69BQ9At0it/5T1UF3zhlFV2n5j2+v2SYjd1BmbtSYHfh1SsRYdIqQPoznRj
5kQK24I3o0Bbr62W4rq5eXTy4a3xAD+0HW8A82Y63kbrcW84y4OTttuWkkHW2R+pbXUQ75rHzn8k
YHPf4LzGMrtzZE6wkTOlauxXWkl2pMKBzpeXph2sTZ1pzxM2Fj65x5QODfRBQHEVLOt9nqevkzb9
sFUM8gK3bA2S2hqyGywtuBj5iJWlPYucvUGnEQ7L4OvXo7g2JqbEQf5UOQtX2dRktpJXtGdc60aL
cd4EdO7o5tW5j8QnwhYmpdGkfRnRekwPuh+T4cHOwpRMEkHxeBTDQ+xM255rRDPmSyKMfULsaKC4
zEw5eGvWbunnfdbVhyjSsBQSUoC94tXlKaImXIsMWheiGPvt8BQhAq9IOR671JVAfeWheGdWyRZn
2tN64fda+lXlqB6806rxXoGVGy2o+5b7DkD23Go+0QWbvLH3wqL9XWXULtvTmQmbx1WjvxnKI7Uw
/8VdS+q26B5nbvmNQSBjU4000CmjPHP0uGtwQ5t6u6eOAUhK9GyiPtScX6rCvJ+S5L5Ma0qj5Ec3
eQcjJe4lzWLvqj+loA+GtafQlrDl4KLxRPV67ZsI/M9QiJfZ9F46ie6OGPFT9s7zDH9TI4Pu9M0r
e8zPhbPiEH3qdvQolu5v1oBaK7NdZmeP7JyPqoAKT5zOw1/hl+mVPhsql58dOYQsqXaJn3+bcNoX
x3oq42QLQu8PMsxhgWs5ZF+tpt/avPsouOu1sr4j+Ptu1upD9ZpLx7tFtat7yIoCSvwISJXdd0xK
rsl4AeH+9Ar/JN005B1z9Jz4xbSMh4rvBOzAD//WTUOOQ3Y0XRYvOps0h/dnYxQP6fTMfuk3mr37
Jjbvuzz7zKmoiN30kMv4jlqse8/Bc6KVl4VSzNaqfxMq59tsPNva8G5xUzkOG6jZKMKEnWmmP+Zd
8lEW5inHncj22kSERDW3ujdbs+/sJAl1xMbabTYyqe+l6x+skWUKKPKrtdQkRdpTv1j3Gv0Ts8b7
0qMtIsruBkM9Iy49tbxTNgsbkcpY62fIxFZc2jw9bRo1ZxCUmMIeIMEd6T20lbbpg5gAbODQruVU
6/TVtlsa1Rb3as8mtjAb8wtZZxmsF0tkFrT8PGDx3skaeGiCfsVzBiqI27V5EJWIVnBCosKipi6q
d1VLYWN8FWN+8PvyGYAAHYYwiCsbr37VbHu9vuZABQf3yUrV0Z4tzAko/LH5bs84xIsJCcidn1xn
VWMUiR+7vS6joD7DfPC15tua5CEGiiyL5Q6b9aZblvsi6z6LIblVxbMvScBYrvs2e5+RPx8ne/pT
aTWbFMO877vsFgXeSk4xmi817Ma2u1Nd9y7F/OFS01Bk/qv0uOVKikpF1/+h/vAiUMFZi+xrvWKL
SaQZnao6Tr1JwDM+ZC7NYlANA6yXxwSjhPLR4gqW0Vl1SSWWvIwzEk+MLUx1BrO6AEbtuGTViBsM
RrlrOGYFpXgytJn2dNd4Ybt18UsTKJp7YsY5JCJ/JdBKY88S86cvZx35AUvvoTRaLj+EJ1s8cOb9
nfn/EZQB3593GEOdpniu8nYfW4/TkrwBhHpySIr6HCPYDiCXy6CqyfSl9U4jY4C86G8dQ/xd/95s
dh51yz/LRl4k6ftNu/YFrn9hIYwnt6APKZH+3RQPN1+WJ8aOQySTF7Mwd/1YvboB4MyLbUgaISfB
HALBJbe9sybZP6+/aCqat8GNGfeSX7OTmF0L57ky68dB7lzaQRV1S+WTh6VEDEuYFf63SYElp1r7
pi8Lb3I/XBjgNlGVogyvpnbiP9Yy7FO729Vat+8SL3AEoohG+oCtfI273kRg7ii4gg8FXRP/piIP
1LrjFR4kMqE4RnhO6cO9zLF1jGW/TxfrKN7HARF7fh4XAkLJfPC84SqSj3iVMlX1myrvG7UV/yQ7
ULlWCgP29V9Y0RziKP+NhHeJiEUQomuOVA98LZFzg22+VYM8eiUKzmAF/AU4abucwDGPSMCneyS8
YJjdTyA8emizIafc/WRkio8SiuMaZzZo/nO10GWtGqQ9TbgjtgE2UCUUCxSAqTA/1kdm3E3vTkHL
MNsfJ9C6q+P1VuCnenPKqoNv8njENXGx4edCGB9PlG/+8zT+/+ra5FqGZvJ/N23+rzb7Kml0/G+I
nX+/57/cmp7/H46wheua2Bj+O2LHB8NvQNSH2uDatvcPw/9frH3L+Q9b93ga/ido31rBPP/Hrmn9
h26Qb/a9lUiz2jz/X1j7pmH+D7qNgQsKGRH/p0ExiLCd/8Hab5LGFLU5iCNlMF5gYf0P46I7YxZ7
zYWbHAczibfKEX9Ir7u4ACzDOTp+++FSNLodWDQeYmd+8pziAzFVUlfnceZdNSiqJV58g7hkoRIs
JcO0Na3EYS+Yh158GfQZrc4sxjCN/LU7yX2L5xQDipbCiwU9HKP09IhlM7uTC1addNppBdiL3IBo
ZlKdvEU5RPAxvkG1RKneYYhKxkAWKKwYSOxNYVgo25X7N8NY+dTBCVCmCE1OdleyUoe8A2OFolkH
tQ/tI510e1+YqM2GwAvDEYC9vWRmXrU7HRN48Xlsa/lS14vD+t2bQ6qVWGQt4r7wquUhTVIjJHms
h92jdFR/R6sU29fVOlqxWz1U+WleySxJldKvaGMbU34dVGY6QYm/+tSjkxAa0q2vF0ZgCsffiCJC
xR+q39J2fyOXXXbTVu/+TB15ocryrLAQsl4JJLS3QM+pDb03xk4dq+FU+xHh/La7dBi7HTOlfCWd
X1VhPhXgfUPMmW/+0qRbetzYYRcrRdrq292i/kZo5X0bPdAbTW5Nz2CNjwjTqLxO0BZAFYdEnInd
sHHQ/avrw4xfOsC2g8msJ4y3qCLdCoqed1wW7aI42bWO0+wie9wVjYat1x/1PdIjbwNvh29jn/re
aazIoPHuWRlOBJGslj5eA7IlvQRsZyGizFDL/efaLm2kwbbdr14TAgTsRVX5WenZrQL27tJC13oo
T03hk+7QXJ6OPRl7ROJkdTrdm3Fz8tNMBA5jS7jo5Wej0RVRxy9duoddE5px+SdtWEFJWsbRyj16
LIcSpAuH8E9JEgiiphGogvr1Qjeuigbc2ampHnS8d53syC5vx2zb+8aP1iQvuJoiv35uc6860VfA
z2W4X2JKP4Q3J5y3+HYbu/pyR2x5sUJ2jjwtYuDQXIZk80L5ZUa0OYqQ3FltRxh4MoZkt4eYNDXi
g13/72KCCGDAwCVci51CsO9FUOR5HaZLP27SmeopVcRfo0lYLosetBSB3C/m99QyD2bh7GdQ3oxu
zPxd7N/cYjxY2i9OC/3WTfafkfl6T3PlIS27H5Q11gb5LPlAzcdOeU+A2Kzta5V6NRVfGiK1x1ZZ
z1UwDc5Dm1lsNwOjo8dLc3njNFl6HpFNcadWFSuwPxnl4xshPJ4fYH8a0/oUqZ1ux0hRUEp/tlEj
JhmMQK0N8qRBhlfljWXXuM7kzp62tVeJcFs6IgU2Gh2kmb/WuvggahPItj/HCQfXGtQFTLuKNY1+
q+h7pxjrxu7pihmGs7Z5H7Uu07E9lkG5HoWmkaVartq9mVmh5mnHMXcfheZvRYyDsmH/NokGH0ln
0HoPalTqxR9zZGc8M3dQsOdt5zx5jjU5hrGpLrHPXrWg0CwsGn8CmJoNgSrVX1AgTMN584Ezg7pb
Sqe1Nj15mvjscinvOYMfo48Gr4lkjQWqCnixRY7nkEzoh0Zv/41gjTHUT9E5vnk19VlZ1GhPAueb
6f7kJSmhIk3FNilybh3OA1Us5FaPEXPXnXoR5ZAm2347+fH7P+wx7wAuc4HpizooO0gW90OV840q
P7qr6JY61jGzioqsS+ppJT9N24WguANrnC6x2UMpwjYKuK+CAiYr0B9Lycg6sswwqeqmpXn6VNBb
Qt1GGtXcb5FcMCj+ZDakwjhDqnNrLMldXuzQRY0939rkLyv9Nb3CSMh3lH+XHKa6Nixg2x+8lQLV
AYVOy/Yk155YlSG4tNj/7/oFFxFPn0O2CqT5T0UnSBCrCv+Y92CuO5slpzHCz8gjNLk7BvUw0qPm
e+dBxTdz9TZxLBwJe+I/ssOx1i6zzvHQShKcmmSyYszPJ7dgHT07Xb6fbK4MYqVF1F2kR4R0ochp
tcIlu8lKtX0/z4hwMKyMWmqBIangzpWMd31TvEY0xPIyY5kvO4DMkbKCaYRTry0cZKuEv0G2+Y4j
svY1sdY/TGXFK1b39C3j1HWc6o8kcb01jnk/NcxTE+c7wl36cRretZ5VHjHTKqxKDTtFCeNYSi/A
2ergGqRbMhZnHgY8lAkzY45R7AxbKF2Uum9wO7bI+ylo/+3YTljgLfvVq+LXBq4j3gUqcFMmw9DA
7cVSqmK3MXsOi+97KFXWXuUZnk0HZJAZZ19Avl7SqiX46B06SBXhAKyKNTuzoDqUhOUOpsfn05ds
pJzx4FF3uqEO5Fpib9na/im2uiYUKxSE5XM8OMkp8qxDS+XaIasTiAGKs7jhv+L6f8H3sIuZLlHc
97qwrI1Xj3fEUfinDjHfLFyCjWnZMIN57LqY+fajTSnEaELKkuiaqnklv1aFzlqPWS/8wpqSu2DM
4NlE5qnM5qesRF9iDUyLAn9YRljskIykpbS+vTjsufIsmh/nwvkEY71wTarjkhj+2cbJOUFJ2LT6
TBECN3Kl49epB/ZGqXOHp7m/62yAcDp0wzJKQpU0X5AditQ8l/8sLbX468N63hjzDuhS9yKb9lSz
vNNzSCOT8itKN3yaNzR5NZcxvxjnroy5+ezJoofBOhjJ4Bw9Tk1exQeaDD4wG9pT+7citeGg2BX4
G4RRyUgQTTR2M2FEW82dH+zrMHPhZUbz6eggSzTFC1ppMyN5qcK0rVnlgUTLhizZm1xwilYini3i
u10bo3N9eCdAQUdRXu/JOJJleHf1/nOuRHGnky6sOL2d82LuduTk4rOd+Z9Gyhq7MSFE8Gp8TjXN
D9AA8nCAusrgpPunlA/QjQTGajpiQqvo3qH56Hsp6otr0DQ7xM+gi+ROL37NJqNuD69QRZQ/UvmX
yEjddzVvUnBy1Oa4PKy6pEsPrr4cPeE/mqY/sfrkJJiI+Y04RxO6HSMeCwDwKg1ZgVKfUA1p42JV
bR7TVuPyGCgLIZiXAXVC2/Wb6cjGM6GxQtI7VEX44ZYkqBaI8JDE/SOnwGEzUoJk8a0ji3GJWqR7
xmI1syTDXd0xY/Y2wlErMzOMI/8wgLsOCqseN4Ylv9AMVUBxMOtG75730rR1K4QX3FM9VyQXKFny
N1NsnGV4HqHsBVGnaPNzyQCm7m4ssVWyhn233abelo6NLNdN/3nmyrSELkqPjxonJy2xp05L65BA
lGHnA5VCzl1tuelRObwCZ50aZWzQ07ZlBDcM2EnIxahYtGCEUY1EKq++wmpp9TP/pEa/LXl96KP2
JhOL3cOCFTPtlrDhS2hxMQyG9dZhDoO8VNe7tIxos7YcjhKKiqWxcVn1+OMBr8KeDJEZOnyZQTFR
VTxbVPY5Qife+E43PHd2mvahObXjxQX8ZxTN9xCh+IGf/k4W9r4j1BkjJZ47ZdQ5pPkENCf2Ibrb
blCY41+jw7YSl9TBuxYP5VkRJBakfji2CY6bHDUjMX2MlbLu1V9lEb2Rzq6prEthshJKgGVvsD69
4x49DFkvQpH2wNQSTPMTKd4m8U5N5Qe9SWgL1aVTtXtk4whaaBj0UMnl5jYkyPKiTXeWC3G6m56z
sR7CqW5QeXpRbtvJs5g6Gh+mNclWx81uXcXj3dZSbLyjHaY96q5PBfKuMLEM6/q15LCyvg3ZyPlB
kvvuZkJaDsqj+0O6YYsZzUCNQshTLewbpR/pSTtXxc8ifW1jj7W7cTzvzOSqP88odlACW8rTd0nV
/eGs9MlJr5w8HISVGLYQVemy1t1tOw/dtp8AEpkxGwCTNWXvVHTMa7aDN6rB5DlWOy7riEQLDcQj
91sy38WzfsTQ5VwG0jCBUtGfxVHVDmVwM7iltcXv7wRdR1Wkp4VGhBnT2mVydHdAeIpglpR2khG5
IuBCt8IJ1NoI6VlFZIwb8Nha5lXCAQrilDoArOMbkjqfRUe2INXqiwXNggYNclG2XbJRHNSZVZv/
OMzpBeVqOE4u8Y/YUx/6oFCA2+XQ1tbf3MqfxoZHqWNcCFAwIvojPu3K3+aZfo27nZ7gRBJRd0ev
JGNMa3lbyMlHJL27iCZ1LQNf5zXWa+zWOKMGVe2dnJQ279BldaG549kxr2PMWSLWTdoJJoeIu55s
SaiHsa39gXOn9xxlcQQLWBoF9mYu5J2IorBFCssS7TtV1MKhBaDHVbzhbIszCcOOgQ4rKb+mfxgj
B8M8rtaTl1diQ1xzhDzCJWYaEuQGB7Egi7OQBCAyeZlZTKse5jor/4sv9V527i5d232rrJ5ImPgf
APfeDD3qn2i9uelUGYdpfaC5VwRkKdySby5LIrWLGdnLmdmkuYmaaZ799MKDP3LCmO2kqf9v7s5j
yXEkW9OvMtbrQRng0GPTs6AWoSNSxQaWohJaazz9fO7MKmZGd1fZvcu7cXMIgiDhcHHOL6rPRooj
lBODG3VaZlnJUsD86SEqlemLTybNj/3mUPbWi+YDXKmaeQfWDyjdS5IAb5fWX3XflLvIiPAQj8F7
5SA/fa9+P88oZ81zVyFfbX/RWvtdlSQykfzRt3MUfRPoP3IaZRobMATFdhzJycLfnskw4EkLOjNN
0aHqWzQYI9yQTazt10P5qWsR6C1jfdiJ8RX0YHku6QriwvP2SSSeIYli5ImdA/p1g06+NnYckynC
g94i6jEssI96QFV2h3gVJr3Q6b8WYfQh8Wr7piqz20WbvRXj5WR897XmNeyBz3bwPJql3ntEXlYC
dpvITQHYuEdiBIsrjXQD1jYWY0iKU5Mgl4TUK5oiDFFh+1Ckr2M3ZzdibNFFGJM7Vx+/9cV3MRJm
LVENWOk9HkmIa6ztcbS3k0Yu0SFztATQVJbO3RXORPAc5tWqLe9chxx3oBHbdafmBAinIa8CVaD3
bvV42rJ6A2OtkWmwPe8pC5ARRgdznXesKr1aZ3k69+NhxqKizLqbzrIhj/XEqNqo2Lme/iLG2j16
5vIhx1lVS4N1ntC5lIFxm+YAGzpmPE6CzxXpMcbREIUGHBzuoGOmDKism8ysuIVbZO07D53OZoJ2
NYAhAuS7crr3Tu0tO9MRX8cS5IOD5ekMn2D0mDn0GKai2DBtbRyx8yp/wcBqPcY+UYuh593EsBIQ
BCiGiLDMOsnC5wzNetZi821XExrqqnmkOeniqVjijzgKt09GhIx1UoyfF3s/tkl1dE3zo4NhwW3n
d8/xEr0spofCZ0sHFlsVyJEQqf6eZ32pqu0k/4adZHnU4i451NqyrRoU11VhwK52eOf2agsyH54B
RoEssRU8CMQA5tzVj0FU+CeRIZIb9Pr9oHwWgAW1RPqPyrfHnj0EWVUVEt2+I/a2j4yYniztD2ox
6TWwnLNwQkjPaYfHaKzx+hrJWrbpMTIcTK1E9NC64n3fNvh9Ab49mCzvIAnMq44e+euoPTiR3X8Z
M+g1GabAA0SvM1I+GLX1TkOIY5SSzgBOc4xFVlqd8X+GzVfHnY6OhhJmYoMK8gx7yz9dbI0cjVVD
pPfydUWDEPyW9qy7kQU8bnwwA8ADI1q6rGf7TRxWR73rCQIZMUs6/YD/9PyEjyCw2haFqKx7QpHw
K10RiS3TubW8/ATu/tUZxzsoMCPQZZ3sX3gn3HMTW+9G00v3S0xirSQVlVc07crLtxEgnbWuv8YG
XXveD+DTMq8lPyeeMtTa8VKpPjE8nA29O9VJAmEQKPXew+QdsiIzOi219k1l+Bs38+4gDHxCi+5j
5UOLrKqWaNDwtZ98CPDlGcKovrYcg2QIZivI/WSCRk+3slR4sDmblEarP/R+c2vMuNW4JJ6JzwYr
URi4rtVQvmbdPNgZ/ovalinZ42Br6b7sOlKH7vAxRw3bhc8GkjxPT3BVj1mckCAGAlHgcapMqbx6
CfbQRs+EE+4sU9zMswaQZrCq0+ibHawcEsBX+yEhjYguvkTyFLVpR3BfIbhDb5W+BuOUD1vhaV+r
PBPQ+8L7lqa0V1uIfr9rc9IwA1GTugVvvWRFj6E9L4syCbIQeaeTadde1jsn9LLNU3dSXkGYkxKV
Gb2NOdUfTRThTuPiI+jCHLJCfwonkNZCMlvduTZhwRYvrP0WFyMXU95qB1wmY1EUefs4hIc/pK8A
MR4b8KkAtDxoxLLI0xBtuOu2wYPSEyc6qltUBfBgUnGX91kcLMLpx5KVEXARf1eHIGyw+0j8FNXV
gezhDq+g27AVybKOPbM4sdoEB+19UC+jCW7OFCjCWNLIQ10Std4/ri6/2wRVfUR8Ne/PNV+SYcm3
V7/YBsMke0j+B7VdRH6zc8X8ZJv9F38Q5z4ifDK2PF0bG9ogqkmaK07PtFhMp1iPoS7DHbEYgyhk
+d1xjNOOnD+GI+pOVS+iNsvGXNYolCP2JR+UuvXGzD7WjFYMMdjL+AKKhjNYB/It3aEIyq3n0v1G
/ci0UfSPXRtYu0nZh0x5jkrAJE1CNMAYu7rwnxQlapitQ1SVGEgQqmPw9/3qECVQiZQvUD5hDYsY
8biOE/2sSwd4o+lZkU3RiKxDOp70sMtXXYOUdK68SSLpvKa+Bw1K1jIZsoC9dK5wNdwvbA0La60V
B0ezHH1NcHGuDnKGofrfNAIA5hftXTerR4jgMFKMzEalPmCA/OLFI0xtqhanxxqYqgnD1yKimQmc
etDLzA6XV+VPMy/hzHSYlQt5SrqE9ZUHGF55ePl8eOUh97up4qSn5ZsBzqTgbRLcnE5evLXSEu5h
HbHCsH/PQyS28sy+Q+7F30ElwehOFiZyiVs8QOgrpEeIWeEmtXLNyYW73hA3gpxAvJvepltO4JxM
oJQFysYZPldTEp/RCq42RseqR72Mqqhke1a1KNaaQxdCoG4KHLxsH4MT5d2likU2ja+90zPKGn1p
nsJqMk+9804vku6onoOQdjKXJ0I0xxPaVw208n5w4i/1iDQpS73lprU6NH/DhGy4vrybhO1i8YPJ
p+aZt7os6jja9ZqYkeeI3us2SzoUfn4cMxoNCBhmYS6EBYQWxADQUN960FI2OMpZN45HpCtD91Od
gMp0exYOarfyGHjem9YJvo8WpEqz1vZWM857PR26FaKwg7UKUW/ag9ZsQJEX+R0I0sOQ+S0U42xn
DA3sDy2wo9vaJgZhTz1+cShX3UxltSF69UxsgQhuwyRJyJvWG2nVouEHjCamuI2kjLOGlcVas5Yv
/twzPJr9Teda56EtDumS32I5TfiiMIrbYP5e9kaEVlpLDImAG7B1+MRxkxy80NF3ScfqeUSTA4H+
Vhi3dJniFtStuxFwBlFzzW6itF4gXmlINA3ZrmOJtXI97VONUH3bJ0Q5y/zsBYWHxFwT1BtUQh91
v0WKacpf4R4jwKrDLAM2DludxgD66Wvc5A95WhJ1aIdk39fMsfWb2KuWbeTEN+jbVOfeB0Ag5sre
OEYLDrJGAn2Nkl68hm+fn6+FC2R+ZXqLsSmQnxsg70We/0jgVkc7eK6zcw58ueyXjjlIOKx7IOGo
wKERM8Mw91o8pFQN6YetZgjnoOtZfjahG10K1yPI6dtMznr39wkPn01k59vYLwFrzbhLGZYJt0fW
almo2vVA1FbiNAVYcuPXl6H/zyl6BEUXcSU83v68gLqKOtky4vct8fVdrWvOabCEcxJlgk6DqoIX
1cDwRxtEmnCY1Ndq77VoxtK9fAhRCkKToNzXxmAyRYNWVnSdjnyZHEmIk5/CQPdOky4QUsv1QxNg
0MaMcG5pnGMNOmxoui8EV3DvGlBRyMe9PwZIhsy8MT56FQwFPBe6xxCimc7AeazoVbEwBg+rWSiO
Z6OzdsN0PBuSTJOM06ZFr2dtBOPREvRrnZaWO5teAFtmA7tTnde7/RB32e9EV9al0300odmvTa/b
9WX7EqescVPP/zCmGMZlKGnwPx4It/Z3RRB9yypsXicX0pI5VqTemq1ocywviWGezDR7NUbQRiNx
DCJpg9N4G1Szv4KLr7cmf1nWtF99l5y31239yXxJ/I/WTGA8tq1k3VnzO4ZssUJRU6znkUhX2Ty7
Hokvz0mInHSss3MXYJ61r6P4JdIzqNadZ6Of5m2nMv+QtckuMAWRRxP0Sk+PZ0dAItuKf8Em3FYk
DzhbnYIMpEedRi9D/hrng0e/dm/OiNZ4en5fCk3fVHmAkLh82cutjnUM/WCFUstEdKhmsrBEawNL
Jyy5iurOI6xtNA5vfTCcPJF1ZxmWlbN+E91iV6tIfrkHp04ezNlCJcFlKF2y7gsjw7jzxH2mTSfy
+A+QivZjEn2sZ3JsfvbSkTilYZHOclbNWLw0Lhj3IE6xAi9pAfSUe9+fnBVLB/i1KK0uXAwLZiJK
Df9Rh0hHVRIxhiEi0fDW2aVTDG3U2+1itVQzyC9BYv+l7eJmM5g4htAB8gYH24YF7lrUeHHoCzSP
IPjUGYQp8TpG4vU4ocBS5fFnAMMgj6JdWdR3WUk2R3vQBBZ+5EkcP3usgw1KB3hMB8WdY2ARGbvH
aPK/DW5xh00MKYUh/gxwYysV/SU92okfIXCn6xQ+vV8C0q8M86wBPwbbBd+rXI/9hmjEpvewYSfk
VybAxaGj25a4IRCINqOn347BsO9Hpp+mviULcUP43BLTXfYdd+ND3PJU7ebrVC23XpFt0jE8tyJ8
3zjGMwo9AabQjXmXSn4o8b/naSS4RgIZzQI/Oc+aM21sx0SrezCNM2+7cVY1VfQmMu6zR1+aR8lr
BR1gNbtMLlNrQQ1W5B+EDZ04QdOSSH8UkVmPVqgyjytyDjXveK/vvTZ57OsDTpgtQ7LfnHRppXnx
AFTbbeti6V0y6x5FB99i6qd1QoSxH62aNRw97xim5qeIaccKmCA9JXM1U64ziVXwMDuipadGFiIa
CUtVkLM10TZbtBHuenyYYmmgh7l2c4JSmJIUKlCd+NOEznXdxzZf8NXEUxlRcjmZmz2zwulu+uIs
egI0mUWMclJDlu/g4Wu5j6pAwglKEIEB8291cLpP2jw7EXHF9VEWmOkwQ8v1AeUbQs1QoNA4EMoP
lncFQtO8qi1k3t2Cdzg1mgkPb50HLw16QTmgELggXQ3+cD1E9iiIg0F8HCe9IKPrjGhuU+QseU76
qymJ9N2iQVjglxSaHPLUSU1OwiBCwS8SKEW3kibPYg1PIFWdEuybgUUb0kC29cIPYuz4OXncMFu0
5RoLlSY5eyQZZPWgMrTMNfvzFDLZEz3kNU3OUBEerhk1StYz1+0CLQB9DLu9341ke69fn8gbIbFH
ppu+RSpJ56kFMK8OnJUvVaLVPlVThSbKm5JXn/kRWH2mKu5hcqNtkC2fTOCYrFyL9/ZgxGfGAoMQ
HEGmsnBJ0pVgK4u+/6i3MPLMQSYLiXU44ByRHKAIXXiVc2yTBHIMRiNZhAsvbKhN+4LY8EkVduRu
YWElh079wnYpi03GlIdIQCKgIMMJQMQx3sWV+S7T6Ba3+CSOK8Mtm03V6PTT/aDRAJhrs/ZiuRE7
4bZt6VGpsjND7eQ0dv7z/2iMneuYOIr9Z4wdokhl8/lb+TPG7vKZHxg7dJKQMDRhM9mmA03NA+Im
+a7//AcSX/5vQLV010Rp0jZ9nW/6gbGzDIB0pG34pO6z4tfxU/sDY+f85vuG8D0HYJ6JLI7/X8HY
cRsYoF185Y7f/vkPkHzoXLhk5lzkF23ia28M5PQ8qvRAW7QzDk9Yqod9jToInt5oRfyoXfZVE+9R
MmNqsBpVXZ31L8emgEh/M8+Ed+RVrtdTm6pAi7U+Edgloj76Dx0g0WXbjtkjuZFuV8glEkxFtKzb
tsUDJ/TitdoZy65RFdUsDZwvJzXwkYgsyGPqrEx+/nrqT5e7nnM9rGqTBsa26cdPA6B9yIh/fM2b
bx0JBtNL/3lY1d6cc7mzVnOJm/kTwOM/76sw2g96MviI5nVHvOGGfRsADykWxgfdcqAujqkcNdRe
VbhO+8t2SjYEMD0fAgIFgNEOj+rTalc2YCRrvKj69US1qYrrmZfT5df+9AX/7vCbfWFRers2dcAq
haueAeF4vZKqYQwIwatmoaJMWUHGLIihEdZRBY5dP2pqU0wBhy1Gv8vh3tQdaKGY/ai/7PoU3zxU
tVmo5w+aZdkQnQBX5lSOdConfDXLRgdUCNbyhDFpEslolmqEZV5FQL0rAqDyRLVP1S6fU01aEBTZ
GZ1xp9rprPapw7lhnGszSvdqiyWAx4oLrP1Pn1VVMVoPTo8ghNq6Nn61ebmovEGMfZDRu1N6N8gt
QzxXVVXEozEgxPC5kJ0wfliyP5ZdcSqLAkg/Yys1y0V8Z9ZMyI2GiZdpmUXNQVW7uQNNVCN1iC/t
pvOkCI8MvKmCFVPPNJNogBH08cHFmlDtVwEvVdPTAM3eRt+rOF4g/VwvwbzrNpwCc4sU/ScVeFOF
I2OHqqYicgSOf2wSl/ywzJW3vYQUQ7IUfmEdLqEwvA54pbwYyL3fuAcV6FKhsFBFwH6qmvHjBO9y
1c7oNKdlxkQlQnP7lKuqJx2Ux3oajnb+4IS+jeaYfqt+DmMlX6Gqnt0zkcpyWMulD8y9EK7I7zUX
O1rpS5tYM4ZZ19t3WXNsRK2TuZZtV4WBVIRSbapCRS1VjVnsLWsdb6eCQgTIZQzs6vOe51a3W+b2
Uf0LSU8bUDX1bXqvIY6MnlAi51qzVBwiMRCukEoGNDVi2nWJW4axDGHaZNs2VQraNEvhMnpo+WAV
VGmrOWkJ21zuy1iYKEUJLbQUvgutlUiVeiYWRnJ9QNRP7VIP7Pqsgt1SEfzMgoVOPs3y9xXT5d1l
M5P3PCdgnJpA5lx1wTQhCDGkpPUxlX/vT3W4G60F3wNCmIsMiqpjqgZ9byusLDsod4urUYY/VaRt
tZrJYh1p6FaZ/TdPTcyU94eZkj25iCip7WJJng0vrS7heW0wiQCr6KOKSKqa1+bI1DXhjcogGTLw
mHbhxB8jp40qPh82wDUd6btngzDU8bE4zbJQteumt7DaYT3xXe3q+/CTRzwb7bGeJqFCqB7A2Z0Z
LrfXqCp6ZJJQXR6m1PtQWfg7XH+spxxHrtsTKUai9xpma3L+q37h5WeqmbAyOak6Q0Duv7nGXdWv
vMZdKxj3J2sYdpPXBPsYAPpat4Z4rX65+rmuNshgpSrVjhK1IRRfxEHFXaGn0p+LBAjvtb2q1lGm
rU9MBSiTifzJz0kBv0cjIjINcj689qqwrPyujnjzBJ6ATIcZ4q9FSMRxDTOf+IHM65VePRIIGh4S
uagZ5VTeksO22kz0kvi/2rYNC4D6gp6tryYEvbInlIXu5RXNph52IFbAK8O93lSiqzaubPMOblv4
sqXlOskHxIGqYjqpfQjZv7pll+wETt5nVThZSnqu1A0wLaiKm4uN17VctE1yYaZqrhfSSIu0mY6N
i2QROW238By8WJb2hJfRRHMAdnWCfdyeBnzQ4SETCA91g/E7lcsK1cAv21aNslLhwzaKQmPjVA2v
mnr8jXyQqlhQzMhWNRAnfN5kzF3lcK6Jp07TSfuURC26MmbE4+9TjVvVrpsd6+xtqaO57gG4cOfF
OKkiDI0P9gB+YZGZDl12napQNvXXfWoTnT0fJFtMT6vOUYevm2qfmYTRXszOWW1BMZcBF3npS1Xt
/ek6l6pHbNTp6PccFJ13TVvfCLn8VgtvAbz7qLePpXAG5E5csEkGgOdBC1HEs32yNsDeNwIBITQ6
aWeEPJgYGQXLOUvuvFTVcTqV+yBHOUTPGtz3pOvmKLMpyDFwl6qqdqqiUo6estCYNTNoyJZ2/Yza
HB7N3o4vF1GH1F51odmRWZsUcOOqanFQvGzH8iLXK0GvqqU+RcFqUL546nCp5jOqGqnppfxMImtq
E/EtHsJ1W5143bwcztW8WZ2pPpSpN+Z6TXX+dfNy+M23IaXGvFqdhJdDue/66nIHatdPd3k58XIN
t24QDA88QWKZQR+1W3obCHz4R8jtQFigzSGCX/apA708qmqqWDxGJ3Wyql0/qzb7pY5OaFeoDQtR
LNwh5Ad021mIhchLaZYcblX1svd6netXMSLq6zAjkqqOqu+7fr2qXU/+6YrXa725xTcfuZ43xfQU
XnwQcvBRERdVXAMwbzbNOYdBN6E/ow4ImaytZdLpWlg2BneBPX9Tu8AGMbz7cmp2PeXNpjrwH/eV
ZZSCsU31lTrPVPOFN9e6fMu/PY58SrCunRqUjgwoXX+oune1r1WdlKpez1GHGzOh+7rslD/1eo5t
wAQZiMlVowlwul6rC6tC/Xkj8lMgrowx32mp81xVBQC2rB/w1JCTPKmjGoVAbVqZibPlpA0db6Z8
avtaXHY2hYFgVV0LBqZfT0KbgjFKXVJdRG2rj192qm19RtbLKLDb8BCAwuBuXFejrrGQbfxTl80A
nzW729YNQR6vScKtZZNERlOTFIFlaigOq2FvspbxGUmOjTvX7WGwoNP0BtJ6upxAW3La1qu55CKT
/CKK+P1eI3Gtho5bRu9je43lJ6oG1CKUyi41Kx5cXIY8aCd/RNcu4a4EWN/aN2H5zlkY62vtbAj6
/1zN+KaYFX+EITbRRjl+S03nk9rpaK22HgSGlwAwnoTMtGc6WoXrOPIAJyBBMEhVvUkWvVVWx7gD
yoQm3imRa5WLhTLwZmBuxr7RC/3UyWJ0g+WEJ4CxDUv7iwp+DZBMidn9Uah9DjMExORMeBReG0M/
qJFEb0nPiJbMQKZh8GPUycel8bxtroZjT47EqgBSPxzL8oNOF0xDkPMsW4YF1R+jaqpQB7KKOHyH
JtJahSgvhUDUqF28XaD6xk71zCq7riK1iaqqvRD87mYLCMQ8RsMJS3qftUbM7w2b+fD2ZEP21upj
6oiq2dGqMnkYZQMk6lrgDPPzpjqg9sW1gUmiP9mboqiHEwxyYoRIvPB8QV6rfdcDqjbJv8qffILZ
cjavnq+qXQug3T+eudqnNsFryvWA/IjavtSW/jFa5n6XXlYL8qg6oBqMOk/GuTvHQntYDrkA5344
U183NTVkRmqx18rjtSEH3uupWGxaBGNhGP90UmbG+ziWyj4sVX1YPe0BVW+SQTLj75PwYXJkVFJ6
Nm4BCwzRekS8i5xL1d+oAnKkpKp5IOonVI1Dg2CvKnrwtUwiLG8z6D2uubIDrxVs5tqH5YaOnh8E
L6l4O58y0PejiQisCnUbMt593ewV0uS6rWrqHHW22qwCUBL/o2OsxDk9iL3/Ocj6IW6/lnI29XOU
9cen/qAyO7/h6CJsg0gqEU0VS/0RZvXFb55nOML3CcNaqBT+FGZ1f9M9U0Bl5gjJWZPb+BFmtcRv
FiRmHdCpJXTP5w7/3//9Ov2f8Pfy4RI+bd9s/6+izx/KuOjaf/7DIF77U5TVkuFf1zZ1YZlczlBB
5err56e4COXZ/1sYOnbUduScfZYVBzfAU9vqnmwmrQcb2d6dVw7RHZrwq8qAyI+89LQudKStXFgj
SM3d/vT3/bi9X25H2txcg76X23GFo/uWQQQYpQSO/3Q7hENEJarcPpu2wGiiiuAyiK/D7FY4Snz2
q6BaI6vXgcdA0wNpodNff/+vLjw/vh75WZ24MxIm4o0Lj4+CT8uLiiLJFHzC7Lh/tnFjcboW4jAZ
1O3odDncNkU5ivd//d0Gj/vtb6ep0FbwFNJd3Xrz25sIflufGtaZibP9uQzmdO8Ai85nLDeSJhYv
EFHPZLhShHhOWpJ8c8iepWWSn3F87vZmGze4YsOMzAGXXd7cX9rNLw/m12i8+mdoqzbtzdPJ+qmb
/+nBjLCCZl1rrHMWkClMWkiYmSQb1YGxQ0wP56+WpWNohRvNJl2oxTmObyG51UE8Z6U2H5kS1SMM
jr/+01QW4E2D4W0wfGE7hgeH4s2fxvK/zV1Ev88R0Ik93DFgD12lA07xv+tgy98xc9mbKJ9B7rVG
/NQH+5TJ+QjjVbxPD21iCdCqw87J6vkMkt1F0TaAb4pe5L1unHyUSKypb54BRwhyudhBO/g4nEdn
+uZEjfPYl5+cunWlSQKgRrxzojgsX53Of6clwnrS0uqBlyy99Y1io3eJ8ejoaFuGggmUPz/CzEJa
ETOdoERLNW49LFYS95PmiA+6KPybv/63jF9lC+RTJK3jkb7xDBxuLGQQfnm9YBcEfRaC0IvLUt+F
QWttHBvjDQKXrIMyGMPLVCfYpUBy8Irmawk6cf3fvRHDoOeBw2nwQr150cLE1LNonq2zTVTtBJ33
NtcD8wm9gz3hkmekyPd2NbfoxVrHrsvBZWrTy1//GfK3/tpykAG28H23Xd32dFv8+l/EXdVoaPeA
4goiYAEHCzL7eurno+Wj+hdjBC2qv+ve/rW35TsdYcjnYDAkvGmt+pBYbicyCwtF+zA1WPSBAnuW
FNsyyPEC9/XlnNvJnegMJjaLewvoZNXUhvm+aey/eXXEv/Y3jm7iXyEAK/AgvDeNAUojPl0a4ApU
R2/KdDRvTL+79QDToL7rP+ne/NV2obTlhQv5Nh6H3TIA+5+wI20hKm/MqDJuUcBBNX227dPoYWrj
Oxm2VIV9xPuuR3Yghb/XlTd508477NGh0Q75mtetvyik/Mf+6Y1/2qVlk5PEr43O0xJvW3aAhkcQ
OKl1Hq25PBfAtO+bBiEMe4ry/ZSwngx876aS64UaiuIxa+0eOzTn1Syr+qmV9oSVPq5gNxY7MFsm
sKYm3aDtQ85jNM+DLbS7DAHnQEdi1smNfAtTD0T8HLo7cvyYajgpSoCEahBnaJu/6X7df9NWLctE
DUU2V/etO1wKhn/K04p2k9r1gcgsylag8Ak49Qi7Dx/7cCq3f/16SN+7f3k/YM14tuEyDRFv34+p
8pqycWvzHNv+9JSH4fxQxc2DIWl0APT8nZ970T7KTO+sCgItlvMtrYv8bwZl49exh4Heskg2I4vB
DAV2yts7qaKuzGpMHwiopRrapvoz8etsj7Bhuo6meNqLMdF3lQeVOg8181aA8VhBtjKxcGn7vZ+F
mxCg8XMBFPRvBm0pbPPTvyTvzfWYjTHp45W2TDmH+3nCUqULkEEDq7gaCVCo2+7WsDuc3IfcZqDw
MY3rE5STPHg7rmjPRtdLUJl3L8eVcMzIPtTkZMPB1M6wXuFUT/EBhw2yfX59TgPb3zclzbhAzuQw
jehSMStDAbX1t5Pgg/BzLWCbwXkyevtmAnJ56yc13jCxUwOa9vzNZAWPeogtTYjPVtHap66pwl2b
ePp+gkgDspl5XxqRnMjTaYdYSr5leoTb2hKLTZKUW0Mb/IMVVvoDxu9GWZ7/up3xCH9taej8OC5j
OC+ur5vQgpw3g0HhTYk15aZ1IgKMI5INMnnBUaqMMR5wivzelGFzpHz1TaIRr1u4d/CK8IqYoQGY
DyTGHNLqeKp1tJNjjwWrXmJ0hJ4ayo8a0DiJgoq7Mdkx7XrNMcRbkhQeEXKDwJ8mk/yRY55813mc
RniEWYrQqQXAfoPu6zqV2awCVNYewXDk7JKQ3P+AYKIEq0dWOK8bmbRbVJLCkOGQJC9mcsgqtyW3
pyQzN63vIqrRmFJQQDp8BJiZo0wXHbVsgEBfmZBOIhMrtpg4zTgdgn6c7wqUUjHZyc/AnAs4r063
Y3pAExrTc1eD7iQkf6DfiB+dztT2NbDJVVx8yKoUhe4I4Q/PfqJfiw5yWtRkw+sMeWzOovY5Eqgm
D5Eutn6twTZ0nOA+xYpjhYvbAwjMEnd2ULsIZkdbcurjkfn/vk4ibAhbD2lOO3TR3s4gs8+tfwON
qMK5G0Jna4uJAHtPGA5nQqwrUajQ0coB9IRNWy0+uvDuacB9JlUwPrcMws9Z9poUyUcMoGACoL2K
bvfGHeIJxDliKMuofyiHMITibH/uwRJu0f0VoMcJZZVGUO5bfH/RA9Wh1uAGeZJARJiVVYw403CH
rJhz26LmukzlcEZDGaSo7z6P4QLo3gmwje+AXCEodpqX+V1SxOPNlJgHYesR6S3nd2i52E1Gfr3N
XHx34XzGO8tAQcWN0N4cBgO1cPLVJjHn17SY7y1oy3kQD0+u4JmPJhP5rn9SZiYBBiKr0EbjupbW
m2kZvVhp7T5GCAOuvZCJR543qO073TH26gy2Y/a9ddrwSRuC74Eugu1op/l2iDJ/jyo9k1mYE7dF
+D6tiBOU9DVxD2+uC3JInzivfxyrBrFyZEWT0T0HcPz3TFT7dYoV0NbIBmxD5rl56fFbwX0TmdQA
8G87P3l5tLfxHb6DZoy0VWxvlwp5VYdmfTR8pDw77G+38AFFDU1Mz2y05KLCxEypZz5j8GxMX6bB
ReHxKmXjpg776tLCm0IHuhvQUn1qRh189+OmPZdL+c0PGYN9oiYPo1eiy4FbSRUtPsp7CWYfrT6f
/N7B5KH9ovFqvAvMT3D+nvw0FjfLyMzCZCW9ryIrOY/FcIucx26s5/q5NUP8r8fgocNLN5nB/y8J
8rm+8ztkUjxM86bZtVpkrP10KI95iJFP5o7gp5No5yxJ+Dgn9WfLnNpD00J7acPscwDYng7Dh2Zg
1Q/8QJD4SeMeAxF8xpBvPnd5+V2zBoRsekPfBKXprXWeKiKRPSo3Ni2siEkGxfN7K3huREyrIJv0
rbuBbh09laLVVxWK32vLNZv7tkg3i5Pnp0wvTFB/3/3R0G4zG321rKvvLVw/8375giXBeCr6ud3a
KVzmNG4+xvoRz3f3Q1s2MOZQ3y3t6B45fAQuAecif++naEYi8DW6JsFHvhATT+yja7rApSYAQNjs
Dp4kTAuNp6XnsJ6kJc4azbzkpqw1ALNdvrdHF7uEDKGK1i+/5kwpQEAR9MYa+qFKw/Y4eOlNXsbB
rYjAyIuleNanKNg5WOkN2vIaoV+5TUA7Ax1ys2ONKEhQD69NBMEmb/dwfVxM6InadqtkRMgEhG7s
GYe5DW4Tf2ofTX9XkOXZOd3Qrwlm4zQ0YhKFKALLUBxbXwr3EHZu+NJLaTM7y981VjLdaEYavK8t
6/dQB87tLXPKMpo7wWbafMwqNHKBi/rvez8t70wAUBuA3sOmiAAoMlgXmGRYq6mBQmkE9YeJGdqK
pHBzaPoeUZvBf4nmOuZ9g5YyGda9FjnbCbb3pp5QizALe34JbyZ9YHaN1ShAIP0ORG/6OoQ1erT4
WBsWa+qcfGPb1ugpdcZDHSA/X1s9Vqytd6stt83gYfAiV4kkfbGM6jr+sqaJKkjJcbnHS8RFvG3J
mC8+L0h7rybULo4+vdNjipJAWZAnyD1bWqo+FB08TZRVERwDzLrVk/aF4JiLvLNXbnGzfA1yp3zK
F/yJki4ZtxA3IemKyfwwWMawq5IJuhmdk7mkjBCi/R1MSbgpRqy5igC8usZqiLQmXqZFuR9ZM2wi
9EK3pZNONBLxGCKau3awsFv5Avcmwg02wtUA/asie3G1KbsxWzx2G6THyrrfrNoqnM/9UrFarKaH
VhKUrSpcY50HwVto7/zGID6rIfKJ5429n/qKZXwKRy1qXG2b9fQpkBLWEx7rcDJc816Mab9KUVIX
EJ4+1u38ccji5jDl6F8Kv/4kc/ofw9lSHF4HUag03xS1jl7SEhAck4sLzxrbb3MiEKjGjPWcluj6
9hNRo9oqviPxjQ65Zps3deQ+Ii2R33stjG6/qyYEm7ybYeiaR+bhC1/nh7gF2rusaqJz1lr1JjSa
8qTZu8qdSAJHrF/MeWvri7lzykgDAwAwY+eBdcdIzzliXMHq0uw2Fg7jsC1xMJzSaq1NaH6JDvXy
oUmSbZcgVe2MuGpFE+ya1iJ+YyBrfVN72smepuocDyJbN8swnuiHSSMkO9+dXdbjw7hxStSNDN+5
b0pMqYcyiRHCijqk3Qz9DHHpzu8bkoLm/BrDAc8AnzTRrN1O2B3ju9vfYTaCv4WR/n/uzmS7bSXb
tr9yfwA5UESg6BIASUlULbnqYNiShboGAsXXvwmeczNtHac9Xvd2ZJmSSBAEoth7rbm8sFPeTdZa
FPrWpj7MFdZWlxp4YFJLZfI3s/0ADjvIF4ZFvKFAUutyDlVZTyQ1mF1AoAEMfwvFS2ml2fVSUHDY
tS2p6udXzNpkPDT2FoEjPxexMZ1AJyJq5OIKVjOTp2RVkOnKzjyJ4tIqYcGB9SeXLSGlIxrt/Hpm
Bt8cjh73u6vvukLbMzMaIS7X73QI3hIo0he9K76oyn5tmoztLjiVKgKjAu/jW65FKVuSklw7Td2p
cgAf281c/yap2J1F+7RbTxh6bip7ZKMihs+m5hHIc6UtXN+l0XwX0vhieaSxWia8mWjODsbG747E
S91MSShU+Wms8+So8pRhmuCF3rAfCCed95ErbRAxyRfbvtqKYXNiJQeHoEN2KW9ztWLZMstvOEI/
SlzmDth3O51RrNQlMItKwjYEB9et/ePMLRv2EH/8qfnSu00OZJiQxoWskLidh4vCiyO0hRUK27EE
52NcC9rvpMb015rpzqSd7avRGPbuk5pQ8Hez9cHlX/jO0R5uwhcyMux9mtCeliRBFRL+Sqzqr3q5
fB0NeIILjqVQGaDJcPs8qmXaHPAZ6YqNOJbdBxJviQXNwfyksrcglryahaz8Pu+KMDPIDhgJKZr5
MGpBo871ACfUDRxpzHM3i9o8JS0G0wWMuG81kBmrTONjQQgKbFz4SVzdK731UzIpQ8MawsjSsHs3
fq4v0HdQcSRdmof08E7t5oohOY30ngmuBT1LVr9QGHqSNwBW9OCp6ps6E0M4KEzBWJvAhD2OzZrv
SEtVF4HnpVGgC8/we/gjOzEVd/GAD1Ct89GwF9a9qmHvEcswkQ2bnaE/LmbOJBtVFMVlHjYagThl
vOGsG/qigMo7v52jwEgNLWTThyFoYi2L3CDzQKXZ622b35Ar+5mm+xfyx929sIGjkHhMOkmFCrE7
jBGYA+UxoLNTA/3du3uvJwzTFYAw2vQ7O96jIJEr7AT4c9WJD0wMd6xFQYTbNWMSMzdcFiDi0xQI
zbl3CXk50LXdW51s9+ChHgrMkyGW3BbVZ7Jnhb6DsnlR1lbJEMooR7ojCprvi9yYMXWOSaL5SKgO
ObhbDo5VsqyMgUnVsfmoJ4wWZYnPbXXqK4FnDvZT/siu4nKdNipRUw0+B3qoYrBPRJMfvbFJg6y3
8OoAdNwVo1NCnCZMSH6fZjh1iaXTu1+ywzI7T2nUIk1tEyaCjOwW1GaBHccnVPPt3hpMMh5d1frs
8e/LJr9J3emhYRHM+EFor9C8F6UxVKqOMj1tH4DuM2Qg7WXeAhWVfLQQKu70KXqeOuvVaojts0YK
56VTBB15LUEL9tnLw8gAqbnWNSvHmumnH+zN2vvNqu7WIiGm2dNkkDthrAHXWCvqu9Kqg1JJxD31
t0JDr0oUSX/MzddcTT02K4Vqcy18R2tDY6n6U+3CJhiMzxDeOvRQxSlmIejnJAyQR1xDwWkgPBdz
8nE9DNAOXFClfjR5MYFJPRwwnlOLAL5zIBew6GvSMW0sldBWkXnaq9rnouluSrtgt+7cVyrpA5ss
nC2E4lLan2Vn6AC56/l2UccoM42dBTfPz1RCaLPDOebSdTn/+Y2p4jLsDLbjgmJVKEpxCVe2Zqj4
ln6pZ+KZxDx/LdKEqZ4UlNI1mV1Gy9tJn34Z63woNb7eQd9yYWTRFXsQ9gi9LrfGXbRAF+9j+5R1
zK6lIQ954Xy0DIIw2oOKO4M+LCByW33t5KfCJPHPy1meIIZmCjPp/AYxbrvewojKLsc6kJd6SrsR
8bk+YNUe80sxJUdYt+SGNm/gBZ5xcjUscj22w9L1ByL4Yma5yCxhQnj2nTYszd4qyGKmPH10ADj4
RPE8TGkTFH2lTpRAp8fYq42QvcUamh5VIlKpu1C6FXg5UqBDY3O+G0aOU5DeNQzhL1Q89csustSe
dkEUJGokiiV2HUpYs46du9KCAlcDuU/OsifIzzzMdfsdw55xbdv1STEMEwjCQjvwnL2uULOZem2H
LszWG54nuzl/V8xVdoMG5s5akvXiP4/3A3FV2roYjDp1yo5Kd2GOcF+c/3v+wqak0TnNzLiN1Wf+
KBDIzr0aDqpok5sGeLvOalYtly1W12F7rDs/tgzJawK194gbKr6ZTO0Y671+6WBtvjl/kf/+Dqy8
7s8xfHisWs/WZH8ShaWOoz1TdCr6ybsge/1Ez4f/OlN7yhvJJZQjGTfoE7SpGTZp0Xwp9nUzNrte
K4hfJJyVbSKazGqL0yOEJILarn9hVzwHsC+mvdcQ9mnzERoxBrXmtQfMtXPzbPD7SN27E2Fs7H+c
mnyjBtNUvZFWCcUyrpae+Vu3nUvekiKeaJT54lPaBg467RM1ZEFB85CBE92oY2uvUnYnGv5ElcXU
xyTTTC7HxyyLb8cigVVcJ3ue9paiTLwxTFvf2zQiO7q0+T7NTG/XqeWpb62vS9pj8TWyt3FF/W8L
QD1iqzEmFqt/AAgwEzFAUxKlkN453UWPSvnBNdSpN63kbiQfykiT60nAjkupiFq9rU7bSDmBkWLm
jlnWVhlmz3iSFER6/QJckkBE1ZeEAYIanRsyoaFn6bt1rG4B/a03TVzUByap+ZBa3DxRlmoPcjSO
wpzMgE20edHrs4STuL4upFs80r24dswhOZEQoB27BnnWvETerT3uKtl39zqAt2PH0mK3lgaiWslk
EsWGCrQkL69IX7rtpWSyjovpmJULbOd8ITxnGmZgyB4rGuh7VtLGl3pqZAQEkkunucjS8QqjrEpS
3AuqvtMpleGern2n9PpTlBF3bU4fCTOMsZbq8tRX1aPdtrcyzfJT3WE5ah37emoALLgmh1zFpovl
rp0OdntX6b1Dhpdr3MvkIS/cNpyiNP6o+vLGbYzkG5jRAWAWPs7UCZpWgug1BxVyt3wm8bk4Antb
d8Xcar6zFGDAnGdSNhnep3m95rWK3CDOZmYeiMe0eyyyi8IU9ZVM6pcOoO2tKOr0uCq3oRTI7GpC
ffaU82E18V+3nVFe8dYTIDOmCpEgX8L9u2ShimPFFZhyPWFfzRVUKja3ufDi62m5M1fL4W6csP0V
EWGPjT36aQ8mko4gTlnZLQ8Ny/sBI9hVHdcfzQ3Wk86FPDpOrp3ctnr0lnzvkZKyB7He+8NQlKe6
pH4So9ke4Pd+7EhK11wzvbRr92HB4LJRvp6NQmLpnUnJw6ddXDar9qwvSf1gWNYF2203qFtD+OfN
p1njZBmUfU2lKL4b+xgjL8Z4P7fi9lBSP7xudAU3UmTGNYlTCPsd+E59r68LJlgePP/OVEl17T5W
K6s3YQNBF3ryOE15T+qdTf19YQngE0iwW6pyuFdbdhtTITqiuajbYKyFPJGKbYWljQrNK0Wl4K7Q
CbBG/PdeFR8cokAaDQNpRhljrUEzVCSTtWx/jtNkP3mR5R3brlwCp+7wHsTroZlab+ea9MA5Svpa
JjTDBqabANrhg24hdqNPHpLV+KTPn4Abb+jntEc7mJ96XVd8BgAEsShp5B1HSQDHxkgZsHT2oWHX
AaDibuRoGeTMMogzYFGwVo5TZgM9qJPX1KqZVJfAFNU17XyxaxEl7zfA/tgRMjGSpj0vQM/x7b9Y
dmKEq6YtlxnBDGNie8czYUKYAMz0+ANqqOXy/IX76GEV2YuATr2rXZzy8PravxS3Z3XtWSX7l0a4
ycw+rKgb7LIhrq90Nv2BZ0VERDkE0lDh5qwULiXNZEVehYHWZzV2SdpPeqXU1pRj3z8RPjvCRFau
sZOTMugFzcCsoIeywaB+4lpk23NvQJ446fhn915iXJRWQlytVxQXfccmBOn64zLZL/A0pZ/Z5/HV
eMJNJA/KaO6nblEknzlYceR8Cz6KmpTaQXziNFsqIwE1rdhOMn71IBpgI5AubvWs8ayhh//zvWzF
fOGI/kpbUfjaLNUDuwR4nlONbuP6TXa5dsXof6QK1+ysUSxwyg5pw5Zvsa2JmMeuuHQb77lZnfQ+
daKdK+Pvo2ihQy0c8SwJJVADoyNbsk3nHl8bBHzsmhKEf6bh/G9gqRK6FaGpTcK4cOCVM3LumjRa
0IzOgm1VcU2hKQ/1AcabTilih6n5g6U082oqtMe507cKCKaX2A49h+K+u0WgAvW91XMKVF7RfVHs
JS+ylMK6UTBEKS7ubInUjgSQcZbtbu118gMLbBsmeZfLlLeIWiiDLSbx0otBQm+23lnGhQaR5kCV
/xDb4qGhpQWDdWxDjYj7lahIGJleOGY6mQjCTg6lRh9DNoKchulCJznON5yVwqZmfU4Nk8jkorse
RFdeFLMR0LyNcMgXB1oKLlkMjR2a8wulOY3dGiU9m2Uo9UWiXgSFyvZVp0hUFtgPlnYr+cxbmGDz
1YHxeJPM9wBnxHHN9TsDnesB5QzAmcq9SUsBDstMIkjHIxCZafTruqONbWRhY3ZxSDEEjGRaBsmq
11fKHnlvbsKqrmK+aezvrSAF2fHye4t9NhsffP5aTcYd7JR4YtdjiGMko8+lp09ha3jgvUvIaGW+
SkAdFa6OZk7D2QlIUFt9noxmSm62gWzqe/SSEaDvbz3F8KNNKHmdeGDf7IdYqCIYzOi1syHsx1YB
6B4VJQu/Lyl6HlSmLK5FQSutddgHpYlzqbdA/RkgnhOjfNRx84axHX2eSnsNMuVW+7mjSjD16Bpy
hv1DV9GngSZyLHRwE5X1IYrjz15noZq2FjKFbDcOliU1gtojt7Fit5ognAZWTTPVAm2hgfjEyVgQ
J0OFvbdMyG/ZhyGx6Hjk3UPWjS/rPHApvk2wqo8tbScznZqrqILYQHfPzSiKpCP4c3TCKSX8tG15
esThDUlxK0hjQs/swInJVWcDD9yeKO+txEFHOphE7mddW8IGg9KNlcnO9AMdYWa8YkacZSwngxLF
HhnZs5whXeD0/CDtrgG0krMbkiyavaZNd0iKcS8W9v0KTH/RFVYl4ULXSatwsQXx6qZFNkUP1XiJ
BIOFtV3e2pvMFj3ourYIbZAmB4rTlDwwpIqIECprYYxf2lckYtwebv+qY+8L5gGv/5DBejdHY58b
FIEm9uOewwJ8VRQydHffTusz1ud7b3VJNtGHYz9M+mXbqDZsxDLfKf0q2xaSFL/AYqYpPVKq2jTi
ZpIMYwNiB1v4K3DkFto5QtC0/NLyMtaktkf0rVFkUJoRHGv4BFDjk8Al2vWzEw/Dc5Ym8tZO1O2o
vPieuKSjJ6f8qfBdGqvw4uzTVDAmRFqTHUyNfvIE0dAnIFBdTaztTCeu92MJj9huTn17qDz5DLL0
q13UcDAW59jmg3Pb1OPOo06/X8FC7fWCjQURKoFn9MVtuqqrcrTmx5KWISTq4WmNtegqEZVLilPC
+kqg6vWiwzpuaVoOC6Wm7Im6oABK/Z7dUdnA0t8QLb1NO38BD03fgOtvNJ6JsJ7DnhjMKsebokT8
KNf0+6gRic6mubou6/lGju5EwIXVhnpTvlSrYouR9f3R0tyvSLZI1Gos/YMZr5E/pHCVqrw/Nmnq
k6ywkTLmu4oFF2J9Ki/C+1hvzY7IjL9Yc/2xnDpjR3MtPrIqfTFr3k2tRkXGXEnLCAjXYcicKgSS
aNGaNe7IrtcPlVPOAStA2NyNBssrLJI83VeeqFAuENtRNZ7vUWryo7TWaQXTJVK80JOMq9faGV8E
cSzQNo1rWdvuyUrVMUdNcgHOlBwZixTipLYOplFMoSWZoekhuVBSAQWNSRMfK/4cg51b+NUYE82h
u0THdaNxQBfzjX40TuesBX7liIPlFueAKmjwfYf+sBoyOC/QdQoo7GB6+XioXqYSNqeaxX1slAfb
YidatjnihQ6UGqMbHoWS2FPyfWgtmmHskavSLMYBQv3D2Eli6GIs2vHs2iHCVB+O8DVxdPFhWfJL
tDpxqLSNi1SNtCXph2O0NndezKQbJYuzt1Lzc6T45BLEEYU5A2qc8wudkdN3ydgMKOjmciguMDZ6
uwje00yugcEamopg0Gf9kbSM5NIKsVzqBf3MbG6TD83YEn/NUqSmc+Pr6FJDtebUCxxF2g/BORey
ikkP1rvRVyvyKI/s+isC2a9yZ7ioVPepc8rqoLbeoNAnkhai7G1J4TRgtvk2y1w/ju6KD3Nhh97G
cTD0y6GN2+LUEeC6c2ei0Zw0iS80Ldceo/bg5jLoUoeOoUA7Qjx251ffHdJ64rkRJ8L+7ACJithV
GvpPW5rHpt5XfEq3WsVS1eqYvFHP+ALbujY6Kd0zcL3JBCmdztrQ9/C37YYrNIEnQRkUC582oK8w
0Jq1bK/h1B2t2h0vspwNlca2KDZpiWvolHxq4xvdMwF+UrL5jB0Rml3uXboUjO8QUT3pqNJ2NQEr
xSS0vTuwgsvMNjoYrRHan8y5NELqM+VJ0F/XCMVhlw0cS3j6PurkG8h0gyR3JINGeizTMqYDkm7T
BlnnjTdt6LAbVQwHwbb0VvaK/qjRn8yO+IrCBteUjM1J2d21aqNhb9XLlVB1cdOuxGH2q+FQOSBq
Z0BLTnDvRiVXc8uipE+YvBYCPVX77CzcKq5WPDfYFPZJhMfTIKVg7ROCOdBlBFLJ9WbkzKGn2VgB
vHTTk1q9eu4aREtMUy0dyb1qjjHp8ZZHCrTdaoZPQaKj9cDeNetyku4EhnMvRna1qeYxlNNBWUBJ
ZqTShUvmLHeT1Fl0Rj3+/rE9oVoYwkqsd5pd9aHFLsw3QcKFqzNsYcFYhMHCYhYimIiUPmcOhmxg
C2q50WWuPmS+3ZOO6tSwkeZI7/fOjIIkUSCXRpCtpqDsvsx0cjCpyz356Q8xUsHH0jOv8o7z1hpZ
tFF6/AbGVa+pjymnz9djgIPN2gVZ7F1Ns/cs1+ybMZIht7mM6o2y8J8v58fO9qN3j2mFvvk8rHnn
YiUK8ep+PCOI0s3PnJ1Bsudvzw+ev7QOzPG+tyd/7CqSO5FoRpvPPTM3Q/C6eYPP///Pg85GGWqZ
uzZ7Od+efxNuKE7+gSZ76TjsvydGi12Udwvde56trNYrAk4yco432/T5lZPz4Zy/1cuKpAw9YQLB
yvKfL3+ZWv7zf2dhHZra2csZlNTy9i5XqT+Af2z3QtbyALjqcP7Zf35B38hIg9m4/tk9dT5aI15h
OJ2/PX8526ycUZ1Um5Kru5nBSnNDWGynfeL2L8irP54xVbRVH9vcKvdnvpOXo92zbUqhm23//BCs
1nrfx+JRlFnJCBrnxATABE2psA4U4dfyQMBEelQRbdaWYCl7la/nP8+3D6kRbncwqqdeWFRPCLr2
tQ03clbZ/V9NECThDhHgfzfeBGk/dOnL8D/12/9AOhrLb+nXHz04f/393xYcBzCR7oFYFK5twTky
0Zf+bcFxnH8ZSEo9ZxMeeob4gXRkueCMkHqTGIg0Go0iys6/LTj8yNUxI/JDWzqmyY/eWW5+Z8HZ
Xv5HCSmjsy6Rjm5ycFBM1vbOf5SQLkaVk3A/60cN5iHpBWX8Jtcr4L97vaetU4KOF1mQUX2KjO/o
dLCNPqKYh5byampE1etRmM54L8qMks4dNEY9vR3aTwb5DUN698NpvvtLHv+jD8R0f3W07C2oeHF6
TM94pxqvpW2jZo052lm/NBLw233Z3CFuXcn1+LR4LHyJc+Oi36FY1Ur9YeMcNuvN4qpjq4G4LPHG
CvO40rOL2dpTVrpOIfhMln2xCAEcFRJbnWBiS3berWN978kwyEHwJtEtT9PiI2G36MdVc7c93WLT
bt4e4zfQd+xFW79sv4NQAFh8Fmwvhzf/OHksTlYy+XgpCoc4Gk/Ye84Pbb+yPWXbGIftCGDS7ren
miRmcHdkIfyCPPXfB4WaI9iOaTvA8wHDjKh1Gdpop7YDT3m6uF120WQT5MLv1tougkxr0qLevidJ
neYwmTc0BM0yZ+QglNHVb7ffSUo77NhIJfwpP2YBw3qbP9l+NeYxAGpLWwUu6Rz5fAFRzm/R07cd
Unb+WqRkE5XRF7tnR7Y9Rwp6rU3wumuwxfnblr1bzOqJo5pKjwAl0zezK+Io0ZCq/fYbeTrdt/x2
PRBTtr3sNOhvpoucmgw2S7BquBIMdvxFXvEEvMb5uHjx1qBH+vdb3V6vJ9Kb4PIDDNS2UsftR8LC
ssq/81Hq33o44yZ6oPMb4HlEwyqVJdl2erb3vr349h4EVSSyMvbb99spjLbv+VnPSpnspix/0jm0
xao+CDIsTVp1JLyxJjRjnT0oBBEWiTGlaJvvqbxn5lNklwGYarKhL1PKDDZu6O2/2y/3xryryeFd
9I5lHayLoqQKqvabhnscq6vtcYS7WyeTsg/SFp1FPH+Wq31KoE7O021PYfK9NzjQ9FJ/OyrbNPz/
/VM6kD5cw10+ZWGaIlLi++1n7fa07G95ZzxbLujNp8bwSEQlITTwsTmC7c+mAuHcZ8PSwpyFpmqX
vQJbtMsQS5Qkr3s24EFqUyVlrqE5mZApdIRHX9Vc+h1B8bMWPXmxRtyW1XzJ+zIsDCiCi3UXlcWH
qbGBPxIDVrnyEPfOVb8415Tw/TUe/QHJlJOY1yM+2qByR4N0ApRcrAlM133Kq09mTzaYRnvczzN3
4T1tyehxUCaYB+0tiEQzkrvCsEIc61xnY2hNwz1ucrTHfTjWK2fQumUQi/9vT30GubII5P/73LcH
7Je+/jTd/f03/2s51f+lM2dh7pGGxE7479nOdf7FBGjLDdMHng/J/b+5fhZcPx0YoGubOg0mYeOM
/Hu2M8W/pLkRijEnOqjzAfX9/8x2m8XpP7YrKbgCpbCwd0qLb/Wz7eQHI2E8zfrqUgI5yrwYgrbs
0lstq7Orvmlvh1mBniHL8cD+KD+lkc6Fb7Y1RJuc6Js70awJdJzxRhvIJnMb9HyO7KqThBOM9YEJ
Y6z6i8FQ171s3SOG/vbgJexzfjjfv5gEf3aJSskOx2UdYZnQVjjB771GbYt4HD3OcKCtww55TPe5
xkYbXTJKPNOk1NkST+85r+wYij+8trGtBn44f3+9uOdK8IxC8JG8m387K1OGUcrh0LU0A1V9aAuw
nN2ShAX02x1ZXbeNzZyBEYdkoXT86276r0arX74+H5tn2Q7XGLbhn1crq4GUkGlvYJfc31liygNj
MiZ/A+KXTgyFC05uOjHAln3oSspPvz/3Zwfw+/dv8e4FlzdgyPeutVlB4i0kJx/eGBqmjs0WmRk7
a5EG6yQEpJY1xIHjpi807AoEXMQUl+JA+GNVWlvIR6f94ZS8u6LPn4glLZaI3FwGbcKfz8iAmDmy
GmwEWi1sBFdzElYsvv7k3Xy38OJlJFIAE2+IIAzSdd69TB+7+ObaaDzMq1Gj3q6zsJvt7EMTEWdn
D3Sc4yq6WXvw1aYyjuOkTXdO1xGU5LQmyXMiORQzOsAsFe4fXFDbNffzZyKRqrlA4A2TS1JsZ+iH
e1q2iv4+1qZD3746lKhIWkleBCob+EFPqdB1okWz5g9Xwj9PuzRJFDQlLnmB3OHdsjlK8mzbeZHQ
gifQx+9b+I3u/ckG96uzbrLO9VxcT6zPt5//8NYo+JmZkee8NapuweryNrra7pk/jfYP19GvzuKP
L/XuA7YFHcmYpMCDu6QeikUMYmP22mQ53Tf6dLuFiTxNlj94Uq2fvYXbaIaLzWEnY7m2xwW8ubN+
eIcLimF3mrih8ZONu4QA1KNX6ldD6pRg9zZ8u3ebZMt43TTTE6kHWbi0xI0SibRrNCeHICytcCKy
lTggk/hYJ+K4zb2yGXfdUSGCmfNTuxVXFRGEIWu8N4yZ60GLTOISKIRUXfyGYnU9Lvld59KijnNJ
nMFipieCy+Ph3hi1L6KV6fH3Q8l5qHp32Vq6cHDkgmYw/3HZumi7TKrNwwHxVr5HU3tvDSRvJDHv
iti2+2Fblk1KCx30/H1BvQMU4x32EppYs1ShXT2Sh96yUvQQQjoGLZt6Cix4h0FMbbxSXCwmLeFd
T66YX8j6hizLYzMnu7bVqbaa1ok9YYYo+iUtSZuN3Uk/Rp8WG4OJmY0nzcw+/v4tG8Y/5y5oD8xd
22AFpfy9AznzCpuOHEXAunXKcBzXq6nNvs81ZqqerLysRl02upoPOWw+VgunQ5NvWw64PqT7Zs20
U1y/Vjn/6vpnrCsETTfG5ySiuU/nPiW6wdjbo6zJrbQJpiucJ2+ki6J/yzQ3eS5nArYnh3lSa0c2
H4xmgyoX5Jg4EWnyXiGHAXOn8TOEm/ezcu+9unmGwG/kZO/Bndzhxrw2B924APgt5qtsJXuSvrlJ
1B9Y4FHdx8307KqrfAYZX5djGtTikR34syuLxy6T8ujZGpzBakSCS7JBDVcyp3/QIUzdr06Dj8mk
dTyK9EPqdy5xTu4w71c3frbIoB8dddtRJCzISdq5y/SyYEDwtaZaQiNuS84dHY780nTvHDhrFHlJ
nnwSOo0C7HS38ZRe5VQb93Pz3KYONG1kZqgCikuht9TT1yHfLbIzd4XSHozawaLmvSSdfKmd7k6K
J7vu5a5s5RcaTE9iFZ+cEtE+qJ2L0iBqM3IsCl8uT9Kp8dmOXfICZZceIMxaO8Yr0g274Rbf/R+u
qn8OXERosWplKGZ555z9nT+MIHMfy1GyFTiMwESbcj64itq3kc5P0UzyA0wKH+9b9Yfx/5evKpl1
pb4VYbx34xYaeuV66xaMpH9A4QCIoXgbO/tmRrTTifwjislPf7h7/rn2cqXDTGAggPNs8R4PgjhY
VVoxsvYSiqT7nF7NnD12mFLD7qt01Bp6JCANbBwbuf6h8vLPGxdcpbktz72zTfbdHBuPUmWTqnm7
Tv2p6cx9tpjahVhxRDeDeUmX1NFetYn2zx/etMX4//MoyQsL22Wda1kWp/rn+QEug1YOE+dZjM6N
xx0WWmWpAGYu80VepV9L9gy+VAN7ymS9QawClrMqvtrUzRHi/elo/jnrczSuYbjEC9Gmke+OhhzO
leaq1x/mmVUQJvgdbcJzyiOqd3fhzpx646Z3dIwJor6lrhPAbM7CMpmeatusDrLQg9+foXfsgW0G
dSXrYUOSjYd49j3Mom2JKwNs1h9Myo9+UWhhs9GlQFl+wKb0pvrJRsBXRzvQEDHzXvGxtOqHhZb3
qS+Mz/mMoIiI7+ESWhu1rhHrkmM3uIoGIu30+AlL5fWQ6s4NSxF1oH8e4fG8xpn7loiIKMWcp/79
Wzova95/6B4CdHaElsde7d1aJBaaRgKxhfxU4P2B1hyPN4ZDE7OiQborDBCmKgOEpyxB+GIx58cV
nxLGje3Gp6UZIPj+aq4sXWwUqmR5BFPTDIG9SZJXopqdqSj2uqz0II8j62IU7pNu1hTL7WTFso56
tfNO3uwMR1nzhlGG4gMFmoVcMeYc1SlI+N+/ZfHOyf/Xp+gZFDbBLTGcbT//YRSLjM4rF3fqD6gQ
SJZPjolDvyMBBbq2xkkNrU+KjLhIJsQ8YwW8uk7eUJsGMmHBr0ahHVmeU+WIZqK6WxNJjIWWf1WL
6U9Z/amcW7JTts3sQN7xUHzT3Om5Swr3Eu8DBZBpW//YVlDiCSKHSpFVbDYYPlV+CZE+DpuoJ8Qz
Xb6iht0Qy8jxQfFYgan3j1Ntv/7+bLyjP/x9Tf9wNt7dZ9NABzKul/6A4TIHyrd0vrkaHZy9coLy
7CIcQgXhT3A5bUNlPjIjgIWOfFbZcPv7Y5G/GulZgDNJMwoZjv1u6HMXJaZFjnhBS0cdJuHSmTTz
jyMaHHvTuKRSbajpcUP7xRui0Lgt5zq/dbzmwhPFceXAT1Gtc0obD3V1tVw5HpqDbtXWXbmtcbIK
86vIv0mTJ0nb+utgjOrCiwWK4pY4Zk7GE0/71Lk4v1cnKvxE1WRvunkV0i1+Q6hBOr1j3g6FjPay
tD+VDfFJroePiUTk+ZDTA1ss/YIMExYUllsGErYXXo6RwrL+0RLRVwIwnu0xY25vvNAZ2o/j0PsW
AUentKWo18WvroEm9Q/n9p+DO0QgQwjWwCBptsrTjxf9tjPII4AlpJnmX6Gh1oG20lqoV9b0v3+l
X8xfNlsN2GXC4Vn17UP+4fbqi9yuOjKVD01cvWVN65dOc2TovHPhG0NhSHZVKRJfVOLp9y/8iyUv
tTATU5cnNrTX+41zG2E/dyLJ8FzJcETNshtRDVzkQ/9iWs4MtTUKHJM2sl1tIeAxqdDlwk4+Yl2P
5aUO4DW8Cjniim5wRi1Jl4V1uo9stEu/P9RfXOgbvMYmoZbFBRvbn8/RAEjdJBi2P1QJPqQJdXOf
fSU99W7WJIko6Vvv1H8qZp0XLe+Geip+5HZsICCJ4OHnF/WU1s9pyt1lqPFGt3Qq7lrgELy22s6J
6N/BN+2+2WuedaTK8GBG7oWJ2ySA/RvBQxB3s9UN2BkxtHURC801XZ5SY7oatD8tgbZJ559HytQJ
OwFk1PvlVzoOSiaKMQlCwBDoiDAZB50Eo0Ke+jLJ3n7/afzyimWL5NLkkjqVvp9PjO1leUxSbn+w
qutpMK+F4FXNyr5hcLbA9TsQS9e5CLQ/XbD/3JFDvqNKyuXKBwKi6ucXznojrg3R9IdyHT5Oi7g3
HHaHUeJsuJvulu2KD5BWhfmcaFgBQZpmsse5o7EPj+ISQVUPuIHsbN3NL1fkNn+YKt8Debap0jYc
No86N7Mr348ahEvLNelz7ihNfGVUQREsgJfnTX/NvvF7krI6VsLd2/gsXWd5bOgDRGJtQqejTcgo
9gaZxfrDzSN+9XmxQuaTYncL1+vdhTzEKjKtSu8OyxijqysX2CqQqIp+RbaxsHjtB6SfGU2bfaz0
OGDheAFsLKG34pZ3S3moTJk+WvP8fcyS6XE04nvU1P1NXF15/4+y81hunEm37RMhAt5MaUBPiiq5
0gRRqlIBCZMAEh5Pfxf4D/qePh3RcSYMiqWSI5n4zN5ra9Z8qv3kOnPSnOsAC7obOXInKDSvkutC
gKC/9Un7EkESXOaKy4TsKeGEPkHmd4P+vakvsqJDwKfQ7Q5N2/7KR+dj7nJCp63UezPr+M9ci23W
G8lukMl4yQ0ua5aaqzM5lU1NDfB/fn37SBWw8esetfS/I/0SzReTI93Fy4btdRYp8rMZFI3sCEzv
nBeRdHdXU3/T4b8Osf9DrRVw1fECnZwguEz/dtCJ1GDcj2Bt5465t0/1DnaeFpHvEVnZ2kf8dxiU
OvYo+Qh9YL5pWbUD8dv6v/dU9FIOa/9lG/G/rgyVrOa28u0aXMZ0UzbK9jrT9a0YiF71EuPXiKDq
OpXyDCSw+S8v1/8wSPf55kxzaWI8Zvn/9i435yhOwc/Vu9abnFW3sOr98iutMJMWMeI/oQFbAIpy
SPs4rJI6+S/v4v9wygQ6Iz/bxZ5gO8G/HW9USrINEqeG0zhDqAoO5NqmftOsRFqYG6X/19+YVug/
9JLUlNA1PWKdLM7x/3my+ZlddvFs8D37IvgqTS9F1NW6TyNDm1C0uIskgm9jrIMXzVkoT130x/KS
5OQRy7OLxyh4SrVfMtWTbVcQBzgInJ2Q6+KnzgTKadREwZY4l1s0dhuwbNqrTwJ2NSkHV2KTnbVs
9N4aRkyIJqofZpK/N1M/rb1Gpb+wBYUWMT33JkdyYVnA+Xi30/bKUbzKthq2eB/iPTIh6z2z7a+e
sPXtYI6Sd3rnX2Jj+UK2Ef3KPG2X9mtk/voz0xztxY4oI73BeROETx8Yf0WXSOQs2Utbe3L0Xt1n
M8pX3WDdWWzUr+3fRUC4EmPvvvvWWzcb6XfPXF8N5mpByHh0EPdycLTLoKIeAbCk5/aTKHhOvQDj
PGiMpBNPM7bKt0ailKb0DD7A1sid5eEZbk3bvskgf6OS6Q4wwOfraOonp+qMY9sGnzRB2aUyxvTs
zwStc4WUb+OUvugq7jYF2IMwMNrpZ0LdVkzt+MsunUW6amYbEvXwKOo54v+pK3+kwvttJtX8W8+M
u/Tzn20htFCatrhMXifYJbd/Fk/XmjhqSCp+UXZbwt5n+j2IyagX6MBa1P0bga5shbiPmBPRj2sv
J9tlLiuq+i5/b7W02xnLR4+HvGT213NkFxts2+LKlV1c2xJb7sSY5PGQ4Vdg0Hxzly+4pwfzqdTt
/p97j8eiDMFrv+SWQCxNM8s5M3rECLzc+9fNAAdsWw3M5HynKsJJeFz2zFJcomESl9gemXXGROXE
UVaeklGHYhMA1TrVnvoc3ZLuZY7QIMRDt+RkYE8vinyb5/ibsz6eb1qp5lsHMaeM6tvjETZ/003k
qb3352xfIkdvZeQ8/eumljjlqFWuXtEkG5gOBPMxft83RKNT41b265ghwmgxuA9tR77IEBHjmtFS
HYO+fpt4BsLE82JkAU70w/bLEDe48a4lYN+ahF5Go0zWq0p7bitDe8YJfO9zr72UqdSeDMXsGKbA
Lho1a+NAunqJCTM+Jk1DyPfyIaI/+zLN+Ya0J/x0WoEWxMuGJ8oEFH05AK9UdE9NtvF0UlAAm9/r
PCAQEP7Loa/qaG3Ubhmmupve7bJP7wyYMBVOYt7McEfQ9/cJZE3Rn0B/kyNrecFbPqX5riorb9tK
M3pzUwCQ0gZbVGAuQCI/v022wQgj7kFpadH8hnbjqNlGcC90pd6Kz3x50G6S/DB2kjdD5YFBq+rX
GK75D7eVhL8a9Ws9qXrTZLFkRm6lW7eE9zDREt/cRli3xz1K14FeY0WQrQiNoaVGSidLnb169rA/
Zp9W7jtHz2/dY5HkLq9vBEBtVF7RbsRr1mtq5xh4bPldXpcZJSoT31slTtyHqbSMH0gqEQX3T11Z
4eif+bWDPgpe+0S6G330vZ2V8Y0BoOeb0RiqizaZM47aJmxMAtuHjHSYLrq3fd99xqP90XckCc9S
3tzBtK5lw+ukhORBxHjRXiAsrWy3wl/tLrAxO3aYQeh1WMaENfcNsrVUtsWPuejukz+6P4vURxnd
V+NBG7XmwxnfwFwWb5awt1alMTiWab+Litr/2SXHGuPbJ/vfEa/OjPlDi7MPTCvrZnkc6wkRXxWB
Uv3IsWr5ZfPq2tq0NpU57TvYFxVAjjc5iU8OkvwTkw6fnv1IzVI9+UbmviUp0UiieBu7obtbvrgk
01tl18aLr4Ly5hfja0yw9iuhQNk1bbXfj49yW4iLbHK5KiKs7oPUeDaYvd65yKCBdqMfwXIztTYp
0MkMJpkV6AYnoSJovms3M8OlfWUa02sQufZGEH7Jvq2cXvNFPJx7+teIj2tdEz39oxvBpwS2eFbo
rH60y40xLhraEsRmHGeE8/YOY2eJpHuQJjuq5cO0a9MfQsJpG/TPYMlDr/3R2w9u8DFaMqNfc3kv
mhmvEdvD4Z+Jr+abJ3rY99rQcfHx7afI9ejHkc9DR72yliNdmLionV+3rCkGVW858Nyzg6h9i9+N
wHsRT7fYr6fb416fUMiUWY4zTktDFNHs88YmexpJuLu5+VuAfD+EQhEwGiMmV1+icyt0WiuvJtHW
xfB6dBe5Y1AH8z6YCu9kMV/LqgRPFSiP2Miqk12hG2yaNNgNE26XDG8oK9rmbgo921iYAU616Ven
wrV5lXpzcntc7Eqbf00wq24Yus7Xx43D3gD+kL7DrxGfbQh/fkymlR1Fv2bRntykLcCSfZda/9uN
DK45zNn4BU4BeRH45lVIRx1sSm/cCruNT4aON8GRRrqSZXE0pxkUGOG+jo2Bqw92llX9EVn2jL3S
Yrc7hTHWG21SO0UggKMNNmxOm5+Cuq8fm23p+fvZnFm+Rum5SZr3tk5Xkan+pP3Z5jpOA7MeW/tn
L9xnHZ7HhvHXnXJ+I0ckKYsVcDX1TryBs7fWCvvsd+27ObVP87BslatbjpmQqy6bJajZqvYQa2bv
mH739uz8Ns1kBydnN5rHqA841rS/shfXyfT/zC1Gckm4H95eilbPJ8UqN9aj3lZrVqEC2V3Zb70O
R55GmgXNEHSIcn7rJvepdvt5gwnzkKn5YE35vZcru6NlysFLggCVGEqMEEDmDp74durNXYbm0cEf
FXvTNx3nHUgmDjRP4fupbCaQBbw22VCyYrHdVJJaWc9OPXiqs1u9ZlndY4hznlNbJ02+gdxt9BFV
AUjgbVTom0b4v30jr1dCFMkSxX2XQfTsTnO90UZMNzhehjVpMcuQEZIa07i69G95Ssj4PA8tYVlw
qRtCSiy3Zzep3QSoETG7oQPpY6OriV/IMj5lpV8ZleBzwrKvmxtvpvcMmvlPMoB4K3sTFzmvL65J
/brWZnjPSvnhpNUXMyN1BUVIiTTVetKVZq1APqbr3sB7aX6YnX8FBcHw2eGlmhV5tTWztEH5WV8H
DC+hPhoqZFXVLyS0bBOX5tUB08DCvRJoOM3gNLkcCbb3rbV9tSl9668mLX1NkvliyAquWT/f9Sag
Q0a8vIpcd2ubxKNnmKP3hIIKqAHkg8aLabcXWrddEstJvLx4UESOY5KI9Qx+sR7Ks2mIVzJycEVL
58gk8K9klBwjb2264ttP079WU5J7NUuQaVQW+HRVmAFq3dp98+b21mdtVAgM8I87z/ZNaCyjYwi6
YOjGzUgm8kqYGn9gQCGJ5mjrKm1PgR8SFFdtCBrLL30Uh7Pp/kLFgaW9drJQuQ6i2K7nsmvgCEoJ
Naun9mylNqg/nO2OoWk7gEU3VUHKFGw+oaMNp67kulT13qEw8RRH5PxZsQ4Qu+5+Sy6AaTWJezup
W5+St95hSIUSV42nDCbb6XGvEVgm46A7ECJ5YZxj74Y5rk7VuABgPdpc5oyOUVWn3Lc1pCDJKZAE
kde6p7aBCOSm1JkZ+ymgpSJWJ7+LFSqDhoSY0mEE/3iwS636VLXx2RoHf8fupsYEpJgoVphFoHrU
J5P+BqX5UJm7Tu8u3vINa3uqThibOT0NwIOZ8sEMqIUKSdz042dPilGGloeNPi7FKY1HcXLp3XEN
N92mV73JcRUDTNGz5uQs4d11scg+1Dhve+Ffyyzbm7EiiygqvvoYfJUXZzXxSECsu+WPkKUsF5Cz
OmxRtO6UON60Lydnl7BsL0ZzOBR+zCyHa+ZKowk8+gqqkOU22sYPuv1UIRsZBoyklgdq+XETxLh1
GkzsCmDESATjQbWOjUStyCXeP/b/tfIliGvtXWnREDbLR4+HaMHPQnrpdlYFuPxaEr2QyJM/zp++
Q7FkdQjLGERV285161UZzYQ3pstfuW6acmNUszzx48nDHPGebwvrgDML/Y6en6Dl5idILvnJGJLd
7CQtauruw8cgEvJRhMWFmxJzUmhL403m2KJ05Xirx+Ow2TkqH3cHJ90ypsNXKqcYjmOWnB73gmTe
a5hYZghZYWMbgJurfuepGt5xr+r3pGrG8J8PtSTIT7ykoD1YzoySgi7PRxKhifT0uJk0R5xwb+Zl
DIN0edhvbaA2Lp7FgTxOGba21dBrYLopuk47qjr7MmhMtywzfNJn+pxzvL/iGh+PiddcwGL6EvYi
1fTAxpPrmuHx8slbS9sbPOMAAkS2N+jgtuZA+OhMdgP6eP+SM7G64Gsmci7QcTdrlcmbnAC+svHw
oCffs29EJ4Z8aptnGMuUPEBN0EMncmiuLZ8wzQCiW+b7K5vdg1bTq+aZ/nvoyMjC9oR9Uw/+TGZL
ZGUybjPSEIYBf5gKDGhfzZKw5D9y7B53Z2GXzemRBOs+HkVWjdOhX9LxHo8+QiEdvF9bC2PbSptA
VeigmB+PW4nEbfn4PN3tfAvByfL1HzePL/+4pw+WDaYNK8Pjw3++zz+3j/9aagbu425haj1+hMdn
wSTix33c/edj5aGcX1JF//WzjY8f/vHP//wkzpS/O+bs/fMj/esTEyT+YFvs99LsScl8fNdMc/aN
M3KZjgnSeiT/Pu7hKP3/P3z8w+Oxf/s8pBx5iJr+9fH44wZWHkChf30pXIVE5Y7J7fEQCXnzVhXl
V9NKWmUfP3kRYIR+fPivmzmlkQa6ybP9uMuZTnL9kkPl59aRcG+1T+qGoKmhjjZgK8+9rtkXNJTu
ppqdJszalKiAAlJuNWKr1Jdd4JhONta29u+YGi1MGsNZMrh+cyGqVjqH8y5TyYFwrBmHfmc9tZPR
kEsrx4vr04mT/gdPleEM7GBjZ1eI5QcEVmY2fOf6qO/mpGB96s/M7+GBse0V+pdP63KDXTDSZ/8o
vJ9UbMlGcZBjHZu9dVNYOE5tzh43y7+bsb0qx7wjWEH2OYp8EyXRe8nEfqW5sxbqs/cZeE8OBNBy
rL+iMc6P0YTrAvQg3X/UvuYpLV2nBhwELgj4UhwSNbs74od+yBZxEZChPa3V0zxZoQj6adXEUbQa
GJ5YRnvOVd6u/U6f1gFqP8uFq5HZWL4HlsDwbDeql2rde4VaF3n9JX4MfX0XdoTNybKon+Inqxyf
zLT829oOSAlsI1w/v/vegIfR0nj4QEz7xiZ2uKarSNkijCgsaOwYFjFjYSIG7pf8Ek1p/RY2vX8u
rOrn2N06XT5HGXwkFeObYhgZPHl9+QV/JYEwWP+p4u5FayH5dTpsFCHHU5wmOChCrVAez+wiS+zs
DXYStS3qDgqXDE6xQpsgqI0MOWj7zvx2ZWTsk/4Vak/9HBuUM7BLzhr6lJMxHaa+RI1k6ecgAC6Z
BalYi64UG70m/pqkRIPL8zWt/pR2jC2fFjg0HKAzmVPm61ngy+j1JS0vVg0UDX2VT3G5NhpSOhuV
MdYywDZqKt430fyNxjG7ejbxgLbyT0U/EsTn9MPdQngGWuxdy6vm5NndyK6jo9rBJXXJRbV3els/
TBn8pqIAoinTk8PoA5xtzxow8sftbOd2WHpptG/M6hfdbb9hh1PuYs/sb4Cr9Y6ST2qs5UFzxWs5
emrTs95EkF6zUSw8GsKS3p0RGAZ4pgP8g3ihoZl2gjXRKmUve4J2ho4poDKhNkBqcHKV+9qbWMuI
1ICdgsQF9H9XaIcZQT2kJ2kfCldWZynANMuiog7OGNlG6LtnJomoopKfXupyhZ8tckqAIp9b5kMN
zuQVEGY8x06MOn3wP0ajAmLzlZXAhfBZp5GC5O+Y1y5mwtCMmtjjX73qBuqP3ll80EkyrtOpL0LX
aQIIdA70s8z+HHK9XzeQX5Zkef2KN4wIVcpfQ7xbkCxDIWGjpyWNU1JSpKpYgh6o81DT8obpBwQ/
rwSOOU9y2sGQe3LMXG0TvkjAnOvQwYAEEz3wqsn97SQBjuc+JnGTtXCmA3SIXXgWRAhB0Nd/LRow
kE8UI/x16OuY6OfzX8kqWSvFT62s/nbDaB87Azsclby7g8P4yy3mKoydoOBtxP8PxtbcYtj5nYgo
HKUD6KYVJdlGgXchpypB/yxqjF3IOR3FTpq53xmdk7+pEGxz6bSj0FbjtFdlOe/SVmSbyBz+CFFO
d05AhDB9161UPXZHkaU10YR9Bmm4cA8a3ZyB4vtU0LvHbl2eCO0omOqZb7a2MH7xtRxKwi4ogbRg
P/XRqe7SYRMHafKjHa0/kXMpq2uTsseBh0pCQmSnT3NpBBdID+tidqjNFGC8x7tosOrhUI/GzYsV
TVzQF+wovZ1rTcgyKZQv9XIzrNPEZjQnW+/YElOy02p1hgafESyw3Jicja0V/I3qhAKLJcQWvhur
P/gLfDGvTs6lRKYCzA3Cmrv1WAEyHIQGAVukOzUI5080lOPG9NlfFHGkQOMA4uFd7/M3bhpz56j4
ECgmK6Yo0CNoEnNjPGyl55FTLMkpFvWhjTrwhfKXbaQG8JpKsCZPzM1bA5Y4zBFhMdqKwFrAV41L
FSNz5bTWppTBEMQdW+9+TXJODh4+/kNbrLUoIPY8MMwtj259kty3VQfb2m8Csda9Nj8JKytX4HBg
BsfN76Hof5v6uBYZxY7UyYFVozSoE6fv0rTgQlu7KZtcZqE+HGWtOqNy3vVUsE+GCWmLXgZgIa9I
s4PKwTXoQ5ixHaakWcxtekkilhrxUMBgVY7Gyw2jR9GV+5ipV4jySk0vTcQpmyetg4ku/smwEcJL
EqDdgfOrjbPJNidQJwk7Vpk72ZqcUR3vzICvaXE83mr+fFNyo0wdwqrT4xVuqBSo8OJrTF8ZeWM+
CsJOWje4NAHKWpisngl/yKuG6xDj7dYRWWyHYumx/ByyDmQwT+vGp6Q5gcFal2br3zIqwDjX1F1Z
1W+RwSQN7B7GdNZ8ZHUqQK+YSVh2fQhKsdpSJ8e4OBHGqakCjJMZl8SmCyljQMwlISAey/RtzqFN
wo09h4Pqj30ymtuJSf3aQf18awIuLlb/bMwx+jlo2FxiqR76Shjb6SeWjuK5Z4GEkVIS1yGlBAul
9WEJw7H32/A8ohE/9HH2Z4AntbYM117xnmDBk1tfeR6YO3tQnLHMuvaGmqNt6w3xioUa4PpmOjid
yk6N8tZ9W0UHrZhxOfrjl4ae8lS3aXAm9DMOczSVqLHMBU0BXRa8QntlFKCfs7xeG12UPoEWqk/R
ZN6MoBz9ldaV6dOdmPqZXGsQHrEDG5bTVp9Xjjuae5xb6smKnntlFT8q8n9yIuWf0CjIH2jjs9CX
EFiN7qfqourFSdPuMibiJ2+3+qX1O8p6B+ReEP01+7T4EF1fn/SKlBTyu4oPlHHFpnVNoEJ9OR6S
nBlD7cXhMA7GX03kJ7+ChByMm752vI9iauJFBMiUhPwXa4JpC4xVYW9o6QkYJYE7Sfcm1HmgoMN8
s/gzr5yUiJock+V64gvBQMrDqU4+nbE/5Knf3ysXcAw702s7VsWLyLs9IygDOVr+t3Xafm11CoJq
of/N2luKiP9cD18MJJpLRs4uGzWklYkMyKnp7LXTWeY2FeNBN8hKmpSOfUPr+hMMyNWAAmZXIOph
t0XZOdU66c79wJKE5kXGEbknlcvRTpni8MI96uZvgWHamfoF+BYbW1tENLhR+2la5dU1i/LqGIwL
o6IdD04zH4YUIJfArJRNc6hVifvUp87OnvCCs7Td9+3w7NhOe51SkDpkfJE0UMLAjguurpHjHdDu
JTtL14NzXlPDDvJDmfCPTYaXqCqDPTCkL6/VrUOQWpdxoeJZwBKB3qudPpHMmrNvWllNQhPv2+di
jL+x1jEQ9UhIydLZ3eZy2OXwbA8tia9hnLcdEn9wlF5sc8GNJkhC7WjvAUB4xMit2KOkt55TF9q2
cxfCcWCQFN6qqFI7NCUTEY0VGEKTaesK21rrQ9PtZ5VHB6Q8JPbk5ib3c2RVnBSDcgFK187GKfXq
oDJnWrnR9JbUBumYOBZWhYmUORmLIJQ+EKuxEdUPIy+2ZLwjTkXdAva+SAn7CMQqRu94CxiPr0yy
DTYeizfALAdOpBHph0vEjSJ6xLehCiCrbpzg27Cj/tBbTIYby1m1E4kS8ZCC7aLLXle2oFrwuYzq
ha1tTbu7GJk2EWQAL2npP08z7SxyVwCQoyM+TUasB9sPPuGS92Bqt0aSJk/xiFkk73zqJFeHO7dE
algV3R0drdqTbLGzxlqeh+mIcJrGLyVWxEsctbPAhyPCRHHujgeYI7g/G+jEgyS3asie0rT2rqp2
14hPxle9gRSttHdjZCvjqXs61VGoWePviVrxLEsaT4ZrZz+NwB8hx9nxxER7Zb9HpRNtMTRrn+7w
J/Kk+26kv6upiLaBM04weHr/oAjaNpEwc1HPkgvYK7E2bPlayLG5RG1mPPfDC/kWGCCQJVyS1M+u
RctJwih/lyE4uRdJx3goF+6FzATHp5eLfVTTfhE3VLZNe4+oYP7CZfWumpiYYDuIV12w6MLXeP1W
jBfIPFcrr5hxEy03jR23ofJmb0XZGFwD/c7a61xM+j5WZbZX8/xColp6ZkUxPSsCLbSZiKz+YTB3
7I+6mf3744ax3T7NzO+qtFje6Tn54IokQGp3zEDx9ELwxQjS0e6f7V4/JmbyOTAmZmrds6FJUKV5
gEwucxcV9AWa2qAG4s9qyXtpZcZa87qB0XDHjn3OLSAfaJ8hL/gHKoaKqVyk4MBuOsIS0C5ubUng
hecSI9AlRXq2kmbbZv58gq2stsLUrdWoM/PUybuAocS6uXaSnTFFwz1DNzKwpKzT0T/jHR2PALGA
4VbDt6iHmp3RbG8hIoxHh4aVeKdm0yc1ttoiNjZdYhLF4jNWNE5ZHlc/pCPWNWopTEvnhUIKdyAJ
lVNF4B0c6vcogfmiRTERNfIpI89rn7BgYAJKuolVfbB85xSxpQjHNC02rminG6Clds1+JA3NPCIf
hSyhdTKxDDIcUn0EAPWk8nejIY7oDdTpcaOpYaEJ8YepSlHcC8C74E2Ml553/DHtG6JMOr0/TsL/
KaP4W8O8+ZRboMPomg6IqQC0RtZAySir7ZwVBUA8IHClAnwa1G58KNp4XKuihh87d/XeqcAVRy6T
u4lokZWWLDt+we7ZCds0gtsGgnxbC/9jbuZLjpd/NVuDOo2eqFiKyA+MsS0viUBsE834mmyd+nfK
h2NLT7xLDb/epG5xN+cOJnwvxlsUlUSxGuZmKiwnlJxCOzlk+qZ30xXqoeSdHCeY8G0Oy0lDwBf5
KaVQOnirionEzYl/BeZfAGTWe1AO6PrcHNIx/tARKPlP5urVOuIlNtjugcba5fTG8DckVo1kwFJh
UgwvhZGqS0lJ4RRi17mtC20uCg5YYJgO7LK2F3s89i8yAWQYQUckL3ag9mh9UiyydoF/kereBnp9
7U564X37nYl4s46cjelML7Zb2IeuBTqvN4gVAE7BDpY8ow/0nY9OoEPwhtSmdVZwgGPWtfMf10aF
SwjtRPdYlVzj4C+UWrtmP4HwHTMIsNoqjFIQzjMs+3ygK8raDFEOIjzmWrPJsx/VK/h1cpMJ41cd
bRvDpNLXWPu1VbDLKzgZUVDuK/LfEBok3bpCZ7rLoxnOeFWRWY7oPas2gx+z/ax2oCHtv+CB8Y8A
YAHZHwnriagfQt+Ba5d6vs1yBlfmyPzHjbqLKrSfYzH+hogmmFtClZDzNEKHsY0DGcG3ufeCS6Vl
6myUgKVQU8EDwy7JFNUIpWUKmJsAVqoBcPpYqNACQFyalCnesW4LznuicpRb11zqPbIzgrQCdk+p
MA3bcpDjvrVwyLuRieSSkQy1BPq6ali3Jdvcokz9VZYmH3VHutnMjJ8mFT1PNdHKjf41VzMsYWCC
WTSRi+SEhgHccNYaufEkwy/TCVoIPsJckpWsXaSigm1I3h5Lp/3DPFzf+VYNm8RKhu3Aki3Pyl+s
ydzdFFuMtTSsNUugaGwm1kq4+qlwMrkarS56rhkuTSP72g73wknriXkaZfsMABnKQBYjh+g0+0cr
f0G1y4/IYHuC8ACyQX5xgPfS12sM1vpWWPsJe+9aE7gWHEbheG5Txug1lWPhvSdaADGrqOSu1pNx
Uy+ZJEU0eiGnIUzKeMTXALQSmYd166VxxH6Xr9iqDtSyiMQVJilQdDNxKUljnW1UOYdiKJ4Cj/xX
uaDtVaPU1fOoOd12PHMIz6sxyoJbLpiDCGZrIq2dhRT2QgUFjFpaiGWS5mD5Zrqx8fKz/ITm2qpg
N+sFcgqYZ3XpbbSiVtfOm18MNmXLRMo7GmZebOyuBCPtLwln1UT77y70ush4qbO5PXLCHe3JzTDd
DL+6wSScMC21dWMx3iNSJwqSrVlTvsWl8ZXkbc6WQ/5paNp3JBpGBJJ9Q75Mzkjs/NBz0j8DMesI
ZOJ8n2K5d3zoo8CTgtD2oy/TlLcofcxtGWRPJnsygHjWueNVDd/UPRgygZccsH8pCGJex22lgZpP
KWSxFkJfkTbnbPHNnpcmq6B8ieaU63bPsMgnis0R1Xix2k9mGOuUQuTdGw5Tq7xjZrSg8xwSBZQP
3r1KinqLgf8YzNYv5ZGZKkh/P47QNRHyG1tT9N2hlgT3Ek1chdSRdxn9NTxV3nXbmVBD+GorqzTd
ueAruZ5D+LE5NwK6jSrANhKDoUMkGRwIxfvZ5kqc4na6V+SQxaquzjnOAkDWJRvCmX7Yb5BhDeBm
4pJ6QOQMg6bM/h0ZjGjsrOVZHpx96Q39ynVG4pD7wDo6vvaVYyTW8bSGjBy5HvQTwQAWv54NFhP/
SN1uishWm5iV4y2Ykr3lIeliQhtv7Dqydh7LlixxjzHRZqthMsqDr7n5LmXsF/b2T2DN/olIowAD
6yAAZF9LhiyWxomjaWA7HZgSJjApwHO8kXP1bnnRcMTYV+6qmcSqkvXTaBPPYlt1hYqk4ty32wCE
Kzf54PypmK0x+xN1yPBCHNgXPUV+ZZ8TZX1RU+q/c2XfHXKGr0TI+aGRiIvXAwsi/sXYMhLqibuj
/8FxxhPcEC+mAhfkVy7e06C8zkM3rnKGYGm1rMfa+AX2/UDBlKdg9opDnTX5MdZjdZCjc7ekR3ou
+RWrOatZ7625ZCQx4Fl0Hr9byrVO+e9RrijOByvbjRnA4SLQRuoAi5QAoi675pdZNtlLxUhox7oM
hUdv1deiUy8UVdNh1OFyzTJ/k9RIU9KS+Reolm0uKUpeRptWJQ0n0mCvCQUQ68nHYF9HE2RBMzkq
nasoEWr0hrWDwbzJaAVmXBhGnB5rgAZnJHPhImTfSoI77g1RXGttrPRwmoJPD+HaWndjjOMj3gOs
W906L9t9bZbWaZxiZwUwH+Ys47cMLAKDhsEIlUVPM5f6JZgNroMeCVwxu5gp09IVozHvAkN415QB
rQ7+cp7j6PmaR7lLdndnbu2ad3lDstSpTGR0KXSSr0Y7OObU0oeezCW848SYeWZ+TQDH78c45Oeg
L9fS56n0JHqbKbkGWAaTFP+ESR7urmBPudAVm8Nc2bTK2iUtAUCDlCOLyZirQyvbIfSxeG18PVph
B+kZabofOe+Vp8KYFKVCcpAoqG5FpV2LSRFp7WbNNYhj0AdVAmOd92VCTuHRKUrEJmMECAEtXJJd
k9bu1k3uiHMWVTw9/RLkJnNOK6mn68fB7/d0k55WEUrQmuaBa8f/4+48lmNXsiz7Lz1HGrQY9CS0
DkZQcwLj5SUhHIBDOdTX1wKz2+pVmdWgpz2JzMd3+S4ZAjh+9t5rX6C3JltA3A8ySq+WydJ3srtV
pqXdkRcTOhXvy3VUlqD/hTqzladAsqrdx9BFnIhr8xGCbbEKe8xHnUAZ6hLjT5GWxUPiNetOVvY7
DVLZkigQPxL5DrjcufWid7u2+27L1n6qLL19AK39VDT4pzgPQzazItjXWfxNc3D3LWlJcx3Y9FON
H9bROAon03jqZl5tYw7i7Jv2dgqG8p3bYIEH0UwBbsn4oKya7bgavUss8JSEkcyXQ0fVj1Flew0p
PUzMpwZcb5xPvIl0TuejtCg+h4SPZTG3Lm3N/YNyOOfalVO3jAERSFZ512p+GPU8Iy1bDw/20Jvs
B3T7ecI1voj7F3JywXzGBatBK9hYWsOuGcofaqYq+NRe5XLox1A0E7L7wIguta7TmyLvRcjJl9WN
d3TYc67oNgEwYMXp0tSLeK1FyqPbtXH2VVMnhADItk0lcz/dg1bKUIsPTsJQaDnUmb1GjjcSH4Zj
XEkna1tim/HGrDG5cbn/oNbGYSKXFNhKGtrapBZg5YVLgiqGMUfW6VHk00/J+zvxu+LJDpS1qzhH
LwSf5Unv9Gs/cPlJPYFnlbaupZUIeaY9HmOL7Suk1Sk85nWJyjIlJwKNNEAZp6hG3JatlWMgCW5t
FlFe7MoadCvvOhJDzdF3Q/3c2UVzgVK21yv5aDka62eSOXu/rhloWmdpekxcRhBZz8MY3Fn2t4cO
AL5NRGAxyih8xCP8Yvc+PEZRiWPlhhmIcD7wkgLmlUf5IKJbmFLALVn+mQR0h9jMT2i0nLHKbpcH
xrhRaWveKOCbQ8HOqlKZexrcqLkoXT8bXDNWNMWZ62y+i2gZq1s3SnDe4W3qEbDo+5XsBVV7jzSp
34L40LhbwlbZl2A9tXQHvXlougfZZtkpI1zAwVMYbxgTCXAbNQZzZIZXzotdfw7Bjr5baStRf7gp
Gqx/mA491CWQcews1WcxpFgX3dI+5EbzwYmAXseae0KQWGudOLhHN96xxU/Oq8LFiW6w+KEfrCfp
M+vZEC1Pvw8+AhXIDXVLuX8/EIO4GbRcuzBCDnZKZUYKyv3YjYG3bCvyRg0dZRxZe961PEQt5236
KfpdptS264SxrwInvYcY41y9WntcFwH3ddPRZYGxG92oZyWTH3qNWGAZWNFLnbB2jfImPPGqFyQY
KxbQtig+spBBBFhHcssLZW4b1NEXtG1sejc2e64trmaO4S5vD6XvlS9A2Tk9Qxeou51GbOhsR/pz
iKD5I62KW6DnPLiKTV/X6PxXQ9+6oArdBJjFvd+GI3xgmhekyi+SuknmJ47oUpT6WWfXP8MVH1sM
yjyvRfIaV6x3Kp+8WD/WG9sYLU60xhIy96bLu/JcioyCO1yZ6FABF+HUCR/q3P30I1duY7d7NLXo
WscYbpUohm3oNhzaQv6a2s5uzuj7R3R6iRLcp+xJsnBXZIB/OiD2t550SU/u4M2tWXxSg34zSBsi
lJjugs8kKY+QdlG1cRvT/avIKbjhWlC8dvl9SB3Du9iRrZ+hMa2ilYYe9JbZVX10M97whij0t7aG
utnlsX+0eux9CkTvNtO6/Fwm9OKVjqOeqdqSLHvFC2aqdMv6kCPVFHn7sokAHPZB+WdEIhoTQz/F
KeiD0g+cg2lNMAolaEerQaq3cuvLxyr03LDCYRpwqqXngbHUy364j6Mrj1obfg+sg+4J9UubssCo
EPzuqwo8pkUZW2g3rK/cuslP/vjjUUI7rCwLZydQGWMJ4U5tq3ZOHSQp7QpTHy8Tk/pxurus5wq0
8b//0aUdBXPENG7qrFM7XWILz4oh34/9SFggjz5GZSXPWXkPykC+dGYY3Xurx3ORpregj7Ur4AN6
rcMntjrjqbGCGHte4N0EZUMvcOvRImiNO9D/uAzIfT7F2XRqA8djnSLGJyHZtBEyO9YZJgyOOdax
94hERUFdvU0hEhbhgvJANrPb1jU7hwA3G2ABFWyE4gjtYMIuZnv55FCx1eTw2ZM+Ky7OSA6ysFBy
R6zm6w6w4AZ1F0el08gLhUw/rBr8bWXqOBjM3tozkfORYNhYDDkCfzhqXGaYdJd6O0wbFXCWZbYe
zy4D/7KUfcd8pxm7wLDbazdx5KVK2nwZ0R7ohlV3frCfsa6D1YQ9ZK1E3MPqR/6vWxGesH23a1RN
BFYqG64CR7FP8UOnwmMXMfDmjfrh5WRBGDXUVifKAgAv5luxYT1w0rUfOFYqIj/OMdecYd0OEk7t
6+jk4qmKtPqJ+S1awAeNt07JfNQXnLH7qZ0uzsCirB29V2Xp6hmLLUdcLx9vSDvGBWD0SgkvpWeh
dFAgxw/6s43z74PWGYg9ZCDZX/A1ZLJdXQXd1k+mI69VdsCtZ9xD55AoJW5lE1rHMB+4phkca1zP
epqMxzbQzFfjK2vUxafi6iXWzOgKUeR1cAMaAh1Pkm+L+6uqm/6a+9OJBGwIfN7x4IpO7A02xciI
OhF8RSYu9E1TUe81Ew2OuqB6J7WadumUifmg7OwzDfBeDmlpveKTijHZPbYdJ5LUNaKNtLr6HDfF
1bM77cqBARNQ3LHjmdL6aETaoSl55YGmvLqToXZ254FQ9Lp3ThbGnuCYdWRlR4/PYOQUZJKZoWe7
WAf4QFmcCNsdOKrG3tqMwop2OGoH6LF/idmKLxG7PzPbjJ8n9eC2cb4m+N+vp0Z9d2V7H0vDXw22
7M+QKg6dtBzgcdEzNQv6UdH8u3BGbVpxn/C3vWl3/w5c/v/K4GZz7wNA+p9BpMfvolVfYvwnePv/
fNP/JZEa/yLpCXA78MBL/JNEGvzL8UzPhZfD0AdWj4Awqmcb/+//ZQX/MuDtGaB7wEybhk7MuwHi
P/8r91/2zOOGIQavQgdu+v9CIv1Nqf8DJwDDU0c3mtE9kEgN87/jBEBxx7VPCvfQD+uUpl5WDFXJ
zt8dtL0syWgG0cFhDj5knv2Ul8hNk1/EHOhuiZYdUgqh9tSmI+DXabihRQM5CnF6zeqA+rie/nrb
QiBrCawsM9iB8AofhYY9gaBPttJd+rNDnQ0Ehb/7vuq/QTolhpo+//GSPPz71/kvwG64CIRq/+vv
yTMFTkQ3XRNQ4n/HlQ6NMzqCRP+eomkDlzj+1kTklHmA6aeVoD4kPgNHS53Cim1UfYgMvhZJHztA
hRgiaJAvDP2lCK2ZvY+qWGPjmkTK7IbbOWYEqANLHVRgPLut13COlo+Fpv+x49x++H3I8phGoWDQ
wVRjDHKj1WzmTrR8k3mQQNoiBaPiUum9GSfRHzUy8eOkqV0ysbAaPYoFdOxDx4CAHT+7/SmskkUv
xYtrft4nX4uNA3Er4xBQx3QAJ9fqhX74ffhtDhqF9PaTdvvPL9MVxuYoj4p12lqrJjCnHeUo0+H3
IU5wsoUQUJfIgdXh94HYXHWwwvCG/8/YhKSfOCqgrm5oL3tnYe6Z352MAeXY0P95o7cHgp9vUqcU
LI3N9kDUhjAVLUdYtXT9UGpRhCwRXBIpAKMNiuSfpRCW4D9OX4adj+tW3jIxwG/oY3+T5Nndzbrw
QDN3eAAbQQBLUMNC1Ai3eKsH/3j4/ZpWeqvGpnGIcDA0Xat5GOY/1fD2a8ib7kz05lWaQf2TOLkw
UYz12jP4w0ylY4T331syA9iHKuucw+//G6HoHJpXQeHVpjVwEroOLSGzj63Jql0ZTWyDxz5m9R+M
3aHh47DqNRKwfoIR3bYmGmVaBmXoVmtWcTwjBhne0TJuesuXJt3c5FmkTvDlWFjEHVmW+aFEGCZh
Qdqgm33oSmJcF6V6+f3S70M0pxC6HLNr4Fg34DUg8TksaIffh9L/MSR1OllBFXBE2y3HlL0kH+Tw
pqp06sjwkoIWmHs47N4xqEglKl5PmJsCte4q61jL+gTlUS7dxPzw3XddNWI9xDqVjJpqDprOr4GX
hjiLpb1IDR5S2bvpvi2xcmWJKWm5WzrFlB5qOqJmc3jkTQkJPlR0HIQvgZvmm3AOMzREf9p8cvc0
o8RHDP3I/0HyFKW1tczAgi6HB5WjAlI1jsaGLFUFEfJ/5e9MSqqghkc7jxjuAr9kT1lewF+duFqw
EkM7bjUqnGkEqmdfuLXU6rHfF+GHsungmkJ/XIBQEluFL+xg1XyGBp3sn1GZmIEGedNKl5qKgPBj
rHHvdeUr3+/tebnMw+QO6aJ21LCOqwyFhbRGGzs4dukVW+VdbCx0SduQSYuQwgOBHZvDVXMUFUZY
s2w5n7X0YWTaYVA77vTGHtfpslBed1R9TCNeUj1GJfVaNL+UnY2U0RfPGKExGpaYfagPRijACo6r
c+1EfbBws/LdQsvbmHlxIE7TbMMoRlDVsF5GPEW8i4OtaRlc8WiTfylaFxqjyGaL05cc6dSt5ocs
uFM5NtKTOwF5ySQWgvlCyQ2z2qHar8MKbsI05LfGY3uS6wL4vq2idV48kZ2sWO87nGclrUgCSvWS
0JyzdIxO21hldtUaazyQ5cSVEj3HBH8OgyiObit+gmg2VhEDECF8d7P7TqXOYAnNBAkEvEEfb1gK
vMWevSwMxAOdlRaROAmUrFxMI9OQ75NHHef4iA8pD4qo+9k2Fl3ApdXRqaiZy7QST32Ew6Cyngsz
O0yjr21bVV2kqmhK98Pv0Xu0o+IjbLn4ltHq920+ZmRCkrrZun7+Uei6u4a3PR0izGuLuvAwL0VU
Kze1+4bvnJ/S7NapZ7e8HxQyWJPROhjTdYIXijqNZhM15kuYaPWO68Tds14aA0MiC9FmA+6TZuEp
u88FDqbpOcfJHCvKEvJ1WYB9aM0ZHqoX2CHVLo0RhYNQ9wCuKediAJq0c8NYpYVO/JqzDS9O7whn
l5TUqihHrTPNcjGeT+ayHs1d5dUtmi5vr8K6Z6jDq8LVz1S6v9vbIIX7j6Xm22Uja/saDrsmdVf1
UO0Do3DOrlPScKgqYo+qXLGWp7CK77DG1ruA54/X9H63q5BeM6LJNeFpHbEatteGVK5HUY5ZbfUx
+DOkkqpXEd6mqFawDLFfBU53Lb0Izys5JVMEm5SD92/TjIgrdpFmsasxu7TluEtzahSNILyyghaY
F6pXE/PNwglYelPwvagTxpe4q/94ddwuLQrvsUJq5TrX0nadZN20F5q7S6NyF1v9uPbp6sHRSX0y
cabzMJsM2HTRTUa23ZphNOSG1thuuR5N2ZYAoMRYxFo4C6qeFjZ70005P8aoPXs4fRdTgWLisqPN
gtS9yNw8mOU010OtNPcrDCP+t8S33Jj2ynH580ZbYh3sknHnVTiyBG1amWM2S49NO1FT1ImqeE90
JrP+PvBhXrjsXpaEuB4gD1ePbpmdbQ+sK7ZEBC+7XteWtpkvZfio5HUw3fwZPkIDOg7GJtOei7SU
mI677uoai/DIYUIc4glgbyEiID5YYz1q2qZB3XS9zrZENAiqdR9O67wkM3U9smnDdRDR1oYttJVO
t+CyDKatxMzaJArVmcwjcYXUWietqzYVri1bRzarRmAkFRMbsaqrE9/Dtu2vfeS/U11CXyu5+TV7
eyH7DUf9tywoW4QtrWZdYtlbc/Snped7b5SzRusQ1WIR567xALvEfIBzSaF3+BYnub+dic1Vn6IT
dPYPXNqFHJPmJHwdtYKJjJmGekSJaR3cw7hqsDjtU1YSq+ZHE619VMVcgRtuW98x9sRb1kWRU5hK
dugTBaJe9C2GOsqZgt0A2I0+9JnRkjVIRAStFlgrD/D42pMXVNxCnmwzN3dumZ/Au7Be54lB7w2W
U7P3e2NnDDSGNnrUUz95Zsk6vvgy3/sDNa2t0jgVN7xPnQkLSOkdPYIORpD9bfxymTdT8WY7ZFxL
eKw4Es4tdlIyCU1BD6IvDyTERsphY/fTw3FOBewU7aRpE1zCal6LikyEHE8Q4gS+MgwQimVy7vCg
lXV+hlBTteqNptQ/sDJjTNTEQ5u/vOiPnHJvwsELH2T5g63hic/yApoCNbIUNYPUMZ5hFzDnReku
ywwYVBRdZsH4Z6Igb2GIeFs41oZ6TBhe9s2bzOtUeMYuL2g9EILmbRDG1ygsdnKyAEwOc607gcXZ
bbD0reJ7KNec/unsRPdcqcI8Q5Q8+66oN7IlX9fiVgaw/DEQGTBj8TZSf6t56afbzsAVGyFOa+FQ
kkURLr4/dqQPhgyLhdlHDi5ExZq71NU21PaFwjYiE5NVLIVyCy9TgmSMfG3HvyN2pUUEE22kt2Xb
FeTOU1U9m+bwMgzeG6LfIwY7Sgjb7k/rQlj2przeBcMLovDWG2x/Z404wOCYITuD8pG8s+t9q/gE
J1ZBsBWd2WoGuP2imha97eD9jY2Ej1O7wXKarntj0Fd4Bi4ddY0RrzJmSDKJYoLBXQXsKzH7OGRM
rCl7qaryAvtzHUYmvkw8NaSLk5NdRDFyFpqdgRkOx/i3VJ99Yz5zv9laQU4tsqN+ShNVbRp4vyY9
NFcWNHtmzh9Q1v0mygu2mYALNDc4BzI6auI2MWbfG8YxadUupXbT3TAT6mBzCmf0CF6e8zUV7yjY
+SoJGYM6ILqKwTRyynuc4ljP9Oc8nGM/frHXf/dNZfpa6ZgMXPxBwJ2nPdAMeNGY/5Bo6o3ScfhU
FSJrxGtrTEfu++UtFBcDaScSswxm/ekNca9di2ocCmC2pQOrBsl14wj3wWxtBO0ehKlRkR+LmZ+Q
YOhkjgjnF9VucgO1IVfOwakSw7YqEZrJKtHaY6QEG2Bmt3GyNwXNM2NWYfLF7wKCBztpAibH7QKS
S4SsYAUwSEZ++lxlkoBSz8beeOgF83jN7+zUmL3sAtJwbdMbI50jMU/AaN0yjOZTlTMny7E/hW4S
b70mwD3AkXuwppU1pcYaNfnNk9F1wE0XshuucoaYOuaXHnJ7o0uuha0+ZesgCz5sqzTPoGkQRcxF
LoMJUvC1GKoXMyeG1TnYNEkscSVnNcAd81tpOzhKAtBAGGwVLpuixF4R6ATeikC7x6Feb4Zq9Lda
UIPO97JyWdf2k6jmp5RroYvRtQkpwsEAgGeoCRZC5GqpFe5ValaypNI9WammvviKssNB1dAUEvMz
KrphbRnmlSgeY5swjpXmPGOXPJPU/UIluXkpfaUuWae1nZl4rsRXanjOqkucd8fG+qMTM2SwwoNu
DPKA41ro9TJxpmKnsmIXWdGyKvV0kdnAdTibLbTI7i5cHKeIyTFiZeYn7SUrLEZBrJna8KPG5L1P
iFxFpvES1OxAxuag4v6LhGO5h5gLBDTZBr0DW6iIlmuwPvIY9vNQAooU3lD2xeL/FOQB/Am6OxRH
REnAGIFkr3pkiUDDKhVw+ZsX1p5K94b86bNmfNI0Zg7dNCiI21t0fRMadGFoZPKLlC+ebXd80CjG
YQOAx7jRGjyKVrUxSDSC+oHTxPV9VGayKsOpR9ZIqLIM0fjQHvbYy9JlrHezBY6kF0urYekLRngv
xy9pOQI230SXbIv7sRuoviROcsOc91xYiU9KV64bIe4w5b4tV32bnEXsvDbX+sb2xg+YHtQApB4f
+v4Dy/NjQhdupyFfph0/Q1aTDZCzq8T98JjgdYK/sFc8fRmE2hsK966xOThkXoEHt3rkP8zYBLdr
3fjijWDYuhQNhpWhHoieMOS1UsSblqrTo2zfk6wv9nmEdWLU6AZmL85Rlxk6OrnC89YFfjaGouii
OMst075Ui2KGnsYTd/8U3qluwQOssFmyVwUwxOESOYeqpwgbHm6rlROU3cJ0/XQlB5Uspql8QsdK
N25urmPUKZbJ9GAh3WKUmC4EG8AY4OqARBMXpdi0zjsbRN6uQ7JsR/rvFAPJSOgk1uM38n7cXzUJ
DaHyYZwtshLXbcNCnomBjwNjgSLQQCVVmXt8/OcnUpTmq39CXOfJ8IjmW0T9HRPRQxdQoZyGdk9W
jwstMD+IHdJ2KTKS3rI8BD2SYpkFP3QMP4LIQK341tgFVANggdQywxUxMIBtRFSKrvUxEEzuwsz1
PbP9Syq9re+Ez4DCx/UQ+E8FQ+TSAom6iGV40ypuZNjdlg7HIiKz2bWa/L+UYVB7fQ+6ADnOIJor
GTf6wl3qqU+KCnsP/s9iWpLCpM9rp5vodg2LR26OX4lB4zjRKo80O2jpRpic5dElomEYdiEtSjTQ
UUcvpE9zN/V2gERH9m64/fQSU+ZQuc5mQnva2Ckt0r0TR9sQOndp5Vj43fJPYPILa3FyD+dPZNRR
FhaU6TEOFUmuMGZ9YnJDSl/KyH7JOgN3UFCdyl776nskGTIfCSjvpPR2sp0t//ZSjGeuIZ3SHh0j
ANOc5E/jXFZkr2mwh27TBfwxlC8VXuohZGHXb0LhWx9YWGmnQ83qfxgtYq26OynalE8EfRlWk7UM
sZ5WgkxWo1mcQ441veqjxRPIlP88GMWhIRC68LlRctejK83ltaOChGZ5LqITiE+6I/A8VVBkfYlx
sg9/mKu6SxGM96oNox117+KQB8Gq0uoD8smuCUCa2EzzmewGRKrp2aqGx7BJrq1vE8pw4+/Strf0
NQA1GZ27k1UvdmzfUhwNjnqRjn0FkL5Qeb4YmCm8ITvannhsLT4tHVN/nJv3vF6J0JPUFiGmhpF3
DHCx1FgEC4RSrOLvIacbTSWsqoajAyA2idvvOYCy6nUq16x8r2jZAjh31efPmiW/q7p4lR5niWng
xNW1X8RpDbB6NNJxKn9oVVOi5LVPdWE+h8aj5lKdZ0vtp2nHsx/51MQjJS559wyrbO7sjurhS1DV
S9YgWnYGtcO19jlQ2E7+i/Y/M8fQ5vhLzOH5QjXRW+Vid1OJxyEa7RgP9UMDRzV1f8yO9LIkTVga
0WdsBQ8hJ85Elle3sH80LccPxO+s9e2zK9NVrriQ+3oCN8LASckrtUTBoocuk4eq8M9msICX1WPm
w3hrD/uMZ/GC1D5Eibm3UvhDjKlAcPxwUxeBsfH0gUI6jZBkmfQwx1icsd/nBAKgFYzS1K2aMWGF
mFJDPTJJVn22cIwRDart2Oq32j7SgseEs4JV6dyl0xctNKYdni9SGpPBoQNXAZw0tR9qtKwSG3ek
C/1KheWcjQc0bcuV01KcB5B1OZCx9IAAcqeP+JTmNf9etVAFJuNdjjDMO/w+W1EWB3K68S4hfQIB
hxC1OxULRmxWmFP/lbfuhEVQrH1JUrbsOZu7BJ9ZEaRMrzpnuktvVy+03pQJYbTWMDd6Yr/4DhON
1mFjHEqanwX0KEub/mTlQDCbt9Ei6SgbNDhKbPyuJOFc2Rs6OF6blJ4PrblXYWatXPB1j5SDciEi
QNWQuZ63T7tKyg/Z5s8BmeBNPMq/UOOYJm6ZG5+NElTWWBAkBCM9nPy4/gt8IFjaiW1sJd6JRWUJ
7xwy5DNrTZ9DTucJVnf7Yk+8ESpcg/lkT8cA1xFVbCldRWLRAjBbmSP3EK6gOYmqOBYcMZCaFp6F
Li1LN1lnFv7gcDLGXb3LcCVekqlll2bgAlZwM3wML3pvn00lyq0BtziW+SpoiUpmgO2WLaMlvzdx
tYYktCqHlHmadXMw2Rh85JOpq3BFht7dGFoCb6dLH4CQhJxAhqc+9lg4GImDTjQBpHI7bEIjFKKC
7yt7Is0Fmj7ZLHz3KXHC3HceAzOPjwlN9HGaHsoWkD1TMpevUdk4WOo/ST78LVnLkFUmr1xmD6Tg
0kU3dZhlQ93Zeq7br8PU+1OT6G48P3wpcKqArvgzsPs5VnIal+hizWbotUXQ1NwczY5UYIjLya+b
FHgLZdj4+Q9s4j9TMYaLzhzUkoPjdGr8/DsdQYGGFlsp0+dEAEOAFG6Z3chr2GcXWJTN+nojUnyN
/Cq7dsD4AMMhWQwY75Ku6i+6Fr+EdLMf/HL4bNOqOtUFJeo+dsGVPTjYjkkWWZquX+MexsIwLyvR
4PU5D0J8RTfjfpHVTHEU5TkUkFnXpPIKIndpwKfWG3bKo50vj8kU9abC9W2P91FetS6Wy1QvoagV
+lqvTdgxLX3lIPvhEe2LmtIqrT/x4v2lMKncpnJCzAg0NDvtRNtIcvT8NwtNZNsIRnxPq6azapxn
PKjyGpQX0gsrm4MzeeOtriMn5JGAtSyRmvy4KXHT13xCr5VPYiDMQq7fjntiNdtsLF/RzaTTrKbG
ezSm93KMz+3kvuGBh7ah3oQ2ONuq5xX1ZnheSzeem3wTiLBvpYmdhjnhEPo/uCjgdSH1I+FXDMAV
kSnRHwh7Upme5NNCm/BVyOiB1VG/5VIIlq71H4tOo9Fg8p/CgJYkE6viremTbzIEuC0dbRWM3OJ7
IV/6hGSD5CNpBM1ngaFvO6uFq6QfnHWiB290RT0ZeFWv4VDSn0akRllj9IaGzwlF2LcJQwwiS9wh
gtE6FibJa4lKsInG12gSMzQpXEyl964M696k8SoOLI3ZbgzXvXKsMxOE8pkNo8IbAXpUt9TSe85A
+Xyf6Hamb497wHBeyx4zc1Lc8H5vUyrcHDy4SevaHGPygvF56Med40T0xpdNRaHvNOMZQ39l5NNO
CmdTtjgu6qy/9MTTcr+6OAfNJmGZhjjL2DOSBPO8U3kWyBL3hsBl4LECd+fTZAxVFsyVDWDN85d5
3HzbGj9nnJLr6dIQR5t9rg22oZ0/feWNJMTlY18nDFUE1Zvdk4foYb2r3N1ITThcE5t4Zyv3wZmt
eMx308o0UgADhoHPHsshAzZgYBgIkXQWHghdynx+Qmlgi0CzM5Q9sq8Tl3DKcY0As4GNvvHc4HMo
TYpFSkm4Wyr66ZN079XfWd+lKy1JxBx0JzEAR/Lyaz2zbIwoBWhDDnhitPh4pt0VItdHNACra0Z9
iaf+tcq7Twk74iRQu1cBWQ/eTWJj8Wx1JDjQPcBVaC0cDXZLV8GxeV014daPXX1F1AtmZDvuS0eC
sOqY/nD+PXnOh6BzKMntbIP8pg6GM9fRxEQyi2oDC9kEg++4uyhHlraaZqMRo9m3E/3HWSkflZa8
lKrfBTNOh8VituqIBIEiaKGNzHv7CaBT1sT2RoTI9e5QiNU7BdjyNe5svrtR61rvgnWi8uiS6yWd
B629SuuCGr3e5U7fV2vQv6fc6JvVlMhmH1eVsTKT/t6LyN0LvPliWs+ZfLfHvRryJtm0eqy4UGnm
bUyDtTsGzyKzm92Q1OaKYI4OskFuMTOg3OjJF2PDtGr9ROJexW5YhQ1s0ZQEkcEEUnYYslIvvwut
Z7h3gmrZk7FD1geRVEvxlySisSxaaL5Z6/G8eNGDR3Rj7UMYZN5xOJjeptx2r1NSmmS1vDtIge0Y
JNPF5kDIRRsvn03exvbMLxJ6YjUM/uzdM6NXoue1+gmZzaFbF8Gl0bBpWzPlGNPDKPRiqUzF2+0G
QfPR6sZq14as5frIaqD3GH9yEoLrRGjXRuEYZOI/aQa35y5r43NVip1LD7Zu99VL7ZJkijITaL5x
LTKxrU3vhBmV9XbwLeLP3hP7XOfTBOTVwnWurz1p76KeGVAZvQ1xARYhV1qG/zT3tgZU79iGRtMS
CFvZdkOgXzc26jWdSqiFihG5hd1SW++BI4u/FoFLmLdqrOU5jT2Soha0IEKK21rj8lLW2XHKjRX0
gBi2m8ehKGT07scFz5TPByCkNTVg5iI6suokyJsaKGTW93cZcvlpBwz9zoBJDV4+h77ojzfSw9x2
ZCPLdCI30LCGHwMAM2N3ctwo3qRDfsIjRraQgwPyxlCvxkjbZyWZfkNMW6UccVLDWw04c48dsSCv
mqwHN4a2kMtomefs9Uow7Sscwu2R+sOYIyl8A2/UPlgZ28RQp5vbi3EFCeAP04YGsfIzU8Ay2n5W
hQqyNXoCIY/w/MocbILOKTe/0chv1jzfuC1+DrzmoLNT7+KyLg9HbnhpZ2XXOR7AjqHdAlExhbtD
W/tK61bSHAH0Mg3hg0DZXBnhFC0D3zx4jb3vbZRg/vpmUxbZPWmmh6kT3VXBNuFozMuZVtMf5Mqz
Bzzze/IgHhlQBuNoTfclCbFONVhC45OOOR4DqvcnbTABKF/sXV1GF8dW3PumYT4yGmvo3xudVdGZ
uwZ8l6m9uuCNKCXjIy2qc40J3Da5VjS6Dxee/GZuKvlgko5eeMmMLq78ZNeF5Q7VHdHYZKtdDCSk
Az650Nzeg7S4OhLHfUMELiWmnQ2GePT0wwQ15vT7oGlpfnK8kJNFZ67ikvdCg4eDIRa7qiOylR2w
ISiSVB1qyWE+AVWJcuTLI81FSzPzuo1Xuh+J9NBu48l6IKbKVRNdEdcASkSDG64dnLeopfgiiykR
jKNr4aT5aw6iu24R3wsXdhPmbHwks9JpoFeZnfsf3J3HjuRMmmXfpfdsUBrJRW/cna5VaLEhMjMi
qZVRGp9+DuOfnhoUMMDMdlAF/0OnCzppdr97zzVfsu5oqZtkRHj0PRZcCj4fZ2aCkogm5Qlv6cpP
mmeL/ETQ1r62QakjSHPUWkQvwu+7hs7K9UjNHTZTjU7nwYWxmE33zIRNOBGhoA7sJjxS+lmrbWff
GoOGZSCLuO+pJLFToWOO/dJR5zM9EDUpeppPq6CGJxjESw5UohBBRDzhS5l3flnsIiAfV9h9j5le
oFrPA9hPilIDvbMRv0SHu2caaCdYJodVQrqHlGYvzIPfhs3150aHEgnrIQA3lBxswrOI/rG+qydO
s2hyNr6wVL7FrKiEGsqdvrivG2KefemFGP9b604niHmOp/GYWUiu1hCzPw27cUVf6IEqJv8MYm4N
jFveowHI7iSOlWDtNHVMQFS098rS3Br4CVQ0n7o0f42ILp7NOIl2TNrzFajJX55jw28Ghc1sJ1Kb
UPnmxhzTt4rBpgKDGDSDeZ4mTkxV3Ry019TGu1FrBa7QuQEg2XJxN62QN9k80CRs4Ltv6xCGAyvv
aCTCYeByfrTyzlsbUAginK5PfjH/8UjLmPZrbbGsrbW1XtY0wmKVP6edd+xp0vUgQ+4SUZDRS9x7
xB5BAkIKfKto1lpDSMoh5GJlyZfb6CBwdNria1fagZMoEAeFzVsA7j9hHQ01zPmdFz5Gm4IQI6SN
u66551ZiRSkxkHuZ+CiJU0gseheCsdFTyuAxLUnwpDZnxhzfdjteMX+BpAtMJ7oxCWFHV3qwO1kP
wIhcxrCBJJG55kKCWFgp6GjmtG6LdF+bvOjtQi/NBwZqJFrxHESkuCb63ubo3jMgQ74ju75rG+yB
JXAOrmJXOQryblBnotnchoiFK7L7MP9iNJS6k6CqjE1OCHanKTffmv3EPbVR3wp1YAzIsJrlgcZk
dyurxyghLOcnib3Xy97YaKr8EN4zMTFzpQ/Zucod5jUl6ga6up8eHKssPovcZLeNBkRb2SNb/vDQ
pUxjDB+DgwzNdR1K+ejSxpGm7QG1JVpouTxnpnMcKx8pnnEEe+Se9a1OhjvOfRoBH6q2ZKc0xccY
O9/Oh/uwssZ2YArKplcstWmkp4VBX2KqK7DQ3YfIPG2vE/4M+0S7NTSKrkKH8+5cIJvpnggqu46f
BzG6a6+eH0jEJYFlhbgwq0Fb9U7L0m32T0CPwv0ieU81dIGks798UDJ4Asr9MFbGrrTlEbOaOqaw
VTP4SVs28OroLzc/H9l6r46diAl6EUlqCSkzMDWmlqpCLCw/Nz9uDKwJw7wG5MgQOsZjJK20QIXC
pXRkx8HAJ6lYsMbsp3CHlR0EQ9Ro5kJ86+f7Pzft1ETbTvNeuOuMfFNe0aM/lUifRnuPl89+vhQh
RzcDnK50sbYlNsahHD+3nc8MqThnIMRn3ZZVZzBDseCkTD/GcoOnEANICj8vGS12fAv0BoW7/+fm
FeiqOnqL+6zU0mcXINYWDuT8z5d8n173Hzfq/7cWaFPXqeX5P1ugd9+Q0hIsuVihYXUcvv7rP5Za
F37nvx3Q+n8i+Bo+LdMm2Drboulo/G67//oPzXP+U+g+PW8uvBbhguD4lwealvH/9jzr/0nnqi18
h45qGkbN/xfLs+n+mH3/dzMwfmzB/xxdMGnD2/Jvfea4ArnoVF6+J+n/XaVc+GdsR3Pzl17746SZ
tC/72UtSNGcddLdaGN7eQvNGfrxgWiGQnw9BRHU2EV5O1flCAcdoHe1HLeV9ELpBKH1zZSzU8HY0
Hrxeu9Ins4S88e7XIMalQhWgV+x7Bj6u41A8pdaQbFloMGZKbaCWsMpbm/mqsfDLp4VkLkGaWwvb
PF8o5+PCO5/ZsAYWCPTCfB9ZG3YLGb1FzlmGxvdag1NOOwAxMau9aBR7buXCVuc3BzYTKeoctaO0
EGmrODO/yEJHm3TGCpztYz0Bap+Z17KyP42F4i4qUj/QoLYq1X/ZeXxHoBlW7YJ+BwGv5rFbZwsV
vq48goQtCDzhoiWUAQXR45qogQFTCDRFGsdPJLgemhCbledXtJ6AoPdB0ZsLk15f6PRdCwoNctjM
vQRdvzDsnfql75AuEEGqhXFvA7sv2mU+u/Dv85oYFYQLe+1H/bhh0sFQUn3bYPNT8PmJY+2yIgI+
NVNmY2zHhbMfL8R9C/Q+/zdV/pAJGB5zAxXbQNNQ3l0H2e8t7H5gsUex0PyppBsCuRD+x4X130Dx
6iUsTFdgJKLOdk0R0LSaqAiA4HKVVAaYQ7jptCMrsp1FoYAzO398CgYogn4rI4/jQdAt6vzJXARY
ratviocVzvLuUlUQUllQIz4nTF82YmkzoJlKkkwWKNj9w7w0HqSF9zh29ofWL6pitUOFMLv+q2YP
BoGFdtD0TMMJY1SqFERr4b5jUVe0lCxotC0AZV+FSnJNTb476hg8N2a7xgDXpKiBUdTOJtM6NBQD
WFQ5VFQ6IPqm7NqAyYE6i06jj1/OowGiW7ogvKE9DEs7hKAmwllw/rr6Yznfqof+jVvYDyhYWxlk
44Bj8qznGQR716Cjorbrg6L3gWldfqFAHuNCHxrbogRH0DrCXzGSekQjKrZJG8aXXk8Pdqb6p5wk
b5c1e04sxQNVkZ05daeOzu1pAEKhpQi5LbAP4uXhwfHD97kDR+gpOP4Tw4QGtKiXavaJifhlGCyw
xhqdpOx8qDcFKWhFuBqAIWnMXE2wSn0INl87NpQQ7tq+9wO95/BVYfvcen18iONGbcp+/DTWKsRV
n3UNI/EGPkQsqkub6Z+lFvkHmD4v6WQZq8QVJO3J8I/zfE615FxVHLsTQBJaKOePeIBDGg/yXHa2
2rYhZnNtxNZPbVWVeQgY45hhD+j3ISbSIOQste3d9mHwEn1vfGFS8A8dRu6NwdILCH8z0MkCtUtl
4oTawYOupztXPdx1ahjW/AAKURPuNeFRDx37uxEBbaOzZVqjJkdrm1wIhltrfgajwGEU/07AlMJf
ap4m5WU3HP0s4Pz8KF2nfnCNoeF7MNFTqEQgfLQVKcVmK1yUWt+4OjWwc2hPmLuds3SiP22XUX5T
ma+jTMQeO2/DahAjTxOB1uddQb+9zR7PA6+6LTA8qqICCI5WDgMUtWUy64+8d52trdn9KWdaICuT
Ed8fey6SZ2fKNrNBYylmR4aNBvMMexJNQJf1ApN2z6MmLQy3Go8nolpGy06aexoa+qyKGeqZlEFj
MJqomc6maKf8tsmsNoUyxHR5DesLqEEmXoHAY4TmRDM0EIrwWG6nLpaPVYRzEKRmoNc5jo5R5Buu
hae2ITcA76+5CWns26h8QcoMt6SAd5aYqhPFwwc7Tj65gFIBMYePCa4DE/X+QQfvwZ7Vx+oxyfNo
t1DxZ0DE2lwWr10JBEefLim1NjfD44Li+eGfItX492W28UrJqCn+raXQUIcWJoRwMFJ4hvFitulr
QcHGti1JGXDwB20CRNDXR6w/en3zOAxMqqzpJcQQbjnG3kkGtYlxvAWt4+G0Uz3dABFg85BYhNbo
TMfiD41W9bsCgx8rnUnZwJyexDx7znb6iN2+olM7eh1UdyQF5DJPBVhTp7gMHcNLNp2pPTpzi70+
0uFeNo/xyCbUF+34bpstEpx0HwfGe8ep464aMYKA5Y7xxvCWfpU2mV8qTb97TTGdaPEBEjw1xQ57
6qZK55hw/jC9Ix5cuKC1e1NayVHV97LCHAWFxdhraIknQTSyNWOMXozJd0T221tcHcywzDiTsm0r
qadCJ/yFlJccCo98sNXJD4eJzhKmRLdVvH6lGs991MY3GK5XM6rnoMPFtWmdCpHPE2+za78o8zln
8neCGVMGpek/DSXjYNOTb8SP/gwWOUVIxO6GY2k/e/NWoCAjz+INKZyd1N2vtlr29UK8E7dh/lun
15GSgCNklm4edsyUIUnbWnaOWntd1Wo+1X1gjdrwWA4LZyf3b15cDxvLn9Kdb8BC8bgY50WfXeEl
XADnEJ6pbZOViLrqC4MBRqH2rPOGJnzYfaSum23tRi936Kp003rK4omlEYg+HUK1FDwF0YzL0c3w
zfY1FGCnLv0N5iWQEmkM6bo7qBR6HqZrbAMaVgwHuuDMNXDQ8uQqKD5vBokFEYdGxeXE9FxxmhL8
mrRrLaSurKo/dD/vr+Zyo/Tml0eu2YDeXFMfOpgZkSHetHWBkitsyShHasZaD1tqDyCWsnkseGZ8
9rJzXeRs8NPPTBs4kYhquS6h/ExeL7A3u1lgZbEk6SkCutE4WxLl2/EY4rdIvvYxdoFP5dMkrfst
oWK3eY5c039Mu5MfW7BxJOVzVbVUBcVGFEicmlhT8m5fiyi72cWO/IV3KMuIhdxkUZzIUkTXASQM
dCoWatKOYEQv1OPOa+l28kS261ccgXYx4uU1znKKTCjCQncN0RJQ2EBEmhGHpqvXRoDI/81yyAeT
1QB6yTwcapInA+8gF83ZfJNmOQSd5XQbS9N6PFS8VZAYpOzMdVc7B3h7R71shr/YPzaGux/aMn63
i8nYiQI3GQ2vrLEqgRwXDvRWOHj3WFeG+8RmnW2GY73tzRpnR9n+YWMX7a3aqbG8OFsYhftkdKmk
ccYL4yXPEOoEPNR7WA4ZckvOwzQ8jg2gsGbGk68JCN0CbSYAQ3qk5pzrFD66o29KLsxD/thbogMh
nnHMRtFlclnqm1O4G2tBf71BRyWxuGQVe+62VmV5l2VKiqF9gOPT3otlBNMx/SCe6+yhSj57Vv+c
AXpeASIGSWU0zdqOmaYaOQYkx09ngmSdHwCLQtLjvu2EALfd9sLlEKh/w6bLTuSQyTsm/JhjmXpg
xxmZDtO8+eKziDt3E9ZmvsdtV8KYnN6jqj6rwvxwFsx0N8blGrsr/QKwqT098uiX4iI99EQavbC0
g7rmUgBt6Gh4063CRL0ZlPsJWGJNrC3bzXN6izomPAb0LUf21tpHIWDpohVpUCb+Y1YOv/DrHLQ4
TNe9Ci9aXX5DN903zWtj+CQo4PaU/a6HcZON3u9wrL7jju6u5MP3+psitTAzHxOv0nfo4vmF+/Kg
Rd1uwo2bOP6FtelN0+1DGIr1EHa3aRr3MtY3EWb2VZdpF4tFRE+ogDDmWqp2q3DydzgLG63dabNE
JOh2uDpeGQestApFHV/eotj6G2Oe97blPFookkiG7m+nnzde1J2ntn7iB2HmD/G2NusHrxDPXGk7
nBvfAwvvVa7at7C1trJHAIoJyC+dCWZHsWDHiGqFhnSpEcWb1+WHTHgKxGn3k6qOXTo+NnZ49gon
2ZS28VQZ8kSSA93L8KEWNlxpLYBXiqZS5R05sv/2jh9EUQKyHjfCQgKAZLce9H5b479rZnvryfqp
q6K3UT4QKwGcXjx30d2BU6YZS+dWdGos+1vY93ZRSZd/kAno3mDWP/lUGfJ9Z0BUxwv02tj0Y/Lv
sqFeZejio8s1XlM4TO0nqTSMN0a5HbXYDLxJuPgtsSi5TC41LwyKEUW/bPTlDQLuqVjYjhuhmPAn
yaGqAJfF6H+qTvY0im7YehwipGnShLAWZtvfOYy2ZyYEhd12fyhxTDzPwcvnvw6AubvS+Jja9n2U
LWjt7WQ0v0DvvmhrYoWPaPrmtdbqrXKmP5qvDrP3yXjtLYxjMBfFc9knj5gCP1t7umqsrpnagw2r
d/YU7+u2+m0p/T6Y5kVIFizgzD0RI9pSwF1O3jOgeGunReY7pUsXoax9avSHYngqOvRsljgs6Be3
EEV/liK74AZOmT87Q76Pb/Uims8h6bvCUpRt0HqllQd2ZPk6YhrB+ha7DV0MvBvSbgu5VTOLexty
pKCJrqWOa6dzHWJxOHoZl7GmdCscYOz0TjZp4zXuXwfDifY41Msb0rw3JAuFoa/oDw36KqOicUbC
z1e4kx+BUPBkdNNT4alnby7ObpscRdZvIetsHWJgY9ktQIubTi8hs8AC6Je275jUN26zMtiGiSTZ
CM05Iw28DQ7zJoHdfXTgFdvWsWiTjz7TH/Dgu4ysNq7ojqljPwqtf28zuNg0FQxD+61b9snWyosv
knU6T1ce6dnmKr14xnSj+FSuddWUx/io+c6mZ2kU94Ysa9uax2h+6fR2J0GGsL5b2Z5HHwleecu4
+/iJNbc9JG668Qv/WPUcaaC9Wbtt04KSYIChO8x3dzl5OLdtTEIZ/k5bfQxx+nPKLCnsaPP2o9X0
R+HFv3SGUWFBdqb/AzU+0IX1VFBcpMbqtw5cVWn9Rg7tM/JynOU3H7InUfaV3bLdKgjg2MlDVWbL
hhHGSfuXWtgH0YeferPyvenT7ZrXiBPcnKHOdoLwo0BKhp0/m97LUNgvQMW/SGX/jjp1LF04UqG+
qXz/nBILECMgUNwwaceGgYMFiPtHldIy4rF4i21AyYQ0i/id4tiyxZFt6Ti9B/uAYnqxKyrTBkZE
0+hLyrB426uihSyM69NQf82RtxzzgrdyQp/KnGUFjKXZNd67Dqk1IwWt+deJxURZO+8oo8jS5EPr
4dpnFhbgj15Lf5W8JqGfPfVVHNA4dVZ2RcrIL3c9wrzGTLhw+idOGFhuSQdq9YQ/tjySkL2TwWGO
Gu9aq9nrpG9TNhZWSmOrHz6lacy4ymDspC6MYsFSToHT3ydoJbQI1e68cplKtKa2nBb37tAEdOii
IWjtSbM/3StC480zWY0gjlG+kYwY55LXpME8Uee082Z9/CWhFjcDPXkUcbBtx+yJlXEFEvLERG1v
eEDg7T7D2xrdCxjTa8c3sWhMX0WOnTeW6S7yfHyEKZxkCMr48ji7Zdqz5LK5Cov6oqR5bHRrWxnu
61xzVKsaym6ib6WKD6j7185/qNOGdJTVMjArP8Bqbt1UsmljOEsCgOpaxtb64+gjOmHQT4R880ka
NxZ9c05asjNlimbltCwBEsVrDgEq0vYocjM7Yk4cqBN6ikQ41WNHuLn9NCrxYNA/TGF7meS3oisO
QtN3RjfecDDdCqdYK4NCi4yt0YSvK3uxx+qlFPVJucO5t9KNAnuStuW7r+bntDCe7HpiWK0u9awV
+G4Yx1oUNKyKlC1R5QB0ogt7Weg1IYE/toE202pOJgIjjwmICTmHToa1hRmhKbr32NpNjOKjyX50
rPEu3fI9Lm5aUp5Smysuuz9ygUc1Auhe0o7Wu5H3LJNtOKAZSwOxbZzwmMbynQ6CZyzl9AZGnCOG
yb0gPV6pyOJtX7WvHctzmbSfnoguLIBZaY0Z4FRm0eLBkWEXLH+r1NU5RqUoFY5/BvgPptgUbvVF
v3eQWj8HPi0OexZOvCrApkbH/tbZ0UZh/7c13WPZWptsZkTmq7fMGB8GHl3PhcIoTxPJX1LS31HG
aE+ZBgye+U02JUjeOchnZlvWcBfC5XnT8MkJSm8ZL+OAns7L69X01ccghlff7D6LNr92jbOjRWuH
Rw3k/KNZwxaDcmhyPZaXUn3ldvQ3SfF6MuEMXYP0gaQOBxwF7U9she05TTZha47LGhFSlrWJS35a
sYsSds+K3gpvkeY+lWP4gA366KWpSwspQ3mtqp46+TSHcLeUsco1nAcuUEJzaveZXeZ7I9nibKoX
/3G6cnos52WNPCnBffOFiB6yLYLKQgvvL6Ex6oFfjs6GDfpTan+2znhj58qCKa9YsakHAuiuXz7h
F+d0NczvcrDowWCsCbwtcER50zXxASIsW02YjpVVfGWtIjP/HVH5zQkcBz61wlauEQFT+W60KBaZ
DHTTpqduW0sBQIXoCr1HJYtkV09e29/Ywrz2REGMbqjuVTtcKo7lI9le2OoTwKxk8I42aAGtSJZM
JmHZplLB2Agc36jbFSGMKmV9ZHne3xwzKjk0E2v8PAS9FurnmfOnwLND52e7ta3Yv3fU8CKAcKpr
Z/ptGrbw0ByicOU7dIL1iqzQRHEWO4CVtxk6HyAJ82SGCe3TVJkygDsdB04b7XtBbKiNo2d2BL9n
7DrbBgvyoR+QzCNo8sSdTbqh4+RixgqfRmM/pwJbudFgE7Ktuxgx4EsAGj7QhsbP6RiPoudZA7sY
lq+h4xIa7LKWxAbZ07hr7H1ak3nLySitctNg3Vz6qyRdqgsBBQuDuGU2tvDWclqswD/h66EuraTk
nOuWtMW7ozF9a9nqUYhBMAMvaWCTY9D0fi0pK92Y/SCJYIKhjvR8jdOWfYBJz1NRS6Jonr9rmpZn
KFFbZPbuStjV9Td+3Bzkghur8j8MGX7J8Wr3zJxt90XWJHHKxNuXmLMcKgt0E8YnhFx2yMRc8Zb6
rsNKaJnhgD/iZ2n1QTTI1m6MRS6q0l9xXfAOLvqDYxAH7NzahvFnOAxZm4OFjYWaED2gn1ydU9W7
vBrYVP3WGxEHw0+H0e8qSsiG41CiwNNlzzlxKFkZ8EkSjOBeB/LIzgQQYBDFyamyp7zPv9MB21ru
wwEQ3D0JmLjOxT2W09/C87jcvQEoZQdATDS3XrTUfq1iyhUSR3tqlyNZSsYi2OG4JhpUMeVQFmj2
6FZTJBA3SnxCEp51xsEmgQuvQi5PRR9v2KnSo7HQfOmOsJ4no3qNQXHbdznTiFqXt7r0gszgkHUG
PB1tOH7Aff6aSXh4xZ6oDfFYLVSs/mkoy797HYV3xo+KExYYQ4SRcypf65HCWc1RB+wQlLM2v7nE
XXR6YdeGzg7XliOEklZeKgOiufXHgJtm32ev/l2Y7ab3tGaDsMxhEaUgyNtH9teQFTogf+4iHWJw
WdG2DIfU+lpaIXh+iOrWOI4SFgn0gtHZXRbuBj7Kzo6sFbCudcEbuPDNw8TQwabtdpzcZ5CZH2Fb
rGJydnOdHWzhHKA9v4TYd8FRGwcu2YBzm+Q6er2xYmC4Nyk+Dcfpi20Vo6ueLrGMTHFFdHTMDUgk
WfmBN+TgzSPJFHxSafKl4x8AkPMUpdZvU6pLSlffhtrEP/rk7DNvfLUSNiWE01CHFm/BN/SNP1r1
Ro49PoRcedtOtGubdzKStLbqEOy2HI0xvcQ82JXhsbtosvTocFVMQ8Jeqan9diP92Kb1oyPLNSLI
Kh6mK0OuN4FaiBVh+maI/5Cg+o3eIzMU3JZgnTRSmGqWT9GUP5tFfzPCkJVH/FD1+QnzZX0eO/2A
wjywS6QRDb26hEvWrWtNHCn7YRQi5AFx+kt04T6boiO7pI0LPUj6+BsqYV6aIf8FxAY9JXQexmzc
TQNoaH3kjxmHSVAVKbIPWDvvuu7cOk32QVzkTxRAZSIlf/0dpQgaJetGu0NOd52TWxgXzReBaeGP
tkjxMfW/SsPHjjWrJZbyy7D1adUql4ayJTmnp/laDN5Tm5Dxc+tfkIA5M+q4iZHrmcdMy8F5weSj
1qBYT75uwNCr62+g7UfFTFHO5tWu4oekcz+Isr0QPsP7nYOPrwg96COLEdkGIO7vngavpZAdBiVG
iikd9S9RMd1Sl0i7L+M94I8F+Fx952VzMKbyDuI8SIyOqSxZJLeDMoCqCMAGVjRqbxtvgH+AHFpu
fImb/V+fasun//a1f/v0337t5zf++QNJu8PIzOipWJD44ilJoT7pM0+hbPCPhwbhaL8aymPJrIAR
8/xYpvD+bcLaR3O5+fnoXzf/F1+bGJ4Qt0AWcYnWHrohqo4qnomguEuyqizrI7AycAbLzc+nvut2
B3d+kXo/dLQxY06hqog/AGGEKvq4wPMT1jmchcVGoi13157g/gU/H5KXhFX08+HcGbfQ9qZt6CWc
lP1iKo4/N5Tf/PdHJBErEYq9lfvdTsch5jk99/fnbv7zIVG98vjzea26RbCjAKaWmFUXC8q0oIWw
2/7Pm5+v/Xz68w3XiwZe9//1bUg38ujm9N1xvRjXle1V+mLWlce6fLWnoWOimdRHJmj1sbNp/qaF
AIcBeJQj49Tm+PPRv25+vlbQ93vw+99ePdxDbfzKc1qVhKTTMPSysxchx4Hw/T0zvrliOcRpiCcq
SEbYufY+8xVbUcS3HLrr4LVoVeb4nXXeyC6VG499T95WlG4bSm18n7TUzGnScgD6FhNdxFlmhIfI
K29DUqujtNXekDonVzVcMwnIwXVcLJu8fyanhm7ORZDdMvXbzps+qPw4sAlIqS68ApOE29wOavH5
ZDtM5Fqe/dVd4GSTZx/9flTAH+dHLx2zo2mH3SmuoqOumt8yjZv9UMIDYMeYtmN5bYnwXzu78Tmj
CqBrnPER54PKGQ5uM4QUShFym0l88HbjxawKcGcRk0vWpC6XKrIp10pRYlNASCV4rh+0UX+wRqO9
Do68GBWukZnmrNoEWsw6fPUCMDm/6BHO0bKzroNpWVfVRbz7rekYarjMrfqvW5Cz5lf6KwUYm6Ik
EQFAbOnguifd5B1cwwrPmRmyAqI2Q5s+DSCp+MHM79bsiktZsX6fGb70MUsW/pt6U4haoHhWMx/5
N5acqQmojBMEuNGqSnBMc4nB/W/VU/cwSOJ+OBJxI+tZ0AleFZqtWeLqHe1QWVFeY9ctCCk9M12a
Lg7UHhy4OSMV5DYMqNN2MCgiY3/uXoBtuxc00kOUlI9m1LhIWY06i73v6Rga5XpmxIYDEIZBac6w
vGTdbRQXJpaqxbyhQYYlo4neb9RsN+NCXamwIiXnq3Oy3BNmTxrTOZY3hg7kOHS9fvfDkq76qVv7
dSG5Evn5NRvMd653+h6Z7pkFSKAvLyITJZwmDFQKZnL8VFxyZGWNsIKfr/3z7Z/vwIClxauveGJO
c7IvawtAyli8Wb731Yv5XJHeWEVp9WTLCQlNXumMBo8Yvkz4IrXpl2isb71Pn1URXbJC4ahoTuNk
PIPZAztoG6/0QTXEsetPF/YICh2qbDM/jvPQnwjsbmxNPzsdK0VDjOeKAcxec9dNkx9rKznjt6R2
vdn2MYHnxJI0YWFUTfTBWeNvfrMrcz9kXUsnvVnT/kG/URxbaxGyToXv+9hE+bSukhigljcwQTGG
Z59rlTZ5D2MSMU8a1R1TKIlAE2IdFsaJciMP/s8YjhdPZR8jLn8p2HjiS70bBdYZA2DkntE2y5LJ
D0iyxqsxbYldWfWtcC8dY9SBGLRP66XMEnLm4QYgAKt8tyFUU2bdwlT6MzYswtxC/+xrKgjcwicr
Zg1YxE+eB5E5nK2/Dnu7VQMscOtE02OYcOZXU4XSF7Vr6JkHQ9xDeLdr30kAclXTacxmbz0Vw3sv
rEd7fpyXSsJYRvdeM/Nz6uPZyKkINU0YdgOE5CTBgKpdddr6OBFS/TA3GJcH7S2smbyacclsN6v2
0pl/hRTnsnGVj55hB2P66DhXzvjPJCVRh93yRVEhoSnrTP6FsIQjHjwjPtRd+sc27uMQA6DzmFlU
XvdZ4vjIcDdvlcvWr5++y7ryD3B9tbs2xe6GHAPTfNM8GeBsBeSqmW7hjcM+Dw9Ieptn3aY4iach
V7vJMc96yoqyNQ89g7CpNAjKdz5pf7K3xuTxgrLJsRKDg7IC3wtTDrT8eIHh4rKKgzJBTiUvMqJ1
E+lrLMnfNP/9dqHKrnpmlTp1ADuZ+k80EUz72DFpuSkdCB3RL9B35lvvILg47bFw3eiQ9BMIjYwm
Ou3asD6rKxwo4By+oKVwmh6OVR3/NQzO+65Oz5LM7z6Ls8EkWKoivGJaYlBBQVFmxQZaAzaZS67A
cTsDLuhWraWflMPIzoS9FQgJo1pOKBGJIqjp4VyOYFxjqGVb5jMhj768VpQnCj+xqrH5WUWCoOKE
nLCCL7V3Bb3f7HbLR9nWLzimfg92+p32X5ZN6ddgKtJqcJQ479r3gieL1sSVWZrY9djxMw+YXrw6
URtoRy7aGbCeX7pTAsBCXu6EPQfggqo1gIqbEU990AiGj02ILzDLLOfs/ALXN28ddpS83Lc6MpyP
0DG+m3i+CdIMVMRJL0iJxZRM6Fcy9vVgHuGr+R1aIUzZw4ToESvgdRn+Qxjuob2JrdrHBmT33B8Q
EMXM0SWi5iFn6xloJqU99CSYgXSBRWntHxOjfqTl87M2pxQzmjFYVLDXVZfsIt14igFErUEMAsyo
SHe7lKTFHRn0MIfLpGXgGFPFdpgzG5KuuKQOFp0KBr1HYjmqcb4tNEWnxdxdLt4vJ/YC15SfvdL9
najlA7Ksv7c845YwlJIQwkAQJETuhBn4evTIzHqPMuRdIxe+S9vV+iGFYUn6ri/2PvV+geeQu4ap
AhKZWIFl9X9FM78WYznwt8URWu+5D1X6mve32G6/oml4bvAesFCjwHvUYbqG+q5PwzsqC677qEF9
Jn7B2cbeDayNV2Fk/JbaNK4KY9ktNOK7QgEm7Uh15mTCmNX9L73DkwnwYWT9o/+hE4yH4NZ7u7S9
VdItdUc58kTIljoRjQ4e7ZDxyNayo/1AeUZ40qLvsnWx1wHxIkNFo03CdXebQXanw0fzLrGnexeV
axtjtN21TtlzUBVJho3cVYyKLQzlLpCByGvSVVfqI8FotBq6kVnC0FSI5JpGwxX1Jd85PT4dfZRh
0DTZ7x96qN2GpOVtrFzDXEOVKkRKjWHHvc+0JMV6EFE1UL1NC5r0n68sX57lsguIny2LR1jqfb+m
FTA/CdlwqYpqCKa9bN7++RTPyU7axrinqtDesslmuLgs/lTExCKLTz8fCUTkPRD24H9wdx7LkWNb
lv2XGjfSoEVbVQ8crp1a0ycwBhmEBi7kBfD1va5n1svI7LQq62kNHp8zmK4grjhn77UvYMe0CJBw
Xh4uLQVnsKmgRdCy48/r6RzCfrz8IJC03mbV8MZvoEMk9k58IKcuRhqRqEepz9alL63DTD2VWxDO
lFiqk+g6kE2w98lhWNja9y4MFdNzIbIO+CQ9h76wNy3nuSSIOKmb6sTgfkoqTDCcoCvBtz+16kej
RZAsHO318k85nL4QZUkFT82x84PsyvQAyWjjdmaw9+Nui5q5O11+jDLSIRBAXfECWLVup629Ftz4
hZMqC+WwoAyyLiYowjEMOkjtu5gzjh5QQ4alLBjEK8o1rgtxArtfn9CWNKuBIZDruvxhxATNV3m+
H1L/ZiCbZyNKGCJ2Q0BrrufdCbmjvh6wV63KlMvH0VHipQo0e0HOml72ybaV6wEV6UmyPSHgksYF
EIQVxhgKJq5He8qeyX8yhDj1+oCiQ5g7w7JqlhJB3pxG7CNrqgsBlUeijc1J+jvM4Fd9xuoIPylJ
1Q6pJ0YXq9ElphFy+UcIr2suKYrgKRgfQpfajV+BJ/Lm5JT7NrWdyxumVNwa51hPVn0a1UGIJxoG
Q5deN3EwHNpUX18+e0b56XR51ANUX4O+o6w6t7ckTKX3LdSA3Gg/zVhfDgE938JM21094hSt9QlS
lCTUCi5NI1jPYB6/xXGu7VJ9ejNpwa8JC7sSVecrE4Wrpu0zxBkGq8bJUaSwnJtN94MDvSWyqrim
rS2gl25rdEKx5qCU8qkmuRNmkyiGLSjJR4/pw6etDrHm3n6IJGu9OWiAx7lnawTAUyKE1vRuWwok
lyP50QQfUTD3suz7f7SLwbRN678Eud9SzPvVwvDHE/60MDiGHeg6TgXAPI4Fq/0/LQz2b8hEMTZQ
jUXkD4TsXxYGW6HfHdMNLMNz+T/H+tPS4P9mBZ5u4IYwXRgtGB/+z79/Tv87/kmXoZjjuur+9vuv
gHObF/oL3tzDh+Kb+DIN5kMTjwV///x4SKu4w43xvyKpxWNSOTAaEgLZsfnfRgESmdGhtlvGzg9r
mMPM/4Gn+UEE1BEYPvP12PlvTeBXW8eG899LEnxbG8IfS36iCVQHCfEcUNc7ZlAnNOQUgVvxln1F
VqkD90sYlEPFyALSkCUiucgEUgRqLk6TgM3uTd2T9zkX1Ksc/Z3JL9l4le+vuqeq3hXzkuxLUu9h
X5pHUrfNzS8elH9ivv/DITF1jjlHxQSir07Lr4ckGPyWllNANVrz6KubqRWSOX8D32YmMlTbuaiu
WDiKaDMt1o0eJ3vCQs6a4Tpr+J/rduab9iLIwwGR1JLFV4HAlt9h6DRZmiN2Z20RB+7bzKxw+K8/
Ow0SAP9/OaE+EyPbBNdxdc93L5aZXz99lJiFcBFlH6I4ekOXbYUwqe7LyWW7SizZbl7wecvXKvWQ
twtwg+g65MEmqa4Gyr8DJUwaMIWKUEqCxTzilFyYDkOfb2BVwzsCjUdA+LIqmx+jgJNumRr1ez8O
6xila+cUJ5zLlHsyxOjmcp8aDVHMWvuTgkS3EpRUGhIrWb1Pp3mMX20TG7YEg5xM/ps5xs+e6Ok1
pMZBX0SyGkl3VKh817+LEygMnRiGbYrFZsGjTq4qEstDqUF4Sv3FpVmywT6GdRreS041Vl/sH1h0
EYS746cCQzdQ+UueF8qEaA+j3XTkkbAxHiFf919mQiu1YA9AmPV8iIu425BAtQfs99pQ8KCRhgC5
Jk3M1V4E4TXhaGqf/ZBjgvHII0sIkie1YQ519PdslhN2BYNOeDxXC2T3hmvZw6vgPlVmj/pyKgVL
eD50HeNNHxiUy+ozjpTkSI47ZqoiDGbjgxSaiRQ3eiD2h58cDJ8gpajp71LHP9k6mPSlHVBhlkDB
S58CU/a+ELweRExFdYtWAIw928Oyo5Sy4L1OEIU4i7lj5/KheDmh6xCwsCzNmhbam3BQP9J6wKEy
TNOmqc1hZfvrnjCzMsCPWSIRx+aABDItfOsWPmoToq23IlLEZvKncu3Rt/ycKjkL7cxflQvdmGKc
2MH1PyJ0EE6yLMQR2VsCtz40t8QG20uki/pYbZd6Ib0b5MYs5vdyfG6hGoRFQ+tnts9t3/2AurHJ
ILZ4Po24sa++uiy9N6n7UIdPb9u8p5U1jK9uI94XuDk2OYgUsYpwgZ0Q+6xD7OhEyCSBAbr9hhpt
Q1f0utGx56AH3KUzauC8ZUMgjHjnCaPk+hnysK79edWAP9ET7IdJzLp4vJ3B+iRmf5XU7a7XstCf
5KHL20/PvKd3fByC8rkzCJeM9elDM5xNMwyYk7MNsXDcK5QQQQWtJqr1FHARHSK1THCnwoujX1hi
va4JT7Z1+9XPvaciT4+2htFDJPRoJoKvkyzWCewBeVrOlETrh8ztPmqze8ddRnuq2DrcSYpEfe4h
xFYdb+e5clX5+85gC58HaN11LSOClOT1yn1aamrZXvGjoxMNzvDcYu8kD+hD6xIRmj0DuofOGfnZ
XTo6bxnn08iSW7ZU6B2zXd82RL41x2aEf+E4n5HDF6jsD3uW7c4zcjpTERVVcZ1BIgx1Sl308R4K
ANO9jYfXMAPwuRHUwqUciYs0flbceRhnpmA12sUzsb5bV8eGnbkoqxwdgAolUeQkE3yGDhpG59UP
HuleBiv+EJ8OxCaXerMorNu6wvHEFpZXvp89/y6d8vvMnW/oWxM6gfQTZTZ7AdDzXoGTJQg2texu
5jTH0xHXdmjV5qGLyKNu0ZgXRNE65ZVWJY8BYqDQnadn2qsmseVgTqEF3v3+vjkpnqSjbSnm7+Ml
+yhyYhK4v+euxozArdSydMcDt7EyfaMCJhc7fh/RBqyWcfpZlBQrQJ5xkIip6I27SBj36g8ZKOuc
QEF3Cn6YffQQ013qJO6TFDYjGoKzP+Eb909RfvC6gGzFZnxbDrMOZAoBLnj1aFfjd92wBQyTZuhW
UsPtr7ObrqE7rjy3LWHgOdQC3eQpkng0snQ4mJB/wqR3g7Ajmciw5S29RIJbjFfL2dhZW6yBYN64
Xv0aB6jJU+cNQ1e28hcMe+4HhdV03aQT5AUqWRX7Ujo+0LcS0qkryoJi8O3V0HtPiDgF2JYELTsF
A0keVugxvcErSNn2WDQ0EwWBZm9cmXJr2dZtIdqXKEEs5tFRglr0YoAIzfLuK0k91HWD9UWSGbGG
LLwrHrRRSr+3RCag/sTC90HYwRVOBOZASsBA688mi2q1T11n0PSTYMFiQ+WGih+6NYJVVm6+aFh9
xu/JImkvDcIpLn+4Oqg2iuFY/F1UATJlak8nGNIWy39zdlBN2+5mRgtYF8PTpNVyFesz4wtzz2zw
nXPjkwLwuIJTtPZyQACe5bznExKhLDI/hBa9tslwbREisqqot2+nGKyyrRTyoPapVUH5V+t1VLkh
ChDkIbN9Lcx8J2f/MXOmteZ7b0g9QYaWQbI+ZyL9mMsFBINjfagiB2kZeDsxrkY2JDKR9vRcW++G
+B/lbeVSFL1LH50vqFuxS12ckQWZFSkv7Z2NcyjReyqtaQRtQVj9LXqCKvTLQFy71DNOfRd/Lb5O
cWRcAPHBblcXPPYvXGgQXAeCBnSHxoJ065+pLlo2gMQKztgN6dTsELcecBpwelAaUZNBz5zGV2N0
gPgIfKP07nQQNqvAll9LaqGyM2fw7uZz0nbVziaak8GlgX3vPUmXGTT2j2Y/3qitaiKO+FwpwwBw
oXJ9x1b9o3DxzzlcEtdbzLDXMhpeFx8CFe5FDFImrWr7ESEgFYy8f1eHro8yusOcD+mA+2iGrwWO
AJeS/iY9hf+qIFbY3mtslI8lRk8udGPT1cab15pi69lEndnF11iNOhJxdBepQwcpaICGaHeS/Z7N
hIgmAkVxVD27FUqHsWhrGNX1ix8va2nRdXCbwzC7D5opbzPRLqs0f2L5edSG6SlKaOU7No0VXCYH
g50yzwJK7Dxfvh3TY2hTZCuLuTiot7Vce0tJ59HP3J9dNnHNT96LIOBx5Bu6dreRub2HuOHOzS2I
Zj64LdcJrvwIYkHf+ul2Ahh6N6AoGkvEbvmARrfDA0ZPxBVQB5xOHkhWZ/8LrS4cJTybmmQUhnpj
pmVRiWfZz+9L4xGGBNJ+0ginBFBmrkwHdWklUzJB2vRIC4Fmf6plGA5Z+cBD3AocOVt/STe2KPtT
Hci7wjNNGrW0zRpA9WuAXEcD+PqmhT/vDKO4yu0CnBpp0JnJDia3yTvsMwPyxbSam0XuEFiheMdq
OhGVC7jWf8pIvaZH1XEahz6ELf5I5lxVYbiKnAyFXcztb8gD6xKwoVXwM4W4tqkWHUIdqOFVLmWq
HLXmOu9ocXEfVvi92xvUBfpDRVoo9tb0vinJpYSLp5F7YzcMWAPGQhiERXeY4g5IJPnmXdRSzfNd
kPimsWANzDiJUj80nnaiuEMTbCS7BAfQ2i0isJpl85gkXr5uFxI1YKOchoLo2c7h9tCgijGkuTVO
9KTY96kJuN8CZ7euib2iC90Sjah+6L7qFf/r18sjY3ZPrSvT3eWPUpVttapq1pc//v4E665ol4mV
EV6yP1/i8mjWF0A6o4ZYHeJDLfVgPTfo20xrl8TE+GgDcbjhmNKUTij1Exgez6yVuWAuP0z1gS4v
dPlVTOZdpSJHmi7F0Te2NOIvD3PyLnIZiTD2fbrDTnmsEisKK0fSNUbWQn/VOGBdpIPheVRDpso+
eG2A7leQX8b08eghnRiyOXqy6S3Xl5dXL3N5dHmL2PB5t8trF1pTHX3bmNaInJpVrOVNSaxqh3e5
1DlfjbyCBOMdRqq8DVWqlcgMlcWi66coAMpbJP5yQyeJHZPliJ2ldXsf69OJSya5xXCW3E5+Ymwh
meB0aohoKASo+NjospuEQJDNJM12LeIAJm60PMqJSWGKevPBixHktEQEbFnBsJorGigEkHXRMOJu
MzTbuXdMwpHMMieoxW7QM8PZAN1tIIBCBlkSSnJdR37Duh1sdZdn+i0FZLD09Zn1SH2w4yC9SpP2
pS9RAYI5JeCG4FCjbK713lruNKytho+4JyG6Hj+KcKiN8f4dErYrOTrv1Bc+l3bJD2XJKrVro+Og
bYsOHnpaOsiYNWE/JEZ2DOYBvpuj4ouxcYR0U7tNX+IB6hKnOCsrq59Z1BHFiFpbjbNkwlubJqYn
YNvtyTRo0aOEeMQSPF3Lhc2UXuIW6ofKwK45h4nbxrfGBGLbrJwDe3z70I1Rdt8H2FJibhmWGtWP
sQcnAKWptpnAOo0Ag8pgJZY1cfccz2m/SjRlLPJwkEcklb/Rv7pH0+hRAMimbZ2O8ZNcqm+rYfyW
neqltf0hgKlwnEf53uTltPOkt1xziYCPN/uKzXgc711zZI3p+SdJFsRpRAFKmO/cAyViy/1GFYbt
ngjmW9sd73LCnHeEkP6g6TLju7N/FJNHlTMayd9yOxCWdHtuegAUN2CfAUZS41wPJrKrpQEUDwkX
l93IaFmYDw6u26eYSJCDNg5lWNN7ZVfv3k0zdjU/B2m0wl4I1jvzqWCrH6Nu380SJ1cCDJ70nd58
Tj33Lhey3NPIu+5Qu90FQXQjlXPQt3rwPZN8LjwgxKzLo2Xx7uBkEY/x0GKEukoLd5/ESrhdwBud
oehmrWMcpbABY8L41Qkg3Uoi7Q/JFPcr6cbmpgqYVfXmLWI1smYSsw6dkwVQKxBDE4J9IxTHzy5j
++DSxU4d6y6Wub6HS5iwRcJSWXSmu5JPBnp11ugu4aqQvExTqTcKs0ZoFoOSqSpw09FXP+biQYVp
ZNXoAf6wlfnP4YAZy/vYTvk+RWg/6fVhqPKTNUKLRdy/aTsX4Z31XKbjMYG1f/AkeAEvqV7BkWFo
QpxsRGjGJFpv7C+A9z0uiHFBmkY9+xRTlYGQaeQT3ZlIkp9KvcR3p/t0NoJtjeMkxMnl7Im2YCnk
CAc+hmmhQ0y0U2Sf+tFHJtiKOIyH4WcGGvB2mPz3qLRexoCVzLS0OyHn9r7lyk0aujVgLNbLsFgH
I4FkNeKbLeeFxZGNJHRp07OV1iOigHij9fmxLav4PpvFDUDbcZNWfcUGhEh1motWpZ2EP/PtLPyD
9vKy6EWwDbKy2qVZoWxnlF56/OrUVuJ6xuck8+EEUaFq7520vAPThHM48u1p586A/vyBOI5kqvRT
os23rKdJFmzhTkXabsmH4Bb1/chcXWib2JtvSJUyj20B61IvTeBZfeDeOK5klGmreafrRAQObvXs
aPKtHw39un1t6B4/DQgnc6ocd1HS4wVlwVjqzoMeo4Jd4sLeYOPbNCQk5B6r874lj3qA87curc7c
TA5+6G7yv+KynHeU7JvTVCxrz1mwBfYOjdYRvbtPac3FzR2UPQ2rke0RFbipICFI6MNIY6+6avPn
1syu6U7Fm7iXNKsw1PXiRChuc1wKOkB1p99Ts1z5HRfnSswSdFTQBAFxbvy4PErTK4HF/oimCwlD
qx5CA2ALHDE7JtqRptBeziO2p0DMm0inlqS1U+CEhUYC1GwRX1hqgozApPmuNGROna6ZR9K0GBd0
gv9SyMYExA21dfz9YQrQgYoCohPUz35Fg/TWLNCmLD5aN1SLPfXFbCunfDnaARv4vsxKwqu8+Zh0
9J6JsGCXK9FXqH+6/Ji74GVCQrfN+1oiHUyJnxw9E0jD5WGOQ/oAsivUS0c/zurH5RGkmEXpfuUf
v/dzka4RcJbr/KI7hJV4vDyiNa70eXZeH+miWOx3qvDyhyHFPFtPmbtq1cKlATB9NJEcrfW6Rayu
/i26LF3+/LPL3L+Ju/zMMO+GTh54vzz38gKXH38+4W+/6roiY0EFAGAfswf98ymNx3o2vgiz//Vh
Ln81fJ2n/PIQUDnBZgm9zj+f/ct/dPlHX3NHUJmQtv7+DS5//tvnC3xDsAVW5C713klDs7c3J7RF
6pD80zP+6d/+fFFj4s5Ne30r1GqRgRB6vj2Bw65Tawk1F2NgVycZWR38ubF9DrsM+JJZ+5DGUCnd
Gqvh5YcXpcOR4un0x++++svU4TTLowKY4TyzeYOYN67dcWAWnbXHosLhGZRwYNUVwH31iZ622zj1
XOsbLvEa0SGXAhRlNvhRO9UoGIvHoF+OZTQ1O80qk/lUdC1FARoLSrpfHzNbP0NVPLSj/EpKYgkw
c7pxdD2Y4oiWHCH8iPYhmWHK5GgnVdrgKiWHrnXGZzsHvNzm4jFNve8ElH8A0j8G7V+D+HcV698A
+k8l9rtFzU0UQDOh2SY/BIWPmx7Ydr8hlST7kwABgyABesCTKvj0K52QgQHJgQuuFuel2OOE/cxV
HsGikgkSlVHgqbSCtp+vLeILIpVjEBiYfOznLJdPsGpIlzP9u0sHoYpSKryF/LSw58QEEYeuKV5b
+6cP7nfl+ONtqYOPLg+jSlXQW/IVEoIW4ACGCcELXpITEh7vTCM+m+o7a7QrUCibhn/yHLxgnZPw
bvSiWf9lw7RFSEfMa1w9aoQ+SsIfsFmu8sZbVY59azrDS0oxLKGYTmTEqKIjVIZETZhEn2pfnUqX
CIiZMImb8ImdyFX+hKGSKFoiKfq22wsiKgrWbrnKrBAqvaIM5gcBt+9mjL69GvZprpIuEvw88Hvw
5xGC0ag0jFTlYjCo0eOPCGNSmRmS8AxfhWgoXyWwnq1/ApJCQLtK2yDPl3GZ/A1PJXHYKpMjJpyj
b55nldVhsjWlkaYSPGaiPBoiPQyiPeD67RGJX/eVkmRYanl+o/vZk22QCeLVwaM3rbP5unGQ5PXj
deM7exclUdCfR0muSK0CRggayVXiSB3bLwLLopm9TlGCCDEim8QnpIRkVtJKJLklFBEegLBEa59I
k/qSbdIFm1GlnVgq92RWCShYmshCUakoUuWjkIoOIJNmkmp5hYOgCQHhiug+4Ux7y+AuBPy0BY3N
YlptZNy6jtZN+dWqZJblktGCTprOOFm0tBxUisuScQCFJNklmNkLslM/+oB95odAJcAIomA8ImFs
j2wYIA05uSYlF2N0b6r8mFIlyVBSBMLgzkiFo2fYrbtK717YlB3YS0DgGjl3tkqmiYmoSVVWDfhR
QD3E1yAJ/wlHPU/yx5pwG1+l3Iwq7kbl3liXBByicDodm4SNMmpRKTm2yssxEWssHuqPTCca06N+
b77WKmGnVlk7nUrdcVT+jq6SeBhS8n2u0nnoP032gB11QefpcdyINX2bA/0wkPBDoQgFBIdAVJqz
nqpzwSQHIpN7Tbglm5ajcIwb9b8om0kNYulKgdOCKMX8qjntExc8I41L7kLQkrmQD/66rSnZQSSj
OL0wOaJDYiE0qaQxkotSIoxqlWVUEmqUStKNerweMEZBdqvkI4fyLyuE+MpSXFJEFbpKSSpiZm4F
kaz6907lKKEkAOCsspX0iZSlWuUtLZ3ctAQwtSqJySpBCWFffYxUSlNLXFNObJNPfFOpcpwWyX3l
ehTs3LOpkp4adSCxQND/csobldsBVPJxtGfMgcEngHmKfJ1x9nekrJjEQwB+X6af+D9+tlDKUuKm
PFlh/cYwrhrSdLtQCyNZ3/m4L1rZpBtX5VahZEfw3JBVEUUs6fG/AuVySqAvMjsoh9y6Kkub1AD1
9XsvXfuklTWt5VDJ83ZFA7gqsdkPThZcefYnYefod72myc3oNp9mk3S7zJzjTaMfOhppbUH0Q2za
9Pzs7xGEctk4JwcD7qQK9r26I6vhQL5UjOUNtVOFjy8JtE8zya5yUrxaVU8HyJvR/Wjr07UfxKEz
Bhj+LS3deWinp14cInP+bLiDWsrOmmG8jCmlm55Qsmj6nsB/hTlBQxCBbqRBe1ej9J1z0emUTnX3
O1cxZwLTCyXROOxJQEtUFBo7J0zbbGaISPPJSltUaJpNDRbXnfOeGnSNs/zTUgFrZHRTEcwIXQtI
X0Pu9ZkzhgowqF5unEoV02aS16aVKFUHwyaBFzMe9zdBwKS7SRXzVmkEvkUkv2U5EXCuCoPzSYXj
bufouwTFsUTIVHBc09pPNNZEGKlQOani5eKIoLmSxDmf23JVCiJbeqzQtYqlm1RAXa/tC+0nTtSC
ugGdncEhfMBQoXbl1Lzg8i9U2B3cQmxwOJQtYV4PA369SWC4Gm50+DYbMczg2ofrQEewbWM8DpuF
xQFBhPtLw/9/KhLU1G3fu3zD3xUr64/+4w/6581H+fM//u36o52Lj+rrL4Ka35/0h6DGc37ToXbo
rqvbum5RP/6XoMYLfkNp41jQPmkOGSZ0zqpu++Q//s0KfvNMC/WvbzLKB4aNCuc/EaHebyrWGZ2N
48EZ9XTr/0dPY/Bt/iK/QOnj+rru6wHsGHZrf9PToC7L2jLJUSEuLFuGkaC8we6OuMVI8NIonkxo
XfIictDgs6MaJ/ZwdAhJZ2uYGmf3K0jwg+DwoCCZ/TfKFoNv+fcP51mwhh2Tr+nbLszUX7UhfREk
vba4sypyHE2PmdmC5IJXR97OPS1W6iIvs02CJJ1YA98Ckwq721/O5z/JaxQj9S8MVY5OwNmwbcel
zGYirvrLh3A6HUJnMsF/aSgejzNmQyHpwwoOihc9CcoyZWzdRK3780eG1HzjjAToaK96zkcs6DTZ
LEdryjBmhlaEIjBhsXpxLvozZcIoxOEG4ich8Pi/++DO//vRDVrNgW/R/uJKC/6mDBqG2Ydb5/V7
B1wfFdvXkbEFp6C1L6IYK/5EHrNfgrpJMtBEeuusIX1ABCZ2mW/Za8WdnCR7LHWsF+B/eCFbZmPk
5bzfnjhQf23J8pmiw9OEsOGYBqQzjNE7BwngDL0Nr+JtCAqlHjnKvRhx+U4NRiadTl05mHNoKkB+
6uN9XvbQpFh6TQikdCvDjFFnFvNCzjIUFADqMsAnRr51F3uN6kRuZlWuDCgUWwBtaTyFaDGuCc5g
ekcMSpJiERojpj7C1MN2jsZ1TH3LHsRjHCtzQSwwVfHfFCXoArMCNpuz+fBSc5/DrOW8IeCaClwq
Ctg0sZ3xxnKXlTq77AWvkhMAmxsSOC6OOpLqv25dkl+yOxGU8JSWIQUEQm0vFyq9EXFHaOTxSXjW
xtBoHiSd62+s4o36bLoHqInxIMItOZrxd4Af+yBLagOD7yQ7leobS/ut9hfs/uoCj0xkAAXJRdho
rDEMMnGWKeihMj8h0fosdBQQVgYDcAbDuUpo6kr4GqQZjmFjksaCrSycaHGHriWWbZq9EGZPApun
7VkKc1fV1hW9hhzbvrhr3CSgAUpJhUbbjjQu9pMEA4YwODDMJ/4tk6aq7c+7XiLhDKh6OIrdkyu7
T4dRy/U0n0sJmI3tK14oK53LXaqN+rcGnaHzeRNuB6pJT42tKUCCfO3c7OxUyQ1O7LUW5OcWQZrV
sICnOPo0WAjtmsQJhWeToIHMekZfQjeGe7IF1Tq6wFMzJjiLjYKTny9/KQ1O0yhJfHPsx7nhnAeU
hsElCNoDi7nBOrAagZDijEBiVcnu2dY7uZ4xnWuANRrcbFt6n3toEPUaTw5GR46dJ7itmyX59kR8
NWXFM4pF5FZOAl0L3oDLbgpZE6txP8BbZyJb6G8Lqc0Y0xk82pQ+DjbGm8jgQqwklBTDpSGFYzss
Kp30OpAssjYYloW/vnyDOPVi5v750ZYT0UkBVyqVZW5M9tS5Ou8L2d/SHfd2K6+sTFK3LxEGGA1R
K5y6OndZx1Y7QzAstRoQKkmkejQphrh3qKQckIK0W5YCOmQycdc1rEY9zyelProeU15h9iHhgUjF
3aYuDLBiG+LPWGXGoJZzIAtrRy7v2TjL0NTNKpySEbtdgBhy4r+PiU5Zmp0JORXBB97ogPrnuBQv
mWM4FEjwhxvUApt5zslZrp9bClCMHD9jyr6AejTrkEn5ggCcNqPmGBRnsV3qtdhkEQWK2uLqRSkt
SWAun/tSKt0XTyyred9q4OCaLuCU+g1gJTWM1zoV966EXqrbUYEutL4KXJ+AtZFLidOs4Agskxn8
moB1tRaZ4ENebN3/HBzcH4XtX2EQDpPWCJWgxwmGl8FgZKOloxSTvIMAVLuqg+I8Lzrxmoi+rWwH
20FJSbhJZIrIsoh5g8RFB2gI41o30ACWTBE5reSNz70zzKJlqOZ2zm5pxPVh1jP92jm39uWMDD0D
s5TJZpm0n5ClH1potBgHGdptPjX1WIQye6pfQ1iA8lY6/7AyRxb5Ba+eyHxXlmSdIiRY1Wb2XYvL
ZepyHfccFAEocuW166l+XmTyZcPXWCSlQasRm8sbsUrhe05HZ7DoinOx495MXzq/ubUyppfLZcLc
YNLAix8WpJgkC3FrjB3G/eAjk8mxbuK3yyXCrmkMCz3+7kgxLQvSj9Il3voGmn8vfUjYE688UZ2D
os23RFt/mzoTkOiYPIZsQqpBRSYkmPLWcaqaVizYpzg3VpM6gQT38HnhFAS3UT6O7HgntARUV9Rc
ATB83RvmZ2zpOoH3CchBrn0rKhkI7AKyeM0B9VHOrJZ+oGpgv3YI/5kVMHuqC5NQba60OP/WIhB/
WlJtZmsiCWXpfvQpO/qALmczDo+Xq8gKGFbsePmwkvwW58TGI+qajC1OJ/EXNH1yh9wJQGfgdNB4
NQlKHpobGOa4YFuubfafJfXF+mwWQUFFE3396L6TePcNcNsJET6qMQeyd+kaKx0ZadWQo375GzhQ
Eg2azyrxgrDJqFwbYKaPBFf5JUPxUrATCTimWq9eaGRnU6UvAMGRuCjm25DfllZ1FkyrqzGacc1G
T6POWXEor69qYSlgFkOy7jAbCjVxwMDd9gUayjhm3smajObtcksFS7BTz75srDKrUTTPHceWBHFU
NiQvbhqHX3szvqqZ+txErClmWqE+dQgmocRcZmx49/l6CJKfoEi3ncNZZKNF3m9pbbEYQSMjyX30
y/NlHYDBk2AHnWmSc4K6DrFFXt2gTces40kWMdNrj+8TPZbaF3f5dy6Gd2F7d6Wjoenqr+Z6DDOC
MKns5N/V9IRNmk5HE521iYtr9oRaOl+N9VRvmGqZBl2UgQj+BsFAZi7lAQZTmLBqWatjZukYBlOV
QMk0pIlN3mgzvQpmIXatFptA/7MO6ekOxM9zdBfJMU1NRLCMNiuB6vGPJYiBtnCkdHTpHIqOy6L3
yX8SboBW4FZY0c41rS0dEvjrsnkc++UlAPvPDZ3HNoT9akNgLxxdnAChhyAgJLV9b7vJuut66iwI
MFZDpJHy14YRlvTWupkb7YtNCWhWZY0foj7fFb6J+YVSFJSu17ig3yfUsGokfLccxCcGRnEOYka7
xuKJ5o2rbBpWsjCecSy6Qcc0V0YMPgYoTg0lUqy84JbDR8imYzJ5hMGrW9YEBBhnDjFZOfeyFvNi
tjd/xb4+oFtiIO3ZitBkI4Oyd7Sf6P6ptA7TPl+g14yRWuqikKVLYhrFBO5Fe6ll8e35TK1OwPVT
pzDRteCb/cbWEYjPWqbguTLf+nbvzVSadLriXdLlIStlmmJqHT/ZGFD64kngHdxaM1+yquN9MsyH
zmRU1hxCRXMdbeVs73F5syxSgKJxhqya5fFt7aLuNUsumKorPyGtP5jNwiIt5Ta3PI5r5rxqLDdG
a8G19t6pgT1D9pP6tQfeZ5h3g3zJQb+uQNRGBbcOOkb05NNw4hYsQiS/tz0LPYyKybev3r8cc4Lo
KWLqUm4Kt7wb2uKcZRURCjTc0yY0o+C2zi7zaH3Xx4m+97A92G5OjnlBi7tmHtLa/lhm8I2zWgey
P9inGbET5Ql9Gxtcq50qvIInOxt5fb5cfsFI6C2+LrSJG7ymH6TxKNf1NfhuLiO1nqunEmATy6DU
fC+kEYWXwTgz/KfLGuQyiGcdk6uR6feR1fO0HGSknrdnEzuHOpXD0D1TNmGGw4SCt9p/EmV6N1Ud
KkJ2NeZu9KabKXm2BKIRkJ1UKpmdS50CYtTln5e1r6c4uxEOAd/STuXIGlzYTU2lcyCUNC2+dcF1
rxbcRZe/B2xvaGywhHRpwqZD+p0a+TmJYMfObknwgx3iBQdocURFeAfKY1sPVDkrn5026TpiNeW9
jRInPy9q+F+wqMU480LmI1YbfruaPOM9GhkC2nbcJx35hyUTqT27j0WQ31cZx3pMi7PXAUOCYmoR
MkUVMdSl/zSkwdNUYUgdevfUz875MjuSss3174JbkOmxYQnOhiIl/9C5s+3inBI7j/R6+WKBskZR
zhKnjJ4whLEY5LtPpDkGMZIOtW4ISnRoccdNVWffrBLZhjDvYfUDxsQXMtQUEJCGSOWDRUBz1Xbu
ZlKLf5CwH2b1kzIbI3ENor8w7/L/S9iZLceNJFn0i2CGfXnNfSWTZJKS+AITKRH7HkAA+Po5AVVb
9VTb9DyUikolcwUCHu73nruvtez3cuwj/CbGJ0TQstyDcSfg8xBbKVVM2XcvDMuvi7mmzmaKluS7
qhccO7gj8EdJnVAPWy5TbPXZ+HK+JhojboQGH5V4z2B/0VlTy3j8lCFE5JuM5h2G2xuiqINm5xcZ
s/Y0ffludrxWRtf7xKoJQaADu6u7Tz1EEJoYLNbpl9oiAf9QC9qLnFntluNYXYcbm0CmiZdV0K4u
suI2SP9COgqZysy5U0qkyex/U2q+267b77rB2hVO/iWsgYBdYB8THDGY5zHpjpidVmz5Tok2Pss4
s49SXGqUFSry+MxMm0KwwrAL0f+gac0PWF+vQvd/xkHwgDbllrucX5XRgTBz81+l4w37lCN390gi
o6QmuSezW7Mo4eCwjyBoKYzVLiWpwGyFkjb2xsTTPs4knpoeKhY62W5Az3EpKlUPYPEzVQ5SXNuI
/mw6q2hHJnRAmUdByBz3LXPC70yiwC6CXPc1SgvTDV9dLpD4h+lVdhkXyRk3A0F4yb6xrXWllLF1
Ylz6GlO8HsIZbgwtQFJjkfkYfA2h8vtKUkEy7IXoy6tG7MOBs6aPQKAPerIe+/LCxRqFOZVYN+dQ
wWW5DVqAsCGZnitwbQS3GdNPnSY0JUV49zwcYUMKmtHFO+4X4oWTsTot7BlBujLmh5zJT1WBwNXL
AqH2OMM4TQmX4n3kgzJMtCd5K/OYIexQMDQKNPfBVbPVv/+oKTxPejmCbyBSlsy1iP7wQvnRVfZE
4TkHZCPxzm6G14V4s7wIWuAR6AX1u8uN5Iwok4SRbM0RuWM+JI/YGdydPpH4NFCInTxHgJawPDQg
84RdoldSv+UP3TC32GHiw983/bmLX8gAQaMSFiz/hJ2CX9TNhB0wqOmsGf/9YZa7/H3nvx9smGYk
jeqP5bblr8tPf98WLI/8941/3+f/vO0fj5oUGD4HOjV/vb1ieZO4pknV+vt5lpfXwW/YCIEPavmH
5Q80IuRkTRVdQw290vLgmQjs4t8/lOBXFSTj0QLjcjIwbsSWq2VkkxV2ujVai2Ffq7BNFv5l3EyK
h7T8PfLcp75Ge/iHGwWPci/zcd8gtD3p8Tv2AbHjs4RehUMZ7A55J3mcu6fes+FAuL5wFVTKQa3C
jcsf0E/ijRWl2sqJLO1EFwy3DKqgbdeN3gkPlX9afmI59U5JrTNUFERWECkmEATuqikyT1pbwzSh
IUPIz/BkTsGwIzjI3HZt85lx/a1DNhzYqzFOjD27L68AdIjF0VAjHkmqD+ctb1BnK1JoKFhCtzxU
wXAIY2vGYZhl68SugSgH9muuucEvBgrpZJ3adkIIkPrdOkI8YJh1Ad+ycLFiJNehYit/DJxZB/Ee
ZvsG9sUUhqoGAYoNJ8cW8QM8HpopDFC4RqOC6n2MBllCAdGx6xwcZM7DE/gSD7cbjBwfvXHZBg+h
zsAseY306CRzoa3xIzAclj6iJqIhQS1ooJBjUpuVwDUhJNFzP7swu9VYFVaGj1JawACAqEC7MwP/
3TszdXgYPY568mT10W3WiA/Vqv4w9+YL4aFEv+RJxIUOk6ll+b/Nyf70S88m0xB8DeLxXwHJttih
xSexHMPIrGhsyPXTkM1WibiRePvQ1QZVcDFeonhiuwLPf2R8vql72z8yJriWgoRr5lyIbeW4kf2v
nECbZ6KhrK1lh0RcF962iXnJLgeEn3uHKjTQyjsSRj986zZXyI/CQ41uUAFOkXcoWiAjojYAA6K+
BLIHpQJxML0dD/ZpGz+PhUv6dJ/ZZ93B7j7lSB4im0l43IHtlf6LIzKTWmD6bsYDF+jBwopHBZr4
qETJ60zXMsI4MEIzInzLOHjp1G1kY+yaPmXsLAgT8KMfTUOsst0N54AgiXU1WGR3w6HtyI7U6d4C
bhzeDbsN6cAMGxm8mAltaEl9jPPQoG8rL7Ww/K2ofRB3ZXOoLV/xu9hk4t/8xStgv2IwLsus+gzP
QNFx2Y0gymNrFZNCPe1tPT5lgQ7lMm5JrgjSLViJ4xwl4p4SovaQzd5lEJsSwBpsd3D/PNU6tf3t
oAvnGDTMHQcRQnWvP9kaHqLafLe5NO6JDriXDTjYPswY6mX0EPFmnTLmtbRT410cwYLRff+BAJQr
B1C8Mlq94SNMdiY6FMdFcwdxYOd0AqCBw4DYyQEJRfajLsNdSeQTxz3URea5b66Ib7QR4G75+95i
sXDj5la5wbUwvHsY0hJpFb3aSB474pXuWqd/sHGlpeKm5x7aohH38Zr48lsNs8JRaYC5XZNtABf2
SCL5Ry7TAzbjeAVwq8d14D54IgAiJQlsFq2S04xHdioftIY+4jm9DoYFZszlYCgf3Ac7TntAAMxJ
DJlwMa73fhdeCItknQE8VI7aU1dkPw0ASOuuizhsCRZ3wTuPEMSES7sqcnGTAfXg0jwMh7bxvuH4
yBHR+DvVnSvduTs2VfOblLbtoPa8szldspIuQoGNLCSJVs3UW+xv7q216vbQEHczQe4QdXENUhwN
U696j4HxKIfhOqUSohkLt5UA76LxzYmaY+hLfVD40RY+PoRWiYmjr8m+g6+J/YXIb6fb47XQL2We
xldThdXiyMBHkt2kyBB3aEa/rUibPD9Zg+28QF0CRO8OJIGGNx2/MxVMnm/F5L45tvM6YvcJ2b2A
691qPQZcU75NU3CjktsEA/m6ieNMGCXxf3Q/w/nKqP/eVDY4av+ekEY3zPT+qvCbx3AP4Y75TcCB
jhvnIFzrFAzVqSABxhq0AK0dm9MqIjfIal7qQq4gVhCZhsei2hWMCtKQPWLBrC9OzLVZD3fbdzez
iaUpZIuTcRHznfGJ+PRPy0Y9S1IQxBC6VigosCI2gJ8bA/OdASLZh1jcUKvY/WeKjXoV4dtFFxVc
iK/8sJUKWqPDSGudSYm2wcjNlOwB8/y1hmgmXOO9LMxHZlvAWsQxHIqPgAmhow5pI0p3l8HX4ouo
rK3WhRtE5lyli4uoK66WP5THlYjBW1KTmWBb17jJ7qTVs6WrCPQeNvZgfsRk5K3Mpj2UuvEmI/MJ
TcwuEnz1luIFuE6zAhyGui9OHsauOWcpadl1f7AHQfCFBJpZHZLZ/G6M9c3Io4uZyEfTpX9AiDN6
m8pEhg9rKi+ePD2/tBG1GtwVpBIR+X8rUMugtWIVFJDOmy73ni32XKuB8xI3JClTJMy07Rsq7HNB
P6K07Tf11aiHSjx5aFjZfDpjZgsL77sN75cdO+FULZxX3/0cG7yLGztAoTCO3mvO19GP9Y+Jc4hs
tq1vvDph/IHMB2pdtAlzh4kXYFkj947R7J4ICD4FBjLoLDfpucgrPXhUjwZZHgQEjuIIoW+chgo4
AtY4Yn2zmEykMfpJP+UZIXyEazXSwa7Q8bRDdHr5EO3jOXjWCiYULEsC6HLDVvU8o6XaSD74KWdl
S7ynzi9+lnN0EtXNp6mDdvHopM27lkJFs2LtZ8dKJlI6S7Zf2GSgKXnQlF8tjcCoqxixw6HAW7Up
DG+jyZ5HZ/pNT+wbpcqmqevPNjn7KYchNiQ26IZ/nCqMAHZxBtR5GNHbAyI9YzsPd66RDexs/aeJ
BgcamZgdtjz0rW3BmElxgBvezZ5KCJZsJWmKFpfQa1K6I87Zpb1mBO1J42SW6NlT39uW+QN1NSmD
bjdvnCR8b8bmdw3syhVojlqDUEfUuE2hOedxAupXK7d1ifzL1eqN8MePLms+3I6rfmlzEOoZI1aH
pnJ9KYxxa9Dl9mOSyyqPeBj5FQ8K3W+Y6HoUVLFEf5I5EVg7jjVJ7CWBf/Q1A7klKyvaFL4zb/Qe
73DvxRhwcX9oXvpqkbi3agpzXyD82mRxWW+0kS1V0eZvtrQ8MDh0jlPtmQ73k6tZ1jrNudC7Iz1a
E+AdRmsM2cbzRJGkOi/ZBv0DDWW2g7G3rqae3FtNP6djZu9Z/T4NI3xzIgRBoh5+9KUV7egvEdA+
9u8VA9R4VIb6W1XNP/QRD6MouabX03CxZbF3NK7YyCkBvH8bTI4RSbB5H9A4zSxUgGUCt9il3cbF
9WpOFse87H8sCYN6zlCrarBoI3wgX117RTTPZ5I3r9owXd0kfi1I24CggAVvhk4jZH9OTWcvXROb
gYnfnL6Jp0c1I7xky7QMnRpuXPgm+QqCnbRw1sf3xglusvBfMW66VvZhz9TX1HouTuTVVLAXRmX6
BKN+L0P7YJv1jwEqMRkOvvHRKG01/03oIqjX1700mcDJnesML0iwBQ5XMg8FZpAdQAWchTS7HKKk
kabpMtuqX/O5dpt//VsC8g50JnUibXRgCL0PTYwDROcpXB5ePVqCvq+pjf0Q/2wJvPrXr5oxin7u
Uqm7gIjPRnDvPF1FfJB6iB7FahaGuLR6UKnaikpe/dW0yo2VvM7zTT1uhP7J5P/qzpjI9z1hVavQ
gMKhXtVolW94I0hbvZOC2ELDrumdBYSVGFyQ6hjmED9bGoJr9bP6N/6rAwzUHDkWQsDldopUo+m3
eMvgFXyQyVQpanK8/L9mvMuuAjnOHtQZv4eOmN9Xd6kNb6d+VqdjwOOnZXBth+5A0IWNh8F+ZB1a
G3TsBqF/qScvxZQxoqTNm0jCMYAJWsNO8BtGShK3uR6KgBZOyYmzr+FXqXuo56sx+sYVqCeew0HZ
vp2LEJdKcFBPXgODrtUbYHBtZeORWfLYlBv1cOp1qafV1NuBZrK8dx6DPIWI3Zb6bdhpjy2TbAOh
m/rnVuJU/+vtqY/wX2+VVJONiW04om/WzGwmLCo4BmvVaG9Zv3dQs9DHQnZiAjZ5BX6RaLkPdDQ6
Jx862xa7osXBXQnQWe6eRPpexxhP3quCOcC6F6SrU7RjgY69nbqJJPN11fkHdRecXrh22KHoLVfa
/FM9lI4EvjB4NTTdp7b9AOl4Uw+p7hOQSjg/qnuo11QS1PXwrxcF02+lXnBUOUf1VDzFVQ5EgLF5
TjtjeTr1cK7EBFs9WFgi2KI8B/NBxkhbe4I0y+pStN+JyIUESnDaaNJYxNZwEhZTPTycpGa1zWYw
mXREVvLlUWxbnFWpROM5ay4+n0gnGi6fbssAHwrmF5fbu4YGlq6fQnQU9yg1g7Ne6IeeibmJUC92
U8jDgl60XnIo+rEAmh6Oe+QIX3XQHUgFyCklgGOVWbhypdMcnBZ2SZNegFFi/ZVcbMwndgsfyBIL
Bu7e4yKDsBsO1KF44CJJs0wNRezmblcdoYiF123aDutyYuOcK+dDbBbx0UK7Dkv6HuJ9ga1hsG+S
knZDfuqq4Un9VwSNucXQSjOU8rBDNGSm3bwbdgYsPiAZzGNkHH/pMCJ2ifepBaJZt870TYTAeQV5
bxsYGdlhpmJzLOQGVuu9WnP6wyLKd+1CDs/ZMMiYK0T9PjniJYuoh2aHJrtrMm2yUPVW9sA2Tj96
IybISV2w2hTIZ9TQNHZrak8/wtOv2t2+TTddq/AdaJu2gI6h5pWGmsDQsCOKAQsS/KTDpNnJAat2
TGwpq59FU3gqphvwHAwceXWNcgpbV43MdIGCoiuzT7tNum0VsXs0Ja+//F35FcNaK/+BfmKra4KK
ieH+URKBqhcMkMxEx+8Df1DU38raKIk3zVJS8bAyWPZuNhi0CL+vyPnTX+B2MCUz8/cQEv1qbkof
FECzqqIwOTQWe51lOEntfCg9egclBEKsIRTgIrT2cwgDNSAnIw1oqsC4JXUVMoM5DmdyWu1j3ern
NqAZMUnQUVINMx2zuiwt/PxYVLzMRXlVIRUDwCHR/w27ZCSATw/pZRtqDI11oN7m1UsUUqQuB7rv
xeOmL90tLHrQG2PY7wp2Mhh1k33ZMfQri7qjwmLu3KtDvtY8gtSkk+6c5uJOmAsnjW+1hxUvM+pG
zSfewpnk1aNaYqziPOoeVHbtbQ7HT3BKBqSQdLc8dTOiv3BBNIKmLAmdsyNgh9TXTtmskTMgIoGU
9/CLraDaV3roGDlZkbkpOVhZgt5O5KYDTVIkHBdSd9/y0W/XtaRx2ufwUGFWIBN4DKtqAsPDb3qp
s3Z0KioUYXdLKTMka3Sa7MRI6qZSMuxLp7kXJa3mWBJhAFH1ZNkmIInhmPd8t8k3J6x8TBfBC0m3
pMsYcbmX4ycVZ7Wd0smE9FCBp4BKMZrfdYPhRCzzC/tABPPjnO16Wd6suPpk3g2sF1HgNsbl1IfN
re/ii+GmX35+DQJKI6ToNvlPdJ3VuRCSSoUAYnxF6wJPw2UNMDIXUTabCEMXMAKORkSfcIxRbxFT
vXKVpO/POFUNFBeVFG4h5i45EcMzKb7SuhrU+7i2AcJIyiMBFRgJGcEJXIaCWF9lanpsu1izOSfP
aZ6cej9dq3HRMjRoc+ZylB/vGQXTOlSqBvU33a5uzuw8FygIGfYwuOEE7mvzQfTWm5OygSu1PeEa
79lQXdCrb7kc7HRFf6Koy3ahx0SAhLWVqHZZeBt1wlNaf9jMM7q40qIqU08imUSXofEtr6v3Lnde
shgdkFJ5cemgemRYNoMcKRJO4MLlMMv9fBcW+m81P1uEOfPAOsyTYphFN0Gv+BpNIXNa9mhEYG78
5MLegy6S2ueOEf03a/DJMM3eTTLjrJpjoQyIEiYBE6osDok+9Xa5JFHFHPGY9vrGCbngiznoLx1m
6FEfv8URKCXVBnIGlDxAccgCVBoZRCh3Y6ZHVPIO4c6P7EmsTCUwccmOEFYGUfILgZjFUBXaNUaY
vYZzCJcMmgi3lQfZY/DABhlcCs3f1fCV7Wx4nhl90zrkAHEH3gSGfybxYamxjrbbqqk6ggWtl7oL
mhNDtk1S9ePKJa91VaVOfgxc+9GqnPfUNT/rvvvQU2bI1kwNUOpinQx8BYHCTEZrA7PNMmYkl/0U
h2aLqG6QhAJT/0bZkpSjdFpqzNS37B5woew8ZlIFw7k26t6yMdinDp9c6zHT9sQXfu/7H/GU7H6W
9Zcmn5LqWNr9OcuVLlaN/PLEvc6mcdKVrLNTSs8MVKYAC7eOa6L59K5FNBKV72pi56oh+0hEw3aa
ki81FHT9+q0z5UtGzqFQ+41h4uilEZysk9p94rh5LlsNmhUhRsvsrEclAvL6eyvn73JkAQICwrsP
YhZhA6TxkKf7/64LthCc/0PQbLiGy8YERISvKIr/W9DcmpxoaGDFIazRUEz9MhRl8uv74Ea5gr7M
iEMPRUcb0daUESVYL9qFtOdDwlz4RxqoCxa+kQu70io1CUdD1VY3TY3wYbLTtA083OT8zQlHdbjn
73wmwDEid2/Gwr1OFjsc5XvIe/ZvA+PIQA3wmr45sQF9hvPt/D+CaOc/5eR/3rblEWLkeYH6YD7/
Zkci46oKgurEgW3aIWfhGGfjGhAUA5pFp1prr1n9VU2jvzENx1k1vmEBeVKaiyrlhGAnhyqAcqVC
fzcpmU+MEmDLZOmLIuRngyOGijn48JsBwYm/w4jBuFgNwmmwrTMEBUPOZc2Mi5ehDTkRkCCHWvKl
yqZYHaeZ0gPh6cj/0torgUOpEC5hM92osn7IlhVbrXCFS+w60soj4WvJQZGDfzfJDHIjt/+fD836
J5+RfBeXN2paru8EDHf/8aH5Hky3QSN5VUssBHB1eJ+ZUUJ9Yi1Ts9yxfYF+icpBqX4WeQRTl2OF
J0hTlxY2LBd8fqBoHO11KLWHqDF3izhmkTXNM4uH504V27j8nAmYMYPLQRPrhO648Y8/ajbbeh1M
5rgzWyQlbohkciAV+UkMIxfV+AhTJ4ppSqsz8L+fLN5/HjOWw6KBC8NHyfgfFoSobzIzSKLuoOud
uYOto4WwIz1iROjlRsy3BmxrSkyvmyk9QT85LyI9zeKrTAolAldq8nAKH516vljEQrD4HWaXpa4Y
jgA7VOoJBcPYTE84cvaVuqhENomiPp9MGQR3Ze2GPkW7BQ0E6w8shEIyIwrmP9IhBxY4RWT6lddE
cRYS8pFXQfb2UVKlIwqPfDx4enkgKGPRIaXSbk748o6u36AtVNc2OzaCvZPYx0oJsYhnAfGRMwYi
/wAjO9bLoEX9mb3rIdqjaHrNkCbMXgfHQl1dGVfht3KyBj0537iZBoQ4qAgX+wj8Wdv892/E1L3/
XMA8y8S0YmHMsFxP/4ctxOlBzeWTbIm4KFghKVb3pIiOG9NGs1PKB3d2ibwiG3FTNv3JdQnUbIf4
i2syOE59ZYrodVKaOphGSIVBWsdBcfWdyAXYwy8R0/gNwyDNBeZXfxalziC9hTCBoQF7bZg/dTn/
8pLoHe3ZTnbJnRT2Lz9j4Si0FxofXFBb0mmVqixrXX3dVeQ22v37XNQ1MPyQ78P90Sgdp41dfKsN
oJ7iKd8WnvYaihhYad0TGeiNWzGLs9bgMifWY+O3pQO5ReKxQ+4KPL8gjSFcxTz0ZShIVQmGlltK
4xhKc5MUzWNHr+5gjXlG4QXgkSIGrA+0Ks5LSbsx14stSxvmjepdafA9wv7GnAVPKcMWOZslUKA7
1i8liG1zaiRVpLlt/pWD7BM+a5NjUwUuSqrl300KOavVnvQh+ioLkoNTi7yT7tdSUEZFfXM1Jpgt
XD3glZwZSrjVes59DtuL2hdHdfKd7NBjUIWvrJTvamvKLtpaT6o3FOfiuwyc76EKD3B6JL1gz0Fs
t3vakJeGOAjaNtQIMwy8aK5+KGGQSrq3tZgyzcm+7GF8aoribOqxyyYRDX2CF1rOAdla0Ruw9MOi
VBXxzyrqPzRTPVbMHiLAZV5iiXAKGKCVrW2HjCMFvCZAHtIqtYydaNLAu3C9e6ah4FWqLlVxEs5r
KjEIody06P08PvoRUXTk8Cmxca/2HeXASacXsEkZxh8SNKRgmO9eTKtDCejsmLFTptM9LHm5ZlfM
O2ZPaO/t+t4b6Pmbblj7aitMJbvtEEbuut568sPqO1loWA5mnlwXDamx5vflBAdBGm+ccnyK0wEF
QB1hgGnMW50q7nHLHr+j8RAx0Uv89psfyZuDq5ItQTBB5k73DntyX2sp5QqWfCNgW2R4+vPYVM91
Ut0m5ZsQjJIF2+Og4+KvhzkobzsE06PwmgZZFRYg32XbLQgjWZGiM+DgqW6Gkj9WGr+YjkfYTZc+
+kmnX9OWwxYWmGG0XD2YGeWWf65dFP6psJJzy4dMCDQiiRKwELzAxsfIloGAOzMZh8lZGeceeZoD
0VPKLLmlpjxOky8PlQn81vdA5pFAQwKc7tGy6LPnqhy4nuiBs8cZf3PYWx61DIRlHeoMAH15gfz4
4WST+ZIBS7Oy4UKU/L2eMbEI79WPG5ajFlStJ+g4Jeg99RjUMrRg2lslDVmR2LsyhvkuTWvYskP3
4RdtGK3ne1do+HHdHqpZoAJaLMFO1WZwJ5SwB5FmefA6Z7sIg0A3EZm7SvkmgLYQBoCq7GRldbPL
tPI0A5jatBijwcLNV5Ou+T4ewP9a0P8JAjdPczBf49LOSN4zb1pvQCyya0zsc7af7VlH0PW9npqG
i3cTwSvqvkaTWx2NHkNlGtYJSZp18rzur58YGxoZIWKaqT/NhmvukK/BgrHMTexadzeoCC8Rb7iV
XfpLSFHk1DgFFTw/CoZBPXEbVZyN6BUbjWwAqPhCjgdiSrUzEdneqZ2/lr906pblJxx1DEFbG5kt
iUZbruOEAVj+dUa8frBtLziH/Zzu/dL6ljRBdhmjEXTaXGwCowAnxkjlHHXVtWf/c6jkTMKGlx7y
NDdwjvTIzfOmOEOR0dYVfIo1bUTnHA/mDRGds19e5fIqLI/4ntLqvqoQDUtYlaQ9BQkjFX8C+8M2
dF1Jy9kX/rAHCxcDcCKCTzTZJQ9BDjgJT6dXybnUdUEeJo1zg+Hh1jLQ8XYoBM9+8db0yOtMJzpm
Xuuea1WEhIYKaRq7cY/Z7MmOhDhIx997Bi2VjLqTQcv4FqT6boaoMJrmL0um2TbtzfZsN6I9j7Hx
2SBO3xVj1Z/jeiQsxQd8RhzPNhsH4+jZJcMcuoRnaZK3kUaMDVmLX8LIf8uSIcFkpyNnCTEdFe4a
JBkBO1Z6ltOTI6aHsuN0gad1MzW2FnRM0A9qXXoYXyKis05+cpp5Af0ckayQhsYekdOw74z8FPUT
oXOFyy65aebu5GheRyfDgvLPEGWdTsatROF0QmCfHglkQXuMc4EeoZGJE9vCDJPJyWel5sKTepvl
MSKkvDCCrHFtemSE50n8kCgyvKk8KmzGiESlNCN4/LQogLMOJ0pVCZRZEDdbsNvYW+PDYuGqhKAD
nA1fkYteB8HaZVm1SuXNQF79K4/dV7uYX5fqohimikw4ey9NxnmR6L4PEWpHn3EfSu783SffGpO+
2OjKz0A4DW0jW9Dl2S7S6HwcCXfAUDU51U622ccURedFnl2aIM89CmnGdS0nI6Y16WoP6KN2y6tc
BNOqRTSHxW2MN4gaT0ZsPBg2CVUMVdZzHzD+6u5LndROXD5kVOzjFLlVjvt8rUF6UGJnIPzd2inn
J3X5XDTkmF9Q9bes/byLlC7F8wLELyAGSSUN1pGdU6a397kp3pUeVqnPXQsFOsYmRonQBrEEJJgg
w2qGH0DXXEbThqs+pbRLH7mWSHOq/EIeC64sTIgkhsXrulkTknZK6Suu+p7nEUifswbRmdaTsKGe
eTHJEIChr94Xbf8Qs3P3kp2X0yMoCNs0enmfRTIcyyLLCBCLr6AXqh0xEotnaxEIjy02glZnLzqg
s996Dc4yhJRfFsCrFeY5/GQW+9tmnIm1cYGMCZyvqaJ8zoEJBrR5aPXgHjkzs0rzxu4Wb4gr7w7K
3SJPvuYm51xlBNVr92yk4+C6eAfa6X3wUagIaB3m1Nwazz6Q143RxDksG2hPqY37zntELfEoi87a
DR0qLuG1R7IN6aYpP2CgkRDc3nQyTTdFBERXuHRXYZZClJtz6yVXDU2wJjgTUvoxehOcZdxTtFgX
x0Q3xU5/6HC+8P9E0qucvJL8U6bfqd5kuyaki2aOJyu0MgYyWDKi8PcQS+pidUTMsUUvkjJylZr1
A0U01FDlVIPVArtyyL95gdinSfsda9oxYr6CrziT0KwkTiJedHcseuQq9kj1VEbURSoIxurBuOdF
8d5ppN/l2rflCSInRNDD+mCVo1ilTndXph2b9YHVtvmmas+lfxCCfBWNA32C+rxr2peM0TUmGWrf
gqZNmrKtj7XqkrRavfal95xP1kOjiWvioYIOW5TOMJLuepQgqmV+6y4QHJ1cGViEjukC0OGl6b1z
l04er6Pxm25gXzZVhqeQfD2RA26onbijQfd5TVj0L5pb6PmlMoEVlfqG3N+wYSoAG0lwEcqKmigr
UqiTXq7ZzOmWLaLGQwRefAX++0uLrhWec7rVr7oVftWKeIHEd19h39mMXqXyU+abLPmayXyKmB55
Ym0P1WPOvJXVB6sLnKpEiz6Mks9QValcsLcuJPVZNu+Hagp+6EXxZZiYBdR5K4z4ySX6eBD1bzhD
R0M1QAo6v/h69WM2Adelc2qp1zhS/9bwzzZpMBN4qwUoh0p2HwXM9tPc1sfCMpGLubbORuMgNU6d
ILSdDYiRTTxYmBv7xt47MWpda0y/lo6Ij9Ih0iDUeDQCNzZD9+VmLZ5W4WC8+Jn/0x+DB3pQW1Uv
xUO/1Qc/VForPgFlHaqid3hLOCT7jGAL+KRqw/5nLYv4omWVvgdj9tOP4t8ljGK60QRBu+S/h14I
wtrYTTE7eUTiLIcdvomJaShcJMxa+7rq2eAoz12nIWkcGm+nTCtqP662JM7E9pqajCeB9t6gn5mq
ia2C8ten1k9wcxgGlcNj2R/VMVftKCZmvhIkww7BfTFOLQ4MQx1UsL9eyV07lNiplwbc0rc2VdXs
dZhShMR9A1ABXWmE5ZfCr1B9ZluW2driRM1oRB760cBmn8V/BgCLP0fH5whSk5a/NyClVbsO2/TX
SbcD1Nu6DnUvlf0AeRXv85MbPPSz2BeVCdMG7ckx6QzEWK7PFCfJT8kUl1xaXnvb5ctwzqkdHQ3b
hJfTefkudV32Ywj/MelqD8PsPou6DNeOcpVpYqDrbX1OapXN2INK0YaK5YcMffGTuTUnUXmwx10d
I2nVE9fb2taGAE7epGqj6MmkckSDLXbakUCWtVGy0S8ku73lJdgpK64Mmx92rONP5+TWRvuxI91J
qmUfJqANgxLXvkeDVu8oDkj72DbhdDPIGD/YuC76mZgUizCmlaJrRZg1TotBVEYH2+nZGokNVk+t
fFwGnMsm1wTYUlvepdcy5ux039ui+mEJbRcRQ9hJTtTFdRt6zCsd0Gg76wP2+J1kunEjbAxqC+c3
1SW+RfcXWE9rJwqPvCUEtJNHI7+ewIVW4Qe5zPQedBOnb3hYMB1Tr01X037LI0dfFxL60tLxcQBH
ccj45YXe9MkL8B6MLKEtJK8q09B/ehknHeCmPL+lCSohn6qpUhbDxbO8OE9IKjmyot0Du/mxjNym
iWudL6Yf0C4vqT4/DcUM2sen4uiCTKkUyk0TpD8WxxtOUa6rcf8B+vdxRLctK+8umvHNzsutl7l3
GQ7XtnL2vtq/9rQqUI3h2VJchzDSqm2hXF5q3Ow2mGV58ct+UtPhNRASlK7iKqPlQzqi48Jc77je
LVc+uOO3rmd6zDRzpxyIy9mVEf9sNx1pYibSpeyV2D6WybQhQxgNXShW8JswzAiW5+WUK9REZhlq
qEFRP3x4rlHRAdcbAn/ecpu9u+DgslKCT/RfZc95qWnxTtFwmWlAO1CdY99D66oHyD7UJdnPog8t
rZAq8yn/GUmrcFkkUa7yRPWzdgk152WZ9C7fIVILZvUpTeeWYX5bt8feYzbReXcGTVxZVI1U6axM
vY9dDv31cRwJsFDDeE3Xfg/28F2E8ol2GAOHjIS1mFAATo+aBsZyNJCGXm+X82LpIWgMWBj58ID0
J/eT7j2rmhnRZrZZJhfLAEs4P0NfvCxeogBr8wqmNKyrtNuMfjTRSJzf4lFD0hDGu5J6mN4jr9Wm
aQiMDlTepHQUGS2oJodoocch7gE+HBqJYAxUO2OcL5E6IOuevbOqpXsLngJ70KPWlrcA+huqw/Ji
5Cy+HTVTEmkoHlB7UwjBc1NXPB/JJ1bu/KbqMasaNwXoGuUXhA2hel+q0jIoPZdPOY3tb5K60x9p
+CwWL+PVm4najDKduWSncRXLwCyz9Q3782RHX2rWl8ToU+bmoR5gravHctRUd66ZpKZtc2fjD4kU
S/SoeSfiDgmHUsbiQq3jrPq07fZ5BwFL9YBGVCdLv3mMDASnzCTU1AX9mbvWqfaY4Na7FO9hI8W8
UyNMpGbMvHy+lqK9YW/+3rG5nZvgFesDgwt6GSjqzWuWx9+Xc6gxjP/h7rx2W8e6bP1EbIiZvGVS
lhUsy9YN4cicxMyn74+qAv4+DZyLc3tQgEvb29uWycW15hxzhN7TCYHwSSN18a91jQaFyexRM0vi
tKFg+RvB8SmkNWYB/qzm1YWfFJACFZO5RFtCmTE/mUaX3gGOcPDt/nE3aBloi+PgYtl4H4it4WK8
PUccU4YpQaldxvDa/uKYr2Ejx9nj6wd0OfeclhqvfO58zZC3ytM/Wc/vUdYfI3NEbhmIz/m3onuV
DPf4qZ8UDA5VqeTkzOp8h5EstH89yb1yWOKdmxUKfcO8WMeI2r6Z0am5bGFGFjlj3XhPVeFcz0Wz
FYKcIX+dNYpP2ogqZ16qxEDGFUNt6FOoNYWVrBe2hirIzSNCaUE6ech5sBj7bNRBOUkB87KFMPae
gtgZ7+cVeYJ/T8IAFHtmpnnj9DK5s/cHXukwyjEKnloKlEC7o4VZzZeMne59YY7e3M5Es7ZWqbNj
qFMdz8PvedeLy5ZkFrrUBFtHqx/SnxmD7FtqyKeCm/PjLZhdCMuCdW3gS6wu0PrMdXoJ9NuiEyUQ
Zt3PNmTPXyHsBmDvnLDhggQBNbw8JxjPtTkY/uvT1yJBZs0ZCfu3CVYFngAJjr92okp3ImAZivNc
RSQMwLuZzoPA4KySuNxPwyDakFJCrxrUggYZGE2LgtqcFgL/ebE6j6lW0fHS/LXcFpPAqKElqFtA
SMyyeBYrKKGOOWZ4uRH+zVd0/mmh/KAjmxUdtbT4B5POFAlH7onMEjXZYbxuT2qeek+Yf0FjKjr5
I/tp02g/V05TQolGbeulcYSqOGftMFZ5W4jAMD4a0UzsyfmeblWLAFcH6NDmQkKVFBH/jmn73DPq
WZcexxCaEvSTFjqWLdarHrC4y9ul0WOY/o8snspmaHVaZwMsV8Rh6aEBkxbDNNpUGwmSCrpdvG9n
5wtgIsY7s8IhezS/CwYeAjYmttSxkWR/UEcBd3193YomeAodmDILbtWmwxwdJjnOiRNsjO5bi+Pl
vNyfeyIRZfy4Nvae8xBtgeo/1RkpUYI9y8xFaEDlV7+NAglEm+1iJSR13chxuVcF/AUFYorAwJ+W
BUakevRRh6dVgTiL4sMRlLdQEUtl1JDP5yeUdQQcwLz4Mmay+5iC3Vx7KTrz0DKYDkOf+HYdPWDx
6dexqvG2Nq5PMOGJYwj1iDFfJ12e5hiPdIRtm9SwPdEDdQnbqGGG9NCyjotjcZKxORwnDhtNIoC4
fp0Uju4kQZmVGS1yjb9RwQApEZCeVqp6CZmAk/g2rYaGNUBCMhfU7EQPg8t2tnnJ9GKPyyweJNr4
afS/T5W6XyXQSzConlqwGoMmVS2jXYhS1zA6joIJXZeJvag9EwMaOiJg+NJOOzZ4wqt2Q8g+JPsV
xzVui8QzhGLLHI20T6bvCx30sZuPur58a9iSZ2QlK8BjxHJV0RnpJqQ/yMN/zwa6meqLLLdvXT8o
tsT9SXD6XD49lnzGJQJT276VnaHHIxNc1ap7GgxdS36TsliP6YISUJssRZ+pvjNQD7vsg0iNT4nU
WJhE2C/004K9DsqWpEPOEBDpRJWrlBC5+lTbRv5ihFKnnAgxrjZp3x2qhzQxr4lI5YGD9ZjgwWUz
eQrn9kWu8lQCzrpkZRHCpilWOoG+VaCkzsLEQHemXDSaQeepBjuNIsXGBxye0vSrU9jCzUH1QqZB
jkMXddJiyggNRI2hPnABeuh8vyEm80bMIXYlmvskD4UaXLoxoD2tfTYlJU3fB1X+x+BI7D7jprZb
DLlt/XHHSpWzGkquPZ/k80zs6bwTaQxAKpVvSsbSn6As3CeAwq2uqEpuT3OVKKn2QtFd5nOzgoMO
cN9ucahCRj638DHTIV3kMa+D9Ltob88t9Lmf5fE90mgK5BIupXJLzWjpR+ADWofJ5/B47HVmrx5t
/l0IVVfMylNY/XZG+1mSK46enHtGQopKtwZTb9ARYMrJrlZmchIbzdOtjGK8tHDzA3+9z91dHpgk
dfRWB1FHzjVAnmBZTTupC2d7gBq8Bv6yp5TmVhD8ZSYmX09Tjkxgh8tmaBoNgfWYSR+Bb7yaDRWY
L1OBGWznM/qlYwrw5HT0U7jpjegdxiHg3mA9Yc6SUY+NnnBpdnq0ehpDPZleRJDIAefAkzgwD/+S
2SjVCJJfKE9URj75OUqV/D6NhVSNE4XIbYcT+NbGym9cp9fZwGg+NhdFjEijePwYRb2HRPnzHNfB
9luOdXmbDOogXHdKvF1m3wbgs5kz1DWwLWsmu+H88GGs/YpEc/0cAIsksdsANJZimke8AF986H4u
ogy22gDOe+Nf5vZpGCjvMZWGnzrLzTp9drCiOsxmil+rZHstMYkPzYXfJzgsabOceOiAp1qSPLA3
KwgdcsQaJjzB1XCsZ3OdLoAnw3wOUVHrdZDf7OciZTDaYZaq2VktFvMg/tyGc6I5V5/FDa+HAWTW
lDtgwt3MVUK9sHrWfs/erRAOUea7k8FMM9Xm5CXI9knxgPgIMVvGoAmKbrQclGTZxNpNlNiSYZt+
hTOlNhQfrllLjEipQ+SHcca3lWyJrrw1IompjHdsU2sOcM0gws9WYnOXNsyWSOj9FBzvP2bMt8tS
yQXEmrwZXi/q11qBc/1sb5rZaew5Rm1b6UcltMJp1Z9UHVAUznYSc2czo6MRJ2Be48cgDzqyRFq2
lL/WZ/nsTAXBKHsdd8YLkUX7sJigCsj0Z4pabXDrZBvNdSID43ucQU2T0NXMVfSTAJfUVFr6FH1U
L/GDhoKUP2y+5gqgaV+ElUZUhOsPBi4hYn16+nclE8d1ZHjw5g06QMLI2COJIoUaXhdyyLPsC14+
IpyWGFnZZYtwU5qjNeO/qdB/CBz9nB2t5p6RwccVTcuqSqvj7ClSROpuAvQARKZmHBSmp+YF29J3
VIToMNnJ2e7YV47ZtHh9eh+m89s3hd2wEBZulaAhrmc3OpxEsqUvQ9Ott+ai/HyiLCJx5nZYTzSi
j2sBzo/wNIIGGMnOfAkJksPeNu7Oxkzmwfkar3MdEgytFhkub+niOVV/UijnxvP55E6zu97cgz2x
JzCKjUz1Qn7FN0GnwF78TkY57bPS2Ogl47pJ+876CpkMFN1F9jfOnke68iNFw2m+PbKqJR7m9sTX
zcMAjXXI3RAAmZjZVDr1IfdUqc5I+DjQGePNfy1Rog2oNKxqrqzmy/ysiGc4/dlfDzoP/dOtaP7q
EXc42OKUzM8OsMFeAeVxsh3njWI+wdEcJQ3Oe+0QQ5IgwaodhVm3CbItC65KFvWSruGOLvlDrdl4
hYdGwY1PDVdimkttY4bv8bp80Qb0ajPLc2phXD8q4/w8STpYPtgdLSjlme/HJZUIS/RDw7Awm7KN
4gd4trFFtfskbz/mveZ59qv+dJAhHrnwRJXRm63YWug4lhREfz4+GHP+5FYs8TaM8vK9KS6jrL4+
HaTmoleTp3uam1sUeLP9IJ7+UxDcmsOiDj9KQf4pT4qXKIXqPEpu6FxVPA8bwUANOo4elEjDn0vV
Gb2QDjVmCZbSdes479fIpF6g6L/VPRl6qOtf8/4cZkySkUS8VpIkM0iM2bqS+7O+FXJFIF7Mimr1
Wjyq/h80ThQBA1QVZaMUyP+wIP9/NSIWFQKv/wdRyvnfRsTrn8/w/4j1/vdf/OtCLIoiNsQy/4mK
zO42Gwr/G+uNy/B/SbIsqooEEK3/x4RYMf9rsViYCx37W6YSkgg18F8T4jnv24QOuJBkVTXBZv+f
TIghq82c0/9hsruYv8WC94VXLWI/2fhfJruJSC2MPlY7iGNM54tYvQ+jYN1KE0sAUHkuZhgr4ofB
B1IfO08LwrM2T4YRscL+eL58fohr4n/quDZwY1Afm+eHSQjrDR6XzJHnz5GHwmgDoxaY1VK0gq9U
bZ4f2qDAxVaW/v3jP58T8gwXbsgIScAumhByQ83Ah+crqR74pPIwkPfreFeQmVJuyljHLub50q8k
MNNOx6+ruLEzQsQSHplLwldKYoSxIqTp6CvmAKhQHSC+RkvooNjPGAzc66frjGISHafhPQ7fKtuH
NTYLA4C4aGaxJ8+EcEQWgHbQbesx+TJzKPxpXhHQpCntZiTJGb2piOOCVB8F8hU3xPK0G4VzFKCt
KhHlokwTdN5TEBvXdjTXOjFSUUX2kyxhUJPUauSoqkHmzjTnlzxf1o+al1IKfxeWAuHVwmP1fJ9C
iWXO81UUFfrab7yK/njz/CBOVbhc9NHLgIvFCgb9KoghizAdqpIh2FSzmAUjKZc8cMRDJEM1n3GU
bEP0toum1tdSSRSF35frIMAEQNGHtRIolyyLKidpsk3zdLiZA+9E3PdtYehBcWYzm/98CFRCUf7z
x3E2qXHyPj4Nhth6SSCRpjN/WOT5bJTIKx1y9z+vJEPSyNYmwVHM8s3znT8/6PMfn5/DqZqcpQxC
StylBA/M76eZQ/6CZClh0n6ZqG4wrYEfzdQ7tquTvMNEFxJBdZXUi07x/vNYQEqxCEkqGi9foBgE
+vBEB5kK/LUlciQ7Y1I5fsL1qKAaMoBp2zOvzHZpynb2xvyEyEZiusbFS0Mj2tce9I1a3ybivmLJ
vwOTO5P1uBV7OIex6qLOrZM1g3KMvhmNvcjDRSl/CtUzktUD36VH0jojsvfQEZtNCKhnEwXVUy2Q
6GUB6a/Gbj19La70lOgpyByIzqQi6lTfVohBcQaBhBEhvpKaZ0rUDQRO7HRlxySgYxXmrvYbE6wG
wxkKmlWRYxhajHTzS36RY09701rEiPNlq4gDSmaX53aASkabiTKd37VxQ3OFmX2aMNYF/bIqndCh
Q2l+lT/YQHD5XjC5OmlvAhKowG12zYV5IFdCdwKO5napYDdjuom0J1vcVyzou6cyseszny8/UAC7
n8maGcZWOED8YxxbfkD3kwvMX+Ht4eLvQMSOcfWGQWUHbAQbWLFDtxyjY4kVTWiNvy3Ussc3ZbOO
/y3HerLGO3L6Xhh20pwxWOLqog3jn2WmvfhEqGoii0zdGqu6JUqdQSJhYcPkoz0TQJMfpat8yx72
HNIdQP204sCpT/T4QWDDzNlM6+6BaNCVwecCT+PZPJfGipkIRQugD1MU3EjSi7ajg25u+Zd+zd9M
N32JcZDrXb3dmo8PJt36CiGgwF1EwUcQ82S1umOwI3VEhiPUuRrLaJ+O9uKIvU+GMYrpGK/yTqAm
tfllWLbKp/I7vNJYBFt8A9bN2pjTMV1BQirppD9F7REyGvvLmDhhizllFDvZXpLZKVbKG246dIGU
W6ekuHS76m04SncG0I/3R2T1JkoMq9sZkAxwiWPGs1Ho3QtmPC4LSk0x3GRexErYNjD2ARnvj61L
vJbmFq9EnYFQ6TZUXchMYuaKbnNSQmf6MzdQNCFCekbt6nay0f7Mb8Rc2/pX+ZE36mf0Y57Yd8ba
1S6BWwIrSky1r366GjpLgsdQbMtjLS8HtK033yEJzdyoo9ujQKRtfMlX/rp7GXO35DjQUIxb9af0
mRW4a64M1kPmlXCAfyomrihgnZ9uD2bT7cvB1W4Kpht2lXnd3nQ0V8LEyAVkBGf13xlrxG6677Eg
JGJzS6bEa7Vvpm1ksmfYyK+NP0r68W0xuXnjys17LX+wd/gYyuJfpv0oGS3TWQ1dXjx2i3gtfY6T
XWwo5TjBCOF8hQI+Tu7jg1k6nu4/TbBklBpZyao4iyHpRG79Ob3GnvhV/JpsoZZgkCDq9QM/fwVR
NH4fr+oOdINtsV8GLgJIb+D3p3e9RqTn2r1XLNkt+3sXe9O6PMbNSiQs2V9yL6GZ+/5hsViXr/5G
9Jc5IYdH4bsiJBn7NPI8oQPxHL7Cb+IHShFJS9awa9/8aY3RC7DUiKpE8Ax+D1rkByCzJQxbFc17
sso56Nh3xE36GrMoH1AM3ODTSBB1wN52w8KSYaHFq8R3tROP9ynbx18hyPh3cG4A+F9m8/FJ/qWD
9iSVMZ1vDe9Fd42rfSIuzYsAF0Pw+DaEuaK5HYWdLtxrIq8RpRX17vEtXpp3f2+Klj4eEwx1Ayd4
6xdM1d9oeBB7r+BJJ7h3ZctGfCPlZLE41cOLvvgjxrAlRg2uC7tt5vrKVoM6nv5m8WrRObJoSafh
HRmpEdr82vpluvgdfoa/NZssT281guN5Mo9QaaUkkcR0vuBEfA9lHqAzqmk9Nos5TYEhF+GUiNhJ
Yza5M07q38PupnT4K278wQJ7X/NfZw2eP5tNeOz/iyW12Sb8Jv5WtF4FVzkF6Xui7KUDoT9RY0/7
fm37748N6tSIo2+7qLyU/j9fDcF3p+3iWQdDEI8TtYibPSlbTQtPKlwxPBaPLXii2Oy7ntEYJHK7
Rl6WwUfZw7WZyC63xHbdOFglBda1ytfknjFQFZgwnPQEg+hyi2nnRt7EZ207rrDAfZle/KuxYUUD
zW+Fd71xK7aYRJwscpreeQsQOx/1C2pJcmxz+VDWqZNi/+avuuiQSxcJrYO6IZPCP6du/1oAAMge
ZrjpWsw9pqf4J0fNIRkQ9+IoZI9b4sq9N/xeuIPqjxh+K6Hnz6wxmJMkd2N2aRvkg0az1+3sRb3V
zmZPW7QFf6q+GsbaTHowWw6F1cBApVgB61eiC1YkYRERv06F16p7sVt1MDXSvYZnForyEuX+KU/c
AAaIYCNyL89sRNf5W/VW9hKiF6S6tcx1+VtUzuMqHJVqKWozYBdrNneJeMT4N0pORCnwEgIewZMY
85RYcDG4r1wVHxBtCTsEY/iqcmN5ayZv2NFIko2nHcO66Fu5lXvzIwO4OfHZ8bH0t+F2EA4GlYZt
3KrS4S2dpS3B6+NuWBpfyo2w9V16xjFsnLfT5k/QncchMNea91g2rQOZ1jGX2K7cm5Ow7E6TG6A/
27Tr+qXfyh/V6oT5VP77uA+HBm+bFwiE/D/cwqxbaoUTtk7c70lSfF+sIv/1UdgL0TYIKcW6Au8B
BpxWdOlABH1Holw16RXWOY5fyZt8JOOdLB2oXjmDPWxllosvOFO3tr51hERdu8TpTkwMoY9dxi21
Eu9iSc2uYtirLRehlW7SPelg8UnZpqfx1t8eV64/Pyxqt+VJIKzxwMGBSZxdrOvX/lVj4LQdIfGV
XsO0Mz3kG/1NvE6/2AHJaPXy/XR9bGgDekxhZs9GN/jGyOtT8R7IkBgDSawhB/icwYGerMJzuw4u
wqv+w8J5LMXrornBrFXfRHmJhQI6TJoIbXEzpktDUcI7+WTiK76lfDNmec3q0eFGulSLJaSeaqvL
HnLHBIltZ+0e+BhZC5z8IELnd5KIcRzxUSS46apd4CXnLpJzpLltt9TwwyPkKPMazZM/8TUr4K58
unX1UvxwTpsYa2ee/IYFX7gsfiZXWDaHtlljUSihDcFQ6qW5Lr4yZzLfDS9CIpN7IqUnhqL1HvqP
z9QO67v62J0f54e0x+uoO8vF0kzWyQfYN7G5CG+Po2TDhK0uyTe/fCW7/cuc1KbxxNgmHrlHgOdm
cHGvFfj3+kGCrzXLla36BfELX1pobimu8rPSrBFA56lrEKUiWvF9rG3/kLxgvoXudux5mKE1vnTF
ssuduPFom8w/lfJcIMbaLpUT9NRHdNHLrwEXyp8qZ+b7jvN2IjvtekSru1ExJltzzUmrV3ZkQdcO
sTvUnKGRo6iRJwWyYm1s1Bb7Pxlq/aZsoUeLBuRUPpDSa24EvEsN43H3ZfxKu9Ccx3uzY+j86vm5
54dA4W/NhUKFYcCnThsAw7LVbLnxYywipB6RYlJR7dMub8LZ3/T5qsdt6J9XmSDwvuL5b1Kljpfo
97eDuYgW7vMLwacbSFz/t3+tlCVRcxqeAA1Cw5gRYiK8VxhluVJOpajCHsZ6kT6znX+gZNAeRzKX
2oxqRhXjhhjoZoWRDqHmOfTCvOLYf76US/p8PAyJpjhqbLeN0xS34Lf4jaRtwuO/p0Wr2R7x8oe9
s1QfmLhD/CcZxWqBBvmpsx5z7lL6Xzzxto+VrJCNvjFKK//CbN/Y0fHEzIgOCzoJ2CsfjGsQcOi7
As1j7KDIo5ncd8yGB2btHi7xfFNFO7T7ztJt6aJd5P3I5JFIQ6BkoE1wNd3NfvPbeBTchloUsQo/
g/rzZoSWv4Nzum8/pA8apGnLb3+IHQZVgt2sNMs8jaHTespHu6/udJ1B7xqE004O5keZ4VKPQZ3u
bnjyax/BZnEU79ql+RJGJ/jFmIULrXwUxHp7MxtGY3JoparLtED67X7iI01qmZ7VL7zTTwON1oQI
9aweiIkZviD/ocjENMwud82O5BlCI+s/AdH6e7Iaf0NPvOOT1X/oJ8XBfRgvi/EQ/1AU0+n1mu1/
1L/I0QKGVYh77FBfilsuXvVLcRnyzwKwD4ZBSOPfHpfOd/AaCkm6Z3fdER/C+Xeql9wRqHHVPnMh
F6NC8LjdSG/G44hfy0o9IR7YA+djaI/YCTsY3YK7kTMA/enBdmNUbpTsDVqFLT+NUUHVOFB0R1iC
tEmyNZ2B9d99j/SmpnAaCR52aRfM+Ear9wiCKUCA7PwLQSg9VXcLZzo8l1pwvwd7YB+LdtgN25Gd
rLX1hB3C3vceo1t70UZegemTgNwumy9AUuWH71pBXRjtfIW1SG2bX7loCZcmxIPATlZ84iyc0XEm
e6VEo8D5fqZ/lrfgKOJWZGO5xC+BgsLKxsur6N0YWchHLVv6edHbrBUdgf9PuUpvD58On5rK4isS
yUs5yK8Ma0RH2QRbrH9OOd7HcEqX1TmkNIw8lhGqDj6l9ba8hH/BZmvuF2sMO4dVe41fVJwTbtVG
3BrDMn2BvHGBCiYXzvij2/LJ7wgpsIMrtplBb3NfyOn8wvcMO6HwRnrM4qjhbvzD3L2koxJsOnx+
j8dM5LH8i7R+rIYbd6Naml75QpqN8SGRa3AtRTfb0720cxG4iu4KTrI0Agl7cOERryGeKc5P2NDW
+IDqSO8dqIeVavsrptCqirvnShHBu6ym9gY8XpRzC/zEwQkzk+5BPLXM7C9F6Maf+p52IDP+GLvL
wl5Fpkbv/k3xR3uqLaE6A5aR89haj9DFJo5R8YwYgBFENg3Zn4EP7I4+ckHa533a+d1niJZTsSPO
iZo3sdRmtxLWOj2n136qX9lKzxgeMlDYgI3o+NQHlzx9VW/e4m1Yly8RMBNGdeIKiRM5JFA6c7hi
POPgYLf8Q8YQZ1q2yCsWzPjd4UssHRHC2hNvqQl0mlfR3fgFRWBsd2FhIJHgMQQA4oa3J1ABAfGl
rX6xSMJ36N2DYFd3GR3pVz2esvQQxtBnrPi9/WWLY4RQOcw5ipRabdsd64MgUVM53a2UVhiBwP1l
oZ2RIZ96ojoELz72d5NRHkSZwAbHGtVbUoJMMuVxF7/pw63vY+m1XLQepw/kBkyGmcnaxl8N/pV6
emRldwOLZVy0lwKwD6z9fg/r09Gd+ss3PAi/yh6VePY2Oe0yfoGSErfWdCMk5DyqhyxxiT9CnJim
pzR5JbclvwWFHSZ291gG/b4eZpiFLVSLD4PP2Qs4FEDJ9KQLREDibc8Fmx6NA6ADOEEFhrqbbt2x
2OCSfCFhhtuJVvUErGUPjcvdffwkJx6SQL7oKgfnfpJXsuFlOIuEGzPy2KHJtbyi0MQp0spWFYKb
a3bC2Kjal/0bqBcnka8eQ5NSweXIeXzprn4AQYu28o1nF9bnuC9ftON4RGmghdjd2yhSKRYKS9vI
HoHmtKN8u1NUnrmPFZrI67xTxHZ44c7zyAm3dp8aJ8JayI5iimWVX5wa9biMY7Yb8rxadt5tcU32
/VG/KySyQD12Fr+DAs3cbvGo/2qJi5e9Rbgaw01WegZIaOQxry0oI8yjTxWjW+xd4IiF8Pu83twY
xV2cOjYB48NZLGxyTgl6Vbf02f6yfKlLT4Uig6oOYq+OSx+eaSvCsKFmiTSfSu3g2L0Yl0BYxi9H
rdHb0bgU0necbjmh2EVZWFG/h2dDRkjz2p+l34bbfOFx0xio9y6QONhdjMOdxIDTkXqXH6go0OMt
ZPdM9BM8XohUOxRrEqigydUtj7WVfzLBxsDWf69ZjO/jvd/zpLFhL8C6oOl1ViTu0/i6ULfYMaXr
x1p2SqhNGJTnxZoOlWslyLAYvF53pxVPrWD78VIRzt280cuz2y919rZQLnW/4rnQil2KonQr39XB
xbM5zdxyWkMrSoxlNXhG9tKyGn8il/bYwypfDCBiYuz9OicLP+ADcO6hRLIXMFHX5WX+ndlZKjge
NssRRp0V8oeV+pVSp5C+iJqx24flKtCPSbQZG5YCXSXHdjIXRoKP2aytYByMiEUj89eqFeAUEoBO
UGxqJMFtv+fYeFRuRJ9MlkDumQe2X6t3tTdIPJh8GdI2NeHF2/2vWF9Mw8P5ViWl9MqhCCjY0iX9
FCcMgotl7EVzboUj35RrcAquyg+Gm/qh23YN0OZgweqprWBlvogz9uuI3/Ex2NaD3RXrDAchchk5
YKE1LMFFCINfXAsezBgojn/d/1J7Ma5sGA7hns3FVwL78SJ+jXh3Btb0NXApKOdOzauKxebb6OIZ
BcPAP9VsJDMcndAtFuu4dLz+XF+1TfaZnBHZ3KsCxopHcw/fFkC/7dfiTfX6P/OxCiZb9EKbsU6O
k+p3WazqZbAizSEEPbOzK4fkpHi4gRHo0s7Pbv1LLd4RME0XVzIZ2AufHOnJpraVjbEv30XSrf80
Yq8f3mRcmwZFlozX+hLEhqgR0vQ2GK/lfEqZgdUFkGULpkM+sR3Bi2XiRrUntYx/icRw+mvvBm8Z
TwAFHja37FT5SiQnaptjbfaHwJ6ajIzphWqBkVKp4cyHm9pm2El/7LoMwaPJFl6CLausueQ/iou4
LCdZjJVglbvx1JDM/IvbLDu4hnU3OFC8mRh+9L+yM27iY3UOVqzWb94kOcXwVABLy/KFm1xt/LVC
6bZUkz1q0+huvFUHxR22iHa8HH0aM3eJ5Qmo0/5xLDPuTl+lK6WXuk1oSjbpTnxRp+M4YtbFF+Ex
75ln9qiHvJJED/9BUngGdS4zcMAIjN1s0xh5zSzbhWhsdV/mFw+nkFHksVikHwljUN2y6n3/5m/y
F57e+jrcxtjhgXK4fD/39HXaPS71lU0xBj8Bv3mNKBNcaa18TF/mbaqX+GwEdnbnXCIrPm0P4fjN
QUP57+/ku1+hqd6SREcmcohr2fIRr8Mz6pXoVT2VADqXROItW8RgazvpVWdN3rpV+5vS92xIq94P
p8U7RlHFOsVuYpdvFZ18FmYnVhFZUKibB/MWS1rDdt4HR6Klw9XgKi8Fru90NfGb5Mkuz84ucuUV
QtKjuR1WRJS8i0tj92BLolk6jM1cOeBSSRWPHsPjbkBXlyikXKqLEFHcl0p5cmGPrOd9w0q/xIc9
dvDCyZanfQJzNvAFphtj55t9uNxHtWSFK7kd7dSluQQm6F8XkUMzvcAuHzdAgzANzwDhbdFobUfv
IbiJucyMdQH394Jzfb41ZEzMbH4AoWJ656SmI71MtrFq9c0oX0s2VoxDZrRhg2m2IK3g71IgooT4
FjePTXPvX7vag1QjvQ+2hnfaXDG32H3QHL7Q9VGYngvZFu+qq62LKx3floHAmsZCv+J6YO7TQxmu
0wWkXyyH5laj/liAtLLpw6WmyW0c4dNf9e/DH6YPfWEJ++pdaLz2u3mDl2L2q/RUNcit4dhY6pux
XXwBXKmdq9yEzUNc4tr/1j9ctfGALoqfmAqJdwWajwqhXKwaeaPBMMHPAQ9ogCaU/JELq6YNXXja
NWO8nDg/W9o1Cxp84JQ7aZaLHbjPeBlxsHH1pXGp3gMQJUZQFOP66GaAMcAkZyW5d/xGSLHfo/6i
Kh5c/ZGlAza/A0n/XtVkRp2aM7et8i27SwHeSBGDRuWMQORsIysEQ8JPYyO3fWPo4Qdwr5YqIzZx
FR1lqMypg4s37hktPuLXul2WtTex8mmDiXuNUc/zfjigHWGpEPIN39RKcwcvVhDFb3ym7OA9BR/D
rR1kWpqvfzSnAlrDWcQlGfEgVa1P20mLN76khwa2EQ/M0fjGbYYvpi8g7UVP3WTPrp3S7dDv/SAd
4qFmtnisDsEWmhBeYl65yXh4KJU5SIK96pZe8dm+qV/NLu6sDDHT5wIoGSkfFr+YTlnZX/NhDPNB
xaxPW9abehvumbEGf/JrvEQTssHOnYZ/vCt/xAgx7JiieTbKERKu8O/mSevWydkXjhNtPxkCKHJ9
AjuO03TgO4btZnj38+2Aaz0RF9w2kP+WVI+NkWwK6MvKDq4zQzpYQLgtivDARiuaz6yr+LUgMdJY
4RHE0FIOlr7u9ESl4TpfYzG+riaGbjZjIgKr2mUeLDFdfM5EDZtcIPyoq7NCUU7eIzO6dywsmJrO
NgPowAWXYwGRm/FJcewfNNyHOwsxwoaCgHkhjZ/T8QB85x8Z2JrgsFvm5klVl1H6pq4eF9H0RoMC
xoq/oYPNR5ZDlsUnZu0BBuQLJ2EanL4w4OhNQGmmnysal8r1eRYPsfeg+doHd4l9jOoe/zcmXNw9
KuDkRCjIJM7vYELqepJcLg6U1zDzOM7cdh++xOq+7tY6nGNqULsDiVmyZR/4damM43eq5azc5QMz
omJFjWZ+6tdMtvO35CfQXJZ6tkML6Bofc/CQNbIZ3YGZshPpHwfGp+ROYOqCyb+57F7p4Rkomh+P
2ayab36rkgOPNMJ1wieF3/7b+OCQk1RnPpC6FRl/2X3y5+ObEy7TYCBS2/YH5ZdMMkqctf6N2mY2
Zyf+YO37O+xBtaX6LjusCYKQHzxJMO6Y6oxelLu4j+QjSjlr3qu5+ZS9r071wAvLYl6mY01lNd8c
oPiL/ozXwsAgicKfS5phlfbWu8OLwHYkMZlCnh1XvWXKbixYuuwU9GE8aaxrPEmukVdfEtwDRDeZ
dXir8E6wWnUsrwRqEE3McIGJgxiD2Xlmtxbj49jjbuH6BbUzGwXFBm/Fa78ScJ6lBrzjMBZkrStu
vR/3+Vq1hBXQEWuByq50uiu47Bg5JQXTRT+q7KUv0objUXmTPUxmbng7l8KqqO3uKsG5RD6R7yJA
Yzi7cefiaTldgrfpgh6rle9QPxveIGMIRlkr2HsM5lBd4wsaEWnMpErX1kHoTQ+3h5AS3rWD5tab
hCtFOPU7uXtlfK3m9xp9DugbbdyxfWxolWU3HhmYzwEBrafpDpAl5YbC0FfZzY4DbyAXLmOs95Yx
5VU8CuvspXpNzxzq2EJoW8GJ/5uu81pOHdrS9ROpSjncgoRIBmNsHG5UTks5T8Wn70+sPnt1dfW5
oUjGBGnOMcaffO0HwCihH21W2g7AAQuNbXqV9XOyH86mWPG/st/gVX7FrIS002FXvxd+slfdGS/e
lfbJsFt8MP+v9qW07pS1emg+4L960k68xFc+DoHcigfKoe2iXQzBgOUaTukDApCHwocKC56SLAhd
HGGowhFM8dU8c2qOzxxkLHhqvTGu2pvNwn3GhETZOQKOM3Ga78QXaDeTYYzwBxJzig15HDi5WsIF
7q5+C+3QpJ7NTAisjC2a755yJ9+20zaivxJgLpsp8AyWF1KvSWRN98R3WNUDWWXkHXeYMyNg1P15
BMvAV8jL8fdPOfpXwR1/GFXfJjWX3LAUQ1BKGevQSyflgY2lmfZAX3x71h2PQ3OA+VpqgUevtPfm
N77mX4R3FL8AwhdeniNm+RH2bbSyBpa6dfzaHprfhhQZgy19ZR2TF7ROUKkXyyDSZO7IEqOtegUE
iAwI60npmV+Hz9jSf1CGvaqHzrUezDM0obV8sJ/ADsfGs36MxHNRQsmkqS5+PkSWHMxD/zmR88Q5
uMKt0K934tSMK4G+IPGH4RZ2J0WDe7qKUq+4hG99vSqZ7FoPli+DjciL7gGgE6MZHBkIJFjnYHaC
bnY1fcWvNBVB7jeRCxMCadLkdXuD8xRKzxcmTeE6ulQvaJ/ijbRjdZA3WuI3RC2Xm5nACtxIPE4D
aOMaNbD+GP4qTxN48zfCJrGGFvGS/ZL+VKEYSFz1lf/Xb/jscIQe2ld0KS9AipJbXqV382l8D8mo
2WHCL9bqd0uJ8tO57BQM4l6kcEdcvA+2+GJNPktGe232EYzV1/DKomDKCxHN0D1ikmlSTrg2bcEZ
KqjsyYrzv97Ej4o/fKePAvBNeuxgtcO6e9HedUCe+JrpbvVif02oeRj+HLpnwJO5Xr7Pxrex8n/m
NcSluchf+iE948OMnWkLwHnno4y3+aPxtXCBWlsGDcxFr4DMsPIDD/ab+qa6+TX64LALrzLD5rV9
BvKpJjc/fn7SVqdMGLajj7mB+LVIQHipGQqtI/4R7zG+6ix41+RlvsINKKhqWcFLbMt3Esxnzs4v
h79xjn8yvlDnmPkhSiS3g7sANnrF3QdYGeAW3pSX/U5XcxNdiDujQh7ZeCECrKCQvDCwPIhTfjZP
kstPmnyQ3tId4k3zVF2cnfEI+fkRGeYXAjUidqGFHNSt8UgquniLXzl1o33sFpfstGist9N4kGMP
3gtjecrOi6vsCj+G1L1BZzJZW3h4jFkYzD8R2KBWy4foXsVHfzL5tMC3P8vINuSnBqUkJPKAnRYe
WTHterQqXvRt9mSG3tH4U+Obyfh6S4J8XO/4nX+YxUQkk7Z+Z6C0RIC15vCFeMPUARDR2s8XTd2Z
Z0rMtH529vIhZ/lk66mPHJfk8L0Q5md9ml/c1+Hs+8sSwYGivCfQaajsX5sH1VWo2GIqIhfLtUF4
CUgNcg8YVvmaJZtPqIe+RmdbYymJWHs5ROTn5gLvUwJyW/JimZZ/Ur1X2nNPkTR7eENq9O7GCjcm
HJRhPaJtWiPIbG7DlWAOXicuFiTYPuiHAOu3z+45f04OHJ+A1wjLJCbbEDGv4kHap8/dDhaVeUf5
6Rqf1CMBIsOOSr1i6eMtsmPSIEZb+xUIGzlK8aC8M9f9JUEJEeENmRMUsRBnqo9g2jnn+jPacWrN
zFPf4ISA21TEea6yo8R2D33Oq8jkhhELH+7WvLW04EhCM5d1e3wj3HhmOrUPbzA6pKN5YSogGMB/
sNM9p+nevkAsu0BzvYh3fF/chjo621SfrNiYbGPHgd/5RTuzg7DTELHH8L2GhsYgfE2hqdQPIQq9
C1W29ahMuNmuS8rj5jI9t1fjcTg0fpbuYqz/qGxvjc8Cc+70jXQgbTTcmScZAgk7M+OP+ZuQidCF
FENsyZqVT9rAeWTMQtU7RWvN9pG+u6wEb43ljrclw+uW3JwXmlKBzQabzUtIG0T55YVut3/Lgoci
ci3q2sXdEH8RdLjIFVbTnxgz3rfkmYZB8EOG/hLE49WPzQlxMu+UmiDAhl6lUvbyH/FJpxqT+Xly
PoJrQ6mNrqEhjcol17emuYxXwXAoqlMib81v8ztV8atdRXyJR8tyjXQLjB6/0VN1b6gLxskzAa7k
s0WxS8jH4/CDX1l5TbbFSePE7NboaR7Z6XLtnJPqBodF4+DS6acG8lCPxOQ4xVOcXQaN2MBNDdRK
Yfpbg/+9UkPE7K8fCv4HTJuYrbyE32PqqSTTw5OgzeEMsr283A6oYZX1mPpd80qiD706W1PNOE2B
LbvlKMMMdiQ6KmB4BdYU4qW2Uh/wTvfX2QevNVFWcT9LC1HE5t56zxWv8oevuNi1LVMA82BgWzIu
DbVWACUsC/IsLRVNmHs5m3W0bMDhlWis39FXD+R3leRTYL793L4SgziT/1webRxNmH7obqlty+wB
TTE0KlY+CVgfEp9F07ZWvqd9hInHGqc49iO6G+aW4bqtvYi9CtO9S8LQfLiN4mztbGDTfqtp0FCP
7NPA0puQBSfE1OwpnF1t3NeQIMy92iFkX95wnr0pAZRRdH8ShWi/60pXYVMBjKC2VpevH4FSeq4Q
a+BMPF5E+RSnZzVHmEOuCUR2jGndWbpJw27oH4tpb4N2gUESeWLux/5By74mc6/bkMVuk824BpOB
YqEhUgtRJOAa1jAMoWSn7FY9OyYoe8XPMSdw9Y6O5AeQ6oiUmLaIeE0Tp7hV9qY/OY/QkzoBN3Yt
AKxLYm2JYF4V1UYpP0N9145HY4TDcWNhxkawfzG/+sc7sN8taP8/nP9+U9FY1c1ckf5yAe7Pi+xw
mY408OH4gxEjdIxRmmDwDTXa3e+bAlPfWMJ67IPcwexRJuOawVjSciYQVAzqRKTCPg4JiLtfsyoY
9cOkkDHSHG1MmxhCLHfdH1TnAsKmYLR9v0/BBo8B5PLw/bbT6Bu7rklf1KHY54naeqQE/yjDwrW/
39csD9QpVPv7xYRS/u+1fw/cn/f3T2y9I5lWinvh9jrw1v1JOeHIrHjLC92fKjAyXMdIkva9kTXn
sN9hDu+2+gRRpSMekzermLHtN0NbbhBKYvaRr9VEiPU4mJNr4n/1grX7QxNiWhy0AtEbv1qZa8bZ
LOJzlkWfjpY/abr0SYyh2OiZrq8d4A38jnYxGT0N52sXnMdi1PyoVNBKZW+B5CC6S7Jxk8GnS8Me
X0PRhps8KWnymCDgSYBlLbTYSUtk15IUWhrbok3u4IlmWoLnWPqW9+Ww62PqUxQnbH0m+6bZxQBX
LbFh+GZvsnj4LOVSxRkUWlQbbidb9/hV0C3xHRkyuTWKbXAMMhodHnOhKgfHAH1AMfFjy2DxWOxV
Fvhk2uLIO32gCkFuOFNwdL1JMCqUNCmkMMpiIMsYfqcB2wLn4NCbOmiN7cBGmLYMmwd53GVl9NYn
RMLBTl2EJAHwQOdU1VY2sM+KyUzkCynQqRJCqhg1xEun7lZGDMlr1hPIdH3/EJrqbytDZzYjGP6t
spln8PIqGgiCna0fvEE/CxKv3Cw2CNlBxmdYMBNGG+4LJv67BDaFbgHt9ZqiuIqErn2Ni86SMDYU
dKznPIJsByFwKn7ssUi8oQV7i58q+ocWthgO2NCdptAddfKiDWzQ1xIOJIc4uhE7VzwFJcamSaRe
FJmNw9CM6WiRceTjKMEkrs3yfWt8jST4FdJ+llgDMavAWtLQvHaE4o4v+OzhpI3nb1TtqvwP0VYM
BhsI69aYDaSmG5iKHuse0UNMuJHbCMzZEpF7nVjWmqz4jGvUFsopqWpICqUNaYEMh7WVWh+RZQlf
Dcwv/AMesJ5hKGUrMI9lYzPh6YE1I3kDOrNNNTLHE3E9sFrKYGtENkUvp9rO0ohz7MdxK6YZNnfk
MA8GU0TufKs5Ej1lwDVqqHcooiBH4jmwSmwMj4eoOVT2dMb+HGOFeGKBLjg/giGS4WnogDwZtav1
wRJY/dHz8CcxG0ZrGXtbqjCiUjlkBTM0FXeFI8k86FQ0zpKEagCXkneyUiCfMkGrBQBRo5uSp3Z4
tTRq9mnUOaOuJnmzkLyTDwPX2aquMjkXSE0K5so9qKrM3DBMlmhKzbl2esjYr0rRAbKUJVVunBW6
f3V4xLAqcgPylHQ1tMnRC2HnZrC/iz944nRHJWXl1lXNdbqaijzOY990gLpx0IL6H45+MJfpuoZ0
W6o6PEO5gD2fyf68Rl4N4Ntn5WYyzANR4T99zfQw7zjMetwmV/gH6ltbheI/N8mxiylUMH3xnKJK
L0P4GbfjHrcUsBxIBiyxizWXjaQfGCJOh588I6EpjcO3qARSLq1MQQCc+pNGYFHcpLOPmrLYtPbE
aQJTNewLhv/NrMc0wOlrM883PX0cK6ApAYY4pvjbKB1HcNTYq0xiiFUCfMaORPj7JF8sPRdnBMZ+
nI7fsiW/jyO/NdlokydN2EgE9Vdb0tvvgwgbHVLozrbOyFHSb4WJc090pwBNAC6JDNk2L+DgGs3T
mEv6+5L2p2pglRaz4DDqMamR9gNFhDqabDitLfZpH39kxKuQ+a0dtJYQrHyYQa17ANIxRJYQwBKJ
p/riKCTGdUl2KDVg4qSmchCKJrt9XTabQprOqpg81bRCN7UxxAoa7Zp1GTlCBjNDaywtSoYYB6K5
QX5jRedCCdWTrHZvjdoh6uQ86ebSE6NMG4/nF41WS1BXRQNqANrPBh6WcsqwnW7OGqqK12V9U6Xg
ScK0AcxYSvdwETGCOkQG9UXiAJI7x4AlsrTf5JQxZZBjkG+iUFCSSeArMHiSmb044yJXMLsPYUfB
TrYohwfzC2uE30mY2N6PA1aTMjP43ItIzXDTAGqJSvaVi/xNOZOFDGVAKfHO0emXMHfyVZUQizns
oE20kedEzk0vZSyXMuYUnGYw5TAtt3V7xh0hXJh+WPqg7wFxHorE3GX2pg/hGxZyW6zZjW5y9zQN
7a0tn5a3uA+siIMqMiVfmwiQSDSD4yS7xY5GYHBhKHs1BqNpUJMD48DxIF8JbqHgVMzKSWycjmK6
APjoTamDAo39vDJJa7zKg03fG+QSUo1ahl56mHHhG4OGGQ+/S57n07YA5hns1rd0leTHaIbYMA9Y
oOQTuTJ5xozRmoxNnrYIRHiRkQ4Hr0dyX85FyCFvJW3vTsuYuqUQ17E+WzmyyJElwF2RKmVlNgyX
q5lMJ2li9qUGMiCEMF4zmaFBbh9nIc2eXsOeKIdWwFyat1XVJwg2q31ghJlXFpSQTo60L1kiWSsj
6EiOxOYloAsj8SkGQaOFgXgyQFkgAwF+9NSkG6u5aEoleZFByLM20tgnOlOPFpftVc8Oi9qf4Zfl
TCgQMzBMCS72Iief+h4JeVv54ZI8bJnGaRqZGZd7DHnAYjvw/ZiUb5WlfxM1CGVSqWzd0DKSbQzQ
ji5/EwcQ5JtIfVVspssSx7cnGKjh4hvTJEovTtbabmAjbhc4Z9VCz69qkdykOtwqIwty2LU4TBQ0
I3Khul2I6KVoE3RLbCZ5Y73iiaPecv00aQ3uP1a1xccbVZmcotgS5Q/fOC277byatjG8TZ39HWT5
dVTFfMq7vj0M4Y6YB8iXZjwcDDWEae7Q1PckF2E0YB+dIv80AlyBexkUv0wwE7ZR9M/dy8QRyMFK
WUN1Vw2tj7KV0StIYxJgo55Te8HjmtHegD/lpv6W5wBZEiS2xApofGNmWJqcEWRXKz9aatxQfivu
WMneOEzHOID02dO/uEZP2F2l6H6RQl2I2qfZsnaxWbtKDKlBVWrfrkNGhSGaHw3vLK0darov4WXx
yBBLKk4o1Dn0ZgRjgAdVrm4ckmnOHe/fFUbYnMqpOZGb9U70S7Q1B6Yx7pTk+kUX8jacmCblqjP7
tdV7fQP/R25BtnU588exTXZBPO/1dnjEsI5kMy3yo5jplRLB4sdAEBlS3CFWXFogPPO9iFqg7dmm
Y+cUDsq0szqmL01Suik+oBu5AqTPosQt9AdTypO1GQKvGiZCRln5Ywzi25YFTwsfoUFPB+o7vrDq
Jchne1cfnVHo11k10d0qqypHkkYQAmX0LUqwm0cBPm8dBfk0YA7xu5gkzMZxiAzAFHyBFAuukKU2
uxhD8tXYYl5kzo9VmCO4nZCStjhrYO4ItzYnFHW24F0ND6PDLjGA/bS1qaydCTbk0N00bMCxJc4f
ISKMaoPgEkJ9rfBTx2LU8ERrvAK1LwYptbWbrPqArUX4VCXYyaiEaTdQFW1NN3FkFB+WUw04STiH
yaFdcYzK70fcXB9U/JZapMKeZBEIWkxkVMfWa6QYV5GNhKHyXvmaEtiEeZBSQBL0HNpfsdEbW23S
nE1biCdF9OEx11nKiil9N1LpF5cHWBPMSR2j30VG9d7UUIylvH3LVVwHE7k8xUFNChoN98CZ6+Zm
s5qE4FuIiTqxpAxJk3YlyxHH1P4cVsz2sDYPbXljlxg0CyqnupiP5Ab/WAOOB7jwBimTnSCdDI9i
bFOIajpplnLKI0lfSViRahtdqaAcVwzVOrpeFn+nvsgOiArp3K1fLczepO52jlVL61CD/4Vg05h7
hhghtWeLQqQ2pps+5ogV7RirC7IvPceoD/USANLa76XKPozflp8qzI7KIoUp1DJ8mybpsUFa8CwD
mg1x+56PSbuOtAHeJP7GvgExPz2YvUoLrfYHU2P/EBFBeBbpfitB9hWwiNa4Vgw/zdAaL46hajQY
B637b3meEyxfCz7pRdRooAckZZEyhZ5pIA4d+hia4kSkdxDQ6s1aeg0iM3azDqyWX4OodCP1+kxu
PSUHMaKLZp6P01NM27HDjfhRsWrmXe0mlae9BG9izIGHbEAKjS4VCjM5EWxa+AwMOGO2zlNbHZts
89cPzIEryMkDx6kiLCAadlqp+lHQACtPkbgwU3iRsO2v9BwfwIAfUFIaZiBkEqcdZrumbntU89K6
FfIxmEBrZSOHBbkYgkGWNsyLSTe0V4wL+YIIBKdbEnZbJ00YHURKtslDiS+Mk121vWR4NXDeXUeB
Aq3WWfSy7Q1x93hQK/hWZ+xxnINRzjjG6B2MWCPyNXO89L1C591QzAT4lWOBaZ80k9lriH/0HCzF
ssLBSV0KIad94DjPXTt0wHedL7vpGqZRyUGR+sckVB/44MSftjRs0tCiYe/rkyUnH6mWpn5r8A11
OYtfSRK0bqVP6gh7vNcE1JKJ71defvcAPqmmBAc1cLJX2QwYM0rikIhFp5j3IJBTVqzyWvIzQYTy
KIO7jNjydPyUugDYMNImexiXOV9bSacm+upGY99ggnJw7Jajw9aBdZoQlQ+UVpu2Ipw0QOsZte2g
WbsoeSozaAxhJL4jGU5Fw3CgFjQ9Drj6SCC7bKHtLwa+3YrhzCbsIOzgFB/6UklzYdaotqZpbLbs
AgigGw2eLnxEszYHvIWsTeUYwzLKQOOtQoqL1aDzzJE0imBWi13XwK/r9Lmg29bXgwabXA4qm4zj
mEE00HOpm4iqmj8TS6/hRNMx77KZw6IhV6GFfUToTeDqQTCc2jTa9v38MMtqeihseH/jXB2cTrRu
1QRwB4PYM5LgQvAQo9FZPWgLvIORHcT/vL2ZmQUEJ7vm8IrZi7zHEOTW6xpkrv4e6AkTiN8z2uoS
1vzEzIIHGvlBKzqEUgLu9DRxXOfSRjPQNUw3LSPkIZRnLOIrmFUYzePpi0XgXMqbscC9lS74FWpG
JTfq91xfIzVWvGXVt/hBEZhi+ndS4xhtsBZfSNfwKxWGYTXV2zbN3FqRgqvcoBCZwYX5YPjMv2Ym
3vfzTmvRVkhkv1AWXpiYzJAtBr+Q1T8slD94E9dLYg+E/m5QOANyN2h1CVcvDXhNxeOtwNsfRy8a
WpuMrcngJDQ5UC3AwoEe/qyy2CDOsr7nJb2lh/jetTLdjjm8o6AS/IjNkljEh41gVNdVMW6kOgHn
kER0mcwvO3xC4lAxk1qFTud41qB+yAIwZVjQo+nNGuhcMrP9UGXaumrTBvpbUKItRYK1lwU8j6yL
PoXMUCjBM4AIOjdWB8qqBJCyres3TjkGTIGCXkTW3xutw3ZQg3gqm4UKzV3+0szhOjdgGsI8pU0J
FaC1ofMpEMiG9Cey4uJxhqqvlkBl5dLHGrRwCjVcNYRH0oU29sAIBBftYzDH9tVoAEQGwCtSAVah
Fisnq1Tc0kBG1fZQNdNqLK6zJn/ZlRJ90dv8GAGntIL3Dx7knqy1P+xv77nJ7MUQIVXWuay7Zss4
0yCWZRPW8bsuYyup77qBDTXWEfO2HWM1loYj2amrqUC3L0i20vLaN0KKGAuvhkbDLiiTgCZ0/DqG
DGNQpf8K1KQiLAnWVUB1MgVNgOq630Z6pmxGm+WtmJRPgi5eijlBv5LdFyvAp2A8xWP2jrHX4M9m
3h7rUbfBuyTFNWO5hJBTf/aDjtk+Z3nZGLOHh+F8cBzilBPqlnJuik2vBA8sdMnBVh3Cp6uC4Yat
PFdOTW+YjxJUT0RxRvfG5hVf0lFMBLo7V9sKHS+YA1j/dftC2rRrTrXujmWNLBWnPl2w/hWK3rhZ
WPkWXrM+HFW1Qv4U2FnOPseMZ2Ttw/q/wXWkNzfEdO6bsjC3FswDLbM6H5deL7JRcmpBwSqUy+gR
qJLkuEQnT6vXR6wottB32D3jCBtW67RIHPwfa2kflvp3nEvOOU6qx1lG1El60bhxcrq92UbxkhcU
8rrpmYmxCWp5008CzNIpxEn7GiCe5Cz82ObnRHlQ7OVWC+oQvBJHhIWmBkm/B8+Iks+mKq1Hm3E0
XcO0Mnvr5kC+w000RvOiT55RSX+I7fQH0zbp3KSz1TU/IYM3r2zgSgyVNvsOTIy5YlhfB5Tdy9S+
lHNyAi0tXQ1RaG2HYDrZ46hhOQxGagQThVxNcWBJMIoDCQ7CRKAcrC/NDeeGCCN8q9dW172TnXlL
SstwcX0FXq6KN3Wa861qpIcgaOX1NCA/JLhi6c6Fm0/o+KWBhbRUGDZr7WODTaKnheTTWGFkbNqP
TupIsJpAk+YBUQfxaqgsu5bNSmrdXkHLI5MC6RpLpIaYGUeM7HDrRHGybYJBp1cvCbnSKH+bnfGk
tbnx7khwrOykImV1/JSFdFIb88he+zjwy96qwNgTCkXKYtHCWGk5B/NM3yTF20hXvA0afGQk2AzF
MR0Q8uPfDybL4i+QZbGRjCv6EfZns/7OwoKCVLGhF5eL887/fTWamssgFkGVgdXp6Bhlcr4/Pawt
ewKoXpqIfphcGv9i//dJyzP/3cxrE0+E++2/V+9//n8+/u/P577hff27bdkgjIOvSMMf/mWERkLj
HS8X92v3Cww8i33To2v9d/N+7X7f/dF/T/5f9/2vm/fnBbjN4L6rNIE3pUiFnXzM90GKARz6Jj7i
36v3e++3Z23kISnH7UN1yiv9Sbm/X3B0obj9d1uag/93W190tuho4jcrn41tOksEwchEi+mMMgnr
FjOfUhI7PchXWTXZ22DUcMuxQU/zvjb2ZG0aeAcHtuvYlDT3m6Ke//uBdHkKvqogD5K2/fcH96fd
b0oMhXxziA73u2JD1/ejaqNk6+RUR7+Mb8/9efdH7hdl3vDPaTqfEkJFN6lZIOhKlrdxf1iohrEr
1e+J0AgIw5jxrmYTrkCMi9iBwgGXrcWtyKoB84OMvbiuQH/1RFxFAkDTk2a0NktT7O8X6iggRERl
M8NvnGGI4DpjleJnlOBaFDZGsHGixIeUDVxvQMyitgUulPDRxWxsGy8uTsliFIXRJIfLcvN+kecD
1O3OaohcxMO7VHrkDfdH+rBQZi+oit9sYCr/7++yNmJDnTpzH2CO5qf3V7i/dhVKi/OI1B/4OGSG
/uf//f0v95f9+5z7Q6MASVGGAlXof95U+p93dn/2/YH/8dr/34f/vUJlJ63vdO3u33P/x/8sY3sb
p80hUyiA8cxi+bNzjBQMh+CA0LkOOsRFVUFnZ03imDJ6xk4K94zeLgDDpJjR5WeqK/XWqgNQgTLa
WelU7MwoaY5SN4AqpeD42In3EdbWItsRZEi0QYmVFxYrboDvcN/If0xMQvd9DRDfZJT6DZULHadB
l41TgWSazMTALNWAztMptHHJtMc+3Gn9AOxDMhkFtKJh8IZH7ZCUp3RgSXNqGeqsLHuhSAO3CnuS
GFvA+r5oIH7a9CL6iKlBi4dHkf/ixyp5TQUHilrA7dLpsWNE5yKXh11kls9kLjErinAGUWBS9EzJ
XIpu8G6BXjHOCEOpR+WqWsWZ8rZdj5kMESEmdY4teNubCt7WBR48Cn2ZHMTQqWz0XGX3mCklm1kc
dKdRAVjqQDAVDZiuW9jgWejs+3Kc3CBFtJVIcImNuZo5tTDFseAq4/sxQZS0K6l5LMEWg+QcBXNG
1J8DhUYRP0aY2t6c1BZutMqhjIYO+mkAGb0N9qGNAES2nNcUWqUAB3HDMEZB1MHoKVqG99Jn16XZ
pinI87Y2pGkLgEYDRD9NH9uaZjsxKjjUEXrdADaoCrh20I0P7L8/1bRDPNsyTNMnZWuYcMdJ7iBh
59yn0A2trH5FZZCvHBufk0aE4aq2mZMqaUxIpNLOGHKwPkh6Oe5qi94hBINNRdwcrEE6gRM0vXiu
Zepihc5UFHiYTG28Bgw+DalyHDQbq2eSdT1hY/MttHozGMFZUvWvol7mtrwdiUOY4YgqkZrVYRlY
IIxJg+KPlcWHLBgQjoe1RIwiMzS2MzyFYonvJFNPIS4jmtw366ZlHFBDgZmqUF0XqfImC+3XTKVt
ESKu4E8fGAdwwkTzYy6Z195sxkdmj2pIsZbi4YkZtuVsLfxoaoYhewyoJ1RTKVFMNl1Q4UgHK7im
em9cRKb+MVRU/HH2ElKgoKgv4O3q730rY5ci5tdoK4UKbcKsJls9XXi9pvgGDFwav0Hy7JpeT5SI
+LQu86qEVU3LlRlwhZpVK4C0ocC2hSW7wFgY+KbWd9g30a1kvBUEBI1FQ7ypB4zbAua6myAP9nIa
7xhmvqi1HuxqviHJ0SRGnaXxopTimOXYWDs2i6iOTTgubMa21yJ7K6rgoY3iZq/rBetIme8ZCTzI
iLDGtn+vs+ZDrngHeQUJNg8uVak8ttFI68f33ZPQalAKat30o2Aj/dDE6ATUlhGeFCmwaeBhpTE0
8MQI3qIYUvVcyHjqRDjD52iARRQ8lDO+6DLnB+4R0jftGowKeVdgnbsKu4MOw25A2NM2WCqxnG+0
ATe+SspDOLV5/ZWbjA1aHBJdzcR8T4ffpjDag/yCc70168M1Fw0swwSiDN8tBGYRSSdqegz8FEi3
U3EQRAw/Wh17cggspOtxuBk15cNOHBk2TAH/Uk1fJj3u/HaJJlUiyzj1UfAtGKF1ioElhgq9ayQI
YFV3JNGICvvAWUM9G3Sc3WPfQ4uZVk7PZMoIIU31Q7AxZlykK0sMz105AFsOz3XbynBLo19V6zTS
kTTShww4v6OiKtTwvCgoMRyXblEiDo6zbtBMZ20u8DtJVNKNz7xF1VXbQMAYZfShj23tF3hUAuPD
hB2n8lCEg8A6DzYpRA5/liTDGxJEFbgB5WQPrczWyHeqhrGQIUVnnEUHOFqLEwLo3SZIbLEToXyu
Z3hhgFUvHYGQTDQuQ4uzsWoz+5gqBXmhHOrYkXffCU6pDNqKnzHBkpCIm4IqTb5JMhFAwmrQIBk4
ZdZiOsiGjbCtszY9wZnwkTQGPJq12IAWiC3q8UpAAXxwPWZaLLmzWs0HAbkmM8L8YSGZceRaZIce
02rOvYbMDuakZ+JsFwI6gWVlQjjRVFuN3wn4/8M4p/up4Yd25vakhzHmNFUfMEYY360UDgiBkOeU
uf1+qABWchsZ15hoiIZLZyeP6fsA4dUax/fMBEyXzeSB2CD40RNSC5PcsFlutHVIuNNm6qdj1yTZ
vt7gSn3JKoU1tXA+q6JlmC+Q+JrNLbXlGM5MdTUBtYo5xkXUZGfOJevHXE5VUwXCSfNjM3ACMbOj
2pvHr0CuT4M8VZjm8OkTFO+KjCSbvLWNUUfPitMaClRdp97By8lriAi4gPJy+X4wMbcDZkYGtdx3
f2C28carLf25bEV4cCLjLc5wNkwaudt3i2/NsFwoQ4qYIixeIimK9lHeOPtJH98iCaOKttCmvUK1
B72Ei4ZsNM/IoRMk8KAOaU1edu3MxPUyPQxa1R+XHkC26Atq+ki7LRVfXkw+7xeEHP33tfvNv29x
+YM2JvqM5KrljfdCpZwbl3duD8qzlGaY/FiD7Npoy+FFvuajOFTFVPiUj1idDxPJpbZqcxUgvVyV
ZqG5iiNhQNI4foEnYt68ayHcf8WB53kv6e8Xus2hoC4X95uRZDNBp2FzddF0+zT4CPVunP++Ka3F
294TU3uJliM81dkPREJ6scnZQnNJE1GrWJeUy8X92v+6r7cd9k0TgVGjJgwnl85JkipK2lDrYF+m
xinsOhq6Yvkt/120S43axQbpDyDOa70G7NwqizPr3SI1TEN6lkL2x1bglbBcJJYBlel+O15cWOea
aYyTaVtT6lN49VZf/XVmzZunXtjKzrRwLLKXizmDyCuJOlsP8rA4Vf0Xd2e2GzmSbdlfKdTzZbXR
OBit0dUP8nnQPISkF0IKRXCeZ359LyryIjNVF5nvDVQ5QhkKiU4nacfO2XttYLHHrsR1VhfOZagK
HhCulMeJzLbj559qYchjObgFzQxascHCiK0sa6nFSMBevvo8hs8/uWx1166NhCuMzqVTmce28ciy
1Zs+dP2DU0EzkQmi36AMMcGnpj0dQuuOsUhxzE2PZJvYA8rWvMwDdR57PZK+Fviw9AqxJusHy44i
TLmUZCs3VlyvO9ZQMiJRHyjJo3JBJ8O61CqHFgDxJvWhKZQISkumdVNjy5XVs5dhjnlT+n60Mwkv
ocXNlnfTRsZPMqtzhIq8dMuLOfiI6WeLxtB/Y3JVHnnrOqUhUtdefsqJ/MN/x4IG1YvozHiMIxTO
vNBfPRTtbO5G5qPHeXn5PP+fX1q0FNOMZg6nOwCgt3wGVG6/vegRhoqHVoDAVAMFbsqGSIYWotJh
V3QoXioKXr2AhH+/AD+/nGI85cU0+wShemSeDC9liaeunxetZDzHzTYU47uFPZ7nvjoMY3n6r8zu
m9BujfFKAiOc9YHmDvBNMthtetbAJ8nNJP56o3CHiVeyH9hAxLQJN8ir4Tlu9EP1bjwUJ0ZTApEq
Su2lFoS5HFMQr3A0qXP4OL+AF/sYr5lY+I8hBP8LYpgnCKer7CcQxeWmHHe0PZkglviSGAVMF5a9
YQgC3ToGHMk0/DlfgGMgSLY81Od7eNL1AOh124kdVMew34u7+br9XvDlhGzwwkYMAeKIGeCL5PY1
1whz2md+lcssDvlXfSHuMKMxJMxwgyO8cc/Ru8kuBnsq4XBcgbSf9oVxwjvVxhsq53rc4QiR9jZ0
viOGAVZTAhp9MF9uAVhtopuOcdwFNmOEFg9EYC6BBvjEFtCUd56+BzfyjDoNcMEGf+wS583o9aNk
OSNI7d79cK7kvfFqHf17+vHUeg12LMIEOGPhmZqBx4p8ib9N1/7HiDf82wADu90FZzM62Bj4O7Le
MCWwkdza1Zq01gA5OSlWEPHYdF8Uz1wHOOBnphNMjc7pKX7HcVmucn9j2tugxlGAIxa9BcZeAA+d
cVFFjLBWyOMARQ03VGI8N5DE69szaovd+B4QW3f3Q7fbdkIqf57weXsVi+HervZa3RvpLyD99/F/
QxC7+cU6/0feZTdFlLfNv/8pPXju1IVTUOSHj3//E+GJcATlhKM8pKmm47j8/fe3uwjpzL//af5X
WY1DnFomRk1xLA0kK5vkp3Eq9sl7dwzuoJym6Ba2wr+J1HrKdrQV1Zmk8+9cIdS1aPQIzaKH6a7N
LamZGR/FkpuIUGYXegc/v4HZOZQwVNeWsTO0ZMZO3bCTSP6eIZqgDHyaf0L32xII/gKF4xIP6L58
6m/ju+yhfGrpOKzkuv4RHyHWPqdvRF9Zu/4qPbL2o8MUXLAY6/fWbmIisVO3PMzQGuyRzWCnRj6N
b9/C2DTt5LCy19wdpGCsUZbONu6o9kldgmEe6WYT+rPR3fZH3X+4D9kZHG/4E2MChgb1EweUM6/c
E7u0NcC0l/gdMaT4oG+N/HW4Z7DwUPGhY7WBVczfcFfDazCQ9SMlO2CY9c/OLZdsy/jxDrFZ9Q2J
hXdVbK8wSuDVpTeccv6OSKJeyI02se6+o9XfGrfWExTMrd4EP+Z3F2O3tYse0oXTKJ89axOdu4PY
hzv7Cl+o/dqUK+xTG6z37S0YQATP2TcS2GZcLyibNsidMUdynyrcAO/xZhUdcgdcKwmFF9P1ggB4
sMTqB2CySG2oDtbkPK73wCyBfTLBDjEQnrrFeHHCpwBOfWPeMaw0QyqdMy1y6OILvYHLFhnf1bSm
ylgb1R4iw4G3GGytG/Mjyw7VfnxjC86hsoDvnGP1Mp30C/vKHZXbltp8b+AYWi+ghasX5xUlIQrR
zTHeeZs/BBX8T1f+Avf/jwvflcK0XeVqLe0/X/iA7BsUXXK4kl5/hWeJkF+eMVxej0o/y0VhehFB
63rFNoOyCaPRI46kZiF+L1rlvzkYghD+42BM20bxLGyyD77ehU7cjm6t++EqkvQK+X8rDmG+mThF
INpw2LB+rPHZxdAxmINdl+11wAAXm+Uj/pHo+vNw/r+NqdCfj7X/9X//z6/n3n/EVJyLLmqit/zt
n//4kbdROy2PPvPXv/otqsLz/uWZrtTatoD4u45LVsRvURXa/pewPcn/tClM/ub3sArL+hdaCCmI
sHCl0lKrf/7jt7AKyQ/Utie0klILYWnzn/99fL9dnc2Xr//4nCZU7M9XCFEaFqJl23TINySh7uvl
GiFw7IrIrLlpe7ruYaN3+AAeqjnZJhMpiq5Eb50Ta7qbaiQ4YwZDMWU9R70vwmq+DMHrTag8yIVO
zp4JFJb+z9h2zm3tZ49mnNK5HJiskp620Qwm1y3N+p1fYpDNx/BAGhc2tnaHygeLiaxfUptpAW2I
fhUBuFx3dYbz75t33YRVwgajWTCrEFmKZ4Ke5m0eEw6Vd+Yh7g29Gh3GxoavzrOm8hhnmq1l1oDx
JerVY2Hx8kIjoOYgquxt0ZfsXbt+qCvEmXXAey1Qo616jCWUphKhNHqHqvbYSRrdj1b14tAFwAWR
2ICWt5g+GJAEMvheYZ6+lRk/oC6n41gBep0qXaymsRpPpkcZDEKRacR1PTV7YRZiNdIy2kT9sGei
9YFiiQyqck2KdMA43+UBX0hrmxRjdZFFIItRpIHTpprXtltvM7OHHhEBr6TNPhOkRGJfoBqk+Pbr
lDjW/q8fIeZ/XiC27Urb4SrhmkPM8+fnWTx5dV/0JW4Fi/D4Fn/F50vqofd1EJNeoCnUUHy7a9Fx
UDaV0hyp307mXx8LES1/fJpxrdq2toRl24JsF1N4fz4USQT6GCRJeRgMVueoBAOIvxi2uNHdBDJ7
JKD9R2Snf3cGlif2H57oy69VljSVh1NGMyH9cgbmzjXnJnTTQ2NEZ1ElOAofTX/GCh7Xm7aV9W4y
MHnEw0w1WsPOMxp01T49IN6Ge6iK+emvz4P88lj/PCJSxYXpcsN61Fl/PhGxkA3SebLK7ZATEefo
qRrdUlYMUAIKIC8G3RBwj+kyvEY9nJNLZqTJMYwxoI6WK6FU6h/9yCbIddn2aAY4nz9qGSmMFkjr
xo/v//qgreWgvp5GxzZdzzY91kbvy6cXcAdEeRZz0GyctxFYgzb2pk3bG1TrsUtioiKcxRqqF9ck
uxOZIbIJX8CR0KKgO/hRufQYLPL5qHgLRGsAJqPqMSUErBrhuxSsrTIB2VfF723BTiWVDSJLvyKt
2ZjemQVdVc5yImTEuGxsYeEVaIlCeSe9qt10qX74m3e8XBhf3jEOEN6psoQmq+jLOx6RQoZZIiiI
WiR3xmdEVkT8zvAYerM8W9rD4wETVEg7xuExi5VhmKBOZpBC5aCCbcnMp+77bKtcJOWidrYRjrFo
pNCXo37oKwYisX/V+QlTl5KHgC470OOp/6ZLpDROVyVHJ6EBmzvdW0Uk675GtkuOdk4KPBu+wN7Y
vf939wuL05e3TenvKfK52LsrVr0/X52p2SiGEIhmWwLgCt0NnPL5uvbTd6Pzu131M8ezmkvMWWMD
Dx37Xr1Bq9SQTKubGuuVe8IqByMOje/V33wk/9OxmaYjpeeQOmTLL9FMdUXjpSXPjM79XtQgLua0
eC68miWhcR9KQ8HDpV37uRzIHvqbu/g1A5dqOu0ID4V80S63eSdfGxW+A2ZO2B66t1yWzbpDlohA
CeKkOdc/HVtgaZMPs56ODnIyz7mpArPe4zUStEprFIqIipu4t9ck1K1Ks8yOURy9Rlj5Lv/6bZv/
+QhzhHJNU5ukUilXfClKyUMfosAt2VO6IGacFOZxM6PjcVuEZXN0m1fW2s7hkrTWSft8MdO3xVIe
3qEcz3BSgBH+m0P6sq7Y2uEwNKUPpYxjCvvLIdmRMZigumk1oy1ifz1fi9C1d6QRHvJU2YewJbQn
6MVJag8YkKqvIoZgqyYz/+5IltvwD7fp55E4Ji4zm72q7Zhfrtc4a12jNrhN2wijs/3B3AXyTBp0
2yhmoip5DiVTGBxn5NxBKQgOBBrZZuVIIFW6gMTVY+pJfxN2s7t1pLMpmFT99dmyvuwqfh2j5Xra
ZeXjabKczT9spzs3bWq3GHmUNM4VwmtN5zdZ27p4MqTXvFr0DgKRnVRU+fsyfFc9IiZnkAKEU3ZF
QfmRxPhQvPIjYcR9PxKHIGpmwrGX3UgDyKlPKt2q0MSU0OftT7E0HrsuhGM1yeYyHan2vBoct8L2
8tfvzPyyLCzvzCQozWZlUJIMti93ZE++clQ5LZE2NuCoCpFRWPXTKfI8WkAN9l+rHbmNgDS0ZkVZ
kTLe9K0pO+IZAIugwGvle5XExt/cM86XamM5MKlsTrjlWdTi3pcLtA/cvph9Bf8t1jsiZOk2xUXM
Wj89OIJ4xzFOhlWUzHeeb5nLCWTWyyu6i+0oyZmedcDCpnJn3Yy+cXB0tC5K1Lu2ZDQ8p6DeGLq4
aPyuRZ9VW9W72AEjD2qo4e6jNOoerFGYBFHFxluBb8GxIC+mE1qPxC439myCjrA7sjgYixZOdtsR
cb6dCsggbcGAvJLhRKTsUJ9Dr/3w+2w+JV1HzEdiXuc9n2ObIKQv2zdvji9HeeRUb4o2TPd6aUBo
xNNGguW0LZgb+sscwOdAbv/6w1fLZfvl1nO4mDWZfITyCffLh0+56g+zMoy9TfmxRyTP6k2Uyjzz
xtPOcW+srL/1Nckfnt/n26ry0u2cVeXWNemT4cnbNTU+JJ2MzkHZ1toJM1BanlhPfVHCbc9/ILmo
tq4dfPNT3ey5n71VoGsouJSZF4MeIpLZkIT5iU9ugiivy762X0o4ZqQ3s3M6F06KFIBUhjgI3XVc
gyqxct8/TL1FKx/FfRGyrU5pIVI7Lc+H8TTgwS+74efQAD9yBvQJga0gLZNOCPXVZv/U1G9hg2E2
HSYkGUswBIlPQaODfZtYGMGNEKeUX4d7i6Y/8riZsbbRY//Vr05gyNu8oLWY4Fus8NDORhETGjVC
7nf03zQQzC/rJTcBLnDPQtDpUKu6Xz8goXPyElLOkhGBKmnzBsddLvbl2KEoNCEnO/hd8ceiY6BZ
JMb8wUUmgXSguA0dKEypkqg1MH2ipERb0DTt5q8voc+n858vIXob3J5KSY/Xr5uCyJBcREZDZ3Wp
hauhh/ITBJtCsLZDO7gYuM0uomjaDn4xb1McZBdBVbxOEWWywiR7gSKegAV0zGgvg787f9Z/XOCe
UMqTbB0c7WnvywU+eY3T2IwYDl4t7V0UCY0FbnhNY6aWvgT7UGIPOxk2w9k8iyywUPtsjuXFr0Uv
rIL1X58u69eO/ssJsyycuZjOhcWhfalK07o0ZI/Kcj9aqVw7VpPcZSNll0kKRJ/jgZH+tg2j/BxE
UUg+xw+dyvLNKl7MGN9MYVn19w6wl2GE2X6YPSJoih+UM93JV0O+jnwX10lk3eDiGjdDCMjD4bEI
Poa7ojcRxvbpU9ARRNiHLXKXMbipFaOEjLsa1pV1GY/NR1EW8aUbF+W+aecbX+JWaYLePyrO5DYM
6A7Purd2bh2913EYnkcHbwyBz/RaY6pgsj6ByqsbxPL9MSSCck8iFgMl7zvwfAmN3SbW0rZGva/y
4NSl/KhYE+Lm2KpCuRfcaRcHGqqhAR8egAvpZxEhCD7S6gL8Wdg3P/m4QY7EvbWVk/dh1WW+STG0
H3tasC2D5os8nJly0PmUmeeciiBiphHa8YP0XjjZ4aVFhqwvbH+rBlIs0Gphs2EDzSLnmWe3bPFP
pQHAXZVuu6axDxq4MI7zQK49WdYnFtRXQw0gnEaGP0grNs7MbCLDAAdHhc5FMMVMzIr0RZmkhEXI
77E8ITRj25Qf595+yXLbodaL1olW6zIx3Mt59MZT5tFlr1h997rDn1R0KGR16BNaU/vu8yx3iS2h
o/UT4B25JCrLuy4lPmDGwDupyWDEjMp5dJc1xPV27oB/95mH4BXcEn1pxs6hGVr/Kp2ZKbc5yKd4
HPgkvR6JaCxxH0HMqUPEFaXS4BbbsVrZBJ7eYKWo1paNxVva5o7djdy1mNhYRDvjMNtYVy3DF2vc
K0+ByXBrKvOrZiC0LHJp1FdiJJzccV+8FplYHOTFkWTmDuOI9x0VfbnN1ZCc6QFlFL1YTLN4rB/Y
Nmdbt4PtJ5wJI45ReIQCcS2HedEe3Hr4GFTf7QIDs6DnlIxl8PPCpyyvaV5c2g6hDJFqTtaYZHs9
DY82Y0bItNzTLlowGABocdjqb3q5yK9L92RrGKLR0LgoptVO2vWliNPwMnHRZso42XYu1FDThO4e
OC774jIb925k30oLLInKR+rUbiShpOiwR4xIBVM/C45jVmGN+FR4q7NKC3ErKvMU9mwbW7n5VXTX
ub+NdQc138wkMYOK7I3c3LHFkbCGsUT5tbkJjJnOW+1QIyrkI7Wyxp3yE8ZzdvrNN3O1aRofVniv
oxtEc87F3LB8Wd5T0VfRbY39BSszjgW/EIT/mZP5ZPnckKF8lEYwPsmG+aHdZKhAKJjWSB8k4ZOQ
hAu32SV+4J87A+1Y6bnb1MJmkYz3Pbnpl9RAZZz5e204884d7WvmsMGlyL73YgBKbCOeHBMdXKrl
oKNGX5up8la4myBIKdRReNzpdS48zz4MKuxxNrzucVdZYXAlp++Y49ZTVZmXSQ+IyI6LDPYMszUj
zp2zyBHzlZ0Z7KK5f7AzCeAgjs/9yEBUGCzlmqgApupgF11x7s3x0nfBpMGUFbfGSEDD8saLOkPI
3Xv1BsbN+OSVyOv9eH5MTHmmfjT2YZbX157k4JIg8r+F7fxkzEIj7tfm5bwoKkMBEklGzg4cgvVU
QrJYGUXYn3qLXS6rYRQmWPpDQl4aJz9jDQpWKkrsbznm/zX+1vw0ycBaFUYjXlC0kiWRuDeNnu0d
W3fOk0d/AgQFmlkXg6LJ0Mscve/FYPXrPMBXYMQLYNlVd3Vg6nsXahBi1hhNpwM8LwViQKXWUkpe
TQoWnkdLeazmZ7vm0VN1UKtTk9aE/yPr6Rqwa/yQBTj0CjICzigkV9FccwozfdsnZFd5asSa0jrs
cPJg34FEwP+CejokDEcxsB7G+loUOHnsCJ950VrlLhkulX/NR0mU3UCyhCZvrhBmeQAmwRDG6K0r
2iTPJoVM5rTQicMovMzyFL6o3M1pdeuE3INFbRlrS+P+TNOmZ0TbENg8jGA2up1VD295YT+1g8gv
k7hcUhhVtS1t8pUTgD10xq8+f+rYkBQjIg8Y4jjUG+EBQrDNV3useVYNTr4KgYbICcBdn4vycm7k
wbIycKwW0HfpZugpSPe0uaBFzwTMQzm9LcPTHMf1bTV58PvRXMymb+7arr+vM5cckwCiXqZrgnTN
eFzPhXtXTrV5HdIOV52HfkHa6XGY2/kismpxMHWBVTzowRwIbGlDSvntamyNbnqaohKrKk1XKEa4
yPJquhyK+jFl9OYnVv+cdm+wXNwVOxbrovYSgl8xO8U1H3CUCYgfjruiB1VveV5Ac0mXsWKOg6J2
zjkh8Ti4mfBH0UBUhUVOQJGErGosgshmrfvwJ2Uk0YbARrSo6kNsoHPJQS1ghspNSzHOLvwLrtgD
avfnWSvzHCpRrJIQCVRbYa2lBETex8xSFy3byK6F4pZAr3nQIbsHPbXHzMATamPnXwvhOkwpPSbA
7aInLHsUKcCzTgLiuhsBY/dDCYRyKq292RCkgInYROvmPSaj/lBdmF9qOzzOGU0u2AoEXRaw1hJ/
Os1DUyNPiDeQakA+xA6IbIIrCjcYr1M71zsNlijrf+K3jW+wQNylNrE7TcYMZUrCap0iKS5Vnxzr
xgG+PGI9VvF8sFNNyBUzHGavaHu9rAARLMiY1nH95EXD62B8GzN3hIPn0iJGIuD5DkpbGhw8xyFo
Wh6gFypDp/Yfy2FVm2sjV2rfIDxdycA2zzLbeF50H3W0GbnlGhZdZsBTkC1jnXlnMZJ3k/YN8fdx
ZCUep+zaoP+N2gS3mVNvCyNFoueBWhyhsk2N+xTgrtxUDZ4fc/ZvVaWPSQYe0AUIgX1tcRiMwbZr
S1zk4JVraqdtjes0tp17SmpiUt3h3OXGRRChE5n6uaMNA8tt4+fdexnUwKxpxkyN9RIoDJqjz7jf
Th5qWiMXwuieu8HWOPdN84DXDmdkW+WUxKhXmgngg+FTtuFMrUUZrbNZ7ZIIiYZAWM7jDY7hmEAq
ZiqAC1+KaKVMcGdYlHs0LuW3oS8BhdLdWJcpSzO6q4dhfpZdm22SoIvWtlVAbUyQ3o4qazdDNX2U
gzXSvnU/TLt8Qh8EYWps/I1PvJrhUU74XbvFebNJPfEShda2Spphk9bNLo6AltNhBXgSkjojx7PQ
GLzmwXi2gTpG7vTG3h6pSuXtwobtdjoevFz2IF1xpna5JMrAah5RHFEcQzvl+8CrkBMRhOW76Von
hXsQ7ugMhJ+KpM9p2cXuDuUpOu8qRAwaa2Dm7qlGOB3NSxryaFwn2LLnUpHLGVwotUR8KTx/okuc
1Zj5NwPqlrYnYgKDxLBOZhPUKp1/wCvhNWB23IDY2FAesnHqQnVOl2aQLuVb1JWX1YQepE2Kc22k
32XOsD84410EoThhkzIFKn0qt6s2wFBT29BZQv898WClquy+dOu925ePLf0GsPI0OSrNJt3Or+oE
KF6eib0OePAhJSZLJeV2Gar4e4JXMxuIagIWErbkStBLBEHs4xkPDGI8k8BcvzZFlt9mnt6HPAoI
jCoW6CUXoOhlv6vL8L6swTBBEqgvGQFyS1QjpMS5fqU4Ysnu4Zm5oX7EnMnSaea7bvHBNMtLv+gO
vdyfVlGWU6osX37+xee3fH7562XRwkWK5ilujeWPA8bd1oOSuvwUhK6sY5/fqD9dOp/f8/n1VIlo
eQqdPr/69Y2mFnqrR3H+9eUfftXyo4fEQxRWhb6/Nw3YOQWZJWWV8VEs/p/ff7JsS4mzYTni337s
1KDeT8HQff7H37/z17/89U1/+CmBlvc4WwGaycWX9HkYwonATQdxsPr9n385vs8f/ocf8/n15/d8
OXGf/+3Xb/39ez5/LKaQR93QjJqCy8Bhuw5EJTs4TdNfMxXe9zHqgEGNbzrtSM4Out1oBOBjvHA+
GjX+VDygRBuIAkssT7Rt3KDcCsx+uLE8Cvw4G56zsNuGSfTWJ/nlYpc6NKWD5q3dQrOzwL+FT0M7
ulzqnbcRbQKmGjwM6cT9t4AMzEuVYSwXg38AypiztBGzFeG3A8pXNjio+xsxJ3i6fCM71H54xDOd
nwtm765CmuRl2Y2lD6PrYYy32IKxAQk3UJtgG0nxswl1cBeL93rARi4TLFN5DV3Y1/a49Q5zTn1u
jPNbHaW4fgncAD1lCkB6LjSLim4f+SU8TUH+XaZOPByw/JCIMIhTXFu39bTMIXyA9N54bol7KKNU
7It+VuBVUrZSXtvtXFXvQtt9gLJgXYppXEEiKpCt9CFMo5tOwtnmXa9zq0dXVC5kK2sfOIZxF2xq
dmwrHL7+qjKUYtrFScP4wHSzm6hU05tU3Ee0utf1rL57fUeeo6VXEMVQ5w8Hl8sAesxHSs0mLc5G
Gw4QZ0rCgFUaMHJrLxFOELgiIeWOeVdf0pig7oGuUmQGVNNKXxswbLLhkr7GmzD7XSG6NaakEUcX
+6BwwOSl2sfY8snf0RkKR86epaeX0tQ3DtMkInBMOrlIBPsBXRmlYr3xuziiR5vclpZP5kWg1X70
pxs75YFqp8EpJDASt83VkDvpIfcH5ljWN9mD5HF7CpFKJQVHSzvdiptzzY762iuI/FjwF35EtiWA
B5MbG9c14l4flMwxaJL1OE8x/1YfJA9QSHxEiliTeEwk7hJvNqL9jBMZ1w+THBefQUKmiEnvwTcH
b5dDdJjdqT6Atby0QiaZk87XCnDYRdaxBk4GPCJPEOT6WS+6BmwgYzIhYMrCXztzEO1LM/pIxjzf
ZsL68Kc4RKQ7mHuzdb2r0MIJ1S+5b3GK5h25OobE8oa31lxmTBNy5spXRgwxPFI/mhSBi+FDAAM5
ZoKqd7p9FxI4j+cI683aNzrODEpgMxpPuebCgsQU36vxwxYNSZBLXEI7wmTMOtIzC/cVcAgQAfUe
z/dQ9NJ9NXs08C0CGjwMGAAz54BMMVvOb45NJZlHw3Wa+w9JQEalIBxbzeSBTofEMYDlgT6rYJLt
e+UBYbAhZ5SBx0DXd8jZmHW5YbF7HrucS9+KPGpm16drVF1bMeFAdI5I80iSs28Wm7BmIiAcjI1R
DbBzquqTtAtzE8/vnqB1lpsbC5TfBX6bHDSj+iYbsKJjSiOJMd1D0yS3y3hg6rBvK+VGWytqHpIm
ODvOu7CIdaTLc1PP6FrCDMMX1gLoDlMOFEaQBBgF/XWdwh5IZZbz0RInXFXOa94pHho2hjcTM8kF
5i+Cj4eMGLmyfTaTEKOKOe46a/4Q8JEpme9lOeyin50fwEce3WPfaYK4lPmTC3BYDWNKDRHbTyaZ
rj51PoZEG0imgVBZWxJ39wyK15JcgEhRwjQleoEGP9tkAgInEHq5JF0ufafGGNsgOhWpfZzd1FhF
rV6Py/A5kPWdziFW88B4Sh0LIEH0pAXsfpmXx0aQZIfT9rJQ466f5VHami6q3R+cKXowIgPPrkFP
FXuowTzHJlDgw4nIgSngDiNTgpEcSyjJmaU2XdY/xLQtrCr+mRnerddCZ2l9FN3zTITGXZNVhMpX
DffIBNkuwYrjSLFhWABY6aO1LIkLtD1nQfVNT0QYxbASNt2AzHUW/i7OYpSxAz1w7bfuBrwKpEGD
eLNipp7BS1zbNBNMIhxNfk0yNcUNirXg0hBXkYifypJUa8Tpbz6yCQTeeO2mbmJ0PQdPcWL/kNVE
HvbSeppn9xjnLPxNKtWd1YZbhalsxHboVMo6N9wBYW28NzHPh0E9G3XOhqWWxWXftqiTnSdldkdR
vU4CrpAlkUm22XQIGuNGVBFUNFMc58SnNTcrjNKK2RkcHzJ/cu8pDMZooT+9uBR6VSvkVnaKEt6n
XTaM7sNMNIPpWwv/z6POrFC9GPGqiAowRHpgP5sxJy3icS9i6M1pm7Kh999CGx9bYsHh7tLiMuqc
144G7la3CaMPtaMp+gyUCK+1lj/cke/tLFBiBZvEyMdbUsYkmgz0hQmsAsaoEVx6Moe5is91D7XN
zdlveNEktkPXQNlQxxY36Wr2Q6C57bbyStp5IIbPg4+63RyKYONX7Z106WlUdvrQIOR1YTRaPD3Z
qkZEe/T1IY0h/NbhssVrGnlsixZQB/t6r1tCY8uFA+72YhfZVPwsVUfRQO+Mo4n9YA25Pc5R1wqi
rGCa/PTVfECoonaUIjyWBybbc1MvenfITCIFjr10qAac+FtdsHCKcDphrtgXIJhLBPc22ncenC6W
iHWeIMRzkugRlAlIDzl6KxmNN9KeHvK8pylsRdgXBN08Ht+D26+MipRnFVhHo8E904/FvnZ1i9UJ
Pwr2vXW/3KRC++mG3zj5cbZj3oriXZCL6uHBiUk3Gro4X3WmQU0zyWiDT80BP0cHhGZFzRgGEHc3
nKvgRx6ReDHXCjwVJLYNPaG7uMshGpl4HNV4PxdW/kFfPK1CsUJmUR5nBrTfMPt86+zWpUnQUByZ
1ckYGaPn5cGfHWqgOt05vp6vU1JMK9dQJ26iD+jHHnORxDpOuQCQYckrY8hCWCAVj4ZePgdmtPWO
wZzZe3Y7NOqa8jVrRji3RXkVgce8qsjfqWOQMVTzw7ZRAud5ZW29GJcpfMk1GzcXd5ZQJy3jyynM
9H4S093o71DPgUSu650b1+CXh5BF4lWyR7jINlEJtC0z4eYVBiOhVvfr2urItyntp0oPd1PRPFUg
O4nEcL915UiAxUyCgE8SlWwvRUhJAhv2EgnfCUzajdHUnIEBP0IbXrvc/mQ6uFex0wOXdyp/DXdo
YzfNN79z4cdOag02zwT2wtIIQRwcpQTa3uL3chpEa8rM+6MZnIuxfWBOgM7dwKVJ3/9uNm/aGj6b
baJ4qlodXNjwPfuYw+lKtZ+N+ow+0N70Y0/JpQmfdtzqyhdleOlkw11n9vQ+C/qRTN7hKI6tvs8a
cAs5vOrFEEVTOo+I2IhLuim//mPXM16vEQdJVTBYSsfhgpD4kiW2tB4DyYyqCwyibZpYMpEZSDeY
i3zd2QX4I81mfu+S1FPMWpBVxosCj4b8jtIpbodfLy4wYTyVBNw4HdZAtbw0eMfULKx9kxtL0EX3
jNIPamiu5BFkEMViC8S3HZroNLiPbRQyJzDS+QV17iaxOrU3Ez0ey7FGgWYVZP2K+vj5YuBk+/Un
liuXrYMN0XT5b4DznLEChiTj+tiGilbm8ie/HRiimgMo9QJMvN1M1TGgLXUcPt/h719bXYa5I/CY
uGawpU9Ohz2oL1sQRosxDqI8RrKI/QNhAi2wOJgC32QCmJWW0BSX/uHzd0KhhH38+6+P6L41ma/3
ceYOuMEbOLnQ1DEXzcY9DsHh2LwwaCYPZ/n7z28aRxRvozRQFlg+D+i2MbwV8g0Au7mzckv2H4ES
JRa3mjF6DuKrtulG1P1EilOIQ94CyJhXWBHziIsxBwO/mnLKCq4A3HtieUmaLD3OV97ypjIbevXF
THp2VPrRQf8/7s5bSXZk2bK/MvZ0XAMnwiiJ5Lw4UWAni4CTABBgXz8L2e9av9tmI4w6Qmefqsqi
CUR4uO+9dgBThHbQ9q8Pzud3XkgGhcMN/nrFDOxu02sNyHttzm/CsPthmI/Y94eErWI50LZa6LO9
boylgK2fEARonRM7R4NatWCIG/qWEFZIAZgfUqVBMsO4HNdgMi3zdtT38Uz/7BVX/0itqd25UA/Q
clt7zLh/hC2UlVFw/bZtvpazh/P+QD97qUmHUrkXZK9mAbDasv3vD97/lc1v1nCyfLsFRFNIhp6R
MrKJz701pxteIVsyysH4rc0dHD0iBgeIsm1Ay5naD/a4D1bAL3hACKAQ0XSZReGpIxfA76V06m9Y
8u6p6x8y95AG6isEfqaZQUeXV32dONcukKxe9cF4w8T9anVx47cBYLvcfgwIWBqnAe6BLnfUxD9l
SN38GVqSOBbGoZgF8TsUxcVR+gcUmK8NcFDkOi+DTQXidH/UjoyMSRPkWIqbY5p/EF8+DLXNYbNS
Bx/N0i7HWwgZjTWpp2Wu6waIuRYBO6UZ6Z4Noz64i3tWJeyoznhMo4lD3fyuvx8a+lEMHWS0K2DG
39+fOYJ40IQz+/yxfzw1zuaL7/4l7x9WZeusIP+9/eN5nTdbTO/vvD9vaghXVIV5KtOcqVBB6C1o
wQyyrforrP5kZqhdhBe/BwzxljXdprwalReHCmDhwKXcdzW+X2x2SeAeaqkgO83U0xDkNmEDxYPS
uJegxkhUw25vBCmyfcgLksNQjrvg0TTmSZilQPMitd4gR9oyZryyy2ijiwVj47ZynrjlNPUXcnt7
IbozBoS3ssr6pLF4HG1nb/ZxtnTTaDl6XfJo5GVCRU9xU5Rg2+whOQxNPpytiNuqnnt3YVbMuOb2
JpB5Yo90sAMTAp2U+lYpxTPHfoeaDgSbZbLctepaR6O8zONiWtlSe4ImO2xNGVJ0B+zFLjUGFvMZ
Snk2ag/Ggmiuw5RtRKO2+yjQd7UVkTbjevUmwWwPhBt5dYTiOkJkvqETyVm/1X4dZ+AeNWfnD5Ok
xEjeq6GkRWPib2bPH/s3VXO7PZbTP2QGkH5q219N5p4cuwEvml0Bg3+bVqEe1EhZhuGxYit/6VN9
o6aNtcPN7Pcqxe/YbFrL7eA8RC957ZLtUzKo0/LxG1Dqq9CNcC3mQUBTOmfujpfYi9AbaGG7yAlv
d9voljT9O6s9v2K5Mw2ds0QUPZvecHWIqJPM+6dswBmacp+1fbXuStEzc5nkBsnXj/LNOas/Jq79
rNkhWJw4dJZ4J55xnLR7y4QMo7QZCcmh81uVfbBpplNQkA7OpG3PHBNKE7pgaHdWOj2ZHFZyS9fw
Ab8ZtvnlFEXIrcvsg7nauJq10C3T2MHh54EbOWupqtiXDJFkF1SbuM6vtHqpcjmcG9GqJwxXNhLQ
4lSuLWVGo5hkR6jxVQFL4RjRtQ/hhSIGsDIOlL1JHEIQhIQueILWNcETiroCastJcyVS+zBW9mUy
GF6lKEl0iyBYRx+eQ40hcFFH34ox6XQXlEMhGoRJ8jTkw4eZUq5GRn9NS+ehtulVtNaj2gOjzLr3
IopOjjVsE3r2VoLNNRnzT9dBfzZ1xNXjguaKLY9lUfzh1U9xh4QPdhZ9UWuRgFpEO31Mjyz0KnOl
b7spj9ImCFwzfyQjeRZoshkRtDVWz+xEXgl2qWF6NIQV2vrRycdb3ri/FULzCiGBV9cqd6d2hXuI
BubWafan/tzKBh/gvFBOovwaVWA1Q/QDtZbmWWD1fjgk5yg3PtJpbgXozCya7nX09IEzUYJYAIRQ
TZroKAxngcD9g+syXiUqREYK7vMYqq+ta0fLBJ0wfXgwIvPXQS9SU9SDMBqH9GC49ZOGt5apKhZg
V8l9C2odNuR+lgE61Hqq74EaZ3aLXyDTyfx1DIb0/OBpA85ENfvnRLQ4SaeCUb84RLL9ILahYPT/
FrtpupJsq7mGI9fpAu9Qg+pKiVptFesSDYbYQDaiDSroUaAh14reW/bacDY6my4YdtVRppuuFkd7
YLDB4foShTq7+gUmySIyxUtNk9cOrWMLRIhMHdYs3cLWGEQ7lbBDm5kUrTXzq1eR4eiJWI6uBso/
lNS+qnx2m+Sxb+AQ0XkdiHRMZMkERKH1i5OH1YoLMNEoYPnFtkrtbrlLZ53wLumbB2kQzOyR0Wij
E2W+SVT1dQxZenJiWPHdSigtimwvMg32ZWhtyZTgwAAjJ+9faTAZjvqL+LmQHhMCYERlOT51AHmq
vqIc07I9sTUAiBmAAAjcdBb6R40GlhZ/IQxJM+PBSLGoOK130yyQoXFHhlTUG+smVlHUWIDmiriB
QF6icm2QkvwJ0dJBdwk+px7GlMbPkXFXRsrVIvE+VScENcwrpXGjNXGYLHxKZlB9te3wZtLXSSoy
C8rxp5LI0Go7YHblWBulbQhmtl+YWtBEk3SQ46z/aUvBnqm5D2ocbqT4CNRg8DllndVcOSXa9OXG
3utAgBa4NQpxYxW01kTRULwqNbtt6VVfIdDzjtqPjacW684NtHVDY98fPY6nZvPOMAlybuJWW6wK
2Ly6Dl2brlI9DONO17vvoOX8ksrpWtvg9YMIBDeyGZrlxa9KW5TNtXsI64CbEjXBmIg1x+TnqflS
YmxHMq25Wtr2oHXQyZjc0z/Kn/JawzgmELWVUYYFndyCJCdJM3TiU+zVb2GhNaBpVO8S0k1dMEu+
AWjotrifYpDjZb6LWEtMhUEEwgQik3G6LSeFv2cSaBNqUFqgk24cy4k+q+pgZ+8i9ezNMnq1mrFb
FoRK23wS45PRpSj1SuQVGmo8K2gT5hT2it8S3c/cXpKO/RVQ1BzERCJk2eMVkYRaTTIUW4OD2MpJ
4wi6TggNt0K+XtqcL1VV1Rg/N7/pTIX1kD3FKVzKSNcrmN08f6qRVuFqJ+6qdU3IqRVofc17hjda
QdtLaaGYTbeh3IwxbUsa0G0aHwprfBDM846e2TpHOxako7tUjZqwyiOwbpIZNP3k6dkt7JwJcGvR
7gZmYj0E86OcH9wyJs9d4+XFuwceYvadjAPZJAMtcrWaikNscEBM07mzhFpyX2fSW882zDHLwYgJ
52InqOfuD66cKGbzZS4sb5NazriPGwNNEG390O5J6JNsoppJFESfEimusJWc7w/aiHJP8VCam9PV
ZXAP7KCfXYmIPmfg3DHIIC5n9oCzMAGa3KH61UVpHgc2Q78KZA3obiBYEHTwE7Vq9+TsqkiF7mDB
P8xUSz/YcNwWQcv0q8v7+rnVhnyNK4IqMUlIn0245MLWwn9evoQSKur9DTvUxrU2z/BL8BydafUm
twGSAlNH0Z0CPTpHU8S+alPNVCqudq/lzwOuxzxGXfHTmEAGjZkJmk04q7Q63tpM6HxbgEtSI8Q/
TmCcPWdANicDZWWn2CLg1JHi7fSEZfU6qUk6x702mYAWdTV+fuiQKE5avlrHYHgqmfKPKj2X1jsP
7qY3qvGJr7LUE/I92dQvaULYg9lpJTI8SPV2b/M1NwGA+GM4ssU1eoqYUVcqXuRBwZknOTJEJNeM
UiUyztgpHhajiHIiS7TkIIeODcveJp54bCdAvCm0omj2WWKiY4gxKaehtuTSjajdbYnyDnkM1O+K
291p8boPCXgiV0CyDFetYGeKGz7ZUMO1zZ9sU9k04pWKvmLTtO6y71BfIB7ARGnugxhBZWM01IrO
PszMa9klO43GHxWU0uBeenWJuVjcDb2yMmNfDQnymTj59YbEn8cGujJJ6NHMcNxhPziFg3BOUTJk
JKDVl2oi67nJC2IN64+0U749szfRkoKxCGd5SwlUoCENiN9jBt4E6SErMB9TBIKsGFhhJnkzx/E8
dcVTWXQpM88hgNdKZFNEDWeUbJsFppbYUVZWTYaTmxOyknXmbxoQe9/SzUPiNJydJDjM/00Wu2/i
9H4gPPEWIRJjrBnVfXZwA/25GuPx4vZgzDrWfwNA4TBGH0pWPpaNArk2DBCypCi8RiBaMWWKyewM
Zj9LtVmaACZcejAjUWxmK81l54a3LCFOxzNGWgNwrE5J/AWCz9tx2KeBajckrNdjRWgXMsw4wFKs
2OAOC0IanBpLNmBELaxTsrY5HsdGAkshmEPZApUZmf2GSya5QqN+F5DQtEhKkHwc2KY+OXpgCVbk
oIDTkbNl2hswHPcLW2vLbZgaIdVMG22NgZN1kqvYIe+BXH2wN2z4LJ2atY+Gpm8T8ztIvYgaHMX1
wGj1ECTRVVqdsguYSbehBm4yLvApRdqhSQZ3WbohAqysI2+SHuF8jasradAanrxUHMYWDFfBhgHl
ZxfJqgb8peyggjPs6aYHEOnXSMApKTwIGMw74mNhQY5KB+fCfviiDtUHtxBQAwWtpzvV3s7RiL0t
6eTpevmqM4Xa2LK9FUkCOcmKH1EVz26T4TgmhJJIQHoxlqpFU/Sv9RzsaveoTph5DDbNWTuEjVS2
RColTEim6VN0taStaB0bFfuAWXGi0iX3N1PkACtlsuf6iunlVVcLONQgJOYfp8J9TiKfnJDShA9F
1Zn4x60D9ErfQrTMVILMIBQRUOhdHCYQ0nj6TZs0mDSpSw+dicQqJjsm8Nrb3Rp//4vlRdut0vhC
DFgTNNhCp5fK2qoqXbvKdQ7EuqCLrGGdlQS6LDINgl9KZYXCHPcnChH6wDQpXDM5Np710MmRimm2
UNzNfmpPNJXNBU48F7R6x7KmrYWi/1yZpP3yrLqtUWh6eFrBFCD2LqhBuogkDqgAHi86gShWixBB
dzdOTzIVNgyqgsQ9awZJ0Z4wF8IskpOjMjcRNsKR1CVyBXHcqfQag88FL9CK9d2aqYbKLRzzZ876
zMymaMvs5ZBqKcUmbpoyvUV9qG41m2ZwM2kwJuNbYSJiRdIS/eW11zpz3fcMcMnpAwbCHVDFqKts
ovM20YrVIQJFD0oAAzgmTWR6imnhWfg0qh6bN7LRVTmS7xcw4HQLzHOh85HRjPM5YT4nJl8yM6rO
D0Wwywz+4uii9jlGq0WDA1baaGbj7NkUA986xWpMz2RrVt1VGlRcWcOnRwFqyaCGVeIFhMzOz3Rm
2ul9SU0tAbHKDD6SLngO25GVjhkS8jVOu+Dkl72n/Bpd5/m5AILeTUxoUgzUNdYQdFb+hMRIEfo3
6+lsYUuvWkUvTu9JSgO4iShLwLyNkEL0RMzGSXeMAZk6GutRqpImFFFRqxU2XZ11PmJ+jJyRe8G6
KL3Ji6Rbj4RhBCM/ldsoYH3wlFfJ+NFKzmJ2xdRHiXmxTYKQojGhMFJQmTXNcv7LMIwE3eZS3DWD
EvsDCg8anBsHcaFByudSgt6/7ycTGQvQuXdjcu106yuqODpUHp9yb98R6cKBMLoN1JJD0b1HE6+d
VioEqc8hHgUilJiX76wnF1MzoPxWQ35IvETb1hgIGtkO6zzikOvqlPNu1isvdtSSiEPYoVDV89TY
c6KIbE8lM/ecmenOga+8m2tgO+vFNTNYNOPR/JBhb147ykh1IHnI8iC1G3p3Tdt5wkMEWYP2oe8H
Ioal/dGEdXa4Pyid/IwiJdyPSmWtCF46ErmpBnPoR7fUOIQcisl5i3oF+aw16qdxAGQYTDjBWUcf
GbZ3m0lXHyurtdesJdbBkMEBMQr10ECOBkf8rXDFp5dpwD0b7SGSXKLtqKx6m01yvqjUGesQSfNd
cRgmJu3896O9trdGnGlmsJ9MmqD8lscBMKPeepv5zD8OwKYQOKm71oWDnHkbmvz2Ai0CgzsgxFmv
1rsxxfF0l91qsjN8TYeOIHn1KAy6hUeZ0M8nNb3WwxXsOZyLjP64EcNdqcbvSYcSNCVTakn9+GCl
1dkZQixlwCJx9zTQOmcLENcScNySSgaJA0VTZqdPZmuRxDP84LBzl7aBAFvjtL5w0A7xs1UjYQcC
dqH92lYu+e055VKIuqdoxGtNZeyLgTXovhDRXimBK0DKrBq24yBT4GEat6mYT6PS4ewfx5dWcPc7
zCWY3VPcioUYCGlFGbHLHab+dNa6lZNfchVkCaR+sVWhRFApohfRTRQdZAXw3ViNZdO9aQqGa/jK
1L8e/W+Oh6BW/Tar97heUNt2bKr3v5Ntvys92jQT/iYRaPiO55WzmgaIcFRbah++TBSCS0pX9noY
KBpkuZgh+jriEkCYov2MYzQsuSeXSmnixpKIJcjJoGgdaGTiqqOjwL0aqxb2xCKhZ8CCpWssNSly
n7btJFUPQwdS96Tr7CAdO8u4iva1E91m83/bZLe84GpCSIvYm+RiwgWwnbvdU6i1ryOXFR4lSCr/
fQmqNUPvBM83pMdnbdmlrFjpyPpI4Hshzqk3sj+6u1iL3nHRQ/HsMaJBhaAs4Ull62zGnHQ0HRKr
T2/tR8XATrfMXao1S35wzqeRNdnuT7SuR4BVpefHKD+tEJEJ+gCSEmh7+y5WFy1/5Bx/VkIMgo6G
YG5er8BqdYgi0OyzPjcjB76Up5s1JR8GEVqVOqC2ZjzdW+rYSIxFzikemQTxe3YyLhXTPjpzn5Kl
fVoH1Uy5SMkVc+QpZpGBlH9rNQm0PuC3qUizIsiXWf+0zYOGfHTa5+T28jr+tSbKfq9oab/2+uQG
8jDyhYFZJtNIVumMQ0YsWmv1HpBV7nbSWTmTRGfBFGqR07d967pI4BYpw3XmhCPkMDRDPWjo0pA/
MQ2drRgs9QrJ8WcYnkKv1D9pVKB4LqbpGJt2srWMqfZDzOpLhQZVqarZvhQleWu6PBlDt8s7Dn+e
Zuqnjhonz4hJ7cox2Hi2x30SQEgpkG+i7edyrkAeQP/L+ILgCOO6Ecx3i5tVaAA8Mu7H+QqpNfnV
euOLrhcnmALnvgQHEtRwkTG979Ta3NH75pAjNcZ69Jn7+eqxVKCCI1WiOq8EgwcmLWBRMUi35Jbi
jiMO9nOSZM5m+JxtM32b10PuE1QHzqqK4lvkBM9lKh6KyXxvxwg8m72NekJQ8LJJQHWWj2im4yV1
ngTltdHTITTiubOfUe6a800kBr5RU9LYm6zZCplXZKkR2YDiZ5FC8wTCQpNnGmm+qazIXlYTDOZs
7xs23EtD1Q+Y5pJFGFrZMmHgIZNDd9Br91ap7i41PdyB+i7SCEOr2uoraFyuWS4uVVrPg8uc3Mx9
/MyFl5MRAJjXJn0ORPQMc+y4tE0GKWx+yc3GTL0IJ28737t60kzrnB9nUNznoWW5q1UwYeSvn6VK
rSjncmIwgrUpcCu75SWouBnUArd0Q6vbCs1ziQ5vcf/J6w6XdmKPF+EqT7IjF6cbsL9RRVSTdwYy
OnMs2QgMB/tm67HIga40B+csUi7/O4jqfruECRh2szgpaKfpLfL6hpgQpCQSzKpYlgLE8Rg2Xu35
3dwPw6KrjSXGElYH/LXLHPAHsVbklplnRWRz7rRTs4CpwW9MoNVmfr86IrWidHWXWYdUCMlQHQhe
SZOJ6Xgy+0Au799rfm7DAgceaVGGFcyc+bhTOaru6wZ3koxPOKLmLj2bDuEkKTGAZEfqtEMKhWmJ
zWJbSS4KF09TZte8eDl7mMyzm54b+zp1sY/NnCyii7eZQ0cxCGeBnc2vPXnJuBrzg+XCp4rms32u
TKe0tL6sipMKnHKk/bSgnajyNpmi2isqn9fOI+m45nA3Z7tmGZaBuzXXJXuUC2juFA7FigA/skk4
iucZJYLjekvSdmyGOxgylN54EjoxvcjbbHZx8uMSGicuiHgxb5tcHASR1dMGiwZ8UoH7LMW1UYjP
kldulaTeS4OxRouVh7gBoBTnHlNTU3JkhLwV1CYhoyLmF22aJ7OXrwRG8YPWzqHtjBEHBdu0S+5Z
EvXXBG/3MpviW69z05MKvZHexIktpawVuDgwINXbEIk/GssJScnk0TKer8f+zkcqO5Of9ve+duOl
o9GgoWAfym1HXgF1Iy/ZYBhPrqiSszOaP1l+A2M2vDMGVUfniIsOIX6Gphcn885I43EvtJq0vsD0
lpaTwPGs4/SS0Hvws6SiCWM7oItyeNtaSfoUTyj6iPAnphoYhZEH4b7TuIN2ZpKtem+YE+mjpVen
iHDGhhG/2sY+zcN+iaRnBas9OCkz0V13xmfXQBPFzY9bo2O0Av552zXNVeNnPCQOQrbRqndm3It1
PV4aOl4TuiU3CV69Qqt3FbYcdDj2pgtxDU4VPA2YEVpMxjo8mXrdGpI9NqQAwtxQ+m5UTOtBtFew
R5haxjR71AyUNyXLN0YassxMXSanhhO8TyzQslDU4jpwWnycEHBK9CR/IX3+v4UKwuvCcf9/hwoS
JRoXZdz8B1Pwr0/6N1PQ+RdYEgPvPsQMHZ7Kv4GC2r8sLGlAYlTseBqQtP/6X0WJReB//5epzx/i
/TNlhS9m/g0UNOx/efh5XT7F1u9f8f8FKGi52j+RB66mO5gg4frAEzRAQP0nqia2Y65hrYn2pnxp
So/eFugOZl8Mat9HsyZGN6czZscA5UHFm6uathdXrequzTT+tofqdxKtsrWiWtA7Q0YdBhx8Yu/K
NpvvCfvyNrJFJKFARa9MmKrA0ADlScVHAl+xK78C2HO1r9DonadBWMdJQW04WM7ErGxykT0Ce9U1
0LMWk29v0IEcCEbstkhY0eqR2cHUdmujIUg9e+/LSgBfhnXc6cchS9VVgaxP6xPEtojGscCM2Fdx
ehFCLVahSi5LzcRNgxK44ThHpyjJXt0xnA6qsWNkra8HYsFabuKCOND33mbIhpt4LIr6imLaHxH/
Hx2UlzkyK7LDmY4nBj3vEF1Tn0n92KqNcW0LNzhXEbCqgGxna6SnG1Jhpxj93tShhkoy4NlAOaVu
jAo/vrQM5PkxAk4nWbmEtJ/vD62t71whxhUnfX4G/hqZjo1fgopNybHwOyUxVjRGcPXP6TEwmx4h
hiRni+/X1NW0sbT+UNV1wULQrwQOvpVnW+XKqcKGsgJh+CAluYEqw9pi0rYIHn7qftypnoFvrVHW
jpuVG7hGF3NoRyTjNEqddLjWWecsEmhPAyoQUJMUa01ibqaUfYuEAG/PoYYJ/wqmBkVa1eD5RYyq
DMXBLFCtx0QBrCMbg57Rl5xevQtYc71G3DSpxLzl9JhXpkV7vcwJxG7Z4bMMUraV5G9xFF7cLOqW
7OgH+pvvaqAd0r4xHxS8uYxs2zm8IzCu9qxQLhz3k3KyXxeG4tMIrA6UzvFKlGCoQTfKveH1TAPs
KuPgozRs0FQWzNcZQhnLdoj1hYMdEAmCnf31wK9mjVH21MUZIQtzc6guyfChXtSLD/LYliVaG9/S
BTMgl4y3PkBLLNx468aEpBkRDKJClxCcO6asTkM8uKVDp+YwOqSpOIWq9ujYta9HU3thuL3QDD0+
pYTyNqGhrXT6CUy2+2fhjOEZG9FOSVMoAkbp3lJQyyRbHfPKbh7HBl0sthUkRM7SEPquE1ryg3jr
VATazYxK6BUBeG6l6LoLY9mrIjSKuoJIH8bWTFrIOvHBSwRLOvEh7cE9xdkDiXIJ/hwyJLpW+3Jz
dg/86L6aWsSX0PpXPI/wXeaDeLBj+loMEkLUPn6Ju8HvgwzVcU6DMO6mdDW1cs7GrFG02xZcUoxT
eRa5PjO79Rhiho/IUqXDgQWQ/VD/sur0uZRYtBAL8Nm1SpBF5XIYgNiMpzhFvuPu3CRC0CUm8Mca
xg5662AmyiswqDXxTIJsw9jDscw0rWRHDkfH2RA4TX7YShDOrcX5Ohhi3wYTsHBS5RLZ5OBVgCG6
kuHXVFeZrzT8iliLcWT3S1s3GFxq/U035k42noyckYhF9PSCdEi5sJXBJjhENGdY+2cjfxhEto9o
tJmWWfh9SiubxKncj9xbHX04pj2sf+wcuGOvfxekgqJOWJjXti0u+FN79BDifQQGhbu045AypeU6
NrVqEZQRZXRTgFIHvYWwZLpS5f+KsH/iLEGBDshclNR9oOzdYNjHhhwIoqiTHYL4WzZgEY3M9FZn
YgcdqWMw3f+SRBQv1bT8arOq9Yl6JQoX6SUJsiE4AgsyuyBVeYpxQHIW9cFGXsMSan0SaURQBk95
mP12ncFnmSO5BhpyvKmsrxxON8rckfOegV4xB7CmN89UiA/PguVY6/TzhvPYyLNdNS9xJj6LIb42
WQBtyVZCAhk4F1VTA8bdlZ85ScdQX+gLWvpIFAGRvp3tsFXpAeHcFK9D4dAxp7hEmowKCFYMeI+6
+i5+6EdfUegNe31Uz3ZLjZ8NxiHJ3ZPuDLsoBySH22qTRBY4F0Yjvl6p4cZRMRHYrvGmB9lnlnFS
5GT+XcXqrurHD1zm1Vp0xnuYoqZsRfwGHexMJ8faaO+V2qcrUUOHgb5CLzvmPEmPX11YdvMWl8kh
YHwOdX5CLIeXeWE009NUdL+kb4sALYwRBA8W7h/aTbiP9N9ywkZM/I27RVpaXhi+OHStJ0IWImdR
uu96hlW/dJgicq976yGiTidX+qJ6ZxcnuG/r5IUz+MI0X38TZ4w8Dz7BquV7LVq5gl7b+bDO/sRx
fOo0gnK0gLx71pYXpW6e9H62YyXtj2lBuqkToq8cZT144SW09oFAE14VrNyYnoNDpEzbvsBqo+tu
sM7oHZFZy8e4P6o073YpmpZF/Bs31h9TYr+LYvNF6C0qnrJZ5V6n75qcUCv4Xqr5OIZII/EaU12M
EGKU+Imlx52ZlI0tUvhb8arNZnPY9DI6pU7xAEV7tC/M0f9YSveKyx2ogPnjsgOB+UrpbmIZzcHE
6eOH6KFHVOlYLxVd29FuoMmA0owyotzJ5M2Jk5nnxa5WYNRbjo7+wSmuOvPj0es3Rlp4bBwEBh7h
Aw70wCi/cfmS/ynHF5MbY9kLvw3zb27VaadEPXuxKeHXUHvlYAoygWelhpU3MH+hWjoAAmSkygC9
p6PtCUD3MgYcFNjqO3b8R3KuMElU5pcYHiBC2svJRr0rc8ukh+hCK7Oig3QI/phs51hJNCkWArLo
Mk4mmHFO1OwbLF2J9iNzttLKBmVHd0aLVlUcsfBIx2eyd9O97NKCfSIY+UYP8zNsXoeOZO1Y2yBs
5/DMJSvd5yDdEoz30mWjvZIcGgvOUwUCdy70dUr9MWGLcmrCDfv6zzTO4tPhynDqURPhiTySb13Y
u0aMe73V9u6YgLCo3rQR2L3NJaYKZVwIZcvVuK7UKdp0qkFPnTr9EBfurZC/LWfsTdnASEfXkKMp
Lb+GYD+mXySjbqLULZda6Lw3BRlfofUN6FCnq+r8xNm56jvl1E5duMBgRGSl5X2gzgyWqF+5eVLW
PoZ2vQV5DCzCFa0AdvnA+YyL6lAY5I5RIJzCyiKtKfVcoI10owGGXyJmHg2lHxesr3e3yYOLZ08P
Th2iQmlfUIrs3bmuVIWxL75NI7xaGpd1zGRTRFD23RhFfUOursNGmjAoAmCxA3e4LJkQgvZax/m7
UqVXxu2kFdM2cDHnjkuNHnmAN3bopwMxd09OQmdYC9WXVptzjnKWliFXnyWOTwH6OO2T2cPxNuWM
TSlOg607QChB3I1wlmyOyba02XK3IQloWutej7Up9XhVOQnA+Lapb2nwakXBeD7S3rJaIdK901bC
M7+GtNu0pv7ppe0pYUDoRO6jpU2oLZnPkeoN0nsCq2SYu65CxNmU7nZKn/QUo4RhW89aXVQosFp4
/M1JbxJwKRkvP/bZbWEWuzploYMCMq5j0oVtg30wr5J+1ajoE5Im3HDJxIugmDcZFU+EVGyxj8Rs
jLj/03Klh6OFRmIyf9gN6Tb99ZH727EQEUhymmL3Z98f7h/Q+durONz5an8/3D/y95uOHq0DbYy3
/3j///j29yfff7B/PCdNkwP+yGKTyqLVMEzyjdhhmdve/8m6j9fi728lLG3rGj0jUoITrVI+lU5a
YaPkV7o/aB4mkr/fvP+LeK3/+T5ZG1iPVXSZAdQW6f7J79/j/izzP5/61/vMvUqdyjGZGJ/GJLFI
zg9TLvFhxwF98EAF03N/5/059werxlBC1kHug/EtI3pL//j8v9/sUsJR0MvTMM+oI2iE/fsbaaWd
bgR/oXsg72ARaRsJ5FDanCN0fx9uhtTvMxws6RBjfCR/Cv0H2bXRHIoU5QNetfs/pRJeixaVFrzj
Pjoqp8Y8s1tN1onzRJK84DSzfYrSYMVOvZ9NoR/9g/GE0uKCcaz3uwOVCzK/l3xTBH71Nr1RkTI8
K79QwK7IKaaS3sfPGh1kM39yj7ZCeM3e4RTko7X/SS7eOaBN+IbOuHIesmf3ajAW+gKFhke8Ho80
X3OflD0VP86y6tfyh/uXs4rEZFL6+SfYDFyxuAKdbfynZ+HJVypKik1OSBTpmfmm/cI5M6PQR1gs
y7L7xBZOKErE1rI0bs0pYGrmNxuUaWvctv0asSbxoIvgtXpODx3gk2jZQ42ZPaVL5QnsnmRLO2Ub
t11rz6a5jwhj0oaluQINd85D/5pd3OvEaoHYc9PKtarhJ+EwG13yffkYtuvyEfVYnR15BCUUlRhS
kUBDAWIoDI/PHZGrnHjUHPqVi+anc9m5yCfiy3TDjnOPvY83+QZ8PXwUHKIcWXufLblAbsM62roc
MLeGzliQsk7iDGVX981nfCbm8wAm4UX5cyWstQ2WKCXofR2yp/yTBTq7xgttW/rZU/EkHoB8LEgT
zxYczcIteecUuQtSjf5463fHu6CuAzIRYF1Xgn22zuUSlCGK/ZhUDoIWMCbRt+SIuWT2nPxB6bSt
V+O7ealWXxxMw6N3avvl+F5g4PpEkXQMacQ/vA2+fmHydyRIBQMYCoYFwjqOh/Dh/KtgMLd1l9fU
x7E5a1rmxxLWr29eg293hz9/SQT4R/Ds7qxwsbGv8cne2d/Fjf/3XGv1m73LbvGLBjPgW5Hr9s3E
jfR/uDqr5da5NExfkarEcCq0DHEcB32iCm0xW3j18yjdM101VX/vjgO2tLTggxcyO3qMPcyfbMIv
BkDZWUga3RJHjvZbg8b9FR+rNyACj5yK6LDrIZ0GuyYZddNb9PFtvZiP5iNI381w2ZvVMIr3Vu3i
nSNrjxSRDODSftK4hR2o4FPgeXj1S/ub3+6C44u5q7i3+uEcP71rwLTcrnAOBvy+MzqrRd262k6f
IQDbqEWBZTZlF5K5A2MrkJ7Q+YWletQefpWnp3QMBef33njdV3PH+9DNzqmHz60hOcPLc+aC75EO
qLOS0rLwLnMSFB80HErWUuVQzeknByMgGgSt8Av054zc/bE50yCmqfEyIcB8SNlxgvWQzoxUfSrc
GSqRH9YvqFXFN5xK/+93KWj48b40PQCJS/U01KwAiu6ZCw7MRpsa6b4X3jc7t0H7i24Nc9m571J4
lJM7O81rfyRDka1XNaDOQq3HWb+ZbN+n7Dj7nYv6omanD8OpO9+vd4UtZDmbp1lljr+mO8xoncT/
VcNuRzuisNz07href2bKb+4ElkPLgu764nZv33nQ7bCweKbmw/kNiqTPuJSS1jiKUW5+Eh4iF8U4
SvVU7bblzMNklh1gZMf7bTD731Dix9MLTmYoBFXnpjpFcWhQ49jH5UHca98CRAMnD9cLWPNoN6Dy
p+/mNkwfkkeUhizDqU+gYW8USeAnvGEiZOOWdUu9fI+fcLonz6kvBEyMXB2A6RvLiz+1NkoORCme
eIL2nByQHfQRmCofbnXzKF+GfxU6b8sZlbbBWVsonI6O7JHFqNFFbj/7h/QJK7aB1etO3U3+AYYl
Sq9EupSy2tFLA+qTqytBk2MhN3owr0cBxJP6Of5odLLvp/buq4Dy7BtIkdUx/6XiOVPsL9A8Oj5m
rvCgwc9/idz5rQX5mfId+gZaFa6GTSUKOsE5objpsCbK3zoAnERspXxNv5UWrjKCAB5bGEBuuz0x
WeqAUfHiPd3v5SV5Hy5TMBpnRmc9IPrt5Oj3fZmusdI/c+TKgQyECzLvz0xPlqM6ftQniUfUO9k7
LYpKC/DDoua1ZxWiIz7jYXBkjcC5rp4grAbDC23paq+aRyQnMUqnXgOgNYFSQuvMgbsNAZdHP/1m
LuHVdmJcwVhoJ45AqBWHwo3ZHCZQIbeOfVjjJWPQBvEl5aD356+FSBUP38al/MMG7WzPnlJN/Vnu
QebvQEiKP2CJ6ffpp8Qfd1C9SqdB4Gt4LYMRyFXupYR4mfxE4bJ4voFyqD/jS3FFyOr8xCWKv/BM
7Gm7aZQEAfuHabJjvUG1shHf8afYXR/uO3ruf/+Lp3D9QuviEHt+/zKLCIHaq0ud9QEPaCe6VI/1
CxhosGXqLppsRqLCiQ9FNARq9KD4FofBNn9X9awR7AaZzxXgw415LwF4XzsioG8bfnwmBFtH66X8
5WRgG3kDPCAJDuc5sLXmzDzneIv2rS16+IHvttbZj/lPR+kWM/KOMwrInt2zVtqAA8rnJOUGkai5
SF+Vj7Z17klf8m+5B9jAsv82kAmRAcraIxZp2fVu+TRw032I2mPl+1AftB75F3uvtwGEUztzIlrq
xkNG+0uM7eiyhumvNuhO1jcehLNm6xiJr8mzhZsgc+Ahfybx/rq/IS6zb38TbBHY2ZRDe0Ohy2Hz
ZM8AHCE72pdxmFbQjLaPfO+nvm9ClsF7/BndhIMStofYB/vFCDqjzxG7r/tH5CSpyheP8md8wFxt
pgKCiIT3tzG5bE7ubPgAAovXx7tt2hTogLdinPXAw+lfTClgCJ3F2x4ilGvuN3Oft2naBvAjBLtB
j9eG0sTuiPMaEEtMDT/pI67sdTFj04N9d1n55mNzwLXYIWkQJIoVhENrfcN9kYBn82BEyaB8VMfi
oHJ+CUipFq4eHSEb4wcklTtjuBpm0EzXhNJvCiQe4GvMo8XOQlMP0M6lJ6BXzm9gorG4O7higObG
Ubhalr2gvVd6dNYlH4G6XsFF0B5u3TnxM+ux2RlegBIxTnZIP9u6wyx/AlCKRIQH2fUcTee4/SoM
p/xuhecOBaT5RyGblBXrJGD9Ku6xHBYAYhnxozQgjtCWnvCarfWD7jCXy535GWc9xpBzIOzuxmdh
MjmGsHHvwImi9VltCk+kMW9zXFGmmo0rJU4tAuprq16Ov1/1LT93sJRQDSJNbMFpoqk2RSdEX8eb
inkeCyjes+1Iu8KvzhnCADvli72N84RAWjJKMBg2y3/gyZWXyuTZ+oQr7UvO8TtTGAsJVFl4Z3ae
BFbRfvhtnfYFgqrkNBto3yUEJaBuRjaPp151tadWP1KPr7T9ohBBet/rYYxox9imaiOaJGnB2DvQ
x1b5BVQhkXWO+AsR9726wO/sne66NrvGV3/VXwGZa0f/nQLFJIz4aM6sc+MNX5FQRAQ0pGIimw58
aor+VFfs8kmiAz85CTqyEwphe0oleUcFGoq1OyMuvLBXOJAQU3YxVvxkC45+xaWUeEeeDkBIZCpB
4CQqFJ1gsM97xGcoqawFvuK+8BRlDzF8p1N+M94j1TXVh3n0Gb7xR5Dc/4wHex+GsEPuqVxzwJnQ
1CGjXZwFEg9g32FzJXSh/ChOIeBP2n/g45TtWXos/yF/zfdZ5rOegc3TeOLsfVannYbEEM6Gjn5a
9iJgNK9Zj3X+OB9qOv7bE7vDey8OifgrqEeUsMrKvSECJ4A5JiySvSjA0RSNBs7ndzxeh4fucXmp
Jw8tUbF+GgH85cGAwN7gii99uhPuNPxxmCRICxX9pPTXRXiN5g9QfgCA2VyKzC5vd9EmIny7U2Em
BE9sFMtkvEtnpEZ8w0KXxyPAWIJ4OBOgrgecLJnz2plCo7EfOAVQTA8yl8Z5e4JPxOGfu/VLcRXy
Z5o6+6W1zSnUvnpOgumxwL6B/gHzB1S5S2Im7RAN6MqLnuznBm3s5yLzK3aD2qncmaYbaC12MxCC
6Ez19VeHqa5YHJBEKpTHQToTznA+3ps9m930a/5Os9tTku3cDJUkI8CKIIcmVNTPSUxrS/AhqLWR
gw4C2OnhTJM2HqHJsbc5U20rHWj0PWJyRnlAwrrM3Hn4R54wsc9eqYWoqDtXNrKamyaNBlKV4rdb
IU3TBAVa95a3CMeqJ5L3egPR4OC8Tb+dda7ohlkB7Zi8dLXvJnnKwgqtCl+X9k12RIBhC8I4R0DS
O/VyieGyJUfK0ZVF3nrMEY/YCJ/F8lTmsTuQkEDG1AE/ESPyX1ZcIDjkLzyA9YtoEN1mfZ/nnMtt
/ljmwTK4RUIvmXbJIWEfVD9N47ETsYJARNEGMNuoXxPivLb11QgO4Uj6y6kka84vMqkKMhXDTnzU
PJ3m11GNOcsJYucGaRdv+WWzASBCJRhaI8c0rWMRm610txAvCy+aj85CYu30xq7eUNcuk58I/5Nf
jiS8fAHSzeDdtz0Hv3el2cfUQjiKCJjY69biAqh7fOZ44Hyy72fWjblXaGH7Z/A4xK8t9XCfuON+
LXfUrxwgqQ/xZ/55P96asLZvzY+ym9++VzKxD0tw7j8NeBjyNJLS9DNlY1pOPIQ3g5iGKfpKWQD8
1yO57C49lZesQZcB1RvMSez4U7hmAFCvyLhYn4o7nmfdy74JuwxH4Rgzjs+N3who1rKhmmH3Nb6x
l1Zue0mZe1gz2HMXoKe4MbhJubcolX+rc3nK99yQfb9qu614EHSTvx28VN2/MsFnuyHTy/fVuWp2
09P8M2xyMxTaRxsuANw2jWIEs7r1yv42MysbL6p9S6buYaKCRXvBZXdlQKlK8Ar1FDVMzWNOP/cx
cdvptB0k85W1xSeRuQftC9tYfRkCFhxyiWdQ7yZ71rG6snhZkYVPr5x6AXv6zB5ky4RP0y5xIAvP
ITrE2TbLlt/Ua35Kzn+X6ANMXrlvgRT51KL+iS/SheXOpwDTGx/v7pD/4FJa/qaX8mIcUPb1CO/0
09/1oLKWfYveerR8jr36RJDf4E14joZzlX3A3OoRUIbZjaIT1gqumT3UlBAIi7eG6fCiEFBZb9k7
Obnhg3zSdvIvBSbhC+Xx8tto3OEie0Q6bJCVb7JnUladHzeO3JlMVXojvEST8kNBxo5ygX+GUvy9
CUWdNy6UbVJ5Sv2q9ZBeBgAlpzSkHOmbwhGiVMSiFKvp6BcRiQtQTNOvYdFjT3oDFN/4rJqY/Q+O
z4mgSbOef43Rjz35ZZ58kvZR8aBKmh91ILlQS2r4PnSIPSU/d/o5Lf+hc/bGh9/BxTKjOY7bDRaS
3b3Ndzr2xGcBmamterBCun6MDXt4mh6KxJdD/FZsollVeayjnfihU/vQH03W1y8TKIwC7gGMX+qw
ZQ2OvIajm392x062m2ctCYTvqAGpAZ4VALMX+xZEABJeJ6Ly0rrxUa/8t/ZbC6bj9JwcorfuZeLA
JOmc7KkHR2snF7iRzrUz3nBPl2rnc95n4Os4dUrfrRcXWmHuVk6Ruxz2LXTIz+jfeK0tJJFCqdlR
5srT64QRi+6yEmv9OQW5d6dqf2zG9+mT84yPuZWBRix0/3hr/qE5DGmWzSr2VOFf09NUdfJbcX2u
AW4d+wvRyHDTOa5rR5YPOIjzl1W9A3FBmfFOHEt1oP9doC3ieGFPmruOtvirHALridj8gKAU+eV9
dQdqmPIH9sY+D1LMH+KHZUKs3l/kAxbJ2XoEKiL7JBMcz9WVWKC8yUvwbNANY6YiorYldARh2z6N
ng51kK3Y8Zt1QeEXbn9a8oDvgpEVmENzCO1k7U/iSq3Zg9qUYweyK42XJvIgZ2xOOm/UfBsDNIw9
E4ea/aF8Ne/nuXviqZ9EGsDDIUekqjpbHZFA8VVzELTU4DLIYA2/bRzF5X0Tl9QR/jlGla+tX/xH
RcYCgrP934MSHUpFQ5P0xTIuc3/QtzhUTx9HW9k19e45B98Mkrh0R+HAZwCwG4LoX3Vm1n9TG7HU
YN71Y2ii6YKUFXU9cvytPoKO5y7C0YKNNXJ5o/7JiA4gkBWyK4DNH9TpCOERkXsj4iVbomDZ7IXI
CRnoTYPsJcKQKHLub/c3/m+ruO20N+uprZ5qKs5ocOsfA3YD1BqY93eClWCUHLK3t5HtZ208wjB2
jTOZhll9olNhc1SZQC3RJy1O7Kh8DOVrsjYWc8KuTvib+t0u87HnSDXXml55sy+SS+yOgfAMZ6iB
W0FXPuCZV5Jt2vOb8MAxVLtsqjqIExo/BFGNJ8e7kqpNIOcPABO70Z9324DcuCIksA3IMiS62ZZF
cyKCDkOCNje9vx2wPLHdXsnVm2tJVqNnD/MXozW+EWuxrQFfzexkm31sesSl0Qf6zt+kLsTF1HLZ
IFOfbcnYydmBxOLwW0DE+0jVKyEmUnbQO/qe/uMXu9v8XkoBCgvwoKmjTDSdTs1CokxRg6WFFZuN
hyhKMgvVmJ3EKf0GV3H+woxDcJSG0gwyAXkQktrbcwpWJBDhjL6JEyvtAqTCQALkWaRNmXtCeu5N
T3hgkNPWyagVqogueMNpelE9sKitTVzts8iUr/sVLNmRgkdLtYYA1Pwgukeehy+p/pMKEVJI1KyI
EbBczF9jckVQHYiOgw7aSdl5ADVlw0L8V1g+EVWuO5TcVVCinhZRgyEsARkB22CkqvQ7aW9Ib28y
UvssfBeu1ETZMgIE+CkpcVk8IDUYp9+Ycs4/lUMRjjIdiRohGGS2s4ARBZiSkyLle5Kk6GOZTspb
dc49zrYPhk3M3iLiLPJvkwpN7lLuEsSv2TY/0lseh2wNXE35Mn/xTmwrGgk7IgkrYeq5AD31rJPU
glb3zfqofKnyQWaDuyVXHLLnbQbmrwh7kthEpyw/oxDBmxX9lV1LZmTILa7KbryWr3SSteXYOtMr
ll83fr9BgodJ/ZXHjnWdDyxkitUgwR7MExOcSpPJ4VM3VBQ9BoS9qyTEyj0S9S0dAbuB3LhpZxYt
JSR8XrXurVwCWm00Q8lf82d+l8IOxmdq7smaz3PnaYwazSWU6zw6FtSLU+MxIeJrPf5uGlwC9B1K
CWQSE8PUBbyVVYUxxVHtje4Mbk/WRy38u4OOWWBQA2jBU8WZ9VsFuT7eNbCy2WGUQ6m9CWz9XLMA
hwCz23hXdMGMcwuTJ90yD7ZsUmvAL0AkmJUVvV+P56DiFHxeQbq3HiJFAicBU+VKYILfmvLnR8/V
c628M18oEvOZejpPF4UFyFiMDfd7V174QHYyxqNhS5mf+SlSNb2GhahHNZGvSblqqMCOKj1ngNrV
Efl1p2Z5Jz/N/MOgDtMHf87nbOmKy0DfSc8rWzkwrNwR99UQ7qAUlruCsuOSJPr1tMD48Qq8Zuvn
GOMjZyEjznipAnxkP0MJa93CoMbmYgwTSAPFHvLihqdIifLG7OQ99fnCuRcJu1p8564Lio1t/krZ
nxdcPpX1+xaOaPxIpm7NTsnJR0otNRy4222SotTbLOGZca9kg3j0EjnyUDnnGVV0WQQKGjjMs+Lp
eANtaRBAde9wiPD3yUFJOlbkcvVcI4+IXYGpFGnscAh2XZH/D9qbVTrc0Xfig08Y650INJ6y/Qkl
TYka2uhTJ6FUifTHNmlNxGLfmSu8pOQqa9t7/+eT+QTrHnIJqC5R01DRAaI/jhyW3UAZZqJOHhfK
vUL1JJHlXecmZPj5eA7+6rqse4aVv6czvj1QBIJaj3vf7JUtn9th0iv4Xe9YRPyEX+FxTMGc0Bre
bpu7lXEpz50CViCuoeN2jZt+ETt54/J23Dl/xPUyCbaH1ADbdCuQbYgH2So5KHp/W/sGEsgx2pNs
xAVnD1EShRbHHFzcTm588HilSwAfIvX5XG6H/9b+yhvqlHm0Bx4PdeGcrFlVr4Z2ZlVoasiSL5XD
XQsHugKaiE4pYkcu+DceIm+2LQy0ilkMmju0NOuejYNK/mP6PFgWCJ/BL/LYuUNuU7W5o1EP2kss
7+BmtKu3lpcWmOTWPwAGSvTrjttSdiRrV6LDHfkzXV3LlZ7xcaF4IuQUE67MeT48AvWMt03rLcYj
qgIFLqfGI/eDpBe5jbJD2ITHwO9a61ZAgQMDLI/hYdQ26CsVd8Id5iqwzpfpV+tQJrEZZa6C3+Mx
SOaex4DkMBF3t8lBINP8wh8k4nGyjvTrmB88yo0hXQatFPBJ9NzxfunTfSaw1GkCWodpW33GRrv2
mfUw0WhssCxy6JGoS7KsH4cnGqRx52xrEYHF5wKI58wYe0lL2AJKJ6DFZlLM9uMKHt2nWAVcHetY
Szwix3nwe+gVUJhLCX5gCGnBZTuxhst4/8iAifVwfYqwVE9A2tAZNtEUlk933n71YaPVYkhr3FI8
EGM5LELNF7U3njGXCauMtWf0V15yuxuCq3HAcBCXR9LOGO0Oay945D1trm1g44MFREf2SJ5AOK5N
+Df8yLRSwYHiwpw02xd1Dv8zwgC2hfsOTCXjkyM12jl550xoD7/OIVg37gwuD4+Etcj4aH3AgoOP
zxLsHtVXaniMRr96db6TZGyTwKxdDcxVBI8Bq3oMqHweHQNF1xrpNLA6BYBPBpYdiNed5m2JVOVB
gmLU+fu82jOm+LSwlP+zIHsbaqdPTe6H++O5Mi2jzZ1rq08itmF9tZeIeyJxYjKmewaWNI9L4v43
QJABuMhJdA8tKuSx6i03BR+ZqvuufFnXAx+/TYKRUqYz8jxnh+q5FgUqVU6yMrQL6WJ5Mz6uHSU1
exjRoLZaJ2D3hBJNvR8s0FOqv7MYrUPyDUq1fNrmqwDT3x7NcNH9rLqRPTDJSHDJgVWytnp6xm8c
LQlxjrxWeBPBeP4tO8SF9HEbaYURUNAhoKXCmUloofRA4eBk0xiDKhn0cDAlbxtwfSPpNZajvSbk
DuzlwLvoMIKewssURABWXhcg/e0zdTaQHJZ5kIQKaBQVootRRAHLYFs/8EWR6JNdpKeKx27Y18OR
b/Co2/bQtSQVrkXjHAzLA/Sfkil8AtmVUbnHCTJBk5Z6tY1Pqq7Bf9hBMNzmtXLhWVJoFWmI0vbE
hPdOoR7QCzLirKyh9wFcUsllB6ookwLnKnG5hHa5mHv2YVmGO62Q4uMzAL4f5w+oXvTIx52mBuUd
TzOP7blW90xD7mKMAxJogUCdBdp5GUnJjXS3zUIrwc8FALgP5TxFED8LoFKw0kBkmhlSM5/CN4gV
tjH1t90LaDOaTyV2EYwp4Y31bnSXBq6ghS4oXPcQZDnCOhpByskS3J7hWQ9K/EBnL24PY3JYMAIa
38f789b1opSQeElKjOBsPGzWHyWn+3bQsBZRwFI/KSOgaK8ETbtjYvIomLIg/ilJVWmwPLACNWp9
BFkG6kpOFb9wGJm1w2yniTeZB37E1r7FHEnYX4QvXptJyFvFybPOLTQhT42TvBI57fcINBf0zJbt
LvjNGpVmXupuM7C7BlVySABbo21v7bZImnUvgP38oCLCxxu9y8rjnek4cW4XHKdOLTMbafov2way
ndlIoMshOwkA5TV1cV9g2gzahWUJOD3qXyFG8tybcS/zVqt3T9Gg/2bC0wOJlAtL956y2blMqCR7
mrkhwA6sCqF31xYn3AD5R7glyOrwwMDADAdF28XTTlh8ZFeS2G0QiaIRU3jNeIABSiGH4RaqS0TE
xcbytxmxWJvH4oM5w5LiytiJ1nF72PwSk5nNiJ2DRxSLgViEPDR2nhLQCrrhLGRuMnX7TwAhbFCc
d4IW8utDMJE3Ey/jOgZmrXRq6cw2BpcT+Tw4y2zdsYjLL3Nni304+yiW8ZIxJDhjtYgzOeojHRzN
omy/NRl4rPxVGUPMATOO8SGHHZQcdAztSn0VwJJpX1u8x1sRguQBW0ixwvQ2AQhnOdXhkdkfT7B5
4VTvqKcVyucTmABaMkRi3L3xzSb/SG2UZJ18dTu+QZ5Q/gRZBMVzgxnce1B/IUgLiskczmgCkfIJ
a+fcBQmdz9kqgZOq2CdZIpsHVtVUhVq93istCtzMXF4j2E+3aNT0jLdng22RZtsPXSuDEsaFZ9an
h9UsMphCd2O/sf9iBTV9TCkAm0xYCzW6esG7QdlLQ63srRbeP3ziyanUMoSwdsvu0Cj+ZIrxIrUj
sc1DcUpodAuQWlK9q6Cu5tM+Qmx5j45XjL6ZjA54NSn4yops4rNF4azTpWmPa9S5SXXBl1aeSD+p
L5M+YbwT9QbECpwHnbuqeGPy3KomiVSMsPafMrOxaj9dGX/iFMxxpXA6I4sSDIaXEdfgOluFm3s6
guYoe+SGdJ1Npfb/VKz//jzS9cXHD/P8960uV+C/K+L1v6LP+bKbqdz8KYijf3/f/6mMT9BdA3NA
dEUGU5n/v3/keAWI+ff6T/l6kBvTkTZ57k5t/iu3/ae5HSs90rU1R8m0tIQb4tP/fiHTs29z0THZ
qFAb/vunGxfEu/73+u+rsWf6lVUZouxS0/fQQDH+fVmISAXaQt1kQVWtB6EF2Snk3eLO2BXCfjJY
Iyl4fxe7iv9erbnJindtjvj035d/t/CfP9z+GmQnP/nfN5s8CseOHOyOLIPTGSAh/z75759sezL5
3+X8ffn3Ta1p3yyRTiL8XEA+pdiSV3LSNRvf6u+faXv5/33v7wd/35MHZK4yHVq9MR1xFpT8asRZ
01jbxpsyErkkRqAtb187UUb/okXN905/A/WbyRVHTXNkfC6IWQdUbT2tMOqgF5qXicrMClhMM7fy
NtYPUzX/6wuxI/OLvmItL4gI2n2NhBNObxqNkRVMW0YJLTNGAARjFZ8rAaCMoq6kfhuRLumpeTZI
pCxGD7MJVVT0jBi7ZTDxyJkemzsH8ihqmDDi+6boCylR8dDNG5sQsXC3H811Z83mV9lfO42CoNZJ
1TN6S0JKui6mJdY/ZpsFmtzQCKFIonb6ZZGlx1Zc6kBRAb62U4TlDeHJAuYw0Dq9ti0IWqQE1Odq
xGGSIvNSlSOtHocnSON2Q9XKRML91JTobY+hmEoQ2IuudaN5oGtokmtZ2rjDU5w6VKNisgZxrZwZ
6XjBSOR+d7uhArBnHDFU68jI2595QMqnjwmDdKptcUMzPRNyuvUcQnAPDYeuQuJKGVmhQFdmLRro
6OhmNSPKH9NIfRTfFr+ZQISUEhlGWaevtXgPwdPjHkiDNiN/rg0jReYODFJNldmkQKhPeUSbaLiN
iFuQvKI1leqvikXuUM1Em6KlE0nNqHvDaJtv8AMHoJkjiH8FTd/kHWcUgcQyQYd1qNWgqBEHoQKk
Sbm2mxWBw6sgeEwqGjADxSo9oh+1UttBJGYC05bFm5FvdUJo7SpvWRdUCCTbKbYBkilVA+SRdZ4t
5Dy7UTACMZk+arRaXUHIAQUK5hFdI+1B5OzCiXJfzfFKYA/Ys0nyDwM1mUDUvqzM0o7xwAFXahBN
mzR+k3QyQ3DMQyjIy2FIxhl/sao6WMoIUUJELMHQ0F6QtvBeQhcxxiX5BB1sqqfx2Hejcqrk5rJO
AwgpGr1QUNaDZGjvaE0DJRiFoBkwh8wQ40DWuJDj+DJV517Rrbd0KyFqnjUp5qGcqzBLcVlGa83O
o6Y+aEKHg6827RDQuqGYK6Hn1YJVYfE6rWBcBgjwABsXlDOwcd4mEXlOaoxUc4yfapM6XCe4bZmq
/rQC4VxcKkgwEI8IY4UeSWoAZij7Khyw3ksMbA0mkLTZupQglSbIe9nwkacCXaD1nvuZxPm7qD9G
bEy7qYPYB+3jAVVTea/k6z6uC6L/JfrUFB06B+az/RjHwfJctoY/qpKF+VZ7hE9zP8BbORSR9E9Z
egg0DYUzjgB6DQCSEGDTNClDA35EmwXmUSm1e3F9uuuQZ/E3kPcV4AhofqE5GqDY5IUkqcnwgSz0
fg9DCh2qSPsRUW4NylrHkKvgJOj6l6mrbpNeQGkbpGBViodtpsPUtURPEwr5aCTLl4myGeaaCW5w
UN4mKCqt1Ad4JbmqtUMgezelDZRmHapNZYH16NYpPWScI9Z9TN3NVNGZyIo30CIwEKOFAdtqRigM
xFuaXIu+HBv7ErcSWD7R4uZD0jqQhkNJFNZwUqrloibJLmu0A1Ok/Coi+WRWgNfv9fyC5ioaYdDc
9InO2tRTNky6D7VHp928C4c1BaYhbATJZl5jXzH7lwX55FARFbxeao7uBvR3nKACMii/2kR+A+MK
hTwc67DjXh5m+rtTnJEIpdp6RnbnDR+tnsrHmoZdqhAT1hSiuuVOTggJS29y8GbdOIe1pIMbTOgi
o9wXSYpb4wDgiK1+XeC/7pdYxdIqQilzkStM2Alk0FY8DmmjXIY2e44kxFnZjPNQzl70uBYf7lFz
tOJVOcj0s/Q8RXJ7GWnqAMXqO0E6TMZtXqyfeRnSHSL7/7B6wQpBSV6QgoByGtbmTcCz82g19SnC
Vy/IIB3DHhA/iw0iIUb0s8ymO4pNkx5zKXmt9JE8j07GUkgnSVjZNs1x8oUcDxGpbF6ZpU7TCs1J
L++k5yPmEIKloU7YC3QBY+2qCp1XrBqCJnPzm83RMetlBThtWSAtQdhZT+n9WJDtFjltl1alDWTm
kn4YovH5nsl9GMPQofGwlUjgDsddhjhx3vqqUf7rDQl+gPQdQVKHBDpNYa+kuafp8tu9jCcvUbU5
QOBIR7ZmDFtt4ahVZd3XJtIjo1NxkCtepVEBo9EvF8GIaYop4+qVZulaSMVBfLTuR2wkiG3ZWgZ1
lP1JlIej3JSP07R+zFgSdGi0kFfMym4Vx6OaNnGA1QryMvp0VakanjMDlwypxji7TO3yvgne67g6
5/kCxEVQYEbLUSjPY0FqIXR75HBpMesUFdq7XDxD/zlPy3wUxhzjOt3yjLWEBUFA3zZY02mQJTd3
PSfJhOoHezKvyDSP+F39jES4z0z2p0qVKJUbZpgSoe/KeDNNT4ajsFhPEjTkuOosWiZmBYAb2a8+
2zVj/2LpElu7QFVR0km21tj8TleizdocgMro1KmQaAt1kZJmXhlaeJ+8xfLzmeRQGoGa3BOQpghw
gfxuWTOiNASqge3lmo0nWI9zXv2DuG+j66x9Nut7221SwGmEWvnI/eswXtbVSvEqOptaCbZh+FjU
GTDrgpGJfFjW7ICM7Yzb64xgSvITazqBOeaur4nwNGng0XOrb/0oG3/SRY2uFp0lscYTS0X44hTH
43fcG1EghIrW7NqG1q18nykDrDUmjYT0uVQekq5UEZnrv6U7Xq0y4UaLOGbQmet7iq4Qz4e8b1lY
xjej7z01XrGjkkbazdLmMrnmD9J8WpQ0OQ4NLVQzU/xJQmBsMkhySMPvtUbCmyf4/dZ1AlXS+OhS
K5zk4YMD50k3ZRzGN0WJJphYp14TRdqxsYrDLK2IEFdbjUmsr7OV1mEGDg7fIW5ShuCLvtxm/Ul7
sFfgP+ut17VHLZXXMz577QlhAsr6mK1giIJk8IiD+9ycFemuH/EuO2gzRJw8QdtpytaIvSn/Muso
O3bRADooywNd1yi5zhoKD5NY7ybDRbmGHEk7SDPKP8Yi4ceQn9dh0k9S0b1CW+ecNEFvZhDSZZkt
Z14o7uGY/JjrPEqEIkA1yah8Lgl9TnFqXF26UDG7FyVS8Pd2U7evTpXaZ1TA79Tq9E0YMe732Ti2
rz2wRb+hv466wxM6RJQv1IZHVhDQjSJd+laqKA13agV5r0bYeyAd1iDcwegK00GWQ9WyHvsWFcUB
Vdwt+KZyZvTjM6lpE/TQsIED87I0C7SScu2GbDsamWp3mCAZU7SUbp3annEkt0BArXcswTpShsUj
eWRwNV3dMLmEpELpV/q8+Oq90+BjE0YI7EzF0LlTTR0kytRbTezrKaX4W3YVPXtxwhwR4+dD2u4M
i0WKAxjbmMIEj2jXFtMghdFYmo5Sl/Dd2CarCaYFdrJUwvtnRcQjpB2p7NZyvavTjYYA4LOSNOkw
R+uDKI7STkYcYkc+rUzrFhUAXc9j0Z/VFTgjgDAS6r2Ud/llSK0sSAaa6/lGi6xrvCdWfVGOIqbH
UjnqVM3SCFuvOdQn6EemMZD0oYawL4ox4bzKqUnh4K1Kq0J4gnFlsUD9XuJXUxvBm+ZoKGW19B6/
FwYU/Iyg3tWNNUePlnJKO20OLLIYPSxGvvEFaJ9EWvEiitRFdFWSHhsTMqxKaGOrcbl6c2/ClFfQ
glCN2AcGmAVNtFY7zJoP8Bh/28VI99Za/6k7/h/uzmNXdmzLrr8iVFt8oDeN6jCCwfD22OgQx9J7
z6+vwciqd1MPJUHqCkjcPC4czTZrzTnmvdWLzSRkNSWHpF9NubT1KpTbllFn24oyWubzYUXTPzUK
J7eeGJ/FiY2hJlKvNkVkZCPaDLJFtVWe1W+CEI5MvR2pVEVUbaoROTq7CEpORJPEzdRsJ/wvNSRQ
ufMPphidZLUXntjukq4pfEGmLxdqvev0kIqNSa+xFa55Zmy8jI0CtOCEyZrpO2noomfGkc0QkXrK
Vx8HOrrmkMQLNc1oO0zot5q3zhteKDtobJ9MRjmtXudGVWKgsIq91yo9DYlkE7O53xpFxdhSkjJE
px82mOfGJWF/ScLpxNLsCnPkRtNr8y5U7LZjrSCc9OkZtiydswRlqKTgPpH6dEOIuXJW+27TUR7p
fC88BCPBrqpVlkeuT4bTSJmWEWkPDus0ltu68C3jLNiZUvg2hEyrYsDdyNXCDc0SFvvQAPcRpnqN
7LWWGEZH3dftwldN/qB6z5VecZqxuou9VtFUDLlFi4LS3/QmheJzENEqnDra8qbVe8j/afXDqZ1o
UJf3ICwlRxlA2upozesC+X9Q0v0IAsJM8jQ+DqFyE4y+c0VrNOh7EKH42fvIr8egQKohkHXSKFXi
VMElmcaXCbIkqGEKwG2eHokfe56CbC0kvn9LtNe6676GiDgwgDyiXVDmWPJ2C1umdivX4rYeUtwh
KEikfECvYG47Mz4E1V6RxHs1gWRIFWtnQBuwLU030d5219pKu0ss9j9Kj43E1HCFdIQD2rURxzct
TN70/qXIc+17Um9ZGF/SoSo3bTbRBoqGuelMJ6i2KLfG6mFgQnJqvfntSqtbNxa9PLg1HTP9ZLkQ
lAjzllA0wm/5ECY6C5LeO92I90xAw+dI8SsDVrcinwmlJHk8O8Jvv8I8+S4Mv6SqW54ryWv3GVrK
jlnVmMzvOVPb0Wc0SNhMLx+tSWaK2II+TOfMNEPM3VLx0AE4VRLKZ6nq1kacsqfpmxV4annRSsO+
63xlI/sKC/7gQAZxRy3BoHVRTOsBugY44RHbQQs4ItQ3qTzXXGZjYl9RxBhJfLEq8qODfmIxJRfE
eRMQ0ZTcu0GpvmWW9aOkQr6K2voz0znjckiG0DjpJyWRqEhHxqom+jg22NsVJlYaFXBu22YlFn0E
44MKCcTCt8VZ5/ZRg2U9GGg9YtiTQxcQn8LtaQvx6B07q/gOaVM2Tfqreb2PQh4PaoWAmZHGs8QP
IUVOJPnEDI0JfeSQZhwgUbo01Wcm4YLyzNVYQ94km5vhVWUr53XBa1vXb0M3ET6pna0Up3HcChD4
sy5DuwhUSRBYMc9JQRbPIST1pYmrYBX0dWs/6GX/H/PZTPn/yGfLvgl1//gXPNv8mP/Cs6n/MCxV
0QzZsihc6ya4t/8ktJnmP0RLJCWO8C5N++tX/0Vok/5haBa4c4oYkqqrpvpv/6OGOAS8TTH+YfAL
C+abZVqyZpj/L4Q2Fn48VZEno59nm+9//zdNhdkmmTydpSkyy0qZN1h8fVzDzK///d+k/9nKdRBO
AZz9kahFtXUTnQAmIQrTkzcGMRhIcZEw7x8BWoZEd1DqVUf6BqNEF1ONANUPqsuWpKd7H/q20LCc
bvvETSlasS/9aOoUnFEsfxIyPy7VTCLaimCJjpT70ggCCjcBokfmgF2eUxNM0hYZaIoAqdeRA3Bb
kf9Ib7NkFN00w1vTwjwRsb8VrUJWZ+9vQ1OulnEKlJOqaGuTAbe3koyrd+z2HWxT7B6I7xJTPGgw
72iHojcsy+hzlBuQcioK6HrwbEAW1Bya9ipUHu4SEKRGyJrGS1HGtSO3raKYC09uRxT30IM0454L
Q7AaU0TyRZXsKCPZ/AnWOb93BR/1YUsAyEGqnarK8S6o2bema+9RAnw1xVQRT8VvR+laWtEdSXZt
TpGH29VaygFVrygFXizAMdUFup2er3KIB7qtnUTtBXtAQl3M8bSZNVqkG7H7CFrrhyBcjGrGPk1Q
ambSSfQT2S25qSe1L180wOdFEa8JKAjADgzNUY3afdV2GFnD4JxWKtqWXP301aA5BXNEuRHrJfG9
4k24pYHEIqoGJKWkBVqorN2ageRQubCOljeIl7L9jZqTJcv+aw/UY5n2WFsUQ/5qVcPY9nq7oHnE
aGeF01EFg0Bu83UMacqNqaqfyuQSg1YyOilCM0MEez1hHqvBn2zSRrgKCvnOZR5/6yVN725C0GBp
NOwjoffd0ADO3OHRCSRpQvTAvjKCYrSUDOUCoxspvo7IAurHl5dbyTaaMeEZY6rU9/CRDEJMQlN4
DqGaWFmlXALSkDh1KaiP0c9YgvGmM3rZ9Us+5PpGxlpCmUBaKnlfbzyDSpCsF3tpqByr9ijFK2Vr
D0hlZG3sdyPU7SMVMYu8orHF96jf+jgvXpnVRmxhZuK3yyLJVXY9QCw6X53QQSXNcgoQ6LB+pkY6
onNt+3UjhC9xkd/qqcgonuMolet6JSQGBiQReJ1ujfJCIhpkxcQlaiqKZUVoYVCoOBGC6ahrd6NX
h6cWKZvlMelNvjxuIoEleiuIy1EW3Jq5GRpeeTKozC6GDCt0m9Kxlg1jL+XxCsILqUpp0i97MQ32
oVh/hJPO1DLiuuojQDTtXY7YrY/IMYh0Yx/dFFfBJFElKS8G+VZHcphbjCKQdrVOJBPL+In9MNr0
abcEci27kjoDpBv/U0CDH9dj4FpT+gV27hgowuhmQ7WWOd+oGANGGjA9isZWSqRynyETjQvoBBKd
U0WKyDYfVcrk/UixuNXPpCvj0FVzDV4fYPyeMIWGBitsybdoLHdRa2JiQ87TmtNXlpgq4Ar94JM6
uySDGAGl31xarf2JRd9aCHKDkCMcwS8JA75RNsYNXQ8isNVreQBavFcbUAJd1oJDUoimo4wk10df
gg3mj8em7HyW65T2U3z/hoewKYdRZxTzol/zTYdqOuDZ6EBcQED+XjFHUrRbScTAWxBkgH6HKLu2
30tcHZshG9Zo0XEy+eBgowyoRGaMi85kzQ4aeID1SI4nQ3toKQKhRmRlS8pVLIx3DQoYHbN01wuv
ZBqG8CXiV0Gl6MOqoiN0ckQ6HoM6tEqf4Q88ZYzl0hroD4lNxhihYxUTrbegHzQnkzCoTXJnuqws
P/xSPnZhwLowzsFdErxcd5qwDGIIFX34I+V5f7EsIOXqZD6lEMFXqtCYtxzFvE8nylVy/0ykwXUI
8Xr5OhwtqSIM2WIcJxqqRFkesaSiDmKZv74UIgOS2+eimSs24Y/ZDI2rp/Q2eq10ImHQ3Eht36YU
1fKkv1EUP+RicqV2dG3E8ls1od+HXdqsjN4k9Yopj2TchkiuExldK1MS6X4XA0tzoehQOw6Y6lvX
n0QK/3QxCvFIxnJxaiXjmZSb6WBK9YgYD42FUr5nokohXBL2SmwJqzifPoYyKtxJCn6UKR+IGvpl
gwMxw9pkhOSiW1A2YyE5WSS1F0NJMApOJ8WLpitMdHwmsee0QytzFKJxXU0wLcs6xL3fa6fIGjWb
ADDUigmG7KmCVVhTFQGeTxyhcfMhbcqCKJ50AM/KoFHlSYjWEFqBVBtxKve1OX0QV0bAcxG/6IbY
H61CA9JH4VIrhuKaDqxwYxPTmspoQIOKPomvkYWRXXo5QC1es0RtKS7bWSUksJGKn8LKxH0Vy4z+
oeyxwcGeXenVdkTgb6ZydKCFDRrElFtXaykXJKBsIrBwK11TRgjIVr5TxP5zUmhdRaXwouiV06rW
Z0e11mlKU3MNItpXxMAj9s+zs6DpcyISXWtr+o679pPERRVNOnbjEpLzjkFpG/kK83ga7DJTu40R
yUcC8d9LlUbUop0kgClN+SQCGccwqAMcUeDLSchhBhKvl3I2PZXFbFxtknORMhcKYz13QImq86Wn
oLCQmYwMZ00xRIdqRs/pgr4ZqhQRSUS0YhHXKmVQWECD9CsPVeGahX4wGnHtUw1djvRHoXEWdpwy
QZdra5LGdaz41AwLndWXIhpuxDLR9oMYf3pj0iYmT0oa3+oKQGajg3EM/fig0QJNWT/t2KefCSDA
pTZ16rGBmLYxOvnDK2kw6UZrHPxODGy1FiRXM5CviWrzLfnasC/pICy1JEUUxSeJnvLSKohRqb4H
+perXMqfdbW8N4VCT61mGvFVRcdRvh3zJrmFTYXVT72aEp29Qkhf2WCrCIdB140Jnp0uUylu0VKO
i0FwZGH6DGsQg1KUHatcQ46rYTeRQvVFbiSZJgje82TVWdVLcRY9wc3NFOURxLIlAA11ZTYwbKIu
cVofxICYT19BT79GZqWHnbVFhYcXtDAIsUuKbNsXcekWI9aedJLeybSsWcRVDGyxjygpwQsxUp61
whHHiVcuPJTXBD5T+xYKrC2dCB4T02mOH4opot10WtgvdCJFh1aEuSOwBsmn6MVUSoAd6SEQrFsY
N5Saw6ajrjk6atmDlql3aWRO22acMzgnlDEDe0GLygED/QBFDflKvzITc9VJpC5lQiSvKjrTGBVY
BRrQTRq0NpvGOwR5WhxjVaSGAXNqZJVvaynis0iFqbzzAq10B0FEN5HdZAOBypCZmGSVCmmHMWdQ
W7III7QoZjMuptNUkIhiTypUVK33FKrBU0iSF8EuVUcrNUZnY0JJd5oc3ympTu1Wn//Rcr3ZrtB6
/Of3jx+yxpY2cXVVegvwWaWaBe5GBlMeG6EQ5fMKeUhHTFMHVGc94cyPX2chqcvk3J/KViXpOgzK
7eOr/+7b/+5nQycbtGSQtj0em1RJhX5XLxb/22d5/J1XStjj9aFNEHYLlKfmV3/8o8UpqMM/35NN
ny4Dk1DMv/3mb18+/vLxnL6uTHZpVnQ7//lsAkxNohtymSoSi6m/nvf/9lNKPtAVrcCdwy1wH0sd
Hsg/j9Jfn+DxVDHBpnaqCNZfL/z4WV5lCKmM2ETaBUHNogtVNrmyfrDSjErBB/f4RT5fAY+v6oTS
OzKp8W+/QGExkW3DVZaosIelppnr3ROXVGDFEadZHvLt4x8vykCGxdCxE076PNT97Z/HzyxlCGhA
xbKdZtHkNm0yB9BnoO7KDHIITqQmoJdTG3JC3zQrA3JLk2d5PqFByhXaEC23tdIh3YoznO3x1b/8
TFVNPEJd644G65adXGqZC4l6q44JK0CN6J+m87ng53tH1mZ0m1ix+w0yPN0BhusuDPHu5v4cH8/r
/PlnnF+RJNK//yzXKZmjGqOKnmZbIe+yrT91As7beB+aSrb98/OuG6zVmMsYgb102xoFO26KUovH
gwgIvwZShnVQU0HQ+gSJkbQxP51igFOTu2r9eMPFfKwfX/3Lt/I4tqtJ3XFF7x9qvfkdJDXBmA/p
1R+91R9NVgDQ3DYDRPF6PZbbislu+5COPb7962dcd0j9bTfenMfVtD1DkDhHFRca6k119SpatpvQ
sKiDa+X0q3if2cbhddhmtr8ZV+WyXmKzgZBqrPt2EWmr87R97VcuPRVbp8XsFMjMSCb0HLxw3s3t
4m26T8yF690qR7vAIVztIQEvQCEsaAK507Zeon9z3ucX2zM4Qww5x9XyNTIX+5kH9ZoZy1dTWOmn
8YsftEteEDzATaPMkX9LQEniGze2m+5fvVuTUD4AdNWCNVrA0tuwCr7w3nDw8eIuz821/UuRG/uu
tJ0W/RLdTb+kjZRXy8K6pRNQaI4FlUY+Xf8Wlgc1O3FYkAzW05koDg7PiOl/mjaW9pawjqZZf8qs
HlMkWn15W9YAcQmWW4kCKWRg8R2LgJTprFP2h3c0EbWls8g58treIWlIvmKl3p/7FadEws5Knzra
J/EafWj3C/KNmoUB0i9YiFije6CbbrxvTQrYNoS0aqSob2OhZlJAd8bHmmhrKIvWsk3f4Qu+tdRV
MWeSLoaACoHdpI56CtC89ju6h2kO1gaByUK3DiYb5i8acDI6h57t8Fq6z6mFLSPVouixcC2r+NY3
QAeAcNfbMCEW9cjif36x4SjRkCJA9G1SV4wfMekfCrgSR9CX4Ub38TvZSrIUTxPz2oHusxXiX2S5
0S6y0dFRfFBmps1m3sxTuTHNU+KdmbEc/qe+5o7sMt7JlxlGRIMtWU6NG7+MhHW8KCc8RcUCmiJN
iWt2kKVFdwi25HfZgKlsbNkAmxDumZ8i/CXE6fR53OBTPJPvyAHrfspgkd05Oun44l0ZFW1Lxjn+
0TrTKnjqlmG8GD/X9ZO4cgZG1j0Ih+rQzDXtnyLHS7FJFwp8nuQzSw9Rj0ghfkHgVqFCiMuDeG1t
uGpL0bZ+PVh+S43zNS2OxSHAe33MnpNiL2x+yWhBlPfebQa4FvLaAOpDzhyeZQ/uz8AV3QXotbzG
SRUFLSzR9Vvld/glvxd2wT764BJoNWElGhvaLMvIaW/AFUFML6oXKdqYjZsqiwJ7Kq3kF724WLMG
tXiSUtcvL3X2zsObygYqyPFQT3CyIaBz1iX22DD60MAl8MxPXI+csnbxOm3FL5dftm/USu5StAb6
zOY9ATXucCEl0zr7tfDjoFq+SgW8vBOvDZTcpCj4y+knApybkL+khKgWBy4uP1gGxvySNDUn85ZN
h+CFD8dTckMEnFijvjaQJICMgOhUcL0Au4QESS+5s2dXrsZWBUXwThUQtdxG+VfA6t20H1zJdbWR
paUl7AP/wEWZQLanmUTAJKniWGKLbGfW2+RxlGYQivlcFk9W8dUq32iXMNTA397k1UbESkZhq1rx
lGG0F6pP0KkqT6CZNxgqqbzvWNx3UGUzyZX6cS21H4p37hSWgDh1y0s8wmYY7mX2LopI2vKzXBzM
2yRtS7T5AmekJ5CV+1vKEJFHm469OLBMniLIv19RcOcvqBP8ioXYknuPWqBmV9yT8cq0Oe+tsoBY
+WVK9gg4mVDSs3U3T5xhGQpky2j7QQDaqbGPYXDV3PGLOxhyM8MTtwnDQl+taX0a69Q6kZ38oVxw
POD9QMsIbXJKGT35itNhuN22c+axmzH2nUuJ13ClbfvFuEqGNOeZB03b7FfjG4e3ss9eqDONtOkW
qOD5pL71QUaWfBN+Kgp1d26VGmHrl7gqHAyX1VqNWZMf6a3f9BOGssfQFLauQsEgdZQtFyHvZNiO
bxBTjhwD6m5UMVxSvFppSSyydxpXvWz7T4yc4Z4TB1uTo2W0z7wFlT/WjEXnIAN6M4fVuEpGXpzR
h6F04F5r0WkwLXpraSu588yh+ksgfwuY3KmTvTBY0pmZL1SqfBE9Wj6DQc7fXid2gZmUq154Vhs3
+xXuOZO7sOq2nCzKOPJJJ0nad9INGEMen0b3d/UmHH6Qf4hfHLp2ybsYCcdjQYY2m6ePXqmkMOxq
4QbdMHcwv2Wofry8krqCscj3RrH4MO5EGdjCs3HBlPCGU/NuXJj+OI+GywEKPvovvnCRCBHRFCwQ
7qOzoKXHPMzELnKi55lQxUJjS1vhuQs4U1wbSnYuZK5IlE9wKlbTZeKMcmnxXkEULdI9G3suhwqu
2rBF/u+ylIw380deiF8fXHlMF8YCofG23DN/mSfOknXhrp+YievVtIB4fkl5PuYD99W4sw3bkzwE
MAmW3pJBQXHFk3AQnqUtJ4n/XqOXYfHFQdBvs4WUcA8mEo44X/L5+Vhc/Eyh3Xa+T7Vd4aBxz2zp
wvSi6Ustf0le5BunMd8zPXs34wA8BLUkY5Rrkd05j0zGgdlPu3CXYa33QbEG2U7m/C3IsRTGNa84
uUxl2F5xerq9xTXDxcKelEcyVFJnXTGK1m/vPJg1SsolbaU7hkp/k03rcM+JZ/BJXhgGpS13Hv2S
PZ+MMeCNyV07oEW1lTufBpUCcyhHFuicQ6AKL2Xc36t6HzKh3vmHiueIO2XpP3HZp5vRd9DKClzQ
hcN5wQNNrMNHpu1q5skNyd24O+eLlZ4Pb8BwOcJptVTALs2PGuaLlBgJLrPkl7fF5M9LsBWf1m21
Lrxz/cVt7RkuZwUIPVP2iHAKixjj6gFTV7hhFSXseeQIsNO8zVep6iSSK3Oh7xURIhuy5uPAYoG8
3nPySy3eZLXnXw3QjbRfhxv1g4DCa/s8q/cYU8s7kbG2pvVnDkG+D8/RCNDLbZF5g67FW5aRfbCZ
a/pc9Q1uTtL5MHfMwYM0atuDcEWRCuKUQ6xBnLLqPcWPjlpJUNf8XdWu1E7fJUG4nvDupZvGWNHU
gmdd1OcK/4z+VNA+SGS8vNJCO3yYNzbpNqplhoZhHuRkiDSLfjj6xvN5LN8yEMOAxe8zMFKkGrDw
4WXFAhwMcMpNszG8aT8ffCl7LNFWYX97TVIqiyuWTYXDtGoS/XeTpb2enhiiDMoS/dewhWlthXMR
oIBFHb0znfY8TR9ix4xmc+meoBDHW+XWochftAORKxBREhoikut5qyw7WoOjdvNlYOaHAngEr/Ts
1xIEdigTq3E8szIXe2ANh4DLlRWxCqVQhMbD4M/KlfNz9Q9k/ygo6dIfk73+C1Or8Ryxo+QC9h2F
+xQ63alkTTNfYPuScYS1/hfX7KxRsvneSNeDtezPiDXr925cQFduNFsS3URbkU7SbsQNLmYG83Yd
qUiWVsyBiNMD89jw7WUwj5K4iHu7s5a64riuyyBH9JjwXMHMUZ38jfGKK2DA2kVNe1i11iFlOeQv
w+KghktYvW6OFJFRgGEF9SIFMMJtdNzc82plWIi4V11FdATxqe92vGF2HFxbboAhgv0O0+vMYZYL
23xCrUzdkUU6M0bdrqUjEHrWBgnrFBbCPRPUQjkMIwa9Zbqvv4b6F16wLlzo7qGcQ+atbeUn6V4u
uSkN1wM+R2hNtaORb7I0ZkDGMIlXxKPKnojDuaQijQtnbXxaJDXVavBeynC4PnyozmxlQuuWRNBe
X2KXB/psUSH8X6dqx6EwN+kdgN9gbFWNfFUnaO2gWcDmTZCnn8ILKYCLwdG4uNYsbCuHC7CpEjZP
e5EFiXKo38mn5bpmImXV2lz1NS2LBGshXnu7OGK0/+KWyyOHmzhCoy7y3DNQgvuRNgMLOQuD4YbK
1wBdhnrTSD0eQgTVoa/ml2nK2FmZg2tIID/J5uQGqtvEhzxa+sI6kRbpgTxXgFbokS9iuJhSUOR2
uaXTQvckWIkUEFm6pMKCwAWxQ3bkIMCuHJ2WWE+5Vt/A8ml7IIlDRaP2aCpn8b0U5kuIEFzOZtd+
m8Qfn0sBBMIqBbTOD4IzRKCsfenpdGs41N9wsmGnG5SDUEJ5347svF/y3taOY7bC7aoy8kNqHt4G
DUd0syALvcWa+oN80R7fW20hFW6EDY3f0D0inyJbicC420sTnNCA0FDno2BaKrK1z+pZXxq5o4sr
tE1PV2tRr4LjY2Eis2uD8gX8HZ3N1dLc9Md/Hs9MeBYCpnCnisDnn3KUOLG/7vCbMeumCITbbB8p
LENcEGXfPkX6awureZcxDUKnA+ptAVp+8tZsurHIt4GSL3M92YqRATSs6Wn2XLRrTWFYXUZYmhvu
JIhedXk3GH/KO4lMnGt2TgHoQdawtlUttKt3QUSlfCMiS1+8uyowZJDaAAXlhkIus7Wr1fp28YnE
vss2Ren2NCPhStqkYjOMSXdvb12bUiL314y5LLt1hJdcuXOa1W4Tuqa89xrGl2HL+MOlAPedpapA
LMm6NPZac6xotFe7sbuE2tnvn6bkTe2cPBjdIHifAzyp6NrAW1K1xF2F6GAvQaQ5JV8TwduX7L2/
lwlb+RlYzCi5wza6DPfjEpaKta33zMpwk7vGrj75f3BKTvJzc6YRgx8ZygTFaL07AZhF9uCpS1Ba
A+NF5AiHlFTIxiHxXUJ48MGIQbpdRC4QAB9KtDVSYgeOzx4ggDtuZwEeUnXvTibjXtsHjG4Qxn2J
kRCBIMuDD9M9+OvpCbINTicryEjTu5HOizXH1++oFzCGA47ZIltkrcx+bzEFH7iHziIFwmWxURf5
3VpJK8ZMJnOnfPHNpXnQnymyODKlYfGgauwwtgCCoUrBOcFOR6edwt2cN7tCmlqwv1oHK4k1ChAS
wa4SBP0zj3vns6C3TsJuN6Yb2hj6xd+BdH6W2zWJ9LGLjUmjMHdiNFXf48OwA5mhrGH0KGvc41eS
J4DbBgxnmHNs4mxO0pKKN6NCzJ8N+zyj1/kBlpeIg2xRvWUb8CJEi76XrjinJriz5G1buOq+3SAB
LM837wiPYm+cBEoKtnHKnXwnjvZwQyYsOAGrUHmf/g5s7+BkL4en0MHTh5dgetPf/Xv7jKJODLag
irF2rxl9Dpws6GYw8EBnlzOkr3iVriD0c5Blx1ze5aZTQV0jegWSIJgzeFLo4cMVra1eWFfod30W
W25+AI0yj4m4xRnzjwXg3Y3h1G/RK6MooDoSEl1sAY2yITo1qnY59GBjZo635b0In/RwyV0sXUv1
PBZz/MGkbkzpl1WXWa1ZI4gVVit85Wz+ia2jGira72ydmP5YIQjdvIlJc0QfFVAFWsLz/3MYhAKL
omW0Nx2cLI4PqWYDnCZmzNwFg51QV+G9+JsUBryJkw1MzqLd928GEgTWtOZruodQr5k4q0e3ekWj
kIOhS9BvA/IvhB3NLHZVtHRotZkIg/Cj2u1FNZfjQcaLS2MGpahui0Admk3WruVhNr73Endr9Mxy
kx36+BZjXh8dlvqFY1iER1wo9YubbN6zoyRxQl4EvqKwopohHMbVB1cBee4se1OXts0Y3WEbJQts
TMdg3X/T+mPXBGbPoG9i+89Jx97TAI5GRAMSCzt8aQ2oImv1kINim0dv/xn+HuPVitzY3/C1JUTP
zim/L6UvjerJ0iLZGIkfqlRIv/t4vMPYgpKhoJhgHIetzMcBZnrxQXbbjHGoC1hx7KUSwjyAF1uu
95QDZMoogVPayYY2E/ogygcogFghMMqj6AC9Gb0VN4hItQs0W1ubGxb5t6mErwXkYraTEEX+kV/A
H+Jl1+PdTAabltYxOEENk8gefjWZq3pEpvgbbe87yiQn3qRmu68VTVlwGDMAcNvwHSEhlSJl3r0E
L53ktljJARBf8QYB3Bit8r14oaT61UQXVlqCm6rntlkSFG3lW6mmJAzUIZ/WDB3x1upsD8Jbt+mP
0qsJls4mJ4HtPfA9Dmh3a17194BRlJY4dHRMsLCPhrUfneMW9Ro8enbuPxwBdoG/6VHOfzTwa426
V64D64lnAy54d4g/ZPa9xFRwiSC+BeidkkLs0CTIaS+/Fp/FZ/5lHbRtxc6eusYJuQBqAaW8JdzQ
LTRKe3BYqvxE+DzgGIdn2H87ro5wjWLbdLXTUFx86gvbZitKv96+ISejeC2ceVV28p4yhYhi2Noz
vU8aUL97P2UN2IdgXyDh/VMCRVN+NsPG/mlsslumtQ+5NjUc2XAEh5wOtujzaWHL6Haf5GlDjmPH
o6wDmm67Yd2sB7QIi/k4EngBLp/l7cE6wmGDyZofY+MN8pC5AjOHMNRGvHG7Wkf/Tr+K0GSGFvFG
je3lgwaQPo+2L8ErSyhkv1DgFoRhlGR04IaFoge8jWG/gxeLOZS6+ElhJI9ti+InOH+ZfTwwKe11
+JYp/N6Va/7sbaCBGa/hdnjiSvwpo3OHeLaMXlR/a1yfVIHP9lUuiBWxjZnCDthAOMZbvH7MyFwK
3hmWNhxIl9hmkIN30mzAd8bBGhC0LL7B4FsQrYrpE+q0fGl6bx33m8Z6MnJh3wj+2Z8bQP4jsOfx
Zf+I8alG1pAiXGe/zxXwZTD2+7nvM7aCgcCro/XR0wF6/Mwqw12BjseN5xZWME4ZrdFZ1SVXlCSj
qYfD/c/fpPNXf75VfWyrkfjUiBmIl7k793j845/HnzYqbghGfS1AbVkyDvyvj4/lStr4/TYUoQY0
c4jT4x9//vbxM6+Yo6gCU/uw0Aw55J+nsw34z5/+yyMfv9DmOKY/f5JXEHOTuL5pmon4rwocGrVr
fIQlIXz84z/irh5fajTsJefxpflIkzLwDANrg3T6zz/v/vk2//zM8udcrD/fP/4mTSro3KO/+pef
//n2r6+CNAD9MD/rn9/EakD+d83U9OcXxK7zIo/v8551mVQU1vLxkL+9/ONjowiF+zYne8VEfJky
93RaWJ2DMori11zDnRPBugLnd0U6atSVa00zghWdfdGVFQJWU3peYUTtalKepEfWWH+r4W+1cwZZ
rKgbAfPNEim2XQFfbRqmdp3gstAXsNw2pEQRaGY07piho2xEymgCNJ0WOL1S9QuFloUlAPkO5ny0
USAiEy1vhrELIlMYmW6XShIV405ddfh8xApZQewZ1lrRkMkG8Wsy57HpNfY9Atp6gtqKh9Yn7mCu
qMOzYkmzBSG6YXbcpR7LM5G8N2LfIgn6pQW7m7Ul3OwoffN91ilUOXo2b5ppbYQaRk4OEjPoE1j0
FfFtxMzh51ipEjw7hQC66YN46q3RwifQImGrptVzEQofIrF1mQYh3P/sO3J+lYx9MwMOIXfTI+0u
xtYl5CTg6UThGS1ydX2iqENI3jCn5Q3E5iE1wzNSFTBkYtSR7ADovjKLALPzfcR6hUpBB4O6cAiS
Y08w39gMOO0K+RslyUH0DUI1kbDKhPkN8Zckbf0++crmpD9MSCwC5vS/tP0NMvOTNnK2a0XyAfM5
KTCYIwOF9UQcHEUottONjEy3yV4NQgalRgKFMW4Rk2zSlD7L5O0J/b1ikz+POKdDwgoBm5AjSEeo
AlZNmGFKkFDV66zFGO69ClWjKj+3ltuZT/qchZhj9Go1gop0c+dT8yQykcP0WSP6k4hSlOToU2W1
lQzWYE8S3GR10RdUPVKOmUIYYxG10OZJZxwmldUeczz8xDm9cSTGsZnzHIWKZMdgItekIWx1nFMf
rTn/sRgu5ZwHOc3BkAREwmp5S4uKOqjVUk0lRNIgTFLysbEFrbDriZkc1DzDsG+4w5xAqcGHN4mk
nFQWlri9RqwW0XeeLlTZEJd+2j8XJrPr2Ggz9KYeNl1MOhF6IFB+kOuFigw+MSmOYS2+T8V/cHce
u5E0a5J9orhwD+mxJVMxk0xquQlQFEPrcA/x9HOi7o/b0xhggN72pkCyqqgy08VnZscAwLW2sjbG
4T5Z2i+TlvVVXy4fRAxZUmyJV6anoDeAlI438J27PuoTMDxqOYMUKntIUSfPpK2Uw0tEgedAkWeE
Kr2szZ6LmJ6nyZwMlZ+dDxtWmTKmLu1mDuLHIKmOpXQAFIeMP5zRfpheurVFtFj7RDO0zMYeQKGl
7rOzdo62nv3Zfgsn/G3zkkrSml/X1Bo22flkezLajS2fPJxnNi+6LwcPFILVUnOaeEdJhn4R0Q6H
b3TG/HoK6UWVfwtSuTwUjf+Mm7zDiIn7dm7jm8V4n36FfWGqOUejiC1l2ILOAT4UzPVPBtBgjhx9
m4ta0RNxxvx8K9uc80dHoNeNo9/IGbPrUb95kmWOwtyjV/j+Vjqo28ksoSB1IRjq8rcjGDiEI7u4
Uvfd2iILUlNQKutSLovbmVqqeK0BiyCrZlTQ+iRVU83torRHuMs4elGsETsKBW22eSlkCVzTW86N
Zb0ka8dti2ye+iE0TouJDDW4dK2jVUJc1Dr7mEf5ahLsX3Y3xHthcWNOE49wAsW6Qw4dIFp7HXp4
6UrCXobl4lDGWya08qbU89Z/TNf8RAM6j4cAWR6dtcm3dVPKRAKQHZT8ah/0gb32/gZrA3Cdobis
ncAh5cD12hLsrX3BFmsP4BUCjNgl7xJKhb2mf26r8czv/Lx09qHlQDvpDNXUEq+xYuiVh08Rsahy
rStumrvUhXVlVWwMXbCIi6hMf93p0aknUOiOTziiTu5s18mxBhdM5AXkxXBFDeAwvbQ8g6PLp+nX
zUnQmeLbqhV0+WX4dX3GW+1au0z9cr6GrQYn+VLdkl1hDZ5OAWXNM+t3sbY3NzmhfNakORgee53+
DgQ17yRcr26Jcau7ISntdRfE9lDvSkVDdFpQB5317Vu+tkf31Eg7dw6TEGpDL+Lyj7c2Tf/4LnJB
m7wXw5cPTOnSFWT361mAriOyiVH/aJf3VtRROdL2Z9zVq6uUgbqsAcrZUUejAh0B0VC+WIn+8ogW
g6pbpa51VudSXFYWBe0U9GfDO3hO10ZtC20S26dNky1IE3RPKrY3I7VTBRCrKQCVsrZzV2AGxrWv
uxkYgii8vRNV3s7a6Y0VF0pxNALsCueL1KW0YG0Arya7x1PtvYpOcGJfe8KbtTHc7/InsdjfNZnX
utdH+A7T2jDeeJye1s7xQBK/ytYecodC8nng9pmsHeX12lZu1t7yyl0bzCkNdI6Wpt83Qm4SyAxx
RB14Q/U5zJjoJmbkSOd6uQmc+TssmE6JnpFRSXW6ZRjo5+pc6jraJEaHfLfoJNXauI5LjEF7Q2dc
TwuScYGf+T0jAGUfRUTWUqbTtEkjsq2dpCADn+C21823zP3D/+okmONI1/v/JcGe/kyf/f+dA/vn
f/yTAwudf3lCKSV8yfPSdQI+2T85MCn8f/mOzbampB3ymyaB9U8OzPH/5Ya+G+IyD0IpCIv/Jwdm
e/9SDrEx5QqhAhUK/3+SA/NcT/73HJiUtufaKgxsl2/Ice3wv+fAxGBZhte+uHIzEpZ+bx6JjjOS
jxl11IGPSESuw44wgscRo4dlvq5otU2B9JiZf0Il/bUTLTV8OLXzFL5Pr/zserpkLBHAuccWI8xT
6EpuzGFy32CAGAd5jd930yULVU8mIWe9uM8A34C4gtu69pzus6I0xWLmysVhw2kJPTwAh4nOnnHR
1E0ElhI/ke5fFyIVFwCUrnMoWVwivPvWYQ3pJuLB1cj6HdLSY7XOXaF9VMoeaRvx3ZuGk60HFNFl
ueys7ywM452f28HF2FHESTbTDjhysDagr2MlWAKgLxSzB6mkOpMYGifQl5JG0UWiRThhtSf7/dSH
LDZjgGdIg6RfWna4MZ1sFC/GaLrcqaj/aJXc6Y55Y4DkONnJlR/w+7h0xsAcZXesTQDtDgfmqR6B
8I2Aby4bE9s3ZTmLU4AE9fc9sBj2zd+3ZEd2oBDiRgWuPBNAhk/Oirav89jhp3D7a+HJ6dRbHN7m
aZEYtULrtvLWqIWzsAWiaFT1CCqBLC9JW1CjodfiHl+8ZatYSv79LktKe0coKRdpuHPsmWugl7pP
gentYx0YxnSlSW5MHb3GpNWpgI8p8YhTBAhLRbd//+jUbN1iEng0zlcZTsEhWoIB9yEl6HS7Ytiu
SnvfuCUfE9CVrYhHOUutDIAqnfBkCTlLOl7txAQwZELjWOCwqtLOM1i5uh4B0V13M5Mca2pOnpmC
63DEpFfweTZEa5O7qQvScwoCsJw1BMQhoQ2rE/aEe7G6C31h3UBv0I/9nCbgzSky04E3PFad595L
QUL3KnFl9yysmj/EB9eT6PHvO7bX7VyAYXert1mOmf9sSvSLykrfRBEURBkM9gW/z96WhsTBTG6L
HdN5m+p+foqc4cVEtfnKRvo6OY6798aP5LFuq2mbQMVg5C70aeY5HVix9adFnhnV1JxNy7ncFKre
ChHjh62092T7zjn0s+EMogVeZ2c/TlY9/yhuqfHYoKOs43Bp+ck7KTYo5eG+y116aNSE83TMsw8Z
STZEWdPllHkMqATX2n70MexVZrkqsgEsO4/z/RJV5jLNlfehlviqMXn0ZdCzImu6DadhfO4DJngJ
4dKd6p3+LafZsYh8+9aLJn0hxs7BnE5vQEiO84VsCY7DsnZXgk38UuYOPV4eLIq/fxuOxMOoeUbT
DtQBg/P8GvTydUYsv+td5MGpA5WkIs70Xt+bn/LTkk30kC9YvybVnorShGeS9ZxDpR/uiwkFJ5E2
rN2qb54SnwRKxpcuemlt22wxTyrqcDcY+zm04Ts3RYzshv7TEdK7q6WYb0hgUL5VcixTvNhObeME
x0lhnCyKcHqsrXF6rGz7oL2QM0lfGeyNfHxksweQOsvt338R9F146AzQfJOUlyYo5/u8C6Z7zx3G
mypNj//1IR7LfB+L9JT6HPB6AnqvosHRs6ja2v59l1vkxE074rsq41M3muIVvtxtVOf9vbfo/Hmu
Z8gk44ffqgUdIame+qo4p1Uf3/59j1whbMOkiA85r4lpntQTKxDmmnKOr+c0F68l6rjqPO9pnkZ9
13nhC3SfTSD84qGW9lqvVe2rkYyL68/eVmCVv3G7qbixcqBIjs52KrZRdyB/pqfIfnJtZzzWqcK6
GETeY+OuAmgRUfcY7oFgEeBtAxudCBTyUuRAYKBG3vL4YaE3BrVnjqqDwOMWu7DrrQpuj2a73JQR
HTABGKtD4zu3sTDpj1LyVhXC+kbmlwSugngm7EZhnw4LRsTruxvObC6sOIIVXe8GbwXPqiIBaAAg
BuDC4hGKK0v1NoaMHwVPL67sjbMNgHO9aeavQfcmljE6FfS5o+ACUOAA+2D78rYh4fjiWw7mglSW
V50BxhGGaLtubFH/KZnMhL1Dv9cQ4Gc0aDOMHtELBS/htlLYx0I4fEZ30cF3k+YlqHlQymBIT1Na
naO6wX+3aMYtcRAf+Zaz58CDApkU85vNoXEn3Th9LEWt77m4coYVySMAQ9bqyG8OXl0X13Y2XOet
Mndu3li8zDP92mENhbrHHNPSKc1YjJzcoAI+2aYpLnyuaangJ/r7t1gzg9ziRFDi84kFwUI/6JY7
z9f3sAr06d8fW9+tDJiqphQvUbMMN2r94+9bY8X3MxpIvcOUm9MU2PgK1rcIAgAtXhr8SgnGXidm
950qlifR9QCMyC5fpLbdbLKcgF8Zlu1dIUcAEf0viUk8WkZjnXLxU2L0ZxtEpybrG6NAEr5gHuzy
/FEHJwZSzRPfYbjx7vhyvMrT+JAUK2W3TndEsdnYyQtwvQyi64bGblkN2dk+Nnl3V1oDtxZWWfp+
c7mz/D9y4UDksinsS7HMF7kNUNrkDZzzVDyOETYcmcF5X5wI6V7RZVjnzZXjtO9xiNgUM7SeTE6d
2Nh9sQhDGWmt8DaeCaX7tX5tgxxTkjt9ui3ISN3oywAODUWK4AWb+TE1zNyYHJBHHwa+bDfhDnEH
wgPfjKGelqxlRWWSbaEP9910Lz3mPX3X/kYpUXcNlq31xXDRD/LOGiIoJbb5cSY6TDu4nGUgKaqw
vPaidrP2oLIAsKLbvy2M9kWGc6EThb0LfDJSMAGhKidUneKLjXs82LxaIRxTxcarBhoBCNMYr1Aa
vjit/S1L62YIxNkSEWZ99101CQqeutc149qsGP+QViPf3uJESlP/Odb9CzDYfe9H/r7VORas+Q8s
v9XlbF3qYaLTqPk2NbPucIlPHDUCZ5QbMdOJslqhkuQ+hqhJ/boY8YFEJvqoQ2ZH1Y9OV5LnAL6z
a/o9cGGciZ3cD7a7Y/KbXHqF1xMMib/tvAO5VXr3TXjBTPk7zbq3BdPMUph9NXeaM195DWfx2I7I
3osnX+tBPBLBeah1GO5Kn9eT+EXNHEc85LPDnAgYdOwdIts6xma4jRbr2M3BhmfTduH8t5g7sEaX
qitxhoI6Y9j1mY9oFLG46nN6MSz/MAcUHLISM1KZnqBqMQm1SOzmumaiqEEyogbWq8vcFA9VMD7Z
6QJfS0mUhQw/K4Y6QrX+tz+myU6tCYMuu2pt/FFOJi6nseSV7fjXjIhQ6ugYZ5o7hOz1zjFtWlrw
MFZ3yape6nzPqhYkEZo5OBe7GhktuGO/gWWSRGi5oYjafRIGt32IyNk5l1VQRSR0eGs9dqcgn7dl
/ObpqDozSXsPyvZUL9V3NdAh2Vvzk+D1uBk6kuekxg8lWZexAQLhtbwQ4SpgVMYQV4XMLSBO8+3D
nxoU2lHDw9MlmqqL8lQKBmWVEt3l7DTVRdTJHU/1hBi4n2yWWLyI2jnnAtruFDoU+Hi06bXI6aAJ
LoYeLlVIz+8S2hMHOfPSl857v34eKb33GPyuo6mAnNU6nk/+tC6vEcdqv01DzrnXjMj856DEd6vk
V6ag4Dh3UdfxrTYpfDB44L36VeX85fr2tT2sRKRqpYqn+i7vvZF9EouJNX8aR73M0v1j/PHPnLbX
bvOn711sVTVu1Cq58lauC0DX78RLkb7ova295lPWPj7gZGb7Yo4j2ItM2nz4Gc9l9oG9Qj4l43fD
gflNjuY11jh6fP+smvC+YBZU1w7WrHJ6F0rf1G1/dFvrxNHIvqi75CeRjCPWJ2DpYoApaJ81OiMM
3/i3XQ7eER0eqpBvUUONpbRW/V1U5bwoO2o84UVid8W4PVrjnSWzu6xxPzyR3sXsv75FQ1c9LfXO
9Po67t1Da2Cv92l6iRKZdeWdMZB59BLg72JU3ZXlbeyTbR+SXdetJFDIAZt2TDaN+oC2gca/LH+0
GumzzNtT74Pmz4DURxSfmhS37OLnB2ekX6uwCZVLc6cIpICb+ohCfVVbQYYhlJhIAYyhmtIb3RqC
yYOUez9lQOy24jC3Hlbc+rOuSIu6wSTRRi3yzMiKLuQQzhsMmF2f+7FU/A7CZUpu3CxCIO+Tu6Aj
hFl3v/ncg0s0xAmdgvGbq77jh+xRaefRD6v0Ka+d1wgQHEkYBH4rwk/oIbZwyuoJhPCUqkI9HRa7
ugWg9yoTt7geOxtNPZ3zXT5iv2R6PieH0AJg1GbiwSqeUqBEF7bXuJvCSeAGm1tufu4mnllNYsMk
qQ2pR5zpSkN8AHloMm9vTQo3o+u/JENabz1V3Qb5nJHc1TjcooAmvV6fLH7SfkiuZsdg7hDUBFsY
T1tP3Y6j6g+xKHd+FmYcWrqQeP3KBGXpv3Ss6cPvAn3FPfHKA8KyXZQqD52Xv6dZbVP9wS2+6sWP
HLrV7W9Bew7xhTRwnjgQ49mXQ/vWl91u6Cgu4uL/mJeM1uFaftrOigGtWfs+PKiXdC3QMjAo7s0+
Dz65JaZkFP/dJ3O041qrLttOPSAjcJnonBeCWWyXHclhi5BNTCi796r7OWKBZzx70xMnJdAfqVOI
DsL2qspwOKrO5YLezNZzH82XlgmhFIfpm1cUxa7zxpuxEr/J7BRsZWl1aPIy3srW5WId0ye1Zj47
3zTHrEhwl//X+38/6IT+a24vmILWfzeW0N4J8P2//+7vX2ciPXIba/d//2vHsBVOIKUT//kS//74
+sXgB1s7d6KjZ/2Ufz8+tmYztbgDFsVGGzkQU0SAOQeAD8vyuMcScgVi65zNDJKq8U9ScpgdZvHG
wOMmveotQSu1NVzV/XALFvFKMfYh2Q1DTvtvCB9febP8CbL5Twtd7ULP0aYPnStnHP8sOSZYyJlP
bGKnkh6ScKD+qeSs4NlIWYtr/yHnxZ0y2XSNvKlnDFPmZ1nqgDEsu4Dx5HXb0LOSAnyuESIug4FZ
ba8oZi/rYTjm6x9mzv95aymgu5ixxdSvA33QsG7//uXfP5JhoBNn9J7bnDy7sdNPlAUKIYfiYEa3
5boKHmTCITLZlK5nNeNz4cYAhquyP7a2xkirlO6Pf99vuOMfG30Amn9fe7id+6xEeO1rAGBMk+Yw
oT7PLyA2epzOFrt8LdyFGsyAhGm7MKyukuxjUQkBRSe2T8I48t9/2P95y2f+x1Eq5kU8lflJGTu/
mkd0Njt7LEqCBL1ztgLvx/aZwYnHwY6J48SnnlLmIZU3odd9J330HKQTwB1+4dMZluiYl9cjbmjb
Il8L8dVky40jxxo8o32Nsr91PevC1mKT1mafTi33mU1B6j/iucElhTpl+xTVECD6hh43l6t+kN4b
AAP4LbaDj7cqtD5a8A4XI/nBdAp/mhmsbU8VCUcEz+M4C4MxCAvo394pqDAvtPdTrG+aqj1bKV1C
KUMPYX0MEQqAyjnit1sPvnurkw+5iBunxVbcL6hljSZeIzoolK64U1UIGe6BnDIdzxoqxgRXANoT
wiI1X+7J0PtUY8i2mmtXUJMG7OFCY0SdlX1rR9ltjpiBn1PjEqjGveFCDXOfZkAQtMzk2+Kp1gwu
6+LocYtSxdM8Y/lz7ehVWmaP64n7xYSoc+sGdB4LpJNIYQbpssjDp17c2RksaxJSrtP85niVwsI6
qlkRdh4I5vtMBABjojCG9blh4afmlAmJqq9s1ICLojHNVe8R11PN1hr0dVtGz3XjY15089usDajN
a25nt1L7zn2fo+gRMk9F8VVyrLM77SXgIPsGkcxLoAQqcgAa42C1cL7sabquy9dorYWTVIAXacKE
NUmfGnevywAndcstgAMHT/0ex1X3uHDcv1AhWmnnxw6h8/k58Vi8XUOtj9W+J4wdFEhLbkwXZdd/
u3VwxC0D4yXNvrO6VNjVOLHmCDz2eOPmBdZv3VF3zpMTJWfrjs2B5vbksmyoTaqj5GeeHX1GbzuU
Dr3MOdtYoag0zT2YW1o/ZSltd75emBGNby2J8Wwo/owIl9KlPzBfvocQ07+20MA8KEmXNu2k5fJY
2JSUhwLDu0vqyRPWMy4YsibJ6uvR9kWnvRMVKEWRPpSBuI0tapWH+d7EjXUlhzfX7SmKedXwSZ2E
FgrdXonCfciqub4UgTyPUqeXRZviEzXeb4fmbBF3rNvstm6B45akg6M1qbFKn7o99wVZ1SV9xwzn
yPYV2lSzqUCXcJr0YRL7rGieN+zMmFyHJorfdVN/Sz9HLLWuJ3ctsn9RvBAB/v/meKAvGxXdy5Bc
RsxRxJf9Y9uLV9fLIAdXj7FdbihzYI/OT0tLX1sXPJZQFAEifeYttlWRRvICUi415TmkYzdM9s3i
fkUZ5u9Azctl6UEVSnIC1c1vwkJhL+1vQ4m7iIb7QrDmBPJ66imLrquvJaW7lUVByvJXhfJm0HSt
B8HHnDUfesFuhrmyd8HCNjWzf3BsJQxmlpUcAzpmHvu9c6cMxsry1CuJie/Sjdwtr67nWoz3hVIf
6IU0b6UGN5wOsZ4xNVPTdAjnZ13SxBfP9bFaj6pRU/0O1rAHD04CLnKeO7YAHctbF8LshdD4aDD+
10uwg3mGB26Jb9j6sJXF94WcEI2/AdKgTmqYkPa7I8+a05s/V+d6waY2xfeZWR58l0PZwqRYM/Yg
zgyn/86tRzruU+t2Gsojro+M1PZNKgUBJid4bKl8uezmKw/GKxNfxXRavo8ifEiS5oJeBHsbcDYU
sU3PRWt35MX5ceti4bed42G0Z07QxdaPOfAAK7pff8W6JOZaEMfzWRFyn6bsIUFjXqrN3MDcrPgR
kvdskcyUe2qfZmzrfRY+25O8GaGfkHJd0JA7Vs9y8a7gy9yp9Nv03kzgJkFD96y3Ii3enVStV6uQ
Ts38hUYhYq7PY1VL/lt6+/eFNBQ89ZtfDh/PZUr8IZ6KTTZQjNCqu9ZvnYtxDpm2W8jOAZA9ZmfW
xSym12B1sNgRZ3YL5iYTKbbJfCH+zb3Iz6+Rx/hcIG8dnjHs6C0ZvqiDeyy+oqTZyDy5S0f5VQSK
RT5s72KJ6cimyHKuyU0X9uqGyZhgr9fteqYCu47JZjWCgWAennn0ryiYIFOLJHwBgQqQj8vYaCVn
xMo7zOwdl37gd5vIe/Za/2PyWqY78hmfKea28Zcz7osuHj1t6l06K5rq/XrDcwuLizMSevUT9hV4
dhs9JTHnyBmOscuikOe/3uiLbTsqMO3zQ9zw9Qtt9K7RLhuqbX+Vym9JFxyzGXEZGtPzWNCB24v2
vLRhcQCskdMLc4LFAa7b56IdYjAu9ewxcuVc2jN8EvSWG4noRsw4betdUuDWZ0fPmNDJ90V+lmP2
MiPBXJR5xJxhXSHb/t2azKfv4GhWI5zo0shrMDxkoyBEgSXg25twmLOODpspYm81E0WFNg4Ibmdr
wogapzagyTigZo/ej4vOwzhvCg0bJeE0ITOA/s1AKDpN4rvAojYwnYd19JqrI6D63VgEEot18txp
Z2LFIoU/0Bov5r0zDt8a7DtlOMvMay6+DYrwvreZkg7O49BOr40Tnk2MllG01hsTW09grZsSfE6A
dNDQk5R9lg0N7vNXmsyHdGmx6ObdL6beCqwrd1Z0vst5WqM6ARvBGGZb5ushXW9fjO1pG5oXhukD
zXL2e79OU9g2fiZ6hdw1sjgmOaW0zaWJZfCAkE/mIrHrl8TV23rgGzCJgIPTMVVeKECXYDWvKSUi
s8tTXNarurm2HbWls29d4+0GGX5zvHkGL0vSZLE2sV5g6hXz75QM3yAid0MacHYNU/wU0ucCiRWp
cuqzHPSLDLk/6f52Krc8vKcgZp401+OtVSdEZAxCcE9WuOjyZ6jeDKM2HJa0ew78djoZQediEdfy
OinLtf0nSl4EsHPGIHG4RWErGZB/YmVrL2NYeEFkbiqaiDauWvjFJXisF9DzikfJG7mno0EdFZac
1JpAeTU3QcyaF9Zc0PIEAFbYfLo2clISk+iaGGKZP6oRe3SV11xiFcHU+zyNOQhIym4uDfWkHnzw
Kqd2o6YRZK77P5XVejurd7A9Dr+yecHcF1z4acAwL02/mtPUl+aojMDRs0+87NYvSVcBFfujewwk
Bl2vYlxtWesKULpI0HQfJ3O5K9sSfoeBb5Vjoc4awkqVHb76E7/xLjaflcaOCtEhlB0VGw7udhT7
bd8H91xon5Jo/LRzRdnioKj5guAwCOe9K4N5Hw06vjRT99EXzLdkqkHYT9RHS92zOclbb8V9RRAx
EsXK51j5jdWkOzMlLkP1jIKzlXocsaVzZG8OfYDXqcG0iqKqDg3db7PGlQfKD3ab/zO6ghtMQPRH
O/QLCklm0pek1Pvsp0Uyow8rewoKrs02k4DLriLbQGNfx1e2UQQ2BplrQ5vAhxclpPUcDsYiomUl
oLNPdstLbNFKUWpbwOcA5ehXat5oMX3rgA9hNbpTOoEwR9YL5WXDYIyPTmQo9bIFOYv5tT4Zei2b
jhxc5BOzkxJvIMCki8aG/cTI/WHuqaGcgfNtmrYatrbyy82YitVUwGGSzuzAuXenmHxzypRQSbUJ
g+q9jiko1S+akgGojiHZbxPJk9PtZRVQW2IDq+6egsYONoYF5lguxZnlYZci6/vnqOCVjPLkHLLA
8nDRu4KwoHF2emKTaXya1mQu/6Rc/i4TAlhUZwEFq1myL6yxBOE+z9cgm8dDWSzFllqVq5GeRlbD
7oqz9H2tEXuyMYEridqQ0oGT5iEaXSGu4gJs2aI4hviui9ttAV7eU5BBR62X0Tdc9RwR3G7aKYO9
vgfvdpn5XMiX3nqru+CYQijaNc2mbwlJAUu8FDEDFadTtJnOmX00hSGWli+sRXUIb22Yv2zMEzeF
gIlGCc9GkD2J6RZsreAm0vmESMsLIxbbus6AQUTpY6RHDh70TDGeZWrnegRJpXVIEzCMqJOQSPQD
99idBp28pRMFQbUKiqOp6v2SHnu7uvMqhIWGezZlisXDaOLwNRqOzHDqxrN+mM5tl4EaMQNHdWab
ccP+NrIJzlmZSfd8vc/ENKyaRrNSl8jxblPvHFN9CZiaFKeQ4E4C1ljLGaDj8+uKs7NX2RT7iYcm
8K9MUMFxGTTZcxeHXeZz3owwxGEw1Azbgm/8P9XB0yXNG0kGBZQ9yq97e1vbEaLDOslBj4wD+VVZ
cX/SjXXb5h3tVMGzmkGDRFGR35Lt8DrqMPiRDnEdJ1dcS06WW7joB4xDsEZc5XQ0YjkiiSPKu1kv
106QFhvEnQsx9GCAc6QOqvSkHRh2B+pdAzPEiEvcmPAjbqkseSQOCW0ormBFp424V/CJLzzLeW7D
+sEkg+bakXDlNM5zGrUYfOmvdBEdr4xs6stuRR4x89+JnmRoVC13hXV2wUbved7dODkG14g0k5i6
M8xC5hLc4TDvpO3RW6zPNsme1RsD/VNhvYzwT5169fPRAHNpU4BGc4Yz4l8f+uIlhwm7zoJQHPSn
4PJFNROukDG/N6aGsAAfkkvSxMkVnCBBYAt50Blfja2Q3ypnNy8NYUhvOWRzc29mCA1JHFaQpgdq
jmtfMUciDB+6ZtcLTnt2ldyUXRGcqUc6xZmHCcrJGa3p9xT30H5u1MTTnFShdyOs5J3pIDeRgboS
n4p2W6sLbhTVpUuuAuXDPYN8XUlSbBf+IShLGq8Rl+n19qnzGGwm2Wy3J4NId9n05suvich4Lqln
x7yxtpPsq+SP7BWQ5ID4WOkItS1DfVPuVWQIjCWHiLoL7rycf3Nt9mFRt5wOt3RHcaViKN86lb1B
s6w23Oloyc1dwFw5K7YHp7MzDL49P2R/jqL57FRFwJ5dnqaGfvhcw0PAanJwg/43lsCXZf7r1p3a
NDwiyhDF99v0qLHEsA/sgsT9mtPxNvSsoy2zbUTBB+Fk8zwQPchcxpYJHSLRMj7P/DS2GT7m9HPw
hmZb4EPZJsLeJH5Q7dyqKsBnCZ7qZlwfpgxQc4l1Hv+PlPouCgmW86hx3S8fc3cCy7Akxd7U+HsH
2NJ2gsojYNpG0XTANvEO6zG76OnBQhPuP5csOXCSFsESHIrYoHfX9S9C1ctidizlfH2mtpC69UtA
8U8/q2gXzYzrRkMrZoWtXafFJ3UpNiunfYK6+BPR+IYTOAfSW6snutsT4/i7OhtJA7TnMByIOabJ
AWONpsajAuFQ2z11iv1PLsecyycn4EIEoDha95QGXrglLbBrAys6FtJ+HIaDQVVBKBR0tCbRK8JU
t2NYwWMDQNStCcfmfdNdlmyeLhMN6mjLD18FA8XPbEsqmVj3w2PGPk4vMPUpJV1BFjumN3GfbHzI
rXXZ/0GKI+HoYLyKqRA2zOmqGc52LB3iqijbI2IXE0330jc84fjUrAxZ7+67kx+0TDrc8NFKCg/z
Rf+DtYtLVDFwDPBnci+OQ7i5B6ngwaeuUw6bUr4swvqBk+UeezAFnQjzB3WtnuQEdKWPwV/Umc+8
M370nT9+kfV3dbbcx5q+pjqFnJ1MZwqzeYlw4+qpRXdGCi1mHyyKaG+ipTQ39dB3tNM0lJmqWFy0
/gApsa9fKfMUb8RlHjrH+6q9/C0uJZ3i2Sx2rGomePAYsO4dMIgnrFEtSg4Hzhof941fskDm9JQw
Zuo2IjBE1Dx1NTWveb9MV1FDt67w2q+6Ny01eGDYIn0HWnVgYeCIWWsGPk1Hl1o3UC8ce/tkwCI5
9028bVv3orKKczRb+ZU083wrAzBw8dAdo7QTV/4C8NctmGZDWOxq8vgsxiLR7WFwSRqn6Si2AxP6
yz7P15BhzwF7hFaWZtFPUiKxTRSh0jy2t3waZyL0pY2gCF630wqRSveTF50pj2DPcngaKJOd59l/
pArSeXCL+gpis7ufYvm4dv0eJlGRLBnANXu+3FdAEg3C/pF2ghsLi/1GTPJZMiH0XLPsctJzNMeP
8mg76vP/MHZeu7EC3bZ+IiRywW3ndjtn+wY5kqEKivj0+6OX9K99lv4tnRvLbrujoZg15xjfyCRt
xwlG/W4qyZf3coCsVs+uRc9by8U3mpeSXKelmx2a6bM1A8CNAv3RFm64T1hpKt8oN1NDhyxKgNs4
2LGtwkWzlhf9yqvC9ogOxGQpeS+QVKzLoVpgYQJ2aMoYiO8mrmHmbasg+UYD0cpd8dF7yrqxun47
lJ+R6eXPRVTcpYXziUdiqyWQibDAggtAJ1chnIThvuBQQFGrG4Lylt2vsYmE/60b/WKoLtymPngI
kZSMTG1vr7gum7L59uMF+BCKln2gvBm0zZWyvxhqOW97FR9Zp9hNVcnLkBmsvg7SvjKM9uOy4/xO
A11du2n6JmuuyyXt6tSowOK20BU5qA8OJiwTZdLRUdTWQz12m2YrHMqnKZ7fHTbDo2DsKrN8a9ZM
MVL9GtlNCuFFv7V2E4ErYGpChfwzNLLY5y1cv1Br8hGJXOJ2CuRumPDYCFgZHK/zQFC4h5CEMFxe
rF1h305T3KQVyT+9OEkWG1FDMumV+WJS3W9E3z+acYO9ZmkTu3UqN12tH8s01Dvd+hM9J8JcvKSb
VoLFqc/yCL40wejkTz7B8SzXdk26urRJa2/IeNqZCSsfWhK1jZ3poyFoReNZQCglbuvGdPd+OHu7
grnDGuHKc55SAg5z9dwNfG6u080bUn6ve1PR47XncR3I4dHs+/mgNmRBTDAYAmQILUnjjKiOSRiP
vFE3OZ3ZoeZiHz1/9w+o9P+8Ddon18O/dz6DR/8+jKQUWvsq0dUJejKouAVTev4bqXyEduef6eMH
kE7/g0uNcsmvzj+nU8Kvznf4X9/+ffw/v/FYbOzg+H++ij8v8s8zcr1rZ4wyy8v+c0vsRtlGKLcr
Tv5ihj0/zPnZ/7yQ87NBEK/Lw98nlkZOCXH+U4WHC6fT8s7+PPj527+Pcv7OFGPD+cBBegz799h3
Sago2/pYlQu3xYKUagXklp+/i9A+/Pnu720BeZ6ouv7zNxkiK7pq//nL83fxslL/va3FmTES23Y4
3/7nEc6//XPnv8/1937/PAxuIWQ9VozH3qePvk07y6JuiG/+vhBlG0wgzo/1v76tW45V4t55PecH
r5oq3tmj95QDfyZKIjenXQBEmbOwIjSdL9liST5biv+57e+P5+8IbL8UObSOf24/3/982/lB/v44
U4Wy9yGI+Pzbv7/4+2R/bzv/SUEjiw788qr+eazzbf88zPnHUGNTt1oPdGXH7GV5L+fb/7zd88/n
h6o6mc3rfx7mzx/9t4c93yefw4sQk8veXzDWbUVZZrkGLKDlR3HmW59J1//vj+aonWL1z68Hc5dh
oc/CpeNyxmEvdzo/0PnLP7eZdb+w+IGmeP95hv/2rP+/t1lhxGv6+1joC9VFczGfbz4/iCsHZoDn
b/8+6P/6/T/v5/zjv782wlIepqzb/teP4O/D/n0d//Vhzn/4z9+cb8NbTsiwcH66tHPX6HyREVqM
0FYEfjH6sEro5bexHtLdn+VicJ4Nwkki8J+2fDqvBvXiy0+yuj5ilBMJV3C6D+SG5Pi8UL72O98h
WCikecoJ90FeLBHnSoP/QYZ08pbv6NY1LltsX257/FYQPeW1jZGQtJHy0Ywa8xAm2T4f+0fVpbQc
DVqaoqoYI7ao/zo/3smov2mt+sqbuXCcc/bacgK60n+7EW7kBD2Bk+HCq5nD0gNUi1x32pgBOJqK
oMN9aZnfYTE+WpIMo0QhiihxcWqNx3ayonRrl1RJsP6JbElWTUpOb0XsxKWPCuoqXuYwNZytYSqv
SwstAENsbxP6FYIASmGm6HKLRTC6k6o7juYkVmKYTZAqvn2YB16Zz3Z1FC+UJmxtdL4Y0ih07KAl
B0gvlRgzcLLOoXoQ9EOkCh2b7Ma1LZKwrcnYRuR5UA4iBcX7Yg7zk+MWsFbkFSpdSUS7+6YGdVHj
69tRQKVbj2s7FQq0VSZSBNbE0HNqMGrVcSKtlq4Ee4yMNqBh1u0mBrFkOkwBIu2mu0Hx2XnaOURB
kjwSygeozR7WRhS0G8nGvA2mGzztv63ggwn68I2ZOuPRPryMpxyLGzyeqMpIuZRy3DM7u7SJRED0
BD5qapIX1f9mEQWkaVIRjLMX7HGZCkPqg7YZfxtNsE9diCyDSztdthAmqI2fqSXHHaGiC+6n/Rbp
Lcm7+aIL5L4+reS9Y0zTvW3EqFoGg8ocvK+I8ve2D5Mt4/vyIA0aBJIs610wW8Pe1cUuQKOxtV3e
eIyu8ZAHd2MaAmptedEjIY7MkGrjwqz4R8udk4hwzQxyIe4EZIUWnEvaZmefGL86ImGwGa+WI8jO
fH1VJPMPI2zK5JbxgHLftSEiqEQQWkt7XNucfmtkgABOJqRySQJA1DUzl/2UuGRMMUAXhivdtiP0
uXLnuOBc5hxMpq8JkaEhywzH1i9RCoPH93GQVwiviM7iBfNcPkqyTaVn+LBjP100HaBnZexIT43u
JguOiQo+ZUFkRGzGH1Nv7HRgGERNUpdZzhX9BAzqFVauMPk2FuVrPSb0tcf5NVQTqCz3YBk/IsQU
aqdOeiRFsVyHmXk364jg1KnYREn/iJUZf1oIIZvquzbovOZ9s1JG/pUrC5O6ojCm8Sh3RkDIMCe0
l5URLilYN25f0Qsx6suZU3pNUDxNccu6iUe6EyXT18788JRL2TMJIEzNQ5urJ8T0xTqkU4mh+c3S
/TUztHINmmJX6P6ZNJGFlJ3RGY9MYmDznv2GNULsiskV0hPjjkwkMKkNKCvKuvcz95lsTeViWysK
9khtqcgayuSFE2D6N63uYDkILotieonD/iOKFVDmFP/3/DrbsOoE6lCTKMFNC19GJU897oMTQQzW
bjiF1s70+/BDj12woV01TojxspqC3I/sX5K0NsRavWWDd40u86UvwkvX5s9Ka7hyTPR3enazbY+k
Rcv2klAfTWtq2ucJGNx0rpLD9On3e3yvj3nVvZPuw1xIT7cATzZDh2fQp5OISYK122UQpoDgEz5J
gxWIccwxsW7qDnVc9tHzIa0auUCRHeMolzgNbFpqrdkjkuBbCIHfpyVPRu6a0ovuUKOQpBuF2XoZ
IftjuXGqjoXAoONQFK9DTPoWCIVFGU87om3LF+lZztrT06YY8xSu2EC8VGPSkBmZiKGy3xKD8uxn
9l0/Ls3pl95n6qvSHCslggjCd2sj/y5T+6tVDl0OwFmdCf+rgy9VDR3lGum469RCSEO2RLpKoGtZ
qBTGEl0nMVYPJOBcqxZsXjVdyo5GZ0vDyh54wYm9C1usd6a2m+1o+PQ1TXnD3ApKmL/gv8hSU/F4
xFac8B+pch/ejyLi2dNEjpLS0TBVF63APAREucxpbDniqJT/0aZyi/H8lriLcuOaxSGxhCJtXetN
N0ToP4LhQjNZj/3KBac7WNvOydC1Dz34IoPZDeI+EH9eNW4ix/gKFAO+qB/3TuowGRjQKAnAdWPz
CIB8Lwhw2teuvffm4SpPqqeKeG/XIgosSJCHTKp4Sz0OM6N+Dc06u+gBgC9xGOoeDfBj6RXP0wxA
0m3ax6SZv+rRf7FrdDW0hktf7fx4vJqDDal2dPhbpKyW71/VEhkNoBvaRgxlfLc95hEKldTfD6mB
uwSl2htT+/cwLh592V2OPjnW5oDAtTi0bvFG9Pvay8iQsTtqA6e/TAjNLiZ8bmZDUwtwwW1qgMxt
OD9hAXnFgV036sOCWV8K9j3gFQK3JFRaj+9xy0xQFEhCA/Ls8Ny/tWX+NYj0yVHjW6/mn4whbR87
+7lPISaVj8xXmciZ9b3EVdqlBtNxwstXfB4P7owgpZ7TfptbDuBtDK9uGH+0QQuJF1sO3c1tFZCv
RRDaTwulYaO5wq46jYShwhLPlZZzCeaXqkwi5xaPkK7uyIZml4QwYospaj/64fGtbLOlQRYc65Ex
vTkgbTMmKKMLDAXr6kkVHfvlCEG7K+zDoqNWMqpWUuSwLb7MEuORObx2vKijKV9S4nlWpAQ9h41x
YuV7SJtIQngVfPTxtSUpEzx7r7PhMNbRrj20tJBbPhYWCaQSKZar1cCY8D2ZGAwSrHGdBot6Qbdb
s538zRhe5nX9UHQOaga7wqTC2TsE0U8BCaLOgUoSMveCKuTSDvVtF8Au74Y7qeN3r0RM0MFMXGdD
8SZCwDszZs91O9PUclx6wzPHRu6aPvxMyobGAm1AcHvgmJecknu3m4h+wJlMIjDeANQ2mIHwzHC6
dC++pi03F9BB2ri+KTIaJLh8+DRd9JxOGT/C1/yRi3FlCahGet09pTTiD03CVAVBj8C1gMcA3Tmw
jxPSrWSFhvEdGwzsh87e+aXaiba/cprwStcSWEqElr5I8XwxWncMdAVYqAmGxfoVC2PlzGDie4cP
WfAxCoGDAJhQuelsEa4I5EYKi091Uz6gpwbImSNmQkO98tomvddw0iNfP3KBo5K8C7/NsesurQmY
qa4BzkX60XAndnPkBaL5XU0TyFFr6N6bFtJWHzDVID3bCpHMFTRpGqYiRV2rDbJ5Th6KMIUmUMWM
z5j1IUgt80M598ExmIsXQVEvuYJ3vUQHTm08DZyeNfTLLL108WP18XAzhhmHi0rvLZafTdtxrkVk
mCNZuYzT+le0Ke1xi3F57jxFbXCN4OTTGlGlkMtN6Y1JKEqDHeNe8ijUyadYjGmy9WF8TQmyyhrv
yk7zZ2rtZ+Lc5NqLoZTO9vhFV4phS9CP10HIpcafoMZ3H0t2Xyb8OyPOaI/7Cum24uwgVKqhd+v1
JdMmn8REN6AG8wtSMuL0t9+Frj55tdWsmLsbK2scnrx62Fq2N1JYGVxbBftgv7vFhsqw18hvHXrj
zFw/aYlVe8ZsN0rNTDHnpN+jy3Va5ttWUD2hIPpkp6zWpOEge7WY+AsOGuPXjuyPtIZb7jMdTBN9
ku51KU13HSaIiYuSQnT24GW0JG6EmHKy2btquvCxNLofRjsE016mUOuRvAMWQWCJ1WhL+M5t1rsu
IhL1NjbZBZHU97NDc6aX78qFizWGiMaIJn+SLpLRUUZPAXgcQDQxdSemfLSyGMADtBwmCAHEKYxX
SE/0IXVU3kfWkV/Wg15zY9/euc70aJuYlzLOwIRPOHfTeJGc/XgISjbgo8DjkJ7gowQZ3+fxgrnP
UyE4S8tyica0+JzcwQVOUsLsRNjHJglk7tRetbn3YsAYcLGRIVftX+32ZFg73xwZA3jGg0vEZ++y
HWORqjEGBvhAp+dg8e4O0VaSb2lJwzk5CZjrxPm0fWPaRXb/YJLbOGk4HFMM2ARMEYPgkKO/NqZw
S2ECzT6BJkKNr1MkfXXu/DqMK1b+2P0w1D6vm0BrgQxPtnmXoq5fJUps8pDZvRFylICy+fCC4Cdl
voRVsD469nDoJ6CauQ0j1AuRTlnEvYQO1rmc9EzusE1TT28QYMFszxmMA8OxEEUKqw+oA6CdWSES
HsQdr5mljk2kTwYCRVUj+msL+ZQV1VVi+hCv1WauqZ8HHTKDt6Az+sVi+cs2q7olsbT2X6X7PSFJ
kuWcbRhY4RNriUWshjfRDl9pqQ8zQ23ftt7Rd3ob6QxwWWZoLGODrW8eGAhw8Ej3oc/FXccwlICh
8qrHsWQwo4RBHb5lHvoT9E+PkQZybDIIZetOKkgA31EA6kmqq8JzL12LyWce660/jxg1THEj2XX0
gCU2CVOB0B2e7N54MkNIzXEy3eNw6zegDe7KKGQQnkVHtlqvQXgf0GtHZFKKVcUcea11RoFNgekL
fEmZXW+mwbtANrbqm26vRYJ+CNdz8aRwgAJYjg4ck+tGJs52zCx2Yj2CN/wG1dawfTrPF228JLK3
+PzidN6GHd7TSmwHZb4aRXERNJ29h2q1r0fg732B6UWJDkmV/kpUS6qxc6S+wBNOgTEIUF4t/hg1
3Jj5kUraOxqL8oRgeRQyvc/T+FvqfQPfR/haKQcNXpB9TyJ5TXSyJYOqxNcC3iYLbURX00vtpsU2
svcFGJIV0eNEReFq8TNGe273mldM2COmnZsIKrQZ+gBk2xDOaGNh4RQH/ixbxFd+DoqLq7dXI2iV
AyVH7+t1GLSwm5KuQiQUXrj1t4wEZKVEXus42Tm5l2J6HU8ytz8BQRyiJOvYtKFHVvorHaanHBXb
zqhDAjU547ehIdgbhpxKw9BeQ/kjUZoLFSByu9UkCeVEDhl1FK9VBKe2l6sMk92miOiFpOl3HRWX
pkDTxBbMY1vvydWctodkrCFdUWevmtr+HhxMHcWTxex6j/DtXaBmETPEoyksj7kjv2tmQDtRF99Z
gdV36IedsskuiRGqKr6s22V+b843TRIexO3I1ZRT8Rqn8gdZmzvwlL8gWa6jEJ8X/K0rSzTbshfP
oTWepsZAyaHYxddOQ0KPi66M6Z9gepWH9t4457nJ6bLwTOK50qrbpQgYfYbNKymHZ85R1CCWROQy
AFBv4mnP/YBBkd9NxC8AZfMJD6qxSZn+PbuklqIvjoCXf4fjiwqcF/Qzj6IEANdBXfHQWaxbwGAr
RB0oktBSCnYLFLycm2h2a7VXjb9z3kzfxv/hPI9lB8ozbe5rPjyags6dUeTTRrvOaw/3w4oHMhXR
avGfCeNLLASP8Uwo1aJ7c2NCI1mdqAB8jqwFPIbmTHUO3M0a12Nv34ZJfCd/WHijGDGfci7HpL8r
COaFiESwSTYQseyar0nTgsey62uvGB5HdAq7KSFuQvSXToiOLGAm6zKG3bAJvByweY+T82B9IKX+
EDiXW5MDM/eeRUICl18RRpJeJeG8zzUWlGK6aBvOlhjrdDAeWsd87bT3aQgkIbyvI6aqHW5cmjEZ
138xpyRZ2f1Rdde58q9aFoDQTct1o623aNm8BkZ8OTdoNaz6MrehyRp9+yUVJC5hPBcLgZEO6cDw
j8LbhIsL6/HKoorpqjo8zCZuKo8Jch3pT3KT7mTSAY/PPPY03YMo3BMiC0KoDUwsMVL7gIklL8ww
Nm6Z/VAAWAxlbL1ys/oLROch83L4ucnOzL3vJGjoUzUN6asF+eJjurcnwiz9fFw3qjjKfsRPQla6
qr2P3GrJFWQSG3rpNsuXFC7tfCZRddek3paXcOqSGwENoZ2Hy8qAfpP7SDdS8BeDcx9pA3dG9DtX
xqO9eNZw7Dwa+XuPxsGb7bURm5Kay0bbWcqNo60v0emjHaYPEHHiY13l3zpaPuykeJ+s/iWvsKpU
Dk7jtuY9p8P1lA+EEKQPWCg+KCE+zEXmLOp+58npvZMx2aImF3JwZABx55oQWFsgb+7OncpxP7Jk
bpyJ1qyZ2heo1ukmJO+ENKbLTJVI9/iECvq+DAYIe6bxNsfDpanCiyQkuowlHCjKXtdA/MrBRlWj
t+mQvqZF465/lSe/PKf4jCRp1p1d35WGWiFhY3HxccdEmD98UgqqYRthe/Xp6BW5JU9OUT4ghlxV
Ag1JhfplGrAwJVb0kmWoYsE39hyN4pTOrsOYGjG9Ucd7H9Td2lzreSR9S6SkG8XiVNTVhw/4H+n4
TV9GwTblOOUMecHtALq424RVfZV2Qby3G3LEB2LehEHUfDZfG1F1URX9vFees/U6SD9c8oztwlO2
ObtQUfYHr0dhvuipxwCL3fKmpBPej4LmDZgmduVUdBzF1ZVTPEOQ2SSkaDWJfk16tK/LIThPkL4r
yqNd7HOg0Mu/xu63pyP+Ggl9Tef2JmojUHwRuLpCWVsvk6fCLR90Yr+Vo09Eu04oawfSfEM4ja7m
wlilD6gXuA6bNGVoHssDu7EHPZWvUmdf7H4fh2BJeMEP4lRztIEg8OrJy0ZGb5QH3TFJKFEiGvWX
RuBugbGhwpm8HBSTfWgMMqFMgtYpGVR8WU7GZS2kQVqF+TKW9HZn4OONTKsNSgtCmTVCHAw1dMZd
EgKr5qqqDQYEPAAMK+OLfS/hN/2jm0bBYZyNa8mu/BiXOU3MIL7o04FNo9HsnKk1yMtDdC8n0sDa
kuCnAi2zmlXMJEKwUQsSc19G1n6C7330jAA5/gSxFQdYeU9UMpoayBz7849/bovKQ8Z5yfiG/CZC
85pK2lyrNDBZUdZ7iHlEhI6vgZteMfjpdr7AU6XC6ViLMsdxIN59+sgWBuqVcDrjwPvZzRaFaudG
dPosYvZa/3kumnbfU6E3A9ewvqEBmeoHOdYfnQYBlRJYC6pwIAevD/ci+hViAvZSMBpS9I3nVvXI
JVERtHhTjG7SWJgo7f3B+sENzElDhV1G0aeTLWHbPi10qEpuiEU+AQyInY1lKVCQJpeSLYFnD8JI
ROIrCW3MLy44QBZh4tiPzkyMikvHSof2S5hfd0gR8AhfqeXp0mUC4/iWQiD6PoTBc+BCxAhgzOO/
WfeEZ86mf1/KG5mBYUBZ81DFONwxMh0b6dLSFDd4GFeNCL6b0RNcDCF5ecVdtowOQqOkbTg2J9eM
B1wQDmdESAZWZ+qLrkf3qOIltWBCsobQjdPaOVa9+xNCIt2Z8FPQias8oRPqR/AahWw5shyw6hPG
OxBSN03Wv45lSzk0ZtganfJ3SOf2Sud6H9PeNj12yk4ccoGdgLDgqtqGifmaTuIqjH9RQWUns1m8
CGw4ZRpULI/ZQzk8Rw62lD5gj5bEyGNrrN8j1Hh4pygzwoy9s0CWB0Nmn6Wm9ZKHrNa5BlKX02KB
BuXtLXJQOrovPvnY7LEffbN8acuggJKKwaC3QFDEBqywwN6nixQuQ5HJPzFm024eXDqHNKnQadL2
xPg7LwlPWJqlQeSM4V+PXp7vUQZxL/vkMAvbmYH/MWNILAdalVHPcKWPuVe7MN70yB7OcCAsVcQr
5T7xvtHcP1pFTaHqKJzFkH5WDg0rT37nmbptwmo4FNPiLirwjNjuUZe6Q7rDYKqdaT4JkX90NPm4
2tQGZlM6ZkWdHOOsXwpo+83z8b/SrYwh5I/NrVmiWRps5G3L6Cl6V3RYMC4Z1K6acIEJ0yCGyriA
pkcxcheBeQEyR7OzMyFT99e9sSBoyk5uw8prqPkZe/j9EBw7RccvnTuCdcCoAduNcxgcDfkvjC3H
Ju/uVMkQqPVa/jVDfaIvfxV7cBU6+jZjgRx5oK1JLSUXzHa+Zje1T5QLdqBLzSvN2B1HKYuYsAUe
m5SAR/MmlK6zd81O7fqpPs4qw6CRV9vEdkHyxVwc4thtTwP9dmjPKOPz8dmv8IGa+ompGf//agY2
R0c2Stvsoqhpq7NvJfUXfWHj9CSbOA15K1UKKJn5qWpo2ktnNE4NRzEMMGCBGrknG4jXkMiiylvq
z1p7p7k/ejkraZHWz5U/Owc8ZxlLWD1duO0yE2pMMoisEt+WILZRu4W3qjvaam7CYWEMrn1i3lhq
TjS2Wb73DCK9xCVWRevAXVc2lAhvINPM5RRtJTmPfkRoOU9BliQnRNF4a9d1HVR06hJ/7Yv2+Wwj
S/tQ9nI0NJz2mxKGsc87Vh5PaecYzMbYZ1ljJOMH/YsXehZS8PIyoCl5ius7kxYKRxSDbv4rxKO0
UB5BImwjntuS085RLKHWUmUJZj1bP0AJnsX9wWXjvjKNkhT4zq32DIudxKt2ITLMJOl5PvVh+q6+
L+1o22fTCziGS9mLHmoCuFRyTRtQO4yIZgACY0oSXW/8uqXBJ+DFn9Lxu40IuouYGSqNw9AGoBpP
tM19+W3rgo9oImlgceoGUfBcJH1wwKfUb2MliW5Eg7qxlTp01ampOJK9CNcUJxJkFvLBJsi99VgR
vmLj7KSs8DjmXGl9j7H3Ydq//Th/d5W6C2W29Tx1O7e+edGmGMvb6APtHvd2yTMxi8cIstRmlCyZ
BRWPbww9VHKwrPinsoSwhMR4Cxs3QKrQmGvWOyQFriG2xRx8JbnLTIexFym/VDrsc2B0U7Gyr93b
NWtlOU75hsv2MXOiaUkkYLbB1setOorZuB53hjT2hUwftFGYuya4tV2DwtCcnvsRQFVr0hUemyfd
MxHxB3x3cdWCAQrB64zFzKuPr5JWvxU+IzLn1+7T24DdPptgrop9P764NtuBDr/aKgkNanaCbLzk
Jq5xJdSw3RW1ytCi5637N+ARaLoj0lZz8jC67yGgoS8zWvB9bDxqmgK1XYTkzVZg0DPnqY/YHmYF
0YxoQT4Mtu7NgtAeReoeyyy7M1wJhMaDbiNm8jzqkP611bPngxpH819WP6YzfOrepGLxh4PF2rPP
qxrWZ/GJozzivphLjICdsS2ae95RxlGFrwiyfLFPHDCes9rkRnYoTdhCTeTcqjbMLmp0yWuHZGI+
5NUkwxPHEYBj+NXbRA/DtcSa5TYIWUbQWUn3MU31DVfYjCqYlBhZpzBRK3QgcjcBD7/EWUbXP8zk
rTnL76xFC6KT7ME2w2idKFqvSe1B6FM0TjDQdTeVv05L44te+/AOi5rpKzJ2w73uW8Zs81h9CQEf
VLhsjZr2Wi3OnMwy530M1e4mXb54dN9KIxQX55vwqXz1Hp0Hmfu82zZ4BFwwHkoE4qscCQQNIsJk
DdjIfkM4gFSsw5G0HrOO/KE0NV9aSTanZdsCkv8h8PGMuXP4EqcJUJmGnnbdlsO2idjIlMNMLbRq
xlod1dg+9kLOexsD0rYHpjTmLpHMFdM5WCBqz8mDizjAoqQDvL8WkzhKONZYH5U9O6+c8MGm7a57
GdwXFR9oNeNXlVZzrUM433kKkpL7I4A3NOMNNWQ3TTTR5KfNiKPwc+gsmKSCsXzWWc+OrwTqjnep
qmifjBisa9BljbgpmYhtsLAjJ0Y5H0mCTBmxWoXRbmqgZRmmrcjvsYbXF3nTjbuyVMDDomugZFex
z16FbRk6WMJtByOnH2Ohhw4lwdnp+MOSC4xNBLeW09ypLqcN40PimJh/ulyX4kKzE8CbGfW3WYRr
PPUIQ9NVGe+MAvybsoJf4fV4D/XzqFGauQ3lhphQ2LYT67Mzf7tjcGgc6KzZr/A5QOey+FIjJA1T
EJzcGaj+qyk+DY58anLEFJqDy24fx7w9hQ0KH3yaW3TmT1YO10CE7pfbN/jkHQu0XGg768gWl3Ys
VwXzl20f+8cQyc+FzMYna8bCF0uDaXvNByDcb7gB+y4xSG6A6DtGQbYhnuMRQgRzU4GTHxk5Srrp
pneYHsC/f0tuUaCwqqyjYd52tt4YfXMFeKzYI8s4Tn10I1sGxIJeRG6NSHUEj4kN6qWsvJ9mHq9c
8AZUqZskSk4Ykskj8H0DQVC7y118WvlSnTFHufGzBEt33mLY7J2D8vTRgpjUleODMc3WVYcWyJYe
l4H0AJeCII/Q+bFzB5wxrAij1jN9rpyLAZ+brdalQvTUBMlJM0uj5/Zhu1pfov9ktQ+mnaF1uGnh
KIcuUSLQvIsaLl/MWl83+9a1jn5fcCkHkExUqnwvfPKAohG7km38xF73kbv5p4aozNFv7wfF/8VN
hzU+qHwHDx1cLU3ILCu3hpExQXPw89k1SBAXFxsdBia2Hh9zj2YZ4RMr7EWmsyf+//fis8EvCYTc
4/kCmv5taOI7ZFvlxT9jO963tviRhX4JpvaBKQQU0owgIENo5s64y1TEdsC1FvUOc1QDz7Xvgjcy
k5D823JWbPlNps4ick5SWZ8WIQzox9GJLdOsSscIX4oAWFglj/3on/rmYnKmveAMqlDvlSzckW+8
OsDqmyUFBZY1YWmAmocI93zzU4n2JZQx3eiqvlHuzoq4crKmk2EeHkq3vxoBSuCdHRiebLsgRVJn
unIXU6gqKYqtt9hcWHy+hf3DQDPYJnN4NSJJ21SW+1WU8R1m4eQChtDF6M1nQznZqoagcC8vfUCB
eaXKvZ48c4tsjnxeGj9d5e+tYYwvWy3VLm7VPT6wrenVnP65e9GwKY21MjDKgx4guEGzwmMky34S
iGuYFvTRqQzeNzhF6P479N7EpuakWRvTgAUiCU90NkgJrJbrYGptR1E9JrK5dTpnMwJ14GWkmwEf
7SagW75u6Pn5AHNXinH5Op1g6Aknv8x8dRfDul3Zo2RiNTLEGMuMZlWxV9oAUELU6GxaUJv7Ha4J
8Go5RZlsD3UF6qOjJ5xWkHf0WG2DZL5K4Vevo0RVW1PqizjISEImuQtcxMkCwLiFX/OSslksRvwu
PVHjDN/hwFH0A4D4jhnoqQywAmE96caY7A9fqxvX1GSQF9NWW9S7hcYdQl1trKuihrU93OrY+ZTu
KXZYNcd0EIzDfkM0DrXrQazswx8x6Q+aX64Knpmg7McqZlaSnxw2pUlMGTHG9o3IxptkQFI9dKg9
rKOMi3Jn0R7wS/92tDHD0Z5q9lKZF3BlQJs19ks7wrtRNEy9EsyK7rN1WPnX1ew8RE5277Km7ALR
7fNm3oek6EZcyd2AvM+aAZkPMinL6EZigcuwSNhqdDbIKPkpiCl2iAANWnjGpi6PaQ2qurd2Qmuq
EpqNYQXwXxrFpTs231HWf+cts4psXlnqvlBdx0kzYYWpX9Hdf6ej99P19TaCdO6QqbI3jZF52QTI
ULFr95NPWrIM7DGQ0Twzbpx6fkw88ZyJ8WDazhFTptoY2r5MB2PBy6LR6bggei1e28tftNRbZUou
GG2z7kN35ymusObwiWT9tsg/XWcBHORHmrp3WMJs/n/1yxyFmwb0AVYn6+l/uDuzJTmRdUu/yra6
buowuQNtp/ZFzEFEpjJTSk03WEpKMc/gDE/fH2hIVe3q3X26747MhAERGSMB7v+/1rc88tjr2vsQ
9Ujb6XReNTAJG4R2PcJZki5z9zVeKwrcufuoN+raB+WrFeX/H5/H/xk+l3dlNoVl0f7zP9n+XFZT
E4dR95fNfx6fy9un/Ln9z+Wvft7rn3/e5I++P+juqXv608a+6GIwPv1zMz08t33WrU/H0y/3/L+9
8R/P66O8marnP357Qi5WkKndNfHn7tfoAYPEAGd9h9/e4PIM3/9yeQt//HYuh6e/+YMfWQX674Zw
HINsAcojP3MKPGIKGFUZEuQ9HBQpCCP4nlNgL+kGEhWobbmYh13b/plTYOu/W9LxcMdJl4LU8lc/
3vifPveX7+EfNJvuyrjo2j9+Mxg0/PaP6tsXdP7yx29C9yxL2JY0LdvTTceyLG7//PQQF+Fy//8x
5V2HtTt2/dpK340I/rjagVgsoL5iQAYUlLzl8kRqukYgIjWmS1RBjnQ4VWjLUFLj8nsMqvImhPJ9
BQMZ1RPRMNiF0vgRGCqhAtlXmpfxiRrml9EhMVozLnbmUH5VtOjS2HwDD3A/Vi5XKr25xookmX54
RBNODiIC8kM/ZAgNdOt+cqorWVj+VA34FTA6gSrQhqMsAvI5Bve1XWFobzrHwr52NMPGvYakDgSN
Gs+iSsMDBU26moHdHeAM0nB08m1lODH6YaclyF6+ixCyvipNQCkZFYsqCedb4RjAFoJlEG5b93Uh
nx2ZEQocqWf69mTUNuKKd2o82277SKxQeHAyxNdWwJnVLi3tgpQJvF33YYgt7TbuSVUZTCa/Q3AM
CmMkniHZwlS8Me0+/wRq8FK2MV7zebofg0I/G/RNXAtxDuXZGdmYmRyDyfXRuFJdV0QdNMI5u3WF
5VyjpG5gaJv3RbxIegho2ClmFdYk4ktTOYAfAdNgz5/mS5NaJxTkTLp3BOBRQRbo7wnkseIIGX8V
79yIBqWWmdep9/S9M9BzxNt9a6veQKaGT6cpPqIMfJzMuN/3gX1sswjWciC+1AVI4TaTLUPxBEuy
STHHA7t+nIZUnsv0Dj+o6feQIPfG/NDnBgmFJZ7IydwYwk3wwDsoN/YmsvGtNw7u3kHWsqls+6tl
kbIVDN2l0JprMmrelUHNQb5Nu4KCmzfeZKMGqDSLPtkLSLExdd9Wqel3obi1BbSqQkDYi8tnjZeH
lpshXDoSOQ1o+QPYw4HwDQKcVMf0ChPc2TSNC53+4tw6YbZPrKbYjlGGN0dgIo0JmFPK+VKUguht
m0aGHgZfDBkPJytt7W0KD2qXxlO86wwE/pUGUaQgllANNZ7vUBhQ7tTHQo/GU2Z3NynwZFLXBE74
oTvnWnkWTsh4w5Q0/jduSf4DQ/UqbMN7mZws4rONqGEKxAF2rA17Jyr3PciAmVa0u1OaiUDCrO4b
NGcgLgd1TYyv9sKNjzRQfKKI9G2jBYsfoEU4aDcXaQykvpGpBPRVv+R21Z8rr4E41cXv4FxEWzuV
9jZycknk7mcNejkk8PxDOHXDxkFfuzNxovmkL5ueA4zVDK7QpJgdQLLgqJs+WG7uHrPOwEcgtFdD
bjv8tGkXA7FO0NzlWEV7Zb8uMptpq7FEJ0hqCIUnD7IC0y0wknAl75yDEQaY59N+i05InERXY6jM
PhVUm49Zn4VbcijCo5ek77vM3gSOQl0kyFb+GGfka7QY5j0CAZuBE5eBs5bJtr4x3fgi2gAnS8BR
kxTAC0V8GpKQ3L6cMGTTzDBrtnB65692AG8U0DEJHHsSUNxdLPRnV4ZnWWqCligtwWCqT2OSf+Z1
02tJnTMlCEBddUu2OxUJgdGdDHOo0cM07koQ0scu/jCS5JsGLcEDueILnIH86dFjzkl7g3ObRPeM
MlnWoW1rWqCED02JSWMG7bETckxvtYew7g74ZeKzWWWv7HZQJLbKzyoCEpgZSUjhsEZW3xMqODG3
PFPOwASXUW6QyV3TSsU4EQGZPYTHomPqtIQHD1JzT4n9SjI13SYY97fQUumaBWmyn7To4NVoczv6
b3OT0vukvJwnMZ7/kXJTPV+Rgw67rJxnhs9fRChJL07x6BC8cgBjTNawbD5KQi029si7rDvUE+3s
vMufR0hYVI6a+YyZdJdS44zicrp6MTb5Pi4QIntX6LfpbdqTC9gZnbbTFezHoD/HES+5VAPdoqb0
MCui4K+B7h567RmstDzEY1RTZtSREA/PqTN4sKKA57WxFb7lmnvoxvhuBhyLaB6ETQIBJknwJWVF
/smW2iMw9YsBdNsIMZ7I0FTbTlPvMDPsNd3b0lSEFdAYWPY9gpqzNnzt5eoBkb04zKPV7C2bhqPq
azKLI0Vi+ui8ngKdMWtJnrPT6uardJupt5PlBn6fAKlhDjjuBsqr1NcMLHCtnUM6xkBvMUHeYxDR
UZkU7R6H712QNnCM+vpqILLcj4KM5DlxprsUTBUHOx6CmMDsjso3WAVEPbQASZpt0LuNFY5f08tI
/ao1Y2t7tXmMzO5kz9WpjPszaaH5Djs3gbAtLo4igiBC2gI4V2DCUpEqZ8kK/qgkXb0ibyYOBq4J
hKkcPC17xH2TLdPHR12fjJ0bttHeUQx/22lUUIYgTEqT2kU387k1xP5shCoRe5QTJ9+gg6jY0Muu
rrkM0UY0TbMNiTKSLT8TQRH+1ZDhFgut27nyBt+kTNRGcYrZAimUGYNscLDnaR2TNY+iO1f22h+H
4mhXaH8ZtRCkYgy7MRkkV+S526JjuI/hky+cQ6pzdX1BRY9IDOjCCOQAlpjjkZsSH7VMA03EXJXp
U9UBUOYCHOdkyHs2B4JL4T0yXUoZNt3l11pMimXE7AcCRfgGRzrYgXKujzKo1HZAx3RqesUll+R2
nPxXEaBYjZJEkJOCDaGtDnWljVcU+fiOlDj3KAf3cmio59tF/qqF1wd+RcD0PIZhpr1mth2e9Q5u
laahvoO4mV2ZfhxJMAx3gv7Wth7BVH439QW5Dx8u6V93MwdAWJmncHaMeUvsQUNPZxJMiCXUqYi6
S0MN2KfKSLV/0nbKPDORxRG57F3X7HaqfceEsaczPc1a9Xp0gtl3+4mCRekAEkUl6VcmlgEqv/Sd
OMzgyFgfk3RqiPYBNWNV1qbhJHbSO/0k9H7y18W8AOiE7T1hPm1ptajP8AZrzmHEUPj02fi2M2Kj
7Jjg4ZxwllMgSKYcDbQwUYjmNvZw+fRpcUlMtzp2rUuPFtoB9s7U4TqQCjL3tEUhHmrT3ui6T1ST
UOCkpfbtRY4ElvJzRBpXBrHtj7Bat4RKQJdvH5tcErDa6n6oNY9BCjUk6bPad4VbUXxsr0k5kXe7
bIWVe4XCQxCIxYE4xX3tr2tmQ4NzXXtZ5EBVrSr2Tr0xNP66aH+uTSaunDhkRh/EFxBjpV96D1ag
JxcIMulZcT4petcgqBxLXpFQwygF1ifa7xIQeHW3vlw8oe4xSsOTnIPSz0Lz+wJOH17tl20ZRs4+
DOS7cfEJ20tYsmK2XpyIO1lSxBpCCpjLcG1t1JmoVepqixeZ2iX71tXW5uPFwDYikuB4o3NsKMSs
eE95KAQo03ZdJQkCMR7+tN36taYuCGZX9Jj6vi3XHTT27maJGa4wxw9hvTjIFxv5uvaysDzc6dRn
S99G1C5N5MXzEhoNhgkblwL/JJbFutlM6bNetdCLf+5KqwaJuEcgm4EJ9dtnAwqPj2X9rFpTXIUJ
QMV8UzTd7EeisWHq2HLjzknBVcqMLuuiXdbIHah7YC7RUKJRpwyG9JU5SlnUyh8VjXUGO6cAjon/
svCadPCJuSoPqTc/wnrQ/Aqpg58NyzEX8/usEc7PGpTrdQHsAVmMbJ8zhLo6SqKajm7rnDTGHX6g
6d8X7staAUBgo8+mjcWp+9BFDjHXy4LGJ6dLF4cPA0fOfX1bc1YHBZHUvFMZ97ekKoRHGI5k/wZt
8+A5w3RYb1TLjx1vDSi9eoTCH6JD2fQZbCCcawzIl/OEXE4RdJa+rxmTS/b7ug0X623sDvjul+9o
/S7WL0ql9IZk4bxGtUDIDNDu2q+ld0CMBF9sOWr/cvy2A3r5ql3SmH8e2Jg3QVDQ0+9rAtfXAxll
D0cW1on21DAgcNcPhOv4r5+XN1aKNkfSR2emE98+gvVdru/Xjs3Zf3nnnLaLg9tE53xSu0o1IAF1
60uZuYTRjoV9cjrjnigb4mNc0GUm7geEVTBNZ/tDC7fANRWYky450MF61AogNYlLyc+c5yVDpHvW
+VbcFplFNkzvm5Tee7YUruA0kajdeBYFHiwaL4vRa6g4oscAB4uEMetRW1PwacqT7iDnMGMBXQye
e+/d1Fp9C5j1rpHM3bSIC71NlzdBDI0O+my39kPZla8p83LFhC1tz3QnUgbvRo4ijU7TqG6Sovhs
OMZbPTTAvWpEdA5D/I5goiRKoWy61ftQFe9NJ5DbxOInYOTJbRMV2am0x3sCQwQOusMw5tc4HAih
pw7G0MJ617fMPBtG74sd9tCT0cTnRaB1mPWnIZgY+jjqTVKZ1QWmyU1nDe4pzKLH2iDnZRmowt1G
DZPGztnQub6GenfuXSTCBlICYxrvvNx9k1gwpShEXNxPGnWCPalUp6l3hweBRXOYXOW3tn2TNZ9H
896dHyqQoYcA1yoFshQ97PiJCQn5uJp2q5FYtDFRasKhZbbuEn6KQRtlE/Vgag4a31jzOgnFqyK7
I8fkC4G3pPdMESdQAtHansGKBlUXWUh6dQVRi9BiTqjjHtzm7C1TPTOg9QkfnY+ru0udnHHCiD7B
zpEGDPlNX9aojhJ1o49vA2cJkwnlDRb5bdegBGQIifWSmiNj5p1TVY+QSPeGRfdWTxhXkatynrsy
36Gjt9OnVqg3rXQ/Kj6EOQIXAaOfA1GK102W+m6uP9RZV1NdIGgHe2BqMqdWiVdsEiJ0bIjSiYQ0
1WSeSWctfttTbR2V+Qj0HAcq5elNTteosWj8WPW5NyNnM7X9XV6pfVQCuRsvnZcc+cF/bWN04x6d
gN0SvAOUA8dJtm8FLPWepqdRxw6SKBCBld4i16K9MRGoTvYqpb9P+HEfEm8itC6VN9lk95h2iuvS
cbWKye/y6UJv6pCqNNwoe/xc9MZtlDePc+O8Tg3vgyd7Gi/8juYSvrJu4Zuvavcuo3Jf6KSdp8Ow
YUxK2kP/vizzB17lBs0bBAI4ucciYuJFhfkAcnMmoHBB6/MK8pKZuxPP1Hh3TjjcjZnNwBEi0MlQ
M/UaoF+HeGhwwSl457YgrCP37uKRWKgp8B1BwEXQtu+bEJLDQEpfZ6IYziExbpElO3QGiPky4zo+
FrP2oSkwfgVGyaXg3DPpccrWOQSuZHJbK4QVPSc/rd8Lk0jzjpiDnexRXDkZbr3WdYke3EUp9pYo
ZKyMw+0iC+NNS2zh1q0HzO9JjmayQdzfqIanRw04UpZrcjVc+raF8ku04SQgKrQ2/oxmQEjhok/r
k+JrVlOeV7JCjAittlLevjSM546gFlif6rZiiLUhnBvvS0bkXw+xCWdFvQMMQBBF/DABeL30Oei4
UGHAGqkR5Uj39VRCjnA0Pxlq7aqbKNZ1Qm7CQU/uqj7Fe0NKYiucBy9qsm2pTLWjv7qxs9E5ECP8
lZFFuLd6VdPtuHPM0PDH/C152/fMi+erYcfX0ssZWcv+qwWxeuth/eMhn0aBeXlu9A9FTCLbPNsX
6KnGNqHfRIoLoZfWFztrnP2czJgYw2GX0p4ewT7ElnsjUK2OQAQ2IHkxViXYnBIeu9JphzhB8Yhd
4K4tqMaS4qiOOqwxnwEsvZWw5ZCiEDgV1zYcmKo5w7Xs9QcvmT9JmA43JoSk7eygnesyQXwoevRM
Qx0Z5zgSO3VSqQrPOaItqgwWilz3a4I/Ys80RCCiiwnBAmcJRd7YR6J631KxvnJa28Uj3yb2tK+U
PaZDM9JWwYB20kk0qDkH+eAxvkb4YTrSlrF7Nc8RVRRQIV/dZCp3WnF1SV7YhzYOiQhvc6qgGIhc
v3ZNT6ZO9oVLzLXlRAa1gMs7lKxeuc9c0tUWZybef2H7Rq6fk+RLKmBWDUjhrhKUwpgwJuttC18J
uAq6NwmuYt4xZRBh46/RYKFWDhzBtJwJB1Ja6OfBrnS9O0P1EHs1zjKMaiH26gi/OxvBbT1rn5y+
wQ81udZWlz3ng/ihSUV+K4sBrE0u0e/1dMF4JiNz7jIm1kRjwW/F7mvtFGpjMp2ApRq2/bGhacg4
sx+OZS5O+vzcuPzkc8M7eCVKD8voxBZjJApoNQFYINQbUIhfl0SL6nWxBebr1QLR9kAg+NxO9wGZ
g3RtMCdZI3xXEP4uVK1XSDAxMtWowVMTAINuZAdlyoc2gTlGVkdC1/1kWfWAldb9BPj2RmMWtpN2
TmiJ/aZIZ0zLSYr4r+SEFvbqLlBg9JrqNMTBEv8z3k6hsm/ofH6J5+E4J8N0tWH/cfky+wOBKmjo
dmObXWLOElsSiOmUZTVyrzJ8t/gLutZGJopHBgOyLYyHkEM/Iywscw7CGT6nVvqm7G/awhUL3TDd
ZX3kbVVvMmfC6znmMxU4iaTW7Y6Ea8d3k0IEPevICgdg5TpAfV0I0pQbeR/H5l1ENO0us9+l1Lc3
7TJlXBcOyuA6LYKTUVRvbE5soE8d+tJOZ1LxojhEtmu5ANHiYwJ1jsROLv7h13wMqksAlBlpM26g
tsf7Ug/jSbOyGy5z25TG2i1Z5pKQmuJ1oj7FHeGc5FYhV8IcUgVYKy1CDTq8B9WUbDtUpV4A2Y5e
RHMC6A7bffzEuGlvhNlHHTX5kGbuPQq9HfhikMfxParDYN86wxeA0mcqlVctR9WeO2hyAvtJoNLy
u6KSTJTP8B1hUZK00dvOA/G3atMBmBJW8qky7U8zFQ9w7qg+RpupZs9R57oajluV7DsSqojJLQk4
cfhtERiKLDJk9K7hXIAjYMNULrcDrA8s7OIBTSJirjrfi9yicwxzXZbDwcwISJznpZQ05G8bgzyA
3mmRsHTWWS4N5EwQwzsW0o+k/coxsCjnbqKhB/Lkro2JS+myFHtLg3Fb2ajNFOgEJK71NYKRkur4
SyiotIdYPBVKoUvSP9dVt2TglsiTQDn00hjJxfKehqqgAby0NbdUneYtP/GcrFkK5r0xXZ36dkDO
hQipfJNngAprbULTbxAe1E0ZLv0qpL++but12FFqYur1NmvhUTVrHSGPk95ft18WMe6erSk402sF
abaTAb3cGCwwlricp+URNJ0niNc5m8vxFsWJ3yxPVIzFPT2RES3TyDMsu14WahjmLbktOFeXJ01G
kbUnZTe9ryc3yZx/INGm21eZB7TNyZhk4kbwi47Ah23hzmJLEAvXFZKsqQiE4eD3dB3AIbPgBVzh
pxXHdf8CIjHt6Rwj6POtfhyo5DAQnCdhwAguG3+sERQ0HZ2RddORnbfVykouxTL0+UuRI9Jr8FYV
wxks4smZdheJVMUMiHApiIhlQeXm10VG7MRuNhF9aMvE3l5m8iMATKPLGKnF2RsxmA3QQ2LZ1kVd
FRibFKLwWGqnYJk4J0k3wKtisa697COJ5K4boCk0DkboYpmBh8GkfE8CJ/m2/bKzaCBRi8w46cnA
Vzt3eyI6qpMmmBzNYxVxdQ9oFjUigaLQEG+VLeUsAmYxXtZJQqktwd7b093SEv5Oak7rVwBDkSKw
hub0+9pyj9p0u5PlOfau7Yho6KI713ISH8C14sDvE9fXTbJWEokFiQEbHGxpEpe6rKkEaiWw/q1q
SQwK0sHOESx72sFp0lfrviTkzLmuGaMNC7rHItcW/bNhWSNC6prRBOmlPnZrA571p3Vj3W13iGJS
vrFOL3R/XTQ/1/6yyYC33acVroH19WnlaHHI7oyWN0xki/Vtse6eui44jyWaiFkgQ5dReqyy5Naw
Izaz5cWurzhlkID/CCNstbxGG3GYL5fFurkuZN0lu7p5SCuuxHnG1wTEZX3+X17E8iFJVzgwT5bX
sd4ycSBgz+EXPqSCkJo3dt288tRUbREHhcy5NiXEzDxksjI7pKDFUSM3ycjEayKUQB+t4OTCqWhw
7c85WTZ5SUlbU1Sz2wD1mSkA4bjJUzpmnxgDbTNrQk4PN2VnlPGzEMVj2S0QNZSsUQlWB7pTT6en
J2kt5eMai/LCMJ+5hEbzUMVtDpV1qnEM2Rdo1Q+If8QxVTxco0W7rzpiPns+zoEdMzgJLxR9G/ac
m9h4BOv6rGW8A6kQaIYJihIyfTZ0SjlyFaLUDtuuo/TXmmbAPJJNvP3vrfWQhmn8O63H5alon9o/
qT2+/ckPtYf9u3A9xxG6K2zbMw3vp+LD0M3fdWGbSDdsl9GeQGvxQ/Gh/64v/xxperAbhMVraOnF
RH/8ZsnfPU8n8oCah3QNaRv/JcWHrv+r4sOzdMfFpycs15RS/7Pig66KmzFmkBcjwCKVZCQQ2r1+
dbqB8yjnEdIiJDaA6mhMfa0u8VLMttuxBM+4nK57x41wK8TE2sk4O6/70uU+65pazvwvm4gptqpr
xGm9sQg+xoFdnYelkGwsheR1zVrWmr63zqrGWPxj98tt676M2S/Mt583d2XLecNKL41Dis42YgyG
lTjcizrbky3/QeWlcUDhDitHO8/Mg/xUp8JvSdwd7orM7BeEa4HKHnp/Ge1nWVenxiPBYZvrb4pw
HE+IrXZDpEWXzIzHvZTyq+r6+gicIbKvTd6e3L6xCRQWur8uSNLC2O5m75idYB2wxsUTz+eNum23
fo7M5pCkutoRyev3ix7PR5/gz5sjPZG5ZUAP0JqUHAyZApn6Jpv7m3V0YbSBX0mEG+vFb13AVSCr
kD77xra7axY4mPY84W0TM2n8daHNXEI36yo9leqEdWlfgoXDNwU/7uVlrK8F79r3V7Vu8jq6Q6sP
+C+4JtdLYf1lse7rYMqMdONORVIHJ2rFG7E0YxZ7oywziv3Y+rJob2t0ey0Xugx9uR9XQJwDnBgT
dRppQm26fCEbdxnOQxW9Hr0YlNAoYn/WD7HRjMwHqR5THJiGiJI5emm0fOSZ9zOanXGG8WULlWId
ba/rhTvOyWVzrPI0kg2nYJPWc8JEKyFeq0dDa5UIIfRW1QwmZz+uo61BAhbwRw/5SGUuF4LFbrR0
fQYDLcGipvVK95os3YmghKC2Lsw+10+6S2rnsivGO3wgNeUmofxL2XHpeqyLIP6xVk5CYe1/oG3w
zgHas5P8quIZNBhKc+meLXlmAHdwoyA+kXZSnTwQoV5QEucjM9yxy+hxqLySqSyO4XUcGblJs+9M
76sHgoPhEI2vfF6ul9/uXeXhRIFxGXHaLRrjD4RGxa1unVRiB3y6/b1NfepgOI6+N5T5mTyeicFZ
g0zBcHpUzoynapQiPvpinAkV4pG8QlGZB82wiZaPQ04uv6V6mWCtH4PA+XzQq+rhL+8dDDmfB+P2
Yxc0BEUsSYXd0jOiD1b469r62xQrfXddpZ/HwKUQp97Bp0Ql347xuag6OmgIglv80mbHCHpoPTiD
EeEEbT0yGZr0Yj8H6E4ytNXMm1HfyD6ip9lXb+SYTBxijvSdRj1mmpwIW/CiQ1TUxzSN8daMh9HE
UdviiPOHpbkhs2Or15IUKrpC89KnkJoi+8sMSR1GqQ2iUWSY1EYiptwCOE0wBc0+6KkwxQkGvVqJ
4eTQkQJn1fi2bWJbKzhToIzBZp2PBsXn8AlG5Pfhvtl42UEbw0/hxAFaKuzQWSfpa8fuKVUxMySB
5AIAgTh2mDKNpY9oLYt17L2urfvcwQBcJsl1XM4G7tIUqmsSUZcJOZInaYSbqFLUPpAlckww5oQ/
QkPJsBU9bxCq314Sxs9TrdBNL9OedZfjWcAINMQSKnsylinCOk+gOaB8mAF2glkS8XJ5cuClgm6l
AbEeC99W7aUN3Ut1wkzEBSEtP4KytPapRZJM6hHcEJqUhhc/LaIQe9fBttiYqTcyPlS3EaHEB3Pp
EKehsaOMducZRJ2uHyVhwGrC2IcpNtxMInyU5v2MKw7iEpIR6oQ7PWsosPw89SKJuoy2TL6dl91o
sUHQcN84DXHBOjihYxoO9xqSCTLCAJdX1U1cQvyvFqZuDokTpgrJY1ZTpjt9JqyaQk+9Ewl2c1Mi
UVx4xPTeejxjrFmgV7aOhsq69ypkgnwdhkePLqIQD21ladmZ/Rdwp/2ebMFqOy1PhVKX0x4c3ym1
jH0Z5xluSz29AB+kTOGLkAvvmCxDvXV1XTjLzm9rZksYiOS02YSlwFUNmyyaYppvNuPTkBL02TKt
/DLrWX6ZjD6/9AOwXuiAVOo7MeyJ1wg3xRKmO9Y9KnNAWh7yAAT/0F98MkpmqtS+rnOGDTmKDnaa
PxRtv6s7i+mN697TQT81c2Ye1zxgK4Em7tDw8MzlWrDuQ+gCBT7T6f8MnOepNk5HQxdnp9BHX9QK
m1zHL/4YeBUdlME5xzK7UbiHTsMwzj7B0JAdKZ6qwA4QoE6kUVkixGpinF38UoyPw2PNvS40jNTF
I2y0HvcQWnYGJKyDpMQN/H35fvJG//5NrZsRA6Gj5YzMRbd5R72rDfuHcclllvZtF6vwRGYImLQO
PQHo610GstZfF4VbJQeSQhZQQunHy7CHmJvvC1zJ9LerPDkLCKhOoIO0XW9F98ZpAW1V9tyMw6vc
qYaraZBQGhEdlJrk5baN8ZCUg7mhQfRk0thqeuheVabexWH5NLUM3qyhQeOv9dBMJp12Ld3DyXmd
V56BScLSd+1E0FRQ7QPwutmS9hvIPtmmw7spzVrYEKuET22qCN0aOkw/1Ti/RJZ2akT9LlfyDRaf
dBNpgBAXsajIqn1LGRteITTgKb7pAmx9Jj6Hnvr+4omkxxd7b3MDg+8wTydpWQeymb8iqrgtJ7or
PZFko3LLRTE5v228sKOLpg7WjKrKaeq3UsUCN9FbpxuBMDPGsyY82DEsN5FEFrgc57ZN9atOHvIB
QfpHp6Q9NSfk3TF+2qs5JcCuAI/gzKRkkZ2xjBhPWU1zOUPnvytxvYGBX64DT1XZQl2sanHuSjOl
m703TmPamXd1JB8Bhvo8M7kS1asgpjAmuuXqg58ECjLemmAkr8dGushwtd87KQlDiEuXnKr8TWx6
6a6Kh/kwzqPxtuWaRKrdVwqv88bLtM/ky8mDyuod/Tq5CWbAa3PA6G+UX4wFy4HS+I1BJXVDXSA8
hiQEdoVCoDwzyPDGWe7zOSbka4EAtPzojJAMoXMAwpppNX2RWM8/jq31fpoG417Bj9lWxGWOboUG
CyTKNH6sRRldTEG7kRAhzmltiWLReQUxoDjbw8TH6wVPbil8u6OK7ji4ycqcYA3rjtZx8pDG0IBM
C7AvmcRny51QCgugRyPpNnAcNtWY3IyS/ijaYOC/ApQTGuRHbMHA+qbFuF/QnOhwsXBVPcDHMbfl
kqubjfYump2Y0Mnig6IVFccJl7wk2hcODrnGEdkuj3RopZr66PYdnvhIfzuIRbYgH/D3E59Uuh/S
CSqDI+zbIoI32d5IE9YASHMkvGM53PQoHwuUWFRlsexZbncwZu9D5g43mscrVW/68D6VCG4kyAPO
dLRQIpg11hQ92vQGsqrVTzNdxwUGfNdZ1GvKlF6gPXD3ccRdJ+L2o8P/Ac0Y0O+9qKJxUek9IlSo
sD0m106Q/WS1FUVZhOHWYM2n0lT3IAhQCOIgSRpTbEbhfWnDhhOhjdKB3OaUjMaAcER9lLsSymQg
Xyli0fkVgwjIcqJyNNronUNPsOohNWD82AaGOOJ9hMAeONMuovsfEi6eoJ0ccvWa7sQXjbDFyuCN
661LaT7Zw5N4F0JvDKOelz1QPaE5QmIzXwyewuhT6QBVhmTwwdDt7BMO+CdVk+bCdBmZXf++8ajE
SofSSFegcgiFs6PqFk1VfjYQtn8L16jqJWdjzclQY5KQQzU0TLFERTbmyqJ/Wax3etks1r9cVW3r
zr/c/P+4L4+bG4/sxqXt1FmMjsJlVmMtV1xjXBRo6/a6iJdbXjYHK/1xs2TMeEAafdME5KinM4O9
da2TenUGw72hsHij5cwZ1t3rIl/u9XLXl33rmpQto7f/7c0vD5OU4vuTTa9hOuffnnh9cF0TITx4
nUQdXtXLHX95gpfHUWmwDBdtSXLu+tfrTSUj52OQdWd6dd4e8ti7lyyJPmiRwDfwrn4JqPi71Ih1
Xzkts/t19e/uA+aA6E6ESplMyl/u9pf7/pJf8fJQayrFy+v6lmnx7Z5/+8p6D6B06hbj9peHy1y9
O6RDcl/ZjUVw6eDcGbRxD4VBkVu1lD9eFnIZda2bNdljmyFAJ4sVgLGWgpHDxPfn7d+2//42++e9
1vunTURbcSyZywKKZ0zOq5P6JlY6Zf11KowrOB1erauzjSO9G2sNu2LH2HDRQa1rL4t4UU69bOpo
3zNOpqeXXesaDsR0K9sRvOef/2D9+7/bxy8mpmD6894v99E9776qSjgHmmX4EdHEftQUz5rMMUdX
mnv871159FybUtx//LBz/YvL7OYpLp7/VHj89hffC4+SOqElhS0tU0jXglz6s/DoGL/r7lJCNKgv
Yjxfqos/Co/O77ZwHdN1sH+5lqlTk/xeeMSFBmeEQiaJ3p5uc376LxUesbP9ajSzXYfJoM4DeS4+
JuqYfy47dk6ia92ozad+2gjAh3ASmLPvKHybnw2/+di/0c6kflLqOnMR+uWD+u57+5PPjTf4lyen
cko3yfA83o0w/vLkZYG+TOrefLJGkjljGumXbLjNy4OEJQAVvt668tkY/n+fFvffr+Y6oFlCNVAg
Ts37vt5G+ateO+77DMMs0skLxgRA7P/+nbr/hze6fAu/2PlS3BoBqRzzqaNhP98bZIyhlw5Qnu+6
5O2/fy7bsf7l6VzDwIbomKbu2IZh/uVzbTMNl5yqm1PYDQEtXOeIp/HVuOigCEyub+I2jfZWubAh
GNDvJsZaN14+MHFw6PUwuL5BxDbvE+JFDhy53rYgNxgMEMyPuckFDGV8/1arkxnh6KQEk0pQwtcg
to5RTGJ/UUziIIRhnBqc4lSE4AcaKyeRjszTABr3PkqGV4FGulieDDe2pMeBh5HeHDbunazdg+Lf
rtXPUVfq5//F03k1x41zW/QXsYoEA8jXzllqRY9eWJIlMycwgfz1d1Ff1X0Yl8czllrdIIBzzt5r
A8V94mSHJojUTesJgfUMAdr2iltI+U1TS21KR8G9QqhsJPrV9hHXGdRVuJDC5yuaXw2tCvfQOBMn
Jc0IoT+Ujbi1Dp76xPLAyrM/OZCI1SinV+pkbNh9h3TEPeHCIRXEbq9yBCLguieMFsdRdH/tKriJ
cOaGX9o/btFfk7r5sMXwOk5kBLft1XCp2gQKFFr4GfdJC+eIRyaORdLraGCwaDWxWO6wzb2vPmnr
NUgPLnADHiIfp6VGFrKua/VhRg0fjKjWZWKgQjXidVGh6PI04TX0T5vsr1WKH9vg7402n4QguMET
fCkRMeL2/WJtlfO9sqp9PSItVD00Zt42RMjTn9KANpEVCFxnb9NDNS5ygK6JhR6nSraOU33Az6Fn
SbZdP/1ks36NPXLoIpARSr9OYxKv87DeDyXKtUzOP7ZdvEb1d1m0nyiUc1Jn/UU1BQcK/BBBNMVW
jvXHQqEwJHev0nd2tje8Ugn8mGO1TSCDbpavU9j61Zzch6l69Br4zJj3gG2QeVW7Puo1Qhi9+Cly
2a5qGqEAL/lfqmrrYEKZE9SYkqnjBl8pPQucWPhGYYYULe+aTy9j9EzqW37Go/arjCaH8wM1g6j0
DmM6mJtVZjwCQQTxkSb/IH3zRVpII3SfLvR4uGjZM5yAXP1BMqtX4Gu+g4r+sBFLoAoZmYMZ/7cx
2z8mycGUeKw5MXvkEcO/ssAeND4vpHEQKM0lUiJiPLepmYprDgC48WAAxA2vWbblPbDUkzOzTHLL
ukByxqloBPmWyJFf+dSxy81tKSxnNzasH1qHdHxh+BIQu0lCbsVx1iiWDH9hwNeyfNCBz6bTUCwG
/iNfK1pXHXt8yJvB+H5fkwnDdycaLB6vmE7ukwSMvyxf8tlxKDXVXyv1IIv6+T2aUpJQo3ZeIch6
ytQSEwflBG2iBeCNgenKdhdZtZcdl3Wjp/KFi9sNLHq0tvPuw2qI5WiNgcIYfrAjAwNaN92/QZCX
rfGdlW7/k6O4BvlvHgaiH3h8z7DP0mOPMgOVNiy6TD0mpbb2bd9eoXQh0FZEV/S8fb8rzwRVzL4L
KzyqP4Tg58gTABVpGm5JXGAotTxxlaTrIPcmTeuAUKQl/UeC3xfpYXCrVS/qbRZFQPk6FN9zRsKM
MsyfwuqexZjeIIjDm1x44Msvtgtjt4UG3TuESgbe+DpI3uPWVRSYcAVk0N/VxCAY8eveLyNY3Qa6
yeEtHBSaBHeUdPWIjoJCSJQs2AakRiiW++K4LCcMaQNYeTazqEsoh5PX3H5TjYBN6Nf0Wwrv7lKE
o2rYDzEp0FM1vXV1jUna5JOPw3k3l2z5v58n9cLUUgpjNL/2bp9hCIjRwIb8UEEDTI1vkkbOT9ey
UWH95ha6wMzIQy1F+OTXvBUoJl+RnP+ofGQvDoDo2t5TbE97hHqvneYPkUbeEye5q2Hc96p8NQS2
ccW1ehUwHVr+vp47lGXVeyDG12aYXlVQtBsjfMAygVYs0WhLU/3aw/qJZPLcw09hU10i0pwfUfE6
+3HZY1TxoRL3FdjGEKGkQ/f5U6XTq1gQI+xlR3QB9xFRo2UWdwAj/4KZZHoXAbRYnmOHT3TWvF2t
ke2coepXpl+g8G2KCDXPtHeMAhNJe4X+56yIZ0SLkF7amLdVL5u7xrxeS3+Rp4FLdLO0RtXqwbHk
/FmrSV9VbnBqBhHzMCV+Emmwd6bJS949DP2+mbu3KTvogf3TCPjRIh9dhzamIxOTj+UtmRqOGOEM
iNd5moosR2Y7zL8/oGXAzGt66DXLgnfr7qOB4VcGst4zkWj5nsSUcY4mlbuX8Ms4kYksEvFWpXzg
AUMQMG3FXTrtlaP9I7YjDAy0HBNJPqics8vEMY4sbGsFSbgPsFlvOmGT7pR/zZZXM8NkV3ND4IYj
+MSVpeaGWShhF8mYIHwf8bKRQ+6PajqQQEOrvEalOMr2nk4olSuMEEwxgMPELkBYop+tWEHZH4u7
KnkohB4fnSq+UbBem5I504jgOV9OvrjLr4TK3Ym6QCJdxc+c0Wc+QrrLQ3VSmcC1Mb7WWhY7xxXz
Kksr2rY6+NchoSLKgyztwqzxEJmr1udH6HCybhDSbo3Zd9cGT+zJpye59rrpNZAx8h4w2+yyxr6u
MVMuRj4Kx3A3tWc1vsyMakyZPRBLBJzMazD0a/+PaqTN3kE/CxWvaAjFKiw8KxIqx7qLWrzLBIZt
OFS/W3fe1oXzmKaCSWOnLxn/VB2+yCnsDrTExTuz7o3vFvt84FoTpv15TLv+nHrkVzSg7DHUXuBw
MjPo6VUnidOsR/c/T7KUSSviW2nxMTIgbAFeljFZQJWa++PgNdTLUfAwK32P59hgj3U+dUgEX5ZH
oFbHFoUMULGVb/NDxQyxdw7RvuQ+Zi/DDEcbyna4zvL8y6gyFPwe8lTJkHEV90R2TfTgMKxAaKyQ
MENgIMpa8IoGnPRpU9rrwMDeGRFZ4IVfzpRn66wzPuCrLN3riXdjGg4Jc6iIKABdjD46HfFkkICi
gs5H3U6AVItvujT0DmZNwlqLmHmqEap+P/skbis8fc2DPXokZs/ZG3xjtRs0sc60rre1Qwd0MA8+
I66dhx+xLhNUldImSq1lANswbV7kk8z0/PHvLGuiRW1F1h+S6wEX9tQNL37XOysfADynQ8UiMn3Q
mT7AJs505YzGdm6/2e3GszfoS2TP1rbTmLv8sX9JLYhUiQsiseEA+t+LWGbckN0PzvQgjPkCJ+LD
WnChjTkCrrKRbVtxzN2gqlr4iAEt2CTapYb5bpBUhZQUKZut6XTW3RK6VgOKRmAv0k7tK4rQVRY7
L5OdPNngAjYLvAEfHm5a1VnW1g7Ckkk/1596AO6jtQ/W3eYeaOMJMw8oB6ojg9J6C9VCV/Ir9B0X
skUh9iR9W7P+hmEn8KJajN/S/MgGzKWgwybsd8z9YQuZxAhWT2XOTNZo2r8tj+a2qr+x5kL3HOK/
0PMRaMzET6N7AWUYzpuAGy9W7y6EQbLJXP09mwN+YTDZXLSge4k542lhy22MAPW8zYv/XVFsFAnR
SDwvIbNAD+CgJm1aDcwouIpNF2tECCn6smQaIErcX4O9VBIW0G/a4mkUJhdthI+5+x3lfNitV0G2
LMurm8351ulZaa2GiwKOcDv5YQObI/nKugGNQ5FQgaQFBkXP2AYuHF+KW242Pk3esOwwfqPj2smo
5aS3WsQBwnyFPrLqI5Ftc6ovgrQbuSee6bPAl8dl6zj7angskoltAMOAG0En4QhHPg8aFT/oPw3g
bTXq7IuqCPKogGRQNw534ULtDYwQ1A8RJzppkSzjdNMx86L0caG6ijdXgGnrEO6Qd0cqtlXdIJkb
azsmiSKByIvsFWG1icsnHcKXDFfPPrAwMinygFaibardkLIfdYJsHBIP/WJI0WXaFyfJvuJyLDnb
jpgtinWf48jXjkPYifvdU7BiaM+DvXJFB3uBQ9+R30VEyp4zQ813udrWMOYhBPC5ek67BHA1Rw8T
6ro10xTbWP+ee8OTrGW7wkHD+xIC+/UVq0CE3V0BKR+kNW5jmd6MqP/nKhJ53BqwXTWlr6CfECeI
cTxyR725ZY4WGqNO4hONYYmhObdcLcgENEwmR1ozhOBOydCnbhGWtj3Fhs2S9gjOo1LYeVPS7iMZ
7mylh3Xe+n9IEXXxVBrPSS2fRM3oKTOKdp/bM0EL+M0cImyGCDNPo1ousVPd7sP0EAxucrXd8Dm8
5qXrPrVZpdbkB8ebckAtCzvKZDwcwgxl3sT0pJLL3L4rgRzPX3IGq28Z3m4MsDVEAdkd8YRQXOPA
cd4DbO+fOg+ePXvqjtys4PZqD45tGHsbMnzZwkf3wkW42A+E9G6CMYBWs0y1aBnEPe5cr0VKnKEO
2nWmeHGF82D4+stR6F2kJfh8oxuy/PFYKm7bOXP1otZfPkp/NkWeM6s1q+0YltTuCLw2vLss927c
VqSCbaQTBcduLKjoANeAXiT91Wm7C5IjHrdUjQev95ByEbsjpjlYqk2WZ4B/WkeKpqtrQDxfVlru
mBvLNfd2I7Z8790YUzEqjN4UxWS5zNQYZmLYp14Px9ngrh83cAj5qOIq2tCBOJS+6a49Se+hpd9Q
ZltjABttpJK5iDkfAj87V2N97ciXxG837QUiVEmQ2yZ2ZkWQ667W2twAV/6vtOqtsobsNBT5lyTh
YEy3WfJXIWRyuNWs0Mh+Vo5BXaCtU2Y5jOnDSy9AKft6D5MBOFJW3M25+cmm6ehwBONlInQ3Ts2J
/Z/1S7/w4LXlfyYTKEZx1nGq6nuVGJ91tLigBMVXYYLgnCAlDxZnGtccdIHBUxcz93ywKkQ1UBu+
zTEjKbEGPS1Kq9zLBFNAhkKi6nWwrqqn3qWSDbsqBp+YfaV21K7M0hnXkwNmn2/zXDp0DjPmxiFQ
YshY+NRs64IIHpiwCTTxzcBZs58ROOxCq7gJkgMOycT6ZGyxLUpMJ0aD1iSZd8Btfoq2fhqK+FmW
4VuZRilJYAjb/bhkvpOzqUrjbJsQBIrYUcfErd7rzhX0x70K79xW0I/CzISWIiDNQWX+fK5n5n+w
OPa8uxet7HubOFekhjlq7QofY23t+tyGEuXwanLPPzjEIAVwYA5VlF6NkE4K5J2ZW639CGeOVxkx
Y3aAFqjJcPYOFQpRi8WuyAFpMMEARcQQVafzLmsHZxPVxaOHy54GTN9t4WNhAxzKYNNzsYerzyYI
SnXrNQNjSQ3IwGMT702PmToMdaB760IB9ZBO751t3zwmjwZStsMUd3oxP//z4gWnuZckmKDm4e0S
bcQdSWINBZuMDjpP9xRHw9psLBAoIY7vPtzkRVYevKqSa7rPrzXWnd1S32Vuo7ZT8y7oYKxhga6X
tFkvTUkCNqdg7cT8BE196yWPYzzl8QU4BVpKxzhVpnjK4X/LsjM3yMHT9VBMt0wqYOm6F1xWSL+U
GTGnroOpw8KWsHgQJ8KsXGR066x02o0dZ4DLcSzrTmuqthjhHy3Bw0S43W6yqsXHA98Ewfauymv7
vU/lpW9GGP2GAhziAGqqMuaY6Qw73qyN4+CmTzIyiiMBQ3e7se1zySUoXLb6zJQnMyQJSactzxyT
q1iG1rqd6PzaUVRgMokwYpmasKiZ+JVWvYxt/cAsVW7sUAXrYJrOOdowPPEMdGo3uI7FrI4Q0Y6D
EA85US5nPQsCb5pxXxecrgsOUg0xDafmzIZDYb+c1V6PhXKkTEtjqqYAsMHabWOuuqHERCNxo4xz
817Nxb7oHe6aMTu7ninhLcgka+FhWJcyfAzsCtJ+a6OP5UGqRX5R8BMJqp0e9Di+41ACiyNMf004
0KkOQKRUMByPzfi7L6avw/LiA4tOMQCXTasA5Y/hgMJdoOdQDq3Wxn0Pq9neCk24hKe+68L4L89Y
Zy1S+tOccSqA5memzBu4yBSslmuFxeC0Jno2yiZnMwZJsC9lChyRvdciOgzuU/Dmu60B5pb3tMxa
9C1+tit8ED/aOeUTACy3uMcGXcM24MQcQSavu2yT0mnjnSHX0pM8PpgHrQk2dRW0oKVNw1syP3YT
uSdQRlhfXW8ne9PxiVssECGPrJzcMFrKt79e6NCuc8VbENG/zQlcgNjMdDSiNPrPQw14Iespn0iu
UepYkVV+6lANoEJF0TlZ+b/S8waMZUvMlsu1POy7bttarHkWtz7T8f12e8RMfc4rI87kmtsGEgC1
87S+lKWFB1SL7NGpja+STC2wVBth1p+BMpFMEZ954CiyTtGHRzAhJJ09kmPMAi3JHHEVB3s3jYhV
GRgqYOvWCXKeaYoJNSoOVcua40fhltWP98QuL4ZDARHM+EebIPsuNfs74SXpHssDzle0TJDMXROR
pmwqQDTc2BYslCZ3cW1jnV63sri4QUx7zmX9+ThXXdnYyJbJGpIl2B84UDCBzRjBdoiTRypc8Mqj
ExQQH4o3a6RLC5Zn+cpAcDArT+hPGt5eQfjrqInrm4p7Mn3O0MX3dFGunoHNNrYwGHKKJkZAnnU5
rhA2Yevo3QBpw9IEhMu9qsbmYQQgw5UYEkwxVq9j5xDXqxgH4LF+r61+uVsDmlKW9zAaNKA7Exkv
xt2heDG+3TA8zzNgpyKfoabG7r2Zkl1X27jIDWfnDjGon/rYO80n2qNJkf0aN5TkrRt+oUTbhal/
43JFWqXazoGLliWxgB57/rut7bOXt6tBonoD4IGxkzZ20+4KIjUChDBA5NRnpiB+pQHbKb3RfgU9
QQ3fCPAY11r5zcvgEmYRF3e0c9vqSXsX21uEyUIb284tuCJKzrxOhbvaay9E45H+0VsvRm2yw7fR
ZliKjNgg29CN71EZH11F6C3mVdQymf0OjwEyWPMJTpKhTW/cuaF+LgrrqZ/e08i/MCe4txab3Qjt
JEEbOAv1qTNMOWNdHTzkcwvM/JPG4Hui7ZfZcF5wRu6SDoEOM8dVZgeEti+SZFb8JxFyz45R/uco
/iAz1Dloe3MzuagEjaDeekb9lNcxkiMOy2x2je2kLVQ51p8OU9EK8s4FajtXebv6axuA/jvFfqZs
fplQsVkfzeTztjhiy1STKjGDUwdXA6c3kteGnE+3VEBql30BPupJQbzMqa/MkFwGp0lb6pgR6LiO
r0MQblGuoqqFCIf3EL+l80TSdPCMDvY3eJA6EUNu2Jgr3RISqchA6FzGLF6qgC50ggzF48QjuQ7C
EH+4qXxcviBy6zQd7xWmCin1h0jDDYX2Q0t/aZsCHV3Xnn6kkERw5B7KsKDXJLxr1lbzdWrl++x6
f4gqTzaChKt1HJOH6pQ3mPsDZ7SyMeZSuZtRv6iZ0DRkHDMxEkL0pWwJeUQXgdgc1n+6i43kC965
vrUu235iJIxCkOSlDrUfSGWM2lLWqzConq3B9u8uVAUiOjUMI2+qj0JAc/bCLriPxd4sfsYh+Cp9
+9EQPOZuQNLpwG7RLcG5/ouhNN8vBRCdBxOj5KhFeNY6KEFNkjfGhFVvp9Cofgvbzj64Ido4rGu3
3Cb2UxZ3P+/4CPE+b3RcnXzkXuug51oiLflCes2TatA+GcOIf7OG18N/aSDMEagy5GfXuLdlqgBx
yUdY1tVlZOJw98gUts23YrSSXasgEbs6eU/7JjoZ1sJGn2ySEs34XDGrW5nKe3Wb0YEK+UhbINkr
Ij/OBXcX4DmrpgHPpYrsaZBDc/P8/lh1udrjFEn3jrVP/dm4woR8iSf9DXiJ2RBN/zOXPXV27Xht
6CLYEOamURZqdH8zp0lbcehGfBAiXAwHvGe+rAIagOpFuYCHkugIti46GO+N2kxWR6tA+SCX6F81
yz319yyMDL5AKp5QAHAaaO8WuRzZhAncbIMGMIB40CcusUt+uCG93N8YtXyBStvyPMcxH2KwS1AL
cUgxRjT58H43ehQLKF1Hkg7dGmtanHz9Ll10cZT4JmGKq6xZbqBQGlej8S+3HC5CNnDAwn80oRht
imy4IQDfNUXbMQ4MsdjVw4ej5Q3RJQ2F5TmnXvlnKz53kX7hl6Ov3NT/+ije+iFfNmgJqEjrygbr
GO9/V8OQBy/B8hqr5brVQGXtfFoXTbXciOgjNmlVwXaqmIkRPFjhiPXqxeziEvCaVHzJmtMsTut2
k9rzrofmsk4sV5xEGnwGAL8R5Tp4d/3pkJKsRCwSIFkTPTYbEWgpFH8lH054751nm8biSVbk7VX5
lu2HlLocNjbd4Xht+tsAYjlLAxw5zUpKduNfOozTCQhMvynhkXioN8GaFjP3E16koN4Q82gcOsg2
aKPnA7UXN0fT2Pra/JdYtbUN4kCeMA1anfc9t3FwsvEorVAFAP1Hlnv7/V3fokhloVoM9HWyC0Lk
ob1PlmHOVSAxOSK6aBgPjo0VdeR2DJjJL2GP169ul2VHKztIfRcGz2zaFTDYYtzipZ6q0+SzW0fW
O+AtUl5VfrIGgyc5pk0hAtN6qE2bbMERyiq9BtAkEVUP5+NBGfoRnjIMs6BIHjoz/8kdThntKYKm
uD56ocj/NKm9V2awt3PnvyqL9X0mYGgXJo8xnZldNKffpSkZkwoCgHzL3mCV+XAHg0guXv66Lj6m
MeppZefcGuW1jDfz3AdgQrr0hrsPT888gDtImvcSId0Wzi2IEjNpYZ1Y6Z+JV84z2adnV1Hb1RHo
goyilUP7UhEbS1/f7rZ9Uyd7WXl/Rwbwrsh5ZusER6of7UqyHf6TVfM4Lgfa7D7YNRxXII34Omyc
TozBoI8n07++Q/3e2TErcHwcqCNwabX/4Xne0/r/DuvkanSltcltRPgiXtIrA+YaSfTLBgzfo84w
PuSwkzZRnOn8UjVDv9Ky/YHDrjcGamaHfm/dSeg1Nq0WJx24IDNa3Ti4s3eddD/EAs0i/Jg4XTDr
S8Dwg5U0lxpYDjPCoT02dXYrahiUpSCxhminXWUzwLLC4dMYS1IfelqxAbEU9LVesSlWxzERa/TL
tO/tDERHwPwzsc1T2KIlpjF2k9mUHlw7IqaO8Du64Hq4OLUTb/uRAG0nfBWUZ6AWwVeE8YvlqHDD
wUfudjk5x5B/KgX6mATr0EOrOcoUi0PpXycLFVFdWJ95B1RT57m1H1mNm5zFuyPTFpWgHNS+MBh+
OmV2sbPpn2AgsoGyMJ8EvaW9k5V/yphhZyA0zSGm/LtY74bQG8+iCY6k14d7z+24HQmxJwaUxTfP
LXOiKmdiCxc5NXoTtUkC3SlatBMLJFHSKJ3K8bk2Ya14sCCOXGygUjLr8+XcPElnG/eNt++r4HEU
NDpJYaYI971DadjZrkuHh8wZsY3Nhb+m47olT5FmCvVQ1MBIhXHyUMuI3Ns0iNvT7y8Vp/jJtspY
bFEa/P9vhckCs0D/mPSHHW/XlO3tf3+V+SH/6ff/bTo1239+v0JivqQh8G3EClQWmDM7wIErxedI
P54vmxZdQlZr+GpGNWSL8vpCzKR6yEdC3qwysvdUNsU6HESAAmUO7gFPwNqGe7XScR0coKxkRhmt
dRo9gP8xPp+8uVKrtg3C24Q4Gu3BV9nJnwy9tWEdgWYUWBSW3JPxnMXB/MjPkJzMGmZJ6m6ln8BC
M4fgwRR4dAI/2k6RABSUMD0GWJIhgPlxXfYxvKASYRuAXWLO1bPFgT77xnM4ruwsD8DvO8fS7apd
Wtf/ZXHW0UkY/0sLi7ipEJaXFw/70XcK1AHgS/LAvkYgJ3ZTzmdoJ/OrrolQYK4PFraHfVoUeg8s
N9oUdUHxUrjDtanSEkWLPtQVtZ7gylSk5S4J7LNKwoybdfZUFJXaGVn1qgXCjMWvOKP7Ym/GRWcV
/TswkIuX1c9TRqiEJbpHb0HHjt6I5qRVZ3pSJXqzYdh2IEpJXDXYYqzMOdro/tauqZcKq2JD6NaZ
rP7RWuSS7ubvUG822C13oxvWfLwQA3o6pc2qskgoLJYn3UGeF9g6eSJS+jaMUq5iOoegUdrgxBT/
2Cyp7qOodp1C7V+O5H4XANwjEyqLB9qTSFfOmQRSuJR2SwQkN6io7W62KYjfmLEL0kYL9i1jNboP
bv+KSiel8J52cSLqIw3A5CE2gwMcm46K9ERY/M9U+tk7ggrSIq3TEEeaZDi0H5gTBkJWJr0ml4TX
MhAy5wUAcUguzVeotVZNXjSAsWJGXwDpt14IxKY3eP6zuv6eY1vuavjUdT3SmVjIg7D0H510kSEN
sZueHe3u8kJ5p0l4BUkG4z+RkntSgUUMmN3JufqX2u6bO05/+7hBVpQ4F1e6Z2ZvGxpDNCMtkrTo
LL0jy4u3ERk6LGLo6JOFPUDl6tDFs/PsPfqgn+49MZCpgH1emKTIA+mHGlGRvYwFVB7LwmOAXRQg
7RxxUuhReVQGeQ0DZ9y7MqdpRkF+AOHsn1PaRce4NQJgn2FwbOw2Po0uPwbLvzhGgWefKwjb1CCB
uEBcm/ck+9jXNKz9HcAr8i9CJuxpfG1Jw7uhhxJbJVLzUVohztzGLg8z0x4ULrBccIVHTxZ9yI1r
ucMTHdh+QwiP8QQaEDI613mfkIvnDiws8IQueWkcw1kbqjFfwHlN68iRxSuSHQAwsuICHAO7DxiU
H62QgsrhCSN0IFRvI2UMwOtMvQULW8/F7PwWhdxNNS7Vt65hiFQDyn+zfB/O7chc2FR1vqZ9mb61
yxcVk4rf6IUimrOy6C2cmC91S7wO8AeSX9PAf2VjoiHf1vIVeVW1tkC8gHkOtslUCTrcyKN8hSLx
91/TeBY3N6zMrU7+9LnnreqR2XoYGIwWG+MxTl0Xv1w73kJcVTfA7uNtLGv7QkYUga38edeMQGMC
YmdELt1ra3VnlcqD1Xv+W5f5r3BTFhnZV67HZNNny3iBXGhoPdF/6Qy2Ko9hTDtRKzeeJgzIK1MN
QjRR27YHgegPfBCGrqwNWre/zCunXUJCDm1qzyGRmtmoMq3pKriX0BjJMIF2xSd5UBfTtKrH1Euh
TNW3cbQJsW0y+TjzisGqXMooPQVpkz8VLtsxE2Cg1mHAfjaU6KJ4/XCx5TkbSWq1WiaCTo1Swind
RbCDybOKFQ1wY0uGtocuQA5X1xmYnoyhf0K0Y29K1T91UXruVEVqcjsyrXGzR5Ukh16N6Ukvmi8s
3PNqGJgnazu/hJUP+Gw+hY30tjT2udlxneIQ6OD9V/OBIVu7LSb1TQIeDbfsJpZdO8rrJfqGfIi+
LKiPSJVMwqWuZUqyZIi6bO5sIuXQXhrF0eDFDVM/bz8vYD6EYDUCAUGXJ7aDLSpKD197y4U9J0Wh
Aw5zsV3Pu6ZcNimasOPYU3+2nNHB0RnKB1kRdlsM51YpQFyhX+1qPxFHNgR9YPm5vLAHA2g3ItZ5
N0ILuGo5LW5Q+K6OnLml5THObM+jptcwmCbuIfE8UDmkDBad9LX1rOYxmjRmKZpibNvz3q6aicwR
tKPJ2zwPMx7xOgfDhLaltM3w2sZjvLZVvCaAIjghiVuXlY3zIc7ZSiK1znpy7SdNT4Afcj7mcTc/
ypmQuXq++qaVERGMBW/snUueDNzzpPRBEnvJqk+waubmtCcHcanLxANTQYSqtv1upETV5+o1RsjM
ypoevJphuXYt+2rM7LhxO8D7Ytc65BFuNl3Rq+1VCo6+pSmQknSBT/kBoYWWbMfBEm/K2Q85zIvL
tTkN75VmPjKZAUSuvlTMd5zx7ISUHkI+dE5PIkPMwKavRXEy4sFk1+8vGnnZ0Z+GkaCiqrlwM7tF
cwjgn/XGaD0DZBVXL5R1Fmoj76x0oE+dBiJkqaHd106/ZRzb76hM8pMrDbUdJ5R4VfQfrFtk77SM
91PfPE664GhQlnPgDP0jBGVQbPtL8+egpLoFAnOs0+bprmx8El8yu4FGgLiq86ITmbgcnrW6tzYV
8MCFYFP0oDGNMrY3s9bMYkPzws1mYjEOFynhuutcnXXrPfwWjryTK1V4Bim080ES/0W7AAXB4BKQ
FXl3w1OCbFo3xyYCrjMX8upK5Lh5CTI3M6mjG1OgDDciaDyiBh1IeWHYpHkUnkNbJ8RFjwpfrscC
3fiQpm92FOa4q8qjZwrvHHjdZUpdkPdp+uhWE10S/JKkTjr9USYjtVAX5RbBrL1F3CzzQUKkaYQu
f/b7y7D8LpwDZGmummhWk8y8KTxpH5TXHjC6mWdkbD5Z6CrdOWFTHMEYmudk+Q+/vxMlY/4ygGna
aOBl/tVXO+c+dHtXrEmiXDxDpwSiBsPr+/BnRO7+QjDYMdlYj+UfGK1/g4vFuDB+JxDOoPEL12Pj
vFEuOPeGheBsx7s/XcNPe8l5urcN8Vjs3qulrULynLOLg5X1XzTs6n16MA/5vtx6f/mDh+rZ468i
o7eoNwCqvYl70t7m/2SK0XeNyM59LMnOon39Ki/Jbr4a5s44vCnyQVOa3Kv5oSCj64URofklj+KW
2mv7OfsCcOpUmxln4V6Tb7Ypv+uXjEZbc5X1AxgC7x69OXAXmq+hvrIhEP9NfELLKJNUs3aL6dwW
mz7akdzXX1FGExhC25plFvj7BHqjynfpJcz3SGHEU/NVmav+UORXX74Yxl9+dMR5O/sVGAzSHnpM
43dzRFjSMYr8xOSmbw4yLbWuT/W+yV6KZ27dTnmcLGjCewwb+R0PSX8s39I34wMpAa0kbA/bat+7
W/vN+crFWQDp1us5/umu9msAoW2TH8AdOvIQMUxcDefmgr4NH2/6MXwWw8q+xxv/kR9uWjt/9X58
r/Vp+BO/9G/WTtlrpLZXg570vJqeOdWQEO2pOK0tcpHh5shVvSYbmFlt+WpWGO5XxksKdhTb8LCF
1hB2t/mhHTfpBTov4b64a3C65O4a8yj48GcMo4zGdwx7jHTLdOtMDDqfzXQqL8Wb9eC+lOPa8e69
OOQofK8OTJDV0EOV2wXP5l2+EFArWDjG0WRdN5s//QlvwExvOF0bl+LsX2kcU0i+pMdcLysgouL4
P9LOY7lxJFrT7zJ7RMCbLehAK1GkREkbhCy893j6+VB3MdUshhQzs+iK6nJwmSeP+c3geBcGdtg+
f5X74kU49psYhP4qWY8LdfsIcHLh7xMe5gLtHUAN3eSPipT3rZzT+ztgC0y739bm+MtEdyVn3Ct0
iAsBOFHWWb6QglWnrkBi1ByqB2sNzZapmbEeEni96/DRxMeESrbfGDSZ2arz5lws0wN1OFiCYSaI
G/8pnnDVc75IxYilnFc72Q433ql/FFbhQVsFa+OxTO+1YK17c9ebX6SjfO8iE76IcPG+1LUdfZVb
9Ds7G73Fqbe69FTOHbt6wcv0udy6tAEvzVKdCw8B3gfg2Oza8f0laBL/0L/Fm3Jv3OerN+TUq52y
ynETtYu5Oe8v0SuEkJNxBOOSPas2Co4wVdQI1vvCN2f1d/gdI8rRzSokyRbKQVTua0fCVMnuXgll
yjtzvglQDwJ8Rfc7BpZ3UHgxIDWd9GS9469evCJBPmNkkq/Uc73FxrHoHOm9ehWjBYNWayHsi7WI
Vjjo3hkK9s/o+5xwiOk+dDubl6vmLjlNjB6guKMtOtEp7hzhTK8orPmktIPEs7qUP6rn8M1lTLUw
VtpxNOzygpGVeaJOHL8llCViJ9mJJ+VoHf1wTRvMXY80kA+8IYr1cBOZdvUuoAuyIt1IF4yJUJHc
ZHf6c7c0XhEw2GJn4+Tf1dJ3Z+E7MiZDA8t4azA94R9HyNxGcc3NHOZ0yPU+xMeYXtcSccT4kb79
s4iW591E2yZpgmnjYCEOGBloXfftiXssrEPY40x9PsFxDngYmIcOaI2CUoddnuEsFJw1LBo8twYb
p3mgjxq5J6r5ypo3b+dP/ttkWCXOqg8q1n5RD9ha2gxj0VteVI5074M+XoXRXN82u6DkY7OYUtxL
OZom7INt3uVHERslTCs5soItZmgGur3VDHidvsCB61HNZ+owE1HII66N98IJHYzhIXwEzy3QCoYc
vqrUhbQfHIh3qsPMtJ4RdT+8g7nHwKmdi4t6J5wQSt+Nd5hRRmQMe2vnaXv3C0fRcAcVf7Id40Di
RJTI3Z61s3FvvHgnjoQXNAA+hR1+9/RpKeppGGBoiI6FUz6VG8BAAUjRGd7yC8gMM/9F//a2wMQ9
hq+2/CLR6Ec1j6XKjNSRDlhCBisGudam8sApzAAAi8rcshbmqURR51v0Fsg+v4p80gdpLd0VzVu4
Sy4uS5scHLxyZ9czqjZgMtmc/8nqu5hQNqBWRTwUu5W6xusAOWTsDL6t+gnbc0xmOo5MFWvSGYNe
AcNW/JYJh6Br581Lsq5yh5ESmAr0x8W1gDqXDcp6mCuAZRiAOOPRT1ciSrULb153M7xvgGYflcGW
l/WTtZfEVb6FBKkZdrHqd/rKYptId8JztKgdUnf5PvjyEJGam59ii16qLd4jTQB2ASP2ZAVOmCRI
/UidGkkTxh12UDxiQD1gUItZ2RaYLwpfh/TFeiZHl3YFqhUGopVz4Y0+P3Bc91M7RJ0t30cqJPAR
PItdv1siOD0AxpDVCQtz4aifvPaoow23jefVqpp5EIBWxR7F9Pf0Ip+HZ/QczHdaP/7G3KaHRF1U
L/5TPiyqD7Yc0kL1VnkXHni7S/Qp/TkvzOhQNQOmOguqeXCOfAdmcNjZ2IDKjNFw1BX4SuxpW7mI
wUbHz2itRTvJbh1pNQLSeK4dONVY3eY4WH26MOH7eTXTxS3+XMa+/a5Fx6X3JdMLWqVPFYDBWfso
vCCfDAuuoxi7M7eBwrxpkQ4P8TbG/MyxqP1tZGUd9V21js0dwMSsH2bDsvpw14ows4Jl8xBqjtAt
q0eseOEv4soLRDXh5W0hKA44DjF+dro7rdnp/go2hrwzvjPWdmBryLHtmclrx4bjXjgN5BvBTHsq
j2iAZO8pmMuFANPjXsDbgNnSnAkkJEoVLXG6Uat8ZToJ/tTjHSusQiZ/LaVzX0T9numa3WzxpTOh
IqUb+YE/byCMAtugXQwPfbs1ouWErcTQBM4kepv+UsGnQttQswf6kUwhzB51dY8GCm7kFJJCsydh
y7/Kh9o61aHjkoa+hog0HAlQwJ/k4JGmYPqAv/ldCqdy0xUL79RcImSzGLxoxCiIQ3MDyTdhmX+I
xszn0H/S7tBGLoclVTHIAB2Tw0MRIb9nk86BQgoO3pv5Ku8JEvFXeGxf0dn0nXahvGa7Yu1vmm39
oqK/vBqYCIMpPSloVzTQppSZPzp+Ms8XheFYr3WyMkEUJdtMmQ3pXWrMoQD6M9O988ZT9pm/5j7M
DZvSDw0tT/vytAV0j/QbbleifsEtG57hLkLDijESAAGKbDOZKRarS+MOsQ9xQ5v0nK6CZludmHa6
F0Gwx/34ne30U/YcIpnvmGeP9GuTPsFBnSlIK8PN2+coiPOxoI4gOs1m5Sux2I6FNCtBoMziR/K4
On3zfDujNbrv6etduE/IoZAHOL42EbjuyDYfmLi5+UVrj8J9coIp0yMjzTaj6gAq+g7Yc/ziYCsg
RmyR4qFH6W7FC7iVU0XVsRGwoGPWfjCdCsA0fUWU0Y/aHhx9+DQsXXLUdxa+sGlRMtqEEH7mNMzT
1wBJmq9mh/UZW4bjCVQdgPynlFC9cR3ylnlyxOC3nGtLXISW5jrYm7scLphJFjwz9v4dmYP3yp6J
t222yaHAqKtatPOTPm7QSJr4tpPF36K0zuhjg6aTtI12MNDF39JXp0+hOi4MPrzN2RHyLD8x/vVe
JQIWGVU4h1iSbiM8Bp9caT5mny/Ca96/itmxjefFM11nT1i7SzKoYAVEASA16VlfnnsVP4KHBhUk
j7S+xh2W3Ee0rU8+BqdqRBpPQbOWbWGfnPtH5ODbV8uYI9Ll23TZPwfN1s4QWphO4sI43peM/JbF
RXT4jO6DC6So47zb+iR+MsL0S1N2/Ec2KEZA7VLdJEdvBcjWJH5u4nW8y95a0/a28dk75JRQFrlS
A2Dni0bAg/rOfIZClITVXECTsXYglj07Aiy+Ce7TB25buhdfxaNyppnBZWFHUSO8wPVpQSQDZ99m
cz6usI1f6d1RKMRflbsFQDJN2c/eJ9E4ETYgquqDeYGw+x5+l07ISG+NMeCHuzMha7rUfOTIdra3
HuAy0tfLd90mwZx4Xi38T3ysKbfF1qltUDLPiIpgm26zXppnWgWc180zrY+6wCFtRtEw9+7UB+El
WYof4rDMPRtXEOEea2VIUgOvvH4L6S99lN+cWl0xrzFNrObd2m/nysL9cLfVxSu3IWDetbwT5sYm
gebmo7FnN+ZaXBa4dxCJ2KG87G8g9IJmWxt4IAZYibnbL7WVdSyP9SNgTlzW5xn8R4Cf7FUQocth
57+RVYeYtq+keK4H8/h9oMHn2V9tDspySdoEPptTvr40R1/ZxZ/aM6vzIXhzV9gmuRhjza2tcZDg
F34yWwB0YY1PPg3MhYHiGtH4FX8KB2sMZYFIEO7beKVvGZ3M/T3Lqq8W4brCWYoSXzpNwWYCiVHD
4WRzn09FrMmEYUU/zzsMj9LzMwrJ2LrQ9mFoC+ecg7F4jcGyz/olekdEHhKso7z1v6C/mg8xIirf
4bn94BAQTtIyfUnPQ7LKOCeO7qpfGydiFJvC+GTqtlN2wwalJwMBJVuLZ+OJf6x/wTy2GdeT1J5C
ljbz12TE7hfIccp1sLfhl0qJQWakgpy0/T30KvGBKO+hDm7Ti4QDc84O2RtwdGs39TcFpj4L98E7
+ewn273EX6zh9pkUetiAxxSPwR3hCGNqAcqZzbirulQX7aW6EB79B3ELkeC+WHYXald1n+6w796u
oyPutc+oEy7x6SizJcGTYKm9kFs/tq+dwzTmkj8CUBPmAzjSTUsqvRyeKdjRm6l2OTjJYl4tRUZ+
DPuerA2r6b08IqyCwUwEKCydd2fzeei31rw9uB9dfwkrJClXmrjKVGpLG1S/YxzwQ6L0mxg+FHEI
+ku2+DJtoP5QdNv8211qsjOqSywg+mYpFo634g9mK207HPI7oiCYQ2uD38kFr5kHbdOveAPiTllU
DAQf4Rj7dkQ/KH3qcWGnL8RByXDrMKXPcAnfU9Iyf9EvxM/CXEXVggB+EQjkE3DBzh1jn79Vz9Ap
ZApP6Sg8IrTmaXXLVmrUlQEIurNid4Pnibv587Oo11sYqDkqm6OIMFXJlga8D6Hp1YtcPp4SdTiu
dQHuU3BlJ5XC4M+v42OAh0ldsFSsaFtJrbkIS85xOE/uPAghTClj/CzESrU06kmxW68Q7xa1lJ96
ZrSBccjEL4RdEpB7gVIGIdo195EYFph0cj9+3kJ1HtgM3fRDCOxm1jDZgOM9KsDgqp0q9aRLPT6V
f37ozXLfqLm+inQ/nrwhGVGqJJRxiaSP9WV9ZZXV7iyhwXwdOBdNWPAJC2yGqFT+/KCPj7EheCuG
CzQxARjnCwzGSR988wLIsnT8nMQc3CMURBrPKtxTkBy0aIfxU9TCsxDde3QsutwzAQ1IUJ/LQ6fK
n3IkVnYaUszpeD/wvGjTMv4rkmaeFdRcmLo1Mwt2d+ENX0ru7t3alUlhvQby2HOoyxVbRYR/zIdo
VNkBr5zYQjdyPPZHo2qi1QjVgs4MgzM3f1KrC+5IIBX4eWD22NMH1acQhmcrzk9lXz3UwhgRI9UZ
QnlvSEPSQh0uQy4oq1oVHTrrS2kw7qPBc3JBPmDxNbNa9wGHzJPhUhwZsmZH+kDFUiqOHLtHl+HO
oqvNp7wZtWXkgQZy+/GxG+U7PgcJTKa69InyT1NoUZprm3kp9h+mrAkby/Vh9PmOq5S7Ku0rNEIp
jA2cltalQepqIAgpDv6hFCCdQMbAObVoVq3oBbNAnaaYlbE3Y6vfYnyu4wJDMxCve8ZAo7qyLPlj
oGm8QDHSRTDQ7+eehGmZdxkb7VvtAD4KLrsOieulFpMuNEhFQmA/hIVPNSyZ/yOf/j9G8reUayY1
7r/82VXTBLxkaLqlws7koleCLnofy2krmKXTqehDZBYyBZPBlOwG6yqpbezFVqUabnLMFpCoGB7/
1/9RGLpx+X/1XaarW5IimjoTIvVK38Xotb7WUPnCV6n7dlHhEyuP1kFIF0OYAEpuqdPtEuFK/3xd
Cdmhfx5bkhXDMjWGW6o83dhfOjZipee93Eslk5YEBziYYqW+CozuftDhwo8iaPqk3EPD2+sWeE7G
yVS2mbJWsYH95VamZ7z+ApJsyApy7hZ3dPUFpEgTB+ChJR6NyCLg6IQshPDlZyaoyDv/zsuZT06C
MCzfnulZ+4iB64hH0TJrveGX5WDcuBdZAouqmKomW9f3ogWuJAtZwKwcn3XCAwf8JCsQD/mbDxfN
FUz1ly+h3FqAMhQPA4qJqKv61ZeImNiNeS6Ujp7S7jO65NFQNHCSZFrNiJn59PoNqX7NcxfBmBRz
rZla9KT2wAFgmcQbJXYR3KaJJkKlxcGNXF/V+EsuRqlDDeOqLJ9MMCCoLqJnmfB584YReIFyBAUR
4LBFYNbHnz/qrW8qK4oBRdacVK+u1vXgqTmnkoeAe8JBqCMPY+tF98vm+bNIr1cOqrk4AYjobxmG
/N9F3MN0HmpLLp221M5o0xzbxNh2Bs3vmh2T04I1uvQ45i1yDBY/6cx1H2p7+B899PX4qPusqLjK
77udq5o7vv0qN9Uvq540S/LXuCj344CARq4XK7Fy78XG/87KpFz+/LLkf9SziEGKrGsyLs+SJalX
jgHYbfWSJyuUAxapqWdkqBXoYJwYtQwJ33Qsg8RJDGXdo/YkTm1lc5mW8ZM3mWX7EQojev/lWfKX
GZWP1aS5oHioFYydd+8mZvnLHrkZOxSVwd2kOSbrf37/r9ihVJaeGQG3y8qaNRKqNhCuZuMkOyUl
7WPESH3i9L/22jZU6F16AODoyeBSKda/3cut3aMQuEUVRD3A0Ksl4AEskQRchpxIY3piFNGAeRo9
WJ+eUCHj2Kyxn2qkRHWPMUbnJ58/f7ub21exNFkV0XnTWYj/XYMWfJP/WYM9gKJ5Kck0mXHjrcbh
0WzCELVWjBymnQcvK0IQZPo4rXwKTfpKk5xMD00OGnv/5U6CKCNg/1kd4tNnRDRcvX0e52j3xFTZ
Vg29fzi3vvuOTsQWGiUN0xAZcFSW6kmG6ucHk26/WVM3OI1l1fwnLoFBZQGJpVNhltLQYtdRNVZB
rS17pGbqECzxiAtVTOM8RPnl56vfOhdZYZPimYjgnnJ1Jqg9Ro5qwpkwTDo9Aq2JbmSa2nYoiHvG
Y6ilNEi6+pdnvhW1VBHFJBV9H5TsruTkor5J2yHuSmfs+ZYAbl51M3v9+cl+u8bVkwVaLcMTZcEC
8tuPerlSzeSX4HtzTbIZJMViXzDkvl6TVohWi1yzKQpM3zpGAANRxOpZYFqWHvs/MkFqsNCKZg9f
5gipiWE8+OE4xtmi2GI5vW9F+KGmjBPVEDOlMugY+IP/GuTesq5AALcKK7kRhkc/52weJsEoz3jI
A/d9EhwzXVAaP784adrK/432iihqpmISeywg+1dniqrljSIgFuR4gNPtmmMcU7tkIQOCmoUJ28yo
4kfY3YwckLvxhIKpSU7qm1vp/OdbwWLm3zsxTItkVZMl4zroFLohmkOuFE6Rfgsew3YfowHLqCXm
uMOxL2t3qyBY4Svbn6/7b3YCatIEWGfopqyYf97QX4HX8iT8O6K4cMbRnxsye7LiZc+yvIWPRtAt
sS79+YrTir965zwf5k0Q5zVFvc6OrSoIxmEwYYepJvoRILNJZZ/zMnz6f7iOKovIzU9puDo9+V9P
plPDKVZpZI5J72Z05ZWAPWBQuL/kmqZy63n+us5VsoWFoO4CHMkcJClqwVLnYL6p8nVb6IEFSJnK
XPEhDrJ1VoU9cTt/UcO1UYRnHp9eQ9u0S8GaMFdKslDAY0mKLy5DMiF79BPuOB1Mfg/lgw4EW6Ei
cNN49IxUq4d+j9/oCv1QYYFmN4he1H0aC0dYy/VOWEzOZdmlzA+VtVZUHsYZyyzxE7yDmNBJrZHN
LE8FAJ/VGPiOH/DMhXVHQQlnsgMeySw/bz5aUwReEPkeBTF8MQRF3jpjTnnKqM3ra/Bq5gteIxj0
KE0OualDl30NDEk6w2PcmJ7/0iF6C3AVdR2tV49e7n+LaOLNI5cJtqGZ9DBHyViWmvYsLnEBvqdo
LlYuHdbMYgDe6tBtwgjwgNn7T8E4nr3g7ueVIt04mEgoDY1gIIIM066zpTgeBYUyLXPCBEEA2e9O
bZwelU4+maX1TjcCs50hOkLnuVhJeF9ZvopIUwfVf5cF2mZI1RPk9WdNQnbezx9HIX6VdAWTEaXG
GBQDhXHwaewU+jwQvaeyRdh99N1mBilx1bviZ4k5kG5ER2htTKlU/wnfEJpmCIIq1nvcdSettg5j
3ZxkXI+r1l2qYcpAJLEOZYFBzyR0rfIXwjjAbbWZ+x1czvCYyOoOLslRrtsTlDmv/AyHdK0o0ufg
SStXMA7owUS2UspvTSqt8p7RY8Brd12mWAEmskwDinIEXAFnYTbdp6x20bwympOvS59//l6r76qs
OoK+nVctChUycL46tjaT3ZrGWLApxbcKmyAXs15VUp8VOV3Ds9jEQbofffne09Q7L0Ibwi8fhTHb
w3ZBc8f3H3F5eyn9fNzVPpo8ric81Gm1VxvjE5tOuvlmecmgI95HrQV3K72HGpc9UIOyplwIV7+s
kBsHhWyhlkrzSQOVaVwFEzdBtVQuB9DRyJBlXokRNcqlM92iD5mU2jJIrM8AADuQjBI4i8hnj6qe
IairdM4v9zId51cBVJENvMhUCy0P67pEocvStl2eZA5yIMDTsXkQgomolixM8HKYZ+IcqWQibgjd
W2/UH1ImnqoSZI3v4ziatTnTRFPw1l3d/3KISf9WHQoVmqjrsmSiinkd20s8bwQfr0LHgzJAvys3
gcoyeAFc7m3dvnzBMRl1Qty/nMpAZ8sXunXTiO4vh9okjnz9itC35TwzTY3/rmvFeohMrOYb5GXN
RxQBkhX8P7xk/uiGQOqw+7AftmkMOFHJ1uWkplFPnHMVRXSUsEMYjfqHlmxj6AS05ft79P5GDIEF
4E8QS2Q1mskWyFm3rOejLtwrbcyzBLWM4hzaWip62S6Gq1A24l8Oz1uRivpIQZJBo7chy1d5WBXV
eRzBqUKhtTnUssXovXxDg8pu4/JcdOk5bvAtLJQRsZjs7eeV928GrU6nqWQgCY0RmXaVZ0ZtDrtJ
CqGjmIyb4CvN+2E4061bBnqx6+TkYRQAD/180RtriqwduWvDIDFSRP3qifMqyxqvbWIni4B8giXM
o+pt1BtEP8I7zQUnncKR69+S0DiCov78+fJ/UsD/7jZVVHhsWVIlHfu9KTL8lUZ4QZynKhY9zqjh
/otYKqsDx+8BghSt1bsw1rHlQF9PwzwFxTmkLTq6E0Wr2r1oXspGOTfTb5tBdDdUcPnz3qRjguPL
8KA0e2T8Jhl/dkj529f6N0xw4xQdJO2axu1f3Xih0bfWm4Qbh3TvK7CBR/MzhISPBOUv1cGthaHQ
9NN5TWRC2tWlfKDCrllbkRNF6Bpgl516xirRmj1WtiOUMSrK2rr8/GH+TZh5PBTTFUTOp2BznXap
OcKaghmBBOKft/K3bJDOSDLMxVx6/PPKIzdZqLLxy3r8N31VRUpyRZySdS58tQm0iiZG7RqRIzTN
ZohbR1Wju0AXdz8/nnTrnWoi7S7FRFlQvm7jknb1QcC/7XipdtRbaviMjUbDjaMyeykEZRep8jIU
tSWGRchiEWVLBaZVg/kvoEBEqjR04EbjIri/rawbQYh3IInk7ybOmFSE/90TvSD3aRhC+y3hAY2B
f1K0nhjg7mp8s5v2RXJxmsH14aGRfltq2nTSXu/HKfQZGiJhnDRX1+YAqS1UjiLH0hCXUCH60QFB
a0E0MuJ61q1rNN1sCJrINaBEkioep7QJqjjx7nxI8HbXuuMM8cH9H8FbU4IIaLKpFQnucZ9EKNZw
EniBzbanYSbJ5RxmHKCQvEmXbpU+xFjMz/pJQeaP6FidqxDoYZPAE4snRtv5j5aBUJgLrUO86M8f
RxDPQjsJ0SdI5LRakYPrute60jZliyTDmIkTKd5b+qZSzNA+RpIjeKevB/KtR9xPyFoHIS5rJkvF
GwLPy3wqA35ZcNMm/efFmtbUmpFMS71ecGOIhquvEuiGTnh1Q/ByvrbQB5y1QKMVCKK4WrPJUpRI
IE19ws5ZKHl1//NN3NxcWA4wvrBk459qNFELkgcvix04nUCqeGwxks6mUf9StN3oN7KCLZ26l6Cu
0+v77wqG7aakeZHGTqcwdAKbaDaLfpJJrfCXJoU6o3kAHpxvUyva0W/kXem2u84cf7uRfzOVqUMv
MSYyaX7y9v97I2MoQiNGmtWRKnQvGn6Y9yVuZW9RMjxrE5WzquL3stAOExE+Md//7184b0HlQFdN
UbzuyLEN9DbyiWZD5H5O77sEX5aU7i/BWv63SKYJRmRkzkD7Xr7etX0VpdKYETH0iBGDhc6/Hecx
6CzjGGFdZ+vErFCpnaDFIr6rWeUIktstGBO5REU8gvBA5eCMFinvNL4LVOuSoJkju5gN9MADKwmA
0+9h+Fa0+WPgy9jhRlvG1EsTCb82AtnZbISu3gh5/sarnKWyvBvEX6P+zfckK2jdIXth/jO5iXlJ
hk73yxn6O0HC3a2L8reGtimSkCbImjh4b+J3FeGXTkCuqiMj1bGOTAHA/LwwjGkHXIcDPhRDXlVS
MCe5OuesRkbgySsiB5IxLB2E/k2EH1CgLFCtDMB+QZLK6ureJ5sgJThaZrUSzRfDVM8J2Jrsq/eg
rgRJ61SkSyEHJFLTPlYO/NBaEsj2Xttrlrsfavls9jQzchaDqORvah094VGJ8V32ZvXiLkeo3q5A
TqrlS2lqi8ITQNeSL9GqpgVpnUepeFBQa8qtYBIe/goyhu2+mSiLTNZ3cIwfWiwuUeIut36jIG8h
Lpnwz13DQPBUv6QBZS7LXgRx2ovIWso7n+VgR1qA1s7rn58berL485bzgo6Kn72H4m+nqnrz2xt0
WIl/cPuuU/vSraaWQsLJVpSbFLElM2o3HUPO+bQhysmQrvAHR5OakgLmXedNh5Z0Dsv0LfTKj8av
1qOonoWALLPuCNhFWZzQ4rgf1bIjLbVmGBJ9hO+SheRI4wNK0Id7GF4OXrGf0aQzZcQ6yGhB/2xZ
XGauVbNWAfc4xWLF4LdEFPCRl8ph67QwCTLvoa6YZxnCL8fArQRDElXKSAje1lTG/TcqxkbTh/h3
UeLWki316YPXuxsxXEhe8ZiVw5uYg9Vx46OVDb/UOPKNI0giGE5JM8Na5TrflyV2tQp928GD9hO5
tmfE/p8MyV/gKXwK89dGUhzFGb70iVimAdzxn8XM2GWu8ma29QkHWRpjOVO/fOpUraoeAIWMhTT9
HihVVn3yy3j98169FV3paUk6+T752D9ld4vaao9HaOZ0IYg2I10XDf2dpDuVUboe82gjdsZS8WFo
gdIcUm4OHIndic0prkFHGD7UGf8uNsaPsFefE1P8HNGCC81HKRneokr8paa6+XklibEksxhquuvT
VxWsMChNLGah0x0KvSsBDT15db4VxeDokWylcb8YQm81mNqvvkI3EmuuPXWeZUmziNX/XVuEvK6u
1IK1hXnKTGY1S726Y9estGyuCeEJZv3GH8XPPBY/6VMvUWxbpZ170OTmBDXfjmoTGDPi04qY7n/+
kreKXW6OckYhB6Nyu4q6+DKrCM7zJcc6e0ZubInN5nOoES4937CpT3diSm/J07SD7lkbtfeefrmD
G3UVX0a0FFOnwDKv08DcUIM6SekuFUN7mr5Pp1uOVyFiXj+rVnsSxegpS/RdH5mHAD4ZOI8sVJ7D
avysDe8opOpzisi+gD81nOJfdueN41hSQNVYisqZ9M90vkXfMh3pQ4OEbqirsy9NK85xxQIKvOJo
Nulvw+Bbi0XBZkvWJFmm3LtaLKwMN5OrMcVWHlqfBxoePRMb5dV5rvun0B/4xf6X7Tx946uTl3m9
qCkKE2hVtqYI9VfHIR+7vhRdmlcwli94fAOz1nGQ2HtZ+lvj27j1tf++1tV6s4QwClV1apRZ6GNV
gQvBVEKpiwpHCt6KPkOAzQTWqCorXywOY54ZkHDMrTlYbFp9DmX9PCn6Jqqx9JjnlfmwFjP1glB9
wiQfdxLkluIRU8omQIZHXFdCfoYS6yOhr9Q0a1GR2BrbvCnPf5SPgWgmjB/R5su/1FRyBoW8UGuR
XQnHdeVL6yI1FmnW3g3BpycbC6tKQdIZGxMONi0Xuc+cOhtWYmFt87I9WAmiL8KwKsfqIHTFOULA
B9tdymYqsHaftMNaaWCpFc03XunntuIuvfTQpyiYJO540mImJbKFpVEGSXsWGEjYxP1o5+/m2o8o
zzIVh+PEFZ+xsnmJKt0pkSwTBmWYIaRt9fNWxCRHQZFmWcBH+6NwafEoSxWUJGw8daODCTJCr1gm
PUhpMXnLgWbRWazwwaq3ozfEaKGmnCN6gZNPxgpEXmClKqOMKJIXbNjBMEEZtaxCrwO4WXdo0yEU
hasyBhFN9NAkJImKhacj8vkx/8Skug8sEa0E7eD3GLqjLARknA62jQnDs1uAsw4tZZViC2QK+REZ
PTg6rPrRTI9Inc+VnHzMEPt1lXIUaqjGRfCFW7yDrOjLgh6EX+rZdM2tZpZfbZAdvTI9ClUNlsIF
86RCac8+KlO6yDG8xTTKnsIec2qQNTpytwwOLgbiSG4OyRuRYst3fI1/K3L3IqZWDcIBiq8ta2E9
LYleL47WYGxNfYBEOvm4EgcQSV+Bb10pEbqHrr/rguY5M7wep9hh9XO4vLl/JMOQCA4KsJWpqP5r
r+pFVdSDTkCSK3de6kRkv7sfchwvQAmpg75oRmvLI/4SB28lKfQ/qF4BU4BVurqs5g9oqHgDLDLG
P5JoHdIooZ+f/hKJbh5HGhmmwsSWMaJ1dR0VcBDi9VbqdIPlNF0DJwol+AS2Lt2UDDgdopv+0Srl
fYAtTiH9nincivgcqobOO6YLe104WnlSJHmnMVGAwxEXIE4b8O+doO/4ZQzlIaPppu164wPBf+EH
IF6RRNyJJQLJJs3HBkOeui7vIxlLLVPfuonMBEtDLNnFiKZDOdNOJKy8w8p1vDj9zLz6ofG9Dbri
W2toEVPAbarVShgKKd18D6MQDwJx0jXzIdPPSoMMXES4bIZpRhgLM7lErdQfJqaTOLwp6eikI4Y7
vjGTLOOA4zFA/k+5igDmtBDw8fWyDSV4KPJjaWZg2FVIA2I9vk1fM0MZDP5XH83NUH+ilMI/FNGG
Afms8Fiit4RyL5nIqyt0ABemiZ1P3FDQ0ZtLXkCjpg33JkkqXgUhcgp0oarEqOdy2Hp0GZBxlJAQ
jt1gheUHLgQA1Os4/4JIhTCpiDZ33yLLDzCi81QsDWr1nPddscTafmHk+JoXhE5UNtGhYPZotPqm
EiFRxqVnNz0c2zZ8GqMc9Y1kAonD+QxcLjDJCv68B2+dl7qiSoYF3o2lOu3Rv/ZgIFZakkZtivoh
Myb5MdHj7dCJq0jCrub/61LXJVqbozecIfno+AZKiin6wik9dmQSZ10t/PJYN7NknboKXApwNMq5
/z6XWMh5VqglzxU5lY+bnpcu/MlNlrw9lIYXycNeDCY7csO/POatrIcuDS0pUi3qsKusRy+BFaQx
4aVn7IsCepJAeanrg+FbWynn+/L/P7/Y21fU6ORPxqb/dBsQpwbdgo6hU4YlBLDyjKrMm+QOlywu
v2rOEFSdFj9f8k/ouM6zJnwsvU7QysY1+GesclT9cVBwwj72Zyomhy0YR8iWFkajYmmPtX6q0GbC
C66LT6Z5LiJUHMuBHKHsplFfBse8PgocVBVkV3imSU1GGowrawDaoAkZqhM4jxiJto0AvdHociHF
jWs9N/TZWI4rz8VU3DDZbx2sNLwG6G1vW3R05+yVbRCgL8XwtppJ7qmMIcbVaMIlluJkifzYW8V9
KqSD7dKJ/d+Mndly28iarV9lR91jN+YhomtfcCYlURIl0cMNgrYlzHMCSODp+0tWndMuW2H3RTEk
lySSYCLzH9a/PgTNq1jEuAkHWrYy4SdQmx2ZOlbT502HaRICQCBh1ZLss1zi4/8p9XGdcDDH+/VV
fXfVsmYtWkG0ptGg/nPVjjKElRYHxW5s6td8Oge4jWThvMe+7mjaa9GvUuYd598VMt9bQPgBUcik
oGv/lBl0gzbFtekCjY/r13Tm4wvm7jLl4lIoDYZs60d8f55//WbfO/3pPKF419XDNbr+bufRgzZD
kIzzYcYRUmFXswzQaamjv62cQ+ob93nVPKv45NfP+96O993z/pg/p7OdD5WjFww2y62fs8ZSvzuO
pvGhrYbjr58reKdCDYXYRSRGWsqu8EOpXIw+QA+gTDurTE9SDuMqQbYeUY0121yAcanfHGBudJ/m
7aTHzLL7eGZQNzT4oMOw8xZOt7Oib3mF+5Hryvs0sh7xqpRFiMGplSPy04xvkcssVmdjlhc6n1I0
kmvTRJYnwe51eAzGKcY5zvwieixN5uyJvRHvXpynNnG5J6ZlLJppk45pbchtH67DJa6f6mCfGLsL
jlnFNFIDtXphYH+9IPOiYFwR62vlM5iNjpEQ6s6hsY0GB8ad6KDpAYZESrUunfHTMNsjEDjSHkM4
W+RexxDAN8a1mF/CNOEIFnhMZMvIxEM4s+SjnccHFTc3rfXBJyKWHWsDpMI6iuUHO5rBYInntOqP
4B7qtZdpNzJz1iP2s4kWv2lzO62dWBxgzIqj08bQohh+hdD7myPmvZsmUABqGg/crT+KOvO87tBd
1tTVa7KryvowYEchdPuDUzs3NHw/CBBlv9npzfcWb4Amg2kIj1bxj+uJ/DKCW8gG4ebe0cTwHtlt
aK6MbtnghJsoOpShWnBdEuzcMAVpWIRHmaTpLkqLp7anrVmbtH0LqB1m+laG9Uf09sCthllZS2Q3
ePHil9BjqI5t1jofGAE2HNwgfn1fvDMpYDNjgc7DZLuhVvnDfRFpU46mMsfzKCw26KeYcNepeMvW
ONoF7wr+Vr1IGOrTJvzXMy0GthcECLOnigp5xCCiFojt0LMLi/IJqh76LUadtlALmMTFvx2kR34e
rE3oWpjH1zheCg0ARa4rNLQO9zUZ4t2v39S1vvTDmUi07xgqmPIp/6gV892OFriTXwjTynfSTNcN
RXWs1PxnUYGyaE25MYKwXlUF1uGFaTzH+CuQw5eM90awQUSZbZOMNADXSj/2f7MPvSfEQLRN60hF
Cd5PhdlIOnMdDmy2tR/f9kl+0fLmMa4YjHZsBpEFjJMWH+/Okc+YP97HUtw5tL4WQ0jmKTrvPG6K
uHwVGR8ULvXI3IrXCVqBN/In+tK/AVqD2sfW3n5zTfV3dlC0EUgFELjR2PlRiaGnYeRSNirQZ7eA
lDLm/fqJbSPUD5Cf0YhwdeVcJfsxPgQj1gNVms13gY53wxh/06fGvKeBRnc7xzHIChWfs29QvRnT
JZq5Xab8C3zIcj2W4h53VHxPICsGNTWO0uVucZJBW6X4qsLt5GabcB13/OTEZoVBZVl5uzwLbGi7
JbmUbx0qE0KOFVMXVp0vfFPiAwZqmPTlFCiGQfmahq/MKZ4+dI0VozUMtLXe1ChPNevkO8mHEhnS
wuptYzHWxEq+5t9mwVdvZAt20/5b5Oir0CGaKYcdQrZV437GsfQ1CqODjPB+ilJnFVnVozpPBu8F
DOZnFRSK3PrQte2z0fffTHp99M0/DIlp0P3nD1u6eI6J+cdx2Ae1oEEe3+BaP6yiZHy7C3XrGHAa
RHaabakWMpLeNiBTAu8RHDLpI46AbLEDnl+12M258h2d9M9lNX39zVp4bykgSLN0RCsktT921Saa
CXknrGIn0yrHFtJaYO97KqJObsnnuD5J8DjYGhBPtX8xZ5MVxm+UJe8ELQwI+ujMHXWi/1jgBXfd
NIUK0IKKj2/M67PrYTE8BA3XBjnpLpia9cwc6SLBa/l3d/E7uz+lEno6lHGJEH+svpf02PuxSMpd
1gORrMt0Z1d4mHkY3a+shvGqimGkW995crgHNkUYYx7a7cK6gvscC39rlukx7Btzb00KATgEmBDC
5dKd/dDL8A63zBXApOfEBxxKbLElqiEmbNu/TrH/+seQZ/ef/+b7r1UNeDWKxQ/f/mf7Wh0vxWv3
3+q3/v9P/eef3/JLf//R1UVc/vHNukQOMz32r+10eu36XFyfLnqt1E/+X//nv16vf+V5ql///OPy
jSuHiTDTyl/FH3//r/23P/9QakHru6WqnuHv/63ewp9/3F267vI17rtXIbp3fvP10ok//9Dc4N8k
2T5ZGrp9WpTUpcbX6//xrH87qHEsSjWM9qAg4eQoq1bEf/5hm/9myROco9QmlUXQ9Me/uqq//i/j
33T3yDFpeLhqSs394/9dhIe/jqW/LjoX5e/v/1X2xUOVlKL784+fa0VKmkjv1HAYVdF/rFYF1oQ3
a63VO70djxXMP7opNLdqKqJ+xWSwr/8umHnvGU36gXRsGSn6qfyXlzb5nDQwEFp3oTVQIq1faDmP
NhXrMYz738QcP988lBpd1SCmecV02g+dgUho4dzWWb0zcnC7DFxq3nSu5+wCWfj83cf/zrV856kY
i2FUSu1S+k/J8eDlRgAKuN5NXfaW5dlbqCVvCTPWWfTl18/0cy3T4JkcnwIOa+CnT00wMdnFjqx3
VLECGPRNQ7Mft+VMJr+7fu/IfiiYGuw6yFeRF/3YXotqvQAbzbuy6HfT3NbPPoyUmrogHtBA5hqd
UNvfG62AHDU1G2/wjhbAr9n8Xafv512YV0JLidKOZbgMGv4z0PKGwtdEMNY7MvaNTnHb7acTmf/Z
0KazrOWps73XMIl+s4LeCfB4XsZIgFVSz0Uq/8/n1QynsjyjYglp2T7Vxd70BtykxlMj5KntNRz1
o9u0nM/UB0LsWbFvtFtkhyP3j81xJX33OXWz3yTS778sW43IXWPpH29dt616M4/LeifsrgHo6Ow4
lJT4ivky3RegYe/6tuEfUuyedEheosofp0y52fTDk+9MEIIxzHWj3xTa3/2YqICzPZEesb3883LB
9+gnlPU1as+m3dUD3OG2HwiiSHhHmzvCo4Bjik801H+nwHmn+M5H9d1zq1jiu1jcJ5QctD6vd9Kx
7kedA7mPcJSKJNSXVp6lDiBQTzFOcN0vSfJStqCef31rvrcJfP8KfqzlZEVcDSWvgEkNQPOePLsy
vcyVhhEMW8Kvn4zJrJ+vNpon32ddegHJ1Y/aWiJyTuuqhiSh1xuv8W7cKnsbdQYNJ30wNjiJbBss
hvPkhfa7A0YcO/DcH08OBhUiQAxEyf3G53emfLoJQtaOhYO9HINN3elncBv4wg/HSO9PttWfqnQj
4YQSWr8FSXpxjc5itkae53wTQIKqo23vFmD4Kv6O+vnenZRxztIcK1x3rKdpCpd1Zc7Lzr+Nyvmm
cVmgWcYPOQKTSqs/ljNcBM/BqhD+XRUO3fWGooRysm0XHCQ0QiPe5UZSLGKLHEAPyjsvThB82gZG
qtNl7CTjUJjdR9YhrOT+im4q4STMWfkgPGUKFSsUaEEw5cbZvmii3RRamy6dMbTH46P7lvXpJce0
OLPoHQ5Qm2wgEPU4rM0gfSuc/K0iiVbryQxYwgZ9JSw0Hi2n++qrrVhdGYwkzGVsdpt6hL8tza+a
R7dPH2Ioowk+2N5d13XhYuR9GdLdjXJ4hq+ydpxu1XI9r5uHcDE3pCm30NpaW8qpuBg8J4EZii12
vDFo+QNo4o0ExKXe43bIm/Mhr0ApX/SDiBdYkqBZEQHFTENCqPL4WCpZrqeiOvQhG5i6/KGTvo1Z
xgSn9uwIcJ1aVby1RYdOIX5Dn3CHfwXDTVOhwdXEe3DAl4mSlS15q9rI1uPM+hm39GMavEqfqoLj
jzhAcU6YM1kkdlBpHRyaGHQR8K9FSIdsEfrzo7SAVXAIB/5wCgAxFdR842zg94MuWD9CaON0qaNL
QOdpARYO689vzSBvbD2/qKco5/EUj2qhJf1GPR8g3M+KBRRo+cWadShDXCmCn6OsXeg4+lkb85VG
sppV2cVIi8vgMX9gyXMDgIIUbeFX0aMFlWQxtcYphZtp64I1FTliGUb9Y1bgOBVYOMpNTJEvbIoY
67y6HfC7X1D2urHB66KQm84zr2hZxgLMYaItuya9YBCvLTkd791oePVVhci0+LBaXD22TXasXgtj
bTw4HnY/onQP3Fe311fvZbw/aQwnde6mDazp5GLWPp6SzWXERmmc4OuiNUN6QI3aNi0MK/SzWsp0
PLiVdfeo9QZ1+bDYpQafTUKgurWbCBDacLZgBm7gk3b7LMVdKynbW1vy2vo87nmgSZe9uWFbbwAq
S9aHBXCEAZLrcmyc6C1VN+5csA5aLWdMLXr0RGkuQ0+l22or8ZP8bXTlOci5V6od2y24zfF8zZQN
jb0YZSCYNCgkIIBI5QKcqQfiCBu8G99l22l66mZiwuu2NaijHqnhcpQsoTqyl1JiX5iK6WyoD4oh
M/0r/p5DgihyRgbce/1p2WfxGzp3xLM6W59oIxpx2YvXZhfQcbsmEZ+d5DBM3AMDy8WIsgsdfIFu
D/epniMrGAmBpW/gzswEwfb6A0G/jeBI8ATD2VdvVGi8LOny0i1a/QuDZwk5h2BvWDj046PlTzdy
Erd4W1fYBLWMqm3mVt7obaKtMhSdes+1CWat3476zgmGtWw9E0RAIjcj5V08WaNkg0r/zscEACCA
eXZzdXe5eAWqHdMV/bR0au50mpTFsjUEshRhQNHAaL1qwnwV3s1O5NxmGhem9n0QNgML3h4Ptdlh
2x+PB7LcvSfYRbtaHZOVDBfovZINcLRn7q1km7oamCvNX5qiu2sm7GthScP7qu2nWDEHNFkH67xO
X2Q00MwpbTzPci5cbujrFEY8i5Nr5Y7TWVf1guuCvAYvABXf1HGgF/mbE7nIzLg0bHFCYOnG2NC3
JtRRDpXLQTcexzC4mfp0k4/KxszFBvOvj2gSH/qg2MoiOlwXPyoONK8Hq8cgXlNMujLFZ4U6KTbv
WM13E/Z3lF2WzC8x+zBU62rqX/uQeTancp+aMpj2Y5jujQAf0aSYdWU/w4BaH3YbK2pfmp4rEnXJ
xm+KWxFo9Nob44vb44kfzhk2hfBUKPCZDfTnxlzpylPJirRt41YJHyDAYYfxXt+Dv5fUyutRumoc
JTp4zBPTCeM+tEOxwnTfWvTpzGAxjpmMT+zSGRsLXQf53Bi+YFQo2CclY8axaABrevGSG9kEK1zd
lQiuGNQgbPen18YXDBayb02cmYtweHX1olwXDRdpyHB9y0En9r6EOOzwZAObObA4HESSYe1k9L2u
n12Vcw8Ns3gr7XPX9vcS85eVKFpAzoF5yWLmrjOw8PhtNisT9fUyzvnY0Slc+EV6WV2yLT2oeDZV
q2tMZJvya5A6JElBGqwmDaOqDC/ROlf2kQ4T1E5MfoGf4MouaBf3KpYNe3CF/avUC3rIvuK141dm
V6dSuOdScgswJvw0l+OjqfZyxz3OuoMJbcctGo2W4moLxmX5OJweSVVq4N9Zh9zL5jLhbKs75yw9
/zWX3LboMF+owunAdlNwBDMMWHpWahSFr/hU8pXw5W1DerCxa3ouNZ+5ZUfmMovGjej72wgrr5WI
ymfh1snaC+nluWnRrm3OxdU8uagWo9sO2SV3OIFBz728KpEa3fYwuxflkyn8AYGsy95edXfm7H+d
ivHR8PzxCyxZuGXuIYom93O0hg206YQ20iOxb4fBqnck3/DWx+Sj3w36TRGk463m01dN8hAuSQp7
bdg2CoYXNVJfBW6C54kZ2SvKl7ijxNXXhLIWRw0FwJJ6ZWKcA0xTXQjnS1PmLwlH6UpPNp6cm/3U
QEOAAIiMDC4YC5rBfqk0WIVfocPXdLwlG+xUTZC7mbtvY+tO78yncnSxKvx8zcnxZVuMJZbQvbf1
u9DYQDBql7l1W1JUW7SO+eDItsS+sLrPXJFsHc3f1QC2kJzQ5IePCTHIP4P/q/ZCCccynDSjon/Q
jYEf9vCGhOd+Q5/hBuBFs2FiBd6EmIZ1CdQMwzvxTRvdI5IVGvim2CQWhG1ZFzcM1DXcFNkpQLPi
FGd/jLATVCFDKzlRMbDTlnWI025cuesihN1sEOY53lchOT70fjQ2YsxQPFT3rWXchp4NpUxrKSSn
Kx1MEwp6+6Ot4cM94aOz0CJszdOIxAQaIre+y/0/BfZuKDKfYa1461k8YdAAO55rpwe/zhEwmIj1
kR3iR8k4c0orLKBiO0+QIrwpgUABDTNqM33Vi2ok58N2sWUODsdybN69CYteA+bXFPWcSHLTT92w
9YP2PhuHbOlQ7FuVwl4ZyOjWnYc3kj4Mn+g1QZaYRzwAEVMvLB+0BxOb24Aup+fXOFR7MXZuQ7ru
dOxmuxGrvKiFWNA7u0oL8ankhIFGEU4rt9YVxJUuIriztaGFX4YuYzlxUZe2enZXiK1w4OM5bgzH
1DtwD+bb60nH2DZJJvNkwu2MZSgjG3TrnG0j6gRsZwyoleXJbGz8BIr4kPiRtesDQJ6cCluJ1Xsk
zfguQKhvhdELrivFZhq6L3mjYZAZAYNG+/S5ykWwtqBn4g2GvdewyYyOoEgk0dbGItsXLvNWWbIh
e3OBaQ537tRhgZJWCvXYLNChVCsvlCvdJDaYe3/ny4gAsSRMNzB2Lg0WwaxCSqa7BtpbTCiTPiBW
xHrYzMKFPxGma4TJDlTwxVTnF3Vg/lVdYsyFQZMsIf5JK5YP97q9oB05AFsFoBURQvM54U40LIxZ
u6m0hvPdJM5ydTIz3ET0MWMTVGzza9iKeg1pBJQMo/uQC9CKIdlMOoh60xbjgwxc/E29YAtel1dq
8QGN2iIjxsMmlGsyW/4zVNgH9qQPSN2O11BXqJkT34Tc0SXp2fQJ3jIkY8aircxXMfG+W725AGFQ
kXIVmucSE1HbrJlCLPVhm+hQPRPtk8PewSYYLmSIqmeG5qz+w2IAI9s2fZvbPiSIT/Ggz8N7DWPK
BfYUREEjxhlF029MQru2JNAonGxlNH6y01aW37a3sY8dBHLTOmmXqQ2IYoAmNFtEF35PfleE2jrE
AiT0lHEvdhW5xseYqmSrV7WWXl2F2IfK1ifeS9ilX5hNPDtpy6CRlV1Mm+s/zh0ZJ3ka5eL00PCJ
iRSsS05GQnmei1vlD94gj7PnPBU+LA8qh7Vq0aViPfgNaDh1iznz2eGcXtb4VFewdZcQjZ4clYZg
MfKMAKlhxD3PN4bfAb7FMMoaINV7drGJGl+uw6T8NNlo8skv0eQbDPteq6GREqKiSibcy3j4K6QS
+BGl7HMlydcEfXBRdyHAew5UlZa6Ivhsip1mYx+b0LW6rtCox4KI0SFIePAtanARLTq868vufZcW
nREtB4NsYdCZh7f0exeb4BVNwHwJ9VxnDMl7Qty3y2pOaizMTlYRjOimjF1kjSdrnHBEIjjuPS48
kT0J2qZIkjeNDvE67YdT1hD3FHl0iIrqzq16MtNuuJlN83z9DPoE/pUSFyLe5TWofbWsVG6h8mM9
nj7Y7nTpC9zC6zaZ8E4KQAtajKJcs2Qrn3fS0464tCpcMMXqmfvQGCDrXl+E2VWrQKW2pVtgF4YL
C1VafMZJVut0vumdF4Cq7UKrAM4wB8e0e4bx2ITHbgkparrJM3HPZN4G3OoBXU6xzEp+Qv1pVVB0
ouHLWL3YLryefspXKWuktOKHgJIelna7qvc/14PDBK4hbxmI48jwkoulUnRQkZmOn68qv11fvKHO
nNpmvZoFhYqUfzcS8024mPxW/CZ2otR5g35P5Vnlu2BKOhZ8lrjHsKDeY8gbvzAeEbtjXW/JOyvl
xNQc0GnFiiv/ojaMvkRhAGFBZ7fxpOEu8KljkXJ5tIZEx8+7WwINgmByvd4nsmqertXkJmKna53P
mu9SPDNJLzN7AvjhHk0RLcQMR2fgnlZJ/VARsvcG3QpI3rfo1TgBYBuJED+mJsJiXTHiBJkwK5jf
iKxkXURbQ5fL6107q+oYbfdvtUAce13zvtXc1H/daBsfY/u++5xJEhC10daMvA3f2mY4qa1Efarx
3O/cyrkghLukxlfMZZZR52bLPC/ZZrT7yTLvMO2ZVnPC21YliKHj7omkPDnec9bHX3EFm0uqKq1r
Rpzqe1qqGC6rawL5GpfNj+ptupqqKbMp1sI9Oj7FTE+NaKvCZd/BXCFq5SB5Mbk7Ghi6y5H597VE
fbi69gYs0Xjg6XG6DUPmpDVjPjda9ybr/MR88mYeJfwFbn8GmUnuEQbJptKWqoGBXDICSmseUp2i
11B+nEAh09om71AFHyeK3yabqgajSBoaWm1Pq2drECR6amlfHxK6eAb68gI78gYM9AK7WiQs7lFK
lmDX0GCiYbF2R/ngueAIroWF+DkH5otEz0fdMrLwooQEXASYcdcscGPaVGaOdwSRQN8bGKs51Nkz
qh5FDkhAVTysoLgANDwOuNEP1E5cR+XWrEpTwoHRMFjtKM7Ja/ks3cKHxbfbD+9G/Canjl094OKk
4J7UW5Tt+IXi4bppx3XeA1npDQK/wig+isG4u94PIrT5CEEKVgkJ1YSdhVu435yZcfOsmXjmTGyQ
J4LS+4BWY+cLoFE0CLj9Ou/ZAuO7uqbaIYOYgBUPBjXGoSJnm2QOP5MFrdJ7zvuhid7ciI3byWeY
zqRFrp/t27E/5Ujaptq01rgfER8YdrSMB4Y3VUTtUIW9ZlqRKpXlkp2hrPFtYy565avzkYYLrlHc
14XGqZtQdCud21EjPUpjdgM3InorETsMdURxKuYDcXKWZANhNmbTDQplSZfUQHcpUobGCP1Wxtum
H8hBAxGAXkuemMQItumewfFyg3OatjJIkHUEC7FLNFkKWERhdzSB5zjKMGtIX0RUgRXq2GJyJ/9W
toNxvOae5eyukxS7rrzjEgkopq2Ybsd05JQKewATAmokDdeLZxREDMfIso+2LN6uVRpN4023ebJq
asbWXd33t06iLx0U4MuS0uT1sCNUzNYN5KXEITXGchLSZEp4OnnfvNjv+Di5jkWIIXyc+q9+Rsrb
FphO1zEcJVUQq2uq0a3FtcsCZoxzYuRFGTxUaeHhXJu8TaoXUAf0kGKj/GBL961nkjfwA1gIVBES
K35L64di4ghJZypKc/Wxm8V9rZF6hxXOmlPusKFyvDHOoCEHTG6uOXOJ99byerZlLmG08NzXptMA
AFGsnlVpynS4MUsr84gY76kyLGhWK+9xVIBRsNGgHvIjKWdWX1xazDN94MCajyPJ9azCpmqBR+79
NZq7vlHl7rSqHZu9mSSPymwRqA/dEvxRWwM8CSY6Ys648+svAQ1GkKZ3jIp+Ch3C7ZomQBjln72k
9ldWbIWUHOCpqWvj2kSSY7OvyihfqlUvs1OTwYzS/Jy7ssF8t5w+4U9NcOclxzl4HAF18wGEIHhy
8lDhmuWhv8Pvk2Jg2Jq7pCwOKW+N4b+97tckBe30LbQw+rDLekN6vsXDnM0tmPplExQf60Ycohp0
Hc780mdpOWW+KcAex83XOtfcTezch0O11/T60xz5GJ165Lqh6G47O6r3ZeZpC7bLYeVM+c0IC/5O
6kP/NOnFS5ENmJA5codXvlNrwWZ25KkOYm3tUb5bJjrDlf2E81Rfae25mzczc0dV2Pm4klvNLeLP
9D6sbNja+aqXwDb0oTkOGa6rWj5AZjAHf+P2uOnVUc9AapN3m9wgbEh7ed8lln5rYnwUD/G80X06
c3UYDogEx+e2t9x9AbUKGTfMnf5SjopD6r84CKicgtmErtY+C4wfqZFGKfJHP1jXevahQOK9HXsF
LgpHc2s75UM5+ujssQs+uU0vNqUpBfQMVxyY9hIHh+mKfTqAdDCld7g+hAZf9Z+qcjAOrAWQydcH
LLkPIp0I//VAo9BRQo4epvoRayH3cH1AGeMeHO6cMYoqQPI1fz4v7/PEBacyaOvMt3gzxkj9IKZe
DGOcG6aJBBVCdjsow+bKRS2+6fL8a6dr5qEv9E9lTUMhTxNjjfgNUM1oFIfrA+7+n4J2Ctam1UAn
8OPvH67/luJvv46b7EuCqRVunEz2taV9wO7ZPly/+uFbi+F6zHHbQ1I15Q1ThfggBfgNa2WqH/73
AcgxfPIA05qhCSnhNDLp9ilo1Sqs14429DsLqDl3fzM2zMaxC1jJbRZZT8UY+5sx6DfSkoAR4uS2
EJN5uD7AbrcOLS4ToJDyeP2//wMidbrOMyoahmYZh+sD5X7zr6/wZEGpj/mfQaVS1SYx4uFuTZqH
AHYqp4B+6jJDP1VNGoEEpzQYh+4+LkvvNoOpZLktdFfGi0gckfdpuR5BuLNOFcMxhdTrJ91t1fSR
PLpGDxo3y9M96Fumw5ISKLUPK9ovW+vRMTQonbFer900TtZBUMIoMZxug+sFnoKnKVDeIL5gQalv
KbQ3DyPPcf1Ojg6YS3DtqzEo/W3f83IiyOWn2Srq02QzQuRX1Cmu/+YppWTQuw+2di8zYDszQ51N
CuJpTj7ZepXfJ4iVkT5jXhgPVPdnO7M5iLjOXa/009cvnTL+hkezuXa9ziIFMCzcC/lqUJ/Cd/+m
u91miOyP/ghRKBtDuN6m90nTgcnKIGtu7BJbuAJySpAAz1QP16/kED9ROJsXWJESfXW6PERu/pbS
aF9ntA0P13+6PugZ6NzrV3Ur4DNhKsKgfpHvTfoMJjXJgxN/5gU+ZgOr3KwEAN7cPk6PCPVhRKgH
f5q+chzhJu7NIZCvbTW2T44mMMqvph2+vmtT3cCeujvFBG2yt9Pbpugill+49rVSbKi43zqTwb+Y
EbzkxgHBJ49e32Y3DpOaMJGDdpmw1aziRsWn7XoSRnRo1S3eJS2iR1yE0Ifrxt5OHosk7Q9D5vo6
Klt2m1xtNFVYIa7tg61lNyk8wQwqW21ijaiTU25zaR5jH1SJP5rAvza1l4GmsLobftYloEMml6k/
5epI99PCv+9TEd9k2I0sk5kh32HWdIKI8mvT8NzT1lYeK4Pd9gcMIXv2tYwY4/olsm4muvwoXVOK
APAcJvbBw3bicP3q+hDa7d/fJk5tborA5+Ts95NXTxA/8NeJXZsnGeO/v7r+mxO9jBFjIlSPA845
SXmcYT78rOukwj/BF2tTc2xU+93nyeCyJh5H9DQ81HHyMY8ZYLVkC0qknXZGJF7MzOOTxwZqmvR1
xmKm8DBGt2ECIrwH84qDV31bBw5FOjfa26Q8ZQ60Man1L6Fvb1Pvpkv1HeLiz0FTn3F++5BJIkZj
snYjcSmZr5keJpMQPpqsFycd6c8laEhnDWpWSQ2j0zTqHvZn3YSwPgwdFJfwTkC23+aRWa/fLFC+
ieFwz46+s48nE99XDxmZwaif66GxzkImWLzuY+oUXzrX/0JisnAMDzVvH32RTXiZ7HYpve5URhiq
VMzyUjXdRFq8V29AN8ctcZnPLSFjaztnxHrpRHDbYxZGlOw9i3hcUWRZ4mgPhDSngirZ25pgaVje
UVlRZa37OcmtT+3MH2nn+M2XHHNjz6hFTKnRcIoPUQ0fyon9Zyakv1ie+GLhIto1yoUPD/yICI5x
UWjIRftx1LLb2TrMjUkzzqTf62J578wlySz+L7dFlXxkF7rL9LjdawbtKa+pt2bfP5hNjbWs7KFd
QkgtMHhbW9CqqQ9zwKGZXtKLGxbto2ROY000297OLhVwWlFvqTnIv6o8tgYTrdJv1NuIVSKQw1Hy
AKkiSCSizq/9ujAQJjyKHR4Mjwboxt4jfbpW9NIgelOlIHlNqPDwWOK0vhQmfJ0hK5apM57bACSX
w4BLitxCFyEJpLV0SHRMjbzFTpkU7DymUJtxbbnZJQlgpBIsUjskZ0Zyz2h5ufAH6gJodokakRL0
lIVyZO5m42uLnd0Ev5nUugp9/6H1D3SyAmRNAV1By7B/0Bd18xzZfUf5yqqcXTmRq9SGzjjxzLgU
PRKvLr4Q6YWkMTnHWUF9QpWaAhpqvVksgjh11h1RNwWKxFgUKjO4XsqIMqONnZk17iOTdJaQR5WF
u6NMXbrMDsllH5Jv1w6KkenNtVgEfUpMqHs7LIJqbAKSS5W6xqZrPjGPdJEObEmm9ykd5JuZ7ZqQ
P4VWrt26yFh+LUIylKDrp4uChtTwbKwTzetF+0505UVmNPmURHZtYZx75ERtRsqqXlIi/TtGeuZx
FwXtSsr+dw5s5jvPzYQznHabUWBEsT8MX3T24BSU+vNdrTreRUj+xRMZ8dmhzKCZzrEyp5OLWmSS
xpk5yn0wjgeVhdEWhVwXYb/AmD9xBC1lcdfmwV7alHx+fYXcn0RhjNjpnqNGeLDH+cm8pWxlmdlu
xrLxeZUxcw1Lv+vGBdswyeSkymulkS1rl2mmKEBXhWSsGbM3JeZI8N9msoruSJ/7m4qMGK3BxVK5
nJ+j/vQqvIza4pJTKmRNbGyToCxK489VlxDcPlwliJGu8nZVDhSNfWw+ppPnQXkjKbzqNEgT3mgE
uysvjxfmQCJvZgjBGTs6RLO8ydSr9K3YXHYDrTjZ5pBibQbcoaQVznCaiviVIaR7UHT5SSVs1Hku
bjue8rZjGkJ+MFWRMXGbvQNyHZFHNdN6bK3pKZfx7tfX2rB+EsdysbEewQ7Kw1b3J8Fqja0vfJg+
2yVu5iyZ1V2jUSX7VXqTVu1kdqdUUcBFqdEMsIinYoUlqXk0BnvjSr3iOKCi7HsJkTHjXjeoyccd
05Jbxr5tDmHqOXORe8UhjqiftMFwskMawLVR3c5dUGwGfX4rZkbaHVQpG7eZNtdicxRTsWBadlnE
l6jTEMIZ1KsTPjrVUCwTimTpyN7fkqPoaFQWVkHUZVIQtVJzV3tU3ygzVC3lNpcjdJ2KhzGmMZUZ
I84bVf6RURV2HpL34n+4O6/luJFsXT8R5sAkTN4WUN6waCXxBkE5AAnvzdPvD5yZ2D2aE6fvT3QE
Q2Kr1UWykLnWb3FBkxrW+9XMydOE7ntGkQXlvfz7OOPDJ9/aa78yNVY7MAfN6KqtKrofBFqsLENO
swUAxDYbEzJMio+eBiI/t/Q9/iooLz0nrZTeXmW5KzWSRLux0F8Z9MCrQHwE0FxqNhcNkAsNA1+1
LbunT6y90kqa3NNjXGm/SpO3T1FERlDiXzQGxr1QLBAjKQuWjq6sjVqELFiGi3bca7mJj1/V1Q66
hOpOVR2rD9NS82lENuWnmf1m8y9hCE5ROX4XY0zYCumTor8SdnKsVpGAk3BPNNI5WI32HuU85+tL
rY9RGf/CFvrUp2tKikOfoNHriAH66c0KbcQadBikY0eXc9m+/s3bdRUt/3F4YlZ3DIIEHVuSvPyf
itWoR2MiNNLrrPVLXm8Dl88xw8mfWncuXMXSSqEaihxqqMqVvFsJM/J9uTpWDUPdZX+j3/1vxbe0
JJcEUaE8RZytf7wkwjkoPqPU7pDZ0beK7HbG5+MKfWcjfZXNfAxXxVk5Dm+r9Cr3so9Qr79Ynv03
35v/y+FO/QcIGxYJzObun9LzPumH0CnK5NDFOLymnqeKQDXV0gtUoWdGKf6jYVUbFvuH08C/YLC9
tiu+4az6MfQUfjtThJaH3oveJy+miOctSFjoJ9X0N0pcaf3Xz5HIZWtVyBPRRVDWegX85RJkwBbQ
4GN8mNK1ehoWHWVFoA8t2cehuZLZrPVL5ri4VBtsmPqZCODx5Oqi2WIKBnVOLnOajNue8KAt+gnX
N1c0KskJQrZEEoCzUjraIswre/m2aaEkt/qYszwWpYaTU7bHMZ1e81mVgb6gijVzUgdCcuKlZss3
yS5k6k9m86ylWbP9xMQjLeH2aZaDmVoBSJ/cDiPAWvalsgmLzeqi31Z9ElNGS2E6yspXJzd3Dgn6
TjxjtiMqJJnhLTRrDCLa7E6q4bGx6gq3vGEsu0RqX5qqzagCGgBXpf51zhDratZhxRw/paIFmJon
tZcYAlfnjojN+D44HMhLUTzLGG1UZOVzkFvaUer2vegjjNN6v3esQ6iy5lC2HoB2Oald7TSx7yz1
pZZV9UQQA8tpymmVz91EQmdCOU9SBp8P7/+3jiZCynhb/p9/24X+29GU/OCw/ij+w8z0z//oX2Ym
z/yHMNb0aNzPa5CxxQD8LzeT1P9BXqkhbYFDAu+Ug1L9324m7x9Es2Fdc3BOk0C9Psj/62Zy5JrZ
vHpZOHUo+/n3y/uX4+b/5WYy1v/JX49TTAdsCYIEEKxygjC2Px7DetKmDszTOGuh8dw1dXkNlwEA
1aKnbpTfJ2NqTnpf0tuSdfq2NJPloann+CwXCIb1d71Reqc8k49z1ggiNPKvpBOO58/f2VMGBm7E
+c6ooh8i138VZvtYahqdEWBS/mJUWZCy0J/MkRgjWNxzlDo2AbnM99oqOJ/t3DhYdVGvqQDfiKV3
zq4zPLVNGz1gdLVeQwU7pE16eyLrF/H6mD/wvb4j7JqeqHFEjOmEMCNSbxAL9nl47nAz2AjNH4QJ
QRjqe/CU6NGwPx0XtCgmdot2bxkZyLr6kPMkkmo46FxqRvFcp4ROz6FnbpOpEEfEONBVriUeiVBL
fDd07kNoas+5shk4W/1xAt84J7bGi65/OGU0Pru5GPeLyoioyOEvanN+j3QdqU/P0eIqe9iI3GkY
SqdzZxK6koHMEFOoD895VB2QJciL108x6kLSmMJBWw78+KCnqEy4efOwljGvTXuGii+gKA8VNG9T
dPPR6LThVrK+VyIqfhGH6176sZXP3uL4vWmW+2GA52hTpT+UZugE46qKTQZk7lHSDheHnBJHj8O9
KXLF3G1QoV7in3LXlL5u5lxJvAtOglMRW0DxNqB6yR+/KZpGtai5w5cXi6FhjlDCJuzaan2+OriF
yLk7Cz+W2I4evVFPr7k7PC2h7j7ZY7efHbO7ob6etlTgIHwebfsRhex+sJW6xp32ns0LvvVO1udw
9qDr6reIgJSzMSyLD9b5NNaSmhmXaIN5SD0SEFwbLR5rzeCtLX+0YHvKpGF81o17S9OUj/4KCVgR
cs5bvLerv62N/OPeM1nscNWtSQhMDDbzwn/ee17bo09uluY8OgyDQ8gSgQbuYnWE4BBgd21p6zva
VvLc4d8/Fkn7TYSKujyhkB1Qevk3yygZ/ev/8S8TFa9I6JjxhY2j0aGh7w+bmAYCU2l9GZ1lFI/H
LM3VzoZp8bNqZMLLxVEHgeCZbFPf65333NA1MtrsczMYm1paa0cKesuwNrZdlnv3OiOHAulI9D6K
8eKweeciH7+5/Nw2raWiF/kDVGwOSOicz0MPf0YEvNgII3X2NFeGW9XapF0Mmj8QzEozQ3yFAg/q
Us4oRPkPI6fCcy0Rh0RmOx4tRH0b4bLvdXa/PLizug49Dv55do/1gLqwqB6MTDjneEDSoBsdxqIm
mm5CP3ZWmH/XGIcCnaaavaPF10Ys6iXq1xaI2D3TUev5nj6ACacGLaKGc001I7oynlLPUaGt7au4
uxJf/mzO2vvIfvzkNdbWbvS31FTiUlrtyTE1cV+acB+HRuwD5Hk7KYegU5X5opPzm2JEUJN+NKLx
aapMdWBJIYtTZYI+5Olo4D0/DOPvPLS6PdDpq9E4PNzJGmZh0TxKUdBtXv06vUvOIVTTxVEK+V3+
Lc+7aJuMhb0VmewCmN4PEpQxCEEK79O+/+I6AJpzRyUefHBQ5TI7asR0bdw1eYusn0DL22U7L/lZ
tFiAvAjpYJNaw2Ph9lsGxyMvqTwQRNZs4XWhfWkvtOtxukxLb25DOD6sc3V/UK6xMY3hpyvH0k8U
gokuXnzDiMSW7LPZ1zX3EtuqPDMRHjy3bfG1eHT92OnRWAlW6AZCnw19rzlAyFnkOHsBcRt03aL5
tpYCM8L+oUXjGWls7bDoqAVakp2GOMGoMqtdh+Edhe0sS8SsMod/MEPECyjKJBL8Dr6d7UCIM3D+
C1/Tw+KGzwJIe6sE8sTWcG7ZgvMi6yfjlgngiB5F/JrZw6jdARBKkezMELWmYb4N9Yy2hqfD1+fQ
3bkUODoQB75Zyu4c6/qh9CyqzUMXNl9RdjqipyDjw93UocTlZScPjSG1Tee91vAIR6LmFBNt+GHL
GQE98YVNZcR7llhyYMJnrWczzmK3vpLIQJCbTJ/swo8d9I2FLOVeTkOFL6Ix/L73hv0k6m1ZtS9t
Z0xPHqXnrsYNQJ7SfJ0B3AsxFUdNwDdPlf1sTYZ4wPNYGYt1bC1MWWTiECPB15km4QtT/VtpEy6p
WcUe1DTZ1qosLzNuV2Pyjbae7jQToLpLi1uFvC8ITV1uwyJ5I0kCo5hT8Tjg+guUmqetG4MytDN+
pgoHTbl6MWIiWDfakBT71akzewzKnUc/LFFssd9yS9VTYz9HDYMtIh0MQ9kjM0m7LQh+DgjqhtMk
N25LCvBrNMzfRdU3B2FFdwWUuulQ2OxXxc0EUbavRfYOmD7wXuPkqZfmPdYJCBpibUWYm7ehkK9t
b8OGVgueiYISkHH9PpSNfdbRNgZpSchXtpDwG764/VdQDuXbxr3TNckINKEh6KMOwQoqF+l0W5q4
CTvUk0sZ46mKM83ej5X4USUwR9aPnBJuZoY86OtxJ2zj90h0JgdjiCqfkmtkHlu5PoxFGN5jh1LG
QpF1OoA+sH74n2dclQoeBsGQ0brWpZqG7jx3rKgTKv3csOuTGJt3MpXUQct9p8Jo0Oi09eZlHTSe
QMNWF95GDeY+nYFGKXi1jmp9ck0xw0o4y7YasY5RgwXZ/WSjDdj1eutuYN9v3VhQ27s+kbmV+NQv
ljfXbU5Vy0DVAFEfBsRG5VJWj0MTrr0WzaWaK1RoHakQXBwOEsLuV46g6Zb3/c5we+0QmtUtbAzv
jsZO3j1vRtgXje1G0H63IXr9MvdBzWvbhMu64hH4kczkiFDomD45s3YW1dyes4gRtkziYyer2XfX
yLlaQ4LB2PwSkk14KNAwIFx0L+AGSFrMwFWaCoqoMK/hjKgFbxV0SqzBa3nqmHuY5op0tHdz7/4e
R54/SkOWgPIO/TwU1i9nJf5TBBFbQcqvT/Sou6MudQmYSkJfhXZxyiLP9q0++klsbPFILA+RLWX5
TQ8p726s/rF0U1ANDpNbk9nmOekX6lMxKl3YHo4ZzR3HTkea2oJrFRG62FX6VxY3TCXq2MIXWHl2
ajPi20Yxl+eOMOAdVNWHtvQzAbH4VfrFje5uJK/k/TCQZU57WTkYcOGOy+iBpvM5iFvTC2Yd/07d
Cwp6EYX6RT7jADKq26jH9ZVwBuJdovGj74QZoPRut0O3dlVFyBHpab44nGk7jyJUbE7p6OvDPO5a
BCBB7sVcEIJmaFwhfG0aD6PQavvoNk1GKxxwXhHCfRI4+0jFtRt8/m5MCdQSbpXsuWogsrlinzMz
PtjLoh9qGwMD4YKbIY9oTG7CFFyBs9wgRlkBzT2Ck9m6vieaKPySVyjK5wEde0cwP+V9CFUVGqbF
9vC0QvWSlddvm5m1ZGhxSBSReJ2b9woqZ1uuB2yyHrV9pCDWF5s0MB6lo9HPX618iS+mFw44XYzd
2JroBVWbBkg8uOIbLCNx/NR13i/SlspzamrGS4uco5dMTRkjLXNL89Ogkwd+xbhVlvHCy1GHIk1+
TZHesfbbRyuN+QlOTr6PSK1vKwOtnuhWCDns9mONqnlYf+wJkpob0sW3dOyrgKNIBzdB1i1vHbXl
q81SWOnvRMcDE8ckG/NeBbSE8IpjRJgpl8Fi/IAeR2bvEXkbm1uNh4yHMOCFkqK+fnNnhcPMLbQn
ri6EwQaSS/2uc+wexAKkkU/4NZo4c4+2zL+5dFSf1z6EJa6Lp4qIO5oXe4rj8r5m7iTTypbTU6Kb
7dYAJLlZGUB/qpEQ5EXNDirQesUDtJV0DiSy7O4YX1AekWyzi1ddyOeHvtB/lkrxx7WYBYzeuHPc
BVE65GfVS5vbHymouUDCdXXja6Rwr3KEQR4m7ER7ymLBcBy7vPxzgWwSd3lC1JQkNmalnnu5Shby
3hbswwnTYAAl24INWWLVvk+HeAnXxDwzOpAN9ZA1CPmqsesCcOpqY1ZEheWzQw5Qnv0KQ0f6GjFF
/FHETk4UiyOef3gDswPl6qtvn+/KHI/AfRjjS6rbD7Kqq3tcr6rQya52pj19j9mQfNU15a5sdBMR
C5N3JeYKor7+YrLdQf4rKNrWrk5eUhr+UDjig1fGy+sqEClm+qB30nyvhhm5ZzbH2BNA3NajvyMU
nX7NlXcxUyzio8MaWgVUIIXcW1Z5LgtrCdyi6vbE6azv9OUgtfx7qMv2hkyxJ87x1njHWU/rrZUy
msOMPFlaolA3ZOdIkz+m3tRPokl+oan8zoor4EJr92CY7A2D521VBcE5NSoLRvwTOxlb6fu4KD+b
bY9UPN3lkuNR5vMOycwYMZywN5DvIcupbaC6iDyfYTAuQ29+N+io1CIhfWs2zW1fYVaEj1kgFbC6
uAne6SEWmA90ZivbixNqLBxA5MFE+RF7j6FwI24ezJMtRZkX+x176HgbC+MJUPqkGSjgsrCIdjo5
HxkZnm92mUx+WKyBn41r4QLEDEB+5mPZOd5hzvtlX6KuQMABma0RmyEaVKl5DTrP+MFdYZ1+uMak
37IhosRV0vFZUO9pmf1yTHSGa6ICv9VUpj+nnflMzSAKnTq7RPPoXiy+WeQcliYu94hC+VUF5UYK
El2I3/xUklNdpUaQr0FNUXMUizHuyh6i1mzb8mjH+WNfq7cwKR3fHFB+K2d9CqSD+s/gAJB5/T1M
W+ti9yj/W+GeDbzRt+4wFIV3zcYMBiYmTlRvtPYCsH8t+zAlOtf9CKfFfbRDM8fEt1KRpq1fdWbu
XVozW0fi3pUpWYVtE2/tmsfbyhPxxpT7nBHD7prNcSq6GzNASpIT0cRJ+zBTa4vSMJ3vOkCO4dJb
iUXF8uMCNQvvTfb/7GrnTXUebZkGuZzOdi3sq0GN2T+nucIMEYOp6JqFrr6zHTYHjGfdpmN23+a6
lezduZUXHcfZSPQmEVp8WJJtg4j8IYyx7TbKRGzclb7nlvrBKVhqlTn+TE2eJAzTRBkwW012rD2N
dMGeyQkb1kSs8ppUK/C1yIxZAfCGVmEs541xxAAxnJuSOqDQS0vOKSc+JzSXnD9/VRt0zAxJdpKi
c1bHq4Y0u6wvTGjewTKMhyTR1RP4ZPEA0cWGxkHgRwrJv8nnsBr0H1ao0jvPSnqfUEYEVs/ySPjh
Dpq6eqhRVF1CsyN5cDAmZlEiBs+M+um5QK7oN54iOVZfwlNDlo8/4nP2GNHVj8VRokKVlz8BgBoH
Y+6NrdlpESwI/cgIe0URfiNmGydwvD5ZhSMD0Svv1NusEYNbT75oTO1lTGnDjcp+Df1DTJ4jcuUt
6WeyDLeEBcwPRr40q4EpQV9U5+cU7CGy0L9qZTnjhUwpEZd0tRXSOHuxmT+MK+ilTdZtIDqfSD4n
2id9lLxEiDtOGGKRhSZ6/MIpvVzmMvpJzlLiPuu16z7H1CMxyheI82a78Ru3M/dc44p8t9RPTGs4
62XGptJwNs4qWIVz72hQ6SOy7QHMbCj3KPjMe++FzwMbO7o7qQ5EB+AfmErtmKbe8fOLVla6KyOE
e3NjXnFcGdfP90pnGCQA5/i5zepe4fjdfIKQlemk5wUoIxCh+TN0BqKDDS871OHwsITbWS/GO9sX
ybxpezLURI/F6M3My64KAAMZg1v9Gtevi9sslwY04NpozhPtg6NfE21IdJq+M2opLvW164i9jctL
MnIsEXuM21ozuXibXO0bRq/AJk/4XNphQ+LDsbdldCWHYQNKmF5cU+F589LQn/qpCiIPJUwV8SUZ
yTRtZMlPqvXaF7zG0A8TjUFts9zQ+eFOzsLxCpMV+sKsk5vW4g3LEG9fLV1VgU5cQEC0RS42CWrc
ZQifcighmgtFc8g40LltiSaIF+NXkcvq3I5ZFsQJa1I2GNo+7K2gUJIe1qmj8ticKY2C/D1/fhCl
2e2XcXy2B9M9D6OO1D6f+sPnAOJpzWmJmjxo2wnRpNHxP1+MIyxt5LeFnhE6WHJemCAxygiQrvyq
ZPE0ufV5LDTL50T9iCxIuARsfGtyQ+1k5/UYoQ8toMdGDJZ31GywH/J3XN7dQ7ITll3D49zwjbVk
RNSvTUVmEa1Lr0V+NRHrIt9S0S0vDONqa/grJ809cGWYqPE5Qeu09e5LR/fsPHiPvYujWhJ4cpFL
jCQosYiSrR6a2C7PU91+tSqD51uO108W+NMoaovlJOzyJczT3eciWbY5e2OPucMD0GlblluNWhdP
dAXyQb78dgZJLZ3yI2mXXyWmv51sv2i0WyykRx0tK7mGkU7cOyaPTU7rha+Us+yXUnP8Oevjw1Ke
Pj2un5kQ1jQcK02n+EsbHrsiTq52VHyNE21k8pQf9rri5ZmfraP0VAy4lJIcRkFtGycMQm75U3Fu
qb9CN8CuLmoTvCnkTZtHjs/KC5gHVbPjoEECzjFOGFWH/zmBdXdts96zx5kUYeLGGDNt2zMpvyr0
eKgfCfQuLf0lslG+tlUBC1+V+vbz58/oNuMsWiQq/eqLNnTFnpgXVqFsUDt05szN1ht6kO5hzrPb
AAp6ka7Hdh+ZlyWDXpjnRGyrrLWuc+HtjH4Ue00WgqUCILNJbTATjKRoB3CPcVc+QNmOKUlKfB8p
iW706d4WPOhaUyHid7ogd+bfo+nU15aTqe3pHjJAOjEfILiL9dE+5eTdCC9XB7AkRfQmB2HTuxyV
lkfTdtEE1BZi4fAGxx9CgMoqsV6ckXVmqtyCYnoSwqPerX2c/Jhl4j1rAmXBWD58O1XNIZl5cXOJ
DFoOpzYs+C5EoJhMOslpaxGdfBwH66uX6sutEc5TkacNeF70Zse2zY9WYjzWQPc69M9ED4U/U1wD
7MOrtj5vqKiucV3a9bQJC2CuDWC75qfK5d51gJc8kOHfbmHUFy2LtOcecscp0ad/gil9WH+F9niq
pnTYLgO1qwjONoQPYC1yCnXK3zAoimPEd2ljNYxWwil/Wk1ymmcszr3FdlFomnuy6y4PqGg/SDSr
KwqKyjMKUZOVxn2uZYzdyWP8TwSSWnoHXQfYxhHgO+DvPQETcRv0FT0rmvOejiie25JzB1Fz8TjQ
jBBV9onJSxBirYatPuQjNnGgIGUI0llr2nXKj7gbxnfZ2S8lJ8dSQESp8Gph+yfmJQowO+CNTWvJ
mmlU3zxzxBMoi3FbkBJF+mrEMGW+dJUhj5HokvPUI7QIx8U58T79OgFnJaCgn8i9xfvaFXV9s7rk
qXVYtOVCtGLHmitLM/bjJJRvg/RuTbqwO6zVqEMzaue+bMmqXlfT3uIMdxXTlqdQ95nZiAce/iuK
vqiErhtXV/D5OKQuHgHS6HxkchiEFZ6I4rp4HF9gXLQkoYrxNhZ9JawxERHgVh8/t7OgWoiSuq1N
AevZXT+g6b2ioO/wNTK0xOb06JattpNrd7jJW6czPIzfXthhATZaxev26rMiiWLFBHBqSSc92vxW
k2Z+keuHwtHenJLKoq6JI/o3Rv1W1nLXxxzVXYco3EjjoLV+E8VnHQp3eCcLxQPNEGxPtbtsx86c
N1kbuWdg0ns4iuI0pVV9aZHv6HMVEd/rvOtaVO/LslKgB1P42I7JF+7/72XdyeeUkwu+pHYDwUR5
SBfRkqU0ZS+Q+76G+8hfVLHCR5JONnjTTUVLG9PLYH2Jl+5HutaEMBUZJ1NR9CCwIO+ntB+3cio2
VJZ6m7wzWu5x2glFM9eBmsr8ZdHzU216+bHTsOF1Uw//G0KxplVpvzICHQbsL9txGMLtQpj0VfUN
+IyZnPibLb+X3vLSegz9SkIbYO06IEry7p3K35tqpKJWN19q8bOlIz1wI1e/L6q+yDHJdrWZ5Ogr
rNIXIyiYtXSvjl2EO6upADuM0TobZvmqe7ydpbXAaPahh4d0+ZrVTru17K+UfjpcqWMFXUtzE03a
eKBnBhQ55PscMvCko5dR4Jr04KEH7KAjYWkvixT3yOFbnWX69AWl6O8wXVgHQd0u3jDtdI7Sr0Vl
PkUK7CYtqni7jFws/Ii0fVIl7X1A1Q58cOHpMK4qQS8chl1KuDxT7ZJ4/SZbA1eK2HuaIun4ctCj
HarqakeR/LxRKv6qdTPGVwSDgZFlyB9bSzsNmdsAxnFKyo4J0ykSbzeFdfWtQv5IQN0yBp//ljsT
XlT3gTGLi6OVaVBCPvrVwj4h+s3oWfNDn7Okqb7c1/Z8JzVmOCL2Nq8DIkflzOOd5zDZ86iTWIVx
gOzQ/jWMP2ptRltkhAIdIKAJOxEqeRDWq7ApJ5KSWb4vYgxRWP2/2OXPOY4UXFsJCB6KkTOijs9R
H9fc/fl0nkY2RpqNH1nfAGGhABfqMLZOvohr4XSkGJHXjphX42l0dZcI9PwyoyaCskHvkyyKgaRu
2gdaLq2Lbvw2JdFFK62dKiZ8mfYvYZc0z974BZns3cHkvmk5RoI58X4MGZ09TbJ4GyRH3TPFT/IM
mHPX5uXn2BfdU2RtAfBlYIsa3fZiAjEa6jfmIidoauujMPUXJ3IkQkaZ7oJJoFOcJTHrczRHfjdZ
DwT67DpUqvtERQ/K7p+FORwVy8cWmzZqfN7mjqP9DKNWBLFmpFDCrBK1zU6utdeO3ZbvZbsztAP6
OPc0tTw+sW6c2W8Svm24PErsZ16Rt3tig+gTfnRT1SEBIJpgHvKfhm5EcA/+SqU4xjLujILCKyPX
3zuN0Rzy3fMnRbtCngzQBxrR80VFZDkLCSX171qVmDwyjC4i9VVly40z1hc9J1s0jh15/fxVFGmX
tB3lkeCDXg+sjH419B1fx8jDfwFKYFshlFgdR1D7fPj81ecHbWn102Bqh4KqyVtU5KjDuvhnbVnY
X9usjm9VOFIiMMwIVNbP9evnxnYg7URwT8C2Iv+jixnjiFsRj8gEfvv8gBQt2vXocf75uXCZqdrr
YEhcMambHnnqxui/HKMov+NhV7f//fznrwydrJplaBxU/zsCm4BT+spTJ9spL4KSxetY1r+4yDli
a3deZ8jU77SCTPRh0nf8/a4fDT16ZgDhoCbGF4wl1U+4PN/Nee3cNtLa15GED1pK0zoFRoG51M3W
WKP99GRetsQLY8FCAvecAk1ehqQKDF0+OQ51drNI1MHkRAg78D6w+Dst17GvcQi2XnZLChAyK3Te
RzavTVUmr2Rf/i7G5M1Cf8fmfwJP7iAlZpbnGiinmy3UxgnweyPOxgS1QsEJDq/u5JY59PT4syi+
Oc7wYUD+9VFjUMSyNw1Mk5n7JTNsaLW4pbXQuVCjbhJgZDG1OVTKxkX01MKjprbbI9yulb+AnG0M
tjhXItRDvD9rEqOvHftlqn+QTtVu4vfe+O7CF7FJCYyFE+18tQ5rM0Tkpan0ZpmF54uBZKSizwgu
VdSZS2US2z4chCinB9Fg9xDOt8XIKIyka3AxciQVnvuYORkUb9Xc7GXYsbYioCRcBWxNhDl0tNSO
YVitNVsg0bHdP4ZA4hS7hzhbs/6mHSYE2V8su3LRrTAfKIZGbF7geF12cWP+QjQM3wrMIvpctBy7
9ZZLwwc6tgme4e/Us3UrbA8pTQ+ka3zPBptsLpuYj2EpukALHQKKtrwOO7CMdNq4M5Ey39NJ5hgU
4nWQpg2EYifDH2UKbLODtWIezt0sMPuW1Xf9Khrr5zKGRB6IBbG6/SwrXNNL8nMy8KOtzwVFZj6J
NslGVO6PhTBQXBBpto89FOkVaYt5+Ah3TJFpZ2JDT6d65zTh2bRI3OsjuW2FN/vIb2Zs4PaLB00k
3Q6IBx+p78b2L5mSEOrCmrbRCuhZuFB6tJ6kxh3yyJoDKyz2Dl5yf6Yrbav33Yk//TwOOK6IxD2b
aqY2sGgb9i7xHOMO3hhOq28rNQCBkoQ02c0Xymb3kz3SlqjVv2xXPzC278xUJ4WwS4+c8IDx8Q6t
Kz+Bgh6DfKnRdtp0Ii72zkNrurc091G6I4xChDlqILEzGqJqy56JD9G69w3oowiLwCKocqvbHcKr
5Je7Zrm0hEVBVpLOOamAvrIo6EId77nb7E27eMDU6FvO5MDS596uS/V3SMlvfF+T6sGaNN7gKJZp
TyJiUO8g6HttC2vNHVMCo1StWG1OTPUaP58QScS2p9NmMtP2SJz8gZ2zgGWzIWEqQPt0MAm4GwmM
wsdCP+O9JRGU+882/KqWMgBB48Ix17hZq22eHZOxuR12hRLk5iQlvKFog6IlMnHJESaRz9mMUQNB
76hNNXFVRG59IZUKxz+Bc5inEwrp/Lx2jABN3TZB3rRVXuWT/PxYekr4IeEL/qJhu0igdeZeExyE
BVxZAb4lDesGHYoDz1gwwCCi3oxS/95lKca1mtE+bTIIYSxkWvUTna7l5xWg/ULMO4WYr6U0D1kO
ltKQHxlAuD9jHyo2pNyU4kceZbAr8wfKpo+UE23j2nW0iRHUkITg7MZQf69nIB8QjE09WW/EjlFO
/ZL3Bm4FdPDELh1ct7uWOVRt6ADEkeiKx4j+3nXeFKPdHSm2xwDKEK97Y7ofqvcGyYs/dgQk1Uv7
PI9JtLEKlJQlGYt2wg/V0Z2daNMji90XpdLvRkz+g81hXDTzViZjvNc9+TJP59oKv5mcRAFRJBPp
KuJJB66PPcBl4bH5JulXTCEx0VPmj6qM3tZwRUUfw0alE4N6ubznMv/lDm21r0oyaL1jVDXfcqeP
ApKaoBqWS9mQMQM4BBjRUHqZd/Zu0Ia70ZKForQwIY1F/56HqgsyAW9eqZKQPecn6oD3qBzGo9N5
v4dF/iKewNjWmbYbG0//GyfQp2T9P8Vprmvxz6dbibr6P7T1dZlbnsqq8ISNOiCv7kvl0GeGZpQI
qTGy9iYRGcASpuDsD7dphp8u1a4pi36AuzfZCrIdEEs68T5iOvqL2Pdfatq/dgEYf0TzmzQUuDYN
F6aDyJe69j+yq0W4xG4Ml3DCWmYdmxX+cmTS7dxYbIHowfMzeZVWn6yIFtEMXuzulsTPHYhZzWAu
GxfqClvqN7oeJao5P/3NC1ztdX9+9xyXl4cpgKNQ/0PaN5Cw17cyCk+CNS/CC8M0UaBPXxJyNXnh
5NCM/8PdmS23jWxZ+4lwAlNiuCUBggQpkZo83SDsso15Ssx4+v5A999dRz5Rjr79oyIYklw2KRLI
3Ln3Wt+a4YMxcbwTRgtrj43vT4Ecv2mMeZtsVcXVidgYovi7z1DDAajESA9D1DQMKdYcJqRFxI/4
UlsUncX2YTagK6O6KP4gb9z+6X9/A3CQOXwyjqGS6PMeRd/Grt2gDgaQsI2kO8aFWZo6vpiw3twz
WGILFX1ngzz757de3z77d8+sCdZPrlzVMsX7/DTNqbO6KkrBCCptr8i+wn5SPDfqtGMfp8EybdDZ
bn6tVucniFvpOeYNDz7VXonrb3PclXORewuugYuswNAgdCA+SI4PQtRfS4siHq3Dn+Sp781gXNK8
U47q2Lphcsm8l6cuJS0fgsNMMLCS/oqyhtPWpqkZOni5YY43g0BIpBlHBHomgI19pK8FOFdG6FE7
LgdUidmk1xegjGdbARwqh2454m56avqmPw/wBwaJfs82lIC5MSLy9Xs5OWB8u4yBA6OJXYng4oLv
HK2cbe1pRWeoJzI9YDT9QOGtvf7zJ/X71ekIiwOZo5Lox5DxHX6/rsxW5Z22woG+8a7jBt6pRuu3
4/CpM6gEU0kDWLOzj9LK1cM/P/fv0lue29aEy5lE6EiCuYj+ZoIpIn1C/d5ZoQYyqVrn7oBIExOJ
HXn21jb952f7fblyhE3AuBAWLqHfrFNWb+gtakkrTHXlx1Q3b2i8f3m8cq0EcRX9+Ofn07fl5d09
AOzTULEycVnRE/j3Xy9vy5bOBzGFeRTZfqpkkGZloHUmSYbD1uzYRgRpTds/Vp6bhhjSSDfYbWuH
JuA2Hm0BP5+MuHm+i0bLxs32lcGpasIxRHDtIWfBWvtYXOOuDamh3T8sH/rvC6hDdB2BKJzEthC7
dx8QDLNomQrLDJNMsQG9077POnnTBockKdudj5qmfDIYhFkuLxdB1bBzy5ke2yZHnBwUIg30nYiI
qsIk3nitrQdo2R/0tIlf1+otEu0a/POb/h8uZ5dITE3jbWe/f/+euzqIh7URekirgQa/YNohHMKj
UQCetKjWvGqLlqAVHpfqHyIjtf+w5nEl21tQrkNc3fv90KZ5y3OXengnjbbVuuw0B+XOCKRCM5jm
R3JcHrTeabCr98y6Nk2tnNV5h8bvTzm6723W21KGQcZ0iPwReAWN7dX+7eYa1RTin2uRPmyRq3FX
D62b5ufG9ZcEa/PGqZwbjvpQsZX6D3f23b/279e+i0uH2EOTiC9m4e+u/W3W5ahVooaNqn6mJ9ig
HDGWT8IJSqN4XlNG0IYoaYFG2whHzSAFF5tRP7G+2CmAjULRvknNPq5DLa6jEdK5B+8hG0+S57aP
gSUdUgaX19nUbhDf06CJzDB2B+0MhmQMhcACr49q0IvK2uEHJFAeTe1jnMa+QZ9lh2FEHEowbWhu
LbDndeF6mVk+j0Z/HFq3OjOU2OyfYtGBy7GCHU0caeDkMORaCbS3oqNMd6XGXqZVXzI1foa23BHr
HpunSYuOMQgDLhQvJRX9Eme6FUybLzRuFKBM4/JlnoyjAn13Usr8WW50UIraSzdOK3MxUv/MjhNV
NqgrTv/RuVR28dLH+W3oEo3TWaX9YXH8Dxs21maOrMTl6Bwg7ovZ3y6XCnxZuiiRCOPJdM5rLgKU
Bt+ypHOexl49OzEyjHxBMwCGHQu66Dc++iuBYOKkrpLhMi3YuEVXrA9FAJyWPgFaRoYljTwNrXiD
RAFeY1j1P7xw8fsdT7YVqywuVNcxiAD89+s8LkZkK9SA4V0mKtCYrMryc4hj8a0s5RdHWcKiEPZD
vq4R1qeCmXQ13HrXhCjVsJ0ioYFvySAP5cMlgtlM99lAPShnsOKKccpj/JJW9iFmWuWPTPkCPMpY
jhpmDR1jLc39ZGTAiXaaUpoAxZjkW8jUQ21ubvfKqufcfylvOKZYGN1Z9ws9pYfMbBm6tPE0K8xC
CvkXCZ312ZsLIiBgtA7Hlg6eJBT+oHxxjAZTSpkaHjosfj+qe4N3+FpGM2Bm3GDHukfnJfTp8z+v
pu+9vSwiMBIE7jgWVG7iu+X2b1eF2nbJOjpsYYVzdGn2PHZ23/rI2fAXuRs4oMduqW2q0bw2ayBb
trafE0QRuUu4i8z/sLprv22pRHNt6ysWItY28/3radOOwaVcVijmYjrZHZIK2/bnWpWPhLEj+3/K
e9LP7QbdI3SoQ7KiVK9sBm9AlTsyLbXkD5Xu76s+LwlXk4Eh22W3fL/SOauOJpvmYagnqYHMFAQh
/YqItAFACBrtGR15nW2pywP9/uVkEehbqqN+ho9h/CFMSPut3t9eC1pjTSW8kw373Zpf4s6Bu6su
oYi1DaEjqlPXt0HKGBCuDB9apOtIX5l7er2laJ498NqUqbnGeQGArC1vzPUj/s5gei2nXQ6TaXZe
5/XLH66r33cni4JiO5RgbuKA8P5oBvA2na3GnkJFApTEO6meyli9oI4FL8nY8UgDFg4imv9rFLlH
xQ3amlvbTcvkoqTPxooJZbLFWxJLeYI+OOykdMpLsUwPyWFG6PvctHO5eb4f4fU2L6wQ5ZmJJYaj
qfH1gWW4zrvGW8xc+mvtfo6q/gcxSOWWOxQdFLUv0Vk1leslFYJwkZk0FzdhddKSRTs6AmWh1QUG
Sn2zs8VJtAb84qW0/V5vic/FLHQWCa1tlGkHmLV2MHQgU0fNro40CwzkQRYwv7pKPXIBliv3NLGD
6xTSG42QN5KaUcPGO88GY+H7Q9Mv/WFcajO4H0BqBnqoX43+suKWxB1SWdcVrqA3+uVg62/aQjmf
5fEbdIfPRccRN04LXzF77YSD86dU0YOMxuqAVJAPcQIK1hoG93pfRDOahmfVGV+Wdvis1iveCMWf
UFpdUk157nRo+vGMlsI244e4+cjAP8Nz4LqhBRzqfpJOI/lzrlCwZy6RTA07wb5aY+1RK1L2uDI6
dqaY/1Bz/H7xC42TPn5jVxjgU95tBGmFQwY1VxemucFpDWLcVkM3k+/gAT4AMmcusvzf736hcdub
NoGM3LDv680+VvV+nBMZOjmcD6U2H4phdM+ZUhVAC63UWx0j6HvYIJsqq8TM80uvIAbL+UPqqP7u
gANEgFJLZyfEDCbU3+6pCuuH1kphMppWXlvbqS7cRGzBgoYtst8A+4Z5spLoQTGHxdv8Givu+hPY
RPdDliuHRE6MypzpIU2rbxQiNI51sgoQOs5KSe3kMspfkyeD8Z9Xo8wmtwvCVN759Tzrf1rpnfft
JZPfxTIsy+B3gZRABfvvG7tZMKk0EW2HydymnqMkWriWQg1LwGElmbd8j2VRC+9f5VWx75olPU12
tIYZsQW0vrcvnQjJ065wyuKwGMoHmNJreH9IqeKRuM8UnlIAG+Lngigrpk81lUHbr6FONHrb9j30
JqTog9oaXp5joLgOC3yLlWFKZhlhKjI4K0kz/8+XKsoUBXIXYQ61EWaJs/jC6n6W7qIAblxn9vdu
2BOZFQkYhnVClsCIbKkwiFEV+TFTGubamRmFBXLtyGn4tWfI+/325YJZiIFEWG0P969ciOoQLyuV
R9zJFKuG+lSJHrOMzF6gDeOWjggt4yxK5rRlBrqjIrOZk5d2YNNiFUMx176WfYnQWGEXSPQ1sJO3
pIxFYLfY2ZgloBdXrHSny+T17sz8Zb9CL4jljmwCMeMHGhbGMk1htjcI5Br4k8goQR+aEPRIU50P
BjYtiBR1DP8LmumMlkRnuPGcaaP2WiWD16Fl8ecoZ1RADDMoOFOeicxNg4JVer+UjnOxS5JdJgF8
34Sgs62jy9TczAy8WhMD5CvMPjn2GMXur5IZ+EPF7P0EOS7dq3YlXsimTj0352rg+MJkHomQZxE2
c1GMerhkiJ84XDRI7nXYMrKn19RX4y2KWnLoY9UNYrTD0nSjFzz/+7zlHlKV1mBf6hrFS6DmoPYz
H0gaL65thmC2Bl+8B5Bine52HbYtZRdPjK4UOSKmIL0Lkx52edxaR67BGC5YgnjVUKogmSXnhY7j
tCvi+tB1f+GdPYJs1l4nE7B33sYKHlBa8kstShIltU3tJC4iR3kGdC8JIDxmAc4tkjJ6zk9uCwIs
j6xXBGO6n6GuCeoSP2QOw753UoX5T/yBHtEVqxVtKM08OkWinfTSPMYc9tGor7oPXzpc0mnP6COv
Wu1TVYoPZlV+croYYemQ4CvFFX/SB3lQCEw7GrGGlQ/aqqVi8W8SXH1y1D8inKV2rgrTn6SZHrvE
n3jSbJDzjZe56y3s8b86lGqO7NCRAEJRqWMke74bU5dNlju37quOvoshDPlQgtLvUs3DtdZgGVUK
0Q7OhLyKMMOPKGHbYHS4jO7u4giF7c0Em71XUiv9SyZf1Xi1ArfTimBK0PctagEoHaI1tlaO67gM
uF5X/WlFGfM6oRGHb7+ldm/fFu3wgJFHY7VVLXQjdBfsAR7xCu3+lkqqfmMEtEWcQ3bsWvXiCqU6
GiO+ZzBSaPYw/PkmDH9c2JHxjF6Ap18lmMzC9lQ4lxkxC3vTcopdxs67d3JGnvXJXKzmBTJDvG9k
OzA8MYu9sTJhrYpNf4T1lrAUQsywnCIgKI5mXLuIhuJt611ixLYqEkiZXGiWJOAZWYU6lRuiMgbl
II2883pUI97IAOvB0sH8gvs7u4B6H7gURl6AgUIPZ8F5Cpb8BzlG8RltX3NR03RTpmA4KRBWXlxy
DrWpv9DqLXwakO6+tTPjQJCYvS+UOj45Y0eVacXtK3XtvnYq84mKCcuK2z1U/aA9uoaS4Yl4xrhT
7jBDscZ0HTDjsXdpqJjzdOb3T6DawMZSnfmWiWq5oaBKuALAOU92exBm4tyUuNOuDTdTy3F2HyPG
DFN88FsDdwrHVrlkoAKjmCHZoH6qm5meXDW95robsVMui9c38RUBsfOS53+xMTBh7QwHUi+nHk6S
baxj20TMawY9JosxGhFC3dxZ64h6EdpBbRdw30lVhHMRn8s5hN1jYy3pv4KekUFaGvE+bnLQ2siS
znXtPINkBdzrfk2G+OTikwlzFxHcgvj9kDLW3lmFBslQjhsi+m3ojP2M2+qcoiY/jmMTMmXMzopg
i5OuiPCANOgabZOysmFJeVby+NAA+yan1r3WPVlQs1RlEOXZk1nR6usbbvy6qUxPUfGkDSjMT+Dq
1VO8lG9s+SxUaFR5t7c0I7cbMCShb9tTE7tYkObRKxgGB/FAABp4rfs0NWtQEZlOd27w4KY7OKtK
Swgv3SuC442feWx5i0EKC7oAXNJiFn6KaqqKmXcjnK3PS0m53EaeVZlfonbRd9AQ9EPvCOrmIr+i
uudjyAgS6iA9MAGecH4pQVxgFMAttj4ykqTRBurIIwzUPSTYln1cMWUQrS1eCRfkqVQf9IEge44t
aNXg01wnaeDkR9aKNglgPnGVdTD30iNHwbkgoBv8WtTJAemWSrgbb31fEDjQ5vNJGC2e8+2fZiic
7rWN1oJ0B8KZPb/cQWw2S6jDGvTS6nEG6W2YEU/cTGGIl5alsiQ/5rYudRVMYz/tV2lhOBlzLD7R
4JCEqGo+7yRAWlvgpSSJAMtIeoE9hypvBQiouh+s/JFoSfuzBW+jgzGJX6s2d9k8jS+o1PZ37W+d
p4xZEvG1tC1UhVmRnFyl99tIMR/Kylx8OcobR8rvetoeHdiUJ031TEopDkbzd+QcuA/L7gkcF3kN
tSaO5gDdNI8fdXrcV71byJBpIq+Ii4veqe5Rl6W6Xw2ktiAmyWWLJy2gRPOHdLWOHeaJnU3rkl4c
p46EnCZroc3QdyMcPNU6lXkL/601X+5jmaE38pOlSOLOsuqLoaLg6EfrQgrg2dzE1nNsALPJL3Vm
ypOeD4yToxij9dibCPOm+WjwLFrZTGegWEEaJ9pFjNZ5dYrvbZ+5jxGyIIMGT9Cv8tbORs6vES3E
zK5DmGqRl6znanGbR/RlSIrNRjkxeQbyokowe7wdKZAGWkEQBJbsuSbz80Fgn9AWzbm00vIcAonA
7U1f785ykux3Tlsmvly7C+l7DsGmEGTcnvjjbRjSN4ayG8bca1tN82akrf4MTZeCw9V95vloWtWJ
ZM4m8ZxSe2rojmTDX6o4tIgRTBkR+4emZJdEoAKFiuHerLDeWw3W92mzMOIQxScsDQZ1yTekxfOx
6Y0bitbKWzLZIAIYopBDHjp5rNF7rXUktN+hCVJdfE0jw3gQa7cZlbKTrhafonkyD8xDtV1S4rm3
8fqkatWfpW29uEWzz81MCaMtDNSqOYHmzfRSGZ16HszYY4i67PvFrGgWd0cN269Oaf5Mb++1XHT1
XKzoVaYoPwFvFYy3x9EHLJY8Iic5TCv2ZgAl9kUbeown05iG9B81IvRYfWkLlhyYxc1S0g8s4zKc
aB5dyfrlBrTqk+EkLCB9/jiswr3SOrFSBJQpE0EEloz92m78QvevebKe7oCTOLfn270ORTR9KFwj
uVDvGyzjSLqVtpe+wp0P322FNG3HaAoHLs6V0DyzH06IPDovNpzxSXGnk4qv+aEflA4lvIAyJCyC
9BL7mqmmDJSSIKdoRXgHswChSpd+s8d8Pc3TgGPVLZ+llrOhlcqLClstyIzOZbmHAbmKCTN4Gp3c
uW2eK4L2DI3YRHbO+Bg1PNc85h9Ho3tpS7KntSl6pluEHqrJ9euIyZr2EICZJesQ8+VOeexyTi14
m7Dmjes57dT1qg+AB4j7Ur4sRnHFiTRYiv0zSoAao636ynlY8aTeX1LJdLRd6YL2uXaSeUV9Y3Jt
FJupCgdY1+A8Gq1uuhj4Q49W63yDDqDjHDu3PVOyNVrKMK/bxjeFa2DcgO70SwTcASdAPMo4FXPR
DoTmFMLxeWuF7iduQzQVmPNTmjgzo4DhyTFK++vEDeau2IKGoqvCGHHkc7PlBrKanNLYwX48DxkG
9WjbMzhqzWUSZuYnq1WoB6sOSXLTNZrXI1kLu6ZNT0m53OJ2rQ+muUafrAS1zWztpjobb/FI/IfI
OuPRXtmVJdLvJU30W2SYV1dAo9Mmo7gQrw61o3BfQaeeU+R9D0Nr0r9Y5JPomu5pHFFEjs0Kxpzz
w/26ndCE7ycJw6UbUP4OtjE/z5PUHrPBcD+w+7i+WNDDY/Q5LA1AghF9rCftQXrutJxWhXMeJ+wP
pjuZZ6VUMViqehXwyXwkO1Ewo9tomxmcfhd1aCXL+GlDyjQAandLPpsAmoz5peyBFkz5SFYPxm7a
hs5L4XyOVgEARXNfJvArv7gi3NZy360k+9zHBYOO7YmrDfNiHTFGrAC3dOZGFs3ljsYZmqtqPpVq
zz4pTRA1I7TpLYq2HqgHipaoKafI18DduLaEtJoXtpoFPoSOAKmpftLKcH2mKnBoZUnmlD6Tr6Dh
iohmYRwyRHoPxK4cEPPk55Jh06m3+4s+J204M2RxhLzxzyH+zRYkzHneBL2LVGNWeyWQy9IHdaS+
VMwAzgsN6Xt7a+2Sv6qRGa6L83VXDlF2wWLN0qxbr4zgX6dqeZQKri6TCm6pugzHIzhmpUtgE0q8
nlpAwkFHUA1MhC4T0Hzx4LRd0fnR5mrCqt9dm3bsgip28VlpDiEQ/Rjgr3YOOs0vLx26r3o/GCDJ
xpVpAsqd3Rhva1i1KG8q8uVYcDKwFtUrHP2RYdn8uRBYUJZDWRQWpS2REtGEvD1uCPgyq+5x6vs8
BJccln1Rnx3SKuK+hW4bzzg6TKZgtcE87I5I6tHP+si2SDPLCSehBfUIE+dQiU4+GRmFZJTJb0vi
LpTa6LIIiwVMWeL91Jm7WOlMAjIDhvMY90ZYpoKGWS0A5NdOehElYVtr/DC3yXTABODuJKMSJOBg
TiyGrCLhPaxgPu/pW2A3m6fTYEvrmEbzY4zg8jjr+k9bLuKhVJ3L4uCL6Ew8Ke2STccEWaanKsYX
E8Wxb3Gi4NA0rvuR9+9oyw+Tw9KgG2zrwzQ930FQ1EYqN7670yCz3TETSM21x2hJd2ObyAdFDK9k
YwHq6SWATscidaolvWqMtYIgqEM01fNlEnPocIYIGxBgA8o6H8VvDlXLkmc706/a5HTPnM+5PDeD
bJk+jk4ZOrlrXvHlnuuhmBHdmvGN/v2Wwdv6dhyrXm8jq1yUpL3ItiFJVLZXjRy4j8MBTfmuUWN5
7RCiwzfd2+PaEaMgzvGY8MmDhzhEov4ySf7Hu/VQTCBR56G65liFPC1GfdniqtjlTv+hHYzXERsy
NqMF2Im5t7MITBgMoj0r/7dSSfCgFXr7MPGcoLTFB6V2v1Cr7FrTKQJstZS5NDWCQlYYaIrsoe3A
nm+nTFktvxqlRWMZpwpecqcxel0Fe5e6dS1J9Hxs9YSCdyheIuOHBowLezihsc4qjgTJ6R+d6CsU
xW/xjGfGtKfIT3QisgqNY/+sG46PzVLzoq6PDzjbjjHumHw1Ot8cYcckbvKAc/A7YGisGzQGdpbW
CqLRcAQhmMatpr/mBi0xTRus7yvRk1+U1Ygf6qTitONory5R411sfTZGMV71tDhJ1S7OWVs+x5KD
l2mYcF+i+YlIdgUFlkKQLXkU+y5tnFPa6+duiBe/mwzxddRS4SuLOFl5ZVw5i1645Gurm0+oUXRP
IaVnd6/galZXLWV6kaI65ldyvcICwmiPFZqSPg5W1f6ZaPSjcGVi9B6QBUwL9yqBS/vE5vxaTyw7
bmd86rjWd0m89CdjHWecVUrlu+ris0ykh7SfzvrCCHTU2sdfIMhNQAb8afaySCUn2aArMWdm4dmC
zntEAOE4DuiMqxo7CwEyapm9uCRbQtZBOIjaN3BawoHRvzV7Q4lIU08jC8NM9oBrjAy8aK1A72AR
Wtf5h20B51vVzKUjOCebV3Bb0LvvTZbKIywRrOfj+k0J4PLg+HEfJ32YQmvSp/1sJKN3x3dBFYCd
NCPbj/W+CSedZu1dNMmgOA8tmpe7XAB0EfEcmLakC8uxzqmaLjAnym634DjFFmSN6HkrjOW7fsx9
Pa6rcOzzr0NvpQ+U8uTcWwZ7F3XTKan7p6l3jZPR2Wwpi3pvmtLJ236myuWilVrsGaIaD/E0fp5M
2R+mvqjICCMkEPy69F1n4qA3bxaVfkJok3Tq8b7jDz0kiboeD5LTVmvgC+OaxIYK1G4uyumT1emn
1MT1bKuPmGhVMZM5RZIeSwR4MawawE3nGxJPe2dLJqWq9OdBJ2CQRZYkzu68qurT6uTa4yQBhBA7
iGN7mrh3OIg622Gn6KNvcoKa4MiBq7kFsuGIrt6p7pSFJuiv/epYQbENE1W8eRyjJuT0dRswPzFO
Dfag3Qox4xitGKu0qP3Cn2F+0Qe/T1Pt0k3toz7N1klZMIDTS7+5YX3dQ2yx6BYRbDrhdDlludp5
ndaQlGd1L02hd8+FzMxTafa0EpXyJh+tSZhPIo8v0qn/Up3C8ZvRbAMHcQKNCmc40PHVXlu2qlPF
1KOW9a0QsNymFDdfxIaAwfyEpHl5TgvwFoS5bfqN9CF7Llpylqyh0DyWj5ttLeACpjbe6xlL9Jos
1oVKdFyu9JA9Q8LwyKCdPqFZZUjXWgv5hFPH3ZgvVwOXG8ZhQvfwQRpPisNia+qdc4yAzBDniaOR
s7JgFLFduS1UGKy+QwD8FECXqGIG4Z25r9ly8WFPBDXNuk0C8cC+pui0q93U+jwt350Ed5ZCntdj
Rjr3owpXPnKrL4OgabIUr12p62/6uOI2Rf8I1qM562L8zpk/8TBNlcws1uTKbuWZpKddOkAlBwPX
9o62NkyF2HyWQvgrC+dLzWK0JE4oKJrI8TG/NWT8fUBv8MnRGjJZXPlD0O+M8zencozLMKjJg8mC
rKEpu+gD4wOHdstRVOsPmMwJ1gaS51Bxmx+i6DMnoteSjtFzHQOlTpP82g+FyiQjXQ5rkmAwnVLQ
/jF41op2upJFy4tsVG6ffhF4vNuBpMuJ5LOVnlRixd0THq8POiXQg9FcFD1VA43gDsJ0knxgGtR+
yMXQkRYu28/OZkWIpma+tm2tPk1a9Qk/XXNb6u5nNUAj06esCPJJsT+ui74R6lblsV7wfuTTah50
jl7HbnBJrjeU7jGebwMUpDqwi8gz7GwLl8lxtU8RaxXBSTnGpDa/SNTTYZSuNABJjFqxyODnQSZL
/J1Jo8slCznRq5cpmz9GtTIfEhC6F3IWz8bWGrGWcaTa5jBX1nJ5REe3POosZZ4yz3R1h+UtH2Lz
Ni78wzuTl9a2E9Vu0TOEHtrxJcGyebRGlZtj+3ZpouFFdU+mVajXgrDx2q61tziZfFtXy8+S6UpQ
gKk4yFrr3+y2PFH4e6OF233nR3iVuR4h1ICKVL5qzfJ5AnryIXGxgTuu4xMQK4o+v5QrMjK3FCe7
hz7FKd6x+jNRvMCHeW4cIKQ1MJLO8DuArxssP3jmvx8/buOO8Lx9zn/s1z5aywBu1Zkcn5vzWny0
vtMN1psdwRoTuWQVJBfGRl5PBZF66R6GuvBdVmHoAMsRvLG8TM41nV7QsTewiqWHajYwPd9/9B8/
P+Is230lCWBP+JQ/+/pBhO0pvaW38YPzyfgJ9oaqt7EAC9LO2eMR5dvsue39QTD68PPy4HybGVcd
1VNxXm7TTX/tPkNkZxiZ44kifkPuaVxHxLTXBHcehimgl497FSUIDhL1MVnKhYjA5DUZmkMHEA23
FIPKoXGaIyDEMYiywcSKL12CGBbl5EzVI7a7+tEZks9TXc7cqJbP3Nr4llMI7ChnFdCguX2Mq/pS
5OP0tW6AAQyzUj8sSO5uw6R+WOPq0E1j8ZEvMpRJdUyNmRYf6STvhUSCkIukxVtumh+N0aJjllFu
ZtXZwPBR8SJePgKX3+GxWQ63fvJwZIa3HHBV9HKzn/BVts1keaJb2vD+0JpNG7bgPn99aycZfcQG
10+mZzK0obaFUdvJ8P7t/au849IYyvKiMU4LmXxdlORS0rk9tPpch25j1czL+erdt5LpyHEVo5eR
CRjWpQ3JI4lbHjXmZYe5cJ7vf7JGltinQtIh1soqjDLjYjMgPNz/MKrHKmzHuCYosLxMk6787edN
ZdOEw4NTTSQG3h/iLCq5uXn435/dvwJrsy377NkFrmVte86uYr+O1qhd9/eXLtKGcyUz3X2sNdhw
hiaMurgOlp5YlbPa6ENQg3dbhfjvf73r0urX87z7WdYCcNJkIffMSd/Wqk0O0tYxMnVJ2ntsaBCh
lLYKOflUZNYVcGayNUDHqLP06AkOIQbVeqH+/eH+s9iWBS29+qxs7/r9gXksvdPUzXmcrRncjYJE
wlBZ9cmnhrIl+zrMtyeaGO//0g7+/wvkR9zyN6HVfwDy08AfZPrvQP77X/p/QH73X2RRuaatW7gz
xP/S+MW/bBvh9J2o/z8cfvVflqZplgo7HvuMsT35f3P4Detf2Gl0HAiapjqbAO7/wuHX9btw7296
YTQrxM4x60GWb9hIDd8pzaVmZe3QxklI8wIaTfxE2k0f5LGOqDDRe+ZlBYrUPAru390frESj16Bm
R3XJm9Oofb/fAfcHh/qeYm27I2AhN3u1Xx/zFFaYmdBx6gvrmDn1l16NEg6ZlSQCXXiJUf6wunof
p7SjET7u0tGdDguYtD2jMea9ZXYBA+TFs84ONmhXmtcpU+EYBzixn5WEqVC5Q+YvGouEM6xQrrQ8
aFbS3OGw7CxmY6dIAVfaOuXkMbZHXElqDdYIT7qA4iT96CvEeWuyw5YwtI8qPHlamfvBLRCr8Zer
6FvXWBaTkwggw64zCB61uhwbOvAvr0b3tNedpfIcKOg7Y5inUBcRLJioGf1ZMbJdH8OiS06j1KId
sBSM8AB2dQVKlAHRO4VISg8bQuPIuUdD6DLHyVctzcHVyKyCcKP+MPRXarrlkC2V7oNNzv3OIjpH
FwwnVocgthpevV9kJYmv41ujllvEugCQrS+HTY1lNHmA2PunldnPeavrpz6PvZT+qN8b9o1UvJvT
LKceUJenWowx2aD2ZtuBtRjGAPtf51B2xkXqp75q0w0Hw3puK9zgABrI5I4QxSV6DEW9tW+2AhsQ
ohYthby7gvXCQscwYccQDQjgyvuRRzk9zozYA20aQS1BuanRowzr104/zO30g7DM6IQFEzg98CBa
sYXXFarwi7p4EZPrNU6r7usKXEHbD8kOhA28L7eefQjajHNkFh1KWNg7IE3zKVGKcJ2fkOolR1I0
e8hg5qtbSvasntHR6EBSZ4bEW3O2UaudY2H8GNdyIsyNSQbBhcZeEcotHXmZQqMDqwU0I7lwCnzX
tuwYwg7ERMP4zI4wGit2RnqJbMzLaaqX1M+l9gSjy97XmZ68OgpGcnqQe32TLraFSvZf3ytXVefN
zPP4JNTx8zxAnEfW4OwLmueVZgHZWTwd5gCGLZzMsVKQnYCYKKy66ntaPC1JQSZZrqJonMyB1Vy8
jbXLq9dFCHak3Nc0B7xx7k+Kru3JbZDPVpwBKdRbpBncZ46ceMcFR6yGzJ7BMb8XkVZ+QcTTtYLp
EKHMC50ADf6NqaEmt53XeK0+a9XAeTRNqXDSaD109XOMGuxQm93RNSoaTgq1ECpxunhLQAJsefgv
7s6kuW1ky8L/pfeoABLzojcgwUmiRlu2tUHYsg0k5jGBxK/vD6z3qrpfvOiI3nZEBYqkbYkSAWTe
e8/5jkuS6rHy95TVfHqZwWzAVBnx9sTMG1ocrGy6UzLREeQHPOBcPB2El1EPxpGOg+qP05o+2YsH
fdQ7eA550JVCazXWIIJpTGE9ACLV+mLZdQ11T2sizaCDQ7ue0XtZ7dSEwkjYbGAJs7gKSz6KpW1i
ZyelPT9U+vM4GOvRbftqZwQnURnpq81fv+bAGkgd/Aar4jzMTBgt8PFN5TwtFSdyRaj2XSvcHyZD
Fwlk+ujhHd/dyxYgt+QxhTmb5lR+lvNAOFDRZ4eU+W1iTXSFcSJtm3d7bcadWdM3KiejPMI749xw
nzSxEo9qGL4aKvuSO0VCB7UhIom8knOfEHnB12jd5kefewxNPJIEKbBFuuo4rUGqG6H5PSWMCiBI
UkmIBMmcxsNY/c5KBfe3/ZnAjXgQwcq9SQFtc9k6Rv2CCY5csmwvTCOIEu3AlGEcF9FdQDLb7RwH
RPXYMs4u/fkKjwcIco77voRMuXqPtkzaY+O1bVxMww+nwunShOEvTP5fAXsyFa6xCUlQjwSPSror
a4eT22wZLxIM7jjQr7m17bWEepijjNFaEwuKlsNv11MC5edkVg3GdZld7dS+m6FHsRIt943E39XV
83gIiuoiegq9UoqnXsS9nRAIYDZHQgaoPZDi0HzSD12Uj+ubvzgY5wdG+8Ea/Jy12jWCJcJKpvts
7p46P+1OecN0WsmPvA5ynM3ZhDeerlGmv/hjEcS9DvK9Gyw8YHbluOv3XvZcLz35IID8wyMIORVB
uHSjXpbzqTDn3/AXm5hEqus8kDIhR2YD+dJByF2NGBYJ1ElZPJvOa9c07k9/fvNk+ZWEuOJ1lgS8
hnR6NmVRuivN+dcYVgQk5OqFPk3AJHfRQGjDu2FFSopu/V1uZVRxzevkYjbLfhkbPuNq3U8J0dEe
mJi2bNnkpuHex+MVYSNo6a6pj8r9ksIAfjWzmtnGwF2letCYWY4mMJPdEppv9vA80VqJPfbP7Cin
Nl5SvUbhD6BWkRVqGCTBrI5a2q9mUxUPIoMYKLviNLYLOQVWSUeQ2TF+VSsmYfPdYKwT26WARQSD
luD0ttix+7bjzFs+e9n6VTpty9RC7q3ZpV2aT+8N8ty4McdvCHYCjPop0kfLn3dAB+lfNwfmc4CQ
gYxDKkSQZ2W0u7UE8gi/5ivmnPzOBX/jBmMRF645xH0OVtgJfEUkXkezVRuwyVO86Rh4cfGqM7mm
9lNjzdU5rflY/Y76rPYGJvY+qO1W0NEfcEOR6hH7Kq9pKbnesWKzUXawltPBTI6stY8uCqqg7RFL
mE12MQVBGBMpXYCYyPD1SeeU7nDq+pR25FR6B9iub5OpvtrSZAkBjWzatB2Wgk07sJOPTKu917ug
KlsnCgRT7NYi6s/jfk7Nc4Zn/+IF6mnmNEIKe2f2A5exHIwP/I22MxufQjN/TG0GoOswPuAuLMd1
vIRS6jiTzE5JaftawPRk0kBBA2SewroevrLquIda98l+CVjMfJcmN4Y8oiRA30221UfcNtPHJpVQ
Cmn7oK/BfbC4m2wF9mk5H0wDuBC5DOd+Gd4Ztstdr3156V3rlyRWh7kH4ESjy4+unx4YP1pQtAPz
7KbVGrsVKJKOFvcOKIb1xNC4RHldfl7QlxxWvwDBK8zkoZ/rNR7DAPDo1tKhxobEy15hB97Ksr/y
LvVuCDFqo7RP3+gy03QPj07q28cJwajXNwQK+2TIFpWbX7i8KJ6IdYvcZsXDXsNrZrXeD1XFHYxm
mlPB4Q4KySrYpgQ+y4IdKY3a56YVF5dWPO7t8FBUFiAQ+s+EHZJCQ08CBudpUDboWpdhcijFnbkk
oKddBwBC2Jy8YdxTHAfXyf3E+QnkZjbzSHuQwJ2mIrS3CnbVPFlnFm/ODHvcI3IaY7o6NVsz1I8m
GVo2/tBqIoEezPMv2ndDXFneuzMiL1/6YU8I6nwm/GifArMk69LRh7ZAB+sQx7UYMD/svIK5we+T
hhscnu3WCQgTbPXwaLfO+wJsCIhlf7eGFVrTwn2vg3JEKTKoT6OJzkNMLI+3p53CUIdIs2KRN1lB
wvApn9icapeAAS4OPBr0h/KyeTV7pz5UvlzvZ3O7f5chijqnVUfmJyl3weals11McEV5KBjYv1Xp
cMHo4tKRBMLBdoQOuFlf85ENu+tmpIN0+657NswZE1jtZ+jpSfSSlCmD1+Xokvwnixpjlxi9hN/G
zi/nzl21MuEkbN4A93tXWOuP4Pa/tIYzsAgbQIvgmZNDQPLHibhyunGeiwQnLzYvLrthRvr3qyh+
LPm6hafkRcS4tNqDyLtzrNFjBt4+hpmCPh+CQfFCvbOn8hAgZ4KGKtbHAQjK4oGSGeyjEzrUH746
UHMMX1YUABFdgzsdSjYFZvPaLHYSWxlCLHIx7lAre/cwT5Z4KHpGK3xx/J8iEC80+78NMjyLzP8G
1ocYjyIDlde4dtSIdJfP3EYXIMspYsGDQuS02jLjnYLrXQsUe/wg+I13brpymg1DvKbvGbOySz+S
NEEFQ+HwtQ+c/DgIllXB0Jxb4weKGee5tKq7Hton+DQUQCO2ob6tvYvjtqf0kg0+0UWp+oDQF1wt
FvbdpmzJtUP4TK5+luHQHRaXxog0XlTaj2+ZSyCBzH4OkBcODNmW+xXVR2kIpmaX1Vm6qJi+hW4F
n5go8zWUV7+bd41iKsjeFYBLz4inW78qPrXvOiezcynq32mMreDKZ653nmlNx7BbH9HLbCHuQQfX
SAiYtCt+k5DWYMypRLvUhK5S9iI99548tcEE+4x2VQSP60N4NHjhGDvA07kzIin4nLZDfnJhE1tc
pATUhXuhOY/W8MXPpvua9EdGFSvrgB+cG8fSR8ScL4aZN7twCZ3vpL7FQB9iifflp8iZ5yuLS7vt
iPFljsWHw5VMDRxjuHxYNKbYlKifUZSfGJdxg3b5+VsLqjCcW9BbIjkj73fjvjbZK/N7gQeOIHo1
b7mYVnOE6O+aGjmEN78S+8ISKRG0m6a6TwqUCUPFsqqb8XGZ1292i//SFNO9cpQ4SAGYoWJIUjb1
trEamI86NZejtcZkQ5BpP+hnoex5B8f4raKdd/Ao7hdHeIfe1WMMx/JMrpB3kLiYaC6mc+x54sto
AwbKknk+G6UgodP6QC9ccp0SlF502GtyebUU02CKbXaZBXK+XAxnxMKfwsLy7npnXPdZwRq/2P6e
4LnxvhYzm7GqQ9ttM1qnvXpt2+FX6xle3ABickv/VSL9oaVrlHERoM0kSqbeh3XbXbs826EGeuv9
VMYh94HDgkX/YJnKugZ91I+08RFSNLuRdKul9BFFbuHWg/zSe/glsE4SnGuK12z02Dsq/6INHy0v
bUdwAGyxNpVBynvjY1O/Bml9xqvgnMkGsPv0jggXyWaOEsaMQTAZ2b5U3EzacHKPkyheHE3clKO7
wyyHKqYHgQEtAT9tLXVzZ8Lqpnu90bYY1ZDWAMqz0Kx8o4jgXX4Wjfy1ig3RZKOMnBDclEv5g53v
d+wLOR2H8T6dObfrhqvNrEI43n3rPIQpX579t6d9L6rZvHU+CmUT1CI646RhfGJ+gfSkshZtnNLt
DvL+oxF8knPhQmsET62t6an2hLh0piEu3Kd8opi35/jU7cvt0e3QVlEyMTVieqoYsz53PXnq4eZW
uh06t7MuzXa4PeXmzQhEzOQbV6W4tNshK2eH5ajPHjzPy4+E0aJ/L0NQ9UVyvn23YXsLt0Nrd8NF
4f74602Yo4k6nBFovGwmKLUdbo/+3dNhZvRfG8PZ396guXmsBv97Y9bW+fbk9vKyKYMK1f8ye8j5
bEEovfXKxml7s7dHtpKPiACMA6Zwu/rzTw1auJz26ZnAbHHBKiT+/CXZee3sLEGIubNh771xUuxF
mHpdpuxpBCEXgZd39rg8sOP3NWS1dbg02+H2KKQ/9+cjiArt7W+MbABELPqEFPPZEWjUxvFCz2S8
2EM6RcpEhm5MqG/gwc7Txd7+3bIMFKB8TE4Smqdepfum7tSF9Mt/HBZkTHAV/3pRsaJwlpC5RK37
ZPQF4fCmr9hG8ijcDn+/VrNbRx8FkXEhuHdEWvnnoTRUfygC+Wnxtnabb72koLIvdP8aCEGzFbWT
knuxTSv+PlhbN51NdosClzFJYKYD0kKPqJ2wY5RpFO1JszxfSpCQF589Oid0i9+jNzo+IYR1bLym
P58ahWntwwnhrbN1CPPKQyzJlXi2vG/IY+cLjEzkFpm8X+wGa8R2uL0eNAUj40KSN96gsQHZhp5j
p/WkLqFPCU/y4cT5XJAWuFbfrPyKiGG6FItbDqdW5tPF8AE/z/PMICFtx8vfh1Is46Xw9HJolvr5
9jrfP4cPucvNFTFaahEkuBrTcGlrM6OLx8AO6mmLHcu/2G4BsbbNpl01eCP2wH8e6u2bbiKvkrs9
Lz7Z21ewunREvc0X7LZ3MemSUL3b894gQbkuAcomffOpcTnvcge/ibEwZPK5Tfokp9smZVJN4CAI
kaU5ZONbiJNyxwSDe7rlvKulG/HdzvRFVuR0Hd1ZP7fPJDZdEzWcg97PIiMBpLBiV4rg0UCCxtq0
U27yjdCM5zTrj8pU7gHQwmtnh190BccSwRjiCearXf5Eshdaf6sbiQAFe1553s/ceAUC1cWIVJG+
ucGbdtN7GwXOYWK3jlRkDg+V/lmhsDsGXMeVokuXi/KhNBz3QJCZCXAGaXlN0XDCeSj2XnAxRJXH
jV2+pQFyT0w5YVESEzWFOPWqlKTWvnxtWsTOZI7+Zks34WlmV2oUb7JArenl3C/NoyKgZo+TGeDq
1i5nMhCtDalQYeBPj3nDlw1ge9KlbK7It+td1c2EAvZ4z8tZReaIg2Syf24yoHJEdFx6aMZyYXxz
TM6LRns+VxUDo2RJ9vDB7cgLve9G+TZUQG3d3jOisKTgEoh2Jw+PazOTvRPm7iXIe4aTZe9d/bpH
Nq/ewlpdVd/oS9dQnjn8ZICpu+lpmBDxGfbnjvlqM7FZRun8Bf/TJ9h66zFgNN7TKztawDOQqDKS
Q8bXfFNhNUa27x/KS1X3X8DoTxd69/Q2DHH2LevbZLOq+p7w46ZexDmd3/Jx7j/RyYo8MR+LEBNb
WM5b2Vk+LymqTfRoB9we+a4LLQIDremrcgO2e91GTvS+M7Apf3hq+lb7xIlZfvZjXH0ZteAHIz3z
YRhYTJBz1z/4hX8RJdlDpY8RjBG4j60lVeKnqtSrnFNUQU2UpskTfDaN+I++ZwjWdAxpgNCW2AZ1
YIZ9FI0VwSwO4w12MkTE0H5/hL6YmAszWwXSzSa/7UiiV77r0z4D+J7+wiLkgl8nBSbNtu6ael47
YnwtYmjXbqKyM1s/shrk0E7e7ZGxf6ZCwN++UGJihfDk8E6v4H1GX7ZP3QXEOR1GRiEsJZlsnnSN
WrhokUbZAdMQnX1WfS0Q2PU0quivMjbN7irrqX9ZBT94gduZLfi31Q7Gg9dqi4JU0Qjt9t7SIAGx
wdG6QuHWvXJpcXa5zkOugQqlrvvNqSR84OmlqVCHLvbyZlqVc0jV+J4YU0lQACkY7B6hauUZnYuc
jU+Dyzqrv6V8MNTh7r5JM+eQj+BcJyrGARdtX3cyqjWYVKvbhlBV8gnxyMag2bIK/DyPLDe7cnFF
2yij9KcRx7KGrldtgRJleyhlhWKxQrzuPLWM4tGSEHxEayujFwNIpwu+p0ED6oTZNOW5+9iKFghj
DtR1otWnPQMrX/6unQB/Ros62ULcnxIYIrPSerYS86uXF+80ttG+pA0u6/bcBlZ6x701rhsCsDQ/
bD8iJVgo7TLMtHvM0dHE2nt0R3DpWvSfMgYrlCY/DYP/J5lNptFikHsLcXMwbe8QlMaH61TEAyjz
dz+j8FoX662R0HEgNhYIkytSF2aSJwpFpyApptiHTn+AiALjW9F/DrkNs59GI0KjO0IN2T4u5EnX
+oIH9fNcjOLJxI4ZDw1nXtKSuNc0Q7qDk/S9JjCzRqVW+Ph/is4Ghh90p8516l1doAiQuj5NKzd2
UW6ZoWkQ2ynLqZy5g0MNPwSjvsfR/sANC2GCpLgRuCoj6H4exeVDVr65Sro7r+/exJonFwMechcS
jzlYcn2b4a3gUxJ01lb3jHIcyZBNi1YcWkQTJ0IK7h0ZvhWtRBASOOJowWqlH1Idycq4qiK1KLqq
yCnb2M/0j5TAmCNCU9KhlfeJjecXM7MN2ljLEU/vfGkyTAXjqKKySjH+90Nshl8mTMM7IL4W18z8
hmWIbrJ/MWebYqRFpO5rHweWFa/aPGICtyM83AUFn9tSKjffm1J96ZgcRNZmVPDVd9nMKMN662VY
UNoRVwiIFTpwRST4vTKnx4EcOJqBDqEamV5RUWIOKphb4vVsEpR922u3P7gd5CY+qDZNAL7vN/qa
OZwXdim3Q0eSLxugSxUQxh65uk5P0nMeZkRURCG9VNWAcIZU8G6+lKqfjh7U5cvtkJhsV26PdALB
dpdZEj5qYu3bJQ6QQspWMFqZDHWnEyc9QiLaBdaKt9wkZpieJGM6hxSiDuUNoC8ivJr14juYAsuk
uFYlC08Yto/ZwjIe5lZg7eq5Xy4Y5s8FKSns8OVyWcK54/bain3ZsH9lkRzYobCJ9fwyEjmRZLfX
gQ+IY0VWRBsEzx3t+3idGE/K4mVORg9rexWCfAzZWCvEoq68oP6gU1ghJQwZZZ39gI2QN2B2LUe8
d7XR1JEwgRPie67uoIKUd6s1kXucznREKK9SDT0gmr0xxOrauLvQYzaDLxhYd8q209sOt0e3A7I3
Sqrbw3pC/NIcVGaSmSVpDC2FbTEftn61kwPOIODaxuzfUlkhjqdb9jM1UfKMhofEp0HJc3tKqUeq
hTGeeo0G9vYZ+XjP/vy0kLDPRyfv7zvShfaBCJEH93mxhwyErzORqL8o/nZy+1bOUtM7T2uCWrFT
p/OzWcECtR2vQoztxpVmW/j3wSbd4DIISSv39vD2J9rrwONSLxRFVpGpmGITqOVDnbXfbjoVbS5I
cgqJBaCeUV5u5+mfr40eQRLWmnOhUvl5kPsOi1AMVDm7b1qa2yPm0eN5qt/mDS5xw0pUKuVKABlw
U/iEsr042+EmaFpXpyC4MRn3oV3Rm/k3miY3X0BGAzzcD/Mg74QyjnlNn1rmiH1t+nkXAz8JWqGL
DHt6eTapKaLt8Jtz0qkLCiVkcn7PObZt9W8HX5LXJFL/odrKulEGv0jRzPYs62ef0TxhMGzD2cJh
D0qgnbIN99PBp2xZaBtsmg4GdhLBz4C4Z2p9nwha7UXgqal5/jqArCxPVkoJCxKhjPgdVjHk1t+O
4sQx8qz78xD+9cjuyLW0fc5RFwbxAYXzQ2En458CEm/qYgR77Qmz6+qbSIZNcRo9Z6e2GrHaqsXQ
he6pU/q4tw8Cjzjik3WLcBp6H7sm42s6H+PMEJ8tedssrKi4pO4627obGQHRoCTn83hTU6X5Sj81
JFHUH5m8pW2jjpN2TtMmuqra5CUJwxpENR89UQ3gK2YwInyjIXEOiT0/j8HKOMef2KsnkN9dB+C2
pyAyiAnJ8VYIEY4Vq6L5OmzyMvsmdZFkbzmkOez+RXx2e+rU/Xi0w/E8bkWeQtW2T2wT6wCEDuS8
Wy0YZp1k5ZioQIaVyVDG4CkAVeXY0w9P6Jcc9d7hJuzyN4kXLl8CQW7Pl5T4ECAb/C5UM90RcCrP
LW2FmwRnQTQMnWx7i812fv4lrbu99az7qr2yP99kck1Jc3iH/e/qD3yE6qYOuwnFuhLpPsky0Lfv
GlPb58w73b6kRhb3j69+e24W8s/vzagKKuZ2EMPCG/37ucLvuKud9dmYivcMjDIBTsFxUJrTTGxn
F2eIBeFsJXh52W4u22u9Q0q6zxRif/uJHX8iYvf2e8iN4esKTWafLwsoCor07L5GjHPxEaNexmHY
ARy3/7w2b29RwVWKkIgzp9vK8r4KfiS6+Vxu7ZGhI+QEud/j7Rl2op9qqVTsr0kDUGWpd06WEDro
Ky6V7W3drpfb09th3f5gnqCpqJCe++2dL9roDrYt7sPBfUidEnUJn27uA8Njgcx2rX0oCOQAljCd
VVVhgLC55ImR29FB/8oKZpB/UpXHtuifjfJQdu2rTYrSiTSRB6sGB+inSYRFB1cyvZYIgO5VSfOJ
HQTNSO5cohwxdinwV2SS68j2aF93VsY1aFxEw29VtOqjpa8ZNRhZg1Z8zUfvm1cGD11rhXsqSueI
i5OYJte9L/N1PbZ5znJujhcXFxmGim/uBPKpc80Xw3UGrPOocnSGxmCo3tNQrAQbiCoukUXW2ea9
pLOo7KA4dtL5POk7u0uuTUk5KVz492J6yOfyvRlK7rPOdZqrGjFs80E7fnhR9CoVkv5+yfRLmZin
kf1YAC5ox67w7HcGGbeBmez70rvSpn8KcERF/rPlJ0vcOoVmcZePS8nOWLYjgBLtxDaxfjs2qWxU
xvnc9s0HV+QaJQabMiHxqQkTcgEI4B6UAPIHpgX1ne5czKV2fdZ1N/1ozCfXT5wP+LKoivU24iGP
fVJVug8Q6aaO8RjSuIhzq8AwP4+/rZB9fZepZ/jCJA82Rni4XYw0nbEl5TnDt948zl5wvElYw15g
Jb49LBaSZDt9RobAfU2P1qNVrkRIZXV4WSrfPN8EjP9/JZoYKv93iWZd/xqa8fv/1Gje/tXfGk1w
wfBHXQeQrQce72+Zpv8HxjRmsoFnEqCJhPM//hJrhn/YSK5c33FRAQmmUX+JNR37DycMidNEMBHg
jPbd/4tYk28DeOt/aDUtTmE0oeBaSKQTN7bff4NC2llBb8OpCX83jSbrJgbScAPuGm42dsxEfEzu
oNTbv0gLWcneC/ySVkpPoJL/qctFlf5G2TG7P9H4NsZnJ8Hn/TbTrh1+p9opm++rbyvjp8oDEoHy
lS3gaq8ExS2topLqgsCzughjAbKfpvXK4bV3fS32pjsMb1LQxYrzgWYgOdbYJTa9O7qLkLzB5MPN
pgWRiidScddmqnwsjMBu98lsAKZXjTGy9plEL99PpDbdZIXSiswg0/ARJ1JrjtySXHFEiYgqjJ8k
lXtzKut3MwgMVAaU2eQglWTibNvj0IkIx3Lwj0CXsn4JvUDxGVBMLgAy06qNsm4ZtwxB8PB0NabB
uyfysVDZ41QD9IO3NzJaHPhuuTYJu0hdwmaqvHSl9b2iYMvOmVWAPDHRI/oRTbMiP88ZNQEJ1M6L
M4PuRjzS0alufGvckp5bwD5NUvwQqMaAQzphmV1H1m2W/NJPgAaZjlMSArZmLGM2eMLkG0FKJDaZ
ybAy6nbtiqh4aekL6Aw7Z4FhUhA5nq/Dp4kogPkz3cPOfl1Wz8o+cqdxPtJwLj9M+JHDcSg6YvHy
vm+JgHKhnOy0a4/vHraaJLYR2DxUIbJzIRL7U02LAwEEZqa4y4kxQNNiNgFJ0Iu4FI5wnmuvpGVg
4fLsdq3V1MVu6BL/8+QTkHSoVTsuz+FEcjb6w+1mJoQ2rUvf86OC97GBuO2tQeA0d9bRa58Aj7vs
Wj1NS6PvUNgCohETVdxAUvABptU6oAI0VP1E6KgR/Hb92R6Qs60zUtltREBSHCsX8TSSUVsVKZlK
445YTcJdKuFhhkQotAbtvvaUj6YxHGY/IlLVCY55MOMqbcvScOPEpK36kLaTFifC/ypx8Bipmw9t
q6xXUnpEjsnenbtrCVE2vRpLuvhvtUsW34lcxSC4JNxRbAekikd3IpZmy6dCZ44wKoxv7CSFBhfj
EVpyKdbU+No6lX5Vvm2/WOTixUReYCoonPnJ9HV6zxUAg2J03UdrU/Hyc5byZ+mI4pPRU0LPNdmW
AGflj04RIrwYwr3DWN2izXISrIpVfRTtMsY+dNsY81/TRqtZ93FWjvad01vdVUILhleGpZUeONEA
0lg+0Y4Vx1kGzR1LuH+/UDUewwRpQmr5Hs4Opzr3bjq/el3KEjsCviFcNj+lrP5nM0ndN1N3SRZl
oXRJO7B/OdWsvwPe7B8cQznPzTQnz7NaMRFZVv3c1irl9zFkABXU8Bw06fRDlVZ7nkw0Yhl2QlqJ
k59dAxqXsUeE3nFYZutrVQ/yZHc5S6nmUiGotTjY6B0IBUCRElVBDWRLpgXUUuQ76I7TexTbMogQ
9eIU5A75CMW6fq8XJ4+7KUyfPK8HEIpaOPZdf4RsTUjDqpf+NPRigKgDwiKkcbqX/thfbU7Fo6Kt
c3DAND8pJzG+C0mDtEPP8qbYVzwF6FUOfW1o5ks5OgP6JGcvN5FygsglZV06T0T4CHJvM6d6KCA1
77M8N39XZl6/9lM1PFhLkFELItn3osmsxNkZVuML0NDhOiq/pCGnNfEvZla0T5ld+s+hYkahNQJ5
YaOqTe0QEKmCTJE3oPToKCPvsU010sXgMidmZnlZvQ79ekLR5WFyAx3N6PqUpCLYCYgOx6IKIC4N
rhFZFZbMSE4UijNWzY/JQinHXoPbrUnSJQwl7wEh10D0ZNYwKyFRSsjWPSNcXc6iHY0DOCDj0Ga2
femktZyKkt5rUKEeMZiCsFppcmnHdOLfhv6+Tlz/o58dg0FWJ+9Ne4MjoMzG1Ga3xzlovL0tw25H
B6h/CJAw7GfdZp+TodTXbIL2yJAjPwBhWo5jbuQxLRf74iLV43ZUYpJfIO9WpcRaLB3yOCsdvMGI
yknYzd27EdrldSxAlwMmW56TCrQxvwOfW3Kd57gJm+YYmhshqbW8EwWkiMMkEEfd06JqxNoecFfL
fd072cFIrfrciQZEM7PGB18je3NLPV2yAvR6VpKrN3LfRCfpgz9olHVaPZUQqZyqg0aOiLi2DI4L
VzSJpJQMXUsDPXHM4jrqXvzExds/gDUBD+K7wHqDpjoGZiZ3bUFz3qgIqg4CdO9GQYZvvk6wQXKi
JWx/4hPXWiGIn91TXU2ETdo2xiyT7SON6/CLD0Lwc9EH4tFI/GnPgukf5zAvEdOPziUxmLVxeXMT
HXWC+ZjVAoqdPnSOHfzOHDO9s6RZHIzV6F/I32XE7xLAns/I9C1lwWSqVlCeK1OeSntwOtD+XKaV
EJJcTfNjYNA6NaZKPVjcOY4rAfFx6XvJbl1oYeeOXca19MnQMtfp4BoZlVNjywWTqa12ssZEoMC1
XNuwlNDB7WmL26Z4DRN7bzcIMcNJ9UUE3HC9SxsPQ9SakZZMM5ZwYrWltXo0FXNwBd5qLTsf7eje
D3M82RZXRuXUmC+qmzwu5ByWfX8Yc8wZXj0TiZmb0zGbq20BYXKkWe9ANpgu1g2Ls7TK033JcJ5I
YGRHtBxgSOXKZA3tzfJe6ml6MYwc/niF0HFFqnUeNXk+xjZmwWdGG7DnNjPYoXECieDGAKoWBHje
dFwLT4WRo4vhe9O3pKSayjmivrCJ71qmmeyIrs2elVe25zIIqMGSYOi/tAzQDva8tg9OScl1ILRc
+HvacrM4DAW9kOsiARbvTZmW0yGzvMA9LRaCnvuAXxIolm71xk+Ls7Y41JKpH/fIPOYri3rZ7Gxr
AwB4jsZsTezXJA8Mc61O4NRR2k1ahhqToc37yQ+cH+mqHAHo4v958QJp938vXtju8V/b/qvFbPt3
/yxfgj8sE4lrYDu+5flwHP4uX6w/PIetnbU5z+qmH7P//A/bxUlmMgj1XL47FjSoxv80mZl/4P72
LbDcTK89ein/l7pFiH/FowOHRrm5vTPPtpEyubzp/x6JIX3ZoRUgf6xUjTyF8/g+Od4DxQxKiXpJ
LgEXSQjW6lgtEMhzWZ/TRRcMQjLz1AthQ/5g/ubrp4J8VGji62OYjJBNjfZ7uTSQY63p11Il3IdT
GD9FVTAdS+ffqtkc8lQRLMbIg9MCf0qdk89JEn2qUaD2U5wZ6sHOv5q6ORRCkD+3wGo1e3/jkTqk
Ddi/exyYCA3TO2emje4+wQchea0d3qsOrtgydf5B55MN8SzKpo80s3FeBc6rVy9q10uwT3aaFftk
JRjPTNYTNcRxmXBjQavLEHRI4+RZwCDzAnXBatT1Ic/IkTSS8qEw3OKJ5RUByQp6SC6SzVwJZd6q
0g+jt0JwRqP9aUT/dmI9+ZbZuXwIG5U9+Ak10mixWvlLou/Zy8/wBJUZsRM/E37gyLgeUKn3uWHE
QwimHwQtnfVlgIQpt9kxHrnYtbNTQE5nJHU5XgU5SDocB/LU1VVzhz41oJnQOc/Yx9bXwPO3DEzM
CYH5Y1HNmbAM9asHNbgOCVyNCcVECIPZwFRx1DDD9t287+AsHeZm8CNAStW+8MRbnQTOXlj6k9XW
+hgOPV+o6fAR4SNAv5Dsc1fdBfO8PCHuXpnNZfrYLDTAN+SjuxrlPTebqCFO92AHhk3CSP/dzhA6
bH9bj9kDiu3wbpEvVVLeBYlDN7vF4GLyBfOqc+FqbGNO0pH2OsybyG6N8KT74pKEoj/ioTQiDJsX
XeIA94M0BRYiP1Tm5mwgOJjZ/I8Dnl1Y7n89vf3p7e/dXvt3T29/kDi5SaKkc397ZvwXd+ex4zqz
ZelXKdScF/QMDmoiUV5K7ydEHhd0Qe+fvj/qXNQxuPgbPe2JIGUqJSVFhtl7rW+5GI5VzzRQJ91C
C/7zPa6vV15/c707KwzQlXQffr3v9WPYicDuMXevldUoxE5/fNDrazqc1UB2IG3/88e7/u31LyAh
45bBgMNalP/51y+uD2UikTJc7/72+X4+U5tfHJfYAykpy/32xN/uXp94fZuZPG8EHqhATVWso6WB
fr1pDBN/wixQJgxMJgPmO4quoHf6pWvnoF0Ai0HMmTrTqU5/u9FgWp9xVfMz0PRrmdkLEoCfwU00
tla4o8z3fv2b6087QZqQJUwiSKR9dIbmlSm72FSmiXfeSqpmP/XnSGNbNRaod31OJUNX2jkkdu18
vWcRv7mZaXLSfx3bE4DW4+AP8wG2x7BB9r7K00KtdGPvsjo6s5+0ztpy4zuxeQZzI1n8Bri9X4kX
BXi9/MpsTSLqGxS3njadcs3hUFNdQZ492Mh7Xft8vQfGZjFtTA8LOLhh4x5SpUWAnjhnmWv9OtQ5
hr9+htp4Y3V6fRyXZ+Dn+Fr7EXwhSujA4txTqXL3FA30I2kvg9tbjvs8RoTGJohnzpG1yv1kC2ks
BNHngA3MhH6+Put6o0PO/fkQ2GOCCiN9g0NfMHhmn0NYYZxQSIxCf8qPs9ftTeE7p4bdbTPp1V7h
2G0NCdTIzr8S60WOaJWoba4bJRG46Uteti4B3IPaNoQIkU+rTBJdMaJgqRvPnuuN5wlA5M5XxZPK
EUEXy82IDBgRLSAd4tLGs1nfsUm1ToqR/jg40U10Fw+2SxxuSz2qL5zDiLg+mnJgk8tNPybWsUmR
zI9wLjNLC0RjVVTkecE+Zq2Jvhp1Vf5BIEd2Zh2vD0Cpa8wlW3CJ81mbjPmsh2RiNolKDzNxk9HM
j64/J8W9Wum2SLbXh/im9Z+/+FKRkueLgrLVYdBIl2VDzzi1YEFzf+hwt5bmLZC0/lC2yl3rot4a
MRjXvq+zM3rL7CxnLdnDbgBW/9gj+UQ2CMJvnEmoUMPeLqjNBI6fWpu8HDj5sXzsSst5uZ5YtQXb
xI0W27QIs0uF6wS3EFkT0K1rNgI8tLWm2SLTrxF/TupCW6IIBq/AiAiH0m1ocdD0uCd16q7u8IUU
HtnUBaaNVSqRjltJmR26dGrWowZLsyukces5xIMgsnmNwWTsrTC5NTGh782lxTte+3fR0jMcl64e
Oyf6viGpfrIe+u0MAm1TtRadvmR5zrC0Pq/3fv7w1+PrHyb4sP79zL+efn1o8vVsSda8vb61Z7be
ipxFwpKXl/71B7+99M+7iHWfm9CMtsWvT3J9v+vbz9dGJP7bci3dmED6Xx/it+fXeWOsTQj3a6kb
LSanihLt9UYs+I1fD+nd1YQz/PGz6287fLI726apK3aEDprrOiQXNqedbNGkJQoarVeYcMG5Xyih
fqH/XAW6qr64s/dB07u/dAmprGkfZ7tkfnNIZx05rodsxFzg2KQ5sRA0AwRiaFOMnhj41EPD4fIX
JoDL1s42GCVgpGTZdFCl8UqZ5uBSDInJJbVng4ZLZMi145UPvZvvo3x6aA1yQon04X/WolsNalGX
2kHqWHFQogSG7INKVLrYAKQy1iRIxIwSc3JQGTj+OGz3NBbxkRSBgeI7aRDRUynF30ABGc0LwFle
vkAX53rATR1pvg15ApMnwshKooyqlX7xzAp4ets8GTbg/fA16hcxn+u2e7egzjjYFfLsWdwkZHKg
TBjWkdI+VKl6gkfgIcpR7KsoNaFjG6ACgHAGgtScc0eggs5ASDfNZa9YGD1f+wFEabfK+8aHKtQ3
a1rK8dopwkNKX50lCtXSsMLPHkMtN5GFBWbF9tgi5YyFJJ1Zp5+opOvjxqgaxMIzYhDRtJjMYdAG
cTMQks4KLFzQWqnl0VMkTyPGfBKSH7xSqdS5RhqUQ1HEQRiyzxLhbDo5u05CBE+tb/HC3Fb6o2uQ
OA3u9jJpFvUS1bwBcIIQHtr9Jp5SMGtk0oSZqumqAUiMUZuttT59Kk1I9+MMl6id3Q/2fpKwzbrZ
DpyerMXcu8np1BkK6Uf+soipgzmj7qMVDQxqYjGR4Af+6H0ZPFpqeKWClHyLXelSovFpVADWGbDI
aywqRrnz9LTivy8/qAnhLr94YrgrqVNvQrAOB2My15SR9yBIy3WWgFAU7StBZd+jzt8DXKwCj+06
IGn34M/WniNmgUaU40o/GXOf4XeObtvY16EC+2waqFOy98D046ARKfT6OWq2kU/Ruy1+eFRdCZnt
9BNRA8OQfxZkb6K2K/a1Q577pNqzn7hnqsbRBd/Ljtols5s74g5BqOqTq95btX+y4h7fJYLHyrA+
xnma7l2K4XWU1pd44FwCdElxAIW803KCilIHvNA/KhQgPd0UnwluXczYZZ0Qsr5rL2MyEs9I6zaV
PTrrJAlXIrSyXQzky7J4oo7wEdmF0oKcQSdI5XhOBw/JGV7mCHdY4gu8Z/LZqLwXVEBcUqHc97Vu
7bvB3EedGx+9gppG7l0kzdLA19Hat9mmMIpbPCbjysGcnTtYQ4Rtb5VMuj3e171B0rgVssrObBFY
+r6HHPbiO+0zSL/P0UXcRmqqpGSDBTnrbio0RCutZVhx6PxTC4tk4LqZRtgkOg1d85/HxnpJoBEF
fZlhgqornJirFC0lGOK8XrMK2zm5BeQZpMWWAr99StJb14AjW0WRINwgn7HPYtQht4LNUcJlKd9C
YGeHoRnfBlohxF20NxHU1XM3lu+izW/hrOibNmthtg2tuXdHX/scozrb5sDGwzlZ+Bl87gSKMl4X
FW+UP1BSj/StI9MXzEXaxoywwZplpK0h8trbbpo2k5VoOz+r6QzpURnEQiJWDJvLssShJogAPct2
BBa2q6JtiFuFRVhIuZBzJ3zepXaBthKHDPuphm2wLUgxGeQD6EYB0bTflBmyE6KSxZo6jR64hlfg
ZiDBgZV8PnrpevwUMs/Rgwl/7zCGUMONWUj5mId0lvK5CecprP2D0H+YoRfuY0/Bl5Kovuy04n/v
klsDUD+bcA6taezyBl375MG71fg2EmeQa/Q036RzTtovwkI6YhNWE+Tx+MGOlTZPbxDEOjNWiQii
JUu7ENqJDzIsRBqXWP2l9hLIf+B4NdvlVZG0XpDTIUp1+0Prz4hu0uEBkck7ZGboUbYg9ncZ8a49
+LZK3gzEOpssBHXG+mmWVcr6246W+C7FwJ6tQ6IQN04t6Ftq9jfZHaEmhI8gobKVvFNuHp7CSYrV
JO0fESWMFXy0bg/WkE6Hiwx9RDnrv1tLdFoWsU3X7A9Tq5PjBCYd/B5Dc/Ve50xKdtv+KGMSfiBy
MAPavRlEy3Y0MslZ08Bpzln8VCNx2rB4uLP6gTK9rr6G+CSx86BCr/OOMA9IGPgLiPcQIESde+lr
Bwtcn01iKuDCLoAQQiLEVCP/bzCdGTldr8w7W0Ld6rF4oLR5kfqDHLqLDtKSkHsNvDZeyxNujXWh
2+/SzF6IBaJ+bSRoVqmOZ/LFmXvczC6e/z5/KNl5Vg5u6BzNSFCCqF3yghIg4uTIhVB7cqzHqmsx
Yvr7xICN4UdfzaQogs4eMOhX8Sn0qnytN34c9MW6gsYydO5d06Cb1ixIFYnwqIAa5fauFFACROU+
5kK/T3MuPy2KhiDNm28ZelSg3cSEjM5Xl8rvg619F6pHGCb9h7Fy4tXMbsgdnZ1VGfvS6d/AaZBh
BhLOlKz8lfzMO04vLa36lYokS+QZK06JiAbefgFRGX21CuYy/j5U9jvOqoVYxjCelGG6oR/vcKac
soK6ViZNvkTN2/sCMygTYx64PcMuDI/PVolxTXx6DCwmevdiIoqAyK+skcKWifchyinayOdSzd+i
uQRXYE/dtnPF24zge19EKKcwChcF32uE52pRnENJGz9aAIB0yCaicHAER+NDjHQGw9FXN5+DOgEE
W/Kq2n7S84+W5ILAaTXGxL44IleEfpzEsHkhW6vUputtT/NNH9ZEVqfFR06NJtfTh2mAxesQGhC3
5Pv1U72jW+FQiZPP9Oem9XXJZcKyX9k1E7QBioKQCPa+M5CFbYxq1qvkDj0XYDbnQh+LFn4FN8R3
kGm7qD99GW/9FG1wrtdrnwCNTd3Mr0VOk7x32QKNUHeytvRvJzHhEHesU+/BoKSBh0HcD1cL3Gk3
9qEfNHVIT3m8nYYfjtXW21HhgCF8z96KmV6tUtFrh6+Nsrb9mHf6yxTV1k5EbOGT7gLx3DpJ64jj
fzh8pOmidXdrDnMNF98WJ3NEJzSa2AYnu3rzPSZV5Xjftbb4Lk2GzdAlebGMYrrkTZFsImUW2yy8
KfBr3E6KUofmh2htbXafkYgPtjjYyI33QhL+EopkJmNqaM/1fdLMehDHiRFkopiRAtg3bYXm3qvE
hERjdk/U/p/3ll58lO5Gzpl10AZsTLY0Nngzx7VCh5r7wPAKSh3ozpZ0iKYNWV+He7rk8nawaNeU
/bpRtYvd1f5hKmAXYywdBrbFSpVDx/MTvTmzritS40vEoqlD874BXoG/qfIEyn9oXuAAxvnSSTzV
XP1HSKnUHfjXp2TcDZ33mobINlJT9UFHWswmtc4GIfRKOM6xmOtxk6shPhAneNE1+ZwX2I2ceXHS
IqUIPFe9a8702PZ0h92xAkLq1+8Uw90DUKqEFMjU/NpRmQkcc44PrWW+DFN1qoF3BkZtCdzMt5lh
G2Cdcmbd7uQnHZOiJhFplDc96sS1R/QpSJcCzVhZnU26IV2CbVWSaTONrsQRONHgIwJk1Vd3vRk9
6L6t0K2aTFdj+6TLs2vkKHobrEUo8TfKpMGkTM0hnqPTaYv5bF5GwTHxxxWl0tcmhAHQEjeO7QFH
q+PeeA2VQAxvt65CdjLTCE6lc4eS6eSo9mJEfBwWVReOE3K98NaMyM10W/E6obEIxqJ5Kf3hIS3t
l8rqWPG2fh/kWvqQGR2KmHKCrLUxMFKsoo+MpjwI+awP0qTakXJCp8/aTeNAGnoo9qUWXXRReae5
S9xghZghOTaCMCoT+XuTA3/H72yRvw0zwzlURp/cdF1+kzXY35bRoiwndnOYqvcNVf5oO/TmGwlL
yRq5QbQpLfNmzEnm7iN0nHaBx8PXzG/4rr0TmyDYRRT/S2iG/uwUa7UQQ3g5LypP9CYFAXclUEvH
f+mpXb+6UVseR0sgQ2T6obT+zcoeuyqFrCWl2KEPfojNMt5MtSc2OHbsoJTfVdkN50pirUIh2iUl
PDRPORuBcHpDAkm8ATeb8y3makuI6H5EpKi5ScyqaClhtQiFU7Vh1+OuU9bEtlqoVK4P2mMs9mFD
ccFl6AgrbBuwlnqWLrfSsy9pIvotZzK983F4MsmuqEUj1iHgGSKStCfPl03g6nTA0+ZQoHXBpcbq
qD0MC/Etmk4CV/oKSYJiajXPc+Z6pBsAApsafFAhFDCW+Qt5Rszejm3lwW7lj1Dvs31MGggjOQbL
/OrJZrlhz/6x6mZA9RBndz1zIb3TFJ6WT25EV7RPSdMgmI3Y9KjENE6qrwknAtBg64jDJJR4MqK2
1ZQ8Ga6FBbZqH0aPAHDZD8R+dy61OOAsKz5rT1JB0IRM75137Lsm33rxxCI4FzgkOKEMq9xjeKpW
0ncAssS22kxDyRRYJkRDkK9FLhIWLmbLKoOEQzzndwzSMeEd8j1O9gKNEJOdjU+lcz5IUWD8ANlm
pCE0Qs/7nGSZrUUGgWvwBtzM041PvXktmwRqNzIcjH0+AAXiUkLLXU3zsO9H96kOcy0wOkLKSwxk
W4ehH6XOu4R3fwpz8SJD7C2+l1Ot8WFuWR2bZz1HQdWVcM+b6L7EvcL6jeaRTg94rj4sStZG81Jn
V3NwU1yQ2098RW/pFLGbrbUvNUUKQx+tc4M7bcOOxCvlVqjKe9AWTSvV92ObjyVlwCmkDGF/92f5
MgH5ClREtCLXECGS1kKSbdQSwfUyVzcyaeH9R3lxR45XtZ1Zm2/y+iXHtst8QiHHQ3Tc2uS4ZTrz
xwiqhXAXEVQz9KJ+UE+WDLvN2LIsNfX8tbGoAc/EbM/p/I2t4OyYUIpoGpVTdh/xjVHjTpjn76yB
JXSrU4MYUfJ3vntvV8kPUk1ue9U/Aen34KbQ8jDaciZiDCe3L/uN9dmQuk12GdZSl24/HBK3XttT
/JSxMzsYtv/QzbjcvXEXC/NS62Gyo/9XspJnrxqDj8ZPRnPyharoQhhrH9rlIqUeGSCD1/Af28eh
lfEJjVj6Ze4Jj5gGm5yBAThCYYX+NibEABYZqrjIRng174F3dhBZvQkzJ2emT0t1p3vDdkjsl8HF
7DQ5DbuyaP4xI1zbtBoSigrQevU1lP3OioZH0aMTk+M3Z+7GXURMaS0qEpwQxMAW99eRhQu+Cf0f
JAuPW7xyH7OVGXumTcjDWTOt6bLcclq0GGiQaWMtIDJREdfQLLOjmDTURr6/8qsvWbOw18snAEAE
CYTomrsSv1qT3uu6/TRk0JiMplHU7L3XykxpQqJ3WClj4wEtWcfzF8Mmxnes6lNU+4QJOGwVZY3d
P9TzTWa7yRkyMal2IzudobgtOUW4rn3CBgfyMEsre6stq9xEpWERBIFU3DBxXVBj0aC1+f5edSXQ
CaJVpTcdrBorRaEjSLC/ocB5qrPuFveuA+Rq/MxFma+MSVQbFxpc0jYXypMBKYPZXlOPffMlIagE
O4T1QTzOphzpveJwIutVb/SDO35jjZk8ei7dRqfriRwrDshCqAKWPpvyYdNHCQgwh01bjFpGUgVb
tRlWR7qi3+ceX6RrOzcmFlzQDw2Vl/yOpEJ/FREkGURAplYGI3YpekGAYmHsnYR/P9Otb6lEbQPb
91ub0gJHvBsGnrMAw7qQxhXLy5XH4ImfsMMRyIAWaC2+TFfmQT0Xaotw8KK7U31A5UELdRC7Usgd
F9DKSKAqIHmJD8RCwgoi1DPNiAZJqul5apsQZadBBG8tDnhACQXo4WEomx5UIapd1PGJC2d2VoCY
8Ddqlybp6arU6tZOmjOmXhT3aPB3HqXjI/JgTkfrtQDcjjnIof+AECtm+eoQrmh3hDK02nCnxYa3
54qhatCm6EET5syhrjfd0C4Odm1bJdAIbSwxu8Lw79pMf3dhXq4NUj97oJVny33OYn/CBb5sjxIB
AFPvAsanndLzT3ZWl1k/mLMmbofKB2lDzJ0/ah8tPolLT6VgNwkUs1bWXDTioGDUJdVmctx+W0S6
sXLymx5kJjj4lTMcUCHi/7T8tddDDux9+2vsdiqIikcruxu6iQwhZE+bMoSiVWqeB6jbDtcV/sa1
RpVB0x4wZCBwYh+KaolFoAooAlE31+8E1dJdrvk5J9TAoj6zLrHtPhEpsYM01+3qKauDsp+9dRWT
akACPDvosxtS7uw7pwis0rjPxXRyEpQ0oPL6Q5yNF1NUYEBsSo9OXKzxDlKN7lmij2Cq4vx+Ts1P
elNAQg7oz0b0cxDQjTSmCj0QOxfrX+rIlw+MzT+8KKSI4tPoTxKzx79spZvaOMToxu9iRTIYEUbk
i5Lt2sljE2rqYMxpvTet/o7OPxbpBGV0khjIvEKXQk5GobqvUq7F3L/oY/8aQXzYzG3KAU47sPLt
CEOyjV5YiViByUltAsKJqiw+zA0l1Un7gA23DRu7f/MmdwcvcbiLG/JVbRcp4aSDYEIJFkOJ8GBq
i2g+DpqkjNDLbscsvmijxk9Ufh80JPatHvWcHw16BzuTa9c8OxaQD4nfp1v6RFeS9tUV5qiBxuOv
x9d79eJ1/fWz658IqWG9uP7N9fH13l/PgWVL6IYT61wKvAI+e0gsakZCpwnz8beX+fmu//ElRQbh
FcSSGfx80vV9mA1pQv96859/uSDd22JIWKVBcYrCcN+nAmfkX5/v5+vkrXHWQfdvf3vZuu5O7Jni
3d+vfH3884nX/6QRzmdEFsfm+tLR1V33612uz74+73rgrg8jlUdrLye48frw1xHVgejuYsx7ca09
h71DscGnVhkn5QcZugRc6i6QZkSOFO/6aNVnGjuXnhkTigU7yZRJ18T0pHo2xayZ72+IM9cDMZr+
IbGSnavbRiBbKmEkuz1njHAJUlHbkF/Z8pMOVyRYfVngbxJ3YphXeAB92vdEjWthhwNnQn7s5vkz
rJb9ZKFncRAP9yiUiSZxZtSkTgf4TF9aJhPB08CZgLvKM3EVp75Kvi4tjHrSlrVCeSmt+TNtMKx1
lXOGjLTz0ZJgzcZStdVy7cZSxD9ks8H8hPwuaPo2wZrgrwYV3ukWA2qCpQpTQMxZDx9CzKUHDZ4F
oH/rSobIHETCXGCFTPwjcbxqE1vg+GJ319GLX+U4DcZ47teuiz66VOZpaNWXuebwFrS4rNKDuwVj
xLea5zY3awDCtGs8TtqVlY0HJra9VgrAhBFpku70aVHLmwbtDZ2OtpbmeEaas7ao2a56PKOAwGq8
as2wiSJrS2zAO7Icdg7tFtGhROCVbO2xCTfxUNMyt8sXlbnfisEag76avg2eatkg2gzcVtHjEWYO
NDrC0fv5LZLmU5GxvC0ZyYIeIGhQvALCRK01Y4c2FuEvzEgtdvbDYmvIjcTHIkoDPYnnEt2R2FXw
ywKiZsMwNoJ6ojJgW0TXdy2jaZ+x3ejw0R3aAagevJu3aoCX4tnp0xCyrnCvoBn9Hfc3nGHl0Y4i
Ti2QHewrJjUCmZXYAvNaGbE7EENgBgDKHitKnNUIddj06Moj7bxhGCP3EfGC02raOlGLl7vyj+Qc
3pdLKD0SuGIzNu7LYBXkCucuWcpZtW0n7PBMCLNfg1Xtitt29l+whhxJ3v5UY3w3T3Qt7ah710dS
OBwjgy7XgkC5ap7c0mtWv6kP735ajv4r79RdEedt8z//bS6Cvd+cSPRxgdhblo3xiaUSur4/BX1R
iLoz7ihOTRNNF9Vr/tFL6SzERnaX6ag7Yjt8cojR2WgKCojWRuFWSKrCqgNdpFkH9PU7eigk9UrZ
nQyl+fc2xNox8tRtyolQeM0jQ4H8v3zwq0Xq7w+Owdiktergd/T/+uAzjHl3okZ7oBGcHjTXQa5B
OW81EsgMS6WlNJgIevpZdOtAqz5OFhiffz54iy/t74NH/cO1jEUKKVjl/Xnw4ipO3DFS8QGxxnRL
XtIhNZII8mtvrP3Z0/aYcQU5dY+ChPsLnsmjC7EwL9//+XNYf9nJli8RqShWSsPU0e26f6H/02Ka
7Dr1JFElIXYboh4PHeE5jc4gODTJWw8baFdk7pOBz/JCDBVSa4otfWkfyrDRLr3fVmcW9KuawMeL
RDDDfIWbMzJAWduSYRpFqHEJPXkKbYe8vQFxttaYqNbph9dkxgU5XN9NgbMKLm2/HwmmAuLuna83
8XKvzea3f/63/8O5u/jnbINkZKHDIli+nt9cdJ3eiqjtI3lwDVOtBxJKN4mfThtDetuSnJvIngke
gwxpw93eO2Z5UGNOfz+bWbaP5xwE017pgw2iVfUHkg0IHpR4Nuoy7HdEqpr7zoSMCLB4e/3k/79a
Mg2LqIvfvpvgs/38r+9ggNrp5lN9/5//3n8On/EfguZ//8m/Bc2GY/9L6MQwmBbDzK/MDMPV/2Xa
rk1NVtiL6M34X1GzaeLTNPh+Hd2zbReN2P+Kmg3xL5Y2DgZKS/dQ7PvG/4uo2bDsP65imz6foLrK
OOhiM7RtsVxdv51G4HuzOUEy8qiXibbP8BDuYfLjAs6NC9He2mtGp3JV0gow2s5+FrMerUx6+8iT
S38HjuIFUyKl+xCkAW5FxPYgSo+troI2rTRgtcg9XWmABPDZxI2tQZhlS72vA/GXV458GHAPna20
eYpLsuXaeO/ZrUZeRwTgO8yA7rlw/n00M54ZUn40JK2hHra1HNAsGqP7IXx2HBnXCRVGdhFYRhD6
tXpJQOrg7a08JHsQHgE2vZrlqFu0QUEtCYRed19JqPaz3ppbEjZYOzNoXgABbubGfa5ymPF+A7R8
3NsuCJtZa52ThOQ4dlSFMEfufcmUlKOdGsmkMWwWx5xLNXKLUFJjhaAdgh9iTz3Yt00/fG1qAsSm
0t7VCYFrxIZ3iELcL9jQXkVu1zeD9O5NHAi3fVvTcJiKzVCl6n4CpHMQjUfdIKG9ULSx80AFPbAr
r31tRPiDjM4ekJGvtqNFVYlqXwlDgz2KMkgKSzEzEcy10Y0m348JNgZ8+jeOLS9qDPsDC7PAyFyb
lNTxRwFo4HbotDct1u8a3EAPyhlZ96aNfMxjnCIUtNjpoJjpa2nQMgQ+k+T6DzTmwymO9K/MPFip
PNoZ4ZiAgtXbdl/N8xNoFUmZMcp3ZeFVd0qm8fq3a+4/zOWLdfm36eh6IjP2e1wcOlG48G/+PJHV
DG1fCxuaphThUz3s9o5FNhZxgdMmhCZ2cIwStCBQApUlH7oDsLWkgiYozB2dyGxuex/EiVYYHgDI
YskjNu69fHRwCvXWXbWigyCfjAK62DwJefTK/j5O9X43R8m0waSyNY0lxrgzbjKDPJmSJpqPJRg1
37hEKXo7QQUE07wXB5ZWzmfSYcjug32OzJB8iGapm5GgmlEEdtvsq1emn5Bpmtclf4rp9KXPOueB
whMLyeHDVFQOezI+N7502ZdYxW1iTA+NjZDY6jBseXIwKTihOM8tHZheq/zHfz7g5uIj//OI27q3
DEJCUFyzHfuvibcUrpChXuaPXoUjNppa79hG04bwBYs0A8T/ofOay0jeZueRjc8poZCHC/uj1TUt
SGNaEtVkSXiVNZsNIh/p1eR7y1D1GcICe3bzEhtxsk2ECahsuZEVu2Zj8S005WAck5HgPXw7aw1f
2J2RUAKLGrpy4xeZ2+kxK/vXBov2PsniO7RrFOZiD+6zUC/1Ai+mzv0MusygmV3lZw0dDoRj75jB
YYHHNd45IoR8MJrocfP4SFt6WKf50K+Bd1M5BBox0DAkcpSU+W7WoBmfm3JugwnfygalGhsgUb7H
eiPuAIoeiU5Se322vmF3Og+1SS4wg9tkNfFO4SmjfJgULxM8Kxufl0NzbNPawCDYRKw6MZbbKGHL
ZCWIK2xZ+ERGqzX5aSTSRCz7MhXZZJYZSFbcm0wnpN2YHD+wWmeH0uKgYgg5fQF9uOxRUif+m+d0
X4s5PsPIDs+l/ayaIn50qD+nLXa8rGHzL610FxXRQwtfcU3RylzTdfVRI2OwUH6HkY2WR0v4Ua43
ON8y7aaPFsNrMjun0jWeacjfIn2otnqTjvQXcU5lTTxAehA0s+MG7iirZM7m6aTP5MKZLMSDsgSU
lqX2TScDr56GkxZR4WzZj65n4KmnCiaHVQIAIsU1EIPsDraGt4wMFrKW9XFbeZo45lYarwgxI+8V
o/ijEN2+7LvpOE3y0vdocLnQv8EkBikGzGjVmUhvQpF+zaOm2SuA18cYTlnb6ghFrbVgX2+asPYr
p8blqpcn/Pu4QmdIUMOUbyfD2IYVDoqqmdPbcbq3ImXfhR0xZBhBd2PsUO6YIJu5vlderjce9e2S
uKrjxH+2kjn01Vw57F+d9mJn4bTIOz8sM5ZbvavTrVEueVNmuu9yhcbfaXZaSJk8H8xxn+jU/PpE
pmBqaayawGjsmbb0NCPLoNMOnprZ0RTlHfSor5AYh/0/DwP2X8tvMg8se1msGC67EY/t1J/j7hJf
WxsYLB8yiFSbMTFGsCscjjcibcK7fESroNuo2QrhYDKBAqpFp6JBOlo6bCxJL04eVAH+ytHQNxOT
O8UYlbu0fNFD3aESQexAbff+jYZGhRMFnDvtsRvwItoK6ejJ4FI/hAXyMFGWLaGwDUVbiDFB4fTl
KaPw8WTozm2WChRJUXGc+yha52aY46UQK8H1+djKJRVRzySMVLSrdhMe//kYGdafk5PDQSIbzdBx
oVq+ZbJu//MgmbIP6ZV42kOSLVISrIjQqjDc+l6C1cOhj+bb9X1aiSMNahFQGPShMaNi89ibFgtU
L/Un3D5UuGeEUJ7K+xdZ0+MzWAIdiNv6NmPTfIxJ/yOgu+vGc+OgSnGqo8g1SpA1CQKK43PUWrRY
0PRvKlG+gV1PaYNBXh0crnYNShvqkQnQz5KQ5Xo7+PLsv8ngIR2HIWuJpSFttGlo1JiGtqH08B3/
dXeKZCfQdBko9tg9nEBjuuvaJIKbqmsVjdW2qGHeQB7i9ccYJKZu4pJe+2b4ZVSWZB9ig9DHXtsV
I8J4JDR65pmXisiRzaD1iIctZzqXvP1ScjA3E4PPmbqyvyaDDax8h44cKyyqKM1bCtctnFnQm/SC
NWpKk/7Sq+iDpPEvyCH8nYkOG0aKhONZr0qQzpvOmTBokBAQkWG0zf0KnRmclLUf5wO4KYBYJaII
qp/ayfUp3ske5CK67AHwb2tfhtwqaVMpHf0jza+JhOATbgZ6tmMyoMXKEgZJwhNqvlEzHvY41bBA
jy67xwK0PRTDFAZQ+g3ShrurpodY8yMSx8lcoHbWPJi4cs/QA55oQoc4EyjRCUi+pTp3sycRzHCz
H/vuxz+fte5yUv5WZFiubDYYHpJbqiTs8HFW/r41GCqj0eRchw90LP3A76V/Ct3SP80tUAHdNl/K
Wu01bR4feucrjuDpAgzY0BDJW/FcfdJs3uFzSDeanrFTMMcGNlJhblGRj2c1UE7X5gdtapLj2Lra
Drv2vYa7/F3k2CeA2EQPpfJyyMhUdW1YRjFF8I0jEBuUDiGkvqh7ksXVeKmQUIHKreftDKD4bMrO
X0GlDnd8jC9uPEBXIxWDghQg38a69ON9HiJyHZewt/9D3XksR45sW/Zfeo7b0MLsvTcIrRjUKicw
JpkJ7QAcGl/fC2BVRRY777WuYZvRwoDQREC4n7P32jZiOOo6pnpn+QRW1rQZa0RQT17oQ6oftV1n
jFRKzcA+WdicOHKw1/Uo4AkT2DoWSb4RsU7/ecNrnvp/b3kqGlTqdJ1URRyvX7Z8RubSaHbWHWNE
rphxol9H2i06qeYgQ7QMnKJebEyKS7vtm4PajD3TFYKdy1Yjr7rlMFY8S2yTCrqrb/XdcvBhKthm
GQC3LGi8J0Sq1bF2pPg6XqkeIkvDz4jhE8Leu0XUHpI6unLK+DlvVBMmxynM2pPqFCiLi1Dbd7o7
1YqbTW1nHuZG5/sQZtaOI35E4oGcuyeXrDBU+pJVdGoJ4tUKtGxSjXE6MmJc6S5pDpobD+fU5AAG
Cq4elajaKOrADMfLzUNZC/eUqVS/Kx+u2CAA9bvJOYYkS9KNhe8/em6VRp7Qc22GJgmvHNsIVs0Q
mg+qBnvfSFCOZRWeUAYSHCQH8iIwJ0QZ8ysdCUmIimOr9xsTRvyyrDRl6RXUzOrSerE7drmOuc4a
CRw5V25oLkzorrsus7VVLGztmO91De534NnKDmR5daOZXbTGCSLpeKbZVUcODwFRCOQJLMmbtLmL
RnWj1D6qw7q0z2h+capHajj5414ao+KQqPqlkcPX6fv6zU2oQgLxmzSnkx7IWAFPdW781vhoCX2Z
5DqwC9KVmIQ5WiPxqkxnVzMUNy4H3ylXiXsqlOu009xrWSpy44b4/Ux9NYq0Opu0DEtVsQ8oZ5dT
6PKB3lJuEdGhx44yIW730FaCJ4OYIEhz0XAbEfEkbZJLELY8Z7WrPXa9tweAXa1Ej1dBNRXgh3pU
rduWFKRaccURRetNXTxmehYTcc0sR6/DjW4h2RMVRxXI2UhvjSMiJBz2bXNEp+AtYWv8gE2NWCW3
SbqLpIoiNUsejOgQRmTvlm6Qbwri0Eg7YdUNqq2Txe9GnuV7IEnvgkOKaa9O99EFbu8mbHYz1ela
9Gjuu/reMAa0IwMiMYc8S8jQgXrFxnUX//koZuzz9SimPMd0VEPeNxdsvsxIXaFlTZW05Z1l89P0
UCKIt0MgVFFROXPCBWDCaQ1MvHntJMq9HgIA1+EHrdOuL7eDX4ZLLba5WjK76w1LHo3YbNaRf0Mx
+tbUY/GA2tfW6/FW1eMQgegwNfBD/dFzq4lXahsLt1UF8pHioY5da6tiKgTPyLDMkMCqorTq9qE/
8EvQRrp2E/+jdds7NTW8B9Tum5yf+dwmfrzQtVhufAooS64H7hoFdLHUW7cH+4nCnuoMpric9jyA
0GTlKFg4fK0gPCTE54EFnFwwSKbg8d2jMrru2S/zYMpOzxaFXQo+OMBq0BhHZYh8pk7eSHM7aF7J
yNvHcTI+2BqI8jQgtapEj7oUxW0ratLhoYc9wqgqdwRUJatU6eOHzL+3venZ6qhc9b6b7j2zwogX
gVIufc5uqhPcEiyjXmEhRAasGqfYt2FZuJLKh2U8VzZZY+Gg46stGee3AG5WwaBO2A3nHeCwuAsa
1aZ5FQVHh9CURZHvhGd0R226VAexSb9/AAJTtESHWAwH7nByLWtqCNvKI/k4shjoRqLZGwkTul4D
baUAJN6QwbklSZQGi5ORYljmUxAVWklETvUk2SXLo1bEueoT6hqd8hS15AYKv1Dpv1O7dmA2rRsu
qDkQwqPQH7BWlEcrJ/nK98mW9HPidRqb7AMDCyqhoOQjQw7a+KCCoAzYgFvDkjRxt2iSXToRbsMg
foZNkhEfpBqrtMHEKALMbXnqMYet/FNL3/GW7UC8dvJOU167z+062Vq5AQmWQLVrG9eak9MJrLsy
e9fMawag/hs2qGHl1xyRhDmme2QkBgVFDAcmmXqRGx1yQigeU836TsFGuyqntbr0jl4w3pVlahxS
ipkPKZqMdaDhKLGjp6xS9OtKrYwbUODOcjJrbdxKBTCuZi4/oZfcuVi2FknO9NtMfvqy+26Xrn0b
P+nYQsloggve7+rYyG8j5SPCpbaspXSPIG7wCTgC3WhruSsNitijOQI5o4qI05BAL4A6zLu4DDwp
FXkyYc21MgkMe+ULdWWEXH/7KhsW+pgh8Br0Yln3It4DY3ssgrzZNqogm159wBrFDAkMzKvbZiTl
XdU0LU5jYNGPy+sPzYjd45DpcuPUQ030Q7QJtDA6q5Spb7ug3ltKa28CUxGcXovhKfHZ7ZhLhWE9
vpQ9QMc6acUqo2G9HDiLn7JUJDtTvBYgF5ElOM5OxysNDzS/cfp8wi316U1hyvumdgMyfUuSDywv
vRobXAOeT3myjXqmcEo1HIImfhYRykyXKReJqx4MOEEAvAhoelu6Fr5kmlOip2qdm9gqqDnID+oU
+hnzgbfqJ765SEL8qE5qT6jUallHGm7g2n0g/8Qy7hit7BUxaifXDB9jn+Yj+TppXMsd6cZw5Cor
mxBMzBqZGyyQ7/i7THErZEqzt11r7zBVZKqVE3NQkSMkwmhcZEjne6RTuO1FuqcZUmPUMPwD/k/J
hooCVGDEdYDq0jnrdED9y+4eXm2KcmXot0Y7HLIsxc09DQkH661OCwIFU/9+9LFGDEAX0MwM+pl4
x9QbtkUTv8+MGnVyk+s0w0eldfETEyENOB7D7OCflK4czx0IdmIr0Ya3psncV9Xc3agZr45wdmjb
XiHL6qSGDvS1NQYJSR0j0Y2c7owq8dtIsXgNvhs+qdvd0UPw2GjeDQcLmfZq053Toq+oNRk/0zIY
10mvDc/mIK4DidTGLErOaWYi7xJJFrD3pHmVeHGpna9qchvoajbVDiWS83ml/EcNoYc84++/pte8
58UgoyCs/+e//rZ2Fb3LvMp/1v/xWdsf+dSWqb4+6W/vXP3P/HDwI5+6OX9bWc+dndvmhxzufoAj
+PwWfzzz//XBP/pDD0NBf+iNXBSBLRUT53v9d2ynMzV2/vf8f/7xCX/rLF3lon4TX1Cf82v+bC2p
5r/4EW3HVJkrGKrJFK37UdX//b8Uctf/hQBFo68ElojBKJ/0BzLH9CZkDmVyHeCRZdL4/qu7ZJr/
MlD+YebQyVK3aU79k+7SVAb6MgaybDpfBn8GMzOXRvvfZzLFmCe6T6TDtT1MIcGUbxDPi52g6rDI
FHU/itzZxKlxzBo3Xqdt9M2t3JoMN1tDJhniKgyPnCTx+Y1BvGrET3dKrShq61V36zuzkDGKN04Z
nJ+JXEatAr4bci1ezsrKb7POIohQDzjzo599SIb6+zhi3XTiEZsAmmRAPK9h0jNoFFsbCg11okG9
nUwWZHIvEoUSUepT27BsIkZSs0f8ZRqLjkwKI7mhsfGkWNmzMSjRNv8J6x4Wu9xKd4oha8h5DGUy
bkt6A8vAT7cBLwM5gQKaQKsXrvcN9oThozcZVLP1ljSu6Su1GKQZsSwGjzNr+9aPanKb1fm68SQx
aKOMgX44RxKUTTIkfGqqzYCGuEMdF3nRR9m4R9Gmk9lIBSS50vRK3aou/e+eMCRCbdeZWSHZT/Me
viJWIiuxD2pIiyH0GIvSq1xZDB6R5DfNCTdAEViEUytUg4Iic1dNl6x15ICrWB9uQqyQCG6vS6qS
epFYq9qcNLaGd69EEYR8qd7ULQ2IRhH1ckxC+oDFPXkIcs38bVzoZvoCOBLsoJ6+aQ0BzwQyBvin
LABEBVHSvutujLh6hdtGatto5GssTAfdy7tTUYYbmqrwiEmLo2KbbyIbsXrAFmBegCSqd75paXtn
0xTaYKRUoXUDhoFFTqbfOHLKdYfrsgvlMXLTn3ECfrXP4PWQYhXWngkLhfdAJPjkFBM11YHHEqb6
W5Bb/c7ARkAGQ7tPk1CsgKj42KrL6Yftz4pRMsUcSb6NJrSHmAJle1fb4iDdcKRcZaP3XcMhTHak
802MNbUfwKyLdqjxKZ/RGZJvZRRvWU1wtILslyjS+FxqcsriHW3aeydDtw9KgEjOkzETYjjpy1T/
SbGk2IdZ86JGpBXJnmAGdCPrPofkZ0gUYTXVrtreVfl7MvWkYqFD9QhzsTWnwpqqOsjWQv0WMxok
R4ndMQyf/NBLjyYzY67HcK0Rv+BvzTSEgxpW/H4R99EdFxOVSeG6NN+tcitClLGqvHaUTjBAKZhN
Yw7DykFK2coivWuRwAcIJRXbgQghz4ALWlBezyIsENITaC5N540r80fNCWypjkzKJVHqU4BCNfQR
9kiMEaK/MlTBe8cdVsCyaXBycX0mQUQs24oRzhQWttEsfCReUeyUMqcnw1RdUJfQiETQ4peSgOu9
g6jtRnYgWBtRwxcvg7UJ4kZGCMP9MJfrEbTgqkl3/GrMVOhgbtVSVjSYSaEmrzNHLze4xoYz8NJ3
rA+2uFikSPqOSXdTw/WSzAxBDDotIEV44sLc9+yzMoD8YUMtUXP9mETdG0DhTV41/c5qongx2sjX
oTfT9okyPJZt3u1jPXwpvPDM8JMWhItmHYgLgTFJoeKBhdnlYn6kaBKCAMjXqKVpHJii3xYe2e8N
SFtPoSiTpy8BANFlJ3pji3D7mkEIfNt1I6th3yOhTU0y9UBsbnRTeXON7C5JwzdLRNciM6xrxZkU
fz4GdCDst3EDq/IxitZpqg0rLSZaqSdokxSaLd69fKPaEXAO9HY1yvCdNAdMX/1KafaNlcrrMNaT
Qz2lgYimbUhPJJMsRT/YyUNEbtoh9cLqQCIC/qhAPV7ump9RMazXiaWbX/P52PTCX9YpvGDYHhED
xK5CLWsKd5mXyH27GRX7w0jg14eGtp1R/NqUlcd8vDjMq/MNIyCKjdifa9qt47J0qn47VN61ZlL1
QfsOGh5YDq25LriuxmpvTyWl1u9gbISwiThRr+wQAibzDuXMMJzWBdLwiAwDsrozgYpIR4M7L843
FZOW5ci/hOjWyg7zjei07ABOD5DQX/fBPdVWAnrRUulHuPBcRjuyMYiO40wYj/LOiHICIAlIC/Tx
IadMR6iGex4tVD9VlO4Gs7lWFchf802B8IPclXDfMHnZCqklh9I6sl8lh9Cyb+wgeK797JZczhqE
Lhx/8kPd2vX2BtmwKVKhINvJRF/X2vTLWVq5kXVw39s5EtP5voqmGR3Vodt39WOGbJV+xMpNqmEX
ZLgcdUGESe++1SQwMPsqj3BVf6LnstaKS2hl7FTX2I0h4lTQbpIp+EN1zgR84PsyFJFTcMQY4+jv
XjtRI+AeBHYwrtBmW/T/PHmYb7wJIQOTli88L2o1p0cZ5HRpjcHZKUS+l7WNTLL3uIAnGXoOM+eM
e1FJz4JgsM/Jwbx1rP7eVLP2kOWHENrSAjwBXFxNPYHvbvccnN9U5ombrLb3EfPejYrThXaNvsy6
CrGvGaTsJwnMsXkPMACGL2uTFsec4DJ/0uXmy31UtiUhLLh1MgSw6jqatkhWxQD3Cmxe81aSUVFg
Aix/XIJQ5qVxCnb4ch9XRmaUpB5AT2oITeJmrAeah5FEuTrmyrCkZEwcoSRVEiR4DyfP6xbt9GtE
EypovjEAP6+RKr2IhObNtDuMCodvYGKUKVX9pz5Qsh+CBouNv+3cIQq/h2n4rvShO1B4Zffup93b
jfzscFnNmLBmu/mR3unluJ4fyjBQwz5tEdfgE8V0/fmM+TGpmBuzrcJ4WRGUcnmnVlB/BrPRL+Z3
Q2Dwxyd+vs3nR0zfYF765WPm9SZrHt2uZD/96ynz0vw2n1/n8lGX58z35UQCmYOCwyWLnW9fHvy3
q/MDX97z86t+ftz8+Ocd8zb75d/4ZXF+FpGztLP6PgGsIZX8l431y5vMi7/9T355u18e/2Vxfunl
5suXdjITL5XbbMyUgTnMvvAIsZruLz1L2uWqtoUZxiR+esAHfIBiaVrMgoh4v3xanNet7JGDhEM+
tO6dCh1xMBL36aII4aL+20V0GCHE2HjidFN81DyUFkY/5Xg6lKgIpkwdMkGnl87r840G5hHUExkk
WqvJXZG69aqoetyp5VF00z8BJhYgnK6uVC6ja7NtqS6nGEbsKZhmmDNqTC5EBC8X105WHsKYHTqf
zuHutMvNq32ksude1uc7lWnPn5e+vCTv0nrX1gyLyNo7zDdySuuZl/Qk7ldmzDgAdHx2mN+EGjhh
6/Ni61PZJTiGj8/me+fFX+7tXONFWAxI7GpAiUAABAWc8tXWRk7GITksTayk+7otSO6IXU9Z94n+
CIDtLdBpjGBSJ2Ztuqmnm5jB8ITkidf6kH4Xgw6mCp+iOvbHxCzIT/Sa3cw200Dw162HtayocSeh
k5u2jVF/ZB3GnPkNmZgCd5zelbY8CFJnb0fdx9h5N2VGmsn8f/iJfe9PSZ9iPiHM982bgXOvs+d1
l++nT1fMlqhlStR/bkUai4zPE4yGB3LerJVvZYDgpmwhRkovLY38dTESRfv5FHP6gSXev6LXrLUq
UxrCeFK5GKH9xaTl7AffuOuhTzAk6Fc1IDWCFvrdzHEjCACba6RNVCVHJzl3+rG8pD5LCCaIEPkK
8/eiCN3va/16NETN6M24/XziXz/tvCqa5j02hmjR5zmOjZzi+HL+lGYy6bSTH0ipQv61eT2Zs6e0
bFfkyZAai6pT1xpwF/ycteiuGrSnuznw153GPl2EIIV94WcRZshypu0//xLV/NZ/rc4PRK7xI50g
XYMnV1aIOxkxovEH8M1t/RLKS76e7JLzLzPv1oHaAglieuHn5ucuOz823wzTT35Znf/Xzx162n9/
tzo/eX7K/OjltV/eqhZtz9jjaj7k5n1t/jLzajZH0FzW56XPO8cIEJAaOOnn7xUojY14y4IjxaE6
fyxzTY7kebGfD7XPxfn4nr8NI78/D8Bk/qDLVw4K4dIcMU+K1zyYE+hvZu6Fiq+M6/kwoWySj6Tm
md9yKYqtF7YJXdgQ0Pf89M9F8hqyA9IloKcMn6YTw7ynzkuXm8t9A3xE5Er6utAiogf/PCfN/9N8
U7cal/x5kVhXxqfz4ue3L8YeK8FVnwM+almu8mHcAITKGBynFRBj87s7fxFTHnRXV/fzxobiy2E8
fdRl21/uc+guAyaC0H958vyRl9XLa+ely894eeDyfl9eG4nHJiGWfN4W84mzcUIpdvP6fOSxxZP6
OK9/fvmxwD8RKZ2K0uvPX/qyb3njW6AoZCbNG14n54JDid8gbKD2L+cd8feL81t8nqr6fKh2bpGu
oOfAWpxu5nPJvDovzfddVuf77GkU/I+eNz+58987EEr7+fPn70ewFrvt5Zjx3Wk3/tyZ53s9XdBJ
urxgXvp81rz4df2Xd/3lWV8/4OurFE1GyxpLxqiCJ5i24XwZmZfm1/7uvstT5kf1eRQ4L15u5t/j
sjovza/7t+9aaC5b4PKS+YlfPup393151y+fFEwn/F5dy4YotfmYrakkGG1JmOpfkM15aSRDaMS/
8SfP8/Lw5b7xM+Jvek5Z/8UA/eRrzm9+eernyy/kTaJG2wWCNU7J0x5tjwKT6OVA+WX9c3E+rn65
d16fnz8fZ3+8Ekd8T+Bqk4waJT0Gx+U7knwUguZNCsufyVMN/QKDQF1SfPO6x6QXcAirRn3kdNJP
UcrOLXVhaC+0lB5x2+3NEt7XqNnDqzDFzi4N5VHXfA8OTV6udL+9h0sTISTr0aDGSbjHStjTIL0T
PdhIzZj6KFVanMaBYrwT1MAzzexETjLlRuoktHRJ56W5ViLsoFoHAAM1xnSO+/oPf55ORrABzTSp
GhGquLOzdr68zhfWyw2u4z+vtr9ccufF3z39y33zpXu+7/MTfve6z0/oEu9kV1uaukz9piHdPKyc
j93LujeNI8mRZoY03zmvd9PB9Xnnbx//8nLbqhGP2w5OhXo6qc0vz1xHxNfzM1timDZ6X97ODwzz
Ifj7RTIXgKCm+bsWSXsJWYwMuqEDpFAjFgDetIy78N0Rp0Yp+KFz8kpNB4rLS5Kl5iaq5I6CnXPo
VCOFl24ROFmbT1UR3WjSPrm9dzYEucAuXtuJjq5XmUWIn3VHfvN7oeNBjDg9ryOG/jsUMMR2jw7U
HeR86CfHatUQH4jBW0G/VZGfBWGOqO14QoxSZ0RF2BzlNzsILUJKGRkS2lTzETdBqgY7H77WGnOG
XEQj+c5dSAYFSoqd56Oc1qzkqHGd3XGJn+ylgD9yx1opiv9kN81rEPYYTtMMRzR5gz11Nqp8BF8I
CuGL0p0q8P4gUYWCAXP6nhagPyCrDqhS2AZtUjXLN36Ck8KnaDEULCGbICi3GwGyVPECXRjhImb+
oWjetQk8kKlyvbUL5Wem9MM6A5+yLsB/Ran1hOdjwBrKFBxLxg28iLdwaIOdMxJ7LgS51v5zY5e3
bhZDgILmm9ps1TYF5vjd8ER9boZ6hIkD5Sa2No707XWaiY/BLaZmdLHAY9NvmCQ36yERN2WuetfM
+94dUJ0HFVYydFJg9lN0ISoAk0SFsFg6E+ZWFJvSpLw22vEGmW4G+y2tqNyka6ZtVM6rcFHmwt6l
0iTAlbZ31quAqIlPiFWaCES1ZSim4UriThati7AwoGyhgUc3Jkq5Ioz7Li/dozWUJh5hwBRl9eiN
KKwcJ/DWpuvdx309YCGpotvYal5CfKAJwawPuQfXZnS1B+KOAS3As1xwgoqPjeZfiVGKDclZFLQN
5HZhRLqdRPktWs1CqG9u0SK9QUUDHQjaAJywCV0RN/PJ0UjDshXx2rhnMcBCQbtcLWhJUCjXnMds
0N6YfTKrNFNtIyrchb70+Xd7is6CMlOD/j3T2u92l5JwZuYHbOb2qTSAV2EhwSyA0s2YznrUm0hl
XKZo/eohFSfZBNvQ1BrMwiirjT3dRWWtFNErUe/9JqHAWjZyB0CjJh4itelVeJp8HY3qI/Osap1q
9oPp0+apxIdTaOH3wVC/x0VP/lObxAdh4bOyc23FLqed64FaOf2WpSm7ozdG7n0HRN3pOHf6ZrHJ
u+CEOavadRbXlZwOW6PnwXZofgROJG7wMH24WreLKrdYxxLep6jt84D7Wre7e71Rv4+20K84UyRU
EJoOjI/5mvSwzKBiybUsy5cJjbsmnpggGWhWbRXvrSmsNWnCN9JeCpzj6cHL03gtffMl3+g5Wc+J
XX2zO1oJ8fASdM6wGGv9ZHf6N8VtvHWuoFsgo0qt7obiHSdbeBurSCiLQvSboJIUm2CeouuQJ4eM
JxKKu1fdsdlJqBEPEfoCT3HeNQK1Nq2SQWqdqBa2IddOriFeVJ0H4JvoJisdZ6nfp0vEBEuv4oyh
q+yzMQSQduolpkVG/k7hfWSU2rK+22KCHU9pKG5x5Rwpx/Zrx9knNnNNLX320ChSqHYFCo5Bkcq9
G/AZHhkYOnVPYVlb00hudTe1FzI6c/mzrURi7nb2Ab/jeijvoQLr78iDijZ/7khDXZkuuNcu9ZdV
yoZUtPTYxUSASD4O4dSTbrXPXgctJYX8CpyAH0U0NxmSja7nRGoomKLMIgt3rlnb2KM4atFhGHxp
C/pZrh5KH6Ax7aPUWZNQ/WQy3kEv5HTwZ/WjK0E8mrF/q/vROpd+vHGbuloRCXSU6VQkVxU2Qq5d
uU20w1rXn81e8bG1I9qJUMIss4CwbRoAw4nxzKJs5U8zN+1diXSlJolq9OEGtKggmcFDhTFHsUcY
BDGha0jGMpkR2jqaPLrxiICgwED7GjqCj+3NUHbdlV/UkwJRGhsiLmm/FnIXERCJYH0KEoyIg4Jc
Qz+bwi7ZivAcRsekKdub9cr1XvHLgaSStIICNfipBPU7qGm0ZMZt2xnOHrwAqHKpb3ozSZYh0djC
CoMrY9QfLbXA+DUkyRG06MEY3lAVKudUH9ldwvSqUxQgZ1nc7mnKwc1p7WUP7RxK5ZZCAWm1WQuS
jGTHRS2roxtgPSSDIH3m/Ij+PZvI7eyoAqluY3CywgpQkMqV3FGNX0GlirYqW2yVGGhgjCT8Fmv5
OXYh3cJUwGQp0RdRy7/SlfZmrOOjJzm9Nb79nRnztiop1nrRFU1xfWmhMFvQ1qMR6gdXuo18qimR
D6rAqwwJMgGrOd0qu7+1Igs8UwoozszHnSGEdzxoBb3gnsPxqCroydi6AWV61EuEdhvRs1p17jp9
8326+srYpJuelLsFrFrc4U+tahfLVrnFixQddMu+7Qf0e9kyIe15Q/EIZaU+nLyOQ7x0vXUFDYN4
r+Yb3W0OUJ83ys0MoypkACvTHuGf1bfw1FBY5zpqvm7fpGwh9H4biVPsqKkIMxV/LYtT11feXRAF
3V6ihI6yca3bIDoc+BpdBk3W9zpMP5P9dmOlMAli8ImDDVS77gyw4iVp1QRhLruU8ThIkrXQwevA
CuvXECM49Y3RfUOQ42LIbEbTpUIPUwDg0BQiHHUFBnlVlo++duOMBPd02GOdb4Y3omgyWkpbOvFr
wNHWqt1PhR/LoheFM8KKhmm3VaamZXO0Wh2UXHI0lZehS5xtYHQc9akil21UvY5Iw0ppjA89dkBs
YGwGkXQLdhIdgoWyBb+MING1XgeUGn1WHDslJZWCFIWF0WeA/truya3CneaIcl/Hsl/aROJwkdvD
11Xo7IfN3rMHWCwog8l1cYBR3YQNemnGTYUXrAytGO9iIjiQpYaKucA5A8HY788+ZjUc9NZax0i/
kHBC0KMuWiv8KMR46g3Hxz7Kxd1AnhbucycY+YFIR8zUVWHco5JwF1VkKau+5oKa2hOGBHV0WYwH
rkp0gpuSQzAivgTQfIv6YhVYYLatdo+0VCOI1V15XvgzG5JXlCa4FalLnKSo73ToDRug+NauD9zv
IVpoK5tYvEFM5qHj1iQR9AyTNOs+dJ4z5j+0o10Y3ym4VK2ITpl15SjfnCAst1HD3GFQjko3dqdu
6lUNir1Box4ugpqhGGdT0lDDu6itjk4+OnsSmOjahzU8fE7KpU6M+qA5dH0xQhJckKTZjW4YRMd2
zZM7uD9liV27yGCaeVjb2nC4apEBJDBdlrZbD1tw1V04Il+AIriPlBtPtyEgTkpRV5d7CCNgPIHT
gb63YVp5wGYsizkDMQSWf+j5qXZAYs2N8iLQc29rrAJHPaKZjs6Tq6F5H3F2cNw9Z/THbHRXNmWq
oypvkh5cUJp17yP0V1/AKouQAEUx8qHMvKrTMF6NRbuLldbblEBI7AZlL4rHYd/5/lmtSBkJyj38
1HQdTQ2uqOlQ65aSmCEFUmekRuvMmM5AnPyMqrtp+v7gMQ5iVJVuiX8l1dsP2O+9jkF4om6VHuWh
UasYsjPzNhtXiF5ohIY73HGvYpgiGwN5rjE9rPpQIuMPtI0sBIklRXGumUDDhBDnJMK+UE9Tk460
jcH9liERXVVgGJeFDRYN9vVjaJergRFA7xd3sUPGlIZVoCVQvTFIHiALPl6lwF5w+a8D2pKrmOyq
odQ+nDFIkavHTBYcP4UoYWTLNIu3TBteSjzoiwbNAUDFCpI0+XwuUOqFNpY7T0hywVASeORC8v0P
+tg8dogWDiK+aVRjGqEDSXJF9gaB5uREFIDgJsN2HFBZNJrVAh7OUScH+7RhL+zQt5+9NLvvG/fd
cq3uJXe951KmclEZ6UcUK2htGw21jVPseoP9KzXPMrH0p1Q6zxXKHhqk2roO7PQwCvDjAheVUlfd
BmJQTSxhsNNEDE3RzO7J0bBWWZqR7YDYKY6URxEPESQRYPf5kK1ViFbM1cZnO5TlWu1TaCP8lrYV
s+fk1SqQWJP9vgk30CBQruAndxGmIfCEjB6uWsU4dwbs0NIgD6IY2hYePVBeaOCdnmrbwPGGnT3G
iybFESFtiO8EfDKc7XHwBLD4scTGCgFOtzrXm43idPRhUi65CZovzVqolDcRq2iLcSREKbf8hstZ
7S/6snIXAWz4BRHaybqjUJxOuFvZDXCGippDH4jcUFN8Tt1TopZEmTS19ZwxXYoDWvk5qrSlJSXc
eCRsY1siglHrDOgUqlBJW6yXSGXtuGpXWYB6jHHwdR1PxjcmH5zJ0qQ6WM5gbcIshcKbDYTvjl26
GMPRXtgEJ65at9pm8JfSLBt2WMJuM9vJiaHq9xzUgE18fL9x7VwLP4PA04NbtG0VeKhsb2NM/Hhk
zFUIOGKjStRp8DPiFbNzDjj2QGKDOPsHwtIOoWeEG39In9TY4DTPRQuePVkEDqFPFbGSB5nf9V31
5EZ3oVk/kTQL0TVI8iWo91bE9p5fQwaVvfABqHsBP57pjqBsewRWTckBTa6EkYOQckPvKSwgXNH3
viVdwt6iKBNbx8QToMXJCsMOGsFR066BtyCn8xnMaEQErrpgPTjhz5RtuSQrztsWUfIj6uzv9O+3
01fcx3bzzaLKtfDt9FH2HdWwod5ZdUAoVJwRfiHkqmtedL8CS+udIm8TAEJYJSX0ip8lSPQDVlT+
A8e905mCLIhdKYhnzRgdwbW2Rn5SSLkb5hUkm1Xhuckd/Bg9vEUKw2jwCBss9eZx1Bt03YEO79sh
Q2SUZxV7Kh2BHK+5Jap1QrT5xpPGPUHs9GBth3iYeqpBDNdNSchMRdr8KiqhYQlDC9ZOE5Njh4N0
Fsz+I23x/0+SYN2d8i7/vST4/OO7fKuSv2uCP1/0hybYs/5l4HuAxwDVRUXey/v9qQme5MKWAy/J
cTWHtDeEv39qgg00wYaO7t7wbGS6xi+aYPWfaIA17FVfNMDQbVAiA8J0VPgnfLW/a4BTo8HW54ft
SbRm3Q/hsvTl1Sxu8qeK5bx0ufnn9wVTYdubi6H/+W046PAx4LuQBPkaGSFv0+fncwt5fmVrkhPd
wmceCpLC/fQWAE1+TIFUU+7ptmSTQZLs5EPYPeVuru/F2Dnr1qDg6mraK+W1Pe9VLGIrbQ5CyOfs
YIIvi4uyXphvDULYNXOf3opsgnGadquGsOcN8kI7r3jwXUR+DQEikowBQgse6yYkzqJsbqzCBU6V
EzfcyXw4+KK9SuP2iUn8PiXx/Mqb9Dm1F1uHogOXaUhlE/oKYoWcfi/Yz4U6BBOd/Ymw1beuw1lg
+r2/augE45pwDpbaqctEV14zm3EvaabangSbxdAYHxpz8qzjOsXnMNnTkw3zZ0IsgvyKiEDOi7nJ
tdF1EJURarmpMTki1aXOA9p3GWsw26uNE7vNMk449dWFeNLjYFfZ1gRuaH92Zmiugu7/cHcey40r
WRp+lY7eowPeLHpDEvSkvFTSBiFVSfDe4+nnQ7K6WVcz0xGznQ0CjiBMIpHnnN9kD7EcYTTVOu3K
Y0i5BrsZ2HwDqSA/+zwo17L3se6pq1zr7e2QdYjhbiErFoYEwrbPzmCeIdMjzY7JCt4x4y8v6J01
BECSC5GerCfDP1qG/ez4qbPMGRu5XfWYmeYvGIAyet9ycxpDpJz7PLmtgjLYoPY3wWJxK8156SLl
YTJzAwhIsamt9G4q7FeQzWjvYT1PARNDkartqGpUJJklzKaGWDrZETm1ktI4igA/u7AcXVh98L8U
/Y3wAm0gNHxIqj7LiOQhwS6bWF5VDfp9fEoDK0d2EQywRaYlU85eJR8Z5DMm0ad0ERcOAIQSF2Z/
jm8BWTnvHV5WblYEKp+3HGAe9geK/DOHi7mKjHfJwsgpkVPMdkwYj1VcHu0uSVc6LySqqugiEY/y
9PLipkgdc5XZkUSTDko3NPWbacjMfWq08N1IhmPVCp0O2GzX27nrm/kzEP4CsbCiXLdd16+LRNqZ
qeYS2rl6iXKHOhn3wwh1zEdmUU0g0wI65hUYqn1RVqBdLdweRhzylm3ulcvUhG0nq8E59fGsVBJp
q5g4z3Cq2BCV1kdSpR8ID69yHS5Sp1v3UZN8yvJcuTZ2bUbQYxpjsZf094wgdmERk7mdiNaNXT1O
v8hOea7W3OmdhqYJg/0hTuw7hRhU9ZO3OIhdWRk+pqR7Rbmg2kIdzxdFk73bxQi0rNEXkqY92QXZ
8LbnWUlqabhRc5Ccj0EpHub+FS0A3eGh4dXeZSen7OGWtebS9hCklHpd3mAWXBwaL/wy4/Se7tGd
HB+Z79bPUZXEY8w0ieADNV+gqdVqj2pWPFaYtm0lrLhF4foysRAWTPWXMB1bRqvqbVSZd3EjOYwn
gnJp1Ah3Ka2N7p66iTwpvLXiboMyJOUyE2o2bIBlhRnokPNOWNEQrxDAM0DkniJEM5oUqAlvly7h
bEusYij3Et6HWpvi+KDoh1JytSl8MSaKFlODbVlU9gmwmOSQAMhfhXufEcIaqiLj0qgfj6DiN1wL
OhWdftLS4QxEnqahltu21Jd+M9yWiU+ew0e/w0q1cGnFT6NUFNDvCm0FK+DkW/YHKqL9sSIQtuNo
K3sY7kamfZ+D4l/7iUreoLRco0X/xtBw/hnsBQUCApvYHl3J8HjFiMXuyCBkN15pLGUgXjKi/VDp
X3UHSGdBkONLI9CPlBx8M0K/1MHapzZmLfY8RJs+C3juJoO5TT3g4a7q+lvhDcu6PVWjS0CorQo9
LlYF3GyQ78YtyuutQto5rBQkrHuivjo20rNWhfeK2S5LAORL0vsGA2Lpo9Vt7HuwWl+qOlI6iQd5
TO0QEC1sOFzeyusgKyY4iSyaGTpv6cSB0miicQUKo0PJf0EqVp0CZIPIoS7HyFvPr9YwYQUBa3J0
4+gX1ic7z9D31aRCLzYRE2lz6bPsux90SKxFN9tplWMe5L+KvL/hY3CsqMAsYDzEK6yk73DebFzI
iU40kmPov0IVHF6WVp+BGcAz9Ho+lc3X6I3t7Cn6GDV1sSX1scoVf0IvoPmiuoLnlm2D7bL0Y2gU
wNAUN7aoJzdS2K7MOXiKAVCR9bO/piYl5gLQiyCXv6sbgnQo6alUonEEdZ6Oy7iRoRyfNQqdEOOD
/ERV46Mf1PtqHI8UL9pd0I3ZsfPWDQPahaMmz4h2KPss1rpNkzl0teF4y7j5qZTRPvUih3eHbKEx
AcwfvXSCt4IHTu+dGgxKqUHwIoMnjA1sJpvBcr300wmzmhG2xNhBVeAt6Acn5l3O7OG16Qn3vUp7
90pvqbcc27faL5D5FgwYbMcQHAEuHt6N6bOt+grs11tLn8qlhR6NG4/ml5EM1hqlDjLuarfycF9b
NoZ1zyEB8cd0er2MGY6c0TpVH2u7Ujp2bXCQC/xjyzRwtnqMWjBpR3YmSCtLTDaa+75glJEj3NQV
1PLTxEnQ4PYoQraIuYZ5R3nPqVeFonyWneM6OqnX3ix+4CwdIjeUfTmIfIInKzcNQzow68SMToNv
Xg25t067/kCJY4n/eLnQq65idFHZZJdICteUBeyS6MakYwMEjlBKLq3DuEJ0PHQJhhyUG7pbxpE1
UQfsYieDp6XRHbuoR20be3j3Gg+ZP4R+1p3Wf/p7ScktLPhiZ5VP0qsaReFmqK32wFjBRPVeL/jY
Ow4Xo8FdGPR8iU3Eh0KAs6vsZutJZnyU5BRRIvtmbNR+OeHgu0LmCvsGSVm1mFGvdFSMRj9ttqQg
N2ODYkTNwyI3TaHH1ouVPJIFTTRw/ty/CLxk+dm2dBjIdxG1h5SA6cswIiANcC4NjYZSwqABxB5t
GivNT01QLBQFKcHWlGlA8IsWnZZ+WsgXUZho6Yu2ch/+yniS5aQCyx7Tfmchk0blxWkW9uyO3lvU
GWzDJx0rqbxGs05OietlP/FlLXwLeXQkrxL+F9tmDJnHGm0uDD1AlGfJivwHCa9BvpNqrQDOFzTr
ypxlG6PgPoOccDSkYuapMGDQzfZEG2AMkuxK+GluSWJ9UWTdL6uOf02R/FFX1oOH8t6y0AeGzG37
VgaT7Y6tbeyrKGsWI9931zDGJwqO0dacVVwqT3t0sLmFBj2SQkTg3ut+6aA9IB7NJgdTjYI2k2rE
/NVR8UoN80OmtT/VxoflZ5GBczRR7H5MU7u4M6Jl6Bk7u1Qw6sqozvqOjVRMiM2zwod88otupdlk
NybNb481xhRmJKPDVlvVClqVhHbUtAxIPd4YmYy3omVGdAJ42lcTY3q8h7tHCfZbXlVneDJkkTQ9
38oJwssZ3zXZy2Ff42/ReE2IqSo1hwlmPtmeQNmbUtot5ULh5c3LlqICIxvNDABQApmhUw6Lo4wl
xhqwxSc27uWhnrkRYg5N1hvNkJWdKg0MG61+1vztwWkEhkYFqn+RxlRCvHA86sAhzoHFi22EzXaM
RlSe+GxCiUmyTSR3yDeN0XlIY21noeqJd6yDI8mcRVPxF1hKvncalXZYRV2BcJcRLZA28LZ8KI5V
beH/7Y3htvamuzHqvO0QI2zSy9Z+sBptEQ/lBMoXSbAOrRcHqfOdF5Xyc2prtxF1NFjHKDGqfkCm
3XJHhUTxKGuHthiiU+nZp5SOpFXyY51P8u1A6lhTxuDYauYrTDR/Ievow8dD/ojimn1Ii/LBcAoE
vCBIq+l9LdtofaKB55ZTWq5JNHpYmkB1C1UTh2PZs9a9PUX71pQeZHymlh6RxTrrkD5JZOWlUV0c
4fRF1aX9uVez/Cbrj75HPXiyGZzmWck4YZ5M+EtdJt/W2XHyM/QZcZCJ7vaF3fFZhP1AhkWq4n4v
1sqFtaJQ1m/ncvHeHLwexStMZkT5+LJM+S2EVjTHDyqcoy4d0e3J/K9IpoKyRNy73otJnvpjstA6
9eCX2nvYaC2iRjqkKuGV7Dj4oaEkARnmstyU7z7EtwvqW4klvHURLkUSGdnjKrAEBPj3JNTKlYQp
wbbVh6A70JEbGIHES2tIoUQJhGKqexHErRnF2KWYXLVK/SIArAKVdp30M3RNLI4SVTUd6/C29mSS
a/hAC3CjOIaYyHTsBCDW5rrq8gdVibVjF1BgmYHO4mjeXOBdiNnrSgfvkFyVx80VxMxYCzCuwOhV
CEnsfOX4B/r3D7CrQIOVc2J9DKQbgQwl8CAz2tSDuRnIH8Q1FAKn9VJulzQRogIXXyrQZIj4ZeKN
0kdmDcQS1IcZ+xfMPCQxkea7ZB5joAIqVsuMGD2KEsLl2pk9sMXckGqT4oYStC3IUgKSrjkhA7MZ
nF7IBvVffbB+tPTgrpbIxd6csdt5QWpuO+IQ5iNrsuW7AP0AzN8+zhIesFhGhrzcMz6hPIoj4uDn
1b6Z2VliTq9i9FIt6I4zk6ueJ2IuqRrdbdThtZt39dB6adJgHyra78Yn5hDt4Lo7sv3o1YDBEK3N
Z6yjuOLCeUjV3nEK6t4W3hyhiq93Mze11jGGAlGlZBNgv7Hx46Dci4mBEsW+QI9g3yPG18t+thGr
psnKV5DXiYGzJ2BGMQ1/poDhXprv8TMr9mIxgxfuDlr7CxnlZu2Mzd1/Q01eUZZjAEkW8VzIfDPS
3RG0LwF6F8tiIhYnCSt41HocMGspYTggeCDyU4uQIElp0XAkQgY38FIwQyaU02q+AnFB4lqGe1Tj
YdhpEV4NmJtQ9FJnVhbdRIF6ZwYFvTX3ZTnVe0uy6j1M1KQCF4G+rKfeG3qv4L8w4rEV5U1DHMAk
5kVBRC5SZqEKbDrmCe/077nRxBsOFvu/lsVmWaykONW72CW+X39nyrEMYGk+RNOqafXj29GmWkt3
tfw5FAPXVuq0u8usXjqg0ZSWscm8MuoCD3mNkH7+umcHcQcaHxMxJ3bsBr7DZG+QCZRpEmrUuoVh
gp2bl9AvgL83zzla9aNsm9njgaUqJtXmyj7qLqA8jFUhZbi15hToNIazl18Y89y3RZwLN45JrwID
DXr99fCaVqNGqxeQJuZ7K26rY3P7xaKY9POG6+K3XQAAGtsuo0cXHFLSTDTDXPFkV/IrE1piMIfZ
enqTB3SeAxAX8mc+DnrCrdcSoHkxW44o3loR0hvDbT5SF7YFev7KFL1QBknjlqupnHmo+Z0knqYw
JvljVvBF7YpIOgy6DaxHOkk+4UxzJ9O3MV5kpOfLvWZ2NnZA8gufvt8UWHH6YjGc9xBzYhIUJbX7
Fqzl3B9JhUmXT5dFG/73steP8sZupc3lcmZGgpjL6D+HTg23pImrlWrI7eXaxUajxrYKy6OM2sdI
hIe+TTD3L7xAQbUVs4OEjwQ57QZlWjrfVIW5Fc1zYnHwKyLQFNL3vknwdlG63ZXPqPHVp2+aqY29
Ip3VYPG9Ec5t0vTbci/apEH+ba30+u0f7VvMogdvLuIeV2mxWGhBvEkU5fDHfqJly41yVgxJW//R
+MU+1/8oFfDIWYpAlliH6gHvE87UoYuT8+8TFD+pzVkHYZjRuLbcT6tIoI2j+euHZBSUsnnu26LY
AOfXWv7/LqRosoZS7X8qpHTvv/5aRrn85F/SKgq1Eg1pFVNBitHE6fRaRlHRa/xX3USlbmJrJt7l
fEyAFiDyVudtE/zz75rBJsNkra2rqm0o5v+pjmLMYi5/0eM0FcuyTBX1WHKIKmWcv9ZRgkYfuqwq
tFMAqDPqKsMl4kMVG8Q6qdU2WUJcIeuO+E8RUG2YEN6KA+NYzZi6Sa2ePHSugbOA7jQlDzcctXIx
yy4k5DMaaH/LpoIYnatAkSVleFeCjjJCX7stgg/LXp8WkwzPp8MwMGkV1OEG66lKvdF1IgZyjpLd
enVubBSbLtqvTx0ZXjU3rNVUFSNu52FEXXja11pgb6sIFb52KMnk6Y+25iuzHEGDXpPsL2VkotxI
7XZyI8lguIx8TRRSPzd+9UgdE3NJOX/R8OLVsuHs2F4NegbSpdb1wxLnOXRe9PIG5r23GNEPgMIP
5phSreuB+liGvaUcPFXfJzKuMZKdIvKEsbajIpsC2DklVZncSTogtVkFKlPll3au3yjTwTGSbe75
xStiTWRbxtNUBMGq70pU8NGItQPkyUNKw+4gT3dx/4pTOFq1ilkThZCC6yflHvfHfiF+ATsCgQ6T
LD46muGKT4CDWgC4A6um/oMwbLKsIszQvPjWmMICmEtauxrdUrhRUvxE8xKB6br4aluFirWMqixJ
NlAo2Rr2oIc75C+TuHqJN8AyCTTzAHvAOwMDQ7dyGmvjpqd4jwbojV4Cx6REDo/U6b+sun8djLTc
ArZz/Si0SL30K/CKCFVGIdFBlJAaQj1yN3n62gAngEwfluvWDL9CaY5MlKqDvkC6OEc2eEE1PqvR
i2nsbt+1QEdCy59r5DL17omKdCcpt0XVxydtrCLXrpyTmYwAtK1YQ+zPAWze7b1bP5LCUxJ34Fq4
N/kUSY/UNooEzTsMBYs1QCTeA3tE/QXkUrGy1ATlslI+4DTUHK0HdLP9rV/nlBnaL6PqvFOp5B8Z
MekGhbhuDdbLRF0+IDAr5BdfR+bOt3ud2+MdJtnJd0VPQQV/tkXXddpZq+tln/poMRIc5fhhvsTY
VoQg9MMK7D9f90ViOdoBA68U/W99WimzA6Ue+k+OCWbKKTWaLe4UKy+V+RwN6P7XagoNduhOCDov
oGE6myBUActJ6KbDg0m2IJt3Zk9h3qsr+5az3tompQS/TwwXzH4MwCJ7yUOcDu0cxEKtPWpJ0L6W
bfaQ+NkTtZFulXeJsXVCRHjh5A5d7x8qYJs7HMGJh0PPXo5KPz2bYcgY16+kd0kLT0pf92B8nBrG
IH2I7eE5K0m7WNfkczVDoLxJIjcZpi/qnMRKVVBnBTWnhWVFxiZBjO9sp/Yx0NV0O3dXGcUdgKM+
yZNXZBFOjWy3nyU0m6Mle8eJ4c6avC8sS2DRh1rmHoxqkK9kLMdPoQTUBu7oKwJ3HqFuOFBPg9KD
+GC592yyDuZo6qtJGpIbz8H0wrRCbxcWenICF94DVwLD4ldAVFCQ7lyjxpYu6HLADGag4hycYYnY
AbKUFUPZVJ3jraK0x5LZ854b5Hge2zRfQhswl4xj9GWcmvY+lxnp+DiLcJ3NqHEnVEoHYQfMNo/S
I+KB5mWSRNEpM7xdbem8bjxyPE2wDkUN/cbRhk9G3MZD7If6TEFBaGnsDm02MJrE9rmUzTdSh/AH
fBSyC8ZBke5VWGciUaVkaU3Uw0SbJ5gfgKm5Lou5jCFeQoWWbMFlO8p0BHLzsth+XbzsKVZalcOR
xKY/ZsWmgTLCuh6UW3EIsYtY/+2ILSOQvQZh3H5XbYaLrTJzqydBLZ9HjpdZKWc2mJfFnNhJTK6/
iS1aBMxt9kFKGIzZddP1N9d14tdiA1wS3MNahIVGK0EAU6z8n89AEucldrj8nTjKH7OXn4l/ucyC
bD7wuhO3/vvk/zj09cTE5ssWsfKP5W/XKTYPlYdfmlVVy+txr/vVVfcwGuiyfv+rywVeL/36EzH3
fXex8o+r+9/P7PLLPw4vbgElOpg/1zMsKEygAZpQdlYl7rQ4vpjoZlkTBc0P74+TEJvESjFXOPhw
JUaFhsrw6oMdvvzgstegM+gGrUnRGUWWuMkm/sQzTlGOLXXu45ppByTBQRHdpZQB9tZIIiAqZoY+
Zlc0F7H2uqkhVNiYnrT/tl4sGvOPxRGuWy9Hqf2KY/1xROqri6ggShlK0rPw6qM5Ng1x/KBSNs9K
JaIKl+UxBEsaoLO6+mNl5sWYbeQvl13EBvE7LxiV9SD3N14cOvQDkkkGIXUQnEBbm64fG+DEdg5l
TLxGHEvUMs9Vc9ytoSK91JskWqnpHvr4OXQ8RIvm9128ooXoCgr1rDaqyhuZHypn4nMV88wYA2d4
DDnLuu4+rfqTnhyDiWx8S6QCkg5gIkSI5sk4h6RiYlKt/h8Xr/uJn/E0igViLtilWe12GIrDUNfW
Tsf+GMTFRxY41bqqalIizkQKXNf6Vy81H3KqPKAVqK8Uc+pLiGyIdJxYLIdmqcNJ2sK20BjiIAdC
6kR2ULTGUqFeAsLE9d73+72Y1POcncfkYNMUkps+s4vGtmPnpNvL85xYLJpJ2XR4KUuDGRzEBGKZ
AxGfr3kOO576X4WwNVQXnIPmRypSj2ICcW6h9p61FYTOYQ7NxKQNpa9CMXoX0WREKBxPCzfmYN5W
fR0eRtgayxEZCXIloJUTDwuuAVkBA6KJrmNwj3OiAR3KRJComxhsNlpUrUpV0faWVWtIwUkVAJ0I
vvqc7osqrOBkKN8LsytfUVQ5VYxI+JzxqKLhHhYcAncwQFRXi9ENN8vGo3JgejsEL4xxUpC/oDxB
dd/SAXhYMKNBj9CTC0q6mOtNStVUtS5qHoMKTyZB7sjNiFv2qd+qfLGk33OYoTLIyg0g4Fq3F8+A
ll02W6Jtyo0IhwES5v5b86RHUnxXJvcilSfPGTGAseT3vETbymXdb65U+dgyyJ6IlLJguSdTxtCA
YZ7I1amznoJBGSHdknpFeiPU/OWVrC2o3GLij7MAkZbq517KFHSQdNBPQovDGMloLmV1pNhMPVIo
KFwboJj7tm5s2mQVDDAC7Lk3dKw8Ysy4rhkFzrl5spki0/fHsmkFoUt8FiJ+Nncu3xj+IuMtLtkp
YAilU+9d0t7i8kSDS4W8h8i2i4Zme0jkWPLuykQXc9eJuAlNTF1w1n75Ruy+kKGvqhBoooGuaeoS
9x1aj2hCYu46uSpL8DVhuBrpW2POBYmEtV/S64vJdXFM5Nfex6olG9GGDHtjwl2Hnusyq1HsW3S4
1UGPIx0j8tWRaNXz5Nsihcg1ziEeBHMS0yJXfZ2Ms/6UWPSxmd7QLPZ2rw3w/Xr1s5FHuEuaR75+
ngQBgusD8tgz8cXb6nq28WsK9GGsuyLtK+7ftZLwTQ6lSbJ9rVbKjKkwNy1qmfCVaEYT/N6RiuyB
lK4KSgsztKiHPbHwDaXejHzzxAXpvNJGrsBYkzus5GqCwAWg2mSlQvfjzaqGvYqsVQR7tZPVG9uz
dBAhlrkPR0zrp5E6bxzIyWHQoqMfRo993yDVWRcJwD8dhPycJWqFk/KsupLZKjImMyH88hZI8qrL
OgrXE6p+aFz5hxZBs8ofYS7Nmh2gTOL1ECSPAm4kHryYuzYGi2T2Xn/IhizDiQuU4TDHRnryPii5
tneqzDhY80QiGJTKJl6K1GwjvmpOH+LRBXzOcUj2lfYWN4R1F7TPbeFIa79K/BVy3/CKuln9XFUM
rB6SAb+1Pjo0etZurLq4K2NoRfpkSbznibRA7ha1x7JtV5UMDFuiFgcmI4fOPOGfFMjhVinqnRYh
odZmIK1AfnGZOl2cDquMXPm8rHi5AUGFT61D2Wgu63RLXbFLLEcYNsvzWHuYv6oWzBc3aaVnjQoC
ZsPnJNU716qdWztCK9Guqsfe3GiEvcvL0fWc1Uns2SvxPxTmtWUpH9PMWvlWVS7SAUhOg96TibNx
WsvI1M1f97pHnzBQZpgEzteFIssT2AvWia1TFMC2rJvHoKWvmSb/yfMSbx01fn6o9Y9Jl8a9WvvK
IY0WsC1I2kO32odlRwGlhtaSZh4gmiZCmHcCtT3fAIoKNXAR9Qi95qYiL+DKE+Ai6QtZqPwQlN0P
pfZH1+5xF8FnDpwl/KEBOSykr3jp50kmST4ZbvlTr3kX7Qpdw1p+oIIablGi/nf9QsyJzLrnKM3e
1Fsw9t2NZQ+RGwVBu8zoUMCcJ6BMxQ68vZBZccarMB+JAJd1srfqGnzhQa/0l2sLis4CQ9Hbi9Lk
O1LPky6lONSRZEHJnm5mnF7ysXr2pWYi2J6U5WQp3B4zfoa7STEj9jISzuF4irAhWWEwvbQbvg7i
7qTjyJBID1WoY1LuoOuHIAPB5n9XZRArheoCOukH5I6DjdhZnV+uq/CCmBO7mVdFB7EsDhCHGcwi
Us3f9xO7yKoZuyg5f11+K9alUb8LcRxaZsbPWIaCj2x5uerzxkfhVpdWtRE9ZGk8nZxJie/Hypu2
UX8fVYh8aSqcQmA7pNCkca15Wg35dFgYo/Ph9+nzVIywn/D1xWSpMxfFhH/aNJXwR83ixW+xwrMV
ZBUTZE6DFihz5mO7oHVQ3arhQKGv+ulhw7PoC+ctF2JeIzklrysRoa/bHigNOUlJjod9303SPRC1
nwqqWramv9WaDdvN770bK/Crk6dgN5LF4fhuVeFxgjH0pJL72pJiQvu1M7q3WDqI7b2WgBVBZGBP
Xd/Dzbp9ModpeNeDGtHb1LPOVGzrc1a3yMeScnkHd3mPQRiCjkmOOyHw0V0z9WBI5421vFCGNn6v
HTwG2sksdhH+AE9VMJ3FUblrNPXQ0E9OCHzOIC+8EBuw0XsNIkhGfVGpe0OHwJeOWNTJLeP6XI4X
IU5pr6UC2CvLjBb9Qmd67otgJy5ibHqojXWoHYu6VG6JfmbY9dzTmJBK6xGGqCdX3p01hcoBhvFI
do2zncgpTI4Z/0ilatpYuK9ulKQNfqDUBjuHm9COwYAwjImjugUI1ogBIF7uDvrsi7AJtdvOH5Vj
pqEyLQ45IhrWDQYksQxQUj7mlLDhTb2mIJjEL4McIe+m1rR9bVjxA7joN7FeTkJwe7433Khjqp0m
s8GaeD4HJcjPdiKXT2QG8109VOg3SKb/bvSXB6yXNKewqs1d18vtYxhP9+KAfQHgrzPs5hyMhXnO
YX5eHqBhZ0+qDOK5BNnr1m0b7xUjgis13xK5Pjh4Ir5N0BEpvmveVpUtAzpLchRHnQJLWYomBiXZ
uxHNTvxQL1EWMXL1XpfH8BDYwM3E6WcKw0vVyp/DHJmTFBPCsSz0HRBu5y7ySbA6o5b9zFp9j/ah
+jLYEyqpKkBOH+7qnT9I4LHmPYBC7AxTivBe1XGYH6tyX9Ah3dWSofAOpvnPcNA3HlTbH3gLOm6g
AbIJ5uyokptbB5vfy3EAA8MIT4JXRluqG/mavVfQJrkd0W29HMcIYVRhq/aaUEJ3JQsu/qBlwW1V
Ya8p/slPc7xbO++1dqzCjYt0NmKErESaGI3f+WwrlJ/hVjZv/qjyuD1MRyw7LW9kAIqXY5jQhtLG
sN+mEkOeoVAwQcvJQyfB1F32aGGkddNUv9u1oeEgqTdH2Kvy2ZiVVMS/DPQBTmS/J7k9rLAZ0o61
GRRnq4bmJ07U6bYmNMCj2EEu2nplIcN/ahrLwaK29S57wdoqotH66FoTcrlp1afYbiaaoIJDOFW7
n8nvE8ph6Q16r500vc9PCf+1iqte+SCveTmfUraXrSQFZ0+qvCMq0O2q1PTkI5UO4nyUqdCWOLE3
56IDs996yMx4E9Lhnf4idkBeZsTTodTPDSZVR73GNKTxG/mcY5xBipk0tVRUvyjpkIrsG/ke2m7B
t22qYfZl3f1kSwiwKmb5q4bxkJit/l5qqbRMcDzGd9EAEsc5uh3kxWep8e8vR3OChwJ3jmdPSiSX
alZ8sBRJP9OYQH4Htvdu87DErrHWAFNsw/LeyPVum8ceqlV5btznJgUNsUuW499EcvYdbiKORnFZ
nQGE94fYqCkOd0X5IiflrdiVt+exhdXwTGoFfgGvxL6c7OCmzx2dkU9Wf2iI3+vzFWsEtdjUmtKd
Mo7qlsGTtJlMLXqwfFLS6GtUv9CxhNrXSW+RhPeoj+FP7YNwG/RD49uDG6a8Xvqkn8XtwVQbFn8V
Put1U66RNFH2aphVN0MtycCri3lk9CL2nFoPIYNOUe7wQ3a2/YgsRdNVh6Et2wfEovLL/R59jAN0
Z3yTogJ9SQiSJ4ApwXFoYdq3nhX8mNr4JK7FKZwfctdqT1Ygdespw9AgRtD8RkEYHdkJGpzSncQN
KonkEDGdqrsObYQd1fpx08S+8RB2QGrELh4uWDblqjcPutAKn8n+ZKlSfvR0JXONsG5+KClGbvM9
JFP3HgYZ38kU2hK03XSjABPcmZlj35kTPjRBoek/27SiiF9Jr3Great+tqwBgR2cwXaFwF2T5iO1
78Y2NX4OEvaEnWNJN1iKqLA1dOiTede+QB09iWMFjfwlRX70SH0B9YahHbAl4NNt+fh+c9YG1BcH
JUxP+eEYU+dOZjAcoinzb7CcRZVrPh8xEYut70hnW6YxUUJHZn/+2fx7sQe2Qv/fS9oOJeH/VNLu
/7Z9T6GVhtXnX4xGNHn+5e/KtiX/w1QUWzF1THaokf8mB1rqP8CnQE8xVJOyN67O1yI3lEJsPAwH
aBXUQmN2qv9d5NbVf5gOKiHUpC0Fiw9Z+78UuY1vlpM6JpMcybT1uWoOGZFz+NNyUkeAwi/pjPCu
rTdxaMIUCVw7dKWn8phsLXM5qevS2nuqiyhc+9i86z/9x+YZ9wuEnGDLeuN6mADZvjTY9HobbFaB
/YCpNdBskbcYsKWIB6F/9xQ3VGJ2hXefbHCvWGfvFNKJ5ggCUm8VPCm/yoOzsnbOCuDrH8/k9uKf
+beM8nEeZk39z78r38wdL9cIyd0xDDAr+IX+9RorT0WDM7UnBEWt51ZR7oMWlxBbu4163s2q/ZIk
+vgiDl+NULn/z3+OLfpfQQTi33WeFOks2ZIN7du/M+oeSgYF09Z+cvqD/JXfVzcYB8hvzTr9Arg1
R4Nf1oN+nyPtcyD7FT9Ia/vkPNjWcropC1e/U6qTciQj856ep118h/d3faaP7u/aYlm74Xl8t3VI
ZgvjwYo2U7TKt8PP/Dk4arfyprA/faIVV2J0G3+CQTNv9VfSHzlqtliGLIwTxnSTtSB7tgA1/pQ+
YXcoaTuDzK3lMpDQpgX6SGQ44UggTVEf0yNU/l8DePktRWe7XBFNE8ljovtQnpV4qRzqjb3XVulb
/qTgePAzeuRy1sNL9jVtGF+E6/DkbVEOi9VF9+7b2/7Y3kBAs9fR57jFTXY1jZjuwbpbfKkHSH+N
g9K+tCM6rz9QsmjxD12lH1CRBn0l7ao3bJ1S1a2eQBdQglJVF9CR/zinfp+8epNEd+PtZC39E8bt
lf2Y38WfFJcH0MGn/NHYTPdo9mcvaf8o95QRV9wO/zj+yN7NdR8v8co0viLYISeT4bCCJr4L2twH
L22ve0QCohUMAc1axDrl0B9dSps+TcAGUVDJ5DtdxilzYd1Vb/3B/MhvvZsmP6sPYMghmHb5NvRB
Eiyd+3AjndN9f/b33bT1b80DCgUj2Wkqy8viPdmXNkoCi+AuX2lfkeuvIXqhfCVDv/poIjcGNwLM
3FwZS++HSu04vw0fm+BkH3SkBRnUg8J2Gzc7TBt9HbiY9yAbjWGM8ar88k6IRZun6Qf6084qvQHA
8BacVOzkubV1sYJ7ir4BBCAPwtnGOg4AH6MNjJYXJ1pkOkYfq+SzukMgYzir+IXcyK8qxd57f2dV
sCqxmFnm6rJXls5jx51A2qQBv3CEl6luo/d2Vy3TGxW7sIX95H+Y57Y+NNhMv3hP9h2kMpo2qkAY
hRnopZnn9KYHpeKm/8XdeS03DmVZ9ocGHfDmFZaeokgZ6gUhZUrw3uPrZ1E11VFdMzEd8zovikxl
yhAE7r3nnL3XVg7GpVM9CHXkeH9Nflk76abZ5O+Wy3rC7oX99Wg9Wa9MW8h8M2pn9nqn4Omw8+/x
BAlu2MvpLa2c5sxmfe4eflU2TzRttpHtpne6VcaFUG/cYzIRHG7u9Z/6hmAxQJaeFTsrnUqn8q2L
RhibHR/JhdYLm4hPMOXUc3+Yoz9eoO6XnrEdUQytXEjmz0F6XDZhvVENu3XaU0Gk/DY+ZinjINZA
3DKLiAgDHbsz6O6IKITi92/+EnucCe9wwfJAtpfN/ESTTQ+QOWrb9KX/WNzNsolfVDwEePuBRZ0N
0iN6W7uFn92PQGcWDBJB7NvljWaUh2HCugxQKmZbCJZ2KwJtCuYIg41tnpXhxbqMx/4e71LdNu7L
s/gmugVGNFt8ls7t9N8szv8WZq6apiRrIP6I3pXY5v5dYiXnK4QRHVNiR+JFiekHLNqbmXTu/30Z
/t8W4ceP0Sys8jjiabo+tog/n89JGT02jP/B2XYZxFBqNpo03R4/wiLObYnmb5xgWM2KHg9Zwxb/
n2eB/8O+I/8jiv1fAp0fr06VRTroumoQ+yayjf/rj1WiRtVni5B7nFikVhG2qc1luqlRUNqlrggf
ktbZWMH8sH5NIwuTvPmJ47p0QzAvIyY7pnbLrQrRgaymzKOGF9EfCK6nTyAesmE+z8yjIGK1hO8p
uCfh4qieOcsmFS8ZfCtBLHZGEGw/s2TkK3TtSt2jbknP5ao0B3VaaLalxi7T/bDpule5HjTswQkG
ERFZUV5WdKjM9bkvUFxzl2OAXTayMpLDU73gihuukdbJRysv902Kv6fIDAEVdlRvrb47YNhMcHGx
kYVifbfGihxGyDqF4eca5fdELh4YsFYXGiKBmAQVCK36nVhkUqCI69aAeOPrUGgfdiIkHOGAH791
aFaTag5vi6PG+JSUvATe9p7lwLRLiyYEOhukIlD6gIK8yXUruMxdaxcC8s/Q9tlJnlDcJZV4zfRQ
PSZjQ6N+1UcWKhmMpibscK9utKa96HmSOSLhtTNhvLaqlQq/pPkj39DLsKaWlAfccqEd5X3lInxj
Hims0H6awmSkXPqCDKRfSUXj2HfGESs5oFxxYuMz1PPSKkugC+rXZM0qAiU449hpw8HIN+MogxDo
tW6LeY9E5PRJqYQ/lsxvVmrrTSMXi9/Xrszib1uRvajVOvvZKp/TsT/GBKQ5faVDUk301yEBiali
Ip+IhKN65ZAwQlNhVoG6UNev2hpdxbqFFiCdRGhIwqI9SfPfZtae11pQAkK83ug0vtYzQt/zIMaF
183d8xyX1zSMbqQP/03NGYweN/CqDowburfHn9XJQzxnwm0SUl8rFDeaH0hBUeAlZvSz2BJKstE0
Ck5qQ9lFsERSWpoq6PAoMWvtJZHXoyAgtVMt3mlT3lVpJQRCrgqblqiodMQgpGQi9rRhei1rprDm
hJajjkxfmL9BmaFiym9zLf8NjWU3LSXaSwu/j5gFQjYsNkpgxM6D/oTENLIXdob+NPIOLGHEKQJu
33qkX+DWdeQP0xU7gdPjp0Dc5tZMHlU8caU4uI/3TAwFf86/rTzyDXh4Sqy5E+KmdsU3ajYb9Uln
8l5oNBse0+UKeGTWQDgeHE0ChzPjqG63A3TuX2uU9KGNgmOQwZxx8Cq17xRg5nxdR41AjfHF7KYD
SB1Sb0RfRXH4UAJ262J3HNHGOSF/22j1vYJOI0iK4rzEWgrMMDRkD+Y2m0Y7KIdQGMwBl/dppQdU
kRSk9WpIrK42ukspNVvwdwue32HTZbBC0VTOAz2O9lmomP4xyI/w76ct4dVMrhFjSfhGLBSwitm5
5ihHZLmNO2noSPMDegEBrvRMSUxQLiS+QW7s7veDvjC+zpOWM5ts9XHQ9OZT2CNaYPzeYRhEhqAu
5NlMsYjIT52ynaF/ptmDtfD7qcR8I2Wm3AHsg3/5+E8aqbP/+NMo/+GJSPerVuL/i3ALFQ1zoohE
CTsmWLNkdJKHQOTl7yaSBV+Wx8R7ItcNG/p5fe4wpBoOR4B6Y7rdsSIYwk4CJhwcGcO7/LJu5Hta
e53bHvPjfJQ+88zu9oT86ZZrkXZls3Zn9+XKs98cGDDNP20gefhviwPyvLtdXWIiB++0IdVz/Nkd
VH8mGsIOT9VXsefILtqQSeV33iP93dx313ijws9E4sc6fzZqpnAobUHQEm3EhXLw1E+q23aOcRKf
GJkQOBZBFkCcQd8qshnck5chXRDDPIx8dnuXCG80Dpg0+TKDA6KDz1L7Mp/Mv+a2+U7GewxhKXVV
BB8DXzj+NGgVXqeDzHBosQWLJjGnHnJQ3fxkBcZrdeMgHz2Z9vxqBEYgnpPAaB2DTazkoEHw6cdK
NKtjfq0f6WobQdN5lcxJG3Mnx2ZXoh+37zeoJtB1PlhkuwrP/cgCajlmesJ/1GoBQlqSECPs4RMo
Al/hdDV5SreX1C2204Wnrd9boSMeW9Jyew/lJtPXrrFrgBqYHQDiQZHwJv1Jk2CNudmlYW3aF97k
JaYfCzYNSz1iP3GQ184Nylcnqr3oLe+D2tU4nJ4IhjdATW0Jw2zf5TpQYANPTrU4+H1yzREIYznL
RCpt+XBkolOh6Q5t0oTNxtbd6Z1rnPF80WwC4KVsZK6HTifLx/2M9bgYvUWwewYAXnKpHkG2TvWN
kk5p9+0XiY68PQ35Zx5TC2Cm+dnSdxnDvwgj7/M0bmfrLpxYwixCznf6HTjouOG2KIQtl/gR2Bhd
jZP6dyQULfMoyZA5tg/eKlM4zozmjYgvZhrpyUz2+l/NEy7ra3imfuruzIGb8rm/AZ/kZ0cfHH3f
y0O9Hf9Sk5Won74VPznpx+JzqBxRsfu36SWZHQJZrBOPDX29amNO+COd6qX222tMqYV7+s4ToHwV
FGupi68dkpf1yOF2mpdHJqCrnbIXjaPq6pLtRx67VXsAzN5GAwXupub33/H7isMRCTjPJEcosnJ6
2xBtoB1O09hGEzQvUmzjbuFl8q3H8amS3uFfk2JomodIc5PMwxvERTQoJE9Z62gHqfGMfbgzqUBN
6hreKZ/v0WQubxC5k+HrkL1Ga1Dojo4TZdgLX2rpJc+RRAMOol7QcBA7WecHto5G/Hyct+MhIwUw
8rlzkUYKNsKg/cCAf0d78phG7sPC/nexnPRdtA75ISRH1bD1kOxMWyRD4osJdUg1Z8ecTYhHfue+
wiJNLCNJpi0a6Q0wsK/hK/XUDVmL3SHelLNtMOx+z4NedzgMUICRzfkK6C0790FIOuEEJhYzkC0A
c5ZtwXSY2jIvj3RvOjQU5KXLlJK7hhKVvoCXf7QChYszQ+a4UJHjdstuY8Apz7qZljO8VZxw5sB0
lG3nSO+SLwf6Sx7QzLlji1jZPrb5MfGVl5K+gmcc9gjr1utUeOBHoMU95RfqmXvvp494AfWYsYxF
bu0iRjf+ItWJNsWJjMT38R1B7gev4UKla5abeDcG42pHNa8arM7qWVtQrfM5kpyldURGeiQinsJn
aMC9M1DVQVNwKcv75+4s3Mlpv2LS7d9NAjjtj3jb7aEpexwTLuFM7jzFtjOP13TxzQDfYbi1fOtL
9opXttD+6QF+OMx+dYpO7R80aAtgiWOWONYZm6fKceul/hpc7fiwwd+UU/KS7RHAybtI2akYC8km
X7Djb/LsUPfbWnzSL+rRuFaEqgNmQ+/vlhFQJnRgG8YSEA9pqLRb6R2D3HqmpDuxw9AKoUZMvnrL
7mUbswXc4s5wjQE3gFMUbh3uuO7ght7J0oLaxHT4XVI8Baf42TxpvdMivxICfOSxsJkln/cpjPEy
kAB8EedDhVgmdShSQSmGg18eaatM2PirA1Wl9LdrvjhVWMjx+4N6iW94Z01b8s2LHFhXBjqIbuBJ
RnT9H1N7JyGTw263iL5hUc6HhMwBz7ROzamN2ZBOzLIhFZk/GA4wxit29Lb+KU6/y5zqRbvig+4K
gizpA5M6xyLLW56KgHDCS5TsFOkLIHBqXqLpmHzAkpzy/frwusJv2JsMe3P9yOI/LJhC9+F0Gxgd
RsIPMIjANLwqfWL9sZCQ59Yt2yH29Rh/v4HzoSKYjvmdDoTyLp1pgIyKLZ3z7eo3FwbBUAaKS/TB
vsRioCif1ugDaDhXzwkIjT+9H3VO8SaKjsnQl8EaFwDcLlsZ6yPYAvZhHb7uy1y/RCancCfTAuuB
MYTe70usdvf0ozec7EyM8nKZ38OQfF+6YU6/VbhjU7S/4Ju9dbDDj4ikZWIKJK/+al6qjyo8qK91
8pw+mTUOmo22Se+PgydCls8ZMhfanMSFXZbtUnKvNisbxZu0gUYYDM5S2NCimo0Y9FvK0+GYgJ9p
g0b2h29Tc3uIjpqLn0QEl3k3r+J6Cq/lBhrLffgGv1tzCriNFeHAttIit7Gjk+gVL4bohE/VBeDQ
c30AmpN9wm5rfhR/+Kjpb/wsu+JTVi4F5hmKOoQKx3E/QavlEH5lz0susNufRjHQkm2/S7zlQ2UA
+MKqDjio5LvSGzsBHL+iOGEXUTbmK3hbVKfWmYbSp+KL3/xFgskRAWSFvsoIOQhBKzTw9J3whrGz
3GvPNc2S2I/zS/GtrJxiveJbg86eXVZrn0k+I7zSV4wT4oTxadS3IdviIn4weqJU+BpXkeJEJBXi
fWXciUbIxsNddTDG6GBR2E4qK91EcjzY7ZwjUJO0FOqeAeioS0PaahJR8EemyPk7qq7w2Co/Xfun
xQD0xGsCHQ3KPNxG35xhyjPEsuRC7m0YOTmnhJ3Re23rWZlT37Hz8sap32jaUaFpGeWHDQqW+EYA
Z7fxAC7kz/QBlIkYi/Wr+aZqBDlTtU7405F1zEYD1dbEz2Vrb9Fss2eJpSMFxm49Lm5xKIKC06U7
6fZ0yjhmtOiE1ACRlDS6wLVGuzklHlwL9NTqX3HLETEJgI1Fe/XYbGj4sbw0XnTK7+U2DZBQdV9D
7cFvi28NKBiYwzY7xdkMmpNp7sVg/h6/zRN3pRA5xW09xsfyj3WLzv0RXZX6ZW2T1/bA+Jb+efM6
L/5S/kjr0wJPK3covZZ0W5Is1frzH8MMasYUFqUMViNudFJI5qRQnNGMZCQRC2wuWeU6z40W7Rgq
OrFmiPspyqX9/PsPktgfx6IXArFDy4gEsbOJAEP48fjw+/9+//T7ZcYE86jMso5FeZD21pxgUfr9
Z7ie9S5cnvKox4OfxpdOlEBSzwpYFNFOYtaZvulU1xRb2YMboFBURXNQ1DqUYHR+IPocQ0vPUTzz
YBcgfQqCxVxEH5fEiveACfjdgAIR6lyIPvJQbbMaomWHZaPCrMVwLY9QzAcNRRECZx8uACcqwehB
2IleR2oC3GiRZpSl0ecM48jr0/4uZXrsNUM3XSUQWElR5n4j02EXLQ7cPYMttwkJRszl9toxfnar
EAtKDAIwFmryCEj5yNsIOVIuu6QItN6UtzTN5bDwlWSOX5PE1xroxUJqSNi6emxYStj6YI+wvIPf
cCvgx88NpyNTieF1p6bdzsgm8pk0FZDye3VgX6+zlUaKOe3jh58wJGJgFAkJiTvlrqsrwDTWh3Qg
xKhc6GSqQvoMa2tn1gZqSdbRuNmPwFGlNe85P3JCnqrwkifhB+EM3a6XcXFWqFn1lPWvWzUfdh9Q
Xxz0RrXNoj319VNfi4hImYa7i1xk3pIUVCILhwqyxbfRZL3EBZnfKd6JeDR3nREdwnp+17NSRmUj
MCfr9acw/cyHFreQJX2rdU5ZNjJmH5c0DcTwYboXgnRQ87tqUqzgZ7BApNQCWuUeEVc4P6/RpUDL
9E4ueScw7J3F/g5DlvYytsI0vDXaDxa0FgJt/jrGOftqk4FgbK2fpjT2Ekogm+AcOiclv0OxICyb
VW+STYHSd30T8BVu+llJ7EaMf9ZQo41ENWSCrY6nMd6E9PKaYX1pDNXckGVJyo9AAnmkT0wYoult
efwwWaY6RYcuW2FBBxrvWbtang78SMVh5SSpTBJNLG/EmvY00fbBmsGPygg6x4eyH9Y3cFtvYxmf
gJZ5o6XQbRyrt554xX98bZFqP6K5zaSaxRrVXEc/LTEgW865ec51LJTtIt56UX0v52wzNB5MuIe4
QSQ9gsO19cqqHNuDGfEbPNJCurdKm3Yg4BFelBxRlap/KRvSVUtV4aw9WV/t7EpJ+KXqHI2TcYDi
zoG5LpggECdgqXcrl94JXOgoQRlgobx2Muh8zPT9CBijI8eMUNImITspzwOpLaLtc6w9AGILFR2A
jqCSEooZdHByY1ysxXgVUmQgo9FynhbvWT19pTM7jUnY72LRDyr6LQAiACbo66x01MDNvKANxyej
sKTkItVyjHnIRYbpwXpbPDAI/cZMGt22ykTfjRIbgBHdhlmNA0MJRurStB9hrggisQyD33XkHQjJ
LSTCSEMUQfcJyrXZ91s5VzJw7EAEc9myHGWkbyFESrntGjp6CRNElkhPWQhfaEOS6xXmbdFQn02r
vCRT+yI1y6NNtpCV0km4Evtna+pgpInTS6GimIUtQCVjPJzOHWOLsCfTqmKcLBrRpiaBINIFn0DB
i8Kl5e6US4LQOdJqLWyzMRve0irnPJIzi2ENLw5W86qQjU3dn96N3mJ8lRL/pBKBlEbmbZzSw6p3
LvblDKqRGFQkENjzCExGE4TFTbNFPtfMAQURH6VuJdhayeTMrDWyQcBdYZLRUsitzyancq3i4mVG
opGMvFcQSlt7mXF1qVlzqmkz9H0Iz0/FVj28kYL2G6mc2jpGRg8FKLN0dQbtgCVP/ohnDrJ1fxf1
fSTVJ+Yam9qAzmf23bc1M7gvOlcENWYI5bFalIfiODo6z5WpbYumuYqWeZprOGOTzqStF6dt0bZ/
a+J4FvEzigq203IARprARRc6kqAQudwzwe8ypr+tFh/zB/uDWQIHHkqc5f6pL2TgagiNky5uHPTt
nM4E+dAPdEVa4VGrmtNzYpYcPNLkIraPlDINmHnD2HeuBjhd1jVq08LPh4WNNas3Xbduex03ctqK
+6olcSkV8+d57O+k4zZQ9khhj+SIYpkzEVnfl0oQPueR6KtYOUdjidoK0/VsRbwbQ2ej2AZeCENd
ADqWd7HuqJgCbB14/ybMsLLggGZwhpkckanhVlbxUs0Tn6ppq7XTuAc39iIas9thus46/KqgN3NG
qxPd31EOOlYzWzezh4xJOUkrKHzc+AGW58Fe852mlevnqiV7gIzCliChC3zLR8O5fpnmnCJa76+z
Qgc3nIzLwH3qLCoLvGwFitplrjnk1E3MWiOVsmo0tKALa/KiFDdM6o2iCEFS0+hTcktyEqncwrrf
j2ZyFXj9rwnN86zK3jGMxOzE5Eq0bGRSibuvtCZxq44inDNsVrJS0EJOkR9nrZr4cU1hj+yPAjNE
a54IQ7VNcUKB+nzQiNPEh4o8noGC7cYU15I+gUiIZMsla0ICFQAc4REvgGib0lBfPtXMSp2JOBGn
qrPtKhLRXplbNe0HzxQkwUa8jHq6Ishwnd0JxQY5b0SCrTKqR5H3Xw9XX4mpy8hh0J0wFZ4WtS+2
Wq2C4zGJ2MIu7DeVAWltkn+mZqSNm+Mcv40gXD0TEFmzpJQO3XDsZCCHwxh7K7GHi9lfu8Kkr9m3
23AwN7mR0INotctUsOXW67BFJ3zKuETQ7YxDjZfRrSM2G4ZWeZ5cm6Xjiem0N3muAZxmxT0LxZep
jZdA0zUGddabIZI2JI+zrykTSASrI3c50t9VnFdOlwquJgFpUjEl2LgCyVPKJ7+S5HfsH0iZdXoC
5qNnrcn58yoI+7hery0ZTJx0QZKTN8JjXKjTzSwrNJqm9JcA9faoYiigj0+4B0gkfwz756jbVrnx
pcuJ6HbwhaNi+UmrKPZNfTRh2+tOpareMNNfkwRObIkayw7xxE4z81QbzR+jgbcp6dwScQeMq587
3c18qcgaRx5xh5ay9BKKQwQNk0JBRR1RhcPo5GlyzQqCdxjQoM01UQU1jLKzEQnEI8gPZfTMRGOZ
6GtEvXFEIYwCQ6qPhjgTCWmRWtlVTr+sa5CU43lUfMHEiy/HgxKsbanuumJSd79/+re/znmF+66i
cG2yr4TJkCcpjbabzPhfP/x+zmwXy0vE6OMXbf77oRl5AliwJK+oObWFknwXBzw2nV7+ISarI7nG
IkBHFAiOaYCRafFIhy/GIRth7If6p5TuDPQPURU9zZzK7cEpG6Oo2qp0nbSHfzJr8v/1YVjqi1Bg
aScFW9916QIiWtYqYyc/zJa/H0oyJ3b93UKxDoHznx8S5AXEYjXb9D/5PL+4Hg2CExY78bmYTLpi
ilY+ieEkE4ugZYe8ydTgd9r9/y33X5Gk/1bbt/tuu+/lvwr7fr/sn8I+5T8s7B4GLBpF0SzF+Bdx
n4a4j8+bTC9xbfIP/+TXSP+hPLgypvyQIxiKCubmn/wa8z8svhsMGwCDqiT+P/JrZOPB+f9X+YEl
akjpTckyTf6RlfG/yg/kpi0LgpDaTTfjWIoX4Qg4msfBYiqVtu3kdDAQ7LJVeg9w7U1o9dAVmBvy
SKG5ycLmFln98xA1opv2aXYoOxLeEigK7BEcDOaHfznNq9TvUJvb5qB/qMUc7skOObXVrPkEcyq7
UNO3kthl28bSmZu8p1PR7i2k7HYFzJAP4Jalfix8OCaFq8iPOUaiLNfmM5TSr9asUrQ+MgskffoS
W+YBT9crEbVkuAhWs887zC6cSGsWGgEO/yTQzMrrJ7Ps+xPM9ZtZ077Qxi6gbOy2QKuBM4qviDIF
jxz1xInn5QedMnIb5hAg1WTUGWjCVVxqDJDg5HRBNBdnVLHhbSjVP8KUfjSKVQWVaI5PDdkipA1U
2z5nFRUIa8FctTMyVm1RTlLn2JKWUslKekxbIXE7kYAqE8wmyE7kDksVIWBTy1u6SobfqFnhaZwM
Q7VZXQDlRdBG08sytMWmnAIgyGUgT3znWqdZAsoXBWaC+6UitA9Q9XtU06xmy761eIMRX92qJkVb
PhFIxYq9YzAilDFe6Lr1i0Fl2kJaq1NXa880PbxpEoNFYUJwWA6ak0oyf2uRVeCPR5HMCKbkIrrt
SEcXxsnIVip/kO+KjY18n2FJN/2k8oeGY3rX94NDiKhTpROBWXPhGzXfPA+zff5gilr4lhTFqVBC
P1dkJtlCMSoOuIXee8BV6F4wn398xaQbAlk0JD6ZKRoxK+VzxUzwD+KIp75fNqLM5WiRfzvdjCpk
VCN3bV9FYeZNYU8hjN79JQLPlrpZh/W1jOEFaOScgbtk+1mM9trDtJ6S8CitBjm3WX+YJqnCDiJP
7qIhBlAk6uwMB5+cAchG0hIsI5d3LF5kY3622lYnr7KmcZ/tFtN6mI+l3gNBxKXlpoPXeMDLmnj4
XrK1wcal7ap4fZVnbrVWzQPu4dmXczl0QjQfq7nrf5kka7NVYmaDs2UGEZnvPrUT03kO3QYtHxl0
Mt3+1tEnRTgvSfZerucKKeoekC4hOX0OnXudUWNQ488cdTOrSelBJtzz4/Sl6+91Ko3XQXjTJPSi
vKnrTh2A1jSE85DRZR6oTXKYmfH7wAllp0wrHIglQo9EyeYVcgVAUq5eGyPzoVPA6UymcjMT0eno
TaltK6m94jnvDybCHybUpi9xlCczklF8K42BXvSXqh3kICRnGhknSbpGgUEkzzPTjnXRRbBVA/Fm
yqTMjpRkWVCFlRJYDAummpuHoIORzEtBltZNW9SHBykyHumP5cpMxxgYotcjoasrawPJ2kUS9iH1
2qUlUANnU37ltBEd+FUMJ3qiHzg4tVl2V8hYtrG0EIGNMffCYal8k7eUamr41isOKqlJ1Tlp/Dew
1ZqfCToKaGZLKyVZHj1oTTM2kjCPkViSA4RUhpGKNKKIVuvLbCC6nR8m2LHIvxLCRJ1iSf9WEfo/
NWpuGVnCdqjRgoL7RfJEO9FIXvPBNSDY4+ybBQ6QGK6kYaP+RCZyinDifTatdbNgtlgNGvv4S/LD
ghkM+ENM1WqM1zyXaKYTeQ6UW1VcjDuvgo6RlFxdwFmlN03CdyZmL9GKkEoSxq1SMCiOO0AiJVGC
TfVtVuWmDjEVyyKd8Dj5EuaitLF2bmgqylu9kygfquyr7QTSFCJ/GhPFBRGPoaaXRkereYBaOTtX
PeHDahzynM44S7TB9OG+7okNKzz98Z9I26MpVJabaIVBbza5FWSa5FI5UtsTV+2l8M7t8kNWKAsA
sIFiXigJUJTdzIdWbFIW1DHcCmXlCdsypE3RQPh72CuHYyZZwJEoyacpRN1Q1aE/lEZCouBELEjV
oYlOou9UIFljeCyqyd8oHo80EkYHHdLoQjvxOnNBRysUVCcPd06HP6wfSfHNIryXqgDwrKyiUyYi
3dHJdvX1xPxJDGphvZLHYC31e1eLhAUTMks4HtPLWQlFghkaKj2IY21B5jTZfNIhTMh0GZQx9wu5
b57khflISTBH1NYX1GP12RiF5FDm5Jl2hUJrCD+5tRoXvDHjduIfD2bU7AqpzS4wrpAYsasIldAg
6BLCy9gvJ0tJGYMaSeZD1fiL02sXCTIE6j6egcPJP6ucaoew4EWUMp1IOWm6Y9PRGFwzlqaex7OU
VaoSaA9eYw77rprvYmQtfrZqj9tgU+BUIeUUMulYEov82LcGxihW2p1UWh80LPl/SwN/ieOsgCAg
rvRTrA/YAmY0MGH8xW4/Ounj283FeJ3bT+xFBX0c+ivmODNdFpvMHwBuOEaVPFtr/9ClHIclagOO
ZrzgJH7pmjb2C7I1MJzhBfp9GFe01GNNOnM7hd5MbrarmZFXZ+q6UUdgICmOBn2W7qTEWoGeWycj
ZL5gta9yJxjOZCE6A03vVC1LDVxUCMXJY8YynwZ4xBtJD/+YKiMfhIn0CycTif/UMYQibd3ieqJz
SMUNrbHnXoBAogxXYzYCVc9lp58SRDeW9rnKJmQB5ipl/8gFIuvPHUg49EyVAX+fjeMj+4BqlkxG
z+ykHzZmVZKWUzosAnrK4VSkEqlu6J2SngGxVLR3Rem5MVhts7A+dFK2+OqvSXyRvsi2fMNoJR9C
joWPrUyJyx7zFvrgmgOSNjWGO7ObG9Kj6SHKAeSqcCfFmECmHpnPYqGQSZgxpvcuEYFmp4yUCVO6
WWp3QvUa+xNIYEfl4jq/Cq61on2W1+pbLVC9TALu/8TUtO1snlt62cdK0qBByzsxjp2ORY6zCR0K
FgYC6uTBy+utJLu6irAzZnbDXpg4qU43qAYOdSCfgzd0eNAJYbl5aI+nLZsi4mlQ9Oe2A1SYr4v1
TOX/x1zVq16H4xN2Vb/tUvO5KK9VjxaHMrlj9JdMeyzBtjVoh4q9uWBvfEY5yyXKeotxdK4EUe8T
qWihHTeSp1ptBmbNKytq5JhqW7uyzty5NRULDrXyNw3L9ZpVh2XGnD/MQFWj8fb7YarTF6yK6Wky
uvGmkgBEnmE0bsKoyT1dlFcI+CF2jhbVeoJNUtP5Tj1Qn4sgsNFXiCgRfUqsgQkXoilJZ617DZOH
yKathTe2xOoEx130o5GYIVrMxk2MZJKqVYP4vJTE5XLtja2Cs5TcjfWuz5rlSeUiYOidpGfOyrZV
FNpN1BZUCFnmi6XUoY17fMrCVFhOYrlf6Dhoca/esoiHo2sqHI3441zyMuUAEvkCQ3tgohz384sk
8PhKORHSWsFLiGf1j7bAgIBq6OoyNoC6+dPVlubKs1weS7FGaFvrCboieddqdoqcEn3NLlmxaegz
AoxJJOcvQgQ9NszERUSS1QrbajXtQ2PG5rMkrRNZCuNLnjP7qJR2cZQa+JOsXhYjOxsD3RlhFXb1
REppGUnkZmn64qxTf8PEBUkQgbQ+JwZR2w+H3+hNQ2hx4CdYNiyT1zxaWnQezFsJS4k3bHGJj0xZ
QmosvU0ik9l4agLmZLSUh4rRT5h7gvJodI3yppeDdkXRH8HmTQea/ta+JER+ZtfaSlb5MtnCHGR0
BaM63miDjvKAKyRxXNiUdPpPFByXkjZTIRlsetYoImIqEL8AXlaZZ6f1YPhxYqqQTej/ERVwK2Ym
eVNCVM7aV02gFZEP/3rZYQv9ylkokBf2OD+UrkJFoe4HnhvQDPRdy7X2SfRUTa4IwTE0ZtL3ZGCu
3VYDrqC6Z8qbiII9g+5d5qGHw7JktjiPf9OPDlPkhbMI0hJuZoK6D5py0zWL8Fsmm27/OKGMQn1o
ZeNWFlZzblZI5LH2xeEcifRKdpg+D7vMmr66rFYuLDf7FqAgeSeT4uAwR3IoRe2Bamomc4lzj6xs
RkHG/fE/uTuT5bi5rLu+yh+eowIXPRy2B9n37ElREwQlUegvuov26b0A1VeqUoX/mnuCyExSqSQS
uM05e6+NAs930595hHAY2BSdnyp90hNjb9gj4Oc5N9ynzIZ9+9N2uDd0dpN5M5DWUSEE1Sjz5/3D
EOv5YTC4dWkpxZEJaPJLCHvADONm380UEdUg1gnHiXwhvdnYMnlCJ/sFSBEuijR1th05NKY368G6
8ConAIhBlz3h8bxgcP7qOcSXwIx86mQAgHNUP0LmXULvvLUCqIEnAGFoxQY1LakqTUOJ9DeKUjKa
3a9jiYSmQ+h/pHI4bW0LI5Gm2g1Zrj00jdRBlscuQs88/WKwkOCvC+mtGEl7iaduE/aae2y8XRaG
5iOEhnkaRG/We6xlw/hnGRY7o5m6fRUH5aqif1RGP1y3t/cqQ1iXecZwSBwczAAhGkSdTN1BGhHl
pLDHrgdyXAkDZHtbuO62X1ztbfCSzt6ALq2Pw4TeIk57/1wPydpvYRsYTBLP3eTtA/wKm9lBcgiI
KodkgbQlLC+OyBW+ZuvdM0BRxpFxs2jQHNIivBszEtGaRl0pR6K7dUZ3Y82BOsp3sRBNzh369pgL
pfhgefA9ddEp4W+LfOfgDqSZ06Y/627zHM7h0yzhiPdcpB5pq0iFJXMexMurLW1iP7i5UA0wXMRG
xIyfYySxaqwESSXQFwoGyYa+txaiDpYQjvYiRefuCEJNEpda52QY12aKyXqpvzluq85W1F7NyjvF
CQYdaTjRTRotSlcrr45+zPjQYuc+tj0xIZSWSH6C77L2Ko34BVZ5qcLkXF0j5qMjV2TAFSqugebS
gxfOsRUBBglBthh8S+7R1n8hQxKyua19yqT8NmlDCp6U68TgjoXVySoMupGxbhOIlrmvP9vVd6+G
YBxMrTzQS6JYj01QK/lwOjD9onFoK8GBc9jIWBNdtnDCDiaFfxp85KR2bxq7NGIqD1tWjVZgmWdp
Nfeh0Yo1AcPvZDmTj1isASQXOyfcGN7j2DbOwdLJps1qFNFlNBC5hQaQ4DocdGCU0Nqwzp7C+jR0
W/zSaOuaM/zRYM0qTOjPYxlGK0Ka464njIgWrJs1dJV91A0ykbRZG3GlDCsebpAC6LXCqBn8nx1x
YhCJ/IfKhGaeYA2jvEoWfNhSouqpUw2IEJvCN7eqz9HQ6tZTDo5p7VosySc9EmtjeMsiXd+3atgL
QQWtBp5X69OnZaDujZ34KwktZ6lJf89y5KPDFL62TSb2h6QIMAHgl/Uk2iUzYzNhNx6jxmR9h96w
apO23ppO2az16JuFFx1E56BtWo0lmodMYWs28W5SLA3Z+m1JK8l3XXs3e3VUXZydbEgOYknlsRq8
dMK+nwb0W+RFYkaskte4YS/TsjQA2JSiI0wp5hfuV5Qk9Xt6Jy0S8YICcRIoBCIbte+RoizVhF+J
4wnXPut81MvFRvTIu3xzunfBwG46RANYGBihDYfNQZhM6KLpdySUs7Zz6V0OtkXWNn+BmFg0mfAo
+kHTtmGWfIM/5c/5PqjhiuQsHQUBiDSQub5GGa0MnkebdCUEF2/LLi6pkO8S/Bwwme2nkKQ+G6W6
xXlethJeE/CurBij6kXVwEPIz/W3fTicoumhJwEdcGmrrRvMRCNhg3lDozNMyKxjNVHvLQWDZ173
l8nEVVQFZ7ZnNsn23L4Vq8K5hqZPtbnKKdXkriwPhBMjY2Xq3zZVD3Ahd7pjo6xvidaxve/1kxWx
R5ZGQZJwfnSzJ03YX4hcQk7tsiWWFa4Ex9iEc6ly7GqEqWQZHCaAjb5KyVHoacaGWSUOoVU9j54L
UizJ74MRikIWzUrMZg6hLIO7jI3TtStGcGtB+L2HSnMKmuzJascMM2TyoBx8uDS3SRtCuqXYeG+p
kuBBGSi6AOcaHwkJfGuJgKS0Pt6ypjw3BP6dCwe17FhU/a4VLVHH5ZzDh3DaKoenmAwq+jrfm4QM
j3AktdMT9vn/98aDgw3wH0bCzYf6+K9PSZrBePvIP//3/7h99v/1Tg37j7bD/I/+ajuIv3m2MDws
hYIE2aW78BdTwP+b6+hwBizfEn/HDfzVeICOjw3d1nVYA6bnuBjR/2IK6H+zfJ8OhjAxKy59jP/z
v74P/zP8LP7uc2z+eP4vfvvZ1fjPbQfPdkzLtWmJ0MmgtfpH20F0TsXcQZ9r1MPsriO+8DEgWjNh
290T5LKZRECUGUCSNgx+2g4cyQVw9U8n7e+f6l8+xZ/Nj/lTeL7QOU2ci4Wu8M/ey462MfVW+uEy
86tdaQdPnZ9fp24UN5vAuR1FwmvtsPyIZnmSYKyxSVEcymgf2UgfAGPV/8HratBg+vPEWLplGK7u
WoQK/NmPqTXTcEsPab/BWg22maY2egsLje3Ij1wl+n02wKEqGkV1PPxm2YTSAjh0NsIzsIJpj4Fk
8QRGr92bto1BPpsJc/7E2kKfk84ocOxLs5rLISrczoGpm8KtD1rfHHpDBLBLh5f/cJLnBIQ/vmpa
TFxtHhcUZtc/8BGVpjeU42t51P1JP5vuICgQYs8rY8wrgIYPRlDH+yYdDDiA1p7Vz4rapFOo8kLc
8HNcuMadNLy3wND97X/4bPTY/u2zcaGb1pwAC+fiD/CCahQlVM/Nj0DMHoMeF46pZ0f2w+M+1GHQ
Nz6D7GhWKKRbkk1sAytaXx2BEA1rM0inu1y7C3Ump//wuf7twnQENyGfynJ8MjP+tDwndCdKgzYN
OZHHSkl3beqMoLaGN7MU8qJs0voi5W8nZEl7I+xfoUEVGzLPyK62J3HNUT//9x/J/jd7NI3g2RcN
cITv0vDmj/xP9mjEVvoEKKw7mInodzYdl7NT42NB+oe3N66fsuAKuit8QPeSPEvhbEeiIteT5cSA
CLoBD2Q53KRVsK3uKEx1Q2adRjNEgjvpb3XPqgsW3HUyM4yVqHDWdmo9O1StL07HDNhaOykSIBfD
XbLUgeaK0FQaE1shaoTeYBIRN34rQMqvPc0fdk1RQHJyu1VdNkfbLN6jucxFtR3wApUvU6Pu1JPK
XRT1eCPoxhvp8SWVsdUpMG4GF6eyu5TS5qKa49cx0DZqA73s8WhRe/vvT69h0bn941p0bSF4nfue
oCNCav/1BLOV9WjnqfZgoIFwjLy4gVI9V9L3mXvN+phUiKvSiobiEJDUK63pPKVS3ieRvNfAywFq
0lDs4B04+139WecugueKEzS2P/oIOx2F8OCcBlNwjgL3e1kRyRnHo8/5xS7gWP2GTlr5HgAEjSIP
Y/dgNLRUDPdEhMR96hnP/hh1x6hx9ZtWc1gepX4YnpTT3nc+qnozIvm20UR0txyyyL+xoyiOPdFL
W/TEZ7eRj3yN7S1Tw3BolC2eO7IYHqLgDqlkey9VLvZAL8Xz1OAfbOrozk8Q6hFipCElL6ZNE1L5
KQhQpAm2L3W7XguEnDPDtNoR2gM/RiZgmqf0qvwyvRr2t7E1kFkMIrwaLLcxvLfZkQluo1NI3nFz
k4lq1IBIx8a6oFHaJJdUYFtxsIbfVJXBckPukxshytnkbdSa9sDU1iA9nMazrDtxQ60HGna80be/
9+xK23RlTZ/EkP6lj6qa2hoijUwfEO8UpTgysVPG0BH/9tZYnIU3W42juLm0kL8SNY0nLbIGssUJ
0shb80DT5wMh1YtXFt5p+Y4cUpjWVWQK9GWN2pmm/o61FattRXzZ0Nv2JaHdDILshp4EvoSWuXM8
2tGv3PjBVeQzIuq8RCKNHwKtQ2+X+NGq0CsikCnzaFolnuh7QOELPIKYB2snDCe82CV/Y+XJETYz
V4tBiR5I6Xgx3AQdK2vLB9+JkyNFM7Y0pfoaq1BeiCWYIUBts25dizWiPZxGF7ufOTLLJ1qYb73O
QkQ0ZMmFslNyaUbdPAR9dEsnl9gUoSICOQXDrDc8Jr2UJ9B78d2gR+Eu6bBcTy39NunUGT4+9hIY
KvT7AAloHCfxsRrbj6GuxvuW8uF9p/JXUt7PU6swtojBBBtYaXcxJtflmWnpz5RbOMmiwKTHWpQd
lH+ys+kIBMu9Ww4EccRH36ORtzydfOn9+kFq83eorsc1Or9Ggl1PxE+JON8opsvyy6avo8X3pLX1
c0yluQvEtgyb8IGQmvAhy+d9u4OkaHk6VgymtRkNV8oFdPn5DQvWfLjuxakxqdeg0oz2BlEqT2if
acOl0D0YYLTH5aAn9ikiLvWmz78ReXp7yDwVrExUU43p3C8HZOuQ463x+/Isr73pxp8Hbk8wNjcd
efJxlD0thwHyoDe5cjcyaK8a9qzBSkOouHJxstQZipBpqMp7P+sxygy+egoxuDPBThetJBCrNf1X
EesuWgNsAmbRbUQRvpYyd6GWu+OhtROFJaxpacpioCXfRIP0gjiynQw8+0FVvnu02WLnRx+n8Ysa
uYh1MERWZr9CyMAHXOR4mC1UnGSXYzgwhu9Z0fr3tYfk1vjq5Sa+nJVFx/YVMeXZcoC+RISZOURZ
4CHoDqOiwIOvYZO0PoHpQXIcuC+2Gi51WgXZEUFqtW16ZQO1sy9tTV03JhZin1psoUN36tejh+OS
ZPlxnwFy3YU9kNaOEs9RL+OfBkPbDm64xcjF7jNDpL6pDQ9n255eBxsitGB5PQQP4Ka/KrONdhaD
7yHHSCbr1rsVRO5utAA/kN7le71M8EOMxkuiHAhyxAbfOxECab1/DgYNo2boexgyo+BECUsCBfGj
beCF14xkhl9nE4CBdpwwyQrbwLOcWv0qTt7stlX3unKQm6OOX8anKfPM55FruW6+eLpWPjBT3UjE
7M/0rzH/eMOT65CC1NrngX3Ifsp4laW7s63NoTz1/fDVaqxpZ8XNrTWIb2l7BgmHrHFqtTQASvCV
VjIdIs+rDsKEF8obvIfZ9OTAKLjEYcPeX5rFPsVSow+9v9X9WEOqso5AAKz9SORnvr97L6QTo0L3
3i2R/qZkyqJaTzUIH+7Bzgp6fQJOJEvhvQykXFleMGcMmeNuygFUDUReY3iViKA08U3XZM16lezD
hJCBXrbFOelMPCmxii7ocM8q8vqLFW5NIaebaLuzLBLtbaLN7mO571Hso5bP0oMZl7dp7mmyIcv2
biXjnaVFRNSO8Ji6t7igjUxQ9LNuppge9DlyZtxYLYVCLkftNWxDD4R9sffbzkVrEk73XvVQ24lg
Yx4DkyiHkv+ecBsEFEys3XT2BloP0UgFfyCb8k7PPeIXIFXECMbDIOqPaZXbJODCGyxnCfyIAOIS
zeuAHEaFAtzuhJZ9mhpoBmR8JsV3nZCGjU7z6WC25bXKjOKm+59RT35AEGB+BKtzTO36M8Z8sq50
xzxqyr8Treme7HGC6+7k9lyl6bEum8MjZhtxlq7FdOxRUYcBDhBADfU9aFBat9KxPmjXle+xG70S
iGmfzIac8h6UxabNoGo6wjSPVks1Dw547dTl3mvwiHhxlx71yrlV4L7LeLaeox/TGnRRqXMvkrxA
RwOroyxQmVETB3yJPiZJEtgHQX1cPjxwzuahbP1rEZbaSa9iyF50x9aqjfWrn6fUinKxi+BUdVXN
MNDFtLnxWrNapuNCb7OaBXQKu4DFXzZqtbqDL4vt2orBuUaDt/Ep2mL669ZVCxvNN6u7rO7qw9Dg
mCD5qejKDpLvZ23L4toXXr+ZgvpnOaGD7UMm8MQu1zm6H5FUAOCwFx2yAqgvk5rcWnx5RL41MVtV
Wa2i1HURvTEUtsHwZhD3sI5G/oQU8d4mpdGPf5eraX4PRQ7bWsL12HMFHc3WhFo7JSb721AhSqJG
26f2diAgbc244u/6zIGPXhHfVmqXrFMZgiqbvlrjbrlMjI1SaJ+dz8yKiWFSWyN23aOhUCnV5M1l
1uid2rJFfRZ7c/4YLZiOxkvjI8Rre2qUcBfCsibBpd+4RWQ+1y3CQVyLOd6It2Dqyx2K6WejRcQR
T8Gm7dH58XHwrfiyRqrsJS/tqP+ssXqsgtFNHmsqsm0zmh8dQXmwykgoE8RXrQGBYrpVXXnO6NM8
YzjAA9fCYBAquTmNy9rUzJODFg3Q3+enLeBkHPB84+ihz5FijupsbBxtnh9Tzd92Ve9cPRn159Kx
u1U2OgHoPNy4tA/yLyIK7lEGdp+m2xypPVy9usTtBHJmXefSORs0l1A9tu1W7wzIBoIbhFfivnfO
nkGNr5oQgSdZjD1r+Um5/Ku2PBONhWNtNo9lMu4vdRuWm1bHDixzBVXOHUPK/GyTrNrgqRb88IVB
Y68v9V1s519rNmTnLozDy/JoObhIpTa97oKgCQvyTCrd0s5+AuvB6KzT8isNcrahwvE4TP5PVxkx
SufxptmJeXI0x/h1kOQSrqquIjeGZizMADKs0JcmgH6K7M6b4ncdBSL+mJsYNEzA1f2QOc69RqQ4
BrvyUc8M+1BRwVlp3Vg+Lq+19gDPuO68fVOaGktpDWAAoWmPRRrRxUIMszxDjk2su4d8YHkaHmxJ
I57LWKJhy+Ot49nllkvGfEgd/MVjShpfmkHZiSaIfDXVlmNl0k8ZHDHc4P5eqHhXT0QH08kyH13h
hadirPKDZfFx6lpUF89PXwQOjYtQ3tGzenpKOnAgiLTiUaVCf4wcAVSdDxgo39oVvc4OzAi3lKb6
ldHOt48nt7RpDmw3iovH+Lu2fZu2iKbdicbXT+Ok6ycyClBxLs/dEhUJYh9oQRg/EjZIZ230vLWR
Z+O6oYh2srTw0Wy9ej+ZVGJpjvSnjoUd4ofptByKzGvzf3oejWCgPGBMW4PzzJQ5Op+xaEZ6Ugcq
2LTdKvshK4nncbmJzqzL8U4Cssnz0t/wL5LzTOreD011M4IJEGFsf9F0DJaZq0tQkf0R4UKyRVKU
bdswhxmTfakL51tA0uRZI1xZ98HK5Xl86RB+8sWGD3qf3PwpvtWgVxxlPLPCOySiRRXFRx2FxXvn
giES6LRiFgAXp62ScfhaZRGwDyN5o/myEpNurglNfHYkW6/aPJqs0brAsdbkoMfcgv53mgQf7uQe
eq97QQfbrrsJRIUzbRwZ41J+jkpYj51Kij1KO3aAHt76HvuDaPpDYqkHFidv0TzDZFa/RxlIXF6F
yvRgiARV8dGoo/tUOuSjYO3RDXCKYm7fBD3+g2wML5o1HpF20E3uTnqjfxTtI+v8YBtgIFlNYNlp
QbrimKC/WNvdcOgsAhMz1H6HzOGeqkR8jnW82nOCn6W57c6x048hncoVAKs3o3DUUaInC1ih48h0
jpTa6BdkMEaEPLnzcLkccnvj1JFzEIn/2Uz8nUnb7GlyHYWn9K1l2Q8OfpeVAqRiFEhuNVl6CFl0
RH1o81JTw/2SgG50tEfNhPheVKSHEk/9bfChAlRzeScnsTf1XnXD17aB42EXbQZACJgrCfOmr1zE
2D+YOtFpsB0qcvEz4FSXfQB6BLwaQjsWAiqtPtJ3Mynz+3JGuYUVKuK5gizLSf1g4LhjGIpWpWng
9NcwysjerQ5mXvzs7cHCIGQbOzH49mvomDe/QpIaK58KqCNOMoss9leR+eL4JdbMODvFdNMvFpbU
deTj+jMqeE5V6SK1m1dfsv4ay6J84yu5alnwWlcdxv66+qADho3LqaZ909tIX7sMe0+E/99mDGHT
np5R6w7Yd0wKZq4Z3bTM39BRrW8Kn9muUdprx/AjY3btyTgnQ5dMX15QktksTHz5dRAdVKbRadLR
t93aMi72jVuWD3FMxRCpSN6mDpIW12VT7mDuEOOqLIL80mUlpsH2RRdKv+i9SRiOpZBOyoqTaBAY
U6n6XKI/3thZXc3Ozu7o2+qrpHC0ouV/KowhIiVMMH7Z+p2ZCfc+okAtNYesFeKe8QqWOriAKXSt
c5L5EMN0+bViLbXH2fOgTzBFAyOGbQF8wRORWGWdj2K2R+OdPfcUlQ9anHQbqtQwOKv4ybXSjTYF
3oVvjf65TT0pALK89VJKygkmT7ednLOVcvcf3SGtoA5AuVzmDYSLL/5om0cWChcyx0DcNHz6zEoe
PKcPXoqE8NxyfIWE3ANXMfoVAWQVheq6IDkikTQr0wehAUWVA8lLgn6rKMmxMnoArE0QrJHSwCsK
q7uuaG6phlEuSvh5OrKmjfUgYFtUHfqmMtZk3norahO9SlHPEVe6CcvBBIeGccjJ3WIXuNPLEsFk
U7r+expTI2JU6Q0N7ViVX/F/webUnwvp77S0t+B0NR6QNXJoiW5kT1m6FiDSb96UfaOt5gEsCBCj
dIbtnZbnBONAiYqj45KbVc5hbvU/Et1+ZWmJORfy//njABndr/y35Vd6F6ji2Ecku8q9KKE2ds67
m1btuoFZ6GzxSuzyUaaHrsrRxM2/MDudJmIpmE1G5Pl1tlGRW52WQ5cAiBh/ROzBTQSiLNYuQdbG
x0yDvurckUVU7dq4e5DoFDENeic8LNk6K/OPMccWrZmNx2XfaieAh03ut+w0NW/rpjOnyIn6XUh3
+TGoUCi7wUSyRR8+uPsax9pT7HYvNdnS+9/hUkPor4YaZ/kopo0JuLp3n9qatorfeW86Eq5nH+Tc
8+TOYFUM6V1/1AoHRKzpjaRgxNXGdqFJpAVpwBi9OTXZCWy8fghRyPLFEXPMqTlOVqBR0VY55pNB
y08erlyKq9bTwMBVlunJL6YffNkuQ7ZmH2miQ8QxEkXjdvxi9Mq/9dFk7jMcNGwUoQhMzMZ1U7AD
HK1NV3iUdTMqK20WFnd20lznWNozcbR7nyt5o+nS57cQhJgD0gTw+YY3pV+cHCdOICk2BHEjNw39
skuayZtJ8tFrCU1h57JGOGYq7B58+NFz+0F9H1Jc4ZMCv6SsJ9eNij23gDwEUSRfCxmcpUy0Dwj/
5dryRHcb8ii7MUWzUUIxV7IY/whLajwtYGB3sN67MHpwgtj9RJi16cA/II9w7rLA7C6Svvuq1sdD
ZTXOt1xCGbIUEi1Xp5BO//rRH2jodC1FXjbU+HaR2RwNrUfukqPlRZw3oblm6BgRUTC3KPy9FCaL
soenUA17ShzNqZGYDxQgyFtYQZOhmCA2mtNqF7fWws3YAGVls//TrJoDG0rniKYUpoEr71LRiWeK
bScUwEzxuT+ebXZwo1lET7UKgFvyDM8keLNcuTdlmAJa2QS+0mqRso3yOWKPsE5adsFhDQAn8bpi
b+kK+cyYIGQstIchvI6JDTq0xjGka4CFvWY82l/lgLkJrJUYBjzctm6cSxPIpOsL69gnGAXqsnOv
fZ1fvUTGF0zoGe3B4Ux3kqjFbrx2ImkfjNz5SLHzAOvINwUV3/tEh2tsRExSYpjDnNrHtmEybkLd
Q/Ey/WiqvDug28EZTnEVBFskd45OA7dGZZ3UKG3cIW6umOp7VH8tuwR4MH2KLhJN/XsUKZbofS1u
S1nKt809bSPnUegflWkhKiwKpjDlfXFKcqWjMjIhRE5oWMty1xqY+QPyWoHXTK/xWMmDMfZPfFvj
rMVkD5R2E1L1FlCiB/XOd1tjn4b6tBNcYAwRGZhDeBkp1WF0O7BUzPrNV0hfO9pI1ai35y5T5BpV
Nozrd7fN76Td1A/RhLdYkh9+1XK8RxZTWt03w94e30e/v/nSJ7YohTjI6T2NsfwC0Lg/owQ8J0bi
3OTYv4XoYQD5BBc3QtRl9g5M2YGWTTo6d34JxCc1cMZPYXNHuhGXFh0bq2+R8BRVdFZx+zg5+MI8
+0dlDpiwQFb1ocZiO4Em1phy3qkrKpOax/o437a96e4dx4bS2avvej9G50mzcZ51Q3FAjVureJ8X
Q3uNKiisGWzQrTZd+8qz9yZM2o1elgQAzJWDJicqJVCQb/0Q6ZLby2OX4uaPPdQmY8rpsCzrFuee
+16/gGzI7UDdjUZXn8YufQoHI76hJjfOqRIbp7L0LRluNkSLskCTthY+u0jfIB9Pm+3mIxvPiIJe
37b6fmrY/lMqLt8Y7VmF6wlsskR+VdNxjONTa1rxzdHoNbNIgmZLDhPQyZCVkEvn6T5qGA7NWmkX
LHe8qRHe9zbFgKGerp4VgOtD4YRvmV1iSFdi7UycPxa2zjkqMDK0hf8COgCEoFEHcO8lqSJw1Bl4
+EdIqoFItX5HRyUxzkOQfHZm5uyAtQDnbR8RxLRfulH/0ipmWFeiXo0EX7GVWQLt9hSBRcLXHtGf
H3NaYyJxzH3hduDpdL0j0YoeMDjeIFHWZQpL8hCG4tUSSXQBszw7wAwf+XtgYnFqQi5CLX3weItN
7A0TFv4k2BN51k4hDhsC0tn/nxsVwY/0R+dcsGYMFIWjtDPUnh1udbUB7J4GQkMlmYjXOHJe9dxq
ESObr7QqNIrnRdUgkGZpIWoavobXUF8yuPoMD+SuP/aAh3EtzOkCmqJpklI4CUh0Zeo94f2fYMOm
3d6Kx4tgLXEx50NsMCLXYQuQjRVhqYP5IuGH8F6HZnMZi2diy2AVErREfu+ZSmp+BiEi1k2v/cwC
XIxNG5TPJrLmOw1jmO29L5L0Bvvq80TRX/Xpe6x36uoS53ixWzLKepA+GN2CE2cEZyX7RDWW9q2q
Jvp5SGMhKeT5Oc+s/BwhDlvLGht3JSp5HjTE6BKao5aw5Iv02UFlO8gvjTD+dJKKTLLItk4OqlqQ
1695WNA5EEmwdtwU04fDxE651eAh8YrTKU5LWJaULFZOw4Cx5E3+CqH0G5ToXUjRz01Ga21oYXdM
qAvVfRXUh7IlFzTo7AFC32DgumF+mYwAkZ6lyv4WYQLeJRmN+E6qF8PEfiNxOY10tGkxZdLsryEK
PJ8hOW3cu7qqmzs1H5ZhJ+MORoeSon69o2nJWr1Snry5c5vawj14tYkQC+3o4CWM8IgmM/pnIr2L
5kdujH2sYNMtVe8ckLvTG/W7TVdnvBbIq1N0zcVKsr3HMvZc4yrYllOaHSPcrWkXRXRZXXagPoTI
OmOatHQCrK2AHAsZOtdeoVZEYXlNB3XyG5mf/R6KU6VnOCMCPG2mT+TIyNi8B43+EblEz+pe7j+1
Ir5KVevvgQl1O+odCZVT3LcNG/88b+H1cyJhzlVyb9UFmn89+9oLI0JQ559Lacu5a+6++pIUxpxo
XN0Mn2slKNgN4zm0W7LsExecgel9hyhV70my7rdaZJwj+kbvaPQ2E9lKq5ol6U2UYXC1hiRkOdxt
LQoop46lnnAL8S3tq90U53QPWIRKj+pf3mo1vU2Dys6+Mw38QlXjPyfoF32yIkjPii9DRj2hwwYh
RI1EXi/uKNFv09QogaDon3bYQiiQxSHwm/G5pDxNaeE5Ls340CuKS8v1sFwZuDP3FkuObYmIe2MA
eT9mIWp6Lm6u+CZ9seoKjCHljH0jrfoBIMoGYw5OVRNDT0WpjD7U1y6CJCuYN1Y04+tLmIhnGuD6
JsPrSDDW7HOe+D8y2p3rNm4egZBZxwr37ywxT1cdXvFX6dufWjPxUpZB+5sUnOWWVaucjAkqEoOw
WdBVinE77u1Bfe+RpVzzutFx41YkkEo6m3ViaPuWeLXr1LivUVGoZ6n71jUyjde0enDo/z85qR0/
+7WgQi1jgYvVRybg6/XJ6stSpyzAw+W5iazp1yPMQvVpeRqNFjKrOMbsYyumhDjxj+YSGp22JIMv
Byn7N2x32WZAgmHN6bytW9K51zP9r4cpbe1jP14pNhfYLTjYc4KnP2+7lkd6S7bqqlAUwLnloRXC
kjh5NsVkyiUuWZi/HgNrQlpam4mNRCE7BnMipuzJxlwOvhe76cqpzkJV+rEx2x+pyqttsoQY93Na
tprDapdHIi3mhBjnLVmSnjuKZqdfD4f5YRwafFCX0ShqbHBLkmhPLLIlnlMOy9PfB3vOWa7mnOV4
TrJe3mB5w19v9Y/XasvfTG5YHHI2YNM6S7M5HaF/XX4tXV5b3iDViwgf2/wR/njDtEScBZThtaJG
eiqcHr66lkREtC/P50MYaTAlEWVsZEdYu5cBWGzmeGV6d8VpefT7aRBpLFTJofjj9eX0//Ha76e/
/71Jmycl8eSvd85CO6N2IEkjmb/A6Pe3uDzXlqT3uAlPXPw6jcvYOgVWbZ0yEsLNtbJzBBl+uu97
z6d0+LT8AoEBvtGUx8EdSoIV51zT5X3dSXJ1LA/xkkg6w/xkeSQir9nqifr++6XldW/+teVR43sk
JIOy+/12y+u/3rMYKPxZJfq5hStCBU9hW3MAjM2PlsPygzZmB062vbWOyyeyOMcjwHwquB3xrr7G
bZUBpjqxLloZoZkdl685Wi63318rXL1uvqmWO2mYQ6mXQzc/shxcRNUUR1st7IdTVUqiminPU9Tj
6e/D8loeTewM4QYkqcKuorK82C5/yG++C95/AKRpPSAX8eQLpDSkTugFYO3I2RxW49wOtvgNzLTe
uQ5MszGm3Ofr5PDm7h5HGIot71nzSFeh3bxPcjkwRTs7jBE/8jh6EVI+mikl2H7YjrTyV5TOCW8N
BbKDcc8CzTh7SNNjkQItZoe3onX4ksXGXW4k3s4Y0x+ez36HRviLU/Af5mruLHJPa7J480bz2MnG
An8ZhXvCP684D9gqVQj1QjTa/5e781iOHDi39KvMC0ABkwAS27IoQ1e0zQ2C7eBtwiTw9POBujdC
GkXcidnOQgxJTXYXqwBk5vnP+Q4q6Jvdug+9ncXXWMQHuEyIzWl0jXIvOfu8wA2U51n9RItjVs5g
dIMBDDs9nwx/IZ6MDQmamaZJ1H9S1qibsCCKosTUkoNA9Zy7SBCydYY7vc6Ghx72hJc9mH5A7ZCK
tqh1Y98yIx0Ib6vhXRTdI4rZkdiPZcYW0U1Jved7jyN+W/fBScX5L57WtDdO/D5xeswMiV+rnX/R
YrIBacnHzWBWzoHcxI37ak/+l2FC5CyzrfbJcvbMWebAN2iuZl4QqXwhX88EJ7E5LLCMp+BvExco
XjpADTMicz9QzX0XR+lnm7YFRw+yepatTyQWoezGRLU4W0bRYyqZJ+JePyYVwBK/IfBPLVZB1wPT
HAQZ6CsH6sRPoofpjx8FWENt9VgdJOF7yjYc3jnFSYwWtfFkxCScmSskhyYpmJ8H1o/aO9oBxyyn
ZIvfdBStjNFT2t9X0Nv2dUl4OhhI2LKv2fUAADjTFkpmO7ZfDAKBuArHOkaYbUgitbABBKqkbad3
Qec8z70dbCMPHAfeiBsS1R2/u9o0c4qjmJjQwYdRorvA2mQuaa/Gq964O/9a/a5f0EkzxYCbDf5J
xFxclmWH0UItknKS4zKmKzzR/MkBAnv/yba6Hdd2tmN/SDYMgUsTi2je5x5YbVOnAJimmeSbucMh
Ge3Je4HrLa3b7Lu/6X3dQVlsctqmOsooNkNHk2pk059oVWV07LQIxZoRNde0qLnmRvs1QWqvWVJi
IvOeXTKx5DVp2q2Z02xNn4o1h6oJpJZrMpXED26ANa26fOdWCbAua5L1+/8iXbHp1pSrueZdXU3y
VRGBtdcsLHRN/+Sv+dhsTcoua2Y2XtOzxkCI0FkTtcwVMXQSstVr2jZYc7f1msAl9gJFeE3lijWf
G/EbqDWxK9bsbkLWp17TvMZMFBINZzkEa9a3XVO/DmM0lAmSwHrNBEO9e2WhGF++v/T6rNf8MDzu
dM0TZwSLqbMLOGORNfbX1HFG/NjIlj9Fmg4kuaf0MXUMuZmArjaRzbOqCELfBwcZKQOEfeKfE+Fc
awazcnTHS7u4zAh6MIClf3N6x79pKz3MxTI+moP93Fbdr8QsA/5oRqumnvbBEz2FdKY1naSVk4qK
Osw2tQUbs4QTXAbdsRYKNh4nu7Gu+gvG7y/2O/khQ0ZE99OUa1ViuvrZW9lkYNerqdtHVB5E9vSC
0YPChxFCpyUDtk4N28LCvGupNbxz7VlQuIBdkTrn7OAR/+ZOzggpQclB9ve3aZxYV2GJp3YkikTR
sYaYzHVdG+9UqtB42MurxncVLkub7spy5QEgm+46ymZxq9OHiD/8z1zYzzgrkuceeT6J+vLVmy7z
ogLynR7Plfy9tObpGgVzc5cZ5KVX103boUrSNHSOly4cPf75/9lZbP1HtaHEdeU7BFJtixD4/xm1
WEY7C1LfacLcknk4jQy9+5KmATyDrxLT4rMuVUcUdT64q7lDe336f3kJ9n+kPSQtVwRHLNcyGQQ6
q/X5X7zjQZT0Q4ahPywN7E7RYD/4MM52xgRlj4XsR2GzP8cQ0Bzo2E3uBVDGwC4tusqAKSq6dHHG
xcllNZuaowVoScYvPcPlE8dV8351gX6rUf/zG2evhut/Cy7wqlfSlufhwxe43v/9VZNmKJys1rxx
Qe/tC9eSp3iM7i1nwfZeF+LojnQQ69E6jR5dPxyb8h8Q0y0BSQ58a6RE8KX3jSWTn55tvtWIOYg/
7h8MKi7ltvBn0ImjR1UTNC0hn/6zSfXfMjf/mm6x/yPcwOtfKWGeDDx+jW/D+b+867PKyMxYXs2j
rmLrLojcpb3il3A7hmyzecKVUW2xPFGHW/gfo5fyeBB3GXxo2ldqscfbf53kT5cqn3Dx5EewKiB0
eP3gznvMdNMcAYJDCCsTEr6ZuBd9MWy/P4T/f5FxnvU/J7cQT5P/tf3q6iKtvv49v/X9o/+d33L/
IVzbA4PsuT4K55oA+a/8lhT/cLiTETks4QkpHJIa/5Xfcrx/uNxp1IpL07H5MX7qv8Fxzj/4Vp59
NrtO00I4/3/phHUse43G/OvdwZzAdpzAdylttkzHX1tj/+Xq8nPdll2hsjA1XXH0dPPqSrZuZjbu
q8YenjLHT57ibGI2ZxVHs2c75zSmc6OlFT5vuQxnlyFpPlXerTFaoizKrg4pieDrNCMTTItwH8cI
o0IzPnpDzMyOnDxOJOy86VRe1Sr9Ot1dQJtonprLZzTQNguvFNdJXzWXfKFSNs4URr/U8p/aYIH5
5DLh86lGzWMv3s5W5Nwkxv1Db1v2xa3T4MIGdjhYLXsNOyGz2WjGfPWs9K8+MO4SaRm8cq+4iMor
wkVH5TpNnz7Mrtthx9Q/UokbosUh3HQsYlnp1e/0ZmuQjz6+uoKTbhkPr3qG0ZAYLAJDv/SvoEWH
Tb2qxo1svI1nWskrqtmudAt8xAvyrK7v5+VpjhJxGmX7FfhBBVmYpHirgf+krrxm3pIcu8HA00UZ
TG/dO+QwA8w+e9+jbGMpx2vAxF/m80VF7DJ4s97MnqqBBrdmFiwvtVc6e8OFDuB54o+Bib2u+edM
tTC5pCyeIJmeNi20GWYuYbVMN3xywd63KeO2WT5FeahMSx0MofBZ1tdMDcGbecmeTIAJj/FARcVU
TodSFyOqdoZXuhvqEHYTTNiDmnCvBBZ0MB6mj0KPt+9YRTlkmjBskRxp21hs72oAOQXj3tIYxC4Q
5a7EtC1tSOnILYPosjforDtchwRiJM0horXqsBG/uY/aMM9KEYKFZgwQwC8HFfaicphge1/ttUzU
g7RLG3Z+RC9hM7LXc219bOweJCsfzqEPEgZv8wpxNrtToVuDYtecVbSci51BoDjsc6wqRuMmFwsV
ulbmz8ZgMDnHrfNkGmeWDgcmDZkQdwg4nPOXbouIjHtvevHZsRnVSY4Yaw7aOBhRFlDPQ/oiA2D+
yOBOMm4u1TZyaNtxTHph1i/MWC8w3tMwqXABmjlUX9xpeOedM8Aeih+CG092+06m2r4ji1nuVIGH
IhXZc542h5Qr6ywjmF5TNtPpEGXrFhA8m/SetEPniZWQQ/cUw9OuhIHPy+CcblJRGbdqojJmHQfG
2ElLwwfQNJp8/FiKjDr1YfyS8err+a2abQR03nJUsaU9ZtH6mZJwyqJsbfJ06o0ze+PBp+jBarJh
8zLparjoLvnpRH1x6lpOdq7XU8uUFbvaxJAmW1ro/a4L5+UGDenSYsN59M2yovBs/fVnmgfwi+Oq
NWAk9kL21LdzsTYRO5saf/FOWQ34/TGXaLX5u4k4+xjUNn7z/JxGnJPtWL4lRlRfkFnw0K4CpBfX
H2VN00Wn8MryBL7j3nl3+xiHmgIlYhXL06Lt+WT68E66lBR61CQHBwfUPqlqTDQDAsAADW2XZYlP
ep5uInMu5C4qcm40wWOiqxsSiOSu7p00be8yjlBZV30KAUahBnKJI3mr9KsR0DUr0uGutjOLTmfm
78GQ7Q3T6RF6Uo7S9DhXuoIABhfftzAwq0ljKVuCDxkw21sqv+QwV/6woggikIgOrTTqHymW35le
pKElIxID5bj3Aq1vjFvKbeE3ydWfqZQEkwPAQoLFA18GJdsoh4fe7+wnkZsPNmHFBwmielkY1DGR
5rAQe+N9C/wal73/kxKAfVu7p7jJ3uIJBIksG7mvdvWYZSckAXczkEo6jf5qgytJ3XNuIqaWrFKh
bWRh1hg/6SucnrPIfqgL9yAS1AXP9FbKaFfvWYfqq4els5qHd3PmyW/9Mf3Efmi4+veJCXZUrapM
JREBYj0OxzhY6BsYSACmo8BQrqj7aP0v0BjBmxPN0b3orHOXYwvSTYSFPWOINWWlvnqlQdcc8WbQ
Etma5dGPSyLrz8ydxIPvGK8EmS5l5w2vtb8HKSXoB/Ilrq1sPOBO+JulwYDvlRLBXNUM7yrkFHyS
aVjmYr60koau1HpGZTcuMkp2Y17kL938qxmjhyGx5WtmGB+lP1yaxs92y6rYALhRK/TY3tokBfZl
iSWFh3d3byflOZ6JE5M7+FwwYc0e3zlyjoGN1gbsCKuAwuoZGmfap2HAFb/ro6DD0oF47fyO6yR4
a+OWshAzRusomu2Qy+Q5m3NaOuf0ps28PVYd/8HZcVcmNHuDrdtZTTBehLKTkCHKR5S47XbKy5pT
PHVlo1xKrMNGRsdUg1cRaf7oJXZIeUb9MhSDs61Uqan1I4slHdrqIOYe/A52kTu6JmB+RrKEYuRR
Lt609/FNnOLKnHYyERYgyiompoayj2z9aVsUd4ye/Qq2UwNOsR6Zp8TbTnjuDTSIiKfp4MF9OzOY
xMrl2u6RlRowF766HbLBX3uev/DRWW+zdTHHKnibi+nGxuhrQVDYYs8M9iJXr/EYYI/tzUFdl9YA
Fye/EjFP59qYPhp1NiwHk2Pb1FtYtEQThXX550Liz9mJ+AurIg0ne9F2Ztgp1kTCODZ7AIbjeQd0
NRGqJGBV0LNuf9mt6T7lHKdPhdk6Vzt30kPWslInAoChUJUMu36gSdBK6pc6zeg/kyzrg72SJ2rs
FgXYpktnO4RxytiCqT+fzaiQIbc7hfPTL6+4FWtYtGWCfewtnFpdm1u3vIh3fj8GF6etjyPFIGfl
Tt3ZB6o/CPOG6USrhkIfKz13c12TLOqh+tUYzDV8divx6L9SjXpSQYQ2HUVXKC3DNgEhclRM6q8U
d5y9FotL1iBX+UXxp11adgX4cUkOPbUlVzaZOX2LzeG5V4b70lG3VfSeuSXBYB5kHx8N0u3XMvss
HIL0sp9/d6Zbo6NFyJPModbgwZ1eoDNCYmp4PXkMsdWsh80oC9THnDKvPC4/J45WB9tcts1EJ5CX
2+Y9BRzNtm466uVmbR74pB2cED9kAOF009aD2sM9jE/TQuvmQrcXvqvhYfSwUsiMk/+MLSKawJSo
zhU7ISlt70Y7uXpu/QdKIdEQsHg0nWD1E4JKjEl2j9gO3qc6WQ2Zz71v1M9rGRTbCIYeHmGGG6Ky
dTBbSginfKg+xnYPYivWxvJoufkvP2PbIWy1Y+Dh30n2haDpm+6YLKiJfvCjcm+kTacHHDtfLmih
Y7mEjNsBx1iZeiL3ibbX+xdZUNzieNaVWrkeUvmF9oK/DjCaax9B1avihUXBTx2Ypn3M/LfMLz36
yJBG876ymoTdWtY/wq/UWkxo6tnwyJ6VwijeRebgOBOEiIswcUD8m0Yyb0Yntg6F772VtoIynC9m
WNbusrV9QKdMMPtLzuRkdHBui6KmUVbOr0IN6dGxoxff6NKQkVZ6dLPpgaA8G4Juwfw8oDn33POM
HeDMGC8Zylckuw8ffhfboGbM2oeGykYnnp4CeJaI3Rgzszo0cxHtAms2zy41w+sOu82oXGIjA8Wr
w1cVeaO+laJ5S+hOzwe3OcmxZO1slltO/YmZJvNdnXYbHWv9WOPrH5zUOkEHdU6UMOyhE4Ahhu6O
TFmr/ahyk66x6ne1tjhHhpNe82pmxDWvVY+9L+57SZWFp73lyKkLLozhAKJODBzDcqEKY11RFAGz
ksjN6XszxOtFY9VyP/bNs0qHZj0F2A84SOiUWIKrn6OdQcVOj53dwJuEVJRaaXZok+KJYWx2x5+f
C09i1MmJXxu5XW5pju720KKowaAbi0pcNmWTP+lrlpCmizybdtU+Cy7mVH6i/2BwMKri2g5Zy2CC
MIBvrFwr+D4VZ6J94M8NNQztvA8gY4SDJpvljSReWkiaqS7c584hqefVjPRMVsu9O0d7e2vV080J
QHZ0Pqen9Q/TUSa8rGazlM3M0Aw4aOCWSNsG9y6PY+jB/amOA9AOYzNs6KYKDjSmL2wx2oJdZXAy
HDa+Q8qe2uicrUzLOsSkSAIHI9KRWXFIiPquCsCj8zeDMjNHhg5EN+rhE+MMlx3ngI3nmvtM6L++
bOROIa7vij7/JWyTG9JpRqYERCwzYFcUBdEHHCt65aYFFkYQwBNjuWeWgxG0CMaTHc/ww1RPmWdj
gdHD9hWBMAB0yYrZ7oo4+8hyAKWRkgwp1scAH91eFW8ZzvMHtdiU8y2yO/Vtvl2SOOMENU2h11li
Z9vxfUCu+sVqqo+gYwdcj0HIvGwEqsizPpp1chFaPxOEGI91b8rj6rzkcMVKpzmwmMWaVxlSEvv5
jOO5qw+u72HYCci7+c8NmV6GIAtP0XyA8k1ij9101NEPaozHIpvfg6y17nEd4eCF5LkL1suyAwZj
rQlDgHh3zdy8p6DXuPxw2snKSbFfzD9UOdLhtUbowWF5B6kYg09LxAcK7HoIpNjAJEh3+bCowyg9
ZGCDyruJrtw2qumXp6rrLHR+AVLbnqzW/W1BO91r/NlUqXrEblNoujqOJtZV5ezmsSajqXbfB+5U
zjlOqfJ5nnPe8dH6i05v42RIsn0Sj79mt+HjLogztALTHYfPbaIIzQdlS/HVqrSRlGNjW4INm2YD
rmLrm7smh5WeY47f1UnpHMBMqG3SyVCppgopv0p2qY8rPm9sNnaWB684re8MgW/cZ7ciUuYMFsnI
ZKPcXylU7Mhs6z2RW7iaUU/UGasvg7skZ7nveW4fgMh/ee78a63S4dwZLkoHd80IJ7OuquCujYxT
o3MVAtxzdt/hTWZfHp/hjK5NNH6H1lFsG4UJzF6iOx2Nn5xc+YZijM6L7N+lP3qnxnb7x65+JJp2
ZBXvHyLWo6NAytm1OMQSRKvjQMEdweHrMhE77Zl9bFy3Lw5ml1s7k0nNLlXLH5lREK9bTQ634RCW
zfJa2Ib14hHguKaY3UkTNi3UiAknvlXdEnKdjmv3D0Uha3I7cXL0ZL4LZKlOXXWPwVJcGREWp7SK
FP0lFSNA6FxyoxDt9xZFDCsaCy9khE/DEAWpYlUyQHQr697smwOYkV1fJtEb89fjYDb5Ic4wm1sO
u526UqQxl+sSlEccXTnNnkZ/JFnOBK2IzT3dScAGSYxvPccmt78ugbqzTaYD2avX9fpKXYIe5zxc
5g7+eD/jPaN1PIvUC4nvUjn91k8C945zxzGDuvnYa/OGVXTVc96wQlEu4EmIfnEEobwveajiMsTX
lrfvdQRFJkJZH9Ll2EbuQBMlgOu0s8fQ55hZkmA8GYt8skplPdbyc1Tk8M2pfmws3PIK8AwBNHdn
sBycSONuu0FcxFIZ4YyZFVSGpw95g0jlCyPgNk5Ps3WHIS+hL3T6KHpDvbVyQTCofvaGkT6LIv2I
stXDFyWf3ytWVhCLUgAEwOIRzFiM1xEhZqFZ5jnJeb44nQNsBuNwMvTjkYecfeKxwpb9yYn74i1x
6AGE6Dg5RLjhu8Cui6mmTEf7ARwjiGcVxceai7xnKIsZxKtVCCcK6Aj+AQ4iZhhQa7Wu1fdQs4M9
6Gscp5UA/JBNkJcIKpzS+ehr9nvxZM3hFDHPA9COITqz0Zqs+K+3+NQ4Fl5ogpq5abaANng0d6CD
EyFe9hnakZPHB6kLtClRX+CA/s1EZ97BMt27JZZMMFH2KbOoeg40dsxemXTa7Zn0ylOroXp6VIBF
7RFXPCjLdMkvqaZngUEl9bK69e8wSxsh4O3nmjEJRTg5kn/ZheT9q+OYBBEiYlbTEpSkd8Xk2scG
g80mnvW8DbQQPwcao1pxatxJfVgq2AgLVXPDk/yBQXsSFlnEFp9KYVkbwZ1Z/5a6P2rdzttO9aTW
zeBHYvBuSfQZ2MtIATGr26NioGsuOQVn+MYf2dlMj+2nFEsNlrhrdx0uGBDE9bUsDfeWJMkuU+Z7
MvbOZ2zQc2sMl9Rx8a540cmzQdllsjjzy0wPnqKS2LIB8IHgD4uU5zyruLEzDAMxpjSfKLskDUbC
4x5sNsZJYkI5NvTnCpZuQAiAp2ajoQhxzdarWOtM6uamHWImHSHsaRN/v2S0stei4mFhVm8qf9Jk
1pBSvF+2kxCsNDD9C4G/c5hecBv7D2I6QQ5xrwHrsm1NUegqXW4VuFE237DRF88g815qChOkjI4I
56hYlc8/khVMzSN45ISvaTGIYyNMyadvKuDlB6iLctuMU7SxexUfwOdTW7oqFiOOOIbZfnk0Uurt
EfTXvgyjPLRdlx/IhgVHn1t9gQmBCJQ8AlC91Q6ncfi994MexjecbAuWhu5+EvLX6NK7lmdW8NwI
FAKNNiHF48QEFeoOmTMkZ5pdSu9kkI3dGjJqnxPYVAabu7spzt9h2Kgzj8uUToc2eEIf2da6zvfT
oktQ3l6LrA9fExMDKf1pZzAgOM8WcWWDmeombUssofYPG9WcEKK3H4o+ffd8WLt599a6v8YRItN3
ZQYwub8eUSAkS+QPGbNzTnRw8r0c11fTUgUJoQLprniiTu7ZY15/ZPelT8Us7tnqxKfYzJMwSDAA
JCS4iBsZxrao6RCIWtvDJoRHYhisM2HoDi24W9m8TMUMgqTSr9gfsVZkNrMIsiI/x4Zy+6kBYgpJ
7lGXkOSkUX1JA0fhksfHFJ8aKw7GXYNHsl1IfHYaBkrRUQBcsB7R6EVAyp+OWezf+2arzmO3hdtP
K3uGbJwXN4O5vJMH+mytX8zfOkUaLPM5tFe7XZ+6zyYSyoFk/6fRrsnvmsfkQAkDm3vI9R2Kq8E3
GVVmnuWQhHMpzW3XUqKtRvOBHYhzmEQ3nH0l6PvFbrrFuFaHLpk4r2f58hU5SyxbNtCQgJ2/NwDB
YVetEwkbLJiRjdK9dihQHeJ4OmssXZK3De22yzc+OViOFfgw4OM6pbinFMA9mGQh1OBhZlvaJxGt
CcSCRkoDv/T++3Xmo7fw+7qcsYu+2JoO739Qv/pDfZfRM7gFQrkrRqlDttQ8XGt4d1bq1rvYBCry
6ztYRldZe85m7EPlDFmtXRQcEb5gFqICzzdPc4s4OE252peYe5o+OoBZfa+74ndT19SrKipBVmNb
lXJ0dNzir18PCzFmGgQRmvHNd1W/S0imEt3wj5NufxHfYhU1kKpywgbBjyX6SDJcmPbii7DGyOIa
viJKzZc4n+HeJjMt6Kt90jQkiSioBzuxXiLfX5B8CXIwf9kZwTyeIUvlRxrUrrmdYUXV9rSvk+ln
nwTdIbbzZ7zO1pbtHm0EhDysiWiPMOU2rsqJQ8PIiZCx/WGq8ls14yPz0srdqdTceBSPoQ7WB3yQ
1DmU5XUlrB3Z6jpr/LGaqSyjy0jb+bSHwVAfYNT+xJnyuxbLsW/8lyUr/kTUHlB7GTO8YZDBKgkd
KjjNRqLOlkOpHDjkt8j0Ryx6ONvmcf50yXhsSJGzCyyOtPU8Ki2t00wJ9iJxbAENNc6zqWnjjTXV
sTMfRFu9UqUhdoNpqk3qieEs9SNXLktg7d4Bk6jOnqA3UqjoUk9A9KysWY7oE1w8cfw2itF+pd6I
JtHcD10eAie/JTkdE5E9LM38GhSOs/uekSyq7i5Otf5b91crnaGgySH/ARYcjhW7D9dXeMQt9yUx
tI0DyXfOWIXe7El7ezOFxK6x5DLGiI+5QQOKO8TiY/awk1t4P6yIXs/VEItiNZvbhvEJZxno6CIJ
ei4CSLmWq4nu1DEV2ej0q91xWr/Miq4mjpq3f16XNib4GZ0RN5z3KtLxrpv9lzL47fZvXZrcjDmJ
wNG3X+TAJpSLgORS5T3IEmQvrdZ/tQl+JsC47Bl00BsBvj9byDUZbaxeP0DHeYTxqxZO2FS+fTb4
4cSGkSzUigqren9djLcO3s5w4qIE8oyGePAGzu2/2KYEnrMPlLJ2qSGuUyFuKI7bYnVGG7glpN18
mikdeVV1GXM2wN6zVo9LDEEoAJZr+AArkBs+SJy/q18yuS8tb6Al5GoqnPPjsB6qbfKb6ln43tmY
kGXm8dbIYfWlYobDXB6hBXnDsDMtPJmEUV/zDjKSIV8TvvXsJ9Z+crI8dFdXto6aKZwWY1tqkn+t
s6IYh3OZ2LzFXoVVUA1MhAZ2vAsKWdti/kPRZsi89fqUKtHr1HMcbC1qw8HIPMmcGhKbSVK5c+0y
oOOLgpIyx3YZx2h3oArqNL7ldosaUVlkEFR+L7AqUr41zulzjPzE9oXUScCyE9O3tEuckdExxPtV
0jCJ8GOjm72SNgb9O1td1JTyJP1OYp7m+QPbCCPorpmd8tQtIkw6NzjGHIgsr59CZ8aInMQixJPa
nIvVS21m4jy0EMxcXPOhbzjbGGwIGbkqHKc1j9+2HJOc4HeZGORF44U9c2ljIPORvtAHtoaXcagM
grvU8z/YEBM4I8pNp2V9HhoikxvtWmHcxWAwLEedi4jEnMfPWxnwZXeOuTciMyMRMsR7BZ+OndIk
MMG35WGZzesYES1iP4mGRyIsdurzshKvypZttQYwtPG0xnIVjAeiuG/N+mNRrFjwWj4dZTyxQ6CC
uYgeTJ4/38vd95dmfbYLQt/7zJWPrZnQ8J7w+0W12nSrYxyG5HPr4qKJI4cNMWmYHa1ieILGlrOK
zbmwGM81E+r11eKxobgiXri1q5LoMgdU3Fflph7ie5OmjSiISUAND00PmcrLudHzev6SU0NDAnO0
vuo4NK+r9PrKv//bVHyNaWRTvartra6NDwaYoKCr8k0/OTTbe7yxTQMOcWbj27CdQZ6V0dauCMDQ
Jt2Ay8jw7LFeTfuub29BnQnSaUSPXHNgCGBZ5IBK/y7QlqbudXy3/fJriD29TaE9b42C7W9p2/SK
Bs7PYN2duGC8eTw7FUM1iWffYHt6zmtLniN/rE4dcG4BreA4WNOb67Jm8DivN0tEKBICQkfuiQh7
2bRiX0iZUf2bxbsiiFi6CvhYYHoCYlD231aQe3bRMTVB5+91GwFrOBnqyzGNF5HqB9CdUG2d6BLH
Xtha4qbw4Rx95Ufbps8X1DKmCP44Pwyq0OTHDtr0GE423hHK/ds8ZjGXd3ef9/rioAgRhk32s9OJ
m9MBmMioF2Gzq698kj1GgOklHqcHdrZPnNbkTrpdh43RI8qXVn9diwcEZ+VdYK6JkKV4l9xJ7QB6
KiJdC88q7N9zrJKnRc3+tgJesvXoJd4L8w9VKOyearCTPOmiY4rhfT9F0XPHERBDueoeUES7KOXI
omQY2VW5CYpGn6dBH4sCa7e/CnOOX8eH/KXN6C6rkuSJ50SErIiM4TLZlijbjcWT0YrVaVhrjhSW
56z3aVmK6/KxLk2g9Z5x7Jw2Orq5KsLYotgExW6NnhmHoXTNkynVoYoVckEpf6SFBMFlsYnx54eR
kcilSynEqXDcDOn00MeYANiYFN3wFWXVT5OPmErkmWJoa6CdqGP+PI3tZ+XZnwZ9W07vXsyG+nYz
+1lZWFjqucctII3ppN18dYxYaltxst6C69ga4622J/pr6aSnQzsLzBHknGPvWR+rXZCTggYGRUfX
4rwFgO1Ca/htWkaoLDs6OYSWCvzdWK3dx4zI3q6HFnC06GHaxG328h0nV/MQ5mNknSf3T1TjoExE
fHI5S247j0a2oP7b1VHxEVTIK/T32irJP4NjGxTxNmMHGdJ9KAipun+CRnn7TFG811NFEJXRJYUW
uaHWWG7HtDk5tKXt+QUgB3kIZMKl8UtW9o4BaL6loAJ4nQYtGAnvjYtgK5YVAagam/MRxoAYttI6
mY+CErRlEYd2fzNHrDsG9BwgR2zwVow/qrMZfxFcoPd+NH95NBnsTP7HlEGtTGMYhj2pyzHCVp6b
FBiSnuAGL0GAeBMTIivi7ZxilKbnrsviExasmYAObU5UQTzGvjo0uU0jhPUb+d59lINfcpS66xd8
42Pc0IuRItcNCtG9KB4sDthuCcZaxfGRB1QWypqqZI7SH+Vwagrzd9RNaBOOhhgWBHiSMIseI7c6
RghDPK3YpZjZDswdHBEgjj4MOOisWndrGyIYuK6j0YUCLdCt2MZsASy5AybjSm/Z9q7fh7bj/xnv
lj3ZdGZyJSVYsxDWtvYyhuXLTu9NBmiHKBOfdvfi+PB4hwmPQqpBIzC/wvmD+2NvKg8wEyJX7WBz
yasnzBXy4EOVYqCMhaGUYS4MlqMch6XgBOUu9ArWmmM8mCw61ybmjRPjrkpctLme1nDoUHmR+UV8
8cz6w9dkbDyCGDwF/Ra0FXtqAomMcdEseGgYgmGTysufwdTNYH94YW5DyXY7w2mtIhGmCnAiTSi/
JXpwa14MV1f7OMlfiqa1LnPtbp3W4Hw3ArFryToZLHPAvXfYwaijJ/dHw/cAIaW9ccpjkTYL8gjp
srfIPxfpMJ9EgQ+oU9beNaZNUk5kKejzIbGY7Zx0/Elt9vPSd+MWmX/XNNkpevAkBl/LYWyE7rgt
guFkggqQULXOtbL33mzmYT8Q9IsK+5BFE9NDt9kUwiF2nPPexdZ0M7o42CZcHU3unhmMFts2ao6Z
MIg9wHd3NR2T+CzzXezb8yZW1i9Gv1DGG4pPVAYIZLH1ownscadvnHA6QnbL9n9zdybbjSPZlv0i
5AIMnWHKXqQkUr3kEyyXXI6+bwzA178NKCM8yiNfZNW0Bk4nKbYgYDC795x90JhEOyK48X4Q2Vj4
VUvRa3h1ipvAa2r6N9Z7qkhHkcrV4ZFwnGdF/4b4J5t7dD4+Re9EI1jbp4CyJU/ZpUBs63zomOkN
yJDmV1GObpFKDlXLQuXUkr9NKQjGE6BNJ4PunMIkon/jbCx//Fno4XAwcwTp0iNYr6MdwVp1Y4qQ
E29SWDsRhGf8oivfby1wi+IhS/vrIJfGyrT6ajWDPMqqVBtdK2g007fYIDunB40YqVTZNtCCt1rc
5W0+PZUZ4RXR1lJMrZUQxg5EYrlucINQndSp9bpKB0LjXaMbMyFm1MM2wx8CwPE1T0fCXZsOocvw
EGQxi3tbAFKDGLfWs3lvaFy68MTZ2VBUaxynW12PHzvHeJG0j0iVor6CTFQaRcgx95SiQ9wh0WCZ
zv6BiMxs7sxQhifaVDcK4SFhQ2DGPWGcpOO/hF7hb7rW3eHxiE6OVR+TDGvyXMVvSZfaZl0ACYz5
/6RhSDHoGGWjAjJrhQl+n/5SlenZd2EyGga7jbRqH3EfwMUqi45ZDZq4Lse3+HborA8z5XAdy/yp
bCu6vL33LQKevgu9agXUhIScyZjLkNkpnVha5H3LMYEarCfWA9dFYMbbsjrN/IRIcF72aIUxn4+e
CUSOmXiIYKYvXDm63R5VPh+JA3Noxr4/3I6V3vUtsMEn6brtFQE72JDn2fVy8XWTRL6VM1rOZrGN
amNFgA+ZHyrLAoJo58LCcmH8ee3/9r6MKsaqZeE5eam1+WUr7GMdcujAOnN0OmMna/mgsyRMCn9E
bYRrvyYoN45bdVyuhX9eW27+p/uWh/x6xn96iGUNLBYiu9s0lpEw0lQCZxL08BA80DYwJoxBRYsy
b/Rh3RDanIQTLKewfrKU9SOAJnqGF62AkSXuyqokPmssG6Wj5zsLOfLa4VFWj8y0JaaGuRIaovJI
xjwFwZG2a9dSLVR9fM2et2eIxXI0MifpvHA4K42MtRC0ZG6P+gpFKZ1Kyhzk9XBu6qJTwN+B+Xc7
dCzrDibNHPL1Dcefh1/vJ2PmsC50hjkIljaBZO3etjxogcb3IDa7zegDRM8VVSQjZpQ0XaZQHflH
0MDBB0NsBs7qO5t8ML+Vwr+MwDz2Lkv4uYmtdepdlI5BGncL85ImqONSFxoxYSXhufZik5ohcaN9
j6JIOHIl5hml42vPXfZTb7zsQRlvrTF+UlwNN5PuPwUVHsbEHPdm05bHIkngDQ3oaqZaWOta7pMS
jr+vWNmrofgxjfENcxdOg3rzjB6auvTEUDDK9JbpwlayIsLa6BLHa3T3mb+WvXaPighOj7CfFFBs
VukRj9AhAonoo6FAAfYvIq/Hw6ojavmYa6HJoUZUldGRm8l6+Yx74012CtcLEwfdjpjxZKBvipKw
OixsJxl25j6aJrizZmUf+07aR6uQjymhusx5WdEN2UD4beKSrzWMcocN+TbtgE1VAGXWfucoGsM/
KpsDt614waIxtWMxxBSy7gIqsJULV60Al0CvesWgSVJTyolmE2VAFMfCI8FyyO5AUD6EmG5pr4ue
9GXYmZoxuBDCSO2RIy7txs6tK7yPyN8pp2J235NR5fDpqKVn2bj3ap0BxRNXcOzT0+gV2zbJFEFZ
rPH6okzoH7Q+GE20El7BtjCCTACjm15YKMKh8oBaeyo8lH59BD+F5nsAizJ/f6M+mySRbfSBXFo/
p5I5Oqy8sxc3SS72YF5ihe4tfMZkmJykXurIEigsU5S+JwIQMQDlp+WFPBvaB99JU5ScQ0fbtdQM
+rB2Dug2RiI4qcWS6UYI9ih9rOhinw2eOlRhDyR3BEZj6yNNK0FXvTglkc1wdhvn8ZG8eN63p6Y/
rtzAddaa7R/dSmPHYT6MxpXVf+LtmOS91SFrwZnmn0nVr8eS6VsKli2ObqRtvLSDna9Nz//elMa1
GTvk2LmYX9LXoe7RNELLcZX/ZvqhTxc77h56M1zpkx4euzBjVUPLzDItJM/pAiR5NapO37lQatZV
NL6B+Rjp+FOP6mMt2fqxzw8LF+yhsKtPHftwHSbxfYeQYaUTrxSrdK9AMd3nIZ2tbkqfXel6wAaZ
r7N82Lp0pGhNy/icJfFB1/xwpxVWiJ3H8SBuAt3zMqouyrouBk87YMWm40iOtY/RAY13CLDZYDnz
3RFpcp1PJA50RO+69wOlnICOY4moY4cn9S6dV1HKJaxNQPesJZ0H+o6YOlP1KFPqHGkXu7i26DoU
pfce4z5AzdXlW0Om41HMu19rU6r3GjY7SZHNmvbyKRTw7YKE6pbOjHTtM8/AsNrchoFD36qMX+KS
1FnIi8Bbab+CFSCagfN2MDH6YUPF/oT7MkAHDEFfUQqHJeGRWzl6HksaG+QHmhl6O+qt96LhaHZw
UJcLryTJRwnqBmVU3+RG30NBdm6liSgorUgGmuKj3wqdNkJ51xs2UTE0NJaLrkSgYusaAGPpPw/J
4KzwHZRQNKNua/bDj0wv3LX0kDpXHWDWw1hgIm3Jhd2AVia8kokizgm16ilYHzHKUnaaL6aCEEPo
EeS4NVF+NET0PIHooI/Qc1ZzRHcSZPxOWf1DRAl0rfk5KABYWM1jGh7An2TxwAGJrGcLACT4ZRra
lUnPs69vJPqmt7Kkg1ciNMthQ9dzBxs+3Az5Tn4glwqvelnq575B/e52wAaCiDBDa5NNfnRBZNyu
BwIgWF0k1k41TsNZc6APoGNULWXebSjHzUSpnyP1elYS1slpIjhWM2Uon4z6U5bbfJ3afbC2lMFZ
xXxVHY1iXUeMZSsZnROruqZ+nu5RZOTMy7ob6P1XtZcX975rvxPi8kBc2vSmFcXJc9XwmZl4mUE4
TeEbZL4CkJsd0cEpUSfLmIjNoHgWMJXiyVa7PqaCP2IZmEKaqJ4oo1fReW+msusfY/MCrQ6Ksn4J
WsthtaTsjZWbP30XMWpcBHBlaxlv/V6wNswRbJl4UTZGGITUvP3PZLLQUbdQgEZkgEEx5Teji0S0
NibvwZ0l4F5Ry29YYNuyubS6fe9UEelzdZBcNVLuZFY9UaOicZXOboEMXNkwfrfjizVE4WNeG5TR
I3sT0dTnyGBkc6v4u0jr4GQDMrxuW7PbMcsur+wAUUlSFA8FGrnS1xv0xY3OcrYCoYxq3zP7Lzc8
Xvn6sQzLY8zMdmXn987YQVs0pm01QoWNI8NHK4Cwa6zKAAeMgSmK39EJ3fIqkNRgxfjpwd0FxLcv
QFH+FFV4JWsk3yzenV2k2FAeRPFzh0P0iqGwI8e6jh/wfLHOxdP0aQcHYyJSfWKGu3GDqTsFoY1j
pjMuNaD7y1DTVnQdB1BwAVRXVTdL0EdHptw+ESElYMptN9LR71rk0siXm/wmqBK6qzHF1B6aI2N6
Z7w1Yop2UUKejTu3KZaLjDXhMXlRYVve5ElcgouJnK3E/7z6ukkhf08UHynAzFVGa1IX2Yav4YjH
C6iZyYAq7mNJipbp9eipqqjcpsSn7N3aA9oWtmugji7j3ZBgGYdcmGC0v2rd5hVndXId2PM2L6nc
WIlhXVeJ9mR34LuoA+TbNvxpuM58ihyfaQf1rFGJjO8t1NI27eAOWzY/DyrHpkwQuabTsQlt/7ZH
D2Cm6hiFY3KRD8pJkBDBqyAgo0Mg4UEzq3NjDrIA2aFlTImFRS2pxDRTMBgftCyXW+kDw/tnO639
uw8Zw6CNn1FgGxQu5sHfcsC60IdcDg/n4IgGE8/UiJu+1Y8RZPg7NteuozZ1TCwzb1fUbbYOhAjO
4nT+pxxTClMpxOzpGKUoWuLnfuadFjPvNEoi7YB8JcvW0iGHUpXmv61QZhqKdVG7KYDV5kAqcwx1
LmLunKTOY5t6Dd6PzjiZCTr8whA6hQR92lJPCg+i9N8WBFLjVfGV6MxzCcr65teFzPLmkAbdY2BU
9LXA/5c9Cjh9dB0YmF1TbkvduO9cz/8vm9H63dXLZpSmQb/LciXJxItr+S++S7gvBj2GNoBh5v4o
+8B46+q4XydmLMFwaw4Vjj56nV7LEfDRhIV5QxnfvEftCHEgTYurzkrNe/qvzdkllQPNAgYWK8P+
QrH7gQMXM07nPupjo10lHow9SnKXIYmdDdu+2RaO8wGSrDkiDg7vBDZEJBfht7RO0RQNU0bIy5Bv
YBlQOLVCd4380791je5KEj91QhJ6aQU+PauprggFRQtALeZZWvTP/3l3M3/3nLOBIGsxBRQONln3
92i33Oz8IkQXcCCVejOA/N46frMvVcHXjcXIVNKOQQBW7anXkbKG/S5mH9grE84s5eFbf8Y2hnQo
3BEm+WJgi+22OtgB5IeMfuP6h11mwVluq2Ean7Ihuh30DLxLgpZR87M3aHD9g6asExqef/5uvO/f
zbd8OWf+h1zYsH6LT8xHXKx5PyF7d9L0Cnkp5dOdKszoW1g2WCCDAtSUxQ9B98raASYdVqUWae9g
GTl3FUyC67Q8WLGdbnNJs5X+KXS2sdOfas8mdqHOKHWzW62aCTQXpavmHJhu+pdriR1CfzPb27Ej
oUYTSfvRM0Q6+pi/OKAddsD555YErlzjdipgxwaB7r75ZXaVWXTj8kF/1tv4LRJ99MTsptunOGAO
FkzO+xQh+AotEkJMBQBzCrQXqj7OA1YJYmfjiLwh1hzrovCg6dI3OYzAzCEccuQYJxFeagmSuwoM
SexRc0Ra3q0VKPjr0oO0xmKWAcHHS1nHgw/DO3/pG6f/7Gl2+Vb7rejGEY07UlBh37c9OobEtStS
ckDZltTy9yWp6EfJghoKOUbSrELO53a981oNxdmoJ/uTofVA9dM/OcAaOWH7xKJ3IAti3wJ5b9jO
LTY7HBdadsB0CQAbk2Ec7jhv16TlYlFRu2YqmzdsbwjHmyuOXfy7ymuvRYzLxeo5Ham6fM1dx1uR
ZfKEFss6xqGdHVqzHvd2ixSzjwVJe0VrblOmGaFfGG//vBeafx+JbNc1bNcEMqC7xu9HGA2eSIMY
kh48CqYHHemySWnzxu1f0l5cohlCZgW1s6WYKE4p/DBKfnBgkdCz4peqJTVqxh3q4j2zqfOSyBTs
XZ0+uT7adHrHkcQ97B2iwSnQzar6qZUrt20ymD3UIEmF2ZqFR/3eD98QtiHaoDq6trLpRm95ZCqV
fQD3/V8Ovtle/5vxHTUFrjegEK5p6MZvmZGaXWlTJ9zwMLnFOUpGcRZjFKydVItuof6dslyQORPk
jwWQw5XV690jK5qzpsgZH+umuzQWHsveFXR/7OBG81NnLlaayGTwLJc96u8g61EOzkLIafhu4P5b
mRoOwCCOnziIyo1HTyypm1vHDI+isA+Uo5NdOvj0p93K3qQis3eVvW/of20m2ln/ZRMYzt9/eogE
lu05+D2oPv6OlnB7vcQRXIWHXpT9eUwDedPVJv0y8eq4bXs3QQg8VkH04VpoN6yofFGRv6ndYNg5
rk5BLvPKtzQ5t73xkI4JKuZMmI+ZG1irCpyi5CRysqu6f/GiNx+ZwqVX/Xs16PpBVCM+N83Sn82Y
fJvW4UhrYvwqY3FuTR/5Pm3ssEifcxpv5ymqX7SgjdaRn8RH8J/dg+eSWpSXjx0VoU2VgffouuKS
Qqo/17SQr4dg/Cb1pkdmmu2ackQdbjvPDYzlcws37Mx4+Uqyjb5xhMFuSmjvPfohE6RhcyuqzmZp
mGEPUdpNh6sIFpBFYJiaynNDq2bTjuJm0ZYwZl81KUv+XgejbI/VdF/axr3syuLUVfW9ac7IGQRR
9xmLwdKbUByjl9zTaz1pRYnnpM2jvexs3BSThOfqnVq9olWg9IghT97ZRpfsNafVZ5KstVUaglRs
ikFpoUB3S3kt7EZDtIT8ZUBatqP+8cMFa7jFTZ2ssIDlMHJS/0KyxpmKQ7on4Z3IKImSuMkD0o9Y
vm91IyM6S7qI7wwt2UUiyS961B2QnCLfi1iX+xPFbtsIkhUZ3fEJTXezcjSK5nYo/a1RGYLA7ISh
4JnJFfM/aETEcGF8bt5tgwxOuDRIuab+TXfNZj+FiFBwRjL36zA4llCXqZ6wbgCb+5Nkqgu6zRsD
ydZZZRRHLRympIph+GDZdanTzts6rm1uB6C42wg+Ka31HC2gi9pijAivd9riLg2HaK0cnhn6DnP1
ST6jFFuZLus+FKbOddaNNHhKX3v65wEVyOnfhxZXuJZjSMuwHO/3qNzQ0CgM9a4GLp2C9WwiPKcu
4QIousVqnKwfPYvo+7yM/c1oNOkWzD90xtD41uduAD2Bwp0GT/mm8Lzh0mgivOo8TmsZiVWkMEeH
GmTBrgd1ezBN56XNYeuXY3ZjFzas11FDulf1zcoM0/bWg7/s2bJggXeB/hte5nbfHRNSvBWGcLdR
jurXpzkP+TPey75tV8DneF5AOWVw85SzkJmAdkX80Nuq2wCcsW9sEF2rsDAMOsPFd9rmVKplcdMB
ukLdz/4Y2YZ7K9KWKFEnanahqmMCXrBuZ2P7kinhXlQSbU3cZrNPb5eFx0zrmg8gdVcROUoILS9C
vFO+6A9aQbe8AAvNJOLWZYbLmUSpA/AQ9CcOhGwG5K3qeZdAODZ9KX86mE5wafMYyQ1LMFpz4xXc
C+JQZh+87Z5Mh7JeClP2kFGxIdZDec/YaG+SsYJOYd3lE5orJt7mMbQ97IAteSPY56HjBZ65tbBh
ryagX+ckZ2qOMOkaHeba0MoZPZcd6xRljMKadHLyQN8hY59FbbMSAnE1ehf7McZ5Q+ULyFvvo8WM
k2I6eDKpbiP0IBPYiq0VYMZDJRkHcfbhJQgDvFgQG+OLkyAd4wvs9P8xnWdeLv1Drnox03k235Oi
/Z3NMz/x32weD8qOA0XHFYZFNjMH6p9sHkO3/qVbDoQxeNcu/wHg+SNb3fuXruvQQSwKcLqtu8wr
/shWt/+FPgqGDk9jTceE/v+FzWO45v8ZIm5Jz7VMF98Qn9BmKDF/m6IQxY3CBHjktbkSM1N2uUA7
bzJZMidGF1fsxaxw1GaebL/oNH/dXu5sdZKJeuSdX6TTsUb5SpzMsc8sEmwnD4ppWs9DkxrNlW11
xEWh1pYs6GaqaJ3MXZhQQ2dFAXO5UErCa4nM3ruimrQ0GYOa2fdhQXsut23hn8yhgk4eZAEpffhR
19l93tMGncLsOcWJFI7mPYnx+iEnNqI0JlRmEQoByrJ+f4YNOGzymIY2JvunJpgeM11110plV5oS
Ww9OEK3QpNzFoHwoNaFYDSx5p4B1WH6IFHCCRpJwAq68sYXoU3RMJ6xDaxjZJhhJmSuwENG/rT5M
xhY6Yu6lNJn3y+S+qYK7UW9fUrtyN8LmxG+m8RbEQbB2M9xhWgRN0bH96ypv8H1F3k9nAGqWzRJI
yqZtRIc+L9sbQB4bmakbq7U1oPv2S5WNZ8ROdwZrOxtcHcGhGYxld5MLHwaRfu/Qyt9JfKceZD7T
EnAqAkVWHnSV+QXbsHlhGoGeERHRkCMHyaDyJ2r2DwXeCD6oxBJi4z4DimgBA78vkAasWS7ULLVW
VkxOcJt/K2eZAM3nbJ04wO1MYzqFUf1WSvmIqf3BqOqLbNwnPGbPjQTbGKj44GUOeCaf7c4Q5FZ3
ghg5DcVDYvXraShPisF9EwbVj6pFLVOY+Q8sm0OBBimd/C1eTyoE6kMplL6mT61/1nQn4JjzLUJT
8i9tvAURbMdyZ+rRgG+U4AfXuap16lmNEdK3zG1/W1jVTyFYKI36NO3DjnZjcOeRKZ+2xqed8mul
5WPWoy5q8xEZeGj/pDO+RmZ4ituATos719RVydDNl8ZDtCHEhW3pdux4dfgtUhVdJrcYd7VozZ1b
YFtJ3bVS3ntpp5gcVH3O81elm4j0aDGsDfaHFYyLB+OFYmSFjC3z6AA4O733r83B2837U6kXh0KX
NAyJ/kL+AG97Si9RepUrDSI7OMQMgbPrnEUPtcOcSBu0IkRVlHvpbY0/yDO+JXUKO0EbU3rVdRA4
uCA6qvi9kd3Vw4hNVk+ea8N/MXNyrjtkix3cWtZ0Nh1REAJaKX5YrX7RcIG0Bj2rxMDDK+ODbQp4
ozIs2CHo75eQv5TzowOGvUnm9JqekNqwTh+kTn0JeNyVNw1nU1KGLVRRbUDPY/0jAahywOA01oWk
adQvqX9rE5GU4RqqvFwBGDnUJvBafWRdIaKbWraPKlEJApBsa+XsyY5oJ9CZzBzbgFLBOnOQc6QF
cKm2jA/1g+olP7JLPx/DihqZfXDy3XSJg7TeDu7awTyBiDxBeycv7qznVMwlfHRAt+NP3uAti6yL
FlbtKqmjdyxvVwAgaWXWD74Tv3M9ojzhHKSGX2yI+bxXZdQnO9OPr6MqYMW96bu96klloacLJc8O
+KEEAFrTwtAlLASltg0oZQQZgu/33BggAILqZ9xqLOhucZc/tjWZXgGt2tbgmO5j89KFNykVTURz
zZ1jRs/KwsjTIKKp2u5KaYqki0JdBKRBl4oKZwl2r/hbb0LvwB/wsyHIgN5ugh9SG05Oqj94MTuz
sFExsWb51O1b6JSYnuW5SaNP3xgM7KrqnrJCyIdsH43C7FbWiJAKxxxkI4SMcuKUQmzJQx/2H41Z
3Otl/20o+ZBg9W8tgYK3xSrGN99I17qEXk7+DPVtt8u+a0P9ZChz0wvrqcAEQE6wXGOeqQzseH2q
3/ucBNDr/oR48ahURUxE/HMI8hNU+J0myhbrDWeTll7NGp0zHLCNm3YtPN1kRYLxVhS3TKnxMNiz
2zV/0nl5Id14q/vIYhITn2BGTrHf7atp7X04MWNFx1xX2h/TaA1b7Ey8SERzid7llvxIpllTLlft
RKoJja0gzWfz5osf6Z+uP5MhLOo3k9XBanGvfdHvvEGd3BGqTJ9NFyIZkPXVW2vWYgmyfygYrnuR
fieTSteDe32e1WXtNQG3Q5JdrMzHKeqio+tKe1t3Ht58tLetgcg3v0v79BMJCAoKhGVeP3yX5qBv
5FBcegKFovnoGqZqB4FqdsWFnyQzbXtF2JY/85pjr2ZKjkhY++Y0lI6TxqOwjlIlUP2GONluzXzl
Vub+R09CCRPrUtK8e29F8DwM4GAl9bc+RgAELeoQUYVcNa7+mvst/i8zxAIox6uhMuFPgb4Dynw9
aMllDJlOKH/NqhN7veZvQkftdXu6N1hTYZ0le8avUNMOvG5i3eg5BIG4xREWO4dSGdQ03Bd6A+F6
3tvp3Bn7RiIHCQgQDQbxFijqMGAU3jOzvsOhgCUypuv9mhO25Y7Dpze0Ww1hO6K9J4w6D/mAtgAT
71uMImZPKM+xmUxsfnj/Czy7VUD4J0PDVesdjEaiXxuKO7MQ99YUngBphSsjW5kC0rBXOxecp2js
eZDMHz0sHHRlvltKkCEfxc/lxI6oo29GYHBqSFTZuHbJeIc5jGVKtSeJIVllE8vi3Ga/IYcLeTcs
726ayOJMq1dbZRVqFe6nr4DdHjDVNVOKtSp0zm7sIaZV74M8PTjlnDRiHXuHD4ww88kbslON2pxf
/C0ySCyOJ+cHiTd7x6UQGivt3aPTsC5tQsFC70ol5k2bon1qqvRbC/h7X5Ss7xqCJhIl17oOmETh
9CK3IBenyBabrkPLX0b5o0NxYIM+5btpxY/5OAOD6urTHKlNyerJTHRvG5cKFEuaXtMIEisfn/yg
m09Fz+EalvLZhQJbyqeoR2dquv5LAtVqa4f1m5DkiThFuQmK+N7J/M88r8kA8Zg+uTEElpGaM2aD
yCJcUY8YbwiOMLPh3SxLfLeBflua7wC3V5ZKHw0PIYH7lsGNRa4R0PCnGM6ImFnNo7QslluZ/qJp
OuNXz57gI8PuG56iF/IFupjD5Mdd6VBUqEWqI8IzQm06hT4UAQJt6gdDlh9UrExP/6Zs+aMJcYI0
jbpOGilWnkUbMSQfoSiesCKh6gr1S4OvaRUjdpImIlvROvTWlYWLYoCQLYMzzVSaNledHjE/SoK3
1EyQVQTfq2S6Dc34no7KLUaZG+iG3hqn88lsADwQw1NPdDsaiGP0a4fnMcdKRnr0wyTNbySonQob
iYqRpg8dgc4keWIvHfxiDX8QQuNFFcGLXQzwe5KQYpzJuEuln+Fvo+XWI8UFfaU5lOI9Gux5NLza
8eQzeJUXn4k1XwWD6AjIALYgJ6EwOBc25aAh23uCOHZ0BgbYJuq/QQa2RZfjR4zpVQ9wkNRUD3bI
FAgKtk/MyDUrkxQGCugK465S/iOlp3ZNFmm58rGu697cIwxtE2PHXWGiIIkbBrgxTO/n5uvKawPe
YMa7IN7/TlPq0ZHoVLWciCR7BCgCsvIlMWZlW/UBLv8+1hAPpmn4fZDq1Q37H3TEP8XkzKLZdyLv
MT7pbKvQR51D54/mMmt3r9/3VhsfUJPeGyLbj7a6Ztl9coTtr8eg/oZWF7g2Gk7yOSmFl00MzS5y
X0WcnUgs+hm2nGJHg4gZITe2IQ+IjwJkycmdQd7hGhnlR9hqEVGj6sbQk7Nn9HjIQ+e9TdH65y5h
P8l8whvWnMeLbnZ5qnq2RGZX0kE6NeoVp//uAS3bO9jhcPYd7xlw4aYhJsTnkOgW83+UuZgNhg8G
nHszJAjcv1PIKEjMXOctwocCjSw0sWRDuuMdahy8ftTWDiHWZzt+Gqz8cQwCTv9rH37pmiy9gMUG
fZpwlsloMZwIwUy5s+1VZQ+UNBFMFPBeptA9KyK6BMalzVg1SOcGFkGNQ5RYtutFd10V6kEgvsXo
URy6SWyk7n1YwXjfmKl9qLvqMirjWS8lPab4WkMmw6HLASapp+NLXKUAuqZJZWulias+4phqEwfB
h3GXaCSTDx3zgSm6DnNGqMp7FgZ8lAKG/taMMMLornWuTVo1rfGcuOGW7GjIGXOYksoOsZsR8/UY
KwvoTzrPai2oLk7MCTCi0KlFNx1S1B1Elm5tFgi4R8Yoz6NH4b/5ymivuowo4CBE+feo6WClcmro
q2YWvTnZtamQnviZ+2Ra4bME21Eo97ZkuwZlN+vFPzvalkZFFqJ4sUT/GYX+j2BSr2AH3rvQeQ4s
5tuePLL+vsAA+1kl5Z0vJerFCIAzdcw16pwVmmlUJ/YHgIMrwxiu6+hM37jdgg/Zy4JGBmA0w+wO
FbxujuIUOJ0ai23k0PYJivKRLNxjG1NHS3IWtZ6O0Yzm8/cM2BMH56Cx4gvfwvoMJs9eByS64mIE
HhYl92Iym603hp+xtHZd8Ghz3hPO9qNTxNSg7XAP+BZWi2d6uYA+RZlhuRoDsVk5jhFtl5tZhgWz
ZF+nD02qQ07MaOCPs6IWF3A/VyK84BxGFeqbHEyaV5Y/luelQ0BNvK6CDXXWP167mN8+h8aytZ06
+Hq/5b4BSAPBEwN6Ihynx+UV5Fz06HsDVRXCX8wiov7uz/ctF4ojDcBkAz3XiYtVVikH/QNhOetx
Dl7R5lCeAEY730oPvvUKxaTXhLTPFudymzQP/UgWj5PIMzVLOChfxRgVJdiPklWLSftIz7RFZoyQ
t/nz2xJVSw6YjUCYEIvs2M5bYLkGk5w3W6562ZDRMBHgpNhpwa+zkRAYkyCyXJ0vCi3IN4m2ryhP
c/JWhGYsXyttNGva/uXq8mx3BG3DUQvH4+sqDYCtkzvRYXm/oWnoszbztO4Fx8xx2XJfWykiDrWw
Z9H87I9ftkrScs5vWoOqy3zfsv2XZyzXlvu+dofl9nJhzkGW0AkOFUbEVnX3yw8fAexK8HyyI/za
G5a/1AMSGnpFZL7Nm2L5kKKv2T5tUEDSnFn+o129t0OzlU1Kq3Z+ESt3+wm3jbnLPN9mr6MEkrdX
gRnuctLZNy2wFwZYHjhfZLHj7qdggnZR8bMih88PuGU7B/RgXvztjf/yGZariDjylSHCWejKR/z6
9aIQvSeJRWIzzDsH6QKYamsYDQ6squE+TVHTLJtqoNyXQDf486iRwvXJF5w36O9b0KzCW+xGUgOZ
ZYY5KrBYht+0LtO3v7Ywh8hRuBJk4rxXLR+pwDWBfqxH9s5n6TH5ps6kE9xng+hqMg50JbTd10Pn
42p55vKK/+t95JlMtApCIp/n44NGPLUE1PXLR4ZC5R5gRNAp/OMgmx8A7IwHWEyLy2CkAcDOO3S2
Aks0u9urbe5SlvKX0Kv/9X2dgpiskEgBLzdxwM/vvbzl8mmn+AbnKlQKs3BwgC1H2vKNlzLnr71r
vq9wre08Itlicre+W6ld6KYXN9DYEZc9b7n4dbT+ZRf9urr8faIMCpB1lsWysb+e0ob2Xntum3z3
9avmVdDsRVBf/TrCl6+3PGW5b7kZzHuh3sPbbhM2kxvtlr9Zy86+POLX83/fBZfby6+2XPt6znL7
6+pvf19u/nbf125bVo7z76GnyJhF2akFDBi+VCoOBubNtU4w6tf2EZ7drQIB0nbE90XIp7QbVkPz
L65A/9DKO+dTe0fuCuVK+pkp00A8c61K7nJpHlTdnWyyIY7UGu9w4BQN4AigXi01IhyNB1MDuFZp
3UEbYSYsFwVC+GNt1LBEl9tuKgVeap24cLdwW2ZjeJJl3odUQSv+sjz+P1/NiWjfKUkgSFpOKDge
R+LsT2q+8CPFWWC57QsHNeZytRPAE6N6ViAN4CGwWQan5Q9BwInCkRByyd2E7cPhs1x486756+av
+wZzYBMvf/66uvxJLrv9r8f/w99/vXI0uMXBqkU8XNtDPe1+Pf0vL/d11Z0/zl/u/Xrrv9zx6wP+
epX/dN+vd1/+OjhkGfs12AyzwWf+z19azDvHby8/1XkA+ah9+nq5Xxvnt8f95aP+ehmAwAPqcNZS
y6OXt4/ZuYxUfwtzLMOwPqlb/eXqkkYmstEjXNr+ivRb2i/GUOO4ni+WmL/l2vKH5WYzJLsOYMr+
K9dvyfmrZvPncjEuYX/B/3B3HsuRM1mWfpWx3qMMWox1zSIQCEmdFMncwCiS0Frj6edzZ3XFX2ll
bTPbXiQMQJDMCCAAuN97zndA/DJDiyIIg+IxIi1XvBlu/pftrKhtn0IVg1B535c5f3LxHfYnw828
FqVRZWj3sjNjFRPP+17cvVQecChrmNS08t4Gbo6xmAPAV9zg3KlJT/N3T6eRQwi46tHBzNyA+TId
IWJKYzWQDZ1IPI9U0oGqpLQP0o+WYxTkeAmyxMWfJjfRIP8q6B0EmgwLFBetXGMksSfVvKVSmRDf
DBwbqsvAzLwtVbzqqB+3pcD3uAJCUP9z7Y99bauCgksnwscaOli9Bq5YLiZ0S6fvfak67yFT++pq
buRro+mZ+5jEKHk+8ZH/I2dO48CcLvvQN/MdsCAmLEsKsLftGP1aFub6GfIfGjLRfpPbdqs/h1UV
BrK9JrttdKw5IPIMX7pvS91mPrNrKsZiXNeIhVyTZ/qPfZggOwqDzUcqH+/fHbjvdXmix5KaWu96
vjyd8hRfOnK2fBR9b4sHlr0y9CqROMpmXCJdhnJ1kV7BsSPmMUua31jUa+zV2AxNBSr5X86o3JmW
FbVZxqqDonIEiNvt9jZ3eRm7aIpzG45gKpgMQt6DawpitsifLEFmyse+ms51lfbHxX4NVUI1ZSzg
ZfHv9lGBOShJR1KnZnSnBT3A96In946qpAHq/5/7liYimjCiugwMwdy2Ip9wTd6NyKuP1CCtYOrG
n5a2gtCQ5ymSp0iuYiB7CvHXAkAUGY6XMyFPzOXsxK3GJNUBayBPwWXhiJvTZfP7ouztKsiW7Lc8
DfIE/btTNYjzM1V6fYgod8mTUtvezqwLey+vtO9TJK88Nx0tHw4jLRFhlEEd5MOiWg5ZWOaqT+R4
exKj86OlINiTzJYkqz9COgnBJI5TpHHYc9fGki+3v1e9yBl9NWb+LA+hKo7j9/EWa3JTM2F9QCTd
yKslSXUXpIT7cglq9Bbyt3x58ciFVtnJ0a6on9UurWm7cGff4OyDKsHIGiuaTpobPupY1bPDXE4B
/UsKzfLVVdwpwhKTkb3Wz39Eel425VplAm2xFIXGAwMI+U2LxWFQxN+QeoH/sYoIE5Lyf6eIuM1o
PlTFv6ohvn/pv9QQ5t/IFdIcSzfgvRiWh1DiH0lFSBrQPNhIqhxdRSzh8tJ/JRU54hVEowgIXRca
078kFdmaxT3Rxiogftf9/1FDgPL/Q1XFDpQVuge6Az2EwX+H6uovivl2zFDr2hqIqcQ559WiQ9zF
J+0AvMjD+HkiWbaeoTzV1Fu3g/IjczWDohTBdHEGCr/ogd2i9PBLELBM7zOgY3gngCOZR1RSyklF
vU4d+EQieGsEAF3iqUzOuEiZ/pAyD6XIn9r+fW5gpwMRoznPBNlw1625aCAHvWyHxMQ9rUYBS9+N
xm0aA4bSK9s51bb1XFvEO7Ydj+hWVWymADgm5dploZj+rONqo660tRzcffIlHe5b+f1LzVQ5mOCj
bgeG7tnLFx2ZUvSPRQQ6BC92SGy7xaNebmZFAY4Zj4Z/+WH5glwk4jfkmvwrcm0p4bR7FjY/6sRI
G77iTsCCXHIWVjUvznIBdYtuxBqi2oSWbC+4bzx0aqfvtb7aFhTX/GUFfR1pONrDAQrDuuZnt/AY
2nuecj80ibOrwiu4DGCXOiYLrkFD8LJIaXL4TDJcYCchHaowGa0twQzEA1p6fSYQ+YrK3Rp0N4Vt
0Ybu0K+VyEhwdhV3+uR+2DUPtbFZp4DI9p/5WuTbOKl/uS64DW9x7sMpbbdqbMMUTt3y3BEps2kj
OKiu8jq45NkaY74bGyXzNW9eD/QFrsiLwTbeDs7WnBv9Oup17XqeFhOjdY9q14tsdZe22DYx7RwV
l/6E3kVo9gctvlKWL6Lty+vRy0FKr8U1aUmgHcwzvJyBSIEhSHv9HbbqiA/TJtpEVfVrNMqjr7V9
uDWsyriuWwv/8MgzIcnHHwtFlTnzlit7RhHZWujuIsWKryl78O3s13w34Y6BV2McAE8XNzDoWlAe
7bg3iGsyAZyM/Qbr0rI3ieKZTfxuGFexiBfTFc18E8sS0RzTjH9nrqwrNU/sveOSSSNe8+qJowdi
pAj1cSN/wE7hCOutstf46NeQ/I1rTbzrvoufR0XUixOeuuK1VSzspLhddIuMIXV9siPUej2V4s2S
lesVqKnlarITjoeV02pQPpy1j3YrwQunSVvTvbUQFzOINOnOZISaElO2w8L4L/umFl9wdkOSgcic
josz9E/1sCjtDtIdE0QxS+z4zxmHilW587IQnFh8VcR5qwA9pNhXM/mfUxDOcksXk4AMzh/9WQJh
bODuos4QNO39akVPc0Jtl++Gfq5QUoohqjVzsZC+cJeLEDVhoE0APe+yaLyRDNDBWmvaHC0w9waO
xAY2nYbf5i4TpLo6deGSu8UvWcWYaMcfKs/2vyud3yUYWfRES7ptEekf1LDOV/8jd4GYoeuaTrpY
AB0zLc6c64E8KwVlUPIG25GCIxrJg9zltQ29ZsYBQWtobcAtgTKxECUk9RhvJ5t2q1pFRUCQCBEX
XkN8ugRXYnD4yOZxDGIxzk7FYhFsQ7km980u/NIsR9OuwU7rQtcC3IFPvKeuSFrXGpg1UAcn9N6M
1st3nRjXybe0FtGblrRa8H0khwkorks5mmF1e4Lht6UqT4HIcxCmWKtGK8RsA69EOUNShcivx0Om
UmX3DVENdOSAF2ZlfZKITiTXOE9CQFM69ju1VKmBG8UBqPFOxdeYlM0e0XG8KxR7wXjaPxnCK99Q
fd/pFR3TkIOejEhMCmUiciPUJgoPagnsjnaE3RMXMyWgJfXF8HyngxcQlVfd2MQ7K1E+S6GlS6ja
D6UFp0f5rpoQrsWjQhaKZH3qUvOcGhd6VgKWtlJUQtVELVF+AS7VuK6qHnp1AHQkxqqyiGtbRFMC
txJJ4IN4eCFaR2uVYpl34EQmAt+hCKQHdCsiwvJ23ka9gdF71D90nMcBwVdYkNbuXlLhm6kzUNzT
23u1ut+RGLET6bIwTxBjT4fkIq7U0kO6O2ux4ceu/UVaSwvCg5/M4U5u59qDHSd+GinaQooFWL4w
HQKnSAEDT3qCQKnftcuxoQd9TIAhM8dSSJpaFmDQq/mi5w9TM4/HPz673By/i6V4/ZYOlK08DHij
fF1FHSy35EKWFq3Zhj+/vE8C1rimtnEymdgEVq0TGiigjHpBtm/axH6u8u3IxBc0g0e7LquzaXXQ
5GGDWFri7dab2TGo3Soa1Tkgk27ZXk0C7grgPt4M9oxxCKnONhQ1eIk5pSfhJIzvU62dT4AE69lK
Tovwtqtj/EPtuUGQtBgFEMvbTT07A/X3cXtB3q7Uc6hgiYm0YzHr93zAjvUxHklMFHPOgpiJNEvC
Q27zLKgJDK5FPcJOiK6/LOS+bh3u1ajtd/L2JheGUJdeNlVxyysShXpe5LTbuIp4tg4kq4pheKRq
3A3kqly4nuXBSHQsdKX9FUpmlxIcWCt7DqeTXPTaQMGzA/UoWLxkSV7bMXIMMgsokOjjLfO1NehN
9Zf8f+X9Vr6XPzZXUXAp7QJ8KhN2x/M15CvHMKspn43NYkKdzV86C0w33B71JBedAuymKzgilRqZ
V5rTNHu9RzPI+Au5kBKfdVPZrmU9H5AsKfBkcGyJb2YMIbLC7EZkhexEyQYPVmhsq3hIvsu7U9iQ
uGBt0jHWduQ2vOYN8Sf8YuJSPu4cnRtzY2RntHbZXpbaZY+hWBfKQZd2g3zl8rJWHLphIHREtCIu
u+UalrT66Iy/4BhxBAAlgLLnXie2CBnFFS6qW5fN7zXDzo4GcNWhsUmql/uqLKIqLo9jbdnVeE5J
h6JJAqSDT1zq5Xwy01y9SgGZiADE41jTdY0ccgmStvydFKN20hRDO5GORUqU590votwgMaRyLRVl
ozJpmZjLVbnz8jP/bh98TFD/SpT5lx+WawDW2wMd0+1l/x+/L1+wRYlDrg0zcY+KYpjfl15dF+AM
5VXYtHZJSXjGPaxXMmUeuMBc7ZpQzQ+Sf315hF425dq4mvgB5MtyWz5mL5sFkjwCToBlzG2yKTV1
DuQjRwK+23FhIiy3J3EdWaaLIrRDxBqL2btcuCoB4Hy5BvcwNpM/GfVwJRczatXtwhMZ6HvSbWut
xv9NQ4cnMrfo07IM4ylcq7A7oGcM90vUBUNzMBeOhg0zffXlKowdhslQcSgD/fHSX34qGdJJDeaC
+bz8qRLAVlUfV4e7TyArIJ24Gi5VSlpN3T9eqTOb0p98iVlLQ0NX1L5X0QchRqwijFusLrKge/kr
emchfHLmMT8TW5dtK9lw0GST4/uP/3XP5U+GorIs/6LcN3e6exwcX+7+46di2rbL9yvfq/J//34j
8kfldtI4/JTc/v4fL39KTbEl6p7dl2fHAff8x9+/vIvvt315+fLX/x/2VcU5dRq1HXdMhI5ruKCn
yURWKyXdLfyg2lgP6rQ8zqU5+yuVTJzizY2ZqrQvCQTCV1Y+pwmi1MqrnzNYJwxmV2uH8srca6Fz
12Vz/ZOp8BdD9LfeIel+payCjVEhskPnx7UK0GShW6Q3dfETLB11O6QZogaPuC+U2JsiRADbkYYQ
5AmhFX3VPxpVwpPGpSG08kSBdzA+rhO6sqFRXzATrVRnNYQ+zjkq07MSk6iFYgG6mPiY5swsYBq6
Xa7w4LOBBkxLFjSMT/25T4HP9z2N5w4E7NjW+b4u+9+hHSdcvmgSY3V81fsZUbf90017tDV1SuWQ
qpfZtrtl1n4ZChyfcTdWENn1BkIx4Q3G0RlApXO5HLIuo2bFccs784zxduDWl7zGLjmacfw5Le/g
TiHXQQeF9zPuojJ+6Ud6uI4RH82GCWlJNmFkGHujr2+1Ouo5VQ3U7Wj4tPEZ16pn7fWQigRCqV2E
GjSApvaCBvzTUratLQoYxcKzlV8VYX4PGXFyRrazSOEDEVFApc3tIM6N9yzM7z1KE89j8Q4/LhgY
ct0uA2IN8gcQbgh8mnrXUDOkeG/osCOdFrpZyYzDHGo/sn+tnquCRfG6Y5Vh71NzQKipAZKdWfZ+
bhHEo8XGM0HjCrSvt/fc/k1du3g7t9FzN3vpOQNx6VM46bc108cA7A4BOxlk38IK5tbMd0kdw4w3
3LeUb/op5UkNDXRcd2pM0NSsPYUOtv5aV5C/MgAtGK3CPNX2cx+eJhWJVlzPtAAj7Yc7teaeOI9j
XDTmQ2K6P9w6v0GSxOw9gl6AtJqOBgmHzTwBFlMCj3LGNuSQ7xPb2ysTMuKoGK4g/oefythd8Q+N
apYR4zG1wtPMDQ7oXIdHhdtkQhcCK8U2rTBgWGZ+slb11qOvd8yivj2pTkqE/bLcelgQj4WS39QN
oj4SE4m6QXtngiIeiXulFdoF5gRh0x1WYzfrKN4GD2V3akIpM1FK9/27bBq4QD6PU/2igGmnKAq8
xgBmm0IzswrstGXZW9dEwqFoG+G26NSzkWCN8JNH5wG4VbqQ2psDeSmt7GdjWO9WZz2YGAZ+1sji
am5RhKRl6sZtBtWf5rXd69D5r1X1OunAojgz3WxTr1p+imJ/bkCebOcb4kWwc4MgyrR7uxq6u6X8
onsDjaazz9xZN/ABufc9OleN6mUPbV0dm2g2KWApWBe05zIJd3lMIEcNHstOicEqIrsnf4AciSXr
Er8cu88wzq1taHo/LKfpDs15SDtzb5qAqRq7Qfk2zGjLlHxCRhNyuVmnlaoWwzyXOneNHh67RZej
XZ3C4TeDXMwuMymvITenqhi7oM9hzQ6OCofdOxVuPO8qK71pQq0PCAr+RQ+ZZwAJUF2ct8i6uPM5
DYPQnrqPXpftLovDFxBjKXpmOtQW4YaT+qN2lPBEDBxaADASfWOeMxVrjDKDBkq1KYMV231OPWyS
kHsU5odiCEQka20Cl0r67qZEmYnHz94NNm4P93EaYOx5CNy2rq5+JrZ+thYD2cqUvK1TLmwaqi+6
FjhitHBXeuM1yRrPRmuBrYTVsCPRminu8zjmX3XSkdLhtc6hAgZhKXx96zfKFHymUeXoaNmrF86H
1a4etRgIcVdluD6cyK/WGHuwEMLGplH8KEjNBDy3Bfgz3OXOVWfQpQDE/TBCFNpG0DqCKepBFRNH
s/MWY1sTahLE2loHyfw2RNOv2UUetk5PfZQTssHAcu7yH14yPimAL0DMZ8HcxedFmW9L3X4fyx1c
ttxPnPTkjQQMNHBFKmdyt7P6NcW1uoXR/OWSL07sLFFbnjMi0uHrl9Sg07p6vdHEAYL4iIke1xtY
+B6aqkmrDmsOxo663NYG/GWP8dF2HpL3egrcvGqCdBhhsuE3wLENy4ypp8ujith2b7gme9QNDBgJ
aKPJUFFL7ZNMWmTYyU/TxIdiYRUgXmx8H9A3kdldc10AAExijeRjGpv6r9FpdD+syaWgDlVXOBjs
wbyJuiQI1YhW5bK42JB8u28jhJY2yX5K/Gpa12sR4o1D4BdPaHnMcHg1jQwePazCdrLOg23bN1oZ
X7dqVW4iDwdJlrs31JvdXSoAYlFEdBcpQ2S7LPV9k2sHnsLI5XpzlzoEluvp+gJaBdVU2tvBaOvl
NmbQuMHrUm8I1L63k8pCvkiNJJ7fTMjM25Qz0nX5cxuvM2NG/bde3UXgBXyTPMbtbC7cCp8JWD13
b3WcPpmr8tZ7CY3WcMAwtY7ZkenqzRKWOsOC+NYYtWsz1sq9Vd8WpXbnruiMSy9tdqMyB6vXV37U
RwAXTW7GcdiAWzCeoKxWyK15LlNAeDAV48kJuUEShK7e11E57NsyNSjzKA9mhfCpGHBljXXkD32R
+HEFNX8mj16PPby7fXeXQVbTnUR8IdarRC3u5oqk2JRTVjjOcYno/4H7AJLvOGeljOJjBdEaLUUO
0Bb4MfADRn69HznOU52156GM75yk6c648N5N3E1aDf7YTEAXwAzAh0gtMAZlag8wjkJNxTfZhx9a
PD8OK8eRBPoGZzI5BjzH6N57KBa8hhHsqD9olgGmNL1ZYUjqitEHaoxaGAFytNWAR9O1e89xZu0A
LkzIwpB6et24MSwXSvuYUERlCGh43a26tMVmrg1/NJw9mVhBZFXRb+YcVPFBBHovrVI+eHU0bjQz
WSgJ17AATlNZ7afSyU96mjB8UnEBZLqxq4fpgVkuD2quulZTuMNZ6KNRbcPzilRf15ZHJns/iGDK
rqaEWI48oUoG9842vetYTEPW4gGwWw4Pd9xqbrZeL0Z9ryWqdlZ6YmRK5dylPQL3Fp0sjleMT2tT
33tjS63Z1YI1MsjTi+rZb5vqTEk8RlTB6NZhzqf8VBwqcB1zL580bpyfmbuj2lTeRYnn3IKgmPvK
+8XtCLovg/ld3WtklQ+zdjO22blV1ZPn8QRPtAjm/1hC+cwTOjDkVC+WcaxQB9bmMt85hloEqqJB
iUntRCSOkvVGZfJg2vTFteGAqisgrac646L4cizoigPPpK06lB9Van4mCmOt3BkU/C8UhKZcnW8n
WHzZBCyObFidRPnAzodjPakxwDoNizu3Bm6Inno/ETIYZw3ia9c62ia13XzyAoZJCoCxrIWgzbPP
6m4yM26Ze83TphopUHoOGbSK2iV74BdbaDztcdLadG/Ybe73IkAWMqqdG6bf64m9q+jc8Ox4H+wC
j3/OXTmB/7W1uvAqrWC122H8lXTXKSHGBc9XhpGEpBX1g2H/IKNGewxbbTtFU7fzXAdXbba1mua1
GymcD73+bOoM7j3HuC8i66U2ui0FvHsNEBjzvrIPZm0lc4So6a1areQDKKMPHxV6Ckd8iZWeik+E
9aIeDvl8HocM/qADA8ycH8C4IgKrpgLI68kZ4tQ3C/2up9Hp9yry+NJdtqM7JZjz2aWESrhR2/UZ
UzjzglAnRaZMyL4h0WdSOsT/dOa0eu23WD0YwtAXw/+CyzKmU8/TZurzx6VoZ99Jik+jdEgWxhbB
fAwArJagnK8a/dQ0vyEI9LigQnIns+GUIDKqWhv6hUPJN4urGvsBKQapg0AjR7nMLAeZzAADwSiu
c5v/Oa8slI0dvtvJuFWhbjHqyiBfruk2E6CCNBl+Ddz7fTBYuPoy+7Xt04Ebnov033S4mIY3e+4f
s8G7N4FJzc1KjUHDkhWuQduhgzGW+W0p8YEWuvcyFuQaqI66WevGBlpaM12LFwJehimgkHYGcRZz
pRaU9CkAFS7e8FYRn1LfRFZ6C8LdGVHEdQV5KucxSd6tBLfI2OJrtPRnND1fBNnsUmu2dnY0/jaX
9abIxAm06yPnjGmbCWmyaJfdRFIYTBMwGoX3kq3avnbG30MxP+lxRBawuWdY/xZm8UJeH4Pl0rMf
VECCZDk9ZikxFbnSg/Eb9mVlLdtS+FrVYmO5XJAVGvXtaMzXFVzQKkTZPjtvxKEWm3qKvGCtdaRL
JFs+R9J5HVXa1aDqNS3KZj735g2toWhrrwRaxGvxpGYhx0kYbYzC2C75csvchUqQpZx7xqTchT3K
NWo/PK/EOt8wS9Ezwgq6lUNWLyEGstbcLXH/Qd/2Kx5W8RKFx0jnq22bT9wlPhuaZ7u6wFY7Rg0X
RgyJyOOuHVqkNq5zdDUqIw/RCO8dnXUcxLQWPGsMPKV5tiNiNci7itwHrp6JlFtmKSHJAC4NvTz5
VNd43TiF9VotPimq5F1lJER6ieD+U/TjO9k5ykxvRScNYXSoj6wJHC2KiV1bfcUr+cRxvBziZHnX
yl73iTg4hqF4A+pYHrS4HdB+4RBVfg6RkHM6Dgji4cXoDdB1451RKvfAg269lLNUpBGl1GL6MDxi
TnueT0zkm4Fc3CSJnyInxNuKP8qIMvcE0RGTlBIzQ46jO0+vUBMVoPCYhTICAB8ZjB4pAUlvUmHm
rragTZlLl0qptyDNZvQ+zCUHJOQRaaqYnioLSmpE7yZecBOpCxDsBFTDVUaFIbEEPcGZ3gCzwaIm
X2q1wbTWiFPyKX1etLdY116jgvzrvrNqwGw8nXvTT0atuwGY6uQKjZLZvtYNxzoLMiyIVKIgTbBn
rXqm+oQ/HUn7Ie/U5mbMgWINw1OyWOF1S4a3SzjzCCUFHiRm/GEcAAULGRdP5KV2dlqvqsGYZV+k
HNKYbFRCfFBQdkaM8JAcCt8zJqIlFiRcRa9RSSRoNYfEuhusB9KInobpy4upetva02Q1g0+kzy/F
enIcm6ecMZJnUjmHMGe2SJ9o4wzcAZyI/7/N08Sn+XWMa+fGqlVSBatIuyoX4mwGRqpNajJyIJt4
rurE1zruIGrv+IXb3cUKTcEmM7k9pHdejE1wUN+1KGz3C2/BrzXufLzn2HCroKFnrjEcbT31WsxR
IRSFGy3UGi5IPhLBKi8DOnowuhqcKV2H50rsfG0Tula7d0mvErIx5dsBX3YA1fUp69qvvqi+hKbE
KpLbscRnyEwlFBqxJnmOJ8/d6gkirCRndK78NJKYfNDOWq6d5MPMizurWK0j8C9zUzDuHFdj2eiN
ca12ylNHGOZmtssS4Iu60Z6LcADZU43cjPHhaX38oYwwEBrkUczuCZyqH3loXhv1eu+Q+uAXgSHO
k5alnj+NBp8RW4A/NjrZBxHfFnDTpKolOgkgNWMz78GYtFeiR70d3KCtQXZzSshsbDg/oKzjpTKv
MwuJQQ71O4niO+px+Jum7M6xaJ8is2i6iXTi9DEZ1wdswvdRshyTvr7pu2IHJt3K9NeKjxCC/nWa
jxp7VjSR8metfL2UqzmBslCuzk5MTFdCfLhwGdBG2i1BuW96aDyt+kCSxTrsB5zaaey0UA+QuBXC
daw8uVjXa0u9HqEebdrvzA4+LrDpX+Y63uucLSM0A1xYUBF/uOv62Jgzlj2Ci2hcMkBkVuo76Vjs
+oJvTGuWle9aLdHpZMqr7a/VcX7hb6WEoF1DvvoaOu+XMQzvZfk+daGDN0a9KqDg00a6bxRCsuzy
S+fN5mv9RcTKj9yqHnFsrOjbPGJiSufd4/u877LhtWSATewOtySI7tkGqvBbnrbHtnV+lAktIjOn
UDAfzaWE7lb/sCxS0cjFdbTux+QUu3imVVy54b07r1SWx/Yrc7N7L3qeSBbTOwWGR4p/NP+oVbpK
raOcc2XYIRkhqSGCENmOTeFbnVdvda15UZK7ek1es777XUQ3BkEp+7qG2R/17nWlg+oY4tsQsAdE
dWh/1pdFTjQkFVGs0g0Ai3rl00OjisRIO66D3kkgaL8YZneIo5/tHCnHol/ulZCpoAP5PU8e1mT/
P1yHR3Hyv9Xhtb+jqgRBVNIMXI6ff/8P3ZS/8g8VnqbZfzNt6EIGod5I8cy/qPB0E16RZQHW02zu
WtZfmET233RAfha6PV0HfObxHpAW9PHf/8PU/kaNBm4qiFETJBmquv/znx/z/45+V3fYMHgz3R/b
/6scSAVLyr77+39ons0b+Cs2UbVgJaHm0y1VZ+qoSqTpX1R4WTes2TR4yV0ZwtdDry1V2nYO6AxA
FwhP8MnV8BwbDdHxFIwpu2dP7px8Rmrc+W7CQA5SCu60fy5cqUkAUINFQNvms3En9a9y0dIl7ZuK
spRjMaW0RCtv7sXTbVau4fbqtBZZVI6wJxapTqQlso+xbY62RvhWH8M5S3Pb3tvz6oLvilEJZePE
rLnIDoMxnkPD/EhzJbxrCCXeodR4Ll3E3KvlN6g67mwPbfG03A1Nk9xnbnEkj+dGm11sKh3AtSFr
j9wJ3hMwiXDvlHNkopJpSKzcfQvrZQtIKoHlmlQH2/r8XE8iT7WyKYGU9d7KrZtsVDMaIYQKjB01
0Tn8UGODGIjcXYKqrjJCp2zEGS4kD2BnNlyBYVdq1IFqsYAbYdDffZuKqD03TIa2rckAK+LTKCkh
SDT7DbGQame5KdfIiHycM8qYoTgHZWQrh97BDCvyLrKV0LsVwjruNKys/+zZAZO0DwwJQTu4FLTk
h1P53wjnqnPIFH0SMJt/nIz0Ko1VEisWnXiTCtO83mbOyR1ia8vA+ZYJ5xbe6S4Twgccl4yuIh0O
K3VYiFXq2G200SYXSdE2gxD5JL19jEK3o8JdEgemCUuhNdhY6yenPYcrDjq8zJQVI3dH0jQWKWfU
joZXfncD5aH/40xczk6VZGYAVvLLMMu9ygD8QP8VDZQ712QrIuSQC6REbeBW1m8VTlCOcxaVNTmD
+0H4EWxxMci1y2IWIbl6jt3NXKydwX9/kgv5gf7YpEXTnNBUErCiax5yEsQP/rcrRa7isrybSHb3
E01/NYUug1oa7VixdtmUfpTVac2Di/JTnmlu9dX3V0BuXr4Mcm1dZtoUFpUieUXKi9FZSyai0pci
d8pvB6KCn0ZB3VB2ReWhuywu+4yY+GUgnZOQuktNey5lDVLsLtOJ5Cv5OoVbtyZPJBGKAGkfkYtZ
6AXkdV5IlUAn0nQtJ04CfcRz0BopI86Lv+R7O8929tLfm/AZEAiJDnBMB56ZbP4Wkc146scKgZbi
zuS09uvJcCGOWWIhN+VCh38AYahWNsx6UrQW1Nn39VhmBzRoRAfP9CMooaG1kdJhkcWKHqlcyn05
95A5whe3ojxUkTDhJKTIuIbxuLhrsZukLE++KTPokyQ/qeJikzsgkpELIRbGP9fkptcxc/FwkUGN
K0+L+AU97AhOIdGEBwQhh6V2zHC2nu2CDhiunShQjGrlc7NQFWU5ec2U7FZz/pkULcQZYJwnc33i
yGYaD3kEAqHBYoy9AZx6w107tugV9dG5dcxHNxVh5+JANqKvHxeMGmdbJ1ZN9OrlC2OSFs1PR/Wa
4zI1tnajTenjsvQrV7RKst96D3RdsKLMOhjG7iZd5/e+ReJsKBNgjPEqiVoIbzzpSP0JPxNPy48U
9qDDFD3RE+2P3FWTQ5QNz6rZgEecDDHeeisgvmzx/99Dmvfa/JQU6tVUJPmubPiJJumpsmPcHabU
o3adX9euU+7deX6dCdrV5uw1MivvSAAhHevCXSmErgzFxFdhhm7V0s7UBvU1BPUTVHBw/XkYbgh6
ByKQCr9sidmXHE+Y83w6xrQ15IzFxr+EXCmLyytcgiQeVWNyZZLmiUCssKLiesCUT61gBbSiINk1
k+PS69daM/9w405j/g0XjagYEXEy6MEy8Hyz3PnQWBPBc9Nwql00pO0cd2cvW54h59DNS6FkuXH5
mRnMWmd3+FAQMp3WWnMCw80x93cdKqMRRoASByCMnxJm5fs6XW6V1MXivGDzhfEuwFDL5DNnvjWM
1Dg7nVUcy8wlggkNOXFnyJ5gK1lhtmcOm9KmN4lNXqqz0nqEFZYNcoK5a/bdQCfV6MI+IDVF30bT
bRUhd7XMpvchZfmoX0h+mtcUjGhCX8Jgvpyn8PusoTL81jSMnWEMhu8W2e9FW8kB9pbHgbpJ3trT
IwgsPVgNooUqwwlmcNhMLiCL2NSMPU2nwJri02xq/ujS5Xc9SQkbTvxMwkqm3MxLzC9Hn/GSkwiT
K/mWVEFqQGHxNNf9HGROqu1QOfyqiJpgOK2ciARpNrHdR3dLXp9h+Kq49SO0Q61yQ7Y9GQMTzcyh
GEEHW2RnIiXvdpY5LDCfkXi6g3bt1lZNKit+V41x0nuOmgb0HO8rMYZ8hzFM913XeAHGEw/nyoOC
spb6sYrHraomn1kEyHBCkLCJHRDEo+4TPw2pgOf5oZ+5gMYyfqWeVm/VdXK2I6mPR6VkckwlI9Bh
o13zZj4dc0mpEWgK8c4IpddPrTTunCIU5MHrLOeYEkb5izblK8K0TTh711NVnEyH65b8agRIaXQz
YU476Dk+bXGpYqUgdCyOKdyFwxWhzdbT6oTKbqkoXFhMCeyyfsoWZimWgo99Jp3QVIZtrqY7HYL1
dsIQR8Eifq5s7yPXUx4nKmpoV7WUGwKyh6JK9/BvuCa1gviVSc0BBxH6NizDnSfa+vARbUYG00ck
kruzPEwPa44epj+SqPAydaq+rRXzlcn2acJOgtrwqU+gAhB185W1jnVfto/tIiDy0Rw4UZ8dW/Cq
pCaU+qmsRt5uGh46A4vm/+XuvJYbObJ1/SrnBWpHmcwyt/CGAEGQDVJ9U0FSzfLe19OfL9GaPVKP
jub+KKIhgB1NuKzMtf71G18mGUbJu1ozx4uZeM+80EsUBd2ygU1wivHhi6Zg32T2j3iy3uYyMJdE
cT5Yuu+uhU62R2CVqygU586gtmTARmgQAZrEkuraKfMHosXT6Khb1VdJbM+i7vVwU6TY2sWGli8s
ABXQwGpN8/hBGvljrHnVZtSrU+STeVf0ob0cE+Oh7cYz5kxMHfLkyXSYwuspDrp9+yK6lUUgFMP2
+hiSiFWr8BuGPfAMkt5YJAYMLRpXuaxd4nHY+oOFr5IFqhL0qx+bVywiCPd8jAq82UBV8LVRUhe7
SbdW0mlEa1nvUn63psg/1j65iTIkC0bnqidEkSlPklwGh1JGF5BgDCrvvPkAnE83DnPBOccWuMvf
wiCiEp/BXlN4wobjvYYurO0ughY6C7gh4dDtupKE0zEBgRSes0606vec6eCeDyJlZPZYyhZPRq2+
zJgTptoydGIJTo58ZC45jtALEcVaIQDGBgnVXeAd+jEirwgvNMJozONkkKCNqRs59EWwLDuSBwC8
DD/SVmZu8sFOM07SOGkCJ5AVRvbJlOr9OoEg6Cv1IyA86MxdpH5/fL8XJPzN/eHQxICoGiWZal/u
N9SmMDP/9yFHYk4EU34bBahwn+V4jmY5smOVk3VPgL/fDKo2+uVh0Y1yH4yw5Kn3LE4TiFvTs2XV
pFnFJbqhoYmOTsecpawY3N0ZzwhuU7okoGpG0TVOC6gV8vSbVegToefNtK4AuRYVo8tNl4afd872
Pdn9Tte+38QjBikLlzJol/MtZVUG65tQ75XZqImIUizklt8eUnVjMIfaRmH0UAsUfCCB70mgTWvL
zPbR0Pfb+49rI2KKava7TMebq6imgx1Am6THQCehy3YlLSK2NCUmdV3z9wlV09qFq041GJVy3+uH
TimC/33TqqrcxJdKtXWoTf5FeL5znbMSWM2zPUkuNN65d55zK0h2XN8fe2TYb5LMebyzZ7M7K/Z+
986SvbNp7w8N5b6BbkBV9kPSRgw81V32LvgaOoVhN2zTsZjPpLhgGCCMZ2kVN6bG/Y5TBIBx1INT
0FenWWTiRQT+Mrbci5YVLO7C0B4Z1P/ehVayVcovhocdHrElZDO/jcezq278sP0xp3a6SaUzEcGH
xYdR0x/BYvLgMPTE1oa+/j3KKZ8M+zMKpnItpr5cQmqXeD2xRMKoqEBYM/vR6KedT9giiZr2e4fn
90PVw3MJowAfy5LWNINHlhDmRd3GKK+pzfeRlssZmuLKDDIrnzXsdTOtfjXaOMCgSyMbuyTpim5c
WwjyrL/1UKkPNmMD5CVfEyKEU2vgik7ISLBOVL+ok5WzFhJpEpmB9WOoMj0HW1J/6gXD/VgeWXlM
H0O2TDsycq7KAlOvyJbBSmjheDK96WlMmxOeyGe+CGZrqUreMn6AgCVnUe3jfCahPCztlYVHOIhy
Cgdihj+eNU6xabwJ48oymh5jrO43ho3nY0LAelOMI4m3FgzhsTrhF0X/z4IBN2WCUlZmtewcHIP0
GZ1RkNX7sXZXfi7qM4brpGkX5NBiLMp5ToDRqbFRJehD/UNOgAZe4G+dZVvNLVop2JzjJC5N5BZH
C5fgBR5F0BgaXrq0iFrz2IKZbR1s6nvsx/T5yK6wb3pXf5kcdAgyNU3UuM3vFVazm9hECkSGyUbr
Q7EmOy8i/wevUc+YLoPnvDmuuITMu/cTjA5tkPIpHsNw4ybje+0F37V8si7tVPXnHCuV3Mm1k9Qt
f+t1DK1RmG0LgfBgosd6snQGMpPEDpmqhUQvJhZGnh5z2VPPuaSUtwU0TJz4BmuwgLLZqWKo6cvO
MqrHDDqiEz0Cmj2g7BLn2NSOOuzHnRizzxaX+/XkpWgs3Dg+YyIYLPMuHZ+SKsh3mLmCpiBGgmrw
4GBFpFNRrHvwreVcG8a+Tt/wMKQ9KfheUzRYq7AT+AEPvrkKG0zvWt7Rgng5khqxItiGoevh7cSr
wRsfLHhuts08WUsmerxTlGJML4qDCeiw66r4tbBpZOekfSBmVkv8J0gP1wqUZsevzdekXVWc8tDo
tNph6IgnKt/b2kjG5NGMmnVIqMyD64/WesrEARj4CXh4eKhxuHm436NFwbVNi8mpsOt8m9JRL3LK
VPoeQoUHJsd0fSctDFKGjNc+VmQQX4+PpLroK60g3ojDiJgF+GGiiLoT5Bo4KbYzbOKJrMqhJxCd
wbVpewecbO3nJOnCK2yHxWuVyC0MHCUg07eJ6nG0AA9i73FERAFu3n8LR1+/6vlvXcv1RbD4puoz
/dzbmCOwuybLvP4woIsuUUe0UNZ0JKFmNiPexijZ7HGxHwcjxaA2yB7dEqFe2nwMmIJD8rXqfdg6
wQv2aAfYuu6+qvkVaVz8PhgPae/aS2i3zIzqFtpbUBdnXchtDC8Nw+KqPRZt++6khvWADTeapw5F
XWxIvlU8/9dgHd1OFtrvXemQZCxgnOm5fUvqood/Hz93rVefjVCqhC1oC2qPbebmGsAo2GuBHM5G
nNHeTyg3HEJK2rwmkzKbDkJPWQhdCOvaNS4iGoJTJ82NVTTZJbT0M6fRb41voFZzxyc8541TVLAC
W2Kru1KiZ28JNMApRoW/JNoC+7Fy4zjeNzaadG9M5p4W+LOUdXqaAuiKre2MGx9f5O1+Rue2hizg
rorBPJgk325St8EJU3cdvtkIS/LiLUFoS4nZwvc0DfJuPAMhXm+tQI1tiJIIljQ7gWwUIg4szfpx
nIfuqtDUcaeCQD9xs9zi47fmmkJQYOOWAStNreECv9IPMZDp0lX9Dq6+cRiND0qMYZfkEzpEPAKz
OMz3s+1Gq7xrqk2eMFzXonGLPm/npc6PmLL9m6C67yq6SMaANsrRQ1hmFZ5P03vspHLp21xKdj8x
BWUex7Fi+t+SU+bJfYxv7blPCvlEed0j0k5ioloIxdX0kcmP6X01MxEMud22lLoQxYnjc5aB5mPc
V1Bgd0b+UmESNc2TtnRDvKnlaLoMj2A4jlHULBuTAna2qebvyphqqK3NUJvneynG8BL7aonTH3Ke
W8tYdhXWhYH9mvWNvJKDIPMelmCHjW8ZDIsKp2MIjQRyBFHwIIeRxNsJMIZivW3BraXvFtAIoP+Z
0gD00SB0EH8SdOnnWE8ePtP91YExk9pme7Q0cfTiDguH1CSpfCbM3knLvStj/4U0UUUdxLwWm9sh
hbdRTgbeDwmy234uVwaUwZOXTRT1pkvNGSLnNZKZqdgx14v6xIy67Mk9HWy/30i3n56JDtsmTTzs
gKLEwoR/uS4acq9IgA/PqaT2JokOF13a1yrSF/hn4EVeZl+1jvgLRurwLuvyiktFtpZV0iPC8SFo
4rg4T4kFrImRRYKx0sljxryWxLbBXfHXukOQ6Uz5w7jfo2s1n+mkvvpZHx+cBh4xHWNDhpj55bUm
sIlp7Yc5X+uTFq2CJMNx0C0QN7UAHR3+2OuScKBjB9PKq2FaYTOQf4PmhRuO5T/a4r2N4+5VdDEn
25ySmufiWp+kIcn0XnvWiD7debmUx7yZcKsX/VNVQx/WoBGxwwh/K5NaW4myBv5sjGvOQRdUmfcQ
9OHrRPbZYaiUgJxUUzSuRXXMdAi9vcAOlHNGDTwTzsMxLdYhdBbmc6n2EEi9x/O3qXeZMexKA059
rhasVZsrouHWuV2OJ+E12jbJyze9cuuHYsCdyuHVj5pTLCFsmYiKSmOHHf87YarlN6z9VlHPWO8e
b6JVw3YuteA59vPd0EjWWM78w4jhEc2NW2wlftLoOsh+yQaxSmlt15keSAK79HgdwhNnZCGUP2gP
Vd/L+2NYI2/gmNdWfmuZp0iFqDB9RNNuzBykcCpWLtPxJItRGLfSeLGYQq/ssRmWLsMa2ocKVlR8
LezcW5OtIogMb0zYJFSoSVWc3eA8prU81klNJFt1j85LnwwNua438AU4Xishm8G3YoTMAUCLvXQx
j9lHxJeT8ZqeACa2g8BhgRl6c0QE125Eg1NKH44xoyDH2GPo8omSeARrcAm7J3r6bGODukwrI9hR
FW3Q0POJzNB4o9kFOjZ74loLl36tqOsVGGS/cgayqsNcy7f3D5osg6VlGBNe5jCRLF8/OiV1MO0Z
DJrNnEcbEVfursVowI+c+snQlQMemZfRIIG6vmvCq5a5W7zoaTzvZGCpfBjYrZPZnoqMROR0Nthl
oSr7owBRzLrZ3FArA5A2yZuoRpQM2Ww9+Fnmbasp+2izpIYB4jk7r9dT8MicyYmVP2A2G5CAjrW4
GOv4qEilP9NtRiaW+wTu217qDJ2K+JEzOTi6rZ+esDWDWpQU51ZvNxbvbFuOEY2hDK4+2OYph3ER
DW9RHg0PboLtsu1b1Vq4rY3ppUeTVmhXGcfO8X7j1n3Mr6tj/MtF9iiJLt+IAWcnN6CErDK33kaD
45ygJuYn3rbbRdqjiO3fpESV6KtHrRP/Rs54faSp7wHw2QsG4pIyR8vPqCAKOIrmFSFcfYwjvEon
eta1k4zr0pyGa65uRq9Zp3l39Xo61XyM68dK3ErH645CQuaieTDJN4ZsMFcwpZM0ro5zZMT7wkuG
VZ4aFxPe2TNcKtb6BDUvGmfYWsJAxMEXtwyb0tlrXexidi02xIYVsEbqaBu51K4ee9ey6vwYv4/5
EWWJsSuK8UP0VbQz+VLPeVAttWzC0z7o3CU0aoPf2n0OoxRP+FmsPI7k594nEjPVzxp0tTM9737W
HZo6SOaIcCjO070oZIMJsZtu6hKCX950jwCE1XGA8wG+LRJSjCgbJcBtOsGHd+sVfAEOA1pTIhaS
VZ7Iel9mbMIZ5LqTh+l7DOJEwC6LyIJGS5n5gG1qdXKADiOJPi0trZdBmke8Wt2tFgfRPnDh2ZlV
y/Ck8pLHZOofZyfoUYrH2yYhPEAQIbhHHgROg7J5EFBOYzQEjYG8lwGmt5jYPCGFMuLBRjtaG6Q6
4/gKxSbPPK7rHv15XP/QY7vaern7EU7OYWj67Fy0qMGGuOngyVbdWtbzubaKkBgmaMUh4PSiZD68
ncax3YqUoz6mbdoQS6YAt6rc4Ha6dSuYnqEZdLdM1g+dZlt7y2HePE9OuZ0y2JR6OoRHmbZX3e1K
Ig5aXutImV663Uvpe+4DAC4ZtJwlcHKY9UbQkO3O2WOjXWDJu7cV3Ziem8XR0b1NMBgzCbZrzBX5
LiaqsLZyicIAnhok8gNN0wSyWJyn8w5EqTKaH1YwFse8ctYB/vO7iPgVS5l9NF3zmtvFb1DbSDme
hveOvLnRHeP1/X10LgGE1uyQrZyzgKMg3Q1G9y10iZUnYRs/hPZx9m/2KLBX16qZLdAGIPaY3MKB
hfreipcyORJ9Or7BDI9WQy2yjSa7nzO++7Tvl7nfv38W+N1LWOX5BjQXsDdTWFKpprFdU6w7H0lz
EYrl7CKBZfiEobnXpewEaFzu/g5GrmfL1FEchPvjuGmWDK2CPeChjsYetqJFxunKGELKdyHGAzzz
dB0J0oFcPXgKIIfhxRtHq/vw+O7qRQ017ODJQt2OoCbo2Xtm4ek46trOqx/jGqpCoKS7d8stPfWw
fA6w/W5sYzgEZp6tKkuRg2LEbvebMI3PfksopgZUc2gmPDfEyOLOmGId/aSmU5bmExcL+YB2dZPz
YNKzRNC86GWKY5wawZKhf7bSibZgTzXK8jhxhThkfe9TqxsBoefip12Yo+kYsd15aTPqKHDQb0aM
WS8ZY3jX4Haz8JWVRxQiLaUFwaVCvZP7jaf+aapAvn//TLPMeJNMxbdf5tC+RZWU0I1IJfS/v/P7
vaJEPf7vh/d7TjnFq9pikkR7SBWsDCju99z/vXd/GKoPrDDNl7mtzmGVWcusHLE9CPp0PckQsaC6
8fKcFt/S8AkSdXe430hOr/2MoMJVougZDyv07epuibrn5839IZ6gjLziwlsQEfPQu8l0JHlKpw7g
w1CvDVEsq291p2Ekd5JCwu4Mqs7QmGkFBW9s1fR9brhtSv3NmCwiRJTbhaZzk9zxUmqQ5uA58oYJ
RLi5u9ZlyoPlfi9R93CglFhHxI/3HzFIHPehc2vV28Gu/Y+b9m7D0qPSu5v5/TRqtN1DVkw56Fvp
LWa7+uhdQDOSFRGCID1Brfavm94qHjrTqFUgPKwR2Uf0VQoRZjhorD0rTnZabwMjgmRGo7gINzE2
/3/zujA2gwj1/06cu4bF7z/+D0mf7/nvf2F3/fyHf7C7HON/yIAGZrVszzbde6zcHx5r/JXrCaF7
TDhs1yGo9V95c+b/8C8wXcNhzRY6OQN/5naRxa4bdJIGP/6Fx/VPvC4oAn+ldQmX/2hYLF4Dr8v6
NQS4qoOuzjwPrNDB7Acd3ffpENpAim5rbnW/uEBTbNeTVffMILFNG7wRTUge72vEHUwJnDPRSUF2
cav+xS0YdJvyjVINE63owW2UcNIg0Cp5z/zk5BRkj2gCzO0UZkCXxdmS0VOVO2eG9iVRLeO2Z9ji
eWDAVeG6W3CWK55Y7sEon9pBbEDXEyrsgcxyP9gFWXpmHNOCuxQgWVaakXEFoZW4xVs3n5zahfsx
InutNHFILLyJtRgPF50gr96QX22lH3MNHWgIjzHU8SC0z15OJBVw7CJXfWMMD7voYaDmZvwVTwho
3Abr/rTHrGM0Lkma7lrh/N5DoK69jL62YbZrN2LnWdlJQQeJKQjoGbZV3b20oBcLUEfPyX4M03TV
qhq9ffBjkiuHLpWpY7WQ3YApjPbscDph6dCfEr84BmDGpNxoqzzvn5iLnqI2PRW52HV5wT8pV6IC
oIKrFtXOWYv0Iz6raq588Xz9FmpyZ+XThRIHG9xNnRm3WmNindTQeSYU0rREbfRlIAnytOjVb6Zr
RGliwgnpkmCdHRq/WTuFe3askch1AkGT+N2Q83EaeJtJfhqM/hrq/t4M9l5CMxV1GzQ9JwwvLyKe
jjHokVcnh8GLDnWMxdEcnyJXZ1VEp9JA0o5iFgJ7K6gQoZWb6UDuaMIcxTsP6HIKx36rpmbjaNNF
n+1TO73qKUErngi/mArB+LWLI/F4e982SOEQuyEP1hNHPaEjOhEyrrGDsngAreDYG40VXGZY19Zb
0kMQkulDMKw9QLsylLuyDQ9xDvnMDA56nZzUN2z4w61rmHzMyYdI0i8ZhF9VO17Vx1hq842ktxPQ
x4tRbetE/5x0MlMMfPf0cTspUzlYDmme7Kuk4zQerl5ObFJdwO2wSw5ZEwzA8gDNhss427tuig6Z
xXRWnotZns2QT7Acj0YodkEwHaMw/XID0CYd/nM0woMQycmSSJZYk3MldzoxFwIPIV+On25pnlx3
PSbji00E8VCKN4ZJhAsbGHQmp7qK3+/PMXUJtCaLoYOK/NPSZVcFX37j2os0H7fBmL47OjljolkT
8ntANLxKegLMWX/tdOnhWEZ69Ca7+KtOGjaJdpOh4dVh32AGANsqPtGn7PwCF48a+grU5ow0D6IN
L9GcnJIBLVTMWtXq54QWKB63ddVfRdq91FrGpIXtwP0Yw/nmzd0VSKUIxqvJV0Lu7HvT/0bI46Ed
5ptTzTf1DRJ/d9TSBGVp9q4+GLUeyV27OtEAIj7fmqkjPG8i8gN2AG/JJ2F4lPXCcsSOOitfUMZe
IBJcWnPYQvwxx4xAgJrfVzN/Tg4JI2gyXRfDIN8a0gQw09jhR/BBOsocsicA5T135HyrtZ0k41G9
tjRgLxuYyUfk+MazuY3j/BRHbAUAxkdbdquZOK9Fl3UModKvUYh1FL0NyNeJ0H4xDcBvFhNOaxuc
4W5+i644uwFNb63eeRtLRA3IpSBK7RvNew7KZlPL+KDFyh26Y5ueL049XkI5kqQpV22+LrORQMDp
5sTD1s0RnfhF9O4G2itzg6eHZpRnUeufIdL1yA9WvRlES0u3z5YzfnrS/5YjO/dk/EXU4hEq/5JQ
F4Ze0bqdDkWAKpl4au3iD8WDVfQrm8QvIIpdNSdKtMIYCy+QSr+gkcS+i7sSp6/5aH2gr3/Si/jQ
1tYOW/YToSObYuTymEKWBJ+0jfFt/b2x6seum49e2b7AcUKMiDuXPx5nLgT1h4zOTYFLqMXyGnEP
kYFxrGT32fjjZVSWYqJ7qcA5FrEot34IS9BB0MtmFWHGAEWny+l7U+Vc/aI2bCAQFVf16HGytfF8
A/5/b6vqm+nf0J29UM6j9hbjpxn+aCKPUbzNNCI5qT1B95wzletGXUSNyTVmGAiB+8B967qyQjnA
SeOJt6qTO87EcNHr7dUWXPNsVIukv8D2f295jjRnd6P3DkewejAMLrXsPfYGro/woQ7P6rky0znf
rzgSIw0TrpKvie+tpiER95U2NXzsIxitdqzMhSYlwQCEDPA4O4wa+h2s6dBOMn9m0v7qxtU7ckbm
IbHxGQe2CnGVxGT55QMULUIPB/sQs8U+oLOjX5qYmiN8shLHZt7efkujedrFfbMCx2sQViZvcOsu
HiyS44SZTWs036nRxcLy3XadkPa68GEu5ZyzrbbM5UgJDiFvn+ov4xD2B0Mx4O4uTfd7959NczRt
h4zIHcd+isLY3NyN2zJG7If7vfuNJuo/HkIv42UTukQH47kU4SNe5VTiwWuPfnfVW+0D4lD/oOME
C4Mk9ZfwzSNr6dUzSL66GZT1ZBaLduPP8tUAEp2nzj/4Lt1pkb6Gkdmsg5aGx0U6vc/6BLlZX20m
PboZjhHuJ6Y7bjizhXT6rmrtjeFq6znvV/2crHPiBjG8WXAGYOr35jZfdm1vEtziVORFTIotPTzW
hpPDT1pAJ1gxjIQxqak6rTmW9O4/bzp6iCMvbt7NTnN2wnrcUBShP8OuJkTunGrhJS9Esab+urkL
L5Xvs/R2IafAugrd9zo3XKRVvXuI8u57NDK3xXp5jZHXgiEQqmV75DROBQ2/g+dLOah+w0b5LZE1
tdBwgpyFPcfmZ6olB4Jbz64o8ZPAryGp3V1RTm9dqYhNXOZxzebBJZBP3TXz5mtQT0sutvWEmQ9c
Afe3VM/aRyBm4B9sXmB7sP2NJtjplDC41uwzjvcvZj29JKIgJdVfVL67nWX0HglG3gTXwzT4U1H/
hx7iL/qH/yyTPRNnEVu4d0tjAw3Gnz2Io9hmNjAwUu+chAQmFNPpC7PaF98dz4hnZ206VtRRo1Ot
/8szI+H4s+6CAt0zYTLqlmSijvJZvbI/6S48MXS5PTn5zg+MCwr5nAmhvU9XNkrilEInAoAbybjR
PPusSqX/8vS/yD7U02MK7Tq8Ap3Jjv7L0wO1jqSNlcXObCni2WvysN1oVbn19GtiDFfbit6bYt+O
T5HEGliwq1HYhvH0UxD0F0XKX74B5fL8U6ii1DLy5wsh2samaPPU///6OQRW7mGWz6RCffly7K+S
yiTVji4SpKmkMABkc3A1Abdadka9ztPumk9kxhicPikFqyfw8xTr0nn9549I9Wj/+co8W+qOYxBv
L37xpy7JVpvjyc13XkcLpedHK7SetAbZF3xNilBpr0XSfdyXN7yNY5ROn1RiL0FzwZHmXffGTytk
A7iXh66cL8HWtLVXXFxvLUcXFj9Le6IMobYjv37rVONWlSC2N2wTDP9CLgBVpevoi910vGZhfHAz
/TJbxKrxXQyBS2JKhS63v8ZdvTbEG6OBTcXh57uQYbtpW7ukZU7DLm3J/xLIKfFqCHvsZux6o2Mf
V1mMg7PgpgXTZzLrr6B+sFsI7AP4cI3u6jPsq7yOXx+/1wj3OcOWpnAQfrJqFqmOJWFK/5cVYwL/
on9hTpov/vlb+LvlIRiMSMM2dGn+Kk8yMSDLClPku9BsYDzol85LD1n6ca+sx5vR1vt/fkLD+rvv
nXB21bW7iKN+9SX3BlQi/CVRUDaYURo/xzhRxtYtLoZrw8G3cUXyPo1sarNyF+j6F9rdQyWyg0Vd
n/Zyb8zPYZPv8wLPl/7qeYhDzfzRctRi0ClI0366WINPI2E+NqR1tozy7Rx9YcfRMeQPM/shJMWj
+r2DS462BhnR3gkKUNUVpKwEL8RtzxyPTAWW0IRuPV0VYDW2ovh0Z2THGksNrhr9/RaDx1MORyhq
PhiGU6Yk3cqzHbymjWRlOuUumsh1GwfcJmBVqHEnvtMAliY8/zqFouX6J9+F1kCv/2m0HcYB/YuJ
/VbWBY95Mt4Gh+zHqFv2tGBU4NabSWAEDdE6ldZvNe1okUbvqmhty2Eby/ScTc1r3U2fvUk5lke0
7OG1qvcRwpAu2Pd8xrgMnFDyn0JXvJkF7pf9IRPTw6jFX8QL78xArtyg20xl+m6k/sFBKGZd8EDZ
hZPEEXo69q37ZvdMbGj3qFiO01rjcoUmcO+TCntndjPbbnio8qfR5NDifeCIfPZsxZAuIK6SBWv0
R9L5Pn1XnB0DmOCfV9ov/vf3nU9ADHEMeBsm2ru/7nyzoxUVdjf5TrVvqqWDEPtm3EjdflVvmUHw
Lv8vu+3f7fpSp+R0Xagm0lR//6dDpzanyEkRq+5kQkPW0JgW//1I/ZtL1rHR1kM0MUwkNL88SRQq
F2kdJxzh9rDDZAOIk84v9QjrkSkZJMAFrKjqOs/UBuSkjAba+DD5UlV27c3Eu9vryPLWnjQU0rLz
NPOc0Pb0pnhz2AiJIT2gRMPgvV6S1vnh2jxN1ScnuM7kuqkQbrazbLx1AQZaMVt1XSe4oM/rcspg
6hEL7nRXi++/85N32IXHtoVjRBal6ssca76FnjgnpcAolJIctwnpXOdh3EkaHfUiJXUI7pXnybJf
EPKxZNa9W37DUIJiEbUwDt9WfPKG7sVw5FuQjUfXjk95bZ2YKa21ZjqqtolQwJM+O5j71w8sj+Mc
PLo+0EcDXmDWdEmge4uxL16NzqlIVMWiE3HDQjejL8lxoU30JFFy6kdULDDRCc86uKmFFwO8ZJ5O
r9loejReud29ZE29TirnDSfspWpKvBGeNa/F95FisIML+rV/XtyG/jcFDkvME+R9OroQ0vzrWstJ
AR+LKcMdIuX4zDMCMivYmVFL34QkyYbCrR8LRoxLI+Q70sYIQxGMjkft2fSW6Qpp+LmmzYNYduyE
fe6Ei7veTRaoYOjQVevW95cmG6+hFjw0rvlQufFvHoNoDCSB5HTmwdHr5Cbvscnvd0w+0iHv9gIP
uwLgL5cQtUz2vAoIoOfKpxpVRQUihysRUWe1q1Zz/4nhKizl5hj5w6fDzo+dxjue0CdR8kyTe9CE
pPgYtwbgAuidr41Xz+2vRtetOjlusuK7alIdJHS1Nm7l3G5KwJHGUhM/qh3wFxgftyrULzR4I9wI
SKJbVY35CbnzNHNQ/M/wGQKjO4i6uWZoJaYOrhVFkGwUZGG9eThg2RZ/fGeLGfiNAAXoSwGXhOU/
lUB0rfuRSBy0yrZd/fMX/Te7GIWb+s8gOtk0fvmayZx20nbABGRgRt0QSEqWKbjmAE+aRW6140XY
B78M/sv6gsrzn+WZS/nMCW0YJuTsX7bPSlgY6oku37WhvGXQ6NQ5B3GjT7v1oPNlpNnJH1rUN/Qq
cb9CGbyrKXjKCeAFhNPkQrEaiauLCYsNyIoiOwHWrFHFqFrMsD9sgBRR1AtVL7kApc54UegGaqq3
3ms2KnZLbRlDdOo0bdv09hb+koPABqsuqrBs+gx8+xyaFryLjravhoecnmSm39S+G7PoYgLdg3xA
QiLhyq2bODsxlF8xLLsGFD3UE0U149fOYZTzbcbiwUYR2bfJKcdUCS/w65hOx8xh31DXcGAl7+o9
W7N+mw39FkNCqqCrNcmH5kA0FLR9/NskwtfPqdemze6L5k4VOs6oH1uWfUPnOmOWXKXnFkGa9N/A
A5WYxX1TCEXQ64xQQ45bQdht9qXgELfH8I/K/Pei8rZ9Np7Q8jKE/cI5BKvX7GQLqo5pnj/hsls+
O1GiLQmVhjCIRIirUpV1CLzeZwj0aM4fg9AnGVowzg0rYzHjetHQ7hIzcJggJ4eufipTkNjYOXdj
8t5Nzlmh1gZ4nUKbyEFioC7WCoSj9/pUb5ph6IuZGJdKiw66A5oWd1d1wkdcG0Mvz8TRXtRjqCLQ
lJGwpoe6i045cHKPn0vYJPDL4Q5FCdQ0n4TZNhU7tfsqZA1LwxfR9o+ITu5N7NS9uNPwaRTx8ww4
g/zwWTuoXRf/oJPuxydy4bdkXrwLiONG3tFshu9C8Ko0yQ4N+pr103LyY0mUxJFEnjeFtGXoa2qu
3lyXbxzhTIo5Pqguy/A5rmxoZfyudLphbfcWB+G6wOsK9t9nH3LUUU30OdGtfXwIPXBEj8QMxMiB
Q5RAsFFYW9umwIsVSu8d1e2hLCeSW1jwDD1UGQnPajcOfJ7sXgJUQOQ5Xk40YFjCeGm7AkOECjzs
1eGTi5YOUp57lasbfOoauL5acAp9jTlUy5HeoUGMBrOEEQTwQuP0t5QMaIyWOEkrNv+5x20V1Jnt
WOGEc+n/+Oddy7Ccv9s+HAntUNpsIvov3V06WXgCCokHuzMRL84HOQ97y/8GzgXggaJtoZpRt8se
gDGZ0QwY8UDCAXtWC6uBEbGA6oQHJ7obRLHpNYVfrbbt+y9wzI8qpsCto6/CI0Pd1RjpjGcO72eP
fCPddgM8hZL6ATxoWMMS1whd0QtMdCJid0TPmZOjrV3rKbKJsZt2VlUix+y6S+bQpAemTkxwScns
zqe8iJhOgyLZ/5e781iSVNuy7b9Un2No0aiOg4Or0DKjg0WKYKO1/Po3IPLeyDp16plVtzoYuMA9
PBB7rzXnmAunyWTmja+o9XvVOMKLEiLsLYoaTUkttCupbcpaNe6uizXT08STOKlwAMENOlS5iUJ5
dvBJDsOH3GgVANH8Y72+iAU2XpIgXpPBBpnXpt6d9yoXp/Wa84Au7xo88a5sxLuMp9YexmfMA/dT
oh+6Ct+5chrQHa/38Iwc5FAj7QhNST0y1Fvvu3125XBErudfazkPivYw0NfIEvl23ds6TIrUdWoc
n9IbVPf7kp7AelSkln697sSh3t9QXl4rAxLtBPrup3WmgQDwUUlNtOHzjznnC1C3z2eMbI7iH5qK
UVDZ38uXuMZ/rcxjMBCgjNsRw1D7kXX9o2YCAqQq1Vn/Gvr/X40j0zQm4H+cYN579/4beXL9nv/6
z/94/FUUv9r2F2fhFwnl97t+98pt5S9U2CgrVIVbtkF01r/zyBz5L00xNIsWugLXhOW/u+Wa+Rd9
ck4HXaVK9glJ+U1C0fS/HJvGu0P9zrA1h3nG/6JjTtv+v41kVMcxFUeXmfvLjvP3eb81N5okRgPQ
lWKtuejAGDb6AnlL3bGj97z6z0pN5SRYZJtEGDgm7hZT+QWIQMCH7KbbjGvryzdgxNfT2xPbY0VP
RZlw+xCFN6FN/2Z5yBFy1s/tz1Ub74SaOV1QmMRzkdW529Ad1soX2Na2RR+vYdJ9n2D4q7WbhCDB
02ce4rY6hiVZPNtqvYaIIMtG+qpolborDfKTzDrucT1Kx1o3IxBmEfg4O302MvQ3NcocGHVc6Zbz
SGjjlKNdUWQkN7slxLhMaUPZ4wM6x4uCZr2tMd9yEUl0R4W1TMrPRBd8nqqnRuHW1qXWD+lG0+Vv
+WyK65l+hcGQH4T5Eh6EhCkp77kVVlV208nD7aiLdI+fvXQx8JNOg0c+7hukABEZNEMkU6FIApl2
1sHQUTpFU8ytzEI13IOWLMRr1WjnmeAzX7c1hYEG8oEIj66k9aulLIh1KmN6AC1xIdfjCQ4xmUCQ
3fpx0jFrVshn9RfZzB7bERq6GToo+TJIssVkuUqe32HTxZprmQJFWmX4tvNgR8rg0xAkeUaxX4sF
+l/VTNjt4RPMsnOZIa3ulBzXNwI9bA1ty2UWLhb+g7W7XSf7rgsSkLVPkrgfu+RbNhX7Il6WnZ4B
MA9lxUu1QfFpnRJ+7OhuInC2j/ZKVcFjRGHkIbcU/SBD4Fft+CYNe93nBkBJh2tvxlzMQ8hCb0bY
V3pLGoquKx9SIZleEavOqc6qWy1t6js1PRlkM+zndYI2m4jKZEv37ZzQmmhG/lAohOvQK7+3kLL7
VLv20mxLQZw556gjGxI8QL6jt/RNjWH1EuOm+FAz0diG5ndk54Ai5qs0mV6LsO4O+OgA29rLWxyq
MY2Uxd1OlOWhzcrcm7FrywUF8tiIdE/EYCF0of+IOpOer2YRvmZx2IRJdSziQkWf2QAvoDTZqeZJ
0dOgyTMH6wh9ehk28FSH68jdBoMTzfRcgLiLzvHIpYMMMmh7burg4IcYQP+I+Hp0q8acLrBGci+8
gwt2xDrhFfYwuGZjPKjx8D3rpcSbl/Ku62RoE6vvDuiDzmXNr6i4HIUGqCLFxhlWNbAMFb9K3N4X
DeOpeYpdiqewdgwDemPLidhR+EGugCUViieYiRQSAL3Y9LGRCTGKJeUsL4dax66n9vTd09w4mKV8
UboI969O03FaBbW2Vn7n6IAj3Y/xXo5NbQc7ShDLi8hUwq6lzc6OoxgFaPM6UHU761kAlqZEolHt
wrTQz4o8MlmYcUx2vbJDq0zO99KjmWFoRNT8vpWiIMaNmWGtl8q2CUjlc3wOoDtEAcyM59d2BKcG
CQICxvrFahpVuAMjKEQiao/4Y3PFfEupd/mKHxvgwOu1cMkwvqAisHPCgVwsf7zSNOtXb1jdAcQW
xL8mxH2n6iWTpPYl4zA7WNoA52wkg2LBPSwVOHOxPe3bHMa3c4VUlX9PvkN9NNHkLoJELqtAOE7r
SeqUIGNhkG6NCvzNIz7P1zTqMUtUGql/hQgynVNDCDCGorgx1w8p6zxYhhEbLnIeL1ytcxJDs6kx
bntZ/5kZXFMpTfaUgaYh7q5nRuvugDnl2DoPIBlIWrCMkB8ohtmuFEdwGCsOwaTvDZtJqIwUZ1y9
wZBYOzKyd8Y6YBwH+YeasoVR4z2S3CYmwmNKYy+ECgUZiOmtuJ+jUApUwZVzIBazMqzYA+dObAJH
o8CfUePtcXTzWQOmyGFCn5bQaux5Ngz1CIsxFdXclQor8q3CKvfLCHWrU8lrDOkbxPUYnoUKp2KE
FTHOEMZH+xfzWh0SwpwR1cZ5Dt2VVIK3zCyOVcidym7yV0P/kHKgIYpkDMyb4iPSBNj01YddgmgA
knqQGqU/RGP2OOUrTltqGoIfh8xLMmHeGiJ30e8whZUISwFILfc/qzoi9WvRnol9HDygCdIubcfC
KwtH3XNUDz7yWlAu6Bay+WhZ94ktAFtBOLQVAiFQVCOJs6XxWMxducuVfLgsyfelos6eap1xhgSe
m4Deh/pNa8Cm6ORaeRBKZ9xWAuZpUnzHiPA+zT6JQ7nbA7yH3AGdQXaoTAIL15wb2YLjMxdpdiQR
41tTyuNxNfKpo1COYS4Cg+qsq3eFRTDEkh2kbA6DJhPIvXXZdaIlv5WIYmKUr+9CWQ33uVW2RzGb
PRbDde50bhVOSW0yQ68Ryd08kYbWPjf5sM5++fGAGg9oC+ZgcqYJ8RAIEKxAB3BL5MzVbrqguijE
CMI4FY81pqv9oo5hQI+2ddOCi8aYoosain0+ahkQFoj2iUyIakuHvcJfMl9VfcWFZp4Dc8lebByb
uKYhg6yCXIgwH6B6JdcxGgoDora9gptK1M43c0op2Gw7ai3JDNI2RKEBIx0cgX4fKfE+kRbjnCKi
4Tp9HQNZ8Q2tfm5IXg9mFCtS4g8ts3+plW8wAAi3IxF0r5WcE+Ao4sDUzXsJcZyDIw2bpAp9qJqw
y4aeGZG7o8jXVmE8cOa8ynY2n+qqQoqSCqQDSIi3RcpAIm1Bulu4SUDvInmqPUOMDB8GBLjQ6gmr
gR2bY+E/YkeXT1uonCbUt5xbuifb9tXUF9beSLmoL2l2JypI57Zw3gaRY26m2zxFhhZAdZu41unE
/8W58SgPtP9FOH+TCTTdY2byJFsY2a6SczigdvFerXrhfhNCp5LGKDPP72UqW/4MjyJKUHXATTjU
kH4Wq6z90PkZzi01QoXJJDQm5pajbSOXo1QnSd+55rc+6OCbqBsMf4MkmJKuueboCDc1de5ZoIp3
ODpIP6HWglvE7VVUGonR3hVx6oWkpByprRNft7jyev1ORoIGmpVOphZIJdCe328chpH4ONT+A00h
fFCaN2oMrVPt3kyw+EumpXGTgCMhixApP5+5BTbmRI7nO4kzL6CaeRODoLI0Mg/SdWgrw7nTEsV0
uf5foUGcTpamDsHUJtSyhOGPk7iZtHI84YUkqGDuaJMmmXoo68rthFWfwEzUPsls90XbLUctfpjh
QDc4A2jnldCL+DqmAyk4jcXRcnKEFkNI56zGgTmFlO5I5ClMFcLMjP0Usy1jQkfNfKmrHpMtmnxm
JO33QA0XJzWIMFdHrntkXI5EZUUVYbREiKR7PHm/akNCNZOb4lhTFEMVknhmrYT4AdDodKRQenIM
q1mEfcWNgfTNLXgzD9/0lmrFwmC51fPI4ySRNfs+x2t9GJG9ahT3/C7CAYe7fWzxMoPcAQNk6d0h
Ufr9MnTC7xoTVW8rn1pED7g8CFNosmg5lWSk7i3CSWG2tcGSwdxble5E8UldziEVFW/18JAn9q8x
5nohMF8VQG6CUs3glGlPE4EasPse41pS3aHSBhweGvjUxHx3YmkBx7iq+23+8/Ic1l48VozNOZ2U
KHtenF7hi+su5KVXxoHCd9TkQphv7KcIjTN1+EX82aq1OYVROoImFh/dlJ2VvtROlfxYATs9gjDG
ArJOIvRS8oXZGhQuqsbtMc4zGpUtt3BQ2XIYAXmK9oW8GueqyvKKKb2TaqPGWTfsKTrXh41QEmYl
sEtyJ9wKq+gxd+6hhJEDvS7G6AemlJkkL+hwal08a5qCFlleFAdSO2mjgNxcKRIEXdVGG2hM3PRR
aD7O3m+MKJydkXOxsXSv66Au1pWMrztfbGr/xVPNxdY3MR1W83CO4/phGMl0wXw8nKHfkchsQ3ro
D9aSSac27t4ZPTxndQm722xJtZ0wyyfoq1PYFHhioALIu9Spag9oo37qZyOIa0JiW6PHeLoyN6s8
U0+Y/nAqlS+xZE70cGPEretJjV3vTq1VeJ8TDizMdjV9KiwFpk4e5pRZM9aYUkH3+2YlNYc7KHMX
MhLYpD67ZFPHpcOUHC4rZPvQFOPstpNCYkYYHUKKgzu4GsCZnMjL+xz6LtVVWi5kZ94S2tu7Y8fu
LC16LOfI9LukE+cePvcRaAVDvgQatkmf3hHWc2RpcK2shQveyiw0ahxvS0Kj1y0yyG+482Fd9iCt
opA5c9k6z3VMT3Kj4myH+SwgsnDhSfeO+Q0K85tIq9Id5uqSqMrZBGu215rlDLuBgZChQAhHBkYc
tnFqZIbUljGR7DleajK4jkJ/ywnkWlMISfm0P3KsyqdtIcukkiEP1+7GfOEYXeeuelT+XmRV/zyU
7YSw3vj9UG2CttfEUO23RWiCWS7ApV5Q+GyDdJhoyt3G9VHqqDvBdFL2Ule/o8akBB4DGZ2kiTLj
gl83B/T2KcIDCWcD3jJxmlGSwPXZ+SKrJzeT6sHvXmIuRsQOyvoprnPjcy0dATYA6zgW3IdQhRi0
FyP8oLtCWunQk5C8Lhr7Q1tDSBwbppV6fesQthLIZm0dltpcbYHOaVif+1psj2UJHdxIgtPprC+p
y5xguiS5L4Bc+NNM30SL71SdgMqoCOcfOsUVd+5t45SUKTdQMGTXtRRFgTBl7syOFXod4lCqqV1H
+wzxNPHSr6NCWjyNAUS/ZBG6mH1+VYcq1L5VPbWCPIXDt8sawcFs23dfdKANERSud0lFMNpNatiT
20JOhuVQgMnTWhMz/Er322AS20Ja7mpNMo/bbe3rYRXKjLEmKueGfJLXxdJXj0WnE8Ri92gDY/09
bNPIV0IVaTnJjLtk4eK7cIzikcAEBbj3XJhDDuK9wP6Hgapmqp75WLaPkSSRL+X4XANk7i4CBJPI
9dttkUsyAXPlg9FZrds5ylNNCZUbZ7iPG4yXaRKfy8bATaF2VdC06mliUBq0eOgtpNRXdGcsV1ei
wtNSRb/IidXiVH1OZy36NhX3uP5ppxHVWpSRJywlfteHXgYIZLRQXcM7QZTLQ0WQiCPbbiXwFdPd
MW5DByZ5LrKfHYHjobMqFivcbrW+gE+YgJuYaVpCUh+GRwBKZ8OKkNTqTAwoYMO4VN8WOT/aqQOz
m2Bg/B27skq0l7ZKVOSnUNonLS6BdRM6VBA9ikN0dHsbdjfQn19dnz0KOXcOBmJzf4KLIEamZ6Eo
JxjY8XEpindc1soPABcnigIvM3rj+yYDomIkhe6piP5R6hDPZUXTdRXXP7HvLV689n9wTFrUChO0
JIAqjU61rmgGkbCVz+BL7dG5xNV3Zcy0c3UzZbl+zwxE9RoM4OSrO54uuCKW81IdE5WZb1QpOek4
xANGEeOJ2Sxwf4xWHzC79Zq6wKkXNs1lBDh8ifTk3hiRKon0TdUx0sooK5JJe8TN9G6/kFruXHNX
jLzNsy8MUKmdox6niho5AQvzpQOW4y8SAYfW3DoXUabElqyxWA0ZGA4kLhxnE80iMM9DlSJh0z5A
WS5H00CGvjAcYQKCKjZrw8dyIS0pgrCAzVefrmpcKkAczMET9vg9k+L2xijaF1HaGPpXl2K4GhTx
a1oeVUvGgSsmTFrdjHOc5odIbn1k/gpBb2vyzXr5p4W/nOyGRm4pJY/bQ4yF5tNtvfoCt8WWoJqM
Gp5CdSHzcq3SDmuVdiOLSaXtOa3ByUdrV5uX1C0VDsBMkUufrN+ndL1yN4MzHiJNEM0AwtVZF7Pa
3DKrHz8fUtuWgIFKNZ+6iUakasGF2xaIpiDEmbVfAjgAfcEdpxYYNMr5uD2vcac/tUzPsl0hGCtA
aCWLRG0ZXG+Bt1vk7rZQp9abQw5fWR7aXW8K6H4GFYTTNugJW/7obS1TksxPC+V5m+mUTGusXBDF
OJG4NnGgwPD6qdTYG0mqQOBsOgfJrJyzGq34jYGCoUNZJVSIEUMxlByqiH/eMGUmo1ynB1rJjLKG
+E8oALoDwfVDukVRRgxV2CneQr1gp0/mLwAvynnW7bMNtIny31JBmun3WXkvItqRCsou9t6j+E8f
zQWmxGJRPY7VPEFPjkCtKusbQrS4GtU6fLXauI3UKNyDHWtdYx7DK45W/JoATJn1wN/ZS2m8b+xF
3CBGR888BKVWnyNy4VwbYhzlo9FzqvVSE932mnWbDATt4InyslpVj1Zi3adR8kFRKw34f2Pz9Csh
N/tsiRHWVcNTmhB4q9fYkezVAGBQM2j4F+waBDlI5wt1b2Nip8OMbF771c8FeZpxSpphRHdMDW/I
RwlSJ6XSA1vVb5zEVSkucnkc/KnmFm21E0LNgKKGhvKJfD+qi8NeI1top/cTblpF5VpuEzhQxfzY
1lIThYSlftdpeLQ0Y6eP9iXFeOj1i/W9SJ0jHuhLjgyUlgZ/vrO8GKN1IkO1VoFWEUdCjc6EwUvM
SU0L0qso8np8MoOb1OTd/XoNW9DgzEoaWP3yMCmkWjN4TfYYXiq3hbST1Vp1UVMC2SwpUW7KmaAk
VeIAteOLxo9jKkTZ1qY6IqNgpJU69ZVJrTSTkl+TTE13dOrLRD/A1Zr8LR4RT6h5SJhJlnlLRw5g
K51nzdZ2dSc9UOh/2Nch/ZdKeR1ayr7rMLYY32Vm1+BsZSQyS/waMSq6byv+7BYz0k7vcgrODAfj
LHpgIpBomM7gD0axeGihpbh6yB0PALZbVPmjqUZXFmNi7LjiChZvStiqXl+shJCTyNzppvrDqu3F
t7rnwslwVeXWE62fZ0NvlT04Mj2AInGFyJrsZjNMGfhV1zVMBBoL5K/iwgBaFlrHVijqoQiVK/AR
VMvAjbm97NvN9NInMSgJstZsQA6KCSeo4prFXa2B4Gd409xDY9KmjmK+Uvm9IlwhwTnNDPNeVWkI
xIMDaQcb3KKYVyaluLaVaZvkVUM2O2FEkLPu0hA7H9Hvi9ooqIyJ9whHsrdNvfBmUjJMxMh7CaGg
Kys47iNaPblDnIWq/ZKc7qemimu1KMmdlcqMgfE3ckdg+4VE7A0gG+hvywwPVoQoBSzDonhszkR2
jhcF5uAWE2PlI7FUzVLzYxF2SkKsLTVvRqN/TD8KuoQY2osraZaNC5z/lyL5wUxVULzr0n2XcnR3
GX10lSlbdTvHmrZbHKpWuuRPeVs9tjoHiLU81IZsM19CgYOe5tzHb2UPY2wCggQA6jVRxpHygOZ3
7Yx/KI0ar8/MU5WanlyVsz+MlARAcRTcujTFCymzNPDfjByTu/pKS3zwklR70jv1e6zROq7xcaJi
KJ+LnFK5AlJgR3rXuekbgoKmiaEy1cRiVh4XyuGkXxE/Ve+qXn8MY6c5hNZwQRiE/aHXXSchScYc
GPzkju0jvAe2FhfvkQJPtDJMKlLNgpg1Js65vgeOdhgZ9bSdNvrE5ZRIWJ5SnfZQXB0WMLiebUn3
shx2D0JXX8rZ+VakJOzx5Zyg45LeCvNaDeOPKNETdx4jAHrEfzFBS+gZQUTLYU6Sy9uSvWfjiLUy
xh7tLE5tRk8B6Kx07Efqxs6cKHuTrGgi2nDgjQrABW5sJNPE0vdWagMjhAALQ9lPYrLQrEnR93ZD
dpMFp8+QfnCye6IBLKMXk0lZQWVyDXTKUm+0/DwonGl18lQzP9uZZNMGpUyzoo3QzMLEDZgzHxe7
ukSFgchvWgt4aemh37qkztIFY+YzpkFvbYORb0w4NKJlN1d4j3HFKelDXWkfaoPThpYJx874bbSI
mw4Bqh/zOrsSj2sqcT/i7sPlU9QmP4PDLgZR1VehNO5aKXuTyR/eSXH3QhOByAlNBTrpyMeklLCs
IQ5D1Eg4FbjCLOtuADMSAT0suZvmpeWjTzVi8CS6KhH5Ry4PQODOAnsyFRqdwbr0h8z50YUlv8xS
mVdRshyH9YRqqRGFpDXsHHhhdbUmPpHuknKfaE1KvQX3y52hRoirJuagc4/rM5WtvW0SOFiE/Z5p
OUdhgcHJeqO6+aMuicnV42o3jUdLceRHLLy0g7DlaesgMdJ+xHN3hhQhH7nWeAt+SlOmR4T9am//
tAKlyNGJFBaU3mQtGQ3U2AkGELJ8AyH6nQ5b7cddB6nM4lqmS8lDU5IxbcA6HqB97+SJhl3BKU3C
z1zsswqCSlqgWjfb6VG3ylOeN4lv19Pk4SK9twRRsnnbEZqVCC6qlk1m5ozQ1HYX+kanqLH8zCIM
TZ8ZV8oM1+spPzD6fa0BiTIWJDmpHsD30eAcs+KdABEj067Vavgm9Q15Q0apH40aN9AIxwxJgrkT
BcASY8JP2+Pt4hpjubVsYa6ahnMX0V2YuGYEyirjEUu/t3Pne0mJylpoBSdjQ7XHJrFYxjS2lg7L
QS8zO+gGXQQbseNrsSE+EjXhi6+D322xPfa1KS1Kh8osIhCtLpD9b/SIotMihNBGWsLaLVEUUEWo
XVo4Fe6AnKe4s0HJzWxuiOuLPl/fhCr97zx7qra3b6/5Y/Vzd+vLy7WYYKqcHlsChK31N8qiLHTx
1g9cF9t7vzY/v8TX5/2x67+9/PPzZqRG+4iEWZ+E1RFJLF/0K4FiNBIG2dtHK6ZQDvmCaA/DwpO8
aHFgRXLhg6j+QVFsPvRIkAKoA+WhYHS9rxLzhzmnh2F4iWtSSFbuj5hFeW1ZKxCl+JYs4/wmQHEA
pLQuttobB0kl7orJEm2X0WE09PfVYuWo1DYTnK7v38J1qsL46fciQZ7OKGDdRnXgwONYV4Xq1LR5
1tWW7PFTblDvHfQjdsq/P7/tzyqoWH/uZaO2bC/aFqaa/GtPnw/qC2NLE292xT3463VfX+tzX1/b
//Saf3pMlzr7aLVBvRbQjXaGfkepcQeTXvO2TbEep+2/n93Wtse2Z7fNbbHt4Gvzn977T7vKUTYz
buN/0azNkRXUXa+F+oi/lgN83f7HB7WKIJs/ni/XN8Vfb9q2t3eaNbOf3j5iABkRgHJI069mNSyt
+ffq9tS2MCCcS7V0/Hr711f4ekyTUaRt0qr/s+IxRsOY+v5n1spT9y7+i27s8w2/dWOK7PwlM0iz
bZlZiPpfErQU/S/ZRMhlKLLu0GFE4/kHZYWJEIoAedV0KfpXgpZm/YXkW9ZkPH2GZf8vSSv4dP4m
RJdtHSuljGTJ1HTVgQWD0vQPU01JuV2Usz1fmYqE8ntji2Mtq05/rJpWD1F+WNs3n6t/fwHyC8oc
Vu+PbcqAoLQwuwuSl1unRPpl9TSkR4eKsDH6falformOcQBItxTYxkPT25emkYiTCnWbdPTlYyoJ
iwNzvza/ZipsU5r4ZSMRSK0z9DSnCCMU2pQgsaLrfMGPPYrkm5CWV6EgO8iouxP8zDU2Bdag5n0N
AILBpKMrbQB5NKVET2ZGC8dwwVjNn8odrihvtlVJKe3lYVvV8yUbzjZkF3ISO+6FKEx+vyGmAff7
p/hjN9u7/viVtldtDyIRDOJ2UYI+wXy8t1bUPuxIc3jdVkNmqb6ui8ctaWh7aFtsKDK6hdXpnx7T
EVih/Vj3hbDuX6ufcLHtndtT29u/NrfHvj4GWj5v3Lb/2+r//9O3HX3tN6J7e5zjZjpSMq9OTJ0r
MBisUSD/vfb1RJvKvx/7el1kVJTO//aWr6e3t2ybIssERQngC//0YoLqFgRY64f+scfPR7e3G5HF
52yrBDEMSy0+v+zfvtPX5237+ttHbZtiPSgkVR9Qd/zr76kIPmaWsW6L0KbNWg2rWGam5lBsy3ht
6oz6OgLYVrN1bLDGP67g6GB76POFxTa6WV+9veRzH9vq54vWp782/3gaGhif1tMoQAiwrm6v+tvu
ts3/+em/f0tQAmSqO3FJn2tVVSZSXZyASDL+Whd1JIG/d0apohirDLvP7XLNatpetL1821zIlDuN
99uj2wNfe1rMjp1s29yZitO29vVOwKukgH29x5Z6xq+5ShKRQJJZ0crrmOtxMH+t9mHBGAk5Od5W
np+KnHEFmvrdSI8F2k+qeUNP6xJFweCl+l1uGNhfVyoDHmSyBOP2Ys2DRKGEoRjOOLfaosi2wKnP
1S0ey+DXTCk+UU79XN0eFZ111jEzBNvWttjeuL3ua/OPXW4Pbk9vL/x63/ZYqFLMKJMCsHm00POi
c/J9mGsBq6U5k2uqoSsgmBsZM8TVrHvb2j3bQmthQqCUIQiPp7neKTkolbJsKIysRblNgqBbCHQL
CsvpXF8vev1YGtnsqago+c/mU34yjUuT0z0Wa8iEvQp4t7WvxfZYYcKlLtVl+Mz2WBqtWNy8RpAi
NdqLntQU7CzFPIim1oJIjIh7IhaZqTCrWpTH+LO1unb1wyF8xOB+15KF4lZrBwyQp7aLxzr2ts2c
aobe8VeoQ8+8fwIXvZrlcjKRFcJCh6R3t5yNLWLDarD3RA5UJ2q7R6V/NrThHVgiAfFtVJ8BTFRn
xKCp6zjUZ3JiBZB8Lg9hZrtmtUIy6gVYx5qqZwAl+1xrmf0fLNSy2nqNtuNGAPls4928Tk+2andb
2XFGKQgVw9eD8SDfaDhyaAhy8mwLsc46vja3tWYGg67lOl4UTqRtkQoEDRZha2h9EAVuXUIpuqnl
TgrMxqw8qRo5BeacmZQZAZiUSKQqmv5WdQZcO+s/TVsXX4ff12N1hvDRGvQMRSr5NiXsSHs9C6oZ
YKDRrFOHr+1trVb7iQ9zmvlga5knWcN0Sitr/Q/jU0aeIJAIb9sAOqcT2lX+K6O6spqsTt+34don
lIuFaSi5iq686NPpc7UDbA3i6ihQNocj2JSIDBw0cWSxRFG6o8HpnNJSsT8XNbZIgCgns09scD0t
TksNE1hsk8ZRbnNBSLcIcNCWpShg9sBXEIWjph3igzLftSS6P9Az18SxfZjeaClgnLMpQhUuqKSD
9FGKINI8smxldcehmP6MQYPfxkNQRa9oDitaV/Jh7l/3PzQKpXgI24MKklPsh0l199ZAWGCL6oQK
vHUg5yVeriP5ViHXRv/Zh+8DFE5Ego2rOS6lugyY/vMovEbaywKcJ9hx+uQnG0y4zbSfKhAB6p5Z
vgq6AMsvVd0n4I8qcQI3bWA/pzQkuSm9q9Qd7MEf9SdTP+jGUdPOQ/Ri/TLXivOT4ezLft8ohya5
Kk3yUYM6u4Rib6MMm896einEVSMfK/kAYbftyHdCtRyg4156QCta0PJzqhJ1f32n87ViaM0upGOJ
8tDiSh9T1WJZxT7dvzaTR/40ewyrG4SoeeGTRSP1lxn1UhaM/Usu0QaKbqvup0n2zsk+o4muq509
BPADoExYE/DiI8g4AsoOOumJSJBSaobc4txQvo6Gk2kf2twN7YP2PkbQ78uAkMUqParpJW+PQ+2W
8rWAejpQ+dhn2mOsPSO7yG/nKJjJenECmTzoD5Xkhdfm2ZZOk3zQPhJyvRiv3ShXOVLb7BAae1Ps
43BXOkQvu8NzAgRpP95Esac8kWPgaTbEHTfFnouJpzvO5nHSgkocaQUZzS8yxSEcR+UVSRRKfChD
31yYn39PFsaRp4UE+na5yM5dKXmlGcCTFsupsW7THhz0aVg4L7BTkzmSpB9l9Ky3VxHH0RmWK783
DQI5CuihU2GUPopoZ0HVSj2Jw3QSJ1r9kbY3+QcOwVKdDTxR8Gx+QpoSk1ernt2dlI+yuQMJV1GT
ldcfjN+Jni+5PieOTtVClndMpH2OUJjK+gCf0+0oRZ8NarATQC9/7ugRo/V1C0B6/b4gFxxOqX2W
uwOJ3/KlujcIfdMfoV8s8kEXHgLq7hA2HjE0VnnOlj05Dw3UIxTKLYkP9CRgmEOSmHf76W16oglD
oraDnOeuU48jKtZhuBidPyf+FPBnAoUiaYZqCbR99DI75Vfyhn7THEjZagNCMEf1fswvlunLj9Qn
dembXFAxuwEThwp1CUy4TiYjcDf/5miUhS9hFOQQ+EBUyeRIA5FedIoo8m2THOWYroHwFN3X+50F
Ijn3xpGZt0f6XkhCOIZ2Uk+wQGpu3+866ZI0oM2DNKL7rDz29g2V/yY5kDqy4GH7STi58wQU2Nhr
19hUQtzH3JudXUiZheQSinrf0nFnWkEy7/oCyW7AtKh8lVCDc+GsYAZ7cu2xF5j70DOczOM3v+Zg
tq6ca+2cB8UBWJG0erh3dr8DJrZr+cE0FxMI3ySWSLfCkvvExIlWWHXuXw3ttUaUle27Q3+v/gy1
fdoc+GrWsqtCfQfsu6kCvlPYBnZ+UYFmwMt1o6fqBZ2aHgeacyY3qd+HMk71hyJ0O2pFXIqV8TKM
F1P2xfc+vl4cr++P0jtqaxpjMuYYRFPX5L426o5OVfxUvORXyAVv9Edp3y33gvhQ8kPQNGs3Ajlg
2QMdYQy3Rx8/1IEGMH66SPpVE54jjDzECpR+TRVdOjvZ3YCxIHXzO1wduEsg8VNuRvXd3TovdN2c
H+WzdcYTi59k3zyQLFfpx+huOSMYWPAxvDio5+ZALrwxhZWwyzmXJS95lbWTuexxbewG59CCHsPH
gUZdkDa6kxgFc/ZdKunRIHdiedQXcirvRial7TthEh1l1AFZ507Df69TZd4ZiR81aOLQEj4gEnmc
EQTYaCg7KNGnPsOkBBUH0PnHOH+j6wvXc9nF4iVvKeJ3gD1vUDO4Mhuyr9H1ynCw3yPGy1ZNxcWc
DgNXlhiJoRfX72N1UaRzS2nRJjcOksuupusGn5e2FfzHekcID8TwjJb1T/udb3kjXmP9zN7TMxMa
odEXQXS1E4+m+/+4O4/mxrVrC/+XN8ct5DB4EwRmBUqi0gQldUvIOePXvw+QbbX7Xtvl6Su7eCk2
A0gA5xzsvda3qu1wVyyESpqdXk5FugPbvk2RdHqE3LXvkmEX27DeUgF/EMlMcfSD7JAquDEcTvUf
WuyUT+Xk6reJV+/Vs5Js5k3s5sfpVq895dWHleDgJDE8jjTS9hAO/CwZDh6DhzhyxHsDTKvHllPh
onL4NFqu7++QrAUX9db8We4INLv6qJ86IDTXcUul2a59BzCxwBHLH4IHrNzW7lDiOP4OcYoNZMgh
uWej3f2wP4DI/MDX4u5p2si3ynW+k28nBgUWABd1WM6Y/Cl+IrFJog/9pN31vqOQsqq6KMD8B4xH
/JeAB55KakHT40hwk61SuP6tb3i9TJd9Y8ZbAPtYkOng0mkMRgc7K0uowqXVRw90T3pqFu7C1ile
m215E3kjEBsSSZs7LpcKG1GCE9SbyYsOqts7FNNlMhTxNeTXZAsTSyS575ZdOfOOKMQOrd3TnnSX
4dWHh39Chwbsz26uhR/iI5J/4MvNW8BpkB2Ks7bLzuIlOCTkNDEl2JmOT+kaHXRxKbYxW7WNzuaL
wJUhI+4TgmDS1uZ3/Atkp7Fp6MGLfeFwpRWaLNscHotsqO1n/Oi4sBfj4BOOeI4zHhAv0oMcOP29
/Nhc526+6W+10wiE8Bbkv6O4HOybznJUfjRHOymn5rq/rff+9lUo7Pk0n6prhZ6KE+wE/rRC74rT
O5s52fhzRBf8AM8Sm9ZmZoEw5fc8g5ximyudk7YJX9q9RvvxbfLMg394bd7GU3Y9EpNjm1tWHyeU
0ifMI/MGD5uTOGiCXOKbbGQfV76T2TzFLa5Qrm1kJ75t9zrKsIfkunwQnqO70e3eUPTY8YNhi5/V
I2nve80mu4d23EvwpM+25lrIwRniGQJcbjNk6a60YdZ4YiTj0OEXXpqQIqMsR+wIBT6wh9v5rj5h
DCn3ybWw01zjpD2UrkGXN99at7kTbYwX2noC+PsrvXbml84hPtgWHEYoSLeBrb8Iyg5ZCZPLCz08
ZxtsWZTs0yOHw2P80J6Gz+Ta3Pan6g2fJ9wSACyfz9l1dEdU12f4kv/MdiK/BGOMdtSOpDJgO0Vs
e5/fd1fkVG66V/ESnfWCGFJ2fMNJFdkP4gc2dLQVqH8vS0vPfrDeu9dWZs8mx+qc7cw39VK/TNcM
hAyQ6lv9Ev9QneGaKLHxPjkmR/miO/1tdVYviSc6/Khb+YpbZ3YFPuC9xNK4TTeNk2PUsrWTsdOd
4hA+LwfdTniii83whiSCEa56XZLXruiR8SBqtrO0y2+YEg/VB8dqcUEcusflvWkusCkYY9qnIvGK
K2an5GM97tun+AYxPP8fOYvc8Zixv2KU0HarHxTfiQoHA7uP5phr0g+6w+0T/8bJFNENlI4LCZqf
RsWMQW6QQ9Qqou7xfX6P7wWiFxPHH8h72Ugivb+tBrkCQ81FeBevGJd1R9uMe/wnnC23+iHYjfuR
HTJdjz/rFzxYDeYzjvf8YWBJ/gPVx+QUj8LNjFkt2BXMSLG0a1CNPw7Kc7IV99gv9qPHXIz1AUfK
QbhCYlJEnnGXfUws7Rr09T8JXq0CO0OQakEJejINW7c24Xm6E7fGzXzqpjMMpCNLCm1MOFfEl8Kx
vH7n335E54GfesTxR0iEO7BUPsQ30Xl+GtcBcB0lcE8xqFS05i/FB6ocBhXR1t47Xki2NeJYxg+m
wffhSmcgeGz3uTvusRqYb+1NdbDes9RDNopRMnHMN+7VL+GzdupvdMQ7hB2fAnJP7/rW6WqH/d7f
G0/ipb6hfZ7M2+y8rA9epffqlU2MAetrboX66zQ/MSH27zO7EethvgzGDGwsEYarhmEJMJeNW2s6
TN57v2OFRyD7nXKN/B0IGetoJ/DqG8ZSpsnXObsapm1zSW8Y8tKb4YrfNdkBAveEY0cu8418CDlD
WQI50qu4JzFJP1meCXnUVumOOwg0XLRvDDf6FofWVrwudiA1tIfgqd6U7kS9CvgBJ2+wew/d0tO2
Y8icNp71E3JSJrwYy5Q9Vp7EICk6wH3s7Klixnk3fs4v7eBoP6UX7cZk7o431nX+VB4RqB9D0l/u
ZDw9htfFHlOafMtykDoMB+1l3CkMz/V+cGpXOEr35rbaskLlnbe3RC7ASbeHD3P59sGhPxbbedd9
9IwTO8gVTuVIu3gT30fn5EyI1Wa42+BMkZ5kDgEI0MTdXmBjNWfOWf+R2iI7UP1QSG3DE/o4vU1v
5W39kNxl1+0pZxQ0flg34YNxL93UZODsEV5vs2vzLHqxG7+8x65wNx57Tmdlt/wPRGwIKbp29Ef5
Lb0VNC8u7SHdVY1N/I7wLKY7rKEJSyhQL/azGV4x04iPjX8y2w3r4oN+QDG3tSjv7rleOMcb6Zpl
JketfLEIv9kwThfDfnwIDuremonn2aDdmI0PcYqIDTon+sRenFvXeGgfLMsNDjrHEZr4h+LOemIj
3oMtC3xEOpturbZCBrIRDClcG3F9tJbdhIhS3GrKWW++HgPWC6UAs/1SdFpDfdd70lKiWu99VaMg
JG6I5jpzFUIRSl3KyevNWon6/nO9Rzo72cSDojprFWrdHlNMD11olS6hyvfJMJMMEZAn5w/lHkSH
I7WNsZcG1oJ9dGyE155iztIQp6XiVb0c7SaxADjGWb14iiKBGBMDa5koBjeoMkLMhBh51hsuXXQR
Afpq8lqtHOu9psEqNCuDKy+og4ZQPlY+6VKHrxtUqOvdpBUjZgHMb3oKDpQYWVuOTCqY5iXA3OnN
gUKFJM/vCsBIKFeXRJc5pp80KdVtrVIbjHQqDt+g3zCUSOicknep1am+wDGJF/lGOaK7L0Y4khGF
iDGBVVTqLIOWLF+qWnQExBiRhZZECB19NOPjXFzLQIA9vRKWUN9djYOVgZNtUgI0hlrxNPaG4ZA5
mjmatfRSjKU9st7tRp2SRrTABr6TgNe67lrtNdZm3VCR5+YH2XZ1uqw3q/1q9bx8P1YKXbSrw2AT
kINMSWURFa964lVZvP653ohLQHE/cAW21kHXm1IQKtlb76LRO7fkz2MZp0z7VauVZznlei3idgh1
YReVJMKIBv63cRUe/+MeXj5qn8tj681vf07L89aXJUJJNyPLp1fJRMClNx+J2HyIUIHprTIAJB2n
qsg800rFUWplGVTyddqWfK+VrzzhoD9UEmCgmAjkzN8P2CVcuVMYiVSq4uXStRkbOnvrPZTUxzkn
2iGex9tC1OFE+BVVRjjg+JckRCNdVUvEDOnVYZZpyldU1amR6o+GbHb7r7/Wf8AqgFUdEa/9y4Pr
677+Xu/2o2flRnlUZmquGgO+XFNEboOa+nGjaSG9sfX++vB6k9OrPKTLzfef3/9akVg+Vn26XZ/2
/fjXuyhdjQDv+5/0IT+bnYH8vDLQQIuRhGNI1K4iiy6oLTdTQpWhX5LcdH5e7FTouArgcb3sWdL4
QqZxvS0sdf/9b+u9YPHkm/PMd1hfoOhVI3rrP603lSyw01RACfgdetldn7S+iOp1C+NjbSMunzca
Kc/8eqvvR7/+Xl+wvnR9U5K4mIbXu9/v9/XM9cHvl3+/5uvtf3/6iFUQJVt//9tL1g8cjLp2hpqa
9vfbfD/v9y375e+/3LLvj660JN3KVkznefnd1rf8Zet/+XZfd9dX+t+/8S+f9HV3fcLXF7Q6rjP1
lKrt9zb/y99k/WSjgRny9exfPvn7e/72Zda3/dMWfH/E/Dq36oU23UuzNDVW+guy5eyw3vz22G9/
/tVT6AFQ1/rtbaS1afX99PXe93PWty1AYCaLYpowkf+8Jb9/zPqS39726zkAOO9a+m2bNaTLXBuw
QTwV2wp375rZRQhJjqGUb//bnyiK6XDiSfzbvxCAQFtxffrX3fX5BbUmgIJYF/7iLdZnrDffb/P1
KcuTv7bmX77utw37l2+zPu/7k9b3+35sXLpg/78lQ5oow5H815Khx486A8j6T6qhr9f8TTVkSH+o
hqKgxhGRAS2BSv+gTRnKH6qiAqLSVUlfiFJ80t9VQ9ofosTDJiBg9NwL8+pvsClV/sMA1w5kStMA
t2hIjf4L2NSiCPqFeY5gSZPgVrGBKiEk8N//WTFkSjBNo8LUIExbP5g0bCyNszSMKKxJ/vjlh7n9
etdfAevK8ma/fBhBU6AT+FbAsgio+hPozu+IRIWP4O+mWkpYQXdUh/sRC2OlRF41O7X4E3PAHvR0
JU5XZCk+V8K4TzOU7FGPA9xggZwSh1kPzeAO7eAm4xS4akJSqZlHF1J/HsoU+IOuKyDQSZst5Wpw
u7qhhJaYxCIaXPBp0akITNJoRdkT+ol6uVDf/vsvavyJ6McX1XQR3ix7ikjh337VkFF5VFhz7KaA
QjRJv7YSmxgFIo1OyOwkUpo6WiT/INj7E28OIML6ViQTntxbpPtRCWLVz3bYAD8zNTulaT+4ZgJH
SK8xheVyhrcyqjwZCYBc4KGoM+mJcHXWDhRmU3Uvmwq9Q5WU+kCVPbqmoKYSnB0lJnfFW93pgoyX
zDLix3VR/GW8DZFlYINUCPlBS5/WEpVvw2JLVTa77c3UGaD329YSq2EE7fNU6QipgmoXmtIljyaR
iAYQKaYV72KzQfEJ9p+XkP0UT7u8HG57nR0QYr93ZVua5o8qrW4TMfjUE5nSXhLdlx0qhWEE7V40
pjupyUtRFYGNB/ONNeyCQkkH9z/sqz8xotlXBmo5aeEvcob+Rl8UISwoWQs9KAwxP0mV/xArySvx
9PBlRlJLE0iGdd4BR1Vj0v8qbOtFPbizru0agXKr37VbCVpKkCgm2YahuKvRZvuDLLtyNBxwL5I4
XZnPY6OnIOuRwotQkeIwpsupB9u6pHddp22wMaez9NSLqYaHE7AywcxOGalUHgwornHBcV/1glcP
g+XNqvWehnTYlbp6TsP8pBaFidifmqMZdTaXfcdMLh+7Ib/NCg48g6uZZOpPeAteGy2/JYSLhK5D
0Q97gOuuLKXXsS/cdHJ7gkueIhBRxIa+YF+SkCNzdd2xF1V4nyBPrbMowWrxJ4mdHxNeY02uoULM
aZJPohUXGyOZGxwx/2E//cXYYRo6cbGmCc5b/o2x26hKB151sHYRV6T06Gn6moE2bSR6ea1836rJ
87//QOmvTmKknqRicKml/QnCp/VSk5USn6iMGGJ1/XY2IeyAl8arkXdPZZRfKwKBqKSZPScTR3BU
sIdx/mHiy819HQWfWLCCKtj13cu/37a/OmYtVPwcLbDrLIV541edpyyRzwLzxEKvcrIaJA1GyKYx
kzV2phmkUxR0dXMqN//1x4IkhJlomFQdkJn+88fSzZPNdBDMHRiEz1EzH8SS8cAs4s+GOGEvGBNC
3M2Hf/+hkri87W/ThibzsAF/BdHt73NUHEiyNXDi7kT0aE4U3CAyqin4UKkpxd4xSokmeJ8ggLr4
jfGQxAS6ViPSlMIQPyXJOmb93KMYtRj9QxjAcXGsYgYZX8QoHPE2KXgMoqrp/8QTl/eikTplirQ0
1bNb0PQRwJnoCQjqOQcgTQ2E8Rd2nwuogPJH0iLzoBiRQlmJS4jHtXiL7wgknk7yb5Jme0tnAgiU
Yy4Wul28Aq1D6ZkHNODDscI2SbpMAURHN+sfrXhJShKeEZHeWD55NJgtU3uujNcW20qisWVDgqYi
YQXKsJhQOzUxqXXaEWs+V7dL2jQBXB7B8p0NPFBnvT8tA086zic1YDLA9wyMgt1WVhthYb8SZKXh
apgelL64dNLyXKZWEBjTHbFMKdGGcJa7yHogjJQNs/hxtUp51qnpJ1g2cb5iuqdCkbt4/EUzTHZQ
7giYx2hPcm8BvCBz/sMRIS+a6X8+JExRlJhjDdkw4W5qy7n7i9DZl/2UdLN63AWWvLClNnHe37Bu
nbeC3wDIsM746Sd4r+WVopD/jH7vah5mAphARUwjov3eS3tkGPA1ats3xZ1kUt9Ks5iUtJiJiLUK
aZGDM3SUkAWxC06FLF26GC2WnCWVk0LUaXS37cgGDtUegh1xSVhbfkTGgj4AaTk1Gd0tcwAiktIS
LwzN8yXapAoF46QIwk2YTaSc6SRGRKKravhyxH0dUvIuBuRzvVQikGy3MhCoq2JWfyYCHXnfnx7G
kiApxiyv4HBqEsjR8z15y6dUy+/MiiqcPtaKXRYJnSlJfgZqO2yIStloWY6eurPwLMaCq1FNxJTE
EiuQMtAlEoZPzMJCnnebsBeedF2DnBhOyAKUSzMXL37R0YpstKd6oioJev4+RtCJPBQ3rU8H3cei
klKA1xvhupq7PQS1yO1b48znYt42rB05oPs2M6G/hcO9EpOdgZrKFLOI/tlwVU9x55r8QkbKT0VL
YEiJHSKtL6+0TzTmxZaSzCYv686WSmtprrHdfhyeQxbWSL9bqkiEySZWXEJtlnktcOzRl5md5tHl
t1qc2QmCKnxjaoQVylfQOAUsvlAXjWPGkcxrHVmf3liakbBNnwcKcbqsTqWNKvk43WNAo1JouiYG
jy7Q+xuYmdGmn1GXJXHtVrFS7EeseBwNHBKQVKkh4yncDLHCElDJaE8kVKaDRD7WuYYka5mcFYQM
Zhq2nqmWyA2k7HmiPxSPVfg4B+l9DDUmwloc66FM+ugUEGYW7hDC77A6u1QgN4OhbUOVg2HCUCYa
iCliejYcdrtKxPXomwXtwsk6W4FOmVHo74MGsnUp1ZeM05WkUuUcDoaAgy85So08vxGDrSe8DVOJ
vkUm8qhV2rUuVpAWpRAwHcSwXGR2qcaKURDixFYMB8fUJrqsaD0IJowlDPtDIZKomJYXkrUMd7ZS
Ag1HBFVZJ22NTK53KrgWOwQ4hf3IGDeU8KFLRqzl6XgNUxg6/WzcFFF5nEPlhhR2jyrlGxE/Zxat
9NYTw44UeRH/0XOT/P6ll/O7QGT/Z7UoHrV6PDQGxsCeFarGaqXQymyTd8K94jMyzzlDrBrkuwY7
fRpH59gkULMxSdYR+s4BsQAOXpBPc91gU5A4q1sp3k1JROiDPb4onDboUDJkNOjOhIGQmDhmiM62
2CNfagUVRRMhaNaziVagTxrnmCpvVnvww+5nxWizrwfOY2tsto3mX6dVdZ8Te3PeDFZ4hUxTtk0h
vxJHiLgxKj0jfEyy/gMmV4QoBD6tVF43yAj16qWtugerkV8TImir+VBNMohEC4peMhnEs9V57MzG
8JSCgOtan0V3u9USmuUjNbk5h9wT9zSbpiWOPswuddqjzEmtt8Sk0aYl431qzfQJqSTqSqYjZeh7
yFfWJheIDGrrdHYnwF5ekKAqT0Zpi4gextMS0p6mpz73H/CZO8NIlbZvArBOcvoS5/w6ofpYiui4
shqnKbgH8heH4YmMNHT4sZicS8HKacQu+hWJBjFMh03B1QHGyp0wthkMMcfnuhGIx0QHRaaXlarE
0fGeF3NARwNo/66i0R+rnMxlQS5JpbYXw8rPQlveJEqLLgV+Kh0C6vjAeKoGPVwzGxfyyfP9nGeq
XY4RY+TclHZG4NC2oRJstmHqQW7ObSuM3/zooW6Asw0TgyaRXDlW/wWJgopq246ILKUQqUDFSBrX
tJisVmdQ8KHMQmLHFkv1tK8KVzNU9CMdvvHIRPA7DJfSmjSbWEeazTOgPWkfDQXTLbKqaGRfJdb0
LkSvnOVEjMZD7GqW9dg11nmUmKsDK7k0Zb1VR4ndTxPGPosQffd6g3CtigyYTVMBxquqnZJgXDET
TyKgBYd1JJm2XYODRHkuLfXFVG25zDoWeMybUY9EUM8PpRL8UGS3T4MfmarQaK/IdGU1dWlLmAst
LAZU+cNB9psnUbB++Fm008uBywhfeEx0yPrAKF2u9fvKAzdLoqr63JOzlzG8oOIyb2KDDmFrpHAd
LTcZuIwkbKGzjM84pkOjmTUbShLNYEG7IPXHG/LwulDCZz94Jr8qBXtvi4T24c6ztlI50ugP5d36
2gGWqYs0fNPMljeNqWYrFkuDQdImJ9ScuUpGxwiGp1AnvbUWiGHt4eA6NXFs2JqgIHfpJhr6cAdn
IXVH/j0XGXNb4JS9jm88Teh7TdJTAVPWrUTNkyuwn6LakO+eZNQiwB5Epnkca+tzXD5sNgtONThz
YYljuCoDm8CISyhzuabEDo2ql1YoRKbOZxzT2rNQn+NIvMsGwooEXAy2LMyLNpMhPq+z7CUphK3E
nDtMcYwI0gT1XCIyFSzpI4zplnTTW97qt8MAI9igirAXyvG5NYJTCwGvz3tgTUKIOku4TJOk7scl
lHsoe6jaCx5QRYTNNJC6eCxuk/Iot/leXZhrAleujbrxSa/bkgXaLBeAf4PZaDPSILUAN9Yi/We5
OqOnRbBtLp2wbhao64woarHVVfvvvtx67/smWLp2WYziDCAijG8Suw+9idoXowY8Rno9ytIp1BfK
YUsrbrUOhCsPK4tiNJRYJ9d3M1uZSBqAnZWGKIqGUGBm9O7T9nrF/CTg8moTvuLK5wL/zMwxEAkS
GoARkhj5sCJflRqQ3Vxx80FGoNbKV7EccoRmFw5xpl01UejsIK/sEIjqGuqqSsCmIsrtcUa/XTUS
edJC8oGX+3aYMzgPZv6hSemVEZ7LiGuPeQpufX+8YpkEMM8Ib4eiueQNRIAkOuI6/aiHkQB01ZVM
+c3s9FcVXSGXnz0KmC4rPuQ0uJWRaErysDj3sLzHUmSzyrjqO515vbsAev9gDXXsq2WZgno3Fmem
Pophpggyc0KFBD6GwbTlU2ZooF5pZa9c902HlewzKF3u9XQS4JvBHbc1jdNVztV9L4AtLcvtandY
u8q6PPqe1hWPq3GjXWnv7Oik0Y5BxikqRNABm8n0D+tNPkAOBFBzzbrb36zUpbljGEsHbUuRpjrU
YmLNTpTVsBfq4iFO2h9Ny1pl3bvrvfVYiWYgUNHks85Wgg4f+z/sLes9U+1Q+FXA0cJFR15bD7pc
I2/I5nfIeOR8gb+MavEliKn+kCb0SODcNl8KGiJ67RgfCxdMOxXsBEJY7SS3wQVmWbSddAtsmkhg
88jslhMwCriPrvhEfScglsiJ+raDEpXs44xFXFQgAqxYujmqguBazDVPk+ef6jTs1xpmG0NIBQBq
BY3gmAXqmTLSNmjLn7lqY3kkCiTjzgBVCtaD2kZh3PSGJWvP5+ep2/izVynIaZrwMfaxZdc1X6BF
5a+Vo2TD9GVxwxLzYHB5WRv+0lXFNF7pn8kyrS+lv/Ui0S9RdOpEt6tIvGnUSvZ6yT3TT7SlSJ9A
qbb7Us6I3F4+LvKVi4QZwjIJ0FtKeGuZS8ish0pMX0Hbs65NAGWIaUxmcvKpjrMHnmavj3y/uL4O
RUFxhiAdbRkmoRe14l0s494gSAh48XQj9AAcrILZFa89lAjGQw9/h1DS4qRvPwNUK52+RZUk6Uh3
dfnWb/uI6ZklHJgPeA/+vVbnu3gChFYrCcLo7i3TEYFGaBpSSuQnOTqlXWq6mY8SGBy1E8IK2hnU
U1tSSLmCWo6YcQ51t1rqmPose1m46SWqB3WbIdTRRletkYUEogmGeClHk6XWA44W0/2ocY53S1kR
2B+y8GE8t0b909epCJBTfCylgPV6T6FCj5sn3yyhnVHh0MTiUermBqmTTw0D1l4NR85NW2ZtDDVe
obBoouaeu1ltyE4isFG60AL93hfNsZM4udfdEzLSRGHUOrofv7bsCK+f80dZZCqLqQwOWnETWyii
EnEmz9wf7mZ1RBo+l5weiXItKAhwNAonUcVq2rTMOwFqiz3iX3JafhUjpoqR6tFL1EVnwafWux51
yRh6mSQuDWdWJ8MoomIVP5cMJhWF01oISWoOnlmBG+9TcaT/IIIfNh/SWAU/v/wbV20VB9TeBGm+
7AAlXC6pl0qMkWnnulZ/pCW1Icsv0ZmJHxE5MLl6H/bQD6fQ2qw/aQQK1IOxsBQqIdCzzskjVIu8
W5G8sbYtWPj04cnIljruEhWkNyLap771hja5J2f6Oi6ozvcF13IZqex2J6ayS1oQsWgZ4KQy2eUU
G2yNicKbOeDtsWW/rsXtnGIcle0BQy0654QKj6BnuVcknYyyFWZuhfBZHikMF6WKkalNW4pOCF6D
TNt37VDBjY5fA5UqjCSceomiRB0jGIDR55tVsoGbyXQcGsdqkEIvF8gjjHsTsF8ErlzN253l34c0
OrehP3PSRhRraiiRRBpowCo36cCVwmyhwIN8WJP9FNB64KoAlVruo1tI3ocg6fdJh48kNefPTLy0
ywGshRTWBCsBlAUjq/a5PF7I1wl1M6kWz0NpbDOF6pwYU1YiPjmmLkTJggOP+gV8q+S49mSAb31S
XmE3D+YDqRbX6YxTENa4xwKqSbPWM8qO5Q5Kz/UYm9V8cMdYgUdZQVfpa9kTu+rcNAgaIAN+ijMj
bVdfgbpEZRllaBEmjWqYJB9lWYUIupXErNrKcmQ5I4DyTGyoqwmYqRISlMSQXWcBn/F9/2qp4vrJ
qa2mO0I+nsSMk3rUsZ2kVulApVvqaKyCg97c674WuhPnM9+w+ajKBANAFB41ibyIkh7fLlYpkFrx
sBMYUwjLnSXqD7TasqBvbLDivjdEd4k+vtUAUZliXV+d9lzwn6yBMFuRiiGSG1aJI5c5jQqkXW6F
m8DaZUW0L6pdLcqVS7M6UYdtUJbFnk7BU6S2Z7EZdsUSsiLHSCfNCLk2lx2wcfACMDkD73a6IMBX
o7/UEnxbSPUXfTZ2Uma89abwA+1K5NSSoDoyK7hK2esSy8IojihFaYpTc31D2DtpwvBLo2l8NbQB
N1mf7HslPSWZxHVNjpHYSpHU9Xpz7VvyDvjkQ7UEBswRiU3ptTJF564At5Rm0Wm2MGz5ab2zajE4
VoX+LnXpcxtwsRiZqWf1JHfHEG0TAxuHL+JPlSLtWfLnAGZBdS1YarWlZBsfsxl7nUDgg9p2mFit
hLD7iWWK3p4jlXqmHXW7aQbgSubfhz/LFfIjH4g7dWbcO0oxH9abQKy67Je/a4uyZgWNQ2gK81hX
Ur1VhOCuZguw40InN1TGkH4UCO2dNZuxpHIVxiV7nEVIsKEyZeAya/Gw/m2F/o2kQANOOjOjuqjk
J5+G7EyKIb06wxMpFtiEwMOGHsStDp4Tf40iHdokWdjOy91SC+TDem+9IdWOjilzt5e2k3xYb/wu
DbnGBQjUhony9dj6D3MYnaj5j14QUyesC3MTB8p90CnRCZVmRRIGZ15SIOqmLAIijv4kJVMujZt9
x3SkHUWLDyqYtRFHxzh9/3GjWSVUNRV4XUhi81EA+7gWgv/f4kc0ZekE/xstQVQHUR69/bOYYH3R
38UE2h+yqvM+Ml0pwHMSnZ/ho2n/938EU/lDB81tqJaBMECzFJpGfxMTKNYfiAUIrYI1ousMpORN
/T26Sv+Dd1PMpbliyjKckv9GTUDr6U+tKT5fQU+gK2wGVMXfWt9mrxcFXGxp187VmXYeIvokjz0c
DW3ECjSIqWl0ORHjnKKzcUSpnKi9tNUzjcZCtog2p0W0OYDCg0Z6XfT47+SRK+sRZWhR1vCSEnRq
otEfslK4NHXk4eq/zBJZTBpBpxaXNamSjg40UBo4pJFI5PRSYgo681CJzb0uX2YT+2iTk3JkYPWQ
9M4zwuuEJUn9VPrjs2+U2K4s5q0pGF+H5jZ6ZPWMGxD2cQSN1JDL17gJ3seFoZJxEYGE7C6S9ZPZ
NJJr6gqSgv30GeGIopPpb4KG7A3CtfppRwazEyUypHYxQCcv4+/0c/2GdaV8aApV2ZlG5yaar9PR
IosKgxsgOZVpTTeiEM/0PLnWhDkizz+NTNSIf9Jvqtqi4AR91p266i0eMXj0SXxXi4+p9VPRWCxF
/VUcWZeR2FQE/2N7SBu9PbD77iK/rzeBAlSBSipfRrMzIUYloBGIWGdlgLGYapba4gUuQtonsphP
ItNASNCO6OOMsmCuGxic65ywR2EINnMcbdvZV50kYvvRxepezWF/AS/4XFCBVFPcYEbzyaqxPJWR
fkwrvvaKIZepDgE4i27lrqkxUeXFsdegQkrMvJvcCnbKFEQ3mdj+LIe+24ZjDKIv8q3HSZ2kx4np
tIT2KVeM91z+SjuQrBRB5yBDIqJLOzPGj2bgibaGDaxZ9aafan+PpR/t/wLrTazbaQjJBxBY4M2L
6bzML2D124MVjA0JhRKbogbHPhplyaksdBcjzPt6FHgd2sxiISRPPQeN9Nr5lFN9slNhXMqPcOtD
dM/gBiKKP/tR30UGu99MRZpDSykjTj+0wXogkGU7BMXP2RTeQ1Awm0FOBk/0J1bSKjMe0Fgop+Q0
Un8381O9CHxlKS82UWgeTMpj0dxobsbXQruQ3BV00Mjt7DESZ4BU0eM44qDSoZjCY1KztO7rVHIK
Pbsv55gkRGl6H0d58FbIm9X1JzoccFaXU00b1cHNZTx3K/9svamzsXNngYtReZGjC/Q1mS8W39mC
NG+XG5WeGLw9bWct1+Bj+gLV+0UVs5Nf04VpreWy8kdimtugTQCR1HnLahV9bUaoIkUtcWZiTj8p
43Rfh2zU0IcrqBqoYfEzNbKnOhMpFZAs1FXkxyIRQShByX/wNVtfyA7rjU86CGiTYfsN/6KnNysY
NDK/cAlW1Jw4FGhsUDTbWUQvKMsPQ1TQVZzVYHaJqaiJqRZpV3jkRLIqWOe4LCgoP1KxJUWoORZi
c647PdnOsX5N7DXVqES7rsjU2OoYeYUyvjWqmrxRDRPGAICxDQJwHQvUS1ZZ90C43reFtWkDcTGc
dzdhbFVOiWLE7kvMc9NAZm0Ksa9uhGJndKQZ6I1aOf0Sw8JiX9nUoCgqLiTsSA8IDu7C3dd2Rtp9
BJ1j0xeobnMRwYRS9OD9RsELh/DNDBtqojxJWrjQdZZMuwFC3/yTcst4kJcbAo5sE9LLgIF16Ojq
gGHNF4aGAj2wDAx+Wvy7SRFne7ocTjP+H2Fnsty2sm7pJ0IEEkCimZJgT4oSZcmyJgjJ9kbfIwEk
nr4++E4qqiqiJo577j7bRyKBzL9Z61uePv5j4rWGoLxGbkIgYAOzrosPnoHqy6i+ptIu95B8n+MJ
vqPiKNh2Vf+tWYfuGyhnYa8sybPUvhAb4wCk4Fsi59YjXwX6umVl+lH4/tVVS8LwxlgOwwkgbvfM
uB/PDp1bUXjLReBy4eHd+3OHM7+Jf3TJXB0KcNl035PHicCQYtICfpvDUKHny5D5Hwvu6M514coT
L1Vfhr5Iw3Y1O+v89O8imjvnxjYDow6RyVfMAq9VHkUHIPkvqIO6J+YZ9aMLgJSIrnvXXc251fa/
/v2nOAFS4dnpEtrDz6myxM0SvfNEe9Rt24Ios1rk4qgoybcVPJVHHrmkpwYmFpoVci9a6+8wJuey
w+ef+9fJcVLoEMPyZcEOTLp83VbYyLSmjg4Cnj5KFQJiFZxMbTbztSoJk7Hy4aaS1N4TC6jW3qNh
4mdj8HEjEUOpnzLslxhZIAk2Bx8w9SbPB566OYrDyjGmvVkY0bFnIbRdapgHPPhE+PRYaVkVx89x
8u1EhCfVrVPsdddAIp7Vc7csPkd+m/LYaQ1IYS5u9Rx/N1Hmb+mN4AgL/yRl7Z2twHDPLpUpfD3/
4HVTHRKH8rMfHPMqo1oiXajsaz2wkGUukodohtLQqImpjYqILV489HA6snfiwNiX2v0cTjJSEKuL
NoTs7xMNk/x02UxfY2UMjNYigm+ayT3O2rfOQz345N0HwysrTScq+juyvHsS1PVJeaZ7yAfEJQRD
MWwT2DnK4k9lc4sMAd9pm/uXKXXUSTD1SidhHicqMs4JBRbcF/JYrBBSUcXFzeTvAnvKP+AjrNYe
98ChxK4kzZ+p95+zRY2vlV25h7qPH8qIBpquQT+5QVXd8GWQAGlmj0KZ6R6E4o84tk+GYb9HQx6h
8rImJo55c+tQ/49Z/jraNCeeM0IfWVQoZjGcfY+clk6TtDUZ52TpMayQznPICNwkSqhQzHLbaG92
2QUgKMapsXHnx2T35JgZz0QsBS/OhIaCJVZ36Qm/xdOlWPIxo7f7IwOLlXraUcaJ4Dj5w4/aV+Vu
LJnk+7r4MlTwoEEv7zmOViXH9hr7nr5WzVUFa8soI+usvPnmDSOxd13g7OvYuS9eP+3T/K5mOz75
zoglb+S/tLjUZU00/VKLHz+LoTpUVhvsJODVilSBKhrtV74iNjHulep0eBi6WfauMD6YIZUEwVTl
Wxk7aCSzQ8wq/xpNOTltc79czO4VpYmxTaypeHKixAx1iSfF6p1XaYKqYB5t3BNT4ykjfmbjf+oq
jp8pIsh6z6P5SH7zgc0wOYQYfDaN4am30WFwpdYBjuhT9ab8XHJmTha7xhZkAG+b9uv2rRQfixId
eXR8PZhkyqTzbqKWdJS+5uuwiC8ICztzj5lcXgdA/tchBxY/mLX1M7UOvq3cSzAsJEF6s7w2Q3ox
AovLVw3lNcuWW1SNxrnpLWamScDwdMkhheIB2pA+2xwYRNlX9l3Ex8/B1Vzp6LYc7LeW5wuwktS7
xI2/OpoR4s+mahd0ZH5lcT1senuqDlOd1oxUS/9lHrt7kOmXcQk6cNPWvEPSqG65Z8TnZJ91RnFp
MugfVpN5b51tfXL0beBJD2/pPOztmG65THjiqMKwec34qMskLa5eW/7OwBlvbaNBrpEp+ZHvZR5/
WjlioIQScad7M0EM4Ayh4Ia8a2U/Ah3IHQe+tyMpct1VJu5eorglNijqDkbvrfnwMZCiWTKWd4bu
yEw2JzwNVDjWGfHKgA7ff9VHL3ONBbgHnGzGXvNmWjM/GODcP5JspnRs/Ldu8dxNicd89ro3UqmA
V88zp3q7NL+gxWM9FUZ8QUwHWw7JYxiNRGWW3XiONUgGt67kvupbBBXkBYjkG1zvXTKyS1dIrFMj
3Ix0U4QiZWerfBfwb9Ewtx9odDJXvSdlbp4iuypCKZv6mC8MDzjtOKagckRmv0B3+duzeIWy7VE8
sbqzh5yCeHR5OvhcDYPRaVVSJEfdTx2JDgVZTCunjHF1StknWWoAHANb+SxxL/D88zAuq4IGz/M/
kjJChM3eT+sRqZsP+5qNwCYLyuKQe+38VAfZF39LdAFgzcTVq+XXGMTwtZOx36XBFB/o+3ZLNIuP
YVX0LfEjnmPg6qTTMc9Ken4Jsz8Jweeexc6uGTz9XKzx6EbVx2zOkxJ0OqbAAjLlQRbDf+SwJa95
PjtwHSYEfciqS5vi0IyAsvP6k2Nj33xBcnqJVoBKDazLlEbPI4h6Yqokbw5IHvI4Ty6UcSZscaaC
HSC67ggkbNnzoDEcHwwi2OLJOfp6TfLpjZtl6GvG9UkwpLp7GUNqUiB1WNU8+Qg32xDFyT41XeNG
9XWP84TOCN3XpvP7E5cEO1bFiK+S8juZFrHvMxePfNCwSoh775COKySc7d+NRIyXVA0/poBZNOWv
v5vHJqALjq9NyxAfG13N3wzDrWNs2C/8zV5r/ycjQlta1tMkr1cZ6kqIVTFo9EeXzaBVkmTcltkQ
IHuoMMNHWXSubA88QVwy/KXCCN0ofppLXz1FvxhBEE8Pe+1YMsTAic9aHymFfRq095L2xnCcZ5Yo
8UiUl+euYQdjXlyJTF8kyhZuJmvXqzo5RYn3oe0EzZdXvFWReceexrOYlNdkadHotfnBWQB5B3xr
WZPxu7GYCOupIhIux1noMQ09E5FDXu3Iqz5x5U9lfg0WJ7mofOFDjjx0Jrl6MTweTFjxacW82W6G
v4ty2sto5fz0lfvVxTnyFQeuuVcN5tlANrOZ/Ck4iXGNOoyAJPSuesnn5pdILAhCTRpT9aHfEfUa
ZJtB/RhRyBxLBAcZ0P2jJmgr9JtxPsKaTTetLuGrjv6uqcmIFC4Ip2bxfw86qC+SUIStqqxLJFct
R5tPVy+a7gz0cXAvKLqKTN1GOP1G+ZC2Sl4RdKY3ZAfPpoHlthnrh9HBH/LZIrIVhKgzEzCKwBG/
tONd68TFZS0hJ6/b/xKOqx4c52J4f8x60BcrjxkVZy3fJT5Ks36dVG+TbsM/iphGKreIT6iQ05Nv
4dxtrfjSx4ZLBqQd/XDAEyVeUO/mpfkcCOYrM/FM3FKCSGvDFKcl69h66keyRETdVU9WbWbwqjpy
02Tehf5643oRsYrQCufjgMF4S77Yy+z1PL1TZh5jH5asQ/JK4noIWTqsK5VjXcbaH6Bs2aGoBQWi
3//QgSahaICu4BYE7ZqrWMkyZbqr2EPsB7s49h5Ej0Fmn1zVbPNEpc8ukdZmEqtT0jthRhd4Eo77
FieVOgCbN/BuVyVCX8M6u2+FgbOkpnJpC4zigc0glxzubZAn725XUNYUvE8Wn/eeK2DTfE95PL/M
i4RPM45/xDz+SGrlHLJcHu2plTvStv4i3Psri9k6kAj7W7p5Bz1v2DNodW80w0CWXALG2s613m0H
L3YQvFlB9ZVPcNOWgMX3LEgr9dXZWtz2NlS4kJ2yJ3RCVA28ddV84X1+5ZP4cPpyOpH0RimYvFQL
eCmuH0YJxUcyPJGwp39G8SJPvHPwEVqnfLAdOwV1rE+Gl13HUb0Tm4MiCjDxSSb1XfKKXwxjVdB0
APAWlFUvNUq6njSnWPbDb/4IF7geedt4rwlR5KSd7o0JSJnndTzx44TkBuLeTLl0T9PeCp1Rp/uY
sZNLakPu8IlqBMqYJ7pfrocCIcmdeJfYKAK9bHlURvrKxtvfalJ2D+pD99lI+w7NuBMQTQ1GQgza
gClWzd409qwrp32cQ4eJh4bTbUgXYnvqY2IBlygZrhAuCtqrYhof8jVhCHcZ+I3iq13KevdsefPP
cQJm4c01V6Fiq6YWkw3KpJ/U5DvPHP3yuShdVhRM20NXNS8IlP2LawJStgyfioyFcds16S8rGU80
VMUn8oCd4xkC1XWb3Eg6SanUe1AoM2LbpQXY1HVMYvpZ9XdhMn/x+bVCN4n+AJ5kz9a52BQ6zSTV
KLPTmA0vlb/Yz71h29vWN8pwthl7mEGvjkvGL+2yLg1ZTfeUNSI5djxy8OjZNTkoq5u/ZUzXL+I2
FE5PaAMD1mcnVhMpFt3A7W9P3EWpvAG/JkZDs7AY0KYU5Px1bXwrKgQ3mgsdsyrMMpBSrlXilwdj
BfW3viCAOfS2KqElj7z/JGsq5bymE0v/dkAlC4BuDOSPul2isDzD9cAvnzzG9Y/EJfrTG0oExjyg
dH1u3LDJnAfSMQPuxl7cAyP0FDwBYKsAK/UmZkM16vhmrQpmDfZscNk69rUNQirnJXWDctt1jbet
DZ6wukm/jRGURtD+FMp5alFQzWQwdrE6dBF6irmr7h2CGBKOObEC6DzFaL/xKY+YidVdWs2vOXKO
+cysu8RXxz1InYOAr/Ltm2QRyyjjG0wUd+dbJ4PnxofBZU32Bmk/0+fY7f9zUqRldZ2gzmFdVVDx
wB627qwgt7klD2pSF8bW3cbnSUR0AoEiTd7iSd+qon1LCofAttR4q4oRnF+rCG4ha2WzJKSGTeqX
re2VdHfzyCxiiEUGTmG7cj8GhMXMWfkTkROwp6b+KZmNGNQbckLeio9IVVCgxMy/1dTLLyt9ThIq
hab44Jn8dMgLY/5ox/vG7X8NCRQ5S0TvQZT9zufcOeSGeWk0qUHc8VvS4TbI/zdGn1NkWxrJYSYe
pGmdS2YUG9edcfkVHhMjPlYnYbxiPDwBUlJOtndh+PYea5dtXFI1TAhgYXWldXB0E2xiP3tzkAxY
BfhBBtpr4qqxhA4fZCiMead6koVqZpZ1x9dnVtkvxXxwkzsuOdCjDXaaX3Yol/8KgxSreIFNwT0p
8FY0V9ffiVzyxTiNOno9dBfml9/Kn7890CZNxfggbzhqtcYNVhq4M9hji5isyaEPti3T5G5u/7pp
9Lm4/RJ2M6FfdfGkMt/DReNcqBksohuIHzsKR14sp4SWsuRXFVuQj3S1Sii85zpnSjN2DvuGYTr6
E+vnpe4/o9x/8US+pmvSvYugv2jWIRA5jk5wbqcR7BFjFppp4FEZe70+vXRN8zv2KORIGNyzfa5u
wrsE0/JtFqURMk3B2ZGh/5zS79iZ+lPuIzwp7efM1OIkWthBbZqFjuKM8j376vKPbFfEJMHX9jZv
+r9RK6f7AoGxFPHvyXLGDyoVlH9edZOpd5ii6d2j5mbHGCcMvKnsapuPtmtmuZka1X7mrHk3yvDy
+6AZObTG4u99fjfQTyC0JBNvDDw82aM9hlbTnYByWCC4YANNsW8DlbCeYowz14p9B+EX7z5Rou54
8ljsfpo2isjS+M/ILMS2C08c7s34JBHkopUkiJnALg6qOdovFXQp7bHMlqN6S4IZMWHTP+OvZWhj
FdfBNvyzVYxr6COVWTHwILDeaH9IStpZGNwcFd1szb/jjDVasx6leYr880CO209aMgBZbkPfOo8G
kNKFNAsD8O8cobsoGXltqBrV0cgXB4zzcPNteQ2qBmE/ui/1bCxREFrG1B6ExxQG9QrRTgF+Czdp
Cfii8ZzhyFWNfrjzwGbAwqhC7xlWvfPiThBu6vKHuRDhR8wT+qUCbkUyEZpoGUzY29p4tmvyzzh4
LQRhStX3ZSoeizk0BMnk+TZ7KjuE+GtwQpi4fnLps+SO/Y240XH5RE/5rSxgMt1Mk0Qf881xI4gQ
OiADBb7Xf8eTKPZjckNpvF7qo957say3fT815DYSc9dGdrcP3MRDiU38RhEXV0RV1amiPgBuHOwd
xLuaUL2ij9FTL9nJRvO7HaqOx70agXBE/0Xp8p/OHedFmqxzgmx+wTiLdS/nUlinVo6ryRFJOQPM
BTeF7Az0258zGsitXOKPRMZM3SEBtvOL0H676y3ry+1ieSlT47nK+9Mw19m5MMUQOiQKI1CxnwKr
+eaJKBFNjVHT3BwD74RvivxWBVQULJZQ8C7D2zSubi21DFe7aE7TEOBx9g1MoO0SlnX3ngXDw0UN
sfVblnIlbGw2QVTobvFVFRgRmcy/6xoI3by0ArOxtvYj2dBXrxnAOXpvfWuKTR7Vw8416/7YpdbF
NrMDd12FfiH4Dgj6/CjMzzpB4m8zDzjqFrl0C7r6uCCN4mjqo2N7Uu5Em4NYIPd+2m35w2PmvIuC
fv45TcTSIUpOoxRulPU51REauCV5E2OLAk8YmMM8r9+nqBk+Refv3Lks714ZH1lLbvgiMP12CKzT
j5Gy8oYYbasNZrCLW1yYwa9c4O66lBhnBBUe2YmbkuzNXWuzJZzItMuE9TA4I+kPxY8siriPmuoc
R+5ZJy387QA7RYPisXX4X8Js7KIarP9W0gGf5P6ZGqSJZYMmts6NmhEppX9bQobhEyMiykZjkc7Q
cUt2SUdVQziUs9qa44KEJ2oMtjfqMVjmp+aHQ3IG1djxpj/EqZO3U5r6xcUMNfacW/hm9k6HIkm6
qwXemEDbYHzy9cVMLPWirZpRFRFLCDT3XX5yWb0eHSyljNSX0J2sQ8zuDZ1kqU+yb/ZNNpZn8Ew/
gy7zN4713vcIyYbZ+zEu9Zs1qFc383CV93iUXfJ6p/IUj2b+3IxG/pxRFqLsDV7jZjSh2DGXS9zx
SXKs1rZr3Nl9uc2tRAN0HQcuWdNLT16C8UtbtNLoEaqPCj94Izi8MX8+48V5ptRuQ3LFT74Riycj
N/ND2nBXlek73iHrWjI16WRkPvMOUwCv2Hsumm3vNFQXmNptd14beo2WriNXEA9COJnMymXz5OPa
mRa6bi5W3cwnt2hfRtukLnTaD/U7Lc0R8L37KQNJKolZ6q2pildtST63FPYafTqu/9EPFWNIv2ZE
Aa8gRIZKkDTFrQ7ofpYSPGaG8F5q66UTKeZCnAPBCELAKceDb/D19Ec3CojHm0ElsmIoO9ISJ8IN
va5ozn5uiJ3CtZ1mQYIHibV/1oZFw3qkTZy3OECS2uDZLHP7knmUXiZsutWX1mbIEqnkiAX1isMg
OOoSuTYdQd7d9L7kWH8ZhvVsT5PlYM7tbQks+JIap+HCFoD1ATU8D2YyfGeNEKGXVLCskFMughO6
Fv30NAXfYxOzyFz0D7fmQYntadqMNJVObv0tNGVsvrCeTAz3XWb/qcz+i+Pg2kA52M0FkkCffC9+
GYZ6QPJpYrN5g+rQe/Fij8RFRBwLE9qgfWe+Vp4He3j3GjGeZynvKV0pu5bSvgclXMIp+pN7Fg6B
Shqn1vDscJ7yLwyX2GrlQwjO0X6K3vzFf8wRPHsdm9a18eeT5U4OnTHKPdHVvxeV0TosZLePZOyQ
MTccGhyhU0S52werjFjNX6NwQzE22DC8r9nDydgXX4HQx9lvA5BW5Nx4tTmTIIEJSKVLs/GUsLe2
DTqQEN+nsYTGbPUL24a7b0YvfIJ7OFnPMrHaAxbg46iisJuQgkYxwmSeX9zDenhG38fmSvqaorrZ
4r20WIeRWLDYT1rX3sHz1V8j/4n3gwmw3+w7135a8jndqTVr2kNFPdovzH4/QLL3kUdz2ds7f06N
kKxP/lflc4Uj6WNeugkqOCLJoYCXh+ekPPiVGW9LOZOR0Dxl8/LHIG9iY+rpD7+QBAShDEi+j9qs
HsHLssTTGwuvvXT95uYO8kmyQtS5HLe+Q0NLWOIjLz2fYWe9W1d7WP9Ba1h5C00fhmPbAQ+QZP8N
yUOk8c1vAcELm9xgPLznIUEJU2YoXNOgOKl0lTaTfj4iVEwVX9BCTcKmlfzHkQF2UrVnlmtEjEaw
HF1I/36BehDLNY3/7G6yktO1xkwoXIjHq+Yz89B5Dm2HshLmOEL29j7WyQcrP3eXpp91HhjIbLx7
EcmXVlhXw7Qfqs0pMp3iJmNkDMJiFqTK+Ecw/yaULt022kKXgf1ZAN/YuuY4hCBeSLoVvG8V15Gh
t2qwm4880fKyapuoXSFfqX4aAeyvfEnd7RVPxKEzTQVAWTVh4k3E6foFfU3iRqHnTeSTJkgdESrv
GZr4Id0ecP1Ef/T+cKtxRFzaUp3neEBYDYY0TlGRCtouZ56RoBSg0dyh36u0Ay4qnCdVBuwN2D9t
5yyowfz2nyqheUoCiMYFy5UIkH2ELolckH3ngzSf5mADD+5r/afpNN+czru3RnCh8dox2iNg7j3j
J3fRuDYuE4lpJasjzkmml3no301Wm0ti/KgHaOBFY/0wj8h7ucm7m7BZVZAGXJ1wTW+z3n0E5IH8
iArg8UmehYifsn3bJntsOCNI4RrweTwyHxhjJrODMKAs8gN6urktBJvs1hLY8v7t8tKQ1lzfRzdh
KRZ/EUOSbm2tsGkShKakT8DpSDYwRVIcOOYOygr+UNOFot1LYqjyLNg1DpImIu3BNJb9+rWZzk5M
qbFjqLI857G6eQQ27yPk8qFlvUpkHztm4m1YR9UtSvqEfZGFL4+yqxTwFJFqVCMCqSmv76aXB1wp
mtajWK5WNF9yvpPVC773YybYNgnBk2btLB2GMb0/16fRr0/MvkMYIjtYQs3eAce3tYnH7rGVrWJt
8FFw54Kl2cW/opxY3qjId3bmGNREQwAZ5lwkyuWWu8SVf0t0MNNdJdFhfWu3RHQgCZrNapdl0X2o
5JfZ8zXIFMDy2jTolmF2J/c1IcYbHAfuqYP63KknV1yTjjR7jIlfsyBoi3692OVO3l0s6I4qY7Lr
R8VfRy/Z3jHnPwnS7pFWzc5GohViemQbk+ELyMAGkdSxtnS0y0RxzFjCjHWntkMN3tgrIlwL9gQX
3UR1hLOzGr2H6ZCmTMUVJgoj1whULjR9kSIkH+6IGdMTMbEU374Oh+5e2czFePNfLXsd3STV0R6G
i7L9Q1+wVBjnhPfEapywrgrUwzU/mYeu9cx47zWL+vbgtm9qqXRoag/eXJIx6O1vZq/fglK+ZRbj
Qp0NBwQF4egxNCqI69n03ldQW8lx/B60+6HZPkAARr4zpeIBSwDwi2YuEqTud+IXmJLIedypuiW1
YTsb6/K2mu2QpORl09KNeHX51s9cstkNumjrC3Z1cW8eVbCcitTdVayXqbSqRX7l2QytlkvinLHx
2iWYTRl/VbcSAA+dBuIWu6g+cuz4TZX9qQCjdVPsXWyXrVNAEThzXfXMQXf0xHhERv2u21vf6fFT
JhIqe24iszxRiwX83+S+z7K+tWZ+JViIXiB4rYL6xVZWj/0JfGDHLwDqgbid2Kb5xNNMk+z5x1rx
OFF2dRtbN/VXZ4CZrRHrS06vk5EGWOr+y/zMuZi/K/rT0FSGPMkG4aZbWglOr0JxCKDlyq1lHyey
uyYtnDch/ktnjI4sPn8IM2J84HofylGHtHTFszCUeGY6B+4+ZjBssxZmtbdsI1ZyB+br3W6ecFfM
o/wwUzx5rG/NmJY7qbikJvmrFOlEOOzLHDylQ2X95J7g987cGbM5Dk25KGYqPoZnAsgROdbTzhkI
0TX1ISdYddvkzGJFr+iWAg4ydGdg+zP7fRg/I1aGl8XsioOe1QtPUXkYhzT0wNAWRkdxissoG1g0
9Q2BNAsBr91A8gD93Sbv0p9ESQhjwKE9l/eBOfG+wiZXcc3sEtZ529gddqnObnwF7SvKqGcd6Rb7
I/7Esnho17+NZIoOHhgnN+i2uQSRMORztXNbSmKLUAGpUcQOTaFZ4Nth1CC4KiNgI173u88KttN6
Sxl+lhAsORhw5+vFeBlncj3iJmDZneTYD+y9XG1JjlukUJzWzgAi5IHwdwoswCR91HrcqUTcs+Wh
FIJDEC23pUSuaUKd4s1rebBNzj0tj9orlxN5zxSrFjnCfOB6MyI4JIuYuCwu/POCSa4wghS2LuNd
x6p+gsnCcBlEd9QoRN2biT4yNeg7YnaTtjq6a8Je7jLPcMmyzqrsJGq0L8FwN3veCXupFC5cyWot
Kvcor77LhECK3CIIoCtHzmU+brtj3GTRqOOrN/qwSciS8ZLMeyJtau8vONZz9FSh9hsGLAmvoA6c
WwXCofYCGcajy0kgjVvfln+jDCQwnfRs/uqShe0cqIque0ilx0vndcPJIE67q0fq+3Jxt5xtu9Qm
sSYOfOdYIIyBfzZmRHPX4IpCSTzX6GbyKRlGRIzM0bhSaeAqZHk8dpti5rEsh2LHCohubKByWdib
6Tl7ELFN39VHb1b/JVZb7z89cFHoZrOkvRf2KRvQxKFY0Y0Ek+y1aCdWzV+VpqfUKRTRHeLvorEK
x/YqVV6DxTRzqla708loBnkqu+QJfZu7R8AN07Mzux9FYBV7qKcW6Deel38LtREBYTxH+dls5zAf
o5YbZEj3RdEmJ4nXvnUaGK0KaySpNimxy+9O+uoJsbCRjx42YY5EiBMLW7VwQKIeq4kPZWd2LGby
q9iSm+DuLEjIAj8/u7Y1Hph3k3XVpTdGzwxXhuZHv3pVRz0IGGw98onpjtW8P0QRA/BNP0zmuSPW
eUmi+PTvx4kgF9HaIY7Ls9epw47MDscJS0/jDfun/l5W+ToO0AfDbsA7K0rVsDqckGNkhuMIm2ZL
8ArbVDYZpP1I9aKiBlA8RYDOUHa0fr01g/XVLPlWXZ2kW1cEjMRXnnBcWXLvG+3dQRCwx0XzuyFk
eJp4OVzSlrdFgucn0H27C4I/Yw8VHpgGTAuXpPaUwWQPISLnQezL8qG4hwGurqLSetXdGl71Rbi5
tYv8BKzyCDoHK3O2iyP9a1VisKbxfhB67KM6RM25FV3sHDxZH1VSlrt+MT4FEwjWK9XLICIZTqry
dry2N3ToAHsT67NaAvPMvog/2qk+pS0L4qTuQyemhgmsBc+pg4Gmln7oWo/cbPxdhpXEZ3H4P3+0
eXLmhZsPJOnp85SnH26F5FWYT+6QXybNXFvF8zlLxX6WBHh7aE5i/l+YAed75ydvi/dl+zGBHqtk
uAicgy0xIDWOPOXC+i82xoBrViP5CyIBG4/0AjTLGTOw1tm1SJxW5AKFZAQKCvkgZlmJbHsQ07tt
CcK4OOQCb6yIXifkLMoj/4yJI7Qqz8C0KcSWmdSqpU20+13gT0PCWEGb1zwSeMnnrTU0X7S4P/1Z
ELRQAjISeLodU2loiGz54W85+3ZoH0inp11aeo+AdkDSkZTTcChjPyIBnamm1sRBNH2L3Im3D2qD
eIVt+r6AjgHVYny4PQlnCuP7Ziy+/imHPaqP/9E6a4aoBycLXmgcKJ5A5OSrOWBY8kPtqLsRBDFh
UMBV4ifU2hWizKEl9KC+x/GSIsyr5i2LZudcVTig+d6Qne5NyZuguKJZb4nQCBhlNlJ2+84uXv+9
VSJiGoIFv981ZoJ9KHq2+bt3/x7Lf6rnf38sXc1mP7rHMzaIwXiBkMJWYP3J66YtoUzqd/he456i
4+fkwdPj6on3WgI9MICqi0iZh6kvxVlF6O60eeXYRpi8/rRdjXqlXZ8UMzKzi6OJijIzZuOzO623
g/6VCPL0jDbmr5BYXv4FBP4LU52i9i4X2pW2jj4q27hFbpYebc4kdywfBf6EvYiXnjM5Mfj9xvhv
UE3ccx0WPY3AGdVouYfhuHUyyzgO7fp0ZwBeVg78vxTYIQEtaYEnMl2WPxNJf4OMo0O7OCgvbaBj
1FMM5mYMbWrZBNEQgs5bgwk7Nf9hQM69j3M/drnQ/72A0NPVxrAmNpkGw+o0drbxuB5yVv6qhNqB
2yj6/EkJqba9nhGGpfFjzFmoBrBAkH/sPcQ+m6Dped2cGu2VBw3m/0v++j+4X4Fpk3qM/pOpnMD3
srqP/jfuVxxMisZ87lCoZ38X6URhJuHqVi7LJJ1IMhtGnl+Qug7eusZihMLWTLtfAWO8w/9mzfp/
0Ez5l/6vH8axhS8tbOG0Ipb8Pyh8RTJqoBf9CrpHPu1Jp9sT5IjkKDdvVtO+0pGESdRB0UR9xSiI
4DMx2FXYC39Bt0z0W12/5rxaVy/Nq+uqhGbU/GiSPH9ymZRVYx9mjk6YPgFSmBK/Cj2LfFSHchJ+
M2PxNLXPA/7YEGNBf40cDxHlwKZTpEO3HfxMn/2KwmmCSpQKJ38MgwW1YHlqoij9j839tzma/lFY
DfGGJVIjrhzFC88+1izXrC9DOW9a7rEExEA7UvMFpz2n+zTKU5GzNZA1tb0jqX9i2Ow/YqfzN1Mm
CCosjF+ELkq7PdXrFGVqjSdrZllYJnOK+MlMfy7B/+LuTHYrR7Js+yuFN2fAaOwfUJPbd9JVL4Um
hCSXs2+MPfn1b5kqE5GVWajCm9YgBA9vJV1e8tjZe6/NaOnm5RbrCAmVODqmrj8ce7s7hqJ2r3ZS
v8kGQFAUG9U5sTjYzGH5YNSNf2INQaygGczb0uc6rxvqXKWm4QyWfmIuvnUVWl8sp/ASpEb0whIl
j9DMOXVTLeSkt6PnsYVpUSWw3Fr7PA8xtFWpfxQOpB1YdMFecivdsvghLUysZVcZ4i13luLBcPwH
W+XLTcUyetPVIFZVUg933Jfo88Q4zLDRfGZhGZ0n3L5kJEqaymRuXNgc/uJRYVKky6cJCYy8qln4
Zzu09ok3Thev5CZYzd10g1PQWBe2c4WBX31OcRat/HueEuUHRoOE4HV8QLV0AEqRlPBl/ZKEU3Yx
UClxtdlc94SWY3vhQc9qsSqkfJKwbBgd0z+JnRwoIPC3uNo6HIL28loEBMZh+v+2agnMq+BiIo8y
45/OmpfA697N3BzZfbIKG+dc3NhuUxztsLjr9f+l7jCy7NA/LLmgbizZ5Tu/roCE+iBeuV68hY0g
ar+YegJ5kScpUtK//efPJCVKVj+X8X/8RuEZ3sYd5vkQumwlsJ9lJ7sjSdqTZVstVIWjmyQ9qo5j
HWMnmB7aqYElZmJzm1pWPv6LneIfKBGiY9+z11XkLXhm88dqrtRNFbhiI7JU8K5kl7owSeECIRbL
e7J8bMcz3qHiThRedKhdWv9Sf74EwRiscpBWIu5c0s+q2Umj+VYGRLbAa3kCVGwxSHvRF1I19gPz
Jq7q8JorLv2+D/H9xtLeRVVIHIpv7LUbIW4EY+bfCI3nKjqbviiWhQ/4z6tVAUH3GNq0ZPUhqb0B
CIVZpzCrnN8qGsBb4aRxzC7atoTFtzgzHQBxYpeHBF8yv9MFGTh8PTdlFzh7n35UNQdfDjZFiP1j
a0T1zTS46JjmtEtqa9x1dUNssacdb6mafMP3rNmF9oKUyyIHIhQeGgomw8klws1cHJfWbeqK8WRV
1TaHE3dOreZnx9RxRixgFlSxve6mcTx7tDRsEKebHYbRZO+5yycrXioPRZrvxVwd/NxPNk7EWua/
vzn/C7yVAKjj2jawWMcWxGL/6UGRNaYM3VZUBxwFa0ZfaoLMMj0JWaQXZ5QhB5Tsu+E6JjGTYxnw
EyjvC9S8wBHJRQ7G1VQclMqSEAlay2+2if/Dpyh1EvYfsaY/n2Lg2qR4bd/6F/Cw37gs+fBAHeB0
Wds2Iqgx+gh4eL3kWeQQdvqiSL9DbuV2VoCfyyXTqWMZd0M6bkxxn5es3mPWh3Dy/G4/NJN342JW
0zxvYGqWyaIbvYqdYb1qGehZdVbyf3gKmkSH/+mrAJHrBzBMbRFYgaMB4//wRK4NrPRinipsY6W6
sSPnjgDeyuXwsXFMp7xpi1NdDZeIeyA7LKUBZjaKJoY87j4j/vb62W6SZBNMH8hJuOYqRY3fWJAJ
++8vCdv6Lz5TG5hJIE3PCv7l+00M0QirsMEJD0pxLVVE2LAWLgD+cVNGioRMO35NUXOvOr9569wv
SEa0mLpts+9Kgh1+WJxdyqE3UzgY+6oIXkvlnakwmS4+Ju5tk/GodxoVMGBLuZpCqDhuWTsnSDwY
GxFAVzUYvf0wNpJSwGIvOVO8hu70PSxXY/an+7qO8EDTXRklgUtaFqu/oFsyzjyMEWz2E7ZJYB5Q
8n6+Nf9rc/Qur+I/vPibj+7j377LLiH79FF8//v/eSUR/28v/1WY/j/+5N/D9B4kfYcRjs4W8tG2
4Nr9e5he/kHKnmeGHdiu5DfwS38n84s/XEuYwvM9mP7EKhj7/h6m9/5g9cfI7LkBjqLADf6/wvTO
v9zFfMv1TF0BwP6CMcj8pzdXNNtjXlI7fxwNGkU5Wn4Xg2rXckyurdc159Gy8i2xYLFSff9B8KM4
zsYlG83+dtjNse0exx5JpYzQ2ZZ0XRJS3Dh2AZ2DpHbteh8JckCvdYHKnaifi9gjYswN93kaa/ki
vCGgXc8LeyZxktYcrNk00jcnmwzC+fI6frg28+XSw/fsl4PfQwj2ovowCjZWTYXLW7iUxnXWZlHq
2Gilw9aax6DVD4kM4mk9hGPrLtUKiYlUMmjNZGTRt2gVJYrVFXozRhoElhyhJdY+F628BFqDKRFj
jApVxtb6jCkfWTpQ3pz1w07Yw00urOVucivajmfUawU4kO1Nyhg+s4+suzrYTha7UMeMi71N5GpV
RWC18iQDnixpKNRakpNsGnZGwFUVG82evJzuyeZahJVEI1WuNama04fWqFzEqmacWOUnnrFxFYRS
rIY09OasdSOl2Ob20GCTPgUXCSlRMgHGyzzBXvYfChabLf0GUKLAW0qnJYrC4HgokNVqra8JhDYT
wW1GeHMR4DhwUOPk7hTCnIs+XjZsSRisf/ifNJIL4zzWwdWtFuhvwTPsmA8bmP3AkL/KWIp22UzR
W+cf9a9aOfSlDrEwQjQctXroaB2x04qiQFrstMbIWbPd1ciOltYfE61EGrF5yJAmR61REls6RZWT
n30x3MhBvCVVm12WWfq4J81qFzPplwoUVIKnbJNXmI+DzDb36bDUG8t3emgNbkcAkS3WAJqW8Dxq
Khf4qnNQmoTy6KZMcvW2gJ3pynOHZ5wLLoIo6eN9rc1lXCvqEbB1Rlhu0XH96atD1uW5X4OKbzCS
0IQgG8g3ISIwau4lQxSGd3qtMhxyany3o9zbNmb6puq4oX0OakuC38ewQG9lbEudZPK3fdHQw4zl
LGlMl3a7LL60tI5CRY53Y2nuMyEXvpPq1GpF20baRp+cCYfqo5JljPs+CrdAD15xp+LGCaG1oplu
uBPwNkM1F2yiiEmEBOVZsWtlnez4NeZ5j3q7N1uSS9AiHKQeRjCty5sJyabWJsu1BID7UT/w1992
Nhl2D5WDU8z4HD/Zsn5Imge/kDzA7BIXQL38Sjv8LmUlfzm+ugUwDQcS5wBm7wJaIm4CUuGMDtph
QLZCq+p3ofYeBNqFMGg/QocxgYwQb5u3NH2AEcnkMtbIZDLZWqZz6zUpQOuIPOX8ioH2ezYGfC0D
4Xh3OhJwlDscvYAncUksGXTQeBru5jkGNVk55XrwsYg0PYTpsSdUHqDUhdF908W7ACNGO1zDH19G
oNGV+a1XApmwMiZ3WYNoxJ+ERXbBYh9VVrEOHGCvcSIOov2Ao+GsTephp55dhfBYpYsPsegXKFpo
DWZg98J+75GSWDfgPlBgS1BsUfPVE4/YFIVt7/NmOSoZyEs+YqQRVsjoH4TPcZGfVP5YxMh9XVJ+
IE2jO1pxdCJRxBdTxd91LchTjdY10YjT3PLQK0JcMvH44gVWcYKOy8ZIrVzcasPoa6HZx+g0IS1g
vJkGDCt+0OBKiirckXFMprHuLtCpvt30d4J1J9cenkK7eRxsPWxdV/ADRrBDJK8NRzyRnGi3Y/sV
JdZ4azmId1WOuXwoqh2zqrkJODiwVsHs5lNhbHHD6vDDpD7ZnJo7k6qWPQ1v0Yq+keje3ZsevK3O
mAvsilC/4iYp9vinNi4Nfmg2GDBsJS4ZZqcS09Ok3U8xNqgGO1ShfVFWXBODS4/zkidsIIBAVzlx
LFC9p8jk1MQ2dxfLiO+x19+oInpWOA18dR2HcT/Vtb82UlxJA0/JsAnlfRGQvrVJWKq6GE+tYwwb
E8AiCOSWCOxqwPwVjbjA4BvDOMsKJlYMQv5cPjZ5Q4griNL9kgXvLovbQ/E7yLu31Lcz2OTqvtW+
M/MwaRcaJNNrLm7t3KVFY+L20tU9Mgnni6azsHNo1UVE4KHcGvOidrolWN6U9r5BYt+m2g2XJwBg
U7UOtU+OTKyunqS/5cdDh5nO0q66CntdgZgGbKV8m7TzztUevAUzXq9deUQxqkuCUa+FQYdrz8a+
RyZzuPUw9BkVzj6m90fydxalH7j+jB7/n5HjBDSID8dYAx0sgiZWwcVTzw6cObab6HrZa1zRIz75
kJlNLkuyljusazNSlqKJFRBjEWGqH0GpswNZDkPL8sZCXzBgnSzq6gNUAVJwrnVzrfKa22CEll0t
fs0xh9/XLAErCvxHljHfhz2KHk6CXz0rI3oJlI9iL97rZnzou9k4thHXf6BII9ZcmMwc44Ftdbde
ZusE6FlWfccaiwzSiGmryupNXwKBrEaOP3b9XTm4PBV2T2Ic9Jar2UdAxhbDEnmXOCMLntE/tdlc
noY2/rOYrKeGYPZusO2HiAEkyTlO90HQb2OUxqCvgKlgRA3n7oK4SMCVx1HSGPMGZyWwNHe48Ya3
hG7McMHMWMCpc7G5wtUprgLja6wdsOrHC6tdsUL7YwEHPw/aMTtjnY2x0I5YaQcstYH21rraZSux
25rYbp1+wu03rV0aQ6GBW1jEtgq1+uAGXU8vNi9oZVI3PCUfjrGMb42Ivtiyl/vGp7JcWmdXjS1v
IL5jmhi2smRAPSsn/cR3L5Iz6y7Ajs0aKeAx5siXQvuLXYzGaSc6rEhUmmsPMtFBl5jw8FDM3Uve
D8umUuzjqg5z06JwAwbdJZrouly84RkUBfi5lDtXOxrZTZVCL/O8pYYBAYsGzDQ2aehr1q2Fcdrx
aFefkik9LXN3LJL4HvOgc85q56MekmZrNst9YgBw04ZsjNkkPrgjqncXwzbAFqLqMW5MGi/A8EwG
TmYvvmkxqK7ifLnPE6dfKSuFSeybv4sCidwmocX44B8bxicOz156rNt4m/sp3QHhK0e7YNdIze3o
yiPTSn7xUWOcknsd7MNmV2iDeqet6rTSVDCesK+reeL6am6ikPPb4n2mECZWmA9qolOrPJOfhgFM
c9CmeOqYPttIvtuywi5vJNecp+jZLAJExKVWK+NKeUi2Lkf8P8ZcPoRKXTH5g6zs04d0uVVVfI9K
Vmw7N2Gk1Nb9Upv4TW3nr/H1e9rfj89/Ljl8ClqTZyUgxrTiodKhANSENZzjY6PjAmIEwulIfXNP
Iekt+tTQPzhiNNcTzBGP1IFP+iDUMYRKBxIQdXm86JCCreMKgQ4uTDrCwB2p3y461lCQb2DkZbbT
kQdLhx9KUhC9jkOMOhiBZHCsdVQi06GJUscnsN6B6dKRiljy/dYhi5o/gyw47W3yF5MOYvAFlWC1
dThDxzQGHdiwSW5kOsLR6TBHqGMdufGbewytETrw4ejghwnbr39pRLszWKZfFhIig46K2HzNq1HH
R0xyJPNAoARW1bTCOkY9NfdVT8dOah1AAVsM/UKHUlIdT2FOUu8oNQ7ls4RXFh1jgQsYb10dbRnI
uNhkXRavvAHMj/kQn8QbkL6vAf5qmGbTtY2H795qrXVquyhHhXMnOGxcHHI1DfmaCS1vZYWueYQK
eie4/iq2hEeXVE5rDWfBZngHTMMghiY/4/xiFOxfZqNKdvGoXmdn/pYqe2hTQX4BPXbVT/LSkkZw
9qUqb0qTXvoKhubGSTWmyPBXnog/I5pYV0wi70XbHH0Xx+xy16TJSYdIOUXds6l9GY2GLGVJREqe
iQq/dwbCY1SauKGW4KEYor0TIrzFHXUrLKdptRjWy4NbBw/OFH34fsR3GK6R06xyKapNE32ERn9E
s1kDtdtFHG88e7yRWQ63wATxNlQon/5J5N4xAQWxkoO7d7Dtu62LLTv+DMznaVm2C6e3gVx2jb5t
usGz7U1U19NBETyFc/DF9PmnN3APsUOxNuo/AfEEdrZpsNtgyj7QiczZoLxbOm5/Xni3RPJcxiza
jWFbGyMgzfYO9joOztx7cECR5RBUOCoRcYxTaFZTipWA82aESs1flebFfQ05YnAtGJGINwCGNVlx
ujpufKnHBtyLfCtZT6XUzjhDdypD7tBGuM2d6gz887ZyoBibk8TLWKCMx1j6fJccdSTvK2G+WOS0
c1vHBjPnM2PNXlU30LmAgqnsKbCtm7RurjMYDbpztq37J2YknXSFuhKuvdZARLG3bAqTy1uT4Mw0
LfEUl5jPUu7K5jEEN8HN275CPnpXVf0kWnkTqfCWsj5pGAyFOrmWad89856i6b0IcGsRL8viiayg
3X9Nimw4I04WxmsqmzaZmngUMAhgrSI8zkVW3nqy3xZt/EUo9j4PSa2FeEeF9O4c393gJHwiObJW
GgOgX5qS3hUnKHYFpNCYw3vBcRQHYFoB7DBHHcol2c16b10bZEcrwD6BdYitmqoS+eovPSEi7u2A
2Nf6e47/9qmp7H0QxU9hfTOM9Ycn9kkpZ5DMLs1NDiUmc3DXy/ElAvFRt8OWUCMpPwzftvPMWPHC
9oIwdMfp2YjDu8ylNzqFdIDV2Xl8qEmCnKnp7bdTB6UJo/tdNhmJTikdKzYuNwiH4pI47V5UC0mi
gZtGjc1qXDhHoeGsfF6mXNCeTblM6rY1B2VDgdYY9jz7UUSs7iaJxHXq2QDw4ALGVFN3NRqPCWQB
I05wkYb2XdlhAOYESL9Q3k20hEDgiKbLkgFsLgO4f5X6JkXEJIflATl2t0xefm2V9xoUAxZOThGx
i88ap2zHJYHqvhjLbZ6GK6xvB9nXHF9F/NEw1iUA+8O8KrYwTC9WVO/ZXDHGRdatE9O05N3iSmsU
Y0EaSw7z8Q2z46c3WJ/GeGwbxrgUisva7cgBcfVgmbd6wk3w9QkiHJa6+qwTwLuFXQ942kyKyotx
FwftXR2peN0Z1avrpufJI8UatuKzMcb5SSRX5VNVEoAXXIed82RHPvh9dTdYKbl+gSd/Np5cBIDe
Gl9kywqmItPOSTnYGYm8eg5xj75a3s1MYU2yYnvX4UClHenAdbmTjUD8KehkGMvsJhG+f5tE5jkL
ZYwkFm+bJYlPRsY+N8ScWalRM938JwfH4D6u5TuaCkN0/cVyPFxPjbtJqWM+WsLDAgdRqMqqD8pk
KAnpIE9DrghkdSuipHsqk+wYBilQ+6Y752w8N46ITxEpEYRjGMlYNL1Wt4wRNc2t+lyaYbCfItrA
kPZ+FSlgwdwzCN4twExqbhsUp/nbAuKENQ7mdvJgJzscOarpMY2HDeNWCH0SZdCn5KZjsCEOvhlt
g0iSWYO2dMCNxSzYuj58i/DoK9yfdJfhEQlaCAANPGSzGW+rBC+L4bCcTJaq5kTxuxh4g/ae4iTp
EBPt4HBU42OeG8U6ahAxkirlLk45KP+iZ52DZnF3sjbu+1yWG353tiWfSIDH8fYTPJuDlCGnu8Uh
2ocfM/dJPQ5DyymB4SxIediOHnD5zMFuOLmnJibMqxB+bTvEfksxPUCIeXiY+l+VNYIRa0nGV1SP
Wr51o3rbP5qRGAGntNtK9swFxXTpahaVed3ejmlzBxhgb7KKXVFrCfjI2GWm+nJCVoGpm/5aJrA9
GQc6XNzmlxc634VnlrsxRynsfS89D7V4bIL2IFArCdhGd52I7q3EuA39gas68Ij6Y0SuOeUwCxJH
M31KSbIovQM9/5W0FGWBb7skVYRtKNxlZCB5i1rAK3DwkXAH8xNlxrGUT+ECrmHw+It179ac3+aC
9WUJPSCvrKeeJpIVa9v30pAWxjZxwmKIY00hpUQCe4vFZGLUmmKj1m7C3CasbO8Ug1h7hOW7FxBm
7GMjlzqJtNjaJPJtSVk7NDqF+gLqq4UK1wS/DCGBT7ORctMoI78yLHsWqgeExUPoce4wEkxwXjMR
6+uSfa1Nnhhp1bb0GH6n3l/HRN0XeVSYaglcdo36gnuCfY1LWR+ZYKbM8uTpD1Fby1Oc5s4Oc9+d
NWH3S1K4j1nKbAGS7TTG7d9+1ETNsh1HcK1BaBgn3iicCDnrbByf3efPB7ByxAxt6Z7krLgAf36y
C5IZ1yZv9ZZ75qmPkn5nsbA6phq3GvXmLQsZfPeqaE91KWKcf0ISY4D0if+hOllRFOPG03bEuZz4
oUV4DHpQw2EjNQ/2nMx71skKZMxwGIti3iNQ1SdrsPmgfzR2DDX+fMxrHmA51RZ9dV+YpLURj5tz
OAYcRX7+dSAizanGUOOWFbhKdvI+/Z/8u3+Vd7ASp8T+P/8cUygk9loeWo2gHgrs1GPghZuxWfy1
jNn7sIaGxOPKv32IS46tKCuv1g8S1MGaHhfUIWEx54een1ABrn4KrhMcpEnH8wd340UlpCpQMR0I
L0m6551Xn7qEGra4HkLw3729Nku+iT8fet4121GKj79+Sjo+jtCSgKHsWan99QtUbf3tT/38XDoX
JhB3bu1//cJYIWBYimGuqrm9RQ2VXTZOqr8+BI1F8O3n/5Ok26pGUkAU8C7waYcitkLUCmrWCSxV
t+nIp278Qj0SeihuiOFvlsHgaTqywFYwswqvFJDtYDGQLN2aPSk+MRTWpkEHzns0xRjHPjSgvujb
dUVuHKQW7NK6yIw9T4L7ouTBTyGVeABodptQU0r4ht39JBfJ83RMLl4aLaT0WPK6cDi28eB+LxIy
U10OR84EzqWfk33T+cW2ZitlTI8yUqRemW7ZQrqryPbp9EoI3xlsFeekeJ7TdtzTXLLyuCjPqW19
JVLXTDpsILI5fTLDvL4YdcaC3ovpvZKnmSgxDwHkTjiFtFKG/Z0NnecslnhrViSn6rLcLT4FmBVd
SIeO1dC69vAYEsJac5urYOcQnQ16Ma0LwgqlwLhUUQFH386zmFq5TdkHYbLtxwJoEFG+2Km9Yx72
HJcaorYCSrNqwTP1fKgY4mT0ydk3v6sNAp9umAeINqCXwN42Zf1LEcltxW1ky4OyOKpYQBM99p6F
85KZmPSzxvomoP/YcKjOVX3GOJ0fLUyXA7ZFbRmlhlI+05cJ9hLGcuYfaTVqEE8SBxbW9NTO3inN
ngZZsm+xxmvY27g4CYEH6a1I5g3GsBeW8Zz3kZs5SpbPs80dd6kwfPfDe1wEd/qfrX3wux0WDNBa
AjYy0Y+KCCEbfIS4+S1UYktgmpovUTw6tvdqGyg4A0vZPBZvZc+dtVqaX2NjvXV8hU7KYqTruemQ
9PgzntlhV/Kx6S5VD1GURaW3suf2VX91a5t1w03mugt2g+7DG6K7wGA4rxw+y5jbEPNEN9ymkc/J
jdCWcJ7qkPkHaApPyrzch7UALDjtB0mGMk76X+3YMV5xzmUDzrNSHmthG+e2e5KpbhUSBUap3D9K
oFWJJNMRI9S4qmjImxTfBPxzFBN88eW8ShPMTTFJr5BTBR4yVHrLnJ9qGXy5kbOc25odlNmPmNnn
tkOJd2k/HcHeV53D6T5u2DjsnZ41vW9Q1wMxdjioOHGJXjJC4wjDxO3c5hU5HGLSPawgvgSokzv9
rUMosj5obcSZZrzfFhWnVBkiQnjEUgx33ESd+2j26R6V0r6RSHDp0BHpkuy8Q5OFb6huyIRiUeL1
gCJb7hpQmCvQhTfgB16HRnxwr6SPqrL+JE5F+huyT6maQeeTvqhVqVcGdGQJd5c+TXKDYfPk2hkL
hNllsLGuUVlTIDniaGJfkxFYdi4my7qDSxyWkoD0cy59tJCWysX2t5exCF1oRsFIQmTPMUCMBku+
zhAiBK/ixppwLcbWO40xvDyBj1k/oM1BPYS99WssBqoxQnauVUsspCvJx/MD/UtJAnYxy9pfkkKN
yrdpjOJNGiYDb8fqpfEg+czDCNxxwIVmG/tcvXDICtYW2r0GVbhre2zSYxBGZPo4UhaF84SibnOR
svwNMPttFgysnqeIzJH7TNqB0RnXifpT9IvaOHSVcp3wkvjN2fGqV2E4t0A68w1rhDReXvHMH6U9
Xjsz2iWdy78sfY0474+GNv6SRHxKY0ftfIxxjKm6jsew91FEs1BnKG6cqZ7dOW0Fcj+3LosRSW+R
f2Cb/WbEoHIAd9nzOfPMS9O474oRjJ5u+CNBRhDHf1CB+wkddWVw2ZRW/y2r5b5Wd56strPNGnCi
K4itU/+dOsRxShW+6QueSMm2T4KtYUdHyzZOU0sfTtzb9xlZQmNOP8g5HAK32vGpLZveZRcXjILg
EJsYhgW5Ib72HAPdx8ptPBSA+urh04hCcEPUPi2OOM4qtckeRtaKWMNt6JBe1NWaDpZp2EGAFrxg
E1rGIXPnW/ZU967n3lk5QCrA4GXpAr2xrj//7txRVYezJea0l+8ar3qIcW+taBBbmbjSsLvDJEqw
NWJKo1QH6RrreP7sxeRXizzSDPL52wi6feWTHJvYqawmhyWbI/Gr9w8txOnVIDyg6015E5Thg2vS
vDqPzb6wPwL2uNS1OV/4sO/GGdW2Uc+pSvdtE5+d0ri1wAIkMXfFKbjz2SZZHYuiqCPbgwr70ZI6
MGYqmn3/t59/iuqHdOU+lXgf2jSFLeTB3ahQ3RtowA3ArKZhwzqJwzI27z+sFoxfHCPBwHCjNUoo
/hFJjHq8NoFDzMBeDt0QEjwsvGXLDHKJRXQSgf3kCPuVktk1XUK0ynI1JrOX0xDgvVNwpPsU8xWV
AasaGWZlsD5lJt+ivp5Sx90iB36InpVxn9fP6TCdhuRBON2XgO3myAz+UUtedrjwoN3n3XAFhweJ
H8mGUpq6Yk1sLuwlAZMWa2WitjcGx3gcuqs6lXvQ7ayYK3lDEdh2FvabWoRWr8JzhRO9pP2y9/Cu
Rw5aCjUGnqr/TPvhtc3orpNJcrVisjEdpaxjV/7yfTZImd2/+TnAla79VLP9XqjypcwZC/rkWbnD
n7aXUWVbTvfMGuWO86PHAwBbcA5SIMb0G6BOECRBaCibT4fXM/QnyZsB+lZlbklnZvA6H6PU6O7T
SlzqaSOFIr9VTxa5cTPHMEZrEue2ZU1s91RZmwTY2arup4leloQrAesXOmX9xkKfmslEIHiBHzbM
7KNTOAJCHhTIYtbO7dQNvjzianxjsBOktOKM6Lcy+rMlHSVmdS47Jh/b50mJheTM5vXO0S02Xnwk
N/sBwgmj+/zkz+YHSzOCHOOwN+gj5XlZfun3d1hF8AI6d82KjTZcSdPrZLtPOCWPA3k23kiocKM1
Xxxd/YYTsQDL5s3cSvtD5HXOtSUGtOql8VUp/hbHeCm5a4pWkRoqmFucxn7FGgCUxG22wjXnI9zx
1c+473W/pMt+qouMZhUYpn40X8shZFBR3DKX8kQxwJdh81m0hvnZNiDtjJF2YLKHhDswrRJza5wA
W4d5JP61HIyTMpPnTIKiIWPqcLC6w7+bnHuUEgvEUbUsKDLU8RVV+BQk7puI0QUiWhTnLHzpxHB2
W58GS9WeQUJQKFbW34BtuGXI5b5Mlz3ue1JdRXauOA6xVUAK6XxFTCjF1UQ0qE3oXvWcjTfBbwxb
iPLZdCgLc2uj8K9NqPPrmDUIzmNrhKbjvKolGY+qLdjSEX5ae8mrkgscGVntQ18SkpDZPSMQHoXZ
e8N4c2iWJlgzbjV00s98RRYadz9vTQHONO9vZ5arQ68mbhnu+8S6AqMu9xVeXJsAaPygVKS2pGVC
zPc7t4quVdy+yQWo6ThZtIVgTGoDi02oF+1Nq8TTO8BCB+t3Qr1ZeyiuiEHnuuVUUbXOLVXK3t7y
p2cuhYaHyZ10aC7D9gMrNX0eQS6xt+ZRm5Q8yBTk9HSCcoE9TG0Y1iBRlXzl3KKOJd6hEFI1DCdd
R897hWxlxpDnGRim3AAoY1qqQx0B3oUGBTuY0B/k1GFELjU7m2ht5t4FM8YQ8to3OXurPZqz2A9m
9uDU1mcNq/sinGOQ3dLmV9/35nKeYjjoSGadWHhJuoLJhgdWkdLs5UT+crRrakZq4ayWOsUrxTav
7gvmyFismmB67lgLjbJ86KrxogbprtHwX7oWloHlvAX1l9tRzGW0CYAomTwUCcRJizVdg2Y5t9D6
w+zer6Lzwk4EFhxsF7b3bk8Fe74YvyHgIyklI+GyZQrWlRzA3fe/ZVDQTh7OJKzEs22855n7LYgs
j6Usz1aJc8YakstCYGgLIBn8t7C2yQg0dclfbIfLugQuYrBsS5eWQpG8BI8P1rqvo8PYdreDOVEw
P0uWg123C2Mz2bKPBlpAXfRqsQT3xJkWe4tnCK8as016bHtKrGKWqDPJ/KUK9u5kk+cuvb0/vbCe
YUdIWG7nd8NnKZFlijp8HCfvzZTTC+uIZ5i1POBUAFG7cG+nsmcXPf+C1vLq5j0jTYNqE8HeXBc9
Ac/AOC61AK3q93AsxsjZ8AzlMs3bu9S1qWCFEEucaNh1pXNUAbv6yE8/lpxTW1+8wfbl4u/fW02r
7nCiizpUDFQj4FN5M08oBwIK2T3arGeV3245+GtCePTd91O6GTl+UocJDdm7+glZomIZTDpWPJOs
sLw6kc2gxarTsXZxm2DehcBXT+bnOJfdOiPUX0TpgWdfRG3Dcx/YACQlw16WF+XOAnzq58VdSlyD
6Wy4D0r5OHi/2rSgp4imVab1z7rr39yU6E1T3OQOwdiO/xYsSyt6FXMyp8vFEj3HXNnSiSLtE3L3
IQMH0IEFaMm5HTj1Gez9tiMHsWbaumAEkgT8bmGRZLEbaxMIYsVdvA778rcqwesEfYTjHyyBrfkE
mSYVDIn5ENuiO06aYtCCM+g//Qq2AWBDxGy16jX1gP5K1j0dRy54CHHIkTYbn31H3cTSTfa+767A
zcNyUc+JZiqA+XmkLC87JZq3UGryQicx+/eaxtBoLgMumb0E1FACbDAtyA3oW49LRIjLia6OZjtQ
afzhatrDIIdrq+OsjU6R5DQHr2NNh1jARASaFwEpbO0CkEg1SSLWTAkKO6E+QplIwE0kZn5AzAm3
lSZROMZBajJFphkVMoVWYWluRVRvLTAWP+7j/73+6kB6P1/h1/R/o+/qX/3Vc0VFZPSfasrcnz/z
N2e1Kew/eH5p67Lg5z2L7MPfnNWmafJLXuCDMfFJzhGq+7ux2vlDmJbtYpt2hW0H8i9jtS3+CIKA
C0z41v/j7ryWHEe29fwqCt3jCN5ESIoQvSuyvOkbRPd0N7z3eHp9mewZ9tQenX2udZORDmARBQKZ
a/0GdLWL7dn//p/XP+4XU6/51P5veZfBuCKX9b/++yeLMtVVLRCrcBXA8PE5huD1/UZZ0Gad2KdX
AXurUDleOgIMomzyET2We3xjfrsyvz789w8zBEb7N5rHv3zaJwx3FRhqOQ58mn83/Ryh5LwWQEow
y3uAfwl2wXorkmNwZ2yLZzgP5jv+ej/Aa+/NTcaGgQ3LMjwNr9ppXDl7sKhwdeGsKeu2WBfH//xP
1Wz1E5tDdTUIM4amG4bpWfzz1L9fmklrNJAnpnbnNCovRkFLlj4/IBWJmpoK/Og+gMhVtjpQhPwZ
Oe5xr2RTT6QDaQ1cn7CkkrUY7M8CpiZakDp+zJVJZEvvouQoi15DL8Y3VeAS+Yh11DAeDAHezWJy
R7Iv93lLagCqV1WMEU0SNdES1EtPVDBja6BU+UEWbhOy3cpnKOkwRvGNSN38EKkFsXJJd5XtHnn+
g2yWak/cphrwxYJJa1vRjCpaiXyQ0Dy4FR2cqQMoDXsTYCmeICpwkAVmCNoWt8XdrQtmKfm4GcVV
VtSjt5L+QGqKBkAHy47r0pUJmQkHpxDxkZYz6DuhTSBpwngqYg1ny1J2SG7vbGJaHKYaehtu7fNg
6jcozVYH0sj4bMVEvWXNEzXZbGq8cDQdNUA2r5kRwiuWGgiygHhXAdxDmHZQEX73FBVpQVXIy+Ym
EapbGzUsb52O/hukPSjHqi7WWe2BoFZ7YLN/p0atv5FdrfRud3XM3Xw3+nBVrM2CNvmJMECFuCQt
2SWLW1Or4ndr4O2miFi6/LqWkOOI22Ccl/Kby/8K2Y2T02QRIB++r/yWsoaJi4gZiU7VTcoN7p5P
t2+oJ7Cprl/baQeBuzS676VgV/tVg1zAWHKT3r6srGlmmu74ObAp7mDxqaQCZA2dHmQhzHmPdESw
wXDxVY6lEYIPTWkser1Bb0fBmXsUyZcQsWXOrbdIlWF3fm2SIMwPEyQf7gTLwqZe1uTdoRPDgLLd
LGW/7OI/Tr7F456HIMolqkSuBfogIiP4USAU0PTOcgwUxNQ8/FZNmJkrJawIphkQDw7D4FANctj5
0UyWahSSFpFWj4fBJMFYoOzuiL9B3ra9+Juvtbl7yCy/3fx2v2LCwl0r/6imwA208es7+dcU8k/6
q8A0pTh4QshCjvoiuRwV5Fn7iZvGh8V2yAqxxRBNWYx/1f5pCpg1TI2bSVmh2lwf1Ik7NMgSWAUW
vgFb2yOP6nHrylHUIurDp2bus6kFKgn+K+4B+qbsdPBjhjAhD7GJa67LtHu/nV7WWgKouy7tr7Pq
sOFXN07IYZlcr6Hhlz+JQtZkHyEBHt95HREA7EOQvmIi/pPBwqq8dH0d/m1mq/5QeiXbx+KZlUzs
gGVtNAHk4JlIJyZiGnFGUZVF5VpfgWwNkAKR/VrcBuTR1a3zdjY5R3EzbZHmLmrG4sonf11+20Rb
F2zMYxdW7Ex5z6ItMaBIEljiEUX+FIcm0HyD/GpOwP0hv68sdAMXQC9QIZOIL27aoB8X4SSeetfx
ELWqqDbeikmoCcXGyZ+ctSVOcp0rZ8l2oZH1vDVlTfZdT/fbMbnSZdsJ/TvoAWxGUeofY/Ej+6fT
3Pr0wXBnwgftd7CRMEqQiwnFbeoO1rDWUuerbOEEj4iCuF+BbOEtJZqDxu9N1m7F575MJGChjUVb
hauRKQo5Pzknn8Ofk/jy/3isPOw2Usjjbm1Z+/xRf/+Tgs4MVY/LMOE7hrHJz4Kn2RqUVX0wQm3t
jGW6U3L13fQjC0w5qUlZsPfjx8lu10kVfSzJrbCAh/a4SOYC+cI5Ik2gtsj+DxBjeFBQuJb6aMTs
ma9pZJlLFgUekL8SyreBPKp+NFFZ4rLE56hlAcGsicdlLF5z+dBiV9gOekfKuqtXnbi5ZaGLF/St
+VufeOvhDDLyvErFbe/4KppnXGSUMdAznlDEa6wZfJyQ9fDMvZt2uF3X7RcuR79XNFb+dphuiRIj
hc+bliAbz/T+ybyYSZJcP7MXqWVH/oIqs0CwCn08eOMYlUQWl6eG2DZZlbND1qhd622FP6t4X/ZZ
Q6JcVmWiXBZwUNDBtJGGd6diMw6Tvyv7P+QFsgwlL9gvl2zRsDMXV0Repav8lNPAHZtxGmsaa50N
lhBZrQSxCSkm92vVhOgCwD/3kmbaefmqI8R0MIMXIbm5b8QKaxTLE8/pMhWEmP8YFUj6yD5xOxi6
me7qMeYPbpTZ2w/6adB4hYDgatCjSB4QDnptWetOU8DObDgWtZYAes8AUUI1rEQiXwMUfi1m5F08
y052fTvtyHq759LNF6E+P5Os7jfkyw/9AKtIY4FTaNCxyAotatQ2HxDpKRGvGclfi9S+LMTD9uDh
6XJtXgciIa2T4nIVCtEoWVzvAFmNbOwe3WTAWQkAKbsN5eyEjr4Uaukr+CMnxOMRF9MRvG8BrfXu
EFxaUs8LC7QRWW/WrXbnXOwZIwrCPsRvtUz7iVZJtoaxwWtZFJp8SwstJdlkr65tZ9vd5oX5nd3+
fZ7CbEtQRjnIWhVn+NYAtcIThB9hxjdAo41o/uG3tqfysIuv3Ql0xeuYy6Ojt9CAu3XJA6/nyLqe
JVkD4g3gaIFKrXi3VKJIU9eYyadR7cy4W5Acw+zB7FgRqQOeWqAPGCqRR7rOl7VRvLlk7TYg510P
mcfoexrrzVr2OVXlbd3a3NglYEJXFEIDncsnqtzsGiF/bG9Ys7UH2eco5FmhqZ36SbP2sksOhsHQ
HWStUJKAwC9/XtrVQKdddV1jUrPPO+t+9G1zw53CK10P92ntYyliB4m6vPa19Y/ADWrySKzMZZeV
IQqqGh45NXHUbeDWHC4lK1wTs5V1jwnFsHaVFTeABmRoq7n9Od0GJFqMo4Y3IAGTt/wHHMs7MOIF
b8dts7Kf0zPbjkcFPXMiWGRcHkmKheO2jddUdP9Y2Qecgaf6sRlOdQT2jnzHKg4OU//a6V97GKZh
siUilejwtlGiuGjxFupiphyL+OLE21bnN7N1tKPbNwvwkl5+yuNzNZ46IJjgwD2AwcdW2btoeloP
AYqbsGCjfZLtMR4i9LHBMKPf2If8hOTCzBt72f4xAxZfZz8J19XtFtVjR/kioAJ8/6fW2ZMGW6rT
ZSIImrzpaDHGi2AVvmBdWH0jzWwirak/IwwXZiTxlgAsySPooCc3drIwja2jbuwMbbV1EG1w5KjM
i5st4pc6vgdSmd6pm3Jxsg7lV6zdzojE8hNdItF5QFR8GX+ZTkjY/Jw2JMnAQqyLlUImA1+txfgF
9OGS/P137SFfD/vkXV2Vr9XKXeHAiwbwxdj1O9Loi+jeWdsAM+/ZdOJJs4dLc6ftym8RG8v2jHI+
9gOkQ1LUr2EIDQv7BGC/RKORFXa7Kkijr741C+OS763N/GzPSzQvH5Rz8GP6Hr6WP4tThX3rAr2E
dfYOIdJmm/3S4vt61p+bd3P1o93Nx333xd/zVyFqv4VT8cBvzjoU9wdj3DlbROgnc60KGSteWSuk
kY1tnqGq+N7Guyh8xElWrxD129jVzt94AhqYbbOR5IiztJ9moFbtUv1uFg8h0daPACFgdW1DmJ7A
+y8gJw/djqy6AQLWWcQEB8aD4HY1S+Q6Sg1cav2lPp6cB4+vle/tZf5kjwcXZPI62mMJrvhvBq5O
wXae1jwhITY6LxCE/FO48x6wfrgLNuMX9GNJvZ8QzMnwAPKQH1iR/5qeUFK0MSTGf8tbD/4+bhaF
/ShESL8CIFXnzQc85Vh/yJNdWZzxhP2jVNblvAaAqfKGAHkOPOib890h9YokK+wdB0rB0WcpPCyN
C4ItyWs1LY/Wc68slKO2KVdYzXzH23FBjhVwsXfyHwN15Xz0+XJCxewLbEbFEIPm0TR3/Zfp2StP
urlTT6y9HtIv2g+1XRKZUL95+TI99F9V7srqpBVLVj+IUK5KJEr3uKHEpGwQUwMYq7FlXOhvOdrT
mN4tnFf7W/+Q3bvv1X68gxdICL/MT/z8lX7vgmt7wk478xfd92BZ/xC0Rm2d20tQF6O2SYsNpFD+
Qk6fogAHfv3OOBgPOeg2Uv8ZcnuL6AeyN1+VP9J7c10s2aQ96+/B9+QZ9zuwcx1o50W79M/JW/UG
7P+B6AB8njXeK2Soz8UObu38nu7N8+v0aD0pO+M+/kG81gnINi6Im/8kSWkfxg0S6i05wm39gjDI
g75DY3WfRIv6FWutHrXnRbJvVuPCXCvvWKs5G3/VLrpVh2PtgmehtmRXECO2ma5wkiByDGCJmx4q
8pdsj9uQTmbLhgS/QK13xTP1zUTTaBE8Fehx2ctinS1g7oDy2g4LeHkbd5c/eB9oq7wSnV7Nu+RL
trXWCi6Z7gWvdRVOxpKH5ioAIbccVqiegfs68XOLNwTpcC0gSMZ9eILRilPQmpAEaYKAqO12Psch
HO+NtR0f/vB3wYmd5y7fzfxQU5LT9+1O3Q88eeqNKbSDFhlWMFACVtUT13TfHuHTJivAeugYTsEO
iEFAZFldxfys7733Cjr1iCbAsjI2+EsZ3Pn6ojo7WLMsYf4gCEl4Zxusk2W1jT+Gu6J+Ye8VA6nl
jMiAvGn9suDegx14clfBvjr5m+xgv5r8zVs0DXb4WeF+sXSOFS4OO4N3yhKKiLMMCEeSn4jXP6YL
poVfzfvkJbgLtuG3HE7MeUxRWL29/ty8IuAjX5EGj42sT9sdwaODajr1NjT8s+aysGnFDscXmDgA
I3AjhwGTXawL15HukoBADVtApAcduU04rAYRsAOJIyCoohaIDYmsDViOoK0sOgf0D1Rs6ftjYjYx
Us3MSeXu5v99tEHOaVk1usAKWvGq6OwlxtIN/nM/YZo6bKhCDxOev4q4VtGgNJAMlDU50DTlF+DI
QNAq0rT4XOPWOs8bZNP0fUPkyh0UDStdkyelrKJvMUPfgmCMh0FjrpuQBedQ+aDUXXAPYemkeN7k
IYldgxhELNu+w5BjpKspwRDdrgVQVhUIU88lVCRrLXbhhH3+asPrZvcRqke7B35WQiRe6ALkqorC
EXBWWbv1IUs44HDZ3ftqv0JNoVnaE/9gtifsdKscv7op1pStH1ykTp8LaplEfa7tyRQ3206spWXR
CqN5XFo2g4gu3IpAbAVvTR2fg02ISbyMso1i1yZrtZQtvHWaNtpDTlSHa13s/WwdkxMTXUEZDm5F
SFDWSAA2hyjR1V2GJZ5ma0/obfgb1yM0VY59AnaC1wSix9WxVjVtYxo8j7vXsZoGBLKHjWKN3vYW
QFLdvFtOiS1+jBEOQFHVzge89wTapuap7iGyHOqsPLse1VerM65NdYjwKGCp5PX+sxSsDLMRldZw
1p7L2q025ADGA3mAEffv0dgakbsLZvEfr03rLZtQE+3TERxlLOJ1ZoLxrgOYauUWPTsV8Z+7Fbe+
vlcn5MdPOfptB62vwSabXTGtJrOCGdWcHXY9huPbO6ktK0N0IgsCr0t4A4twson2Jj9aGTy+BZN1
vf9iWQ4PVqUAvQb49ZBj3M7eN+TJWn2b2sTjN9KhflA0xlvfuBo7Nwo1Q+ZFHbp1U9vaWoZV5T9Y
FrcmjLSIL8nGUGVNLv+9mtjaA1/S2BhVwI3KaXDRwXQJ70gVzmshYshWWdMZkDrMUJdcAG/xl8qs
EaGTEdZYjzG6kW1XHbP1/9c5NDJg5E7+x59ZqX9Jof2f9GuTfP09g3Y94s8Emu79h+foLiLUjqGi
c0kO65pA0xz9P0wT/SFPt1CWEBpDfybQHO0/DJTEeKybrmWgrkWq6ZcykcUQqThGDcMxVZ2E3J9/
2n8hgYa+5d+SWuLvQWgG8qUNncQkKfcpqeU6/YTcr2r+mJv2Zz1OAba8VnRm8wr8rNZmhIVgoWht
/B0HKQgN6KQ+IKKB2rbj9NuCtBZKF+NDEAJx7zp0wT3LKp7qum8eugiWp5uWT7IIutZadmlmbcNg
Kp+CqjTvOhBAKCbFbH2wLFk0iSrQXBxBWGdid4z8PH4mKdi0tNwYUQ/1pQS3kxaIp/xZOHjj3rlh
GwJJiaAfNwSVVrdhWZNzZK0HsXLyMZwWx8vuXPfBpWaomAWgl5qw0t5TRztbVd390JLxOGld9zFB
U1n1gBGJACXpIVGNbAsxKnoygfaDjUTcxplzJHHUor7LdLC+ZuuXO4A8L7cu2S+LW1/lQuFEpfwg
+xWwuacBJ2OjsFklw0DGUpsCe4vxKJvcaenOq7N/6XfBgCyGosQgQ86WxbVdjAlj8kSRO+zrlI0I
rgv0Wdej8nzEkxpGnlM3PZnKpnkIBiSDzEnBdB1Z5KPSdxirhkmfHVEQxabxcxUwcHY0S1SvQZ04
ybrOQW3YeTbeydqMs+pE6qOJj2JUDrQVm5ncal0cCYFXILpWfUSzL8zTe6JkXuC+4y4bZF754fll
gEgJL1SvG8/hmAmRSgefZi3CDbM2WXXEnfmqsf5zhrL6GHU73zlGTfRNTMO44KEA3/lIGnD47fAq
gJipGEG4LUFxO6jsatHBdav7a9OPEvNs+1DlMgQst3YO/2Vhuhfb1n1+IGXPHVEpJEQ99+JohXex
RIF76jHsNPN46+/C3D84evAgu2TRzbN3MVPYvVE2/DpH6MHmKIIx2zR5PGDNSdET58InDWNeZeT+
+jQgp9z6migDER82xbp0YufYGGaIwlD1JlvdbIIBk9XP7VBJGerS1oHuQBQ170wDeyVOIYu8xsNh
ZfX6r7bsRDaLdBwLeowP2kdZqGm7rdH8PGd51wJ61dpjnUcPVebF33utOU9qmLHfZKOWll7wMjVw
YaLC0S+o1s7gkrTs6MdDeXSiYESQ1uuOgQo/+yWEeVivIVkrZ6DEoImqiQV3P0X314KA4ylPtcNv
XWJQcStraSUB0mB/zY14i99/18cx/HWsGIEyiZVJnprLWC+yBQLc6JJr3nPPF3qUhanzf+4wqVnf
+iLgPCjSGndZN7aPNcL5J9VVrgf5URzsyeOxFyl08+RhR3JCuVc2oniGTvRbNZwa8zR5LF+CmjWL
HBnEYbGuhP3CDP1xPRlQNNB4CM/uFLCXrcw7ULbFHeuP8NyKfivQ6PddEuf5hDfrdV43+7/Gs0b9
bqCNjYF5u1VaU31s6nR6BD0u6tdi0Esi2ZMQqU+InImB2eHpmPhkpUXXCLDv1DrJ++0gHKGQOfn7
Sf3rCYqgv1SBZvBvDPN7zJLWs6p3d/5M69qVdM0mHpwe4iF9sPxyMII6e/Y/5976rSlvNmRqIDLz
m2Y5ibIQ2XX/boh1jxCAlf3hEpRSUqxOW7takXVK7qABMcH69Vb49xPEPgZMwL8BjpB0+/SS9RDU
1DWwTZptmQbJ9L+DMYrG1oq2mZF0ItS/a7mwp9GotZMOfNneOPjGbKusfVF0TcUOkvQpYlNzsS3F
Ne8IfE5wuS7kjtRHrbeKvTrl5qIWg7IvDIgeOWMeHsBeWncaVtGZWYuNfhx/S2crXJL42JZz8DXR
uUPTHsvLcsqhkNKSxdDvU7vLfjVQDlDDObpvw0F5tlqL7RJqOSc5s8yCgWV9Xe9lU61yYtz40jvY
P1/S1FIObFyJHaUqkMy0ukcVMP6uqdF7knTaS2FHBnLjibOZoJFnIQjhEgv4+yg24Zam2GP7Ta/d
mSilrG1fzV9wOQfK2IzJdkqjbhV3enLQhxxiUd+bj0pHAcYIjgy6DnvcL0SzT88Y151kS05ziZ1j
c8dHT41jPl6nIVdGkCDUDcBHbmNC24mVrddGzovlqBeIEP03P0g0+ErefD9X9XzsvMCH7jcW33xE
p+H+axl2GmAXWf60iX3+bRH5D2gjXf87ggf0lON4muWA37RsdFm1TzeNE+tjRv48+D44qrZK+zp5
7ANtfjAIU8Q6u7KqRzxibqt7252yzeQ3LZyYEefXMkPtFAV/dB/j8WhUKXfADGKf54lyZC3qLfxM
AcmDu9nxNiBrsk/Ok81PfbdjPw380+RbHytMoMAjrD3QhmuEx6270oSrrFkutla92d9nBACWoamY
75PTPXnGYP6s0bkpGyP4owszDXRVgFjNECZEo2G/H4ZaJXgt2yFLBKE/RO+1Knvt1mq2ehgBjBfT
xYGy8PSBUBEbt9MAbXtX6WqzL/2svHgxIQJ8HL13t2gvk1b4PyIl32p9Ve4zz86WiLyp51TvoA/H
PayePqOJrbS+kNUxrS5xaSeAGZgnuybfLtZWFvOaS5yMV4P1bawSD3NhfmtzkYUY2PfG2o/V5IF0
SfKglq1KH6uCmpTmgwGR68E1kbRMoFWBY6BPzjOVStllUHeQCPnz2MGtlEMXT++3LnPssztnNvYG
l3yFBLu+Y3pMHDQxXhJyetlo20dZoNczYFehgRIX7/3bgKzJvibqCBj+03BXQ+0fEbRffTqu1YOm
RpzdAOI71CfbC36Y6aidR7ezXh0sqQIjiJ41LAufwolgI8K+jyUb5lOJwtRSI1H1zXbMnR+4+psz
ZxYxjyDdD0GoPvFy+UNOQEzmR2lZzRM+odXenEzyGIqhvNWduzXLQfsGl4zIg+4NFztxyxNvH7zD
xQDhzjzZBjMyk7lpEO305+AO2bDwbrJ1bEusUN8PjR7goNiFT8Dj76MiVO8q0w6f8BrydrHTh0s5
KIteqe+nWlPvZOs2o8JG50ke9dc55Aw27f71HG0cANnQ8Wap/GoWYnRYi1yr0mpEAQwBoVC4jlyr
4/2M7xxUZAO1MKtTXv0+hPeFucHOCF3lVTWAzJgubwM5atfjSnFc5SlMcuVxyLqtJWb1+Vz9GxVp
A3jpbyBJ0zFwPnIEXpRnlglqFOjn75BMW4O5jApd8wUx1BW58eYSisJEReFSOE67G/oGfJ3q/+pT
Ryc79g6pPT0z+w8nb46N6qbPtjb4aE03+dLIsuEjyAjVZ1ZGyD2I6yfkCS82KogfSMp5a73QOkJX
KxeUdCCQ4i3UpsVo+lgiA4JcsDfX7nIxImuykBONHJwya9fi3yiCgwD7+2Xgi7uEICEfO6bGxf4M
vwyGUU3TvNdf+IVlCyutitPYFiA2ZNUR7UwPipNfgmJ2DXP/qV825YzbXNmHhlAJAMZUwYJwkk/z
bs3bsQXURBKGTrzTZnN4NGzfPYaW98G6CB/mxgQIHjoBtkNmw6iYgqb7ctTq9l52mT4qiS1ybws5
KE8yqCYiw25EwqZLxke1rIaHIr234oJTKr1LLL3uELsXZ5MnUXxk8bJSC47yJOGYTufEj6DH86EW
JKW1Xw4mDDm9P6ZK3B+jpCUaLQpZaxuyVcGAO9WngTwThEk50Y6g6BDsgFrblc7OqJN5GRI1eHZS
SItckMcO2ZtnWVTjh4GJ69N13CYfkRtuc5Jj7CL5aUKOTokD2mwHlkieaqe0NlSUKKpfNdkni0SM
fpos++RogyUAUgMG1hmo+R1Vr8u3+ZQ+WFrJVuevQg7OLmqOIESn8ijbt2E1NvDXVFu8tSfYuJ0y
KxskrfNHTRT4g+1jrcvObtLTaqzkbm7zC/qOCjvoQkEJlFfe6jqqZsUjLB503iovP8iTkNdXH6xu
o4oxOYudZL1H956NtjzJP32q1k/7yDd/fSpACpUEjpUfimyeT4KBtUynRPloPOgdoVZ6lwHl3Yts
DvqkfOiDSvbQdudTP+r5BQ2ar6njG2fNns2zrNko4WHfieIi0aKzpc/QU+VAjDwBEjP4YMnmrZBH
1BZOfeJMslCR5F50WmIgYTood6bWNryscncTqraCQy59twIQEDIoZZQeUuQfj0PvJUdZkwUiXigB
yCoa8ukG5sIl7hBoiwNAzC1Ii7XLv2FVAwhcZ6qZuPjvJC6hpTGCifczqArroRz6/Klpw36Ngqa6
vjabrnuA2Lgg3kc2A5ykgqRQ2W/laIhZzhl+GzpwbXoXmBZSURO0H781jbeRYMe6s5p5K5tFyrrP
nKfkUoVN8FrDnNW8FJLfPPWnT0fZLLzQOzgXRQtKstSbb/yaD1NnRYjZF/W2GBLUJ4uwfCFS/ygn
BDr+6biR2vdj5PXkMgvkfEev/IZrhjiBWyruKje9+QhzTb/vJpANcsD3ywcTOMxL7yMr3mh+u02g
1b5Grn6QE8CzRUsF1ETv2h0sqCTzzf4ZCZK166vODiXIegObL/86rkoUFJGsc8AGtL6x89GoeDUb
bSuHYxBGq8T2i2021DgvhhbZH4ABcjkqV7ZyjevDpMqdIlqaSat8BGWyD5sye8Gxg1yikB2T/frY
fx8bp3xAgmA611UFYjhQ/I/GRNAjajFVj6LpccIABCA9whtYdo+PupVqD51JkpMx2VNrTgn1NiRF
JibknfZAHsM+GJYS7pvIMDaJqhXvYosrr4UNL2YZAoI6I8KnYa5iAWsQlzc24lWeF/mHZvCj7pxY
3Y/hWD1ZZvhdTsg1csNxCfhPRTHoAF/cQyZvCr+04KjkDN2fotXgFghZoIJzUdMK0bPa6y9KT+6E
jSWSBHhzUuH5cK1MsjJgI/1nz3VoAtPyZ89/fc6/fgTnyRsWkSwLbh+hwI/7N69l/V/fyrhFGCp7
LRYqKPt/IkVYVtBC0OvGF9Oc3UuSdhd1jKoPpFnyTe94CkbsNHM7W9m1jsB6TXQe2IZffUwCWRSA
7ufyYN+ZI0h7pyhKvL3VFNPxWGVM8VbWrqOVvfvP94XW5xWWWFlhtW07ZAxc2zU++3QQ022qUjP9
Z7MeNkWH65AqNLgcs/9Vu/V5/9An53nFxR8wSVOyetmUAV7ekTX2h35G+XNIPf/Q6+V+yufY2Gqj
z3a9481zbc889/o4XWNTlH70XZuujKZ2DpXXuG+swmNHSVmV2fkew+WMxzPNeOq/F2Ot3YdTbNyj
uPFdzlICJVujFQ+KRMyqyfqVpf0Gdd/akAqrCbaPebUx0E960zvWHw1KiSdLNElQrwIDCYwgm5FC
9QbWfFrxNk8OkXQih8s5hInHMjrdhnnMmwcPiJPjjxvZmpLOu8gamwT0hQqiyImTEmKTnYqdfUCb
9Pe3yfL4xAIZIw69zpXHov0MTVF09iN48wjlvk1paP42iFQQ/MlQvqUhwH2UldKD/CZwYB41lo33
eRb1L30LtF18I3tWAX313ZhEGMhbH2UWfQ3jOfsjwujJRM3wuTVGnxvUTXYmrknPYkLEe+Ilsioe
dYOHhK5YLl2rcg2lT+QY99qEvJBp8EfcFla1hsUm2rZ/rrGsjryBF6Thdu7MbOOi+LxnPe4+l174
YBiR8RWv0GQpXsBnlPLKc1A1vITEAI5CZ2Jm7YuHtCVBzxon3oEHThP/IccRf8QXPs2Vg9mq8H0q
f1hjaNqcEYJLloPmlV91L37z7B6n70gHjtWgQin7uerLuG2r9yDNcPztHFy5Sk95D8E2yAkp0ntr
oOL1IYrDGOW88Un2qwGGCu4045SbNsalKXvtekDnE1WItF550P3GP+JWC9M5s7z7eCCeaPv+a0P6
4z6cy+DFYm9QBtr01jtOeZpqcCfZlE9vnmdEmzYycjTLGI3KEFXfOgrOcrRukeEx8ze/ScYzLu1w
TMWsJJrn7RQoBkmyaH5rYxQX1Lxk9y1O6XjBukMx8VlBUPke5fun6weTq907HiJ98iDXzPEG9F0b
Pce8uavjiBCocGZ1GrFrimLj5dZEGOxXExeQ+thCubmOyqYcBen/69g20/WXqAqeffjzMb6Z+YKw
oX+IMA78VeXV11vLyKj8g5ZhN77+lzF5hOJba0T71V2g7JMcm9X3amzqj8FQB8TtU3NvJJr1Aht7
n4Ix/kJiR4URhjxeiVbJUzK7j9f+FHWoMo6nk9uOPtTO8Ifsb1iSLLMmSs4IXab3WQtKMQwn94sy
FeMiC10TeDAMvRzmDNZU+hqN4kWEgZK3dvLWASMtqkAdHDhTtH1subejPz+qOi9Z4KHY+06ucmiq
urlc+6rKRv1xVg6EA5qLkzuoAou+QHuYGujHPCxYviJ62sfRN4JWJJn86AfE923kuQVCx9m3rPPQ
RCm7CztjC1GAJN7gGTj/aCafSKM7fOtD7/tcF9qHDtYFwQMTRJemQZeOfB99VDKtC6Kj6TLrbVRY
CtU/9WjeQ8kXVTlJ1hqjxajIdTO4Ehyo1AUHIl/qn3B/FlUToT1U3n/K4dtx7hBNXMa5WPc+cGhv
9pTnTE+CtWJX5pk9rrpD4UFDBQAtZ591GUnesHnC6Q/401yjWqWEFz9Ah2yhrIK87+8IRo93qDWN
d+Dbx2szCDIyYzOG3WKwnapgbxuZgHSNzl0rCsc0WrGFt8H2xSxEmownTt3fmxb4/yBs3rU+6O9l
Qby9v++C7K6KbQCHol9OtcMImpjZNqvbXKRl4q1mhbs0rgmD6VNw0bN23mm2Pe3nPjXv2ljt17pX
5M9BwbPFGozgmzEau7FhDb3oEaBPptT+g0QquEJDM1+8CGq7PFNNSPZ6pqIigIhkv761ldq684YT
VOnwzhWNlGXoXTbMqZCHq6INKjYGwkKMOKmJ4nCXmxHyjSpRk7gFJqdmJ5hLGD5rFbaJZd3uiBb+
qoV/9X0aLYJmWCPugi8fnqlwzsEYyWpo4w2KHiEWsGJEFpaBKcT6OikaW1wMZbeb2JrkUd73hIlB
qqdvruXpB9fsmpVuZ9NHkbkY96BNem8ZpkjVgEI2xQARdoiJXkfkKgi9V0jhy9Q2x490NMDRDsio
y+Y4FeAXC+sZ/U00jEwktNKGHa2FPdICFMCxiBr/y2gj3p4Vmf0IgaHe5GmUn+ZaSY4G2nx4owb9
g+bhkBaGcEjVFGVgQ0SYAhFraocISklev926ZA2yqLmKMNTzVMs9aUnmYljUu2z6G0BeeWgBOKUp
+2SBrsTUL4Bewdl3rSe71uqHmgDYUktwPYuGkvCfbM+iPSIa8avNW/zPdpDVb6aab9hxqu9q4z9k
tZr/ZIO4svXcYr+ks+pITPvR7XR7E7pldLSdLLjrXFyITKWtX7oCwGafl96P7luKS99PtCRIl9e6
+6Lw2EMHLm3vAqzIDoWTAb6suuqRXWe4jLPq/xJ2XrtxI90afSICzCzedo7qVrIk3xCOzDnz6c9i
af5pWzNnDBgEq1ik2h3Iqr2/vb7ka4dcWJ6ldcXFH7lboZTyltxa/xD5o7Txt5iXgzcfQheVHBUS
D0Pl6/R76K/Ux6ATIBu+WXkwQhk0fIA3CDHV8qcO3uBrGk/rV6t1+28RdHyYW+dRt9IdwFysBywt
vLQ6JchGD1Wi9AxmZPldGFX1vnVRYGE6mAJIegiyBwxLL7nhmwfYXiC4qWJbFQgflmHXGtvJRMDN
qgnEHSTBlTUkKrcOLpdUJSVGm/ZFI82wasZpoKZQJReqmMvWM6q94TTBKla0A2CL6OoAVeyiInyl
6lB0mfEa/SjR5Fyn/Jn8t7s1hQ2Y0O6QnTsiO6ka5cQIAJ8Vd0rP5GkoW6xTaydaTF762lOOTvRI
0KO4i/S+vlijZm+8Dh1raELvVFSnhFaGyjorlX6T6kJb9diJGyJIlh6ygo2CsmeD16Sxmaxvralj
XUCoZe3ETF2tAKED2WBonBWM9Mpq994UJju95//rTg5qf8QbpX0SQK73cKp5yXjdUkllYUKTAjhX
w+mxnyp4C5l/GgOe+aLmDe/02FlnWqsgH2yKzWiAxomDnhLOGNaralT93p75zEqvf4nzONt1Npib
zJ+JHwoqnNTHpSgyISrFun5O503TcC8F8on2Jlj2aTQchr518UfApTiry45Md47/URRz84BzueBv
RPjWl8BWsE7S4+jZ9iKIZal7NELEQJiduatoar+l8GZOcV5/9QMqHQLmTHaZ41/tQbw45MDRGz89
pYb5aYjgtvsNNkGxZXWo/DFMINuPdCFCfJPmT6zq0lPgx+mp5CY9BupD0Ir2WEVe8RiYxZOFqdfB
Cve25qHFHpxLD0vzlXvvPphrmfHUEkF2zg07eqmUZKs5fb9VEky8c1M3703o611FmUPgKFe7CA6C
r+1JjTF367quObdUpahQL7xWDTdRoJHiF9M5yPXwArNw5Zt8TIUHrF6N83zjDCYVG2X0KU89HKVG
grKxPu6FBhwYf+V7wXoUtqYQ+7KlboPgw6MWVe2d3OgO3vNDmSlkOirjWM/oIIMiwtoznFOBseql
t4ETjegeFpqDWjuaimXvTQB5AMYLMjgNFXdBcCyJYh8A6Q770e3e0iBH/qTjwNnj3waDBrigbljj
iRU95fVRm6+6ak57TULfDsxkQZg7y1Axvql9udZDqnX6cRjOKHOvTc3/O2tbwDYUVO3FaDSrOGsT
Ju0BOn5wNonv5IiPKfjBgMDWje4PtzXt95gBdzWLAL5FKlLjo0F29yENS2TNzWOzSr+n9qQdmjyy
jzgnraDiUgIQJO2+ykZgdtkYUdvCnWaFcq58RIptLLjou7/jbwCMXxkUrvbxHmvxMnSMOVxsDg13
lib+ml4ZdH5FHV/v7y5zYkhwbbUH6PyjE2iesYNrYKi48Qzgd3ew1n4aSvytbRpqknoYM7kptiX0
XeaRvrJjpjIcPCWAmUHaewMRrpkNl+N92wWvRpSRxJyCu7hGDGfrXYjORU+2LeZW1louxlO/ecGS
wlvoRfREIfoj91R37Rd9ukIHZkGOM17CBJZZZAoqw+zYXMp4dtS6LW9XG63a0lbXmt/tcbDS4bqq
3XL0NRiFWMJeZLPCqWZd987Rp7TuDI5qkYIgWml9/5NcfbC1wuYN0mp7pGj1Adyke9B97dCHymNk
4Pca8x1aaML9muIJt8C4DUV3kpu7zOd2litJhJ2FXh0jf1250XTftj+t0bzw7Uy3TUUBeN+2p8qL
25OuNg1wNtfa5WpxbMq2OSdpydrRz1tKKnjKxaoIiVpo1zbgDrvIUNqt63H6+d/RH+Mf30aHpBr3
esgnuq0iG/3985/StudGH0c/cH6j2CK2YXMV3vQmanFvhEV8REYFAsjvZ282ZhHDQRlri3xutS61
3joqfXA2BrU6WWlQbANLe3WwDrgagjo1D8+VxvwECMBYIVPmETQC06QioUMkVyFujPzybsq8z63a
4kLgcQ+mRPTZIzd5rFqKRf/7/6r9Yz7Br27+7QHUNUHPiA/f9VzzY6e0/Ox75qjDtavcAoaSZ/ZL
MirgIrCOxJMV+NX8SwSrG9xbInrXKv+/v7cPvp3y1285yBoMYobYtRkf3m9vMjPHrdzse8jt9AXf
6Rfc/TDSU6YLcjnQ4XHA6oq/W3h8i8zOKn56Re5sA+azp9SPTxoozEOM+08bduMhmHiy//fbpP/j
loCuCB3wfF8wyLfqH94mDfE+SC/Qb1qefEOS0pwyFeeTEanOwnIBQIPynvnQCFNHlZR35++DURvW
xLvtJcJMgWmW/lXPeSgPRWFtLaYpx2QS22jMVKhanX6aesoj/vtlax/imLy1jon6GXGkjv8Ai8gP
N1YtZq1JmbLzPay4F6gxFuhtj/pTA0SeeX65zxwY88PUfLJATYts77PWmCvE9zzXY6Cg/EoJU/Z3
SgcyU+ncQw2JchGhjF+NBRwtvlbMk4X2FJaauh6DfNcAc1w1tX+kgnTFZCi8s+t0Vfa1vR98iGuE
VcW2FwQC+ybRNm0Kiz8bQBhiY/YCPzvbOD1YvIBENuWjON6XngeYwA873IWpQcvJMW8Uhd9Dm1Nj
V0bjV7DerOMLONexMrZrcNnOBoPEgEVq3uGT15UU5I3uxm/BklGCfG9Qbw9rDOvKAbIBaB0zYrri
MpW1/J7Q39RQnWRQh2j6lJcVzGrd6IvjHIK6/KqYSGvKhMmnoujYHone2ZQJludOFI4EyrwnTM2p
IzfDny2TQtc7y4n1MO67Oip2Rd20gIULFU9kTzuIah+mhfimGgkGG9HJqDrvrs6bYA+4DE4sa+5u
HMMlqUmTgk1/WPcWtoGubWWPFMU7O7drf1hVjRdFV+naDsW4fi1qprGXmEoQMJTDMTh4uLLrRbyD
Z6Etxs4E0WhTJWiVCQ6YuL4ajmJBSOgcoDdugNwM0eV9mL1mJnYSn5oY1WgfhEwcM23l9z+FWqWP
dW7aO7OrYWMQn1Yt7QqJyHpCMUA52tTUf3gqSynWjQz1/lU2Bc9lYvPo/HUgWb8+lVuVGmNddbzv
dhVSd992GZhJBQ+nZGw2qN9aMtJdd2fbVndnItRcVJF/zJNo6XNv2Qxm99hhIVPW7viU8qH89y9N
n39IH14dyQLdVaFBCYoGZorWr5QsMLtVWhbRj6FQnAV395BES37P9yQ/F+7Y7wCGYoJDmmhZEFre
zG4LBjxdYITqyS2mY8A6eJ2Swt4Ymo0KM+2JaoZNiltR5q4hveubaV6KZXEf8vEnxtpMrWoV58FL
wy3nD/+df9zvsPp0LSogVA2UKWbPv/93DL0HXD308Q/sEi5RZmiP4GPaXWVFPsaMTbga2ypBvAg7
AYXhUtNHYzFoQls2FjdsxQCoV9da/hkREuWIsWMcKj/qHp3+yc3F15HihCcffcMf9HzG73I++R0R
s/STh4hwTW4kv79sWwvrFDRh8gNG1grJk//Q584zsGSmRXk0bGwAB4sAY/M98jdSYfVg4/aTX5FJ
HTJ0pXu5cOxU46zUQ32psj1CyHidz8J8RDfQ55v8AV5SfTa0Yh8RJKVO3oc3ZOYNCxzPPVT9pOLt
UW/zQPk2tpb6BgEdkU5TnaPUg59sufETaG9ChNxMm3Z4+e9Pjvf0H99E9D88yHXBB4cP54ffSdWn
Vi38LPuRWJa6agu1x68uQMVIsA4HMKaZlzSMV+hkQDtP/qPZBD8RRGE9perWJqEm4Cw3uUtoF59g
pHcWVaYWJgFtG99zN/L2hajfYhEPJwhLoWjSdahUdzFSyXVOfnilMKedq2GuZiko8Zvr9k38D6tE
Ma8D6b67OHsLnT3PruQ4DOCarS9DBnLVKsTOylTjuaTQ0iNHb2B3fMRdkDLDplO/Wjw5qf4iuJn6
S+oOXzziXijXqGql1NEBAgGUs5mXWNODNQvDTWrhCdg0BATj4qJkHcpqIGFX1IzlsuFesEBLwwub
1V3KiIKVFMUFJ9n8Th+emmYKdyw5sWG07H5ZQY3eWFGXLJsMoMZkPDNNch6yuv/R2u3RLat8ZXND
DmAqkFSMLwnT6MVUKgNCd9AnsvjEtiptY5XZHXN29yjsPDySxMKFIEZVpqFCP4Bv/QkmSyfrkGG6
5wTdo6dnP4K2LI81cczFRGT3VLTX2ivb09h0/PC4220sZiKI+Al4wGWM5lCoac0RuK5zFk1eHgdw
8p0ZJZ9sE4FhEuI5qAtibmiG9lmmHSnzrM9m95MEfTMjnLUFgG6I5SleFV4Vf4q78uBVxIjz8atI
FB/54DhjVBIYFbhJUf/sm1ti4+rRmjcGBae5mRcn3yu+xkP5ozId/oe5deeVsflgti00AMou+kTJ
L3rYHKW6PMMW17T9jdkI/9oXbnXtIVjWWvpA/UH+c6a8dNR1x5HzAgPKhiHbtcdM1e8G6IWPoxZs
qcSLrz1rTOqZxmbHT5X4dh/0q0wEYmHlJrD+kNB/GFHI7WE9tY54Wh+7JhjPfkuoahI4YoEDV/8w
y/1QBDbfm2yNOjMeEEiOXU39cG/qUm/kW2e2P2zKKfF5G5nZIMnFmLjlvsKs4EJVDF/IeqMXTBQW
kY9829aAT3RGvbXD6Vs6hBaF2hhWRHiwb2Ch9yACtMjdx9EcoWLlxCPu5A16crSp3WbN4p9VUhyx
nfX3haAoWzcKA4nX7ObqU4Mg0n48qfVneDI7IwrCByMGyVHlGXaSGncD1JA/TasXh0g1tkkfGXtr
IAek48j2ltbUu1MCzZ0VHIb8W30aWhtgpfrWNMN4l/hhfuzFtoi3XbzO6qp9bCOdYuPuKSXztR/w
XlmrmfCXwZT9GARKI3vo8EL0SCjF81fYgxnSRd14Dm3r2kxF9ad5/by0uD22TUelZMAyoccyP3Ht
fyz1vCDGl5v//Y9Yd7srhOFi0Ude/bWIg2OHIQTv3R2+txXQcb87RY2jP8OsMw9NpJwCgkYp2TpE
LniM5cwuqR0QcWIcauy4D2GHNdAmanp8up0ZWxhn/R++U3Nd44eXj0wBKKdtaYIn3sfV28j62J0I
z31X+uiM0iz/RKyHAkBhvNZG0e6z3idZBb7yNVKp/es60nZz6eFTmaf7ySvMVyYz4S7MDbGWTa/N
vydoDebFqnLvWP7j+9lF5vCjDAI8zrl26eb3tXo2wxZy1edwgHvppwV+NJWOhYbcfW83Tn2Ue7FV
FtyjirE+NjmxznzMOvxR8qhDutpSTI9TTtRavAiz3cfC4mZFTbQ4hgmrALmJhronkju3+0iUq6nQ
tUWXQuaSdQSm56/DphGvpgYsd9DzYe/mRfWIGpkJI4UGFTppeBqKeJgmnDC9vIo39eDWbwkBJDN0
4y91HcSbeCBqxvxffwaah/1aXRhrtbN/bZojMJjIUB5Tx/TPEV7yZ7knNwEr+4UQot18OBBOfnr4
72e9fJT//u3FUBAjO2JchgMH9sOjXjP8UXWJtX5/V3KgWIDIYFfnIVUv9SyMAunGxmFljINysLHm
pjyQKHDIdXt8H8ZDDiEGOPuFPZfoa+oeegXM0vtIiUkMV4F7VNv0U5cL796ceu9+1PhNW76rLbsk
dwDmZD25BDuCQTGfIQcy+3oZmI0f5Rmy316481VlR+abSGm4qmzJM+RVUw0H+dtVgrHC4NXCt0aO
CynRL/16YxilNaPxiXe9785tuSc3PTePA3gk5gByl1jaCgGPtWvjONv896egyZXH7x8D831Tc5F3
EHEkP/P7rFMPsyQuWN9/JztWLUMecJe0Sh5wFE4ODtD1i9xAfYovUQiaJi9EsZF9cqzcqxrHWKOr
6JYfDgxl32BDML5+6B+HKr4r+scP3fH813U/OjX5GBxv15fDaiWCa58Yyvtfl33vG6CF67rFS+eX
vvmV1/jU7vSGucWHA5hzxWfmsL+ccPtjilZsRaaRj5mvIftDk4B+ICB5pVnZUUQVsJHl+e/tj7ty
AOa91O9/3P3ltMDIS54nHy82txulUFZ2obirdk572+Qvz3IPgohutsPZitrHcPAfDb8SpxI93kL0
EPKsoCEfqeeBwIKTI7apipNsjqjCNuQ98d5B/wgcNeifa117mdzaf6CWd7hzcgfJuDKpb0nq1kut
i7XT5IvsqUj0o+ynLBFKCyJWlk0hUgT7AUhh9WpT77svNMyI5ah/uaoGWPgPDz/j95UCDz8L4S/x
PwNUNNHuj4s8RQOQmuMK+c03lKNdgRFkxRl3O5K2JH1k2w2D4FqXGIHAMc8Be8yDRCmK8zBVa6cZ
Ud8GgRFcJxU25AhVYyVPIWTgLat8MsFL9tGlNNNuhZf2uDIUO7rIPrmx0aBs6xDNkjxgzUedSve3
nZg8LNL++6eq2/98YLqEpFQIFzpPzX+IE6M812Dj6el3Cmb5TtveMEER0jHj6qtNwzz3KFt5pAc4
gulpsqZav1nKzl+O9NFu8JLyLLtYfhPxMnUYZJqLA9pt8DD57vuYuiDVNWL62gReu4XC0eIn0G5D
bWjuIDmLe3SI1M44ztJ1MvdedmVNVh9MCysRMxPiHjW1uC8mG/f0SElXsk+OixsBcsS2263sw5GD
lPAY7PHusTAuJSAt924b2WcHQbbhoYRP1zzO0UusPD+MuTV/OWzF/bjDP+UwoUv/eP3/98/dLlXW
TAJGe/VvQ90GvRAaXlRj6qCccidTTnIvDOtPXWwp2w/9wzzs1mdUVE+5rDuYjMEguJ3/YVxv+sWy
6m1r9eFAnpce3K/5qiwmUfPzaoES/d0pr2hTXr1zqcEmAG0evbg3j5Q3R8fJPfqw0rFIhxdJfTob
gdRw5iiF1vu42xlUbt97+JfMUey/LnI7TV4zMLeh9wgZQD2xnm/XqtL0nxrdejNmbEI82CTYM/ML
mij8wa2g3HpUvV9ZkbEgE+VnMQpctkd8Epy2dE5BTWYTez37zUUBLUtG7STA8CxQk8eBNPYOi9Nm
l0XBqk9K76LjJVMIp/iER71/KZLmLfXy8hM2o8WpRahNvT7NNgycPfp2ffk+lvzVtmqnaB3PR/tq
rzinFOvPZZC1PaahETlmFdu7grqYxx7nFmrdEue76r5FYqihMWjgLBRsQkQ5iX0XCRbnsTHPYdrp
oTAdQmtRpexknxXV03UMkejPJ8guQBHtJgvKduX70fQgD3i+ce+iajjLEd2Q8x+kPHrte2W/tN0I
wsCIYenq/R4/INEFaUMF8aiVlIHyBJAbefT2LLgdiHmaWjpMg1tXLy9ye4Tc/tKtT47W/r68t9P2
cqYCmomZS+NiOC9nMu/teToDNBIehuadb123CY/2L/MfOe42Hfpwudu5vAV41Mi2qfXBH6ZHMnvz
2+zIYnFlz/90YcFo+bDuNaqkJvEX19/Myt/je1GcksLTN21JrLRyJ5VwSF2c3nd996UhfnrgTql+
owbgKecu/kkLDHXtkSI41q5Tn5nSm6u0yvVVFZfB0Wk11rW13Z2nwXCJP+sbqFLiNdMyxBJEk3Fj
DtzXxmy/FF5tX5PcT+5910dL5d7/9/Nlpsn8vh4jg03U1BFMB4mcfsxja24s9EFXs282zlPLKhps
HG68xYR44SpbWDbo24waUHTCuCotUzu/Z51fIDRlbNrb1SHRsWXEqtjcxCWBLZywvOMwlh6u2OwV
2F0S4aGkd27BjrGrhdyVGwtlgT2N6qHHKwy8g+0dSqVDmYpT2LYDcH3BA4RJBvWcTyIo/SVFIOai
rbJgGdRI5RaeFfon32ZDTbpylHuybzL1aN86aK7ngx+GybFt3GEsJw8r1XytMOzu/DEsn5l2Whu8
avEojUrlUzMC4k1Mrz7IpmloL4riWhfZUqHNzekod1CNa1tO98xAo91/f0zah1jMPPNBfmYzPSAa
Y+rax7JvD/rxgIZH+RoqVrFtM+UzzLTsXm485EygLqIrL9OlQDakHjJUgZ6PdnYfWlF2X6GJvMQW
WRilxNip8Xz7Co++CzsSQG37xeoV7yKvpc1XRdYHlMGs7m5/wwr5TAlIYV/P9WS/ElbPviY9uUmS
Fz65o9Jzjy3KJFiozbRJPFt/SKI0WIZ913/p8V9OybPjoddvs8QWX/TexobVcv3HMZoarAcy74gp
dbPuqkoQqcnvbmANcyp5qYYW/wrbqOwH17WMk4RtjC5BICrx/vWksG1UtGCcQBbBOMnrKmJoCd7l
RJsTDOCKERvP21+wlPIaYoy1JIncPCAJb89ViOFurDYPsosfxbguAyz3ZFPr3HxDGMUf8lU5OvaJ
IOSPLC7ya2+E7v1giEcpCarsetpgkFPyq2rt1zJoz13nRo8DBtOXqge+XMz9HbGztTmKZA/3flxE
cRKuqIHOj1RmYjH3e3na3yVrVTM8e3EHreAx0DvjCBHgr43umcYxaS0wa0g6zT0VsDiV0ieHjE1q
HIM60LaxSqygivL2Rf9WOZ3xojbleE5LFbHx3FSUYthUxmhvyGoZL3CosWTtMv/ur3NwpjMfND+w
t0EflHfCKKnf5L/xrbbPk1qon0PEvb2tdKeuavNH8qMPkxpln8vRwlcoVMyD0zfjM8LkXQq94rMB
x2KtGPBxcaUNXyOATnJ8GmgOv87CZILF6S6+cZz8loHn3lES3/4hmfePeTg/OQF72DVmwxvkNh/y
S2LIRe+5Sf810fR6J8XKcmOJ9M7VlXovJc3ku5hPa7k2nLU8usPGHsOlWdgsN7JfLfTnIgYn0gkP
VzerVDeRNThPJaWDu0FHdCqbrWbpxyqx59ApR+u+4xdKulW2kA46Tw+jUtlP70cN3s4gEhd5ACOH
hiUPYKQSbR+GGsm6bYzi1Reh2IspaVay6SWUUVcijU6DWRSv7UpxjfQ1NoLslEz8HuQgJGjkxEVs
7s0sfM5Edjc1Q3Wl0KjYuT4usZqRo9WVnRm5E27M3km26jltUWnKSBwVl1OBd+8V5fmXP9wZNV39
uCrko3EsuR5ENSDeOSu/ZDJJgBdV2lb5V+Kx2tIohH3R5k05wYBtUjXayL6+LSpwOVhzVILn920c
8tr+6CXeqeyN5igIymGGNWhbf2zdF0Qz6wjX4i+RCzy3V4V/MnNvPBgj0gNFr66ZZTNRyOw9ujni
8HNXYyIF7axaoybyf33ygDXZ3FiT7uwhMLqWFV7vVZqTX8FrDp6UAVgMIEZ/1AJhglaClCabvl9E
JevbsT++78pe2651b/nLALlbgMFMomhACcqFmnnzPno+260wR4682D52WEPj94N40RyCcFfPpsdA
DtQHv7LBMk8OLMPIGTdRnQcnufEYeBqLDKPu0MxWtz65J+aj/2+fEffx0bOfbqPkUCgwI1bdnbsK
iloFstM6aySiKvzfBMPg1vawvJkXkd68xLSLBrMSTbuTXRih5hclnVbGPEB21V2WHEBv4FOie9FV
d2ZlA8tlI6/Ht7LCh9H0jXLTFvb4FoTBUWea++QlsQnYxqBuaR7GB2MtMhGHd33mGQ9oMh9kP7w3
rIlHB6PdeZjOypMyrDcrEgsQfQs3wuQpsnBw68YgeGrmTaetB5Trj+89QUoaIxmKQ2BX1iXO0oJy
++aoD23FR8BGMflskqCP8BqxK5RMvnqoIpLu8mgwdfC71LHYK0zoVmPkh3eA2KpDPST5tsni9kGf
QN8SSPC+9mj2wsb0fth2+QK1qXrp6x548HxSiWPO0vbtaEOyg3JvvYpZwMpdWfvyvlEgTS3lLkVZ
3raIqmFBbqE0VrplCjgrQKTNJla3ABNmL+R0J+klWUdGEunsuJVoEzXN+j2ItwNSOP+FyR2J0MlN
zl4gpkdC63fZHFJCGGytKbcdVpRfRgdrmJxrYDbuSbMUsje0SrRTV7knyIG5am7fiSSEuwEZOFZH
tKfygSjA9O8aPXwL5uehlXkgveUB2U7xyJvGQj/eHp6yP7SMh76lfCfFN4S5Q+qtAzfv70m/U01Y
6eFz4oIyauI0eDNz+7sDgv/bkI+HTqSeD572XomnbtnGNGxsfO/kRpR2eoo8e606nWW8H1AUy7vL
M+01nAxwTfKA0rr6XVF2W3eWVXjjxAaXl5NsiiaZcAKY21Vt17vSgVosx81d70dlm58Hmox5I8fx
FbvKSw11cgmrJF9pAYKCiXqWR7nRCHoBNnzAS7R/9KIyWfV2XG3lMT8PEIBo3bNstV7WPZZV9NXC
Qh7xFMHoQljeRW7cMqpX2FEyA/q7r7Vj5cKTcuOntX269TuxM6+tux/8JeWiqyUrY+7lKQRmC7Dt
3CkHq1kX7asou0Po3+xBnSWvo+GScE+huxDsv7Zt9FV2R4jkt3FKBlk2O77oi4ib2cXOPPHkNgoG
SpzdCAdzjgQBga6J5DUeAuwfY/i0QvNZjtu59jnHW5MYNzeCbBjda5GhfieyXX2hkLBYAKjz76H7
AeYyeo/Xi1O5Oc6QWk+hKnzexNQXF5h0/689IPZa+n3pr7q5L5WH/ahoj7GtN0cNJcC+TXRlXaKt
v1JiDHGjUsLv+Pg6QzN8g2I0YB6JkgXBmH3Q3JZnWJw4n4Z0uJcjQ139FPWueLa0cdwoiZcc3ED9
cC1fmDFJjuLq9BOqBEpZS6Rq7JpDDE5c7g5muC2K1t+rptAgG39ryQsjp7K7vePb5XOZas3KTvpw
1xFAfVY9fFN6niAIxdLqOR8Fb2RQa2t51E175mMeKg551BEVGHI7w0hpHlyn3NJMnMoWsgmpODu1
HfNH2cz4wBys3h/8CW2cmXXBD9eFP+j1FFupHiElIZzPkZdhTKuJ7HGqa2VteZrHd77LD4oIcEPV
lsCMtSR24CUXwbp3c/3JzBqkAU4xfqkb9dhWhvI51s09mVb/ya4DcZ2Mcc0KDOY+dhZvHuK/s47t
2lOuIiCzWtNf5plJaYWfjMfc4gkzpie50cjDvu/JZqs5KVYsbG5DFM8emORlhOgaf9xoGfljAKZH
uSEj0RzNICIF2QibRGMqlK1SmS2eZX1wkZvcTcN9BwTj1iX3JgVdhhnm2k5J02YVmsb4OdXdC6i5
+KlxwvIo+/25P1KVixKPj0OHoL9H1bqq/NhbBogf7wj053dyT3Wq/C7pxr+OjnNT9smjbgLsrfeq
6dWs8UXXR9W6M+yBglNSkZjTojPswFNMBbVEI45Am1pPcb8tSv2xMPwvOnPCZ4Cou8Btqrt8jKo7
uacTlVwR/LAxBmWBuFAEh+URKmlIs/pWxe2YvtsBeTLy5XJhOGO2lQdk3/sVLD18dJiibU29RkNo
LmHQhpeon8uyqNV5b85Wvu9NjxQKVm/Fqa8G75BP1Xhsir4kbuXE16noeuLkKi+dMAY+MwMqlsaJ
5mIVi9QDxbQZ7qhETlNrUf3eZHLeb7yR4GP6xRM5X+IyNZ5UFLVvnWGiY8lg5ppNYm+GsjHR/an1
0W0R5iZUS9271C8vJ5TwKzMMcEZzyuTSueanLMxUapJoyS5cPJNL4rTR0m4jCuIsYE+8LRxOg7hc
YwfJG1uVZ1HYwQM24tO2sSkZAtrbvgVpAjDRbp+0sKOyQ0XOqadl99ZgJ7UY2pBSTd2eHhvdPLup
aFHU5+mGWmzwaPPpsI4WSpdF9yW8A4mmInCE7mLGUcmNE2Tu+548kEuG1W2MmXjBKrNYAimt+aib
0aZLuuYFno5yTFEpLz0zaF4ioy82faCI96N8lBg6lL1zkkdVkOqZkYonkwLya1ZCroxG9Uz9K9Lr
JPeupMujc26jK5hbsktusuxtHGzjYoLCvE6KW+zjxMV2PAtXpZ7me4DX9Sc9tcxFk1bOUTYTffjS
jP2sB+Jg5uk7VS2jB9kSytp3hvZRTfE8jigBMArbPtVjb5/m3Gm3AIr+V1t2hv3gLagmTta3gfLA
h2br5Ab0Q6zO/r6eHPZvY//tmk1JbhpseMA8JLEopfNDCEhhswgJeMXrhHnzMjSjdK3GL6Pd2t8b
fNsN0whns7v6UobJTOqxKsRjBtLE+dva9ep4HJOC/EDeaxttVOOdh1ptN2hZCvoFmUTFXeSzb0WX
yleKJ9kP9uGv/kxLLhbzpAe9+9KkYXAtqU3APHyovjYW5gvR4H+yvJrJesYarEZd9qkiLiQHKDbm
7aFmDpcQcv7JntqC3wdFhBkmvwP0xc+pYpvrKhL5QQuS/sEeIN3IU0UUfff1tHgc/NrYm62TbGq+
429T3i3lAKNSvOXQTAVJYtO5KwyKEbP5VfWJuQtyjDNIOUcLKFTpMYj/t5GEYwlDlnu3Ax/GfWjK
wWUY4GFBhdJKnna7wIfr3f6GzoQe9iSljaENEsrCkW9Xl2PzJqpN3rXx59o2gLwmfEyRJuLPBN+W
neeMxKiNCW1NWa7lMOwDTy7BrSfPTsJDZih4uTRjdRx6pzqGalwfb81u7ouF0jLBmXdl+33g36fc
+op8wBM9rrzVvw0OmipEkgsNTMNNJ4wNvgW6qz21YCEogs8oEKNVjcJaxj1WcI3iGQsl5JFFfXyT
OtiJD8TiEriFlh16v4QCxRAey9AO3oN/wiUiGtXhy3tk73bCeztSfMAIDFYnQAP8pIOD0qlL8pBt
wNoRY3a5N/cpZlT+NA2g/uHongzbYVkyb2Tztsl90M6N9uPW83+MndWS48q2rp9IEWK4NTNVuaBv
FI1iZj39/pTu2Z6rz9o7zk2GEl122VLmGD/8NWrUe2M+1rjGTMfFvMyqWxSh/jiA8YI3XTc7UcXH
TWdzGTkLp0vTV2QAUpQFpU/M3uxZoY14L2WxcpSUSF5ImZN+xgWeZMgN/Bh6600zve4t9UxjqZeV
ug8TSz42QSHjlTkg+5kn0k6FRby1XGVSNjOls6m3v4te1+1Zx6llbSqxdxEdtdTVZ7lZicoQ6i7g
vQF5GYKpOwD387T2sJvy5OingmeE78S/2sD/Gcg2OTgp4lTgj5AUSRnuyrFLACpiJIf4pj8feUB/
i/uYEUxij3Spc8eECK2HCyc1hnNjIpWs9TpySiU+5A7GdtJYf8MeWKAug8JGPCUpYGpMupUKwvND
NmZXXYpxpNFT9RsOtme/jty7Ugf62pB19q+RUt51271VqZl/6S3jPk7CZvjOI45m2WwUoOqvRVV0
SGW1wQKvPYkmyYIYTor+UmvvnJbBoyj5DyWq3svERc7dquqV5ng9lmrReOZoiAdR0KffdXifY1T8
SNqCVLqjRNfYlYotf3q1dkjrv/p1GMzEEDzZgaMq3afV5ebCKywCaY5qHzoed4umHetPuC0b8bok
Kviiske95QZqVhVmyqfeHH8XGbC7feK1CIb/0+7YfUgwKUTDuuDYNH8Ofo4ZOtI42aBgfhQZ18CV
w3XYF/4bWz28u3o/2TyqkMrmsc+bENVRCdN56MbjTlSNSJNnbSU7e4Jp/hvI2mhWQIw/il4Mhj9I
FFgnbqXBG8fgU95bzeWxEHAAD27UTUxUNHPmwnm5NkM/fzy3E+AcHUzsmXhoi7amC8ntlubx2STa
AS92EH/bGiIcB76wvull468RJP2q1PBpeRzHxTaLx+9I446bRq6Sc1bwQykyjRTxoGDrF1XOj4FU
uIpZOns3rTo1RPi/BKmRzuWxaG6uOx0EJcRkTbdL9w7Bi3WupPWVbIc8l5FUXcCXchemO4CxKlAT
zh0jvInCaeKtDJbs9KgFFfFzU4JBE0ePAbZkjGstbJu5hZey16goNUT9URSuWsfDTFwOzkeL0/ZY
ee5bBvR63wHERbxsREJNhT+kppa/Uqeq07nWnK+XsxW9pRb/yFPdPompRtzOGplwGYGP/KbFxmOQ
iQ7BIdeicSbmZJ4Zb9Ik9ZZy7U1MJQ1UlF4eumxwlNWQW8USzxMFLzMcSzgVBtVBDjMY36IrczJl
JsZr4l+A4ADUnDjB9HOSVVEaGw8gLbmKWoZ00Pk/22WhxSLa1DjuxFjNR3xFNAkZlj9riHbR1AdD
dyBUdc/wgxSHIbKL6rJtyPRbahK892P8aE/kXl2aWYbA4dT+n+NFe1tm2WvpceQwNXfftA06ydOV
miCgrMao0UsRSYx+kHBkm3xZH9/baeeJF7sGX67Yiybbsp2L+MqW7q4m87ot8kIqSXt17//r9k50
qLXxM69AjT+H/bUVbKJOIfYsXCY/CJp0n0TAWxytQsRupqofdGfio2yEsIY8ehUpONGuRXiqyeXI
s00209eWfX7JecNTtbvkJwE2Djr66YksfUYq/oNua1w1R4tOgVNyEJjaTZuNHEfznICWg3JK1po7
2Fnujq8ege4/yuSVYsXzOALs7k0AZPYb0sVVC77l1IS6eR7K5Wrs1H4h2hILLgcU8WqpoAUAZEa9
lH1pvISxlS8MpyzWfLzGC0FzGQKehrhELukvYsifCT0wW47K+GDpjpy8kmhZjqoVXCFIoXBeck/M
kvAVVjqCYpW1a82RsF2KzNApsRIXIf3k0hvYvILGwCM0rvetZ87YP9THYYJJikKdDl6RYX24yNlu
RVM4HdD8qTAJas1B4kYkzkitSqMrzUbJG5xFmjXKTnP746Mq4od6lB+D3FR3olaOKjdUGzcs8rdr
NkHuiyiA2r5rvVkgnO24L2OEyzSbd2tZTtUGAuFBz6UvelRbJfKVOa66ynARYxE3c+YoJEiP1bRg
ijtboYFbSiG9IKOjvozf+042yzlqIvLM1IN219edsYKbZm718A1al/5LdlFjd4z6w/Nzb2Gl5g8z
qPSFGiYcrxESI4mhmydZCatrmerlVfFhLE5NKXpAjxF1X1sn0SmGTZNsaIaol+cbToBAG60J0GiZ
GXasgRK8yKWMT97gjYAeJziK6H6MLJRxXCAsg7LZc6YYZHiY8HUNhu6E1W5lpV0TXR8+RsQF1oSP
2pWoooj9BdkZ5VIF42OUUhNTs+sLGvocFKeCPQ1fxrEF0P2nDRVhf0vmuoDrWesS0jPjrEX3KOxD
tqVdFezd3vT3oiqKEU4oaaUYAY4sn4wlp4FKLPn+SlxGIIXMubgUM+sVeed8U1eYTMZ+W90Q2MBh
RrfaHx4080JX2294vAPSKDWkbtym23kKjye3M4F8ttIXUhPtDzVUd26kXJMY0Z/ESxpv3bQG0IYA
FAbSOP6RWB0bqraBYIkM61ItU+3eotGdxIZ8EUSnnlo01URfh6a86JOnkVNfXkbKo+//nSf6lAmb
/mee7sSg/H10aaoor+Zan5JRG9xmC/q/W/MYyF8yzcGYcgJdmRIipsQEQ7NeNkmgf+tAb82GJlEv
EkJZ+y4qMpQDCPAV7M3yUfvWeNO/XCaW0bbIgwH/RX546lA0f24qnJjKjh9NWfnaLjBqvqAFilhi
7Tjszr0nBW++QthE7ZRso9SRhF6gFbHpRWEjLBJjV8Xt76vezDYuTPqNliUTPGka8uwVV89pSIbI
OCa44Ynt+qwvNLRCLHWAeRL1696J3Y8er3c/1ZOvPKawqlaSaGdye37lY7qY3PhmqEpg4RXCTXFL
Hwhd1MgrB37/qxRGKOb4ZHdFbytXOG4QjtBSC15yYePB2GjRzcBA5hVdMALB2L/tnytVFjyCbFqY
8ZPEWLkXcgcJ2fG51+J/mE/qB4JULgq0WbUab1FI5o+B01UkhW8K3yTccak9C1SarmACocnk5Ru3
/epXOcUcYJz8YMvbztrAiV9z0/IANjf5oeoDea8HeNzmUn+KSqu/tlYyXPsYMzIDAIdoEoXRF3PV
r5qzqBHB7q+PXjHBL9krtPiHPtdAOwDFhqLfPdcI4MzvHb98E00Jt5KTkneAtyazG4gD1h73RWtf
T8WzmkjeeyALGbXJM0d0wLeQ65Xe4o8j6qKoIhej8hAq37TA36v+qx4G3q1QdRvLpUkMCXD3ArEV
+Q1JhHpp1kqLa2CtvLVKUQCJ6g184JV4C4FfmnkqCDI/DbJVnPrJ3bcczDIbU1n4Zhrfw7RQt6Zf
VvOhk+N7a0T+wUy1cvao+ujwI3l2FzVUh5AKKvC1G50Il78QF3Nx9SykwCZFIuohuSz7MbLymmKP
RiNaKHmjLE2peXUdA5kOr+7uQRVWuxLFyrmohqYR7xGvQj9PTvo7IlGgtXQdx5NpsNVLNkLQ2JXG
ptHdu8A2jkigfk+nWkq444Rm1Zvoq4tYOztBfhETI8/VLoPn70VfrAfGtbCklejL8ty6uR5eWtMq
DupKL3X6U3T1uh/dFe5GHtz4eRhtUivRX8U4xElmYUlEVLy2hWoYaXZ74TcVLmSNmd7dbtiiqWRB
1kyz++jX73LmVCfRZ4eAldWwjw6ik595Mk+cMsR0k5mShdi8zo4a402qWUucIO17eaWHCnn/3N6n
bh4c8/8shmHRyp2C8A99Y1PmRKj18fewUCEOqzR4vnqBiobBNEYOJcaM9ThuYrW8/q6KiaJfzA6b
UF65vo7FYo4DWW528o7tADEnHtlArYxYO2jokM0lkukIT2oO/6qpsStKF3SsGGQH4L3lkeBip47H
ZzH2nnxUQz3e2Ya6Vaaa6BTt0UD8G6cjp1x3IyINojFV8GlCrJFlHpOzIMAEsZk2NNKvNgd1SMoX
PHGnQBHuzfggCqHU1D54AKK0mzp5dCVFegsGa3KcA+L+GCMuhcSTxYedWUOPnOvQztXAm/zWw+ot
KHi6947hEY+hWqrFbYzk8CJqOtpDo9YOL+xeOGpkh8gr0Egvi2wBFbaaBaOkTXcs/eoX0bAagsTD
BQFx0jlbnXShtYg24bGKI0VikWn3ZPJmj7pSokmbIIae6Kp+FevYOQ/wFM2xab0sDOqTMbgA43kJ
0QQRbtwNUf1LND3axxhXPl+v5uKPEG2tjZuv3XrN0m+RElMchPb16TwVjR6SeQihRbqrHevpcFZO
hWiXMFnzFejmYqhedB1qYdbvtucwMevPWNGe2ENxUFS+900eDF/cSQ5MyeSPPsD+oW+cehWO3aPd
c83xwy7HemPIRbNydMyT2aj4B73AWbouCn3doNl/G6yku/nKxrdr/SpaUllTN8Q5pZk1Om48R69I
JqdkVFvJs9qbDrjyonD+f/QCCIIUFuBuKib7SfSzBfC8MJshemt6HKLTRL1qTRy9ycQjLA5pL0oS
2Hf/q2isArt5KVt8vqcJaT9pH5j1XvSZ7PfPjjS8iz6PcO1RVTFGb+pAvdmt8eaN5Q/VzdrXsPDM
l9xcVVLt1HOWQy3ORZF+6jPjCs5rlNUbMbS1tXGNHV/FzYLeZHSdw5911KES64QR+9UuwBynUtQz
QjrGSzGdlvJUQ+ar046i5sk1saAaOUEp47DkBG55msaLTmSZjRe5Mv4eT/y2W4pOVxvLk4UskpX4
gJZiF5o30lI7MzdQgehy/cZDSr9hyGVAtHaybV36xi1VVO885MFGdIphvtLri8ojHP+cZXQvGSTC
q5ij5lqzHqPBmD8nYUNxs101PIo5rpTZO3t6YX16zb9eWFS9MDxEZXA3zVY5l6iPoCzju28YAv5y
Sm386WuvmaTFeAvhraPY6vhZB14DWkUDfMRjZlXgHrCPMpfAmsQhKAO5eg2soZ53lm28QcveIKEz
L4oemZGpKL0OZowEQibN4uTFsdlIqIFxEDUxwioqa+Y4er0Vs5wWIF45ON/QuTAyls04MkdFA1LL
QlDP0vOZGvnRqbV7dZtY7RlERC8jBDCVgYsGgiJ/ihGPJiix0UnUkWpagoyT98rUJNqRlcYQLiz6
hZw1LbKJqMCFcVR8jpVWLgoZc+mq0tz3rnxFUSr/HHFm2XRt3SyNICqIQcZQd6Kx4hYqyfPCyfNb
NhW6W+MMP/r5VrRpikLAl2NQY3s3aJbZzSUIC7oD3KDoE6NyrMygjxRHo2u1szYVRmrg4GzU4Uq0
Vdg0nLFL086Wb105uKi7Z1OhNfopUK5qxb4AhRKm50D4+cEjeJtEEH9+jGZkHEQh2Q6hLnGZtQWX
me7hqM3paP4cVPXN7+Hkew12oP9Ufa/Z9mRmt3jIfOe+8bPHjpK4J8YWiuuj3ypl7QtEbPQLbNn9
mprWGvEV6ZfROivJk7H3NU1tltSJ8TL4kbMcJcs8IEmm7AJdbie4u3cdCeiHhgdOy1hofWV9+nFi
rxRgnmiuU5VI3mmZabzbmmttw1bxlllEkj3zMV2LR4wPjFjS3h0vvUP9NC5qn4avI9lV0VxFfriX
/LSfiypi6c4iaRP9/5yk5RHKO2MJeovgdK7430zfUBd5XWv8GtDN9dBVppJ/cK781GVQNS1SDrei
cA+iuVTg6A1lWS2bIC4+0sjsZ3nfoaCs9sEbmZjH7F5VCSNaSXOJ7WTXk4z5JBSDRx04oVWcD96n
NvgXtwOTJ3EbPRPGxzN6asfPUVnww5iCm57/WYyrLjTyDx+FFDYaY7jws97l6KIrS/CWB9klgILM
ZnZsFQRlpSm7XXaEgIZWC48gmqNXHi97keZGuqddjXZtrEVyHBbevCPL81bDRtgPeektxDANjhLs
vDI961WLBvRgfIhliyxKlph8AmWaXqVZ2pNvQIU07dYy63ApMuvt6H6S2e6IfVYVd9SxwB2cFPuY
S8HCAB2wrYZvRiuHA3Db4SWMfG2Tk5vM1r5q+5sUZtZhNMgjRE3trGVEbqCb1G19qluoJX3Y7Qmu
oo/xuy0LjrUXk1BjhKG37Yr9cLSVTAS+yjzDKbZLHNSxBulsOPFB1CJNH18nV7+py267Zp9liJQQ
oIDzBJHwkJXk6YMGXqkLdppvV+Z/4JrxPW8N6YfrVnOSFYGPrke2srty+A7BPcZwrTPeVMUMJoBR
ATS3x/0k6MuXUeoHzGILTNWmagtj/OLI/mJQlJrwtgZac1LTWPqa655y1W5fPKBV3MhvQd9R6RBw
jzRsvESf5Of90deRX5w6/SpiRKT8iJwhOkRQPVa8Lkkt1Kfmecv5YiwS/Zw3slCHL7+qffErlYfk
1qFHuLfY4C4EOExp+1XKof9dKat8gwgbmLdeMz/LjJBrVX3lV9wvYx+aP7fWX6rrD3BEMX7HrazU
FpU2cAfGlkNSemsnCmg1ADLFJQO5zAYTC4Wp+Lv/X0Of87V6kph61sX0R7WsiRcUqXq1Eeaf9XnU
frVkYCGWjBZ5dLIL3NMA0PvnwJH8ryqCZbOi1Z3XsoCJDxJGPhMeV9YOTGY8hstqL4UV0okoyu3K
xHCvmKq2ax9N+jnYc/cq2jpYKuj9FtqqRXpuBrOE72GMw2Saj8W6AfL8MZTmVzsroksJteQlTbS1
zw2C02ozzqPRBInMfQ8fm54gESiG5uCqwMqPQw6MwUEixRhIQKZgP241IImN7KvZBtyNdPM7fkM5
+6Y7yvI2v5oqIbfmlu9jjumLamKFZExVyZFmhZ0Fd7+TgJi21k0012mPREmOeZjLXuGdZ7wLWUJr
N6LXdoxf0KWdk+gUTaJaZ91+UmK79303bnB/sZd61yifRMSOTYuQvZoq3tHyq9eoty2U6NtwAjnw
4qoyab/3eJZNVTB25aZ0U9xmpiqEEWknuWTCsXAN7ug5eifFJ64vGZ8pYlqyMSCbXaExB1YsW1YT
KwBLJZC0VunP20oyXm2SEyc9D+9xh4KQWnf9Siq1Q2NYzUs7ITxTLBgB+IbRfphAoviletsxliPQ
A/SKcWEdzEs2gFdRw6QInY4EyKVdOFdAwvkOnJ158YEC8L2t+u9KU3C8SJMvrh76S/b2bG9UWz41
OariYkSOb7KUhd9rolbzyiYf746gOqzSUhcjQk9fqwbJPWk8mUVwcMsq/bBCxQctFjU7Q3OTjw7R
nI7H0L2xzPbUTZYLHh/ERxsb7pKdqLrWyqGc+R7xEWxtkUVSgLhkrb+MC77mgQrl29I1CfVlrdv1
OY8Zfv/GK2qh3kwr8vyqo3q0STRJQrhd+V3gjXMz0ErZPttrkJex3teYo3QqDIS+/5TG7NyAcf7l
JtGiNOX4exoQ0TNLwE5wQ6NV23BOlHu526MgK69kNTFvda4inIo14TcrV1ehagy/UFbdDURjvlRq
Vs7lwXMOBppmMwlxcdR+u/INz4lw16E5g+MI1dI3zTWYFbJ0U1WNUErxE9dYgU8r30jcZgtLsezN
MPWaKgEjU0epSfSyGYJdXfOfkAhOvI1gXvGbiq5ipbyBg5BV3SswneEVReYJ8cYLaGq6Qd3SPDd9
/xVAV/PLtbe6XFc/SQYnsz5S8rsJzQnhUz09Jkhi7ww/SddYXLhXGbjkHG3p7Gtklxu4k/WvpDC2
HYGWL6HvlfM0KMdrpAZQz6Wk3qU5skc6KscIrzTqXZtStTaU2p9mM2f/V//iFoAmbyS/1YglAiZw
Mr5xaBUgv+uuexQ1LoYDAlgNrZVR8TkC4293UvoKaFQJtoVVlwgX1xUxrQFB73k4CXGLQnQ9qyjR
A6qyceb915w0hlWhFI604fGRncqpwNMrXihl1y7wVs9OxJeAsIlupbKjf/UEnOnYsTNG9MJquTuc
JGqULW2exY/CyDx2R129KroYvOrU0SE3iTt3pX5iCetuG1HF4cvelymA1WmIbOAHQuyxJfmiBHsy
4mU2E5eTsi6XY4r+m9ueHj1F6wb7tkVoayUu/zXet88DAZaro1ergOjIO7LU6ZGcIpCyqRpgnbFB
MJVwpdt670jCaguCJuNG9PKkLmZj1nRH0UtSHW9aSX4xhqJ4mZbsa0V6E0sGzYgI2lQVS3Zkvxai
6rG9eSwpqqh2rA29sDb8BuVdVROt8qDJYcMrB0hS/9MmrjrLHXdGV/bJo0c0/jXmv7WxYdlUTn0k
w6MjeXCvUeG69Fpr4zVh2Rcbjl1sZuPh2a73vTpLYjATYgTnW/sST6jEmkgsGap/pqolHw168d1M
jOt3ukZSlvtztO7QFz+W05Vih7+vRBtHpd+9f437b72AEuzHelnsHd0+XUSTzUndw/OcTMusHbKE
uj4Xl/hfsesQl48BYizJPHXm2231mCraSjFfXP5rEukSa5crRr0YfCuBKCCVm6AFqJvEpXcZE8+D
s6GwrSyB6RQpzlrPDozbvBMk/7kY9mx3ULZecr8Abk+o2p6J7lpXj6CKu/1znBSqwa4Kho/eMKxt
7TryyqrkfqdGTr9rDR3JZ1Ef7XjYIWCHXcmzX89T+sVQ0fgY/6iruqeCCwQEihrXDPlzSHDjVy8z
y6Ucp/XOD4LuRVXqD9HulvnMGIZ+Uq5O2ebFquddk0qRLqmNRzBf9npRVqbEtsPXqg2pR9zSvN7z
APvW5h6U5WO0mMLmElup/FVUyP0xC3vOlUOK6yjaRKHFYIuB8HJXkX0XWmE1BU8n9jJykalOkCdy
+GVhtdR2Edxdb7i7WlJfc1ktrnEevcH+Gz5QdsDQa1X4uXyv76VrtffKxR2ovqtQAO8C6/z72tSw
Vk+88Qx9HismM1NXnZarnK8Q8AKy9LPUGuugBnH/iohvzgOb01MQuv0rW11v07ADX4heqcriYzU6
30RnXGgKW6Q9uARMQoKxXCmad9aGFkSjXjhHUSQNSe6Z4Q71upWccPaoP/vFlVU0G1mP1R3yj3Kz
rqXAxcmD6KoT5u3eQCA+n7mu1OxF3ZoaxdVfbXasIitDZJKNmIbQiaqD97G14FC3lndu7O53gYCo
j5XXWKz+6oAwgP5YYcuzZwfxPe+c6Gl45Psy/6tdrOn62cuAoshW1LA86ciqEUieuEGC4zMqXbY1
9Ayzon9oP6Ld4JAGFU0QhASRiDFbjXHPpseVDXvouZxoE2v+GSua/lpd9b29YhbVRu/HCB3lAEkR
w202TpSEOUyEZiBN12XZtrWj6ZK6uEprH5BgHBxUP+fuMxlwIq2mn3Th24nAjtLif2Fi9GQtlAC5
3lAKU0D3QkyY/UPXOrNq5IsCVpl3Vw7B+6DyNUr1NlmKauoa2QKJmWILbjh815TwpzpBm0RnZNz4
lVh3xrgXEoyXQpGCd7CMzs5sMewWg7y+KLldFSroBtbnZx3PwUNWezG4991jSTr6auPae4ctCqKN
NTDyKE/2YAaPP0rVOctJXx7Qhzz9LCIzughIA3uU6koLDJ748kQ6gEH/qyVTPsOojS6AhasHXuJ/
X+fxOpXx8Vyj6yGLQSPfNekApoBAs78vZXcw5wDogYZNBczGepGOMfeJNMdAoZWa8JBAWD2Iq1o0
jiNK4ZFa+5zcpkGiP6hULFL/NUpcRgkZdSTogOb+tYjofkwKLT86NDtcuux95DTVum2cVwK80t7X
e6M8issA30kYVjQO/CC5aUBqAO1ntWDsIDryPQhcoiEhpikB0ZFZlp5650dtu+FiCiPmaKmSdBSZ
yP+elBRdAAJQJZ0KCevcuivTne70yLhAUC3UCU1acj5/yOM96n+6K7mTutOfah+kjBaaeQoqTdUi
jvp5VxjRvlfC2ls/FfZqbXi8ACKYDtq2/1QfK6Cz1CPqk3SQOsfuqnyahqFdRVGaanMMdR+4vc/d
q/UraRtYJcLZaaNdU8RVrxH+qOtYcuX5sw2nLnVRRRaJ12kp0ZFZpTsbVDKMzzZZNj+caKz3YiXR
zn11UYEfh0bETA0O+0WykGGdXk80ldjNkZ5tbmJOaEG4bWsVV0evR1Qh7w9azf2qdZ3J7w/bSMzB
ooYX7kJKuTRIdk0DBtdbSDk+L940MReDxKXrkXhUQrtaPjdiWCPJu2f1/2PD9n8PqaIKx23gL6u+
5eAzgm/wGq88Y/tWnsWVZ3YXb8AituExj9bp1Ftk1hsRWH0ralZUlmdUpouz5RQ/emxqt88mMWJQ
tRgkyZhv8GlFFaXNpWOkwfh2/XbAeBc6Zd+49a3vEnMZ55J7dOpW2ehKFe9UeyDwZo/eWsvq8iLp
6BmHSZDcx7Hg0Nwa9lvc9O1eamTwUSRIbGCaFF7SJ4e82Ctp4BxU16OzafXfnWIE7mThQcdMReZg
LMdGeMmmxGIYhNbJNtulqIlC4i6wi7X6Rzt4UQgMNejWuVNUMBZcc1GZsb6rPMjmGLtLa30Y7ddW
Kjm0puq+NsAUktK+OMHJMowIWU6KaBJjrpF1TmyrPovao91zdpwFpQMJiHHi2lVfXDMwdmIEfunx
1U68bkbq2tjolocDEwQNIAlV6a+fq8sJVvddSuL82ZZVsbQctThZiGXEgk3RDGvS6ryj6Y8ypqJP
o3qb+z4mzuJPcGSNvYGpvOrVOHhzE8WQo1+3KDnzDsS0xtTSS0b49D/fXdcPCPsgR/x8veifd/ds
+vMOn39BqOPbp4Ue+vTiJZFMmIAqbB+erxlaFmp0KRm456u2geQuocL9fodiwTJIf7/Dx6cV+Hb1
eHePtVXDY7/DuxOjxfriHVbIuz3/yG56h0n9+P89PpYOnegy6n+/OzEbS5ad5NmgoqYPQszOkvRL
qJbG7rm8Rdpx1pdSuACGV7yAO5r4rnJ+zM3GvpEqe6mQIP6EfIP2YeoCsFTc4j1T0nluSskpw7h3
6Yzuzqqt7MyNyXhJVSJy/uhylwkisp6xrh4kRfsqOkVRAMbQMLp4jC9bSPM1AdCVyId2od8c7Dz6
8RzvKMQPeeaz4bQRIdcw3NJxR1phYN5jyGArN9/L1BvCXQe7r6VjONWGwup2fsgXR3SKYaaLUQS7
bR99Uoa4+DufFZwdRKco1Drvl0lr5f9qc6Nq5ZhWdX68yhBWxPxdFU1l1hCzaj2oyFzlyU5Ue2Wo
ToCbHzUxq6+RmSrMApnYP3+vr3agDxT7IppCBB82iElkuFP8s24yer8yOcYqdJoU16F/tNTq8Zqi
STEN4qB95JPt+2eS9hl5bfP4SAD752s5TIDxa19656i5aXrCGRIC6+AFZ3FlxAnUqa7E43vqsIwY
v+dCBYEQ6HW4+Gu0E8n9toTt+FxAjBAFr+Cmw+9XeDabUR5Cxv/nFZ4dON/9fpUMEopOlNOcy629
1mU/WQJlJrTNpmOlGpIGpd6Ltmzno50yOv2erLNNur0sTo5TuThv+PVVA12wIJ9jvko+OtCtlvYf
RtX5M6XXhm9hVh9Lu3V/4UI4UxB+YU/YklVma+bhm6iyP5H975au/KwtD8vaxLHRMWvSuwqvZ5Gg
e3uFusTRFBO6E3+usjb91tpbUmtvnRTrjR5npoOGQvzaM2p2Xor7nR/XcACqleNgIEqFLX+ttclW
9PSaMzGOUnLJM7VNhsOj1dKcWc+DYAmiIuVfUPNfTudBVRPvl5R41ShsT+ZFOqWzlWsaVfqtQBdq
HVT5NiiVgJip451lBzwI+GIJYVB05iM1qY9jZcq3UK7uot32Ig0rtrLecWtV4FRqizS3pE/wrMrK
UV2TRDLT++6YqQ1iyJ3ub/lpKEvRzAlx3xW9/BpejdG3oYGZcY0oL37d+KDlLUFIMr7xvusR5q+q
vIajPF2OKqoVtoHpk+JlxBf9RWC3+RKF+uTumKTPml5y5rZlxvdcGqwd9hfmTFTbBspVmMm/RG2U
avvshM5RzETzxbjZGCegWc2zeCrsdAOypH4VFST715Xm1VcxNwnHu45W/knUeCcoRLt+eBBDkSYH
uEeofkv4QMLfI+Rj1etcnul5FRCrp9B6JZjLVqotxyD43TYm8LlmHE0AChuE/cTAsFf/6Z4Gms2Y
Y6CSgTf+054bU6ChlSNupONblHk9sOoifm+lQV07NU9+UdVyYp5aqHs7rFbjd/YAb7JRhBfo6uNb
YyzEICV14rOWt3yPWcFWQ/hMpsJOYJoS2wbpfMkFJTD1onCP3JM12kfRO5L/Bofk3QfQVVdDq09l
HSfvumIH+7EO8FCaJmXtmK1MMBYrMcnIZQmUb8DhIUnJPLauu/ImBqYokPFHwNoJkmQfIz35aNTA
EhIdRQpm9MryJSSshb23em0irUQFO8Ahg094JTrRlnfP5BkfNdFUNp03T3FK3SJ4WL44pLT3So1J
r9bnJCCRa71LjRdyTGAlAsHONoRcAIL5l2JU31B2APaDffEi0q38EumFsTbdceLM9YgzSjyyncas
XmoV82gk1/OvlQV9SpnS6EpjzBugS99Nt8hnUZLJ99w3SbXoqkogW3c2HcpdW0caJzxJHuBGlmX3
KuZoxpey+058bfFYqUijbd61+tdIh6lgQgx/aWqiXnUcJEdNzsjcRb23CTCoOfuWli1svE/fA1P6
kViW8TPur491Sg6vUl3Jn43R1f/D2pstua0r29pPxAj2za36tqTqbd8w7Gmbfd+A5NOfj5Cn5VX/
mnuv9Z9zgyASCYilkkQgc+QYgK965dGD9WHlT9NwzIf0dZq1UaIpLV/6BjmwxMmfpCluzGkW9gNZ
PQ9WXVZtCsLpaznKb2Ny6k10HOVoCc/1S3u8r0U+bo5qJe1Jjjtelq07hw+Z8jn3uv5l7JFoglj7
vbNcDfhFZKC/TNcoLWdjIz4BpXrbvHMSC5dZMlA+IUczf0Pio3/W/Kx+orTqZh7sLDzmxYyOnr3S
gu8c5SPDdlQ76yiUNl2YliJmWV57pTahWJr2NJylTTZAEYZzOjdT3NqrpIapUw4IKJVHsKuMyL6u
QiR7H5Y2OQqtHuip3D6qDQpAnZgQVbIDJJALZ1iOKPB9JQR3CFClfisnO94VflNtqcmMPiH+uC6j
1P2qUNC8yvXJPEW9Fl9z0jeU9erO1zwe3zU0oAIyG4vQz1FejER0vTdO658bNjpHihkrFyUDL9lP
ih0upEsaOb+cgwg2bFPNzwmCef7CJlS3qKy24fsv+5wuNlXG2xNZ+YjeRwBjogDKI6sD+jH9q55g
VpKVAy09ID0hbE7Ip4xe9Jdqd9GDrA6Yx9rZ8//HPLmKaQ2z2mV0USdKBZSGRLxvJd5TaAnvyW2A
j7j2o7SMKkEfaHLalRyTNtttN4PXThfZS60k2TUCRrnQDtmS2n5zhUx4OMfzYoWvu5sJzHekW/ZT
OA4UsEYZBxOjtZ/0YnIfUweYC2PS0tiWsvapZ1+lRQObZpzEa4MCkLMGKtut6xgJ3qR+04r815W0
UWbVPY9DuQRDEX3xxE/DLupPTmnne4cCt7U0+0F09JzOJNnLr1UDje+qykT0JZ7UvyjZ7x/DpCse
RmN0FtK/ydF5ZychHuC8yx593fwh7ZaHEHDUVDa0NXzPPLc6STu/rS2cplm3j1Fu+RSbJOfn21EE
cqYpFGxb2eXurN93J4SLwM58FzDMHKvO+XV3PVuppdD9TQOVSlyJ4kflaBcissWnKS6slZ0M6tlv
vepYFZBwChElr1MPRIE4TfGDavBl0g7mpTP0bNWZhg8FaaAc5NW9yTpl3Np9cvLszv9jUPqaqvkW
mG742vcmhTe2/skfKnjI8iQ8V1pHebzqF2sdhfR3xEkufuRq32OjeAIVl70bAX+WqAvlGBuTOMNO
QeWoGTafwcrvA7bR3zW//JKnmvmq1kq+cUuC70bUqg8imKKZzNT/kijBWrrCfBQBoC+bl4Lq701v
dsFBpZT9AnvUsNS1kS/xaPaQwiM3t1cm09kbsbfjgJFIsqD3Ka/bhZjG9ItVRt/KrPG/EUl4KCDo
+FHp01rlZz9ceP0Z0pMiXnQ29DdUjCwo/diYRVb/8EL12uRx983oox9TH1o7xfbERnWm7NkHvFeU
z9BFFM99XXEAHX1tI239ZNYXCsd2eSGKmwc0ksHSS03CGL25HIvoKcxj71JGFijm+YpK/AYp1CJa
I91XZOsQ9mz+A96x1klK83jl3GhVydNttPWpS0K5L1onDuRFpLs71vl7ys3Gu3qbItcPoVhcx0PU
blK3VxaxkioX3xX6MR0ByiVwNH7t4zfwx863tO78JZTo2pl/mH02oYNe1vNAN/6VUYf8NbZFvA5q
zgH2CESlVFHMo6jX+TaZJRUZXfipFEm/idxY3SulhZJKHKY3j6G3XwxqMF+j3Ax28La6gPfs+rXL
tGe5BJRE2QJSPyBnTVNvdSWC7FEnXwQUE3hd88kBk71T0qzc1I65c7okfEOJQd8jdCXW7qBaX2x0
rCMnH9/9ejB3ro6ei7TX6rd2iNLPXQsdYwf8aKt5kf0lzTLri+ESURhS1dlWnUg/j+k3OZZQ47zh
WG3sKuST30ejWUm7ZnFQjZtMJ+Y1hG8ElJGP5aWJ7zirSIm2hp0qy9oKjWPAWeIor8q5e7fJATOs
/z8uwvRM6ik6c/Vh7gDS/oC+wLIRUPzJpo7BKVdRafxhyzNRXLiJeEumAMmv387pPIBuhAsbuPX9
g11vKbkNg/b8we4HRX7uQPz3iT0uG6qWl0KI99xq6sdqrlx04fA5/jZR9d48Gu50M5FlqwkiURWr
cKwNzVFblXqRPQaFZaxbc4DwpPe8TWmY5dnjpLejKnY4qi3/T9Li/j6wvfKYFWG/a2BfPVs+jDpt
UpLBUAJvncBRfQ3jBk4Avw6eM62HuTdmMxrr6gMwgOJS24a6sbUeveHc8jlY394LddzBkcDJ1Lbz
i7TJKz/1rAOVQQ+yZ3gxKnFAnapzQ0IqStETu9niGq2pIVPTVTiO6jPF4MGhnWoArL45Vpz1wiUA
aPEoR60U7W8nMrKt7BqJK07lWHwr6kx9bkzEpSFbPKWBD5uyHkdkdK1ZbomuaWpikZexfxuNxLRF
rNh/InsavLR6t5Je7sT+pTbZx6tUKwL8gmtmtCbyhAJS1LA227fIrJfJaECT7RApnMy+W8tu1ybf
qY0fr27WJ485Z0+rTQGJeqaxLu2qhfeSSVnMl4+MyU6FpHTr2FbzVLtEgc00Ondq2j4lrRWdex7+
ckw2gWjrdaeH9dq2tSkFCN1dTctGThUEyT6P/OwiG82skpVa2coK1Ex+s0XtlFGtFIQbNbaBM87O
0iavqOCsd2pHgvNuQ5TZX8H2oqGLN5TTuk8HciMzB0/mddkhpqhpm9K/Mg86u77r+IHyXj3d8H9G
6YEHhvsjrvyfejeob1mtTMCSmvDSFo27g7c+gmvRNh+ERv1uaZTVmxaXEfmNqv8BltcyDO+nUccv
8UteqyZPqNG+NW3mwFDXZ49VgmjsB3s/D36wEdtACadbpFb4EyHfRn/wwDNTkqFOaxNgwbmYDA1s
ZPwDsY8RVpdxPMqrewNBb7bVko4qatOHeYEmZB9C1eN8GRv1S6+TIa44Kh6lSTa6Qp2+tN2cf/vJ
0bvzUGvVOlVNf6dQjbbVNLZYEyHpd11TFLgDVVQXmyB6D5Psa2R7zYUHd/RuzlnwtHkLfGcgNJw9
yylT1egHUoZiKZ3QQstBflHtQRSWZ8rIY2MSVBbB8Wu82rGprbJkbC6QDKc7Ta0y8AuGfariNN2E
9aA9ORSJLQXlJJ/F5DwRZJ+B/Gy/SFotfCrZI59tSGga9ZJyx/bJbHiCZJWmnjSIaQ+5qwS7qVKn
SxnmI/q1VfAmBKfk8hO/OdnJtEpSAHEjkI2kYmUFvDU9BXOZlNdRConqLX3ZAMmLQTh002qES/DX
iFxDukuf2xzZ1xX3cRT957Exs8dwphDXBlGchry6SFM8m0AgWOdYtFtpko0w9e5CrGAh59zt8kqf
ucpvNjxurr/Xhxpse1tQzYjTZUlzccO8OEl/dYqUjW9NDUAsw9taBLaOUxVXCLkLjxB8F57dxjA2
4NuSKxoxs7A7/HnFaLUkjI1qfuaWiGYZwcrtqDszZ9VHGFsgMchmthCtbpONNMZa7la3SzeAOdsn
mjYe1RFROV3jPF0EXfPcixQkuOkTrM7UbKt2AmLEoTT3Y1YjeDxHJmMYGTeTh4RpqchQth68mGqR
LW21qT7FFI7DE0posYeYlGrOnK3yuPXnQ9QCYOG6FxVUYz4S1I47LqwZ8NFXSnTgAN6sZNcJO39B
vYRyitOsf/vt1jmgC92BipkiNNB0mt38xvYRk8PNYzVpl6vZsxu4lj/d2IXY4ASm9JS0bb1VUpfk
fjLqz5Ft148hv+B2G1rV0tcpCuhhJDjUXqo/O3au74rAopJ/dnYRHXrOKe2ZXc0yK5YaWLeddNXU
Nj10CnBt2TWd1tiMXqXvhENKCNog9TkLYda0PCt5KwNOPd2k25/amM0w/37tazJBJRG22nfkNtlz
pRCgE6tYuIS54kVQbzlm5HD0RPm6SbLqUVEac9l0lJrXcQ9HU5cROiQJ8JUi8nMRdsQtYncX1IX7
k/zcqz/E1ecys8qlo1TmkwFKbtPCo3q248TYd2Nm7JAj6h/kilD95JBy+bCZ90P4tS7YnfLsmmPH
txWrbLytaPZeuRxnkkITWNRennH+3Snog42MWHUIM0Lbk4W4MsTyhTnk6ACN2TqDfwj2dMUos8eo
LYvXqqteC2HoD6Pf56/cJZqyHPdPcnBSCqjuXKM+yFGna2L4O61+J0fJelSwO/n2Ro4ShrU2DbHu
oekewNBU4N+N9LMbqSdr1oaxHY4nge99yk17phuNugcvbgBm9prP8bylICyp+kVjOO2PaeMHSvmj
TtNhYRpQYqml+Exph3fylfpX03bNuE6L1EBB9F8GPnTtuuG0RXGktE9RAXeIZ+SLbDK9U9gShoYU
n0NrbHHCr6LhOzsyCJkH8RPmw7dUcAjwMniCqSsSlzgdrF1DXQ61Lm55yUgIr6DZtre2OXpLHm+8
7XPTUWBwtDUXHrnBQKdXGhEP99Z+NSI+jBIGz68pWkRmYJ5E0/gvfiDmL4re7mU36716XXcWUiSz
M+oN9nYyTOg25m7Yec7BGRPztpRTet1DqHSvcurEqfgJwqOlM7vabSeWbH2Qd+Y8QV1kMCWrMuXg
WRjKYLx3GT8/zYpzwxAugCQPKHJEkA5YqzIZxQ+11J5zsoxf/R6iet2xvTeU5RCMRjrwWe3UaA3x
9NHLHHgCwxHO1ngq9gNIHJhPNKVYtnV/YKvhgmdnVHPMdKtYbroqEj9/zuZmJLNApuFRWlQ/OHnO
tFcZOoeh7Z119FmnRd5RPq3afoZmaifUlRyvRyLCRQ9fcdP555i4/LIyB3eRh+pL4lB9ZTf830fS
Txvbz+ulpBGSxEHxXADbFoi8VyWwVnVq0BpL9TfH5M9zE/0ieyohdJDXLwlVL1cNzuEDKqT1Ksgd
6/PYF9+dzMoeS69RHqCHJultCb5H6G/M0chHssnNtyzsvlu8Z595uHQLNwEWEBtdtISx+ZqMgXgo
KGJaR64Lkthz/F2siWZfI0uc+fBNjmgaIYOkTie+LV+0iR9I9FlQImz7YGOjVMCmHkphj3+MUSva
LtFiZUcA8NtYQ2yemRCQV/Ch/6plgSEy10vn3RxNf4sETb61q7J7DO3ynPqjjjycwdG/zv5SW5hd
CDqHVyeuHoUSxvthiOwjJN4wQs6NlV6C8mtRhW2AcCv1okXU/xT6RjXU7RBV3qew8MW6NdT66HKA
uATc4jLu2GQZMDhs6sQ3L/XUBUtBLJJqoSqGKdoLk0XbJQ5ln+rF0LrpqxY0MC2URb7wnbLkEzVu
CtV9D+Ha/ea6EcwqgoIzHijx1q5hRvFVS7x7NnCt2gz7vwJr3NZBReKuM1763PSo0lMeAzvftSZk
C6MD6ciY6EjFa0RXstDdJnCSH4uhGXa2qxz8qcjX2ugdp7TpFypBDwIx3bDpI8PeFH73KXTy9qKX
brRo8jH6Bi/T1bUq50fJlwcqZ28ZQIO+8ZS2PUD9evCob37AIVMXlPaGD/kILj0BBjIEYfwoGwjK
tKOSwEo/mxJFgVYsc601uR3tLJxRO6ui/DS45bWyc6LxRf1C+Xh6gdhZfS0U7Q2WQudBj8vmPFr1
VcRAecosjo+R9yNWu/ykQjrhxcO4DxzYVYD3F+ZJefA7KhVDO/ssQGVswaZDzTR3ldG+zJGtJwS6
xUNntxSuK4DaTCWOVrXahUfdQ5W37Vw462fE4QxMDD2u2CJ8T8oQjNQIfYG0y4ZiLPD00kX2vbD5
wqY/h0V7fB3QfLpUafzaakXzQKCVb9IkyPCJpn9T3TxeUGSRbeuo/+6SCXnMgGWfh8GhtNEMoyW7
jeLE1aMchDRePKKLAFx5Sr4R1sdDaNa496KkXNz6ke4M6DXrKaC6vF+Xg1u9VUbcrZEnLbeyaxs2
jx9Pg182mKh/88pxKVrKQImyGfnxdulwaj36JpV+yxlUcUwC84lUsLIMBXKYITruzXitxti6uBmo
VtGuTc/4zrmuWqhx+02YVn+d2oy0UwHNZx19nmq+h7GiL8cubn4K81m4Diw/SeidKtJMC1io+tWQ
UDzTxSkiNkrn7xDwI+DE1/maweR5zecr0tDXTE8rijgxycG+oFBKCH4rZVfVzexB0epvCaieAj22
lzpRe55B0ELJrhMF03l0CZbxnHsB8ymesq5YUgZhv5SFmi0iYAIkzlGnm+bmrm+XJgZP3dD+ejfd
3e6+Ho+HvTHy6r+V9RyYssco/Vn5pXsYKrgf3Q7dIapusl1kUmFFfSaVyTXcZBy5x41RGtVlcmuH
Yku1I4YTXL22KnYFW/Vj7pKXC/n673iGkJwroFKA8HC6QMpcrP0oUp+6KXFQfxLqS5k+1jUb0FlG
+bHv43jXm3W9jwOvvYzRnHzx0vqz7udnteKbnqTDvtOAMxHlMpa2Y2RXo7PMXedP6g6sdLKsCj1d
a5ZT7TWb1QB3z48MgcS2w76UquW1rtb2D7fMnrUR+aamUFXkhJS1sOLyJ6e8h5Dfws9Bzx2KMCmg
aIq6XT22Dy5fpW2iu2I7WO54hd8yWMEBrb+rJCh1O4t/5vaZTBbQcb7MV3tonc9OCM9p1WvNEwmm
blOlbQHWpQYbTRiLPVdzLRqzW+aNk3yrimEZFnX6Qw1rRBDyKH21gQZueqhPjtNkwNJigeUNPaGR
0x/Pemu6L67nafxkb4hyVV+j0KK801URaTfFTZVeCxJ+KF0HKL7V2ADhu/gIFXG8JnIzPmSeXS56
y/oWa2XwQiniiP58220hPfVeOaNDFZkHf0FjAYAwz8anMTMFZT+1uqnzvnuHF/UgPSK7nWZ5nOxR
F02x7YZmpzpBuocTwt5r5B9O/C8TUn+tfYF6wltFEPmvu4Gg+6hH4ykn7LsYIs9/sUyTcFA9HGbs
iTBgCK4G0IJDm54jgHpU1NTturY65S3gvVzZKLHuebgob108hQu3d0l/z6NN56I4Y5kvqjpzkfoF
m6KWB2kNpMIwe7HvOqLXk6vln73U+SFAml4rLzavhRF+j+bfXJJbixIc9ZI6PhgWPNXeI+41boc+
yZ8CfY5cF13zlw15VhZ12g9OOT8qNXJeK6if1pqWfHbHulyR9/Su2dyAWYZJldzRzrcVXYHzo9FW
Uw1mKfRr7yodPc8Gmh+TxL7bSmWwif7ywzKvIt1S4kpX97b2bbHURlynuwy9INisBOHaLcr8rAQN
AgRTCvFTb6QnUBdfHACT58iw1kXYPENBHS31ST9NjXc0M+K4judq57JMYEofQ21lte2w89JG36ND
Ml7KuYl2+UjIBZRBtCsDL1qZdqe/2yN8+vUw/KQYbgoFJ3ZorV5r4u2LpvWKtYAgiZ/LNJgOZBCW
oalYCHiVxk4dAbGlla0RqwmcnZ8o+ZKPPN9XLf0Uejo0MC4iMIZajqeJYtVlZpCOjm1jWAkrIUKv
jg4ldV3XL5K2e4YsKNtJ272hKuxvl8bVxVo4wliwGzmbpAre3UYQbHHM6G1mo1z1mWVcEy/0NiHF
2X5mbclITScKjPJdYKF4I/QKxp+oPYvayJ5hVGBf7apwLenmsJc2LQP6ArsscFDFvXIUcH5oOmGo
aZaJc58Cg10yahNfVUUZD6FZTAfw2Lw7PhmMiKL+Uwf2iI1g8klpSDsIinDXPQTMu6wa3EcV2VXV
0XsOPYYNUNwlVhpxxgmjbpkGWXQCM5zvo4mAhQvMY1U5k74yQs+H3EU8BUTDPcsmhT/Fin1uQSj6
1Ks9KkVQPLKXnqudkY2YbHZNAejdVxshAIR+QzZ5EHG9or5GED0xX/j82GB0ljC851e3mxWuu1eH
YuQrkc/s1lTkpVcVDGHrcfaSA3HV+A9t+ZfsIECrrkmYJivHqacrDFPewtDagSyLMV1vNtWyt3rq
muBfcZEDnBbMiwVEcraUIk6WqpWzAVa6+jR4TnXquvTXVQrVwroguD+TXgNSlj63S36J+Fylar9J
eRKeawudaUW1ym2meT5VlTR8DLx91zrE7/PpbNU2D4AsfmwrJeHrz88iO1gHpV4YuhE2oYSktpxH
aWvdgkBjA21p7OockxqfJB1RXVB/20nN81VRjQ8ddEBXFWaDpeGHwWPIXW8JzaVkCwWs+cF0dQET
nfjSNUJbwSto8pj2zaNX6tm2jc3Pfdgn57D/ThC8fki7sdx4rg9bTIQCUeNDuimv4FSGJkde3pvW
eRiqYSR0ivzIYKs2QhMOfNVK+tmHFeWLhbzFwjKV9o3fe23Zxn7wXLk1Cnpx7V9slQ9FlEDaEyVH
u0MzWe8sHi1zVzYCUg+qIL1iKBZySB+IW+dipYhUvxrNUyTJmVQ7RZ6HN/jG3aQSjttTFUb6YqIg
hFOvPof6ENaTBEuyqUKNbUFodxstUI0bgVPddojEDjr8QjOFk/QT6FrBF22fkgIegTIO0lXnaOah
jajX9wBzvWih3TxxnF6oQ1a8wPy4BiapPM4bdb9rtHcj9apTnUWE5+auVWbZMh5FvIHABY2VvB+U
NaKyyjYFpvvUmMVflE6AEcuFOPBdixaCTNWjVSTg5bx02lqeD+CqVt5CtK2exJgtza5uXoJxrF+K
zL2WkAk/lIFSv3iGsJb9OHb8wtJ1Xc3fkqKIV37rP1hFKc59OfoPeWx/h58zfg+yuN5HalhSuBEk
73ZCbJI4ZLSTowl11GDkSZXJUV9BuCpPlGfVNdUnnh87aR6cHpm6sADZxEETgOQUQt5ABtMyUNCj
HsJ+tdIEAm8d7nAqquzXrCH2DdBMXblz1xpVbVsWPN6VxLFeM6qUgIRq6VrO1b0+2MLw3a1vczuQ
wzztDRh+cWaH12yKyQ/gSWOppB8iSNup/5JdHfHQNcz86kY65wJMugnt6G1UDZKc0E1Ybm9zh8Ff
QfijbqWzQTHFqg5d/zaK/F+3ciiz30lnNRKAnvo5DStfdwqVpdm2yRbc6M5yvP7SB6OzyaKpPLnJ
sSBC94LaV6+p4mWupHnJ6uGN/Jx3LmAW2MHwALu+MYhL16Z7Stq9o2MosLFIW6t9rSYqs26m3hDJ
gwlSwVdLPYK6NDePZEcOrkAFXPrndZSuOD9HWxd6mczJBVu8iDyxGqfI1pG7yLThr7y0+q9lGeoI
1hvWhbr0eBfBG9WSDrt2VvLaqUiF2V6uH4ip98vYG4L3mtDxxoDnYCNHtQbZj7ZKUReZRwsTSF9T
9Ncgco237mtTZcFODwtIywVhuziz61WjVPUWNDPPLTeYxoOHTIW1ji3n78t0vjS1rNKXfzj8cWlm
WrlJ5mqvwHpC6D14s/nzKFoeVwo0QG8Gn7ZHP0WIaO4pljAvcTA+yV485cVDBTpP9sBYWScDhZ5F
NNOrTzUkT+4wwHc+r4pwqrGZ2bVWsa0Yl9FXfzWmsncUSg7vZjb85SH1AVPOTnd7asK5GI6Rvfww
UASxukBnctzenaUL8QjOOjZc879fzu85MFq1pr0iTLChvnv87E62v5paT5xGLVfPqk64q9MBDsac
kcMRsoloVhSSTTXLCsmr1LBmHgwEeycHRSFp035fpcWcZO6RDf4wIJ3lKKy9iH7MK8tpaDEH8ChA
ZLGeAFHfVm2ILQN7IinVLUAyr5Jxyg9FE/1qqA3MD0S+84O8ug/c/e4DH/z+A5f78sDNILyX69/n
ye7d5/5K/4HLh6Xuc//xLv/x1e53cHf5sHwTKH/f/j++0n2Zu8uHZe4u/9378Y/L/M+vJKfJ90Pr
R/Qdw+hJmu63ce/+40v8o8t94MNb/t8vdf8zPiz17+70g8u/e7UPtv+Hd/qPS/3Pd+oGYc3u0CgQ
Ux7Z2kXz11A2/0P/j6GkCZmVkyO8zbr1OzMp/uzfJvwx7d++gjTKpW6r/G/+91e937UqUKFZ30f+
XOl/W+9/e30OMxy9hRmzO7+/4m3Vj+/Dn9b/29e9veKff4l89XacrlYl+s39r73f1QfbvfvxRv9x
ihz449bvS8iRdP6Xf7DJgf/A9h+4/PdLuV4NdW5tfB0VKzp2Sj8zJAI2O6a/GzmSjGN10I2rNEuL
vGrkhLuv7dfxUQ7XJJD2XoosmyGCp8LozGXQWNRWtZbyWEQpBGrt8MIpGCLbuZeWFEACY5Hjcs4U
mfaB7PtPOS7tPjxRm6mGEUvaZNMMsGXYJiCwFrL9E3TRF0g90kvlKuleuB5C3II6X9dObg0Mlem5
zGEgnb2MJEFJTo5GjgKcLVBPN5sc1hPzRw+AishZB7WMXKoMB+qcS11d3xx9WCVXjRW58CRb1JcU
ExI7nOzBYSKmugkTtFxd+G4s6udFdTEJGpC3j6numbtj5FSXSkuri6Z1xjYwK6DrcnZvNOPOr0A2
/DHbGTyAyXn3GXJBVpQTG7tElshqH+9ryaVDYTQENYPjbb0oq7pTnKfQ8v79ktItH8Rw1tlY3NzM
iSOao+88tR4oYkYvKLCj4NQlfUDqcyopUb9d38wq9VfTKLYW/9cjoNzgFDbwoSx8i0nSKP3uwxU4
EU/xzEMmOlAVbllRdJrD9FE4+7JywlvH0yIPNMxsL4HjQnBF8Oo2Qxrv0xRnSpYkPdr1H3Nuns1Y
r0Wa5cePEydtDPddrDx+WEt2rcI+E+m29lpjBRCYI7Q2qSJ4iLoseJBXgL0CdFvrYOsDmSWvzeh9
QPoJb0rOE5Wls+t95m0ho39y3SQlbhqZB9lMhM4OKCObB3mFYNq4z5RsIQez326y65tmkFNwwoyC
4mjEZpVF76nAy1AbCyEe6yr9oVcU7UFae8Tk1mBqjaUcuI3O7vJKTCohbz04Sd+7Bxkne6OUUHqA
1/jlex9NtPAZkSGdgO2/DBpTYe5M3f16t9vgCXX4tPKCLI+vbuXI/cU8NAxB1QkoTOa7/n1ft25O
qR6lhu5a3oTlBDrvSJ3BsOX6B9lYReHmi1t7t4rExlpQE0K0cPbNQLYgfD2ifDelQvljAbMqCRik
IlVuC94m/bFgPcD1qsDQsNJhRj+acxPHZXeUXXl1bz7YqNODNpaD2PI+8F8tcJ92ew198DYF1HY5
B596OGUcEVFA1rNrqIb5NbZyTlcxghJygHhbggY1IrWzViW8tO6BUoApX8g+2NNfRscKXxBaUDfS
DnrMO9xn3H1rKWwpl5Fz7z4fumUwUI3htftJTT4rXU4mo7RgcjPj5DkCoLZ3HYIGKp+w96o3dtKD
Ai6PM7cXXp0Zxp4XVNeVdloDqXKg8J/hJP0MJ+lGQD3lVFIKJy+lsZ1H5NXdR05pho0zIN90d5Xm
f9eNJETlvlKqTg9+346Pk2ddzTYTLxUH7kNp6vV6rNP8a2BapJQAWBE6GyF5m1NQauJ/qiyAq0kF
/Vrctv5Cace9BBtLFLJs2sb1l5blZeu7TcKWc6rq1hn4raUcuMGTfc+Pt4bLR/8P0HPQ9ske5sVv
N8eOKu4mgjEXgSv/4FWed+DkauYLeSkbuNgtIAQNmvY3a00V9FDp1sa4e0J26iPDOfuQN0Imdm7k
dLdqIwCWhAVKuxlgDM0hVFenoEU2J2oe6hLeZ3klm3LMqLbNTVAdfvNrIPl9lQaAHGByNrfSWTUM
5KCTEE7U1mkuQ56+xb7nQD6cAjlV0hHdkL9tMamsixwI56t/smdD/pb+XiPpXwhblqfWK5Mz3P/J
uaudVeMR+oTU65dJDk6VmMCTNFq5h4T2pE7uKBbSpxEgqMl7ogyfewn1gfNaWd820VZepp31w430
YvuHTb5U/LOEF/wkrxVCpsNgZBDdmd4hm5vB1mCkvPflFTrB6JLYze6jXem9w7+zDVboHxREn9B0
n31uq0qr7Ms5sulHSk+WcqSqRnVHVrm3bO1qmmH51hJvDlWA7HYamq9EPVq7K9+CIFdRUBfg+tXi
TUNC/mIJ+1nOiEs3Pdclm8bSJFprd/zQmJRcH8M89I/yKhPllzFw7Y3sibHyj0EDJJmH+98u8e+r
u00AM0VgxEd9Yh69D9wmy3Xkih9erqVaZ5W32cyJ/y/z7s6/5kYqKhROtFHDqNhWkxk8KmoNC33l
pZ+I3n22BlP7ibi2Z5mkft0gfk6dpP3s9QkpnbgPn8LY5TfTipWj3drp8cM6HaRfx1DU8N3wIT5p
auPshVISf4J2YNEinnOKkJcYzx2sgJs+BnoJFsGu3+NE8dYpbF0Lh0A5CdMsWQuj7E7d3JCs+7O5
26SLpmrrpHaV/d0uJ9y70k3a8tKwd1PiodX2L0ta5fTnK9znGzHpiDbLrr5lUQiVIu7gwEq+ld1U
LbMHL0sfQM4m5bLLUbMIQtS2QqOF52tAgUszomEBqZYgcf4vTYFeL3qvFtzeCzkUCw0ea3lZBhkq
sBVhtT+MflXYa0PEoNy8pttEWqLNJQfhs2w6EwIJtO4fZS+oIMC5e4jZTeAROdPfHuyawD9qyHtr
Vd6sSDsG5/r/kHYeW27r0Jp+Iq7FHKbKWZWr7AmX7WMz58yn7w+Qbfn4nts9aA+wiI0NSFZJJMIf
pEhS1aZM2/1iXMsg0pnheZKCSKlIksH/Pefe557TCNkl2RDHRrBTweqhIFQar2iFJL5WvvYNTnS/
Kr9aKqVSNjnsKMgw4r5nBMU6RsphKW+D97tiMaGMG4qGe+x2HxUN5uSzkS5uq7K4D3VvuHe7D3VP
LjBsYr82y7mvt/MzXP9x4XLifpgT/GL0zAk4a4VSlDp+Vy0btErCTn8aRSPCGO6y00Bmy9xRsa1j
1Ai/28LoK45VoqNb69FVtkYlf5E8Q8ZcVh1O5i9mMAojIfW5ntY9/JgGJB2QBWF37hbGyu/scJ9j
dHHKHFS4WBOVyUpeIiw+NQu3ANkJDbXetFM+NovKUH+m3trvXeXVEAkNhom1iqyyyw6baQSElyjF
kwvb+OK3hvYycei5NBLH3IOa0l7C2nFRuw98HKdLpMJUc1ja4vTVwvJ1bxnVt2pWXZarIgamMQAE
1tX7WZzDysIMNHMfte03WevEma3MjaDu/GeuGPPeXV7JcbVCqfeodKXHMRkq+OvMpzQ+h6tZA5iR
sV6Drdl6vredq0K5lPB011Pb4zY3BuVybDLtMMsibQA4FcJOcCEDfzSJ9gKtj0OQ9T+vZMof2UYS
feSFWu9A79QHXUVY8rfboLQclNUiKo4ci4RHGWqlK2GTcXRmq7mQ4P/lTyiTaxvmnDLqQI+xLPyj
x6iVR8t2guNtANlyH2XOkbte/X4bU99wUD4H6dKKyu8cpZbPnEBVz4qSfuasvz+Zoqap1rgDMomV
lcgoK716LqJuhfT5/CDztWrGiHiEIiUbFctuHvWWrXvRXXby/VQDcITX9+0F3DQ7Z7kFt98oy+XA
VsnCTrziKJNBEcx7fYIpJF8fhwh1P7kcSyJc7fTGe9fUxtlRgMfKqhMgqjy3sHJktfKcZqGaiXPO
A0V9/9mn7zXjrGTojPuVZ7zf+zCJjR90Hbe/EE3LyEm/ZmBwroUoOMLUrqGeWetRuJfeY7IhMwt8
EhJcfmRVFjIlNKPnEXTi4R6SV3BGR5vNmfs4nB26Bz9H8vf3y90ydbjm/uiBdRVvQRajY6Kgnofb
wVfao8Xas0RtQG+P+ljv7CGYdq7WtsjTEkp124C1IuvyUkZvfWR3u+EQEShu1azDGfxz1xb/0aFQ
4XwmkbLTOpYQskj7wAd1JeqNqui3IHSXn833xL9is+jR2Z33s7NsNo1U32rg8v8e2ko9N8Pb81/D
llBfdsaEfiNkr3SV4DjzoXXewJPWxKTTDooPzX1FFNl5Q+isPjcxloHOmOYfuT+VazeAXs4SG6Hn
Wl04haqtPIHMxwo6P1oCuSmvZGwGiA6sWLTIovh9JavIpNHsWSmyPIN48BbDXmXOfEKXunvQwqx/
0DXLXw0Djjf3mK1Wwbkp/a0MDZAuUZkVkq7G5I57GZRFjDDE1gbQIXSuu4d7YT/HrV88gM50WCpa
kDiLpvYA3POCVWyr58wCzQbFdBUjr7krOa1+6xo+oSa2sBwWTszwf2FX+117NEV1aEGwwhD2T7LV
dsMvw+RNF9kVBOw1q/XqQba5ZrntTDt9km2R0i5A4KQvmqd5rwP2wyi8eLbyEqGU9wBgszkWPohU
UcuQNrhddV6KCYHWN3vZMFpB/eDVbrdDSYv5iEi+N3Shslc1s8PwgjSZC44t2HQBwJR7rhwdE7kq
CcNb71tbWAPHUAxtrQSBv/GGEB2CNCiuslAtrKHmFgNdWcXQ+GdDUzZI06hqsLkn56IVy4lhFSYl
0nO/R0lGrbgGoe6th67EIOh3g+xhDezaxYqDGJOpbGyUtve8jr3PNVxjhC6lKqz2sOXCK1jKWt7r
92aMCxG8lPWpbatdY0JeDpN5W3D+j8pT0D/4hs73TVwZyTnGA/DKmfLPSOwXg9j14Q8kE0RDX7Y1
DAbApOwWr30lhacfe+gEIkC7H7zWeZhEASsXF+Ca3bFUi5yHMLOcB0vznW07Js7iHjM1RTvBcDrK
kOwqc5GxWbS5HoJRZDTZqAVBdHuZe+z+Ml4P47hHm+bohU6/h5gNOT0t53ebKfcqMzv2I0XVRY0K
2r75OPZK85yYzjZQ9RmsSR8cUxCmy0hWTSdZp13Q7GRrVI1fYl8c1YPOea349sostFUQvmdBiGkF
Q1eNlm+Q5Yi2sjrHFShKLfTOsqrVID6V/D03wu7Ckyq9dcKfBeVhlBrWMqs0LGVR1+D5ZTV3EOzU
Mdw2K762dlngtIAc0L4pnXzLTdd45rCBOzlCAv9ENvLbCOJ/RSNwXDpYfV//yjXRCcCLhdw8xeWd
6eMK8q63atXZOPaikFeyiLCiOjpV6FdooNOiALda9EbSIrhJNambJ8Nr4/chab34pcy79r1Uu+9a
F21cp6oey0HVX6ClA4+sG2aKUWi8jKA9VoE1+FvZGpms93EtMQBgkDzh/H1MfGBSiUiu2UN8gAJ+
kI2yf1x9S11WQzISlvGnoFZQuBbZSomw/4ywvGpZ6irlp/YkC8hXqhU+DVZfPkHmnNlLUhG7nP0k
Xbopy9XcNBFG/Z3f9sXWCC3rojv6dz/DkGwctPQ6FNwpmU6ijg8a8dqJQjaMeW7vgzF7be3qV0h0
yHO3PNd2vLzld3ZwiMP53EmJUiE+L6/uRfsfsSmz/l95925xzPe/UNpxZaZBAlbaR3FnMmEMC86p
3oQ6ikEU8qovOSdZyPpfzWBBo10Y+ScZv40gu/yVd4/9kVOi1bHh9/BdUyudSQYv/Mcr3bvIq7/f
TW6yNzQyrUMZk/f5v77efWyZZ4SKta64q6DUjUfAcnBRleZbm5QbS2hLyzrSJhHgYQCN99gwGngY
/VEXHTsZlH3uRe068aEsB+UR4KD13Df5N6WwhpOsseWqb1ibWaue780zxiG7KCnGU965Gi45MDUm
O9bxN831q4zJos8tRC5dvVjLaqnMYHerft6zZ8v3v6vDN9DQEQw1rcMrsMg3pjd15yRpPHgqUXBQ
hPIrg7JxDUAonOsADHoQXuWVpfO0KbQOdeR/N+Ayxu6xb73LuD1nMTIUIkVLfzQDB0lyjKxwQ8Qh
Rp3bnGLjIAs39DawzK0nDgz8bynGJMesTYujM8aPkWll2/h3SMYruw7Lxd+XI4x2onzQt96y/Y+k
36PJ2P8+ZOl7v0Zvy2ALyMlda4OXn5s06hFagGlQwjFZRHYffs+BeUIi+sFf5sNAG+t91op25Wtu
ei0KlAQR99N3k11pV5s52sruu3IJdd/j8KGdT6EJPHtTh1CJnMYZV38E5aUsjACAet8aPnAtMNtg
u/X5dG+ekLjvFp3Px4Rv8pd7Q4Q8LE5seF6qWfHE05bbMXKksgZTwjw2xfxJ1mQxlKb40gz1Wm+m
4knG1AghmHp2+XET8jHN5qg2Wss2U4SQP9G3s2J0y3ssy1p3MfWA1e8DjclXX8O7/DYqdLADNLl4
IceQsdxDW9ZPx3gjY0yOomWlR+0OnZFrUU5YfGCz9NR79nhGN/Mcixo0+eppQoV/g2javJJVWbCH
/x2gfMzuJGlpY3lXnxNv2UmGWtjWW5QN+mWNMDQ84XECSeZjzTiW+jUFHW+Wc3RpRU3G9dA2j8wd
DrLmqrMJSlGfqq2D5dZCBm9Fo+pXX8cqzOhQmpOxcFCNiznFiyar47XtKdUlKi1OZ5Hm3aWOZlz4
f7sAnh3ttbc5QFF7M/xnKrVlhhgKZO7ePORmVHwJK4irLqpUiB0pyjqZK+dkolBy8BrV3Dpsijz0
8CFXSLCo71YRfeWEq/7hxFscNYIN95l668Cee+g83V4WVUDM7jpvUTA3P3Wtd5CttpKgeJ9OfMXx
GrV3KljIfYrFzcrQa/sEbf47kgohBAoNS28Ruhf3mI2S+65QO/jmZMi4Mk5lj5b1r25wN/9/hvuv
V5Ux8Q5Zd+nrAKR8LY4vW1F04uRVFpCNVjGA39M9JDMCfdI2na7yBxW5Mib7yypE0Cfw7tZe1u7j
wpLJ0QLZFtClDh2wcmGznL1UfQpZ1PmMlL13bThhm5q82hW6Gl3yoYX9axn2I7tBOE95PuJK+JAu
sMWwPo9W9zwkfIOVsVlaA2ecrPKPN33VP6RW5eXkZfq6rkyoMkJZVTcsCnklCpkyC3XWTuxaR3P2
Y9bL6codDZnrMey/QlY5VNAq3wPEjbbwy/tdFfkxNjbqV4vv2C53HeR3Cqd4GyEgbT13ntay2oxt
v8aoKd/Kqj8P8Uq1jHgvq54uxK8wujhO3CrfApSsoBshvVWpqnLG/xlcc478WqW6+uuo5T+rtdhv
lVUv8XykyPqfrbKaPZTmegrU7/08eyi/2iquQ6kJ1rfNE9DRAysYW8OxhP/MKlN69SxrssjCTAhZ
6N/jwciz9ejsdZuNfrYNDOgwqnG7EpN1iDHVwCEQRDPZYOq5eWvlp2ZCURLZaW3p61If0J793exV
llGu5Ii3YWHWLqbcV9YtVjHLPu2Lg5Vk+ARiF7uawZ9/VS1EGHTvszIP1nrWwujQ1W7+bCTGV0w8
s20ZBOB0uqA4y8L1x/Y0uFdZmZqq6lb3RkMJtKVVY7E0dtWwQ9Dwzc8ryIRerS883VEurTAM4TQg
uOYpakuWZvwRL6s8MBeDi/hk1HbsG5Ame6FA2+/nHqdLji/iT52ORqVtuV/aIeBBl5ToxPfwMrqh
7dGMKLwvyAR90cq+fjaNKTkwVdLWSDwPXxKmx6nhfTHZqeOktlTBwurakzm732U/1gE8vqGdPI4w
HjmP6Eyeu5F1kyRTx2dTs7XPMErx7gQispdLR1lkLIVCp+QxJVaTsogqaJ9qW2EQnjsuSsPl7JxL
z17JRagbC7u2PFhqfqtemyRWr0Xjf6qjQNvLmixkY5z4iwFu3PkeN3TdPHWlMVdYVaqN92bPxny2
/Wha9CqmgjMic2tPH92trGaK9drrxRI3VjwxhGyNqcUhn5oenuRVModZs5CXQeAmzeLepLoti5Za
AxlOlz8Sf15i+7cwW9tDzXEeT7EoAnZh8lVtDB9OYXdb2YD7lo/1SVS822YO47Csw4a/9QB6SF6G
QnYnFqYW4oFzuhVCyedWvyV1HLlpeH0hiCUw0xIV3aDnprH8DB08RtGlVtgqxs911net8O5pgMvz
VI+NXZvp+qva+z9bkb6LD9OAMxzzBHcBly74OjvJto5N8wcK+/sm7tjkQ6SB5aO/txuneJAb+ale
zQs1yMOjrAZaGK4rFWkyN3Fem3HGHymZP9u+W27SdmTz0XPqDxEvKn36DGUWWVa+whzvLCsQUodC
HaMP000QM/aal25CBTKL+u8y7GZDuC2NcWFlO5s12gHlbpSaxZX57+qkjIOwL6T5dnlLD4FbYR2O
eO7vPn+Nc8vWsBfIF/cxA895dOBBbOvcGU5KUAwY3mNlZQ3atcPL3MTMl5hsTdRxOMmiqPMXZQyc
bdLEtn+WMaRBwNDoZb2QPQCZRGxPi1GrfE52Guc/JeaveH3DSSrTYZP8JnPxB3TmhWy1ovhT0ajd
bm41HVaD6BGFLSdBpR3B0vudKFlgSPrYAMy+sIxNEqQteyY0JZOQuuUQY6vUib0p0TND7VrX1FUQ
tD/Kkq18Ja3wCYT3ArPil9k7/1ds37vhZ4M0gL/FhELGXw1u7kB+vQ8js6VL/M04/t/j/9cw99jN
Pv53j9xCWYXfLu8mEu8mEvbQMvv+Xq1QfwrM3FhoSlOt2GMoHnAYyx8ccQW+AAKTfZURWcwhLnL1
YDt/pHppO7Ee2t26/B5hrKaM25jfrWVPObTpqv1lYi9LhsysD3G8sEy2kaMw3syxFXgLjefquXSH
tSarsl9WpgXHmaq5UQNo49D8+u4UgQi9vzP56vB9HW74c7+9N3ht1x8bNh1vb8NUhQmYssLI2XnM
2HbqPDZKdatyH9PGM8/gXg6yTRWhYnAQ6jAmZkeiKhvashvWteZ5Kz1mHr5kBecvGtqFG7Rzy+GP
erUR7znJUbgrdI/Y19zbwf61e1Rdzo6b7Nyosy6tVaQ8XzOOQLVGBaKDssElnk3rIq/coDb2Qds+
3/Jkl2BI/8n9fN5l/DPY+KaHw09i1zZGtLDFqDLvPpTAhU5OWRxuL6mhlRHByloN4rRx6LsACl5Z
7mQVr3OMgC2oSLLqZkh91N0zhgHuEX8J51b8VZUNMtZ7cbQppzBGeRDsnxEP6QJ/m/oRj7n6MYo5
8zJLHcbXMNV8zBTwTP6MyWSegu0qHVDrkFWZJ/u2MXMPkw3mW9+/xmuasN2WDVxsDdfzo1n0Pwuv
c44DkwYo8CgtQab61SAsyyuMEJDjtOKmqDdol6M5gcxgpVXBSo7wx6UcVmbLFh8FEX5oWCPNKuZR
mG9iiVlmeMK3sXeCMs0m22Dhll4Ombq61WGhuqdb1uQFKFjY4dc/WizZqRD9UT1n+Q1PkGl4ynzF
rH3lOMMqZH5FYSWlgg0zp34I+ujaIRnL6BTBc0V93jjEWboJ2OPcxQ60qrmsrANntvYuMIcnxRhg
WaOKvDDmvt2wgJo+J+wiwD+dPvQATQS+Ie2mTvtbPLfr+RYfMv2PuMyfgZPc8s20U864KiLJMiKf
NFTVpRbuumnC8rgtp+gwC+/dwcFaQMNAb9MIs12DhcuOX1S4kq0B0qwn3054QIm+VT7ZD6oS7TqR
i/WBe3AD/w0J0/mxsXtj0dSo9qAFt0Cx2/hiaB32GEEfIWduQnHVG32Rxl5y6aMyfcZx6VqhJv4J
mFW+sYNGQWDNKz95MJnZPyoh++HRzoE/ronZGYpmfUa6GgOhChOgwa1vocAOESjiJL8+a7XCXloG
PFsmyxzZIKuyKB147H6AI08QCs2Xe6K8UoSkczF8uw8vw3KQe2wIo8+d8ykdi3lTG02gbarZhrSo
sFxbYURaLbmPNkyjRJMVJ9Vp7Azu4pkXpxs2kLLF/+gFlio+GJ6xug0ix7slmUn/rilGvYuNOLrc
C7sART1My3sEeaTogo4lXglzZL2wJRnsZeyeIq+a0p2XvqYpq3uDNrl0Y9c02Fp9Bu9QvNgtKC+L
GmQH6k0rIzX/fBeGw1ZcV3Zf3DoZDoE/9QdPdX4WMiarsuFe/SMlrpR08Uf99zDK7JtLH1utpWy9
d/5fx3LECyttGe7wbN4j7TFvo9EJF7WQ0GpR9kcKwC1XpeIZxzz0kN6SUlsJolHnhPOd5WRFbPb6
9aTickkfteCPMs36UaYgPxChrIQBUxCU1m5MHYfZY618GgZtD3MONW41HDn8EtrlIl7N1XcjQakj
ikP9UrbmoQm7zaD0h7ixiq9h5jY8JQ3lNYrNajU2yvBgq1a0ddDWOLpYTyy7dCqxttMRv2/bL1nj
xK9GqTgPBUTiHLm3V5/zmJciOMgmWSD9AKRZbfANJJt5xWPTmAs8d79VeAW/JJjb4lyhLGXNwszo
xRn5kblJt5qYa68cY2ErUfIchF3/nIxZvHIzv92mmd0/q0URn7kDvslGWYyB/9lltniSNeQ4nG1j
wt2MVbaFlgzmisE8J/w52Nyk3ZaN4PPUtRz4zQVzGCHi06OQDeZEVFE+WTutvq1S1ICiSBl4CP9y
4pHGOFraIOxsgS+9N1RN+QWbFweJZXYBlCzklGlMHiTSCpThtWqz5EGCsERbI2qyLYjja6Om6mJq
mXU4VltyXJioC7D65ZNTmMUTc2nIEvmcb2VVNhgFPOE4di4y1Fh9fdJb5+WWLzoFirBLDVj0pFMf
p8vBbL/GXtAdZQonGe61ne3lvYOmtkuVm+Sp0cxF4jAJTsqot5AKTv29lynXuA4UFksAPy9YlvWX
bGg4/1dTSCs+Up5bw4GzgEdRvfV9zeBD9JtlZYUckYmHaaonaBvH2P6ImixkYyEy7mn/99jU48I3
NpB7E2Vd2C7qhKypXeRG1lOcucdxDKsrHiXVEpfW7Nv/OyNjjPHfY3RahSeJUQS7Kknb52ZSPnze
46kQtTrvwt08jNpSUczm2SjG9jlJP3QzTZ5kxMJjBCdDa9jItmjynIs5opMUNO1jGuvAmivzwtoU
Z+6s778OPLJDS4k/WsczNo1nRPsiUe1Lx83AHlz/WPOYq6HrcjnOnrJ2SwCQuL67yGHOmC3Nrf46
Ib10q+q9rb92ve/8Ub23yuT/6puz97dD8zab9fYkC09F+YCHboGU46+YvFI7FC/YCvY5BckFwHPK
sNVVUZZc3YKdQJPGnbPLbGM+zCXq2FKUvcMBiWeS89Jrs7Kb+g6ofq5Hn9TKWCL6GX4FOAkcLHJf
dSfGIrEEg5P0CLsa0cUaFP2SoCADuYmfySkLyvWt0Y5bZ28H6nsIpYGjHv+taLhFePbcbXsMbFaF
NxsvVWg2R44/+oWs6oiDP0RNgklPrXRLw3jX9LJ7lm01AguJUoUXWdPKqVy6lzniVv6ABo57nBIl
WQIAwF5ksqdzX83GErul8KtjOBtmStZ735aoiugoZNmTEr6VwhBMJMieiTAmqUcUnWRPptbR17my
NvnkWO/DMJTbPlmHAdLfM4jh+p+owudwajXlze6Hr7VVJ1dZU/W3pmvVVyB13SOHa+c0LXD+7nxO
MvU0WMqqng/ZFiiwvQan95HBj99XtZ3PoOyVeVeCutZTtoZUUVjhiObU76sxQymDxcCwkQ2y0MrU
vuU5CH4cEQ1b3vunDYco2B91DQoQfrhxcly0RrdjZVxPycXrVJ07Zqo9odQ8LJOycfnQ52DROLWJ
HJcxLks3KI52V1Xu7TLzy+KouRZb0E6JIqPyrTNQ52bDrcBqaAQGPvGUKowBW5yuHZ51X3iGZ2b8
LfX9JVuP3Y8s7h9MxKg+zRM/GNOoyofWS8pdP9jsEWqZfjHiSl2FGgf2aHZ/kZ0md1+iQvTdsYZs
Eap5/Zr3GK3Xjt8v6gAHcM4HexRF+c01k1nv2sTuXtiTEF5jYNtla12EAYc85jfZ6BSB98wHI5tk
gd35G/7d3lnWDLtxl4Y7gDgTQyNd/J9jycZKmd1/jxVheGIamnc2RWc5Vqy/BGlmruS2W291Ke5G
Uftzv+6Pej8q7jLrUBxqxNy61dH+mNGD2aEVYb2kWuxsqj5P1q2Ya/dxjfStwh24F1V1NOYLu9ac
+1JTtFJ/HpNH2VEO5ljlHgePgWce7RgEVbC1Mu8ox1KN8b9fKXgtg4hHjxH4tyLQWwvoaJhEm65v
uoVs8frqZ7Os3nLUrNH24Dz2985xycoiQD9ooU0Gt9FaCJrrNt5mwFg5C0y5v4qQL2TP1VCbImyZ
uLxlZxHgWkWLDzMSeaqrfbLUEJhx2/mbISimz8aM9tSvcFehtCvDqvOf4X9ly0Fysaf3r2wZDuP4
H69A23hU3X7HysnaJqjRv5hT8K236+kbIiFPCgJEb6YeW5CrLBXmZs3yp5vnhcxAZnEz9B5sTj8s
AbR370asjUuDE/gzs0mUV1WlLc6y3oEbH4QulDd8Y2qNbVdh/siD8oKvjPtp0Gvcjip2tR32U7c1
OjsHp+mUU997+nouhuYFYfMBXblm/FbUhrjxmD/YGNqiOrzocm9+6QG2oE+igvESn5pVA/f4jzge
aufWLNWXwEULdrCsn/kRRlH3/Htc5Pci33fIl+PLD/Tf+ffXDRjnr3z5fv6d/x/jy/dfi/fvTMV6
5ADlxfCs76HRDd86VKDnJMUfxl3ApIsQ/LfyHVsG+jf80/8ZY9M5IHLbM+G0rB3qQfHGd/3pM3pt
SLHVyrujo3lciTjmxdNnFHmW5u94DtHuFhf5s2v2O3ZP2kWG4cqxMZO6XqSZYh+rwXAw8Oj1lWyR
hWy4V+VV3Rh0+au5iLtDF47ojYlRZbdJGyx2ykL1GVtndJmyRP9U9s2ry6nqD/R2M8VBb6ybh92I
R81yRIZlk5ZejbQfBX5a9UlW5ZUslIHj8sBsG5RQeCQpULTKuT3LIim99hyJQlZ9a7SWSLy0q3us
Njv2sWU9UOZ4Y5jBvJD9ZBfZMJWoysLprJH3d9RP/Wxg9VYHr4VrRad+cLRbfIqROBlTGztNFUcS
1gbmpR+Qf0nS7FA5HS7qKWiurZdj3I12u3JioxfenAMVeTaE/l0+P48RyxuvYLnlTM+4g8zPLt4F
UEp7zBdFDNrNhLErE47IhuZn6w+Q26bndvSQwAWWgfKxV1fLYHRhFKT6RbbakeBZgRJba0Y4P3cI
cYnVMJPJdmmohvcRh9O7hi7hjzR5cFAyDBa2DT5iFjxBZPXXXcq8RS+AHfRq91mH4TZscZ4LL0hA
iSWmMWDlixLXuFOdEGSAhrCbWpUHWRvZGrnKq+ra9NV4u1Z4xq4sPeUzGwECweGHNZQFUM8rmInn
Oi/HYlv3E1NmBPWWHE6OZwvaVo4WFEo/Rv/Vb4rlWE4merelsg7ULDok2jA/NVaM5CzCcrtRtby1
24bNxh1xjNWUYHxrEyH42ObhXo+78W1yY23BAjDHh4HWuUp4omCAZ2bRiEtJxRPjd4EJ5M8q66P4
oHgVevRoAV2gQfWvjdMtmYtwahJr3DaSAE8cUYVnj+hdn6/i0eC/ZDhCXbMAS8wW/NouG/2jVISH
eJN4Vw7c6qMJugRvKKWHLxmGGwZvF1ULOyJ3Xf1RFkzur4aqIWUYoF12iyM7YCrlQwNy+7FIIaZE
+ozs9q8uZlQN7BuGH/fQjEjnTjXY0L4PwzkpxjY8GW9dG4Qpl+nc5SvNxwi5BoxzTmbdeEeKvwrU
9r2w9ODiIua5kGE10XHQMO0PDVVLzvvdDRbs4KYSNhRXii7gymq+r5PaU1ZdXLNGKnJzM/dadnWT
IL8VGVYnGEMjgW0DRbkUICu3qoEPm9V00zULehv2jeZ8RqJ5U5pB8b0Y2o+i1sY301GHtaLHzQmH
t+FUtEW1GvSufemrzF9xRB7tGi2a39hfAEYT1JAvBm16C93uswLWBJogNTWwmN9kw7OZt+aLCnaK
P+/8luPM8xDO3pNMqsRXBs6DtnAilJb1vNsq6phsKhP9Prgv46vReyeF5+4X20UH0xgB50QRrpNQ
MtGlG4f2SzVBoSuc1H0cURY7Dho4gAmk9peKzTfDc8p3lPfTXeAE0bZprfaTODKSCbj0ooE75f2h
7nX9WY+qt459123AXsCuFsKvradpLwJxtElqJzrg7QsJEjGrJWZf+tdR+VHpyvQPgFLufvDFn0LP
iXZGGRk7t/HVxzZA2xvhsfkf8EMIaCnf6sBNwd00+kPgYFvd9A6Ws0Ad8qKJj55QkJaFP83qCexP
tpkEtOIeu125iEy7LV+oW4slEkONj9gxTILO73H4bGyMULFXq8p8PASzw9bi35eyLgvdNMeDCo3k
fyapraJy7BwM48GKK0YBwBiCEUIqQQVkZkRafwnqyHos67F/iL0vsWlgq55mYX4KJv9Jtjleaz2G
Za/u6hxM6gClIF4mVmiu+8LWOMMS9QCV2SW35gLZN9I9E43H0t1mFSp/U6lru7nmSBoyu8M8WOPE
p5nBf2Ng2XcPTRMB+1eHi6wheNs9lLbLDnOe6GsZk4XQU8CrQLtgZMJQMtb6+kemKe3hlmF96Flw
YIdiRku0h7tVgLXAO0bgHyvdeeT0Pr6mqofJTOg+ZkblPOaZ1R7w1I4Wsho4o37FTZEtvN6dvzTa
cBh1kC6Kl8y7VjHNDZMO9RMARORPlX0zKo/sPPWPo1MlB9fSvUXgBz/MMhFTPuFhbT3bFXOTlnOz
xYiC8quexOmq8auG108xAgAleHYaJiyOA2VdzWr32IVqw4lt0V99YVeAROz03HWgBCdTyT6CANtm
x0GozrZRF4Dn/Vj6TfIVF79g0Wcmxh4DkmqJ2+iYQcRAM5w+e0EuFi+sLnYeOzb+1tMI/BDauLZp
qwY2BsCDnZ3rxrFn0rsPej5GVxX3CNVud+Y8JGfo39yK7DG5YrXIY5FVwOMkzEyqoJyfsTdT2R7B
kG10XAvtlVH7wD8hgXHIj9pByLYNneofU532ZS5E+H0LxnA3Y3GQhdPC7jXndbaxx426mkV1UMOQ
1pOV1wT1BwgknCGMAvFhw6k/ynTBWij4mFS7OCElki5lVurA+TZSF9sR0QnJl5Wb5sii6k1/sRq/
5jdt11ihVsqbG3qQIj12Jwq9f7YCZalOp9C69GkZ4Vkz5gcdC6VvRpn/Y6lW/EnVgC9GsYuvrGZz
7pqmM0BZG6mLLKgv0q5HR7Tfsd2qNBbq0PRXV9DIJJNWMm7BYvbI4fdPrqDjytCQBKizpL1+8Ny0
fJ7hLh4wme4XVZ30uxFM3AZ7JPWatFGEfoV2kTWQsgBTRIFyYbtN0CfmCRmY8boyBn2hlJn9hByL
vphG2//cd9UVFwg3WPCotYWgLa96jvIE5kiVR5vcKHhSDkaiAI5K8XTVYwdiRuuc2aYy5lUA4Yp5
Yne6Vave1zethSCTy7E0f4Y43riJpqoHNWnw2UJmdJHqfnWWRSYOb2o++fEWTPId6jXmSTaqmYn6
CHtk68rCzCN1QYW0ZhBfUiPb2ArS9xM4MH7GhfkQ957xEBZ9dYFgiKrrr1AjrloUJv1xco73+Jgo
5tJu+nLzfxg7ryXHkSxNv0pbXS9moBxibXouqBlkkKHVDSxFFLTWePr94MzKyMwqy962NhRcIoMk
APdzfqGFsY9ONIadu8t0PBHB7oziMpWcGMvR9lhX/Z9aPaGtPwT5e3qqe6d5V2LRLkynHO+danL5
S83+ip2tu+qb/DMrAAsXDVLInZoFZMKg2MniR8OlSPIqduvs+pf6wWzVVYSu9kp2+zjkOSEMM7uR
NaaTFs5qGLV2qZtuth68K1X3uzt5CBw+Wk/v1L0solSuofiLEs9Qd3cKv8I7ZC6zre84uMvPo2Qd
apqw17XIvZL9+gbiSzx5m8uAuVuuB9mmnrxxJUf1ldndVZX6hCVpfpRVg4PXbFdHJzkI7F6O20iw
K8hQnLSeQNyo4VxpVD3BWGT5eXrqr4qf+hvTMvwrwsranTYh7yp7DHb9meiWel+rTrWvRN1vvAav
YDWP9nVeCAOTF907lQ18/9YVR1RJkHDFS2AlzFmkCmvCFTKw1Z64pfNi8XIJC9t8CkItOvZg0JaF
ZzkvRlDzKFSriF12Lp6Eh/1J6gTLJgcxr2lOvK9TQzuCTwu3URT157xpijVqo+od0XpradZ19FSW
oYa+TIouvTW+KRhCfKm7aF/EhsG7zRm3oTd58Eo4tAEPZzcbdXY3ROMtD2H9ZHz1ROIsm8mdDmXc
2Y9hYq2DYqIe/ZWtNqGbKjJjeM10otIdsq4ekQhcyA1SIPPwMQcWFhRDcW6Lqbr1gv6THF44urVK
BbLsOtnrOEyvCTYbe9cFat4WQ3cybDtbB7jtPohSE1BYs/BTbeEeLbc8Vb8Pu976E5GDR2HF+WuY
5+VSrTX9LhtGfyNn7Nl6XGa00W09KWmP+dRg5Q/lMAig/Vr4SQTdtR7rbKKYMQNV8VUj4zV+mb1n
DD1wXq3Q4PvoLeNopIF5H/TAMPrEfu0NoCwK6gN7ExXpe9VP2EUiUDAVaoahV3ZB0fmZ2R54crRL
iaID1doux+yz55QhBlSes6y0St/5LsW+SxBL6ntck4nXgKFuzG2oYBEuW4eYHVoAJHspW40SUrsN
tRBvP3FQXN1ZoVnsf06CNS9/7XPZag2mXal6FGGdnEfFzGaq2vAwI8yKXN9XtTU+stcvrnw9CtYS
WPZzfTjXSyDaz/UF64V/qpf9laGoyEimYqcmkb9JXS3Agt6IHoPOULZtjP6B7UXxY68rxZWlY34p
W3MtUdh3jLyR5lbX1XFTH5LrSZuTOE39WcI9TKVLrvoemYIP9IesI99JOv47+kMZzORK1kmAiGyo
BXmBGnCobSB07OLQdu1MBmlkJdJfS4cne61bWJ4Urw2O10/VLKBPEBCFs7lr8i7iTZuDapSRAnNs
zZM80+czBP3PgzIlV7Lqoz7PrGbbfx8lG0iIfxvqNeKHUXowfa2m2tzpmhad2zS2Vzl0n5UoUFmX
dfLgQ23Y6YWLqxUknnNddS0LXLh/8LzMZTfFHX/h9yG4g23dsnUOl35yLs+DNNnMxJUfKhXVs1b2
BN6hFXWorDozr3YVQreLxK0DDDfnK8RcQc4t57mMnq9gFp29Sj2NuJPRurfWpMG004bqq2u8F3k0
fBZFZiz5GNIzqWVxFWAQttGx2z0HWizwSKvttZK67Cy1Lnuy1A52Tqm3u2EuZqJCejl2qivZiphD
B5Qp6I+jGmZPok3f3Ki3TnC6syczYivPXXXVBPxs1ISr1pNavILhQ94oMKNTpLjpPcyhs6wXTp6D
0IA0POGo9Gr3xWp0rewJ23fzUPTht+FeisRYiIr6ybCSfxzuA2p5tab8MhwRdvPg266+tFMDNIYR
esvYJdoTGyN7AaeNnuv2xUXU6LGpauXGT0ikp0703BqBc0WIp8HTpoifB3atG9WuQUvxnSxcxaq3
+ujhMGdUwWlocGcf0Ife1SMWSYo/dqsmKMTTFFp/FgnuFGVyCzWZJfZMwoCvsYis/OQY5nCUTrvS
j3eu4veOHYf4y6L3e1VV4lnYp5EHhLVq91VS3kWoU6tbOAHND0W8Y9o9VlF3ZavmpyCuYBh6broy
TBMFxPmQpu1bglzKfuxKjAPHJkrPGorjy8i2240syn7q3JCOOknEysguE1RDtXKNBBReZ4wPg0cU
ITLqFxwISzLko1iBRpoDCghuo8mdXA+81J5EkyxiETcvpmGpV97gKEs5yvf1dpkKbKJlq/oyIu/3
QqAlPKYJTmpwvBtW71G6GmuvuKpD1VoR1gw2XcIbHI2BzoLHyA7MNi+nOULdNYDcI/ghoiQd2f84
qNO9McvkrFh7O4umr3i/o1G2JPoYPTpNDDILr9T3tAap51lfI2AIhI3t6d7IsKEdBtM/mAI+G1IR
4Vqx4dyLKsevaCLcTDYdfUTxuecpTGrQR9oS24Tt4BX2Hu62dapDt1y5Y6K/VLo4ywuZYbCL4UJi
DceLtFAnoAa5F53lmVWXXxUlsEkE/lRfVo2LgT3u4imhz92gsOHsVNEdO6vuj/KszaJvZ3YvlIMa
AhWnw0f1L11xR+8vrW0366pYBYHJmLRZ3AbpzsXK6pI26/mCrks9epGNxQwXycPFmDjJg0x+2Yr5
iaVSdi2b8A/IVjr+FlvZyBIkucxVhq5ylQ6kk4NY928wsRMrjJqANoWw2WWdN58Rd18rqk66GJfC
S33p6fWuI3u7kD0+BiQh0lKuPZSgNP+aJEz5pzghIj/zZWS9HBV3jrlyY+zIZcMPs3NB8xxGanHL
VqJ9rDPnOhw7kCBzydHSR0UN3ZMs2XX+1UtnTY4x7R5tHN3xmiymo5iLBXjmRWk6PdAJRqqI1ix1
3+2u2nrqHuMuGJcpPnl7OZaIN9aSkTnt5NhB5YE99oG5vfwbNBRGvA7XBDnWIcm1aQ012cjWPvYE
0MfZX6/EgrNKLSwUu7548qxoN6m6/WaZirVKAD9AHgqKB/iDN5d6VDlWMfv5ozpkzZ1j6p9kvZwn
HGvUOd1murEyuNddMzlvQ2tqPG2b6hyEsXuydGERhtDQEGzSYVUP2EqWTtDfwMLsb5SZnl/xmpxU
F8jZ93qhi2BF4lKwQqOHbPCFhllFhgLLXOUXquIi7DqeM8xKDrIuNeNowRNTrMp9EwH+1ljFr0tX
H/cxic2HPp9um6rHJ6ghFjjadfdg2ZARcQg49nPpUhWgZlKhOStLEXw1vMyT/iCLoxdlaz8Jxo0X
g0F02tbaZJK5owZeuyjmU8zjN2bVBfMShrp2Zvdo4HqLVRMFgHBmHK42xdvUna6ywlZeGx6pImVF
ztZ6h8govy4Qka9N6u4wUcsfeUnUBxRiZ4dd6tEI+jLieqNq96LP8mA13gRlqR1CltkHA56M0xIh
13loL0Q/VHeZkrm7YIyG7RAl40OqD18I/VtfIovnCHoJz3lhJhsH5MUVwfTwBglc5GSs2PriZHeW
OrSfGx2LX9uzkpOrAQqoa1Cvip2aB7QR6oXHuofHHEV58OLePMyBGeD+c+UPp66sNdoy3ZAfRvNx
bm+EFi/deavJ8n6JIYF3JH5tOqveVsNVqCj2qk0b+4SDd8ueJ+JuCYpy1xmGDb6GBl/UAEY7MUBS
5GG9k5VktJxLswgCyCau1S0GlLpWrYbeiWpY0x3euWI7G0th4TU2KU/j4R1zlwqbhmi68102nIis
nGRJDiB7qK6GeauqKkWbsrBtl2VSVzeyi8c7bD/lmrUwUAO+E/PB1xHf8LPY3cui0fnJKVB3MJ5v
oNwT1q+eBOoL/gLi/J3KP/k18OMYu6Qwv1fhrqzVFIuBAlWWve1NwZ7dkn9K3BA/JGIv94FfKgtu
/OatK5NvM+rkQP6asUY3a+tOmbrGKlTfmVqMpkVVeS8IMb9XllHdBDAJsHt0n2T1aKiEV9LJ3Tpz
r8I2tkIPtQd22xOm77rgu6a+Qx93NYDlvsKZqn7J0pX8b5gc+8Ey2PJCp7PzAi52MvxYxN1SWZCE
spbpOGG01JvVMVIgnG7G+bSbrYDkodZKG+8Q+hQIoDQLWfnRx0C5dyuKVF2GGWFH6Qys6eMua0hU
RdyTCwFG83G0E5080AQP2M/9dV81zlNjzb+g/BljMffk9+GflxKgzV3Nam8VmG3+PJZpw6PVy/a+
p4Qrx/O6jVKCu9ZdnLrSjjeV13dbfrL5S4boSTsHbk0oMKu4iLH/RIj2Vvh2vMDabPrUgiTlDZYm
t3ocJ6RPfdiK36Ua5ZkUXLyoMl5a2GizyvU2H/26qE+XoZUaywxvvr7N+ptxPiSlQxzdL97bFA0Q
WZL1hh/CIi1H1qLoL1+6uUlVngvxInt9VDcjCxyh5+nuo6EsCGBFNgBGOZu8Xq12GnhXI4s/Fb2/
Nnk0nJJ6wOeqHcO7DCzPUrdAoY4VAIY+yMs3TWueML0M3zODbKje8tR1tW3WagVbQNO/0p0aUylF
vBtjYLy45RgQwUmHB72Ph1VWlOZNhwTMRq+j+rrVYZTovTkTOvtu9YGX74KhXTqFC0WPhBkZlj6o
r2VzDR8UZ5j+vWaDuC0JByPFk8fYxOW3U2vho6MB48qUgth7rGP+htEk33bYXLXg8V5g5snuEXGW
fdzVwbKq+3zHUwrZxToyV8H8wJWHpomK4FKORZVVC6OGSf7Hv/77f//ny/B//ff8hlCKn2f/ytr0
Jg+zpv73H6b6x7+KS/X+K0VbY7XpICfpOKamO7at0/7l010I6PDff2j/ZyxQ3SAE2HxuUGgBu5Xf
FmPV3fZK/ijNx40M7Eo2CWsjrcyjTn2SvVi1JmzaWHn6WvZezNwMeRCd1uIdE78DAatu+/lQRHF7
9b2XmHfk36tU3zJRf1XbZeFHw1OCPsLkEZaWJTCokB7Cp6BJ2rtsciCN0sdXvPoUCZPd983vPwzL
/tuHYWuOrruGo+maY6jOzx+GDrhu6tiSfJ6qutloZptuTNYge8JlyWPU52fHjNRPmZMSyG9FSNw0
iM6BmygL2VA45iMart49tNboqkvdcR0PJXZuVXOPySXWiFMS3HVNlOwvxWAOUcs4tUrgb9sqEQYn
QdLC9fveImPZI7rhcY8l1kdkW57pimFff4yVoz4m/aEz4+V1ZY+Pem8ANolEHZQ1IAOHIhv9gw2j
Ob+UAwO7RD6trWy15i4f/RBiCy4jXDniozmJ0sxaYm7u/4dfq67//efqGrZmCN2eN2mOYf38DdWq
VqObDYm4U8Jy06eqi0sNOjOOC3GP7Sz7Hyy4TpFXdceicSGDd3nzYtd6eDCSLrsNRZTdagkuk0nv
mntZdzl0MAz8oMD4cu4n6xBRTdkjd+1WFtvRym77QncI1iXNZpQX97yC5GFedmuoBx5yC9BhY9PI
msVQKej/4kZP7h/kNqE4p17GtlYc3aSAb/HDaYOw7S6avBtPrUFVRxmfeJ+IHfemdZyGMt4OvRGe
8yjR18AT+9uIO2KF4V/84HeEQtgNek9K0UNlGiblNQmCz4oKyFnRnSO6xtMDnJ+7ytSa3QQAh3Ba
G9/oxNRu5BmcjK9MgALg96q8QUwvatIn050G5zKgKH0YgCn4w4/xTQd9zSPcEyrcjfksLDZZeRl/
YvsOAdZGzMdXS3tpih4/WV1AL53PYntCElye1lPoXiplEUCzedX8KWJyjP4STHA8h52StdsEQGXl
wY93pjMqe5JoMUrJSm0sNSdAah6y9hGpde+YKE13IK4J0ZqSrLf8irXaD6eAZ9eofk9XH31yl8XB
SpYt3focmX699fJmH6pF8BiobbESxHiP+WQ6J5c85NKYg6ptOhsXJuIFkFW+IUtl7jF+Jg/nteTF
Kmu8wMElAnzwfKzgHCiDM2B87FzieTWwFtkIyDM69xW8cuFNxdKs0nExqhE2S3Nno3FJ52XhG1ji
5ji5vXoClfftkGUYnbCnsrfshyZ9UXepeoo04F/Ig29kP0t7V8cmONtN7FyPGRbgg2cFb24PuyAe
BcvarhY39oBemJsb4VvV5RBcPCcBh2Eq96QzTmbneY/s/buFG12RixhPilep/rrDo5D0GXAltyzO
hgI+HelTLJrTqTzIugzMIJqKWnFmR/zYF2gUVOx0/DVbCQIIYAh3I2K4/roQLA6UjPy7HCeHyDM3
iCBsJPw1H3NNDsLjCTfLOgkSPtgIDNPanLxgZbMsW2uN3iVr1MlPoOnzg/Aq61zbunUeI1Bbv39z
mMavbw7D0FXNdDXVMDWYwubPz6Wh8tLG723xafC8tTHr9WvzgQhPy/aSM4GImgcG6q/K0hmCVUUa
9oc62bsFhXSIc8VE1WIeLcvyLBiQL1enlCTHZCBh17QboqwJWxUrPlUBjz156IYswpdBnkPfV1UE
X+gly37lwl7xu4McI+svXYCqPKKb5KPcUmvqIhcZvCkDQ+Xff05yOfHTcsOwbMN1hOW4mm461i9v
WFFGuOgqVvFJMaNsaRN92OZlgYclgJnXTqCUhn7aU+447YG4JTz5ud6JUORTCzGdk0nxbnxhfu0L
a8QPlXUyy4n6SuiD+hyVxULWB54R7oi6FRtZ1DKsKEEKPBAdMo5mMFSXaUutYOHXqOlpEkG6SXSt
R+A/CTe64zs8e2P7uUdGJ57Bl7/Up/7SLNr8zR9jZ91jQLNP0Pd7DtX8AmSN0MS81OOa3T4nxC0l
oPSX/hn1EpjqhkqEXsAhrJz8fs5/rYosNDeyqIxNfob9uIuJqxQI/OowiYMu30dtXtxjxEwkv6nf
x1HR1r//tpy/rYd419okXATfl9AJl//8q67KGhMAYQSfuqDFcVjLnyer9m6jtLRPfV71i0a0/evQ
BuSpfdeCFetoj2ixbLBe7l9FNyRbp9XDrTDTZl0HICoMcAwHbT44ZHAOsijPZF0gdHICOMdHepzd
sN5BOkTltinx3L1BlA5b0oGHS1+qxdHTxv5YYMrw2IziHFTRdEb8Jn90dfFOXL25lqVgDoY1RVAf
ZDFtw35ZuXa/r+aRpc+WwJ8MeytbQ/DJayOt6o3v6ulVMEObwNq1x27mrVizRnm7bOq+PoIOA9In
a2TbR6+y15GrdooXP6tRNGqj/isPfWvOI6W6RR6GGNod77FiF0c1m/ZEZascq3Q14m7uWjf+zvYg
AdbuaF/bSIZNuK/m9nVemacqF+O+nBtkq6zXGsv+D1+8/GJ/vE11YmFCU21DNW2hab8uhHskj7ve
9Y23UferVW4VIDeF0l8OMT94VC/cp7yKrA1biujaKh3rNp0QeLUR8pMl8q3JWXQmsEO2WrN5UbfO
PTNcZDX4jbFHMkse0CTKTo7Ns99vTIXFKN7WDupGbOmHU8eSeP/7H/XfHtW6MFR+zoYK49IwDO2X
JWRsitIxtEh7szXvGdf3/LrhKfPDYehRgYNXp7GQm+xFiojxNeiEfmVmnntTpnq+idlGYtiD1qXI
cu+qdELrSgWqseuSabr2uqHaFFgA30Bz6he9MTaHItSI+ZpFvQPcCxolmdaOl3p7E5zYlTwr1Ki7
nGXfz/6p9aPuox8JnPg/vNL+dvPrwrV0RzMdQ7hsEn99pbGAm3KHfd1blKbvWXYmDOxdD1FkncIZ
MyJxIEJP4xXKOmL1USfP4tbRjxpGTpcBJVooC3kaTTNY1SjHjZxAdpYNKKbMu2zvMJIcHb9BijuY
7GUwBmh6OP31BWYsT9WhniWBxgSXt64nvw0xUQc4AgdJr8+21MuY62wc2a8vXUAXXYrG3MVH22OB
pumI3Gid3VR1+qA7wrySpjY43mY3viqanUCsFaIPRXmQffM0vvRNwZU7C1EG7c5Xhk0f6TW0UqfV
Fu1QXoPIdt4CNcEG3QH0xU7cZhMrXszGd9+s3m6WIORRsdB656ZKEP3U5wZEbQg75kF2BsHhn4vJ
Q9xxbshG1niNN2I6LYL8uh3UOQxBQzQVzybAu9/fJra8D356BlisaVwAlLbtAHYzfo0MII2YaGim
vlkDCOWyDgmyoGK/jpTefipNr1+JurZ2wVxUerDCqtFk17KVVzcusUQfx0KIh4wlpqweLTA6vNw+
ozppP7UaOAMnN9WlbHR17D48bhUOc6uT3wZ9/4ALTnkSpbCvhR/qyxYF38/AqWHuGOPLVBegy3Dn
2GehXzxUSvUsO3RKVi+sdmxukRWMD4E/JevEG5RPTbiQHXI9c1eFG4wHr8hc/Mg9Xv3z1Pi2PbAP
sB5YxRi7wVBwvZIEPye1CC/5Pd8vcjpbVYvq23E+QDP5VldlZnUrD0hy/FgnO3+MVaKuvvT7qNMj
FHlYU/w016/zlzboE7aTOlnae9tWTwHcg9fEwMYmLrF6z2vFfukj9Mlr+7Vr4GolnVqhCuRZr3aJ
7TTUOBbwHfgFjCwQ06IeGh8Q+DqzbrpsQFs5gYLouuW+K0gwIUiRcJsYPrbE0MojaFrV2B9YePTB
k5s3944OxkLP6ycXIPr1ZDbOPbApY927iIiFuN7ej37VYaeGv06ERMKShQtI5qE9y764yZMWrhQP
diR9fY2kS5VPyUK2Xg55szTdaLpN2DgexaAZW/27IIfU1fhFZuNDzAPD5mmL5e/NR5Uc8Mv4X4q/
TNfCHFuVQrcWcqyU8/iYL8Xa6kotsM7J7Wbd9blxIwqtIZDOZY35bJjrZKtauPrl7Pf9crSpN65K
LsebsdSWhFXLUz/3Ho3WMi8NxEC1oyuR2LLVmXvLs2LwAUHQLyYXMRmA7SfWYqB11ehWHnKvgTTv
helyRm1c6hphTns7m2Gpc792PqhNC48i1s8fQyO7VU761C77aNTXqOg8mo473trqVC+1vqu3sigP
Q6a1i75z0n3XFNOtrNNSYKgK5BpZkvXF6GJOVIzXH1U4yKPT3kY3mSGaG5G9exopyTrBOccsivEF
+6h38lr+jato5t2gBadmtIcXUVoGqA1UgnDi+LFXH/OkgcJ3GtMC/DfMNOzbjbRcJv7JQ0LrzlWV
4b72I6INpKa2fjcN93o5GseZ5+a4XVYSn8RrCDwFiDT6drniQHrg5aTF9zrvCPTfx1u2y8U9HvLt
2tJ6fS2LoxuHt9lYLmXp0mMstaXp6/jF13OI0SeWgICUXW0MzzQOod6x+uuzHXaE9k6YVl/vZYM8
JD3wwo0rjFkzqa8WsrdsaWz1OkiK8k5zEWkuG9Ffx7ajnbwW4AtgxfJzgtBVinzgc56m2TZDt28n
1Lx4xGLqVnZ4C3XfvgrsWglRPYM/4Dbm9eA4A7GncThDtUxPgM4Xlx4aK5mDEpvHjx6ym19kuHVZ
DQhYU3VYLFcOUYQAC+xBDPNnllQHzUesPEgpJlbj7bOsN9aoApQoOBLQsQcv/Wwg1FLG1vAVQxwA
rFg33nWTjwxL2lg7L1JHnr2OfemScM+5lv3FInkpUfw3WZaOe97HKcoIzy2MIszgBoTm6vzbwZ2L
H3VFavI1zoS+DUgqdxGQM3zBEm4pGeppZaPvpgL4i8rcPgcqr2XJTJ/G5M5OS/1Y9HzKU9GjLIw6
4NvkzNQYTRlOqUpIz8S0QjfZpIIwXhaNVr7BTwHlErg5nI22fYUCaiVZ+TYBJt969VRsZTHRr4rB
A4Y0jOVuGs16IwcjPbjM4VM994qCjJAXj2tZH9Throk08VhManeV9KZYyWm0yj6pCeFCL+uhqLfo
GybCMmGlecOriV3uorSlEc403mIY/ibrNR+MMDhiKaA/vMTDIZi7642i7lyM4dayV6GKs1lbpBZB
2l4bVqGgDNkPr6NooJqXixhfr2UfO+LRUlt7MTT19NL4dYyrUDh+EpEPP7rSvxpRtgOZ7AP2U/7M
4eBFBHTOJTv2YEE6ddPnafUe++mtMnTG7eSHGcxcMdxkwLOXAPO9TRzrs4as0nq7UW9y1npDUK+9
KFlU6PSdXaFk3sLQYKJVfKSbOPNRY49e9UB12WGVlXLt9ZpyPdjoTcV6eZBVH/XyTO29nj+KBecv
DWZgKOuJi20r3ObJbMZnJwmRhzEV73HMjATkrKvcuHnh37LDcRYGVAEyftRZfp+dhB7ckgo7RqrR
H4xBM89q44szvhTxLP+1llXykALowA5kaK9IeRHBblkyuKoWPPYxwE4gFjFohTZ8RBHCPsddyfOK
RsuLh3vfeM/LMHwsVL1aYe+Ct447NNfDfCj0CBmBrNqpXtZcq47NYT6TjbJbaRrFUkAWW8u6X/qV
yYC9ovUAOUQ7Vro6HXo3LTFqqaOHaSDd6pPkfw/xZ2hM770TQbjwkDgir+dPax9k0mUQRLFyEyXa
QgDJPdg6AqUazKcOYUSj2ylmc3Mpol5uHscaFZKFvTbhdT02GUL5VcFtEom0eiwhpK0xoAq2jm+V
j5mBbCJPdRtXEop6aWJY6eSIK87F0LbtXYBm8VIWnbYrr1hgRpciyn3uAf4bOJe5czpZ6rVe+F8T
/cGLJ/UTkOMvEVDA16EuvYVfCfshqfR6lTtWcAvLLN9E/aBeD0o5EOQf1atk5EtKrAIpD3xjlpaq
tzcwOeOdyv/2ljY2J8hfYuVXo8Ymu/uqaUH/J7eGUiXJnxEru0WMBP9TGY7BuiqAov7pZHq6iq2E
O0CNLPfYl/oOOz9ugMK0nrIyM64Kbxxv5lLZFHxSfpA9gjZNFopmTIhlqumj7ZtAb32lupKtrpah
7Yd+OtBrWvVu6FFTc6eNLJKdjLY9Ab31NGbpI7pH5iJtlfjo5nVw1nXtTx6G3XMYpPmugM+xthBA
fPZzVyPsV6iof9DqdsFRD5r8rsl4gggfAZW52i7N6gBrVj5Qu+cGXdV1MdTqVrbyY0FNPakScEBM
2ferCjjMk4lc29nuzR+uC/ksXcsxRjtsdGwALbWr73C2yoHAllhDxVZ48pH0WzlVWj8jy/0MA4bf
Z9Qvyay6n53JAxA0DxJwHLZDILCkngcFDoggA/vc5ylILoMsp186VeF89vsUIQQ7qu/8+UqpHvx4
JcBW9XNW+c+W4ivvadn9cCXYo7tJsRY8SwVoxDnpK1PB8lClzeY/bPLmWEcuk8KX7C9pNN1ULQJn
AF3+HudpM68IFBXcvh0FBgKTbXzQq0x/SvXodfKj+ozAnP4UGDFIybp6GEqWPv3orWQnOL/Y5wLp
vQwJmvEqMkGvyOIMzNuidmbwxTGFMyj9Cg0MYydnRIqQbH4Rk6SbW8cwOsdYndxo7MqviP6Epzz3
sl2QoOfPag2BCTGFR99N8kUQsaXMwwEWYzrgwJRYD7KHPzyjLdbdy/YAewuu3ZxkKdR4FaWjmlyN
bvDk1K6FMIfBbly1tl5lKDNgzTnCYYSGMhdrJYt2cRxF4Fooukk5IOPo2jtZNBsLBmLR6IfAGe95
ED/pjpXd2XGX3cVsOUD8kcnoCu6FpR9x84ZZepCtIBPa699/g5rxa+ZhzoS6riqI1ViwUcQv4azI
5mlS1k7PDm8YtwQIJ4Ps7cSD0UsRYWowbY6uW6GaB6vK+FHxt0Lo8kg0W6O48bLPuupEd0WVx3cl
Zsl7JxYNacQIArOLZqWKAO62VkNlPeZF96J2vJjb1GjOfu2g6lFM+0TRu5ep66fdJIALBoiQvZQG
Cg8TIbCTZeLEAg75MhwaQrN3am6dfp6taGFiuo5VXvfYYDyNwIDl8LqY8quCLDpGT3QrJy3BdCSt
jikox2fn2zVdt44PjpuZS9nLFwjHaTwdD3IOtHdIao4rxYmG5UAk8EZHyeymQOTf5/F2+qhyBdgL
Y0AcTNbJg4fly8ZExfUyFNlg7WiW1rOKWevRx8dvlxspumLz2UfdP539vp8dud/mc7+f/TJLHLpi
C0SXXKt6W3eKt42CMFyyQZvmXdp0q6VBshFtl68+6nytnVZdqxlrOUw2dKZeLs3U7rYfdbZwEOYa
9XIj+ukreGNkGGtNcOf56l4YhLEm0aOIXIfOHTrj+dLKgvZV78QDOKUAoqaypgKijOqUJ6Ps6rff
/77/lvA3DPYIpNUs2M6EbWX7D/iUzGKTE+pN8IogShhfWfauNrIHiETNu+W0WzHW2pvqO2IZ6LZx
LtFu31fBZG0hlefHHJX1RQ5AbQGShx/5fFCQj19ZMYhDWdTr5iT/yf/9E6amlhibL9gzoJwdNL8U
//chT/n//8xjvvf5ecT/XodfKvSm/mx+22v7np8+pe/1r51+mpmrf/vXrT41n34qrLMmbMbb9r0a
797rNml+33r5O4AOzRNJzNADzhi/TPH/1ekvDNI/T/Svdznpw1i8//uPT1/TMFuFdVOFX5o/vjXN
7yfbdsk4fYczfZ9K/jm/myIhkNe0X5nb1P5LkMEQhDdZmkJBJzGb5Jn/rVmx9f+yDYcwty5+/Ja/
X+of/vzf/2V/fcqXX8s/z/O7f/r/Y+7cdqQ2gjD8Kqs8QMt2t9vui0SKFkWQhCjKgSiXZnZgrB3G
aDzLIU+fr9wecHuWQFSrpCXEBbuU7XId//qrHRUjT299qBjI6R6/MiEA4/sSMB/asQ/p4zPiMQx6
HPgVg1lJH7lpASZ3RcrTaaEwLY8fmhAYY/jpKRMjaExrYcEBmdYFiEh+tlA5Poit1YI1ULUIoUxz
Swapa1eAtYAttHxcdFYROl+ElU9Fgwd2h81wdzhJsHrZD4dlMOD8hy9TwErCx1hgg6kZZ2DuzPc4
MDzgXUszCMEUwvqrQtlwyLgTZ/lfdPDJgCg1ujokFKa0gdqNKagN3rXriOiMZ9yDEzS2osJpYwj+
7y3hk1oog4thahVj/0VasM7A8qw4iytYjj5gZJOaQlmWxnvnuZSr24KgkJ8pYMpf5hArRSYOYUH5
pKqitGLMuzIFuMGGtMlp9yVEDOblMRDnZArFfE8KU6AC4FVXsEn5m06YOLuMCq03LRqA3mUzTAy2
hretNAPXGDhrtuEts2nFkStrM5gSAwXCXEPkFxHqOsRYrTCDxlQkPhgvhStJE2FlBmUZjIeE1NBq
Sx1p84sIrrLQpbWVEk9fWxewBkKfXWmhxVkKQmZblXV0ieziIjCI1hakaagaoXICjjVV5cFUliGB
QkHKJD4lx4ekpGzOzhbKUGujAimylXoZglTpATrWySFUBuAJYyFk+pKD2eMFM0oOlfWlWgu1qWF6
NFRLdclXvtfZoQmGY4YdlZJllCk5IjeHaAjcyqhgW7pITnSaI2PhoQIt/QFfMLVraKM9YGTp54yU
kykUTvhtqtgoWpDQX4eC8VcbilVUaDyxsaSspDzNsVTgnH21N9Ah8ezUy84FWgOBC5aG0NSGatJj
A6yTNZ7WPTdvCKU6R4odQIv1FIyVOJdw3BMlNLSRoPFoJ3ZQ2bWRIKnC5lN5Q9WaOtBL00MVUxJc
dVBUCrgcGRTqqWOrQuYSeTXT1jPZUGoBW5iaBiy+ADi4KJ3bgqKRynrW0eQweWkB1EeYvSpbsBVa
IPpz5Ac8YZop4szSI1prnHO2IUPmagu8PHU3XdMoQgWQAAlYVV5owRvaBpqMoqWCptfILy6wDqzG
Wp2x5MamcmzSslF82UeBL4G6eDqpKkQsNjOPAPvTxgUHyIYGXOkDkJ2ArSuPoGxk+6lq+Unrcyye
ub1WmyMAXAOfOKRjBmibkPWVFryhbQCVl5qRqjJ6YEZlIwt96rLRVaZoHBQLx7HmFNFujTpbUGnw
NxIIc6ocleBZhtdmiJZqgDIgUDa1rp6QxGWGCC1RA/Wgg5ZjPJsyv9hIhtOiK5ZhGzVC1bInKh21
YEhLLbQ1/tDw8FO9lKE7cGKkNj/YwgTAE8ICi8py7AQClzoIJbADhtAsplR55QeGIkGtBRpmKYx9
XVAy3RMUsBRON5DBQ4agcxlAxJURwdVUQ1IqUg9NgOoqQ/pgKpAn8DfHnp5g79MFM0oOFYNSrR2Q
HMCUqQZBEsUM1vP5hjEUM2nGDzWVRJzQZOYNAONafMkBNfKaAwhSWQiysOqoiYvg8jK+Zx6XpRYA
y0t1zegAVLF4QMYq2nwaGTl/3IDwkzs859PIuC47j0AL2prRSZcErIzvT6CyZMEkPzhD+KHdZiE9
sjXy0wJBXRkd6agZuIpT0B00nmF9qoWWYRQsjoyBNqgKesYK7CUrxGSABZgpF/Np4EYwHKBdzibg
LL8qv6qRMZnaI8CYABklCdw/gpBBDEv2ZNKzz+TnEcDlSo9gSC1ZkNrYCa4IAJt6BOU0IBTaZh9y
mmFHUCunekFSmFYL1lAuQkvh6BWOT7nQAvUC69rZcvlgGKgjI1myEsCZlz2RFle1AiRhQ3IAcZXv
K1KiRZVnZQe+0iKuQtngGxM8IWXABCCtvaFgEgPDiRPUIDBRr2cXE4R0o/UGqmMgtECmFHD5AmUT
b2ASVWAqcIBJotkNZyGfSbGrQt+pnumW5cQWjmuY3/WyYoLi7GEAg7Va1BTnlnn1EFI9a/tJC7sV
1o4Mm8DfBWdKPYJJTBuA3mH21ULpyHAehRrUM4gSt7cg63AWUYdE26UpQFzhxBs2hiCNETymgioz
U+B7l9p2EtgZaidpENY0fNmJnrPUwkTupMmarCA/lM3WrLwoY4IgjVARKBiJjRwIVFB+LVXQMLfE
R4CyWP4Dz8pvFmUFKFZqgcgIxTkAvTNsEk7zOiYEcAUwaSYdVAuCtU0X/KJa4Qt+6cOezPWu399M
azT9dlzs4nz2F87c+ksBiy0ZIcYnvyhbNVH0xy2bbxIS8MTrX/zwzPOfrjP/9/kBLy+dXOv8VOd/
fNxvj91xs3s//eD9fJuywvT1V9/uu+fdq25J6gfToLP9eCcXy0AfMuNnBI+3K7kCUKrlHvu/hkMq
eOKe6wXfdoexG8+3KOs+kbKnlXzd7fsXw5GvXi1lR36sWvawH47dzbCUHNllesmHw3Zz6jd3p0T4
tP+lFf5ou+/edsftUnLkQqklzztrV8OLq+thf/fqear2SDbSXuU7tN7fJO9zJvBoJbNceHyZ3vJM
B9FKfozG+36pcVo2Kbm0gp/cdLvEAMvIWVDL3e/7w9CnHhmJAGrRh5u+W0WROFxXSx7epmYRx9Va
sT9cxqY4AlYLRsDd5vb92QymsBfnqlrRPw53/Xih5jiv1Mp+2vWHJHrM8y+9XM4n7A43S3XQrgvj
QC96HLvN7m7cnk6JTc9DK7X8frPrX3bpgl6cBOlFkwvG4ZRYNkc1Co6ql81HmPnz+nUSm0BpBbF/
COnD3XEt+kFufDicVjGkKidQVXvTP22fH7tV9cRBv9IQ6EW/6dK8xfhKltb0gt9ePe5evR53fZrW
kS8Q60PI/3575MzksyyJVPPy5UMIf7p912+SNIZwadYfQvifw/H2LGm+b5nEqEUPx9Pu6ro7DmTK
1DnjnsXDXOBRd7v2fbiCdIJa8XwZLNV4XJdSi73dU5GkXc3MEFGLPm45Y+j85NOrjGvgWsE/c1zv
+H7/plu1CfOuvVb8L7vhZnv1ZLzIbRHy1Yr/dbj7hCHOOOLDXODSEOchv1b8b2h/O47bpKSwkYCs
l/0u7So531pARa3c30/d7ixFDBHqjsB0WrHPtsdXZLazoElyRMTVkns6m5V5z8CaVvQfHXnn8PKU
uua8iKsWvh1PV8/uu/m4raCW34+b4TD2SViZsTa1bL7ajWKStxnPMPlnyfchTR+OnrjEn84nrNz3
31JwTX5js992x2/+BgAA//8=</cx:binary>
              </cx:geoCache>
            </cx:geography>
          </cx:layoutPr>
        </cx:series>
      </cx:plotAreaRegion>
    </cx:plotArea>
  </cx:chart>
  <cx:spPr>
    <a:noFill/>
    <a:ln>
      <a:solidFill>
        <a:schemeClr val="bg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strDim>
      <cx:numDim type="colorVal">
        <cx:f>_xlchart.v5.5</cx:f>
      </cx:numDim>
    </cx:data>
  </cx:chartData>
  <cx:chart>
    <cx:plotArea>
      <cx:plotAreaRegion>
        <cx:plotSurface>
          <cx:spPr>
            <a:noFill/>
          </cx:spPr>
        </cx:plotSurface>
        <cx:series layoutId="regionMap" uniqueId="{31D37CD6-25C5-4897-94B1-34B890A0CA28}">
          <cx:dataLabels>
            <cx:numFmt formatCode="$#,##0" sourceLinked="0"/>
            <cx:txPr>
              <a:bodyPr spcFirstLastPara="1" vertOverflow="ellipsis" horzOverflow="overflow" wrap="square" lIns="0" tIns="0" rIns="0" bIns="0" anchor="ctr" anchorCtr="1"/>
              <a:lstStyle/>
              <a:p>
                <a:pPr algn="ctr" rtl="0">
                  <a:defRPr sz="600" b="1">
                    <a:solidFill>
                      <a:sysClr val="windowText" lastClr="000000"/>
                    </a:solidFill>
                  </a:defRPr>
                </a:pPr>
                <a:endParaRPr lang="en-US" sz="600" b="1" i="0" u="none" strike="noStrike" baseline="0">
                  <a:solidFill>
                    <a:sysClr val="windowText" lastClr="000000"/>
                  </a:solidFill>
                  <a:latin typeface="Helvetica"/>
                </a:endParaRPr>
              </a:p>
            </cx:txPr>
            <cx:visibility seriesName="0" categoryName="1" value="1"/>
            <cx:separator>
</cx:separator>
          </cx:dataLabels>
          <cx:dataId val="0"/>
          <cx:layoutPr>
            <cx:parentLabelLayout val="overlapping"/>
            <cx:geography cultureLanguage="en-US" cultureRegion="SG" attribution="Powered by Bing">
              <cx:geoCache provider="{E9337A44-BEBE-4D9F-B70C-5C5E7DAFC167}">
                <cx:binary>1H1pb9w4s+5fCfL5ykNSpEgenDnAK6n3xUucZCZfhI7jaBclUfuvv6V2HNuyM/HB+F6gkYGmtbC7
xIe1V9H/fdP9101yeyjfdWmS6f+66f58H1RV/l9//KFvgtv0oM/S8KZUWn2vzm5U+of6/j28uf3j
W3low8z/gyBM/7gJDmV1273/n/+Gb/Nv1VbdHKpQZZf1bdlf3eo6qfQ/3Hvx1rvDtzTM3FBXZXhT
4T/f/yc5fD2kh/fvbrMqrPrrPr/98/2Th96/+2P6Vc9+9l0ClFX1NxhrkjNuWZRYSMCRcYHfv0tU
5v+4bQjrTFBkmgSZmLD7390fUhj7CmKOpBy+fStvtYaXOf7/0cAnlMP17ft3N6rOqnHCfJi7P99/
zMLq9tu7D9WhutXv34VaOXcPOGok/+OH4/v+8XTK/+e/JxdgBiZXHqEyna7f3XoGykq1b4gIJWeI
U4txShEWjFH+FBFpnjGEkIWRyTCzpqD8jpiXEbkbNYFj9Z+ThOM/ZXzI9AFWy5sxCT0TUgpgAQtb
BCNJJ5CQM2pKzBjwj4VNMjLR3W//YJRXUPQyLg/vMsHmP1cnik04qOwNucWkZ0SaxJRMmgwxweRT
aDDGZyDfLCwpZQIhLqbQ/JagXyHzY+AUmC8nCYxzSMLvqszCt8SGnxFGLW4iRDFDwCFTbOSZhTnh
EjHCTWpOsHkdTS/D83jsBCHnPyeJ0MVtluk+aQ5vihFFINosS/JRvlFLcNDxj/U/52fCFEJyjhgw
zzMb4LVUvYzS09ETnC5OEydHJao8fFP3cuYNbDRxBugw9oOLkEWeYoQROwMzQRBhcQo6igKfPVY/
r6HoZXweRk6wcc5PkocclWW3N1V4U1f3U/Tv4aH4jHEwxTi22FGOTawDDia2CeA8451XUvMraB69
yhSd65NEZxdqreoyfDtoTHFmWhzMZRMxzJ97NxIMN84JaCew7F4w3F5D0cvwPIycYLM7Tc5xb5ND
eyhv3xAbeYYQ6BvBKJUEP9c87Az0kQUCTQjKLfB07n/7zqh+DUUvY/MwcoKNOztJvrmPD7xT39+B
xK7Tr29qxYH2QQAARAgIt4CdJtoHLAQEXpEAALlJKMFggT/WPv9b6n6B2Y8YyNN3nOLnnCR+czAY
wm+H+2n79xqJiDMmGcPgFiEMiI2QPDbqBIg9AQY3ESalnABv3f/2HWu9gqCXUfo5cALM/DQDO4tb
VfpvykvkzKJgCgiYdIHALwVL7Qkw5hml1OQUiReBeQVBLwPzc+AEmMVp2tjXt92bxncwqBqTSwIB
AjkGO5+iIuWZCRc5FRSbCEIMYOA9lnC/peZlTH4MmyBy/ddJyrDVt0Pwhi4PpWemkGg0zQTBRDwP
HdAzC0I+FgQPiLxzWx9D8ltyXobkx7AJJCv3JCH5fKurd59CkGBvGjEAm/qYKQDDDMzqMW7zlFsE
gqCOye9Vz9GuewzNq8l6GaLJ8AlUnz+dJFSrJAkzFb5hyBriOhiYh2JLmhgz8gwleYapALMN7gjr
ecj6NRS9DNDDyAk2q9M0Aj6ougreOYdSAUZvaKSZJtjVphwtMOARCQb2Mz4SEgwBiGAzTp4baa+n
62WcpuMnaH04TVt6lX0LD28KkzyTWEoIUUOO4RgCncBknUFoB8KnY+ANQnOTHOkr6HkZnp8DJ7is
9icp4TZvnZIT4MKA7zLyjaCMI/MpLBIiPwLyp5AkFQLiolOv9Pf0vAzL/bgJKpsPp4kKKOb6Ju7v
7dl/73qa/GyMgRJBJR4zpWNO54mHw4BdOMBxdDun3LJ5BT2/wOXnyCkyf58kMltVh/qNJRk6kwIj
EGbc5IwKMWUZDKkg4BjOmHW0GCZuzqtIehmdR0Mn8GxP0wH9dFumKqvejm/A4YGJJ/DPJJIJKSZW
NSQRLItY4OqYwuTgGk1CNq8g6GVofg6cAPPp+iT5ZncIszcMUlN2ZtIxTsPoXY56AoslzwikDihU
7HAESghPgtS/JedlUH4Mm0CyO83w9O5Q9skh+/Z2zAIuqBy1DJNjBuGOGR4rGW6dcYShLkRS9rxs
7TX0/AqW+zeZIuOeKLNofbgJan1bVfrt4IEKNqjqMEGNsGMBmzUJP3MoyYFqAgi0MfBOAUVgqscR
gt3hlWT9CqUnw6dQnabC2YU3QegfsvuZ+veWGmgcAVJLQt0ARmMKbhL1FAzS1mgsDIHaqZdQegVF
vwDo58gpNquTZKP/BzE2sKJBfkHSmkAmQFpoykEQgwPPB7JtyGIUAqBw/zEHvYail7F5GDnB5tOp
8g2USWhVvWHghlpgE0C1533JwOjEPNY+kp5hKSA6Khi5K5p6Cs4ufAVJL6PzaOgEnt1phgXGMonx
vzwP7yfp30u2saYd+AaEG0Q2uSXZxNERUHYILs4vKwteSdSvIHr0RlOQTjNKsANP501jahRKBkCj
QBCAjnloqC54ykEQN4AcAwg/C3LUHDIMUwPh9wT9Apz7gVNgrk9S8exvv5YHHb+lbINaNsIhsUMJ
+DQQdZ4EpSEVCiEEJiEcfSwsEJOS3ddQ9DI0DyMn2OxP0+u5C6+7h/htdQ+FTgMQXVDKRu48zinn
oDMCDCWxZQoswLa+F6t3lR2vpepljJ6OnuD04TR9oP1tc3jL2hsTigUYNBwIAj06IwAgux5bBxhb
oH0gnGBCkpSMMYOnCP2enpexuR83QWV/mgnR/W37bnlIcx2Eb1lzSM0zS4Dqh14REHBQ8D5RPOCZ
Mn4scrurR3xsU7+apF/h8+SNpjAtT1QBte/Wt6W+7e8X8b+33sbMNRQPgNWGLFNCudSEgThUfnAB
xsGPcsPnKug1NP0apPv3mSK0PlmEdrddePOGxTnQcwVlnlBXCDYamGjPKkIxss7A+wEQBaSv0bGD
ccpJv6fp1wjdj50itDtZhP5WZfyGHETOIPRJoHCaEza2xE05iJ1ZoJ0o+KdEjrXXEyNhlHS/o+jX
6NyNnGLz90li8/kACijzK/WWcTd+RqHXgIP+F3fezcRAIOgMQqcmlLdZFoeEz8TEfh1NL+PzeOwE
oc+nGd/Zq/L/TXUOtFRBcQ4HLfRi5wiH+inoXICCdxNqdMbu+Hv+vTO0X0/Xy0hNx0/Q2jsnyU93
b/XmThFwFNTvgq4Bc/tYzDbhKISgvhe6hAlB0AR8zK0+0UfHNfR7qv4JqfvRU5xO0yn63CvYd8K/
X9JvYNSBSpISEtj4h1QDlfPEK0IQ8Wbg1x7tiefG9ysIehmdnwMnwHw+TYV0HoRvaMiBqQ2ZbQbR
bNBG0B8/CrHHqECfCIcSHgYZIna3Bcj9irgTcr+j5mVI7kZN8Dg/TQfoPE6g7v1NN2QBxTO25VgM
QY/IC9t/AKOAbT3uZPCsofQ11PwCk5/vMcVlc5KK5ry89d/UaINiXVNAUOdRbdRjToE8Hcivo7Pz
vBnh98T8ApQfLzGF5OokIbkKYMeedyv9tqUg0Hw9FrFLyPeMbVPP6tzHiA40kCJwVaFHG4IKEzvt
tVS9jNDT0ROcrlYnidM17DMBuzXdvmEVlclgEykCNdRQ6E7o2JUw0TNjRtWEvUKQAG0DW4aAdfDY
QHsVSS8j9GjoBJ7r08yYfqwOwf3s/Hu7bIxWExNCngTSbZgDpzxF5rh9DuQajv0H02rd35HyMiJ3
oyZgfLw+SV75HOoblenwLcMDEN40pYTtv6C1bYxzTjJwkLyG8mq4A07ncT+jiUB7FUkvI/No6ASe
z6chym7+ce+4O4lyxzNPnvzfbpknwQIDMQX9UybUhQIWT3kGcqTQeACtcRJDyyhsqjORZpMt7X5N
1ssoTYY/eZP/T/vl/XovvZ9bDbqH6jA77lH4aDu9f757fF3YOHEy9IcmeFHW3c3d6hvsY8igOfcR
kOOXPNEhj0Nfz4bdHnT153tjzM1JCCJYFkQJRkUEyLbQRTneIhT47tgoN4rBbAwZ/PmejntYQCIJ
BCe4tnfiU4/9YnBr3JMHkuTQFwSdw0edd/+CFyrpwTr9ORs/zt9ldXqhwqzSf74fuT6/e2x8OwjV
QiAQSyg0hn3/YAs6CnI6vzlcgZM+Pv1/BjUUtaFr6zJGLHSzMu5XuvJXlY9ax6/TbJaazIHWc9+u
JI4XVqs2GUJqrlqcrnUuirks5TJKarQzkvj7o5l8gToCOcspdWOZIIf2adhqDarYn1Lns44mPKjo
pYWVXQyK7hJpFHYlDLYKE3ypqHfFsLLsTEW12ysjcThsyLKsfU0dnopwFvtY295Q2oFg0dYbammj
nge2idvgvPbCeZpmthqsxjGV9/U35I+TN5lc6N+CTRXHTiEL8H9KfulXcVsqTC8H2eV/l4OK9sUQ
FU7M89zJB0pcHwfyIkB2bbZ/9z6qLipMNqnFg60Z0HBL/GRdVCLbc5U4wohnlajwR5mXq1AZws1S
L52HpChXTaOvCCd64/nYVl4auWaO+DY1ksvfvNM45U/fCZqnobITwl1jb9r0nYgZ+pmMEvMSFnq2
KDXiTlNyf45af1WTrLZ5gNk2hvUxz2Mhlp4qjDXDQb/tqNcuQlF8FF1fbHhqzmVU4D0V1yQMa4dE
Mb2yklLZfobtTvoVFHD83JP0hdU02hzPSQfeocBRwFVjO/7jtZ7lmVf7uSSXOBcOsozoqseLNi1K
O0lDz+F+E2yyoQjssI93TZ10X3LtVKKdM2Y0yyjEcgbsGy46f+jmZq1Su43bcNEGjVPAK2yMiOyM
xg+dnmtpkzILzoVhzirVok1ApXY5170ThbFce4onc1gbtW3RYLBhmycTlqTuZlVK5KwIh8iJ2yCY
F5YKF0abqyU3z5mvkJNQ5S8Hbwguc89zC6/K7dqQeFX0/j4MLLk7HuLI5Y2VLpgV1E4Zo13fFeGK
hUY1x6m2qYeo3fqq/yKVVdmiDT83hqp3kUGTGYiKbqGRZ9oiwtGcoqo5P35q4+Yijqp4hkxDX0FY
VO1R4a0UlgtREFe2rWW3VnxtDbR0yi7GMwPTyu6jslh1GpVua+TfequTqzTUf5HMb+2hE/QywPmS
pbpc/jPeY6HxM7yhUA9ca8LG0iP0FG/RCrPueEAuDVJvG14LOxFlufB0Ysd1QleQ5tq30Ma8Ur3+
GITMnMWpGGzlK98ZiId3gcoXtTQcHJfDNqnxZWu4flx2tin7wR1KuZMsk59/Q/ZI1pTDoLhQQjZ6
7PuUE6lhGYhHHSvx5cAMBwR3cOXH1rnJ49QlVirmRUYiAN6XNvQwZDsa6HVoxB+0PMAmFGRjofC7
8FW5bAU1VzqVtkGDdGYW2eD2QR0u/pncsRNlSi5kBE3BoZoYxMJURjdSZnERd/gy9URxgXrtiD7+
ErbJNqhV7QiRFW6UibXI6BYPWbzFfvQxjEUFtuE/sffYef6cENjbAWwjoAbaM5/C7fW8AtUEKNVZ
86GIMd2Wn5MgsrYqNO0AGfWntPk7Vhn9EA7xzieddKqWkPPjVPa6mod9m+zLrKLu0NeO7xgoIqu8
yHK71Ji5YWRsAZzWDrJs2XQpX5GwuWpiqvZZ0a9bD8u572HtlLxAW8PI+rURJX9FcWBA1uWfXpW8
sERMqMYCkwJ2H4OU30SSEWooWSAPXWrI0NO6jTatQMQeSpO7ScSueh1/t5S4NIwimuVel3yJLHOH
+8aakdAc5nlU1YteDOUq4GRDqhQ19mB0i0FmhlsYmW//M8HWc0UOvZl01Bnwb3TWn2KD8wiFhtmQ
y1JXwiVp2CxASC8GXt/kfcXPx5SYXSRhYNc8ZrOaI7VJy4iutEncOmYXOBjwjKruholGbHEQxy4T
6gtsddw4oIBbEKFmvApIdN4OpmETqzFXgn62Kl8sUWCW61gFuZ3BLyxrba4DKBBxxzKheYnMwm4w
T7d12qdblANz+2rDSXcVIyK2VdzImYhKvDQ6ntpxM88G0ewL0axAK4jzqBsqF2XkItM++25EtZOF
Ob40ar42o9pfqwh/wNI3P6adUdqYKLpmWtlmlnY7zzKNdRqUMzq+FCnNZv7P805HWTGRJWMxGEwD
ROHBuZuIwCjxvVr0El9KmSeDw4fmqg8GtRl4WS4tw+quDNm0Tgj2xbbvh9oO2n5lqV7OGiMtlymi
3rzWdD0IvKCZsa9rs3IY7QonQn6ziorA9YXqN7n/sW6048HmK/O8qHPXMuvQ9iqwDbOefvAzS86b
KDqPjcy6FsJwkoxsBrMmO6FyZBe91+5ITOdDGy9zoZIPTTGYjqzoPA3qbN6BHrTbiOezlMVyRVRZ
/2aFYjC2n80UhMdhU/Kx6Q66iJ6uUKMjdWN5FF92efaZFn5oizr4K05gIeoCU1dYRm97bVk4Xpim
G9ZXdlCnrR3TLt/0XqJtM+93mcl7SN39E7NbU7MFeppApoHjgGCzWwgFTyhLK59EKO71ZZubahO1
sb6AHQUyW8YfvcIQ25Ib286gmW3kYeliK8kWXjEwW1i54RyXb27GzZL1JbMrYpi7UlBlh3WDtr0n
dwNRhuN7VrKgJDfmtIrDeayH2K3qoJ9l5tKvKbpqzc+tBXrRaAdsD7lFlzGvDkaWtCvs2ZkxhIs0
YcVM0cx3uiRf9MUg7aDIE5tq5DA9Ln7TyhzU5KaThrnbeUFtV6EM5pir0slozJzAl/ncTFHntsx0
YQOSfh/Hhyju621Yz/IERDPYHgpsdfIpTjGeN8Is7SbP07n029IJJPUd7RPtMEWHmRkq3+VZmPxO
/kI1y2S5gLsEm2xAwzOGgj8OWwU8XS6DiCUvwt6/NOJW7VNjaObUSLjDsoA7ytgyVnwLva6a86EX
qyoK19LMgutqMMpVy+LECfhX0ZXxnvU1pTbhw+DSvACzEaMV56UInLbqqznzqXYi62uiffBtosab
9bJFe6XDeV3F8QXCf1dVga9ir/tYNRba1eoikvE5agzfhQlDiyAqb8LaWqR2hzobMkPBVdsQ60Na
GevY9GubRKSZZXTWNWE3F8DStqnCepf18EoNxWCrRr5TSx+5oHGiTR1FvtslVzxMEncIwEpqLLm0
hO9EoszXeSBi2xJ9tkBljty0o8TRGW+3phV327tPpL7sUrrmXmfO/NDztjjUMxR38Tkr2lmq4sI2
jZIveJK5uV8XtmYom+Wiw0s/JldyaL3L3jGteptZredWRfQZt7xcRkStu1Kq2RB71C6HHlZaMuhF
kKV2UvDw3A+EtIsobxY80nwBX2vavo60W7UeOGM1LeyYdZGLVF/YHRi9+yL5qy8xXtXgXjuDRv7M
6si6KYx+K3Oczko90xLsgdJru0tP5L6Dozra90JFdudJa2Z26c1Qx/0yKwN4T0b3Ha23BgNqEiet
/fLcDIPCQbHGbmO2pt1xK7NTVKlZh4WTsuY2Im2yQa3ep02CFpbwOrese8cajPqStrB6AN5kkaf8
G44Mb1EGvbEb2sJhHmr2USPNi6aKvmhzOGQiC+ZRnFiXfdbboDPwqhHWBS29v8ooGC5C1c4ppPDd
EsOCiKgxN3KtlkVsJXOm9DeaELLq+BDZZSPQdVmpldJo2ABsoWMItQbDGC9NZvpOouN9aHTDLMqH
1EZxkm+S3rrIgVWWXS6rXe6C/+MtZBZshapvBVYCYgk62iW4H0CBm3oeeFrvvT7U+6SU7pDW5QqK
09MNkf0MwhmFk3igb2Uhe3vQbbrzcr2rQ45sqFHrLrm2ajcnhtNk8FoW/NmLc5GQwk5FkM/DMMjm
iqnc5m1a2m1fW27jgRfmDyvoAY73bfJdJcBgXcLlEqNiL4FmD0wu5etu15ue79aQcXBDAjEduwAL
HARyKVzDtDaV1dSLtpTdeKk8DwZfn9NkqOwB6n5mUYCSTZnk/kwxmrsBtWCpoe4ThVFbA6EMQgOG
+NwZ8P7NsMy1rOx4oOgiqSp00Q99exGtWJZGdljBJOkoz+w6NYmdyjxzYmj33OeNt64UZds0sA61
F4czxodlWHXWOU6aYpEondkeM5jjiyF3YKv1fEZKedMH1Eka80vnCWPRRNpr3a6qE5vDyp91XTys
zcEHWRtUt7yKur0cDzxHmV0ICAqBb8c3XuDFi6ZLvvWp718MVVutDOJdKOE5RjHQawhg7crS83eh
ZWK7lmWzxEH5KS1i8sHyySYw+mEfogWH2IPdmCS2DVi2X8Nh+NZ7Bl+oIY1tXMlmO+TYBmMscDAu
u03OPgY5+ELxEMROSrFN5cAvjraMH4XnujPCvcfLvR94wdLPU2/hxzyzIZQB9l1TUAcEgTULdKPW
LedOYXn8olbdl8Kq1knRBR9oTGces/SsMYe/WNAX87Tg0sZ1EbtFw9V1S8/ziNsgvvA5yKnArfNo
qQnzISaivTmPG9e00tSpYN90GzdduQwa4zaosLmqS+/CVCqwtazpR4zJRyMYulknPGX3ISsTuwaX
bv3oI3jvcL7oSJqtwZst1k1YF2twi/K7U6I7dfRzi7WI5DlI5WFOZZivWSYGNBs6kNV35yiwbC/U
wpG5pdYF6X4cgs7YEa75vDNgWuuClY8OpVyjMGcrnlFYHx1I2Rmke755SJZraoJdZHGvcmPG+3U4
Hrg/9Gsv57ZhkWZZ4NApQN2tg7ZpFoSkq8g3+lnaN4e7y0G4DSwSL/Iqq9fleEhNr1rXYUogYsIi
NylSvU6p53Jw6Zdh1/WJ3Ru1Xh8PATb12kBwqJLgxkrbcm4lSWJ7UvczolA/b7Pko0/9j6VVlwvR
xGBOZWkyi4SZrZM+AQUUBNI1GxxueAbMMpQNsvOh/0ACENQpSRMwhdZZ3bFVoysFLxn/OExOhzbK
3MEomM2ljmYtzTu70dknYrQZGAeeWh8PA2/yu0/H07I36LLRkSOjoAA3Eg6gi/P18fT4yW/NLLGP
51Gn5iU2tGPy7Lzs8Icoof7KqEAl84QbixaEvUuC3i4DIt3aioeFstQ1phAHbfxau03cX6AwKl1D
VJuyUMaM41uUW7u2jSIbKhkt8Gkb7MTCau2qGAqH+oXndtRCs6pokZu0rSPaSO0TeV3B3xya+9yL
ZwaBvZ+lXgxtyGyQlZ1dN7Hlem0+55Zn2EHuOXXAelv3itoatkmz2yKFiYJ4xbot0XdDGgdJYjc0
OLBnAB5uXCWrMmpnZeUvOx1T12/aGQcTZyviPlsxFaxEAbo/obhYwrZrmRHOW5HVbjXoFMwIv3YM
1WxJlxx99cTBifHBYmHsBl4F4Uw/Z26KeeP0pt5AaGiZJQIWRNrKGKKCA7DaeAD1tZJ+qRfHS5FR
ZOvjc8dPx2sPz96N/eXth29gAQQHq8YInOlvphpEqv3wM3mBwoXsu82j746Pz5CiSRY44+u872HI
w5fno1XkBQX0XORkmB1vKBBPgxM3FSAygK93/IbjnYdxR1KOp7GfE7D5fRf7veGyMqrtJOvmUQQc
ogQzgfvAQRKq+hZF3sLoTGSDnTa4RHpmYlteWK+Ph4GQ0qkjZDosqkDg93hO+qZyMiwKp4PNnxzB
YnAvYWuuDbJi4cayAY8D/saU4eTkJohCaxWigK2zpmDruGVRZmewocfcqIIPrRDAycfbx0MNftBa
cBk7pMipIzMzpM7xDmhBtu6jaFNG0bA4Pne8dDwcT1OW0aXBmKvHLzleZ4n48SlPEEQNUCTdhwFg
ySegiSHzkOa9WDIvtSNhVKs0roY1K0F5egbSxEkGwxHpwJbRX37rfWApEzMIP6m157NqcI4fs9TQ
g6NzEYJYG+8dD62FcjSLfDBzVQ5GWF2Y0vUwaIDjQarmx6fjaRB5KSgECkv34Rnx8+mHa8dxx6cn
X9P5OplJLUD6tGigbs0JBBHIyBIx/NWVYbTZr/2qDecEcgBgAKVdun44ZIVlPb7YM/b49uT0OK6C
nPijb/D7QPTOwze+NATMgcbmOC7coIZYx93Taarkj4+D2QEVDyN1GFcLBiqH0RqkPPGWngjviX94
7OFHjRDm8eH0+Gny3DEb9nDt0Ysf70yGtLIwZoO5k2Z+UUL4tKJ3M9fVUE6ZO8fvyb1BVx/QOGNe
Gqfp8jgzedxk6XJA3NYpZ8sjZg+IHk9lRcABS1UCx7vPx8sPjx4/HYEOVeMPEGQZBzQNNnon4+mw
MKNw2SACdn87yHyma+UW4IjXo5gr+5YNs+MK6AYS6b+6UR7Ko+iwSvCOcNGC46O1zbIsXcUajKeM
dD8OpRYksR/OPeYbjqEDZufYymd8YOBhwOI6fmkwalRGsA9xCW+TGGloM6Och0i0znFWj7iUYPjO
SaGuc/DqVt5owZAR4KH6mITV7DiBk+k/XnsEUX5cpnez/vDRi3NYNmFdfxG1f8ONELJYLFSbXg2d
PdQit2XB4Y/0dd6m84zWTQbWXak4jn07B48LibkwtJiHUc4XlufVTjfmMGncxjPO62CWw9Y5i0bW
maPAlLQjMpQ7SEHsuoIUn9mFYXnmVmSXHmb+Kpb9ykc+dwbl+3Yd4K8D1nRfKHTN2iZckWpfx6jc
yJReFqIkSwi0fA3noWb9nvI4mVEQwaDzIEuki3KmSGHtwjq4HkqDg4lAr6O2iBZWIb4qEFZ2nUTI
DtsmmBkh6PoulF+KMsN7Vbfc6ajprVBvbBIvh9CYhb7IQFjzhkTDshL4bxb7w6xvQ7smqeEov8rP
46GYl3XWOh7yunnWgkNv0P4QDt2XzGjUJowgAoUQOE+QYSJgG0hrXuoYPPyYE7szVbeSuLsZIAE8
b1NDLjxf+xdIzwLu6oyWl5Hff2KW4qs+498yL+3nSNdy6bG2taEQ+aqAv0t4xfVQLPIm+tiktJpB
cjhxcZ/7rtkrMYvSlh1IAwEzEw/+QvvhqgVmOPcVRKvCIGnmRah2MkKfWU8ZqFhPOmHa+S5M+z7r
Re2EZXZjZCjbNXkXgWqMlhAHvQCBVGzoYAWrJEz2UWQ1q8SKL6lE6XXd+CaYRfRrR3r0qUyWUByi
NsrgfC4NpFxB+kVtNQJslyZaecKftX0MqjAq5FqbEDMAPG4Gbu4bmbNN6IEe9Lp4Dtmh76mCOGWM
UstBOsMOK/zEXqeQB9qmtcg+iRh8MfO606U4JH5o2D6pyRIrP1nwwsmrrt7GFggFhnVxQXRf20zj
RaKx3BZK2KIyOrCzvWFWqOa86etiyXHXX4VBuWQ1sg3O6ktSdRBCMXvIUaYi3vhVqGGpReDogaIz
BN8P1PNXWQRJzCjzsRMki7q6rOooduuGim3S5J/8huMVVeGqaLxkXvcQQ0QsF27pxakjmp5tutb4
Ui+TmF72XSy3SZDWNkqDZhPir4ZhtI7RQDqh135v06GSjmcVbAUtUgt50Uh7IMIAcZHvJQSxZ54S
+lsq/XAfSfwJ8jdgwYKHPse4nQF3q31XwMLq29T5v5R92a6kOrbtv9x3JFoD0tWRLk30sfqV3QvK
FmNjMNhgzNefEaxdtXLnqVOq+4JM5yAiwJ5zNJNAjN3ZG+NnKgP/Ir6uoJw/6PSbL+2Tbbrq0WvC
L8EQLg/1UkWn3torKDxxF8UMg1jqzsexX9zc9urDuIzRsz/wa+uP7KLc5Xs3AqOqJ0qu1hGmmAx4
pNTVxQpy/SVx2tK4bCk7wcdDp/oPJkjkEfnpEaIId98Ey2UOLfiLZj5K8Cak78bz7K1p6fsMV4cf
OBur0Dm0dn1lsh1f+JKxyl8eeLCrSa0eE9HkY09OThO1gIrBinptjBCp9XO22mU/NqG7B2mz5Ag2
64w6tXtJKOn3fQv+YOhsfU4bkndRsADW5NnIdVQEkJ6c9Zp+XGa/vYRqXfPZn9bCXYERWndti6AK
gzMCryXvhM8O3hDkRsZ55XVTHgn2yRpcObJ9J4tG/cnpTZz5c1tdnbj7aXX3icp4h0O6XeBXuLvd
SZ6HZZqeID149kcfeAJWi2qVAdgWR4OL/5a2q3fXyeRuolwdbex8dpEV32mpm8xSP5cBaU68XcUF
tOt33+1f0kW96Nomu1rGhz5ar0zIT70z3pFoXPZuBa41XT67mnsFnJm2ZOlYFTf60Qt+uuxovHT8
6n3yq269OtQpx/Eo48l7aeyXJg6CYz+HX4w/kcPE5icdsV8RZ+NhacGbRD3QXEGLGbnsiwJDnYFp
GI/CPiXN4JbzQkgekm59NjMQxqDDHxAQtY+RtbaEOa8Qmh/i+OK3zH+hQVIsoAMu0eBP2e0lbblw
nDqzyeyebe0eezru5sh+XMNBlbJW+i6aO1b2/ZCWafzsmnC81J0G0E+XYmFzsncqZIDWies9Ax6V
kaXOusZcOrd1rtFUhHqSz75KAGkF8p5ORhRJ400XsX7rjR0fE8B1k2+eEcqR0oA9WFpjPwWKX4Og
vaiA0ee0JnTvUTacBjVKlXWGvjpBNT/GLoCwNYX8ZyXT42y/N344fnMUGQo5rE2mOW5aoJEd0mjj
Z3G82HycawMMiMtHqzGnJa2S+XQj+vBAjIdpfZx1OJ22LVVQj+dg6X5ylrYHEk65sD3Zu0t3Qf1g
57AqxFD+2tBCVXhgZM/2jcTnhGyW15ot085EBs/FJDigYc5erSbZWPc0t4lg97qaRtzWAoxHOmKx
dPeLiNrT2LRjiXsiV8Q/TwoTQ0ykKqS2P0ik72zveVltm6+OO8bHursN2wJYtO1CPN8IKhF6jemu
1QugewvRw6QPK2Koh5jo/Slw++i4JE5cuvOgMfWGznPLSYaXh/zq7GQ+yIiduEsaCEXa5km1dZ+p
pt67PVsfaMq/BtT2VzV3bqbAU5/0oxODBCRDuGMY6PegXZDKh/F+sF0NvFtgDgMq6pPj3BPzCmgF
t6+j12yMgrwP6vCUoBozYiXzFeC8u28ZUvhkMOk1ZCnEQ6ufpQtf7kbzWMvP+Mj1aPAr7Ky3fqJk
DDPrUplzZ1Zg7gObVyEg0wq/TC67+FX3HOGFE42FGKs48zj/WLe6AqPnrzk1vtqNxAKac8Htyop2
matoviJS/RSG7etsQkSwgFjTatCFbQxBPLC88KjzIS4L+c6Y+n4ZgX4ygotgThDnTdIeTGCTPWBh
gCt1f3LJV5B33p0bT3v8kIEQ5nPQKa8kUf2zHsHM9eCZHpfFQVip6SVOH5Z6JoXftc99jVt5bpK5
UB6Gf4QwuCvseu+tATulyJWNjtX96kWqJPXyoUHWDAR5bV4qMl3ruoryIbLrfrVpnlThIWDpj2ZY
2r0743HVEBCVLFZ3DtdjsdigZCqMP7rhL0R17SH1TVx0UYfbZZI/QeY8RZPv/gicBkBySj5i9pIl
t3HhwQ/+KNv4la5i/UprUmUTWzvcHwNixpkn55CTMZP+4OzT2KOZE5n0qOoTplD3gzt032Ipy7RR
5lQ13prZcHUAs1XTZa1pepFE3HskRlwP9UjZtFNzUByZxohY+oJUfEp5/OioW+RVtYepmviee8nj
OnTjQd/gEndtwLJ5st+17SB3ZiEFrcMJsDChGRUGAgjGkShzRj6ndfsloUJkUUuGi/HmwpilPrva
0oxz4x40H9Lc1MFD0onkIerMvoqBYLSmOYMSPADKBq4Srp+HVPTnAYOBAh1TeBNguB713TJo26rT
MAVPDJqZvI2IPgyOQrRMeHsEWYWzFxB2LYJ92gZL7qb+BaIE4MXh4mbsVcZOlWlXt6WOXQiR0uRB
Lqk9cd/9jDeRy6L1MKHEIFW7Zb4gVNC4AhkcZLz8GCLvfrE7aQjGahFX54GnD1CB3vsewBZv6I58
jXmuhSoaEcUPA+s/S4+fm0k6exRHVZmzxlXGwL7tlcHlIKxi0ETo+Ug98cSsMx/TZOLF4iS/EPAE
Z2dUVTam4XpcPHMkmNvuUZD4OA4GUcWcdIBwl69EgYAJnal5jVx+L0J1WpYKYRNR664ZB15yHQNd
CiI89KHOdUvuOhqILOFfImnjn52qvob95yZwlyfC3Pt2Cj73kJbex6n82KXcO2k/FKUvlUW8aSqw
gFF0cLzp3HMjS9pA6kc7T1zJgAwYEwvklrO4gxbrRG99iki3uZ+TIfVe5lYeAqcSYNrW5KRpBOrL
TZ44xt/WTtG57fWYMwvtHMSFYu/K2d974ZKUUNv+Ajb+RGmHH6uP8fcplhFJ7GGtvc+9qa4Ij9Qp
Cch+ZPV65zZQG4zLw8wvcS0+D6HxHnyayswbBllEfb/eL/gnMhmMVZk4wPGDKes9Hewrqx+sTqYj
j6pTHz6ToQ2vntZRvtRef/Xp/NgykvGeNNe0am0uoZratZ481alHc9gE6H6TZ9ZN65ehQ9sdxtcc
eIkCyRGNYIMimfV0lsV4C8a5s9x9mwPwNxOrs01eImif35wGd8aq717S5yEI6sucmIObqPU4kb7P
8StYUMBrh56bYrvHIZMteC3k0TTmF2SIe+oNOJeHYPtB1mSLD7q6WRBTuuF5mNqfQ63XAjIcF8FR
z08E6lFSCe+JZvUHmjgXsDT9Xb18cSSEmglAyAcIollRD5jvtwWH2PU6CPvR8Hg6IPITl1VEB5EM
yM86KvKQQYnUJjqnoRUHpDcvKukRWHxSYwipZOrVWUVktQuhGymNQQ6y0U69P5+YqYIrq4YPf0ED
rRMca+6ce2xc+AXHzTsLuekayfTSIR/JGBLngmOyOfA0+QHG/4DBYDoPij8OnHvnmpFwVzF7tqhR
iFkucq5hata8GnxSeIvzFBr7E/m1Ojg2+uYvXVswp6MHQ3svQ050bqPoEwi+5JhwmkKQ6/7oV2mg
DeqcHXzu6jxNVIOtkAc59xyMmKNu1EpVuL6GSjecyqALgQv1wODDsU3z0Aw8a1MxHAEB+8dBY5XK
JYSOwLonJ04bzG68L1XXzzkD8bFHRjxmAg9XDtimPXe9y0or1gfSCqe4CW2mEdxN1wx95qULxEhl
B/VVqebpACIi+Bj1P9wV8ZHtzUUjGzsiDv+Ie0adVfCkgWo8cp7eORIojXZdsZuouzxYn2ZaU5Lj
Nm2yug7Dxyh1zsAXMhWy7trqYNfVIjgQt2IYoxO6W2WKEKGaRO4DeT35zJnyuVWI5yHr2tWd0IUK
m4+o3Miv0dhVeVRrfQO4mrKlcbqn1uU5dJhm78SIMyVUv2d0ZsMKj5gd7IEoArXb6FeZcwNIWq1+
yGaurousH/x6huW5Sj8s2oNEuXO9M+ZdnTGZqKxBtuhCGHjqQg8haRuKA6pOBGUQt9DJRVMJ1ne4
E20/7DUPWO5YKUonYEvR24w42n8KLfvZG3CsteqWPa+i6ZIKnh4iEGV5p71fjnKDa6xEuU7jcG+M
UQVpmtOKuzRfxmQ6dAT0Ob+R27RqvTtHHLjq6UWC8oIQ0hUZ+KHl1MepeaArOxHgMw4190aRVymd
KwlsswtjTxdT6h4h7rBXzdIw06KernHd3jvD6ObklpDUQ8TuxDp9XCe6i2fu/zBznAmR+lkVTv6r
wZCYatK8zKMG8TvHd4Pyhy+pmHdj2H5HuZoa+bj/PEROc+AVVBQo8t1kIpjE40QQkei53lWOrMo+
XRUic5kCrOgeIL8MjtWIp6GVtEQwpjKmCStjYA851DqsgJbyljKYqRlBeSofArp4vvrLAFFU75dx
RarDKKsQWBaIczN2K+5Ii2z9FpQwz2OnWiJHAH0Jpl2Oh4FCfLk2EDvKwLwEkcU3BM0PwqDyy4XB
i6H5qVqo2vlVUoT+VO3Z5E1gMGBhUDpswN+5X1NEUNEw4jfm8tPMuXOaIp89eQHIEFkm4WjzzZKQ
JEhe3LAleF7rrpjr+lsY8Rk041ON4eKOOt0vYf0cLxdgh4QvkPLQVJR2huBSTR3G/bV1c7z93eTg
UZzd3Danmimex51hl8TeO5Z2yBttlRHqrftEvTqsS0ueNM4RFHwANdMaZ7ry9SnpwdkrEcYnri3C
ND75O903HgincIcnuoNQEg/qCC6vcu79bgF1NYZlzdzp7PIkiyjUTe1DrRd6lLdh1tgwzHVM5b6f
h2fexglE4NcAFP4BOm8BwjfcveFrrnpiKSLqUab23q5IF0anZbu1qz5aOcqy9pM6C1up7gPzgNmo
uTgq/rRBMG1swjyivnfgn4O+9cDhQhDU5xqP2xouIBFnt1A1n/bO+LMZoxZwqgkfunn+EQlyTtvK
lIq5UOq3JsrjJXqOVOfkQx9BNjFYRAd9+jinnj1yOSJnDZYKKKn8ha/9GAzNq+hqv1CATPMgGpFJ
ygjB0QwUxdwkHLRyv2iPsSKpuQvZrRaFCBbcO7Qj9/7knhob7pZ1bPYSIu6CrN26c2g1HPy4B/wX
I7IOAtk++V77mszNU7rU4bGum6UMZwQgxJ3Fzk37cNeL6G5R8XSWIBHcu7Cv7CmSwc8JEouLJ6Ji
8ZguUMlDlY074nZLicmZcJas5pjhGkQqxdrEC/Jkj+fw6iDAmKFxVDK6Uj6LM+PVvencXRL30Vcj
r/5Kk0sggCMJBvdJxNYf3BnrXLgT7qdxHY5T01SIufufmxi+WpJvnSTqYwasimU0Sqq9iy9ZUjzw
98TYIvJfo2Uxv9agzy0yJojjwvkwe98QcDX3evWB+41Lew2S/mEmDcDGvg12DNbBHcfTnANtzoWZ
xmtvkktUe90TcFs/9xoSF4imXjUbmj3oZqgHmii5QHD0OZRyPA81PBJTHDbl2FZ+xlSrSzsoKB6S
BdTHSC6kIrl1BTRJrD9X8+SC2U7B7ac1fbGgJCDVhT6k672cDSQqoCqeDsr1Lmsrw2sFWfQCp0po
n21L5TGiY70DrBTlG/TI6mHNHP3g8wUovWP5LtTs04Bk+MKI82GuwL8k0Hyeay7vVXMTL6ZO4Qdg
Tzvj1SeTPsmYxedt0Toh7jklntq4CqDcDH9S5KgQDkM9lxmn+2rZHaLk/tJxsnzkTQzdKS07j8Le
0PH0RYbpc4sH4VyrtCQqvT3VHGDc0gLi4lTfQwmn7n2Z7NPKbTHGl24C2NWBySZO219DOrtlLFdM
ZEpeAy7cM0gWfbTriICkp/oUQfPvcecytFP72iyMP47ffDXsu6bnr5idvUtnaZONwz50fPbsQllf
Cs+CsvFCe029MXdWrvaLahOIOMZ1v2EL3viEFMU5uEY2+7WBwpCC/3CTsTm4Pxbq0PMwY7TngfPc
aaz5U1RY7aVXK/jR6ZsYkvtxOMEA96UZpqT0xIgnKhlYZhKgvM3iZwZBbRx2ywEeB2BY1A9y7g85
AJvmYJnoMQR51QEKEciFrAC2JJIkn0nXFUhGSOFUw7OrgmVvPLrTNIifutjuAw2tXp94d6LjX/R6
U9DMUj11PAa6ZnrITid2ln2UHFkHoNBren0eHLrvF9+9p13/AT+BLMMVIbgNvIeA4ut3YChziNvF
bkgYyacuDosAEfEeGt3xlABhoUsPyR7xL7Z1vjlmJvsukesu7sduJ5sPuhbLgVbGZrojM4DV5lp1
nOZ1O+tLm9Qyq5ZJ3I38W9p3RZP44ivDaJoFkK/A8VNfJdem7PyA7SKPYTQiTV9EC0wcjvGCT9EM
cJjrj7xvq1OrnJdAanmnaoxbcehV+2H0Crqk6+O4zN1DtfzqQMqXM0V2AcjHPhBasfuFs8yNu0+j
K9Wph2UM0jwXMppmnaGR7fR16qRfzhHyBz/JPDNHV5iOoitJ+XdRD+2xT6xzD7L/OW1BfQCuG+8W
kyVula0Ag54x56SZHUR8Vn5ZKdpmDlyahzl9Au7Nnx3nV2t1vwdnOOfhLdUxkl8WICPX1m2hxKkb
3G2soRfCg3sW9v09LMXirlWvbyv+jPsCkuzcaSDYI2EXn50AglWnM2HZhCF+ZCRnL41vcJN49XwJ
dKSzebIyM+MaHzbDhW8QQfkKGSWoon6fuJA3MpJchhmUlV87/cVY9nEyQPJcz33oQVgpOpGyXQYn
j6U3AonyD1umiK8A1S9zDrHS+H8Zxvsk0hDYknjvN+uUx66tkKMDvFvY8hDVyDjr6nGk3nKPK0CE
nthda/y25FW/lND87nv8WTliGq+AOjS+knX4ugo275YJEo6h9sguHPnn+jaexHHV5YN2Hms1M+jT
7XKAjtEpEEbGh9kOJZLqx7YLzBW8gbMfzEJBc4B2lArTvkmh2QtlBhILEWuHsBiSGJbJCZMDwK4k
c+C/yDrNEZaq/uw6BOAT5uHBU9BkxV3JKnUeoiktlYRsbp7hN8N3giZRz/tkAiBXL96HuUdaNpjv
ADD5wYaW7iojktyTY5yFDeT8ga+DizTeWboru0eeLJEKNFGe0AhcRCd7mEVrAK468l4A6M9AuoGx
HqLY2JeQheyxxpBVWwtRS2yfjYpwhNsk0JV5+Sxv4VnjldXqXwAuwGjEHFAkvU2Kapygy4GFxnrU
f4kDfFNIeEXow14TAOY1ifxJAh4eHcTFd52ROYC4gjsN+RLAoxiTJY+nQGNgmpKzdxs8RexOBxf/
mzP4+SgtQfDn8WJkzXjw+xj4nTjPUPPBRUsjaKRv9skGECFIrFNfD+xhBp6RkwVQr9JMnyTkFuA0
yZ1MdFOsSLguI/E/VuTLUhP9AX/Wa2MSA75iNFkUTFAXkAV5p0vDHQ391znov4X+YO6qZO+LVCF/
RgIkqxTxBxFPK4UheRn3XTTJz37slEY0z8I3XelMRD+svTiGA8v7iLb5xszxFo+69Exy0J7Fv+c3
NSYc37vzQ3aO7csUQoBu+zbFANna+54uEGgR8xnVnfAl06rw++DgIFO6tOE3B3LcfT3VBUiJAdPm
FBdgMOvctoSede9i5PB49UFQXSYU7pHO06CJh9WUzdgADamhYG7XsC6UDeS+E4BgtTlPdjYPLzXE
SucopJlgHxA6DQXEzAwT8uiWE1kPSRWAKnFIcPQ78Qqp9HJOw8WcLZiiRUXBaTJ8uI4QrOzTZP0W
B3V3dv1AnLdWH8nubLj3oR5GuauCfj3VIRZba1kDOEMdCyypVdfYAbBNYLTVEXQCo1fZ3PchG0ua
GsrpqX8ysA+BScbf3M0UskSWulkfd/Ar8NV7sWM95gNe+pSPdRJmS0eX6wj6frOXdaBXn1f2HUKs
+yGsyGeFfIWm3me5xNNT0DbyHJsB5ncjM0mc+Bzwm6mgARio+vXqz9o8BuwLZInRsw75PrTpDIHZ
5Obi3Es1FV7v+znXv/pGfKKI/PegH4DqQr2OSXmNd4htT6DMEH+J5tTUy6fQFRjmaLIUeBcIkkjB
vm76iKW2gKdNM1zX0NQZlNJQl5sOQGaSyH1C5xeaMv/iUIyUgKG+TrgQBq1eBjXFL09HQxZFeIxH
l9z0Kvo8h+EH4S1PkOelRc3676xZxd6rnML6kXeK1ugaVklfKA33bhpOBWssEsNkPo+gi85pJS5y
qnlhJGy8YY+oO9AT7BppfwJn/FrD935CmEQKDZYb6ClmBx2v2aaTnUf/rpE22DU34XLnJBJ0YKvz
dhIql/DRldB3JzslgJ40JnBy21FwyfJlapOhrBOMEp1bwXgOdipnndU5n0SdqQWA+Zh6gBWNrmBL
56xUYppB7fXRY9OQFvrU6Miu0EBWr4EaQMZjtM9TAkVKE7fARjv7FdLw4eBGp9pxyBVQFsJ+3ykb
5fqvSRv/FAN0UZg39wLMi5jUANV70sB1CUx3jSLMA7Y/QFhlDgYShI4CeB7mQ2Bc9+CIbzC69Pu5
b+4pANkMzhJ1UIqUipg9n1j83RxUP5ZmNdNT74/3CTVjMUZOW5gJ+CcKS5Cs4XNQUJ56iLR9736Y
9ZWFsC2L/pMApJbBThRjfJEy82Wsd6ZClhdDNGHTbigPaavheyHxslvqdIGiT7TXpZu+L8wDLlnx
Y2Dj18EDRTLE3MmWkMEtroUptYwAqIKuRCTtFwRvfLwiQXkcK288yWj8XAfund8r8aAjfxc0pr6q
xHuwE10B1LZVgYHQnmgNQ73bueDDwD8h/7tpHs2dg1cSHMdVPW1+Ah16LxB49ketEReFIXtmYz8f
1o580GHcIrWOLVwqzo/IYKYQlA+lY9MUdhsDmx5Yp5y0XnDptP5aj4M+N7O9CUijN+PzXzVIHt5c
lG+1NL730o5NTfUfq/+1/9nffRU/1f+9nfXPo/7r76s46a9Ob8VD/rZS/lnJ5B+lPG5H/qc7/7NC
JnjZFiyP/zQe3j7gb3VM/t/YrP37C45v1UHeTvlHDRO8O8XdfKR4AQ7G6du7U/5Rw8TDK788gHlR
7Pm3t+bBjvxXIZMAb2RBOSEC/gNIHsoOo/LJX4VMAg8lolBBDSa6BNU7veT//OPL/+23R+GWv9b/
Xsck+LuBM3LTJII8Mr3VL/K8EG+z+LsjDyi/Ugsn5pIE7VQ2A0S322KzrXiNv578FalHJ+s5h75q
PFUQEpw2w8Jb67barO3HTpN6ZzRP8YCitsOpSjHwbS08AUIJetI3KeR0Uz5urW1hbqvbtnhTi28b
nQHAT+rTo7swYKK9faFvmsubCtftvHr85Prrxae62m3Wg/eFpxQsRdu6WFM051B8DP01LqebRna8
XQKNNVRapHZuWq0BtrHac/xic3VsC3/Qy5q/WT3em36bfm+4r0oAv7zFRAsnyDxDq/12JBOdXfOW
MxBlM8QJxGdAN7ZfLIEx4sDDumQJmWE+uP2Kb7uh2z8rCDddUF4dPCYWvga4oOTpfbVtKRwYnUMZ
4m8QTxqi0JVHbr41a7NCGro1twVKWiDmXIYQwEqH6XTtZ5rD9did3hceuX39GlVfebbp8qMVdlNP
yLiYPLhY6E0NGs9QFJSJaqCkjmridYdt83bA+1Fm9D9EmGlA0U3QFQzDk7VwsiCRVaet5f2z1UwB
YOk/drvNUnllEDCxcxbvpUrgROFa4kfaDtzW/fn2Q/6267333/qEbOd2lh6GrLXCK/74dGiS/tHp
dklbH2+ftDXfr3M7UUhItW4OIYfDtdgm3lvLCbV/CqJWBPnW3HZvi2EF9x26Vfm+aWuJWwdbK4L3
8YB6O29HvG9/PwFiQQGB+l44HvyY3U3DrmoIWhB73drb5vdFfLtX3vZvG//l+m9dbc0GMuMdj4KX
91O21ls/f3bx2+f+jybUEKBk++Ofn/BbTy2xBH4tH0KG9y/w2/5/c/G/nfBb8/2ifzv1X+7fjvzz
0v48siEMymLkmzEk07mfwOT1fntvrf9129tz8efupg26wx8bHViG3p4oG7fTmv/xCbCJIi9wIDuB
4XuEesHHkPZ+zvvRf3S77SDrIwj46Jjc7FDtzd6wtbwOQ8n76h/bUPuJwVhyO+V/NLdDt11ba1ts
HW1dvq+iggNGwG0dXjJ0tzUjo9H895++Hbgtto9BmvTiTKbdbZt8Djbm09acGQUoydTq7V0T74PW
lSdUCZMnu6ZAbdktAN42bgv4U0M4QLZd21HbVt1AdA9+dlCZGpiBms5h83nbtbqMrM9b041q0d//
1o1PajdboN0oBCRIbfbWlxOEGVwvY1PteNMDiGy9a+qMDdKb5Vszhp8hkdSZAOMI5tsH0Td9423I
8lEvSznD1WmQ2/SUlnCogMmUnQ+CsznLtpeAdromA7o+iVMQ19+DdUa1DExBqJPkibwaBwjO3q/y
7WvYMKGwOI603AwG820anW/j/Lb6v25T2xT8z8V2xnbu2xm3Dv5YfTMp/NH1f9BNkETTHoUjkOti
yk23yXbr+q25bd26SbZ5/99fiXCbE2W23/9+NXBq7qRvn+Q2k232hPTmpNlam+/jfdufx7zvfj/m
fdubteF9/V91+2bd2c5+7+L/72O2bt8/5b2bbVvK+GfBYeuwKeKF5TavAjGAwOfW2rZtq5jBHzwG
a+b79pkqg7nwdtpbc9vFtnl1O+ePHrdVsc2Q2+63I7eToH7767Pf9r+vv/VJQyS+ToSKBh6gurh3
7iIfqnrP/UIXR5yharugjNeM6MLWAB3MrUIWzPoBItIdB5TXJyDYViCFKNBFIAOk8hu0rGuR2LRB
/i91SSjorRrlS/ajEBeVpv1h1t4+le6cc558CUJk0xKCY/WFOMnR41IcDepq5X3l0zyMn2wX2Kx2
HWjn1PCdrXNYzIgwyia4S0i9PsCSuVdySU58bL2sbYYXN3bCPe3Vp7ZxvjOhmr31ADT2a3RXGzeB
FmPN6+gjChik+7RJ0zKCSCHidB9OfT61IHnntpszom2pBvod4GqFkJgcAuWgCgyYSwr9o5ALLNEQ
7O6A9R8kHx4qp/nFbxorZByQqxFyQYpAAV6kJFOo52GRxWcRnHpnWEDgcyDxqfXdjyKAxBOVQS6o
IVX2iN0LS+Ln2fRwu6PMIB0D0KJQIIvUAf+oLc9n0zwRD0JBUrc8+wqfv4AJrKf4J/+bu/NYjpvZ
kvATYQLebNs7kk1SlOEGQYkSvPd4+vmqmr+a4ujeO7OdTUV5oBuu6pzMPKrGFjGKT9Ewfy3S6MVp
Z4Dswze1eUQD7lyZUN+rXZGp2bp0xHvOCrfIJ3WLcupZTUaq0BeCwdf5MYRU/KnOvQkesoIufNDB
ky8NgrssOySIikGY7luYTFmBZtoUGve68Zoiu3DI/LB/Sh2Aa0k4PWStfQLS8s2yEHDoXACS032Q
BYdYL49xOf4qMw2MclX7CwvqCNeiRKytBTuXhggi+HkY7duJ1mSqEedIDkPLS7VSjXxjNg2mCK9Z
u5mOsbzyfsQaXHK9Qb9oMrKVZ1fByvIgUoSO/q0P7/26zpalUN2rTGg3Zdli+VG3ZmA5a4PtM0DF
2IrKTRfxs+x52I+D+y0X6kp9V8733Vf3UR07VDSQzIIbovxUwp2PUNYmDdXPQCiKbe0DWQnCfNnM
xtnAtlPkm8CC/z16YCtahB2XWg+YpsR8a+Z1LnT2qkVuGpsQlMW+ilNk+HBhrOAzOauw6ldKhKPM
9wFYWRhoDK/9hlf9V5lP48qo2m6RJXe92gJOmBrrztKOoM/6xPNvSwPssRv4y8nDWjSWr4od+JvB
SzdphpEEElW3bDsNElv5K6/Ms9X5SBeW3A5rXKUN/q2o3HoJQMi+X1q1jm25idlvhakggpTeKvOj
aNXABuCPY2dj2pm2cOElL/pZewAMgwFFw+9tQoFdxMO3dh7v7dau1w0qf7CkuoMcMZVhuApVJISK
5pz7QfnNtdIdUNhjCyEo4/lokqxe+WayaOL4vmO1vygxsB1tLRxWPniGREUH1NPNQ1VM2lGHhrvk
9wRrM9B+jEgIrLGPpCCUpvI85vZ+AjG6A76lrkrXWI5j2t2XPFVLOPY9X3sA6pYWZecp4kqYhger
dXKfZnA3axWiH3hBH3EbI9C2lWV+0ruxOlUQemsjdHfzfMjmKAaXjf1+qRUWGzKW0FUSNDeqi+JV
aG1HIz2PA9s/BNQmICKoNwCB2iDasuuHpNiP5ozHqdGWLUTrNbb7zRz3L2ZdNItxACPT8OAjtFMX
GyNeZK1ery20TzorGDd6kueMLZ/QA3AWVmuYJ7/CteNNzwaLEZRFct6nJQx+t+DtVjNB1NfWOgh6
ACbVRnOPCXfj3qrnRWf1q8nilWDVZbQMu/QL6gFLY+iKRcmZrQyzuQGobi7svq0WaqiC3sk1MOTa
+LVt+wyW87ArubiwVcKfc+//zIvwJkLXw47HRz+vzo1fWlvc2FAcK2dTakq1ahUkzMai/VToCjeF
j8CIqqThtjWMx56IG0AlvH0eufmaV+F0HmK47UaEYkfCSzcM02TTQipelIUZou1RbsDXdEA05i24
93VVjbe+YX/NvFgDVlkAg/KyBVDSb6sp1x8qp/zM0weJs+5w93kqrkJKreej+WqyH02ifBnMwTHW
q+1Yg3hSp7xfjlnwhI5Nv+2MF63QRgwoY7XUgF4uMDw9IoWToEgZusupDfd9DJhXU+wT6qyfNJBq
TN+fVOsZOEy+LfVwh/IXqDYfN7tWZ4+Gn82LoE6QnwKmskQ/ZWt7rfWYlkucjUBO7+yqUo4DDxhP
mrGtsFUvBK2lmsoOTJF3hGKug2dx3XVg3wOP0VYRYJD1gMAM7hAFURvr7HbtbTUm9apyuPeGBL3I
oEn2OItreMxLPo2qz+uubZNnNgiARPoG0JnnbQrg5gvLLpOVmRj1tsVVhXvF3NdqvOr0qTkDd1pP
wsmWBNaKt128mKfJPEaF8FaM6aoLHHU5VBBbzSi+MfBeCq5a13fjEmDIdur9z7M9AYIdvc+Trs5r
MxWIyw5b6OS/1ECOex1X/5AABABa8TOrU2UFzyVa8qTkO5+dwCIo9cd8jLRFAqJ4nTpH3Q7VhVnB
WWqh3YMKAGQNmR9upq1/q9xOW3o1RnUHftECJSd3B0GqZAtffMOilu3nnhVRZ0cbxbKfxn7a2Fr2
lM+gPtGr3aUBV9hpUsQSvflUuWbLbr35lHdmjdbtrC89I7xN3GJYg6RLFuiB+MvGzd3FPATAS+O7
+kFt9fHWbYsNapjtoeDZcBJ/gAVot6u2f+m7aB345riKbKRTHJhobPCAxyXqoUrafF1jrxiSaNpF
HX6ZJo4+o4qbHvBc3jqd+d3sxw2ItOCguqG4MzwccWq9mSf7tgD8tTUjhEDt6eSLf7rU+tsid9gs
lbz5hha/q8AYuLWL7GD0WmpRDKaThUIToRzSqmaxqouyXrgIWCz1HhHROP/kYiDqeB8f7MDbICIy
3ORx1KPCo3drc8ghoan2OjBKHaxP8diwcqgqu161bXv2jKpeBL0BPlQv7yxb/6zX6hHxJIDB6KEY
EBecGHYQ3Eu4B49dop3oxGUz7kdLS5dzFpwivf9eDhxKjd1Njp7c0rGcQ9371UnTwwdzTHvuUfwF
cfiajJ/tITlM+vgrHaCFV46iLyBp7pt8GJeGCUAkNrNundlNvRx/GRMvELVKC3w05pProYBmqOGt
36PzBwBbW1TgJRc5HjpQSkq0jJLc3+NGRyGsOJXlnK9t1WxwmizB6BULB+xeF6bdogP1zhGX4E/j
ZaSlzcoEmLSvcF7MhWnshHBCpnn+jZ3HD67Z/+iciBtAg7bt8seFabSJO6Vm5QN8OrRtLL72sSrR
9JiiPXJ7q6ABHo/PvPXmnPU8elLxCEUF/J8H73fL9mGpw8grKuOu0cSrM82RwB7HFU6lH7k68DIJ
l/zjeDcC9xM7tpJt3bZoyu2EY5WNS/YwmjmaUDlUMEN90AHC4A3JH62uewVtkCxVxA9LJ/yaxiBY
3THUT4pZrdVI73ZhNq7nCuhWEcbhUXWsW4CZ0zgr0LS0rzUu7wUvQ3sdJ+WJ7yDLLdvl7y7jZVfg
DYlYKJQmjCTTaMxtBWEFglCJAWEoVoH63LfTs2L1m8DoWtiJxUPmudE2bTMfuk+w69J5Wql6XfLO
m51FF8WIPfT6XWzX5zTgYxwayh5wX3xTxv2tFb3Wrg49S7e/GLmzBAVaKqy3R7jgyzn+OQlMXdvX
LI48K1y71sw92hcQhU0sJilA8dZWgAqAigZ12q2qQePhixa9EiWsTO41XaCRfB1EN3PArsDS7aP6
HeN9XvSxv25RtYJYDvOwU6GqtF2wdep5PQTTjV+HKrDu9EvYQezO6zlZdOx/dOwVMMOOABWSJY8X
qwMNWFY6YO4Y4RM0SfjSTdEnNSjsVe4Pv/RWg5XVa3tUVH/ZwRPmeLhfzfRryEbjsxVWHQQ0OACD
h6jdoOHqjIumu7FXsaZ7u8D0j0oTnEqwmWuvUwHVKTeZN3z3kGq9wXK0gftvHrSxuWmSqFrWc7AP
sArvsNG/oLw2LYYWScde3QNAmreO1/0E3D6tUmAxavSj1xM0yExA9bkXoSYxdPswbV/rzPc21Tge
3claRGhUow7JR6F0vB+2kq0KNFwURIwtp9magDJdnIOLxg/u3Tr5XCCMMWjuk9lAlO7ZJAvC6afa
r7iq3ZMWjEzm98inqcltrzYn3tJoOqFU4tbxOtWLzxDaCHE1nJTCASrSp6Cq80WZRPMtMu0NSj5a
uOt1U9/WHpdM0e7rNlHOamz553Ku0nPlH03Fc5SFrBpGSNNjmtxc6jQHjNJcDNn+OirQ/RCK3xhu
SjGTbOhn46WdnXFVtTD8wvmxqR6b1BzOgzZsW6dGUQgi6WKY0RAZbORgIiV4Uso+UBCNnw9x1Tnr
vm/HxRgBheCpwkRw22tjcN+KZEpBIQG4yuF5OcFgnWWCOXKG/4NIOHiVt7rcnqot6HUe+d913ezG
C92M9G0F7wMRHf8uE0nHzVg61ZmHArUY9JQ2Y6br51kkmGbLnTs5KN6JYgOY7xzXiAkOXXOputY3
tvklYvl7kFUueJpzWo7zKhsaJBJ/TwlhWoeJh0yZ7PKuAQVwg+XLtcbSET2PpiLfywPLBj9E7Mtr
jRWb0xKRvn/OKkrU/GjZ06OssrIyunVAVQ1BGN9jKywcRKdaTYvuh2r8NUYIiYPPu1GnOD3BLTLP
MnEJT7AEwWhtrnXp1KNw2hgggFQlVhYlZpeToXSHxILwDsDAuoztIht3DjpUE45dqHBuyEVNwYzA
tXG3l3IN821TF6kJU1S0h6WFHrI9nuPGvZs93iH9XA08O5159rwE0F50DETBYHtzSdhafesQTzxM
ZsoMaTA3qxG0GNyif/qNUIt36QyaWk6EuLF9DLLonJVZd1sW0+pyR81lJCjV7cJLs+auYPV1bypu
cK/HxWPpByM8fu45mdhVATHAzUsAytTJvpqbtyuUGFXoWoySdfqkpyulQF6gGwE6qIF3BsnmnYOE
EzaM7jnwa+8s63Un6wFCx+DvXJXfIbr53QRDXQ9vZA92gciEaQZmG+6/YoranRJ49rkqC+dc5mG1
BreCu39Ed082aG3c7NXSAoUk+skGgOgol6TV0oiTVmHhH7YAPSA699HEyq23Tte+YVU5SCg2zhbd
xnjjTiiPzoqP9H1uQWE3AeYagPeAQreVvyFkRrdsqiq670RiCugvNqV8EY7QFKVv/P+r818nKDBO
+X/t/Rehmf8Jf/1TghIEAOBt2G8EgIEz37Qt/kjVtlGevyIABDjAIlAaobiAl+g2Te8RAIgqO4xy
hHceeeP3CABPswl34zmqjj74/wUC4Hp/avKCAPBUU7NcwqMQ3cizPur9VzEam0OQI6NRRVj3bLQT
jbKbtyDuTu881ojg4Ye1PWhcoaMtFSVj0xw11boKrR9mhi6DYWHsrcdDE9rDJTHMaDz4umuulWx6
zjQdr02pVAcwNUQTkNncZXWwltnOz/Edi3aZJI5fATr2/EXTwwUvhMJiaVTnKuO7/1ePf+k5+T7K
XrFP4HIQYAGZOL9zsojoZ7CeNAzCvpCoAn2UCVA+vlfpSJDZdgabmmeoUl9BCxJAcC3KnKcNwGgn
REKF7BJmarRchRTTNbE6M9x2pnVMhINuFKJkMolEcVAsZTNHzUlWlb41LidwWkiEAGJc9Llw/dvS
2dYXxUOqNfXG74WAoSlUDS9ZBwWIfTI+WMCf+U+bCakHoREpE1mMozhfa5Hyq1bcDpYAMW8Wc+MI
C40Sj0c2D6sULPDCQlRmLvvXNpvOSmcMgtgCl8TLbtqwu6tjNdhMDeha/IvsNnhD1F3UbtOx/+SH
MZbQWt0hM/sJoaVwUYb17aAl1nZyWJiXcXDGplK19ZFQBvXRFDmwZ4C6NO3FT2AKwNFb14PZb9iW
KQslmbN1McxpBGwWNGOxD4Qsm7w2sV09oQpb+fNNrpuf5fUL8KAiv226dXs2iwFGpwQ5oGziQ3Wb
zGWh2j8xPQOJFJJ6ilq/6erhJHnLXeuMEovf4lqWfa5FOcO1TpVKfRX7wHrqyt2133+Y5mOznDbQ
Q177MntpT471HAMXEWctj2nJk7uWr8f7v9eBl7eWST5DMxPzyySr1bfch7o+RfFPsbDbOJsPh7r8
Bde/5EOzLI55PCzUrmlXshgOWrmF4X5IxeMipRJl8k45UaqjXcuyuc5jRALkGNly0W+8jsT+sCUw
AhsiHbvi36b9UHc9/Dvtx+t8Mnftcz2bvK3ahaIDMr52/lu/6+GUoPM2NWpL16rr0Gvd9bdd65JG
v6tte+IOF5KWuu08QfsINhKSI9ECFxyBRAXUuvIPzuBdVuIHlCm4g/aIdKRdoUysarAobAXc8xVx
IHMfinLaxEnw7ssWT8IV5MEnPzZ3LcBx2edv42TdZbDsI0/kMsO1fB39oa7IRn2fIBOyHwSmrPSf
TZDi4BskSiry0lG9lKPUBrMlm95lJaDqgqD62FSCgTQARwuXdyQBYVM+oE4W5WiqCpe19EjX8pPw
rlMgu8o26a+9dpXFzgZvOiXWrUQoYGpERljAFmTSaJEAWil1h8GsuZd1sp/MWVJ5+FqWg6/F6zTY
a99mDVXLg4+J/W4W/06WV/1B5mRiFWCZKxeRgHcNbUNElmQqFhAG2wNv6PfJ3+rahPcu5gPpsJcK
gzIntQxlLpmFZqpsCbRxV5q9th0lDDBC9ucwua670fLoIoT4rvMlK6dAy1AYs2d3E+tpuIsz1g8y
6Xo4JpmAHrahA9VLfNxkEunipSiKsgFyGrjgsviiwj/a4+ttDjLRHRVPeB7r7trygq+j+KuMZg6X
ZUMIkUBFNn8Ey4OnCR+xM/ByQoitOyDU9D6RdWFhfVfzEZa4wESOjj8fepHkFr837xu2gmWLFxrl
RpmLWx/sYVHuJ0GdGUSije20tTv7EKoopyz9Xq83gTk/1H6Bz0eo+clrLq/vJC5yCqgkFQbrCmSS
uHcs8RFMjzPqc4w3kIRNctzmfjsgdS3/CfnH+MAuTPRst/6smgev88yDzIVW/Zab7K5YJ53wYkjc
oiEkrvXZBNbDChDhnRF0ox7ihx6wfOKOr5qdPjYwwsx5gOfCKsYyFAsLt4Pr26oNzDNIb6yjTMkX
Sai261HB19PgcTmkWQcQ3EVVbnSxS+hwud1RQYxYrOrwwQLSTIR+tCzDKP+nUpZli0xyCecsdQTV
kDYE4i/L1/Z3neQkspymEId0vb25HGdmZbjyfMDZs2I8utqQodLdwoZVHUCXhgBOyYR99dIvB2On
ZTtbC6y9LtplYoiVl8w1wBZZcImyHHTt0yoqLR+6X/vUKD4t9Fn1l3ZUFgeZzPBu+fCLMncZ1LVS
LHf/2j4JgFJRuDEq/X/0kb3/F3Wyy+UocogfDa8Bwszr6+Fk7vpTe1yOC0Q8vKX8UfLfuv7cD0X5
QxNla83C2gOg9XeiCYzdtRgIoCkGyeKggXqDJWxzwwokXCFRcdeOMjdK/Nx1zLX5Mq1E332odCR+
9cNhZZ9/WWcLMKABKtDGhrnQ8egeZILXkjP7mJXlXAA2/9qzIWyIAO/+q/Z3k37s+q58yb479KiP
PHUQpS5T/4922XWOimLfaK/vjvH37N+PdD3pZIIN5JXx5t0ZyOy1y7spZMvHsqx8N/zS/u50DFxH
Av4aC7zsNUl/F+E5ws8BQisbr/XXvsDv/XUJDvda5Qu8ri7xujIrWyDDaJdDFALim4HuYeV6QVRd
MU8Jgi2AvH/Dn2Sf9AJNFt1lT1kZpiHu3TRHjPbabHdisyzb5RyX6SS6Sh/KUl3KrGx/1xTX8ye0
U9JN03WehsgDB5LDZe7dnNejX5u53A+KlotIhaOyhiv0WT4r1ydCFk2J5b48F7bEeF97qQIC7kci
/oFYAA1SnDqUK6BBbJKvCSazEFlwAObOKLHmAnYeC2y6TJReoNJlNpNYdZn1fuJyjQ6jJ8CjEPp5
zwsM8yiWc9diJsTRD4Spy7cyJgEy2s+sfbAgTODM3ab7OXXmq8+HPEWkZUwIVWRpj2A460PR9V/R
5s+OUQPPrdXM53AyPVh1PMMJ0xTeEYNrtpYkALl9vyaSgjALPKUZ8EECUxEf1U5HpSlggRsmxsE2
+JjbrbNMqrhmd0ioEtOGwMdX2RqPDa5aVWURBl4O33u6du1uOSvWKq6Tu+veVZoi5C42G61hXdlm
gNuh1w7/H+xsP97Hg/4naLo0mAlWzL+2sn0IsfzO0CbGvZnZbGIFOyK2FEGndO5JeC4Xno3m6P9l
eqZDYEhL93RPxH9+M7I5cGkgf13jCL9Z2DT3vzwDuh5BdHUHI5vu/F8sbCBJ/ox6ZbsuOqGejTER
RRGCkn4IsZhqMTrQQ2L9rIzixspV42msUn0FiMvbar2NEI9JINBsrr2tbFXx/l5aiYZqXFrTFAjk
vxwrp5Kd/zZW814ipDOJ+lDCdhWJK+T88I3/U/bGidiyIvlQh5waaK9LpdKcbHDJeOVmhEx/J2np
vS9GZoZOV7IjvpDxJUB9Fb4vshuKKCJsyX5tCOGnswb6ojvta5K3w10AvkgDHF04NfyEeZiewfIJ
NSXvSw8yyfLiluW06iCmz5rYP04Tbi6Zs0vPP4L7wod3LSc+kj19H4P5Q1vddHxUEYArBSgdIMmB
oLcDWsl0taMsh3Z3pxS++h0vW4wshJmf4jksTqlIQp9PLehzc/mhQRZlYkf445MyQe9LZssdQdWS
k2xLR97FQTjGoKSQLBuN2b2NmxoHcum7t6HIzeM4Qr8USrUaTnCj+eyplXJu0wIxRiUswKL3xS2Q
1eLWVxISp5qAOuYCUjMEgI3MzM7QbA08lCnaWy1o59ugVMxHrSA8mN77waYWaslhUA43Qdk8VRne
aiBXVv+QJDGAYkS1bKt56NS0feB39Ls8iqJLnWwQz8rCi+JgL4v2rAcP/26QnCi1oG/WLEEGlMLA
rUbdRLTN5H0i60rdGd81yDqW1E9v19w1bqe4ZzczpHc1hPVH31esbWPa6D+Ydvg48qpf9EMzrhA5
abdgWIwjcYC6Q+kM/c7VquiWyGQ2qJO5eNBHIHuWkoRfkDVCapVP0bHMK3WFbTldxkMT478ll/7O
NXBWL3XXHPJhOqG7QxuF5zpaak6OLjZqZwRUEuUh761tAJ0cH9PUrfo5BBvUDOGjMyb5bq77aheM
6B6WTU8MPiWLX8MRnmgVZs+tPyGjYSrRjdXq/ilAAGDlg1XaFBiQFxnOLI2wMiq6/54P9h138W04
hYQTduridhJJ5bBQHz244bKhdqdQ47mhRQlbYhtW5Q+nG28qP33W42xgI0xQhYMo5qiBQBVzZuVA
jOZnHk9+0O9iLYQbUB/UjDk7zjhHq4WQFjzGeZoEqxbu2dogGsql8tIeN9p3u8zCnZNZ0boIFWRN
eiV2t5byQ2kJ44l937jNkJZxYyedP/cpW3W1igL83W7QYiixSoDbFv5OjyABlyRHH2H0ovc1wegu
igpRGTCeE3HHRrT2kYBPnSC6L3z8ffpUZz9g1u7GuBu/WE196+QVym28R2TCW88/oiP4Vszky+Ra
5gLe+TMMDafW4lPbI3YZ1qaz4nMzf0Wv7WQ3uv0agtYzZyv6krneAF3Dj0/FXGc3wMPfuvb5fAL+
U/yHuMea9iFIrO2hYwoAxDY92+aDpYqvz7tY9CwpCEpgh+7PxI7SfeQJO50u9vOK2F+1iS7sdiL7
sfyx67vy/8h+HIuSbrJU2tEkSMKsPnVV8ID403iXRVH8VBCzAMbn0kfBDMwcl1kmGhGueYdlySkH
FSSrMr0IjYXMumIEwV79tex3HfZ7xLXe0meCAMgR//kYiNneVDmCBRMADXxJxXAf6XV98u0wXiEi
W74gpnUIRiP4DEY+2psA2DdB7ZYv/bGNguSlyYpm00aFu7PTpEHiPttnQJmHuX0kpnlO0InWeiDg
6k0wOd1XImKEuxlH4Fpz2u4r8XayBRrT4V1mNcGuDvCdabWGjlo9hc+9T/SiTFWRn8/dCSHv6uyI
+gZQ01rNZgBfkZV/mcVKW9R3XuxspjbWt4Q3CZ+19m6YRuerP+Xo3HTousnqoDf3bVxGT4FHZKrW
JCqpPwTRM3J0q3cLsb8RiF38oeW7ULm25zgikrJJoGBWONyKf959c2y4RLOwo9dYS4wE15VyJuzq
/Gyqs70cJp01Q+kbD4A2+JQTOV1F/3ipBG1zmhHPeAgD5cvEA7vRICywjfKTUy1UtLKyfsvJOsXN
zjgqEAn+s172HTt7RGtTjL024yU610bNP/6X6WSd2sTbMuzuifVD0MiuG07g4K0T0QhRryrm4Gtr
x3doE9qvlm+dWaqrX2RXPTTfurLNedcVlUrntVAAlkBJ+GL7U7HWSi1c1WEbIAeCyNdc5sBl8dbp
aNwCbIXPS05NTbQtCF3wlvuz9WM/ZYw27HoY8Wc/ojBoGCE6E1iNp56IBvg+8UptHxt2vf9Qf+2b
+CUBCcRQ2ypO7ZghL5dMxLC4drmOlXVWkd8RYnNEGZKhslHWfxyWeeoD+3hiIhbJxp/T6RMfz3ip
uVr91Z7QKUPGbviO9fRmTgK0bwA4LKIITeMFrJZFa3n1A4h6NMSs/EmLx/hOJ6TZ0+/SLKJER1H1
pPcIw8uY0aJNlnS+VNee/6txszjC71muxws4giz9brseT7RdS7/PzMpTB/1BwV/QovDGLQMTwoxe
rDLHDG5kncxdk0Q2BOBqbIxml35/6xyOvr/790+yg6TA+weZvZNBZDb2Jzai42LT8+eDPIaRokMW
Ul6jWH1s59q9d50Y0Y/ERxFFPNEsCX50ueHes/SJboBvvtW71De/6/sZVcui0ifZf3Qi711/WW8E
zo/Uf4lqD+EKEfyCh1s7+b/v2ktO1Kkz8AIilwHNCxuVjuKmls0ykXebzMmOfB3hExgmM8rKy+Su
JmSq5lAFz8OiuEoTHPu9lxPmgkVxVhiE+lWNaCWLau6mGC3jS6kQPYhYWi6iEaRaZD3PCNi4PgFU
0qpt7gZMOcs2SrIflRUCtLTH54xl8vraw7ZeCWTSECx2T1ACXByazSLrWi6N/7AakCHsi3QKwI6B
PLGIFa9qhsk7mU2VqVL+8yoipzBG9WyhdoU7Ht1TQ0NGfg63JaKNe4LFOQ+opGC1FmuioUvOfWrW
n689fIX4z2OHSM4Q+LBtMZ3z48cUbZhw/p52RQAzqggfLTUjuJlolUWZBO3wnVCmwSk0VWLK/R6f
D8Kkmmjad3U4/vubVv9zZy1+rqkaLsgZ19QdZK8+rH1Qd82mjvgru7bzlHZvlHxyWMeuuxSdQJ1w
Cm1VN3e1SKTirqzvJxH7Lh2tRWITXjPo+ulQqE67QIfbgDagEGfKCJQ/ytd2g6Dld279H2Jjc5E+
SnFYqs4v8dhNqUCCXFdGNH+3kFOR8y+cKGy2aZeYhw70IsqYBNBSByv4GmF812o1f3IdLEqmOSKV
KOqDuHM2ah9pGyXKw6+eivluji37VoN//wSlYSm75Si7HQkJgCq+GFVYardq4gFgrAsKv0VE9zCr
w/ci6wiDRGQfy8Tnl6PV73S++y3LGjDdWdU9ENmi3WRqVZ3atHcORDoCEFqb87motGCFvpT+RczT
t370a57f5tEV8xzZoNnKkv1paLNjK8A/+8Z8g8IqtnOYXsDdXbO7dXRUjGflqR667lb2ktWyOBHn
Zmf26ousl1WyUSZTT2hNBJvs5eUIsrIRUzba2IOgzwPwohTfHcwlMkI3xc3xXV2G8tapVauVNVTO
20nJQ1mYO7d6WmeXE73UyT7EyChWvZX2K1n54axrQo0hSKJ627wJqj3yYBD7RiffxCbhXAeXYN1F
ourWKS71nrACmg+7rlN6yI2UC5fo8W2gRWswpevUb+yCtxk0hAHg+Y6wJNmj04UO6lb+nW2GlERV
l/qIAreqxXbAyiAdBuZRMbNf1x5QyH5Veeys2VqihSJG6nbm7AH3Ipkp5vBEko7ZubM7NBhFD8Gf
2VWsODEO0Cjr2KOiUK6E58uRMm/aZNM0ry5zRNXej1HWc+pt1ABSkrU6lJU1YvLO+jJD4Vf3hj9f
DiurHCTtCABklls5qzmX/m2UBrjRVQtIPEGUgfr60y5VL8dpobScxjb7IrvLg4wz/2Pr9sZBFv3Q
NQ+KNoJcEqcukyrAQJUiqSlHBW6g7GpIKUt5CrLO0AlR6qjurewfmVG9tXyWdPK/mUb/2UBW5eSy
eOQd06MPbJoPpkgMdNjgRBMjGRAudM4Rm7ITOdm97NIQfmwLyXheRrperBGHb7cegvZWk76wC07R
FjbZhyh6+TmdfSKMOSkUPh8h8bbQj8bQjw9K33/XKj95CfKBqOGYym7dwEvudH9GdEM05Pb4q4eC
ch/5RcJiu03Be3GA3kImsve+Ai6fbp1U6fbOyKWQB0n9TwVh+L6NLYFOUiQAsbQo5dey1mDX1P6G
KAvxpvQ88wEptCGuCHPXjTG654UVQ7121EeU7An0iuTwohwjqCE+LzHEcPN72arZUY8auhKg50bn
UPHMU1Okz5epau7hKkVx0wXq/6ir6Jz7+lysZZFdnHoXR9bu0he56hT+E6HtgDT/kLM5JUF7PRM9
aBVz66OujOZDhjVIHOlSkxOhI6vC5HKqrtLmeLFh/xiii5HOvCbALh8M6JNj1PxzzqVQcfP5hsrz
6ArVPBlm/nbOg+3etQQwvZyzuB2wvFis/MWUqVXNdzNymLIkjyLP29SH4XJe/+6c5aAR9/jHcw4A
xLAuLsK7llCygwLKrqu9fZmw2EI+sSQIGfEBc5wYZKeUbeGyazE3R8S+9GSLqxBEIs1TyGqXni1a
mLFFrDzYHgwXAwe1zTd+5H5JUKh9m0zNAbCfZPOltux1dUGscT9XiAUc8QEwkse4qbQN4vfjiiVI
+liKpMq+uNxP97IDAVENNIiRbJPFUk30BwbLjnJIlqKROYSEepZ1jUu0mS5aspqfiPZFRBFxmEtT
2CYrhOiyLUyt9FFFdvZu0tBR+d0jqyaC3YNG2MkBHRzBG/4RyJdVWcJwZCY5tA5GwmyrY7OXdfmo
DifYad+In9jtXaMi7qHqosrcjtZBTfLsJoDGuQzGlZ+XxIQo6qdZhVyMWPSEfvMmzZ3m15TOPwY1
0z9D2XNwBfn5LVt5dz83prPV9Da4H/0Qsd1ez55xahxzMSjukLjHc/kSW0QgiNs5e5BHHqfCOsTx
aO8xpW9L1663CcJWxzYOfxqDXq1DS1F3ve1aNxFfjY1ZBtpayX34dyLwjkrsiic0ISvTbJA5GLQX
N1Bviww+7mJUz0gn8ifHY7UJI714VYjeWam9/dUeURMkNob/2ASBQlDFRL1zjfnt2AExng4fjht1
gXvvWzOxAMJw+NxFU7PQNf/D8YYqwlcH6WvjTaW2sR1c7nVrwckmFBErdM1ZWVOvvSidtgAp03zz
/puy81hyG9nS8BMhAt5s6T1ZvqQNoqWWkPDePv18SNZt9nR0jNkgkBa0yMQ5v6kzZyMqZGbVOM/f
PdM+lOk8K9KFCOrn7dkYOu2ahTGu2XJkMX7i3Ty++B7+LI4Zd2s5IM22PLe7300ddxat6et9i+r7
6zRD8ucJJzvK0MtEulQU6nBxlBG9gLmBmO7TpJnOK3+7Zj+oIt6UeuV/96vNfaDhdmvs+cAzqC2W
cqL6vL+QFA4SFFz1Go89LgdOqS3zecKwVw552GbvkyvGne4i2po2bfstJvApOygGMgNKrqVzpLJ8
9lxCBvJStVXDOWLXcAuCvj3ZnZpgGMmUilVvPO6aH61rmFu3qMatiAflIzf55ucOBWIQK1Tgk1MQ
TNET6GKC8/PHlRsIE49s+57R0WiPCBQa9ymrCB+PsRZQ8DE/GibsFuzeHd+nXN/LkXGKSmjap7gA
TYp3zeIIqVuWpDcrzd7Kscda2i3TXR7EDcZRbX0/oG2ZLXxhpzsrt77qtMB5UQZX38+raaVE1nMx
H9yEvV1pRMpaLp+h19Hg/hSEfe4LapGC+8wLHL7kINmrS8TLyHYS0x4WZHtovcPg9rNISa5v2ebi
OZDggIxDxVtiKgok4+IINSv4GJycDydO0YxEZPajqrRh26rQCmWrnQZQQ8yx28tWfM5+J4WrXmRp
nlFHTfstm2eEA3MM5ilgl8SwjCoLcim6APHadDv35Kno2UOUZ3falYO+6532qs8NFR4EyMY+mpWh
2HHTt/dTEY2IqeDDcIIA+5/TUdjqEn2EPwPte28G0c5vZwZ97hl4Ajii4ZF1ZncbKpw9BbNSvSOr
gjceKryVKs5Gql6/OmMXs7HQCV/dy3o2m1GWZbN35GR19hLYavSUALx8Bg0QHC3h/WrthAvprYtP
VFPzM5MXqs38Z1s02lpH724dtiFUldyOPpJAsRFB8mY9T4pl71v8CiBjyuJg6LsQ0cRnrBCsl2yC
8DRm8UcgKjwNkXyZN9LxB3gAd1up/ldrlAzxSs38cS9bO9X5w8SL8SqHKsF6MtQBo9iyuFl6+iav
k2ZmeZAvKp3nDy3z31+UbE0r7f6iFAXXT/DpJT5RcyRijlEgAsPZXMx66PM+TzLrR50r4xauDHPI
2kDxh3sn5x6p+Guieyc5Zzh3stJ0WpUNVAVkVFpkB14CK53eDCSSEcZpn2VJ7XO2aKH1JEuuZuyJ
xsf3UlKMJyPI+5ts8xvvmoy5e5UlPVBfyrHK7yXfMD7awdEusg0znx+asOCdTdP0pvqow87cv/P9
EipIQ/4b/km2amkwkyfH5nS/SJsPi1BDXkO2ZqzzCy01q+O91bYQt9ET54A3tPqG7GVC7PuMqEe8
J2aSv062E5HzRMVaFoNEbc5u5X86xJf5FUMpD0ZffZaNasOlcqP2Dlmt5K9wxfJNFqGpI1uxj0Is
aOSOdh+LcWnsJq+ya5plYKgxrD3JrqLtO6grWbKRrV5d5oewWiZVX18SwxSrJEZPkDBwfbFmiZBF
O59Gwu3AbCIHdq8shUdTWWu3KCX6TuhhJFc9z6EibpIa6WfViz0Urwmtfz970bw+vZShuKiKpuTL
Ck/VRa0Zzl62WmHdHP3RDRc+wrkvsk5nn2whVHOSVaHX+zv5IDTKCcZZElfPa+6+zD5ohb3xxdSu
ZFGO0MkJxp2KT8F8ecFeb7SQvJBtYoz7G2GQe3fZox8cfnYFkSRZdEXTnaO8e4YV+j3zMRWQ1Y0C
D5ofaHeQxaAuAZiywsCx5irygEbkq9EkyVleyZuSGrIM6vOPHio+J1ib8kNJbr0JottQ2w6SuFoi
g5YDSZo/gy7XlOf+1/3d1qU3oVZkTBs5C0kI/Ron0VYXY/Yiu1sZuGc0H/Svl+8GJs9A1ocXo2O0
nCZ7Q4R/1o2AMekYxi12+Bt7int4VMmzeCDfopOtlKV7Vd9hN1kMwxb28tdw2MfGpp5GFD2CeC8K
XLcSM2gXI5oqty4ieyEPfu0+qzgdg8nNHRdVVDffDegI3/sZHsSm1nHatYcnBLoUgXbWrKQ5oy2F
t9mQiJ/+vkEz9OejXTURMv4f2uV4luaUh78k36QdppN4cpvHlrTQQkbEH0UZSn8UZaQ7nzs3tkrn
OZj+aJVja6ScVpWnDhhRFd61NrTfpTDGT9sVYgO73t5aBdswdm3nEdGc54ZdqOzlR87b2GvWIkD+
bdO7A2N07Q15iuYJhE/5lBjJO5Is4yfcIXfjFIW3aVk6PwUflj3rtUAHxcohzm6lgeVEolTpCUrC
IY5DUawfXULNInU0iHI1iG7AYj2PgXp7mFRgVbK3Mr7ae12Zuf3ZHhr8BbxKtPsCd1KMDwd129mq
y4cWGbh0mir8p9lcHPLVm2yNHVLYhasvkrgPkIcmTlcoPZJfmp6ruPB4a61qxpsxH8Y0HG8Yrv0Y
9QqhiLkk691W/xoq6+RBtZUB5YzQuVoGNOtwIGY9OnX3asVtPeMF6k0/F01Fc/Z2FIRL2ZqbkXct
wXnLRllVdICeDVV7kiW/EN3CGwloR3Xw99nQ/gqDyn4iEt6QsDm3etY/aYZSP/dAk/ae36gL2Sbr
kM/NMCXoCQjN/WWdF5+bqtVPXZReHgPtER6pLP5joJFZarJkUD9fKfSnryvJAejp+rscJeTkkrFP
ADOnEcIKnB0O4zqIH/TU/nnGDn+jOYi+qDgW5ETSiFKY6rNNFL8vZ4bsXGoHxToKzfhDluQBB5OR
FEdmbI20157RxgmeO+Kpc3c5DVZiyvzvDlddDTFtOc+If6V16ntFPNtig9R4dgrT6V2Xbyka8RQ0
he2u1fnjk4eoqo6JYShnWRp7Nz0NvfYuSxVYlVOVu9M2ITN5QlJbux/Ih32dWaHXbpu4/CZ7JFr5
VS+LkAWXlllEZ93DFEnipyZlzpokCjaSZeJd1bkhnYFVsOxnaxH8JVEZ8K7doH2NiCLv91Touw4/
5n3XhM2zoU3mEyow+FfUz2nWNs8Ot/ZdXRBGkR1kXT/g16KYxdegmizLk+Ohane2oTPasR6erCYz
L/KAzIN5UaYo2HTVyIueGwQybwjAzS1wR9aDQUhN9pOtSl+/dpnPt23FwznzMN6zbPfY28BYPA10
CJa4NMjy3Kr4wU/XCronIVqxyrxef3mcBRirobVPHWwsge6Q9/fWR78hh8rqNT9E35ffCM6SDuHr
v3joYT+Xhfck6ysSSoTN6mKnwhf4JnhMSofCfu9aNjwjYiJLWf8YniGQcKx6J76hu4VmD0iTDx4k
EGuaz6q5Tp7JOtkq+4HDFf9sBWTyNTZHMm7p9ULfIh0SnN1GiHMiYOGOxYiwLFWPenmW201wbl2z
3npWPL2asxl8UQ5/zicxjhnyBAr5vcapDHfhRUGnvPh8E23UioNSabfE5xkilN+cPK29qVwU7tgT
IOE7teeDbEC1SACK/Rrh8k4vNoL7PFLYXrVzHWPCmWPAycQttVe+SmXbJ3jqyWJSY2djEbZB5IRW
dMp5TGOnABQfwT5D0XGRRtRNNnoKcl8l/7yj0hjaq5y4ikoCq3NR2EzsZcTafSK8r/o0YkCMB3Mh
UEvyQqd6ioe0fkJmddWZCwUvYL8xjQ81iqYjAnLFUvMS80OxM6K1SlZCeSuNj6qov40WgmwB8c/X
fxmkaKO6ws/QPmftCg9RQCNExtFL40QxV6E86acVK5a9sw3kGlJFB/ec+inxcdLasogQDU9W8+Ir
i8j7l8spFeXTOCbmAVlyxJKCavxUVeQnu9ZKT4Rcug9NO2emOX7KXqIw8QApvOHTc1HEauZeRqfI
XnLwv/UylFJbZRpiPZUWdx+mcpYzFE37dVlZ/Mdl6VUnfb4p8Y3CE0NPL49DZGxzYirnR02qsY4v
wCcuq8oqTrJhUoLsUrc5DtVFB4Am5b/MOvOGe4i9S/GY28RkPj+7ql4ldRX+iBwtXAEfcE+R4+jX
oTPRWZob5pF+FcVvZGu/Rmp+eh8pOyR/jSz11LiPhAQufpRJ8zTmzS70o/KPOtsOli9+gzck+lJ0
9ptVIxqZI6N5xr8Mhq4y6BsAWvkLkRZyW05HopwstBwV5+M33BzCj4ZgPCJBvbgIk9SqZhG/850g
fo5qBHyCNCl/YKiDlTSZs9hnRVWK+hP+VImmJOghrEK6vVvl39j0Y4M0mMSifIKYQTO639lw7sKx
DX9rlnbCpU7/lqWaA/7KwrUXGbud68b2DhNtkkQhsUBL74dvpp2fsRaMPjTF/9ayILT4DVz8Ustf
OwdhsWKMk53m4WilkqrasVpMy1ka6bUfe/XadPGRP2X+KntYg7sLsEK7ySq78uplhHvfXvafAhCR
ZaolK9lKEB+Y6uA8yUvJKlcMKyCP7ZMsIc7izVqiwUHOHYaVsrHzyFrJoh0Aou6C4rvsO+Rphfqp
pS7wxjSOrRumr4SuLiiw5t+NsPZXpobCfuW65bs2ZZu61vLvow8ujV8xP4oiUz8L9YfsrkAK2g4u
G3tZdDXc1Zr+W260JTIk7Ldk9dglq8aM0o+sSvV9rqPfISftFOuA/ZDyCkbaW0eGuS+qPH6OcxNn
exOTYBj3SFflnc9SWLJWE01+Lpo8uYqxWxOv7+OlHVTtzu16hQTpXP4/Dr5PNV/tXyfAigz72ybf
E/AgJNpgIal33lukZfW51Qo0jub6TEPjBlca496twin00a1xk793s9ks7VX2yecxNNhvLEgi/hnG
DaZejtaeWuQTPlT8vjKvDt9V1RNX2y7FYppvouwPOjyyM38ti3aJ+0tMoOAki77x1gV28y6Myryg
jghgb56ss5GTjdtVjG7Wwibn/7OuK5S2MoITbP+PEVj+76bhoOLVKeozDmiArRFKOfpe2R4rYnIb
IyyUJ+zFK+Qo4+i71ZEKluMn/BLbPqz+RB4FtLXT9G+DUYVrvKqyi1OM7R4NVYhHft1cUzgpqyIW
/jsJol84o4nfgbqzdIPXUWo6Vjfu8OnM/z2lyI1bFJXa1jDtFprqJM51l1noDkfBqzrfKEhjDj8U
u94oJTExM/C6XWyo/m7EkXPV1LoxEyPcXVEShJDF0eAOiGFAdC8qum/sdK+O78U+4F+aZrjeqHlk
viXqQLYcMh7rK8XGigaKdn7v7JCuRpY3Ku+tdhU0O4DlfKZzZ5E77PMS0dxbC9iiO4DWeMjOr8rw
h3Tnm0p3b02tJt61rjrcWz2vCHc4aoz31sTzlW3Qaeq9dUoif0uKXb9fqHJIhISlgQzSPDOUDGsL
Qsq6F0WoGlu1sXFDmltZ27Tt1NbufWw29NNWt3zv3orTwADuGmplMsLGdYtmByzyTWtmfH3ZpfVZ
Hvh6v84iA3TfNGDN9t97yG5CAEwjkZdsZbEuanWZCYSuoZ56V4za3LM3Yb3UFf6VxddwMKdC1bEM
BPIEc6XsJw9BHv1wQkvby5JstBWf0G+KjMl/7xolxKLwROLxZb7M49Do6queJf3hMTfcWuWIT92h
Dn1WPNnXxyV4hRQyaPh5Yi3l5oN3VH5JraA+Pi7m502IJ2V+ixv17y+1x2Z0ZU5Ykcm+j4s5ery3
3Lo4PerbQEmRjFDe5ZUfc4ez0TWBMe0+h/PiO1pBTDtu7wclNNuT8AQMiWL5qIalbzULWdYL9XFq
kUrLWXhdz0B7TQUWcrqfyq4NlsUL0dTeveV/mK5Jwq3uB6QW5lcyzvPYQctTkSybo+Iug8zT11qE
96AZT59er3n7MuBXLovwQhGkVkV+hnQfvFdxjQcI3TQ4BfuyUtnGAr761OoGEFrttmdRtOYbXttL
WR+n3rCfxGDcZ/PgHZEjCfsFMRA2tOjznOShmB3qqvkgi02DhjdagsVC1vVlSZKaHH+xUAGCE5mK
nHPkNM45Ruax9YzpyCJsEhubG2zf6dYEvlhX4ox9tuwoW7Rwdg+nt5jHPurlmedrX8Nk8T62CqyD
mSN3yd6o3o6jrpyANCSumZ7lYTTD7NzPB3km60ISRis0WqvlPxoES/LfhkVKtx1VmM//qJeTyKGk
yf1NxXb5fsV/u5gcq1XeDwKIc2SO0G/S++NGhczP180BXNfXocCGvVkg/Ojt4VKvK1l89OmNQF2q
ntJv9drBuk+zwhdFr4K9U6TJthdB8h768ZMRjOnPqcb03iXg8Lcenmj+lx6+Msu0Tw14bU9PT17b
ELxqguykqw6A+sjcP6qcJLJRzP2ry2NEpcctTrTl2Z0nkfX3zs6oOqsuhYGKYmZzGwtWaNNUiTUS
O/FI91XOLodQtChHq7ndK4us3gLoi86yLp8b6ioJ1zxjq6giMM29QUOX3Y4R9ZlUqCDthIMRloMq
miw+hMe/6iJXoAwgy/kE+WDxaNI0h7Ic+c92Wa5r0O7/mO5fOw7z1WSLPMgZbRSI7nWPIv86FnbZ
x83KYdlh4UEcAGx8gm4pwt7nYYQ0u+CjVI8likGqgYrovaX1a71dBU0F54pveSO725VtEBYZseKM
ZwsQo6+fyxAn10oPnb2L9Npz2lfxk+5+yjZZU6I7sHOIPOL7SX9Zh02vuQizZAbPWNWzACvwnN+b
ZHsC5n6Xqy7OdH+NMYUaLWNHIMiQuz0KBSoYmDRNzgTjEtzjkCEV7fhR+rmGyDwo634hW2QfsJzN
stawwtPm3rLByVttk3fGSFI6wQwUJ/v6FdXfdG2V+C16bvACg2f4pqUxj2lW2pCHLhFXTAIAElk9
HsYytrdsHIMbYOdq1Smm9h7z6LzoU3P804gKPLetHqVhoO/OYHhglvCsj5OwfVV8knidUSWX3lGT
vYp/1l6Z911qXuZrYxiHV6Q61EVoO+KH5sb7+0w9GGN18Js/O4wGFkmaXfwJYU6jKY4GBhRHzRmT
guzQf8ryTB5qnAR3Zm1cMHsMzgj8fx0IreGBPHBbSzFH3qpu/U02Pur/0XcaSjFj2/51jsdQEbvd
oUn1tZz7US/PHnVT4Yan0H151Dy6Purki4mns6642elR7WZmuMXHDKOlwKrPrvBmjdjA2AwwZNZV
NOXoSz55DtLfSt64r5jP3ApnjK8qidTXutWmxeQ0ybHrU+918tt6RdzF4TOg1ax7e2Ow/V/rc9HD
Hms/KUBw5ExRV2GDI8QfstFyRPiMZvqKPfepiq1ij+sHf/VYHv0wxRAE487jvSxPU35EBxCtzdEa
Bu8t9Z3v/Cl7OHuU9FZ7SdELvt5LwiSw5eJjLNtsZ5fik/EkS15MhMROzOfMcD5UPZ/WKcKvV3nQ
AcKuM9/Af2euQ9v/q6ECUQldBXHzRrXQUkhki1bh18gdaveYoYwjoGeB2GZJ2J0e9W1feOvMAH3p
9WW2An9orhs0AG8NoBtkyBzYpKajQzkqgJbMB4OoyDlNSVT5PI2wK6WuNYKtUU2Q8uaS7BuFpr6o
7DDeYSXe3dp2ZUfKcFKxjVilRLZ+RCuene0fVdu0uLWmOjqehXNBWb1ZyobS4s5k1Oq3rrcMEsjN
Ly9V3O04M+FTv4OE+7fTaFatI61bo746i9IBUi/W6qD4e0V3iDkn7c1Gxv9VdMDAWeGrPcG94jVl
g4OCF7LisjV1Butc9ek7wWh8K9oelZc2rKE5kp3tQ/wqME02Vl3gpdu8gy2xwN5ePdQaGjrygKLs
34t49NrpMtOU4EhUKMCClzN/ysXfirLhH3XJ3K9wM7y95BBtatbcW6wdngqfgxBkPHB6XztCrY5d
EEZPmlV1C1HW5Y+6s1+9QTVe43Ywd7Fj+puk6PwPGGuEBYrqRzmlLWCtsblEamqcB7Kdy7IasusQ
CrXeBnB81xkor5vd9/5eqyHpmLXu33AUQWzdH8pLb5irMiLcvwYDyya97i+yUXZjif5F+Do6yDnk
AaYFIPBgQ5oKXJowp/cK5dXANPBkKIp+3ZJI3+O5G23DDkS431niEhlReMlLESyt2kfoei4+GsRc
TM0G6JOBvPGjQbGt8qwA3HTKrIZEVDufRuD3PPVUmJ0XRfGByLM9V8OIsPcIN2krsgTlAgRzsNPU
VDm5Ta+cisxWTjXIa3SkUxI/c4Osk62WxmPuQpaBw5ZLL1EXSjo5V68BIY6HZvhDHZPnGmOC1wJo
166eIIclZaZ8ZpaylB3GUo9XbRmbJznSz4DqBC0LhKJmz6mmkt+9Y20wO8BwGF4aAtyWfiUi2W+C
VEn/VidbqwiX9TmcsRkxrYzXMU9GONy6/DAZKw8YgegXL3+VBSPnBrFIAf3th9z500H4D7ncxEzW
ZuOmq8eoch6POD0GGaOPgexfL8UH+7AgA42VbqIY8Mrgh7W1eB/RYL52hRZgDF4TcK6mceuUtbOW
3VyfFAE8UNbdufX/PcrqICq1KB4rht7dIPB3N9gI3c02ir1HJun0qG/DjETxNLk8DtJNNsSJqp4I
sSIC/5/hvN9xNzaYPIToLFzJdhNh7137Q7XUzzTJzd+Rt4X25/xSghprGs0t3p1asVedB77OCESD
OL7b7UBmGVerqL9G84l+gh7+bQTtL6YLzl7TRv3CnU+dMhVnYVXuMvSTGEo/dY+GphuucJLVlZ5g
EmXW7nnUIgL78yHq9G2AO/tZlmT9XCV7eZPwt/fEr44fEgY/kMuLUfeflPQZkDCUl/kweZmyiko4
eLIIXJSIgF+OeGdMWEm77anWmvFqTWn32pJ1X7ogAfeyMUReYTMJjLJlq+okwzHNjDlpwdAqbcXz
CI5LNsoqmBZAbc3xKkuWT4zBr08+jzcZYhE9QmCmF5w7AKUrOJXEIuZiPGbkf+az1u35yGR5mPvU
Je5Tk29isuK4A6rg2vjiutOw0hXd3bDlnV6QrZofJoa3cS7JKlXX37MyT86yP+bdwTad4I7IRhcY
0VMnTAL4TOZBpqj0FUgxfSkGPbzYUcgWcODuUyRPo2qzezTDM3kpLL9atX+aLNjZhbHgvvk0VF0B
uFKPl2M6bv1B6T6BW38G0P9u8cHmZvOEF/lLMo5kW5PU2ZpE1zcuqh8YViWABAoMKmwb5wTSkzvS
sXvFqcInz+fmDrW0/+4S6DYbdVxrcFlXOY+yF3mmWMCNykKfRRH5WiOlT5eVUWDfQlqf+BOrNKFY
Imcsyb3q58u+9vFLznWiuPGMJN85wxP25eyIPHRRA66/yIDqHlBnm5Zveugf3QgHDf7/wwIY28/c
9/PnQjVQqnfTb14X/CGiwNv6oebBpFSIbfE4zCoZ8iua3qxwxLVlBjy49bCPkHj9LDx75YYX4O3W
YkwLcStKA2uMFjN0H/R5qb22hvYdpri7UEGErczWJ9qpOPhakCBSR4A/6EbgAsa/hyhBJlZTU0dQ
xFv15nkqJHzyhOiTQcUEXdOsAT07yqHAr2xFpgP5jpZ1WU2i4wBsEVvr5twSjoePGv4ZW5kGYNBo
1kGulQjKKykCcgBM9aRb6kUI0Cn8ptnt9EdTtlvfCvf1ZF2NAlsOrwbbyuLUrb0QowItHH/77R9V
loZLnn1/RYPGZ1F/y6DuR1720aWASfSi3Rgjug6g1RZ9VaDXpXwEWYzfVMmyUjbnKhfmH0n2icvM
xuCTybyKvIxT/1LZJqws8x02QHkAcszTSRVi7BJhyaIqaNXpU5YAsLK+67PeH5BjFO5wnlnS4Ztl
WGuEuwN+qwj/lUV8CW2Q1VNA3s6Ka/Q28hY93O4Ppc+y19b/XXoxgcSqflOIjrJPmC7FQAApDQOD
55iExWNyVqqGF4QqeCdTGe0swgtAJPtfSRRUF21EjrdLXtuu094M59CBoFwi6f2qwQtZ5aZlrAbu
AUQ8zT3SoBdzGg65UMXzFKcXXN2TtQZFZj3FfBkkerstvPbqEAZ7r2zWjl6Yez/HKM42+yeUBis2
n025DW1RLLquvQH9WJnV2INCxmwhR3VfDcMUpF374uCOTTgon1ZSvVlE/R4DJPenGkPUiICvK626
63s4ZrmZAXwF1+XnHtn+0HkL8oI0UdNibdVZLbdz++Ji1/nsmGvRlva2acODl6F0aIOAFJlr45AF
j8HkFreA1akdeCx3l32L6nrpV3ti2BjzILEIoPUQwRg9sIsI9XWJeOGhje2husrTEt4b1rqPtkmX
KpG53W1hme7zgkAX6EhGyVmQXKD/fYIgq2ZHjUU6TD1iLWiH9hXePE2Do86QTfVBeKG+QTDyqupF
eQBIPvEPw1flmvB8vKoxI9y2+viLRcyGJjN5TzXiMEuFncGC1Q+XG30TK0iz+4WzdkXi/vmcDe23
yOUBDiXlcJHpP5B/fUFuZKGT09sHBoY+TtT9LGq+HlyDboVphwcVAyefDHyeJUtgs961SuDmN+4G
9Kt4zcKpXCe4Kqyr9lfqxIQwGihAoVIU60kJ3WtX+ft0cuec/0L4Y3jUjPYts3AVioriW5MlytrB
A2oZpRqYB787q7boSOGTqNZqXHjC7ntQoYiVWKG9jW0SKnjoIF2NYR2vNz6m6YBzIh8IUv7eQk+t
7lzmfFhaIl7Tnry+XvLo4ottjDP0REB5Z4v6lCLytUEC561HQE3MUpgT9unLJPAKMpq4d+X+qSqq
lxEpHsRtu1vha5+h7hCqqaujyvPGssVbdQ1z0TooeIQRs4/NPeZ7/apqyt9CyzEEbpaGWv3WEVlY
DGY0LFEqRzIS54rM0JAmRQsVw5OqXORO/aIm4r001XDhGQOPvm56CR1c0CujNxdaADa18tK9rrFJ
iN34s6k8nNFiFw+hGksTbHNnh2ThZfrCSQt3k5PuubRAFvHPay6Z1RLNTYuNP7CHgnej4hxet2/E
9KOF6KxPI8eQD0/F8CpUb9fjakWE/pAr469ZNh4BnW9Wnz7j9tzvMzJPi1CQLmZxRmPcAs6X656L
nCOSrTx5JWTXykWZpOUx6hvuwe5govJs64tWGfqVkWjvCSYYYFerkzm63ioq8NPuY8ipokcpbT50
woqOZEePSVrBO4JOCIy3e3FjCBZElhYpZjVtU/2ODAvT8PFnpTfkwELzBBj7WMBCdEbiiKbtlivD
r/DtQxDKyZJXN2yty8Byj4hTUu2KoE5v6QgOTwnbJ+xpFmaL3lrKpm6lQ8xaeVaE5IrWg6VN0ZzR
6nRd6sI4FJiN7qrUDU6RIMtW90Z4xDLY2vvs1A4ijLVD1BswNMNsOuZR3O+yIRpPQMONLeJU47kL
04DNLLRW4DHlput7HUh1ra2LKHZuaRNgrYXUSAutxxSYmJI6tJ69gi1xVuIMHYIUX84oyGUTq+TN
TSDxFp5+r7bh9csenaC3ut51ih0uMX1y3xqS9svKsdp3nNHw4GiBARljZy0iEPUfeL3wcFV2+aeC
xSJ2D82wLyzTWsFxrRcNt8vPwYLpE8Jr+YRW3ABOBvsAThXjolYYnyxg7aKBqvU52G27CFFt/cxD
q8ViFABnYKXgm/Op/ySezgNbXHafeEZ1C1wI20/PqoktTm71GeTcIgbsvj6hkA3YfZvVLVAMFL3Z
ISEx5RGQcHxEsini9qFfMgUW0RB+Tk1cIKUHZT8Yg2ZTmgOLrGkeQptnYj8wu0uDgfOl5r0eB7fa
ADjjWZkFaFV4KVTLxLHO7LWJKHk3ZaqU1ybmI+vNZWfzKgs/ipdtjMVooWjxug2MOQqK6xfQKGC/
Qc0vZDBRvwYyvlFVpd6gSPKH2yWkmOsODgNeYuR0xk0XBYgCW4W9LAmRLjrNSK6l1ePNI2JjHRMC
XhhWt9Xz2HsaWP02U3Hp4nLctXXkXybeixLZJ5CKb0noixuB1HaR8BDBdkNRr1rQVvztp5ttjizY
eTXi0leDrhPzptrnSVbtIpxcRNVsDBfvVWQJlzDi46uNleLemzT3oIWTseqL6Xve5psGZ5ZtWffs
KArvHXDwqq36COIL/39/AvE7lq7grdhgQ/DNaybQ2o699uMwwOSFQCuKZCO3fMhYUQRlSPhQVtDe
utlKfNHnW3eQELiy07ZatVm6wlnKYuEWEB8ICCyz1reWrZc6CzXNSUSyPDToIjz3hUdQ3UoRtjRw
R8wJauRe4K5Qb8TblszyusZYcIVAT3cwLNs+R0KL+NFN4BZqwmWayQ01Ywt9dfLolBklIF3jNCqN
te6sMUKOoSgx8XUsXtlV6YZyp43xRSi1f2z4qy6wPfppOlO7tMgy7jrVOCFTRAh5dLQ1ynL5Ng9E
sjSjt9rWylswDvqCiNp37t5kmHsxovK86EZsm8I6UK52UbeXwR6URUa6/lwLdLR0FNNalJoOIV6g
WU6YJ26qG9FuwA0twJ+88sxdZhX+1tE08ZIg6YADz9lVtfgCvXHDT2K4NDXZxhhU4iHApGaZpu45
UdkFBgpmEK56NQnorA17HBdaoxwaL38TwnZOWaP8qga+qMHSjLNZlNm6HuM/awP8TjVxW4zbW44Z
3Cnp+mGhRONsJ9tfm/9i67ya20a6MP2LUIUcbgmCUaJEUpLHvkHZlqeRc/71+6A5+2lqdm+60I0m
RIFAh3PewLyPKgTTimrnp1w1w2BGQ2sbDTCl+zDEbaHCGNhR/piTOZ4xejf2E26ecT9ZfhvxnPSV
np+UaIACahAYnafy6M7DCEmnrJ/MUbuoDVsqA6iIYZq+riQJYFlWZFFun5vJm07oRzVYVQ7tHpJt
EE/4Lrt1tBxyK2uBVlZvXVteFRXAm9uTdnTa9rsWrQLQjWbyhmGwicPqy9JPsOSw/nJFfbHXmGg/
xGkwrvglqPM4srH7qLw4OsFRUsleLT/aFms1xJeaLS8FLoQzo/IyTdEWkdXvuGlix+gMxDow9puy
5jy19kvkdNNlAmRYMMDuMld8OFkugsnTV9/qLFim1SMzGrhBKFDscMtVg8jJPpCwx0eLkFmQNSDK
sxg0YamIC/5O1RPWkkvQhkxRuW0aGydE/BWXesfv8qTzozDeE4PLTulSHG1Vt8+s8REWtLqDmSSv
hqYp+4oXaRPO2Mt1hzFPomvLflZYJJoNl7xJBK+kq1t2rGqjs9JnZ1cZYtrnla1tEwA2G8xFHSt5
QaTQYnnTDuitg6eznPQae9HZttwm6LxOkLfO1R0CbtZhcVQPxm9tIvxWQaUZ0nzXW3qw9Ha5Q4Dc
2QiFOxfOatA6brOBrpztQs9iJAkjEXRJ911L7Sio+3a8azlhoRz2Ta3r0Ub1vNDvDJvYU5hM20xv
7vxULjEW9yfhz2wXKdVWzMbWycDICIJyoPWdJhizJtlOOsJdRjxFHzHxGXiuvgI2EFB71/gDS4pd
bSHhXKMEATq87G51BoXLIBHokfNvJhD0GeZIG5WVtNlrSHCnyy9kFsZzlGRXJawXf1C18Dlqje+2
SR5+QRM86dPoWMwM16YCnKskm1E5Z4ddJtTT84BborYQDq9rDSn1MoQ6h4WBkbanTsdst5zQ/E5E
vQltS91LyfqhtpqTLCx09DZmmQ9bNASuOMEuOziak4+IYs5CVmGnPuUJQACvPmrJ2J+m1QRAHn0V
YtXgR62MiE3Pm/nQrXfFfsbKYs+Pi3Z5plYnm3jXrltQEZzS5RTVTAxJzqbNg5fky6u5HcmAPpv2
NQlGdFnORC/cDaH+S6SheZvWxUfj5gRQCnNsDkucs0X2YDW72XxCbGQ+jUZfBAPKw3gUanmOai7q
LHphHgclGwgv7L/MBWx9CgOrLz+kDPlDzZ3/MW0t/L/M0lfiEuvo2Q1PsmD5yjo0Ti8WYfddiCPK
aembvZmN1r5hODw1agp2MWZZuqmb8g2Bqd9tV/SPeyWP5G2KFwuD2zlc8CcFHr4PV98guc+QR+5a
ndhx8Htvm6qY+NIU9hSOmJO+Q2qqGOgCrS8NdhdkZT0n+TBwktV8TDLTY9ctJNyXLUqwV03xkqCY
0Lon+WZp1aoEwQq+bcPQZ5Bav0D9MpTtJVUYLqKE8+mMr3qshuF+yerD2GJxHxa49iTxcezgJSos
1oDBTsZJfgPEPMgLO8s7abvqxMTgLr48fLhQtHiuxx0gSqRCoH+/lYXH1mo0ide06GMDdNBPERxz
v3LgsdW/3CX7RdzF5c6GE0+ubrnsjqkX+rBBOyo6yt+qWhXpm7WQVVmYiHn8I23//zsdgg74V+/R
8drdjFymCxJaq0a8kOzvbE7wKDMz3Q5sxURgpEgP6Op5JHXoIDBeWNDD36BAuGm8Bnzm6hYhiwHE
327+jMLkSAZw0pQOb9o+PmZKHm/slx79y10fD9cirJ5SxoFTkeOQl1X5zzmfBIHyFppW3yunRX/B
EbknHK64gZM2ygZgNOkEkSy3sM4Lxu4lR8VOXB2yYmF+j53hvVFdY/9lFjIJD3/oRj/PGn5ve4gI
zr1veIe9wQUvmZdvnqRBOoQQBUTKYTxin4JlveHOKH3GiNI4SsuqiTijh3hDPWSnECXXg+jwGB4h
Y525NUe0YLBmWMg6b5QJkJaLh1LqCfOO4lFRVenJK5dPfmwHL2bFOuKi625cPcHKhhSZPnbeZYwW
Y09QuYI15idsIbZW05Yvag6pcWAb5UdZhQl7JsoXKyHjXJboafXFHqL9siUL49ErDjfGFGm+igit
u6R/gfpvzmGRmH6Itsa2VZb6KUU4w9BK5aNimN05U+Mes04MV09hp7xYS/d7SqO9s3T7AbDM3XGi
cs8rgDczcfSPskD6t0iUn31oYtjqYjc85VF2UbDFxbZqCKosjn4KdBCJJPmlM5nfBxFd8R9y/uS4
vw/MC3qh2C9ZyPKlEAnWv+p8qM3W/kVk3iUWwBjlqF1/IFhyIzUIx6XHJG0mWrItV5drXSGn6eTm
cuhDb9kvpA62oDQN/Pa6NmD5uC2rMdmr9Rrv8IhIFURacdOyLwD9D0odDbcCPomRlPH3EI1NmOAk
E/R7WqnlSl6JA9Wwl1s7qt+7VvurGLv6HA4QJsn2k4cpcyjPiYcO0FhssQhMr1GS5pBb05lBKujm
PDvXeTWerTV6NwP1HY2mPnhDo7xjGRlEnkFItY6MbdhnwSQS8Q5S8FfUucuz2ejKm6FaymYe8Ox1
+xxko1XGu6yZ3O8N8evGc8HWt+F8JvAptpmJnNJABvlgzESoCzZUrTcavpM62gs7AOOIF3y7b+Ge
3WOzg/VOJvwPpmEmWr+fzcwDQ4jFuHplVqGYkpsHzxiiq4E6rd8pUfE7q/4gKxCTI0UXcGls7w7a
ONyJ2IEwXC/YpC7p8kKI4XPWu+MyR90dpxL32iNsERfgmeeBaSGLVyMHmf/G+ro8yZx3Si4NUfr/
1R+nZU/ZKOuykN2/Pv3V9v+9hDxtL8jcM84jVqYcBZFP2B+r89zjsBzxPZB1eSTnmyFW6STr/zr8
Ov/VXbbJ4j9t8jqybda6AvvkCpVpaSsn/Tk6eSidOwinYjMnW6XjhzzKFCC7wcPCZLVFeXz0UUYz
acDVuQ47zPoki2qdZkezRHxM1s3VmudRVyKPVeSAHu6si5ulqbwObm74gIjETbZVOVr5bWKOe9km
CzyuX9R4DJ8eTbmdvgqGsa8PdaPnHU0dmM/Xh4p2acjvsOH/V1uCLremYQH81caO07c023gpzUzD
mqYSe6sSyB0rtXVRK1O9hAj5MfVN3c/G1T5ygMh3XVWm0xJGeWAXkX0t54Xtk5hxHcrK7zGIi31i
VOmBxAisZdiJY6Zt8TAetkOTEUsJi2e7HNonM8n2LnPsubEnlkhLmh1hju1TtvznosFSGHGX96LJ
nAv0QzVQ2HYxrAj7eeymhBW++ozR8gkxlPzsjaw9azY3B1BUS2B4GubZSo5+XLn8jBxD+Nxo705A
/7noGvU7emvFNhrtIlAX7ZV0c88Ws698u0wnv43rYm82JZkeFUEmTYcox9J7mw6D+o6sNIBRrKBg
UxBJynILPLwpjL+S6tNo+5adMoDGXlgfy2hW2xzu3C2LESmopvIXsfz5LJsaofcXL0M+d+0gC4jC
YtdC/d7K/rKt6/V3zxqaJ1kb4nIhwzQ9d92M+dzQRdsyT8dbEYUFNNh4DBQxjjfZFpcsdgFHXWTN
w9D0HNf5H2Ro/umwTJaDHMYABmW9hixy/e94tKKrvIxXLfFRReJx89Vh6Kt1ed9kR9mG0nr81Cnh
xcPDspzLLXqJ4lVbcmROm3TeOa5YwxMM27JNWPE1L8igyiarHEDdZuVvOa7LpnhcZl+tNH0vq8nc
ljd8o/+5QpHuFB2gksS8SpArcFAkZhPnkLSMr0i2/F/Q7aNLi0quqYXfvtr/248QfwEc0tB38npf
HQctvk9k49jZ5KOPglP5jGSgeTSmVT+njqeNbJPFUKrlc7cWIlGAc+rzsvvPia/OWro4h0pXX7+a
5BGaveXzV5ub5H9UxMs3RRN7G7dpk+dSJ2UcTfE/R19tttIBImi8k+yhkGF6dCtEnR0w5ovZXIQj
cWozXNVbundBICgIWTPsZFWLynzHngTetWO171EYriCfNVa4do7HKD8kUQSoeq2OUV8dpxicCVJN
7L0i+93wMvBtpUmEea2aJNUPegtyvxt7+30qmvEQKazY5NlsatND1+A8Lky48kNnO6ewYVFip0Tn
VEWLEEnL7DdnKNiCedGHrFm5hsoVeQJZi93QfjNMC5WkLr/KprIXrCbyanmSVRBTpp9O1nf8gAFA
TLX3ZsWDgiRYrOB/5rlvGkujg1qwqJPVEqkX9NdY5MjOBsPFKwyGszwZguh4+6bzWA/+OBu8V1X1
qq4XTTuWu53nFU+yY+1prOnmHiH30MYNZf1DyOZjsd6iQuWxv0eMfIBEw5Q3yYlNzk2uji/DI42D
qLoy+4atLwcna3eRM2RgP0W8L1ALeRPjtaqafOcpdbrLxlX3crTvBAkskr9aH5Sgst6VdCA6lanf
eoEjyzwXOWSSaWadzyjnOXbGWtxwzksM3Rkd0ex9UCaSLV74UeOv9g5EuLx6vbmXtboamzfHODI6
xoG91HsHVNDJ0XUP+laqHaYijN7biUhWVpOSgkajH7RCOH5ETmCN8jn+ANIliDOz3xHGWmNjLsv5
/D73RuGbei4Ono69KixUWx2aqyz07GCYyotRNN96XYl3wq3nF740MhzlRLw6Y++iGNAiE5LHvrAr
qIY6GoKoZpU/u2J4DcNafUsESpMgbjaN6YX3nLhWWrNWV5Wa+zNroIvWQh5F6xrDLs1nUYjs0aRN
YXxSjOGWtNnvCgviQ2sYUMWRyN7MLHHPeZ3/xdq7/e2a0WWYcu1Pg35D6rX4oCsvqMLjtqcglj92
HXAJK914OupTYsVfR0WzEa5mvZvYW8cAeX9rOcJwymvmWdZNt8tzo6nFrtSI0xYKlrXumFQkveNv
LPrq/eBCZIgwvt6EMLtezaFEEjq2499N9FMVi733Wm1F5xfudlaJERZJVO700CVoq4KMxbXiuiRj
8YYn7MouzKKTrGY1eqOAJp5g3turczd5qH6s4WoY02vc4M9jDEm7AxWcHNoajRBLKQ7GkBZ+ktnN
gaBfg3E4cHJ25saNpT9/fiEHSYJiCwgqwHOqXZNa+CHpXUzwxt6Y+nVUuptYGIEMhtqdCPXyeUwK
UF+KVr1ji4JmbV5cLXZr78Piateu1XfyHOKi3hkVeJKT9mfP4PxuRo53zyvMR2zdeh8sA+t4JdzI
cxNCcMSaVV/WVPQWb/VA5H793ECy+FboRSBr6AFXt9ZLd1FYWe9dWStX4vt7ea73LPXqhM3hUavM
+tqNy9FUUxX5Cv2Q1tlyydeiU8fzkmC6JZuqvh12g6vYaBnp9mXSNYc975xviOigGSAbjfVMYjHH
zHN+zvXGvqijxtlw7ha8FuMBwdq1Lk/JggSm2ZbDRVYel8rr1iKpWhJGxdTiMA45Yck2KvEIsJoI
whDKYbJarn+AJIDNp1fYM1kL4ERUp06n9+Kqy7GP5rdHVZ7Rmmo4Ye98ybPhL7NMymNOxOsyDPU/
BQqYTlCldu3/58SoetOzzlf56tsZjmZs2kmrNwDIkRZZrxJ3BIMmPUEwwAzFi5G60y4aIFNqmSpe
eJMgCdjDMj/FwKtkm+znzpV4kVUUuF9h3BWn/7QvdYt8UWMr6DKKhqVciL3IHEYwTimKpCsAGEOx
HLOKJPLaFq8OkAgBCeAcdveWW8V7FdbRRdY8bw5XaGXBZpeTY5coe2W0EzbSRf+m2oX+bFfONxAj
HaAXetTAUtkc32Ulasgx5U26PMmq1gHlgIyX7WW1movkGI4eyOH1k8h45i/LGD/+sGyyrdmPm0zc
ZM3KR0KsI5ooshqPyRTY5hqIXj8e2RYmjeTiN7Ka6Y712kDBlTX5/TqhHzI7b17ld89XnNdkJcpR
9qhXYNGsa1Ugq1WkLjyaOLzJqmfnyCAlCEGtf0peLQ6H16wixEtimdSapRUqhkdtc7JJFhBInmvG
arNsD6pNZkjYWvbuTIzRiRDOTwDEZ7wzRQTD5NVoreVv4hYfM/m071UPXYSkfHQv0HXbdCwNNwP7
lQsIjuxQlXZ46owlOmOKEx/IQxaHEhHPFz1PPjLk2T672bmZczR9OG71WeSlvSnNdDppVWy/uAno
G2I/8eeRRHxLBJ+NgSbc5JJNRQISR4gzKdJ9Mi1vGIHj+g6YyTeqzH7ulr5cNnmt8Xjzpg5Z/iIL
xbazF6KhSGSHPx0UHv0hhYHujjX5NFEPAK6AnsOhU9HY7GGxeN10Biy/HJu2/lW1mXK0tHx+s/qa
x256xVJc/7CX6HexuD4J+udhrsJdZEd/6j5PX+IkRrc2c5QdNH31o7ISjUUrBniubr9H9p6UWPbN
WJZxh7k4suxKdhaK95vlunoym/iPGZe/+ikySe/UzkEDMUqWzQ2SCqGxqUkyFJggP3iRkf4YSRJl
s+UCRapJVjq82Gk9eVs9Ir1UAwS4leWeiHxCyi/azV2R3LMOdWKyBNq3ehHewfLIfAJ8z4I6Qh7T
dAArjWDh23YIn6wfLqzvy1hoN0NtTxDRa+yscHhWSyJiFnKXBF4m4r0qa/PGMV6m6YfesUi6lp3t
Hua8R/5wAqDc+JaVKwdNIa8Gp6newZ3XkQcJjdNvoB7qJSMCtkVfyd4WdrExUKs8Mj0isWmL73Xu
NvdFZ9KmSX9xSNwD7nYiIqYUijlFT5OX/J4LDIqmEe3cZan+XqDBVJ3u/RC9aH1riLoryVttb9VW
dBJWQVQ+rtytwPXsA+Tnr9FKqr9NVDDJBf2J+76G/B0RrC8rxCHGrt+oiNQdcfQab2qpxa81KBVZ
k0VtddoO4jzBsbWHLMJKB+kyeecQssoNGRUN2F9yABsRJPbIgkcz1ftMajWAdWkHsmohpHjJE+9Z
1gbQhffRgIw92cOTbDJgH+yd2K63rZtqd28wOlCeAIjWmmzSDAvBty5LT/ID6+xzNJiZWbvEh1IL
V7XPqr9jjrzu3aqrrJW5JoLMDYudrE7sbMhX4xu8dvV0rb/HSgZCwEGSXrbps6cdB6+wQfLSRRYs
Sna8Gvmr/IBwlTlI61QFjUAPVtXJa6+TfVivpqzFNBL4UyANHGUPQt0jtquoQH1dUrjZCfHV9PGd
83gs/dib73NCuGO2NP3ehg7ack2Em2/ETFd2yd92Z6Mrzdrp5kT2LRs/K28x3ohp+rNhTTfmCeOt
mqrfUYrQhDxHiBbb4n7wDiBGzTdb68BzDfglyb6FoYtTXZYk0tezo0qmR21jC2OnV+b7CjBMM+cn
L2IFARUtvskCcZQywIwCO+P/telznG9E7SHebevxbRYTKK/QQ/vb3GdRbNzdsjfu6aIw6INpOcpq
onj9UVuAh8gu2mgbdyaw2cnjR/+iJY08odJ6sNeP16LZAXcPEUSH21YrvXOTBZZqjHbtOB0dkTi3
Dm30y5Qo0Mx1AGilKWBH5wtxnvUTRASjK1py7GnCrvBB/bYBN2gKVjvDx/Wa/u8yV8IAZj/AKH1W
bnDp9J2itf2jKts6s9k2GvOZrKmiLfdLDcDuUdVDPrXk+xDgxotswomOdF6fqL6h1+Iu2+YlPGkF
L4asNZ0yHDqrwQ13/aOyGOz5pQIc8vxoggV5HFn/bwyniF8dl9e8QzvLnnVzQ26XTLExipssPDXa
q6WxXGRtCt32EjfuvtSzOPWXdo0CN7WzkWfLmFk+s3RCZ22a7L7aDC/946kqk95QtVcthlv2x+l3
1tSqN1nwHKHgMZCt/moLzfG9iXFYQtFHvQ0CZ65Gs//66pCyT0F5o233X23ulrD/9LhoO4wIViAj
5FuTPT/pcfLaTV5+YQ7ML6TQTwMkiJOs2aZtqxt56GXRTevM7vivNvkxqy1/NV0otlqFMxSS0M5V
Fm5DlNCBEABDnbZKVQDpkotpxm0KR/XeJGF1D9OK8JqXxHvZlscFscoEiHlUlJU/16G64dkPj7Kz
abg/sH0E+WwC/6lUG9MthtlA9HFzb5bqhsfg8ozea3MvU0RuzUgJccIuCQnq49npzYEbwMkI+NSW
RCpIKc1u7urcJC9t4h7lSdmkuYZG8L71jto8VpfZnM52Ew38nqPx3ppjdfKmpgcVNIv8uRFVUFSB
oo7Vtm2dZqtZYgF4FLY7UzGc5yGFopEMq5uTqQaWXX9rjbCEDz88hdXwbA3YX8NP8EDVlb/CPtlZ
mDRuU4udTskKAKuj+jDF9ueCkdxcNkd1EDAnlAhMtzro2441iN+y+ii8H22i55sFJLA/xQpE0pDZ
XGb7wMfArjfBoKvKeAIx8a41TrwXTAgEuFUg6YCUh0E/qwtac52mGCQXYCe5yj6b9A/2XQw2oBe2
laFe8j47zoqjPNV9BT12GN1jPkCAM4z3pB0Ttn8u+2TQnvkQufcltzRU25UT8Y6OYKJRbrBo7+BM
bdTJ6NGkIVoPnajdetWApczCHMlm+FkdrlrUeq+rCN8MicGeaxPeozCezDZRdwrGKJsy/kDT9Y2M
0DbutGpX2p17HnLcYAgEcPhVzCMK8LZRnxEt+wbCYjqGajfsKicKNyA1wstQfHKZ6ITcirFB93n0
HdMgc1sq2lPOWjW3JvVqZFx5rPPlbCE4KyJAIrmyBGWqw8mb00Orjc2p6cMmUE133LaOI54yt1m2
aqd/wyWx9kFM9YFYoGioS3W1gH9ca918V5K4PuSoNT4hkwiuhDklyFqne6rKkiiJPsLfWkJf1PPw
BJDg0DcIMnZN6hdNtfewEDwWxlxvM9YNbK1w5zJiuBHN0B+sekUEil4LzNFOdwCEfyHV9JNRLj+Y
ZMl97tbgA4frfdTZiODx3NitAlwv7bqzRolOAnAttCTYsfcGs71hw7ZRf9WpPsOrM5vzCNDgqKwB
D6O9yhW1ti6rWaLwGPXkQfDHqtFiRTIiHjv1Xc9/DrZyyTJ4voij+FlyBb389+Ia9Yn8m8pMmDZo
rqmnuay1mwnDw+SxJ91rN2MK/sapfaOI4qe+qAVOd6wwco33F+9IH3pnhdzeuD69VU7IyhnQpHDi
dyytWWCmxFDtumn2kT3/ck3VfZrctPMJBXYRodAH2KGF4NYMtnMUQ4QjhIBMo6HLqZXNGin5BhGg
8Mck/mzz6kQY2Twwlw8piBXkrZodN/TvJsMiZiIMT/YBU46utl4JjOibBHTZNkzau+e2cMzc1uAl
Nspj1DAOJorpL+PQ+lVPTKApXtE0VZ+GONaeurVwzNkiVQ+1o9hEuggDswepF2k6OxTF6Rl7rTYQ
aer6gLJ2cSk+FTIPKDHEKAoRyvg9WGP10SFrzqR96IsQ3xMXTpMuyIGoE/RUj+Xxs2gB8ixXdiSd
T96zrsxLM2X5RiUGmSVqxJ93rBVCvZ0hF79MHgH2Ru9nssLihrAK02dXg1AKcbiqUJZ6mkBebqIK
bBbBWADjKhwesyN4vWRiZ3ur+mw9fApsChEoM4A3unoGiMEsAB6G+2hx0NuHML/pNahM3Z8R0mAM
7DdoPeB8je0QdXY2ZtGpPkLTZaCWPQjlXsGARVMV5CPRixEiJLFQufe5nvF6tdsnQo25v/Qzomh5
9wJ7+Uakud1Y6MkfvRk77lgPraNjuyclHLyTkobuyVpxOnXS/2xd76mKGWbNVmEYy+oaI9Q46LTo
xwgQdV/3PQakjgEn2BaBUqXz84hX0ZND8LhcCcQi0++Z457BP8yssqeQOzj+mNi1E90QwJeSJNCN
Pty0JSSKPKkJVOC6R9atsg61W5cbK7W7PdD1ElCcZwG6YTLYQWY+OQVJKb1Ecwvp2Htl9S5RnlLb
pgn2gHNn7oem9v7KvDe4TL3ahb8Xu9nCeWcu9VaIjPI7Nga/sHJx0icx+Xqttlt26t5hAHi2t8CB
gjshJaWEbN56CPeOVRL0UM0tK8BnDx/w12xEo8ihhphMGnSmeCtyxT5/FfVYOo+qzcr/aDdQxLD5
ulgha0dvtMAxujlAz9rzdqEIPT/yUF/TGPp8tswbXRW8iqFpnJcmIW3K6uMzK/SgEOl8UhfkmxCK
umqJ+GOtDlFQdZ7QLZYPI7szJuK1WMVzzGLCls1suus4dPOlS9aRm5pXie7axCx16ybbV8JRIz9z
+BnBhB2Vjv1HP2SsPKz4I810dA7N8tUyJns3FTH777UI3efF6+Gh4b8WtP01c9r0FLE9OGWhE2+N
EgIAbOz4bNnmVRcG7A1v4onqfGsEcUV8LwlGpbkuekhwjRgMzz8CZ1p+kBgwe81IQxUGlmhaq9cV
CMz/FUpPvmhA27T0sMswIiS1wgqkxpR7HWEW/BocZM/XRICy6IEenpQawy04En2QenCsxQAaaxbj
zI4z5LOERp4QlD7yoJZYw8+varRMUDtCezuhSuPPaxWZgtkfTH4sM3MBmjlRBq+kR3py0UAXeWZ5
BpFxGGcYKcCVLr3ZX5UO/6fCTNKt3tfF4kvMXLQS+C3wZ4EzzgWcgsW9YHKtsRTs8xeP1NwpaeuP
BbjRO14boA3Ln9EYZ+9qgUuM1326ZcjDLaMEzhoqaBadnU7GA+V4rvYsi5kpDICVp2xD2RsNcOzV
KlkqgD1DwJAzNsEneZly0d7iRhQYpVYM2VPvbBsrAR5CSgEQXLn4JYppsVPavBe2bzLkPY8alN4G
oAD+a+Mubfl7SI6EzwkB1kO6RB8RUnCIj+5mrOW2jjNBcF/xRgC0t6nGr4v+b6b42dD8zb6mO3dj
vm+mhmkSVGDqpOFeTSEJdfA4m+boRN/LojK+ISGPIud001NhHbJRuS0EAVZ6q7rHoRzjgeSH2huH
xMOQlT/mJYt3jGLrkpBK8zMdWaVOLRD+M0CM22fX1OcnLUveJpVdalQLZBQjKMOrSVMdomuTtvw9
oEAfDwUIkTf9zibhDZarsh/CEdn8dz862h3Yros0tjKzETAZp7UVV19kQ7stM9t7hQXgvKjz2wKC
79UAjGAXot3VSfqtYmGAfGUMtLIimSqrS6bnrPmqHICmouzT3o1YPxkZ8BdrW4je8OuqHA6wI8q3
3mzawwRbxJdVPXVa8MaNtYlapX1mucz/0/X2Vq/E52wr875MsuWM8MfrsAD2xmQyfRFIubyIVmvI
DCOF6QxOFliNXe8raOCGgJ2hpEjM5Xy9lanhjkgFOxFJxlJsnGXKA3bRLwZxDkbxbZ6/9BFgMTyt
3jAt6475ipmpVvpdBMLiaDovsVKj8mjM6hFgRDQvnFmLWY/x6zXCIPlfk2yX3fP1tWtOleC+eh10
uk1eZpQS6NnqIKe1phbbcDerBgvD6C1pQQqEeI6LbCeg89qdAbdonO4IlaNuiOfdQ1dDYoQkbig3
2TC4iYOS96q9IU/0YQZJcvo1u604gcuyloDFKt9EHso32qrhkh3kYboQQYKFxb83NiVoX7fTURCq
lP1MqO/EWjY/lQNwa9Hi9RBuUkVb4wi0CrBYAVmV745SbFNVONf50xxGUMzrjWvXK8qjL3yiraXq
EqjrdWXjtORzfpA9Y6fjziCLKP75fLdeRPbSInXe2E6ebeW3TNGaJgGL8Nnq6rcXrbqXCiOO50Ny
H49gOH/36+83mbFzKFCjlulgWaTy/svDhC0yKS2M72Q1z+t9VCk6/jPrdyrAfQpcNw7yT8qv4YmX
KK5HxEmGOvCq6lN+LpsEHPP1Z3z8wrJR4qWKkKyLtZJGv9qmSu/3SK3gyQTo44H9lU8DtFsy1NOc
TYGqNz8lHlgWIzDqvoFfRzwVyZG8Hm3MiGonY4x320AmvR84r0gVPwaYi4HXRvyiNhKiuy5t7/K3
t1P3ZSTus1sag2HdGmP09li6k94qT5nD9q+L0Gz7+tHADutAqFuxlT+X/DXkUYXHZ7qRh/IpsCI9
JK/cb7xyKE74Onqgz+ThWkBE4NlQ9rXGLgp9wXQBiADMOWNHswT/OpSfdnCkAInsGsXpcbhkA2go
Oz7Ivze1LTHqdpt06bdl0k/yzj3uEtTSTWll81bea3lX0q5k/99piK+sVE75m8hPyCPZ9ngcZF0W
RoZjSNtHQDQRfRz7m/zhH4+mvDVfT4M80xD53NRg2LfyVsgvqQ8N96cTpe4TQWeVa9W/utU2BLnL
x/01C2dYAF4Zu5zVAE/dXauLDqZttCsWiM6dPt/0deiQ03ae2M5+EQtIYFz3Nip0TpRwW/SErLQo
/58//K/vIA+xvYLsrkf6o+fj10NNBofSwdC3cgiQ83uP3PjBBpA13TK4vI+b+4BT/Out+Reo4r93
0CCNV8awJpd2Z0SFtgSJG/1Q+lwNvu4wg+BJd1wo3V+Dizq85phY7uR3GcL6JbMXdYdG47D4/4ex
81qSU9m69RMRgTe35X1Xq41auiFk8d7z9Ocj0Vr07tA68d9kpAOqIEky55xjjCrxL3WnSoR5TPPQ
9FqLI0XuP+ucJh8hDvCjjRgJbRjvWMKwdZkGgtpD7aSDsV6Gz9TBLEY66Oq6g4LtIEZw3xjdYUgN
tiXFNrU6hI/sKbjyP69rZvHR9YkVdlKNcIUpIGUZe2N4tdUpgFHLzHKit2F6m6ZlMZJEcanLsP5M
M5KhjtbWtYqOmJX4bnkSc6ToL5LlbX03ROesaB8Lpzs4lb4WI2E+BFmBvfRaVzgIxFzIhr3aw9B9
XN7wZSyLOlH0plEot+2uIkhv71vBTrTpYrCLHsvxH4egKIunJnLzMaI8Zz+0i+KHunnY5oVp/pl6
kJXDwR/rRw+s3ComPCaLCXJrTSKcpw+H6gA09VQ2qoO6Q4cCPz3rAvHEO1NFGNR6SMf60WJtwP7w
omKxGOVsVQOdSAlK6crmbLR6fhr7/DHt7Gan6yNLiUqVN7KXYbtpIZiB4THZCQjCkE5ykfrYlRsv
yB8sxIuXBy+uKorz67SUReUyTD4cknVxfWiRHxSDUSTlNF2LnBoBX9JDME/i7ouTZMQzDsSsMOxa
F1j9WrwloNqpFdl3tZ2tvaUGJEpi3zKgGrwFVPfFFFgKnxvWhFJ8xA4ONCSc4hv6SH0JWsLdoTHZ
inssEvHYw2l5AlEue+Qh/p4O6skJtWQnj/050nMIypzmICYZhVm7BrObw5678TNv/gJo9U9A+clR
nFA8eZFjpq8nNIwZdD/HzrkjL2fPMctuZD65aJ7tUjEilslAVmTryHHL71PrXtm0A8D75S7micVM
Gk2fmcROjI1rABcSoBJwAW/EJWusxB3oR0UXfGtATjR4UXrF2M48ZmKxRbxusR9s6zgQmIM/dw88
Eo7iwFwnKIbNq6t5FxUoXobPTVXmSRgs9a3UIm0nzi9+l2sG/bFWH0YtrXeyrj2Kp7o8WpFLm+ZH
qA3Bqs8ymP6BkP/ZoC0ThyS+/aI8L+zYnuYo0rB9IMZ/qyRmCjq/TrsrhOz6gdC04iRQO13QFCfG
wu/cT5L5+Yonscwxy4PhA/0rBp6pD065MQBIQ4thaSicZLwENjP4BobAbc4tE09GDGtPxvZoEB7s
ZuiG/DuZiw7LjL48yXlAT/P9chOWVpETXf7/p2Kt1oNeui5TvfgxojivxZeyyM2VY4DsBwtaiBnE
QldqzIOMxqLoIi47L7lEFoVNXrU5i1/7T1j9/KEUv/PdKmM+Nk/tNWEBFxyCyGPwoRfrV5wjmK7F
azJm0MGsvUH/CtcK9mS/jQ5Z5fvyVnSfs+70BQ0IBmm8eF7HiZEqVnRLstQNY4LLQYEpUiFMbFqE
ib+zJHOUpCi/W8vOvz4fe5A41z6D160lXxGevjPxUo1r+HoznFDfbfFD9PKk2qp8FMsysagTOZHM
p56WhaKIIwjOaw8AyNJZdFmKIrcky2Nc6pZrfDg2SF8aiDqYw5gzxcQJhRuxRaIs3jzueMQ2fmqf
f/yYK9kqkDr53TJSPMJ55I3fPID2RzFcA5h0CZqenoHfNFBuiJHy96w4ep6qCMqpDnYebz5CQTyQ
IssW7gMmRAA8ROvSsOwBRYNIln6i2Lk/OqVMj/Ovn0byDPZY3pl5PTMPZlHrqGmD/+Tf907k5l4i
+7EsDprP+q7Xxwt8PEpScGzU5rMyQjUr5pVl9SCO/Vvd0kW0zutskV0S8TyWosiJ4/7zrO+2M6K3
6PjhUn+r+3DWD1fypgkfobmy8UH0Ta84Gs74Kopx3quKF14kmFIAZwIjYvM+mdmWZKkbEzRBgd/R
p6g1snMnMd2Kky9d37WIrKt7RAjhgp9HtHhZxHuyvCzLS/Wfdcth4r0T/f5W9389lTumE7g/C4n2
6zc2Cm0sa6e1sPhwLcm8k13K72wVf+v+oW7eT0ynna8gzvOhz3yFLnIuitT9lhvHX4upQexBRW75
Ros5ZCmK3LIgWzp/qPtQFP3cFsKA9odSQokQZSZAPl5OfO8sb8UQnrOiVpRHTNlsq5Mi2alO9rRM
7wRTARtfytI4wchFWcz8rIU8LEpGYtiz6cj1jHpci+kB6z+UrBXMwH/gavOkYcrYEMTskuUjIEzI
3zZ/m26XoWCJTf/SZxkGS92H4SKKorX3qhiThQ3Sq5NHfdNYajyuxf43IsAAc1HUP3t1F+zmN17c
lCWZp9WlLG7XfxZFw/LqiqKHIeXP9C3KH84g6sYkInZCiXiNlsl+XljP7eL5LEdWaJWweUuOBoYR
bbKQvNs5Lt3EsSIRC4OlKHIf+olJdKl798dFy4dDOqeQtqN2JSrwXgKlQDVA9MBSrilEckwfrhxF
vPpJTF1uEiXJQdyZPGrT5DDK1qpKLOMgXvblic7v/jtj5rulwtJV5MTjDbIWi97caTZypRakJ1oY
QJOiwpXdjU6OOwY2F2W4iVd0tlOKEdCPali9iRf5j1WrlL0t0tm4Tiqcg2maHCMogkGJA1oTSVnh
rVwtZdfwJPjPfGOVT7zD1mggQMaEvFg+DFXx9rrqngVm28ABEMhw14i7Kp5LmQBlUovsOQ/BmQg8
uTo94LGGdKee7Zkfbr+4qe8e0bx1ne+62LOI7PyaBzgnR0cftuIui8suifgBS1Hc2A91865OtHwE
cy49RfPyl1TfV9cm0norZAyRivNS97XJwn6vQQS4VUHMUgR6BgFpdkRnklZDxXemWdD0TK2OQ5in
GkVoN5XeU6Ake2U6hxyVyTX3ynoleo1N0h+kMdc3cpsQpNd12aoKeNVF4iS2vjYdAjwVYooucWTv
5MA30i2UQQgus7PfYpUkaniwjpXqVQ9gsvA1QxoL8DyxUC8K5Uvs9s9TRPsnD1DKJ/A35QbWuB5W
DoqiLoHwKIlwT5Q9LBChWcSfQseCWVBvrkMIF4JF2MJOxbe/dwx3vMdF9QO846HVlfy1T3VUtWL3
a5qzJC/RgT+5nkykeFI9t85ofHOw1uPZdT0cDkoNO07XrbyqLD+XIzG9bMnzF1WOzTWMOoRXBdB2
ydkkC6BjSh5To4C/SZY3BRTBMEPlxHEjxFjc+qkFUxJiAh2KAn6k7KvMzG/jEBU3kRNJkmUWvGdp
CrEwRngjC71NXkA/5A7dFx3n2b6WJyq/RC405Ehg4thMBuCV7bJzC7MQ1msZwKfmIiQqw2C4qZOM
mCCn7tgPV5l9IlID95qDsb2G9Wtoh+DeTQlAl+DuytFXaDWlo6jKE0S64V2ElSuD+Ewz8NZY3r2C
Dfsu4wm9x5KirIe+99hB0BCaDqFVscm9TJEURUN2NXRdc1OixnkYp6RMCNszGVugq+mxNPhqEq+V
3EIVrcM7ow+IzfW9Ci+M+2uIgvE2l4jmgPnXYswtxxeB4TzAMhOsC79ewXuqbS3F0DfDUKVwvBFM
n2mKfjItQp0Ja1U2qqlG9QopeGgwUADPHT+/FEDtLtWULEXG5z7KsKF2UBuZYNNy9ZSOeqytFV1T
TiLJBu+fyqwtpPXggHJ3/BhjM6QGz61LwKht9u2XqEvfNFzpxIUD9+fd0sEzE5lItEJWwBLTjr9w
d37200j9MlQR0QoQ4jx7fULYNTxYD6OCL9kYIuNc2Gl7UtuwPsRxmN14BAqQ/1r+VPUSgyuJ9aus
tc8lrEFXO4geOrOogL5K5aewxXFkQfa4FUXRgCv0Bfr1dFv2qxbhjtUwdQ+VGFG+kFiu6Tg82FRZ
ErBb5ozNu4ON9KsVj/pZnKqsdOVmOf4BcBhKnQm0aDs+OMVm+QW1F/32/TGaz1tqY/1QNfU2laG1
WbtILLde8oRQ4YjRPqvYK5v6GaBF9QnseXvDdHwUJYR260+I1gGGSnrImqYeos7S8o8HRfazbMPH
hWoggdrAfrBYTFkJBN0F/rT2UnaYlfMYthPRYMFkcYQGMyKajVuh6lK9h2xTWYuiuD1JLE+fKouY
sOn+mH1PoEsxLfTCvdn/nv9OHKXu3sxKMGfT/YNwmoi8ZHDQp2fM9J0Oc4rIiqTwRhDuS1mMtr6G
QvJdpWgWLQ3gjk33QOAMEXgePNfY6r/BH8qkpJZvZen5h9bsPDje/eJrnu9Ee9j55S5WYW0qRsnC
YC3ZqIVjDzxWXuBdminpInhPbM3dv2to2xg5mVfPNcMtEIbwnPcJGoZTInKiTmeXnQEKgFEtVIIK
vcH/6CgOmXsvRzc94oD/l0NiuyO+Qlb2H09TNxkkt4/9LZexBq4//DrRW1xkyHK1usT1hKPA7agb
NQhYyCivwZSkEExcRXFwXRgLA7cDvC6HGNen5lyGuXy1dBI5FPTOfPga/MgcHNpYVfy8cNDEGCTp
ZL0ahOLDLCVaPxwqiuLCNayjBwsi8PlQcbV3RySqvm1yAjQ+Nky/ashDwI6PY2a+xciTErk02vG5
Hor4bPcBAScKzJtNgp9RxluxjTJfeZJzv7vYavk99RX5qTMz+Un1y1vDBHvDNw3SBdJBvn6tBv+X
Vdbq2SS05NVOOBXOnPwaw2bwGhTSZ/DI3oNo1HPv6maheRdtRApvYwB1n9KpZ1++Rp2iPytukL0o
0VF04ZuTPMlVBfzy5pfxcGk9Jb72UwK5n9qt9Kgka1bjijmbaLypKPoANMWR49q/5KhDvdTGdgly
KX5NnBIebUWr16KotVV30FBN3eS6ASP+yjSa9hMyVlAXGb26DQBUvlYtsggyeL39hK98JRQs35iJ
qx96JDPvudk/E0LTfDHyb6Nd2Z8Nya5PSR5AnWSqzZdqJJBCtoz0DokOXLp++9uzzPoLIVvqZgxR
ETcr91kh+AwO27oj3pNc6NfbEWlY8ML/VAGL/NP4oU41LKJik/GSd065Ra8th2HOyp4TyTBPVdwM
cG632bMKYvoT0u8r0SgRxvZMBMZnkLzyVVSZboV/we7yvSj2sEkcFWeI1qJYhrZ+H/HSiZI4Y9PJ
VxmuNxVE9NkbRuISMsPXziVcMcCiSxcWNjO9YnQPmw2xeNB6Qi27LdzOOomWtnadra50BuMOtZPR
ZeaBMCZ4beWiXYPxCU6iaAWySZhC0J5F0USICB1I1b2I4igN32y++TdRGtrkznyd3rWQ+B639w5+
0EmPcVLL18AFRuy7yFV1aXEn0GcL7UT7mDv1SxTW8plghe5RVWtelRBW+SKyL6KDqIcXcZdLZXIT
VSLRYTkKTAAMZaMiuJqhHpuY3qPoHgJHu6f6Y1VlO7uxCwQLyy005vnZHKzsHDSA5Say4PwsySRV
U9jQzMrDJnRaSMfNoHrwFQsp8MF4hiEs/iIbhbOFNzM/iCIYHULq1ew113soKbWWWIKpm9IO7gpO
P6Jq0h51ZbkmULyIvxBFneyB41s7Fd/HF9PQzqktGU+6n1jXPDIIsJi61YP8ayBa8sinTbmyrFNQ
IyJnT8moxO4aC15F/O4/dUsXkTOk+lfRqsr+b8erNQEwjRk+lP1Y3XqpIFw6s6G+I6pL50v0K5Xd
F73vzNfK6uEHStXskviaCbNxERMR142f28J+FF17Lb6Ugea8lVUqb+wyNK5x7iDAUpawpcAL+wIc
6YcE+dU2zNY2YUMXOeelsvvwW6MQIGZodvXg6I13kkwr2gexLz/BqlKuxOmt8U3OnepHg9+IMCI9
hIdx0A7YbHNYd3Pj0THhHOd1tyC2VNJVlJQZzLhwVF1y5tSLmfub1lXDUwk5+Z+GuY9ozpdacCQE
P0Pjv5FHTw43ot0n7vEizhZaNpVmAZywsPTjXBTNqqNE/Y5XO5h7eor6aOiRsZfNDuz2cgrD0s8m
4eUnyzekbaxkKrJUnXUwiPc9onVTXRRNt3ZmlAz3AR2XTVvL1Qtvo0zoj219Ze38CDeP9Ltynu0u
YknaZ8bu8cmsM/0HmETIInXmeUYfL20SWYBUvHFbFkV5C9W6POha0Z0CuzZQ93VzZAkaC34sglWZ
+EBmqjm0WG7rfgm9/iUKdOmXRKTlfKEkVaCKy4yfQ9x98yXJelPMKoHtWBmffBNucJYo3gMQanuf
TKTisuTG5zYOjT3mgPjBBgpEjHNlYD9jIjPd0f/CBPwV8KH0U/XQQSY6iRU2i/DIs/VfCczIatM+
e0hzVPWntiFmGZ7i6tmp2RM2baE8ELfREJ6DwhK4K2uDcc11D6qqoUHVWxOlgRyjFqc0yVnkLKvE
BQgFwrWJoHVBv+aTYnXOcxo7b8oQSle9dRzuAfS9pR+XJ1FsNJjnUitsjmrYQkylsC47Njmhblll
Oy8egPRV0fnytS1y9yUoxy+q4ak3URqnCHBLNR5EV0exzoFiuHdR8ltvX8d5/EnPVPfFHfElZkb1
lGuW9eLuezexvoR8Kvd1L9d7q+68r5m6L7vS/JoTkYVkTlEeOq/L3pC5W7dGYH9iH3lB5CG7la4E
eb4HeKNpfWU1100NQYbHGWXdCcnS7yE7GniJIF7TAu2XkDs0IFPzLa95WTpUWqltCrMxdh2Sgrdm
ShgYw6ZCG3kjiqIBh212q0bUtpCsPhPsxJW9piC6AcHRFba77KZNiQkV79mWtGtqFeMnrABvTR4M
X4dgCvSowXPAAwXlXqy+hWM3fO3LwFj3U30w1f9vfxvKpaW/a7uch/C0deXZEL79c/6l/r/O/7/9
xXXVogO57ehbPTXCdceG/THvhvJRtXR1b0510GWUj6IhZfM714kuEEVWj/lU9+FYvpzQWUnOPlT5
JorEmNCWTlHJO0ZG8qdORj7aSfXd0k009qHjrMoSvIGXP0hJbQCYBPPVK2XnbS3e9U0Lj80m6ZXs
QSS9zvPK2ld1pVTFVvUj+eIVAPGYpEQBhnb5Uk+JKJqaBOh+LifFpmW7BtfjP62ifimKI0Qd3Hbn
NCCgbamaz7SUYya9sbcfcm7Xtxb5DxjJnC8ReCYGVZ4eHRcsqdpbnwazdb5pENBhLXS6B8O2ERyN
4FvJYjnA+wqaGODxscqlnaY642cYGbp9w1kF4ekrsKyjuIafEM7XFrVxRQnbubmNgqNrOjfiFQ8q
d+2FuBED1QFN26lV3Z/U0oez+1+FnVlcx/AzwLlsvkSDSFq4urc2QVYg0VvrqMd6DrlO7T4mViQ9
QhDdbNSDg4xYNI5wumhwx0BCbukrliDgYsK+3EtF0u7Z/EGLr/0u9PorFCPd5yBECT5q6vYhqFrl
IId1cnT7WL/5noomhpSPr7Ef/yboMPnNwT5y8CdJ12HHQvr3ET2ZvdY33q3IquoxmxJNZnnoZ9Al
Th00dYIiVYRsGHV+U2Jw8VAmy9vOyZqb6C+6IfC0RTRyQAANcppo0mQnZB4t2TZ69CDr2KJLGd8h
HUIgwkAYTWvkfocOWnkzvCbaF0BrrlECqELr9fFi2UQWg443z1bSBccMKuOzowfGEbNHdnKGsTsl
Rd8fJTnIz4mWIezjtsElqlwonjrLvkT5gNZriZEkaCJ3F9a1jAKDXO5sJ+sBukK6DAFUe8c/kW/j
0GoeXdie4A0mdpAZh2igom2fxgapH8Sd++fAgB650Vdt42OU8jL5pcIHvfZ7WXvtbRsub3hPP6M9
066KYOivLjpUUFCn8aYY/AAmLPjj+DYB+HDj8XtU2VsXPbI3vNcVvDbBhLUfgydiSX8Hpjx+lyLt
O4Zf4OWGh6Hcs9VdUvNxdjt9305nsEP0O4gDy5F46NlQmQMknYSYfM+IS1Qb/ZtDrAFbwKQ7w43a
38vIUic2/hHStfLqGEMDFTJvADuj/JBUCkQykPf1txC2Fhbl/SHVpeDZlRzrZimgaYUQvK+3QO4M
tzu0cTe86SZ7J0Xxnu2MN0UZ0gzaALl/CwgA3Hp51x7EUWoYHUutU06ppXQbbInZCURQyFZ1igw2
HAQ53Ho1V+kDhIiii8i9qzSnFlH5sWXp3ifwES5FkRN1RWGDQ8OBt05QDLwZeY2UYy01rw0Clqfe
lRPoK7glCXzb2C07kB5TEUY7ZzvUGTqXU1HVB0BLupEdRdGNS2UFOjFcIfIASM602BRMiZr66D3l
+pCfeycqULAgJ5Klj8iJOpTG6V2phCh1KdFY/4fjRgijcgDq/3NuUXx3aQsdgSMrodW7uuUQcf0+
yMdTEr9Vg+8/M+e6qyy0jKPqgq1oU+1Jdix3r3W+tB5THrPlZOHdLLKDKImDdM15qpvEuRqGdIC6
aLw5TQWksE7rz21vFSuts7xvtSc9AyhyfuqKskttpgN4wNeekqoBHSDlbZLwN8aMB9hBwu9FUIZ8
dqr6bZK7X0dGk1+xc59lSNyvAAWKa6oU/g4603EV6XJxXRpEKwusP/10JHmy2lrLzSshMig3T2cQ
h4iOS7E1e2tldSU+y38v8uHUUh+BF1Ld15gYVQgzp4ssJxDFuJMPOL/C08buJOvS9B4CREiHovgi
tT4QEtW66zA53mNzmn2VjAgD3bfnOpC+SCrF9sHCVHC1ZIRLQhmq/7k41aHU3V2DKRF1hGAqW3TR
8IJMrUuD6CfqilJOdnqHKoAo1qaWbgNoYTZNOGDeL8rvAcAFJ5PLL4o3AH9r8+HVytm0l0PlPqVj
2m4IFWsf1SaEDdPqkwdbg1QlhMTtOhhtd8iIqoXBMSBmH9mqoxE7cIJMs3hnycEtjeVil7DXvctw
7WIxwHodG6WEYT1LXvh1/hqbt/05MmFAMUZd/4qm6JtbxeaP3HBPMoZMDyYccE1RGbGUfsny2oS+
DyMDDo3mdz84FzdNsx9aFX6TdKzUzJYE0BM1ZBgtalg6VAsGlJ7JmHQvbtlVcJqzgRCtveXnZz8B
CihaUyQ8L247VivRGsZ+guYlnHKidajN+FZK+tdoOhMej/QhLosn0RbqNjYniJZYkwcPeS1LtxAl
IfKeMQYPIicSOfG+jKpcHJcqkUMN1d+E6PjMRy2tspVY+xBH1ErUWZUP3aRdgTuFHHS99FuuI3fJ
tdIz8+SOKn3HEFUqkEhPfeTkuIhcnCdKrJwdu1HOMjgqMOuBso9HqGJEg0h6G9agtTT1KSVpKHbL
MYor/cjHHGa7f0/zrothhWDIxMmXs7XIdKxba8g383lFsxuHXOJdz9GUpDVyWPpGMx2AYNPppa4E
IgiC9d2BomG+pPiBfiK7O0fXX+c6TfyC5eKDEzEEXauRj5Vfb/76n5bef86r/Ew8eBvm3zDdBZF7
92OnHzf/JtEyX7TJk4cQYleg4nujtuVzNnUTHVy9xMwjsqJFJIO4/SKr2w3UDd13B4/QVWq6HasN
5NT66lpFQbEuEbDwAqBmXpV+M7JqgEOPmMZWPpq+O+4tp/lFWO6wiSFWlIMfrRohHamb6FE48IM5
XXP04/pnmbjOjjXT2YbCNCjUYKOYw0Rl6/wwJSSyw2YllUzkEM3q0OHbDjbGCnUru4xe2WceAOG9
6FXrrFpeO3g9hufSLQgubl4Ur+dkwPxgxI5urVxdrBD8ZUHUEwadbYx1K9PVb37WXSS8nkOGJOIA
BUM+OfwyCadDBN73AI6YbaoTnQNJeSzrSLrLIVveHD2je+GeddYiyMtNVV3fApOKo+tcpyDishqz
LjkuR3lY8jZJCeUSuqnSXTSAQftWjyCuiroFyjk+VcVTFevdvWMhVFslXOgpW/JuJGQE8rKQH+K9
SDkiKyjkIHtQNBbMDnW/6oGa6g7xhkZ8a5UeBbApGWL3sezA8SfZ2fI6g6h/kgxr8RqMWb9TM7jG
RF0KA8N+RGUNg+k/dc3IQgJKU3VfoKKX2Yb7kEwJdBRObhX32oSuKa7hxelZw9zHKQliLT/YgzWs
RJEZRLuHsFEAGKrmqqW+MvXPgVFrJ1FlS4UKL1k/IhdaZVtRJxJNdVXcRHA2ii7vGmDM04ZqvrCo
NtQM/+6QpUdxYVHn+t3KdGptUw8lHuvpR4rGIJLTs2FCQDhVGZjVb5YlbTrPDx+zfJsBCL7XihI8
4jP/3QeFe+wU7QoReXzpEau6i8Qe4fqH1srYLXXx0KaIuMHMH8lSKAFpdDU0r5tTZETGHWO/MR/b
BOZ2zFzUj/y6WqepzabNjdEYGo3c3s9lFJKKXZnF+po4X9r93FDP0+I5rOyH0WF10I4FvqKi0e+O
E0kPRnD2poIWhH+S3ii/NFgtT4MeT9tC8D6o/xGYsfTrI1iO4pGpV5zIkjMT7YrgjuBdc8uzYTOP
qDEPPGKN6xWsyNVDVibeo46R7FENs6fc9fqz6CYSlmTqClmg/CCKoq8Cy/rGKIgcF0eJOhAVMZCE
6Moerl87sufc41Rz7vByjydNa756bglLyFSvWkmLklS4ckMb5L/oBgPmEc+9fxU9WPnd5UDRzsHI
+MuGoD5InmPeAYtadxTEiq3i22gZ9KN1Fw1KDbmnnOOcEUXRAGGKfitiFowob0gwx/o1rmRNW7cB
82/UGpelr4/tFDGzytrHahHu7IGICegs/cccNMQGeZZoq1kwo62tunB3mqPBHA5/yyNUz8GjXldg
Q7UI+0GPPdTWYkSFJi0TkbB2GVHLQs1THXtWG7mHHJ6EWIg7MfW5EA//yU1F+PU+pzVafmhrOMTf
TdIqLuLQJ5FDrjnBf32qJ5RQM4UwipxIOhEoOSVsagmcFJVQ1zZ7R8Xj3YcQvmTDsz8HXk1x3jLL
7vJNVkfMLDW72An4sCSskYE6iHIiUA+tnnzWJ+BRMyFpyuknoE0E8sgU+COjgNgNNkiMAvDunkSi
FnU/InBUTvwb/2bV2PkRRCocGFUK7aNobtsRhKjIhtDOQPkfhbg5IM7HaQfL3nzH7AEJkgiekdA2
cSGKuzg3Q/Zynqwye7hPkDsAYQZ8Qd9KgyYBsWt+DY3+04UtIs6KfY/818ZQnjx0HU9Z075Z3NZz
gBzYrlb0r/6gO9t+iqqNOE3mnJlxkq34v8vdFjnxBPBh+Vvd415JqKSd5UbdlJGnH2qE2k6mluVH
k01CVITlSpKbfaebLzH/2jB6EPqAOmSeMENAKVmT2xDSj5KxCUtAzBMoLZ0irq3pYYlcAmnDtoAW
hO9uq5wqmC28wsTRpeUw8UVxf3l3Y4Aoc99Mp4JC0VLWkpS42PsxuBW+8UNPfGmrGZesK/tT5Zvd
nGh60J9cdbpzyfA1UdTiBOS3ODlpAem4yKa20ypbkRXSqyInkshyC6KdHNgwptj5bJJjybUCgA6L
jr8OrNyx0mOQQAQwYUSnvykS8YeXYpNoMMso6Ga6E4ZpnGIUxe3IBOZUZOsRg1eaWMNmeTJinC5F
kXOUDnkrALxM3hk8gSTaFPa3JEaj+/tGN87RFHsvxoFIgqnY4eLYjUF1EVW5ayDu4NmsRoSsQSsU
DUyp5fm2WfYpVqoS9VEtBQM2ocbmrNWo3TGC5AuQPPd04ocodGQMRCKKYQALsRJIv0uWlN0ZYch6
NVZWiyqKFPZny842GjJdddYPKy9BWtdHn3oj2wW7GFV299h+fjpx/6zkE7Eu6xF0YzME54DSD7jO
t2rSghuNrklW+Cs4ynCUjrl/MYmFuXpus8bfXq26IbklCp+I1CmMjQPL6lku6jVTRo4LHctiXjRH
6Aamre0oP4K+Vw9jh4KQaaNJa32uyzrd6ThhiGJvWrRYKm8X1AhRogQutQn+EcIEN3xwmTTCB11V
zPWgDNLWlWpkYVp1B/c/9HTji6bHxzTPsd8hSRRU+peiK9AsHOId9EvB1gDol9XNxfdKecXHEWSy
n2WbCkCG31wgfiWeJMSlK8m4Xr0QowpYqjWkbMGuKyaN6FojChcTBc7p9ZirHfrGdrXJoaiobGyN
bf+7srgxdusglcLxY+tcvCEK1wECW24ayvCaIlEaKJirWxniWw398wHRzKL9HbogsmUiqdb9aNh7
F64bKa8PtepzE+ChC3STO637YMWrTicupnt17Ml0iRAk67Hqp8Wne5pbFAXuGMs8ptFekwaAwBLx
/k0n7VlRjGv8j19ZPPtbewC/n0tmBDcRYTr2yNpTB5tjQ49G+CZ/3Eud4RDZjz0USAc8nvKFYFrU
M2wUGOSUB52D0gUz33gQBtueLaO11ehwToF68qXftYu2TNlfpxGkhmZ9jf3xl0HjOq34UBZssiXL
vWVq86NIYEdSeUXXStci1jR0+Bt9C8UcOdQ3GEQvWVShgGuCEwPBvYkxJ2g6oPAxkuO1WU+UInAt
r3q1/uzyvdjA8rpClxl90AQXjs21zMIJ4IQY2zVROQOMXsa1KaRd4lXu4wDj+ljY3/MYVT1P9r4N
rbSrbTaCndJupgVga2r+mVi5neH4PyV4WFdZjzax0o9vToHBAgOkIv2ykEiE10gLjpqCJc8J5UcY
F+y1NsQb12+fB8XeIYRL+IhPKJaky3hb2SFJ0Y+oUJrdWPTNZvDjfCfZr76UpisjTNxtGafYZ9p0
Z5hSdhl9TtjVWAYDRXnw+rCGmnI4NvI3dv7+2hmsdtuUT1WEVGuJXhf2/K3p5F+UuoWeBYIkW0P0
uG5ficjVIDsK/TUqnsmK1aCyHuFfXTkIpq7qoU9WoeUfDF2SVy2UXWaov0IkVugESULzFbM+KuRN
GiLPZsMYKivNQdE8g7bhs+e031yvKCF1yn6G49uoRpCvxf4PgnOTTaW+IKH40hIvidcFttTu7ECZ
Ovk26r6xN9ja+qGxMJkRBGy66m/MN1CYmF/CzrhlPU772LnoKt0SpbtqMqt/5vRw26I6XOfVxR0b
BGTTYY88r4m6bOofhu8oZ2Ovfo7S5qvSICgv18NdD1n5N+NE15thCEQaHUefzgydQjLZEDMMsaHH
mFiXWQMhWPit5SatyhxRYEmTjnnPIsvXlWJd77n38ia2MPgjKXDW8l2ZGO4j2ob1FtdOuO4L68Xs
k42WNkwEEjS0cfyGxn28URwc3lVZB6uqSj4TLwrIsWYP3UcBeklEb5olQsKTTiyR0f22kuJXyPwf
oU6zV9Xn1oSBrggicPfd0Q7Un5kU/UwC9UdVaIgFljDzy+yhsHDv064ZdnaCsyBQiGW3Y+KI/MF7
U7CC9glkf92QPclhcSsmQ1U6TI7YX1plIb3Q8YN9QmWrVl/Be1due8mc4M7/j67zWm5Q2br1E1FF
aNKtQEKykuVs31CO5BwaePrzSWvvf1XtqnPjsjCWbAm65xxzhPo8xukqqSzQkitRt4mmXaWxKRRw
hCzM+/B6YdW0Ii/Vdm2RnG2IGKs6r05FVv0Vhr1rGuuzS2i8JnEfO3nhCzXfQlQBDwp78lpkiK7e
kXc9aWYRVtV+AwN9PRgpjjxyzHxLIY1eV/p5pZjl5IeG8u3gbBSHI0T0xFgLQqX03raCeWqfiHlj
DF2IABQgMBeQzLh8Lid1I0j13jixBX8Yzkpicpkp1ZurVund6EWxc/UQexiNGLfx/GVe+tzHf+Yp
bpfvarJe9Wq+jJanF1azsaLpuGDNmVk4z3XkT2qWdaywsXaqDp/BSmeiJrpdFobQtK1AJorvJGTd
v89J/eFG+ZNVD4fJgtOoype4z7cdHJxs4ppI+26DJRvWNOMhxjgQQhvGaG1u+llNB660vtFyf+Iq
b+bbpqskIO6MZxz+0JgGkF0RmR9zP32QTV2s7Fx57hyMbPpEf++K7Ftip2c00zv6sl9ou/BijWAZ
k90giqcZGbmXq9VDPWBenuDDNGYwqnk/HgUhYkHFGADOnwF21C0BA0jM1LpdNAwXMo3IEHTAx2Vv
/3aiw5qCHZaMbaLeS4HlLwbKK0VIIi/VEtum/KD35SXDmmelLdJcC9cNJsvdvRcdBn24De2qyezx
288gy8/QI2JyNElj3xOKUZ3QDUPhs7FN17kj6xBkB1S4N7/Voj9kqnwb+KNo/V4TSBg4feYvbqvs
WfkeIZfVq2Gweeujk0YyfWXqQZ/K7VSFm27byXLT8bawSND5MzucVsz2Eup/iRWwXZ8SUKptT56a
2hEsNrmHrMLrczAy5inlRibcvdIJf/OcCOUMflo5ta/W0B90t78fnNwjz+FS99GHWdA3IiEjukHm
7zaaevxJq9FjNEPKgyD6c+HaYCKAbXxJ2dBqkopmWjuGCsF4CAR9xs6lW66KE9GjLXVAooJVcbsM
r1YPqLzkzrTCh+ecp1O3amwcAVUB4cgooqfKyn/rfmpXRZ9Lv3EHEiMRHbaxuhtV98E2KCLnGOfs
Mhr3RkeVXQ/hx9Bz3y2DvrEw87a78WiA3uGckvlY3FlKzjS0CbEShTuF5e4rHoQQnSIgNAPssB0N
3mSbt5HIk4UFXSv8QbddBP+OsxpTWfjFY1fgETVmirrRDTwbujZ5IAC+D/G2Z4Ojkry4P+o0DAcN
IzK6MXPrhP2TImZsN93hQ/Q4jc9KAu9l+Gg7dxONWIp2CRnFbub6ORBBy4Ajhxjvl6rCzUMR1ojU
ayIQgUFVCxDrbFsso7MjZPLVTjDvYQcfxvpH66mNZ8ntWeGvkyYHoVQkzEk8FFMulyZ50Fh+fNRJ
sJrI71mS5hAl1R8ho/FKaANjJeM57ByCSsovDec6Z2lRSWgkgoWJQz5neRyiZm9RLEZ9eRpdhobk
i2B1dURA9EKt/eIwtPDM6JoVoU/fs0kHkDnjdHJcthpr9jNnuCYMsptbBEilHT6qzWumN9wd0rPa
RT2bYzFRjOfZSjjUYFYObyNK/kbw7H5vVleHLHPC722Sz2Yl15puThRWhGYkNt4O1nCvyKneJUp2
b0QU5GTSlrpZBgbIVNMskoI2HgNE2kZnFT6A0LMVR1/4W+GdmsHZi7WGO4CLRvkD9PtMqmwXWsZE
MnDPtPJU1NiYYXEvVjls2+1iRq3f4YjpytRLF/PYDi7c1OHXVO6IWj4kBLOWgNAYPsK9y+o1Usb7
dBRio5bNOyYLd0O54PhcXS2aPxpBcPXkaoj1q/i5FjaVEBwoB5Bg1agRdWeVYDMJBb10AkhLJtGQ
tvRSC3GPNaMKMT/TAQvIUc5ktlv6Rhjzk65ahyblDox5hzNBqARTyV/TDkc/73EcLtaxZgWJNX0s
0x3MmeccRuqKXJBmXWi8T0SJn1BiQBtZ6NcttEr9fIXgzVcFZ74rt83DPeRN7/aKtrEIPFq5pvIo
KrEZMbi9LlLVCh9UpFAzBOrg6i5H+kfGwqYYe6wD38fY+NItZd6E+ohZMhJSHA1pT/McezsqQtPl
6q8UtAMUJsQmxuhXqPH7JMYjKTP+DKsvV9YE3G/imsS6CYRoYi+oq5fEUXVc5Ww/I+V0pbhcJbap
fwK4/JKhXO/HjKm1zuB+Jqoo07UHDPsKH6oMAkpD89WsMq+/sE7AiH1dZ7DvZIEw8aXVpmlra6ND
HZDWHlZzHe4p/VuqNdhR93sl4WqrWrHq8vo5zUvkSNYdxpj+UlE/y94l1ReQYmXlcSBJHMe1czlZ
UNhr8TNr7nddLKkPka3mMh0udinf7U5+4yS6XebZs3Tto5oSE7dkiUUv4otwak38SWTpMQdRa/E4
ZvZl6BxkGWlxHJ2BAUqjMsh231OzJ9G+MJ7C/mEQKlbdeIiSIEbijmqH/hSXx9wUB6FZ3LpRT54T
c4xWtc81XcdYldKPE/WewJFnfSQV0x3KTRTPD3FojnAB7QsDFQJc0hDP5uXNcR8cS4Ekol+9+Ip+
8vo+pcCmwMS+LvJTvfJnXGyJOV+N7cC8IQ6UujyW+TO2eS7DznDLNem1dWysp1SjExs1TtWTcq3o
luE5d12EYSegH9wFssHdAc5Jaa9lo74pec6oZdCDcMJzbwoJw8uxQWvswYvG/jtuoN6bxo76oitz
Cgxpr0yqSroveVazHZW0ietwTkpV4npaNVq8DHkIuat4IdzcsjE0z3HSn9mO32LmlPM8FJ4y4g2Y
uvq8s+fXSiT5OtSDXDCQLtGhokGN1hY5MJUY3rIyuiLUdP5hyqfmWq3HhsCspNVAWsmrU4IUEels
Zc/TxO5tkuq9qSUlx2j1jAk7xsMxIdGu7eKh/FOHZGRkcX3qo3hjECSycedpX2f6V64g2I1TnN+v
fkNN/w0j6ZmBeLVR4KisGu74tavY9IYut5KU3amcNy4uwPMM3A6fq/HDLMKdrUIW2KBEyJlqpR3a
vzwEC0mSnyrMD6qtYGqe1iQLhSajp6TbxhhsrCAt2au20n+kge1U/qxZdknilvZha8rWXibwExc2
j1H/VBVWp/h1/+A380lFLTeNHp8WLIdx9s0yjzRYXAiWcxsT4Xo/sZtyKyI4LD+hxED9Hv/ItzyF
LhHLCWuURtB5Mdovrjbt5xYzEnzmyJI32vPYis+SDwtLlEuSuXqgXCOX43o+5KaK63tSDpskoU9T
qf3rWr5wj0IDgVR/XQ6tdRvNAb/HFHyIML6Nd8QKPWearvgkYAUvCEnDlWxC2EM/7vTaOMYr2PaT
XQxUmxBTzQXGGdHVSCf2eebSprJEhQYFL/cmJFuw3qaFXvOuWvpHo8GlKuBMANg+VLx5q1IaFyXP
gAyF8TYyt9QiOfqk/1z9VNzoEJviKVqsrZZToIuIUD5WJyoAnPboYR0d79ZmMCAa4yQMYHXvxtGl
/mXhDZn8SJSVUzxeckGnZrXoaVJJLIpQ3+KWoIZZr8iDkk8YkOYbOFz3qT0eGCsg9FPyk8ij3qcJ
PMirc+tsPGqfUel82kP30qlcmJn5QvbFo26VvojIKSQCGBdwgmTnu67lbkHWBUN82xnq29CbX4o9
givDdOsMsutSFTAmZf+3l8RAMTHumuGUNfiAswBAg7uaN2vv4bV5dZTosOBUiKX2IdOtBeCu+66b
adPYyktOJPHKjg3pyYrCWzVhM4RcLVQxQ1m5SMWFujJFfleF/VcpkFDEw4IpJfSndni0c7E3Cqvz
dGWgpiqh36sYVE+povjims87uNoaKThR9Gn1HRfxFuOKuzaJN2pm/sROC07VMgUkSZUoxSTQ5/qU
WQSKtk2+q0ciUwe1XsMK/8y0DrqoTkK3mazTjMFz2sN/C0uMg801f8J+iM92UkISlodS0fB3srR4
hegxlMZD2COhCMO/pVSedKKEJquKn5TsA8/E0lx0T4lU2FhSP814j/lGr33bQ7/T3eSxkkzWUQD+
9OH1zY7zj1kbX7MSXTVpC7hfVfzPiTzNmTxWKfS8MPqkhPgkWDVe2dW4Mev5Y6ivujyVjVwpXBiB
S4X3uA7bjtr8ilROAVO82DdmoFk10QmA10ET4g/XJJEi68pDkROnVJkPhSMFE3TlfYnkQW2wkHbL
o84SLmwn6KvK8QqJyV3ZrxOZvCV5K7y/xqy/TSP/CusarqVeXQrcGnu7YHGxWtKWzB57vP1SynVI
fjwsJ7TaWr1HZ/SoKyPkdJS/qCy2s8SWMCYbNE1VQL2hHLka4ZwvwvBVZqp4cEVoQUrpqV6/TClJ
iUm2WSJ7j4Ly0xLNR74s5xGfL8Zq1pE75NXKcGtTBt8tKziYThToberZcoBwrJAWlS4nxEt3uNYu
QWMaaxN7A/YfjTzK3HN07q5xUcctmQ646EMDn5wBk3X+qdpwHyYb8MYGT1kZVHRcxeXRyF8GkfkE
qN63cf8Wj4zAr5fgMhMxBbFE3UQWFwr6idOShwGI+Fto9yeQ23OIUT5dAjq0vNHWpBDtc1E89rH+
XkyWoNGLKWvRUzkuLk+iZ2Msk8cbVSBSAWUAj+st3dgjodpvdZ9+0/0+oQLtd9jmk568hD66lzez
PrR1+E55AB8jpkQJAeoPCoOcViNsZZjNbO0U+haWEbBeOhuUDE1EPqRyqOxaOdFrvk4F2O4y2Bvy
sku/Mi1JTz+5m2LBimYRebYt22NZKQwIeIK1kynf9L2rGS2ESEJnOy0KuskCy0pCsqLJie7GRNI0
4pzAbF/x6tQktng2g7krtDslZ4LVoERgEmHTqDmxijxDC+bZbXbI45JVO5PBNGlG8aDMHabxdtYF
t4f/HMOGPuW+7PLQt5FwYMRf6+xVPWHjdlGRZXBNf5reHJFgxk2AhWVPs9e4866ykaQjcvqwwJE1
Af/UNgZly/+zWTQK1UGEIH2Y2NPavCx52wUjFXor2cPGFgAy6R/JF/4c+vyq7GL3WRS5E9roBnb4
Z5PZ6c259gmPjL2mg+6WqiIi5zh/VwYMVSuD0t6S2m9YOtw0VNhFGH4ZqRg8ICLHxzZAuAYmzmrJ
/2SxLDnNXSKvJVus7GMbDl9of8eu/j120LdnFuFwCHc4MWOQDmLVu/qrm2H6bW7qWTk215dLrhMY
w4I+JXG+d50X/POwPSxJllhKb5zTw6JaD0V9rlMxrtJcPpYR0+fccXZtLYA07XOmoya3nZ92MjHx
j5r72cwv6XV04CoFsOHU7oUaSa9rDe4IlxR4VGV35GOUfhM1EzP83qe4ltzWxq4cBYE6Jt3b1ohi
gdkEzA7VwpFAs2s8UTPDxqExatepWZ/bdHybimvQ4pSOQWgUfzJZumOP00YEvK2adMpG5LLBzgbz
AcNYu7H6lsz20Y3+9M5gJtuSh+bQcNaJU7I8po+FfAmNBHchhx4tjoxohcR6NfV4OUzV5DluSu9s
m3LFTDVIE1V7zVxWa7xj6W6BWKaCfCgt2YsB9MUaxYke+8lSi9eucPK10ooEokX0hscIEnZHD1Az
qR5ED5bBK+nQJnYI5BCQavCusOd61BGr63zG+nXauigEQ5pZFhBkym/pe4NZ2EZ1rM8FJX8hgSrD
keEKFipI3Jm4y36ih1PIXXLK3PEyy9JQNI1PWo4hoGpg+TJWNbQqACuz/snSBu+XUm7zGZxZy013
p4tdX/TDao4YTHUL4JNtZ58DIB+7TaWsSkgPXV7FuygdrwW0/m4icVmBVkbYnUztvVoUDFZ086u6
jp7CjwaExdMyhdq1P3RgltBk27sIaeBAMXIJLa7KsgLsHFR0J+NpRF/nwVGp125p4pI+M/awrok1
QwPilyyDZF7GBYMzQha0MS4VlHerqc2GS0Nmut8Rb3Q15N+Dyx8js/HyAdxmwlFDk8Ca1FL1Lh0b
HD/YEeJGhF4zJOqxl+qmoKZczTbK6WQhsVyoZ7cWRiDUodngELlbmtReWVm5jnUCW5aIzSGKRLeX
4O2ZA8E9zaYXq4RkqvbPTM34/MsF6g+IbJh06V1eAavTt+JTm1pEr4wbvBhwkWjK5NDbzE+bFtC+
NiYFUSx+kLlbrJfeYDOW3RsWPevSvNafFdK4ZdyZGStpnlQvpbUYW1uvYDOLar4T3XUm1EKnIX4D
Dp+dtdS1OXniaDfWIuayUKRAgN0BBHKj0WZZ5kuRt4Vna2XoYblSwuVE9VqnHpFtJQZQ11vynE+8
RDZzCxt5a3pCiGueQnMwRfraW7y3odZb2zTJIDBx2yPzeWkt/uPG5CXRE4HERBbLGiMZyxlfTdeE
WJwVB6w+p31UXVQgFK6ochXyqazjrMPuu2tp93htrZ43BI2MTJ2psmxmPWvLqSsvjcatoHEnXrgg
YnUQZcCw2MAjZuOOxyomvAWt7KdqCeLe9XA9pvOrIVFdjvb43IVoPaEBtUFJEA1LdH+ekoWTlD9B
ShCwTvRVG9bg285wFzFDBTh0dYxRohnY3Kp/8G/mLZrT+1EdFMKnHRQwo0PsRokwoanh0+ogdDph
IwMJmyVXshlit8aNhOq/Poq5Z7mZSn2HUUm1UFaYXHOi1n6myPxU9b9xWn6wniHcAqNws7lfOkvF
GScEhw4/Md/it4VubdQcBQUjQ9xrOkQm4B6KHE+SGbNFik8aj+suVt7dVjjrQWsJXEuy6sjkz17n
i0M6nmCmw9jLUzUqHfocxL1UrPS1AcY+wsMTI/PZtnepEc53Vqgy26D1ESWUHDuqpo2CFzw85Mde
ydVN69zjcUFhqM4v46Rtl04FFZ7a535kImLJ3tOjsvMm6WoUivnCXx8d465/zy1GZMafPib3Dt0+
TTC74jhOUI1oB4aJAXTsKtTs2xbd+Dkij0SpCLMm3MmXnfLTVuO7EZHrlYfHbIBbKYYf6QDo1ykQ
POzKpx5QgLw3F9/f0gL8MJ7HkPYwxb1hjUDnU7mq12J73k820QVFml4UUeOeb85ccktdrSqoKL42
0vPZV0/8ri5/VUN+9aNKxWLJrcbaE1xNt2WVf8HdIL0S91PmvXTGut0+8B+lXFVxCvxi5kGMBS5k
Qz9T0m2hEujchsZ907npXdVxbRuNH/Emr+bahR7IEFxrXHMd91KeamdtwJ71nUmQtjF8znN1ZodN
qYKNlaiRz7VVCQ+k3szpVbDb03cQ2gZBfql/UkRWtArpo666oRc3QK9xZSZ8B3CSR9VwLi2Uuco3
WLv8UKIt01cVaydxGjvGbMtUftv21ZtF0Bq1HcS6kU9FU5cgcpfunFy/mKBvBUzau9shK2+IMgJ5
qDOL/7a7RtCE07aA/ggnV2ctJVjdUVxc/Ntx9uuGdTistad0SFKuA/W1w17C13Td9iJj61iW6YvF
fY2SWKByA9OuukKu25BGppDoINJVO1XNrpm6p9Gul0BPjWQ9tvlpgjLG7JjpnNHmTcDNQ7CxM2T4
CE/MapnEUcKxxqLSx6YCdHhttN1wGmvnIS95Q8slXxW11p56t6/J8N44bPpOjSdLz3gD17FzG86A
/MCMfTx9yUHDRdxmLJ8O2othwSysu4+6wckFRRelULF2W/tcMBHz60V0HkXrOkQ6ODJixTPnGrQh
f9N29kNr7IkvvMvaYdpg/A1zMTy5S3SMLHoV2rJNptexJ5UMPEaTdxr5AxQ50y9LLuZRtnOvGe2l
GTJgGCt6yWfmn4J9KcJBulXmv4n84DQ0tFNiGqPfl0W0UXKSERrN+bNNOJpF/zL1Y7gS2CB79qx6
djezPhvLj5icbWsQk53+2RYX6FLk382Etla1e2o/hRCjco720qif2wwyRc/FpXdP6Dj2bgvDJwrj
dZi0uHgM+sp2xfdVcUIhjjtJ5+qGF+r2QYd5nTN/WY+RtXOh/NwhVHzWrjHjUa0wba94A2zx0+WI
LdERVYCvmyl0MLVJ8yfXYk6t22QU4QVyZ1XzeTSYHpgifI/vYaCwqnihXNaDDnV/bI/zkOUBtIzd
PIZn4kKQvoBFZNoEVcfmOaN5fi1K87ddpqMQw5kqFdvieJ+FnMHVqUAI6jaZGLi6r9UZc5SzlcaC
crYrQE6MbWP2O20iB72YHpV50Y4DXCAdHvCmSrZFS4nbu8avnhnDqrS6V6XqF3CujM2A901HmdlA
emqdeN8zSwNz+9RF3x80wmLT2Jk3St+7frdUnitirpbkkuPM4EWs9VUbYKu0gzPJVp6pOvr++iO3
iBMLJ4PEaeU3MofPTGRffRsvXP16IBs+F5EQXkje+sZauo/IAIRM06ucPmWCZpDxpFdO5AksykAY
mNiavM1jO24gPrHC3qV9+szn/2B/tXXr+hF4ATAtoH/nqitF0laZ0e/UTQ+dbv/Wef/qzN0jU4jQ
01MFn3yb4CwXR6kmpB0Q2pW9wxxVITXYElCyiTxwVkOxNLT8KlNnOzT2GKV9aaF0vKaEJ3adZpU9
8nw6tdwndmc3ThbmD3ezMQc2d1AZVUHBwh1aypsxJH+Ym5Ugz80UVCq0NuTvcftb2t0rOVOg0WV1
bsRGC9k5WdNxV3a3hRhxPy6/9MyBmz6tByeBUqeKmlwGdKf1NX5GmSHYhdqPrf8y0HTW8eIeJyhp
fqlhjQD1OmlUOL1ufDeZi7ZKk/hYVwqplUZxsFCrZWVTBP1sqmtocybVhfSG0go0OUW4jdUNESzN
g84T47DG7Z+Ju5amNELRSbpjjPDabXpW+GCu09+4aq6mU/3OKBX+b1I5hQWKQ3lLE3bNQJvli7bE
7h5kw5s6sscdM9HWk10+xXV7bwwEQWBTzZ+R+LKA6+qAlqP3No9WRivUMC73klkluMrIDnjqXaB/
Y/o31UysJoYYE+FOMKeCplfqtazP/aJq+7IYN7JUIr/JKMrqbluVGnUrmHBSJnx6U7l24uWYFCxA
YdyUa7Xu7yKH4PZIJXYBxpHmKt3azRXkyuNbPrXrduwoAfroXtEo+mVZ/UQM9JqUMEo3UhJfmfVP
q2/OQu23hZvP616j3s37zAIPMhAL5TiyhPK+j4yvWuwjg1WTnECbcdifC8ehEiYy99H9JSPlE/BL
NM4LE5RgIgYOTcveoCmNI8qIKdLPCFbOsVTPiRxge2i7OsqLjQY8YBXW/aS7VyoP5WjdEKQ4w3Wt
W/21m5InGJaUo/hQmf2IUKO0TuViPIZG+iBYUzaOPQRZuwRurd2F7OSIRb2hYkBGNOU6TUEjSexM
k3alN5PhQ6PkkRNR7NTwYroC1Bwtd1LFwTxqG7vvqUoAG10yC1a1kh/E1P6E6fiTdcwq0mWlNQ95
MwzcNEj+wupNj62fZDJ/h7HCr1/3DTWvA8zvmZfNGCs0dO1W/AUky8C+LlvAM+VsVMtTbNovqT1t
Vd3YNTGlqtLrB+x3kHsIODoDG6LZOcPq8KcJZd2oNRsG1hCjKzZmww6ryq+2xDYw+xKGIIct2wHq
XiwbJC7vq9cldP12XkQQ99qzSw5r07jv8XBlxCfxQZEQKSDakQJRTAezIPe00gG4C+dZxcVtCKsz
hkcjzKvxsRnBYvoIMWxlW0eEYwTahfVDgZBh5S7zoRxcP1lMUpQ4hYnJwcAnhTGrszGd9sEwi8+2
I6tMUW289iGkqeOTK4CXDRdZgek8yl6jYDN9llwm0HgkQMMVzxkBnchNsBczjfazVAdfgaXakBo6
JfrZ0mwyQ/ENTMHchzrcXrc85gKvS5mZKxGXaNOR+oSNeWmM7mS2k+Mxa6TtJrRupTTGfT5Y3bqE
0yMdmI9Tv9cHpsER45RW+cbJgahHsNWVbHGQhJeq23y0knl5nmv0pfYOCJ61MdFq9rUlGLThpVCB
wHBFuirSAwVhd+daFCUUihK1ynUMiJ9Ugu2EGs2AA1S/YffRONpmaMVhsG38UGqSITPWbAwt7ApA
c+iPshb9UauS4QgAsTDWk8oW+ohcdUo97YpO1A+pULIH2urr97cDVYf+EZ8itk0rxAsyjCPNa021
C/7zY05UpnFNrGFzvh2CDsAcwhTv/z5JKqOUddyZ1ubS1Q/gMM0DdLHHWsW843bIIN711Ljq9p8T
rmflBJhu+Gtj/98nAkhHpS91ZXc7D7L1dJka4uuvz3r7grZkGyOoZGzNX3Y71lld78GwM7Fx+e+x
PHE8DVOf8+0MvLtm2C4pgLaZybOYxv98obe7OKKUd/9zXFAbYKUjGWj993ytsXCxEAfmpPrp38M5
0WqnCIbR7Ulvx/NqJnoqNu/pRTa13oT3KZmeT00IcaqqZX93e2i5VXbNgFvWyZQOT24b5Xu9AUss
Izmwc/TOhQwEL0d+03ulPR2lyuJ7+9W5dTsvgqy3uz1MczcNEDYI/58njkJ5IKsQ0Oz6sm2O61ym
/XPq7aUct35l6iKOt1eSCZGNS+hEABKcLoem2NJOK97tYYLy9Chd/bloFP4OVT0bjdY93p5H4zeB
MtrmcHsis4TU15RuuLn9tE9Nb4bTi6omry63L2betJus5dbCKiuOvcGq8LqQRefdfgyjubrwgsm2
JYOZVfx6TpEsMawrhlr/Pk/WzRP9QBkAUuibvjeSMxB7vKnklN8zgr8yB+r6gkWd7VdRMj5kWGr6
Ha4Kj3PbWF6I+uaJ2qv1ImnlLz3oG/edKV/jBT87Ozftt3Iyy1WuDNWHaOtfQmWRS7blqzOmxfdU
l8gGU+OnXCCy5071109UFAUzFSYclTeqNQvHot6HExXNqj2AVkHJLXChEVYK/YBoYsqdkbOXKoiZ
hfwyiNgb/dL85K19sWH4fyUyfXfKuP1U6Qmo3jr3XWd2u8rSfN4kdUQ0iqs1F8Lk8dXMbZaga+Dy
7ViU1UgqF4XiZ2yay+0HWqTZLBJhvb49vP2gTQCH0ihXKHd4qn/Oq6NpbUEx828P++sTVLburMfJ
wVHv/16DrOcK+jRzNFM2Vewtra1uFEPDhfh6zu35XWaCwdSY4z9/6u0HZRcOQdkx07qdcnv+SVHh
+Y8x8/6qgc+GIn27jBlxkYxAz6QFFduhMVMiQev4yG2mrHtlSh8xMUi8VjP7jyJXTrpZy4gZ8WVx
wvivKcxPCN7uq7R0hwjkHtmstHNQFbfZK2Vl7G1dOhua15H7v9CZixvjmwzHN7PCyiU216gH+ICW
bLmUdm29T5ZeeVEklwdXS6qNaxXY7RTdeAe73wlIbQ7PxJp2vtFk6guMwhTDpPi+UbOHctH1k1EX
GC0YlmQ0wSxwyOLmxIXDoCiqslNG6xQYeC0cs0zkwdDgkpKXDLiKTM7HzDT6wChhFZSC4f8gtOKo
DbMe4GwTHTVXtwJuFPuQZQgBKhZc7rK7EtJJUCPt3xpmGl+oRijpNNv6jvI7fCWsn54+fNX10fxw
OzUxFwVU5r+nTmP3P6cayJwfVDK+g7E3WX2H7BH2VHog+yyQId6muC0DZ9yOAXgGY1PLeC2JC/Xr
VmXqF8pLoXckK6fhstaTRV5uX4iXtT0DO4nN7aF2PU8bUeJGRm0GNUsbwd0pWDauPtFOT5rpn9+L
U0BlRw/bO4bgPwtpfhhVgfTD9b/vaxfbG3RKdIPOtiJFBY6lRAyMLuFi4CrsQ9qZ1rdjsnLCC9U9
HH0cN5kJcd7tmC0NX87YM90eyTgsTliUbW+Pbk+EPs3dpqTnQWfmOW5fTGGGBDdzD/17DD5nyyjX
0nfD/53H/MPXsbY73w7VrlNi6dZuq5YI9SnPe1/VJewKAJR+o6SCz444yHiNGhE9prJkYFl6d7bZ
FiACXA+CTWbeP4+7psWADxz3nzNvDzHOB2q6fvn3KW4/qMyoP1uM1PGcdrCBkd1ZC2d1ewPuSyXn
j+DC/P8cjExL3SoaEP/tF28n3r7cfoAOlXHw9ZeXpYY+nrnWLro2oE3cGqcR/OccFQ20FlwDP0AN
O4Y8ZnWv1xhVmAt6nGpg4GjY5W+pV+4liRDeuA14+u14YbuP2H2oj+613G0aZDFKPHB+We2rGlco
cyZtOpzLZn07PsR0RHKoX5ni2JgTTcSrpowuC5PIWS2Wyr6zuZpWt2/7meTSchqxMjeV/e1Qm2b8
9Pb4n29vR//9+egiXMsL5e9/jt8e/s8xU3e0XdFka+mAoZJ7Ne9jff7PF1XtLsnA/7oI+OJFbJtv
Wor4QK3/H2Hntdw4kq3rV5mY643YcAlz4uxzQSuKRhQllaS6QZTphvceT38+JGuKVerZPREdaGTm
SkhigUDmWr+Ji88U7b4Ls7C+KHb2qdG0Zmdahrl1tChYu6mB6gca8J/MXKN8BsMj0x2ep76GLlOV
hK84XmJqzAMTVIayro1x76Cy5Y2RsQIVzvMvG05jWaZ/jAWinm2tv/miVkGQ5g479l6571/vdK1D
VlSldL9Qe8O/89KMrXUDtcvR0y+Fq73jT65cEMzO95mOzGBoTwAShnZTpkXy2qkU0UYl0TYKFK7P
lrfkAum6fe0qv7jXyirZqBDEdnnrp5+ccdyRjMy+aL2Rw3ryvH0adNHFM/0/5Y+bdId/wXLIH+w8
7U6eT5VhmCfMvwcISmpaEdjAzPLNLXKSXyMkSY/yYGRDeyzNFnitcJA4UNillwAkj4YemsNCxsDl
nE+BacOBM/c/mj8vIcPTonhN0yS/u106MYAFm0rXrNsSasAwTDt0W9yTbGUxBDS7Q/ZeNqMKFAvw
1F3v1CebgmCzq8mAgA5Tw2VeKtXr2FFXjTKzfLcn6tbhkNRf8iR9BebRf8Oi+diyHv2j7iwoWZmP
g30+LXIHmsBCYSM/p6NdH35LOoCQcXxzptun8MQbeMqzuFxulyjM6VqxCLGW3srmbSBOlBQfZHCW
Henuh/CT0mEjbiBIfXCsoHQ3dQHEtx+sehcY7b1syYMMEXOcbJYzu8jsffJljf0YDqqyyxx4XSks
dXbpHSIKOuSrVTgPy5hK8dRlkpATrYQghtfqN7b0yv11iq4ly0r3xcM1mH+nk4azhKiE/QhhiIv8
/BnX+b2XVtxZ/IwaSMF+KJp+s2zAYV/8OM0u3rzlCNUKrM7PPqdum1VMCgzoDpJwMFf0c6U6zqHU
o+oAl+WVPbF4VqFVoTdmnYvaRlI2Ak9ucyMe5KBA1X4FDqS4Uwtwgk1nFNvMBu+aNIb/Enq5vS46
xBH0aIBHBb0T85wOqtuQWs9TAsrGzX3ljw31Ne+PrGNJalSNeE651hqAbHwYhBGsiiiBQARS4Ils
5nrgWmdDGOJpqjwSp7bODhOSHXtzRN0Ns4kWctQ2qHSOje0dKM8jMBqGyamorepkg1ijhF6FX0s7
va+ySHyqjMKGU+EjBzKl4WuhkECYA+zfZ1JLrUmqO8FX8CLXmRZPrGUx1vqZ2hIZd7tMnvsEhhIC
nuFj5HnoRmlNTokksbf9aOn7iHcEcJi0paId5Qeeb812TFX7ZPL5rO04Nh7zBPu7UFXs52GWLEKP
d1GWprOtW28aF+nswdDao3ak1JmQuER1a+7KQPAfi/lwjWsqM8fbQvkxQ44044hDcm96WBBCbqfG
vQaR2F4sow2eCgvNihCht7VsygMBpm21F1b2MwsI4aFbgOwjQDNJB5IB6Xee25o403b+3sqS6tgH
fbqO06T5pIfRN/lPrRl/hqIPvkfcqyTTR4wu5jkOUkV7c56T2OQUqsisP03GXD7ovT/M7DoncxNt
oTvpjzmlBS4lTrI9lCp3rzWju6fkSX2r1ylIlFHmb2LeDRVu2AxlcujjKYtgY6W04SYZyrTFpMCE
x4er7qLmr0flGR/10UeEYSFUh2M2d9wOTRJiAAzq9XmCSLtuBxzX63AwDnmmx+tQRMorJPmHnrvw
uwi7s1n3xiu8hYyyeP2XUC9tH+TS1QyGc+GGP0I/XNWcVDzW8zImjfhFrzLjRfWq4tnvfmmE3Ret
s/TriOb+MvJxTuEW/bauPEAoU9nhLF6rA+9YGP8URFVzLU9jDUGAcD4UboTCpPOgotu1r+J5vyZP
MzRoFTxVf++VbZThq/vJIGXtjsp9Jvw9lBFzm1Aqvqcqr9zLfojvJE9lp5YODrrIczRFPzdbyKjW
0lpxJwNq2StP5aF0BLUyu40WBcoZP+LlyKj5n1u3CvYjz/mzz1fjLhlIzGlpmZ29TMvO8oxV6KeG
Yur9rX/wfO3OMSjcy6m/x4I2/RHboN27QOOgRXbY8Y/yIBD65D5KzbVdpmiXNC3cb3l6i6lHyh0f
Y+SwpQrEWjqMZUJghv6zgvj7Pssalfz0fKorIL7kmTzUPu8u4EnB4tbX6c5YHm/t2JriTZSiYyYn
Q3FEqenDdUhXUqSpa4vHlUON7JdrsHCyl9k4qOBrCrhayPV1bnhGyCA7+2qQnctktOGIe8bKHfX0
14G7pkPA79ZbGIa9otJqrOREeUBaOTvXd9UcKTvqHnyYxZJjC08jxWnmdaLceMQMoVzIJlSmfFsb
KC3Jpm5CGVXgah5kM7TCFS9I/blwdf0cp+az7O5DtFsbEw+5aMzG11qj1MsWwt7JUUWoDzhpTo8Y
ZZtPdTZdL+0mZrvvo7ZAT4lJVDzGNbpC7EfnX0tLUBPMhWKcenyVXnUPZ5K//rbm/NuyDAs2VJKG
19tvKy8Z89umNQLNJSz9rVRCT3ldbJrcBxc9i6Vf1dFnPfVbs6wDmGguEBo5KgemIeHJLtuJmr0n
WpLdydaYlnselVB8Em3tRqx1oQWG4Rltt2FVk89eD7U9AmUK0qWHUMEpZymEdZInKD9UyGfJ6OtE
2wjATpfO7OsRnoVSh2fwZj5bi/4xxv/igID8vlUG51XV+fGjO8A6ct1z2cUv9dydufBsqphyetPG
zuvQGNGSRHx4kKONFeGJMcaffA30dGNisTP0ivNaQRrbZFU0bOQsXe9JR7ZRdHKVxP00RQf5Ix2l
Uw8ovVIBnH+UF0UUcqtM2crmGI/vE76zaFjVxXPte2v5I92G2pg24Xzddon+yYQ1FofOsUkMKh6q
CrkYI6sjTtn2sS8FtZdIszxwoebTOCYmckM/hwcFDMNtyjRNIw9RJPYFr1ZDwDoJuic/aLsnjJZI
HSaAQz2fJpI3GMj045dbhNZ6L31kJEcZj+tJvTU6iJayWc0XnKu487XknL5KxRJNEXfrGmLbtGP1
MGTw7VkAALWvFL6tKiKZrWH534PHNujy73g4peAE/dlrwIRtOzUORP8+ehFW/dU1lOx77OnAX6zy
zdBFuW5QJjyQjbSOxaSVeCC59udIKVcytHSo8+m96lymBG+4UQ15k4iqv0yF2y3kz7MgKSadVX7x
CqCKSjmwGFNisa8hVa7z0HJeAQ4cZWgT6e+do8JB1C2NX4qMjvwbcq8vlzb7qH/9DTF7qOvfkKes
qeTfUMEaegmz8ivw3W7jlbG5SdR4ugMckK50hD1eZLOr4mylB6r+Yjb1j9HJ9Y1fmmqsl3cUjdIN
bGfqJIYSfVLxSV+po1qdAMP3u1KL6ztkk9ERVcJkZaOb9zaO3SsQaPNPp97XiTL90ZQ8JhAhjyCU
M3tyvepUk8/MWwQXeiP70qdlsEUvK0X+LumLA5k5LKPmsw/NFpFnbIbNZsk+gOiy7EfYEdhAe01q
nRLNWHuDEh4oGznLhLzrWvaXjg4WCKJzdjBEvs6bHssIv2WG4YYYv7iDc71AvzNsE1ctbbbXs231
YJpgQedWGfmgePJqvA52VaCtq6pDkWAekCFy1O30fE8BARX9iAIVSmCbpPLF0SS/ebTmg2wGSW/t
J8wlZUv2ywgtpX5E0cdGmTqLoL7Pc/scj6NApJsA15ulFGCH6fpSIPT/FPoAJmsNnIUUQren+sVy
nfiJcnpw7S8Se9lqev0ZtQ3Y5t131MZ5hwF/efQL07vzkQ7aOkGSPcU9RY5GUbvvRq8uEYBuv6io
Nq2QcdROSKfigNYm4WYolfpTpWovfhX3SOpglDVm7quI8FCJNDs+tEXZ4wFijKj2j/6ZPQZk7Mx/
hFbeHwy9sR7FfDB1cIsifxyj0JoVxdojEMw9/D+wlpUZVzt9Yllxi2/rOtyoDVs22SendQEo/DFs
061sygE1rP5Atl7c38JskFR2nacPkDetx6T06genU5a3AJRlWJpF47fbZWrDLrfNBKlPTpIDbRsO
qzgJPCgXXEj2aU02YHYdpjvZ7HLP2mRhARpCxRvH9cWrw5Zu37uAAGSzHsdgjVKNeiebdpy/NJS7
zpCpvCcY6pu6acVrMfoQ2NyLNkTmkdIFEvy++icwLHUbVQVbGtknD2GY1Qc4V9CWiVWn3Nh4U1Xs
mi57BwsM9dz19JWmOtGlHzNxNvWvLbkFiDPYVeyQMYPyOg/mVR5fVDNUVyrVobXsuw54xbsx6tpe
tpBSFGc3+yrDZU8oNHXHovXX60RJroKKaJR1ZXcdRNKmfvfhUF2vweYCuHY5vUN+cZaVS2U6ovSv
zQ+gEL3Xp1vL864t+awaULm4jXW/tX7Okw+5n5FyHjWn/knvqVXPD8CfkdefN4/Ngjv/Zp47+KAf
/X7n92N8hNkYH0XsXdp07O6QY4mPt355du0rBwpmPcgGwm/dWcWTfiHb9dR9S3yA+fgzHL1U5Ed5
Jg91OaKpoictBmL/GvA0NRx+aZt2eJerfnof9fhQXi9zu0JXK+Nai2btvvn68iCvxaKgW/zzH//9
//7vt+H/+H/k5zwZ/Tz7B2zFc46eVv0//7S0f/6juHbvvv/PP23Qja7lmo5uqCokUqFZjH/7cgkz
n2jtvzK1CbxoKNxvaqQL6/PgDfAV5q1Xt6rKRn0R4LpfRghonMvNGnkxd3jQrRimONCLd29eMgfz
MjqdF9TQzJ5dUn/3sVxrZ3rX8YIBXitD5MFJS2eZVeB9y4US9i4LFUwCko0fxeapmoRxPaSTdjJ5
tN5TG+azRi3JPIHKL7aK5reLW5wcoOaGgWYeIplchCRFRXZXZk5/FFk6HOWZ8fNsjkA5JWMZB+40
YGty9HRt14Rt/liEQGk9c/yl5WbqTgTuuPn7T17Mn+ztkzdt1TBMF40PXai66xi2/vsnX7RjbkNv
cL7zLNH4LIVW6mv5EZMcTlodat68OY7jO/gNynMRWvlTOH7pUnvv1ZF/BC3ZB8ufTbaOXYAYh3cd
dUO7enR9FNQyhZJ+qR/Ayvh3JPt0UO6cGXOfPJN9t9G88JTtLU6e9WF/0TLYOL2Na7Rt6ixk5yJG
PPk/DnIg59bY3PpkCK8nDKLmAXDCFEOqeZ42d8rLyGgZiHeW+5/ubvsvn7FtOhq3N/AlB0zth7vb
F12Iq2tgfKd+NNOVQu3Q/jxYdai2C9luGlPFuchfG01Ys2snTnaVGf8wSdgZGDUI86TM92CMaGCE
NgGY99Y8YXb1ox9FU8ydRwqsHwbkrAHqUTObgDUtD2yWeqGdnNS8AxSsp2/lEGo7gSXNQz20NYgi
zub+3LTGu2tsTJHpwWzjfWd2+gu4e/cMo3Bf9YXxYsSjc57HStX5ZayeW9hWPONtN65zXSl3NUyI
vTyL+vHHGcYEP85uo7czv7ejfazX1fbv73/N+OsXwLEdy4T/pboqghfq71+AwA7QtGYp+j1uMvYv
a7twNxVrpGPilOcCSMtOtq5dtgYHoMraceUbjrskyTa352h5iOJwvO/tajfi7XU00kB029HNf7mM
HJCxoaWbK/DgADcLCJZRPinvrC0veVFpPmAAn2wX//cNYGxZ+bn3Ch/Zukx9UoNpWMMV9I5loUaU
OrNyR5bdOMZKrK+1PqqejDRDnqIOEMjhikFsq/MVTc+PL44RVFtTKVCn6Mv0mwnQnuTg+IYzgbee
FJuMTGJ5ZxmRVBSikygC1iVv1/n2HMxWPaDGwj3b845ZCMNPNu3PkVsgOnXJyvC7bAkZvH50B/g3
oJifzNINeImCbwzRB9jIvp8RACTilTZ4FwBL1aMgp0HC34ODNDdlH2CgdFNiaLCyKcsES/9nO0Po
5lEGyj7FjaLVpEX1oxy4XSvNOh5RmW6ilaA0qKcG67KhsNr6Q36SZ7ae5qdCZGKvlf76Q7+MkIPz
TBl6myTmmdU88+dlZYTsl2E6uD55Wdn1Yfrvl63d/O7v73bnLzc7ez1U7YVjCYtHvvHhaY8IPwRV
fE+/xWO20qjz56Cg0Xed1CndW5qT7mWzFAD6RRVNq3wqiJHDHwIjJ7DZE8yzSxmE7MGPC93C5SVl
U17SKcRDglfXJoya8RSaRoFUi5cgn7yXPVNvjKdYdttF5G38Hkx/AtNTX9zGUTtpoTEniANp4Xi6
Dv+4Cow7/ELYxq/zGevptM2Cskl1mDF96UqeygOqcNQI/bVsqL1ZHX4JvoWN80igOu5eSdZhUXA5
2XU99VjHbxrb8DY4H+THOkOSosB6e2HLBdncJweE7c/rrrkNuORQqGOFADx0hmufHJCHwG1+XEE2
3UK4939/A9juh1eRphmqaaqm0GyhuYZl/v60Qx/OqdRyGr4OVVMZ6iIbFJRpzEEceT895iL1CnSY
zT+NbgYqo2fwpNlZfRdD5FvKpjx0xbOFpstFNsBaoLdo295GNgMtE9jmCDwcmY2ObfcEteLPGIDr
HjmW4uSUiBQlQMpPiEyt856SumwJHf4qxFg32ARdQh3tZxwuYPMyt/XW8HVWSnIvXz6pywohLtA6
lO8bTIt+bboodqwau9hoti6ORpI/VXPlSx6KmCx2VxUn2fJGe1gnhm1hfUP5S4sq6xafayOi1ryF
780IpK88S63BeS7H6tADkvgs+xGxNu9dtCufG6f42M8+mNcAaGGQNarv/ac3mGl8+Dclla2ahm66
wuKlYzgf3mAQgiLhFo3yFYLfGq8IPisEUMsVm+1hJV/7t+UBUqvDyfksO/BRJFQuE8YUbhT+VT/i
ZZ+cOYXTcOq+8XKYrzovPK7X+v361x8aRvafMFROMZTix3Q+dPYlUM3yfF0GzmvBPnu69fhOGp+L
6GC2OvQ1nvAxmK4nV+nIFqDOtPU9V2BmYkV7q2SVLkcHbRBP8wRqb/V1ghVWTOinRVLXGWoFLFcV
N25XPAbzO9kEP0IqBOfFO3UeDbx/jco9xm1UbjPkqDoHf5irkbN+wZgp3U3F8OdtxyG3E4rffZ8K
8JOyJQcRqut2wHX+lFuSBDVwlO50g78kBUGwieAUd2Gcfou6Ogb8PooHpFHbvV2LYi1wcPhc2woM
tsB4m5Ai8P0yRyaoDaAWVMFTN2MG4FetXb9RHmTXEA7ABDEOXvUiYtnS9vqaskm2CRTIRELLXTgW
rvNgz2eF8CFuWVOyuw1gNmIeS4zOZNitX16kbdCWuA1kWTctDGqrySn0zAnqB7BfQLAXLSrys6pY
3zD4Hd5G5Jg2tibGrVUU45vX5g8WeLQLUqP/4d2mCefD90BDWYYyr0pqCni6+Phsc0pkgMbayr/W
Y++sMs+rYF63pwi2Jfm9LBiOfo6+rjzL46zeWVV9yg21FvcyeG6m/Sx05BqXRE1guWOQQ34F+kij
YNCCepu1ttnBPfFmAewfhukXOx32cVsAZ6/QLLC7WP9ujyNq0ao46ZVTHAcM1s7kJ0YKwKxIyglo
AKJaY3ZGxGPh2gC9Uw8JMNw/wj909F1XcGexK59fPbcD6lP1wZkPt74O+ykVA4uFjRXp2mV511yQ
gNplXnWHQLDxakQkOsfCFPj7KAaUYufg6W5xaZOxv0SNt+f7En8q7AfbnuIDv0p8kGfygLDeCNSq
a/Y5FY872Ve5Xb3GiEvdgiaa2oWrls9JUXtbKFcqjj4uqopOqh1uTdnnzAM/Y69h8wQLogqaXM2u
LvxxfztMcwE0TdI7crn6nWHMZI/b6LVtBzyqMRTdiag3HyarX7VZWh4RiDYfZFfDI2qvNsNRtrgh
f/R3uRpC4lRRRPnZJ0P6OkLqdqy3vbCa6mtkqBk17MGCz2Ox/SKV9p4a2L2rVjju8zHNXjUYRLI/
97wcTewoQr7bD97BQCLYY2nug5lm1qNmNi/W3C8cO9qQJ/a2GbisVa6PwQQvsxy0cd8NvfWE3lX4
QtlKZpvMWpMNmV4yAyeYR2QjmcN8UGcy8T6H+SEQcUSq/361YKjiL18p1gi2btmObqvCsuav3C95
mcHos8KFGfM1Dfi+2KbqHORBcaZoA2UO3u7PPjPAsnOh+9WPmCxJ1APfPCjYP3pk7IemjBcqtBbo
Wt3GLpunQKHkE3UunijzAXYW1HheW7cu3Jmp+5bUxko9N69h+BRDplNrCGpzH7Jz2kqUbrlRXWdY
FkOdQhAs3efSAvCMBGS5kU1YotVd3DgB2w5GqSYaew27KtKgNFtHaA+dah5lC7uN/NkX14myJ7W6
Owpk9tl3w2+Rmmb71Jr8uxZP6EU171nGeQPyoQ/JId5cv8fd+hTRkGCM8JhdfpjXGs64F70eQ6n1
39s4jT/VHQA9TQ9YWo0+xV2Ud1aJiNV3vIx3SExb338PjW1WYeYcKsquW4XD0G8dGNpLL++CE14B
wamE6nZQgcsEWDKfLFGmKN7MA7LdOwMFRdUEKKgn8MfnGLcTAR5bKKMawVwAvc0rFR3XD0epD2UQ
JA/G1HyebBfgs8U73UQ1dSmbVdGbWxtxYUgwjNZ6Eq4NRBi31+AEb2896aq9bPpK+WZD0X6gkq19
CqBQOQZMKY/knjmjmUZRhsfC0t7kak52ga7as79FTjl37YMfmxdzzEEXyA2Zlk4qAFpySbed2m1b
Jkf1krzRh/0auLN8N2ihc+9OHk8fqoXRPdyKHTxklMAR00Njqt5jOFjjElPUe9mkOJ7ztIOx+bNL
nskwGSGb8qA2dr1H97jexjFsgMhvna3u2cY6J8H4ZsHZRbxjnI5x73uf3PEhsLvwTfWEt5/wVlvK
pk6Za2WjnrKTzbzJ9l2meRfwhO9ebVGEBnPgW95w7yJC/dLg01sl3fhZ9iPAM9zrpvpv+22ePfeh
gqzFMGLyNFguSJ25GXuTxx/r0jcPyOaHvnZq7opJ3Sm1ahw9PAU2vPzgrc7N28H92fRUkS6Qaw+3
ctQn94F+9TxcgbE7TuHOK0rjGLlRufYHEEQgtEGisg0nUd6X7yQOpmUYWN4egVzvBRoHX/awfEcR
n4qBnoCAntTivdQxHeXN/uSYATTSeTrCkn+ZnrbKSvazZTDXIowOIc5PSFyJ+iIPGJNgLZnaxr1s
shLQHupJ49+BiBHaCSwCdktO68cPNprBg2c7C3bl2TmoO0yq0aZGVsNJz7JPWHg46PaL2+a/hWXi
Le5ZJqMJqLiP5niBBJrk6HxmMKt1I9yIGYumumj8MVjOuDOvsx7+/g1hzXsL0nTk8+fEPatFg2yC
qSJh69oW2twfXhAB1oTOgKD2k1nn9VOjr0Afpt+jDBVGR/jlo0Aa9c5wVQTX9aS4NPGow3ho7e8+
0D4f4YMOQcLOx2/a74N4j43HNjYF380eI8C7qs9x6rKmIN06EsOuFAXaCggzbfuRLM4awajf2sBz
T0EJ4H/ea6A8Wz1C94pQkS3SjVA7UkrzwY+9X/tkcImlqUp6/F6m6eVBZu1lwh7XgGqTB1A4b6NJ
1b6plZ2idEZOBRaSVW2akdLIba48kxcwM8Q2/v6jN+dczYeP3przlqorKJhoH5e76BbkML1t66np
w/FuTDJ/b3jatE5NpaRiN66DaEq/9RM039Ixq7OMAMAyLBNNvf/foqrMAzyLA9TtOr2Kxn6G1zAq
cMq9EHXwnoSVvooM5PXsvLX2ZWHoiN6Y2qcJKAAfr/V9DqVe5l9DVQ/cq5+Mh2ZOLGvV+NAGkXFv
mnovFkKBf/X3H477YU/MDkC1VZVPhwc8R2te2PyycIGAWcLv0bInU25RrALrgSw3P9lNmD/65tg9
Dk7yEiBR+RbWmbJBk8fayOYcFQZG9jgWOGfrAbA/D/dcC6nxg11qSELCTVrxb9K86W11tGvd+q5V
xgW3kvxVKEWLP3FP6Jib4HnOgZJXZ/IEmx4Nnac8t8RT2fDLdPAEkHCgr9ahszeF2a7kqJxQkVkS
SiOeoighS1zB2QOMmy6HKIl2k52JJ8vLJqqlnodkRB9XaHWSywmaJ5y5BDCZ32JN7VxDK3GwOQ3R
5UFfBIlMeYb+aH7SW/JM86DsB3WarrAXD5ZmrasHQKl/VL2bPjfzIRgfi0pET7InDUGOdtXA/eIW
2TP062qjaAhPyVE5u++T6+zcHdHrQ1wI3eVCVzGOaOLljQjS8a6j6KA1GzlQ6uh3//0dYf6e+RKq
6mj8JwwMcoHH2R9TnzxZ9LHhN3gSPhojRqUOp14LKLD7UPXC8pPm1voXvS21FZj84YBb8nBSAldd
dkqFfkkUHzu/xRMYHRC2XS4Wvn7k/Ou0kr3NHBA2Obl3t4xWMkhOkgOy+b/2XS8G6d7b1rXDW340
nOQOtUP8Piku7eWZOcQG4l7hSA6hVUukzmDq34b/EnPtMKv2P+ScZFHk9uyZP0zddS1k8xEOsnj2
f6hoxQHIjQQHz4s91OM7KXh3oYmkPeshishFnqIvmrjZe64KWABj+k1GVFWAmHoP4McX6NSucxNd
gBqhXvwCFuZcGK3mYukvB4iax66dc6s9y2nGNPBMCzwnAcX4yOtVsaYdTV1NH1GmZ4k09eNnOaCm
yo+BdDYt9hxv/KyYLTYBBUqGuefCakc2/e9vMff3Ot/8qRgUVAW0bUfXSMl9+FSGJDL9rEmsC/K4
8dFAv3Bl9lqM7trMv5I8KrS4I2SlHkMyLwAbyEnIQzgnJm7ZCU0p0Vh2GmslBzx7FGt3sJpVXUXw
jARM2DIwxrdcCHvZF2C+xZxdifyt3Rb26y2qtrx+ZatoNuGqUj0WHgpKfogCkWy2c1/vZJiXoY3w
sU/GFf1IyBzXznGyb6ydau+byrtMn6JYNZlPPIbFk6f7EYrUFgLjc641LKdqB5wd+YR59JdoF1ci
YAWmewiQQuEWGD9zOxWbSAdElqGT9jb3q5iF8Iwo+TIgS+xYn1mMYG+Aj0tXg4jU51Re0bmLYW7J
xN481o/F+JQ090qJg1XgZxge9Rq2lFVUnNombC54zHh7J7XfEKRpLrILQxYNc6kxpJJFhBzQEnfn
qdqXv79HKKv/9trmJnEN03E1Su2uMKkHf8jWgljmdTca5SUIkAknPfcqKRJZb1EPGCwVjGEVHlJT
7VeSIlHYKCKpCJAWEdYYMYLDwMus8Pn3mW7VqeegHw9uigTH0GjKJ1wgK3jkTnuUTQfp8QAvO+iY
dvU0+tkm1EP/FTmU/IhK3mzkTlOzAZY6tmVTEKaZVgYWMo4Y7mRTZP6PS8rm5I9rTAcw1zO4y2PU
WC+hh/lgOFnNGr0o7dLNhyjsWBlV1YOMoHwz7RLgvNRNc1yfRAqXOquEtpPBAKjzBw8xZTlfzoBq
XK9bJFGuP0L2jVm/0bSVHtvvFNzbR0t3fQzFkNUe4ES9G62O0QJOFAdlmuxnzS93XlBo74VRNBue
qd5WhqHksQB1or/2jZPiIVcgwTJPB9H85XZZw0fjUk6Xly3wptjFaFLUrTkd8xoW/1h2mJyFOdpX
Zi2+VHa9o/pKTnBQ8Cdkv/ad5RM0pqn0XuJu0leeMiQPWe33d23e6Tt5JcEW8pcr9VA5Lm4xHGRx
pPMw/PIQvrbmqsitNCIqJKFqlvpLcrk/yipygowDR7MEcmNcr+GEUIYzQGv+xHrObNPPcYL7pZZ7
fzQRxhXDhPR+olvLyB6DM0Lq1p3dVNrdEHb5WdNx99Q9J/3sgE2oveyFWnH8oPI4fBzTYZmakc/G
Ju+ei173T3Bb8+c8nV1U66LbyqaF6cwOpHSKOB6jGgzqc12rm6g18keyKNoqJ+l60cs8eVBLe6uN
g32RXUPoNStP96aNMffpZslGqriGe9CETjqo9GQS1F7V5iEwEmvXUoM7BXJnMfc1gz0hqa/uca2r
ls4I70/JtMewEmhw5/XO8KryT3ahX9A3dl6dpPaW+aSZZ6TNsVVOauW+SKbkAKm73xRAdC7/7jpJ
vIMWUW5jLIrWJaLT2HUVl8LosnOIXOM54Ml9RhyoWwQ1sHLZJw+i166x1sRTygnLWT5tfHMw25vG
fHyJ4mDGrVt4s6nK+Mbq1lx1fc6LdF7AigSL8BGrnP5a0+u7Pj7WVDyXtaa6j25gwRp3inAfp/mI
2DhVN6pU9pOlw1xCc9v5OikBJB3f/NNv3X3X6P1nOT0ICnaWfhBuI7OYNn//JNTEhw0MaUXNAfZl
sX1ggU716vc1up0qGdZhmIoUngn3n9T9Xu3CDGGPUON4Pbc8IfadXahLRHHQ5pND1wA5dD1UothG
PQL5VR2U2y7NkiuGCcJ8uXVIa6xlacfLrWKbK3WyloUfiyfOdTTq0vzRJcujzgviYF4ky7O2bl8q
uw13t/5iXjzLiP5fg7I1zjNvYS7A62iqL7meAVuNw5c4Qvm1S6c3OImkY5ADBB1RjW9uP4G9Ax50
it3+GqZMdndMB3yjZa6cxLS68QRvC5lIl33yINPsMuF+a96CP2TiPzRvVybFyQppTtHfrqIP3QFO
gfPgDs1JbnHSsH/UlLh/NStg7CYSjwcXQ1J8fmccqhKlb7VRncIabFgrsUWZ3/gXj73JQitmNShB
2aTX1XsSvuObUYv0rh4roGZzU4bxBO8PhdbBPPJwIqK4np5vaRBWkS9dMaj31zyIYRXDnZGyDpYh
8tDMOZPAyl/aPlfvb/23WHnNa75FEfn1ehEWyPhFBdWSJVl8AcSk8cwS7rpwRXSRBz0NP0+pObL4
p8vDUP3sxW+yIecENt7bqEjUi1vfh+sMWaz+h+y80D9m53XL0NFydjUevjOi40MxPx5Qv/OCvPiM
5HkK1DELjgl2YkfW5NBxqVutRC2yeiU7/92wHGgK8V4jiLOXtfrGfcBspbvIRlxV9YqHPq6t/5+y
81qOW1nS9RMhAt7ctrdks+l1gxAlCt6j4J5+PhS1RW2uObPi3CBQrkWRjUJl5m/mOr4yCMiS/nD9
wAkgd/deFU5w6mrX2o0aOln+MFj9KvbQFzMwlF719Wjvqlg8Rxzv4Sfgp9JOk4c+DiITQE+MZzeH
KyL77LksGY+KdlL9aitb02iKRQpZE0OarmTPL1DuQfDNM+9QLVvLHyrTqXCqiR2uJeDAL0R418fo
ixRB/wE/qLH0RqkpLfZyQeXY7qGfC8qyiarwrJId9Vt4KPmpNIdVS6L9xi7H8WaqWiAq+BhhBC4Q
NQxd5OFWcqhR1G9e6Zq70Qt4tQRBuCvGvFsFw6BdQ6fB7oIiMrThEWeD+S6e+/BH0c/QNqj4OInm
kV5FcUpPw4sUXZDyCzJOkP3UC/EIBKg44ZuRhrF3dO3EuUzKrMvKY9PAbtp0MDK2GgH7UbSxvQ9z
/65Nh+YsWaWtnif70Kv9BTzM8F5eMCu+SxKnOcvW5wwkJ8N7uerPZ8gZUYCNmcETT5Twn31Rbna6
1oSg7X9+6ZZNp8NvnJK4bHxumXJ/lGO++Pm5Wcq7yjx3RBb2zZznRGkrOXGEDg+UHN2dHVv9WdWK
bBO46QCuIOSQq1rxkwhRQsraqvheZe3FS03/l92+dfloQ+VDSKuwJ/1n02rfcpt4NECHb5mDlTuU
OnGYPpOORj12zvFMTIoQm93nWnLnYjwzrcK5Tw7k7r0dUj7oVGWu3Q5EOXmnB9tPCMCQp5sCfWS+
BXcusus//tykQfzRE//nZh5qNedWCbsEo7LUPSthAyOqr4EwCAtJf9npaQM/RNX65QYliuguii3r
UKooBoWiJahpcD9ZKWriQTsnr8zuQ7JzvE0Vd1t5k3X63P+g29kbSgXZ8mPr65gdusra0eJg30cJ
ep4T4hG+Kd5EhKcj8urJ1TK95uCoqBhWNfDDmX0hZxRCi0hI1di4kca9sX2zXMI00feKW/DSdT3r
WFL0PNbzRTY/L3WlbnsjDfefXcJO+q0x1tH0pCEMuwUrtQa/FN7AdDYvA6mci6vE2BoNk7PtHBN9
0sKNu01Y2epSDpvzxGgIY4pWAdjYKt66EZLERmd42zitMYjP8hz7DIhcZKj48iA7s2ws33muHOsH
5sH5e5kgTuuhjrQgpNkpVT28JUokFrog1TcS6eOaXNT3BQ5+sCHhfjRudV/EIlqrIkFodx40otaB
v+Rt5KDsCjTYCC3Ah71sKmraH61gNnPpk7akxJ8+pjM7barKfFVajdFsqkbN1lEGki5MQdaR4QR+
J29lp7wk8/DHnapbxQKrtd/TZadsst3aW9ckN5f4IZpzg1lHhzCKXyC5erc+wu633XwHqQrCcVKO
xGs0+6QYdn4dQKLIJkIXP2JbmY+iug7oEuvpstP9YzBg0InQ0KLi1D89Tbmq8sXV46u8BMqj8BEz
UwC3XFtcRo/aWH/7HDdqZLP7ctBXsk9Xm+9uMcQcFJx+HLbpiIFcH5TfW1LqmGPrBQqG0PrhT/VL
vikkk/45owxUbHFL88WgsncNgJAZc21ctmIr+Ks1j3HSAK08zyywLflszWMjgp3vGTg4DFJEfBF4
u348b1UKuGgATPZR6RFq2l7zpjv6ZrPhIc1uxjnotlycwPBEQD+86a6qRliSFsqTmVvDqTLg3ffz
LDLEzjauQqS159E0RhEqbEptAfDBI7PHR+tFml60lpz7n7pS13fFtvbRS5N9McqZ2zZI4gXufsbs
NQ2jxMG2IB+x9OowRQMM7DZXeQFqezOUhYULZHNLyhzwRg1HnQJuC0hoPvx9dCLkgx+jDgrXx49g
NWG7spYhioxiPOw4bvGS+oxcZPfnVBnhyNE004Z5qurMJgQlOoC7qEAeF5ghqR/8pt/hYaEs4r87
mYvVpN22j1bqqeteE9NpKDVSnsqCmgOHRGVVVPr4zUijg2dP3aMaOPWhC9y/+s3BiM+YHrxlQWZc
efks1dTwHmSRHjWlpRf15VW28A1/0SCUfpT0dfAzy05UxUEOdgE6v2A4061sRkjm4lHh6Cv5afZY
jwdHnzXn0FncdFoRg4ZBJHzyawuLEBBctaNhUIVE7xvP3l2nJcEjFoPurtQzA3/BojqPM5KOQuy2
gVD600lhXLEFi3t/CqDYhuOIvp7dXRGSFws5JU4o1EMg+Jb2Cn+RLmzPEzbz/5bS/V8Ok47qOCSm
EKKwjK8UHJTo8wCR6/RbFCULu6sEAtdKc01aPTmUDf6vKIe0V9lHSkpj00/FVjblwISQ8JdVg6Lt
xsJrlXuLQkE+Ld3By/DMFJ83lG6yO0MNdCToELFApLptjvIC1ajaFJb6fVKU5pgHDjYcuoOFozpf
5BTZxHiddfL2c/Ffa+TnDGP9+i/R65cUOIwZh/cQHuu2p5kIlH79fTVomCDLYfSvOqZ56LNp6KXM
5wltvsi7Mkx5rUdqe60RrN5/Upx7yYAGQtZsHQVJB0mLlnzpTDcQaOscQqAiIBi1tdsvd52e6h99
w5+7//95vU6x0gqmrUybWh1k7xDNwaMMi2UzMOPkKFOsspkg0PZXU45+Tv5c2xYYTn6Z/NkMmpp/
CK+/pTpozon8RnHrjljFzsQAeQHqZSADaBhbsDvhfTp5+S0FnSVJ/uqNoqaCU0LewpnsdBzGCSJD
10yICwwDnaLOhm29aPhr/7QT7OiydIgPpcaWbJc4EaJIn78EI1u+Eg7aVjbzwXlQCie/y/WJlKxq
QOY1spcoLbBXUUS7/mjGE9YPvT+e+7gbn4z8Pc6m/IXMU34k2zt/s/lopc2iVeGqzUGOjqaCDWte
P6K3PxBO8BPID1OzCC34+Sf4aJreA2p8+Z3w8uradNZNFqAraFkxbtJwslb14Fig4Ur/EsUjChlJ
Fb3xcLwixGTcG2ps7G0MtTaNFdffXOdNaZ3w7ctCX2jP//f3X/9a+XdIMttIvFP90VXddL8WOyaD
XVNB3/DJHjh2PJmaa26aMEbKNEhXohP+UbEN/xh21V2IqctWtmQ/oEynXny2YyQWlxUMol3fmxBg
7ZgYD+1W7FOoKaKSNJGf66zhWlV2eSlsvDHrdLzKLkQJu02n5NB55xlywNS9e7sWcM3mLsfpu1MT
To+yJS+Dr5X4QpJVQaPQW8e6H2zgPDvbAmEgbCxK45lDZrgkcZieLEDPzwN2fiRQxkdIWMG+ih3k
FjqsEGcmzYSOu+OiX0a48PHIy0eZOuDWNCmUCAxeLV5L23gWPkTj6fcFNXFk4FNsKz4HsBtEem9e
4cwr5OS8tN80w7fh/c6lR1lQlGXEz6riX+VHsPKuS+3IQX7UiwG/UahUBvWmVe3LlzyAbH724e88
TY15kj0Fr6PzZ8qg1TFVxsQQsIWbh3ihuspTEPvfTPb+W9kS7W1qFu4jnjDZneqEtyAWlSddhMOR
Oj0CnJZQnrRRRFssVNZNr/GOq+CdX9mr47uGP0g4V66VmEsV9gXlobg6yr6s9LZFm41bPy67o+Ir
Ap+SsTt6qe6Wi8+2vPuc486zZZOw7yYEn6R32rD7COJCkheH0C8fJVxbArTlnRkKhMULb9h9MEcD
UEif86yCjCkmVxPHA8281eBvLu2aE5QxN+VFbVEby83yrqAEdhhrK3IWbZf45xqvhy/T4qrFVDVU
LU6Kk28ek6YOKZJwwe88uXHHi2yQDQSxBCjpqaCssc+nPjMXcsSJZtyiqYH4mVd5fJmObhuf2XHi
K3IkqLz16UW2ShtjoIA8pGzJS5aCjpxakP+ffWaJBLUosSxMuvCc1+PPxu+gf9qlK1uSmRor018t
4JofrSbTdYii/l9jnV/oK1Kv2Soo7emAUYt6kHdtP0wfd7IvmXr8MvsUhQeRVgfHcsuDUWg+SE1H
4HP0cY8bU7LN8CrG8pGqiVuh+zdkIj3p+JdvK2X0bygTTWsFlOwVz0jKr3nYPuYWJGafAuDr0EXv
MfHkDyvX+DoPuAVhKrMwu4iQoqlx30mCDHXYVJzQMXbf7LD5hWu6+5J7hYcNjJY9FoHF2RibmH/J
5iFx+1+FQXZQmBsEj2yqbKYMfykMJrYf5n3VOI9hi6aXfPX2pUCaEMeNg0xfD0pZLZFGSQ/y1StH
s6j5PUpF/vfo51o5iv34XuhFefe/rZcfJxeEOuRUq6718ZhXA9SgNqRk5ZjBOdbwTZB3tpiinmC4
0xE8n5NYbuwhIq1HzZJ4uX8skZJbBp7dP5oE7QKepKLot6YZlc8TBcjD4BQzmJcmmUJ17Qa4Rcim
HThQ1au2Ok+tBo7GKpbosqNxayFVF7ShvTPcptpanW4/4r93lYHg2E6IFcKVvY97y9o1AQZLQRs7
jziCXCPFbneBFQI/QxlcbYr81VJCFd+DAGiAkevH0NMpqxd294R00JPMcv+ZmjX576lYY2kfU12M
cou+VFZWqztnE5XEaaWl4VqNC3HEY4LDnhgD96yD3j0bbe++6dl0tXko31SjenfCwX5F4BfYfOZP
z37WhMvStrtHTDHxhPJ0cZ/GuHxVgiSFqmAt5laheZvnCLD0Th3eoE+mbgdhtie7N52drgzewXNR
0DOUYtg7fa8e3aoqdqNdZ2cvKij3DaVzgzekgkbGOF10GKWgR3sBWKlIUQF324cGOSXIkHn/xMZl
LPBP0V4iB5P3puwV5FanF/4n9Q++vmeEJZ13q882pijCQ0DRZldRlV10CM7dUqaq7vKyesMFSnvV
AlPFblGrDqhCzhJP/UL2Z0PrbGs4NBtZZw0Da4d9WvjQi9uBhxsZiTHeIUky3TlWg4FS0yU/zApL
tSoR72OFcLawRYkgYhpsdAt3dqwg0QsLrGydqlXwnPT2U+9N4l1J4o0QuNrZRazvRmIaXJUTcc0K
39gYQu2ODkRINsSgRCs/LO+bDCu6FAOpN6uaNlqJ2AZW9unSQfQf3SfF+bjIJnZJ6KrXVriSA5qj
9fVC3qpZzK2c9HHrzctR7M6PSfTXx8jJbtT2S0ct0r2ueBRKe/Rw/NlpVti5jsmJC+gqw6KvUcz8
3Qhf+ymcfuS8mNEuzdU7vZryHaK/7s5UAv2iYNw7O4dXb00AHGxek7vuL6GrxWOZmclG8NU7WkbZ
nxUtd1ZYkw2ko2uwWF2cock53EtlZukvZcynFNlfgxj47PrsB9B6L1sfos5p1Hx8xv+zT36I/BeG
Ln3JDBDmduRaoFOM4EF0VXPTZu5FV+LwQXbZVntowCHfqnOX69XZyoK+upWDsUW93owpBsimp4/k
4+yt6ahxs2ywIcB/48ZIp/bWbpUWS9joKEulutaluwqU2Lqbs1pBhmVFp3vNbWUY4l4XwV/TxAij
K/OejcQZdyVpuszrIYDqlVujpwn9T15kM0tG/n4WapOkj4yLrxUBWv4H1fLJV8ou3OS+GarX/u6b
bB50EOQVqEkWcMooj/9yQNf/G/BmumBLENRALsPi4dQAv/13ebUCeDoVca4/Uv+kGLNhry0P/eRu
bfJud9UsMTF5SF257e/WPPbZmsfkzHZ+rQ//NfOf6+RMFAWNxz//wp91UaLU277Op4Xf+ZRTfNFT
XvFOatNZ58G1xxvZIy8jfJqtguzL4stAY6dEATJR7LqZukLWH4FyCxL8XJPjAcf0u/Z3siUvZoOP
KBtFvdSsEJmarnXFsvPcESV9bTnZjnueEuHdOmPkHyIjvovy2LuVXfJOiSjXiGACn/xngPp9vcHK
C9Vwr1mju6xfJN4SbbhyhRp+BWMBbGaInu6R80OyGDP9rSbP+xBp7vvU6uFjreEZP+JZdND8xLrB
8jGEmRg0+7LovTXZqD1pDOuKA3F5n5T5Nsns4tnO+/hkCXKDsonEvs6uhUd0PeTl8zjp0VKZfbhK
caOkOQJdyMxB3S6A8Wg9qAjsXietAR7SKDhmoLay7jKtL7bjNH23dLwTxwQZYjLT7qMo9auE7GUd
JRQMKut7WCX2DiE3Xq7/nEH+ElcRTGq2aEBom6lsKWroWXYmBi7XGabFT7zLfkoBUl1/Fa1oLoi1
O+bOd2qU/M3SInuTWpc+LbRDTKZkDV/felExbQsHK/uhKejPyhn89Oph1itZg09q8FTHzibMEo7g
M/iNlDrSaDWxsl7Cj4C2Gyluf/xgV/mhCE7ROJwGNQAejgMQElUNNuxNjNPo2Ou/As28Ic2cvNUp
RoQdbOJnF1+5JYfS5GHsIm3l85+5pJHXbnIoqmcrzMbd0MKCGKMuPPqDVewKFwVs0o3pJq6D6I6/
mFh1BgXlMcjsZsMZfDob1QitXi+MvcRyJAPvgHLwyJn79XmAuv6B8TD9BlW8cGDajPEYKkzi/kxT
kwqzqnkHQzSLT2ut39OSZOTk7v3i1Z48m/wKNWOqX4O0T9ep7YanNq7QXNMSH90Eob/hPZ8Gqv0j
UtViObWJB6nG0w8NgGN+WL16TorsJrMT+0eWpu+50tcPTlWV/3b0tb6gtdmqPM0wdY10mmqZKKX8
91bVDonmpAKgC0QPD43cJ9cQbLx5pR6szoOZnCbVaxaB1rKVVtx2fWXcDbr2LPuTKcEnqF9houUu
jXJI9jIQkc2osf5uylG7aI9VVN55k5ue/BnQE9YDNjMzMGgg2/FqZBPK6jOl03P3peVUvxq7/I61
lvusuBrylL2W7Sn+/GrbRj0qakPxRmAoHzr5tTE9/b6e+0N0iLCbNMZv3amKMT/qVVLvMqJHIVMF
hVYESxnvy/CfAtdwjnCs29upY7Zbq1DxDbOMeOukHSdLC/+D8+jm9e9kutNrKwjn3clBoHc2wR36
k2z7QdGfgsESVCXwe/8yIKfYpc0SObH16mGducNja9oXSUKTtDWBkehp7lIgJ9+FeK2disntV+j2
qGfXaTGGU+dgSFUB0CFz+7ONUAbXA+uX41bX2HeVlwzly2US19plcmbNZszSKV/+ZzmS1r+X85v7
WG5bAJBqXFgmYwxucQrvd0405LdYraIPGtj5S11HOGk5drZV6iZ/CR37VfhmfwFoGt17WXGU3aOX
u7s0aUI0IFiUj0R/pl77JzNU2+eo2JmGn714iP8fqRLXOPLSHJTxHumGWwkhzmv/xomt6iHAD/rY
axg4yv4gD27hY1UPRjuucg9DOXy5NmbbcgTnJH+Cd/z35bNPddp+bRa1sZBTPgdkE5Jhv0buwlnl
fYPcnZ6ldx4GOWuOGyovyqjbRnFWnYIKy+SEY+EhA7lwNHhAd0YsxDmscQ1Rgw4Xo3jK1mMWD1e8
jv1l6ebNI87a/mLQNOgqIQ7AGV7eUBrmGnBZYCjTbMYEee3FhH6fBY1xYYz+QiRBhF9tQRHGd9of
IojujW7K418dYIq9rJgNDXUBXyR36lxNK9wI00w7uZNjVHQ+xoxZKO3PmKzJ/XOdl9QhcLZc/xBg
8MwI653CC3cSNjyrhh2KMkTXYwYVt4GjIBGflrAk+UaKe08N9hzjg1+I3OxDv4heyYWAa1OG5Cb1
UuOgGohXZrHu3Ls1VezZdOg9tpc8/c7PWqvUxaTnytWFuLBtOQwchsB3b4KK82alp+NrUQXHyEvb
c6MmxtYhk7cg8Rn8gq2Y5XjAKGX7WlBcfnZEUoKVFdOt4ZTjbjL0ElghotyJkmJlGSN6mIaNdjRq
SCRqW6VrQF/Js9GnGMHwM4FywfDFDL+PiaMRGYLBRFuCnaZCOT6oO+POCZOQsBgrcKf/xpEZ2lGa
G/05kgx3eyj741yf7GdYuRwAEfT7zgRMuWgtRP/V0bIvXd++1qU3vHTuOG6c3CTXOCNKWs1cqULx
Hsa0x4faLaKl2prRiyhi4Gp8PXay6U31WYBevdZ+2+Joktzr8yyvMNJd1qJEKmeRvCPzqYQ/QHSL
G+oJ/CpKRA8+QVITVvJUmiNy+X/AVqPoVkqJ8J3swqoEm6c03FIrMI5pMsDVDxxva5YNO4OKJxES
xOIBwWB7gctc/60NyruYb0ewKJU1VjcFvJ+4PI5GF7y1kyYWShCZj+p083EwUJIfbNRPfmsaz2Wr
TTuR5binzk3Pw0JeUXjSPkb5b/V5YN/83+d0+x/vPtswSBDrkL81T/2HOJiGva492pXygF6zBrYJ
mO1YTd2t2mfJoelrf4PSTvHgFxxLTD1zfpbgAoOWh/hz7ogkzn7EIAiVnU2MRDP+hmG6KAvD/pye
QV/4+OgUbaTDx9z5o61ZiKDxWx3I66wHlk8CNnaaHlsyvu+oLR4GUSTf2qYzl/gw5BdkNfUdTCZz
FxQactNQBJe2UgTfMiS8Ag7lclGHUTpZUHAawEsX+rwTlFYWPWCJtdDn6nzYY2iX9BR/5x1Ejv1p
jcn0dWxeB8rl36hiQOa+JN7QjDANi1cPcDp8y9UvMDrSN74JnNB5MCjtrhIxJuVzamE1HU7JFqBY
c4R1MpXoXXFbC8qR7Xz5GMnN0VvKzj5tqEROo7sMMgskqT2dJc5FwmHk3RdMzJdm31vjsppa29yh
NxPtTdGBZqeedg/hhEOn24kjxBDnhJMmBuS2Zj5GGejlOQp6z8oTOn7WT7kICgCLnFhs8Dn9vahJ
Ah7L0DUenbTkqJ/e6noZ/hR9v3b1hqekCoolmpz5Oyoi3x1cn148DbFRZBCsK1rSKColkX1uY1PZ
oXOi7hM1Cc8WcIGNOcH180LzKfRJqKWAbE6k6Lwj+NB4o2RT/5AjK8S7sh/fseuOW5MvCHg88B4d
NrYJFseRV/9eRCI8+lhE2Fr9WSRR6k7dgvBFLvxjERbQ9WkOmz7+JV9X+geIhpRIAABtO9PLZjPG
MHqa2uA7ciLaqTeS+DCVscdhlyxj43OWbYYh2MkcZIXu5sKqRu8jB5lFAFEAJj2WqbXqVfCbiqLZ
L2X3q5kJK61oh01NPmXnWrEzd1dGXFwCM3nJnMy/qRxknppGf87bwb+RXfIim16Wbki8x6cv/Waj
60uR9fU6H6+JwHknNKf6RAUEHar57vMi+5IA9lSSn9ih3I64Tb3PkxlwnPrWSZv5MY4NnlZ3c/uk
d7b+KEdHoVqn2rsP6qHZ61liPCeTt6FIZ9+rgxPe1WF/n876IYXZeDsNNXY083VjrYgh2hRlne96
8u8r+dRq7pjvvNEVH005mtmYBWnj1irbX5KXNMDx3pDGsekiUlNi7VyB/7z6xU9jdJRT443OWR5w
Q20TOWp1/jjz6q6NTbMJq2NFcprjTGJF616NYZU3Iehq2F5EmcEKrkV4KuMwu7em+O/+iahvyK3s
fp5vicx7NfVTCrPunLVo+SQiXJvyJ4qycs/R3131Rqfu7MniD5CF2Cq1rXtuk7B4VNpgLePMMRfl
PiM/vOwTXdyPQ1huS9eIN7JQ6CeZgbw+zKaEX9lzHl9KVRufQJ89fIBgwHoZq8lQ1A1nY+eQ+UI5
u11LeBm31YvVJpdgznV2cXmwscR+7ROc0TBHiW4rP/L3mPE22yjwTEhKKVboYFV+tvrGTJpfOTT5
17y4kgwu0J/5zw0mS196/h5CGTXHAuivOXnVOq8qujCy5AD2Za4RobMtawR5Q8lIj7RgI0c7FHaq
YnxznUU+Eqv7/DmXsNDbmzSaJZwRzl+nTuO8iqxGN7/VfmQF7iCehkVAyiEJIKCNtDXqq49Z2z3I
GXUWEbBG6WNbYigP6yzaa6mormJOvskZEH+3pdWN55I9bSUZxfUArbhX0WFQw0xbuVqIIVlix3Q6
trFMhRM/ZkN0Y+hpdZEvn4IWC8qL/BrPY5+t1gj+av1Z5/t8Ef/vt7+nOv98/89wGyo/GoU6zfsq
wGpYCvLx6jA+TN6hVrRe7KMMTJLnmd0KMwf7KIkR8i4QPgGQiTzGKm58BSxZ529E7luA3Xv0vshN
HCvc46meqw+Jk3hrm61qO+Lls4EvTFZ4BhNLkHE8S6a2RbnIK7ROInVqjjY76xNCvU+5m+CGO7fU
YFgYefyQRGRtNDv3D+zb9SrIHesVZaefDkC5u9JrlJtk6oZFhjjJzegp2Kknw13Ydg26MeKn5dje
a01mDexCNz7H2IEvozq9JGPQ3xQxaleR6xY3tef4u1jrm31NdJoRQ65HUXX3g65OpzQS37RJ7+7H
KteXcdthZOlRVSh51/307JnQC9oo0WJlV/nt21j7xjUzMxzfzAB/Ps2rv2s87bkOPdIcTX+LklS+
hSQl7kK7PKdAeV/TDCvnGWCotoivjH0RXpy4uuuVMN4PQ2Qf/Rwuirzw+gShiO0s50wkJmZJju5X
r/O+pUITVd5LiMr+ujXU+uhiY31LSYxXqYjGNaZf1aZOfPO2ZneCllm5G7cHUbBA+A4TVJE4V9fH
PhUY3HcNwAwUviJf+E5ZEvCMm0J1n0Mr795cNyoWVV8363gS8daGkbtkB+ifPRuLktoMux8Bslt1
UPXhQhgPXW56v6xOuSMo3rVU51ejA2NhTPRl22rYCEP6R3uh9Y4FxvE721UOeC7naw3TnyltOjjP
qYkXshg2Hbi4TeELIvC8vdVL8HsNoMM3kfQXl2LrOyUncjaOtwz80N2gNNsecE4Ayo1QDBP+oyiT
j1MHbSE9DUEY38lLVWFariRA+OauRFHqZZThllRiOnOGNwn/AHbo4JaXys7LB4C3D1rtpbdQpNXH
QtGeikBzbvS4bM6jVV8gAgDpz+KYEO49VkV+UqPg6iEJtg+cLDIXNaS9k0IC2ltPoZ299jZZ41Ko
9UY2ldG+dUvCQ1vv+htht8MiUPL81VTiaFWrIjzqnjgD03TBPyN8JRk0occd/NyfSRkGW+S6f/fL
wYQkJumaeYpse2HzTXGKfNX54yOVkfy2SuNHTifNzYhJ2JLjk3bo+6Z7Ul12aqDh2ZYkyU/eu/1d
5nbGeRicnZWaIf6Xdk1CzwSCPg+qs0VmNzjOoZySN2qMzOhRYtt7UQLSTrYj3RkWI4I7UE/zbl2S
WX7iGCPWQO95rc1N27CxofU0sc+DqdxEXjku+7ZRUA61jfz4ceuYgjCJE5e77OfeJOAF5erKMuxv
8Pf0DnkzXqoxtm7drN0Sfa5Nz/hZ9BonvLh9602ru0xtVuLs6tabOnqdap7DmEhnFHHzqzfvsUDs
H5sk9E6VPyE7VaXQKhIBiSRmS48U4e/UPsoWJY/zJVNEecnnO8fULhmb/lF2ycGuaLJt3xvBUjYB
N2U3ila/JZSEi9mbrU7Ubt83dr2UTScKJjJvyfdYye2HSIz9NRPFMp1bJQzWRRSgDzGog3Ka5gto
st93aWJ02y60v392fU77nOshRkVpg3/9z0rHbrDjSn9hxOsehqqJ9y5kbdSEhmwXmVpw7qOogVVp
JDeUEseNURrV7eTWztrLkBDs++Di8WbeFVmRHXN3ag8hj/9ORIV7MorR3+ijOt0OVYu/POCPq5gS
LKTNXn0o07u6ng0R3SnDnjeOd51Z1/s48NpbLBIi8l5p/ar7+VmteNKTFGyBljff4loYS5B62cWg
7LoDSKXuulIky6rQoduRRd1rcN9REVfmVwYWJK5jaN8RcF/ram2/u2V2r3GGWDYkFS+9oawRMSx/
mZDKQvbC16DjJ0QiprhYObYo9djeuDxK20R3++1ggZVRHZfcgh3qz6rVvOl2Fv/K7TMoTRK5PMwX
m9rzqxMa5bLqtOaKrCRek9jan9yhPnoxNUE/UJoLDCOxzBsqAVUxLMOiTt9V+KoLL+dMYmMCvoFe
WBynybDOWHBpq9DrtRcTA15yIC6FSk9jy940KiYtUWhNmHeq1YE0pQNcvH+HW8FGSdWeiLix77JG
xEcDDYq1Cw/6JvPm8MWy3mKtDKBltONOC1uxtQOOSKjd3glQuj88YHILLc/G65ihppCmGOfWeSee
SU9QIGFGNB+c3arI7vS+wTdpaHaqE6R7Z8JcVZvwy+NvmWxHtbVvPRM7laiflY4HnGpHPRpPeQkc
f4g8/wEOe3Nx8CxLEDXqDZzoK7QMgqFNzxHa7VsqyO1agrsCfpcru4+qvYR+iXgGZ3Ruix4y0K9G
4CfkWOaDqnb5VfULUqatdbTqLl0aZtfvhdCC9eRq+StEjHeqLsOl8qB2FEb4M5r3XCvxFmWnlMtI
Jw8Lj97ed1E3bocuya+B3nvkK0Xzw/bqRRYJ7V2hZFGpkfNYqea01rTk1R1rSMO54V2y+YI2W7/Q
Y76ovq3oCt672A5PtVOuQ7/2LnLirIKxdWPTW3z2lcoAv8ViY5k/RU5LrcG+uB+f/fFhqa1tA1AN
XT894zAbrt2izM9KQAIQziDn586AThx735zE8M6RQXwdNveTYURLfdJPU+MhkFb7B8dzcSOEoLKc
xhBFu7Yddl7a6Pu8S8fbcr5Eu3zM8g3BcbQriRRWpi3+h7bzam4cWbLwL0IEvHmllShRro16+gXR
4+C9x6/fD0mNoOGdmZ0bG/uCQGVmFSiKBFGZec7RX+2p/WHU4/g79bmZTmUeVNht10qabZrWK/YD
uW9ul2kwnxRE50JTsZ5H7iM36qTAjgTY+IsdB86NnyiIcKPeSv4q/UbPTLqbXegbDLWc7mfg/tvM
sJxDbBsjvKNJcXDVybkvqq7rN5TkPlkFHEliWw8aDCdvIY2rk1dzaP/iaQQy+6Z5dZuh2eSOGX3t
axDQfWYZT4kXskWlF4J+7mNszEAEgFXT34OGwKBXwwYGg/NQG2wByVB9yqgzbSrkPuF9wKZlhr3p
Z8SbQXA9xUbk/EYtapfN29YP3JfA4Ck50tUfqqJMJzpP55Op8CCIaD1392lJTVTKwINg8g2prvSn
QQ1pWKcdaGlcdkmAhye60nu4sw17m4xuvbfpobfCiIJkkEX3ajnmt9Gc830oVWVXOTAAGKHnv0zO
8BLYwRlsNHw7c6yQYEm6o6/VxTP5NCDJCjKhitbCOGbz1ASktv5iF1N8HslrkApp6y9JWbgPXmJ+
5vODGOgEmgcmsT/IxZyFaHSFglXs4nZVTwFYuMXEEVeN/9CWv8jADkN1X4DsX4Q356cECt6NobUj
yARjfrrYIIo86qlL78USIg52C9BrKtCHYikHRMRVK+cBeOHeHj2nuu+69O0sNcpkj+KAtahuNC11
WGIup9yJ+Fylan9I+SU81xZqBYoKtDvTPP8sBz4G3m0H0sqAlvJs1TY/AFn83FZKwtef26IIvWrz
CK8m78yttSi9iq11i5OewC9SxK4OkS3Iri61qcKPEImrOXScFXJNpm88qdNkwTsSBs8hr/o4OVN6
o7C1rPRgBo02LSmERzpYd72lmvxM07nplTpYnNj8qQfUdw77XyejoNDaIcLiuSRuyyhxIE1oeBZb
ztC7avKLUcZyaJ0HqrzToe8i2DNslRJFCRJyUNKf/CRMvluKkGkq7Vfu99q2jf3gE70o0d6Ma//R
VvlQRPAXdBEF+K6meb+z+GlZhnIYPJ2uWssjOwCuDZc+OvYpRw57SPUno3mJzAZgo2rD2unzBsOm
FzL06vTWt/UB/IamRNtyJh9gJla6i2bFeJZDBZHJjqet7qAF6putbjsQRqNe3Y5pbV7iBk17oKBn
36O47B3KeOkTdzTz1EZkWjx/ghIitJuXoRk26pgVn02n33uJqjwvD+p+12ivBh2r9yQI/MvQKrMM
ScEhPmR6CdlJ3o/KvixC5Qh7b0ottvjF9ePiLs6H4cR3LWLHbI7PFiSMMDSl89HyfPcuqZWvYYxo
0QBC0uzq5nMwTTXkFe5TaaBZVQZK/dkzBqThpqnjDsvQpQ581HpSM37rP1gFTVVAt/yHPIYMbJ7j
1yCL69tIDakIeUHyaoOW2ZtDE92IF0QEsg+hWdK9gtdXLARSEuWTCq3ZC78ftLFgHp0e3GJY2Bub
jeado8w0DPaWcWMZDdpvvmqDmEI5LaOBaQcO3P6SkUq4oRNf3ZHXxzup2rEs+HlXEscixRIi/UCb
6F7m6l4fHEsNwrLL3I6mM37tyfMtwTzhNYdipjNevElP7s9Eee0ypE2LHyzELA8SnA8p9c3RhAl/
ua4aJPm+7kiMXeaOo79zKGgfJdiAYGJXh65/8aZ200GNmFU3l7nRQOGtpyQkf0Iyh8qWCmtydCAS
tByvf+yDyTlk0Vzeu8kd3SfRZ6XZ9po6fFY0p/+c1eNXUFTeuTDz8abqAW8qxjg8di1U11HvgR1S
Ivtia7Uf1Qwl/cXUQ1bwYFJs9tUSiZSYHTON5uEJQdHhUdbIa+Tp2D9H0BFCeeLkA494EVw5apze
BQHAb1Bvv+Qkp36UZahv6PKwHjPfim+i0T217Zw9dVbypVOT4BU8MvJEptZvY/ShXuukbQ/k2qeD
eGkeaLbUCL2TeAuz/pQ1Rf8URK7xtfvRVFkANx3iWOVg1ZBN2jWC1VV9bGKKnAh4w6ALJ1tv7WPL
+eM0XU5NxFn17YeAD6dmppWHZCJ9EFgvPiDMrzZ/3ifPpI139IKvBp+2Zz8tTjJSrMF8jIPpRUbx
nEMsh9a4jGr+aODbUUW5FaH5uYZ21h2p0cmqcTsjLkZnyi62FeNx8tW3g6ncOsoQPK5mHvjLU+oH
XyRotaMoqu3DiUrxlaMIYnVT+aAF1mAJIR/BXgcK7OH9cn7PhtGqNe0LePhDNLTTT+5s+7u5pal5
0nL1rOqku+id3rnQhIJ/r8Ot8ObJYaXRQ8rd5eud8xvuwAIiXu39LC0y5LZ7ACVXDgkW79ApwQcv
YJ+AEvbQkJUg93pZFVq4TdrMNO51gIpJsExzfoJp+u0Q86hwSpeDnK2ONW51XMX9i5B1ecid6GyT
9dd5Mlxj1iv9i5Crpda5f/sq//Zq6ytYQ66Wb4KlMe/KfXWldZn1xVwts4b8d+/H3y7zz1eSafIq
tX6qDl0Yvax/gtjX4d9e4m9DVsfVG/HfL7X+GVdLrW/Yf3W1q1fwX8395/flb5f651cKvUPN06FR
bCEI4dEuWr6GcviH8QcXpShm5an7Nusy7sykuKxyGV8mfJj2l1cQoyz1cdbfv6L1qmuMSt153q+e
jyv9X6/PZoat92DGPJ2vV7ysernOet2P1v/rdS9X/PiXyNVbMBBWNfSH9arrq7qyrcPrF/q3U8Tx
4aWvS4gnXf7lVzZx/Avbvwj575eip75DgbgFABVPzUM3hs6+piN+K8OwXygDzLyhcwcvPVrWVoVU
d6e4TaEf06YqgUx5PFEubgkcp4CeOJpXkM5t65NetKO5E3fQ700z9c70/IKgE1M/e+ld5fEUWOql
ftQnNM3h5eVrRdabMgOtlySn7ywSrnfDaBTVBtoz6uF+iRqEnEJYlyhbOZWD7rxNXE2X2cs83zdi
1FSa9IcfNcqtibTMNs+y5EhNinyUmhUvdGXemFXePkC2lL8oZF/uLa99Ep9EVXxzD55djztg4fmL
hOno3W5Cki0nCdF9lUeknEdTVpWAtCzo4TJjmgWXi4jjX15dd/snx9J9kqh/cWVvgnlJ938OcoMM
3MKOOtOJNW3sdyZVMOzhdky9N/fqWMlWbVMhpBgJWchWP3CvLgtKnPe+ilUl4aEwAe9C30oDImSk
xeVUxmQJ0beQ0/VwCUpc90z35XT8MIfO0z/CP1jh5U/d7WjA86o0yL+ZiWk/9FrkPMhZiuxh3+fd
+crOA1G04/mUz9DVhLEN7/skgK3hjzUkQg4l21tYoOz+uNrkLEyd/gYY5G9XdlmkbNy7upztkzjF
5KTDIVOnRcp6sOiZpE5oLQejdra5XXsXuzjFLmfrgfY6SLSXqbMQ4MmpSzHFr+O3uTKtMSN/Fxl1
u/WzbDzQAtBvo3jWvQ38es3TptJIkmziROFTSws1aTt7PMRe0T4Ngdo+1VrpnJze/Sym1Q791meE
sF32GoTKIaMd+WCbQb+dlpliu1xDVlqNch3XCabLdcShlvM3dKybo8B05QweqOc3vO4VdBcSPq/c
XHyXc8HsCnoXRRG6HdqdV0G7TQ33pLaGkaKfVGXNSakUm3NfUes/nbca5M5bCffbuh/vWk23N0HT
Z7smNtCEWSDRidJ5LtkNTteDUTbQbpPNvw65Rl6L/wP982U1Q/EHmS7AbOgLNhEScd/J3pU0GQOU
blLXvguXpgh3LtTvWQE70CLCuEaEtqahNzNkW/32quknyWg+P4jRmcPiHvyrRQJkV7z3BsFpdJfb
AZWjJQPIN+UFZv0QzQNo8eSA8FN2Y6ctrN2LrRQpoiWupRp2iaPVYtjDetJAHVc2zwtDwSFq63gX
IimFaqKT5LSDZPHuwie8sAOLTVtsHaDucNuQoz3IWMiDr9YZ1fix6fzgtreb4b4H+3zvDYt4tIxj
1K7uXP2h6Iox310cJJ/oBxid7ucQXVQK93qPdE9Q7tYVujx+W+vKFi7r+frDldlWI+Wo6COkxvw0
yM/Fh9+Vy68NaKJ5Sw5B+/ALI5H/8It0+ZEZ/EjdBjQ9bUH4Ia2iUDHN0uh1ABd2zMs6obzCIX0/
m2i3b1AS+sMjbkg8LzOu7DJkB90f6fz/1gydO29IfIKa8gAxZ2aknNdD7jdvQzNoNx1tIjALEyH2
y1yIuuNtMNcL4f8fc8mq+7u+rLTtRSjFBHAIDGqADNA0oogmYK3aK07zkzF1WXBqc2e4z+OcjWnU
VLfxnFa3iZG66stgkTtQRzffSky9BCYCVZg8OqM7qm7kIR/E5IZ6seVhdIAeBOLSbAv1OFI3ELfe
8DOnPQJm1R/lLENOXp+j7rzadYsOuUy34C4i1FNpqt1oY2kdHV42ED+M64G0Hn8JXd876MqXysDi
jkwPqsr3q4mtWS6JzAIlGa62voCwRiu9b8zL1T7Y87SiO8bcgmDVb+c0quD4QLLV6zKIKhVkEXSU
IMMuG35223zY1oD6n/z32Mhw5qvYwflWc5m0Qoon0CgBdA3kaKnXkE7KgxsDvqbh4q7siIwknQ5v
tgJgVTFWiLMuMy6TZZ0hXJJ6VQj3+uKp4TGD/HpZ0R7DGwm5nrKsDbQ2QjCMGeItrGqX6o4z2o/0
rOd7t0Gjhn+d/asdghPRkupHaMfwelhN+ljVSXMa9dA8WOBcPkus0LX8OVbtZ4syDa0Pil4rG0fj
J0kwAw3CkYBhEoZLG7FqwKsmXkEbiNdxaXQQr8wtOuqQCxW3V2991tma1Mk39SJFTL6eDHxF/9Q6
FG+1iBiLNysQJK1NGpoa7RjT4rEx/bR5hKgEBM9ytjpWW7h46eDQjnYMWkHi5DC0zpsD7MavMxW+
eRgooq4T5BJXK8klJthOEBNiYQler50uL4ruq+Zc0dZkOGa5tyfa8SJ7jH8CB4WSqPpTwBtAsTBC
pWbotJ8qS6PJCnb0qRjA5ylJSiU80H5yctWh+Kn65yCd1Rct4gO7TJdV8zavb0fyvf9uVX/U4cZQ
FKRheXi8tQbXOmp+DzKb/qwN/GH9vVCHh+V8G1Rk+1s3nj8XVbEdF2I08HOLHgWKw4EO/TigRZ6d
bbQsxeslesWfwpLilSVB5Q334o1M9cOS+ZRTKGYNty1+paSQUmHwCjrone5FRavqtnND+4BOsv1V
maMH+R1eI1IaP2/LyLEOYWNBa23CToUEwWxVR3lOnuPIuDMdFAiWx2Q5yLMyoEqewGdVNe6s+M37
ZhNP1NQfPNPIz89GZvM9Um8MJHSShWvBSNGhT83m1KqDMjy8DymKBmc5zLlzCzi6PNsKUugsVNw0
mhu9yMGjwaNM6MWTEdwW+rky2zujNxGazGDrPmbd0HOTZcLM9//FydJ2u0g3Hwuo6BCjbNVT2XbO
WUIm3R8ebHc+rhN0e05uuIOCqpcJvlpYMP+jyyMxcojm5LEsivCyiAG942M4UfiUV+HQhn+DNhGy
CO8vm67pdEdv03Awl+VnxS23I4J6nxSkeWLEZIuuGT5NQa1vo8EKb8Q20nF7T1fUr97C9yqmqjCh
CspUtGkwDXSnH5Ia8QSJKNn0vRjWN/FJuBmDI/UyIDut6punKfN/gjtkuPOCYLib/JEudDmVA7d3
RUES8T3gOqp690iMDP2iDaqNjKE6i/a6BaG8TFxjsiKe/O06W9xWPb29jssSMi4z57M61MHxKsRu
VH5RA+9LaNWI0XaeeXJ7JaJ3cFY5lcM6Fr9EituBKustUsb2GnlxSSgFiWmrBfCMSJCsIWfrJZG1
U4ztX15NItmjhrAO0pmo6s346EAwuItH5ANk2Hshtt4YH3t3djYDHBSHKwd877+G1Ftur+3FeArL
TLur8zq1UeJkkdH9pE/l8BDocNPbTuYcPHaWz+ih1Ru/nodbGcoh6dwX1ezjexlVsNE/d9a4yxEq
fSyWkWcGwTPAzHVKBQvHueusG39q5mjroR1xF3jZDw34d7SF42XmK6JD9ifTlwuPZjgcmiijT6mq
t7T3DM+1o4afAALQV+l/koMR2y0dRJZ/Sheb29CoOs8KuqDLkGp995gH+qkyvbcJek8LgzUpfMkx
AUXL9s7cQxu7xNN7m9/3hfP7Gg80kPYuu3mWgKqvJpjxw+lGhnNbdjSj2dFWhoqbGi95+TVL0rer
la6LBE1qO7dG2iZ03RQGSRt3kbyGSzTmL4uDHRTriF0vtqiwaCJex+atAVAOmTcC/CVAomQoByOy
Y/poimB35ViHyH6ah9Cy6RH8amguEquol6Cy6VJsGpFAs2h83LVDMx+owqN65kbhsxq5m3gqs//w
ylwTNVeJTQ03+CTzAfdfz5eIEHLaS8R6hffri3Ndg6ZguHxpQvdQiTtYIRxeSY36+sYGvHN2lXYP
MiOASMAafqnbODjFS4/1RqI7O3K2U2iMT3JoYU09l36z1xF8eMptQB5Z7GdHeU1QTKPmZ9X3l5FL
Ga1RrHGTyNvx7pVXl/2FNyUl9mFut8wdlrcuVxPrhlp1AMIpBXqTlPWJdkG4pWiAfRnDbRotBf/F
UqixxwNk/ru4LkG13+3Tyo3265xgKNLNhCzDZR1xQGb8/7jOeu3xf389XT+rW8OCoaxKLeO+aPRj
H+vWbesbPG+lfW/cTxXL8OiVoqphG/FpBAKcLw4xDeK9xEh4BShnr7UeWJJlikTK2jJURoQHd1UA
4VObVNNejOK+XFHCR0BIKN3Z9SZyo+TtLl1O9PlsStOYbpBT3KOyHZlbkhrmKaoyi9Zt7vltwE8e
6oSMPbm/i59czuTuy6ptb96ea/wxuiXLpzzwBQke3S51UV9pUVx/t6mLA51tkDm1frHnMO+Yl9Os
mL/1ulXeynyZJRM0Pj47PinQoizzxTH0mXuP8oRyiLMRPMdQ3tMrUd3PmoWiyl8MxSEhE6zWdj0D
rf3fY2WlNAp+ODaMaLX9qVQMZStnJk0rl7N8sZWpgsj4u/ef41wHpceiIZnppvsrbiwZ6rTxKnlE
w+w7Z5bYa6RIPvBopbQWpL4BbVsWnDUnKF/BGm9MM6PHeUQWJVPiT8Zi9rMuOU3spbcytCqg93Ak
KTQwz8WrrpGEJwsE4egSzBP9ZY2ZZ5qn2Ak/BYCVXjkkfN1MnmNQuLCzMlWPRem8NL5d334YAg65
7QMITY5K4128AWRlz7FtWvdQhI9PMzQp1mR0d5CgTU++yaGJFFiwq0jfOX3JzWuM7eR+dt8myCw5
uEZ6mSojmT9aSbx3aKXZlW6VkuvspmOhRcZzCdBq35XkyUzLMp7F5itmuy0Lu7mEiGNigQ3MbPmp
1KffOlTFTqSGjWdITU9qHKpnrWvdaFu8TmDFntvFNXWtctbs8aY1HC/acgudTomi/36JNAFr0Z1u
Flu55vpi0gCu75i2mJIe9juxp63XbiskPo6XpdYXI255gbGTXl7IulzxilSZc5vHegBhAhs7EcFz
I6W/odUf3JbCln6zGrVppu9W9osSTs83kZDWX2LWJVbHaluXQSg23sx8TxU0ML6SQnuFeln53BaT
dSw6s7xpszr9DJPfzzqNj7/8OWCMELyoA9IyQgU0qeBkDIi8hAxQDW1jZ1fZx6G5DCVYvBK8DsV7
NRcFLu+mpcd6O3SWcc4S+oFG3/1Gf6vmnwINunRAPLB81aUykaaJzTO5XeMs0c3Y7pLaGO6K9ve0
sMxTCMXTHUhS/lWVUkKwowxFDYkYVnS5xjtSQuKdlhA5k0ONrBEtou/GD2M7ao2T3f+CGrYNLnqJ
k+VkTBKpAwpdneIpgK49SPoMGDQHY9ZC5WasSNjP/I5sewtJ0N/T1Mzu6AYuSX1GWXbX0BG1TRxf
28qkxk29fdR1Ec9WuaOY56pEGzcYJhCAKvnVZQhr1PTohX4XblFMvnhF2nRGGuAMAO+VXWfxrcvi
eaMVkf/adbQjaX0xvfpVZG28tslffQfF+qIIPFQUGmWjWGB2OwNEE2UD76Q5BjrUC07bjGP/MtSE
6gEamg/D1SvB/3ZumgYReqJsydsF/Wl0tMcYdaTxrOA5Z3thO6F8Rhf7RM3wbgiqvdhGWi7n3cW9
TMn6QtvXywomgK69p+n13q2V8gb6FHefANv9SU/irw0Qg2e1r/THIavSjdjzrDd3mUobubc09QJ/
5tFM++bPVXviDWhQKsmSn0C3NZsm8PwHegHnl1Jpn8Ue6Fl1SH3TIjHGRaKmPXQm7UQtPJuv0Xcj
jMdfhzlAroDb2nNftvMN6ifVjWoi68V2kB56O7d/jb7rLfwnEgm92fRsx9DCvD1ZwzcJ8imfwh0U
FikYqJSsUb1g+MQI1CDdT5OTnunGcx7zSlG2SmDxa/Z+FuSkSsUWvZ+t3stZPBbnLoccKwrs55Cn
11s+i8aDHACxmw9W7KtHG9H5zZVDhlPsP5dl5t5K7BoBzzuZMIue0z4NXiD3yz9pdRrvfZW2/6IB
OBaj5ru1eif9pR3j7WxO4/cAYer9XCcfI5qlRPKPEcITlcbRNovC6bsZKAA+cqg2j7DbZHyLFDV8
9JcNRxN6zs5S4QSzwzYkEyubE2fZhojfR+GX7kDrzoMztNt5i0O8XurypUnr86SUNaCQZU/zYdqy
NjXg8a6pz22UZL/oPQlfo/LKl4nGxNvBVfTDOJfKVzJYlwgD0M8mmyAesmMgUTn1YW3hW9ez4gel
Z+0OZt32BR7F6QHu8xsj52Vv1WIqDtakDzuJlYOhpj+gsNPuZFR10Qymsr+Bz715YnO57eeasqSP
Dng7OeO3tiEPVxhkR+amnb44er4TCDT0qGyHkVPZCcrZ1R1t49q2egaguE1DDeHWyJ+mPaz7hQ1S
BlpcOYS2qp4UZA9PCr3mGXcRTumtNXUgBd3PGfdGKgWLR8IXTPvfnebBBMkLcFhwr9U0PkfL/Rqy
L4saTmqxrQe4kP82+21+aMpggsCVw0zfLcLwFTLzk3MjJsOARRz+yj+F5LEx3qVTaG5mWDh269w1
Ts6CpDnG70tdhSXuo+JpWRMdoVzR412bWbu2tfMnq0zZaJpJfKz1Nt01esROU00BznfqfGuZ9c+o
dHoHvVdnpAiQpU7GrHkWW+v183ZUxuZZHH9rU5e5IPyApq4xMiWtm2HbTaO2k8LjShB9KVt+KHWG
qBcd/GH4IgXMi/vCHf2f55fypmmgZn7hnO5Qej70RffFjXaQX24sfUzPbzLcClBPJ/+PYbKgjPOB
DF3at0cZJX+Etst9TG5m73ZZUUZil4j3eLGbod48vsfLJSXU+25XEDCVC2u1HIrSt/dNj8rkapOz
hT/zrBceNLYSY7nwEoLXf5vXugOgIIkckgoprSFx9qi5foxZV2whXjtSjfoV5QP7VFXWw+X9kCGs
V8CieQPWv4gq2yVMTBdJ8/epl6F4rmxkfH/4QV1tNH1Q903LnU3YBcrG+JWG+v4xoLWYHlZtIxwE
TVBl96YJT6hEySQn6GFfWKjM/3NS2yTnt1KJFmnj3jNz4G5lMqEhhXL1Jint8SzjAHmcQz9RShSb
ssR8DAR1vedu5Vxmi5ucsEZlkfwbvdcGxEPxbyaVt1sln4wnOcxt7+ycoQn2q60GXkcJUQ02Wa6a
bIv7YDcswmFyIFsN32pNzjsffRgcF+Gw0E6Mh3r8LgEfzF2vHaCzzbZiW9cgJ0ffU+M4lzXEYeea
d9YDHjWXS3Xv16MLKD3MszlcO3jm+IXSa3+7Ll55fA1Ks+PD5+k3MChBCaPF5Nos9JkMvQBn7ZiP
TW7Wz9VyWALEJAFyiJ2PJgldJtKsbF0m/nmtdfk/rzUV7TcvirWTq4cbx7aaFznE6G4eA83v3nRt
2gJSJH32zNtu0Z3p+8x76jMUr20NLZkhGMyjrxJ9GZO4ohafa2/RDnCcp4KtzHX0ej2ZoS7ri20y
R+9pZH0ZdaX2GmXh65hEzvM48LhXJUZ4K0OB7nizcwcKrTkLhieLveA51u5kIEEhzPRgGc3Pkdm+
AX2I9o9JT9dUbQEG23ZI5+20hm+OzJC5IJDfLrUutVzKIYl7ljCtLcJnvwbnt6yhgry6H7hM5i2V
LdXPD4Ea0mRBn/5TmPUP9ZxOd2KSQwmr09GZEx0yR8LIPCIcFhOnWt1E84lTnarRjJ3qoBW9fSNb
iUR+4uRUDnA4+rtW07SNbFPEJnsTOVtt64wrmyxgUvXbqG7R7UMAoLQMwRf2gTQMsKhzW6vp3YVO
DLjrG2FYMdV7y9KhyOwRFzwo4CcP9VIgnZMyOwAzSA7VUk1dvVOg/zJqdNBQ0kPyGR2K/VWbvAzF
W1JyvHjXNnlpp6dKi/D8MvfKcVlq8SYzn2S0DclugSJC0+jrXMLU5Wsw+ru9Zn31O/07gkz5ozi7
Vt9Akqd/rrLae5n08CjmMEOIzxjA4Y56ZH8dC7W5zdUy2YnXChplH3gxdbTlAr6DgrZc4LLk6Fxd
gGLihwtEbuMeoDKl6xWYS3tvhcmWIWkXGWYWDX2Tpm/TpD9B4Oned/4U7Rorin6uAHLMOvynCMGZ
h0EvbEgtiuTLqNTPEkADpQPZRWA8rjORBwx/rjQ2wZ5vfkvnzDog7sLHyoK1Ph0z+GEiPnb90uyy
HsSWI7wCvW1+XO1eVA+HikZJ8lyIg11NlaEizZTLXHC66EW9Lzwh9syHyeqCutx0QVfdycEuOhJV
clrHtGC1y2F1i22ag3A3DySCxHG9xGWdsqZQTBZ6Z+i1fb8ehq5vTn1J69K7PaAb6d4YIdrb/XEK
5LCfmw8xRRuNx6T1fu6DsXiAK1k/18pBBlBDh0AweBy/2KvsKHaxyFm7zBmSRj/zbLOaAwQl4bSj
yPqnRT+st9r/tGiAIFafN5HrbHWQU8ueQjYglu/ax3FMvl+2KFI4WQ5X+w+Awt8Q/aKfdnHSX6Yf
ohjRaRmusc6yWhVG3y87IPFe9jN9NexocHLvYiOrSOnk9acmBcCnKjNglKxy4BGunM+TDTIdwprf
kbBzv2jcP8nhaf79HNf1nW7QCIl+kfGJ93zYhEqr/qq0j6LztcyxKv1tjq8p/n0TRPXdnKCgrQ3T
dsoKdsVktL+33J83PSQuj3XTQ+ehBuy+wmz+3jhwP8AXOW3TBi5HZ5iKHRWV+JHW4/HWdiflqDtN
8exqXsXOBxyW4UG3vMiMTdHwNPaN/u1qktbWCmyrZvHc1vAeuJPu3JqDN2WoTvAACT6odg6JlRtf
k3p8SCc3/SUxEpCUuTO+wK9ZgzElIlRU42s99A+SP/uriPc1/jYCEJu7zUEB79wu+QIvRfYkjQ7d
XqW69dWamhoAWPhZGiqKULVPIxxblzaHrDRo9UQN42CMsFd18O0eSyPvt0Vh6ifphIjz6LKozG93
suhEt6QsKj0UADudy6KdNnX7GNESWot5TFGd4SlQq/webQN2IIiTXYZg6Jtn4Y3VMJE7gWFlMYl9
MdWxmt/LEu/riAlBz60TKxpvM/T9Nk2PAK8g+QjuZ1tPHptFSK8Lw/yXbtmnt573fZpVf5ey0bpE
WK2KjjZNOh6ddge7iQFQvedToQNoHosy1XAgIzdJ/nQ1WvBgI3Op9OFeZlO0qTY6nA/LD3Jg74px
Jr02ZdkjcvQaOGv43roqHmmo+k9HbSvsJRZHQEbtMiPpPT7FiyOIS/NeN+AhPo+kqrKiUZtPb/md
wXCyw0iBWvTudn4/qT/a5BWlUDiI+lDdRt40P2j0N90DYIci7C0g76N9nSr08ymxe5za7mCprXNn
T77l7EiXJIccIkW6jLTo4o4U3bmL+HugH0KvMgV6d5vqgNjlL6PNem/Q/f/ajTB9rHa4cfZmmoSv
fxFvL3Y98go6Gxu4yAroPdKk5lu65CRlrLpBvaFsbCFoR+7CK7VxY9pZi2RsZbw2VF7qliQkyQHU
4rtyIyybk5tAaaXAdyhD0zb/eVKlmTTn5dOZJFUB/e1yUOCppL0Q/Yx2/sO2OGJkylCEGWh7Uu39
BLtxqbnVfdxM03O4HPLR2jdlAbv7MpIDDf9m1PDQuVi8rFMfO2rFMoLSET4OOvuQRA7uVlM81tnd
0Ks/iUkOducVt66qt5eZTVSHt3lt/YZET3cH9ycyRt2Y9IiDFt0WInSLGtNQkm9fjOKRSDm7hMvY
DLLf8lRV6ZdJxnu2TNq+mvthI72W2gD6hudyPDKWGDmTAyxp8BYk96sZ+l4aOMuue5tQN0hsV7P6
mOgOUkZK6znckxWdd66r/f1UBe4uTozpc9OH5FEt71lX6eUKxxL2UFtT7sQ5D6oKoBKhdfG6rlXd
IFrtb8Xr8lNztifnB8ji6bMFF/Qn5ACKuq67bVErj9UAt5hEFhbo7GrK1VtZR6/56jTWMO3Fqzfd
cNLAu8KGySuijyN+ivXyJMtKBJ2QEPYp1YuMohwiSrac1b2sRs6qg8S+mqDRstEbNdHDs7Sebdgc
6l98wKwUPCJoolAivRn4IN8a0OieQWVza66D8nMFOcZGHVBmK3jTfBI+AXJBzU4N4vGmC3IaLpac
KttpbRtFYQUrHsNML0JjQzdDcuZHCb6W0gRso5jOLm5jbZv62Z8CQwcRAL/KDmpeoQK8lOCUpQTn
L6W5lByQ14/tg5jEaTcQ2KieORwkQhx2B5GTzBfbuohmdfToZt2D2NVGGZCkQTMLvL52X3dVflOG
/rM/KybUX0JpFWQ6RFYaHKmzH/+S8VsOucriCRuPU7RgkoONdvBGjHA3Ey6nl1CoK/N911GWQp56
53mvYdFOj2sKYFJMYAF+pNxI4kAcUWOOCGE39Y4brPEkjlRvqHkX2isEGenJKYqcG5+nH82s8x7K
Fl2DzIoQVPDneavWTvzaDm6xcebM/1G51cMwkJDfjPP3kg0f72rRgiDpq98SM/tqDUn+vVP414Jf
nr6wH8h2YZ42z11fkBAwLe3shuN8MwVOd6pUb0CVV/+PKxej+fHK1nJlJSwfyqkgz1Kk3ynaf7xy
3yVf4zJTt3Fu9kh/5wdIzGDjnk3laBaT8sMY+Jx7XaJDhl27eyj+vXsw//2JOjqigkOsPiUQmm0d
IFrfrKZ7XZq2mf871EZUOufkh6Ip6mvQO8lO50v/FKS+cgS/HZ/+h7UrW5JTV7ZfRARIjK81do09
VE/uF8L2thHzIEDA19+lpN3V9va5J27EfSFQKiXK7SokZa5cK04TeRraZFo7wVQ+eiIEYbSwrW8Q
0nj/GBY+hhFG0beOIwj4x8cYp+BfHyO2/fK3j9FgY3Pi2CcvuwG/51pBvgJJiPwRVLDlPW/xWtEt
OzBxAZav8MbiTCbstuQqkLzbUpOGiwlYJWq2fJiHo67bk0s9FIUBqDEHKbI32fGq58K5hKWV3+Oo
BWBC61ygJ+Bc+kgHYSCCdCBbE0Ua9au5rkByfAHCKL93w/fhkARDPjF2EE2wO/PYtfb7Req7FPB3
1+iBLtUtN+4nxFYyjsCp7gE5D1R7LHNngqVyRboOtoXoAlIg0xFssNDUM7+TGeqikIrRXqRTQ17F
NI7HqjbvsW8Jl3FVgQ9zVHZz7DWDCl1Y2/fYH4MMOgb94+7aAWkEeJsf3uPQrMs2vIFcZ7fkiJ/t
KHmXpeC+AsOEDzJU4KypF5zXwY4SfzmbIMfrg17WDcP1DByYlBCLMFT+toythq9I793SRmgq+FsS
diexeLqjXgYWt0Wre+sW2JlOtVBdB0nY7ST4IyOWWt0aXfORKGypT7eufdrT/PD8fRwEhmfPijcc
hWSAhYXKGddpCw4l2gLOu0EyDnEFnRC9WaRUOV1mb7vlqPIF1Pt6CUZjXI8Vdr9KuDeJbXCAFOLx
DcCuVZUF6csYNxVK/WAnbto0DsBkUWez3R81w5gfjm/afvW3mP0D2zeFdxhiL4NmbKdLmzJUi6gu
RrgNtmtvpP1yr50AdqDTYpHl4hxZWLjaVqHSQqd5giCMVgPP2Z6yO155N02jfPnDS3mJzi3uM5zg
7w38p3XcReLCjz175RcCCU4tzKq4HO7rEf+llNboGc5slF4buOHdZ7bJL2DZWRtYb6CZ4nRHI8N5
jZRqWGZhO8cEioi0jg1kXwpA04U8UG+bOfsRtBUPUSRsmoPMPaRFjyLHHDQlRxwMeKQ0X+SiTKFg
1YlLNdY16HcAVKp5LC4liPtB1uIvpwHss8ua99A0DENvU9vue2+KYzUNJdPfxmsP6vRQYLd2oEmD
2oHGayv9T5EzgblX2vUR/xQ5c5abjmiO1DvpzDj1IjsOZ503v/bSr4mawmOfx/7NmX5reKulR3Uo
Ym9YFm5gPBrR+K+7cWDvNvVx94efkUDLfZDNsJVFyg9i8EG6o7+0wEE8jNUwXpy+5YeqGzOoGuLL
2YDum+P08slOX+bwl79KwAU69aVyzXXleggQgcTkMEnBDiNr3RUk4fmCbNeOvzURS2D1gsZdu3kx
uatWQCH7jw5Lz59hxV21PofEl2GJW7rkZfaI+lUPiMdfJroDr1uwBKd8ti5JL5OMVSJBm+L6oED7
3TsWALtn7rermY9RfH1C7pXvT/AcYLc0a1ywZJHI1jTi6uwa+SVS+c4wwLKJ6qVkUedDsmmh8gkt
OZ/t2smsz6bO9BoiDw5mB4iBzvRipZUPEjEnyCzU0G3VHtSRS3tnoYZsHoTy4m4lIW42WlN4hhxp
uzCyoPrSVkhHOiwXhzzsqxfokc32ZoRKEQSJ7HWdNvWXCntVyyrLB16EYCvKRyCNtb3Xw1EBFV2H
15BcvURu9wyRi3IF7b30okyEW+iObErbRm2ju/8fP6NEeKEwQV0+DMJaBnwC3b5+oznbqR/bV5uJ
8TCawCyTNc1yazkovFEqwaFfse4mkGAHEOExQJC3aWRibUnoYvL42bFK8yHNh/QuluwfMpOXH/vm
trDt8VV7mYG35TnwMKVhX7DXLA6Wg5cA8vHOhWylEKsBRY733OHOJYFQ88oD6npLHjTAHhHu1AKw
F7LpAb0L9tY5DuCzKAaIL12DtVu8AC7d7MK+YWuhQ18e7E7rfLaXOBa9af+/2dWUQX22DhdiEN05
LZS/SVlfrstC5E+gMeQ30KUMliJs8yclGhQte5G3MAI0kylEUELrHJGzxcHn0+fqTJ1plUwPKUjI
ImydFHS2VnlUskfWqfheea266VPXNxGGc9t9hcUyWygrCnc231qOlP0/1GGUoLs65Gxo97M7ZPug
NwMRKqCnarCwTNVwtuOye2lX7mCrF9OQLQSnhmxBzajqNMOkARlY3QtV0griCihloWY+QMEsctQF
meng3u/cE5nx1wVDUQSQe5U2mNKHCloOIZgb6vWs8S20x3aTZjjfXZdbREeycREjQgItgE/LMK22
18U3HNa6qPeTA/UJUmBB5wSZl3mtpoEMMegYZEhHG+zuOENaatPrLFveDe1DPIWbthPRLZk604fe
sWj+oT4yXQddbb8PaoepPlid+of8/6+D4g5oMbA94KN10kec1BtugyQC1KOSitffxiY6GAl2m5ci
bMvHIg1/WnrXVXtNvPCxmTyBTpDPTff3JvVenRGxkqdrU6WoOLOyqF4Fxi60dWXxwP3pDq2I6oz7
v7a4VxQLlbn1AyAhbOnkgt37zBo3kJVujiCC6/dKQiwn8Hx5i/gyXxkATDxNNYQ0xrJuvvm12EkL
eNtFCTg3SAogFJrzb1DeEa8u89gyRbptnrI3NO2jV7xPqSYAljrlvE+JkvJjhO9u3Er1apSsBzUj
7kbU4C2gc6BeC4ln0p3Str/6lXwCTWwAwtLl0OZiQ9pgIcIqJ9cDxUUN4uQ1NZuugVA4FDlJKYw0
w6qceacPO0mLuQhgYDFOE+wFT34B2eAFbuwQ688CUh3zzeeu/8XHBOBn308x30Qd71Zi8sJdHATj
qwc5606V1bO0yuSUgSF6MUDX45XcYig97sARPL5C8GZRsT64SVIWbgWKFVcoLrbXsarwf11lU7fi
ZQbdD2qPrd2BVsS21wNEhaAL6k5rbnpbYJn+CZ0x2hFvPUBX7S3dfdivJrJPjjX7E8U9mRwNGBlg
x6oa7chOJur8r/Y/5sd3/NPn+X1++pwBcgKoaNPIFj23Ys4mQFXbxjJcG1/IX5ceRLYj6267IgXv
e618pC6K5FvDvTBdA9uO+E/TgWRED5h9+JRA6CXxoAqT4C3976mulo/p5uEJKH3dIYdCuFZDsEtH
f4tktQwsP9uQjbQTOjCfnlVmLnjPwIuNpZTbkbVDatSccWPKz+yFI/3u5IFl/imu+fsCnFTvbjOM
TLsFbdmdwBriPqW/3KZ2+Ndsv7vR8DKM8F/s4tvPJxyMocB021YONOl57d3HMrbvgfZUqB/GF700
j1kLZgvylDZvb1yX++BKZDiUaP9mikF1KBpw3ZLPaDjuopFA0zHkWGYf/QSwLzufnmCuZvdMhdMR
tBF35E3TDgHeW3xODply2A8eUCt2aOQ3GXQwn80KKYnQC6MTNUH1t23yNr4YUKS75CNfjbrGNc04
Q9WTLBfUnCaL34CM2Zx7s0EACDMUxQ310pQCghsnauopxwycfDRlAXqdrIvakxOFoEUxAgQrxJJR
3ERfZJMDJg45uCPFUrqomqCJF0cbalqpUAdmQrOor0XxGCFvdLGzOZRCDk0NyufrcClrcxl43dpq
OVQKoyS4H2qUqrFozL9XqgfthNcCaNz1YH/4t4fy20MzYKn/wwPIKYTFdcrjL3N4OL+vhphDHx57
lpytgcRBSMXlNq6Tpt3vE2NDRPqzbe4HqT5I9usGLLBOYVhbp7aRlWBgNUVFcH30qImUydwkhA1h
aoRyZtMVU/MxiNA65PVhoha5fgxkKEc4igil1Akrb7ssPUB+0LsAGuxdPMaeUcbVnEAS60GyvPbX
iG8Pa+psPSM4jQhZtbqTTEWRnUsvY2Clxeg0dpI1SuqbDQ33TWnhJNp8m0frQZDS2ALeH9+RyfR7
bKpA/LylTzD0fncQ0ANeUC/NwZCDK0zW35NJVQYqiJSX3tBHgLp2vXeYawIA8usTgfQHql/GA1la
M4fq0/QtTOJ+RwE4CYLc7VR31RzAUzFvz1ho76mTvmTIxkL0PRH39AUTaYuyj9+Hy7yqVsJloG8u
Un8XYx0AdtfftUGdPzosKR5z7JP4kA63Uc3xHXeYvXSYkDfUCYT0dMNBlLCkAR/D8b7KQeI6emvf
LZMz5xcCTTAsQitAeiew74DvPq2RVG7UEH8DDe5Xt4O+D4hGgl0uoMboZZn1hoHUTwPHyvBXTgLQ
TLEyzITtHLNvEJ6rxxukxS0NvZD3yAs7i7Bqso0P1gIFGaTXLo052E4zZDB0ZrHVUi7aDmQt+2T/
3R85wxMLGtHtULo8AMKaAqmgI39/xAArL66WPEZC49rxKVjYUCTQU2DVLGK8w/u+BJeGCu+h4hXe
uxayLNgeB9seMrb34AhAzN9F6ZfygyN5sDCx7obu6zQ6TrLMAuFq+vAfoafcZOloduBGT0m+NAdN
6dQNNPv0E+qeIXjbQb077FH0pk92eC+5kPGL2h01G2auBFhhn2KcPLBt+bcbLRW9AwXtIG//6lbr
2QjI/OGmzzHzbGSnhxqdLa8Ppdm6HozKfaoAnIAw2bad0vQAXbDskFuGvR2BQrgVqgSMvbT8Sxci
dF0zp/zCYvElFqr6USfQu0u9QSz4AAh0I8ofXVB/GQ1RfMnrIoE0TupdRoYfc2WI7BYCFe9Pqa3h
81NcO07WyIM1oD9+q7n5zhoDpWl1AGaLOGI+maENOdPK/M1GgzQFhx9ZkNgI/HWG2NsFIjHl3kHK
BsI8jn0hWyRfW2X3D8rCchA4kB1uJnBhXf0hfQVIozSxS22s5n6+vPTtBNHS0r5zxsHdc71ZdYHd
2FjpmCCNPclbJNuxN/rDOIvHk5Frz2Rt7wfp+/+UqXk0wUlyvfFca7YEv25+8ymTYHyO2/qN9si0
W6aN8thDbF6G5o7sKvBvBfeBfcimL10E2YFreJfCwNpuM4id2260ocqDUT1XEZQqIBVhrWLkGSE5
l0xnHkpzSQ5O8Jy2tb0UBYrVGxllSzmZ0WaKHftsAHE7X6yAiWMg7XWfhwhvUQe5KMgtLQv8yDZk
61H/tzKdOIIwXSdvewW6kNZJh01ZSPz96tJAAFKOe2wax1ew53qQqHSMfaebjG3qYPBeKpDXHBwf
6n1Ca0db+eQtOwkK/8kzCjBhVT+qkRtv+sZPq/cbC/y4qYQgiGMhu1hYmfVc+227Ep20b5UFbYG0
ifM9EgZgdAinYF0xqCIkVlgsswrkO5GWpyv0XecD7Q0gD9qmhaRfMpjW+j/7kCNdkgRsJ0J7Xyej
O5F/LYo2wHGLH+nI2ZdiumPGdCQZsjRh453uoxMm9TUM3xZ9OP3o+9/GgQ8FLPeD/dZAlmEB4iNx
ETz0N6MPjI0CjeGJJUG87mppPZdG9zUvh/AHi8GDh13dd9A988WgBxns1yCAb4cTCnoSMGsa5vM0
DPMgyKrOg5oSAS3ATYywTw9x7RjLbFLJEjGn9BCFA0jaqacNk/H9lrqm1EQAxcmnPR+QQCt0WWVp
oBA8tiC8Di2w+BiEYNAwctk8GHZSLctKircxV7eeg1qvRa++9tJvf6Bk6qfwHf/Zyzh4mP3Bvk09
M4XukxR7/GWrUzpytpa2711YIl/iMNpOOn9EF1WOAbA1AnXj1M440sWpM+wtykB98vnoFr4Y99Rq
TSjOt2MwbQkSVA7QKe8bRPRmhJCGD4GS5e826YKBgkSpyZn8ho+xhDqi+cjvP84Hbq/o5KftEfwb
KE8xPWN1jbD0tvkIlnRgbnSQprABCiwdF1RlGh2tLzQohLbT+mqbkuBsGW81jt372A8qnJJNY8Df
MFrNzUHl7u2o8gSVu3GAcAGIk2J9oQ4w2YUL7hRi+8kbu+VVM2b96erseJrYO60un9wg5B6vBydv
wAX+AoKY4CTLyuGLFvGAXcDDl4qx8DxKnFtWgN9vXA6esdkFNVfTIolDA2+XMV8BTwRRg+v7aWBZ
BTLrNb2YWrLbY2efi6zNV0o7U0+YIQO3MCUAgomcnf94+dHsOeMWyBZRlq7ZDl1NjxixAnWZdGsS
8eG1i4zKSmyg+oDN0ENIA++Tn+itUqzI0YktlAfxyuM7ZqvZNs/Ax+qmgUybLRZ5lUNuwrLsuzid
6hsnbrNdwZ3xdoIQJDTikvrLALlHz4iMH76qb9ySeW+tlw9LGpS7SX2jMgvMI0E33nJMOQ/KTfdE
bwS7aG8QI3LnQSFwbXdBMq4ZFPoWua5UcHWlAl2qoV4iaBWcuK0s4Gr00R5cGwL0Vyg9ACHjux9O
TWAukVUNvDlCPouPwWYZqy300SBvjHTOLTDDw22eqvrEXCjUS5a7EN8BBYoZN+O+DMx7arnaRHfg
LcluOleXJ+ihNAl1FEaUbswK8DsvbIr3WYIsa1esQyQ1tvwwXhc2DppDykBIeH0Uckv4NEDQ3NBs
w5jchEkizxKkCmvfV/GaflGl/lmZcXGBkhs7UqsJg/ZU1B14/9BHl6A21doF4mKdlMG7DZWr92Fp
+PNvEVW1xama+C35008R5PFyHQlVr68TqVDeccgWn2geBIdBvzF6CYJMoFSpNP+VlcY/pUq8O6eH
eLcMwVpPduk63tJqLHZoomJ4YonYtqNvfcmUBSXrohm35JYihZ5ZONg3U8/2/2naiRnVwlWg4aJp
81AVe06wwMbo+A2qBsN17kzthljIqJkgtv6pKXSTKMvMpg7X195QIShhFj8jLAtPPTSF9jLFv5Ka
tkC0vHR9FCLo3sTRHJGiAi5RN80E2EOpafqpiZRBfEqrNp2b0ajMU1QZP+aZkPE4J1HxlVqRdJxz
35rP3jRNT20h21sDOmLUJywu7posOFPfAOTiXTNycAbgiWDUqO+xwboJQbDyFBuTAUzRuKG+vGfW
gwvCQBrXOV1zGdt4SX3VFMWPbv6zwjdvqxJg3buw6C8qL1LQcmX9wdVcT4AN85uE2RW0dMAXNbug
mqbmjnNPraTIGDCAsbWhZm8Bw12kwZlaNKjABn2BAEF/oCZN6fndvZcmj6OmPcn6Jn0wdNS2qIS9
xQajh9yNqHYDavfP5IKkjDhDg2J3HdDm0tyiEAAICj0JXbo8lvMkUV73Ow7o8gIMEwFS2ZW7SOoA
aObKto0FMxwBkS0ZrOxuCu+qrAzvUC2Z3cSQN1qY5FMzlNkVVXemXrqQ87gvgsi9m53SBi+XBt+B
ed40AFOS6aTRzXXQ9VmFfoyVgMI2SAtnhYIrYEiCyGQHB3+cj71ArmKgtan9afUf4jFbdx6C4FVr
bpMu629cVAtdIuH8I5Ip/16YATIHXvmUgy7tbw5p4z0FY1nNDlh4+5tqxKFLz5DhsPTggUdmEbvQ
tC+sqDp5mcFfmNxMYR6/VPVQn4c4Ak5bm7tCiW0K4PgGySj+ch303sRuPUEka5rKw7wyDizAbyQW
Jcr7II/06dKFALyJfoTKLzoavbbSHWTevTMOPDEfghVZAsawz0nLchtmBdTwHDuArGsm145kyZPM
sRWM26j9p0SsymC2/VMijVV5Y/LFaRHUyIDPxkm7w/EQ2++9VTUottPDQ4jdzMMn32yekPLo10mG
3X6jsRCuxkfIxsZy6XVnankm2BSmNpVLa7SA79C9na/ee6MI5fK1UwIxpYd+jA/8odiYARhMY1BY
IxaAQvhe16hkHLQq+IFckLf3wRWFs0DvMfOtU4/UH4LbbcV4MB1oYKYHtlTcMg2PdRaPe0+XVdSt
X5wdfUfNyA3xOw37ozVBaxssHOBnrEt1JDfymIyo3LYdyGJ3AB91S9/Ja2Q8R2OuDQizpFzElqnu
rN6vzsC+GECzInXqqqrE97PS4qS/RvAoDe5BCAgO88z+7klfHmhx6po4OEMGbdsKrPTLhkX9Bkx6
zeq61dMDXJW1BzIp0PRtTJ8DJI3wqEzc4S3Mqh2Id4wflmMdIVw6fZFgFlh6qPe/BW+WceN0Zn+D
8lKgNvUgz0HdYmLWu2kQ5e0U2sUiHQtxynRVahoDHq0gCTS3PuyOdAq5ylW+Lzi4FK8kM4CFQtfH
6Dywq5rFnjoyfL3WZWYjx89CKLl25niqwZD20v2slNW9RGyIwJELVrSgDviLBP/XJrHUsCEnsLa+
j2Fubb9Y3+0ou1F1Ed93NRcXlnMA4zMT9FVNEl8yWTZHvHG+UOckRHUCRfWpGNzsyMc0W0EZFwKL
uhl0WAEXdEuX0EjwCtM945Cix4Nwpxbqcddk7J1vgMRl9/bo1ecM+NFF2wfmq2gGY1XWrNhRM0XG
AuqY6im19BEMONuFADPMa5jUA7AVpr/zhJ8cUHXqLrEdWnSplM9THomTaYwBCHQBA4CQbLsySj/a
l7qp3aR2M6NanBCvhCZa1CAZBhTWClQ2Yk/NDzdLzwawGLjRCFQwNd9Q2QGGrar8GriIqeuIeWI2
Ckirzj8PQVEeURHnrj48kJJACUCi1NLVHmELSnnygCZR+TWq3+cgDwOKc+AiAkcyXkjmQ4tk2nqq
UQMylLX1gFJ66yGTwaZBlPKWPPI44UAcBMMC0Snw7HqJOy3wthl35GxzpK/k2ABzhaE0otFzIhzZ
rO1STfmyco3N0DtfGDS1dinomBatZoZxprA6UBMiNfzJ6eR7MxrGeBOjVHk11NK9qQoIhtFZ3cW/
+kaWKl7RQZ56qUmn9auz3arwgKBOsqCsVmu3oApOin4TN74BkHLe7aXN/YMJ1NacHUtDUHINyLDS
ALJT6qwZh3g7AgM0z3Qd8OeciBRBlXCVCmx7WAagm8j79C5IsaINk3dfhwVMwBAcBua/XU194kIS
wc7VMmqzLll6IperxGjTzdyuoklzlsd8N7etEItvXRZnmqLM3fRuHDqcD/Vg4O3m+TOU2IKkbthn
8SGPVHrEbuf9MvkJwD5/tkVZ9Ye8OZCdRrRhwEGjahLVDD97Gmw+9SEEgz3UUvLQYAuyOboD//3l
sgAoan2lAaE7hNGRRgXSTsT5ZXJG53GQgMmM8W0nDeeRLNyYdqCP6O6kNvXcrBdJ1XkH8iiQkVg1
EkpojdG42FGhVFLW4JCioQJSsnsUYwULaqIk1jr/lyd5vO7uYkBcGmThgy5zUCk91fmh1Zd44Gh3
o8iBGZryA91Rd2l3A8iJ+QDexo8xEblTP3lWUwU+nz9vqd9o+noNKa14a2dRuiLd8F2uq8MqfE9W
rDHVqQMA/+RkWbrKTMYPg1v+kGHaHS3VvV+ixO6OZHN98Os5dnagzkl7dGBrQBztw4V6BlTQgdIZ
vGq5cX9NU029Jw7mWH+RH5XlNtIMZKI0FV2MFhSV2ota5EoDJ9HOA+eM1q+5rtP/PhfZP554nYv9
eiLNzIqCH1CLjdcnXkZ1ispbQvD6H00cd9hT0uK1cu3FduJzk3qREBcZa062Y6jTwGS4w9K2b1kC
xA7Z5lsfAJVdYll7stGlcCvUM+sLygxAUvoiWpwgwNslvfHJAPzeT4yXqq3LbwX3X3x8Eb6BCnq+
AZ50vvmtywwH7xlSGXvdXeiR/2WK/3cfSIChygv83Wunc5xjPbj2gogecpGJTQOd2pkdgntQdqkq
0zm3+Cc/M/8xnhh/+dug0GfNzA7x70FDUvGXiNvxURUovuxyY7ijSxt7GbQyl1fLhEDcnRvrDXkq
tOirqdksi8raWjHOqK6yxk9Ds25phHUZzlP2Frg6zEEHJfQTdEzvrg6FtU1DEMGSzUaGctG0XgFq
0KJa96ip34WezJ5HY9oWNQOoVdtNngZXu4rKd7sHxrZdDXzds1PiDPlhv/r/bi9r1K9R9mpOfOns
FSgvock8zsmyGrS1xy5oHq/5s6xn9bZ3/GF5zZ8ppDARhY39zTUp1tnRlyyyhwOZZrtYliEqyijn
NhlhehS8erw+usMLZ1vXYlxep2nC/vPU1DFa2Tw1TWSCyvmuc9lyslAhKN0JgcEMkJRzVrnu0mhk
jjqAITzPPXhDjTvUtTzl2kZ+DQuhoAgEyZZmmMfSBB+zKLD7oKBJT/pxwfZ0nulqus5Zx+kW6413
oE7gwB4SJ+uOPcr4V0PuYcetNzLzzgMLXzXaSM1qkw+e6ZsyG0HVpZu0XXGKCLk2FaYHsrk+CA4A
Cr+lztlNz+siFb652gr28zqtMfqfp6VBgYFgVqJkinMUtkE0bQ9Ga+qkS/sxbShxVBgr7KqG1nB2
VYudHe1n/Ag4CGrSfoaart8rFCIhNXFtUi9q2fB7SY9+hFNPjwribThMX4MWR6LIM/sjCMWxx6O2
p410R5c4LCARmzZbGhqCZR3Lhh5C7esMYQmCf943D3/Y55k/PWTMgnjh+YXaIMTR7wYvujC7N988
CLEGoRN/z7ukXzZD4p8h+NseQeOBcsKxDL5a9YkcHKgSL0sPnPL1UFWnAjoiK+pwtxwaU9+g7Fyv
3FrFp0BE+VlMwB4gtRV/d9ljX1nTV46i9BV0bAu9bQ63SBEj9iAh3Ik1d3zLTVsu4pRHd0Xh2mfq
wBEAtRW6w0CJ3dxRGeBfDhnqKIZ671kC1IqOhkANUj2QTbUOUHZjPz7UiAxueGSo2zAT7NZqzHup
N7UJUknUUq0hNgYY86EIDJHHyPPYHlGVHRW1XAtdqAl1Z2cP8vO5k/zJTpcRqaW9E7s3f9r1tGCH
Nval1d588td2ekA6GeKAgpy584/hqN5F/thU88e71tuQGyCRxWGqsu11WgZM/Snx1bI25HByXSR0
BmDyb/sQyzUKzeIHmQaA/ZZQbBiaoFhatlW9eLJBGZ9qsjffBwpAqeJ7kII8qXC7n51drNI096Af
+oBkUIJTSiaXVcDDn0idAcadpd+G+B/U6NVPdteNa4FX47E2i/JgIbu6mXwbm0qQDyyi3G+/cxYt
jSnLf4KD+7lzRvslMAYE9xF5P7uGae5KG6X7Hs5k90nh90vVmtbbaPc75VrZT9Ob9t0Y1G8AbUKg
C+yHXicXQvXTxWRFsg3tOt3XnkxvbV9EKyvo1RuQ9NuxSrMf5iheuywZn3s1jDh9WsUxsDr7iF92
ufZ6r3zxOoQDtStvp13s+eJQN7GzrKKkAwW2Iw+xb02XVloX8HQ4b9BohppTaLdH6IdVD6Bp+0Z2
/GMQlelrdSpAW3ffSAEgdeyvjADFdSDAjM5GXsSn2hI47HPef2uctZvExXeAayCTpR2YdMctaijF
OmFpcYfil+KuDFHghYBDhXi9k99Z0F7zF1WOTzxlt2RCDZeBzLQKuFgMRnkTGW2yURr0gf9q4575
WbxA2FjtuV735o4Q1QJTWN5RS7hhecqZOF0HZSVW/VHEIPH8mKhAwniFH1OyMQgigg31+8Tk4wlL
LnK/+U5kb5Om3qzSbjy0+aJwNOXbTPw2X8mHLp/a1RBNBwmsa2f5e0jYLBwXLB5lxs8zZmGCNAaC
A8mGMA5RweQJBRrP1EkmV1gnxvt3fwmEO9JkkXMwGt9ZEh2FXTavZWxbDwxBs+Nf7H1dfLYnrH11
MvnuXwMAtCT2CnxvXoMwYQ9DhGqqOZJVhL1853dFEuToueAGJUwClarl4F9omxbcE6F9hz9M+dRD
kummRQn3ph259TrhxRt1nviGJQz0KTI1jmPnTLdQqfZBlIGCZD0SOd3yadAjZYnAUORW80hycEIU
gdFIDkTFbZdAdNz7NZKeaXqAKNJIR/jmqwT4iByw00PtRbTOo8Z+AEI82eA/IziqNAbfMMSrb7jk
FfICgkMtvDOhR81Br8pZ+h3SRZux8qYINYliDY4u63tio7IQiNnk2ZlMtQqYYrelioxtP/Xt3q3b
8Yg8O8THvbJ+qPGaR3leX3zBNuIxTAHuXYiHqWvAGFZ5lVYVsb9IwyyWf/tsU8f/9dmiyvz02WLD
gMiurv2i0i0xyHwpuWj3c3GWbgI13+6p7Esy4wF1JHJXqTRVC0RWQSFH4Tq/8eo1j8EYMBtdpG3X
/iCMBdLYBU6trbcZIGa2FEOIvzoZZRljjY6c46RVvAZ9KTrT28gIYudeNWz54BV7A5CQk3K74UR3
dOmSEgxloeuurh11HX6LpRku8sYbNjyJ+M73KvHgj7qkbQTVL5AnR5R4Vi/kMdqcIb/Jn1D9o5bQ
Y4/2A14l/JrW/xTjn2/JaYITpQC8JHY2ahA49oONbkRw1/F81KCE2brWsGLJZbuwWiADe8CCHl0H
EGk7nV7JLTRBc+pUFSJwPc4acdy251a79RFq+fTwv7kN+OVvC0ARIWPldU9Nnm9Ryo28Hn55G+aI
aZvrpsqqZQLdkJe0qM19ylzIjhuT+cV0hh9jEvh3SDQPt2DTRsW69udW4C5l5yFzpafNu2JL/mPi
vU9bIm58M+WobAe1Nhh2Nz4wY0tkF+MdHW2pWZlJspsPvroXFRvxpyZimfEuqU1komtUl/oEXI1i
p19YVu+sgyIwjw6hXbFI9O4G5Rl370+EOs0hahGnySbWHlFkAnqJHETVRwh0hmwTVSgqL71Bbaif
LoYXf03cim2HgnWoYcElLqL+VMq6RCl/5oBBxneHBRnjUr77cLfrlpWUyP5qb+rovGgA/yWUFtIK
yVtorXenToUAE0JfatmWkGhUKdD8SN3jFjuvdgPGt3bhIzQ5LMjY6B6684GU2ZW1d3u1VxYD9cfc
2/GVVQFoOGBn4GAZP0j6oeEnJE5tauM3R7fCv1Q8S6Bwhrg5XZCjyhRCuv9D2Zctx61rWf7KCT83
b4EzWVHnPiSTOSkzNduSXxiyJXMACY7g9PW9sFM2bV/XiW49IICNQUySAIE9rPW93AFfSADXnyQ/
9aTyzFMdnOUBjbX0AZEQVPEqMQrXDK0xd/Iz4MG6DQMW+LnSI/PE5KOu3L0oITHl5mQwAyebRJhi
p+LiDBJ5xzkuAmrCSTb5ogF/T2KFywhNyh5xOkkA0+dJsdLASnbwVUK5mNudAJKCAyHOc35I0m5u
LLjvqla2a4HpvJ121IZEll1+701DLmVqQ8WyLGwrWGoc3S3XugNCyWaAwWgQ6XuSQRvZIF4e5Xz0
agAOxW8XWU411Nxu3HLTF9o30kD+pKTkaQqWnwTg6R282Y84O/6szfxNuUmdPTt+1FLtI7ygzZOh
AR9wMJMJTPFTdqqnXAB7SWq3CEIzgrpLDOh48ngFxEjxOsY8hJOigO9HCuIaO0reZFZ/KWOne2om
2O01J2F32PB4wJ5sGZ5jyff4aPVAwWkQze/y0MHHFfPBFrgX2TAdL1nNlNpBb7CnErxGJJGqocQZ
4Jk1ARZvxGmwSw0E7QEO4xmOl7cg62zuvbnyjwgWbAKSaxLgi2WT1Nc8Mucb3x6xf1EdEmAFwGJU
2lcW4osfvBJ0ugMTj3E5N6sRiHxHSqZBK45MJYuMinKQbWDnxqac4RA+iPbUOnH56MML9q71ooAZ
TQK/lnXjiPzRHrvyEZpXuDdW8o4axmV+hpeUd02lJmteR1FPl0HAVwdY1TzBPFRjlupAi4Vo2FMx
n+15DV8ga0vFzqtgHoSCe0PFKY1anMYab22qfwqs0HQP64YZUC0s8dqhLgFvQbWe06enrsMOlWrZ
aDTXUBncUiW2rumqsie2KzTNnIG2zBsEZDSHDpsDqJIKHp3wbkUnymlD9QS87GFn6KU9r4w66qGA
n4AErxc4GBZgZlY5SmKwAhyiFMlS/FO7pRv1oCbUbSn+/w+1/MvfhvrtCpb/8Vs7qnDbQe57/T5K
QLKsgSWkXFF2SQD8Ya9LsxpXIErIr5YKNwUkfV0W37tQean21IhLkXK//4O8g0VSd4Fy+M/DJPWP
C6P/QldyES7/lYROU1vlyrH021mmOLupi1i6UPHShLLUpaqyT2DerPeamZY3HaghbZiCjkIhdlJS
TTa8QLSoCibDfJcNlMv4RgOp0WlSMwC+0bLdNJIjVuJHX+pRZvCWG13jtMhnhtjtOcdKRP91qZgA
rzM4Az8LL8HOXCa9E/Iq9YPLf/wxMLRUCNwGhvdA/zuXAqfkWs/Wl6GocyKfc3dIri9D5VKvwiTV
6ksTX/PPJkCItkCYkAdHMnm45Ny8f8/9QUZNRs9yc0xs9KNE/MgtMkcNs4xKFYusBkpokFmY8YB3
8++q3gU2VQIkdSpGNvfvpAEK7YEb14lqUYNebZd0dh9QZW15/l0JfUtRD+x06TRIMAUiiAeaL7iI
CtmKa880z4BJqV+r2T5rDqteLemeExcZAYkXZe3RTXNgM/ks2rvN+EgO6eSGHitfdGgCLvJFRC1I
XtTzNaLMV2zCgSC3sxsA6Fm3WZq5ZyxIIZUo0WagOedm99pPMYelr4NHXuXXbeA5EVAM3CK+anJL
nedr57n7keOZ/i6jXJ9bznOSTPmKlYX7fKmNt0z377mU/Na2bX4L3Gvn2HbzFYlADsFvOzjiX0dY
y8CaN8YBNev72wRgTDfUipKuaXfcLIcTlcY047eNKD+VrgCShhqZRGMLzApHM+L9IutLswm8jPEt
NaGKXBYIuigRxEMyGjOpQScadxZfL/81dqW55SMQqJfxYjM39q4+wl9L93DBWTl7V5bT3VI3+knw
i6jBVFr9NLpeA4Y3u1zC8hM4TpQD0L/Oi0hEzc3ou8lxuTLpRulKB0wiYlJxw6ht6zTRStMc96df
VRsR3EgNwFVRE0r8GRggrd7ql19Fg7q9D9K9opDB8m9ZJ7ydVsNvffmlfdNrB+YNT8uNg4IUuP8y
3y9XNwrbvy7jZxrr8gz9sVJa1+n6Upwr6wCEjUEF0wx71wBJglYW40vWdg9GXvCHDJSNB5cxeOgq
OfjsTK3szjP24XD+9NpNByijvVdU1qME0B01Yo6hB53DmlNq2tpas8tiJUHAd9+P+sehm8RpUCWn
8ucNfEWAnFz7+n3jjM2NB9CrzuP6PYl6HdBecRGnVyQb+7jaFWnJgksH24jvR30TSakDiRMuethX
99meBgcmLj9AK6KvqEgdfLwsmqOPtyTqZ6gS87FvtjQ4ok2KY2aKN6qky9VS/Qom3Pj68t87c4C3
WeqENJjn8uHMrOpM7Snxs+yl5K5+pNKI7eE2co0ecCL4QbM2xrfwVFlTJYlKUGSurCYaD1Tkc2Xu
3BTKOmpClzAgMo7N9yTQXHC8+PXMdnQBgPVgh1iOOEriTDWkn1hq9rez5Uqwbg+v0eD7T6B2n0Iw
Ak67eEQxkdoaoFvw0cx8/1g1BRj4EEH9BJxCC5C4RXdV9Slc14zbi7gHA5+sa+CFQEcTvJ+4AaG2
u/jpLb75HKaPq15Uq58c9cysBZm4bt5puOwqjj6R/Tpm4otsZflQwci2ky0ofqCl9R9UAzJtYw/4
xWo/a1ByfslsOEDywfrGzfy6yyfjWWbdBD5QQ9w6ZtpvvdoYD1HtcOgpOANqoDU+8AnMuAIEnV9V
d3CUWt9SdHcLKIPxikabyMzxauQMIQkqjjz1NCBb6BzBZ3kyfgRHBbCcIV+aDSr6PPddmBGhULs0
cxB7T80QHfE+2qSaLaOl2deIgA5AeTwB5hvhHdqqmF4LN4F3qW98Au1wDadEvdi1Y8c/1r11dCs9
+YJ4njyo4B59lq7BTqU+wbRmTumXHz2HHGQU1LN0YrhtmyZba1kGA1Es8o+UE7HDL7nhD7I/tYuZ
zrBuVvlPdjbNMacrIIPtfrLqXWxs9nSv2bOzJ/PapdaFlSy0tRphJj9sdNSYRsnrdkfyMctXYoZh
91z1VbV1AD/wySiqC56Vk3t6yE2v2cMLCeS8eXnBs8JeGvKsA4C24WsfVXsPejJEqcFNwZ5K4Cgb
1WCEync+SBwfONh1wv+X8hBkchWlMrryOWhH4CrDy3Mx2zC46MOaKmAnLM8pOATNdTaPa/hQRVdL
s2iyk80U524wWojmHOCocSWLvn9IBkOEQCkbN5fiDCA2y2lwSYbbP8hBnwHgmh+pkpLBBWAYgrpu
qUSjjVx/H83Sh/fRYlOLN70UHTRensFXhJkF+qHj4OnNmUoty9td5hdNQEVKoOQFMGfcnq3ah8Om
atECQCywFJUIyf4wxqWF6vDrGH/6L2YN7teqB/ZkMlnVvcb1K8JmiMBOuuOItQpHNSnA0ZcqXfRw
XYO0+94a5isG8tcQi6N7lbRxEnTebB1bXpofGeDSL7B1UpQHoFBW6xhec0/ULMpr66izeOsZZY+g
eucLzZi2BXFFDZ3FbcdYd9XFvbdmMU+/yOJU1qb/ueeAXZ27OT2wIhf3qiPVN7wEh44BdyEz5c6e
5xjHaQ3nNYbCJ0m64QuspUPQW35ywz1dB5nrDJRRs5xBoszf29pgZJGgYxRrHcbTHgi9wP6w2Hqk
nImj6iCkB3UBcpdalTOTF7sbweLuIUxIJQDFlPG2hUPv1u4sGGUlVqIO2wjg+7vz1sc6c1u7MK0r
vLTLw0i6ad06ULrSs8yTPrsFs5zi4LqxfWZ/zoG1CzLF4bMxjyyQPBvApRcPu87ptR2DpfN6QEh4
ALvc/FyP45EwtH0B9M60HD6zOgcdJOIvtCErHgRC7xG6jVzcVKANxZL8oGXyXbbUUk4w1oaDaIAM
ZGGhRIhGcaBLjpw8Pzp183K5YvVTnApgX9SiSOQOjAXZo19Ux7LU/IcMgE8HrChqFg7TZyXPGb4W
RpJYB8cFVMqv8hmGjFWpt/UOy994woZ/PM22M4Af2iq33KjSVc3GbFpRjZuk86qr7WRbDlNzO2vg
QfB8pdRSxUXm8nzawbetue1V0gJYH9YLyKhIFYusbN12U0dGH5CXG/m74Qx861pOtCf/tkWuudm8
ZfAdXuUE07owW/lmcwvbWhsKidUj1nTjWnBbC1OVi53pPUeyP9XCsRTwOfCV3GZ4ew4eTAebdnar
x6YRrya0jK9p3W6giBs+60XE1/Cfms7S86DZ08t2I3LXCQwxa6vIK/SjR4gIpCimsg2NHPY58YFE
lLhKi0w5mCnA5VrNIKKF8+omcyWilVXAHTlxkQwAAOC/MZ0TFDnl2VfLr5DGswFmuV1m2ViSK23k
e4tp+ErUHBzofRtbINPRs9cIs8IzHPul8pNsrdt2cfY5866SuWzDUQqJWG/Ei4PN89Vqi29T2XcP
XpJ22ygqi31c2GBKU4NRi9kE43ra2i9Q7WfryJ3F2mXetAOEIPmoU+ILUYeRaxshFQcE79057w0s
0946RQF38am7n0WE0H6eFnvYNBBgCIaHWzCDvMtq96RF2V4kTvgnzorIxKdWVc7KFO+KhK3hsjho
99Cu4S4MaVytKfafw3S1g63XwCcMLE8AUmxuEyhjLjIqUgW827udGWguABB6qzceEQbeHyyjUtjU
HtSHDaghlqIDAEXcV/OUmTE8pD3HD7hCGAdV60enbeJ71+7yYz/xKCBEb+e7XJZmfixNxbkEDXwI
LN8cpITVCtNW/wK8DQmffyO/caUzAesFDyK30/6eeQ0Ah9RSOyXvbfsEiMamIZO7RAd4tYxgyMLZ
cP5sMTDzjHL6BLqYdzk5YgAj8yKn9rPIojDWZsQYdB3fWUOabGDkgF3Pm7EuwlYOdBsEhfA83+m8
6J6oRdKl1jYDOd8Km60iuEDPdxobt38sE/A87GWIkrE9f2c4gIZLnBbsZ3RLZfNzkWqh8R/2dP/r
dPiP2t/6Lo17NVTtaXI7x/NhmGB0BRV6fTVCA7ARjW7eC7iEgeZYzK9ldF2NQ/RmzvU30/a8R5nr
OFnGY3SEF3hz6SOLSgvFhEglmm9sspptpiUldE9qDyTVhmdQSe7PZsDYyxIzvcRVVwCT2Bc1yH0s
RF4PTtGCoHiS75HYSztwMmBv3hePFmsZ3tOhATZNYW5yG87FKa+rE4LgRQi3p/pj4+pfKbRRc75i
2eKvSx+Wzslai+xn6eBhUtQaPIzrzVL027HegB452eRuHB/tCaFX9viJvN/Lsgc1XRJNZ8/yhqMh
cZBJ60h/afmlgTnes1FfwVpQw0MEU6LEDhNqYas6Eg1NoYq2KlKt2SO2k2pxVjQeqfZPfbmTwHJR
CACoauKMbQL2lSCgNerRu6olw1ZTyYfGAWDA1D3X0ivNb5K73h34aNdAuI2L2yRWAQwyPQKp27a+
CsQQrwGrYV1rFVj/Js3lj3FeNiGYpOYTQr7yg1NxZztXpXljZpUd9LaTPPeGuCvy0vqGwH74N/ry
Nam/d3cTCfeNnhsA8se3AvgIPlQxfnG0uz6C98D4kaY/yQ1LOFu3ai7sQ/5kFDeI7b4SAsRICyFR
USXd1pYJwHBnEBItFXplgfBDuwGCDZCoKnjtQ7myqu10uKJiN5XvRQo9xNfh59rp1yLVZgzhYf9r
33KGj04tijWgbY9264q9rzZY8EYEI5tXF8mJypSoJlE5i33G3fSoY/NJeAaZHN4iu0xunGG07tjM
zwSGYIrB3MJtNNtQq6mY3xClF99gb3tpRWJjMtFqzNFK7Vx/jAX8iksr0VbORnqtGUJDCQfhsWGf
UhPYcJjX0a1IWuBxY/E/IUYGNqioT6B0GczTDFdxkCO25l1Xtl1Q6mJ8ynzzpfdd/mbUHborO5Sd
1zgqMf7q+CBaHWObgZAtxpyOW2CjDBPMJL2eniJde8m1yLpsKHuuF8cyS15om0YHBA9RrivP7PmB
Nmu+hXcQwfBVSGhehOslxyg/aQ0+FQr5i+TdKBHaoeTW4AVLU5KDpjPHh8GvVwDsnbcImik+uaAX
F7qXfCkihEG7wGI7Z3kynD0EUMPVoEu+ZKAGsBmwNww3jba/9uR6Ot+IwvwksLM5AYJJnLDrFSec
QLKdPWofPTNNr8ws3cRGUd/nedbfONyFQ8sAZtAROpegiRjbUa3W290xjr3Pl1o2Oa8tgj+usDnC
qcWxNFBeQkNGbSkBcN3GHoR2TaW09p31h7/+69//83X87/itvIEbaVyKv4QsbspUdO3fH0z3w1/V
Rbx//fuDDUoDx2Ims03b0XXdcx3Uf325gxEcrfX/g7Wk7oxR68H6p+M7OUQ4I5DfB2KGb/xE6jvE
e+O1JlkPAPCk6x/mzqmBWgyoQ8et9NusBxlxN9TF1zJtD7AQWJ+WFnDEiKFtiNKdq+LkKFhOAikH
8ca9H1JknFQsRJQDDwfYjYK4bYsV7bxNmJADaU38LJPOuKEKhm3szT/fBt3/w20A7S4UjfhzwAn6
621wxxHGeo/J87tjgqt4mhW/AQN9FSKx8SxNYwboiadCS6gmj821NZo1jhsQLXLqUeXw1KCKpAIo
AY47WfDPl2zpv12yq3u65+HJeSZjlu5Yv14y3IV1sEWk2fmiBZrBMQw4uzj9jA97rnZWCJnk29oH
8e13MUE1NTr04f8pjgG+cREzU6afgZe6tG6zDpyzaS0QaBvSt6oA8/ijYSMgrwR/bwLq5QH71rXg
enKnxfV7DmiW1nqQ8NURsW6tJ5Vb2gnwHKz++abYvz5HF3+W6TgwseC2uIbpeb/elBTEsq4dp+5r
04DhnhitBsnys7GlvAl/DqjdlaQOL2odosAiOqt3cdb4cZjVbXTCFl4CCxq/eeE2JdkYOXaIaQ0c
yKVcyeYrTrRyZUXJR/jou9epkdgfmfEx5518NMeiuOPC2JMUYcjZSY9yOAipRrme+bvRRDQ/Fe2i
n8M4b5stSIrsj1Cm5sC9EfkV1YoSyrwf44/VT+NrJtsPEq7beDlEOEURWHkB/3cSw+6fb7Rv/vL2
qRvt6My1fNfCW2gy67e3T3rCAyB0LN5wZoFTuprBdIdj4hyzR/1oaD3gAUh1tlQPpXk0WyEOl3ZJ
K8erqYriQ6I2fNhkOiu43gFlgXZ9JOwJioeycD4FKk/iGu+tKtt562vWnOsYCGfTWJhhD8Kclw6s
Am0uXuCLmWyAOSH3srC8BzvSb6i+aBOszY1Rnds5cs4NsAaCtvfml6jlD2NeigcsrL8NmE+g3sNi
Zimo0xwhVzMYS3oX1hqs9CcqIYxyunmX9zdSeuOV21eIH+nNJgkHvLrrSJGdLF07S1y6GpoF0rzZ
T3ZlVjqI9qzTsw+a+zsW1Q+gxdWfXVtxjXid+i2x9uS6IZwk4fmVN/rOx/JwKTpTehYI6L43AXEB
Lye7gGMOev9pVNW9MWGXpVfjv375prT0jflaVlOTxkn3W/HfD+C2KIv/UX1+tPm1x79P6dembMtv
3T+22r6V55firf290S8j47+/X936pXv5pRCKLu2mW/nWTHdvrcy7799G1fL/tfKvNxoFnsVvf394
eS1SAS+Srkm/dh/eq9S31ITvOJabH19f9R/eq9VP+PvDfSm75K/1Cy+7lz90fHtpu78/aL7zLwtz
ysHxzrRty1FL2PBGVTqz/sWwuJmW7Vt4yW18rAEu0yV/f7Dsf/mWxTww5Bk6JqeJ+QhvVqoy/mV5
tuG4junrDtPR6/tNeN8gXJ7enzcMuumqb+HPWwYfYxiM6cpvymBwVvt1jfUZiM+jqAY5kpaCNSKJ
qlDAkT6QhtMGY8v3ULjCQNm2T54dTXAUiw7Z2D7NhXaTT5EbwFVwghcjjuew/4BPek5W+g7Q4FNu
gbchHm5iuc7ddMZkqQ4REBtWYE1bTcDVX2tWnm9KoBYlOljDRt+eVtJPVojth8uPfALQ+jZmOLY2
UpyTUSDWyLvRFdMdK2d7b+LLGDkywtbDfwaPzr3vl0AQh6OCNX5F3FWMXY6EZh0mCTEdvGjcATTi
aHP4NxWJe+L+hE2uwe9AufjFzGDsm4ESozlQ+bWIFXCVS07qhpVMLMCdlUGTwdRhjDYgvVZVC7YW
rwAkX6+Jb0mebxkip9ISwSl9OLfyRo65C5qVdt+PXgP79LchQeM0T6tVZ8H2OagPKSwuLvYgwsRv
tiN3xYf2di4BEMFl7QR+bHyddSucsBVb8dq4q2E5AnHsfTewEcBCHWJYpb/2Gu0zvBUeqlq8dGuQ
rRTrdsr2AMloAsOM+IqXc6iNzaPOHIDMwftx1uHRJXvgzaQg6Y6dk+a6cIAdP7KsP+GMDeiHoTgp
noKc4y60GtizsDUBxodWBpUBdLUqTXac7Z2suuvEuPNmwwt0yUG4aCsVNZBfNSN9qZVlTZugNJ1x
TC/zGx7b13Ys7y0ZbxyMAeM2PFsBD9qsByAsGiaCqeM+5qtMA7EVwjaC1B6/NPDG0xKgxNV5nm78
+S5P7yrnKxud01AB2wqHqfVUlePdNIpdNvU89L94iDMFhiYLKhk92ON8k+BZG1Fabgcgg9oMeCoe
Ikv2usX1QONANdQnFdGZPEpzgG9w0wF0xqiuKphhSs9qwySXO322+aaHTwVAh6EexcNc9S3Hq5zp
n4p8BD+l2cL+7PGjU8LnBg51lTXegsou39ltcjZ77MiBp+wESS+eCq964gmfVoJ9tFz+qeJQtHEo
flaIU/4IldHXqQcFtoCLJ0ecAEJxa2tGxIjjytU0bkANdQ++i7u58PZlghADUPYdmphBvw9nADOO
bsCufDbEGdBRCGwH29TsgnqrLnf27POVbTZwRQHhMPzrr7oRiiazM/lpSVontdalwE8svNhftZxj
/6FsM77Xgi1Eh5mte5McMAvcE/pqzus0mOrisarwiOBaHHZxHOiz9YxjBUAREkQUCDcR6yoXK9Gb
t4BOsXYx04BDzszXum/gTjT1a4CJ7iP4kgJUSLCDmRrQZYEm65JbZFqtr+AkkOeeOFAigb18ybUq
pxZj2LG9p/dKxB3i7SlwmJQgM/ueB6KcDZC1pniv+2m4AjH1VsWAxmRY8gAWaH2HF/NS4g1uE1xj
s2kNDmxAtGD7iKdTuC7iQzo/sNqkP3gy/eoyZ8Tywepm18ZwXQBK8q4QSYBTqb9LshI+N37pgKvA
L7tDPIORgHKDWd1ME9c3i4jkUOGe0zF1N0v7VHWiZhO+JevZLgpwRDjlwfDSCuHAcDOfXWPbpIhL
XpGMqQpqQomII3sfs+0iWVqlgBfKV2k5CSxuOrxH0PMyEpxIUUMCHFjuYr9vNh5MwfBwLe9bCW4r
Dk/ch6HQriYgUg08e6kQwAFaNCw3nvk8lI/RLOE+VYMMsi7d+kZvwXY5dKN1BbPoVtZdBrrC8mGY
puaEA7yxc3RxBpNseZAd4iqaSqT7DEBFvQFem3h+gXP/XcoRoQGPaRgDqo0JvZU91hkOgJF1HKf+
oUi1MhQ9dmPQ22sAmM29Q+Ma9c6Aw2jrgVzONdlRqyoZdlnlhjmAEruku5Lz06j7YuVNbXSI5qfG
BECHrT3PpsdWs9bM23HMACrM2z03WHmo5vYFoIzuThNmuysmhG+PJsyZdg23MuxKH1MfaGiOwjRO
NScEXi+oWbz4uZ7kG+AN2juHIZ4Jls7A9PrQ1Tr5MEOzd5hLcSOjEXEa8FL95Iw8LKbkrsiSaKPB
hSiEN3oWti576juoSnhcewfu44Pb6gDLf5UgbjkbyW2Dt2szFP4Mb+26BT/hlK0nIet1FHd8jTA5
TGNAcfXwotlbY53gnKVQLjDPMhsTK2la0O5RGdFtmdn7+3HwWLHr21QcKJnT6LrvXeA9KnfVMWUw
3nRgIphDz5ImrL92hCnSYha6bq/v8+zgjH4xB9wzxQGulA4Usj6AB4yxPFACEsjykPnqZVzKU8WM
LSiCtslYGnNgjE11oAS6Za+vwC6bNQennWpgt4I4XtPEvrKq+hDzpD40P3IkW4ruXH3UxKiFDBv9
gykE6BoFvu6rSQxhir3CDpCk0UpZ1QKqtQC8CrIuQDYAVN2cAwehY5WY0n0u8/pAia2DOCKgLLAt
q4Nn2p8cp/fCKZVAs8auAHGsYq/XMWJ3VJLqJh7Mj6IOdIogit0+KODrlyMyTraHSzbRffgXq7IG
fFzQTlbAwZlbMJVo2SrD/cQbiduQR2DkhK+TO+2G2Qu6BFTvYD1EMFbW2wE917lQiyOoF7F2VgXY
mB0f3A946jCBrHGHq10/ze8PmJ6y1GpxAE+WOFCOZPnE3+D8XIZ+MQKVVTkvU0IvwlKkHCC5QZdT
IXidnrtW4nBJSapeA5JVBbgHVlEDGNrCqR/p2Vs6APQvr4GOfUO+irX2KRKtHbouq2CH/tLGVXeI
WGSteSyAsUT3Ud2iWSWda/IQkKQJZu53Gd3vOGuByT52OzC7NIcl0Rhu8VKkHMlm57kus27vdQg8
xQcO95ReN8rxonFWPPK8gN63JVneweVFdHNrzzCxtr0GbwM4M3jXXJTzBubY8kBJHht4LlrPQUys
hAPAs7E+1W8DwHEPl2d3maOsRLAmZaE/xNLGp/Xy4FwE4HFsWb7P1OUZmqBmzAZXwpKNh9bTnL3M
3EvezirExxltSA9meUT0xH6TwbLbB3UuONBPMIVp9jpA3TrAGocHRmWqMbQkQgAW+6jn7PvkRfA/
mMpVuc0Abr5Ke7fYY9uHcIe8xjRUU4amUmIa77lFpoMj0W0NazuC6ObQAmWJSxHYbgumMX1oDghu
wXKg6i4NlKyMEdbZ29Jd+wzrIdOSFu6L33O/ybSmjtca9u4ry/Nm9W3s0o2bg8hyTObmyk9nUH2r
haPHSYdysBPr4ew3n+kR6mpBWZ5oYUVY06hcpQKgQ5l2mYI0Jcs2SVgI3keslDb3Qsn7eAc/VSyn
l3X27A91dllzTQeOHsOcgZ5XTUmnBbSo3uYIY6RiMWDLR50qU78VWdFs6EGLGly8K5qtlESwBsMX
tobWhkuOE4ialT4w4jh2FSq7lFvP0dZWzrDxFCPeucsTVo+5Uk+dkbDoOw1c9qAO+7E82z52EVSk
HCW0bpMsAtt6JGp/tyyXeTRXuElq5bxkMf4z4AOTDIAL1sZXH5lCvbXOxEsAfNBPGAHQhR9GdQgM
mkNqMSLuuNhRlqqwD3vvS8XYYO4UGI72BX5mSfIFHqHFFgyy5UFBMh4otyR/kgkNHE+A6EOXS1Ko
W0PZ35qPOKuExZx8I3lO/aKYwf/ZTLfx0u1PfX+TcfDyrecWbFfpj3/McvfFHewhpLblqPBaywq2
wu5VH9TnSOiYPlaM2URJ3+JrtciGTE02g2kb1hhwSx4QxK/JYms66llQj3hKkaUu1PlPw1DFT31g
AwztzDwK9eOTxvykJ4YXUqvLcJe2fTWWioGdXekwJm2pnhJHXe+lFs64CKfBi6LB9JSv2gGf/0pn
bMbXrVZRP9UU9rIUza7XOUz6mtse0sTDtkCILcDjq4OuEnBtoXdlZlh1ulLnh/m+VHsDLcMuoaZd
QuLgYuKoeGqYZQNiH9NgSrpo4wGmtAZLKxY4o1jBNRZwaJMWNSssMuLQ/Uio6NHKS0KYTHUsFyBo
S9XX9pLQsk3ZqjPxCnlTd2t5rNsMpnwtrAqGW7V0MJW46gtARYu+CJl49FyzWE044K0ttfL0LBa4
bRGQ4vBbSEQ/iJI4051tX+TbDpFd1a5VH65E7RIQycZDwEQnMPjjExirvQViynwc9dQ3kGU5V+S4
U5B4KdY+IKq2h0l9RCkH/r/kIPEiqgXUztmzPcwW0MltLMQqoZxu9+BcauWuU0vvqJpSroE7caNH
806qxTlVSzsADvEK6mrFpvJg5VAqGQzOGjYAV1K1vXLVolAYtoVVMnrq+nmYA01tFhH5i0MO5ZgN
XTSsGYU56wAjwO/06rY5UK7GD9tkszxl8OkyQuMUqe8s/XBKHJnINYCSwUCuNhWFYPjdTG0oSpzl
WVAn2rzyZFSsFfDtYUi0TQIN4HbOh5iFtpqNkxbfAMdy3NCL46ugLnsWWE8pG3UGPshWdKz9eN7P
8E06MOizpoCyUn2oBdhwtkJmO1Ptxga1CaMcnhG+C4sQtgttLRug8HH1I5ak8DJ3O7fuZhEBE688
dLGIgw6QNVBS2ADW07RbGq1XWwrKLQkU4eigt5+gqvZCGiinbxdlAcSDG29lPDCb3t51Fg5jV1Ef
y11i1mtb7cEpqelVs5O1meXjjoH4PIciBbUaWMdCr6tfIvVo6G3zwGuPvYIq28JCNulMhEZW5ovR
G1eiANAsvBrw8lGSQkfIgkLE36Dsq0MDak4MbQCxDf6g+7oS48GPgY8FuxsoW5dyEdfDjlfeOmr4
cMgyMN4icjApVnoNhDdsPSFN0xQXZ4uv8OrqD0BD6g9xhISK/yHLmkDzhzYoAJcDIPFr+LQMAPJt
rFVrhNjXQFHUpwBBsKLNDN93RD1o9zBUgOWagRo2MQCA5PklorpFEYUVcEc2wIhLw4aBiU4v7iYm
3J3lV+u8qkGIN3tX4LF5mK0o2rWpHa8603kG+VxyHOokaMoZOEtSB5we8Pwi74TtdnaSEwPsmw7I
/8zFhIALNiCwujDVge7qmQAH/7/cnclypErapq+IY+A4OGyBmKXQmMphg+Uk5nnm6vsh8lRV1qm/
q6x69/ciZVJKoQgR4Hz+jo3+5iQyO2VQHUE3qud0bjYUpqeFAGnglAFUzukYHttwfcrCJTmSXIYT
YBrvRtMOSeHcpoXJ2ieRPgerrd0Piu3H0hFVTtwulgrSpzx37syT7PJria5gp7ldeZALZ7SNb+XU
D8PRjZLCjxoinfGH3qXJoAEFLx8nEiP8iWp6v1STSWDiXOGn141TL6YHkK3m0qZmc7l9NmTNz84s
xr3VdPWdGd+G3ML0M22Ogwic019rY/GboR390mqMcxkpiwCwkPaeXCbXPC8APtmN74vUR4vhEhQh
qyNqg+iIfICoQvXAcja9QrBSzID/xTeUm3qyJPEmyqfiIVtWpNztBoNEXWCleuNvmQeLiSVeOCVy
o3oYA1OK1K+rpKJwzrk3y7bcq8ZAWQI2Iym0ASp8smrtNXfN/uCohLYrgNTCHL5bSXUxXTHtgFoP
Q752HvnKnYcIAoXy7NIDNv6oDK+klNV31qkOmtB8tcoCqWudpEdpLR9mXcS7Ji17bx4cAoLi1dml
w/ClknPrDXRu+C3I+pLq3+wOELccf2C9QHBJIu5ucY/rnKw+Zvz7spOkIZmT2LdbMcyap8+NbbQH
s4n7fUjoBuDYTH6R5GY5lXmw6qUIiqVr9g53Cj9rZm/sI+HlrrUbAcH9uVnwR2piJzVBLIIVUV+q
L+Y+Kyo60Bak05Bjw54ysOlUr2Lxi5lC+Sn5MebHHlrRZIS9W7X0p26QxjUw9vm6USoPrtDrVFHd
m6aWAjXxxFQTaPj1jfg6Y89kllUWYHTlBP0AmZE4zU/aT5k3Sdsg0JQX4nCrJaSVm72IuJtvCZaC
OLLE7PtjVBqH0HLdgDZBgTvA2JkNKdkzJ6hfds5DqBcXV6NKuXH6o57XxSnLmm/1DFlSGWb//8De
/S8i3RzHRBfxf+fcgp/51+lr+/N3vu3XY/6k25T1hy5d0zRs29JNF+vY3+k2vqUQxFhIUQ3JN6y/
s22m+4dj8h8KutdSumnwoD/ZNtOBvjMMCxGJJRxT6OZ/w7ZJ9Rd9Dh1imzDHkbrhuA4v7y/ClIxe
0dRY3Yau2soONqRqJUVj79jOmRyQ8JwUFnUBckk8Gqu3vZIGlo5bszwa4zQHRQNTE3Xc5i0SfX0C
sGEfpIWGfaAGOVPNxSLX3NvrKu53dddHuKzine5UUFbZKIKpEv2l20wfGUR3V2l7Lfri2HUX9FZP
tIhtD6REAd2jXdDx2cVfKQN1Dp2ycf8uxSmphZ/Y0rpkdoDkmPrF1YnQJ1c/2XytB9lZhBrxJ25a
4B1d8J/kbF0r4LjCMGHx8i+SqCKIwAHQtOmDZbEd343V22Lq0Y5c26tjttqOIZuQBLZju7CF2V9D
PWP1OISFZdEol1/0qMWSPFi9P4bxerGX6FCu8lDTGnDfEqmwWxzXc4r55Az6elR6T0RPlz2KKPpi
h7nxgj0Hjs25C9kJn4uVxVFfXgcCqjwE5KQgxdg62CVRXZoqPDtNm3prpH9edbLwy8r1V2G9TJPA
FEq36QvY3Oek3rf5vdna9WnqO4LxpfFz5Q7lp6q+GrmgNXpx/XkZukAUC76pLvkyVLskYn1Ls5ba
4cKY/YVwmZ097Qq3r/dFUege9QqcQ+/ZVFW+WZNS0qb9C9Mo8YcG7/1eF/1bISKWUyqqAmuNLjEj
xOhEPywto/kiLAACYvHUjuLJwjRO2HuGCBqvN9BK5e0fMD1dGXOmzf/yvpDGnavzOupm5BlVcY+x
nagS+zUM0Qmqzm7IaV8uVp2spL40P8gtILyugTnD0Ff7Vlo8xjyRbc66l6ieIBXSUQaBPVCLIHzV
XTiSuxICpkPmvowJTQpJqKP6o1BkniD/8qykFjcCSSecQjgoDBcEpvq3ti4ea7LRZrZVbMaoJE0J
9iaSPPriYpNYavtaa/5KUkZumk/Zkn1prDH1SHV7GbJih4E1R54a+rO34jDza5P26zDD0Ye09kjy
+OgnCaxm+MAO82E2Q+T76Qbg8ZePA7Ydwu/9bmAfUBjUi4yC+qMGyfqgR3Qn5Eci+updQbdaO1S1
z22s8gqucbDuGURtknu7UcehRvfoatN8GvUsiIoq9o3ZLA9mibRMYQfyan05JWn0amNG9soefjfW
i/fUeXb7+NJNDhUirvEQSo3hnX6+oVX2/ULjW9tND3Zb3FH6cgDBfrG1pX/Wwnzvjg1b9DZ+M3Hp
zVPybnBDKorylE/WMXRWggSsviFPg1Lc5WVZzG6Xz0jBZea8UqmlcmiFHAE/teHJoc/hBXS3Jquf
9k47zNQuMjPdSwsirVTTuAGwE0QhS03Wjsmp/tbmVvhoXc2ckCrX1K6KRWdfb2ublmAVoVgVD4Xx
cZmY4SJ9fC4SSo9IefNGleIAXoTj9eeuNJmqWjh0imECubWpTHbzRMjKfGcyfXiid3uPKC5EBIxO
uzKp5aGoIia3hdVpzJ+dxpXYgHVfp4J+H2Z4ONTQr6QA6A/uuLr70KXZeKj8MIlfqrhZd3lcvnQA
CV7aF+95Ghp07kWkg8XGd5WctWI1ztNL2KWA4lRdlDioNC9yjUemtjxwl+k6Lk/CTC99aZSeaca2
XxdhQFLod4Lak4At69sqNlvZAIMspPKtIaR+SJaKeR5OpLRBL5wCD3tN7nZOQ+mlFmuxn3gBZtO3
mOZEexFTmu16bf2BWy1Ats4oNL+lhkVol5GC91nOwYwYSJYheVIzIKhrVCNR9w73DdXaFyGs6FQP
UaCKt3Zb+IUxDxfdmGtkgAjAC7xxx7VKLjLJDT8LU9fnbMnuSI/2DdLiTrkzHqpssg6DM5Eu67CO
LmCgARsYfLhYmrzC7N5pEClw76zahb2edknyzjpEo3jUSsu6IHismcdLjVo4srFh2XUfogdO3lbp
sZzWa58a5VFrGdfmRb84RsFotlL1FFFnGDdudqdK86M7rOnBlMq9LGNTH03Xvq/QfHsp9BZIk7SD
pJf2r1fBtkW73F5Ps77HKlXn2xdFP81HTrRfr7KMs5lggz45UEVfrLU4j0tjFX9+2iQ2uP+b5Vbr
ObLN14oAOXDh+LgYNvOvFE+zyU6fnKcxzkyMZ515vn1WCsM8S41w9D619KBax/eCnLg9XFzjifTT
mPO/sMmHvBlW8HNZE/kgH6NSbsP2ep/3izhHME8nEmr9YVDzYdJW8kx185fy8r9Sff0vmhsVQql/
Nzf6VVn+/N4n34d/0nj9etjfRkeD+RAxlI3Q1DaFs02Bfyq1lPmHYjzUdVM5kj2cjU71b0ot8Ydu
weEhx5JiE2r9ptTS/2DGY+BE+KWQG7vGfzM7OooB9XehFrV2Jps5XSAnU5aui7/MjpZYbJeoyvHY
5joJJSFnQNTcEUGV+DGgEldn/6nX3tEnPDs6t7+6WvFXDTNy+xRXWenQg51oncOlWn6sK/mg984r
oQzZOSrr8DI27/OAZQu5i6c0+5pUnMA6VKaO9kalo+tTtDZ7bsT9W40MSzhFDuXiEApgg3uWdCe5
Q+otxno1YsKvXC3hTqu+dnP2QbniKTfY9+vRdM8MWHjqEYgsnKjwqpk1GjXTDL9Z34ribprw3Btf
ufDJwamyQJ8/cLPaqgfkk7s8j7n72k505K7lawuEHrf21bbSb8Pkcisj/LMN7+YeEhEhaWaso1/3
xeoNgw3UNbaf1rh+jcPqeQxJps/bw6LPu07vUQaH6k1SEzWo7H1sefG2VX/Kq4S4MLCPueIwK5vp
prYurYUetuQ4ZRGvOVLtJ1ntNkETDS8YB7tdOpXX3m139OUcHFLYqMD6lI9kBhuT8DOqSgOiwMwm
3WHSOVGMm3phV5FNy0PS0KL+2sWb1hcmoolsZ9rLvQC08KCNQReyI7X0Hmnmja83vAYKH7gLpflR
J6CCiE7QZdvZ1bSKyNn+Eqr+e9jyuGRkYslTzadZ8pKUheXHoSBi5XamaAiX7PWLYa9BKtt6n8X0
rmdzdAKPSfwxk0+rylfeTnHcfnEqCSG6vdthp/2Q9cdoy26sCZ7Z4Vr6mA5i8Tpy+0BZ8qcuAgBs
ZvhrqHLCyLysLq2TNTX09c1eJ7k9AKJch5KJycTlNdBVT4KEzRu/Rh+yjlKQUA3Odlt570yaffK0
PFZJdE0Upw7/COToLPx4HSkilfrY9s54cfPoe5gT0dO32IIVZuskuo8IkOrQ+uJlmryOEEQ/LlIG
gd6hekMtj9pofBftd8rXtGci/QODLmFCXGsd93WAWSP0rfAsQT72rVLJke6LyWlNz+x4rZOlTmOo
Tmi7/NvFErruTAcXcsAGbG3V39GSsaVazKdi5Jppdfe1maOPYOnXLOH9NThAuvU0Jq3whRE9NX2Z
7LMlzIMtMyBtSv7Meh+lGCiWsJ5PIv8+M9LWdTkGdikYEvuWkGN9Gnpfd9VVVKRlOmCsQ+7+DHvy
mIrnWiBcKhccIfo7gUCMw2K78Brm5hj0hP3VdV6y99nFUSUER6UV1UdrOsY5YV0y40rQPxqbGiNk
KzIaWhnQviknThE1MvkWBe9VVLZbtVH0CWMwCEplj5ymmMXarv00pbbhaSdQZISTOZeYxkXnO4Qv
1MVdaHI6JOarchntxzo7RsZ6XrNvGTfIzMFr2XCsEXq9A+i8y9YIEKrLNaFCYKbT13h0SEvxHcVF
00ISeTHVQWxKT41EMxMX4aU3yc7LY75vO+k306DZjLXRYfYLP5VtvBwH3kIl1atoTc1HrLLjO0zl
Lt2YSTPTmGGznpr0meJcRZJpTfnOVd0nlfG8tmKrw1p7iLvlzmH1zBhg/Kl+LGtWoGKLNmkKNLJ1
VnxDGym3rNZTAduDLK5wfTYDqKOsXR01OsQbMhk9ttlSGs+DY+Z+GjXDsejS2ie1IvUmggJ9V2zX
7CagXBJ1nVMWy6ptv4rKfRczXI3W5UEXUzAUNotXZQSWV1K7OJ02H/rIfIQ2PLew6KBT/EFu/NaB
KlCtUgl/mcy7hCob/p6qC5pugBLq5Z4mJXYOOipBDoRnFc59FF50NnEQreaLJvsdUfMSnBF63Miq
QE+zd7MqQh/tJrmLsXUl+AIQWVoItyLiicYSOC5enA/6YB0rh/pGWnsawvHY3Vckx8LwsV92VcXy
VuAFpE+IJkW9PODyknixxh2BP3owZg7NO9JFGSz20nzQtrRuDTpO1OH3TCg/IgIsiOv0x1DmL+bE
u5VZn6aegt1VZeu+YmN2aJb6W53p/M2d9Tpy8/VtM+bSy50FLSt4iOR02daSqBNPS5ulQUQFJGjB
i94OP+Zh/tDaufCoxmSxsKNHlf24neWze+zJCvfSFhWkfZjkFHM2sAWqVfWQmMneKSaW21K2p8Zk
23e7YQEEJT5MGu+o1oU+Ni2qv10TwZWFUnmsH+al/6oGhMeyOEBgfa4aTgPDyH/oGtdiYaJCjERx
KCSWnmSUJ4qhR4gFzaJTKb406WYM7kL0LtahYbVfwuGETJSYA2Ff10ndT9ApOOJYgcORBEt0GkNi
7RiOuE+t+k+ExG8O7Yd4H5en1SyWjWj5nAy0YtywCW3LujBn8mGUvWEnY9tyc8qvWufyd5UO80Va
fNWn7GNb62djRRg9c5/Mti2w/tOS4EeotSmhp2mBcJvIt6OvUsoRuPzOmj7HfUVcJ92DXmg0q9eC
v/qTzWLjksnhDjxakUa9J8DuGLHvC1oIGS2PWKQiNrdDvYU6K+2VDlCWChoPvHAQTxioYQLmeb9u
C6Q9Y8odO+7EmO3IicI9OtMFF6WrR0sVYeIDQq80ngjel8rLjaupeF9zGNuC8mLvdjvk4jG9iokj
36avFOX3rBmHMWFBpM71dV36T/gJATWqQfply2JrySdYPfLR9XjvDtwpY/Pe6gGcspSxQbNITJn4
W2L33uyMkNUtp5aerPq7jnrqSosJAMregejuFfo6Twnjuqz6p9uZ45ogSA5eF0dbznGJ8FARse4N
3OL2uHWzXbbKjbvuHqYx/JikxTGXFmLmqwstzIlEwoE1Uy02x+Gj2Iz0fYpYMEbIn5KDS2HHQjBC
+dOZDAhby673jR5+7QcLMH+Md2Qtg8Z4xOm+FRWjUqYxZtnZ3nJDQBo6Yex6TPe9IZ855CU2eZtU
FjH/+aGhufrSTmPnWUtbMjLt7Hl0z6bRHZy+No5M4J/jBplYFvUBVsPbcIwauoW7nqr8Yw4PFWvd
9tuerVh9heUBpaw33j5s2ctHHR9+fa13ax6UFGYRD7SG57jKH9JUzsFg6i94IrpzDUiCarLozhVx
506U7pIBPwCpvsPZGrZkwyQdzrcvbx+G7Rsh4T8dyYfy27SpEdSmRrAb+sLsBeZ0wAV2yQrnQdqL
Rc8IVLLrtETcwtST2dhdXNE6e8J9bWcSxxX+Z+7k1SgootET2/LijKw4KZvU8NNscA+FKA+QMQhC
yu21lBzH81zkH6zWzffN7RtNxinXJ63G5L3JDnuyOZZhlzTj9n5GEVdSuJ6SDhR1aLNLXF6XrNd3
+LcFrIsR3Sm7v8MYMZDtgHC3LbroLiTuQauEfjBj0z47+WCfXYlj2ZbzkV5bry3Ll9D6ac9l+NJt
QRqdO36vqna8IyVxvFuf8hgUrzFvrLZ15lk+2PGX2iGdw6SsOInG/JT3eDCalhPG6XRi0MZQg9ja
Ps2UYMSx8/fbV2hTMiZ+zAvGmr6khQ27a7Tz+fYZxgyrVNFFYXa9pBUc0izU51Jbh6DhZPXXwf6E
dLvbk/powupvO3iohsL7x9dijkj3KOMfxbYh15MZH/ivT2UmfRzozI4hz6O1IAeGFtpo1WP3Ukxd
EjDmZKx3znqoCnFHsqwGZYlqI7JK5Pl8JaaE7ZQbkRkyQxAEGOawFG8fuu3bv76c6jczCcO9XfVq
x0aFXG0QjAtYmLET2CI8Xdm0rVFN7UO7zwGC7AnQLqaWF8GEt7QRCVa6dYGmsC5NUdq/PgtlqwLZ
axjqt/+7/cjQhOeyW8+GnUo0SzzI3B5klzjhVFvP/tDp94Zp3YdTOv7EJHKpZ739nLUhrUgQK9cp
DNHYucN4mZoJyFLT7gjJ8tUqp5ek77RrX4AETWKmbBOpUaMG41XryMzAqxsdbl9aK/6JIq53kL6a
X0+6eEWfbdx19FN605hX/mIU9Z5KiShAiDt9oZz3QJIvEYuWQImYzZ+LAZyrHqAX85IBgfpYxnM7
9k3oeTyI9utv+MKfRqvfndjGX2xV225d2ph5bZuTBb8BaMLvTuzc1cRKSwNilwJyW4S7ba+aZAsx
wyXwastUQ0NykIxL5cEiO7+Iv39y7f3n58fCpgvb0ZGu/wUtcBcpFniE4dip+YO1NtdWMUyyESS6
ihRqT3Q0VAx2fA6N9fDv/3agl78CFRJ/GmCXNFzddf7y1Az/mkwQrR/xh5FHzYaxG1yMmOQgQW35
q9SPOvlcvxzU/79CVhYc8G+H9V/shf7XHGihLZN/Mhf+etSfiJVhyD9Qj4MG4frf3IWwjX/zFgr5
B05mNnqubTDmKd6j3xArwxGua+hC/aI0/852ij8s0yRT19FhVUHD/ivESvyze/sWRmAIw3ZQn6KM
EHIDtH4LI+hXs6qbYZivxGC4O6PSsS3Nkqr0eqY9KR4/IDIoT4OkXKZJLCfQWquliCGpD0k4vFAE
WbwWev4druRunN0YVKi8JjZb8Zj0XlE+FDrZ3KFcviSaUx9icoZOM1h/59YfJseZH8p0mR/c3rH3
v70R/8O1bYHp/X6C/0pZcIH7FL3BjrA3L/9vfxh2wjojTGG8RsIsDpMLNtXL70xQFrhcVN5V+IgD
g0aqQ9lqIUBt5xARMxtX2rl/Ys+oL+48PlQ2JYDCyCn+GLi9O9im7tuMtripHR5Vgu3QlROWg5la
2dYhISN0QsD+KTnqc/lcbcukKqrWN0Q37sK0HqFuy/5g07veV/F0aW061hf2ZVqJJjIay/SCuTu9
ZH03+LPq1AGbUcQwZYQXM54eQ01zgo6S0g+3fTFe8fgS7yzIuxMwn/aC+tM8lpK9ZxS1yX84pvZf
mPHbMWXRcFzhgrQ6f0U3gTFjmPulv0ZMxoQXxhjJRjbhUa8iyjZ036rX5awhdrqYiZYcyjr90lfT
D0dG3SFxG3HpYE1zaD3sJ1t9fdUPpEvhEGoI3Jtb6yW18+zZoCeAAy0+uK7D5BJanyK8aOcxt0Hr
iSa8RDOqa+mwKZmY9stEn16ziqQp7DUvM8yQDUsZJYc8rg1GbCIw5GzEh8YK24CLDnijcvIHTC6B
Pox9GjQG8X6LmIxXE/Vr6a7gFHbxtkRWgLYdN6ZVx/eZUT2Q/X9WdZL5ybJStSWs5yxx1mMa98Wb
6K+NNTR3ppm/JNs0848P7Ebm87KkyX/Io/gfIjQwsOsAs4CaBnj4dg38do4rpIuTVufdtbS+ZREt
5A7AMocu1Y4t87yXhiK5sJm37+dRJocMS7wdlvQaxZcexhyJqnUdeqnfJX25M2Pt4PaB26Au+/fX
Ih7pf7oUFfZoRO8A46wxfNhOq99epqXPkSSupiTZQ+vOaWbdl3ZhUXFAge8AYP4fnk785d6mb8/n
gr0TlGAbrnL+culT1bmsDSXF16DTjPhBM342PS5OTWOrbbSGvC49Vkm8QO5LwwXl0QoU2O5QXVwd
5cYg9Wf1bC5u9NabenHSpw1ZVN9STLc5frA3/BukG7YE8VWhXu46NNP3FSEm+1psVlw9tO//w/Hb
XvDv9m+OHpyCJSTjir3dTf75AEJpJOQ+FMnVkuYXAI34omATvNkhKbQmuMAnGlHHXmONu26stTuS
CPJLuw5in9rNc5KIKBj1eNdv23jEWIepq43H24dMuj+NslcnM+EShBcAJQXSvcxr2ftd3O4FU9Dd
aPDXqXKd9tMgOaua6dw4LdbfYjQw7Zg4D5NG7ruWVDtdsdsI11R9dDf+PI7ZJoTx1SBXEqQ3dwDx
e/8Wpz6OdQd9isnpFt2oTXCWvcsWxhAz2u+aoLtueO87Pb5qLfKtkG4Xcl2oW3GcTd62ZOsxsvPu
ElaE4dSyL6///rhb/3oiIUbi9mjaLhSvktvN87cTF6GvBQMaalD4fh/OWHs1a3pyLFDSmEo9wjmF
TynFFIh4+ZEZTvrTLEgFo1DpKxGHBjOttB9iLdVP2aSNh16o8DldYAmS7WdHrPumtvwYhuwqM/M0
Czv9klagWYWzxA9ZvCyPOGJxe1g5KxGNhV+lgbLTrZ9l41hB3nYuHYSrAnZdHtMaQeuasUPCDKKR
fW+8TCKTaB4beUQxOPorMMRRs/RmX8pZHrGz7PDcTUeqhZqdpNHjGlm9N4btZ9jq+iE36xbb81Mr
uvkj6H1/rxu7f3+Ahav+5dQ2pcmKYLvMOpK7yhZ68tshtlsn0VuUw/eUAiU+5LxxcZ3BuOjdrINt
JMYhX23nePvG7cPshKHma9vPtJq2EIr098cYofad7uX2t//67UcslSKpvf3yf/y2EaGEP6qlDn79
3tu3Q/QEmv/bT6KQ1fwycSS4ocu+a3tGbWoxhYp8/9sDb9/49ZS3FxgXekhPlXz79X/m7RX848kX
N+PNgDjRT11Mc/z/9Df946f//L3GBlou51+vYXvE7bPfXuz24n69ptt3fj3pUBcP9E4Y7TgcrN7R
Lzib/3wo+0lH+3Xkb9+5fVhuh//2qeSSzZprzD3+YIzGugtBEjQzvCSGcI9WcOt1Gg2WPrrhzV2q
1eG+H6l+mphj30ZrfV9zesyX/sOiTe9jJY0TpvS7VK7v+tzbmN+SV/DXr/ncrwGc/rcajoUcb8IP
JuVk/jxfBlevP4SUNaTdlpTcseVc2/KjSBhX6WW5Lwd9l7RGdBjK4sINH9mPkY/7tNR2pgjpcQyx
FFOoijCpYUzIQnEVYmJDSm68xu08AgFNgIZ7GtCCKaSJcO1R72RK4lSVOYn28CWOPr9MJcvoMPI7
EvSlvp7+ZDpb/UZbzV2RnFGH+N0k7I+dI6528qNJx+uYqZTQ/Buj0u8zu300RvEwRKS4AxkqjyoA
WBmb2F+FfrrgMghK10kOiFufY3PghmSPVFyOXyTdmUVbBdZS1zCFjm+ZnTw0Egg6lWhJKhcOxKlT
fpnj1xpZnFlG5m7W2LsuiV2PxJpP64yoxzHPmamuUdTFFySE4B4VFWKWOxxbxEQdWTZ3CB4a/jv7
lIW6F3dj5hv5/CMF3RSAZUFli+c0au9dEsSC1S2e12iTbnQ1aVZdfKDrQyvD19CtwyCaE7/SJzju
8bua56DFdXjo6e3czVVjPpjyS9bXfljVJpFZCMRi4gqcjrwfzS4PAEvGpdJZGY2A+2VyauutNeHS
oqA7c8dG/qG1wRCTOZES4UFsCMcBDnhNZ5oh8+dCldo9pP9uqaR5rJF1Y9XTT4tqukCbOcFKh+Cm
sL8rhmog88A6zTHSYbn6SRv1RyO1uL3HJElawM3LSIF4AyHZZiVHul8X8jhSwSadHtB1SJluCpbi
TH0wGri4VaBvgnghdQLDgeiGnVorxcHXZx+p36lVmiBbX2OvLeZ3NWXnfH6TVvrDroY9aq5xZ8mU
EK+qvXMsda5QRkELN86+mQZMAeM34Oy7XLNyX0uee+7zHnl/d2WTvYwEiqfIRRNZZp4xLQK3KZ5Z
49Ln1tuMbephqqVfExbJWzY+to3dBqQ/fFj16iU2UY8OlU0oYVtfNUsMuwpBFOyvMd2ryN2PjSQj
ODR2Y1q+wnMciBiIgg6CBqmdrEB2ctiuubS8XrK0pmv+Y5WjA1bbU//R+2utk01Xot5ujPE6FD3m
mkm/i6hiqluNjJbFJrBOb/e2cj0iBAVODCc6T8ayL1P1bdQi1HVtfna67G0ZtIydXU3YoDDPS0hj
mpXp5yISlk8nDRepHT1JNKNcWmiMwq8FIGdgkiC9j2Znz269P+tLjbI3Wq7jq0rzB6innc6C6C1T
GforoShe5wzTjlra69BJ4RegxV5qda/NyH7QWI07TVXw+YpLeS7r48p86dmE3DBs7elk+DDZUUr4
ckXGeVdggWg+cw5BvZDfczSzLQKhgCJvptXgBm191hyO32yRkFLXBHnKKqGEcYDpn6l4tokHVTnm
NOiIF6CjyOO2XR5HXSS+IJw3oI8Qw3FTwUJ1ZaAl6sJ26JuF6wHoEUjTsteddLQ3LTFZ/ezo46jk
ga0Yest1i8VYqXNP7+eGel+6E3GEzHmQVjEbpWWRF6tknczZFa2pTJ9yJ9mNYukeYemDtJWnAfaR
N8BsDyhNs6AOB6zhvevuV2iBuU8rf+izL9k40pCBVtO2Mz/vP8akF83ZALWi6N9q56wN3KG/LtZj
1WjiNIcdxExtIylcZyOI7aeeJJudubBp7Av30i417dYu6eV6vnhzrpsHaQweYkdgWIgSR1wKtJtu
b70ken6IWA/9uM0iX4YoTkRbvJRhzgTay8FnX3QMceIfDOvL4I7Ey27RPCV2DOHcqZB3eO3jE9pp
B3rfzYIuWV9Eoyr+uLnxRUVHwGh+5QIbD/mQfMhYOP2l7YSXieYQM1WTfIGEdZJGMGfRochTb3bB
F5d2qKES+LJV9VuT6c+bLggHbYGrmN7b0oU30Ez7U9vM15ils0bHPYRi2CsFi1NteY0FmsKEqNL9
lFHjIhPtMKeoNkJtXgiqdMqdnriniUAteBLzxaCmHACnYgXA4h1A3rwOGgaLxqAQqtAatXd799KH
tXUAmHhU6fySjuuxquJ7fQx/DmX20xgIbTBQz1rriqnGmD/pm5TSiOlSTSTce1LHqPvm4b7pozaQ
E3ruCMVcb5Uf7bZmkeYkRwGJMqJl1xRb5FwWd53b7llgktqUdBW7x2UJjU8CX/3O1eV0GSNXu5Yd
dTG3n7h9uH2ZrWX0AFQ8X+g2Gne3h22PNzgw352I5x7XVXsmsXQ+1mOuDlEWpa9Jr8PF8VTdtNxj
nx4+NtxP97LQxXlylfawaHkJ2cDvKJ0nHJn9NzvNkqCyNh8Kia13+WCGAZIg7fNYtLvb71IrZCsO
e+dJ4Hw6sRUrDlhbqksal6SR/B/uzmPJcWTbsl+EZ9BiSq0ZWk1gEZlV0HAA7pBf/xaQ9bq6r1kP
etqDhJFMkkEFF+fsvbaXf3tgj36bhXF2YZ59aDbcQN/UxIWyS3/V9HjA6N4WXxrtsuWufPRIRCAz
PadxN7J767NjPE3NY0Pve/Xn2bprCn/vl+kBScl1Xb/r0AJPBH91O4NSy2tYBR/O/HfJmLkigok/
xhag/6BHONFa5VyjjCmjsoFYTlGO4cytfw8e+Z5jW7fPLHnONLRRONJaPXSdYTzqLZzZ5W66/W7Z
lf0zkpy7tpKyuY/RYGAoRNPf603y5pn+23JPZ7JvaUHWYhv5wzbxZpaMJqNbvMk0hFGEaWtfZSE2
onaa336UkKTlWulz0BDYbY6jefCUqz3atWmslvdCF3oFcUj+DCLAnjr58b31RIDPPIQCpTeKHbz/
snxARl4/MF3V77kDo5fzAFBxVjc3x+vTjdDN5lvAXlruWrkJREkhnKcqC/ODK+zuAN2lfkI7xTc7
f4gBq10/9sNvzSGMzTc0wuQtNztrWq5ta184b2EQPy93jdroqU/nsgEUz21TOeJc8Lu7NVahsVRr
7W+VI26eP2/d13o0emX3hNFWHoD1VgejV/oTztTuzx/uuwJeFtaJNuI5HFm4m9YYq4tEZnZT44D1
Vy/Er95+JwLd/MZ7AXO+a/QL1FB1M6kO/rlDSUfLsvOfNEFVp2nI8TqN5vTIa1yHcN9+BYL9ZW/8
FC75RrbdE2tn9xboMSPeLH+iWA84vn/pCJk3OQTIa4iG9tq3brGp09H78UnbWF5KA/2tVV5w9eH7
XY0KvUghfOZk/PC4DQ7LvVjyOTgt4+omBo2k1fkOepD636P2tLweF33EGmqLfsvyOQ5dEhTRT3B8
uo663/yHihgVjxBBeBsrI73otRdsSuX4Xx5f1nIP6hA01/2ivjN4Oud4NMEHiVF9yUH+eddOAMiF
Tadxx/Q1t+o8QvIY8T5jfpXLc4DNB79jlfFD5DvFuZiHpnlz/+kmgrvyOibF12MGoYSlZvmnKddN
Uozy+LMc293yXkLLd1Y0zg4JOD/2Bng3u6QkkdUhoyhFZrE8j9IcY1V7bvZISx0qDnPuzoUa80FE
6XF5nhhGKgD8BoCZqdEdxg6zc1JOL5YHp+UedNtbbB4ieJzqyj6ahT7sgF2uW9MTbwIiMNy14Tvx
s4AggjE544Om/17rv3otG745eXTqAW54J+q+ueoxJQ1vfoBu5hfqks5rDr3uQGsN+2BMJokhz8sD
ieMetjhEsxPzeb616CTRGS9fl/+shB9TQMUP0ju+ug0VwMzlWdNsAlWrty9pI92jU+f2VmTJ+O32
LG6Ql6ihKXatHosjWUD1q0mBb3n5SF36NWUt6woqa7gbeYIOaX6ZXYdAxfGy51Za1ikRfoqigttL
7IW5VP1nNQpWJ2WqDv3gmG+TZx+WlyiskXiCaDQuZKVZDw44zj/P6M5c9cHL/cckdc1zNzJWL0/p
hrRC8zb+8Adl7MsZOYUrK/vQQbQtT9kN8bjxJ+LHcO6HjySmocly2aQRuxw8VKWBQULWxgPUQusy
qR4N6Pzehyo+UuaZ3kTpsD8jp5esZaJdKuxWRjtOD7Q5cFna2G2GqjFPSWoXz62vff55VSY/NIh6
/V0nZ/iKrqT781HLeLplkVe+dhN2KEVm0s4c2uxb6avl1bZTD3UYv/IRWSHRN2ZIjdgUT38+HQmy
pYkqyVgeejeCZ+GlzZ9rY7SvPYXRZ8/o89Ng5f2fL5B2s8lE/+UjkdtZqPNojgj31W8Stqe8Sc2Y
JQLzT6yN+vC+/OxGkJxfZrrH+oqGkqk7MjIs4rZJqjhLAhX6aFWqnLj1Nq+OTep+aUZaHQrLqa/Q
KlmalFa3d23hXaHoOzvfG6dZO8Cs2j7hABTH1LPUqtfZrEIZ3fc6PJYmaPM1Kz//nqrpaVSNfRWB
xJtXBfuSHSxTzA8ME+0BdeC0tXoXKL8EExkM7rih/fLl+TjVpZEY7Oz8OeM2wC3UD4Qt1tZp6PwD
KYre7Lvyrh4ag3Vkt+Ya8eLWmMzuWcvtL8oYhzz1nTeQatHaNLvu0LrK3MUe5yjKm2Ebd8hVJoWN
OqxRRyyHqDAR71BPmr+08uQthJXl4uBALGgx5DczKcyfcSr/3v6f91vuvBysGYPw52o7J0qX03l5
2PIEy+0oxgDRLBf/vZFhHKGkh3rhD8RvIf0BxYFIUnnrDmH7ZvLleOW5xHpwtXzbZeVb6dnUXxJ2
QLGm0Fzg20jij4IOFwviAh2ZiwdTtggw6vmQtTpr3Qr62kiS3MkIZX/qVcKHq5OF508OKYZNu8vd
b09h19ICAxpEA/eZXn+17dq8ZRIY0q3f3T27df/coUM9cwIjC0NiPiyXMiKt8M5bg/mc5f3akTMM
Q/9LLCiYeGZHLIcRUTSB2jH5M1irgx6RC4yDWanzkchInBFhZSa8TVKE+i2KrTuB4Bcvgia1fDyc
ZXJrZmhGBXoMuGBsGNK6e13eHNXR6gQxsNCrueSImUXZPxnutTPmsXBXesmr0SElkVK96CnZzDLj
AfCu+KwW1kqqjEtiYCJdblv+l8jqaOVa1SZux2wDBQj5CW5KlJ4bFgpgNIhVngmNsZUGG1GxixML
l3FKNSzf7p7l2IvEuY2omgCIIuy2wuxuNriUomVriYMXATPqq3/FWCJi4hUlAseZBXsKgWpuqF45
KMv5O3+e3WmAWizXi8QAdTXA9IhtdTTC9CBpGR4moy23EUMVLRb0fhNd643rUHJIk1zDRuZpa7T3
Em9f89jaZbvXYxqpWG2HvSm9C447LA0JIPsVXWgaIpgfdlPTvyU2gChR+wcRBcGJzaKtnOQU63BI
UE40p6YbKEKiCVw7PtEiiz6pqgTjb2qOW2NWUmlD+KuX8nfqhcV6kWOp2rqBjKv2jXDvOYSzjTn0
bwvfCatK8QfLtlz6g4tqtL7cqRhCnMpcGLeN9TYlWKRIe3P91nvQRB2fJxO3R5lW/rHloVfZd906
lwGy31pjn55CWUHxl24SI2mJqQRp2bpkUaAYXZtdNu4dA8cvWJT2hrkvPUZT96acdjqr1MrPwAGq
p2ms0TaOkXt1XGHtSPgggLCNnTVNSA9ASohJqkVxFQ6ABEaMb8lANr3H1IB5VrP2qAnI2W2dHfKd
8BxlrKyrOsEg9RLZffiQiSDdWjkJgA5hMU9aSZWRvwOzsqVmm0HcORngiqmvoBnNe8M4VEVuAioP
rqOqvN1Cl8w8B2JTW4t8L63svIC4lkMxwMaQusF21rzgQpvJeAx3/x4yzSjXvUBhqXvaL8LkXhHG
qDULsBDASfvmxtpWZgPNBgoi/xLGvO7LIe5zNw7mQ2wBvvFmFTjQFuApbHS2NSt/zmugIYsQrTNB
KvSWuCxqs38PCKW61QRWbaUV4ieMi2CGPpRrnCB/wI0LKW7o0Ka2VRdvFpXiclgEion3BttrgPQM
50ap9A5uzdkBO8Z/Od+0aAiXSxhZ0GF4GBhn+ko+DIBYohkFtFD0zNGa2YnDR0RwwJ5qzUNhJDpn
ImFUORpQysEyzsmCmHvYAC4x/p60GaniaNZaRRO0ez/DYFwMlywV8DbMkMWRxzRaz8HPy2G5qi+5
0MH8Pzrlc1f04rjoLZdDYWnOJgTOwhSCp36aDxX6wW1RYo5HXWuty0ncyPt5CRpGecyT3Z8DSqp/
LoX/6xJPhkofJOmGfB9ww67Rn5ZL9hD+71eX/9Arb1OkbnWIanwSy8GabfwZbNwIzsduYTYuh6Jm
HFuAgv/e5meEi6ZxZK+1mX2DVhD0TYr/I/ZJYmI4eIXXjAZ5ssaVP2OashlpFFuTWDtFPaw12xuO
U8dO0qiqsxH4OarjIio2dN0ojfqM7abeU4amBWrupl682d1EocbWH0NVWqwlKnHujdkEPzJeRHMP
VlPYIPNmbpTyWS0Hl9U6NI6k+PORtEUWUMQPqFLOv4rl7WQN51DIdl3XDqXlI7JMsm+E/umZnNsN
kXj94V9yJJptCh/UDGmEhA+U10BQT1aO2h9qj2PbwwmhS0g3AFqmmAIdVg980kzKNVskBu3C41Qz
S7345/rsQ4tCso3xyJYbnara2gb8AjCsOrVIiHMrZC6OTX7srYlQljCocheH7cuC6RtnBNIyHCyX
/uM2nAunmuBvOq78Llrk2dsKtcE1nYoUe0kD0VKAGadXSIC14WMVjzHSTHo07L1CV3R32YyZwn7J
yqzekS7o3wdcoy3b3G96MMWmCAA6BBlw5iIM+2Nfa6BCQuPaDklLCTjidis6uN6UXSxUPOTZyl0y
xDVxh+Y1ocX6UjjNcPY7K99kz7ETDE/IN4NbicaA3LUOlioNQQtsLrNRAGMgQkg9JtF47+tqXLsK
W0/ok/6wQnZWb6XZ06bJu5harAn83BH7gpiZh6JHs8zqvVCbuIgoKafzdsVzbihe+keTCu928Gvs
GXnfP3qOwzYKls4hdsedOWnlQ9GUVIld6yH063JtBrRumgTKAMWXDyMAJlPU82idYqt3si67GOjE
8HRbYueaObbfKprozvjmpiui4CXv0t+NHlbX5Rq1eJaAgkElT4NsLQPHfh9KlLmaZ3y1Nup3yzZQ
X5hF8j7Y9Xa53as6ughmbBxdK2vemqLZC5E6T0EvPpsxMhFFW9SUauUezBEBjDk5L5XuNO82ff5j
leD9bqNSvgtjcgjzLGkKzf/rZ5DCnHwmtgdEKYGuIkIJg+RRF6xxvW5s3j0XVpsfBD+1jWfChYYF
5Cbb47+OKeXskqIfnhSOIjKTloMloWybLGGPaT1D0ithfCutQTxQOC9Ri5uDrVqyk04+PrS029l7
vNVK89+sUSa4qrMrjZR2q4mYCJ750phMBQaxQRwau+TUcQjDlpk9PsZ5o61Nxx3X4zSClxtJR8zx
oxCZkY6rLtWRuc1CeW9iBMrbsYFk6pgHWeZ/FU2rAxCqqreA1LB1kUiKbfZMXrYQnfm+3e1YNygc
oQSvdtFzkHUHwBb62+AnJzyj8TolrPjFw8x0LIeuWaPgop6s3/A2OLwIJNcI5AnusOWE7G9QV1h+
w9bN8hCbY8ZUGCj52NRFC+5KkHaXqWIrJVKirSHbY9/U1Rua9Jk5l9/tKUX0NVg3Nyif6EyZL0ls
qRc3YWhIsaeMKj02QyvvJe/C9cbioCxVXpYzPXF9C0PlzhtpdY08hm+Nqa58ysu8vVpmQ7gU1wwP
0Z6m13RuvHqlWaTYWgSf3Q/akNvv3pDvm0kUP31AnS3s0ujW5QMpq9V4oS1K7duxcKf5DhyP+TB1
08VJqaMXMM3YsXiMfzU/siDNFcFpybpFWgE/r+k3SeiOj8TKVscuptsWWhl5BIhFypGGNkx8lz9X
Wh8mxUq4HPram0OlfclSAmE0fe32E92VuxmkdOCfReIlCChbuDWxV3MpgVJlRTgMNC2MbO6uyhwc
bM04/vJzd+tP8fQZBESdJDjvNsC/202lkxiq2aN6VrNTq62n5NcApN6vPPcvLcVpt9M6nDUsz/yT
qNSWgSz+RAAJB9iPi1Pf6sFjO+IrIrnPCCLrtXb0hAYiE4EZ6+arE9b/XF3+lw4nTVKHpaKAMv6M
AeFSDaP9YVty2tchgdjlfLVuho+uMVDcmf3f0tGnWxdHxBEE+X1EDHAm7I4Frk0F2HGL7E7Vsli7
TUSvNBmpm1De1d1f5CmzJs7T+MVG/09QZDFCufe9J5Kd5zaMqFe2NfUv5d5xIvtvXXU/gmbyeznD
7xHvFPc8YpWUBCXZ30S17IsxSz/6pNmhTUxf7WT41DOMwpwf/rcp/cfaN8EAu4LWTDhTjcWB4k+Y
wOHA5VA5DMsip0TqEFMALQVenucCNUGhDXZmiPaaN5mbyNOAVA1dfwf08AnOdjrak1RXe/I2iP6r
t4qRvUjt1851++eCc760bHVPtKhca6NvHPkR2XwbvgBUlxGPJVt1Gm3XIR5ePYs6fzFqnMGpNX39
ya31MeCfpEqepCaNTdOSLhxNVffOYz6yBo+5qjkxgKm46xrc5XpU1LfGoGKLRtbK+yQGf2XLNdlP
7odFhx+iyVDrxh3Q1j7HIYjLJWwpmMYHi1LS7F5N1o7b24eywy/I/Cq2msqcbWxSlyH0Wt7pCrNh
7MxhbWd4ZUVpes/NCPFNitI95RmZZ4TfeieVtdGR6tG0t3LnmmZ6/BlHwDamXPuJgdHtunRg7xqN
2mZkRP4lh9/20NODBbt+tTQYX2XTGTeZtm+DZoYrXxTOJW3lV9MYzXMeVQDb5/qm6zfOt/85CNzN
UjnGS2+Y+TlQhfFEym65YjTNWfmW1us0ed9pZWyI5lQYxF1zO2GbOxom9hGZpuleThTmfFGrY0fI
FkbEgN2Z8vM9bREmMT0aL0hlZn+w8PZ0vwSpeODhHVu7poi0t/SLq6eqsUD8K8yh/3yDysw3VmS+
EOlJ3HmQyW+ZpDvUyNre6eP86Iv5U9Gt5zpLrKOe5WRpgEE8Ggbe7s4ZnuJp0G6G6vbLNcfFecSc
Iq+E0SABmeAN0dzaOF5i/c4m8RvHvb3DhuZvI5mAHpDed48kFjM5S7E18bf1TSkaGXU9vcoB4YUB
xPAz6F7LOB0vbu+PCCqldrV0u4DGh0Nfq3RIWNP/HBqx97T2LzoZD30aIizUYHp0eIvPmhgvRJ6m
r4lGiKWGfG4Vl2lwHzFb3TkrYQYrvM64cou/BtCn65RwqwNtqvQ5L45NI8kZGF3vFOnas7QifoVS
UiF1zekmyuxaQuxiviMXYoLbRyRKTlREXJurZTMti1adw9w8YvwLnnNDQwCTJA8tHvLV4AbyxhDl
Cf+W92yrqvkdon/SrhiXH4q6h0PwWuhje6V44d+k8gr2FZ3z1sTxvgjGaTWERnWkaVxtplrCoyp5
rHLq4MTTvWZ6/54gyXnD7oRJknD5Iayrz7nz+J3ENebvtCenSo6s0AoaCLwbUhyrHqcr9YWT1o/k
e1blLyq8d5Un5mOfRT5W7iHdVDLV9/AGSTnv3RRnrDyVdi3fMFqdkqjASzmfJp2E4G7ivQbp5Pzo
gOnnLXz/iMS+ONss7ddhbCRABuRedRR4Myt8jawBdRE61l/hvKLUMJ8hgN0KLNfCf7Ss2sMe3nU/
PhOLS9gQ1LEMGO5oJA9TN/fvQ22jm1P7SvjytpAiYaoj8NqZkYR4ffpdXGbpxZHWs+3RZXETbbqb
WpJvyKpID1EwhLuc3gctfPld9DSB2qb4mxoNXTXSQi89uO+T6SZPtV8lm9xOCWTxO8iAFgP25Dr5
2S4EKUhW5B01PRcH6RsGn32LXGzS+ol8ucE62LG9wUCcvzswac9qxqMpMs8o5gY/OpMFSW7Fc+Wl
98YDNWF3bkB4HfDIygPNOsJOOBdG5O4NQD13s6WX5XafhagjmrdFfh48Yy8DxRyWRB9O5PW84BDV
t7YRRiWvSWptcx3HCXatrnwwU6dd8xLoPxlshXjbvCjrNVITsMQyeqzSDAQ6AtwtBSzjqahT/YkT
uMHrrOiM2sTMkC18WaTipKM0Wy2RBIxPncG4Eof7uNK7PfMHsqiZerTwj6qEWV404zFCgL9nxRGu
yLbKt3qZN5i7RXNuCEk9s1e+acTmjqHqXwcAbfgerSNrk3JT2iZlvjS2ziyzmN3kZ6zq9GFonfqs
Z9o1j82MSNFcMcPZoLBwxK4yzNMX4qD3dqHk2UjCo6EX2kMYTTAgQdZdc6ph701Gj7Js31S0IyGo
uCkM/DdwYSBKnfhhuanIDOS0BZyHKh9vlZm9RInuYTtXUAKM4B0GhPuY1O/dsB8onTyliaAA7Nbm
vhtILa+gAfmCOolnHFQMQ5pQ301nNeU+0ljqFM7epF3xZbl0fFPhfDluWz+lFaO9LAr3R69J+xFR
9JyNRMhaChsNKZNp2wW72nHLg4rU8K7QJaUl6JiisPOjptnyOXP4wdL+OPhBJN2VcCJKf4UFJS8s
n/k0KEo1gMpQwuB//lHtvN21vobIiFBqQKjtJ4AZSZJdxo51jmh8DyKXaL4VsmKQaCUSO888t/EA
XK7jk0jHdnjHeDKtUvQUNJi84Z01C0LKsHlqCd+DHJM9socoN33ZBFtXuM3BoYAx1w6i63JIIKxt
nNIgWSgi79ZW3styyCjtjmaz6pNieO8LxFB1GqUAPGO8LW6ABUfTT2Hc5lcZMh3bJQoYYyAmPFex
fsrCHnZpIasvKlUPygo/NEc7sBfvWFoxFKQt21e/9aHbfpkjw13aYpa3XV/soJm4CFJyDdlWl+/H
Al6sRtvnRQE2MQJ2Al2tYQy0jVtYaQUVe5u9elK8aEEmzjrV2jRCuq3Y0AQZVu6klVA+qqY6mxr+
eZi7aMh72zoqRHulMozrKNlmityrWZsAPEVk6/CbZN8G1v2xdW11Be1zidwhZkspEJkVNJw1RC0e
wQnvqqqBUlP4DiQnWtaBryLP8QomadrOWI8nn2RhYCtf0vKCt1Z4YPpZjqARFeHbNDjl7o1Nfom7
JS/vCEy2nWf2l3hv6CK6R3GdvTpxsoGm3V9rc+4GFtK4N5HtHWu//IBdZ9zRsZwJ9KuPVuuWr14J
p5dgHxoy9UyeHCqKFWnyM4wnle573wxfyCzuX0gCYhuS/aaFpa6aE0mAKlpBfy8IN0OIH7kohMDs
k9ZXr6fxqkuimg2npQWhKw9SK4CXTIzNisEDoCwwHxYYHKDgUhyzhjPOINiEWZMeWAOhih4GymcC
IKLX685LrNQdbFfxHUAVRfyFIKWJnklkytddm4nPsopo4HjOXxZtdrecseuWwyreCfZ16aenwhHG
lTKVfi1otVyR4wEYb7SLKuttSVnqE+DKuK1VnJxFFL4rasIHOniU+9i+U3N+SBpsTLVVvAAZbx8t
zV85RUmXnnVooTf6d6sBcwDBYpxbQ0fcRtf06PgeJaO6sN50YpB3yahR/sdA+2a6yAWG0cuf+8Kg
VO/L33BrXr0KmU7XJhPbV0msEKWNHXU9ooZDkASd/1x41TUGwEjRyoFzQJFsbMZD4jDSgYYIWb3p
kbWDWG3dB6j17AnkO0kF9n25KY6lvy1FVx2cSlAzZNbM4WRvmVaztap6qprILC+j6fyyKWmtRau9
F/U0nMK27h8SOxoeDKeKdgEWQDo3LSIiusmp46P7H/T8jR3fDatSvWmSFptdoHsrhfDyQPfdovIR
uZfUrO8eEgjlm9G1x671pKhn4GjUXr1W7Sbp2GSl6unO0izv6rbJGYFz9eQ6nEylJjbEgDqUtnKa
IiPFyZKi6gHOSbDH2wgxLhevxFBx8k3FQ40zZWvbAWOsb7y6ZMwfoihjwWCIGb0KqT8DQBk0SbgV
4RRdwVH/c0iCJjhlJTEwjFPVd1Fo7nk5gDxADIEvkJJLkG+QY1NGEPUzYn/j0WtFdtCTOf4gyvGn
N+xDEUAkrNoH334cYSO5jXpM50MNNF2zUSB5tbtRdFU3hnGOez37NICzr8fR6LbuCERBsVqh1G2l
qDi1FM1NG62sAlwTvWhjm/u1s26GyrwnDVAb3H7q0GmUDcde6/dyHLxtQyUVA0/pn8o+9ndGUj+3
ruefKWn75zn0YyPTqd5qLulvUybFJdHK6VmmL4CA8k1kJP4e4nrzgjSEjbwE26kp+btwkZnYYzxt
qn6oiCdArOH6sjigUj8FkKYenfJbhkV0HbtFDDq29z7hxAz1V6tr1TXMkF4RwagdNSN6GicN4I5o
3ZdRcb4nGMX+7Ku7GN43HWlq1GjgVPMV1N30ObjsQZ3QSnfLVQQi5AOSfTlQIljpoowJrjLse2WN
NfLSCRaIU31YUlkPff+77432YZIRVgaBGqilBHtlL7nLDA8yWj/m7E6DeuOjLoGbEr6n9tDtsl7X
j2bSPnCi0ck39W4TtuhF3Sb09sb8U41FtaK7A9e9q+U27OYGdhLa52E5DDeqPvVJ0VoVqxg5D/h4
8BWZqd+A1qtN05dQZ/t6jdDY+nTr6VBMlvtYuxgHhDgKYbm/7ShCV9ymw1Pv1RdWB8GhT3TktiJL
X2kHBrdklpPD+z05DWtr3w7spxIUZ9VQ0wO1fSooRzUpjIEwRQtpVS2wOZBikDN/J3XElieRtzzt
bVAJcXc0KKicvLZbWbYZPKGbTtdGFtuH5Spir27jYc19mHzjMlQlmrWugQTvc65Ymn5FzQyVZKhg
5465fhV6p1/z3mRET5kSDSuSz0P7WUBueoJnKZ8FS2QtMj9LV9dfgZrhktPKfy4tt2md36ymwtp7
SkM+ienq2cqDK2WU7nMaKXFVY4ewiYzIcmgCdxUJhgwDDRJm1JYWYjR+URiFVtQMz0kte8roGQYA
F8Fy2xfN3ZFmskrzyVpPsnNebR+x5kiY4AdviVjBJBXfrfJfmyh6TDjV97EzUV/U1UM7YT+hzcK2
XYXutHbiwf+ZXbJm6qHQjiMoGzqaJ71EvEM1LnyxJdppM3ZPXpwPN0vHbBYncnYOiPyIybY5mboR
nrJdbtn9Jc07sA+qhf7ipGjjK/ejSx1vJ5T7u/eo/BptjvLFRIBVQxZ8ooRcrfWpzD4RLr5HNCfP
5cRT9OzGj65CniACLXpk/ERun2HjI3PIoUZJqyCvh/h5OWgj0ePRFHgnsy/qzeQF06YHB31ZDhBa
5L6Ore+lghujszQ0GCdV2/5lMkQe6+hBMXodQOy1h5T6K/108tlClzazpYGjptOGvNrABZnUkPon
o9ijxKpXdVjQ1O1URz8rA8hr2BS2laf2eqpRf7I1Z+/S+zo4lH3XWUMbr44DtkB0Jg/+Dx604FFR
4CKZ3S/2tAPI15LCWguIkmTfnJ25PFzbvfn/N9uT9oKJc+//DoV/+Kss5Zh33//BSvjngf+D97T/
C6elawcQPC3ddwIMzf/AEnz9vxwjMNgiuqZL1PxM/vwXlsBNEDR00zLgyjvYNOWfIGao8Z7hmK5n
+AZEWdu3/1/wngYW4v/TiQsxxLYtywPLYHsG2IT/cFznBQXpotLHw5BXz31KYmJYpM/2OIImjteV
JJMv0ow7YX5UiHT86r5pS2ri+pp+i3MIai9/qvD9SDoWqPzsfTApWEkshMhfJy/BG4jrcvNugE8g
H3sActtCU7gT4wHvOriB+FJ0LmYJGNH4QvhnRRGQ5+Fp6EE0B8Z7uSCbF3jzjHHGTx/vfMjO5ox4
tm/1DHwWP+mMf25mELQDEXrqSUHHYuxu7RzcCqgzJvE6Q/iLMWM/epClZBa9B1ZusB512lMbkPfW
UBY6t1K9pvFTkjbVfgwYdlRKjwhYD63aZm8oSapI9HcvXcQaRriNx5qUwyq42MJIkUXB/dPy/JRP
8Qi5s0/2RUd1rnYtwnuJrVjpJW7iKCkpaqa2DgXMGDdTnLlrXRuyo2c2P9aY/B3Tn9zQN311va7e
TqnerdoRJGCX+8eioxCTuAC3EEzRe/HTY2LLa2Zd+0GR52xDTohB8FhlgBXMnQBJ2Z6PJcVE1Ri0
9XGiG79tgiy5jfFI5x+REMDEaxLZ6my4P4jCaPJ2NqXjeX3p4bUZUtxeDf6dfZP32VqnKrDpAN3s
LBJmbDdEhDnWihBPbD2BwobWQbAgksTR9laavIMKCejyjKyWI5xC+CgkGGJIkZMnXwA8nLumnw5B
RQYyHG/fyVa6BkDUEAyeDvLUyb23gVfcHdvE+eKCftfgHKwV7YIpz7Ujis67I4R3gF9h3gJm0EHY
n55RqHsYVUy9QXXWumKDq8Y4aDot6n6CUy208SVs52SOAV9X1gNynhxv1WfNMY8oFIRt+DrM+mkX
tMaWeLuCNGJrtSsVtgdI9/3KpGJE2jjmu8xFU1/45nBo8xl6RhAao//vJhcs9MOKjZ/s9tTidpAt
/qqzuZEwkKxMp2BVRJH1pPxd3GveMZ26TWOm7aWUEag5Vo6w+HPjwkPqdYCUao37gtRYElo3rh09
tF00bfvBbI/0MppN2nlfKo5ZZNPDW+WVG20lbhXcn/rHgCRk3UHYXJOxetW9+jeOMB4yyGcIv2BT
ZfhVaD1E9/J5iuGLtWVytf0IU0RBynCWuVsQBfrG6KyPoMnhaekEC0SoUFvZHJuQrUeTV3KPpOJK
rXZy6dUOQwmH4hmVO+vesn8MNH+nGzUKUNPcyLGI9nkSvkS99pdP+2mVDT1GMmckSNzceyzVRjeu
t4WiFlAZ5d8FmQWkSinIw6HF7wUrp+7tfOgaF8dXpOU2BiIbybg1lvLMiwXLP0w/CFZPokwMkMHA
HHPT+8HiBAgrqO9WELzQBLnIhtKOC6INbEIBsy17DbLm8t/cndmWm8q2bX/l/gC7AUH5eCWhOkun
nbZfaM60TV2XwdffHnitJR+3ve9p5/W8YISQEksIIuYco48p1A9WDWCwd5biKftqzOP3bJJqtjKQ
I4ErNU50cr7qHsVCNcxEo0PvWJYl/Rw2hr2NbIam27hc6v1Qwlkcab4UjnUJPWIQih7t3Zxl0042
1ptwcmBXDTO4eWwOk4sWNKQGsCdQ6oWxHQIiN0GExgh8r1sJkgEwehn87gRRJAgBIgEW/MF6ZT+1
Ihrv6zkujqbNxciw3MO0JMeugSorDzNC/hKVe+efqqI51D6OU6xcFEY1hMlbKgGWZ5rH1lxo4aZF
UHjNZ9ubut2Ui+ZQQWhvdPFa5XBIehjv+wHF+HES1D1sw26Pw5x9GpGD7ICOofws0ykYu5NssBHP
vd19WiwudFP/0qvufjp5EfnmXC6WIr6MjRFuHVHQ+LSe3NHcTxWBS6AdkUWn8mOdQ2+j4+w9f15y
WkpZOCzB4p0Y0WZIceztDDnSnSlIE+uRgXc9k/ilXzG2gpg4T8RB34N4CQG0RdVd5pD429vvjbpc
+4OAn18Q5Fy475pvH01ysA4akRkbfCZm0PUUMRt48Vv0Y5qDIsi1v1tUlSlHEyQfplrQusbOcRa5
aarkbelFSb58+doHZFZvtNRFDRRhKhEGvfrQ8U7hEYf8G5i0JuhFfAAvg1EJpmBE6vvGV1zMmC64
nS5cYSjEReJn45SfMpsLhoQvuBEtZjOjJ+1dYSMGmxlO7EPqWbJns5KcCr3pb8NWfBBmcmfjC9yA
eh+OWsnvmIHIYdQdoNwlo9FOzZoHubclaSSiwKfU15u6yJhRSZzv/T20u6emDXGQmcy8fE6i2jmQ
CPGlQaUBE1DG+yhG+KSZ46nXJ3mOTXCXtuNsptz7oFdGvy1cc9nbPTPbWR9Pi+eZe1G73IpzpvEk
FLC+TUo+48ipDk3GwMMJoyea4qeSlCjc4E9zvpwqCnzEfiJnh1P6dVRy0UjTg3TI+K/YSr9P/2XT
zAWhCOK+8Muj1mWkRBmG2DBG52vuMfD40/TujYynW+9gpuG3SLofCUnxNqJpg4jC6llfSGlp5HtG
PPaOXMSEr2c6oA3a9VH2jofuNDgFLWL7NZHeux2DxxjaT0R5H6asf8SF9RqNi9ylTfegpVcuCuHW
cHEeOulDyAH2JTBsa7jTLFy3miPumgh+KBURLCMj4HSuBduBnjr3Nhn0dL42jDYOeR2ekvFkt41P
+PDkqFzwN2zlBRMSDV3UGVjj1agbhiNWtB/MNEKrKR4wWX3KZIHZeYab23Ny9ULcVWEcHVKlTNJT
8xRV1Ws7qARWrm5bl3ZsYnRwihBuC5l9N7HO7jEwPUB8/rikyB5TsMdb3+5300zlPOrlgZM7wOyA
2bKu+d4HxitNviMi87lM4o9l03zXRocIrRIbYOgcIh+fdu69AM9IyYF1D6EuAwdp84aoK7zqWYuy
bFMztqoFdpLCLvk5OYTWhinCS0w3kQfB5sidPQoqFcK6LqaepIQhL5hRZ9g8cX04/Dab/BRGyPnI
bv99sW5zlJJyfYITgCGng3sTcfVfCb+3MNgWO9BJi/YUQIFQq1RCoroQ7K6P+XHmp1G54v8RVi6j
kwN8hb+LUUWe0vpDkUG+pL+ibW6a1lXYunI3b2JXu56c3fof0XoV0hgqye+af7tKfmVfnjqLaeW6
fdUDr2vrYt2jG5p3W0Um3zata+t7/HrP29sZdchdEuhMjaLrbUkdca7GDzSF/JPjmtmh1rJ7ID02
EkakFud1B3eR+iHxwhOOiL8DeqFWqWzJ6u8w7XBIIX1xz/qVst2qvNJ2jdVeV9fk5tvij21r5O8f
28IEg10n2uMf228PvRAbcpouHdctLuSxysisLXJIW7VYU69rZ2LSuz62UBLntfSDSX2jt681jQix
zNdY1PVrhnPQLoz22clB614g8goonLCNUgmVb8vf3V68rv3xhm0WM19x4wSANyGqtwUy37+ymtdt
SWcXO1BDcrMewvpWv0Th6xv+Wo1C59UkvyuYVR7noLJe17VswRsKx6lQN5Ph+6rI95EO7JZp4tfq
lOQLS6XQJ1P2hOoypVmQioQIaPW1RVHDq3+tr5996nA1r+weh/wap9yrr682ySJe1xxlElkXU3+X
ATY5mYuFBmpNUv61GikRcu5FB7uBK9y6/esapLwuXKJPIPqrX1RpQwjxEiY1Ru3bWwS2LZ8Q6mQp
SX5dH65runpojWmDeV+t+mOaMRPtg7B0naOoqy8arJgLERURRjbnKInIe2TztsPX+mLTuCHlNTB7
+bVrwgPhiPOz0V0tcNrPXkLYXxt+bkP4C642JUHDUHqfUZ/f11QAg4T+R2nVL2UlgOR6xVMpaiyG
UZkeYlKidtUAp5jrJZM5J5EB2ZeMPOiJbSzyajYxOX+bxsuxeyzOu2kYZPeQVisy8kCNxRVnshnv
myE3dn4iPFKuEMkYM6OIKNNOXjckIAW67DINQvnSwwLES8Ud0iF6uQdLvqmR6Z9Dlz4KOYUPuj3j
HtFpZs7jF3JAkz0pxchkseUEKbbGXRPJ7OxM5U9+4S8WN/pT6zMv07QkPg4YUPbFMMhdPu3isu8e
FaVqEzpOdJI0o+98LyTGywdaGo3JvSkYEaLzUwYBquLHzCQ3aoGvyogCt9aadj2pc06unqp19bbx
j33WZ9cw7Nt+Ved8aVuv3rbCv1ufy3/Fhiu71zKi7K7wLgDBIXfXQ+mO8AYRk3r4a8G0hAZhxn1e
+atSpjPLFtOKc4r1g1OjluIm5NPc4Weojf7jrC8KScN7dMpotK61yneUtct8cmYquH8/pxT+u1HL
ps26rVFTfBAfRGXxwkEtbm9xewjgXW5MiXa9S0xuZdCTc9Q61N5Uwm69upHW1duCfkF3mJzpRC42
sFa7FLt5Pf891O4SnKyagsJdUNtuT9weOq0/5QCQoxqIkPtrl/XZKJPfTKQwXEj+fmndwU8xGOdt
avV5rZ9LSinzkFKer5EJcEY7FnAWw9uvAebrV+Ksprz1e42KyicMU92NTXXT0oX9aggBGEbXzPO6
kEMlzmaMB3DE105v1w13Q8F/rbUj4ARpbR49Bk62usAwLq/O6xqNkr/Wbtss0/C25kSLa1dZAHlU
aHSpbr/+tP6Xsxacr5OkAVmxVZEkJ22B5ZMwiASKYKorsTnyv1zXxqKQh1ybjpHywVhOjaloNI9M
XKOAlhVJ8/DZyPVVR7WsF8RKHdt6MO1kmZsKgNJu/euzImlXtbgXLQHSaa51kDW+ynQCzT3IQ13r
xLSouyRKHJgQHsIg9a7den9EbdCDmOTxTPQW1dkQY1GKQjXHboCVyAVQebYQsJy87Mea6b0uEONa
xRHbLB95obXdJUplRTM5P09q27ro+kxxOPi4DXWyra9bn8AXwaUqX+8f6bocslYirOfc+m0v9Ua3
v7j+rfXl/3Gb18XcU27vsK6tr7ttuz28vc3t8G7blDJ3E0bUzDo3/RTe3nndmeYo97Bfx357TZx7
MeY6k5yyv1PRf+2ima5y2PU9fiQxnhc5jOd6jNAPt9mDmfN7rySk84HhHVN8fsqaOvsoXsXVkSYp
Fwa1sVrmj1OPas5KU+eIqhWoNNnWVVQlO6sVxkZfT5n1zF3Pk9tidr37NkyI61rSWg+mp1SocHDl
KEo8bv+TilNfyqIEo15pSNTUfbhOXW4mhvrT60Ho7fgBJFe59zwZRIkoIJ3jyHBLXECeVxdMC4zk
zH+hUk4nUZBGHVtt6m61KUxPBR24cyKNR4hVZApwy970/6TVcxcHzDEtdn9ojZzrUjweEuLokNg0
/7v7Aegd/r/tgP+bf3v7Vnz7PSL210v+agR41r/IXiUB1qc+zvVJ5Wz93Qjw/kXpHWQgkkDHYHmj
JguCZaEOkDOmCwumt0/1/u9GgP4v07SoTzGXXlNn/0fUZOMPaiFzLQwD6jBoOVAXU8fwO7WQPAXK
+sLSjn3R+3sTueQWmuhFSyb6sNHeKEhI6Bq6qxFyLkSzikk2IlH8rYXy+AsA+l/44f/uMLDTwo8G
G0ah6Y/DWAyiPscFaXZT0yyWuenB7BneEBR+99HoRg14sqSrtWDIKND2upbuYqVN/G8O48/QMz4N
OjOCNq3wXcey/2A40sxJCQpQJAgmDLswt/JAGrCbwCqL0UUWW33OnPDRSfzPuWRahwyaAmVhEklS
avQFxvF+ShDN/DeHZVl/gGdXniRsbVs3yGMTrq4+v9/gknPW2TidWgpIo0SQrdNktdLmwahi70oR
zN/MM8ERFROgc0uZf+NKEFMw3cj0I1IHOtHoYFV1LOcQDtF5rCv/asx5e3XdQ6aMr51ZLkfbLx6n
yrSu2E7/WuS12+5iewKCJbnqlFNlgxWI54elSdCDafI1bIr6MocUEgElV3eI0clVr/QfWuM5Z+vJ
jp4bmyqlP08H6VCrpaoC05Oirh96COAFMJSGETdinKPbUMsy8i5AmBszWsj6O73ovo8ztTzyxLf8
t8s7PV0+eBWVKU2+h8jsRJdW+7kP3OgcjlN/4KJa7TI54tk9GR5SXKzFvVOIfaM192763ZfZI1Li
+JJnuX/wG5xvosnlpTSnlzAiGMQjvA0U7kXXim1qmuU11y1nb/jpsLHdo+d407VKMhw6cYmStWNM
Jz1rb7qEXaJEjxX0gMPKip8gaOBq1kjjROz/oOq7Q3c9303Ja0EVlKbuUOyWCKKYk0a7bGny7dRZ
pHEQy5303mEajfDQyORHWRBoywyHpN7mJ+zax8qPHhshgCWGJlrQ5in9UObNG5KhdtuNxGHiZt21
9BUfso60nDqZ2AvmQkS1zxZ1v3XJwYgK69BpsUaqEzMPylJ70ZqPS9ge3TIjJM+3PxhIkJW68wQf
OyVGk6SkGm+EXUwfPdNYNjBL8XXNETeMuXlzDB2v7iMTnK+Ru2j72hYUQVGJ+DNqmdqYq60m9Kd+
7u/dLP9hWFjTCJ1jiFIswCbFTP7fhFu4dL8Y9YfEKPAXgcl5SPW3iNA5lLY7F3mmHsORhf5C9Ec2
/ZirbGvXvcIG+NBKCgasKQWovesNVC/K+W6QRrcHmyUeraJcIAHFnBXk1zOdR71WOO8yomAvU+qV
lZx+5o5JPDy6702OZm1D8He4o7hSHIw86vciiVwi62qwzyGtB/hkO+QSNpcAsz36OXWUQdiQ3azh
rNksLM218826qqvh4G1R9DHcQBXTs27DMPQmGagG612aIv6DE3X2ni4RzlF14x6j1mRQrx6vi34o
PyoR8m+7rNvpQ/71ittr1223h+taC2/mkGr2cVDzttLEe7CdZus1CmMnWLetA7V1zTIXN7Bk/mrG
JdDUdXA1JVbV0TLlxeuOxsTkpmpdZqj/jL2oFsdQ0tRjThnGa3ykKFCUdX194a+Nv5brXgmARDq4
grQY9SJG078PQBeHdLJps770tyOROs6bUBoBE1cogo0BCUm98HZsXqRRU/v1d9atcj349e1/DSTX
1WY9XC4hVJTwNFkOPU079X8M0KU2BJkRAh4Zb1NGCq9p8ePBtyiBxzSXPsZoMKbhY0fbCOwPieBg
4oDA4/Wexxd6tN+L4WEMZfoJx8y1xFhQTuX45DbLJ0vAhZ4nRlwYvHwbNU1YE6aey6E4iqUDJydm
/YR3kkpApGRIbXsM9ejZ0vDe2AnUsNFNn1NBN9cRD+DoAc01PYZYD9lfOXzNcz9wh5gUOjpdO5oF
5YaaAWJ8z7qPSxley/KroXt3c+1lu545xIbr90T+V/2jHylbl6icS5HQTzZRSiV2ShleNz74pZ4c
0Erew4uIzwsWHGuUywuk10Oode+dK4MlscygLcnqRV2acXlunkqAUphAEAORTABxAY/qBkmyvdPh
v2N7rKOdJBGJKKlT2BMGrk9w3boYkDZgjYEmYbdtKb4jjCmgjsbLg2YDROf3+6UZHpyYUPpEE8u+
/565yClp9dQAV8oUpvU8BEOvblo+6EYHNTFJXHsqLcO+2VSzCtICfQ6OOpG7rJo/SsfgdlaaGOE0
iufc4Lo5th/dJTpOpgx3hE/Y+2T43k7FD2tZ3gC0fbS1Fsfl6DZHU/OPOKrRCE1JrQQUBR6tDv05
KXMX6yfjPR9KIzF5PUlrqPjybZON37oZa4rbDsjlXQBcjsN9VG/NS5wNXIz189zxC2vtDG0pid8j
LgBtgZ9ZODTWm5H443DYdfmjh8ZvY6LX29Q1CTDVeC4a40ID4bvh1dNeRoR1Ng9omT4n9Mt3ppvG
J7cZzoUL1nVKxKszfCMn2bwY+HtBCTfzUau0D8YADHMkAE4YiUPMt/NmFs0PZ8YvXScNnuYFZYXm
U3eqIAE4812OZntrVcs9UHUmVcSn2SZWsonZDO0H5As6Z4DZiH3nCrq+9lHaJnYHeWCIcdQX3SKw
IH1wwJHv9YjxpqV0jWa1N0zz0gzjHEQydndMcbXHitHMaZx/LDQJKbBEeF7DZR/101eoysvOiphg
RfET9oh3fuIY07A7ZC5B7bV9XbDAZ9Cj4BEgAKzaF8eG1PDsWXYA/+q5oKZNrpL5jZDHo4jLItBq
L0aEGX9mzr51dKjOernMgV8/AIglU2isLgKyc0H7J/Mbyh0ahDEYvI8wx/jtLc+jI55pzXyeYKdt
XQ8mdBymeFAjJbh7ZOR3ytCPbxfs0RTocgzz83NrWAWx7hjQ8Bn89FV2XWRe5kqM3C0LPxjr+uAV
+te5AZQZ+/U7vFyIUG6D8HzwYLIm3MWy5AMqnGjjj6PYIW9E4iEI90tRzXD7iVU8ZWBEg7aZT3rR
n83Ce/Tc5rFzDJQYGv1JmX2hc3KnW+6nNuPSBBV/M2rnxhtrrtryccbVT6vZewqpPEJoeam8EQyE
ihZpI4JQPc1/dkOacWEMEyOmJY+Bn5twK7sdtLZj7Y6vCF5shBXpJlUtoDGGDQG3oC+tCv9PcnWc
4uxGO1o2yRFdydXpsWggeLuWOVWyZRzICng2l9gEQwkvJgrrr7XIaNZaxqe0jwqi04j8XC5eYvAt
hjBA9fxFps4Pb9a/yXkLEOOjhvgws+ApMqSN0+pDhM2WFpS8Ivb6Xk7FK6Ue6t4ksl4obQH9LIhf
EZGfEzlP1OkG3WhxT9VSYHBD2Lw+s2779bSRO4ylyFzPqvql4SZzzEfz87pXWEPerIcZQQ23/3uN
QcwBYRfwZdODnh0a2j6lm3ZPAR+f9ozaKS7kvVnbQW/iNsgbgLsZOoZltzj5Jmlrfo3mQuR6A+pd
b8JO9di2oaf/dI9j1ciriBoXK2b53Foh+aCdeyd6k0BGg5FetQCBdenYEW9GPuXCLS0kSufO0F4S
1+V/qI7E0vslcBAzc1V1+fhw1gQ+oWpTi5ylJpCPz+kn5qzyYVY8nXkGu2uN47cpbkcA0xTy7Api
PS698G5wJVRGvu+FfxH18L/uizu/Nn8AE423mjZ/1Wqxy5WR1RAhQLsZTZRePXZJ4gA1szA34obC
TXfvFVkS6KL+qWnOQ+aKGcpY9IDCVnDT68W9Ab8GEVV+96anyYaXVPARnJNZkYoy2e2dNRl4HWf9
yc5N/YRfq7jWVP1jT+t4LdmcsfoS66JI91Eehxud+jz9IgP4OKF229oeT7J1AZok2INm5zJYjX/q
m3q4zzqymlWKWBlmGHPj5mjI5i2porOwwv7ip9Cz/Xl5DodJkvXiWcRH0Mgqsp+xwzH62UF0+Fq8
gjMrW2yl1s/uDGTEDMHtV+QWFTI4/WiYqMh69wtu9HlL8bBm7ifHe7PVT2Omo42uadh75UOeGSG8
g7bFcFwicFgaKHs+4E9DSlpvVXPxZXwq6aDf52rhm9OPyeswx+qc6M7yKUdAsbGP6RQxGeoZuVgu
dG8dCcs9po43P5qnYxJ6EDTgvRNZWZ9Cc/nuVfOj7b85yY7TYoKvx2JUC61ypbFdV7sBJDWxEmwV
0eBxk2JGFzfntb23rqW0IDAU/NPpWzdauJOwhKk94/X5Wyfw325UzbwMoo2Kn522fcyn7XQSObpa
o2Tf/ueH6y6t2m9du712fdnt4bp2eyvPklyrVG1//UPrG3D9trUegYhGM0zTqWuva7fFf9zm4Ylg
0PhvXtdw4U8cdPuhRRb37a1cU7XUbo+LfxrYv97r9qcS0/97T8KZwKNZJxAKve6mvw7vt+exXJB/
ub5p5jlwhG7vv77fMAxfW0+aAUMlAlQr9TezxuZCva5C+UB6Z37MF51RQZg+xFqZM/AU+atjFwe8
AcbDRKDrhvSbbmsyxTulEV6wMsOFXbpeuKOd1gdZVDzGKSL0mRikduGsBpFHlhLI09aqijs5uO3G
6otuD+Mmv/OKrt1rMSr39eEYGfldosUFs1Z73k84la9GJz6lum3BA2MqjeIU2WM+2TWqn4HckdY4
eZ4nrm6O/l5vP9CTm2IrPQ5jm1/TOMmvtWL06IJ7mBE722XqxpPX6g8pHG9cEPBQr5LD20SIsPbS
P7r9UmFZPH9kIr5cR3Iir+uahzZwr1U+d1r1hKEWiL3P1MXTU9ckf+2GOXS5Cke2WDZwQpbi0NQc
yWJ/SQqnvMPaiYZNMifoyOugj4gKp1+MQEcp2ArHJJgqjK69WhjULro0spEINMYmnixnl99bGiEE
zFTOEVS0ixk95tzY+Ix4Q6bz3F6AJVy5ms5XOypeGtN2uS6zRxshL8y0adoQMoGwKneoA7l1wTQ9
p8IwK7ByW98hEcoZu9FD8K3yPfZtcx8OqDT9DgV7DA1HxUFqY38MGyZ4S+5gNfTT4uDMybewQTTc
p8ln/A3JIfIq/arnHhBAtbYuxCT1qw9qY2vmhEmSbryn9qMJvoJxycwKXgi7Ig8AXzcUFN7/CatE
OgXHznN30nDfyTW2rq7d0nqKCDtTjwZ1pjC/oE5pqbzdf7bFyCY2cwfrYXquS0a9YJssbALsvq7h
xY72hMupaFxTMnDsr8M0OEcbh8sV/KI4ZGn6uvjIX3cACzPbuLrqqfV5Z6rF1evJx8KMH5v8V5Jp
CiK9Wk7oSciOJcdWo7CvIEcuQy0vvJr0iq7rGjpXOC4iKQO/qO+S4ur2SXdMBhtqurA1oFV587oM
tPAclOFmM8nNykVaaUjC7b+04uBbs7Fft0YQCXdI+KjwgKa9uoqgtO55W2CrQmGgtD/ZfpAQKsVY
+CB+uBMn6nOPC6vfeuoz7NVJvy6MAbbmYhg199aaiSA4r0WRENeFlkSIKX9b1bRUqlk7oiFt+bQ+
MaiXVOmAv/S3HdfV9d3W59eHro6iSmTC+PVnbk/c/uq67fYQEoTYWQND3tu22x+tRUcTfHgVKRyL
TRsn2W+HXkcOUwDL3/92fLe/eDu8Zj1yJPRI8ukFbNdnJk443wJocNvv9mdvh/LH0a67/HEY687r
fuiY3vOhucMAVRwiC936LCJmBXX2IRvcqzfFZF3RVNpZRVI+VhSc0V+Iz1Vuafdpa5bEzlCeZJSe
IP2J7Ts/ht7vwp3AiHUhJuRdb7V6u2Q+v4bWHnalnRvAMk3zSvHxMbIX58ioPpb98hClr52rkzoQ
iwBH7bvJODfAvIdLumema1Ue+jR+nVZEPbbWBRx6u4u/euUhwXaMoAUX5zTNy9lKTJ0QGoiMjmkc
rMH7EpZSxzaZfwZv1xyobjAdFYS68BA5nL3gEu0YDtoo6/ea8UjjNbpbwvIrTAvvdYy/1bT+8IsZ
D2BQIUa0R60dn8qR6yzMOoyJTJ62xNu0Aay1L7HGbXmZlulq4TxCHCfeB6t7B7hhnVSlg9QRxGM9
YRy9NX7pQu+xIL0WUtE2irPukhqvzNPsSy7zYOE7Crieh0FYGZRUvam6NN601YbYJ+SY9Hh0slyJ
Co8GwNzsQhldGPcrXWW9X8KOqZNvvdm1328bfTqV/ASRi2Y2FfS4AITYZjSOKxu7Yvcwt2wqq36i
GjxvDatLDiQUZ1uz09+mpvva67axh6aEjN+CFVZ/XlI7+lB02YGoRWfPSXI3kZC7qaz0cWxMeKTt
/KCN4f0oKejwU7bO+XGZsXd6CR6m3mmfdL8P2iypA8g8pUqtmC4EMWCWf9AgdRxSHVyZbznX2UNx
XlVmTAF6qO/7rymS2us0yvqFhua5p3x5qsYUYG8ZYiEvYXfGkJS3Rg241BqYLlWFVYLyWfbjWNvP
Rhrty7Z3yBty7iZtMu5CPTykdSHOeYlkMQ9j79Ik0w+zRD/NQgSMs/HL9CgdqZ2BU/OX5RAWprbp
cDxuRjvSTgxIqiAEv5kxJQ50GHzbFOLRPrZGcm3koj3Vkuh0b8JvVhZUObCZb+2hNo+VTH9asZc9
ED5DFDZnFJU2QZFvOuQyGvY+nKo9Xn47GPLpjVkfoANCULBNmKem8E6Z4fS/2nL/W0NuyTowSP/9
z96tD8pL9X+236BBJuV/6dn+9dK/3Vvev2zeCjqVoxsYwn7r2Yp/CWAjjkWrEsGy95t5i54t3CbD
hiclHJwtKgT3756t+S98L8jCbZsenims/5F5i8bsH1m3lu/auk2hhTd1BAazPzKPh8TMSLBJIOhV
fXQwwtG9Js3wUliYPABXtNPYPY9d02zbeRx3sWXAfZKXcSnQwdMQPjxQNaqQoqAtc5un0NXCnb/4
AKs14wytY97h7uVyI+9lW7ek8vjvaaoSxpcMo8Ss4TGyUgooSddsJmdm6MSUO4e4R3bjyomSJNHs
oNhq5AoNIBAcpOEyIxhLj4j9YuzBpJQKrNXCz8C7D93BLSjklGVKjS/39/Xsk9IY2RfGgBvHoqyB
ii4gMlDbIEmoAh/57qkKkzP1M5K4dOUObiOfmNYkyCBp7cM+4vo3Ofcd5L+uq/MPrsEYvRiFc2xw
ayfaWO2axKgv+oyLt5koJSQSlkk8f/RjSnxlnrZXLJUDgEAixgEPS3/qvmhinjcdg5+IRKS9lifW
fdinpNNwviiN3fcWQggaDiSOIwnuhy4b7I1G74tWks3cIek+wwdjhK/Fn3qyeNNUjTuShtEUJQKT
s+oyVK5xzifx1nYEunldU56M6OQmhv3iNx1JAsApKE1b+7IgZiaawyMZEBHod4pt4AqqWX4jpuha
iI82Mj88pZURpOH0LHSs8UsOhAyJrnfnjuDm3GTnO8Uz1Xab2ldnPUzSYtzvR3Q149DahpGrX+xB
u2QOJYY465N7+B1zoPs1fLaYjtggccAmsX3Na0hCcRzkwxheQ9r5mynENEjU774trfZpqXD01Utz
1Vv301xh5iG+athJ0LfPKOh3+QhFM2wGeQKtMm0JcE8DOTUxiFAGgUlIEAkRcj0heCezpQEiE1q6
ebr1GrBhTVE+klaKg9Zpku1sJtlOxs5yIVgTJG2POcYV2TMf6E7zlXSnm15qqtWwOtGTkiAEo3lM
nd1SE+GZZRQCNBIv9lH73eC/uzFdx320stTfVOJLXRj1N7kV6TUPx/JJG5kvWjp+99Ycndc4sY9T
Ku1jWROHVLn5g+vk1PpmehsgbMaN18i7Ina1R/AtTqTXl3gunr0SZMfQf7B8czlLsm1R1ceX2nBI
BwlhVGmTfWxc4T6FdXesTWi0RhkdqSq112SmMSV6GCwx0B8kg0PQe5g0565XI/+hu/Ta8tRUI9hx
H9L+8j3VYK+7uOM5gQoAhYSp5Il8AuxBm8oraAnoOt9r6W26aABU2/jMWwrglEYiNmkzoSC2zHmn
1QRuaoZuQHW8GAQGSP+lSdrmIQthEjf2gS8qngZvJ1PvqvkA4yujI7Jv6OBHtNlHvQA7bPv+FUkj
ET+I8zwxPMzmnD+AFrp3XedSOXN6mQWZjpBm9MBKzfPArCzwNTx1fkw7A/MfBG/M+tmYxkE3m+0D
4Vr45Zq9T7LJS2t+KltnW0DJ35W6kRAVSPJH6pvb2dBcpSN94RLkPk7T8DPuBHI7NXZIKtwETiGd
q15GXDNqEfgDqtwYIcAhbUDJellVbgm6uUeo516r3g8POZE3W3q4xNz3g4Z/bnguauJlU5Uh7k3g
sSe60AEmd7HDNprw+ZhfDUy627zJ/IMeD987J6OeGJmY/fPsmIqOyq/V/nAHBoHzlBk7dC9xMKVe
8biTY+Zdplb7SMKnuU/gjW6LGiFaqcr1lawIiom0xwUeXbDM8RjEwvtp+eGnVjDAw1MnNonmWIfq
VWoDflAvgpvUhCHHTYg5Jvk4kcVzU/4gKWr42A4GbTKL1jcuKd1KB9gfSJmhwc6MQ/soHU9gWGiO
hLQ+JlKSdyOgK+UEomba09GTP8K6TA5d4874TWJ6dF3zmtoG+dNj6+x09vHL8nObQe/30NhvG2v+
WLo63CRlbe3s8BortfWkl++L15wH/EU7El/fIYsVFJL709CmY+DKON1WOTktBkXaIjcg/2AKHRT8
HbAbvoqewXok96ZEtZ3F+qda0lSsRMYsdAG1o8Sgew79SAA8TKDMvVqWNj9CUcHtB/i1dfQzuUzc
HqAbBIIE+WCOpoLL/GxtF4ushE57BWT2UXYzCXK1L07Sx8Mopzd7LmZsbt588B3i88TSfDGj5c2L
8/CpbdEaW+NzJwcqJPaTh9XvMUoMBOI9+hDLoUcqK/4TnZU8MYvjEif5abZYpnfDogVlhmk3nO3N
WLr+3sgipZ9WQWuZf86Nnt6NRfjHkkNPBu/jkWT60EOa3UawKY5emb4ti01MjGFrm8UKNK50h0qn
UeM28owOobyHhdhswSMsGyTwmAMd00R3yAzHLlM7wE3cg7BugtC1JK1PK9suon0VpCAdzZ4IEaOk
0JBO5TcJOGfukbsvS0auogO72LTBbMScYHljcoF1lUGxfnTQxHycC+1YzNigoUcjpbe+S9eN7xRH
bZMLm4tP/1MWnvFSdke9Kj5Dgq6fizF6rZrlvRTh/+PuPJYjV6Ik+0Vogwio5SSQmskkk5obGFlk
IaA1AsDXz0F1z6LbbBaznc3bvFLMhIjr1/14vF16rpliTtgy2N0VwSvXrGOa7H26sk/G0H54TtYc
mjxWoV8ruCU2pZhU1YNlovvsyTD7Y8Y+m64F4riUruM85wewWs949CmWpJU1eZ+zI0na6ICpLdua
5O13opwisK1x/5aN4slLKDUqDfk+mgRRbVCLdTrYz16kvfBY2jAN9G+uEf8wIHSBk2XdvZsM7dbn
BBPEfaUfqD3F0NQP+RP5zyr08rYPG51nng5wCfxjF73jQAb91ff3Bnm60E/vnNgUXzCOPMgWKiKE
Ztx7TaKfJRydTef07pctvfeojr6kvqijjp/huRwgh1Zx7t7JdhHPo9u+jQJLRc+2BMtpE98wzym0
DBKmaIgYLhKmVapIs9MAYlMU43ixxrYMAW7XByeGshrJX1xXamM7bfpEA9mwHwEMHiNcMtdU8XlQ
euHs/NaEndrIY50p8ZekOI/G/I5F+69EwHOlWx/ZV1MvqRs7yp/iPeUEc5Al2KPa2ShPGqYUdx76
O6e8ZQWrq0bWJx+P+/O/6J/tW+MfWnoCnFi3xPvnN9O7Yz1HWxLbT3xUBEy6pD4OxGh2cKKKOytv
47PXpF/4fZwgbbyBL8UOq9ZoQntK5LOTPqznrLGAjZATbXNlaQd+0bzw7t05LdYzt0mGcNDt21B3
D6Y60lDofXqRsDjv0tZOAN7aymopL8kKfpXsyMgpiEAk0S91ORDk+0oL69IC3bNeOFkLRSiryNpp
7hrmLK2/aafwGvXCORSl/uBJTkndm2B99WMN/kdk1sm7Dk4AxkzNCy4VWMxsxnrwBE5cvU6kDEIy
Aib8ATvZUh5dhZO9yI/oAb/HJXLV9BuD55dCLh8zAEqsTN+dX1Y32oiOsxguPI94gsAb3OeiWaGn
ydXgstxMAy48R73byvAI8XEqpVKjJiNjtL8wRxtUlsS5eqNAEYNoomt/LcL4KBrlEKY63ZoaoSsS
prCRDHet/daE2uSmQu1fouTBEWERU0Ln0QzGOU6Gyqv1axVpGLtU9oOPhTpLSlYPtKW+NQAMm5pm
WvCj/kc2Qsdu+Oenrqsf1v3ulIjXyPNwxOnmX0UyG/HA6wHJ6MPJSrKSvXz1Y5UTa1VzoFgEco1e
J8XGNJPXf4ErRg8saRWMAXv9Pf9+479WCCkKdqgFv5YT+lPN8iJcqszfMGMB0jkTsnktgbAEYpx+
PDtZi3Axvubw3jfKi14dXaOwbDWrD3Gs/vM/PJ+JsdSP5Pl0SoSXlNKeo+dyxZmpc18ZI+TKpL3A
BIi3Ub2waR1wFv37j/ITaIij+oDIJenUhBlq6Ta2Sl/QPdRucYdSMwGLMGAZXQRLTAK5nGHe627f
YDtZl1wRCNQwq2taw+v0zZgXhNy+uddg1+0Ne6L+I6NJIjFZv6luOMfuQIJBChBCNiAvSx/mk4nX
/aQ4W26tQq3HZue7byZtWwy41P18Seho65+baQba4SXMdEu8i1k4bIrZHcGdy8fGdp0dflLy33Q1
N+6Nle3Wld/OKjn3P3L0Y+aH9FrYAy18iSIOTZVbNeUxuzWU02k8gazW91nv+Me4BrZpaBHh+yw9
gJROr54LtiyV8NmLFDXRc/0LlZWvlayo98hEcgMKtDcayE0D4eFOZunNIMla282vr0v9SUujaqOI
V2zz0mGXjW8gTJbxQ1O4Se2l1HdQad9LMLPYf1Zoig1hiVuyS4GDpXCIYev1T0vq+4EWex8pLpC5
HeUB1uj7kLsfInX2fc0aQMlvafslPlPxprUXCce66X0G0cZgs57y0hqj5Tr080ef0QxHUlxX9Ah7
jWZhn4hO3vpkk7D4fLLZDCbnrEzJmcC5YgNcIDDmZiho0tsrpuJWUt4Fn1PRomHCTvNoPuKdtSkW
krwDM+CmzYhEDE0d5NLRdqzOr8KZXPDSdxDSxMkamq8xXYZgSOyb1hH59XVyEHZUZOdEvmbK+3Im
64F796EcsrfIqp2T3xcnY9LvhUN4g4P9vz+IDIaBRzw7NBHhwK7mxVEj2kc6sXl3eTOpDztHFfex
bD3GwrGPqMmp8Yiul9+QFYopCPkAI9w58n3zGLU6dylRIEr3DhgonFOrfGjVmXYdsa71NhRDVtzN
1l0TS7HJz9SN7rIxcnMME9/rQoDHTzx4HpPB4oxTcIgsIhPIZMs4srUUMqwqrgnGCyI6uOuu9ZTS
39BZ2mlo4vhMCCo6av2PRsFR0PouttVh0BgC23tvmr0dTiWQdQUtRf9+/kIzBqYe75nJyj4Jq7EJ
uYE79OVg7W3+vLoWcD5iyrR1A6LnvD7T/EE9iaX4yJ0eAG/SB4NSc1hpnKM4y8BLJ8lX+q7CaVX3
uHPiP5yGWs71MTZIae/BwL2oKYKWMGpQ04LUGG5girJt1qu1pryAx5Df6wteEMjqaRDp3avuzCtF
Vl5iN/8pPHA73liKnabv2UkJjuwsZlWOf9EV2VqENu3FSIhc16MXbGgyBI/zq8qPjmD/k2n+Oov/
WmAw2plYRMHIxRvgurDPZ8/c5/JazCyogCepcNKq45B3YSQn45y6/bfRsLyTHJkW06VFxQNpSiuH
EXYIxEcx6B89GiCFGP3GnheXEr4hPVSE/KKOjURKg4BlfPkoEhu76fd9N9tb0P9MMTMFOLH5W2uN
f7kfZt//NFHKvC5ohmLYUV29ib347HQegLRuhhVu9rvKnmk3mWMRxuQmIUiraz9JsIkE8nd25O2n
pEjvTI76Qd928VbPB57aHdEjsbULvow5ArxmGz+KMmwktHUGQBnhunTOkRbTx5d6dJhZRnNV/KrU
rl70uk+3VCNumsJewm7Cv6+yEVOI4btbTcTy6nbkF3DWZmjR5hBGEFc3GVQ92thZ6fpMwA2X9aGl
7qJe8oesbI79VP3iTM83E4DexAXEp+XTtX6R0MgUBdKFbF99DdBBLvOHzsfR3yWfptSqjW7nmOOW
bG8X7ovEoSIqpJDFvOe+hsFLQ9xU/NY9l4NpNWcRNTjWW3WR2rhWD2bhZEJNQobfiLr80ts4aBrn
qdFXWyrewyxiH2QKfYL9MXzN5XSA2elvfKsjubrwvGKMcx17SzffxXVt3gsVZxYK2yvmj0T8eKn8
QTf0Zfo0xcWwzSyLL6gl85F9kMj87fqjaPnmjKbeCXfY25H9KGN+4HbMvyppXEbY9psSFgVbjDCj
dsXto0Oslz9e2xynamKv2tNrUXZ4IGW5paAEDJDOznjs9aMAX3DHUHUG6PZQVxFW4O4at5Q7j/WT
J2ucSkR0Us43HI5u3CN9XD+WyfjrmNALO8OBQDHdV1i/qPAI2hQ0aKzjYdG+k8hyNmA36MtIISlQ
lSJ4zMd9jJd42xlNseOhBghYWA8sRDrCGjxxRyE5tbJ9bv8sSvwSsn8phLNd4mmbeuq1i5yDX05/
kihriATTOp1Y39rUPC2Ak8Y0+Rl14+YuivJb4B9Z+THmBiUqFfqRDdNzGPKvCSo+ZI7px2BHGpnw
OT2+BwaVe2EimzImHH0cLDiWjRfLsY9znR1jLFU+LkfMbR+UKz8rpgBVpbuch3kOZLQbBZY70B9S
2xeFG0pQi/ywB1JxmsUXSjA/q9kKQYP68aQfoo4um95NXGSb/JWuOP6NUXdzmUL0ke623mMjDjaH
Usz6Gxn4QR5F8VPhg9Ha9mK1ihcrYOnVAMlNJeYLrt7v3oT1A82oUjDnIW68EtSuGKToaMo4l/U6
umeV/87iWGoRV3i+TjdecZjFfjK8nzZSH2IkOZAanB+r0ts6dXlt4GVp1gMoQ/ztryU/ewV4xOea
ij3KppIwwu7ZLIovNiMXYsNuiXEFAIzmcTsSXukSa+u4OMQmOnw3TYvvpR04W0tbeyolU1CUitfM
esky7+Tb6B8sEQF1Qr/Fs48YOv2tBRyqOvNfWhpVNoW3fEgPygi40eVopXQRZKgtmPX+dqV1T1/t
zO3pHwdvIIY/wMGRpX5pqt8ZHcwp6y0AbGtf0vF6cIZbgzUC4+lGonGQfM3mrVDrNzLcoFgDYvTG
iHpXCR21k0zl+S5nNwu+PbkWY8TBFDGnbJJ6l2g8eg3bcDBwq3076tiLJYU+SzR94wD7LEGrtIk8
Q2eg4TBCVDHgankzvivE03POakIeRN2M+1GPSrJJcUglGjSYFllK1Nx12gBLXWf9vPi88bwOoaTF
fI6BfUCqiihw0LitzLzxwqRo0GQJmHQupcWgAsnrFAMHT+iMWpl+OTJWR9CMWVCQydS49Df2RIWT
54I/MxObrSeOPwpIFlPTEMwLBH73VNAQipkw2Qyj/RIbfMrq3rGNrzL/00Sj9eJJNgRttzqp9PTc
zYYBcM0mUF5RPJbHADq0vN0ZmJQglZicMVgzapZgqclJqxxTTNmgR5cUQ73mU1wZN4ifTTIyqcfa
VmLfxYheQ+Voh3v7ugx/9JrMhloqIP08n4UtjZ0JJTOk1vF5NvWVNXCjsLvhY0CSoIFRbmUKNA9I
E4sdBeseGHdSZ9Oe96I4mNOghaLPutC3YQRZUflKW80DeNHn2s9tXLnJW9a3qE9KXEceWr4BrT5x
/Ae9Ec+GZDVrejK5OK0kNRjntP2N9o0WiPY4S8HYko3frYyfewfgjuhinjsxumpFI6/edU8eVkee
Br4bumGORZ9h8kjLMdRYFCDiRbwhaoR6srzcnRRplZtOUIpgkfJ6EGW3s2G3b+a44UqJ9LvWX6i2
680DiQDOKJ73lzqPdceeHZzFKLdj4xxkA147Sd/aWasfROxsjJbLsC9jVr1JxxaZwpSxChJff+WA
2wIkdbOTiSbCCST/M1QacXTzJc7c5pj5DGEE+ayrHi+fnU3YRMutinqhdlfkzQs9x93OsqM8sOe1
g1PVoVZEX/VA8EIZptyMlj+iSuV7M+ePzUbm7WZ8Re0fQjX8pt2MXbP4UWBIO0wE1EQ4HwLk+gK8
0anqfYN5c5OOy3uJ4XxDwdXT5PKP0h89t+LJg6rf2lT/0IjsqievRMLwDaVvaxtBgW6uAMLyWv29
Wb3MRT05WGwUH3VMOKKdaTXSk10q8AYaU3cw3IEbX9Ow9M0woiJIGk8Rkk4y8eB2UwY4ndK9QkWP
WuQ+dVYESJB7dwJ+j4xJvCK1Qpd73O9M+uIWWgH9DEGBPcRtbgVcMBctvdPzL8kvBq/4t5h/cOxd
XD0yaSJj7UcI4GYmW8KBHL4F/UnpPR7uz1b1XLH5B870PRmJO4CU9JOju2vA+WzHxfhhjQ/ZOhtQ
v8Zx5tIXb87E5hAgJGcuvfmF6saYUjClIHfhA9OHR3pX39gubkHihK3pnjR/+LvwkYy2wL+etyGd
JW+Oig8F115ifVnR2sZb/ECqmmL/ETwfjo4VpOgrnGAO21fKh4rReWztsF+6LPAp1nOd+NIk3Scc
/21bda+c8gRRF+9+mNyL5qRh3DK1bnQjf4ZV/V7bFIzwZxFMuZSVOHNi3ffWe0MzKRsLhq3pZPBu
TYTag+o5x8W1cct335wflO7c/KEDjLYHpvhumu4d3yQch9CcKaxKSSzAZBQJTx9rO5fG3uQRScx1
INlob3MeUm2/zic6jZLVwqhTzxer5lGZFMYTVpHnpCvfJ4SOHtTZ5I53hVOfLVW95OKZTy3kLj0m
ersd2Ie0k3+11XBdv69BQ9At0it/5T1UF3zhlFV2n5j2+v2SYjd1BmbtSYHfh1SsRYdIqQPoznRj
5kQK24I3o0Bbr62W4rq5eXTy4a3xAD+0HW8A82Y63kbrcW84y4OTttuWkkHW2R+pbXUQ75rHzn8k
YHPf4LzGMrtzZE6wkTOlauxXWkl2pMKBzpeXph2sTZ1pzxM2Fj65x5QODfRBQHEVLOt9nqevkzb9
sFUM8gK3bA2S2hqyGywtuBj5iJWlPYucvUGnEQ7L4OvXo7g2JqbEQf5UOQtX2dRktpJXtGdc60aL
cd4EdO7o5tW5j8QnwhYmpdGkfRnRekwPuh+T4cHOwpRMEkHxeBTDQ+xM255rRDPmSyKMfULsaKC4
zEw5eGvWbunnfdbVhyjSsBQSUoC94tXlKaImXIsMWheiGPvt8BQhAq9IOR671JVAfeWheGdWyRZn
2tN64fda+lXlqB6806rxXoGVGy2o+5b7DkD23Go+0QWbvLH3wqL9XWXULtvTmQmbx1WjvxnKI7Uw
/8VdS+q26B5nbvmNQSBjU4000CmjPHP0uGtwQ5t6u6eOAUhK9GyiPtScX6rCvJ+S5L5Ma0qj5Ec3
eQcjJe4lzWLvqj+loA+GtafQlrDl4KLxRPV67ZsI/M9QiJfZ9F46ie6OGPFT9s7zDH9TI4Pu9M0r
e8zPhbPiEH3qdvQolu5v1oBaK7NdZmeP7JyPqoAKT5zOw1/hl+mVPhsql58dOYQsqXaJn3+bcNoX
x3oq42QLQu8PMsxhgWs5ZF+tpt/avPsouOu1sr4j+Ptu1upD9ZpLx7tFtat7yIoCSvwISJXdd0xK
rsl4AeH+9Ar/JN005B1z9Jz4xbSMh4rvBOzAD//WTUOOQ3Y0XRYvOps0h/dnYxQP6fTMfuk3mr37
Jjbvuzz7zKmoiN30kMv4jlqse8/Bc6KVl4VSzNaqfxMq59tsPNva8G5xUzkOG6jZKMKEnWmmP+Zd
8lEW5inHncj22kSERDW3ujdbs+/sJAl1xMbabTYyqe+l6x+skWUKKPKrtdQkRdpTv1j3Gv0Ts8b7
0qMtIsruBkM9Iy49tbxTNgsbkcpY62fIxFZc2jw9bRo1ZxCUmMIeIMEd6T20lbbpg5gAbODQruVU
6/TVtlsa1Rb3as8mtjAb8wtZZxmsF0tkFrT8PGDx3skaeGiCfsVzBiqI27V5EJWIVnBCosKipi6q
d1VLYWN8FWN+8PvyGYAAHYYwiCsbr37VbHu9vuZABQf3yUrV0Z4tzAko/LH5bs84xIsJCcidn1xn
VWMUiR+7vS6joD7DfPC15tua5CEGiiyL5Q6b9aZblvsi6z6LIblVxbMvScBYrvs2e5+RPx8ne/pT
aTWbFMO877vsFgXeSk4xmi817Ma2u1Nd9y7F/OFS01Bk/qv0uOVKikpF1/+h/vAiUMFZi+xrvWKL
SaQZnao6Tr1JwDM+ZC7NYlANA6yXxwSjhPLR4gqW0Vl1SSWWvIwzEk+MLUx1BrO6AEbtuGTViBsM
RrlrOGYFpXgytJn2dNd4Ybt18UsTKJp7YsY5JCJ/JdBKY88S86cvZx35AUvvoTRaLj+EJ1s8cOb9
nfn/EZQB3593GEOdpniu8nYfW4/TkrwBhHpySIr6HCPYDiCXy6CqyfSl9U4jY4C86G8dQ/xd/95s
dh51yz/LRl4k6ftNu/YFrn9hIYwnt6APKZH+3RQPN1+WJ8aOQySTF7Mwd/1YvboB4MyLbUgaISfB
HALBJbe9sybZP6+/aCqat8GNGfeSX7OTmF0L57ky68dB7lzaQRV1S+WTh6VEDEuYFf63SYElp1r7
pi8Lb3I/XBjgNlGVogyvpnbiP9Yy7FO729Vat+8SL3AEoohG+oCtfI273kRg7ii4gg8FXRP/piIP
1LrjFR4kMqE4RnhO6cO9zLF1jGW/TxfrKN7HARF7fh4XAkLJfPC84SqSj3iVMlX1myrvG7UV/yQ7
ULlWCgP29V9Y0RziKP+NhHeJiEUQomuOVA98LZFzg22+VYM8eiUKzmAF/AU4abucwDGPSMCneyS8
YJjdTyA8emizIafc/WRkio8SiuMaZzZo/nO10GWtGqQ9TbgjtgE2UCUUCxSAqTA/1kdm3E3vTkHL
MNsfJ9C6q+P1VuCnenPKqoNv8njENXGx4edCGB9PlG/+8zT+/+ra5FqGZvJ/N23+rzb7Kml0/G+I
nX+/57/cmp7/H46wheua2Bj+O2LHB8NvQNSH2uDatvcPw/9frH3L+Q9b93ga/ido31rBPP/Hrmn9
h26Qb/a9lUiz2jz/X1j7pmH+D7qNgQsKGRH/p0ExiLCd/8Hab5LGFLU5iCNlMF5gYf0P46I7YxZ7
zYWbHAczibfKEX9Ir7u4ACzDOTp+++FSNLodWDQeYmd+8pziAzFVUlfnceZdNSiqJV58g7hkoRIs
JcO0Na3EYS+Yh158GfQZrc4sxjCN/LU7yX2L5xQDipbCiwU9HKP09IhlM7uTC1addNppBdiL3IBo
ZlKdvEU5RPAxvkG1RKneYYhKxkAWKKwYSOxNYVgo25X7N8NY+dTBCVCmCE1OdleyUoe8A2OFolkH
tQ/tI510e1+YqM2GwAvDEYC9vWRmXrU7HRN48Xlsa/lS14vD+t2bQ6qVWGQt4r7wquUhTVIjJHms
h92jdFR/R6sU29fVOlqxWz1U+WleySxJldKvaGMbU34dVGY6QYm/+tSjkxAa0q2vF0ZgCsffiCJC
xR+q39J2fyOXXXbTVu/+TB15ocryrLAQsl4JJLS3QM+pDb03xk4dq+FU+xHh/La7dBi7HTOlfCWd
X1VhPhXgfUPMmW/+0qRbetzYYRcrRdrq292i/kZo5X0bPdAbTW5Nz2CNjwjTqLxO0BZAFYdEnInd
sHHQ/avrw4xfOsC2g8msJ4y3qCLdCoqed1wW7aI42bWO0+wie9wVjYat1x/1PdIjbwNvh29jn/re
aazIoPHuWRlOBJGslj5eA7IlvQRsZyGizFDL/efaLm2kwbbdr14TAgTsRVX5WenZrQL27tJC13oo
T03hk+7QXJ6OPRl7ROJkdTrdm3Fz8tNMBA5jS7jo5Wej0RVRxy9duoddE5px+SdtWEFJWsbRyj16
LIcSpAuH8E9JEgiiphGogvr1Qjeuigbc2ampHnS8d53syC5vx2zb+8aP1iQvuJoiv35uc6860VfA
z2W4X2JKP4Q3J5y3+HYbu/pyR2x5sUJ2jjwtYuDQXIZk80L5ZUa0OYqQ3FltRxh4MoZkt4eYNDXi
g13/72KCCGDAwCVci51CsO9FUOR5HaZLP27SmeopVcRfo0lYLosetBSB3C/m99QyD2bh7GdQ3oxu
zPxd7N/cYjxY2i9OC/3WTfafkfl6T3PlIS27H5Q11gb5LPlAzcdOeU+A2Kzta5V6NRVfGiK1x1ZZ
z1UwDc5Dm1lsNwOjo8dLc3njNFl6HpFNcadWFSuwPxnl4xshPJ4fYH8a0/oUqZ1ux0hRUEp/tlEj
JhmMQK0N8qRBhlfljWXXuM7kzp62tVeJcFs6IgU2Gh2kmb/WuvggahPItj/HCQfXGtQFTLuKNY1+
q+h7pxjrxu7pihmGs7Z5H7Uu07E9lkG5HoWmkaVartq9mVmh5mnHMXcfheZvRYyDsmH/NokGH0ln
0HoPalTqxR9zZGc8M3dQsOdt5zx5jjU5hrGpLrHPXrWg0CwsGn8CmJoNgSrVX1AgTMN584Ezg7pb
Sqe1Nj15mvjscinvOYMfo48Gr4lkjQWqCnixRY7nkEzoh0Zv/41gjTHUT9E5vnk19VlZ1GhPAueb
6f7kJSmhIk3FNilybh3OA1Us5FaPEXPXnXoR5ZAm2347+fH7P+wx7wAuc4HpizooO0gW90OV840q
P7qr6JY61jGzioqsS+ppJT9N24WguANrnC6x2UMpwjYKuK+CAiYr0B9Lycg6sswwqeqmpXn6VNBb
Qt1GGtXcb5FcMCj+ZDakwjhDqnNrLMldXuzQRY0939rkLyv9Nb3CSMh3lH+XHKa6Nixg2x+8lQLV
AYVOy/Yk155YlSG4tNj/7/oFFxFPn0O2CqT5T0UnSBCrCv+Y92CuO5slpzHCz8gjNLk7BvUw0qPm
e+dBxTdz9TZxLBwJe+I/ssOx1i6zzvHQShKcmmSyYszPJ7dgHT07Xb6fbK4MYqVF1F2kR4R0ochp
tcIlu8lKtX0/z4hwMKyMWmqBIangzpWMd31TvEY0xPIyY5kvO4DMkbKCaYRTry0cZKuEv0G2+Y4j
svY1sdY/TGXFK1b39C3j1HWc6o8kcb01jnk/NcxTE+c7wl36cRretZ5VHjHTKqxKDTtFCeNYSi/A
2ergGqRbMhZnHgY8lAkzY45R7AxbKF2Uum9wO7bI+ylo/+3YTljgLfvVq+LXBq4j3gUqcFMmw9DA
7cVSqmK3MXsOi+97KFXWXuUZnk0HZJAZZ19Avl7SqiX46B06SBXhAKyKNTuzoDqUhOUOpsfn05ds
pJzx4FF3uqEO5Fpib9na/im2uiYUKxSE5XM8OMkp8qxDS+XaIasTiAGKs7jhv+L6f8H3sIuZLlHc
97qwrI1Xj3fEUfinDjHfLFyCjWnZMIN57LqY+fajTSnEaELKkuiaqnklv1aFzlqPWS/8wpqSu2DM
4NlE5qnM5qesRF9iDUyLAn9YRljskIykpbS+vTjsufIsmh/nwvkEY71wTarjkhj+2cbJOUFJ2LT6
TBECN3Kl49epB/ZGqXOHp7m/62yAcDp0wzJKQpU0X5AditQ8l/8sLbX468N63hjzDuhS9yKb9lSz
vNNzSCOT8itKN3yaNzR5NZcxvxjnroy5+ezJoofBOhjJ4Bw9Tk1exQeaDD4wG9pT+7citeGg2BX4
G4RRyUgQTTR2M2FEW82dH+zrMHPhZUbz6eggSzTFC1ppMyN5qcK0rVnlgUTLhizZm1xwilYini3i
u10bo3N9eCdAQUdRXu/JOJJleHf1/nOuRHGnky6sOL2d82LuduTk4rOd+Z9Gyhq7MSFE8Gp8TjXN
D9AA8nCAusrgpPunlA/QjQTGajpiQqvo3qH56Hsp6otr0DQ7xM+gi+ROL37NJqNuD69QRZQ/UvmX
yEjddzVvUnBy1Oa4PKy6pEsPrr4cPeE/mqY/sfrkJJiI+Y04RxO6HSMeCwDwKg1ZgVKfUA1p42JV
bR7TVuPyGCgLIZiXAXVC2/Wb6cjGM6GxQtI7VEX44ZYkqBaI8JDE/SOnwGEzUoJk8a0ji3GJWqR7
xmI1syTDXd0xY/Y2wlErMzOMI/8wgLsOCqseN4Ylv9AMVUBxMOtG75730rR1K4QX3FM9VyQXKFny
N1NsnGV4HqHsBVGnaPNzyQCm7m4ssVWyhn233abelo6NLNdN/3nmyrSELkqPjxonJy2xp05L65BA
lGHnA5VCzl1tuelRObwCZ50aZWzQ07ZlBDcM2EnIxahYtGCEUY1EKq++wmpp9TP/pEa/LXl96KP2
JhOL3cOCFTPtlrDhS2hxMQyG9dZhDoO8VNe7tIxos7YcjhKKiqWxcVn1+OMBr8KeDJEZOnyZQTFR
VTxbVPY5Qife+E43PHd2mvahObXjxQX8ZxTN9xCh+IGf/k4W9r4j1BkjJZ47ZdQ5pPkENCf2Ibrb
blCY41+jw7YSl9TBuxYP5VkRJBakfji2CY6bHDUjMX2MlbLu1V9lEb2Rzq6prEthshJKgGVvsD69
4x49DFkvQpH2wNQSTPMTKd4m8U5N5Qe9SWgL1aVTtXtk4whaaBj0UMnl5jYkyPKiTXeWC3G6m56z
sR7CqW5QeXpRbtvJs5g6Gh+mNclWx81uXcXj3dZSbLyjHaY96q5PBfKuMLEM6/q15LCyvg3ZyPlB
kvvuZkJaDsqj+0O6YYsZzUCNQshTLewbpR/pSTtXxc8ifW1jj7W7cTzvzOSqP88odlACW8rTd0nV
/eGs9MlJr5w8HISVGLYQVemy1t1tOw/dtp8AEpkxGwCTNWXvVHTMa7aDN6rB5DlWOy7riEQLDcQj
91sy38WzfsTQ5VwG0jCBUtGfxVHVDmVwM7iltcXv7wRdR1Wkp4VGhBnT2mVydHdAeIpglpR2khG5
IuBCt8IJ1NoI6VlFZIwb8Nha5lXCAQrilDoArOMbkjqfRUe2INXqiwXNggYNclG2XbJRHNSZVZv/
OMzpBeVqOE4u8Y/YUx/6oFCA2+XQ1tbf3MqfxoZHqWNcCFAwIvojPu3K3+aZfo27nZ7gRBJRd0ev
JGNMa3lbyMlHJL27iCZ1LQNf5zXWa+zWOKMGVe2dnJQ279BldaG549kxr2PMWSLWTdoJJoeIu55s
SaiHsa39gXOn9xxlcQQLWBoF9mYu5J2IorBFCssS7TtV1MKhBaDHVbzhbIszCcOOgQ4rKb+mfxgj
B8M8rtaTl1diQ1xzhDzCJWYaEuQGB7Egi7OQBCAyeZlZTKse5jor/4sv9V527i5d232rrJ5ImPgf
APfeDD3qn2i9uelUGYdpfaC5VwRkKdySby5LIrWLGdnLmdmkuYmaaZ799MKDP3LCmO2kqf9v7s5j
yXEkW9OvMtbrQRng0GPTs6AWoSNSxQaWohJaazz9fO7MKmZGd1fZvcu7cXMIgiDhcHHOL6rPRooj
lBODG3VaZlnJUsD86SEqlemLTybNj/3mUPbWi+YDXKmaeQfWDyjdS5IAb5fWX3XflLvIiPAQj8F7
5SA/fa9+P88oZ81zVyFfbX/RWvtdlSQykfzRt3MUfRPoP3IaZRobMATFdhzJycLfnskw4EkLOjNN
0aHqWzQYI9yQTazt10P5qWsR6C1jfdiJ8RX0YHku6QriwvP2SSSeIYli5ImdA/p1g06+NnYckynC
g94i6jEssI96QFV2h3gVJr3Q6b8WYfQh8Wr7piqz20WbvRXj5WR897XmNeyBz3bwPJql3ntEXlYC
dpvITQHYuEdiBIsrjXQD1jYWY0iKU5Mgl4TUK5oiDFFh+1Ckr2M3ZzdibNFFGJM7Vx+/9cV3MRJm
LVENWOk9HkmIa6ztcbS3k0Yu0SFztATQVJbO3RXORPAc5tWqLe9chxx3oBHbdafmBAinIa8CVaD3
bvV42rJ6A2OtkWmwPe8pC5ARRgdznXesKr1aZ3k69+NhxqKizLqbzrIhj/XEqNqo2Lme/iLG2j16
5vIhx1lVS4N1ntC5lIFxm+YAGzpmPE6CzxXpMcbREIUGHBzuoGOmDKism8ysuIVbZO07D53OZoJ2
NYAhAuS7crr3Tu0tO9MRX8cS5IOD5ekMn2D0mDn0GKai2DBtbRyx8yp/wcBqPcY+UYuh593EsBIQ
BCiGiLDMOsnC5wzNetZi821XExrqqnmkOeniqVjijzgKt09GhIx1UoyfF3s/tkl1dE3zo4NhwW3n
d8/xEr0spofCZ0sHFlsVyJEQqf6eZ32pqu0k/4adZHnU4i451NqyrRoU11VhwK52eOf2agsyH54B
RoEssRU8CMQA5tzVj0FU+CeRIZIb9Pr9oHwWgAW1RPqPyrfHnj0EWVUVEt2+I/a2j4yYniztD2ox
6TWwnLNwQkjPaYfHaKzx+hrJWrbpMTIcTK1E9NC64n3fNvh9Ab49mCzvIAnMq44e+euoPTiR3X8Z
M+g1GabAA0SvM1I+GLX1TkOIY5SSzgBOc4xFVlqd8X+GzVfHnY6OhhJmYoMK8gx7yz9dbI0cjVVD
pPfydUWDEPyW9qy7kQU8bnwwA8ADI1q6rGf7TRxWR73rCQIZMUs6/YD/9PyEjyCw2haFqKx7QpHw
K10RiS3TubW8/ATu/tUZxzsoMCPQZZ3sX3gn3HMTW+9G00v3S0xirSQVlVc07crLtxEgnbWuv8YG
XXveD+DTMq8lPyeeMtTa8VKpPjE8nA29O9VJAmEQKPXew+QdsiIzOi219k1l+Bs38+4gDHxCi+5j
5UOLrKqWaNDwtZ98CPDlGcKovrYcg2QIZivI/WSCRk+3slR4sDmblEarP/R+c2vMuNW4JJ6JzwYr
URi4rtVQvmbdPNgZ/ovalinZ42Br6b7sOlKH7vAxRw3bhc8GkjxPT3BVj1mckCAGAlHgcapMqbx6
CfbQRs+EE+4sU9zMswaQZrCq0+ibHawcEsBX+yEhjYguvkTyFLVpR3BfIbhDb5W+BuOUD1vhaV+r
PBPQ+8L7lqa0V1uIfr9rc9IwA1GTugVvvWRFj6E9L4syCbIQeaeTadde1jsn9LLNU3dSXkGYkxKV
Gb2NOdUfTRThTuPiI+jCHLJCfwonkNZCMlvduTZhwRYvrP0WFyMXU95qB1wmY1EUefs4hIc/pK8A
MR4b8KkAtDxoxLLI0xBtuOu2wYPSEyc6qltUBfBgUnGX91kcLMLpx5KVEXARf1eHIGyw+0j8FNXV
gezhDq+g27AVybKOPbM4sdoEB+19UC+jCW7OFCjCWNLIQ10Std4/ri6/2wRVfUR8Ne/PNV+SYcm3
V7/YBsMke0j+B7VdRH6zc8X8ZJv9F38Q5z4ifDK2PF0bG9ogqkmaK07PtFhMp1iPoS7DHbEYgyhk
+d1xjNOOnD+GI+pOVS+iNsvGXNYolCP2JR+UuvXGzD7WjFYMMdjL+AKKhjNYB/It3aEIyq3n0v1G
/ci0UfSPXRtYu0nZh0x5jkrAJE1CNMAYu7rwnxQlapitQ1SVGEgQqmPw9/3qECVQiZQvUD5hDYsY
8biOE/2sSwd4o+lZkU3RiKxDOp70sMtXXYOUdK68SSLpvKa+Bw1K1jIZsoC9dK5wNdwvbA0La60V
B0ezHH1NcHGuDnKGofrfNAIA5hftXTerR4jgMFKMzEalPmCA/OLFI0xtqhanxxqYqgnD1yKimQmc
etDLzA6XV+VPMy/hzHSYlQt5SrqE9ZUHGF55ePl8eOUh97up4qSn5ZsBzqTgbRLcnE5evLXSEu5h
HbHCsH/PQyS28sy+Q+7F30ElwehOFiZyiVs8QOgrpEeIWeEmtXLNyYW73hA3gpxAvJvepltO4JxM
oJQFysYZPldTEp/RCq42RseqR72Mqqhke1a1KNaaQxdCoG4KHLxsH4MT5d2likU2ja+90zPKGn1p
nsJqMk+9804vku6onoOQdjKXJ0I0xxPaVw208n5w4i/1iDQpS73lprU6NH/DhGy4vrybhO1i8YPJ
p+aZt7os6jja9ZqYkeeI3us2SzoUfn4cMxoNCBhmYS6EBYQWxADQUN960FI2OMpZN45HpCtD91Od
gMp0exYOarfyGHjem9YJvo8WpEqz1vZWM857PR26FaKwg7UKUW/ag9ZsQJEX+R0I0sOQ+S0U42xn
DA3sDy2wo9vaJgZhTz1+cShX3UxltSF69UxsgQhuwyRJyJvWG2nVouEHjCamuI2kjLOGlcVas5Yv
/twzPJr9Teda56EtDumS32I5TfiiMIrbYP5e9kaEVlpLDImAG7B1+MRxkxy80NF3ScfqeUSTA4H+
Vhi3dJniFtStuxFwBlFzzW6itF4gXmlINA3ZrmOJtXI97VONUH3bJ0Q5y/zsBYWHxFwT1BtUQh91
v0WKacpf4R4jwKrDLAM2DludxgD66Wvc5A95WhJ1aIdk39fMsfWb2KuWbeTEN+jbVOfeB0Ag5sre
OEYLDrJGAn2Nkl68hm+fn6+FC2R+ZXqLsSmQnxsg70We/0jgVkc7eK6zcw58ueyXjjlIOKx7IOGo
wKERM8Mw91o8pFQN6YetZgjnoOtZfjahG10K1yPI6dtMznr39wkPn01k59vYLwFrzbhLGZYJt0fW
almo2vVA1FbiNAVYcuPXl6H/zyl6BEUXcSU83v68gLqKOtky4vct8fVdrWvOabCEcxJlgk6DqoIX
1cDwRxtEmnCY1Ndq77VoxtK9fAhRCkKToNzXxmAyRYNWVnSdjnyZHEmIk5/CQPdOky4QUsv1QxNg
0MaMcG5pnGMNOmxoui8EV3DvGlBRyMe9PwZIhsy8MT56FQwFPBe6xxCimc7AeazoVbEwBg+rWSiO
Z6OzdsN0PBuSTJOM06ZFr2dtBOPREvRrnZaWO5teAFtmA7tTnde7/RB32e9EV9al0300odmvTa/b
9WX7EqescVPP/zCmGMZlKGnwPx4It/Z3RRB9yypsXicX0pI5VqTemq1ocywviWGezDR7NUbQRiNx
DCJpg9N4G1Szv4KLr7cmf1nWtF99l5y31239yXxJ/I/WTGA8tq1k3VnzO4ZssUJRU6znkUhX2Ty7
Hokvz0mInHSss3MXYJ61r6P4JdIzqNadZ6Of5m2nMv+QtckuMAWRRxP0Sk+PZ0dAItuKf8Em3FYk
DzhbnYIMpEedRi9D/hrng0e/dm/OiNZ4en5fCk3fVHmAkLh82cutjnUM/WCFUstEdKhmsrBEawNL
Jyy5iurOI6xtNA5vfTCcPJF1ZxmWlbN+E91iV6tIfrkHp04ezNlCJcFlKF2y7gsjw7jzxH2mTSfy
+A+QivZjEn2sZ3JsfvbSkTilYZHOclbNWLw0Lhj3IE6xAi9pAfSUe9+fnBVLB/i1KK0uXAwLZiJK
Df9Rh0hHVRIxhiEi0fDW2aVTDG3U2+1itVQzyC9BYv+l7eJmM5g4htAB8gYH24YF7lrUeHHoCzSP
IPjUGYQp8TpG4vU4ocBS5fFnAMMgj6JdWdR3WUk2R3vQBBZ+5EkcP3usgw1KB3hMB8WdY2ARGbvH
aPK/DW5xh00MKYUh/gxwYysV/SU92okfIXCn6xQ+vV8C0q8M86wBPwbbBd+rXI/9hmjEpvewYSfk
VybAxaGj25a4IRCINqOn347BsO9Hpp+mviULcUP43BLTXfYdd+ND3PJU7ebrVC23XpFt0jE8tyJ8
3zjGMwo9AabQjXmXSn4o8b/naSS4RgIZzQI/Oc+aM21sx0SrezCNM2+7cVY1VfQmMu6zR1+aR8lr
BR1gNbtMLlNrQQ1W5B+EDZ04QdOSSH8UkVmPVqgyjytyDjXveK/vvTZ57OsDTpgtQ7LfnHRppXnx
AFTbbeti6V0y6x5FB99i6qd1QoSxH62aNRw97xim5qeIaccKmCA9JXM1U64ziVXwMDuipadGFiIa
CUtVkLM10TZbtBHuenyYYmmgh7l2c4JSmJIUKlCd+NOEznXdxzZf8NXEUxlRcjmZmz2zwulu+uIs
egI0mUWMclJDlu/g4Wu5j6pAwglKEIEB8291cLpP2jw7EXHF9VEWmOkwQ8v1AeUbQs1QoNA4EMoP
lncFQtO8qi1k3t2Cdzg1mgkPb50HLw16QTmgELggXQ3+cD1E9iiIg0F8HCe9IKPrjGhuU+QseU76
qymJ9N2iQVjglxSaHPLUSU1OwiBCwS8SKEW3kibPYg1PIFWdEuybgUUb0kC29cIPYuz4OXncMFu0
5RoLlSY5eyQZZPWgMrTMNfvzFDLZEz3kNU3OUBEerhk1StYz1+0CLQB9DLu9341ke69fn8gbIbFH
ppu+RSpJ56kFMK8OnJUvVaLVPlVThSbKm5JXn/kRWH2mKu5hcqNtkC2fTOCYrFyL9/ZgxGfGAoMQ
HEGmsnBJ0pVgK4u+/6i3MPLMQSYLiXU44ByRHKAIXXiVc2yTBHIMRiNZhAsvbKhN+4LY8EkVduRu
YWElh079wnYpi03GlIdIQCKgIMMJQMQx3sWV+S7T6Ba3+CSOK8Mtm03V6PTT/aDRAJhrs/ZiuRE7
4bZt6VGpsjND7eQ0dv7z/2iMneuYOIr9Z4wdokhl8/lb+TPG7vKZHxg7dJKQMDRhM9mmA03NA+Im
+a7//AcSX/5vQLV010Rp0jZ9nW/6gbGzDIB0pG34pO6z4tfxU/sDY+f85vuG8D0HYJ6JLI7/X8HY
cRsYoF185Y7f/vkPkHzoXLhk5lzkF23ia28M5PQ8qvRAW7QzDk9Yqod9jToInt5oRfyoXfZVE+9R
MmNqsBpVXZ31L8emgEh/M8+Ed+RVrtdTm6pAi7U+Edgloj76Dx0g0WXbjtkjuZFuV8glEkxFtKzb
tsUDJ/TitdoZy65RFdUsDZwvJzXwkYgsyGPqrEx+/nrqT5e7nnM9rGqTBsa26cdPA6B9yIh/fM2b
bx0JBtNL/3lY1d6cc7mzVnOJm/kTwOM/76sw2g96MviI5nVHvOGGfRsADykWxgfdcqAujqkcNdRe
VbhO+8t2SjYEMD0fAgIFgNEOj+rTalc2YCRrvKj69US1qYrrmZfT5df+9AX/7vCbfWFRers2dcAq
haueAeF4vZKqYQwIwatmoaJMWUHGLIihEdZRBY5dP2pqU0wBhy1Gv8vh3tQdaKGY/ai/7PoU3zxU
tVmo5w+aZdkQnQBX5lSOdConfDXLRgdUCNbyhDFpEslolmqEZV5FQL0rAqDyRLVP1S6fU01aEBTZ
GZ1xp9rprPapw7lhnGszSvdqiyWAx4oLrP1Pn1VVMVoPTo8ghNq6Nn61ebmovEGMfZDRu1N6N8gt
QzxXVVXEozEgxPC5kJ0wfliyP5ZdcSqLAkg/Yys1y0V8Z9ZMyI2GiZdpmUXNQVW7uQNNVCN1iC/t
pvOkCI8MvKmCFVPPNJNogBH08cHFmlDtVwEvVdPTAM3eRt+rOF4g/VwvwbzrNpwCc4sU/ScVeFOF
I2OHqqYicgSOf2wSl/ywzJW3vYQUQ7IUfmEdLqEwvA54pbwYyL3fuAcV6FKhsFBFwH6qmvHjBO9y
1c7oNKdlxkQlQnP7lKuqJx2Ux3oajnb+4IS+jeaYfqt+DmMlX6Gqnt0zkcpyWMulD8y9EK7I7zUX
O1rpS5tYM4ZZ19t3WXNsRK2TuZZtV4WBVIRSbapCRS1VjVnsLWsdb6eCQgTIZQzs6vOe51a3W+b2
Uf0LSU8bUDX1bXqvIY6MnlAi51qzVBwiMRCukEoGNDVi2nWJW4axDGHaZNs2VQraNEvhMnpo+WAV
VGmrOWkJ21zuy1iYKEUJLbQUvgutlUiVeiYWRnJ9QNRP7VIP7Pqsgt1SEfzMgoVOPs3y9xXT5d1l
M5P3PCdgnJpA5lx1wTQhCDGkpPUxlX/vT3W4G60F3wNCmIsMiqpjqgZ9byusLDsod4urUYY/VaRt
tZrJYh1p6FaZ/TdPTcyU94eZkj25iCip7WJJng0vrS7heW0wiQCr6KOKSKqa1+bI1DXhjcogGTLw
mHbhxB8jp40qPh82wDUd6btngzDU8bE4zbJQteumt7DaYT3xXe3q+/CTRzwb7bGeJqFCqB7A2Z0Z
LrfXqCp6ZJJQXR6m1PtQWfg7XH+spxxHrtsTKUai9xpma3L+q37h5WeqmbAyOak6Q0Duv7nGXdWv
vMZdKxj3J2sYdpPXBPsYAPpat4Z4rX65+rmuNshgpSrVjhK1IRRfxEHFXaGn0p+LBAjvtb2q1lGm
rU9MBSiTifzJz0kBv0cjIjINcj689qqwrPyujnjzBJ6ATIcZ4q9FSMRxDTOf+IHM65VePRIIGh4S
uagZ5VTeksO22kz0kvi/2rYNC4D6gp6tryYEvbInlIXu5RXNph52IFbAK8O93lSiqzaubPMOblv4
sqXlOskHxIGqYjqpfQjZv7pll+wETt5nVThZSnqu1A0wLaiKm4uN17VctE1yYaZqrhfSSIu0mY6N
i2QROW238By8WJb2hJfRRHMAdnWCfdyeBnzQ4SETCA91g/E7lcsK1cAv21aNslLhwzaKQmPjVA2v
mnr8jXyQqlhQzMhWNRAnfN5kzF3lcK6Jp07TSfuURC26MmbE4+9TjVvVrpsd6+xtqaO57gG4cOfF
OKkiDI0P9gB+YZGZDl12napQNvXXfWoTnT0fJFtMT6vOUYevm2qfmYTRXszOWW1BMZcBF3npS1Xt
/ek6l6pHbNTp6PccFJ13TVvfCLn8VgtvAbz7qLePpXAG5E5csEkGgOdBC1HEs32yNsDeNwIBITQ6
aWeEPJgYGQXLOUvuvFTVcTqV+yBHOUTPGtz3pOvmKLMpyDFwl6qqdqqiUo6estCYNTNoyJZ2/Yza
HB7N3o4vF1GH1F51odmRWZsUcOOqanFQvGzH8iLXK0GvqqU+RcFqUL546nCp5jOqGqnppfxMImtq
E/EtHsJ1W5143bwcztW8WZ2pPpSpN+Z6TXX+dfNy+M23IaXGvFqdhJdDue/66nIHatdPd3k58XIN
t24QDA88QWKZQR+1W3obCHz4R8jtQFigzSGCX/apA708qmqqWDxGJ3Wyql0/qzb7pY5OaFeoDQtR
LNwh5Ad021mIhchLaZYcblX1svd6netXMSLq6zAjkqqOqu+7fr2qXU/+6YrXa725xTcfuZ43xfQU
XnwQcvBRERdVXAMwbzbNOYdBN6E/ow4ImaytZdLpWlg2BneBPX9Tu8AGMbz7cmp2PeXNpjrwH/eV
ZZSCsU31lTrPVPOFN9e6fMu/PY58SrCunRqUjgwoXX+oune1r1WdlKpez1GHGzOh+7rslD/1eo5t
wAQZiMlVowlwul6rC6tC/Xkj8lMgrowx32mp81xVBQC2rB/w1JCTPKmjGoVAbVqZibPlpA0db6Z8
avtaXHY2hYFgVV0LBqZfT0KbgjFKXVJdRG2rj192qm19RtbLKLDb8BCAwuBuXFejrrGQbfxTl80A
nzW729YNQR6vScKtZZNERlOTFIFlaigOq2FvspbxGUmOjTvX7WGwoNP0BtJ6upxAW3La1qu55CKT
/CKK+P1eI3Gtho5bRu9je43lJ6oG1CKUyi41Kx5cXIY8aCd/RNcu4a4EWN/aN2H5zlkY62vtbAj6
/1zN+KaYFX+EITbRRjl+S03nk9rpaK22HgSGlwAwnoTMtGc6WoXrOPIAJyBBMEhVvUkWvVVWx7gD
yoQm3imRa5WLhTLwZmBuxr7RC/3UyWJ0g+WEJ4CxDUv7iwp+DZBMidn9Uah9DjMExORMeBReG0M/
qJFEb0nPiJbMQKZh8GPUycel8bxtroZjT47EqgBSPxzL8oNOF0xDkPMsW4YF1R+jaqpQB7KKOHyH
JtJahSgvhUDUqF28XaD6xk71zCq7riK1iaqqvRD87mYLCMQ8RsMJS3qftUbM7w2b+fD2ZEP21upj
6oiq2dGqMnkYZQMk6lrgDPPzpjqg9sW1gUmiP9mboqiHEwxyYoRIvPB8QV6rfdcDqjbJv8qffILZ
cjavnq+qXQug3T+eudqnNsFryvWA/IjavtSW/jFa5n6XXlYL8qg6oBqMOk/GuTvHQntYDrkA5344
U183NTVkRmqx18rjtSEH3uupWGxaBGNhGP90UmbG+ziWyj4sVX1YPe0BVW+SQTLj75PwYXJkVFJ6
Nm4BCwzRekS8i5xL1d+oAnKkpKp5IOonVI1Dg2CvKnrwtUwiLG8z6D2uubIDrxVs5tqH5YaOnh8E
L6l4O58y0PejiQisCnUbMt593ewV0uS6rWrqHHW22qwCUBL/o2OsxDk9iL3/Ocj6IW6/lnI29XOU
9cen/qAyO7/h6CJsg0gqEU0VS/0RZvXFb55nOML3CcNaqBT+FGZ1f9M9U0Bl5gjJWZPb+BFmtcRv
FiRmHdCpJXTP5w7/3//9Ov2f8Pfy4RI+bd9s/6+izx/KuOjaf/7DIF77U5TVkuFf1zZ1YZlczlBB
5err56e4COXZ/1sYOnbUduScfZYVBzfAU9vqnmwmrQcb2d6dVw7RHZrwq8qAyI+89LQudKStXFgj
SM3d/vT3/bi9X25H2txcg76X23GFo/uWQQQYpQSO/3Q7hENEJarcPpu2wGiiiuAyiK/D7FY4Snz2
q6BaI6vXgcdA0wNpodNff/+vLjw/vh75WZ24MxIm4o0Lj4+CT8uLiiLJFHzC7Lh/tnFjcboW4jAZ
1O3odDncNkU5ivd//d0Gj/vtb6ep0FbwFNJd3Xrz25sIflufGtaZibP9uQzmdO8Ai85nLDeSJhYv
EFHPZLhShHhOWpJ8c8iepWWSn3F87vZmGze4YsOMzAGXXd7cX9rNLw/m12i8+mdoqzbtzdPJ+qmb
/+nBjLCCZl1rrHMWkClMWkiYmSQb1YGxQ0wP56+WpWNohRvNJl2oxTmObyG51UE8Z6U2H5kS1SMM
jr/+01QW4E2D4W0wfGE7hgeH4s2fxvK/zV1Ev88R0Ik93DFgD12lA07xv+tgy98xc9mbKJ9B7rVG
/NQH+5TJ+QjjVbxPD21iCdCqw87J6vkMkt1F0TaAb4pe5L1unHyUSKypb54BRwhyudhBO/g4nEdn
+uZEjfPYl5+cunWlSQKgRrxzojgsX53Of6clwnrS0uqBlyy99Y1io3eJ8ejoaFuGggmUPz/CzEJa
ETOdoERLNW49LFYS95PmiA+6KPybv/63jF9lC+RTJK3jkb7xDBxuLGQQfnm9YBcEfRaC0IvLUt+F
QWttHBvjDQKXrIMyGMPLVCfYpUBy8Irmawk6cf3fvRHDoOeBw2nwQr150cLE1LNonq2zTVTtBJ33
NtcD8wm9gz3hkmekyPd2NbfoxVrHrsvBZWrTy1//GfK3/tpykAG28H23Xd32dFv8+l/EXdVoaPeA
4goiYAEHCzL7eurno+Wj+hdjBC2qv+ve/rW35TsdYcjnYDAkvGmt+pBYbicyCwtF+zA1WPSBAnuW
FNsyyPEC9/XlnNvJnegMJjaLewvoZNXUhvm+aey/eXXEv/Y3jm7iXyEAK/AgvDeNAUojPl0a4ApU
R2/KdDRvTL+79QDToL7rP+ne/NV2obTlhQv5Nh6H3TIA+5+wI20hKm/MqDJuUcBBNX227dPoYWrj
Oxm2VIV9xPuuR3Yghb/XlTd508477NGh0Q75mtetvyik/Mf+6Y1/2qVlk5PEr43O0xJvW3aAhkcQ
OKl1Hq25PBfAtO+bBiEMe4ry/ZSwngx876aS64UaiuIxa+0eOzTn1Syr+qmV9oSVPq5gNxY7MFsm
sKYm3aDtQ85jNM+DLbS7DAHnQEdi1smNfAtTD0T8HLo7cvyYajgpSoCEahBnaJu/6X7df9NWLctE
DUU2V/etO1wKhn/K04p2k9r1gcgsylag8Ak49Qi7Dx/7cCq3f/16SN+7f3k/YM14tuEyDRFv34+p
8pqycWvzHNv+9JSH4fxQxc2DIWl0APT8nZ970T7KTO+sCgItlvMtrYv8bwZl49exh4Heskg2I4vB
DAV2yts7qaKuzGpMHwiopRrapvoz8etsj7Bhuo6meNqLMdF3lQeVOg8181aA8VhBtjKxcGn7vZ+F
mxCg8XMBFPRvBm0pbPPTvyTvzfWYjTHp45W2TDmH+3nCUqULkEEDq7gaCVCo2+7WsDuc3IfcZqDw
MY3rE5STPHg7rmjPRtdLUJl3L8eVcMzIPtTkZMPB1M6wXuFUT/EBhw2yfX59TgPb3zclzbhAzuQw
jehSMStDAbX1t5Pgg/BzLWCbwXkyevtmAnJ56yc13jCxUwOa9vzNZAWPeogtTYjPVtHap66pwl2b
ePp+gkgDspl5XxqRnMjTaYdYSr5leoTb2hKLTZKUW0Mb/IMVVvoDxu9GWZ7/up3xCH9taej8OC5j
OC+ur5vQgpw3g0HhTYk15aZ1IgKMI5INMnnBUaqMMR5wivzelGFzpHz1TaIRr1u4d/CK8IqYoQGY
DyTGHNLqeKp1tJNjjwWrXmJ0hJ4ayo8a0DiJgoq7Mdkx7XrNMcRbkhQeEXKDwJ8mk/yRY55813mc
RniEWYrQqQXAfoPu6zqV2awCVNYewXDk7JKQ3P+AYKIEq0dWOK8bmbRbVJLCkOGQJC9mcsgqtyW3
pyQzN63vIqrRmFJQQDp8BJiZo0wXHbVsgEBfmZBOIhMrtpg4zTgdgn6c7wqUUjHZyc/AnAs4r063
Y3pAExrTc1eD7iQkf6DfiB+dztT2NbDJVVx8yKoUhe4I4Q/PfqJfiw5yWtRkw+sMeWzOovY5Eqgm
D5Eutn6twTZ0nOA+xYpjhYvbAwjMEnd2ULsIZkdbcurjkfn/vk4ibAhbD2lOO3TR3s4gs8+tfwON
qMK5G0Jna4uJAHtPGA5nQqwrUajQ0coB9IRNWy0+uvDuacB9JlUwPrcMws9Z9poUyUcMoGACoL2K
bvfGHeIJxDliKMuofyiHMITibH/uwRJu0f0VoMcJZZVGUO5bfH/RA9Wh1uAGeZJARJiVVYw403CH
rJhz26LmukzlcEZDGaSo7z6P4QLo3gmwje+AXCEodpqX+V1SxOPNlJgHYesR6S3nd2i52E1Gfr3N
XHx34XzGO8tAQcWN0N4cBgO1cPLVJjHn17SY7y1oy3kQD0+u4JmPJhP5rn9SZiYBBiKr0EbjupbW
m2kZvVhp7T5GCAOuvZCJR543qO073TH26gy2Y/a9ddrwSRuC74Eugu1op/l2iDJ/jyo9k1mYE7dF
+D6tiBOU9DVxD2+uC3JInzivfxyrBrFyZEWT0T0HcPz3TFT7dYoV0NbIBmxD5rl56fFbwX0TmdQA
8G87P3l5tLfxHb6DZoy0VWxvlwp5VYdmfTR8pDw77G+38AFFDU1Mz2y05KLCxEypZz5j8GxMX6bB
ReHxKmXjpg776tLCm0IHuhvQUn1qRh189+OmPZdL+c0PGYN9oiYPo1eiy4FbSRUtPsp7CWYfrT6f
/N7B5KH9ovFqvAvMT3D+nvw0FjfLyMzCZCW9ryIrOY/FcIucx26s5/q5NUP8r8fgocNLN5nB/y8J
8rm+8ztkUjxM86bZtVpkrP10KI95iJFP5o7gp5No5yxJ+Dgn9WfLnNpD00J7acPscwDYng7Dh2Zg
1Q/8QJD4SeMeAxF8xpBvPnd5+V2zBoRsekPfBKXprXWeKiKRPSo3Ni2siEkGxfN7K3huREyrIJv0
rbuBbh09laLVVxWK32vLNZv7tkg3i5Pnp0wvTFB/3/3R0G4zG321rKvvLVw/8375giXBeCr6ud3a
KVzmNG4+xvoRz3f3Q1s2MOZQ3y3t6B45fAQuAecif++naEYi8DW6JsFHvhATT+yja7rApSYAQNjs
Dp4kTAuNp6XnsJ6kJc4azbzkpqw1ALNdvrdHF7uEDKGK1i+/5kwpQEAR9MYa+qFKw/Y4eOlNXsbB
rYjAyIuleNanKNg5WOkN2vIaoV+5TUA7Ax1ys2ONKEhQD69NBMEmb/dwfVxM6InadqtkRMgEhG7s
GYe5DW4Tf2ofTX9XkOXZOd3Qrwlm4zQ0YhKFKALLUBxbXwr3EHZu+NJLaTM7y981VjLdaEYavK8t
6/dQB87tLXPKMpo7wWbafMwqNHKBi/rvez8t70wAUBuA3sOmiAAoMlgXmGRYq6mBQmkE9YeJGdqK
pHBzaPoeUZvBf4nmOuZ9g5YyGda9FjnbCbb3pp5QizALe34JbyZ9YHaN1ShAIP0ORG/6OoQ1erT4
WBsWa+qcfGPb1ugpdcZDHSA/X1s9Vqytd6stt83gYfAiV4kkfbGM6jr+sqaJKkjJcbnHS8RFvG3J
mC8+L0h7rybULo4+vdNjipJAWZAnyD1bWqo+FB08TZRVERwDzLrVk/aF4JiLvLNXbnGzfA1yp3zK
F/yJki4ZtxA3IemKyfwwWMawq5IJuhmdk7mkjBCi/R1MSbgpRqy5igC8usZqiLQmXqZFuR9ZM2wi
9EK3pZNONBLxGCKau3awsFv5Avcmwg02wtUA/asie3G1KbsxWzx2G6THyrrfrNoqnM/9UrFarKaH
VhKUrSpcY50HwVto7/zGID6rIfKJ5429n/qKZXwKRy1qXG2b9fQpkBLWEx7rcDJc816Mab9KUVIX
EJ4+1u38ccji5jDl6F8Kv/4kc/ofw9lSHF4HUag03xS1jl7SEhAck4sLzxrbb3MiEKjGjPWcluj6
9hNRo9oqviPxjQ65Zps3deQ+Ii2R33stjG6/qyYEm7ybYeiaR+bhC1/nh7gF2rusaqJz1lr1JjSa
8qTZu8qdSAJHrF/MeWvri7lzykgDAwAwY+eBdcdIzzliXMHq0uw2Fg7jsC1xMJzSaq1NaH6JDvXy
oUmSbZcgVe2MuGpFE+ya1iJ+YyBrfVN72smepuocDyJbN8swnuiHSSMkO9+dXdbjw7hxStSNDN+5
b0pMqYcyiRHCijqk3Qz9DHHpzu8bkoLm/BrDAc8AnzTRrN1O2B3ju9vfYTaCv4WR/n/uzmS7bSXb
tr9yfwA5UESg6BIASUlULbnqYNiShboGAsXXvwmeczNtHac9Xvd2ZJmSSBAEoth7rbm8sFPeTdZa
FPrWpj7MFdZWlxp4YFJLZfI3s/0ADjvIF4ZFvKFAUutyDlVZTyQ1mF1AoAEMfwvFS2ml2fVSUHDY
tS2p6udXzNpkPDT2FoEjPxexMZ1AJyJq5OIKVjOTp2RVkOnKzjyJ4tIqYcGB9SeXLSGlIxrt/Hpm
Bt8cjh73u6vvukLbMzMaIS7X73QI3hIo0he9K76oyn5tmoztLjiVKgKjAu/jW65FKVuSklw7Td2p
cgAf281c/yap2J1F+7RbTxh6bip7ZKMihs+m5hHIc6UtXN+l0XwX0vhieaSxWia8mWjODsbG747E
S91MSShU+Wms8+So8pRhmuCF3rAfCCed95ErbRAxyRfbvtqKYXNiJQeHoEN2KW9ztWLZMstvOEI/
SlzmDth3O51RrNQlMItKwjYEB9et/ePMLRv2EH/8qfnSu00OZJiQxoWskLidh4vCiyO0hRUK27EE
52NcC9rvpMb015rpzqSd7avRGPbuk5pQ8Hez9cHlX/jO0R5uwhcyMux9mtCeliRBFRL+Sqzqr3q5
fB0NeIILjqVQGaDJcPs8qmXaHPAZ6YqNOJbdBxJviQXNwfyksrcglryahaz8Pu+KMDPIDhgJKZr5
MGpBo871ACfUDRxpzHM3i9o8JS0G0wWMuG81kBmrTONjQQgKbFz4SVzdK731UzIpQ8MawsjSsHs3
fq4v0HdQcSRdmof08E7t5oohOY30ngmuBT1LVr9QGHqSNwBW9OCp6ps6E0M4KEzBWJvAhD2OzZrv
SEtVF4HnpVGgC8/we/gjOzEVd/GAD1Ct89GwF9a9qmHvEcswkQ2bnaE/LmbOJBtVFMVlHjYagThl
vOGsG/qigMo7v52jwEgNLWTThyFoYi2L3CDzQKXZ622b35Ar+5mm+xfyx929sIGjkHhMOkmFCrE7
jBGYA+UxoLNTA/3du3uvJwzTFYAw2vQ7O96jIJEr7AT4c9WJD0wMd6xFQYTbNWMSMzdcFiDi0xQI
zbl3CXk50LXdW51s9+ChHgrMkyGW3BbVZ7Jnhb6DsnlR1lbJEMooR7ojCprvi9yYMXWOSaL5SKgO
ObhbDo5VsqyMgUnVsfmoJ4wWZYnPbXXqK4FnDvZT/siu4nKdNipRUw0+B3qoYrBPRJMfvbFJg6y3
8OoAdNwVo1NCnCZMSH6fZjh1iaXTu1+ywzI7T2nUIk1tEyaCjOwW1GaBHccnVPPt3hpMMh5d1frs
8e/LJr9J3emhYRHM+EFor9C8F6UxVKqOMj1tH4DuM2Qg7WXeAhWVfLQQKu70KXqeOuvVaojts0YK
56VTBB15LUEL9tnLw8gAqbnWNSvHmumnH+zN2vvNqu7WIiGm2dNkkDthrAHXWCvqu9Kqg1JJxD31
t0JDr0oUSX/MzddcTT02K4Vqcy18R2tDY6n6U+3CJhiMzxDeOvRQxSlmIejnJAyQR1xDwWkgPBdz
8nE9DNAOXFClfjR5MYFJPRwwnlOLAL5zIBew6GvSMW0sldBWkXnaq9rnouluSrtgt+7cVyrpA5ss
nC2E4lLan2Vn6AC56/l2UccoM42dBTfPz1RCaLPDOebSdTn/+Y2p4jLsDLbjgmJVKEpxCVe2Zqj4
ln6pZ+KZxDx/LdKEqZ4UlNI1mV1Gy9tJn34Z63woNb7eQd9yYWTRFXsQ9gi9LrfGXbRAF+9j+5R1
zK6lIQ954Xy0DIIw2oOKO4M+LCByW33t5KfCJPHPy1meIIZmCjPp/AYxbrvewojKLsc6kJd6SrsR
8bk+YNUe80sxJUdYt+SGNm/gBZ5xcjUscj22w9L1ByL4Yma5yCxhQnj2nTYszd4qyGKmPH10ADj4
RPE8TGkTFH2lTpRAp8fYq42QvcUamh5VIlKpu1C6FXg5UqBDY3O+G0aOU5DeNQzhL1Q89csustSe
dkEUJGokiiV2HUpYs46du9KCAlcDuU/OsifIzzzMdfsdw55xbdv1STEMEwjCQjvwnL2uULOZem2H
LszWG54nuzl/V8xVdoMG5s5akvXiP4/3A3FV2roYjDp1yo5Kd2GOcF+c/3v+wqak0TnNzLiN1Wf+
KBDIzr0aDqpok5sGeLvOalYtly1W12F7rDs/tgzJawK194gbKr6ZTO0Y671+6WBtvjl/kf/+Dqy8
7s8xfHisWs/WZH8ShaWOoz1TdCr6ybsge/1Ez4f/OlN7yhvJJZQjGTfoE7SpGTZp0Xwp9nUzNrte
K4hfJJyVbSKazGqL0yOEJILarn9hVzwHsC+mvdcQ9mnzERoxBrXmtQfMtXPzbPD7SN27E2Fs7H+c
mnyjBtNUvZFWCcUyrpae+Vu3nUvekiKeaJT54lPaBg467RM1ZEFB85CBE92oY2uvUnYnGv5ElcXU
xyTTTC7HxyyLb8cigVVcJ3ue9paiTLwxTFvf2zQiO7q0+T7NTG/XqeWpb62vS9pj8TWyt3FF/W8L
QD1iqzEmFqt/AAgwEzFAUxKlkN453UWPSvnBNdSpN63kbiQfykiT60nAjkupiFq9rU7bSDmBkWLm
jlnWVhlmz3iSFER6/QJckkBE1ZeEAYIanRsyoaFn6bt1rG4B/a03TVzUByap+ZBa3DxRlmoPcjSO
wpzMgE20edHrs4STuL4upFs80r24dswhOZEQoB27BnnWvETerT3uKtl39zqAt2PH0mK3lgaiWslk
EsWGCrQkL69IX7rtpWSyjovpmJULbOd8ITxnGmZgyB4rGuh7VtLGl3pqZAQEkkunucjS8QqjrEpS
3AuqvtMpleGern2n9PpTlBF3bU4fCTOMsZbq8tRX1aPdtrcyzfJT3WE5ah37emoALLgmh1zFpovl
rp0OdntX6b1Dhpdr3MvkIS/cNpyiNP6o+vLGbYzkG5jRAWAWPs7UCZpWgug1BxVyt3wm8bk4Antb
d8Xcar6zFGDAnGdSNhnep3m95rWK3CDOZmYeiMe0eyyyi8IU9ZVM6pcOoO2tKOr0uCq3oRTI7GpC
ffaU82E18V+3nVFe8dYTIDOmCpEgX8L9u2ShimPFFZhyPWFfzRVUKja3ufDi62m5M1fL4W6csP0V
EWGPjT36aQ8mko4gTlnZLQ8Ny/sBI9hVHdcfzQ3Wk86FPDpOrp3ctnr0lnzvkZKyB7He+8NQlKe6
pH4So9ke4Pd+7EhK11wzvbRr92HB4LJRvp6NQmLpnUnJw6ddXDar9qwvSf1gWNYF2203qFtD+OfN
p1njZBmUfU2lKL4b+xgjL8Z4P7fi9lBSP7xudAU3UmTGNYlTCPsd+E59r68LJlgePP/OVEl17T5W
K6s3YQNBF3ryOE15T+qdTf19YQngE0iwW6pyuFdbdhtTITqiuajbYKyFPJGKbYWljQrNK0Wl4K7Q
CbBG/PdeFR8cokAaDQNpRhljrUEzVCSTtWx/jtNkP3mR5R3brlwCp+7wHsTroZlab+ea9MA5Svpa
JjTDBqabANrhg24hdqNPHpLV+KTPn4Abb+jntEc7mJ96XVd8BgAEsShp5B1HSQDHxkgZsHT2oWHX
AaDibuRoGeTMMogzYFGwVo5TZgM9qJPX1KqZVJfAFNU17XyxaxEl7zfA/tgRMjGSpj0vQM/x7b9Y
dmKEq6YtlxnBDGNie8czYUKYAMz0+ANqqOXy/IX76GEV2YuATr2rXZzy8PravxS3Z3XtWSX7l0a4
ycw+rKgb7LIhrq90Nv2BZ0VERDkE0lDh5qwULiXNZEVehYHWZzV2SdpPeqXU1pRj3z8RPjvCRFau
sZOTMugFzcCsoIeywaB+4lpk23NvQJ446fhn915iXJRWQlytVxQXfccmBOn64zLZL/A0pZ/Z5/HV
eMJNJA/KaO6nblEknzlYceR8Cz6KmpTaQXziNFsqIwE1rdhOMn71IBpgI5AubvWs8ayhh//zvWzF
fOGI/kpbUfjaLNUDuwR4nlONbuP6TXa5dsXof6QK1+ysUSxwyg5pw5Zvsa2JmMeuuHQb77lZnfQ+
daKdK+Pvo2ihQy0c8SwJJVADoyNbsk3nHl8bBHzsmhKEf6bh/G9gqRK6FaGpTcK4cOCVM3LumjRa
0IzOgm1VcU2hKQ/1AcabTilih6n5g6U082oqtMe507cKCKaX2A49h+K+u0WgAvW91XMKVF7RfVHs
JS+ylMK6UTBEKS7ubInUjgSQcZbtbu118gMLbBsmeZfLlLeIWiiDLSbx0otBQm+23lnGhQaR5kCV
/xDb4qGhpQWDdWxDjYj7lahIGJleOGY6mQjCTg6lRh9DNoKchulCJznON5yVwqZmfU4Nk8jkorse
RFdeFLMR0LyNcMgXB1oKLlkMjR2a8wulOY3dGiU9m2Uo9UWiXgSFyvZVp0hUFtgPlnYr+cxbmGDz
1YHxeJPM9wBnxHHN9TsDnesB5QzAmcq9SUsBDstMIkjHIxCZafTruqONbWRhY3ZxSDEEjGRaBsmq
11fKHnlvbsKqrmK+aezvrSAF2fHye4t9NhsffP5aTcYd7JR4YtdjiGMko8+lp09ha3jgvUvIaGW+
SkAdFa6OZk7D2QlIUFt9noxmSm62gWzqe/SSEaDvbz3F8KNNKHmdeGDf7IdYqCIYzOi1syHsx1YB
6B4VJQu/Lyl6HlSmLK5FQSutddgHpYlzqbdA/RkgnhOjfNRx84axHX2eSnsNMuVW+7mjSjD16Bpy
hv1DV9GngSZyLHRwE5X1IYrjz15noZq2FjKFbDcOliU1gtojt7Fit5ognAZWTTPVAm2hgfjEyVgQ
J0OFvbdMyG/ZhyGx6Hjk3UPWjS/rPHApvk2wqo8tbScznZqrqILYQHfPzSiKpCP4c3TCKSX8tG15
esThDUlxK0hjQs/swInJVWcDD9yeKO+txEFHOphE7mddW8IGg9KNlcnO9AMdYWa8YkacZSwngxLF
HhnZs5whXeD0/CDtrgG0krMbkiyavaZNd0iKcS8W9v0KTH/RFVYl4ULXSatwsQXx6qZFNkUP1XiJ
BIOFtV3e2pvMFj3ourYIbZAmB4rTlDwwpIqIECprYYxf2lckYtwebv+qY+8L5gGv/5DBejdHY58b
FIEm9uOewwJ8VRQydHffTusz1ud7b3VJNtGHYz9M+mXbqDZsxDLfKf0q2xaSFL/AYqYpPVKq2jTi
ZpIMYwNiB1v4K3DkFto5QtC0/NLyMtaktkf0rVFkUJoRHGv4BFDjk8Al2vWzEw/Dc5Ym8tZO1O2o
vPieuKSjJ6f8qfBdGqvw4uzTVDAmRFqTHUyNfvIE0dAnIFBdTaztTCeu92MJj9huTn17qDz5DLL0
q13UcDAW59jmg3Pb1OPOo06/X8FC7fWCjQURKoFn9MVtuqqrcrTmx5KWISTq4WmNtegqEZVLilPC
+kqg6vWiwzpuaVoOC6Wm7Im6oABK/Z7dUdnA0t8QLb1NO38BD03fgOtvNJ6JsJ7DnhjMKsebokT8
KNf0+6gRic6mubou6/lGju5EwIXVhnpTvlSrYouR9f3R0tyvSLZI1Gos/YMZr5E/pHCVqrw/Nmnq
k6ywkTLmu4oFF2J9Ki/C+1hvzY7IjL9Yc/2xnDpjR3MtPrIqfTFr3k2tRkXGXEnLCAjXYcicKgSS
aNGaNe7IrtcPlVPOAStA2NyNBssrLJI83VeeqFAuENtRNZ7vUWryo7TWaQXTJVK80JOMq9faGV8E
cSzQNo1rWdvuyUrVMUdNcgHOlBwZixTipLYOplFMoSWZoekhuVBSAQWNSRMfK/4cg51b+NUYE82h
u0THdaNxQBfzjX40TuesBX7liIPlFueAKmjwfYf+sBoyOC/QdQoo7GB6+XioXqYSNqeaxX1slAfb
YidatjnihQ6UGqMbHoWS2FPyfWgtmmHskavSLMYBQv3D2Eli6GIs2vHs2iHCVB+O8DVxdPFhWfJL
tDpxqLSNi1SNtCXph2O0NndezKQbJYuzt1Lzc6T45BLEEYU5A2qc8wudkdN3ydgMKOjmciguMDZ6
uwje00yugcEamopg0Gf9kbSM5NIKsVzqBf3MbG6TD83YEn/NUqSmc+Pr6FJDtebUCxxF2g/BORey
ikkP1rvRVyvyKI/s+isC2a9yZ7ioVPepc8rqoLbeoNAnkhai7G1J4TRgtvk2y1w/ju6KD3Nhh97G
cTD0y6GN2+LUEeC6c2ei0Zw0iS80Ldceo/bg5jLoUoeOoUA7Qjx251ffHdJ64rkRJ8L+7ACJithV
GvpPW5rHpt5XfEq3WsVS1eqYvFHP+ALbujY6Kd0zcL3JBCmdztrQ9/C37YYrNIEnQRkUC582oK8w
0Jq1bK/h1B2t2h0vspwNlca2KDZpiWvolHxq4xvdMwF+UrL5jB0Rml3uXboUjO8QUT3pqNJ2NQEr
xSS0vTuwgsvMNjoYrRHan8y5NELqM+VJ0F/XCMVhlw0cS3j6PurkG8h0gyR3JINGeizTMqYDkm7T
BlnnjTdt6LAbVQwHwbb0VvaK/qjRn8yO+IrCBteUjM1J2d21aqNhb9XLlVB1cdOuxGH2q+FQOSBq
Z0BLTnDvRiVXc8uipE+YvBYCPVX77CzcKq5WPDfYFPZJhMfTIKVg7ROCOdBlBFLJ9WbkzKGn2VgB
vHTTk1q9eu4aREtMUy0dyb1qjjHp8ZZHCrTdaoZPQaKj9cDeNetyku4EhnMvRna1qeYxlNNBWUBJ
ZqTShUvmLHeT1Fl0Rj3+/rE9oVoYwkqsd5pd9aHFLsw3QcKFqzNsYcFYhMHCYhYimIiUPmcOhmxg
C2q50WWuPmS+3ZOO6tSwkeZI7/fOjIIkUSCXRpCtpqDsvsx0cjCpyz356Q8xUsHH0jOv8o7z1hpZ
tFF6/AbGVa+pjymnz9djgIPN2gVZ7F1Ns/cs1+ybMZIht7mM6o2y8J8v58fO9qN3j2mFvvk8rHnn
YiUK8ep+PCOI0s3PnJ1Bsudvzw+ev7QOzPG+tyd/7CqSO5FoRpvPPTM3Q/C6eYPP///Pg85GGWqZ
uzZ7Od+efxNuKE7+gSZ76TjsvydGi12Udwvde56trNYrAk4yco432/T5lZPz4Zy/1cuKpAw9YQLB
yvKfL3+ZWv7zf2dhHZra2csZlNTy9i5XqT+Af2z3QtbyALjqcP7Zf35B38hIg9m4/tk9dT5aI15h
OJ2/PX8526ycUZ1Um5Kru5nBSnNDWGynfeL2L8irP54xVbRVH9vcKvdnvpOXo92zbUqhm23//BCs
1nrfx+JRlFnJCBrnxATABE2psA4U4dfyQMBEelQRbdaWYCl7la/nP8+3D6kRbncwqqdeWFRPCLr2
tQ03clbZ/V9NECThDhHgfzfeBGk/dOnL8D/12/9AOhrLb+nXHz04f/393xYcBzCR7oFYFK5twTky
0Zf+bcFxnH8ZSEo9ZxMeeob4gXRkueCMkHqTGIg0Go0iys6/LTj8yNUxI/JDWzqmyY/eWW5+Z8HZ
Xv5HCSmjsy6Rjm5ycFBM1vbOf5SQLkaVk3A/60cN5iHpBWX8Jtcr4L97vaetU4KOF1mQUX2KjO/o
dLCNPqKYh5byampE1etRmM54L8qMks4dNEY9vR3aTwb5DUN698NpvvtLHv+jD8R0f3W07C2oeHF6
TM94pxqvpW2jZo052lm/NBLw233Z3CFuXcn1+LR4LHyJc+Oi36FY1Ur9YeMcNuvN4qpjq4G4LPHG
CvO40rOL2dpTVrpOIfhMln2xCAEcFRJbnWBiS3berWN978kwyEHwJtEtT9PiI2G36MdVc7c93WLT
bt4e4zfQd+xFW79sv4NQAFh8Fmwvhzf/OHksTlYy+XgpCoc4Gk/Ye84Pbb+yPWXbGIftCGDS7ren
miRmcHdkIfyCPPXfB4WaI9iOaTvA8wHDjKh1Gdpop7YDT3m6uF120WQT5MLv1tougkxr0qLevidJ
neYwmTc0BM0yZ+QglNHVb7ffSUo77NhIJfwpP2YBw3qbP9l+NeYxAGpLWwUu6Rz5fAFRzm/R07cd
Unb+WqRkE5XRF7tnR7Y9Rwp6rU3wumuwxfnblr1bzOqJo5pKjwAl0zezK+Io0ZCq/fYbeTrdt/x2
PRBTtr3sNOhvpoucmgw2S7BquBIMdvxFXvEEvMb5uHjx1qBH+vdb3V6vJ9Kb4PIDDNS2UsftR8LC
ssq/81Hq33o44yZ6oPMb4HlEwyqVJdl2erb3vr349h4EVSSyMvbb99spjLbv+VnPSpnspix/0jm0
xao+CDIsTVp1JLyxJjRjnT0oBBEWiTGlaJvvqbxn5lNklwGYarKhL1PKDDZu6O2/2y/3xryryeFd
9I5lHayLoqQKqvabhnscq6vtcYS7WyeTsg/SFp1FPH+Wq31KoE7O021PYfK9NzjQ9FJ/OyrbNPz/
/VM6kD5cw10+ZWGaIlLi++1n7fa07G95ZzxbLujNp8bwSEQlITTwsTmC7c+mAuHcZ8PSwpyFpmqX
vQJbtMsQS5Qkr3s24EFqUyVlrqE5mZApdIRHX9Vc+h1B8bMWPXmxRtyW1XzJ+zIsDCiCi3UXlcWH
qbGBPxIDVrnyEPfOVb8415Tw/TUe/QHJlJOY1yM+2qByR4N0ApRcrAlM133Kq09mTzaYRnvczzN3
4T1tyehxUCaYB+0tiEQzkrvCsEIc61xnY2hNwz1ucrTHfTjWK2fQumUQi/9vT30GubII5P/73LcH
7Je+/jTd/f03/2s51f+lM2dh7pGGxE7479nOdf7FBGjLDdMHng/J/b+5fhZcPx0YoGubOg0mYeOM
/Hu2M8W/pLkRijEnOqjzAfX9/8x2m8XpP7YrKbgCpbCwd0qLb/Wz7eQHI2E8zfrqUgI5yrwYgrbs
0lstq7Orvmlvh1mBniHL8cD+KD+lkc6Fb7Y1RJuc6Js70awJdJzxRhvIJnMb9HyO7KqThBOM9YEJ
Y6z6i8FQ171s3SOG/vbgJexzfjjfv5gEf3aJSskOx2UdYZnQVjjB771GbYt4HD3OcKCtww55TPe5
xkYbXTJKPNOk1NkST+85r+wYij+8trGtBn44f3+9uOdK8IxC8JG8m387K1OGUcrh0LU0A1V9aAuw
nN2ShAX02x1ZXbeNzZyBEYdkoXT86276r0arX74+H5tn2Q7XGLbhn1crq4GUkGlvYJfc31liygNj
MiZ/A+KXTgyFC05uOjHAln3oSspPvz/3Zwfw+/dv8e4FlzdgyPeutVlB4i0kJx/eGBqmjs0WmRk7
a5EG6yQEpJY1xIHjpi807AoEXMQUl+JA+GNVWlvIR6f94ZS8u6LPn4glLZaI3FwGbcKfz8iAmDmy
GmwEWi1sBFdzElYsvv7k3Xy38OJlJFIAE2+IIAzSdd69TB+7+ObaaDzMq1Gj3q6zsJvt7EMTEWdn
D3Sc4yq6WXvw1aYyjuOkTXdO1xGU5LQmyXMiORQzOsAsFe4fXFDbNffzZyKRqrlA4A2TS1JsZ+iH
e1q2iv4+1qZD3746lKhIWkleBCob+EFPqdB1okWz5g9Xwj9PuzRJFDQlLnmB3OHdsjlK8mzbeZHQ
gifQx+9b+I3u/ckG96uzbrLO9VxcT6zPt5//8NYo+JmZkee8NapuweryNrra7pk/jfYP19GvzuKP
L/XuA7YFHcmYpMCDu6QeikUMYmP22mQ53Tf6dLuFiTxNlj94Uq2fvYXbaIaLzWEnY7m2xwW8ubN+
eIcLimF3mrih8ZONu4QA1KNX6ldD6pRg9zZ8u3ebZMt43TTTE6kHWbi0xI0SibRrNCeHICytcCKy
lTggk/hYJ+K4zb2yGXfdUSGCmfNTuxVXFRGEIWu8N4yZ60GLTOISKIRUXfyGYnU9Lvld59KijnNJ
nMFipieCy+Ph3hi1L6KV6fH3Q8l5qHp32Vq6cHDkgmYw/3HZumi7TKrNwwHxVr5HU3tvDSRvJDHv
iti2+2Fblk1KCx30/H1BvQMU4x32EppYs1ShXT2Sh96yUvQQQjoGLZt6Cix4h0FMbbxSXCwmLeFd
T66YX8j6hizLYzMnu7bVqbaa1ok9YYYo+iUtSZuN3Uk/Rp8WG4OJmY0nzcw+/v4tG8Y/5y5oD8xd
22AFpfy9AznzCpuOHEXAunXKcBzXq6nNvs81ZqqerLysRl02upoPOWw+VgunQ5NvWw64PqT7Zs20
U1y/Vjn/6vpnrCsETTfG5ySiuU/nPiW6wdjbo6zJrbQJpiucJ2+ki6J/yzQ3eS5nArYnh3lSa0c2
H4xmgyoX5Jg4EWnyXiGHAXOn8TOEm/ezcu+9unmGwG/kZO/Bndzhxrw2B924APgt5qtsJXuSvrlJ
1B9Y4FHdx8307KqrfAYZX5djGtTikR34syuLxy6T8ujZGpzBakSCS7JBDVcyp3/QIUzdr06Dj8mk
dTyK9EPqdy5xTu4w71c3frbIoB8dddtRJCzISdq5y/SyYEDwtaZaQiNuS84dHY780nTvHDhrFHlJ
nnwSOo0C7HS38ZRe5VQb93Pz3KYONG1kZqgCikuht9TT1yHfLbIzd4XSHozawaLmvSSdfKmd7k6K
J7vu5a5s5RcaTE9iFZ+cEtE+qJ2L0iBqM3IsCl8uT9Kp8dmOXfICZZceIMxaO8Yr0g274Rbf/R+u
qn8OXERosWplKGZ555z9nT+MIHMfy1GyFTiMwESbcj64itq3kc5P0UzyA0wKH+9b9Yfx/5evKpl1
pb4VYbx34xYaeuV66xaMpH9A4QCIoXgbO/tmRrTTifwjislPf7h7/rn2cqXDTGAggPNs8R4PgjhY
VVoxsvYSiqT7nF7NnD12mFLD7qt01Bp6JCANbBwbuf6h8vLPGxdcpbktz72zTfbdHBuPUmWTqnm7
Tv2p6cx9tpjahVhxRDeDeUmX1NFetYn2zx/etMX4//MoyQsL22Wda1kWp/rn+QEug1YOE+dZjM6N
xx0WWmWpAGYu80VepV9L9gy+VAN7ymS9QawClrMqvtrUzRHi/elo/jnrczSuYbjEC9Gmke+OhhzO
leaq1x/mmVUQJvgdbcJzyiOqd3fhzpx646Z3dIwJor6lrhPAbM7CMpmeatusDrLQg9+foXfsgW0G
dSXrYUOSjYd49j3Mom2JKwNs1h9Myo9+UWhhs9GlQFl+wKb0pvrJRsBXRzvQEDHzXvGxtOqHhZb3
qS+Mz/mMoIiI7+ESWhu1rhHrkmM3uIoGIu30+AlL5fWQ6s4NSxF1oH8e4fG8xpn7loiIKMWcp/79
Wzova95/6B4CdHaElsde7d1aJBaaRgKxhfxU4P2B1hyPN4ZDE7OiQborDBCmKgOEpyxB+GIx58cV
nxLGje3Gp6UZIPj+aq4sXWwUqmR5BFPTDIG9SZJXopqdqSj2uqz0II8j62IU7pNu1hTL7WTFso56
tfNO3uwMR1nzhlGG4gMFmoVcMeYc1SlI+N+/ZfHOyf/Xp+gZFDbBLTGcbT//YRSLjM4rF3fqD6gQ
SJZPjolDvyMBBbq2xkkNrU+KjLhIJsQ8YwW8uk7eUJsGMmHBr0ahHVmeU+WIZqK6WxNJjIWWf1WL
6U9Z/amcW7JTts3sQN7xUHzT3Om5Swr3Eu8DBZBpW//YVlDiCSKHSpFVbDYYPlV+CZE+DpuoJ8Qz
Xb6iht0Qy8jxQfFYgan3j1Ntv/7+bLyjP/x9Tf9wNt7dZ9NABzKul/6A4TIHyrd0vrkaHZy9coLy
7CIcQgXhT3A5bUNlPjIjgIWOfFbZcPv7Y5G/GulZgDNJMwoZjv1u6HMXJaZFjnhBS0cdJuHSmTTz
jyMaHHvTuKRSbajpcUP7xRui0Lgt5zq/dbzmwhPFceXAT1Gtc0obD3V1tVw5HpqDbtXWXbmtcbIK
86vIv0mTJ0nb+utgjOrCiwWK4pY4Zk7GE0/71Lk4v1cnKvxE1WRvunkV0i1+Q6hBOr1j3g6FjPay
tD+VDfFJroePiUTk+ZDTA1ss/YIMExYUllsGErYXXo6RwrL+0RLRVwIwnu0xY25vvNAZ2o/j0PsW
AUentKWo18WvroEm9Q/n9p+DO0QgQwjWwCBptsrTjxf9tjPII4AlpJnmX6Gh1oG20lqoV9b0v3+l
X8xfNlsN2GXC4Vn17UP+4fbqi9yuOjKVD01cvWVN65dOc2TovHPhG0NhSHZVKRJfVOLp9y/8iyUv
tTATU5cnNrTX+41zG2E/dyLJ8FzJcETNshtRDVzkQ/9iWs4MtTUKHJM2sl1tIeAxqdDlwk4+Yl2P
5aUO4DW8Cjniim5wRi1Jl4V1uo9stEu/P9RfXOgbvMYmoZbFBRvbn8/RAEjdJBi2P1QJPqQJdXOf
fSU99W7WJIko6Vvv1H8qZp0XLe+Geip+5HZsICCJ4OHnF/WU1s9pyt1lqPFGt3Qq7lrgELy22s6J
6N/BN+2+2WuedaTK8GBG7oWJ2ySA/RvBQxB3s9UN2BkxtHURC801XZ5SY7oatD8tgbZJ559HytQJ
OwFk1PvlVzoOSiaKMQlCwBDoiDAZB50Eo0Ke+jLJ3n7/afzyimWL5NLkkjqVvp9PjO1leUxSbn+w
qutpMK+F4FXNyr5hcLbA9TsQS9e5CLQ/XbD/3JFDvqNKyuXKBwKi6ucXznojrg3R9IdyHT5Oi7g3
HHaHUeJsuJvulu2KD5BWhfmcaFgBQZpmsse5o7EPj+ISQVUPuIHsbN3NL1fkNn+YKt8Debap0jYc
No86N7Mr348ahEvLNelz7ihNfGVUQREsgJfnTX/NvvF7krI6VsLd2/gsXWd5bOgDRGJtQqejTcgo
9gaZxfrDzSN+9XmxQuaTYncL1+vdhTzEKjKtSu8OyxijqysX2CqQqIp+RbaxsHjtB6SfGU2bfaz0
OGDheAFsLKG34pZ3S3moTJk+WvP8fcyS6XE04nvU1P1NXF15/4+y81hunEm37RMhAt5MaUBPiiq5
0gRRqlIBCZMAEh5Pfxf4D/qePh3RcSYMiqWSI5n4zN5ra9Z8qv3kOnPSnOsAC7obOXInKDSvkutC
gKC/9Un7EkESXOaKy4TsKeGEPkHmd4P+vakvsqJDwKfQ7Q5N2/7KR+dj7nJCp63UezPr+M9ci23W
G8lukMl4yQ0ua5aaqzM5lU1NDfB/fn37SBWw8esetfS/I/0SzReTI93Fy4btdRYp8rMZFI3sCEzv
nBeRdHdXU3/T4b8Osf9DrRVw1fECnZwguEz/dtCJ1GDcj2Bt5465t0/1DnaeFpHvEVnZ2kf8dxiU
OvYo+Qh9YL5pWbUD8dv6v/dU9FIOa/9lG/G/rgyVrOa28u0aXMZ0UzbK9jrT9a0YiF71EuPXiKDq
OpXyDCSw+S8v1/8wSPf55kxzaWI8Zvn/9i435yhOwc/Vu9abnFW3sOr98iutMJMWMeI/oQFbAIpy
SPs4rJI6+S/v4v9wygQ6Iz/bxZ5gO8G/HW9USrINEqeG0zhDqAoO5NqmftOsRFqYG6X/19+YVug/
9JLUlNA1PWKdLM7x/3my+ZlddvFs8D37IvgqTS9F1NW6TyNDm1C0uIskgm9jrIMXzVkoT130x/KS
5OQRy7OLxyh4SrVfMtWTbVcQBzgInJ2Q6+KnzgTKadREwZY4l1s0dhuwbNqrTwJ2NSkHV2KTnbVs
9N4aRkyIJqofZpK/N1M/rb1Gpb+wBYUWMT33JkdyYVnA+Xi30/bKUbzKthq2eB/iPTIh6z2z7a+e
sPXtYI6Sd3rnX2Jj+UK2Ef3KPG2X9mtk/voz0xztxY4oI73BeROETx8Yf0WXSOQs2Utbe3L0Xt1n
M8pX3WDdWWzUr+3fRUC4EmPvvvvWWzcb6XfPXF8N5mpByHh0EPdycLTLoKIeAbCk5/aTKHhOvQDj
PGiMpBNPM7bKt0ailKb0DD7A1sid5eEZbk3bvskgf6OS6Q4wwOfraOonp+qMY9sGnzRB2aUyxvTs
zwStc4WUb+OUvugq7jYF2IMwMNrpZ0LdVkzt+MsunUW6amYbEvXwKOo54v+pK3+kwvttJtX8W8+M
u/Tzn20htFCatrhMXifYJbd/Fk/XmjhqSCp+UXZbwt5n+j2IyagX6MBa1P0bga5shbiPmBPRj2sv
J9tlLiuq+i5/b7W02xnLR4+HvGT213NkFxts2+LKlV1c2xJb7sSY5PGQ4Vdg0Hxzly+4pwfzqdTt
/p97j8eiDMFrv+SWQCxNM8s5M3rECLzc+9fNAAdsWw3M5HynKsJJeFz2zFJcomESl9gemXXGROXE
UVaeklGHYhMA1TrVnvoc3ZLuZY7QIMRDt+RkYE8vinyb5/ibsz6eb1qp5lsHMaeM6tvjETZ/003k
qb3352xfIkdvZeQ8/eumljjlqFWuXtEkG5gOBPMxft83RKNT41b265ghwmgxuA9tR77IEBHjmtFS
HYO+fpt4BsLE82JkAU70w/bLEDe48a4lYN+ahF5Go0zWq0p7bitDe8YJfO9zr72UqdSeDMXsGKbA
Lho1a+NAunqJCTM+Jk1DyPfyIaI/+zLN+Ya0J/x0WoEWxMuGJ8oEFH05AK9UdE9NtvF0UlAAm9/r
PCAQEP7Loa/qaG3Ubhmmupve7bJP7wyYMBVOYt7McEfQ9/cJZE3Rn0B/kyNrecFbPqX5riorb9tK
M3pzUwCQ0gZbVGAuQCI/v022wQgj7kFpadH8hnbjqNlGcC90pd6Kz3x50G6S/DB2kjdD5YFBq+rX
GK75D7eVhL8a9Ws9qXrTZLFkRm6lW7eE9zDREt/cRli3xz1K14FeY0WQrQiNoaVGSidLnb169rA/
Zp9W7jtHz2/dY5HkLq9vBEBtVF7RbsRr1mtq5xh4bPldXpcZJSoT31slTtyHqbSMH0gqEQX3T11Z
4eif+bWDPgpe+0S6G330vZ2V8Y0BoOeb0RiqizaZM47aJmxMAtuHjHSYLrq3fd99xqP90XckCc9S
3tzBtK5lw+ukhORBxHjRXiAsrWy3wl/tLrAxO3aYQeh1WMaENfcNsrVUtsWPuejukz+6P4vURxnd
V+NBG7XmwxnfwFwWb5awt1alMTiWab+Litr/2SXHGuPbJ/vfEa/OjPlDi7MPTCvrZnkc6wkRXxWB
Uv3IsWr5ZfPq2tq0NpU57TvYFxVAjjc5iU8OkvwTkw6fnv1IzVI9+UbmviUp0UiieBu7obtbvrgk
01tl18aLr4Ly5hfja0yw9iuhQNk1bbXfj49yW4iLbHK5KiKs7oPUeDaYvd65yKCBdqMfwXIztTYp
0MkMJpkV6AYnoSJovms3M8OlfWUa02sQufZGEH7Jvq2cXvNFPJx7+teIj2tdEz39oxvBpwS2eFbo
rH60y40xLhraEsRmHGeE8/YOY2eJpHuQJjuq5cO0a9MfQsJpG/TPYMlDr/3R2w9u8DFaMqNfc3kv
mhmvEdvD4Z+Jr+abJ3rY99rQcfHx7afI9ejHkc9DR72yliNdmLionV+3rCkGVW858Nyzg6h9i9+N
wHsRT7fYr6fb416fUMiUWY4zTktDFNHs88YmexpJuLu5+VuAfD+EQhEwGiMmV1+icyt0WiuvJtHW
xfB6dBe5Y1AH8z6YCu9kMV/LqgRPFSiP2Miqk12hG2yaNNgNE26XDG8oK9rmbgo921iYAU616Ven
wrV5lXpzcntc7Eqbf00wq24Yus7Xx43D3gD+kL7DrxGfbQh/fkymlR1Fv2bRntykLcCSfZda/9uN
DK45zNn4BU4BeRH45lVIRx1sSm/cCruNT4aON8GRRrqSZXE0pxkUGOG+jo2Bqw92llX9EVn2jL3S
Yrc7hTHWG21SO0UggKMNNmxOm5+Cuq8fm23p+fvZnFm+Rum5SZr3tk5Xkan+pP3Z5jpOA7MeW/tn
L9xnHZ7HhvHXnXJ+I0ckKYsVcDX1TryBs7fWCvvsd+27ObVP87BslatbjpmQqy6bJajZqvYQa2bv
mH739uz8Ns1kBydnN5rHqA841rS/shfXyfT/zC1Gckm4H95eilbPJ8UqN9aj3lZrVqEC2V3Zb70O
R55GmgXNEHSIcn7rJvepdvt5gwnzkKn5YE35vZcru6NlysFLggCVGEqMEEDmDp74durNXYbm0cEf
FXvTNx3nHUgmDjRP4fupbCaQBbw22VCyYrHdVJJaWc9OPXiqs1u9ZlndY4hznlNbJ02+gdxt9BFV
AUjgbVTom0b4v30jr1dCFMkSxX2XQfTsTnO90UZMNzhehjVpMcuQEZIa07i69G95Ssj4PA8tYVlw
qRtCSiy3Zzep3QSoETG7oQPpY6OriV/IMj5lpV8ZleBzwrKvmxtvpvcMmvlPMoB4K3sTFzmvL65J
/brWZnjPSvnhpNUXMyN1BUVIiTTVetKVZq1APqbr3sB7aX6YnX8FBcHw2eGlmhV5tTWztEH5WV8H
DC+hPhoqZFXVLyS0bBOX5tUB08DCvRJoOM3gNLkcCbb3rbV9tSl9668mLX1NkvliyAquWT/f9Sag
Q0a8vIpcd2ubxKNnmKP3hIIKqAHkg8aLabcXWrddEstJvLx4UESOY5KI9Qx+sR7Ks2mIVzJycEVL
58gk8K9klBwjb2264ttP079WU5J7NUuQaVQW+HRVmAFq3dp98+b21mdtVAgM8I87z/ZNaCyjYwi6
YOjGzUgm8kqYGn9gQCGJ5mjrKm1PgR8SFFdtCBrLL30Uh7Pp/kLFgaW9drJQuQ6i2K7nsmvgCEoJ
Naun9mylNqg/nO2OoWk7gEU3VUHKFGw+oaMNp67kulT13qEw8RRH5PxZsQ4Qu+5+Sy6AaTWJezup
W5+St95hSIUSV42nDCbb6XGvEVgm46A7ECJ5YZxj74Y5rk7VuABgPdpc5oyOUVWn3Lc1pCDJKZAE
kde6p7aBCOSm1JkZ+ymgpSJWJ7+LFSqDhoSY0mEE/3iwS636VLXx2RoHf8fupsYEpJgoVphFoHrU
J5P+BqX5UJm7Tu8u3vINa3uqThibOT0NwIOZ8sEMqIUKSdz042dPilGGloeNPi7FKY1HcXLp3XEN
N92mV73JcRUDTNGz5uQs4d11scg+1Dhve+Ffyyzbm7EiiygqvvoYfJUXZzXxSECsu+WPkKUsF5Cz
OmxRtO6UON60Lydnl7BsL0ZzOBR+zCyHa+ZKowk8+gqqkOU22sYPuv1UIRsZBoyklgdq+XETxLh1
GkzsCmDESATjQbWOjUStyCXeP/b/tfIliGvtXWnREDbLR4+HaMHPQnrpdlYFuPxaEr2QyJM/zp++
Q7FkdQjLGERV285161UZzYQ3pstfuW6acmNUszzx48nDHPGebwvrgDML/Y6en6Dl5idILvnJGJLd
7CQtauruw8cgEvJRhMWFmxJzUmhL403m2KJ05Xirx+Ow2TkqH3cHJ90ypsNXKqcYjmOWnB73gmTe
a5hYZghZYWMbgJurfuepGt5xr+r3pGrG8J8PtSTIT7ykoD1YzoySgi7PRxKhifT0uJk0R5xwb+Zl
DIN0edhvbaA2Lp7FgTxOGba21dBrYLopuk47qjr7MmhMtywzfNJn+pxzvL/iGh+PiddcwGL6EvYi
1fTAxpPrmuHx8slbS9sbPOMAAkS2N+jgtuZA+OhMdgP6eP+SM7G64Gsmci7QcTdrlcmbnAC+svHw
oCffs29EJ4Z8aptnGMuUPEBN0EMncmiuLZ8wzQCiW+b7K5vdg1bTq+aZ/nvoyMjC9oR9Uw/+TGZL
ZGUybjPSEIYBf5gKDGhfzZKw5D9y7B53Z2GXzemRBOs+HkVWjdOhX9LxHo8+QiEdvF9bC2PbSptA
VeigmB+PW4nEbfn4PN3tfAvByfL1HzePL/+4pw+WDaYNK8Pjw3++zz+3j/9aagbu425haj1+hMdn
wSTix33c/edj5aGcX1JF//WzjY8f/vHP//wkzpS/O+bs/fMj/esTEyT+YFvs99LsScl8fNdMc/aN
M3KZjgnSeiT/Pu7hKP3/P3z8w+Oxf/s8pBx5iJr+9fH44wZWHkChf30pXIVE5Y7J7fEQCXnzVhXl
V9NKWmUfP3kRYIR+fPivmzmlkQa6ybP9uMuZTnL9kkPl59aRcG+1T+qGoKmhjjZgK8+9rtkXNJTu
ppqdJszalKiAAlJuNWKr1Jdd4JhONta29u+YGi1MGsNZMrh+cyGqVjqH8y5TyYFwrBmHfmc9tZPR
kEsrx4vr04mT/gdPleEM7GBjZ1eI5QcEVmY2fOf6qO/mpGB96s/M7+GBse0V+pdP63KDXTDSZ/8o
vJ9UbMlGcZBjHZu9dVNYOE5tzh43y7+bsb0qx7wjWEH2OYp8EyXRe8nEfqW5sxbqs/cZeE8OBNBy
rL+iMc6P0YTrAvQg3X/UvuYpLV2nBhwELgj4UhwSNbs74od+yBZxEZChPa3V0zxZoQj6adXEUbQa
GJ5YRnvOVd6u/U6f1gFqP8uFq5HZWL4HlsDwbDeql2rde4VaF3n9JX4MfX0XdoTNybKon+Inqxyf
zLT829oOSAlsI1w/v/vegIfR0nj4QEz7xiZ2uKarSNkijCgsaOwYFjFjYSIG7pf8Ek1p/RY2vX8u
rOrn2N06XT5HGXwkFeObYhgZPHl9+QV/JYEwWP+p4u5FayH5dTpsFCHHU5wmOChCrVAez+wiS+zs
DXYStS3qDgqXDE6xQpsgqI0MOWj7zvx2ZWTsk/4Vak/9HBuUM7BLzhr6lJMxHaa+RI1k6ecgAC6Z
BalYi64UG70m/pqkRIPL8zWt/pR2jC2fFjg0HKAzmVPm61ngy+j1JS0vVg0UDX2VT3G5NhpSOhuV
MdYywDZqKt430fyNxjG7ejbxgLbyT0U/EsTn9MPdQngGWuxdy6vm5NndyK6jo9rBJXXJRbV3els/
TBn8pqIAoinTk8PoA5xtzxow8sftbOd2WHpptG/M6hfdbb9hh1PuYs/sb4Cr9Y6ST2qs5UFzxWs5
emrTs95EkF6zUSw8GsKS3p0RGAZ4pgP8g3ihoZl2gjXRKmUve4J2ho4poDKhNkBqcHKV+9qbWMuI
1ICdgsQF9H9XaIcZQT2kJ2kfCldWZynANMuiog7OGNlG6LtnJomoopKfXupyhZ8tckqAIp9b5kMN
zuQVEGY8x06MOn3wP0ajAmLzlZXAhfBZp5GC5O+Y1y5mwtCMmtjjX73qBuqP3ll80EkyrtOpL0LX
aQIIdA70s8z+HHK9XzeQX5Zkef2KN4wIVcpfQ7xbkCxDIWGjpyWNU1JSpKpYgh6o81DT8obpBwQ/
rwSOOU9y2sGQe3LMXG0TvkjAnOvQwYAEEz3wqsn97SQBjuc+JnGTtXCmA3SIXXgWRAhB0Nd/LRow
kE8UI/x16OuY6OfzX8kqWSvFT62s/nbDaB87Azsclby7g8P4yy3mKoydoOBtxP8PxtbcYtj5nYgo
HKUD6KYVJdlGgXchpypB/yxqjF3IOR3FTpq53xmdk7+pEGxz6bSj0FbjtFdlOe/SVmSbyBz+CFFO
d05AhDB9161UPXZHkaU10YR9Bmm4cA8a3ZyB4vtU0LvHbl2eCO0omOqZb7a2MH7xtRxKwi4ogbRg
P/XRqe7SYRMHafKjHa0/kXMpq2uTsseBh0pCQmSnT3NpBBdID+tidqjNFGC8x7tosOrhUI/GzYsV
TVzQF+wovZ1rTcgyKZQv9XIzrNPEZjQnW+/YElOy02p1hgafESyw3Jicja0V/I3qhAKLJcQWvhur
P/gLfDGvTs6lRKYCzA3Cmrv1WAEyHIQGAVukOzUI5080lOPG9NlfFHGkQOMA4uFd7/M3bhpz56j4
ECgmK6Yo0CNoEnNjPGyl55FTLMkpFvWhjTrwhfKXbaQG8JpKsCZPzM1bA5Y4zBFhMdqKwFrAV41L
FSNz5bTWppTBEMQdW+9+TXJODh4+/kNbrLUoIPY8MMwtj259kty3VQfb2m8Csda9Nj8JKytX4HBg
BsfN76Hof5v6uBYZxY7UyYFVozSoE6fv0rTgQlu7KZtcZqE+HGWtOqNy3vVUsE+GCWmLXgZgIa9I
s4PKwTXoQ5ixHaakWcxtekkilhrxUMBgVY7Gyw2jR9GV+5ipV4jySk0vTcQpmyetg4ku/smwEcJL
EqDdgfOrjbPJNidQJwk7Vpk72ZqcUR3vzICvaXE83mr+fFNyo0wdwqrT4xVuqBSo8OJrTF8ZeWM+
CsJOWje4NAHKWpisngl/yKuG6xDj7dYRWWyHYumx/ByyDmQwT+vGp6Q5gcFal2br3zIqwDjX1F1Z
1W+RwSQN7B7GdNZ8ZHUqQK+YSVh2fQhKsdpSJ8e4OBHGqakCjJMZl8SmCyljQMwlISAey/RtzqFN
wo09h4Pqj30ymtuJSf3aQf18awIuLlb/bMwx+jlo2FxiqR76Shjb6SeWjuK5Z4GEkVIS1yGlBAul
9WEJw7H32/A8ohE/9HH2Z4AntbYM117xnmDBk1tfeR6YO3tQnLHMuvaGmqNt6w3xioUa4PpmOjid
yk6N8tZ9W0UHrZhxOfrjl4ae8lS3aXAm9DMOczSVqLHMBU0BXRa8QntlFKCfs7xeG12UPoEWqk/R
ZN6MoBz9ldaV6dOdmPqZXGsQHrEDG5bTVp9Xjjuae5xb6smKnntlFT8q8n9yIuWf0CjIH2jjs9CX
EFiN7qfqourFSdPuMibiJ2+3+qX1O8p6B+ReEP01+7T4EF1fn/SKlBTyu4oPlHHFpnVNoEJ9OR6S
nBlD7cXhMA7GX03kJ7+ChByMm752vI9iauJFBMiUhPwXa4JpC4xVYW9o6QkYJYE7Sfcm1HmgoMN8
s/gzr5yUiJock+V64gvBQMrDqU4+nbE/5Knf3ysXcAw702s7VsWLyLs9IygDOVr+t3Xafm11CoJq
of/N2luKiP9cD18MJJpLRs4uGzWklYkMyKnp7LXTWeY2FeNBN8hKmpSOfUPr+hMMyNWAAmZXIOph
t0XZOdU66c79wJKE5kXGEbknlcvRTpni8MI96uZvgWHamfoF+BYbW1tENLhR+2la5dU1i/LqGIwL
o6IdD04zH4YUIJfArJRNc6hVifvUp87OnvCCs7Td9+3w7NhOe51SkDpkfJE0UMLAjguurpHjHdDu
JTtL14NzXlPDDvJDmfCPTYaXqCqDPTCkL6/VrUOQWpdxoeJZwBKB3qudPpHMmrNvWllNQhPv2+di
jL+x1jEQ9UhIydLZ3eZy2OXwbA8tia9hnLcdEn9wlF5sc8GNJkhC7WjvAUB4xMit2KOkt55TF9q2
cxfCcWCQFN6qqFI7NCUTEY0VGEKTaesK21rrQ9PtZ5VHB6Q8JPbk5ib3c2RVnBSDcgFK187GKfXq
oDJnWrnR9JbUBumYOBZWhYmUORmLIJQ+EKuxEdUPIy+2ZLwjTkXdAva+SAn7CMQqRu94CxiPr0yy
DTYeizfALAdOpBHph0vEjSJ6xLehCiCrbpzg27Cj/tBbTIYby1m1E4kS8ZCC7aLLXle2oFrwuYzq
ha1tTbu7GJk2EWQAL2npP08z7SxyVwCQoyM+TUasB9sPPuGS92Bqt0aSJk/xiFkk73zqJFeHO7dE
algV3R0drdqTbLGzxlqeh+mIcJrGLyVWxEsctbPAhyPCRHHujgeYI7g/G+jEgyS3asie0rT2rqp2
14hPxle9gRSttHdjZCvjqXs61VGoWePviVrxLEsaT4ZrZz+NwB8hx9nxxER7Zb9HpRNtMTRrn+7w
J/Kk+26kv6upiLaBM04weHr/oAjaNpEwc1HPkgvYK7E2bPlayLG5RG1mPPfDC/kWGCCQJVyS1M+u
RctJwih/lyE4uRdJx3goF+6FzATHp5eLfVTTfhE3VLZNe4+oYP7CZfWumpiYYDuIV12w6MLXeP1W
jBfIPFcrr5hxEy03jR23ofJmb0XZGFwD/c7a61xM+j5WZbZX8/xColp6ZkUxPSsCLbSZiKz+YTB3
7I+6mf3744ax3T7NzO+qtFje6Tn54IokQGp3zEDx9ELwxQjS0e6f7V4/JmbyOTAmZmrds6FJUKV5
gEwucxcV9AWa2qAG4s9qyXtpZcZa87qB0XDHjn3OLSAfaJ8hL/gHKoaKqVyk4MBuOsIS0C5ubUng
hecSI9AlRXq2kmbbZv58gq2stsLUrdWoM/PUybuAocS6uXaSnTFFwz1DNzKwpKzT0T/jHR2PALGA
4VbDt6iHmp3RbG8hIoxHh4aVeKdm0yc1ttoiNjZdYhLF4jNWNE5ZHlc/pCPWNWopTEvnhUIKdyAJ
lVNF4B0c6vcogfmiRTERNfIpI89rn7BgYAJKuolVfbB85xSxpQjHNC02rminG6Clds1+JA3NPCIf
hSyhdTKxDDIcUn0EAPWk8nejIY7oDdTpcaOpYaEJ8YepSlHcC8C74E2Ml553/DHtG6JMOr0/TsL/
KaP4W8O8+ZRboMPomg6IqQC0RtZAySir7ZwVBUA8IHClAnwa1G58KNp4XKuihh87d/XeqcAVRy6T
u4lokZWWLDt+we7ZCds0gtsGgnxbC/9jbuZLjpd/NVuDOo2eqFiKyA+MsS0viUBsE834mmyd+nfK
h2NLT7xLDb/epG5xN+cOJnwvxlsUlUSxGuZmKiwnlJxCOzlk+qZ30xXqoeSdHCeY8G0Oy0lDwBf5
KaVQOnirionEzYl/BeZfAGTWe1AO6PrcHNIx/tARKPlP5urVOuIlNtjugcba5fTG8DckVo1kwFJh
UgwvhZGqS0lJ4RRi17mtC20uCg5YYJgO7LK2F3s89i8yAWQYQUckL3ag9mh9UiyydoF/kereBnp9
7U564X37nYl4s46cjelML7Zb2IeuBTqvN4gVAE7BDpY8ow/0nY9OoEPwhtSmdVZwgGPWtfMf10aF
SwjtRPdYlVzj4C+UWrtmP4HwHTMIsNoqjFIQzjMs+3ygK8raDFEOIjzmWrPJsx/VK/h1cpMJ41cd
bRvDpNLXWPu1VbDLKzgZUVDuK/LfEBok3bpCZ7rLoxnOeFWRWY7oPas2gx+z/ax2oCHtv+CB8Y8A
YAHZHwnriagfQt+Ba5d6vs1yBlfmyPzHjbqLKrSfYzH+hogmmFtClZDzNEKHsY0DGcG3ufeCS6Vl
6myUgKVQU8EDwy7JFNUIpWUKmJsAVqoBcPpYqNACQFyalCnesW4LznuicpRb11zqPbIzgrQCdk+p
MA3bcpDjvrVwyLuRieSSkQy1BPq6ali3Jdvcokz9VZYmH3VHutnMjJ8mFT1PNdHKjf41VzMsYWCC
WTSRi+SEhgHccNYaufEkwy/TCVoIPsJckpWsXaSigm1I3h5Lp/3DPFzf+VYNm8RKhu3Aki3Pyl+s
ydzdFFuMtTSsNUugaGwm1kq4+qlwMrkarS56rhkuTSP72g73wknriXkaZfsMABnKQBYjh+g0+0cr
f0G1y4/IYHuC8ACyQX5xgPfS12sM1vpWWPsJe+9aE7gWHEbheG5Txug1lWPhvSdaADGrqOSu1pNx
Uy+ZJEU0eiGnIUzKeMTXALQSmYd166VxxH6Xr9iqDtSyiMQVJilQdDNxKUljnW1UOYdiKJ4Cj/xX
uaDtVaPU1fOoOd12PHMIz6sxyoJbLpiDCGZrIq2dhRT2QgUFjFpaiGWS5mD5Zrqx8fKz/ITm2qpg
N+sFcgqYZ3XpbbSiVtfOm18MNmXLRMo7GmZebOyuBCPtLwln1UT77y70ush4qbO5PXLCHe3JzTDd
DL+6wSScMC21dWMx3iNSJwqSrVlTvsWl8ZXkbc6WQ/5paNp3JBpGBJJ9Q75Mzkjs/NBz0j8DMesI
ZOJ8n2K5d3zoo8CTgtD2oy/TlLcofcxtGWRPJnsygHjWueNVDd/UPRgygZccsH8pCGJex22lgZpP
KWSxFkJfkTbnbPHNnpcmq6B8ieaU63bPsMgnis0R1Xix2k9mGOuUQuTdGw5Tq7xjZrSg8xwSBZQP
3r1KinqLgf8YzNYv5ZGZKkh/P47QNRHyG1tT9N2hlgT3Ek1chdSRdxn9NTxV3nXbmVBD+GorqzTd
ueAruZ5D+LE5NwK6jSrANhKDoUMkGRwIxfvZ5kqc4na6V+SQxaquzjnOAkDWJRvCmX7Yb5BhDeBm
4pJ6QOQMg6bM/h0ZjGjsrOVZHpx96Q39ynVG4pD7wDo6vvaVYyTW8bSGjBy5HvQTwQAWv54NFhP/
SN1uishWm5iV4y2Ykr3lIeliQhtv7Dqydh7LlixxjzHRZqthMsqDr7n5LmXsF/b2T2DN/olIowAD
6yAAZF9LhiyWxomjaWA7HZgSJjApwHO8kXP1bnnRcMTYV+6qmcSqkvXTaBPPYlt1hYqk4ty32wCE
Kzf54PypmK0x+xN1yPBCHNgXPUV+ZZ8TZX1RU+q/c2XfHXKGr0TI+aGRiIvXAwsi/sXYMhLqibuj
/8FxxhPcEC+mAhfkVy7e06C8zkM3rnKGYGm1rMfa+AX2/UDBlKdg9opDnTX5MdZjdZCjc7ekR3ou
+RWrOatZ7625ZCQx4Fl0Hr9byrVO+e9RrijOByvbjRnA4SLQRuoAi5QAoi675pdZNtlLxUhox7oM
hUdv1deiUy8UVdNh1OFyzTJ/k9RIU9KS+Reolm0uKUpeRptWJQ0n0mCvCQUQ68nHYF9HE2RBMzkq
nasoEWr0hrWDwbzJaAVmXBhGnB5rgAZnJHPhImTfSoI77g1RXGttrPRwmoJPD+HaWndjjOMj3gOs
W906L9t9bZbWaZxiZwUwH+Ys47cMLAKDhsEIlUVPM5f6JZgNroMeCVwxu5gp09IVozHvAkN415QB
rQ7+cp7j6PmaR7lLdndnbu2ad3lDstSpTGR0KXSSr0Y7OObU0oeezCW848SYeWZ+TQDH78c45Oeg
L9fS56n0JHqbKbkGWAaTFP+ESR7urmBPudAVm8Nc2bTK2iUtAUCDlCOLyZirQyvbIfSxeG18PVph
B+kZabofOe+Vp8KYFKVCcpAoqG5FpV2LSRFp7WbNNYhj0AdVAmOd92VCTuHRKUrEJmMECAEtXJJd
k9bu1k3uiHMWVTw9/RLkJnNOK6mn68fB7/d0k55WEUrQmuaBa8f/4+48lmNXsiz7Lz1HGrQY9CS0
DkZQcwLj5SUhHIBDOdTX1wKz2+pVmdWgpz2JzMd3+S4ZAjh+9t5rX6C3JltA3A8ySq+WydJ3srtV
pqXdkRcTOhXvy3VUlqD/hTqzladAsqrdx9BFnIhr8xGCbbEKe8xHnUAZ6hLjT5GWxUPiNetOVvY7
DVLZkigQPxL5DrjcufWid7u2+27L1n6qLL19AK39VDT4pzgPQzazItjXWfxNc3D3LWlJcx3Y9FON
H9bROAon03jqZl5tYw7i7Jv2dgqG8p3bYIEH0UwBbsn4oKya7bgavUss8JSEkcyXQ0fVj1Flew0p
PUzMpwZcb5xPvIl0TuejtCg+h4SPZTG3Lm3N/YNyOOfalVO3jAERSFZ512p+GPU8Iy1bDw/20Jvs
B3T7ecI1voj7F3JywXzGBatBK9hYWsOuGcofaqYq+NRe5XLox1A0E7L7wIguta7TmyLvRcjJl9WN
d3TYc67oNgEwYMXp0tSLeK1FyqPbtXH2VVMnhADItk0lcz/dg1bKUIsPTsJQaDnUmb1GjjcSH4Zj
XEkna1tim/HGrDG5cbn/oNbGYSKXFNhKGtrapBZg5YVLgiqGMUfW6VHk00/J+zvxu+LJDpS1qzhH
LwSf5Unv9Gs/cPlJPYFnlbaupZUIeaY9HmOL7Suk1Sk85nWJyjIlJwKNNEAZp6hG3JatlWMgCW5t
FlFe7MoadCvvOhJDzdF3Q/3c2UVzgVK21yv5aDka62eSOXu/rhloWmdpekxcRhBZz8MY3Fn2t4cO
AL5NRGAxyih8xCP8Yvc+PEZRiWPlhhmIcD7wkgLmlUf5IKJbmFLALVn+mQR0h9jMT2i0nLHKbpcH
xrhRaWveKOCbQ8HOqlKZexrcqLkoXT8bXDNWNMWZ62y+i2gZq1s3SnDe4W3qEbDo+5XsBVV7jzSp
34L40LhbwlbZl2A9tXQHvXlougfZZtkpI1zAwVMYbxgTCXAbNQZzZIZXzotdfw7Bjr5baStRf7gp
Gqx/mA491CWQcews1WcxpFgX3dI+5EbzwYmAXseae0KQWGudOLhHN96xxU/Oq8LFiW6w+KEfrCfp
M+vZEC1Pvw8+AhXIDXVLuX8/EIO4GbRcuzBCDnZKZUYKyv3YjYG3bCvyRg0dZRxZe961PEQt5236
KfpdptS264SxrwInvYcY41y9WntcFwH3ddPRZYGxG92oZyWTH3qNWGAZWNFLnbB2jfImPPGqFyQY
KxbQtig+spBBBFhHcssLZW4b1NEXtG1sejc2e64trmaO4S5vD6XvlS9A2Tk9Qxeou51GbOhsR/pz
iKD5I62KW6DnPLiKTV/X6PxXQ9+6oArdBJjFvd+GI3xgmhekyi+SuknmJ47oUpT6WWfXP8MVH1sM
yjyvRfIaV6x3Kp+8WD/WG9sYLU60xhIy96bLu/JcioyCO1yZ6FABF+HUCR/q3P30I1duY7d7NLXo
WscYbpUohm3oNhzaQv6a2s5uzuj7R3R6iRLcp+xJsnBXZIB/OiD2t550SU/u4M2tWXxSg34zSBsi
lJjugs8kKY+QdlG1cRvT/avIKbjhWlC8dvl9SB3Du9iRrZ+hMa2ilYYe9JbZVX10M97whij0t7aG
utnlsX+0eux9CkTvNtO6/Fwm9OKVjqOeqdqSLHvFC2aqdMv6kCPVFHn7sokAHPZB+WdEIhoTQz/F
KeiD0g+cg2lNMAolaEerQaq3cuvLxyr03LDCYRpwqqXngbHUy364j6Mrj1obfg+sg+4J9UubssCo
EPzuqwo8pkUZW2g3rK/cuslP/vjjUUI7rCwLZydQGWMJ4U5tq3ZOHSQp7QpTHy8Tk/pxurus5wq0
8b//0aUdBXPENG7qrFM7XWILz4oh34/9SFggjz5GZSXPWXkPykC+dGYY3Xurx3ORpregj7Ur4AN6
rcMntjrjqbGCGHte4N0EZUMvcOvRImiNO9D/uAzIfT7F2XRqA8djnSLGJyHZtBEyO9YZJgyOOdax
94hERUFdvU0hEhbhgvJANrPb1jU7hwA3G2ABFWyE4gjtYMIuZnv55FCx1eTw2ZM+Ky7OSA6ysFBy
R6zm6w6w4AZ1F0el08gLhUw/rBr8bWXqOBjM3tozkfORYNhYDDkCfzhqXGaYdJd6O0wbFXCWZbYe
zy4D/7KUfcd8pxm7wLDbazdx5KVK2nwZ0R7ohlV3frCfsa6D1YQ9ZK1E3MPqR/6vWxGesH23a1RN
BFYqG64CR7FP8UOnwmMXMfDmjfrh5WRBGDXUVifKAgAv5luxYT1w0rUfOFYqIj/OMdecYd0OEk7t
6+jk4qmKtPqJ+S1awAeNt07JfNQXnLH7qZ0uzsCirB29V2Xp6hmLLUdcLx9vSDvGBWD0SgkvpWeh
dFAgxw/6s43z74PWGYg9ZCDZX/A1ZLJdXQXd1k+mI69VdsCtZ9xD55AoJW5lE1rHMB+4phkca1zP
epqMxzbQzFfjK2vUxafi6iXWzOgKUeR1cAMaAh1Pkm+L+6uqm/6a+9OJBGwIfN7x4IpO7A02xciI
OhF8RSYu9E1TUe81Ew2OuqB6J7WadumUifmg7OwzDfBeDmlpveKTijHZPbYdJ5LUNaKNtLr6HDfF
1bM77cqBARNQ3LHjmdL6aETaoSl55YGmvLqToXZ254FQ9Lp3ThbGnuCYdWRlR4/PYOQUZJKZoWe7
WAf4QFmcCNsdOKrG3tqMwop2OGoH6LF/idmKLxG7PzPbjJ8n9eC2cb4m+N+vp0Z9d2V7H0vDXw22
7M+QKg6dtBzgcdEzNQv6UdH8u3BGbVpxn/C3vWl3/w5c/v/K4GZz7wNA+p9BpMfvolVfYvwnePv/
fNP/JZEa/yLpCXA78MBL/JNEGvzL8UzPhZfD0AdWj4Awqmcb/+//ZQX/MuDtGaB7wEybhk7MuwHi
P/8r91/2zOOGIQavQgdu+v9CIv1Nqf8DJwDDU0c3mtE9kEgN87/jBEBxx7VPCvfQD+uUpl5WDFXJ
zt8dtL0syWgG0cFhDj5knv2Ul8hNk1/EHOhuiZYdUgqh9tSmI+DXabihRQM5CnF6zeqA+rie/nrb
QiBrCawsM9iB8AofhYY9gaBPttJd+rNDnQ0Ehb/7vuq/QTolhpo+//GSPPz71/kvwG64CIRq/+vv
yTMFTkQ3XRNQ4n/HlQ6NMzqCRP+eomkDlzj+1kTklHmA6aeVoD4kPgNHS53Cim1UfYgMvhZJHztA
hRgiaJAvDP2lCK2ZvY+qWGPjmkTK7IbbOWYEqANLHVRgPLut13COlo+Fpv+x49x++H3I8phGoWDQ
wVRjDHKj1WzmTrR8k3mQQNoiBaPiUum9GSfRHzUy8eOkqV0ysbAaPYoFdOxDx4CAHT+7/SmskkUv
xYtrft4nX4uNA3Er4xBQx3QAJ9fqhX74ffhtDhqF9PaTdvvPL9MVxuYoj4p12lqrJjCnHeUo0+H3
IU5wsoUQUJfIgdXh94HYXHWwwvCG/8/YhKSfOCqgrm5oL3tnYe6Z352MAeXY0P95o7cHgp9vUqcU
LI3N9kDUhjAVLUdYtXT9UGpRhCwRXBIpAKMNiuSfpRCW4D9OX4adj+tW3jIxwG/oY3+T5Nndzbrw
QDN3eAAbQQBLUMNC1Ai3eKsH/3j4/ZpWeqvGpnGIcDA0Xat5GOY/1fD2a8ib7kz05lWaQf2TOLkw
UYz12jP4w0ylY4T331syA9iHKuucw+//G6HoHJpXQeHVpjVwEroOLSGzj63Jql0ZTWyDxz5m9R+M
3aHh47DqNRKwfoIR3bYmGmVaBmXoVmtWcTwjBhne0TJuesuXJt3c5FmkTvDlWFjEHVmW+aFEGCZh
Qdqgm33oSmJcF6V6+f3S70M0pxC6HLNr4Fg34DUg8TksaIffh9L/MSR1OllBFXBE2y3HlL0kH+Tw
pqp06sjwkoIWmHs47N4xqEglKl5PmJsCte4q61jL+gTlUS7dxPzw3XddNWI9xDqVjJpqDprOr4GX
hjiLpb1IDR5S2bvpvi2xcmWJKWm5WzrFlB5qOqJmc3jkTQkJPlR0HIQvgZvmm3AOMzREf9p8cvc0
o8RHDP3I/0HyFKW1tczAgi6HB5WjAlI1jsaGLFUFEfJ/5e9MSqqghkc7jxjuAr9kT1lewF+duFqw
EkM7bjUqnGkEqmdfuLXU6rHfF+GHsungmkJ/XIBQEluFL+xg1XyGBp3sn1GZmIEGedNKl5qKgPBj
rHHvdeUr3+/tebnMw+QO6aJ21LCOqwyFhbRGGzs4dukVW+VdbCx0SduQSYuQwgOBHZvDVXMUFUZY
s2w5n7X0YWTaYVA77vTGHtfpslBed1R9TCNeUj1GJfVaNL+UnY2U0RfPGKExGpaYfagPRijACo6r
c+1EfbBws/LdQsvbmHlxIE7TbMMoRlDVsF5GPEW8i4OtaRlc8WiTfylaFxqjyGaL05cc6dSt5ocs
uFM5NtKTOwF5ySQWgvlCyQ2z2qHar8MKbsI05LfGY3uS6wL4vq2idV48kZ2sWO87nGclrUgCSvWS
0JyzdIxO21hldtUaazyQ5cSVEj3HBH8OgyiObit+gmg2VhEDECF8d7P7TqXOYAnNBAkEvEEfb1gK
vMWevSwMxAOdlRaROAmUrFxMI9OQ75NHHef4iA8pD4qo+9k2Fl3ApdXRqaiZy7QST32Ew6Cyngsz
O0yjr21bVV2kqmhK98Pv0Xu0o+IjbLn4ltHq920+ZmRCkrrZun7+Uei6u4a3PR0izGuLuvAwL0VU
Kze1+4bvnJ/S7NapZ7e8HxQyWJPROhjTdYIXijqNZhM15kuYaPWO68Tds14aA0MiC9FmA+6TZuEp
u88FDqbpOcfJHCvKEvJ1WYB9aM0ZHqoX2CHVLo0RhYNQ9wCuKediAJq0c8NYpYVO/JqzDS9O7whn
l5TUqihHrTPNcjGeT+ayHs1d5dUtmi5vr8K6Z6jDq8LVz1S6v9vbIIX7j6Xm22Uja/saDrsmdVf1
UO0Do3DOrlPScKgqYo+qXLGWp7CK77DG1ruA54/X9H63q5BeM6LJNeFpHbEatteGVK5HUY5ZbfUx
+DOkkqpXEd6mqFawDLFfBU53Lb0Izys5JVMEm5SD92/TjIgrdpFmsasxu7TluEtzahSNILyyghaY
F6pXE/PNwglYelPwvagTxpe4q/94ddwuLQrvsUJq5TrX0nadZN20F5q7S6NyF1v9uPbp6sHRSX0y
cabzMJsM2HTRTUa23ZphNOSG1thuuR5N2ZYAoMRYxFo4C6qeFjZ70005P8aoPXs4fRdTgWLisqPN
gtS9yNw8mOU010OtNPcrDCP+t8S33Jj2ynH580ZbYh3sknHnVTiyBG1amWM2S49NO1FT1ImqeE90
JrP+PvBhXrjsXpaEuB4gD1ePbpmdbQ+sK7ZEBC+7XteWtpkvZfio5HUw3fwZPkIDOg7GJtOei7SU
mI677uoai/DIYUIc4glgbyEiID5YYz1q2qZB3XS9zrZENAiqdR9O67wkM3U9smnDdRDR1oYttJVO
t+CyDKatxMzaJArVmcwjcYXUWietqzYVri1bRzarRmAkFRMbsaqrE9/Dtu2vfeS/U11CXyu5+TV7
eyH7DUf9tywoW4QtrWZdYtlbc/Snped7b5SzRusQ1WIR567xALvEfIBzSaF3+BYnub+dic1Vn6IT
dPYPXNqFHJPmJHwdtYKJjJmGekSJaR3cw7hqsDjtU1YSq+ZHE619VMVcgRtuW98x9sRb1kWRU5hK
dugTBaJe9C2GOsqZgt0A2I0+9JnRkjVIRAStFlgrD/D42pMXVNxCnmwzN3dumZ/Au7Be54lB7w2W
U7P3e2NnDDSGNnrUUz95Zsk6vvgy3/sDNa2t0jgVN7xPnQkLSOkdPYIORpD9bfxymTdT8WY7ZFxL
eKw4Es4tdlIyCU1BD6IvDyTERsphY/fTw3FOBewU7aRpE1zCal6LikyEHE8Q4gS+MgwQimVy7vCg
lXV+hlBTteqNptQ/sDJjTNTEQ5u/vOiPnHJvwsELH2T5g63hic/yApoCNbIUNYPUMZ5hFzDnReku
ywwYVBRdZsH4Z6Igb2GIeFs41oZ6TBhe9s2bzOtUeMYuL2g9EILmbRDG1ygsdnKyAEwOc607gcXZ
bbD0reJ7KNec/unsRPdcqcI8Q5Q8+66oN7IlX9fiVgaw/DEQGTBj8TZSf6t56afbzsAVGyFOa+FQ
kkURLr4/dqQPhgyLhdlHDi5ExZq71NU21PaFwjYiE5NVLIVyCy9TgmSMfG3HvyN2pUUEE22kt2Xb
FeTOU1U9m+bwMgzeG6LfIwY7Sgjb7k/rQlj2przeBcMLovDWG2x/Z404wOCYITuD8pG8s+t9q/gE
J1ZBsBWd2WoGuP2imha97eD9jY2Ej1O7wXKarntj0Fd4Bi4ddY0RrzJmSDKJYoLBXQXsKzH7OGRM
rCl7qaryAvtzHUYmvkw8NaSLk5NdRDFyFpqdgRkOx/i3VJ99Yz5zv9laQU4tsqN+ShNVbRp4vyY9
NFcWNHtmzh9Q1v0mygu2mYALNDc4BzI6auI2MWbfG8YxadUupXbT3TAT6mBzCmf0CF6e8zUV7yjY
+SoJGYM6ILqKwTRyynuc4ljP9Oc8nGM/frHXf/dNZfpa6ZgMXPxBwJ2nPdAMeNGY/5Bo6o3ScfhU
FSJrxGtrTEfu++UtFBcDaScSswxm/ekNca9di2ocCmC2pQOrBsl14wj3wWxtBO0ehKlRkR+LmZ+Q
YOhkjgjnF9VucgO1IVfOwakSw7YqEZrJKtHaY6QEG2Bmt3GyNwXNM2NWYfLF7wKCBztpAibH7QKS
S4SsYAUwSEZ++lxlkoBSz8beeOgF83jN7+zUmL3sAtJwbdMbI50jMU/AaN0yjOZTlTMny7E/hW4S
b70mwD3AkXuwppU1pcYaNfnNk9F1wE0XshuucoaYOuaXHnJ7o0uuha0+ZesgCz5sqzTPoGkQRcxF
LoMJUvC1GKoXMyeG1TnYNEkscSVnNcAd81tpOzhKAtBAGGwVLpuixF4R6ATeikC7x6Feb4Zq9Lda
UIPO97JyWdf2k6jmp5RroYvRtQkpwsEAgGeoCRZC5GqpFe5ValaypNI9WammvviKssNB1dAUEvMz
KrphbRnmlSgeY5swjpXmPGOXPJPU/UIluXkpfaUuWae1nZl4rsRXanjOqkucd8fG+qMTM2SwwoNu
DPKA41ro9TJxpmKnsmIXWdGyKvV0kdnAdTibLbTI7i5cHKeIyTFiZeYn7SUrLEZBrJna8KPG5L1P
iFxFpvES1OxAxuag4v6LhGO5h5gLBDTZBr0DW6iIlmuwPvIY9vNQAooU3lD2xeL/FOQB/Am6OxRH
REnAGIFkr3pkiUDDKhVw+ZsX1p5K94b86bNmfNI0Zg7dNCiI21t0fRMadGFoZPKLlC+ebXd80CjG
YQOAx7jRGjyKVrUxSDSC+oHTxPV9VGayKsOpR9ZIqLIM0fjQHvbYy9JlrHezBY6kF0urYekLRngv
xy9pOQI230SXbIv7sRuoviROcsOc91xYiU9KV64bIe4w5b4tV32bnEXsvDbX+sb2xg+YHtQApB4f
+v4Dy/NjQhdupyFfph0/Q1aTDZCzq8T98JjgdYK/sFc8fRmE2hsK966xOThkXoEHt3rkP8zYBLdr
3fjijWDYuhQNhpWhHoieMOS1UsSblqrTo2zfk6wv9nmEdWLU6AZmL85Rlxk6OrnC89YFfjaGouii
OMst075Ui2KGnsYTd/8U3qluwQOssFmyVwUwxOESOYeqpwgbHm6rlROU3cJ0/XQlB5Uspql8QsdK
N25urmPUKZbJ9GAh3WKUmC4EG8AY4OqARBMXpdi0zjsbRN6uQ7JsR/rvFAPJSOgk1uM38n7cXzUJ
DaHyYZwtshLXbcNCnomBjwNjgSLQQCVVmXt8/OcnUpTmq39CXOfJ8IjmW0T9HRPRQxdQoZyGdk9W
jwstMD+IHdJ2KTKS3rI8BD2SYpkFP3QMP4LIQK341tgFVANggdQywxUxMIBtRFSKrvUxEEzuwsz1
PbP9Syq9re+Ez4DCx/UQ+E8FQ+TSAom6iGV40ypuZNjdlg7HIiKz2bWa/L+UYVB7fQ+6ADnOIJor
GTf6wl3qqU+KCnsP/s9iWpLCpM9rp5vodg2LR26OX4lB4zjRKo80O2jpRpic5dElomEYdiEtSjTQ
UUcvpE9zN/V2gERH9m64/fQSU+ZQuc5mQnva2Ckt0r0TR9sQOndp5Vj43fJPYPILa3FyD+dPZNRR
FhaU6TEOFUmuMGZ9YnJDSl/KyH7JOgN3UFCdyl776nskGTIfCSjvpPR2sp0t//ZSjGeuIZ3SHh0j
ANOc5E/jXFZkr2mwh27TBfwxlC8VXuohZGHXb0LhWx9YWGmnQ83qfxgtYq26OynalE8EfRlWk7UM
sZ5WgkxWo1mcQ441veqjxRPIlP88GMWhIRC68LlRctejK83ltaOChGZ5LqITiE+6I/A8VVBkfYlx
sg9/mKu6SxGM96oNox117+KQB8Gq0uoD8smuCUCa2EzzmewGRKrp2aqGx7BJrq1vE8pw4+/Strf0
NQA1GZ27k1UvdmzfUhwNjnqRjn0FkL5Qeb4YmCm8ITvannhsLT4tHVN/nJv3vF6J0JPUFiGmhpF3
DHCx1FgEC4RSrOLvIacbTSWsqoajAyA2idvvOYCy6nUq16x8r2jZAjh31efPmiW/q7p4lR5niWng
xNW1X8RpDbB6NNJxKn9oVVOi5LVPdWE+h8aj5lKdZ0vtp2nHsx/51MQjJS559wyrbO7sjurhS1DV
S9YgWnYGtcO19jlQ2E7+i/Y/M8fQ5vhLzOH5QjXRW+Vid1OJxyEa7RgP9UMDRzV1f8yO9LIkTVga
0WdsBQ8hJ85Elle3sH80LccPxO+s9e2zK9NVrriQ+3oCN8LASckrtUTBoocuk4eq8M9msICX1WPm
w3hrD/uMZ/GC1D5Eibm3UvhDjKlAcPxwUxeBsfH0gUI6jZBkmfQwx1icsd/nBAKgFYzS1K2aMWGF
mFJDPTJJVn22cIwRDart2Oq32j7SgseEs4JV6dyl0xctNKYdni9SGpPBoQNXAZw0tR9qtKwSG3ek
C/1KheWcjQc0bcuV01KcB5B1OZCx9IAAcqeP+JTmNf9etVAFJuNdjjDMO/w+W1EWB3K68S4hfQIB
hxC1OxULRmxWmFP/lbfuhEVQrH1JUrbsOZu7BJ9ZEaRMrzpnuktvVy+03pQJYbTWMDd6Yr/4DhON
1mFjHEqanwX0KEub/mTlQDCbt9Ei6SgbNDhKbPyuJOFc2Rs6OF6blJ4PrblXYWatXPB1j5SDciEi
QNWQuZ63T7tKyg/Z5s8BmeBNPMq/UOOYJm6ZG5+NElTWWBAkBCM9nPy4/gt8IFjaiW1sJd6JRWUJ
7xwy5DNrTZ9DTucJVnf7Yk+8ESpcg/lkT8cA1xFVbCldRWLRAjBbmSP3EK6gOYmqOBYcMZCaFp6F
Li1LN1lnFv7gcDLGXb3LcCVekqlll2bgAlZwM3wML3pvn00lyq0BtziW+SpoiUpmgO2WLaMlvzdx
tYYktCqHlHmadXMw2Rh85JOpq3BFht7dGFoCb6dLH4CQhJxAhqc+9lg4GImDTjQBpHI7bEIjFKKC
7yt7Is0Fmj7ZLHz3KXHC3HceAzOPjwlN9HGaHsoWkD1TMpevUdk4WOo/ST78LVnLkFUmr1xmD6Tg
0kU3dZhlQ93Zeq7br8PU+1OT6G48P3wpcKqArvgzsPs5VnIal+hizWbotUXQ1NwczY5UYIjLya+b
FHgLZdj4+Q9s4j9TMYaLzhzUkoPjdGr8/DsdQYGGFlsp0+dEAEOAFG6Z3chr2GcXWJTN+nojUnyN
/Cq7dsD4AMMhWQwY75Ku6i+6Fr+EdLMf/HL4bNOqOtUFJeo+dsGVPTjYjkkWWZquX+MexsIwLyvR
4PU5D0J8RTfjfpHVTHEU5TkUkFnXpPIKIndpwKfWG3bKo50vj8kU9abC9W2P91FetS6Wy1QvoagV
+lqvTdgxLX3lIPvhEe2LmtIqrT/x4v2lMKncpnJCzAg0NDvtRNtIcvT8NwtNZNsIRnxPq6azapxn
PKjyGpQX0gsrm4MzeeOtriMn5JGAtSyRmvy4KXHT13xCr5VPYiDMQq7fjntiNdtsLF/RzaTTrKbG
ezSm93KMz+3kvuGBh7ah3oQ2ONuq5xX1ZnheSzeem3wTiLBvpYmdhjnhEPo/uCjgdSH1I+FXDMAV
kSnRHwh7Upme5NNCm/BVyOiB1VG/5VIIlq71H4tOo9Fg8p/CgJYkE6viremTbzIEuC0dbRWM3OJ7
IV/6hGSD5CNpBM1ngaFvO6uFq6QfnHWiB290RT0ZeFWv4VDSn0akRllj9IaGzwlF2LcJQwwiS9wh
gtE6FibJa4lKsInG12gSMzQpXEyl964M696k8SoOLI3ZbgzXvXKsMxOE8pkNo8IbAXpUt9TSe85A
+Xyf6Hamb497wHBeyx4zc1Lc8H5vUyrcHDy4SevaHGPygvF56Med40T0xpdNRaHvNOMZQ39l5NNO
CmdTtjgu6qy/9MTTcr+6OAfNJmGZhjjL2DOSBPO8U3kWyBL3hsBl4LECd+fTZAxVFsyVDWDN85d5
3HzbGj9nnJLr6dIQR5t9rg22oZ0/feWNJMTlY18nDFUE1Zvdk4foYb2r3N1ITThcE5t4Zyv3wZmt
eMx308o0UgADhoHPHsshAzZgYBgIkXQWHghdynx+Qmlgi0CzM5Q9sq8Tl3DKcY0As4GNvvHc4HMo
TYpFSkm4Wyr66ZN079XfWd+lKy1JxBx0JzEAR/Lyaz2zbIwoBWhDDnhitPh4pt0VItdHNACra0Z9
iaf+tcq7Twk74iRQu1cBWQ/eTWJj8Wx1JDjQPcBVaC0cDXZLV8GxeV014daPXX1F1AtmZDvuS0eC
sOqY/nD+PXnOh6BzKMntbIP8pg6GM9fRxEQyi2oDC9kEg++4uyhHlraaZqMRo9m3E/3HWSkflZa8
lKrfBTNOh8VituqIBIEiaKGNzHv7CaBT1sT2RoTI9e5QiNU7BdjyNe5svrtR61rvgnWi8uiS6yWd
B629SuuCGr3e5U7fV2vQv6fc6JvVlMhmH1eVsTKT/t6LyN0LvPliWs+ZfLfHvRryJtm0eqy4UGnm
bUyDtTsGzyKzm92Q1OaKYI4OskFuMTOg3OjJF2PDtGr9ROJexW5YhQ1s0ZQEkcEEUnYYslIvvwut
Z7h3gmrZk7FD1geRVEvxlySisSxaaL5Z6/G8eNGDR3Rj7UMYZN5xOJjeptx2r1NSmmS1vDtIge0Y
JNPF5kDIRRsvn03exvbMLxJ6YjUM/uzdM6NXoue1+gmZzaFbF8Gl0bBpWzPlGNPDKPRiqUzF2+0G
QfPR6sZq14as5frIaqD3GH9yEoLrRGjXRuEYZOI/aQa35y5r43NVip1LD7Zu99VL7ZJkijITaL5x
LTKxrU3vhBmV9XbwLeLP3hP7XOfTBOTVwnWurz1p76KeGVAZvQ1xARYhV1qG/zT3tgZU79iGRtMS
CFvZdkOgXzc26jWdSqiFihG5hd1SW++BI4u/FoFLmLdqrOU5jT2Soha0IEKK21rj8lLW2XHKjRX0
gBi2m8ehKGT07scFz5TPByCkNTVg5iI6suokyJsaKGTW93cZcvlpBwz9zoBJDV4+h77ojzfSw9x2
ZCPLdCI30LCGHwMAM2N3ctwo3qRDfsIjRraQgwPyxlCvxkjbZyWZfkNMW6UccVLDWw04c48dsSCv
mqwHN4a2kMtomefs9Uow7Sscwu2R+sOYIyl8A2/UPlgZ28RQp5vbi3EFCeAP04YGsfIzU8Ay2n5W
hQqyNXoCIY/w/MocbILOKTe/0chv1jzfuC1+DrzmoLNT7+KyLg9HbnhpZ2XXOR7AjqHdAlExhbtD
W/tK61bSHAH0Mg3hg0DZXBnhFC0D3zx4jb3vbZRg/vpmUxbZPWmmh6kT3VXBNuFozMuZVtMf5Mqz
Bzzze/IgHhlQBuNoTfclCbFONVhC45OOOR4DqvcnbTABKF/sXV1GF8dW3PumYT4yGmvo3xudVdGZ
uwZ8l6m9uuCNKCXjIy2qc40J3Da5VjS6Dxee/GZuKvlgko5eeMmMLq78ZNeF5Q7VHdHYZKtdDCSk
Az650Nzeg7S4OhLHfUMELiWmnQ2GePT0wwQ15vT7oGlpfnK8kJNFZ67ikvdCg4eDIRa7qiOylR2w
ISiSVB1qyWE+AVWJcuTLI81FSzPzuo1Xuh+J9NBu48l6IKbKVRNdEdcASkSDG64dnLeopfgiiykR
jKNr4aT5aw6iu24R3wsXdhPmbHwks9JpoFeZnfsf3J3HjuRMmmXfpfdsUBrJRW/cna5VaLEhMjMi
qZVRGp9+DuOfnhoUMMDMdlAF/0OnCzppdr97zzVfsu5oqZtkRHj0PRZcCj4fZ2aCkogm5Qlv6cpP
mmeL/ETQ1r62QakjSHPUWkQvwu+7hs7K9UjNHTZTjU7nwYWxmE33zIRNOBGhoA7sJjxS+lmrbWff
GoOGZSCLuO+pJLFToWOO/dJR5zM9EDUpeppPq6CGJxjESw5UohBBRDzhS5l3flnsIiAfV9h9j5le
oFrPA9hPilIDvbMRv0SHu2caaCdYJodVQrqHlGYvzIPfhs3150aHEgnrIQA3lBxswrOI/rG+qydO
s2hyNr6wVL7FrKiEGsqdvrivG2KefemFGP9b604niHmOp/GYWUiu1hCzPw27cUVf6IEqJv8MYm4N
jFveowHI7iSOlWDtNHVMQFS098rS3Br4CVQ0n7o0f42ILp7NOIl2TNrzFajJX55jw28Ghc1sJ1Kb
UPnmxhzTt4rBpgKDGDSDeZ4mTkxV3Ry019TGu1FrBa7QuQEg2XJxN62QN9k80CRs4Ltv6xCGAyvv
aCTCYeByfrTyzlsbUAginK5PfjH/8UjLmPZrbbGsrbW1XtY0wmKVP6edd+xp0vUgQ+4SUZDRS9x7
xB5BAkIKfKto1lpDSMoh5GJlyZfb6CBwdNria1fagZMoEAeFzVsA7j9hHQ01zPmdFz5Gm4IQI6SN
u66551ZiRSkxkHuZ+CiJU0gseheCsdFTyuAxLUnwpDZnxhzfdjteMX+BpAtMJ7oxCWFHV3qwO1kP
wIhcxrCBJJG55kKCWFgp6GjmtG6LdF+bvOjtQi/NBwZqJFrxHESkuCb63ubo3jMgQ74ju75rG+yB
JXAOrmJXOQryblBnotnchoiFK7L7MP9iNJS6k6CqjE1OCHanKTffmv3EPbVR3wp1YAzIsJrlgcZk
dyurxyghLOcnib3Xy97YaKr8EN4zMTFzpQ/Zucod5jUl6ga6up8eHKssPovcZLeNBkRb2SNb/vDQ
pUxjDB+DgwzNdR1K+ejSxpGm7QG1JVpouTxnpnMcKx8pnnEEe+Se9a1OhjvOfRoBH6q2ZKc0xccY
O9/Oh/uwssZ2YArKplcstWmkp4VBX2KqK7DQ3YfIPG2vE/4M+0S7NTSKrkKH8+5cIJvpnggqu46f
BzG6a6+eH0jEJYFlhbgwq0Fb9U7L0m32T0CPwv0ieU81dIGks798UDJ4Asr9MFbGrrTlEbOaOqaw
VTP4SVs28OroLzc/H9l6r46diAl6EUlqCSkzMDWmlqpCLCw/Nz9uDKwJw7wG5MgQOsZjJK20QIXC
pXRkx8HAJ6lYsMbsp3CHlR0EQ9Ro5kJ86+f7Pzft1ETbTvNeuOuMfFNe0aM/lUifRnuPl89+vhQh
RzcDnK50sbYlNsahHD+3nc8MqThnIMRn3ZZVZzBDseCkTD/GcoOnEANICj8vGS12fAv0BoW7/+fm
FeiqOnqL+6zU0mcXINYWDuT8z5d8n173Hzfq/7cWaFPXqeX5P1ugd9+Q0hIsuVihYXUcvv7rP5Za
F37nvx3Q+n8i+Bo+LdMm2Drboulo/G67//oPzXP+U+g+PW8uvBbhguD4lwealvH/9jzr/0nnqi18
h45qGkbN/xfLs+n+mH3/dzMwfmzB/xxdMGnD2/Jvfea4ArnoVF6+J+n/XaVc+GdsR3Pzl17746SZ
tC/72UtSNGcddLdaGN7eQvNGfrxgWiGQnw9BRHU2EV5O1flCAcdoHe1HLeV9ELpBKH1zZSzU8HY0
Hrxeu9Ins4S88e7XIMalQhWgV+x7Bj6u41A8pdaQbFloMGZKbaCWsMpbm/mqsfDLp4VkLkGaWwvb
PF8o5+PCO5/ZsAYWCPTCfB9ZG3YLGb1FzlmGxvdag1NOOwAxMau9aBR7buXCVuc3BzYTKeoctaO0
EGmrODO/yEJHm3TGCpztYz0Bap+Z17KyP42F4i4qUj/QoLYq1X/ZeXxHoBlW7YJ+BwGv5rFbZwsV
vq48goQtCDzhoiWUAQXR45qogQFTCDRFGsdPJLgemhCbledXtJ6AoPdB0ZsLk15f6PRdCwoNctjM
vQRdvzDsnfql75AuEEGqhXFvA7sv2mU+u/Dv85oYFYQLe+1H/bhh0sFQUn3bYPNT8PmJY+2yIgI+
NVNmY2zHhbMfL8R9C/Q+/zdV/pAJGB5zAxXbQNNQ3l0H2e8t7H5gsUex0PyppBsCuRD+x4X130Dx
6iUsTFdgJKLOdk0R0LSaqAiA4HKVVAaYQ7jptCMrsp1FoYAzO398CgYogn4rI4/jQdAt6vzJXARY
ratviocVzvLuUlUQUllQIz4nTF82YmkzoJlKkkwWKNj9w7w0HqSF9zh29ofWL6pitUOFMLv+q2YP
BoGFdtD0TMMJY1SqFERr4b5jUVe0lCxotC0AZV+FSnJNTb476hg8N2a7xgDXpKiBUdTOJtM6NBQD
WFQ5VFQ6IPqm7NqAyYE6i06jj1/OowGiW7ogvKE9DEs7hKAmwllw/rr6Yznfqof+jVvYDyhYWxlk
44Bj8qznGQR716Cjorbrg6L3gWldfqFAHuNCHxrbogRH0DrCXzGSekQjKrZJG8aXXk8Pdqb6p5wk
b5c1e04sxQNVkZ05daeOzu1pAEKhpQi5LbAP4uXhwfHD97kDR+gpOP4Tw4QGtKiXavaJifhlGCyw
xhqdpOx8qDcFKWhFuBqAIWnMXE2wSn0INl87NpQQ7tq+9wO95/BVYfvcen18iONGbcp+/DTWKsRV
n3UNI/EGPkQsqkub6Z+lFvkHmD4v6WQZq8QVJO3J8I/zfE615FxVHLsTQBJaKOePeIBDGg/yXHa2
2rYhZnNtxNZPbVWVeQgY45hhD+j3ISbSIOQste3d9mHwEn1vfGFS8A8dRu6NwdILCH8z0MkCtUtl
4oTawYOupztXPdx1ahjW/AAKURPuNeFRDx37uxEBbaOzZVqjJkdrm1wIhltrfgajwGEU/07AlMJf
ap4m5WU3HP0s4Pz8KF2nfnCNoeF7MNFTqEQgfLQVKcVmK1yUWt+4OjWwc2hPmLuds3SiP22XUX5T
ma+jTMQeO2/DahAjTxOB1uddQb+9zR7PA6+6LTA8qqICCI5WDgMUtWUy64+8d52trdn9KWdaICuT
Ed8fey6SZ2fKNrNBYylmR4aNBvMMexJNQJf1ApN2z6MmLQy3Go8nolpGy06aexoa+qyKGeqZlEFj
MJqomc6maKf8tsmsNoUyxHR5DesLqEEmXoHAY4TmRDM0EIrwWG6nLpaPVYRzEKRmoNc5jo5R5Buu
hae2ITcA76+5CWns26h8QcoMt6SAd5aYqhPFwwc7Tj65gFIBMYePCa4DE/X+QQfvwZ7Vx+oxyfNo
t1DxZ0DE2lwWr10JBEefLim1NjfD44Li+eGfItX492W28UrJqCn+raXQUIcWJoRwMFJ4hvFitulr
QcHGti1JGXDwB20CRNDXR6w/en3zOAxMqqzpJcQQbjnG3kkGtYlxvAWt4+G0Uz3dABFg85BYhNbo
TMfiD41W9bsCgx8rnUnZwJyexDx7znb6iN2+olM7eh1UdyQF5DJPBVhTp7gMHcNLNp2pPTpzi70+
0uFeNo/xyCbUF+34bpstEpx0HwfGe8ep464aMYKA5Y7xxvCWfpU2mV8qTb97TTGdaPEBEjw1xQ57
6qZK55hw/jC9Ix5cuKC1e1NayVHV97LCHAWFxdhraIknQTSyNWOMXozJd0T221tcHcywzDiTsm0r
qadCJ/yFlJccCo98sNXJD4eJzhKmRLdVvH6lGs991MY3GK5XM6rnoMPFtWmdCpHPE2+za78o8zln
8neCGVMGpek/DSXjYNOTb8SP/gwWOUVIxO6GY2k/e/NWoCAjz+INKZyd1N2vtlr29UK8E7dh/lun
15GSgCNklm4edsyUIUnbWnaOWntd1Wo+1X1gjdrwWA4LZyf3b15cDxvLn9Kdb8BC8bgY50WfXeEl
XADnEJ6pbZOViLrqC4MBRqH2rPOGJnzYfaSum23tRi936Kp003rK4omlEYg+HUK1FDwF0YzL0c3w
zfY1FGCnLv0N5iWQEmkM6bo7qBR6HqZrbAMaVgwHuuDMNXDQ8uQqKD5vBokFEYdGxeXE9FxxmhL8
mrRrLaSurKo/dD/vr+Zyo/Tml0eu2YDeXFMfOpgZkSHetHWBkitsyShHasZaD1tqDyCWsnkseGZ8
9rJzXeRs8NPPTBs4kYhquS6h/ExeL7A3u1lgZbEk6SkCutE4WxLl2/EY4rdIvvYxdoFP5dMkrfst
oWK3eY5c039Mu5MfW7BxJOVzVbVUBcVGFEicmlhT8m5fiyi72cWO/IV3KMuIhdxkUZzIUkTXASQM
dCoWatKOYEQv1OPOa+l28kS261ccgXYx4uU1znKKTCjCQncN0RJQ2EBEmhGHpqvXRoDI/81yyAeT
1QB6yTwcapInA+8gF83ZfJNmOQSd5XQbS9N6PFS8VZAYpOzMdVc7B3h7R71shr/YPzaGux/aMn63
i8nYiQI3GQ2vrLEqgRwXDvRWOHj3WFeG+8RmnW2GY73tzRpnR9n+YWMX7a3aqbG8OFsYhftkdKmk
ccYL4yXPEOoEPNR7WA4ZckvOwzQ8jg2gsGbGk68JCN0CbSYAQ3qk5pzrFD66o29KLsxD/thbogMh
nnHMRtFlclnqm1O4G2tBf71BRyWxuGQVe+62VmV5l2VKiqF9gOPT3otlBNMx/SCe6+yhSj57Vv+c
AXpeASIGSWU0zdqOmaYaOQYkx09ngmSdHwCLQtLjvu2EALfd9sLlEKh/w6bLTuSQyTsm/JhjmXpg
xxmZDtO8+eKziDt3E9ZmvsdtV8KYnN6jqj6rwvxwFsx0N8blGrsr/QKwqT098uiX4iI99EQavbC0
g7rmUgBt6Gh4063CRL0ZlPsJWGJNrC3bzXN6izomPAb0LUf21tpHIWDpohVpUCb+Y1YOv/DrHLQ4
TNe9Ci9aXX5DN903zWtj+CQo4PaU/a6HcZON3u9wrL7jju6u5MP3+psitTAzHxOv0nfo4vmF+/Kg
Rd1uwo2bOP6FtelN0+1DGIr1EHa3aRr3MtY3EWb2VZdpF4tFRE+ogDDmWqp2q3DydzgLG63dabNE
JOh2uDpeGQestApFHV/eotj6G2Oe97blPFookkiG7m+nnzde1J2ntn7iB2HmD/G2NusHrxDPXGk7
nBvfAwvvVa7at7C1trJHAIoJyC+dCWZHsWDHiGqFhnSpEcWb1+WHTHgKxGn3k6qOXTo+NnZ49gon
2ZS28VQZ8kSSA93L8KEWNlxpLYBXiqZS5R05sv/2jh9EUQKyHjfCQgKAZLce9H5b479rZnvryfqp
q6K3UT4QKwGcXjx30d2BU6YZS+dWdGos+1vY93ZRSZd/kAno3mDWP/lUGfJ9Z0BUxwv02tj0Y/Lv
sqFeZejio8s1XlM4TO0nqTSMN0a5HbXYDLxJuPgtsSi5TC41LwyKEUW/bPTlDQLuqVjYjhuhmPAn
yaGqAJfF6H+qTvY0im7YehwipGnShLAWZtvfOYy2ZyYEhd12fyhxTDzPwcvnvw6AubvS+Jja9n2U
LWjt7WQ0v0DvvmhrYoWPaPrmtdbqrXKmP5qvDrP3yXjtLYxjMBfFc9knj5gCP1t7umqsrpnagw2r
d/YU7+u2+m0p/T6Y5kVIFizgzD0RI9pSwF1O3jOgeGunReY7pUsXoax9avSHYngqOvRsljgs6Be3
EEV/liK74AZOmT87Q76Pb/Uims8h6bvCUpRt0HqllQd2ZPk6YhrB+ha7DV0MvBvSbgu5VTOLexty
pKCJrqWOa6dzHWJxOHoZl7GmdCscYOz0TjZp4zXuXwfDifY41Msb0rw3JAuFoa/oDw36KqOicUbC
z1e4kx+BUPBkdNNT4alnby7ObpscRdZvIetsHWJgY9ktQIubTi8hs8AC6Je275jUN26zMtiGiSTZ
CM05Iw28DQ7zJoHdfXTgFdvWsWiTjz7TH/Dgu4ysNq7ojqljPwqtf28zuNg0FQxD+61b9snWyosv
knU6T1ce6dnmKr14xnSj+FSuddWUx/io+c6mZ2kU94Ysa9uax2h+6fR2J0GGsL5b2Z5HHwleecu4
+/iJNbc9JG668Qv/WPUcaaC9Wbtt04KSYIChO8x3dzl5OLdtTEIZ/k5bfQxx+nPKLCnsaPP2o9X0
R+HFv3SGUWFBdqb/AzU+0IX1VFBcpMbqtw5cVWn9Rg7tM/JynOU3H7InUfaV3bLdKgjg2MlDVWbL
hhHGSfuXWtgH0YeferPyvenT7ZrXiBPcnKHOdoLwo0BKhp0/m97LUNgvQMW/SGX/jjp1LF04UqG+
qXz/nBILECMgUNwwaceGgYMFiPtHldIy4rF4i21AyYQ0i/id4tiyxZFt6Ti9B/uAYnqxKyrTBkZE
0+hLyrB426uihSyM69NQf82RtxzzgrdyQp/KnGUFjKXZNd67Dqk1IwWt+deJxURZO+8oo8jS5EPr
4dpnFhbgj15Lf5W8JqGfPfVVHNA4dVZ2RcrIL3c9wrzGTLhw+idOGFhuSQdq9YQ/tjySkL2TwWGO
Gu9aq9nrpG9TNhZWSmOrHz6lacy4ymDspC6MYsFSToHT3ydoJbQI1e68cplKtKa2nBb37tAEdOii
IWjtSbM/3StC480zWY0gjlG+kYwY55LXpME8Uee082Z9/CWhFjcDPXkUcbBtx+yJlXEFEvLERG1v
eEDg7T7D2xrdCxjTa8c3sWhMX0WOnTeW6S7yfHyEKZxkCMr48ji7Zdqz5LK5Cov6oqR5bHRrWxnu
61xzVKsaym6ib6WKD6j7185/qNOGdJTVMjArP8Bqbt1UsmljOEsCgOpaxtb64+gjOmHQT4R880ka
NxZ9c05asjNlimbltCwBEsVrDgEq0vYocjM7Yk4cqBN6ikQ41WNHuLn9NCrxYNA/TGF7meS3oisO
QtN3RjfecDDdCqdYK4NCi4yt0YSvK3uxx+qlFPVJucO5t9KNAnuStuW7r+bntDCe7HpiWK0u9awV
+G4Yx1oUNKyKlC1R5QB0ogt7Weg1IYE/toE202pOJgIjjwmICTmHToa1hRmhKbr32NpNjOKjyX50
rPEu3fI9Lm5aUp5Smysuuz9ygUc1Auhe0o7Wu5H3LJNtOKAZSwOxbZzwmMbynQ6CZyzl9AZGnCOG
yb0gPV6pyOJtX7WvHctzmbSfnoguLIBZaY0Z4FRm0eLBkWEXLH+r1NU5RqUoFY5/BvgPptgUbvVF
v3eQWj8HPi0OexZOvCrApkbH/tbZ0UZh/7c13WPZWptsZkTmq7fMGB8GHl3PhcIoTxPJX1LS31HG
aE+ZBgye+U02JUjeOchnZlvWcBfC5XnT8MkJSm8ZL+OAns7L69X01ccghlff7D6LNr92jbOjRWuH
Rw3k/KNZwxaDcmhyPZaXUn3ldvQ3SfF6MuEMXYP0gaQOBxwF7U9she05TTZha47LGhFSlrWJS35a
sYsSds+K3gpvkeY+lWP4gA366KWpSwspQ3mtqp46+TSHcLeUsco1nAcuUEJzaveZXeZ7I9nibKoX
/3G6cnos52WNPCnBffOFiB6yLYLKQgvvL6Ex6oFfjs6GDfpTan+2znhj58qCKa9YsakHAuiuXz7h
F+d0NczvcrDowWCsCbwtcER50zXxASIsW02YjpVVfGWtIjP/HVH5zQkcBz61wlauEQFT+W60KBaZ
DHTTpqduW0sBQIXoCr1HJYtkV09e29/Ywrz2REGMbqjuVTtcKo7lI9le2OoTwKxk8I42aAGtSJZM
JmHZplLB2Agc36jbFSGMKmV9ZHne3xwzKjk0E2v8PAS9FurnmfOnwLND52e7ta3Yv3fU8CKAcKpr
Z/ptGrbw0ByicOU7dIL1iqzQRHEWO4CVtxk6HyAJ82SGCe3TVJkygDsdB04b7XtBbKiNo2d2BL9n
7DrbBgvyoR+QzCNo8sSdTbqh4+RixgqfRmM/pwJbudFgE7Ktuxgx4EsAGj7QhsbP6RiPoudZA7sY
lq+h4xIa7LKWxAbZ07hr7H1ak3nLySitctNg3Vz6qyRdqgsBBQuDuGU2tvDWclqswD/h66EuraTk
nOuWtMW7ozF9a9nqUYhBMAMvaWCTY9D0fi0pK92Y/SCJYIKhjvR8jdOWfYBJz1NRS6Jonr9rmpZn
KFFbZPbuStjV9Td+3Bzkghur8j8MGX7J8Wr3zJxt90XWJHHKxNuXmLMcKgt0E8YnhFx2yMRc8Zb6
rsNKaJnhgD/iZ2n1QTTI1m6MRS6q0l9xXfAOLvqDYxAH7NzahvFnOAxZm4OFjYWaED2gn1ydU9W7
vBrYVP3WGxEHw0+H0e8qSsiG41CiwNNlzzlxKFkZ8EkSjOBeB/LIzgQQYBDFyamyp7zPv9MB21ru
wwEQ3D0JmLjOxT2W09/C87jcvQEoZQdATDS3XrTUfq1iyhUSR3tqlyNZSsYi2OG4JhpUMeVQFmj2
6FZTJBA3SnxCEp51xsEmgQuvQi5PRR9v2KnSo7HQfOmOsJ4no3qNQXHbdznTiFqXt7r0gszgkHUG
PB1tOH7Aff6aSXh4xZ6oDfFYLVSs/mkoy797HYV3xo+KExYYQ4SRcypf65HCWc1RB+wQlLM2v7nE
XXR6YdeGzg7XliOEklZeKgOiufXHgJtm32ev/l2Y7ab3tGaDsMxhEaUgyNtH9teQFTogf+4iHWJw
WdG2DIfU+lpaIXh+iOrWOI4SFgn0gtHZXRbuBj7Kzo6sFbCudcEbuPDNw8TQwabtdpzcZ5CZH2Fb
rGJydnOdHWzhHKA9v4TYd8FRGwcu2YBzm+Q6er2xYmC4Nyk+Dcfpi20Vo6ueLrGMTHFFdHTMDUgk
WfmBN+TgzSPJFHxSafKl4x8AkPMUpdZvU6pLSlffhtrEP/rk7DNvfLUSNiWE01CHFm/BN/SNP1r1
Ro49PoRcedtOtGubdzKStLbqEOy2HI0xvcQ82JXhsbtosvTocFVMQ8Jeqan9diP92Kb1oyPLNSLI
Kh6mK0OuN4FaiBVh+maI/5Cg+o3eIzMU3JZgnTRSmGqWT9GUP5tFfzPCkJVH/FD1+QnzZX0eO/2A
wjywS6QRDb26hEvWrWtNHCn7YRQi5AFx+kt04T6boiO7pI0LPUj6+BsqYV6aIf8FxAY9JXQexmzc
TQNoaH3kjxmHSVAVKbIPWDvvuu7cOk32QVzkTxRAZSIlf/0dpQgaJetGu0NOd52TWxgXzReBaeGP
tkjxMfW/SsPHjjWrJZbyy7D1adUql4ayJTmnp/laDN5Tm5Dxc+tfkIA5M+q4iZHrmcdMy8F5weSj
1qBYT75uwNCr62+g7UfFTFHO5tWu4oekcz+Isr0QPsP7nYOPrwg96COLEdkGIO7vngavpZAdBiVG
iikd9S9RMd1Sl0i7L+M94I8F+Fx952VzMKbyDuI8SIyOqSxZJLeDMoCqCMAGVjRqbxtvgH+AHFpu
fImb/V+fasun//a1f/v0337t5zf++QNJu8PIzOipWJD44ilJoT7pM0+hbPCPhwbhaL8aymPJrIAR
8/xYpvD+bcLaR3O5+fnoXzf/F1+bGJ4Qt0AWcYnWHrohqo4qnomguEuyqizrI7AycAbLzc+nvut2
B3d+kXo/dLQxY06hqog/AGGEKvq4wPMT1jmchcVGoi13157g/gU/H5KXhFX08+HcGbfQ9qZt6CWc
lP1iKo4/N5Tf/PdHJBErEYq9lfvdTsch5jk99/fnbv7zIVG98vjzea26RbCjAKaWmFUXC8q0oIWw
2/7Pm5+v/Xz68w3XiwZe9//1bUg38ujm9N1xvRjXle1V+mLWlce6fLWnoWOimdRHJmj1sbNp/qaF
AIcBeJQj49Tm+PPRv25+vlbQ93vw+99ePdxDbfzKc1qVhKTTMPSysxchx4Hw/T0zvrliOcRpiCcq
SEbYufY+8xVbUcS3HLrr4LVoVeb4nXXeyC6VG499T95WlG4bSm18n7TUzGnScgD6FhNdxFlmhIfI
K29DUqujtNXekDonVzVcMwnIwXVcLJu8fyanhm7ORZDdMvXbzps+qPw4sAlIqS68ApOE29wOavH5
ZDtM5Fqe/dVd4GSTZx/9flTAH+dHLx2zo2mH3SmuoqOumt8yjZv9UMIDYMeYtmN5bYnwXzu78Tmj
CqBrnPER54PKGQ5uM4QUShFym0l88HbjxawKcGcRk0vWpC6XKrIp10pRYlNASCV4rh+0UX+wRqO9
Do68GBWukZnmrNoEWsw6fPUCMDm/6BHO0bKzroNpWVfVRbz7rekYarjMrfqvW5Cz5lf6KwUYm6Ik
EQFAbOnguifd5B1cwwrPmRmyAqI2Q5s+DSCp+MHM79bsiktZsX6fGb70MUsW/pt6U4haoHhWMx/5
N5acqQmojBMEuNGqSnBMc4nB/W/VU/cwSOJ+OBJxI+tZ0AleFZqtWeLqHe1QWVFeY9ctCCk9M12a
Lg7UHhy4OSMV5DYMqNN2MCgiY3/uXoBtuxc00kOUlI9m1LhIWY06i73v6Rga5XpmxIYDEIZBac6w
vGTdbRQXJpaqxbyhQYYlo4neb9RsN+NCXamwIiXnq3Oy3BNmTxrTOZY3hg7kOHS9fvfDkq76qVv7
dSG5Evn5NRvMd653+h6Z7pkFSKAvLyITJZwmDFQKZnL8VFxyZGWNsIKfr/3z7Z/vwIClxauveGJO
c7IvawtAyli8Wb731Yv5XJHeWEVp9WTLCQlNXumMBo8Yvkz4IrXpl2isb71Pn1URXbJC4ahoTuNk
PIPZAztoG6/0QTXEsetPF/YICh2qbDM/jvPQnwjsbmxNPzsdK0VDjOeKAcxec9dNkx9rKznjt6R2
vdn2MYHnxJI0YWFUTfTBWeNvfrMrcz9kXUsnvVnT/kG/URxbaxGyToXv+9hE+bSukhigljcwQTGG
Z59rlTZ5D2MSMU8a1R1TKIlAE2IdFsaJciMP/s8YjhdPZR8jLn8p2HjiS70bBdYZA2DkntE2y5LJ
D0iyxqsxbYldWfWtcC8dY9SBGLRP66XMEnLm4QYgAKt8tyFUU2bdwlT6MzYswtxC/+xrKgjcwicr
Zg1YxE+eB5E5nK2/Dnu7VQMscOtE02OYcOZXU4XSF7Vr6JkHQ9xDeLdr30kAclXTacxmbz0Vw3sv
rEd7fpyXSsJYRvdeM/Nz6uPZyKkINU0YdgOE5CTBgKpdddr6OBFS/TA3GJcH7S2smbyacclsN6v2
0pl/hRTnsnGVj55hB2P66DhXzvjPJCVRh93yRVEhoSnrTP6FsIQjHjwjPtRd+sc27uMQA6DzmFlU
XvdZ4vjIcDdvlcvWr5++y7ryD3B9tbs2xe6GHAPTfNM8GeBsBeSqmW7hjcM+Dw9Ieptn3aY4iach
V7vJMc96yoqyNQ89g7CpNAjKdz5pf7K3xuTxgrLJsRKDg7IC3wtTDrT8eIHh4rKKgzJBTiUvMqJ1
E+lrLMnfNP/9dqHKrnpmlTp1ADuZ+k80EUz72DFpuSkdCB3RL9B35lvvILg47bFw3eiQ9BMIjYwm
Ou3asD6rKxwo4By+oKVwmh6OVR3/NQzO+65Oz5LM7z6Ls8EkWKoivGJaYlBBQVFmxQZaAzaZS67A
cTsDLuhWraWflMPIzoS9FQgJo1pOKBGJIqjp4VyOYFxjqGVb5jMhj768VpQnCj+xqrH5WUWCoOKE
nLCCL7V3Bb3f7HbLR9nWLzimfg92+p32X5ZN6ddgKtJqcJQ479r3gieL1sSVWZrY9djxMw+YXrw6
URtoRy7aGbCeX7pTAsBCXu6EPQfggqo1gIqbEU990AiGj02ILzDLLOfs/ALXN28ddpS83Lc6MpyP
0DG+m3i+CdIMVMRJL0iJxZRM6Fcy9vVgHuGr+R1aIUzZw4ToESvgdRn+Qxjuob2JrdrHBmT33B8Q
EMXM0SWi5iFn6xloJqU99CSYgXSBRWntHxOjfqTl87M2pxQzmjFYVLDXVZfsIt14igFErUEMAsyo
SHe7lKTFHRn0MIfLpGXgGFPFdpgzG5KuuKQOFp0KBr1HYjmqcb4tNEWnxdxdLt4vJ/YC15SfvdL9
najlA7Ksv7c845YwlJIQwkAQJETuhBn4evTIzHqPMuRdIxe+S9vV+iGFYUn6ri/2PvV+geeQu4ap
AhKZWIFl9X9FM78WYznwt8URWu+5D1X6mve32G6/oml4bvAesFCjwHvUYbqG+q5PwzsqC677qEF9
Jn7B2cbeDayNV2Fk/JbaNK4KY9ktNOK7QgEm7Uh15mTCmNX9L73DkwnwYWT9o/+hE4yH4NZ7u7S9
VdItdUc58kTIljoRjQ4e7ZDxyNayo/1AeUZ40qLvsnWx1wHxIkNFo03CdXebQXanw0fzLrGnexeV
axtjtN21TtlzUBVJho3cVYyKLQzlLpCByGvSVVfqI8FotBq6kVnC0FSI5JpGwxX1Jd85PT4dfZRh
0DTZ7x96qN2GpOVtrFzDXEOVKkRKjWHHvc+0JMV6EFE1UL1NC5r0n68sX57lsguIny2LR1jqfb+m
FTA/CdlwqYpqCKa9bN7++RTPyU7axrinqtDesslmuLgs/lTExCKLTz8fCUTkPRD24H9wdx7LkWNb
lv2XGjfSoEVbVQ8crp1a0ycwBhmEBi7kBfD1va5n1svI7LQq62kNHp8zmK4grjhn77UvYMe0CJBw
Xh4uLQVnsKmgRdCy48/r6RzCfrz8IJC03mbV8MZvoEMk9k58IKcuRhqRqEepz9alL63DTD2VWxDO
lFiqk+g6kE2w98lhWNja9y4MFdNzIbIO+CQ9h76wNy3nuSSIOKmb6sTgfkoqTDCcoCvBtz+16kej
RZAsHO318k85nL4QZUkFT82x84PsyvQAyWjjdmaw9+Nui5q5O11+jDLSIRBAXfECWLVup629Ftz4
hZMqC+WwoAyyLiYowjEMOkjtu5gzjh5QQ4alLBjEK8o1rgtxArtfn9CWNKuBIZDruvxhxATNV3m+
H1L/ZiCbZyNKGCJ2Q0BrrufdCbmjvh6wV63KlMvH0VHipQo0e0HOml72ybaV6wEV6UmyPSHgksYF
EIQVxhgKJq5He8qeyX8yhDj1+oCiQ5g7w7JqlhJB3pxG7CNrqgsBlUeijc1J+jvM4Fd9xuoIPylJ
1Q6pJ0YXq9ElphFy+UcIr2suKYrgKRgfQpfajV+BJ/Lm5JT7NrWdyxumVNwa51hPVn0a1UGIJxoG
Q5deN3EwHNpUX18+e0b56XR51ANUX4O+o6w6t7ckTKX3LdSA3Gg/zVhfDgE938JM21094hSt9QlS
lCTUCi5NI1jPYB6/xXGu7VJ9ejNpwa8JC7sSVecrE4Wrpu0zxBkGq8bJUaSwnJtN94MDvSWyqrim
rS2gl25rdEKx5qCU8qkmuRNmkyiGLSjJR4/pw6etDrHm3n6IJGu9OWiAx7lnawTAUyKE1vRuWwok
lyP50QQfUTD3suz7f7SLwbRN678Eud9SzPvVwvDHE/60MDiGHeg6TgXAPI4Fq/0/LQz2b8hEMTZQ
jUXkD4TsXxYGW6HfHdMNLMNz+T/H+tPS4P9mBZ5u4IYwXRgtGB/+z79/Tv87/kmXoZjjuur+9vuv
gHObF/oL3tzDh+Kb+DIN5kMTjwV///x4SKu4w43xvyKpxWNSOTAaEgLZsfnfRgESmdGhtlvGzg9r
mMPM/4Gn+UEE1BEYPvP12PlvTeBXW8eG899LEnxbG8IfS36iCVQHCfEcUNc7ZlAnNOQUgVvxln1F
VqkD90sYlEPFyALSkCUiucgEUgRqLk6TgM3uTd2T9zkX1Ksc/Z3JL9l4le+vuqeq3hXzkuxLUu9h
X5pHUrfNzS8elH9ivv/DITF1jjlHxQSir07Lr4ckGPyWllNANVrz6KubqRWSOX8D32YmMlTbuaiu
WDiKaDMt1o0eJ3vCQs6a4Tpr+J/rduab9iLIwwGR1JLFV4HAlt9h6DRZmiN2Z20RB+7bzKxw+K8/
Ow0SAP9/OaE+EyPbBNdxdc93L5aZXz99lJiFcBFlH6I4ekOXbYUwqe7LyWW7SizZbl7wecvXKvWQ
twtwg+g65MEmqa4Gyr8DJUwaMIWKUEqCxTzilFyYDkOfb2BVwzsCjUdA+LIqmx+jgJNumRr1ez8O
6xila+cUJ5zLlHsyxOjmcp8aDVHMWvuTgkS3EpRUGhIrWb1Pp3mMX20TG7YEg5xM/ps5xs+e6Ok1
pMZBX0SyGkl3VKh817+LEygMnRiGbYrFZsGjTq4qEstDqUF4Sv3FpVmywT6GdRreS041Vl/sH1h0
EYS746cCQzdQ+UueF8qEaA+j3XTkkbAxHiFf919mQiu1YA9AmPV8iIu425BAtQfs99pQ8KCRhgC5
Jk3M1V4E4TXhaGqf/ZBjgvHII0sIkie1YQ519PdslhN2BYNOeDxXC2T3hmvZw6vgPlVmj/pyKgVL
eD50HeNNHxiUy+ozjpTkSI47ZqoiDGbjgxSaiRQ3eiD2h58cDJ8gpajp71LHP9k6mPSlHVBhlkDB
S58CU/a+ELweRExFdYtWAIw928Oyo5Sy4L1OEIU4i7lj5/KheDmh6xCwsCzNmhbam3BQP9J6wKEy
TNOmqc1hZfvrnjCzMsCPWSIRx+aABDItfOsWPmoToq23IlLEZvKncu3Rt/ycKjkL7cxflQvdmGKc
2MH1PyJ0EE6yLMQR2VsCtz40t8QG20uki/pYbZd6Ib0b5MYs5vdyfG6hGoRFQ+tnts9t3/2AurHJ
ILZ4Po24sa++uiy9N6n7UIdPb9u8p5U1jK9uI94XuDk2OYgUsYpwgZ0Q+6xD7OhEyCSBAbr9hhpt
Q1f0utGx56AH3KUzauC8ZUMgjHjnCaPk+hnysK79edWAP9ET7IdJzLp4vJ3B+iRmf5XU7a7XstCf
5KHL20/PvKd3fByC8rkzCJeM9elDM5xNMwyYk7MNsXDcK5QQQQWtJqr1FHARHSK1THCnwoujX1hi
va4JT7Z1+9XPvaciT4+2htFDJPRoJoKvkyzWCewBeVrOlETrh8ztPmqze8ddRnuq2DrcSYpEfe4h
xFYdb+e5clX5+85gC58HaN11LSOClOT1yn1aamrZXvGjoxMNzvDcYu8kD+hD6xIRmj0DuofOGfnZ
XTo6bxnn08iSW7ZU6B2zXd82RL41x2aEf+E4n5HDF6jsD3uW7c4zcjpTERVVcZ1BIgx1Sl308R4K
ANO9jYfXMAPwuRHUwqUciYs0flbceRhnpmA12sUzsb5bV8eGnbkoqxwdgAolUeQkE3yGDhpG59UP
HuleBiv+EJ8OxCaXerMorNu6wvHEFpZXvp89/y6d8vvMnW/oWxM6gfQTZTZ7AdDzXoGTJQg2texu
5jTH0xHXdmjV5qGLyKNu0ZgXRNE65ZVWJY8BYqDQnadn2qsmseVgTqEF3v3+vjkpnqSjbSnm7+Ml
+yhyYhK4v+euxozArdSydMcDt7EyfaMCJhc7fh/RBqyWcfpZlBQrQJ5xkIip6I27SBj36g8ZKOuc
QEF3Cn6YffQQ013qJO6TFDYjGoKzP+Eb909RfvC6gGzFZnxbDrMOZAoBLnj1aFfjd92wBQyTZuhW
UsPtr7ObrqE7rjy3LWHgOdQC3eQpkng0snQ4mJB/wqR3g7Ajmciw5S29RIJbjFfL2dhZW6yBYN64
Xv0aB6jJU+cNQ1e28hcMe+4HhdV03aQT5AUqWRX7Ujo+0LcS0qkryoJi8O3V0HtPiDgF2JYELTsF
A0keVugxvcErSNn2WDQ0EwWBZm9cmXJr2dZtIdqXKEEs5tFRglr0YoAIzfLuK0k91HWD9UWSGbGG
LLwrHrRRSr+3RCag/sTC90HYwRVOBOZASsBA688mi2q1T11n0PSTYMFiQ+WGih+6NYJVVm6+aFh9
xu/JImkvDcIpLn+4Oqg2iuFY/F1UATJlak8nGNIWy39zdlBN2+5mRgtYF8PTpNVyFesz4wtzz2zw
nXPjkwLwuIJTtPZyQACe5bznExKhLDI/hBa9tslwbREisqqot2+nGKyyrRTyoPapVUH5V+t1VLkh
ChDkIbN9Lcx8J2f/MXOmteZ7b0g9QYaWQbI+ZyL9mMsFBINjfagiB2kZeDsxrkY2JDKR9vRcW++G
+B/lbeVSFL1LH50vqFuxS12ckQWZFSkv7Z2NcyjReyqtaQRtQVj9LXqCKvTLQFy71DNOfRd/Lb5O
cWRcAPHBblcXPPYvXGgQXAeCBnSHxoJ065+pLlo2gMQKztgN6dTsELcecBpwelAaUZNBz5zGV2N0
gPgIfKP07nQQNqvAll9LaqGyM2fw7uZz0nbVziaak8GlgX3vPUmXGTT2j2Y/3qitaiKO+FwpwwBw
oXJ9x1b9o3DxzzlcEtdbzLDXMhpeFx8CFe5FDFImrWr7ESEgFYy8f1eHro8yusOcD+mA+2iGrwWO
AJeS/iY9hf+qIFbY3mtslI8lRk8udGPT1cab15pi69lEndnF11iNOhJxdBepQwcpaICGaHeS/Z7N
hIgmAkVxVD27FUqHsWhrGNX1ix8va2nRdXCbwzC7D5opbzPRLqs0f2L5edSG6SlKaOU7No0VXCYH
g50yzwJK7Dxfvh3TY2hTZCuLuTiot7Vce0tJ59HP3J9dNnHNT96LIOBx5Bu6dreRub2HuOHOzS2I
Zj64LdcJrvwIYkHf+ul2Ahh6N6AoGkvEbvmARrfDA0ZPxBVQB5xOHkhWZ/8LrS4cJTybmmQUhnpj
pmVRiWfZz+9L4xGGBNJ+0ginBFBmrkwHdWklUzJB2vRIC4Fmf6plGA5Z+cBD3AocOVt/STe2KPtT
Hci7wjNNGrW0zRpA9WuAXEcD+PqmhT/vDKO4yu0CnBpp0JnJDia3yTvsMwPyxbSam0XuEFiheMdq
OhGVC7jWf8pIvaZH1XEahz6ELf5I5lxVYbiKnAyFXcztb8gD6xKwoVXwM4W4tqkWHUIdqOFVLmWq
HLXmOu9ocXEfVvi92xvUBfpDRVoo9tb0vinJpYSLp5F7YzcMWAPGQhiERXeY4g5IJPnmXdRSzfNd
kPimsWANzDiJUj80nnaiuEMTbCS7BAfQ2i0isJpl85gkXr5uFxI1YKOchoLo2c7h9tCgijGkuTVO
9KTY96kJuN8CZ7euib2iC90Sjah+6L7qFf/r18sjY3ZPrSvT3eWPUpVttapq1pc//v4E665ol4mV
EV6yP1/i8mjWF0A6o4ZYHeJDLfVgPTfo20xrl8TE+GgDcbjhmNKUTij1Exgez6yVuWAuP0z1gS4v
dPlVTOZdpSJHmi7F0Te2NOIvD3PyLnIZiTD2fbrDTnmsEisKK0fSNUbWQn/VOGBdpIPheVRDpso+
eG2A7leQX8b08eghnRiyOXqy6S3Xl5dXL3N5dHmL2PB5t8trF1pTHX3bmNaInJpVrOVNSaxqh3e5
1DlfjbyCBOMdRqq8DVWqlcgMlcWi66coAMpbJP5yQyeJHZPliJ2ldXsf69OJSya5xXCW3E5+Ymwh
meB0aohoKASo+NjospuEQJDNJM12LeIAJm60PMqJSWGKevPBixHktEQEbFnBsJorGigEkHXRMOJu
MzTbuXdMwpHMMieoxW7QM8PZAN1tIIBCBlkSSnJdR37Duh1sdZdn+i0FZLD09Zn1SH2w4yC9SpP2
pS9RAYI5JeCG4FCjbK713lruNKytho+4JyG6Hj+KcKiN8f4dErYrOTrv1Bc+l3bJD2XJKrVro+Og
bYsOHnpaOsiYNWE/JEZ2DOYBvpuj4ouxcYR0U7tNX+IB6hKnOCsrq59Z1BHFiFpbjbNkwlubJqYn
YNvtyTRo0aOEeMQSPF3Lhc2UXuIW6ofKwK45h4nbxrfGBGLbrJwDe3z70I1Rdt8H2FJibhmWGtWP
sQcnAKWptpnAOo0Ag8pgJZY1cfccz2m/SjRlLPJwkEcklb/Rv7pH0+hRAMimbZ2O8ZNcqm+rYfyW
neqltf0hgKlwnEf53uTltPOkt1xziYCPN/uKzXgc711zZI3p+SdJFsRpRAFKmO/cAyViy/1GFYbt
ngjmW9sd73LCnHeEkP6g6TLju7N/FJNHlTMayd9yOxCWdHtuegAUN2CfAUZS41wPJrKrpQEUDwkX
l93IaFmYDw6u26eYSJCDNg5lWNN7ZVfv3k0zdjU/B2m0wl4I1jvzqWCrH6Nu380SJ1cCDJ70nd58
Tj33Lhey3NPIu+5Qu90FQXQjlXPQt3rwPZN8LjwgxKzLo2Xx7uBkEY/x0GKEukoLd5/ESrhdwBud
oehmrWMcpbABY8L41Qkg3Uoi7Q/JFPcr6cbmpgqYVfXmLWI1smYSsw6dkwVQKxBDE4J9IxTHzy5j
++DSxU4d6y6Wub6HS5iwRcJSWXSmu5JPBnp11ugu4aqQvExTqTcKs0ZoFoOSqSpw09FXP+biQYVp
ZNXoAf6wlfnP4YAZy/vYTvk+RWg/6fVhqPKTNUKLRdy/aTsX4Z31XKbjMYG1f/AkeAEvqV7BkWFo
QpxsRGjGJFpv7C+A9z0uiHFBmkY9+xRTlYGQaeQT3ZlIkp9KvcR3p/t0NoJtjeMkxMnl7Im2YCnk
CAc+hmmhQ0y0U2Sf+tFHJtiKOIyH4WcGGvB2mPz3qLRexoCVzLS0OyHn9r7lyk0aujVgLNbLsFgH
I4FkNeKbLeeFxZGNJHRp07OV1iOigHij9fmxLav4PpvFDUDbcZNWfcUGhEh1motWpZ2EP/PtLPyD
9vKy6EWwDbKy2qVZoWxnlF56/OrUVuJ6xuck8+EEUaFq7520vAPThHM48u1p586A/vyBOI5kqvRT
os23rKdJFmzhTkXabsmH4Bb1/chcXWib2JtvSJUyj20B61IvTeBZfeDeOK5klGmreafrRAQObvXs
aPKtHw39un1t6B4/DQgnc6ocd1HS4wVlwVjqzoMeo4Jd4sLeYOPbNCQk5B6r874lj3qA87curc7c
TA5+6G7yv+KynHeU7JvTVCxrz1mwBfYOjdYRvbtPac3FzR2UPQ2rke0RFbipICFI6MNIY6+6avPn
1syu6U7Fm7iXNKsw1PXiRChuc1wKOkB1p99Ts1z5HRfnSswSdFTQBAFxbvy4PErTK4HF/oimCwlD
qx5CA2ALHDE7JtqRptBeziO2p0DMm0inlqS1U+CEhUYC1GwRX1hqgozApPmuNGROna6ZR9K0GBd0
gv9SyMYExA21dfz9YQrQgYoCohPUz35Fg/TWLNCmLD5aN1SLPfXFbCunfDnaARv4vsxKwqu8+Zh0
9J6JsGCXK9FXqH+6/Ji74GVCQrfN+1oiHUyJnxw9E0jD5WGOQ/oAsivUS0c/zurH5RGkmEXpfuUf
v/dzka4RcJbr/KI7hJV4vDyiNa70eXZeH+miWOx3qvDyhyHFPFtPmbtq1cKlATB9NJEcrfW6Rayu
/i26LF3+/LPL3L+Ju/zMMO+GTh54vzz38gKXH38+4W+/6roiY0EFAGAfswf98ymNx3o2vgiz//Vh
Ln81fJ2n/PIQUDnBZgm9zj+f/ct/dPlHX3NHUJmQtv7+DS5//tvnC3xDsAVW5C713klDs7c3J7RF
6pD80zP+6d/+fFFj4s5Ne30r1GqRgRB6vj2Bw65Tawk1F2NgVycZWR38ubF9DrsM+JJZ+5DGUCnd
Gqvh5YcXpcOR4un0x++++svU4TTLowKY4TyzeYOYN67dcWAWnbXHosLhGZRwYNUVwH31iZ622zj1
XOsbLvEa0SGXAhRlNvhRO9UoGIvHoF+OZTQ1O80qk/lUdC1FARoLSrpfHzNbP0NVPLSj/EpKYgkw
c7pxdD2Y4oiWHCH8iPYhmWHK5GgnVdrgKiWHrnXGZzsHvNzm4jFNve8ElH8A0j8G7V+D+HcV698A
+k8l9rtFzU0UQDOh2SY/BIWPmx7Ydr8hlST7kwABgyABesCTKvj0K52QgQHJgQuuFuel2OOE/cxV
HsGikgkSlVHgqbSCtp+vLeILIpVjEBiYfOznLJdPsGpIlzP9u0sHoYpSKryF/LSw58QEEYeuKV5b
+6cP7nfl+ONtqYOPLg+jSlXQW/IVEoIW4ACGCcELXpITEh7vTCM+m+o7a7QrUCibhn/yHLxgnZPw
bvSiWf9lw7RFSEfMa1w9aoQ+SsIfsFmu8sZbVY59azrDS0oxLKGYTmTEqKIjVIZETZhEn2pfnUqX
CIiZMImb8ImdyFX+hKGSKFoiKfq22wsiKgrWbrnKrBAqvaIM5gcBt+9mjL69GvZprpIuEvw88Hvw
5xGC0ag0jFTlYjCo0eOPCGNSmRmS8AxfhWgoXyWwnq1/ApJCQLtK2yDPl3GZ/A1PJXHYKpMjJpyj
b55nldVhsjWlkaYSPGaiPBoiPQyiPeD67RGJX/eVkmRYanl+o/vZk22QCeLVwaM3rbP5unGQ5PXj
deM7exclUdCfR0muSK0CRggayVXiSB3bLwLLopm9TlGCCDEim8QnpIRkVtJKJLklFBEegLBEa59I
k/qSbdIFm1GlnVgq92RWCShYmshCUakoUuWjkIoOIJNmkmp5hYOgCQHhiug+4Ux7y+AuBPy0BY3N
YlptZNy6jtZN+dWqZJblktGCTprOOFm0tBxUisuScQCFJNklmNkLslM/+oB95odAJcAIomA8ImFs
j2wYIA05uSYlF2N0b6r8mFIlyVBSBMLgzkiFo2fYrbtK717YlB3YS0DgGjl3tkqmiYmoSVVWDfhR
QD3E1yAJ/wlHPU/yx5pwG1+l3Iwq7kbl3liXBByicDodm4SNMmpRKTm2yssxEWssHuqPTCca06N+
b77WKmGnVlk7nUrdcVT+jq6SeBhS8n2u0nnoP032gB11QefpcdyINX2bA/0wkPBDoQgFBIdAVJqz
nqpzwSQHIpN7Tbglm5ajcIwb9b8om0kNYulKgdOCKMX8qjntExc8I41L7kLQkrmQD/66rSnZQSSj
OL0wOaJDYiE0qaQxkotSIoxqlWVUEmqUStKNerweMEZBdqvkI4fyLyuE+MpSXFJEFbpKSSpiZm4F
kaz6907lKKEkAOCsspX0iZSlWuUtLZ3ctAQwtSqJySpBCWFffYxUSlNLXFNObJNPfFOpcpwWyX3l
ehTs3LOpkp4adSCxQND/csobldsBVPJxtGfMgcEngHmKfJ1x9nekrJjEQwB+X6af+D9+tlDKUuKm
PFlh/cYwrhrSdLtQCyNZ3/m4L1rZpBtX5VahZEfw3JBVEUUs6fG/AuVySqAvMjsoh9y6Kkub1AD1
9XsvXfuklTWt5VDJ83ZFA7gqsdkPThZcefYnYefod72myc3oNp9mk3S7zJzjTaMfOhppbUH0Q2za
9Pzs7xGEctk4JwcD7qQK9r26I6vhQL5UjOUNtVOFjy8JtE8zya5yUrxaVU8HyJvR/Wjr07UfxKEz
Bhj+LS3deWinp14cInP+bLiDWsrOmmG8jCmlm55Qsmj6nsB/hTlBQxCBbqRBe1ej9J1z0emUTnX3
O1cxZwLTCyXROOxJQEtUFBo7J0zbbGaISPPJSltUaJpNDRbXnfOeGnSNs/zTUgFrZHRTEcwIXQtI
X0Pu9ZkzhgowqF5unEoV02aS16aVKFUHwyaBFzMe9zdBwKS7SRXzVmkEvkUkv2U5EXCuCoPzSYXj
bufouwTFsUTIVHBc09pPNNZEGKlQOani5eKIoLmSxDmf23JVCiJbeqzQtYqlm1RAXa/tC+0nTtSC
ugGdncEhfMBQoXbl1Lzg8i9U2B3cQmxwOJQtYV4PA369SWC4Gm50+DYbMczg2ofrQEewbWM8DpuF
xQFBhPtLw/9/KhLU1G3fu3zD3xUr64/+4w/6581H+fM//u36o52Lj+rrL4Ka35/0h6DGc37ToXbo
rqvbum5RP/6XoMYLfkNp41jQPmkOGSZ0zqpu++Q//s0KfvNMC/WvbzLKB4aNCuc/EaHebyrWGZ2N
48EZ9XTr/0dPY/Bt/iK/QOnj+rru6wHsGHZrf9PToC7L2jLJUSEuLFuGkaC8we6OuMVI8NIonkxo
XfIictDgs6MaJ/ZwdAhJZ2uYGmf3K0jwg+DwoCCZ/TfKFoNv+fcP51mwhh2Tr+nbLszUX7UhfREk
vba4sypyHE2PmdmC5IJXR97OPS1W6iIvs02CJJ1YA98Ckwq721/O5z/JaxQj9S8MVY5OwNmwbcel
zGYirvrLh3A6HUJnMsF/aSgejzNmQyHpwwoOihc9CcoyZWzdRK3780eG1HzjjAToaK96zkcs6DTZ
LEdryjBmhlaEIjBhsXpxLvozZcIoxOEG4ich8Pi/++DO//vRDVrNgW/R/uJKC/6mDBqG2Ydb5/V7
B1wfFdvXkbEFp6C1L6IYK/5EHrNfgrpJMtBEeuusIX1ABCZ2mW/Za8WdnCR7LHWsF+B/eCFbZmPk
5bzfnjhQf23J8pmiw9OEsOGYBqQzjNE7BwngDL0Nr+JtCAqlHjnKvRhx+U4NRiadTl05mHNoKkB+
6uN9XvbQpFh6TQikdCvDjFFnFvNCzjIUFADqMsAnRr51F3uN6kRuZlWuDCgUWwBtaTyFaDGuCc5g
ekcMSpJiERojpj7C1MN2jsZ1TH3LHsRjHCtzQSwwVfHfFCXoArMCNpuz+fBSc5/DrOW8IeCaClwq
Ctg0sZ3xxnKXlTq77AWvkhMAmxsSOC6OOpLqv25dkl+yOxGU8JSWIQUEQm0vFyq9EXFHaOTxSXjW
xtBoHiSd62+s4o36bLoHqInxIMItOZrxd4Af+yBLagOD7yQ7leobS/ut9hfs/uoCj0xkAAXJRdho
rDEMMnGWKeihMj8h0fosdBQQVgYDcAbDuUpo6kr4GqQZjmFjksaCrSycaHGHriWWbZq9EGZPApun
7VkKc1fV1hW9hhzbvrhr3CSgAUpJhUbbjjQu9pMEA4YwODDMJ/4tk6aq7c+7XiLhDKh6OIrdkyu7
T4dRy/U0n0sJmI3tK14oK53LXaqN+rcGnaHzeRNuB6pJT42tKUCCfO3c7OxUyQ1O7LUW5OcWQZrV
sICnOPo0WAjtmsQJhWeToIHMekZfQjeGe7IF1Tq6wFMzJjiLjYKTny9/KQ1O0yhJfHPsx7nhnAeU
hsElCNoDi7nBOrAagZDijEBiVcnu2dY7uZ4xnWuANRrcbFt6n3toEPUaTw5GR46dJ7itmyX59kR8
NWXFM4pF5FZOAl0L3oDLbgpZE6txP8BbZyJb6G8Lqc0Y0xk82pQ+DjbGm8jgQqwklBTDpSGFYzss
Kp30OpAssjYYloW/vnyDOPVi5v750ZYT0UkBVyqVZW5M9tS5Ou8L2d/SHfd2K6+sTFK3LxEGGA1R
K5y6OndZx1Y7QzAstRoQKkmkejQphrh3qKQckIK0W5YCOmQycdc1rEY9zyelProeU15h9iHhgUjF
3aYuDLBiG+LPWGXGoJZzIAtrRy7v2TjL0NTNKpySEbtdgBhy4r+PiU5Zmp0JORXBB97ogPrnuBQv
mWM4FEjwhxvUApt5zslZrp9bClCMHD9jyr6AejTrkEn5ggCcNqPmGBRnsV3qtdhkEQWK2uLqRSkt
SWAun/tSKt0XTyyred9q4OCaLuCU+g1gJTWM1zoV966EXqrbUYEutL4KXJ+AtZFLidOs4Agskxn8
moB1tRaZ4ENebN3/HBzcH4XtX2EQDpPWCJWgxwmGl8FgZKOloxSTvIMAVLuqg+I8Lzrxmoi+rWwH
20FJSbhJZIrIsoh5g8RFB2gI41o30ACWTBE5reSNz70zzKJlqOZ2zm5pxPVh1jP92jm39uWMDD0D
s5TJZpm0n5ClH1potBgHGdptPjX1WIQye6pfQ1iA8lY6/7AyRxb5Ba+eyHxXlmSdIiRY1Wb2XYvL
ZepyHfccFAEocuW166l+XmTyZcPXWCSlQasRm8sbsUrhe05HZ7DoinOx495MXzq/ubUyppfLZcLc
YNLAix8WpJgkC3FrjB3G/eAjk8mxbuK3yyXCrmkMCz3+7kgxLQvSj9Il3voGmn8vfUjYE688UZ2D
os23RFt/mzoTkOiYPIZsQqpBRSYkmPLWcaqaVizYpzg3VpM6gQT38HnhFAS3UT6O7HgntARUV9Rc
ATB83RvmZ2zpOoH3CchBrn0rKhkI7AKyeM0B9VHOrJZ+oGpgv3YI/5kVMHuqC5NQba60OP/WIhB/
WlJtZmsiCWXpfvQpO/qALmczDo+Xq8gKGFbsePmwkvwW58TGI+qajC1OJ/EXNH1yh9wJQGfgdNB4
NQlKHpobGOa4YFuubfafJfXF+mwWQUFFE3396L6TePcNcNsJET6qMQeyd+kaKx0ZadWQo375GzhQ
Eg2azyrxgrDJqFwbYKaPBFf5JUPxUrATCTimWq9eaGRnU6UvAMGRuCjm25DfllZ1FkyrqzGacc1G
T6POWXEor69qYSlgFkOy7jAbCjVxwMDd9gUayjhm3smajObtcksFS7BTz75srDKrUTTPHceWBHFU
NiQvbhqHX3szvqqZ+txErClmWqE+dQgmocRcZmx49/l6CJKfoEi3ncNZZKNF3m9pbbEYQSMjyX30
y/NlHYDBk2AHnWmSc4K6DrFFXt2gTces40kWMdNrj+8TPZbaF3f5dy6Gd2F7d6Wjoenqr+Z6DDOC
MKns5N/V9IRNmk5HE521iYtr9oRaOl+N9VRvmGqZBl2UgQj+BsFAZi7lAQZTmLBqWatjZukYBlOV
QMk0pIlN3mgzvQpmIXatFptA/7MO6ekOxM9zdBfJMU1NRLCMNiuB6vGPJYiBtnCkdHTpHIqOy6L3
yX8SboBW4FZY0c41rS0dEvjrsnkc++UlAPvPDZ3HNoT9akNgLxxdnAChhyAgJLV9b7vJuut66iwI
MFZDpJHy14YRlvTWupkb7YtNCWhWZY0foj7fFb6J+YVSFJSu17ig3yfUsGokfLccxCcGRnEOYka7
xuKJ5o2rbBpWsjCecSy6Qcc0V0YMPgYoTg0lUqy84JbDR8imYzJ5hMGrW9YEBBhnDjFZOfeyFvNi
tjd/xb4+oFtiIO3ZitBkI4Oyd7Sf6P6ptA7TPl+g14yRWuqikKVLYhrFBO5Fe6ll8e35TK1OwPVT
pzDRteCb/cbWEYjPWqbguTLf+nbvzVSadLriXdLlIStlmmJqHT/ZGFD64kngHdxaM1+yquN9MsyH
zmRU1hxCRXMdbeVs73F5syxSgKJxhqya5fFt7aLuNUsumKorPyGtP5jNwiIt5Ta3PI5r5rxqLDdG
a8G19t6pgT1D9pP6tQfeZ5h3g3zJQb+uQNRGBbcOOkb05NNw4hYsQiS/tz0LPYyKybev3r8cc4Lo
KWLqUm4Kt7wb2uKcZRURCjTc0yY0o+C2zi7zaH3Xx4m+97A92G5OjnlBi7tmHtLa/lhm8I2zWgey
P9inGbET5Ql9Gxtcq50qvIInOxt5fb5cfsFI6C2+LrSJG7ymH6TxKNf1NfhuLiO1nqunEmATy6DU
fC+kEYWXwTgz/KfLGuQyiGcdk6uR6feR1fO0HGSknrdnEzuHOpXD0D1TNmGGw4SCt9p/EmV6N1Ud
KkJ2NeZu9KabKXm2BKIRkJ1UKpmdS50CYtTln5e1r6c4uxEOAd/STuXIGlzYTU2lcyCUNC2+dcF1
rxbcRZe/B2xvaGywhHRpwqZD+p0a+TmJYMfObknwgx3iBQdocURFeAfKY1sPVDkrn5026TpiNeW9
jRInPy9q+F+wqMU480LmI1YbfruaPOM9GhkC2nbcJx35hyUTqT27j0WQ31cZx3pMi7PXAUOCYmoR
MkUVMdSl/zSkwdNUYUgdevfUz875MjuSss3174JbkOmxYQnOhiIl/9C5s+3inBI7j/R6+WKBskZR
zhKnjJ4whLEY5LtPpDkGMZIOtW4ISnRoccdNVWffrBLZhjDvYfUDxsQXMtQUEJCGSOWDRUBz1Xbu
ZlKLf5CwH2b1kzIbI3ENor8w7/L/S9iZLceNJFn0i2CGfXnNfSWTZJKS+AITKRH7HkAA+Po5AVVb
9VTb9DyUikolcwUCHu73nruvtez3cuwj/CbGJ0TQstyDcSfg8xBbKVVM2XcvDMuvi7mmzmaKluS7
qhccO7gj8EdJnVAPWy5TbPXZ+HK+JhojboQGH5V4z2B/0VlTy3j8lCFE5JuM5h2G2xuiqINm5xcZ
s/Y0ffludrxWRtf7xKoJQaADu6u7Tz1EEJoYLNbpl9oiAf9QC9qLnFntluNYXYcbm0CmiZdV0K4u
suI2SP9COgqZysy5U0qkyex/U2q+267b77rB2hVO/iWsgYBdYB8THDGY5zHpjpidVmz5Tok2Pss4
s49SXGqUFSry+MxMm0KwwrAL0f+gac0PWF+vQvd/xkHwgDbllrucX5XRgTBz81+l4w37lCN390gi
o6QmuSezW7Mo4eCwjyBoKYzVLiWpwGyFkjb2xsTTPs4knpoeKhY62W5Az3EpKlUPYPEzVQ5SXNuI
/mw6q2hHJnRAmUdByBz3LXPC70yiwC6CXPc1SgvTDV9dLpD4h+lVdhkXyRk3A0F4yb6xrXWllLF1
Ylz6GlO8HsIZbgwtQFJjkfkYfA2h8vtKUkEy7IXoy6tG7MOBs6aPQKAPerIe+/LCxRqFOZVYN+dQ
wWW5DVqAsCGZnitwbQS3GdNPnSY0JUV49zwcYUMKmtHFO+4X4oWTsTot7BlBujLmh5zJT1WBwNXL
AqH2OMM4TQmX4n3kgzJMtCd5K/OYIexQMDQKNPfBVbPVv/+oKTxPejmCbyBSlsy1iP7wQvnRVfZE
4TkHZCPxzm6G14V4s7wIWuAR6AX1u8uN5Iwok4SRbM0RuWM+JI/YGdydPpH4NFCInTxHgJawPDQg
84RdoldSv+UP3TC32GHiw983/bmLX8gAQaMSFiz/hJ2CX9TNhB0wqOmsGf/9YZa7/H3nvx9smGYk
jeqP5bblr8tPf98WLI/8941/3+f/vO0fj5oUGD4HOjV/vb1ieZO4pknV+vt5lpfXwW/YCIEPavmH
5Q80IuRkTRVdQw290vLgmQjs4t8/lOBXFSTj0QLjcjIwbsSWq2VkkxV2ujVai2Ffq7BNFv5l3EyK
h7T8PfLcp75Ge/iHGwWPci/zcd8gtD3p8Tv2AbHjs4RehUMZ7A55J3mcu6fes+FAuL5wFVTKQa3C
jcsf0E/ijRWl2sqJLO1EFwy3DKqgbdeN3gkPlX9afmI59U5JrTNUFERWECkmEATuqikyT1pbwzSh
IUPIz/BkTsGwIzjI3HZt85lx/a1DNhzYqzFOjD27L68AdIjF0VAjHkmqD+ctb1BnK1JoKFhCtzxU
wXAIY2vGYZhl68SugSgH9muuucEvBgrpZJ3adkIIkPrdOkI8YJh1Ad+ycLFiJNehYit/DJxZB/Ee
ZvsG9sUUhqoGAYoNJ8cW8QM8HpopDFC4RqOC6n2MBllCAdGx6xwcZM7DE/gSD7cbjBwfvXHZBg+h
zsAseY306CRzoa3xIzAclj6iJqIhQS1ooJBjUpuVwDUhJNFzP7swu9VYFVaGj1JawACAqEC7MwP/
3TszdXgYPY568mT10W3WiA/Vqv4w9+YL4aFEv+RJxIUOk6ll+b/Nyf70S88m0xB8DeLxXwHJttih
xSexHMPIrGhsyPXTkM1WibiRePvQ1QZVcDFeonhiuwLPf2R8vql72z8yJriWgoRr5lyIbeW4kf2v
nECbZ6KhrK1lh0RcF962iXnJLgeEn3uHKjTQyjsSRj986zZXyI/CQ41uUAFOkXcoWiAjojYAA6K+
BLIHpQJxML0dD/ZpGz+PhUv6dJ/ZZ93B7j7lSB4im0l43IHtlf6LIzKTWmD6bsYDF+jBwopHBZr4
qETJ60zXMsI4MEIzInzLOHjp1G1kY+yaPmXsLAgT8KMfTUOsst0N54AgiXU1WGR3w6HtyI7U6d4C
bhzeDbsN6cAMGxm8mAltaEl9jPPQoG8rL7Ww/K2ofRB3ZXOoLV/xu9hk4t/8xStgv2IwLsus+gzP
QNFx2Y0gymNrFZNCPe1tPT5lgQ7lMm5JrgjSLViJ4xwl4p4SovaQzd5lEJsSwBpsd3D/PNU6tf3t
oAvnGDTMHQcRQnWvP9kaHqLafLe5NO6JDriXDTjYPswY6mX0EPFmnTLmtbRT410cwYLRff+BAJQr
B1C8Mlq94SNMdiY6FMdFcwdxYOd0AqCBw4DYyQEJRfajLsNdSeQTxz3URea5b66Ib7QR4G75+95i
sXDj5la5wbUwvHsY0hJpFb3aSB474pXuWqd/sHGlpeKm5x7aohH38Zr48lsNs8JRaYC5XZNtABf2
SCL5Ry7TAzbjeAVwq8d14D54IgAiJQlsFq2S04xHdioftIY+4jm9DoYFZszlYCgf3Ac7TntAAMxJ
DJlwMa73fhdeCItknQE8VI7aU1dkPw0ASOuuizhsCRZ3wTuPEMSES7sqcnGTAfXg0jwMh7bxvuH4
yBHR+DvVnSvduTs2VfOblLbtoPa8szldspIuQoGNLCSJVs3UW+xv7q216vbQEHczQe4QdXENUhwN
U696j4HxKIfhOqUSohkLt5UA76LxzYmaY+hLfVD40RY+PoRWiYmjr8m+g6+J/YXIb6fb47XQL2We
xldThdXiyMBHkt2kyBB3aEa/rUibPD9Zg+28QF0CRO8OJIGGNx2/MxVMnm/F5L45tvM6YvcJ2b2A
691qPQZcU75NU3CjktsEA/m6ieNMGCXxf3Q/w/nKqP/eVDY4av+ekEY3zPT+qvCbx3AP4Y75TcCB
jhvnIFzrFAzVqSABxhq0AK0dm9MqIjfIal7qQq4gVhCZhsei2hWMCtKQPWLBrC9OzLVZD3fbdzez
iaUpZIuTcRHznfGJ+PRPy0Y9S1IQxBC6VigosCI2gJ8bA/OdASLZh1jcUKvY/WeKjXoV4dtFFxVc
iK/8sJUKWqPDSGudSYm2wcjNlOwB8/y1hmgmXOO9LMxHZlvAWsQxHIqPgAmhow5pI0p3l8HX4ouo
rK3WhRtE5lyli4uoK66WP5THlYjBW1KTmWBb17jJ7qTVs6WrCPQeNvZgfsRk5K3Mpj2UuvEmI/MJ
TcwuEnz1luIFuE6zAhyGui9OHsauOWcpadl1f7AHQfCFBJpZHZLZ/G6M9c3Io4uZyEfTpX9AiDN6
m8pEhg9rKi+ePD2/tBG1GtwVpBIR+X8rUMugtWIVFJDOmy73ni32XKuB8xI3JClTJMy07Rsq7HNB
P6K07Tf11aiHSjx5aFjZfDpjZgsL77sN75cdO+FULZxX3/0cG7yLGztAoTCO3mvO19GP9Y+Jc4hs
tq1vvDph/IHMB2pdtAlzh4kXYFkj947R7J4ICD4FBjLoLDfpucgrPXhUjwZZHgQEjuIIoW+chgo4
AtY4Yn2zmEykMfpJP+UZIXyEazXSwa7Q8bRDdHr5EO3jOXjWCiYULEsC6HLDVvU8o6XaSD74KWdl
S7ynzi9+lnN0EtXNp6mDdvHopM27lkJFs2LtZ8dKJlI6S7Zf2GSgKXnQlF8tjcCoqxixw6HAW7Up
DG+jyZ5HZ/pNT+wbpcqmqevPNjn7KYchNiQ26IZ/nCqMAHZxBtR5GNHbAyI9YzsPd66RDexs/aeJ
BgcamZgdtjz0rW3BmElxgBvezZ5KCJZsJWmKFpfQa1K6I87Zpb1mBO1J42SW6NlT39uW+QN1NSmD
bjdvnCR8b8bmdw3syhVojlqDUEfUuE2hOedxAupXK7d1ifzL1eqN8MePLms+3I6rfmlzEOoZI1aH
pnJ9KYxxa9Dl9mOSyyqPeBj5FQ8K3W+Y6HoUVLFEf5I5EVg7jjVJ7CWBf/Q1A7klKyvaFL4zb/Qe
73DvxRhwcX9oXvpqkbi3agpzXyD82mRxWW+0kS1V0eZvtrQ8MDh0jlPtmQ73k6tZ1jrNudC7Iz1a
E+AdRmsM2cbzRJGkOi/ZBv0DDWW2g7G3rqae3FtNP6djZu9Z/T4NI3xzIgRBoh5+9KUV7egvEdA+
9u8VA9R4VIb6W1XNP/QRD6MouabX03CxZbF3NK7YyCkBvH8bTI4RSbB5H9A4zSxUgGUCt9il3cbF
9WpOFse87H8sCYN6zlCrarBoI3wgX117RTTPZ5I3r9owXd0kfi1I24CggAVvhk4jZH9OTWcvXROb
gYnfnL6Jp0c1I7xky7QMnRpuXPgm+QqCnbRw1sf3xglusvBfMW66VvZhz9TX1HouTuTVVLAXRmX6
BKN+L0P7YJv1jwEqMRkOvvHRKG01/03oIqjX1700mcDJnesML0iwBQ5XMg8FZpAdQAWchTS7HKKk
kabpMtuqX/O5dpt//VsC8g50JnUibXRgCL0PTYwDROcpXB5ePVqCvq+pjf0Q/2wJvPrXr5oxin7u
Uqm7gIjPRnDvPF1FfJB6iB7FahaGuLR6UKnaikpe/dW0yo2VvM7zTT1uhP7J5P/qzpjI9z1hVavQ
gMKhXtVolW94I0hbvZOC2ELDrumdBYSVGFyQ6hjmED9bGoJr9bP6N/6rAwzUHDkWQsDldopUo+m3
eMvgFXyQyVQpanK8/L9mvMuuAjnOHtQZv4eOmN9Xd6kNb6d+VqdjwOOnZXBth+5A0IWNh8F+ZB1a
G3TsBqF/qScvxZQxoqTNm0jCMYAJWsNO8BtGShK3uR6KgBZOyYmzr+FXqXuo56sx+sYVqCeew0HZ
vp2LEJdKcFBPXgODrtUbYHBtZeORWfLYlBv1cOp1qafV1NuBZrK8dx6DPIWI3Zb6bdhpjy2TbAOh
m/rnVuJU/+vtqY/wX2+VVJONiW04om/WzGwmLCo4BmvVaG9Zv3dQs9DHQnZiAjZ5BX6RaLkPdDQ6
Jx862xa7osXBXQnQWe6eRPpexxhP3quCOcC6F6SrU7RjgY69nbqJJPN11fkHdRecXrh22KHoLVfa
/FM9lI4EvjB4NTTdp7b9AOl4Uw+p7hOQSjg/qnuo11QS1PXwrxcF02+lXnBUOUf1VDzFVQ5EgLF5
TjtjeTr1cK7EBFs9WFgi2KI8B/NBxkhbe4I0y+pStN+JyIUESnDaaNJYxNZwEhZTPTycpGa1zWYw
mXREVvLlUWxbnFWpROM5ay4+n0gnGi6fbssAHwrmF5fbu4YGlq6fQnQU9yg1g7Ne6IeeibmJUC92
U8jDgl60XnIo+rEAmh6Oe+QIX3XQHUgFyCklgGOVWbhypdMcnBZ2SZNegFFi/ZVcbMwndgsfyBIL
Bu7e4yKDsBsO1KF44CJJs0wNRezmblcdoYiF123aDutyYuOcK+dDbBbx0UK7Dkv6HuJ9ga1hsG+S
knZDfuqq4Un9VwSNucXQSjOU8rBDNGSm3bwbdgYsPiAZzGNkHH/pMCJ2ifepBaJZt870TYTAeQV5
bxsYGdlhpmJzLOQGVuu9WnP6wyLKd+1CDs/ZMMiYK0T9PjniJYuoh2aHJrtrMm2yUPVW9sA2Tj96
IybISV2w2hTIZ9TQNHZrak8/wtOv2t2+TTddq/AdaJu2gI6h5pWGmsDQsCOKAQsS/KTDpNnJAat2
TGwpq59FU3gqphvwHAwceXWNcgpbV43MdIGCoiuzT7tNum0VsXs0Ja+//F35FcNaK/+BfmKra4KK
ieH+URKBqhcMkMxEx+8Df1DU38raKIk3zVJS8bAyWPZuNhi0CL+vyPnTX+B2MCUz8/cQEv1qbkof
FECzqqIwOTQWe51lOEntfCg9egclBEKsIRTgIrT2cwgDNSAnIw1oqsC4JXUVMoM5DmdyWu1j3ern
NqAZMUnQUVINMx2zuiwt/PxYVLzMRXlVIRUDwCHR/w27ZCSATw/pZRtqDI11oN7m1UsUUqQuB7rv
xeOmL90tLHrQG2PY7wp2Mhh1k33ZMfQri7qjwmLu3KtDvtY8gtSkk+6c5uJOmAsnjW+1hxUvM+pG
zSfewpnk1aNaYqziPOoeVHbtbQ7HT3BKBqSQdLc8dTOiv3BBNIKmLAmdsyNgh9TXTtmskTMgIoGU
9/CLraDaV3roGDlZkbkpOVhZgt5O5KYDTVIkHBdSd9/y0W/XtaRx2ufwUGFWIBN4DKtqAsPDb3qp
s3Z0KioUYXdLKTMka3Sa7MRI6qZSMuxLp7kXJa3mWBJhAFH1ZNkmIInhmPd8t8k3J6x8TBfBC0m3
pMsYcbmX4ycVZ7Wd0smE9FCBp4BKMZrfdYPhRCzzC/tABPPjnO16Wd6suPpk3g2sF1HgNsbl1IfN
re/ii+GmX35+DQJKI6ToNvlPdJ3VuRCSSoUAYnxF6wJPw2UNMDIXUTabCEMXMAKORkSfcIxRbxFT
vXKVpO/POFUNFBeVFG4h5i45EcMzKb7SuhrU+7i2AcJIyiMBFRgJGcEJXIaCWF9lanpsu1izOSfP
aZ6cej9dq3HRMjRoc+ZylB/vGQXTOlSqBvU33a5uzuw8FygIGfYwuOEE7mvzQfTWm5OygSu1PeEa
79lQXdCrb7kc7HRFf6Koy3ahx0SAhLWVqHZZeBt1wlNaf9jMM7q40qIqU08imUSXofEtr6v3Lnde
shgdkFJ5cemgemRYNoMcKRJO4MLlMMv9fBcW+m81P1uEOfPAOsyTYphFN0Gv+BpNIXNa9mhEYG78
5MLegy6S2ueOEf03a/DJMM3eTTLjrJpjoQyIEiYBE6osDok+9Xa5JFHFHPGY9vrGCbngiznoLx1m
6FEfv8URKCXVBnIGlDxAccgCVBoZRCh3Y6ZHVPIO4c6P7EmsTCUwccmOEFYGUfILgZjFUBXaNUaY
vYZzCJcMmgi3lQfZY/DABhlcCs3f1fCV7Wx4nhl90zrkAHEH3gSGfybxYamxjrbbqqk6ggWtl7oL
mhNDtk1S9ePKJa91VaVOfgxc+9GqnPfUNT/rvvvQU2bI1kwNUOpinQx8BYHCTEZrA7PNMmYkl/0U
h2aLqG6QhAJT/0bZkpSjdFpqzNS37B5woew8ZlIFw7k26t6yMdinDp9c6zHT9sQXfu/7H/GU7H6W
9Zcmn5LqWNr9OcuVLlaN/PLEvc6mcdKVrLNTSs8MVKYAC7eOa6L59K5FNBKV72pi56oh+0hEw3aa
ki81FHT9+q0z5UtGzqFQ+41h4uilEZysk9p94rh5LlsNmhUhRsvsrEclAvL6eyvn73JkAQICwrsP
YhZhA6TxkKf7/64LthCc/0PQbLiGy8YERISvKIr/W9DcmpxoaGDFIazRUEz9MhRl8uv74Ea5gr7M
iEMPRUcb0daUESVYL9qFtOdDwlz4RxqoCxa+kQu70io1CUdD1VY3TY3wYbLTtA083OT8zQlHdbjn
73wmwDEid2/Gwr1OFjsc5XvIe/ZvA+PIQA3wmr45sQF9hvPt/D+CaOc/5eR/3rblEWLkeYH6YD7/
Zkci46oKgurEgW3aIWfhGGfjGhAUA5pFp1prr1n9VU2jvzENx1k1vmEBeVKaiyrlhGAnhyqAcqVC
fzcpmU+MEmDLZOmLIuRngyOGijn48JsBwYm/w4jBuFgNwmmwrTMEBUPOZc2Mi5ehDTkRkCCHWvKl
yqZYHaeZ0gPh6cj/0torgUOpEC5hM92osn7IlhVbrXCFS+w60soj4WvJQZGDfzfJDHIjt/+fD836
J5+RfBeXN2paru8EDHf/8aH5Hky3QSN5VUssBHB1eJ+ZUUJ9Yi1Ts9yxfYF+icpBqX4WeQRTl2OF
J0hTlxY2LBd8fqBoHO11KLWHqDF3izhmkTXNM4uH504V27j8nAmYMYPLQRPrhO648Y8/ajbbeh1M
5rgzWyQlbohkciAV+UkMIxfV+AhTJ4ppSqsz8L+fLN5/HjOWw6KBC8NHyfgfFoSobzIzSKLuoOud
uYOto4WwIz1iROjlRsy3BmxrSkyvmyk9QT85LyI9zeKrTAolAldq8nAKH516vljEQrD4HWaXpa4Y
jgA7VOoJBcPYTE84cvaVuqhENomiPp9MGQR3Ze2GPkW7BQ0E6w8shEIyIwrmP9IhBxY4RWT6lddE
cRYS8pFXQfb2UVKlIwqPfDx4enkgKGPRIaXSbk748o6u36AtVNc2OzaCvZPYx0oJsYhnAfGRMwYi
/wAjO9bLoEX9mb3rIdqjaHrNkCbMXgfHQl1dGVfht3KyBj0537iZBoQ4qAgX+wj8Wdv892/E1L3/
XMA8y8S0YmHMsFxP/4ctxOlBzeWTbIm4KFghKVb3pIiOG9NGs1PKB3d2ibwiG3FTNv3JdQnUbIf4
i2syOE59ZYrodVKaOphGSIVBWsdBcfWdyAXYwy8R0/gNwyDNBeZXfxalziC9hTCBoQF7bZg/dTn/
8pLoHe3ZTnbJnRT2Lz9j4Si0FxofXFBb0mmVqixrXX3dVeQ22v37XNQ1MPyQ78P90Sgdp41dfKsN
oJ7iKd8WnvYaihhYad0TGeiNWzGLs9bgMifWY+O3pQO5ReKxQ+4KPL8gjSFcxTz0ZShIVQmGlltK
4xhKc5MUzWNHr+5gjXlG4QXgkSIGrA+0Ks5LSbsx14stSxvmjepdafA9wv7GnAVPKcMWOZslUKA7
1i8liG1zaiRVpLlt/pWD7BM+a5NjUwUuSqrl300KOavVnvQh+ioLkoNTi7yT7tdSUEZFfXM1Jpgt
XD3glZwZSrjVes59DtuL2hdHdfKd7NBjUIWvrJTvamvKLtpaT6o3FOfiuwyc76EKD3B6JL1gz0Fs
t3vakJeGOAjaNtQIMwy8aK5+KGGQSrq3tZgyzcm+7GF8aoribOqxyyYRDX2CF1rOAdla0Ruw9MOi
VBXxzyrqPzRTPVbMHiLAZV5iiXAKGKCVrW2HjCMFvCZAHtIqtYydaNLAu3C9e6ah4FWqLlVxEs5r
KjEIody06P08PvoRUXTk8Cmxca/2HeXASacXsEkZxh8SNKRgmO9eTKtDCejsmLFTptM9LHm5ZlfM
O2ZPaO/t+t4b6Pmbblj7aitMJbvtEEbuut568sPqO1loWA5mnlwXDamx5vflBAdBGm+ccnyK0wEF
QB1hgGnMW50q7nHLHr+j8RAx0Uv89psfyZuDq5ItQTBB5k73DntyX2sp5QqWfCNgW2R4+vPYVM91
Ut0m5ZsQjJIF2+Og4+KvhzkobzsE06PwmgZZFRYg32XbLQgjWZGiM+DgqW6Gkj9WGr+YjkfYTZc+
+kmnX9OWwxYWmGG0XD2YGeWWf65dFP6psJJzy4dMCDQiiRKwELzAxsfIloGAOzMZh8lZGeceeZoD
0VPKLLmlpjxOky8PlQn81vdA5pFAQwKc7tGy6LPnqhy4nuiBs8cZf3PYWx61DIRlHeoMAH15gfz4
4WST+ZIBS7Oy4UKU/L2eMbEI79WPG5ajFlStJ+g4Jeg99RjUMrRg2lslDVmR2LsyhvkuTWvYskP3
4RdtGK3ne1do+HHdHqpZoAJaLMFO1WZwJ5SwB5FmefA6Z7sIg0A3EZm7SvkmgLYQBoCq7GRldbPL
tPI0A5jatBijwcLNV5Ou+T4ewP9a0P8JAjdPczBf49LOSN4zb1pvQCyya0zsc7af7VlH0PW9npqG
i3cTwSvqvkaTWx2NHkNlGtYJSZp18rzur58YGxoZIWKaqT/NhmvukK/BgrHMTexadzeoCC8Rb7iV
XfpLSFHk1DgFFTw/CoZBPXEbVZyN6BUbjWwAqPhCjgdiSrUzEdneqZ2/lr906pblJxx1DEFbG5kt
iUZbruOEAVj+dUa8frBtLziH/Zzu/dL6ljRBdhmjEXTaXGwCowAnxkjlHHXVtWf/c6jkTMKGlx7y
NDdwjvTIzfOmOEOR0dYVfIo1bUTnHA/mDRGds19e5fIqLI/4ntLqvqoQDUtYlaQ9BQkjFX8C+8M2
dF1Jy9kX/rAHCxcDcCKCTzTZJQ9BDjgJT6dXybnUdUEeJo1zg+Hh1jLQ8XYoBM9+8db0yOtMJzpm
Xuuea1WEhIYKaRq7cY/Z7MmOhDhIx997Bi2VjLqTQcv4FqT6boaoMJrmL0um2TbtzfZsN6I9j7Hx
2SBO3xVj1Z/jeiQsxQd8RhzPNhsH4+jZJcMcuoRnaZK3kUaMDVmLX8LIf8uSIcFkpyNnCTEdFe4a
JBkBO1Z6ltOTI6aHsuN0gad1MzW2FnRM0A9qXXoYXyKis05+cpp5Af0ckayQhsYekdOw74z8FPUT
oXOFyy65aebu5GheRyfDgvLPEGWdTsatROF0QmCfHglkQXuMc4EeoZGJE9vCDJPJyWel5sKTepvl
MSKkvDCCrHFtemSE50n8kCgyvKk8KmzGiESlNCN4/LQogLMOJ0pVCZRZEDdbsNvYW+PDYuGqhKAD
nA1fkYteB8HaZVm1SuXNQF79K4/dV7uYX5fqohimikw4ey9NxnmR6L4PEWpHn3EfSu783SffGpO+
2OjKz0A4DW0jW9Dl2S7S6HwcCXfAUDU51U622ccURedFnl2aIM89CmnGdS0nI6Y16WoP6KN2y6tc
BNOqRTSHxW2MN4gaT0ZsPBg2CVUMVdZzHzD+6u5LndROXD5kVOzjFLlVjvt8rUF6UGJnIPzd2inn
J3X5XDTkmF9Q9bes/byLlC7F8wLELyAGSSUN1pGdU6a397kp3pUeVqnPXQsFOsYmRonQBrEEJJgg
w2qGH0DXXEbThqs+pbRLH7mWSHOq/EIeC64sTIgkhsXrulkTknZK6Suu+p7nEUifswbRmdaTsKGe
eTHJEIChr94Xbf8Qs3P3kp2X0yMoCNs0enmfRTIcyyLLCBCLr6AXqh0xEotnaxEIjy02glZnLzqg
s996Dc4yhJRfFsCrFeY5/GQW+9tmnIm1cYGMCZyvqaJ8zoEJBrR5aPXgHjkzs0rzxu4Wb4gr7w7K
3SJPvuYm51xlBNVr92yk4+C6eAfa6X3wUagIaB3m1Nwazz6Q143RxDksG2hPqY37zntELfEoi87a
DR0qLuG1R7IN6aYpP2CgkRDc3nQyTTdFBERXuHRXYZZClJtz6yVXDU2wJjgTUvoxehOcZdxTtFgX
x0Q3xU5/6HC+8P9E0qucvJL8U6bfqd5kuyaki2aOJyu0MgYyWDKi8PcQS+pidUTMsUUvkjJylZr1
A0U01FDlVIPVArtyyL95gdinSfsda9oxYr6CrziT0KwkTiJedHcseuQq9kj1VEbURSoIxurBuOdF
8d5ppN/l2rflCSInRNDD+mCVo1ilTndXph2b9YHVtvmmas+lfxCCfBWNA32C+rxr2peM0TUmGWrf
gqZNmrKtj7XqkrRavfal95xP1kOjiWvioYIOW5TOMJLuepQgqmV+6y4QHJ1cGViEjukC0OGl6b1z
l04er6Pxm25gXzZVhqeQfD2RA26onbijQfd5TVj0L5pb6PmlMoEVlfqG3N+wYSoAG0lwEcqKmigr
UqiTXq7ZzOmWLaLGQwRefAX++0uLrhWec7rVr7oVftWKeIHEd19h39mMXqXyU+abLPmayXyKmB55
Ym0P1WPOvJXVB6sLnKpEiz6Mks9QValcsLcuJPVZNu+Hagp+6EXxZZiYBdR5K4z4ySX6eBD1bzhD
R0M1QAo6v/h69WM2Adelc2qp1zhS/9bwzzZpMBN4qwUoh0p2HwXM9tPc1sfCMpGLubbORuMgNU6d
ILSdDYiRTTxYmBv7xt47MWpda0y/lo6Ij9Ih0iDUeDQCNzZD9+VmLZ5W4WC8+Jn/0x+DB3pQW1Uv
xUO/1Qc/VForPgFlHaqid3hLOCT7jGAL+KRqw/5nLYv4omWVvgdj9tOP4t8ljGK60QRBu+S/h14I
wtrYTTE7eUTiLIcdvomJaShcJMxa+7rq2eAoz12nIWkcGm+nTCtqP662JM7E9pqajCeB9t6gn5mq
ia2C8ten1k9wcxgGlcNj2R/VMVftKCZmvhIkww7BfTFOLQ4MQx1UsL9eyV07lNiplwbc0rc2VdXs
dZhShMR9A1ABXWmE5ZfCr1B9ZluW2driRM1oRB760cBmn8V/BgCLP0fH5whSk5a/NyClVbsO2/TX
SbcD1Nu6DnUvlf0AeRXv85MbPPSz2BeVCdMG7ckx6QzEWK7PFCfJT8kUl1xaXnvb5ctwzqkdHQ3b
hJfTefkudV32Ywj/MelqD8PsPou6DNeOcpVpYqDrbX1OapXN2INK0YaK5YcMffGTuTUnUXmwx10d
I2nVE9fb2taGAE7epGqj6MmkckSDLXbakUCWtVGy0S8ku73lJdgpK64Mmx92rONP5+TWRvuxI91J
qmUfJqANgxLXvkeDVu8oDkj72DbhdDPIGD/YuC76mZgUizCmlaJrRZg1TotBVEYH2+nZGokNVk+t
fFwGnMsm1wTYUlvepdcy5ux039ui+mEJbRcRQ9hJTtTFdRt6zCsd0Gg76wP2+J1kunEjbAxqC+c3
1SW+RfcXWE9rJwqPvCUEtJNHI7+ewIVW4Qe5zPQedBOnb3hYMB1Tr01X037LI0dfFxL60tLxcQBH
ccj45YXe9MkL8B6MLKEtJK8q09B/ehknHeCmPL+lCSohn6qpUhbDxbO8OE9IKjmyot0Du/mxjNym
iWudL6Yf0C4vqT4/DcUM2sen4uiCTKkUyk0TpD8WxxtOUa6rcf8B+vdxRLctK+8umvHNzsutl7l3
GQ7XtnL2vtq/9rQqUI3h2VJchzDSqm2hXF5q3Ow2mGV58ct+UtPhNRASlK7iKqPlQzqi48Jc77je
LVc+uOO3rmd6zDRzpxyIy9mVEf9sNx1pYibSpeyV2D6WybQhQxgNXShW8JswzAiW5+WUK9REZhlq
qEFRP3x4rlHRAdcbAn/ecpu9u+DgslKCT/RfZc95qWnxTtFwmWlAO1CdY99D66oHyD7UJdnPog8t
rZAq8yn/GUmrcFkkUa7yRPWzdgk152WZ9C7fIVILZvUpTeeWYX5bt8feYzbReXcGTVxZVI1U6axM
vY9dDv31cRwJsFDDeE3Xfg/28F2E8ol2GAOHjIS1mFAATo+aBsZyNJCGXm+X82LpIWgMWBj58ID0
J/eT7j2rmhnRZrZZJhfLAEs4P0NfvCxeogBr8wqmNKyrtNuMfjTRSJzf4lFD0hDGu5J6mN4jr9Wm
aQiMDlTepHQUGS2oJodoocch7gE+HBqJYAxUO2OcL5E6IOuevbOqpXsLngJ70KPWlrcA+huqw/Ji
5Cy+HTVTEmkoHlB7UwjBc1NXPB/JJ1bu/KbqMasaNwXoGuUXhA2hel+q0jIoPZdPOY3tb5K60x9p
+CwWL+PVm4najDKduWSncRXLwCyz9Q3782RHX2rWl8ToU+bmoR5gravHctRUd66ZpKZtc2fjD4kU
S/SoeSfiDgmHUsbiQq3jrPq07fZ5BwFL9YBGVCdLv3mMDASnzCTU1AX9mbvWqfaY4Na7FO9hI8W8
UyNMpGbMvHy+lqK9YW/+3rG5nZvgFesDgwt6GSjqzWuWx9+Xc6gxjP/h7rx2W8e6bP1EbIiZvGVS
lhUsy9YN4cicxMyn74+qAv4+DZyLc3tQgEvb29uWycW15hxzhN7TCYHwSSN18a91jQaFyexRM0vi
tKFg+RvB8SmkNWYB/qzm1YWfFJACFZO5RFtCmTE/mUaX3gGOcPDt/nE3aBloi+PgYtl4H4it4WK8
PUccU4YpQaldxvDa/uKYr2Ejx9nj6wd0OfeclhqvfO58zZC3ytM/Wc/vUdYfI3NEbhmIz/m3onuV
DPf4qZ8UDA5VqeTkzOp8h5EstH89yb1yWOKdmxUKfcO8WMeI2r6Z0am5bGFGFjlj3XhPVeFcz0Wz
FYKcIX+dNYpP2ogqZ16qxEDGFUNt6FOoNYWVrBe2hirIzSNCaUE6ech5sBj7bNRBOUkB87KFMPae
gtgZ7+cVeYJ/T8IAFHtmpnnj9DK5s/cHXukwyjEKnloKlEC7o4VZzZeMne59YY7e3M5Es7ZWqbNj
qFMdz8PvedeLy5ZkFrrUBFtHqx/SnxmD7FtqyKeCm/PjLZhdCMuCdW3gS6wu0PrMdXoJ9NuiEyUQ
Zt3PNmTPXyHsBmDvnLDhggQBNbw8JxjPtTkY/uvT1yJBZs0ZCfu3CVYFngAJjr92okp3ImAZivNc
RSQMwLuZzoPA4KySuNxPwyDakFJCrxrUggYZGE2LgtqcFgL/ebE6j6lW0fHS/LXcFpPAqKElqFtA
SMyyeBYrKKGOOWZ4uRH+zVd0/mmh/KAjmxUdtbT4B5POFAlH7onMEjXZYbxuT2qeek+Yf0FjKjr5
I/tp02g/V05TQolGbeulcYSqOGftMFZ5W4jAMD4a0UzsyfmeblWLAFcH6NDmQkKVFBH/jmn73DPq
WZcexxCaEvSTFjqWLdarHrC4y9ul0WOY/o8snspmaHVaZwMsV8Rh6aEBkxbDNNpUGwmSCrpdvG9n
5wtgIsY7s8IhezS/CwYeAjYmttSxkWR/UEcBd3193YomeAodmDILbtWmwxwdJjnOiRNsjO5bi+Pl
vNyfeyIRZfy4Nvae8xBtgeo/1RkpUYI9y8xFaEDlV7+NAglEm+1iJSR13chxuVcF/AUFYorAwJ+W
BUakevRRh6dVgTiL4sMRlLdQEUtl1JDP5yeUdQQcwLz4Mmay+5iC3Vx7KTrz0DKYDkOf+HYdPWDx
6dexqvG2Nq5PMOGJYwj1iDFfJ12e5hiPdIRtm9SwPdEDdQnbqGGG9NCyjotjcZKxORwnDhtNIoC4
fp0Uju4kQZmVGS1yjb9RwQApEZCeVqp6CZmAk/g2rYaGNUBCMhfU7EQPg8t2tnnJ9GKPyyweJNr4
afS/T5W6XyXQSzConlqwGoMmVS2jXYhS1zA6joIJXZeJvag9EwMaOiJg+NJOOzZ4wqt2Q8g+JPsV
xzVui8QzhGLLHI20T6bvCx30sZuPur58a9iSZ2QlK8BjxHJV0RnpJqQ/yMN/zwa6meqLLLdvXT8o
tsT9SXD6XD49lnzGJQJT276VnaHHIxNc1ap7GgxdS36TsliP6YISUJssRZ+pvjNQD7vsg0iNT4nU
WJhE2C/004K9DsqWpEPOEBDpRJWrlBC5+lTbRv5ihFKnnAgxrjZp3x2qhzQxr4lI5YGD9ZjgwWUz
eQrn9kWu8lQCzrpkZRHCpilWOoG+VaCkzsLEQHemXDSaQeepBjuNIsXGBxye0vSrU9jCzUH1QqZB
jkMXddJiyggNRI2hPnABeuh8vyEm80bMIXYlmvskD4UaXLoxoD2tfTYlJU3fB1X+x+BI7D7jprZb
DLlt/XHHSpWzGkquPZ/k80zs6bwTaQxAKpVvSsbSn6As3CeAwq2uqEpuT3OVKKn2QtFd5nOzgoMO
cN9ucahCRj638DHTIV3kMa+D9Ltob88t9Lmf5fE90mgK5BIupXJLzWjpR+ADWofJ5/B47HVmrx5t
/l0IVVfMylNY/XZG+1mSK46enHtGQopKtwZTb9ARYMrJrlZmchIbzdOtjGK8tHDzA3+9z91dHpgk
dfRWB1FHzjVAnmBZTTupC2d7gBq8Bv6yp5TmVhD8ZSYmX09Tjkxgh8tmaBoNgfWYSR+Bb7yaDRWY
L1OBGWznM/qlYwrw5HT0U7jpjegdxiHg3mA9Yc6SUY+NnnBpdnq0ehpDPZleRJDIAefAkzgwD/+S
2SjVCJJfKE9URj75OUqV/D6NhVSNE4XIbYcT+NbGym9cp9fZwGg+NhdFjEijePwYRb2HRPnzHNfB
9luOdXmbDOogXHdKvF1m3wbgs5kz1DWwLWsmu+H88GGs/YpEc/0cAIsksdsANJZimke8AF986H4u
ogy22gDOe+Nf5vZpGCjvMZWGnzrLzTp9drCiOsxmil+rZHstMYkPzYXfJzgsabOceOiAp1qSPLA3
KwgdcsQaJjzB1XCsZ3OdLoAnw3wOUVHrdZDf7OciZTDaYZaq2VktFvMg/tyGc6I5V5/FDa+HAWTW
lDtgwt3MVUK9sHrWfs/erRAOUea7k8FMM9Xm5CXI9knxgPgIMVvGoAmKbrQclGTZxNpNlNiSYZt+
hTOlNhQfrllLjEipQ+SHcca3lWyJrrw1IompjHdsU2sOcM0gws9WYnOXNsyWSOj9FBzvP2bMt8tS
yQXEmrwZXi/q11qBc/1sb5rZaew5Rm1b6UcltMJp1Z9UHVAUznYSc2czo6MRJ2Be48cgDzqyRFq2
lL/WZ/nsTAXBKHsdd8YLkUX7sJigCsj0Z4pabXDrZBvNdSID43ucQU2T0NXMVfSTAJfUVFr6FH1U
L/GDhoKUP2y+5gqgaV+ElUZUhOsPBi4hYn16+nclE8d1ZHjw5g06QMLI2COJIoUaXhdyyLPsC14+
IpyWGFnZZYtwU5qjNeO/qdB/CBz9nB2t5p6RwccVTcuqSqvj7ClSROpuAvQARKZmHBSmp+YF29J3
VIToMNnJ2e7YV47ZtHh9eh+m89s3hd2wEBZulaAhrmc3OpxEsqUvQ9Ott+ai/HyiLCJx5nZYTzSi
j2sBzo/wNIIGGMnOfAkJksPeNu7Oxkzmwfkar3MdEgytFhkub+niOVV/UijnxvP55E6zu97cgz2x
JzCKjUz1Qn7FN0GnwF78TkY57bPS2Ogl47pJ+876CpkMFN1F9jfOnke68iNFw2m+PbKqJR7m9sTX
zcMAjXXI3RAAmZjZVDr1IfdUqc5I+DjQGePNfy1Rog2oNKxqrqzmy/ysiGc4/dlfDzoP/dOtaP7q
EXc42OKUzM8OsMFeAeVxsh3njWI+wdEcJQ3Oe+0QQ5IgwaodhVm3CbItC65KFvWSruGOLvlDrdl4
hYdGwY1PDVdimkttY4bv8bp80Qb0ajPLc2phXD8q4/w8STpYPtgdLSjlme/HJZUIS/RDw7Awm7KN
4gd4trFFtfskbz/mveZ59qv+dJAhHrnwRJXRm63YWug4lhREfz4+GHP+5FYs8TaM8vK9KS6jrL4+
HaTmoleTp3uam1sUeLP9IJ7+UxDcmsOiDj9KQf4pT4qXKIXqPEpu6FxVPA8bwUANOo4elEjDn0vV
Gb2QDjVmCZbSdes479fIpF6g6L/VPRl6qOtf8/4cZkySkUS8VpIkM0iM2bqS+7O+FXJFIF7Mimr1
Wjyq/h80ThQBA1QVZaMUyP+wIP9/NSIWFQKv/wdRyvnfRsTrn8/w/4j1/vdf/OtCLIoiNsQy/4mK
zO42Gwr/G+uNy/B/SbIsqooEEK3/x4RYMf9rsViYCx37W6YSkgg18F8T4jnv24QOuJBkVTXBZv+f
TIghq82c0/9hsruYv8WC94VXLWI/2fhfJruJSC2MPlY7iGNM54tYvQ+jYN1KE0sAUHkuZhgr4ofB
B1IfO08LwrM2T4YRscL+eL58fohr4n/quDZwY1Afm+eHSQjrDR6XzJHnz5GHwmgDoxaY1VK0gq9U
bZ4f2qDAxVaW/v3jP58T8gwXbsgIScAumhByQ83Ah+crqR74pPIwkPfreFeQmVJuyljHLub50q8k
MNNOx6+ruLEzQsQSHplLwldKYoSxIqTp6CvmAKhQHSC+RkvooNjPGAzc66frjGISHafhPQ7fKtuH
NTYLA4C4aGaxJ8+EcEQWgHbQbesx+TJzKPxpXhHQpCntZiTJGb2piOOCVB8F8hU3xPK0G4VzFKCt
KhHlokwTdN5TEBvXdjTXOjFSUUX2kyxhUJPUauSoqkHmzjTnlzxf1o+al1IKfxeWAuHVwmP1fJ9C
iWXO81UUFfrab7yK/njz/CBOVbhc9NHLgIvFCgb9KoghizAdqpIh2FSzmAUjKZc8cMRDJEM1n3GU
bEP0toum1tdSSRSF35frIMAEQNGHtRIolyyLKidpsk3zdLiZA+9E3PdtYehBcWYzm/98CFRCUf7z
x3E2qXHyPj4Nhth6SSCRpjN/WOT5bJTIKx1y9z+vJEPSyNYmwVHM8s3znT8/6PMfn5/DqZqcpQxC
StylBA/M76eZQ/6CZClh0n6ZqG4wrYEfzdQ7tquTvMNEFxJBdZXUi07x/vNYQEqxCEkqGi9foBgE
+vBEB5kK/LUlciQ7Y1I5fsL1qKAaMoBp2zOvzHZpynb2xvyEyEZiusbFS0Mj2tce9I1a3ybivmLJ
vwOTO5P1uBV7OIex6qLOrZM1g3KMvhmNvcjDRSl/CtUzktUD36VH0jojsvfQEZtNCKhnEwXVUy2Q
6GUB6a/Gbj19La70lOgpyByIzqQi6lTfVohBcQaBhBEhvpKaZ0rUDQRO7HRlxySgYxXmrvYbE6wG
wxkKmlWRYxhajHTzS36RY09701rEiPNlq4gDSmaX53aASkabiTKd37VxQ3OFmX2aMNYF/bIqndCh
Q2l+lT/YQHD5XjC5OmlvAhKowG12zYV5IFdCdwKO5napYDdjuom0J1vcVyzou6cyseszny8/UAC7
n8maGcZWOED8YxxbfkD3kwvMX+Ht4eLvQMSOcfWGQWUHbAQbWLFDtxyjY4kVTWiNvy3Ussc3ZbOO
/y3HerLGO3L6Xhh20pwxWOLqog3jn2WmvfhEqGoii0zdGqu6JUqdQSJhYcPkoz0TQJMfpat8yx72
HNIdQP204sCpT/T4QWDDzNlM6+6BaNCVwecCT+PZPJfGipkIRQugD1MU3EjSi7ajg25u+Zd+zd9M
N32JcZDrXb3dmo8PJt36CiGgwF1EwUcQ82S1umOwI3VEhiPUuRrLaJ+O9uKIvU+GMYrpGK/yTqAm
tfllWLbKp/I7vNJYBFt8A9bN2pjTMV1BQirppD9F7REyGvvLmDhhizllFDvZXpLZKVbKG246dIGU
W6ekuHS76m04SncG0I/3R2T1JkoMq9sZkAxwiWPGs1Ho3QtmPC4LSk0x3GRexErYNjD2ARnvj61L
vJbmFq9EnYFQ6TZUXchMYuaKbnNSQmf6MzdQNCFCekbt6nay0f7Mb8Rc2/pX+ZE36mf0Y57Yd8ba
1S6BWwIrSky1r366GjpLgsdQbMtjLS8HtK033yEJzdyoo9ujQKRtfMlX/rp7GXO35DjQUIxb9af0
mRW4a64M1kPmlXCAfyomrihgnZ9uD2bT7cvB1W4Kpht2lXnd3nQ0V8LEyAVkBGf13xlrxG6677Eg
JGJzS6bEa7Vvpm1ksmfYyK+NP0r68W0xuXnjys17LX+wd/gYyuJfpv0oGS3TWQ1dXjx2i3gtfY6T
XWwo5TjBCOF8hQI+Tu7jg1k6nu4/TbBklBpZyao4iyHpRG79Ob3GnvhV/JpsoZZgkCDq9QM/fwVR
NH4fr+oOdINtsV8GLgJIb+D3p3e9RqTn2r1XLNkt+3sXe9O6PMbNSiQs2V9yL6GZ+/5hsViXr/5G
9Jc5IYdH4bsiJBn7NPI8oQPxHL7Cb+IHShFJS9awa9/8aY3RC7DUiKpE8Ax+D1rkByCzJQxbFc17
sso56Nh3xE36GrMoH1AM3ODTSBB1wN52w8KSYaHFq8R3tROP9ynbx18hyPh3cG4A+F9m8/FJ/qWD
9iSVMZ1vDe9Fd42rfSIuzYsAF0Pw+DaEuaK5HYWdLtxrIq8RpRX17vEtXpp3f2+Klj4eEwx1Ayd4
6xdM1d9oeBB7r+BJJ7h3ZctGfCPlZLE41cOLvvgjxrAlRg2uC7tt5vrKVoM6nv5m8WrRObJoSafh
HRmpEdr82vpluvgdfoa/NZssT281guN5Mo9QaaUkkcR0vuBEfA9lHqAzqmk9Nos5TYEhF+GUiNhJ
Yza5M07q38PupnT4K278wQJ7X/NfZw2eP5tNeOz/iyW12Sb8Jv5WtF4FVzkF6Xui7KUDoT9RY0/7
fm37748N6tSIo2+7qLyU/j9fDcF3p+3iWQdDEI8TtYibPSlbTQtPKlwxPBaPLXii2Oy7ntEYJHK7
Rl6WwUfZw7WZyC63xHbdOFglBda1ytfknjFQFZgwnPQEg+hyi2nnRt7EZ207rrDAfZle/KuxYUUD
zW+Fd71xK7aYRJwscpreeQsQOx/1C2pJcmxz+VDWqZNi/+avuuiQSxcJrYO6IZPCP6du/1oAAMge
ZrjpWsw9pqf4J0fNIRkQ9+IoZI9b4sq9N/xeuIPqjxh+K6Hnz6wxmJMkd2N2aRvkg0az1+3sRb3V
zmZPW7QFf6q+GsbaTHowWw6F1cBApVgB61eiC1YkYRERv06F16p7sVt1MDXSvYZnForyEuX+KU/c
AAaIYCNyL89sRNf5W/VW9hKiF6S6tcx1+VtUzuMqHJVqKWozYBdrNneJeMT4N0pORCnwEgIewZMY
85RYcDG4r1wVHxBtCTsEY/iqcmN5ayZv2NFIko2nHcO66Fu5lXvzIwO4OfHZ8bH0t+F2EA4GlYZt
3KrS4S2dpS3B6+NuWBpfyo2w9V16xjFsnLfT5k/QncchMNea91g2rQOZ1jGX2K7cm5Ow7E6TG6A/
27Tr+qXfyh/V6oT5VP77uA+HBm+bFwiE/D/cwqxbaoUTtk7c70lSfF+sIv/1UdgL0TYIKcW6Au8B
BpxWdOlABH1Holw16RXWOY5fyZt8JOOdLB2oXjmDPWxllosvOFO3tr51hERdu8TpTkwMoY9dxi21
Eu9iSc2uYtirLRehlW7SPelg8UnZpqfx1t8eV64/Pyxqt+VJIKzxwMGBSZxdrOvX/lVj4LQdIfGV
XsO0Mz3kG/1NvE6/2AHJaPXy/XR9bGgDekxhZs9GN/jGyOtT8R7IkBgDSawhB/icwYGerMJzuw4u
wqv+w8J5LMXrornBrFXfRHmJhQI6TJoIbXEzpktDUcI7+WTiK76lfDNmec3q0eFGulSLJaSeaqvL
HnLHBIltZ+0e+BhZC5z8IELnd5KIcRzxUSS46apd4CXnLpJzpLltt9TwwyPkKPMazZM/8TUr4K58
unX1UvxwTpsYa2ee/IYFX7gsfiZXWDaHtlljUSihDcFQ6qW5Lr4yZzLfDS9CIpN7IqUnhqL1HvqP
z9QO67v62J0f54e0x+uoO8vF0kzWyQfYN7G5CG+Po2TDhK0uyTe/fCW7/cuc1KbxxNgmHrlHgOdm
cHGvFfj3+kGCrzXLla36BfELX1pobimu8rPSrBFA56lrEKUiWvF9rG3/kLxgvoXudux5mKE1vnTF
ssuduPFom8w/lfJcIMbaLpUT9NRHdNHLrwEXyp8qZ+b7jvN2IjvtekSru1ExJltzzUmrV3ZkQdcO
sTvUnKGRo6iRJwWyYm1s1Bb7Pxlq/aZsoUeLBuRUPpDSa24EvEsN43H3ZfxKu9Ccx3uzY+j86vm5
54dA4W/NhUKFYcCnThsAw7LVbLnxYywipB6RYlJR7dMub8LZ3/T5qsdt6J9XmSDwvuL5b1Kljpfo
97eDuYgW7vMLwacbSFz/t3+tlCVRcxqeAA1Cw5gRYiK8VxhluVJOpajCHsZ6kT6znX+gZNAeRzKX
2oxqRhXjhhjoZoWRDqHmOfTCvOLYf76US/p8PAyJpjhqbLeN0xS34Lf4jaRtwuO/p0Wr2R7x8oe9
s1QfmLhD/CcZxWqBBvmpsx5z7lL6Xzzxto+VrJCNvjFKK//CbN/Y0fHEzIgOCzoJ2CsfjGsQcOi7
As1j7KDIo5ncd8yGB2btHi7xfFNFO7T7ztJt6aJd5P3I5JFIQ6BkoE1wNd3NfvPbeBTchloUsQo/
g/rzZoSWv4Nzum8/pA8apGnLb3+IHQZVgt2sNMs8jaHTespHu6/udJ1B7xqE004O5keZ4VKPQZ3u
bnjyax/BZnEU79ql+RJGJ/jFmIULrXwUxHp7MxtGY3JoparLtED67X7iI01qmZ7VL7zTTwON1oQI
9aweiIkZviD/ocjENMwud82O5BlCI+s/AdH6e7Iaf0NPvOOT1X/oJ8XBfRgvi/EQ/1AU0+n1mu1/
1L/I0QKGVYh77FBfilsuXvVLcRnyzwKwD4ZBSOPfHpfOd/AaCkm6Z3fdER/C+Xeql9wRqHHVPnMh
F6NC8LjdSG/G44hfy0o9IR7YA+djaI/YCTsY3YK7kTMA/enBdmNUbpTsDVqFLT+NUUHVOFB0R1iC
tEmyNZ2B9d99j/SmpnAaCR52aRfM+Ear9wiCKUCA7PwLQSg9VXcLZzo8l1pwvwd7YB+LdtgN25Gd
rLX1hB3C3vceo1t70UZegemTgNwumy9AUuWH71pBXRjtfIW1SG2bX7loCZcmxIPATlZ84iyc0XEm
e6VEo8D5fqZ/lrfgKOJWZGO5xC+BgsLKxsur6N0YWchHLVv6edHbrBUdgf9PuUpvD58On5rK4isS
yUs5yK8Ma0RH2QRbrH9OOd7HcEqX1TmkNIw8lhGqDj6l9ba8hH/BZmvuF2sMO4dVe41fVJwTbtVG
3BrDMn2BvHGBCiYXzvij2/LJ7wgpsIMrtplBb3NfyOn8wvcMO6HwRnrM4qjhbvzD3L2koxJsOnx+
j8dM5LH8i7R+rIYbd6Naml75QpqN8SGRa3AtRTfb0720cxG4iu4KTrI0Agl7cOERryGeKc5P2NDW
+IDqSO8dqIeVavsrptCqirvnShHBu6ym9gY8XpRzC/zEwQkzk+5BPLXM7C9F6Maf+p52IDP+GLvL
wl5Fpkbv/k3xR3uqLaE6A5aR89haj9DFJo5R8YwYgBFENg3Zn4EP7I4+ckHa533a+d1niJZTsSPO
iZo3sdRmtxLWOj2n136qX9lKzxgeMlDYgI3o+NQHlzx9VW/e4m1Yly8RMBNGdeIKiRM5JFA6c7hi
POPgYLf8Q8YQZ1q2yCsWzPjd4UssHRHC2hNvqQl0mlfR3fgFRWBsd2FhIJHgMQQA4oa3J1ABAfGl
rX6xSMJ36N2DYFd3GR3pVz2esvQQxtBnrPi9/WWLY4RQOcw5ipRabdsd64MgUVM53a2UVhiBwP1l
oZ2RIZ96ojoELz72d5NRHkSZwAbHGtVbUoJMMuVxF7/pw63vY+m1XLQepw/kBkyGmcnaxl8N/pV6
emRldwOLZVy0lwKwD6z9fg/r09Gd+ss3PAi/yh6VePY2Oe0yfoGSErfWdCMk5DyqhyxxiT9CnJim
pzR5JbclvwWFHSZ291gG/b4eZpiFLVSLD4PP2Qs4FEDJ9KQLREDibc8Fmx6NA6ADOEEFhrqbbt2x
2OCSfCFhhtuJVvUErGUPjcvdffwkJx6SQL7oKgfnfpJXsuFlOIuEGzPy2KHJtbyi0MQp0spWFYKb
a3bC2Kjal/0bqBcnka8eQ5NSweXIeXzprn4AQYu28o1nF9bnuC9ftON4RGmghdjd2yhSKRYKS9vI
HoHmtKN8u1NUnrmPFZrI67xTxHZ44c7zyAm3dp8aJ8JayI5iimWVX5wa9biMY7Yb8rxadt5tcU32
/VG/KySyQD12Fr+DAs3cbvGo/2qJi5e9Rbgaw01WegZIaOQxry0oI8yjTxWjW+xd4IiF8Pu83twY
xV2cOjYB48NZLGxyTgl6Vbf02f6yfKlLT4Uig6oOYq+OSx+eaSvCsKFmiTSfSu3g2L0Yl0BYxi9H
rdHb0bgU0necbjmh2EVZWFG/h2dDRkjz2p+l34bbfOFx0xio9y6QONhdjMOdxIDTkXqXH6go0OMt
ZPdM9BM8XohUOxRrEqigydUtj7WVfzLBxsDWf69ZjO/jvd/zpLFhL8C6oOl1ViTu0/i6ULfYMaXr
x1p2SqhNGJTnxZoOlWslyLAYvF53pxVPrWD78VIRzt280cuz2y919rZQLnW/4rnQil2KonQr39XB
xbM5zdxyWkMrSoxlNXhG9tKyGn8il/bYwypfDCBiYuz9OicLP+ADcO6hRLIXMFHX5WX+ndlZKjge
NssRRp0V8oeV+pVSp5C+iJqx24flKtCPSbQZG5YCXSXHdjIXRoKP2aytYByMiEUj89eqFeAUEoBO
UGxqJMFtv+fYeFRuRJ9MlkDumQe2X6t3tTdIPJh8GdI2NeHF2/2vWF9Mw8P5ViWl9MqhCCjY0iX9
FCcMgotl7EVzboUj35RrcAquyg+Gm/qh23YN0OZgweqprWBlvogz9uuI3/Ex2NaD3RXrDAchchk5
YKE1LMFFCINfXAsezBgojn/d/1J7Ma5sGA7hns3FVwL78SJ+jXh3Btb0NXApKOdOzauKxebb6OIZ
BcPAP9VsJDMcndAtFuu4dLz+XF+1TfaZnBHZ3KsCxopHcw/fFkC/7dfiTfX6P/OxCiZb9EKbsU6O
k+p3WazqZbAizSEEPbOzK4fkpHi4gRHo0s7Pbv1LLd4RME0XVzIZ2AufHOnJpraVjbEv30XSrf80
Yq8f3mRcmwZFlozX+hLEhqgR0vQ2GK/lfEqZgdUFkGULpkM+sR3Bi2XiRrUntYx/icRw+mvvBm8Z
TwAFHja37FT5SiQnaptjbfaHwJ6ajIzphWqBkVKp4cyHm9pm2El/7LoMwaPJFl6CLausueQ/iou4
LCdZjJVglbvx1JDM/IvbLDu4hnU3OFC8mRh+9L+yM27iY3UOVqzWb94kOcXwVABLy/KFm1xt/LVC
6bZUkz1q0+huvFUHxR22iHa8HH0aM3eJ5Qmo0/5xLDPuTl+lK6WXuk1oSjbpTnxRp+M4YtbFF+Ex
75ln9qiHvJJED/9BUngGdS4zcMAIjN1s0xh5zSzbhWhsdV/mFw+nkFHksVikHwljUN2y6n3/5m/y
F57e+jrcxtjhgXK4fD/39HXaPS71lU0xBj8Bv3mNKBNcaa18TF/mbaqX+GwEdnbnXCIrPm0P4fjN
QUP57+/ku1+hqd6SREcmcohr2fIRr8Mz6pXoVT2VADqXROItW8RgazvpVWdN3rpV+5vS92xIq94P
p8U7RlHFOsVuYpdvFZ18FmYnVhFZUKibB/MWS1rDdt4HR6Klw9XgKi8Fru90NfGb5Mkuz84ucuUV
QtKjuR1WRJS8i0tj92BLolk6jM1cOeBSSRWPHsPjbkBXlyikXKqLEFHcl0p5cmGPrOd9w0q/xIc9
dvDCyZanfQJzNvAFphtj55t9uNxHtWSFK7kd7dSluQQm6F8XkUMzvcAuHzdAgzANzwDhbdFobUfv
IbiJucyMdQH394Jzfb41ZEzMbH4AoWJ656SmI71MtrFq9c0oX0s2VoxDZrRhg2m2IK3g71IgooT4
FjePTXPvX7vag1QjvQ+2hnfaXDG32H3QHL7Q9VGYngvZFu+qq62LKx3floHAmsZCv+J6YO7TQxmu
0wWkXyyH5laj/liAtLLpw6WmyW0c4dNf9e/DH6YPfWEJ++pdaLz2u3mDl2L2q/RUNcit4dhY6pux
XXwBXKmdq9yEzUNc4tr/1j9ctfGALoqfmAqJdwWajwqhXKwaeaPBMMHPAQ9ogCaU/JELq6YNXXja
NWO8nDg/W9o1Cxp84JQ7aZaLHbjPeBlxsHH1pXGp3gMQJUZQFOP66GaAMcAkZyW5d/xGSLHfo/6i
Kh5c/ZGlAza/A0n/XtVkRp2aM7et8i27SwHeSBGDRuWMQORsIysEQ8JPYyO3fWPo4Qdwr5YqIzZx
FR1lqMypg4s37hktPuLXul2WtTex8mmDiXuNUc/zfjigHWGpEPIN39RKcwcvVhDFb3ym7OA9BR/D
rR1kWpqvfzSnAlrDWcQlGfEgVa1P20mLN76khwa2EQ/M0fjGbYYvpi8g7UVP3WTPrp3S7dDv/SAd
4qFmtnisDsEWmhBeYl65yXh4KJU5SIK96pZe8dm+qV/NLu6sDDHT5wIoGSkfFr+YTlnZX/NhDPNB
xaxPW9abehvumbEGf/JrvEQTssHOnYZ/vCt/xAgx7JiieTbKERKu8O/mSevWydkXjhNtPxkCKHJ9
AjuO03TgO4btZnj38+2Aaz0RF9w2kP+WVI+NkWwK6MvKDq4zQzpYQLgtivDARiuaz6yr+LUgMdJY
4RHE0FIOlr7u9ESl4TpfYzG+riaGbjZjIgKr2mUeLDFdfM5EDZtcIPyoq7NCUU7eIzO6dywsmJrO
NgPowAWXYwGRm/FJcewfNNyHOwsxwoaCgHkhjZ/T8QB85x8Z2JrgsFvm5klVl1H6pq4eF9H0RoMC
xoq/oYPNR5ZDlsUnZu0BBuQLJ2EanL4w4OhNQGmmnysal8r1eRYPsfeg+doHd4l9jOoe/zcmXNw9
KuDkRCjIJM7vYELqepJcLg6U1zDzOM7cdh++xOq+7tY6nGNqULsDiVmyZR/4damM43eq5azc5QMz
omJFjWZ+6tdMtvO35CfQXJZ6tkML6Bofc/CQNbIZ3YGZshPpHwfGp+ROYOqCyb+57F7p4Rkomh+P
2ayab36rkgOPNMJ1wieF3/7b+OCQk1RnPpC6FRl/2X3y5+ObEy7TYCBS2/YH5ZdMMkqctf6N2mY2
Zyf+YO37O+xBtaX6LjusCYKQHzxJMO6Y6oxelLu4j+QjSjlr3qu5+ZS9r071wAvLYl6mY01lNd8c
oPiL/ozXwsAgicKfS5phlfbWu8OLwHYkMZlCnh1XvWXKbixYuuwU9GE8aaxrPEmukVdfEtwDRDeZ
dXir8E6wWnUsrwRqEE3McIGJgxiD2Xlmtxbj49jjbuH6BbUzGwXFBm/Fa78ScJ6lBrzjMBZkrStu
vR/3+Vq1hBXQEWuByq50uiu47Bg5JQXTRT+q7KUv0objUXmTPUxmbng7l8KqqO3uKsG5RD6R7yJA
Yzi7cefiaTldgrfpgh6rle9QPxveIGMIRlkr2HsM5lBd4wsaEWnMpErX1kHoTQ+3h5AS3rWD5tab
hCtFOPU7uXtlfK3m9xp9DugbbdyxfWxolWU3HhmYzwEBrafpDpAl5YbC0FfZzY4DbyAXLmOs95Yx
5VU8CuvspXpNzxzq2EJoW8GJ/5uu81pOHdrS9ROpSjncgoRIBmNsHG5UTks5T8Wn70+sPnt1dfW5
oUjGBGnOMcaffO0HwCihH21W2g7AAQuNbXqV9XOyH86mWPG/st/gVX7FrIS002FXvxd+slfdGS/e
lfbJsFt8MP+v9qW07pS1emg+4L960k68xFc+DoHcigfKoe2iXQzBgOUaTukDApCHwocKC56SLAhd
HGGowhFM8dU8c2qOzxxkLHhqvTGu2pvNwn3GhETZOQKOM3Ga78QXaDeTYYzwBxJzig15HDi5WsIF
7q5+C+3QpJ7NTAisjC2a755yJ9+20zaivxJgLpsp8AyWF1KvSWRN98R3WNUDWWXkHXeYMyNg1P15
BMvAV8jL8fdPOfpXwR1/GFXfJjWX3LAUQ1BKGevQSyflgY2lmfZAX3x71h2PQ3OA+VpqgUevtPfm
N77mX4R3FL8AwhdeniNm+RH2bbSyBpa6dfzaHprfhhQZgy19ZR2TF7ROUKkXyyDSZO7IEqOtegUE
iAwI60npmV+Hz9jSf1CGvaqHzrUezDM0obV8sJ/ADsfGs36MxHNRQsmkqS5+PkSWHMxD/zmR88Q5
uMKt0K934tSMK4G+IPGH4RZ2J0WDe7qKUq+4hG99vSqZ7FoPli+DjciL7gGgE6MZHBkIJFjnYHaC
bnY1fcWvNBVB7jeRCxMCadLkdXuD8xRKzxcmTeE6ulQvaJ/ijbRjdZA3WuI3RC2Xm5nACtxIPE4D
aOMaNbD+GP4qTxN48zfCJrGGFvGS/ZL+VKEYSFz1lf/Xb/jscIQe2ld0KS9AipJbXqV382l8D8mo
2WHCL9bqd0uJ8tO57BQM4l6kcEdcvA+2+GJNPktGe232EYzV1/DKomDKCxHN0D1ikmlSTrg2bcEZ
KqjsyYrzv97Ej4o/fKePAvBNeuxgtcO6e9HedUCe+JrpbvVif02oeRj+HLpnwJO5Xr7Pxrex8n/m
NcSluchf+iE948OMnWkLwHnno4y3+aPxtXCBWlsGDcxFr4DMsPIDD/ab+qa6+TX64LALrzLD5rV9
BvKpJjc/fn7SVqdMGLajj7mB+LVIQHipGQqtI/4R7zG+6ix41+RlvsINKKhqWcFLbMt3Esxnzs4v
h79xjn8yvlDnmPkhSiS3g7sANnrF3QdYGeAW3pSX/U5XcxNdiDujQh7ZeCECrKCQvDCwPIhTfjZP
kstPmnyQ3tId4k3zVF2cnfEI+fkRGeYXAjUidqGFHNSt8UgquniLXzl1o33sFpfstGist9N4kGMP
3gtjecrOi6vsCj+G1L1BZzJZW3h4jFkYzD8R2KBWy4foXsVHfzL5tMC3P8vINuSnBqUkJPKAnRYe
WTHterQqXvRt9mSG3tH4U+Obyfh6S4J8XO/4nX+YxUQkk7Z+Z6C0RIC15vCFeMPUARDR2s8XTd2Z
Z0rMtH529vIhZ/lk66mPHJfk8L0Q5md9ml/c1+Hs+8sSwYGivCfQaajsX5sH1VWo2GIqIhfLtUF4
CUgNcg8YVvmaJZtPqIe+RmdbYymJWHs5ROTn5gLvUwJyW/JimZZ/Ur1X2nNPkTR7eENq9O7GCjcm
HJRhPaJtWiPIbG7DlWAOXicuFiTYPuiHAOu3z+45f04OHJ+A1wjLJCbbEDGv4kHap8/dDhaVeUf5
6Rqf1CMBIsOOSr1i6eMtsmPSIEZb+xUIGzlK8aC8M9f9JUEJEeENmRMUsRBnqo9g2jnn+jPacWrN
zFPf4ISA21TEea6yo8R2D33Oq8jkhhELH+7WvLW04EhCM5d1e3wj3HhmOrUPbzA6pKN5YSogGMB/
sNM9p+nevkAsu0BzvYh3fF/chjo621SfrNiYbGPHgd/5RTuzg7DTELHH8L2GhsYgfE2hqdQPIQq9
C1W29ahMuNmuS8rj5jI9t1fjcTg0fpbuYqz/qGxvjc8Cc+70jXQgbTTcmScZAgk7M+OP+ZuQidCF
FENsyZqVT9rAeWTMQtU7RWvN9pG+u6wEb43ljrclw+uW3JwXmlKBzQabzUtIG0T55YVut3/Lgoci
ci3q2sXdEH8RdLjIFVbTnxgz3rfkmYZB8EOG/hLE49WPzQlxMu+UmiDAhl6lUvbyH/FJpxqT+Xly
PoJrQ6mNrqEhjcol17emuYxXwXAoqlMib81v8ztV8atdRXyJR8tyjXQLjB6/0VN1b6gLxskzAa7k
s0WxS8jH4/CDX1l5TbbFSePE7NboaR7Z6XLtnJPqBodF4+DS6acG8lCPxOQ4xVOcXQaN2MBNDdRK
Yfpbg/+9UkPE7K8fCv4HTJuYrbyE32PqqSTTw5OgzeEMsr283A6oYZX1mPpd80qiD706W1PNOE2B
LbvlKMMMdiQ6KmB4BdYU4qW2Uh/wTvfX2QevNVFWcT9LC1HE5t56zxWv8oevuNi1LVMA82BgWzIu
DbVWACUsC/IsLRVNmHs5m3W0bMDhlWis39FXD+R3leRTYL793L4SgziT/1webRxNmH7obqlty+wB
TTE0KlY+CVgfEp9F07ZWvqd9hInHGqc49iO6G+aW4bqtvYi9CtO9S8LQfLiN4mztbGDTfqtp0FCP
7NPA0puQBSfE1OwpnF1t3NeQIMy92iFkX95wnr0pAZRRdH8ShWi/60pXYVMBjKC2VpevH4FSeq4Q
a+BMPF5E+RSnZzVHmEOuCUR2jGndWbpJw27oH4tpb4N2gUESeWLux/5By74mc6/bkMVuk824BpOB
YqEhUgtRJOAa1jAMoWSn7FY9OyYoe8XPMSdw9Y6O5AeQ6oiUmLaIeE0Tp7hV9qY/OY/QkzoBN3Yt
AKxLYm2JYF4V1UYpP0N9145HY4TDcWNhxkawfzG/+sc7sN8taP8/nP9+U9FY1c1ckf5yAe7Pi+xw
mY408OH4gxEjdIxRmmDwDTXa3e+bAlPfWMJ67IPcwexRJuOawVjSciYQVAzqRKTCPg4JiLtfsyoY
9cOkkDHSHG1MmxhCLHfdH1TnAsKmYLR9v0/BBo8B5PLw/bbT6Bu7rklf1KHY54naeqQE/yjDwrW/
39csD9QpVPv7xYRS/u+1fw/cn/f3T2y9I5lWinvh9jrw1v1JOeHIrHjLC92fKjAyXMdIkva9kTXn
sN9hDu+2+gRRpSMekzermLHtN0NbbhBKYvaRr9VEiPU4mJNr4n/1grX7QxNiWhy0AtEbv1qZa8bZ
LOJzlkWfjpY/abr0SYyh2OiZrq8d4A38jnYxGT0N52sXnMdi1PyoVNBKZW+B5CC6S7Jxk8GnS8Me
X0PRhps8KWnymCDgSYBlLbTYSUtk15IUWhrbok3u4IlmWoLnWPqW9+Ww62PqUxQnbH0m+6bZxQBX
LbFh+GZvsnj4LOVSxRkUWlQbbidb9/hV0C3xHRkyuTWKbXAMMhodHnOhKgfHAH1AMfFjy2DxWOxV
Fvhk2uLIO32gCkFuOFNwdL1JMCqUNCmkMMpiIMsYfqcB2wLn4NCbOmiN7cBGmLYMmwd53GVl9NYn
RMLBTl2EJAHwQOdU1VY2sM+KyUzkCynQqRJCqhg1xEun7lZGDMlr1hPIdH3/EJrqbytDZzYjGP6t
spln8PIqGgiCna0fvEE/CxKv3Cw2CNlBxmdYMBNGG+4LJv67BDaFbgHt9ZqiuIqErn2Ni86SMDYU
dKznPIJsByFwKn7ssUi8oQV7i58q+ocWthgO2NCdptAddfKiDWzQ1xIOJIc4uhE7VzwFJcamSaRe
FJmNw9CM6WiRceTjKMEkrs3yfWt8jST4FdJ+llgDMavAWtLQvHaE4o4v+OzhpI3nb1TtqvwP0VYM
BhsI69aYDaSmG5iKHuse0UNMuJHbCMzZEpF7nVjWmqz4jGvUFsopqWpICqUNaYEMh7WVWh+RZQlf
Dcwv/AMesJ5hKGUrMI9lYzPh6YE1I3kDOrNNNTLHE3E9sFrKYGtENkUvp9rO0ohz7MdxK6YZNnfk
MA8GU0TufKs5Ej1lwDVqqHcooiBH4jmwSmwMj4eoOVT2dMb+HGOFeGKBLjg/giGS4WnogDwZtav1
wRJY/dHz8CcxG0ZrGXtbqjCiUjlkBTM0FXeFI8k86FQ0zpKEagCXkneyUiCfMkGrBQBRo5uSp3Z4
tTRq9mnUOaOuJnmzkLyTDwPX2aquMjkXSE0K5so9qKrM3DBMlmhKzbl2esjYr0rRAbKUJVVunBW6
f3V4xLAqcgPylHQ1tMnRC2HnZrC/iz944nRHJWXl1lXNdbqaijzOY990gLpx0IL6H45+MJfpuoZ0
W6o6PEO5gD2fyf68Rl4N4Ntn5WYyzANR4T99zfQw7zjMetwmV/gH6ltbheI/N8mxiylUMH3xnKJK
L0P4GbfjHrcUsBxIBiyxizWXjaQfGCJOh588I6EpjcO3qARSLq1MQQCc+pNGYFHcpLOPmrLYtPbE
aQJTNewLhv/NrMc0wOlrM883PX0cK6ApAYY4pvjbKB1HcNTYq0xiiFUCfMaORPj7JF8sPRdnBMZ+
nI7fsiW/jyO/NdlokydN2EgE9Vdb0tvvgwgbHVLozrbOyFHSb4WJc090pwBNAC6JDNk2L+DgGs3T
mEv6+5L2p2pglRaz4DDqMamR9gNFhDqabDitLfZpH39kxKuQ+a0dtJYQrHyYQa17ANIxRJYQwBKJ
p/riKCTGdUl2KDVg4qSmchCKJrt9XTabQprOqpg81bRCN7UxxAoa7Zp1GTlCBjNDaywtSoYYB6K5
QX5jRedCCdWTrHZvjdoh6uQ86ebSE6NMG4/nF41WS1BXRQNqANrPBh6WcsqwnW7OGqqK12V9U6Xg
ScK0AcxYSvdwETGCOkQG9UXiAJI7x4AlsrTf5JQxZZBjkG+iUFCSSeArMHiSmb044yJXMLsPYUfB
TrYohwfzC2uE30mY2N6PA1aTMjP43ItIzXDTAGqJSvaVi/xNOZOFDGVAKfHO0emXMHfyVZUQizns
oE20kedEzk0vZSyXMuYUnGYw5TAtt3V7xh0hXJh+WPqg7wFxHorE3GX2pg/hGxZyW6zZjW5y9zQN
7a0tn5a3uA+siIMqMiVfmwiQSDSD4yS7xY5GYHBhKHs1BqNpUJMD48DxIF8JbqHgVMzKSWycjmK6
APjoTamDAo39vDJJa7zKg03fG+QSUo1ahl56mHHhG4OGGQ+/S57n07YA5hns1rd0leTHaIbYMA9Y
oOQTuTJ5xozRmoxNnrYIRHiRkQ4Hr0dyX85FyCFvJW3vTsuYuqUQ17E+WzmyyJElwF2RKmVlNgyX
q5lMJ2li9qUGMiCEMF4zmaFBbh9nIc2eXsOeKIdWwFyat1XVJwg2q31ghJlXFpSQTo60L1kiWSsj
6EiOxOYloAsj8SkGQaOFgXgyQFkgAwF+9NSkG6u5aEoleZFByLM20tgnOlOPFpftVc8Oi9qf4Zfl
TCgQMzBMCS72Iief+h4JeVv54ZI8bJnGaRqZGZd7DHnAYjvw/ZiUb5WlfxM1CGVSqWzd0DKSbQzQ
ji5/EwcQ5JtIfVVspssSx7cnGKjh4hvTJEovTtbabmAjbhc4Z9VCz69qkdykOtwqIwty2LU4TBQ0
I3Khul2I6KVoE3RLbCZ5Y73iiaPecv00aQ3uP1a1xccbVZmcotgS5Q/fOC277byatjG8TZ39HWT5
dVTFfMq7vj0M4Y6YB8iXZjwcDDWEae7Q1PckF2E0YB+dIv80AlyBexkUv0wwE7ZR9M/dy8QRyMFK
WUN1Vw2tj7KV0StIYxJgo55Te8HjmtHegD/lpv6W5wBZEiS2xApofGNmWJqcEWRXKz9aatxQfivu
WMneOEzHOID02dO/uEZP2F2l6H6RQl2I2qfZsnaxWbtKDKlBVWrfrkNGhSGaHw3vLK0darov4WXx
yBBLKk4o1Dn0ZgRjgAdVrm4ckmnOHe/fFUbYnMqpOZGb9U70S7Q1B6Yx7pTk+kUX8jacmCblqjP7
tdV7fQP/R25BtnU588exTXZBPO/1dnjEsI5kMy3yo5jplRLB4sdAEBlS3CFWXFogPPO9iFqg7dmm
Y+cUDsq0szqmL01Suik+oBu5AqTPosQt9AdTypO1GQKvGiZCRln5Ywzi25YFTwsfoUFPB+o7vrDq
Jchne1cfnVHo11k10d0qqypHkkYQAmX0LUqwm0cBPm8dBfk0YA7xu5gkzMZxiAzAFHyBFAuukKU2
uxhD8tXYYl5kzo9VmCO4nZCStjhrYO4ItzYnFHW24F0ND6PDLjGA/bS1qaydCTbk0N00bMCxJc4f
ISKMaoPgEkJ9rfBTx2LU8ERrvAK1LwYptbWbrPqArUX4VCXYyaiEaTdQFW1NN3FkFB+WUw04STiH
yaFdcYzK70fcXB9U/JZapMKeZBEIWkxkVMfWa6QYV5GNhKHyXvmaEtiEeZBSQBL0HNpfsdEbW23S
nE1biCdF9OEx11nKiil9N1LpF5cHWBPMSR2j30VG9d7UUIylvH3LVVwHE7k8xUFNChoN98CZ6+Zm
s5qE4FuIiTqxpAxJk3YlyxHH1P4cVsz2sDYPbXljlxg0CyqnupiP5Ab/WAOOB7jwBimTnSCdDI9i
bFOIajpplnLKI0lfSViRahtdqaAcVwzVOrpeFn+nvsgOiArp3K1fLczepO52jlVL61CD/4Vg05h7
hhghtWeLQqQ2pps+5ogV7RirC7IvPceoD/USANLa76XKPozflp8qzI7KIoUp1DJ8mybpsUFa8CwD
mg1x+56PSbuOtAHeJP7GvgExPz2YvUoLrfYHU2P/EBFBeBbpfitB9hWwiNa4Vgw/zdAaL46hajQY
B637b3meEyxfCz7pRdRooAckZZEyhZ5pIA4d+hia4kSkdxDQ6s1aeg0iM3azDqyWX4OodCP1+kxu
PSUHMaKLZp6P01NM27HDjfhRsWrmXe0mlae9BG9izIGHbEAKjS4VCjM5EWxa+AwMOGO2zlNbHZts
89cPzIEryMkDx6kiLCAadlqp+lHQACtPkbgwU3iRsO2v9BwfwIAfUFIaZiBkEqcdZrumbntU89K6
FfIxmEBrZSOHBbkYgkGWNsyLSTe0V4wL+YIIBKdbEnZbJ00YHURKtslDiS+Mk121vWR4NXDeXUeB
Aq3WWfSy7Q1x93hQK/hWZ+xxnINRzjjG6B2MWCPyNXO89L1C591QzAT4lWOBaZ80k9lriH/0HCzF
ssLBSV0KIad94DjPXTt0wHedL7vpGqZRyUGR+sckVB/44MSftjRs0tCiYe/rkyUnH6mWpn5r8A11
OYtfSRK0bqVP6gh7vNcE1JKJ71defvcAPqmmBAc1cLJX2QwYM0rikIhFp5j3IJBTVqzyWvIzQYTy
KIO7jNjydPyUugDYMNImexiXOV9bSacm+upGY99ggnJw7Jajw9aBdZoQlQ+UVpu2Ipw0QOsZte2g
WbsoeSozaAxhJL4jGU5Fw3CgFjQ9Drj6SCC7bKHtLwa+3YrhzCbsIOzgFB/6UklzYdaotqZpbLbs
AgigGw2eLnxEszYHvIWsTeUYwzLKQOOtQoqL1aDzzJE0imBWi13XwK/r9Lmg29bXgwabXA4qm4zj
mEE00HOpm4iqmj8TS6/hRNMx77KZw6IhV6GFfUToTeDqQTCc2jTa9v38MMtqeihseH/jXB2cTrRu
1QRwB4PYM5LgQvAQo9FZPWgLvIORHcT/vL2ZmQUEJ7vm8IrZi7zHEOTW6xpkrv4e6AkTiN8z2uoS
1vzEzIIHGvlBKzqEUgLu9DRxXOfSRjPQNUw3LSPkIZRnLOIrmFUYzePpi0XgXMqbscC9lS74FWpG
JTfq91xfIzVWvGXVt/hBEZhi+ndS4xhtsBZfSNfwKxWGYTXV2zbN3FqRgqvcoBCZwYX5YPjMv2Ym
3vfzTmvRVkhkv1AWXpiYzJAtBr+Q1T8slD94E9dLYg+E/m5QOANyN2h1CVcvDXhNxeOtwNsfRy8a
WpuMrcngJDQ5UC3AwoEe/qyy2CDOsr7nJb2lh/jetTLdjjm8o6AS/IjNkljEh41gVNdVMW6kOgHn
kER0mcwvO3xC4lAxk1qFTud41qB+yAIwZVjQo+nNGuhcMrP9UGXaumrTBvpbUKItRYK1lwU8j6yL
PoXMUCjBM4AIOjdWB8qqBJCyres3TjkGTIGCXkTW3xutw3ZQg3gqm4UKzV3+0szhOjdgGsI8pU0J
FaC1ofMpEMiG9Cey4uJxhqqvlkBl5dLHGrRwCjVcNYRH0oU29sAIBBftYzDH9tVoAEQGwCtSAVah
Fisnq1Tc0kBG1fZQNdNqLK6zJn/ZlRJ90dv8GAGntIL3Dx7knqy1P+xv77nJ7MUQIVXWuay7Zss4
0yCWZRPW8bsuYyup77qBDTXWEfO2HWM1loYj2amrqUC3L0i20vLaN0KKGAuvhkbDLiiTgCZ0/DqG
DGNQpf8K1KQiLAnWVUB1MgVNgOq630Z6pmxGm+WtmJRPgi5eijlBv5LdFyvAp2A8xWP2jrHX4M9m
3h7rUbfBuyTFNWO5hJBTf/aDjtk+Z3nZGLOHh+F8cBzilBPqlnJuik2vBA8sdMnBVh3Cp6uC4Yat
PFdOTW+YjxJUT0RxRvfG5hVf0lFMBLo7V9sKHS+YA1j/dftC2rRrTrXujmWNLBWnPl2w/hWK3rhZ
WPkWXrM+HFW1Qv4U2FnOPseMZ2Ttw/q/wXWkNzfEdO6bsjC3FswDLbM6H5deL7JRcmpBwSqUy+gR
qJLkuEQnT6vXR6wottB32D3jCBtW67RIHPwfa2kflvp3nEvOOU6qx1lG1El60bhxcrq92UbxkhcU
8rrpmYmxCWp5008CzNIpxEn7GiCe5Cz82ObnRHlQ7OVWC+oQvBJHhIWmBkm/B8+Iks+mKq1Hm3E0
XcO0Mnvr5kC+w000RvOiT55RSX+I7fQH0zbp3KSz1TU/IYM3r2zgSgyVNvsOTIy5YlhfB5Tdy9S+
lHNyAi0tXQ1RaG2HYDrZ46hhOQxGagQThVxNcWBJMIoDCQ7CRKAcrC/NDeeGCCN8q9dW172TnXlL
SstwcX0FXq6KN3Wa861qpIcgaOX1NCA/JLhi6c6Fm0/o+KWBhbRUGDZr7WODTaKnheTTWGFkbNqP
TupIsJpAk+YBUQfxaqgsu5bNSmrdXkHLI5MC6RpLpIaYGUeM7HDrRHGybYJBp1cvCbnSKH+bnfGk
tbnx7khwrOykImV1/JSFdFIb88he+zjwy96qwNgTCkXKYtHCWGk5B/NM3yTF20hXvA0afGQk2AzF
MR0Q8uPfDybL4i+QZbGRjCv6EfZns/7OwoKCVLGhF5eL887/fTWamssgFkGVgdXp6Bhlcr4/Pawt
ewKoXpqIfphcGv9i//dJyzP/3cxrE0+E++2/V+9//n8+/u/P577hff27bdkgjIOvSMMf/mWERkLj
HS8X92v3Cww8i33To2v9d/N+7X7f/dF/T/5f9/2vm/fnBbjN4L6rNIE3pUiFnXzM90GKARz6Jj7i
36v3e++3Z23kISnH7UN1yiv9Sbm/X3B0obj9d1uag/93W190tuho4jcrn41tOksEwchEi+mMMgnr
FjOfUhI7PchXWTXZ22DUcMuxQU/zvjb2ZG0aeAcHtuvYlDT3m6Ke//uBdHkKvqogD5K2/fcH96fd
b0oMhXxziA73u2JD1/ejaqNk6+RUR7+Mb8/9efdH7hdl3vDPaTqfEkJFN6lZIOhKlrdxf1iohrEr
1e+J0AgIw5jxrmYTrkCMi9iBwgGXrcWtyKoB84OMvbiuQH/1RFxFAkDTk2a0NktT7O8X6iggRERl
M8NvnGGI4DpjleJnlOBaFDZGsHGixIeUDVxvQMyitgUulPDRxWxsGy8uTsliFIXRJIfLcvN+kecD
1O3OaohcxMO7VHrkDfdH+rBQZi+oit9sYCr/7++yNmJDnTpzH2CO5qf3V7i/dhVKi/OI1B/4OGSG
/uf//f0v95f9+5z7Q6MASVGGAlXof95U+p93dn/2/YH/8dr/34f/vUJlJ63vdO3u33P/x/8sY3sb
p80hUyiA8cxi+bNzjBQMh+CA0LkOOsRFVUFnZ03imDJ6xk4K94zeLgDDpJjR5WeqK/XWqgNQgTLa
WelU7MwoaY5SN4AqpeD42In3EdbWItsRZEi0QYmVFxYrboDvcN/If0xMQvd9DRDfZJT6DZULHadB
l41TgWSazMTALNWAztMptHHJtMc+3Gn9AOxDMhkFtKJh8IZH7ZCUp3RgSXNqGeqsLHuhSAO3CnuS
GFvA+r5oIH7a9CL6iKlBi4dHkf/ixyp5TQUHilrA7dLpsWNE5yKXh11kls9kLjErinAGUWBS9EzJ
XIpu8G6BXjHOCEOpR+WqWsWZ8rZdj5kMESEmdY4teNubCt7WBR48Cn2ZHMTQqWz0XGX3mCklm1kc
dKdRAVjqQDAVDZiuW9jgWejs+3Kc3CBFtJVIcImNuZo5tTDFseAq4/sxQZS0K6l5LMEWg+QcBXNG
1J8DhUYRP0aY2t6c1BZutMqhjIYO+mkAGb0N9qGNAES2nNcUWqUAB3HDMEZB1MHoKVqG99Jn16XZ
pinI87Y2pGkLgEYDRD9NH9uaZjsxKjjUEXrdADaoCrh20I0P7L8/1bRDPNsyTNMnZWuYcMdJ7iBh
59yn0A2trH5FZZCvHBufk0aE4aq2mZMqaUxIpNLOGHKwPkh6Oe5qi94hBINNRdwcrEE6gRM0vXiu
Zepihc5UFHiYTG28Bgw+DalyHDQbq2eSdT1hY/MttHozGMFZUvWvol7mtrwdiUOY4YgqkZrVYRlY
IIxJg+KPlcWHLBgQjoe1RIwiMzS2MzyFYonvJFNPIS4jmtw366ZlHFBDgZmqUF0XqfImC+3XTKVt
ESKu4E8fGAdwwkTzYy6Z195sxkdmj2pIsZbi4YkZtuVsLfxoaoYhewyoJ1RTKVFMNl1Q4UgHK7im
em9cRKb+MVRU/HH2ElKgoKgv4O3q730rY5ci5tdoK4UKbcKsJls9XXi9pvgGDFwav0Hy7JpeT5SI
+LQu86qEVU3LlRlwhZpVK4C0ocC2hSW7wFgY+KbWd9g30a1kvBUEBI1FQ7ypB4zbAua6myAP9nIa
7xhmvqi1HuxqviHJ0SRGnaXxopTimOXYWDs2i6iOTTgubMa21yJ7K6rgoY3iZq/rBetIme8ZCTzI
iLDGtn+vs+ZDrngHeQUJNg8uVak8ttFI68f33ZPQalAKat30o2Aj/dDE6ATUlhGeFCmwaeBhpTE0
8MQI3qIYUvVcyHjqRDjD52iARRQ8lDO+6DLnB+4R0jftGowKeVdgnbsKu4MOw25A2NM2WCqxnG+0
ATe+SspDOLV5/ZWbjA1aHBJdzcR8T4ffpjDag/yCc70168M1Fw0swwSiDN8tBGYRSSdqegz8FEi3
U3EQRAw/Wh17cggspOtxuBk15cNOHBk2TAH/Uk1fJj3u/HaJJlUiyzj1UfAtGKF1ioElhgq9ayQI
YFV3JNGICvvAWUM9G3Sc3WPfQ4uZVk7PZMoIIU31Q7AxZlykK0sMz105AFsOz3XbynBLo19V6zTS
kTTShww4v6OiKtTwvCgoMRyXblEiDo6zbtBMZ20u8DtJVNKNz7xF1VXbQMAYZfShj23tF3hUAuPD
hB2n8lCEg8A6DzYpRA5/liTDGxJEFbgB5WQPrczWyHeqhrGQIUVnnEUHOFqLEwLo3SZIbLEToXyu
Z3hhgFUvHYGQTDQuQ4uzsWoz+5gqBXmhHOrYkXffCU6pDNqKnzHBkpCIm4IqTb5JMhFAwmrQIBk4
ZdZiOsiGjbCtszY9wZnwkTQGPJq12IAWiC3q8UpAAXxwPWZaLLmzWs0HAbkmM8L8YSGZceRaZIce
02rOvYbMDuakZ+JsFwI6gWVlQjjRVFuN3wn4/8M4p/up4Yd25vakhzHmNFUfMEYY360UDgiBkOeU
uf1+qABWchsZ15hoiIZLZyeP6fsA4dUax/fMBEyXzeSB2CD40RNSC5PcsFlutHVIuNNm6qdj1yTZ
vt7gSn3JKoU1tXA+q6JlmC+Q+JrNLbXlGM5MdTUBtYo5xkXUZGfOJevHXE5VUwXCSfNjM3ACMbOj
2pvHr0CuT4M8VZjm8OkTFO+KjCSbvLWNUUfPitMaClRdp97By8lriAi4gPJy+X4wMbcDZkYGtdx3
f2C28carLf25bEV4cCLjLc5wNkwaudt3i2/NsFwoQ4qYIixeIimK9lHeOPtJH98iCaOKttCmvUK1
B72Ei4ZsNM/IoRMk8KAOaU1edu3MxPUyPQxa1R+XHkC26Atq+ki7LRVfXkw+7xeEHP33tfvNv29x
+YM2JvqM5KrljfdCpZwbl3duD8qzlGaY/FiD7Npoy+FFvuajOFTFVPiUj1idDxPJpbZqcxUgvVyV
ZqG5iiNhQNI4foEnYt68ayHcf8WB53kv6e8Xus2hoC4X95uRZDNBp2FzddF0+zT4CPVunP++Ka3F
294TU3uJliM81dkPREJ6scnZQnNJE1GrWJeUy8X92v+6r7cd9k0TgVGjJgwnl85JkipK2lDrYF+m
xinsOhq6Yvkt/120S43axQbpDyDOa70G7NwqizPr3SI1TEN6lkL2x1bglbBcJJYBlel+O15cWOea
aYyTaVtT6lN49VZf/XVmzZunXtjKzrRwLLKXizmDyCuJOlsP8rA4Vf0Xd2e2GzmSbdlfKdTzZbXR
OBit0dUP8nnQPISkF0IKRXCeZ359LyryIjNVF5nvDVQ5QhkKiU4nacfO2XttYLHHrsR1VhfOZagK
HhCulMeJzLbj559qYchjObgFzQxascHCiK0sa6nFSMBevvo8hs8/uWx1166NhCuMzqVTmce28ciy
1Zs+dP2DU0EzkQmi36AMMcGnpj0dQuuOsUhxzE2PZJvYA8rWvMwDdR57PZK+Fviw9AqxJusHy44i
TLmUZCs3VlyvO9ZQMiJRHyjJo3JBJ8O61CqHFgDxJvWhKZQISkumdVNjy5XVs5dhjnlT+n60Mwkv
ocXNlnfTRsZPMqtzhIq8dMuLOfiI6WeLxtB/Y3JVHnnrOqUhUtdefsqJ/MN/x4IG1YvozHiMIxTO
vNBfPRTtbO5G5qPHeXn5PP+fX1q0FNOMZg6nOwCgt3wGVG6/vegRhoqHVoDAVAMFbsqGSIYWotJh
V3QoXioKXr2AhH+/AD+/nGI85cU0+wShemSeDC9liaeunxetZDzHzTYU47uFPZ7nvjoMY3n6r8zu
m9BujfFKAiOc9YHmDvBNMthtetbAJ8nNJP56o3CHiVeyH9hAxLQJN8ir4Tlu9EP1bjwUJ0ZTApEq
Su2lFoS5HFMQr3A0qXP4OL+AF/sYr5lY+I8hBP8LYpgnCKer7CcQxeWmHHe0PZkglviSGAVMF5a9
YQgC3ToGHMk0/DlfgGMgSLY81Od7eNL1AOh124kdVMew34u7+br9XvDlhGzwwkYMAeKIGeCL5PY1
1whz2md+lcssDvlXfSHuMKMxJMxwgyO8cc/Ru8kuBnsq4XBcgbSf9oVxwjvVxhsq53rc4QiR9jZ0
viOGAVZTAhp9MF9uAVhtopuOcdwFNmOEFg9EYC6BBvjEFtCUd56+BzfyjDoNcMEGf+wS583o9aNk
OSNI7d79cK7kvfFqHf17+vHUeg12LMIEOGPhmZqBx4p8ib9N1/7HiDf82wADu90FZzM62Bj4O7Le
MCWwkdza1Zq01gA5OSlWEPHYdF8Uz1wHOOBnphNMjc7pKX7HcVmucn9j2tugxlGAIxa9BcZeAA+d
cVFFjLBWyOMARQ03VGI8N5DE69szaovd+B4QW3f3Q7fbdkIqf57weXsVi+HervZa3RvpLyD99/F/
QxC7+cU6/0feZTdFlLfNv/8pPXju1IVTUOSHj3//E+GJcATlhKM8pKmm47j8/fe3uwjpzL//af5X
WY1DnFomRk1xLA0kK5vkp3Eq9sl7dwzuoJym6Ba2wr+J1HrKdrQV1Zmk8+9cIdS1aPQIzaKH6a7N
LamZGR/FkpuIUGYXegc/v4HZOZQwVNeWsTO0ZMZO3bCTSP6eIZqgDHyaf0L32xII/gKF4xIP6L58
6m/ju+yhfGrpOKzkuv4RHyHWPqdvRF9Zu/4qPbL2o8MUXLAY6/fWbmIisVO3PMzQGuyRzWCnRj6N
b9/C2DTt5LCy19wdpGCsUZbONu6o9kldgmEe6WYT+rPR3fZH3X+4D9kZHG/4E2MChgb1EweUM6/c
E7u0NcC0l/gdMaT4oG+N/HW4Z7DwUPGhY7WBVczfcFfDazCQ9SMlO2CY9c/OLZdsy/jxDrFZ9Q2J
hXdVbK8wSuDVpTeccv6OSKJeyI02se6+o9XfGrfWExTMrd4EP+Z3F2O3tYse0oXTKJ89axOdu4PY
hzv7Cl+o/dqUK+xTG6z37S0YQATP2TcS2GZcLyibNsidMUdynyrcAO/xZhUdcgdcKwmFF9P1ggB4
sMTqB2CySG2oDtbkPK73wCyBfTLBDjEQnrrFeHHCpwBOfWPeMaw0QyqdMy1y6OILvYHLFhnf1bSm
ylgb1R4iw4G3GGytG/Mjyw7VfnxjC86hsoDvnGP1Mp30C/vKHZXbltp8b+AYWi+ghasX5xUlIQrR
zTHeeZs/BBX8T1f+Avf/jwvflcK0XeVqLe0/X/iA7BsUXXK4kl5/hWeJkF+eMVxej0o/y0VhehFB
63rFNoOyCaPRI46kZiF+L1rlvzkYghD+42BM20bxLGyyD77ehU7cjm6t++EqkvQK+X8rDmG+mThF
INpw2LB+rPHZxdAxmINdl+11wAAXm+Uj/pHo+vNw/r+NqdCfj7X/9X//z6/n3n/EVJyLLmqit/zt
n//4kbdROy2PPvPXv/otqsLz/uWZrtTatoD4u45LVsRvURXa/pewPcn/tClM/ub3sArL+hdaCCmI
sHCl0lKrf/7jt7AKyQ/Utie0klILYWnzn/99fL9dnc2Xr//4nCZU7M9XCFEaFqJl23TINySh7uvl
GiFw7IrIrLlpe7ruYaN3+AAeqjnZJhMpiq5Eb50Ta7qbaiQ4YwZDMWU9R70vwmq+DMHrTag8yIVO
zp4JFJb+z9h2zm3tZ49mnNK5HJiskp620Qwm1y3N+p1fYpDNx/BAGhc2tnaHygeLiaxfUptpAW2I
fhUBuFx3dYbz75t33YRVwgajWTCrEFmKZ4Ke5m0eEw6Vd+Yh7g29Gh3GxoavzrOm8hhnmq1l1oDx
JerVY2Hx8kIjoOYgquxt0ZfsXbt+qCvEmXXAey1Qo616jCWUphKhNHqHqvbYSRrdj1b14tAFwAWR
2ICWt5g+GJAEMvheYZ6+lRk/oC6n41gBep0qXaymsRpPpkcZDEKRacR1PTV7YRZiNdIy2kT9sGei
9YFiiQyqck2KdMA43+UBX0hrmxRjdZFFIItRpIHTpprXtltvM7OHHhEBr6TNPhOkRGJfoBqk+Pbr
lDjW/q8fIeZ/XiC27Urb4SrhmkPM8+fnWTx5dV/0JW4Fi/D4Fn/F50vqofd1EJNeoCnUUHy7a9Fx
UDaV0hyp307mXx8LES1/fJpxrdq2toRl24JsF1N4fz4USQT6GCRJeRgMVueoBAOIvxi2uNHdBDJ7
JKD9R2Snf3cGlif2H57oy69VljSVh1NGMyH9cgbmzjXnJnTTQ2NEZ1ElOAofTX/GCh7Xm7aV9W4y
MHnEw0w1WsPOMxp01T49IN6Ge6iK+emvz4P88lj/PCJSxYXpcsN61Fl/PhGxkA3SebLK7ZATEefo
qRrdUlYMUAIKIC8G3RBwj+kyvEY9nJNLZqTJMYwxoI6WK6FU6h/9yCbIddn2aAY4nz9qGSmMFkjr
xo/v//qgreWgvp5GxzZdzzY91kbvy6cXcAdEeRZz0GyctxFYgzb2pk3bG1TrsUtioiKcxRqqF9ck
uxOZIbIJX8CR0KKgO/hRufQYLPL5qHgLRGsAJqPqMSUErBrhuxSsrTIB2VfF723BTiWVDSJLvyKt
2ZjemQVdVc5yImTEuGxsYeEVaIlCeSe9qt10qX74m3e8XBhf3jEOEN6psoQmq+jLOx6RQoZZIiiI
WiR3xmdEVkT8zvAYerM8W9rD4wETVEg7xuExi5VhmKBOZpBC5aCCbcnMp+77bKtcJOWidrYRjrFo
pNCXo37oKwYisX/V+QlTl5KHgC470OOp/6ZLpDROVyVHJ6EBmzvdW0Uk675GtkuOdk4KPBu+wN7Y
vf939wuL05e3TenvKfK52LsrVr0/X52p2SiGEIhmWwLgCt0NnPL5uvbTd6Pzu131M8ezmkvMWWMD
Dx37Xr1Bq9SQTKubGuuVe8IqByMOje/V33wk/9OxmaYjpeeQOmTLL9FMdUXjpSXPjM79XtQgLua0
eC68miWhcR9KQ8HDpV37uRzIHvqbu/g1A5dqOu0ID4V80S63eSdfGxW+A2ZO2B66t1yWzbpDlohA
CeKkOdc/HVtgaZMPs56ODnIyz7mpArPe4zUStEprFIqIipu4t9ck1K1Ks8yOURy9Rlj5Lv/6bZv/
+QhzhHJNU5ukUilXfClKyUMfosAt2VO6IGacFOZxM6PjcVuEZXN0m1fW2s7hkrTWSft8MdO3xVIe
3qEcz3BSgBH+m0P6sq7Y2uEwNKUPpYxjCvvLIdmRMZigumk1oy1ifz1fi9C1d6QRHvJU2YewJbQn
6MVJag8YkKqvIoZgqyYz/+5IltvwD7fp55E4Ji4zm72q7Zhfrtc4a12jNrhN2wijs/3B3AXyTBp0
2yhmoip5DiVTGBxn5NxBKQgOBBrZZuVIIFW6gMTVY+pJfxN2s7t1pLMpmFT99dmyvuwqfh2j5Xra
ZeXjabKczT9spzs3bWq3GHmUNM4VwmtN5zdZ27p4MqTXvFr0DgKRnVRU+fsyfFc9IiZnkAKEU3ZF
QfmRxPhQvPIjYcR9PxKHIGpmwrGX3UgDyKlPKt2q0MSU0OftT7E0HrsuhGM1yeYyHan2vBoct8L2
8tfvzPyyLCzvzCQozWZlUJIMti93ZE++clQ5LZE2NuCoCpFRWPXTKfI8WkAN9l+rHbmNgDS0ZkVZ
kTLe9K0pO+IZAIugwGvle5XExt/cM86XamM5MKlsTrjlWdTi3pcLtA/cvph9Bf8t1jsiZOk2xUXM
Wj89OIJ4xzFOhlWUzHeeb5nLCWTWyyu6i+0oyZmedcDCpnJn3Yy+cXB0tC5K1Lu2ZDQ8p6DeGLq4
aPyuRZ9VW9W72AEjD2qo4e6jNOoerFGYBFHFxluBb8GxIC+mE1qPxC439myCjrA7sjgYixZOdtsR
cb6dCsggbcGAvJLhRKTsUJ9Dr/3w+2w+JV1HzEdiXuc9n2ObIKQv2zdvji9HeeRUb4o2TPd6aUBo
xNNGguW0LZgb+sscwOdAbv/6w1fLZfvl1nO4mDWZfITyCffLh0+56g+zMoy9TfmxRyTP6k2Uyjzz
xtPOcW+srL/1Nckfnt/n26ry0u2cVeXWNemT4cnbNTU+JJ2MzkHZ1toJM1BanlhPfVHCbc9/ILmo
tq4dfPNT3ey5n71VoGsouJSZF4MeIpLZkIT5iU9ugiivy762X0o4ZqQ3s3M6F06KFIBUhjgI3XVc
gyqxct8/TL1FKx/FfRGyrU5pIVI7Lc+H8TTgwS+74efQAD9yBvQJga0gLZNOCPXVZv/U1G9hg2E2
HSYkGUswBIlPQaODfZtYGMGNEKeUX4d7i6Y/8riZsbbRY//Vr05gyNu8oLWY4Fus8NDORhETGjVC
7nf03zQQzC/rJTcBLnDPQtDpUKu6Xz8goXPyElLOkhGBKmnzBsddLvbl2KEoNCEnO/hd8ceiY6BZ
JMb8wUUmgXSguA0dKEypkqg1MH2ipERb0DTt5q8voc+n858vIXob3J5KSY/Xr5uCyJBcREZDZ3Wp
hauhh/ITBJtCsLZDO7gYuM0uomjaDn4xb1McZBdBVbxOEWWywiR7gSKegAV0zGgvg787f9Z/XOCe
UMqTbB0c7WnvywU+eY3T2IwYDl4t7V0UCY0FbnhNY6aWvgT7UGIPOxk2w9k8iyywUPtsjuXFr0Uv
rIL1X58u69eO/ssJsyycuZjOhcWhfalK07o0ZI/Kcj9aqVw7VpPcZSNll0kKRJ/jgZH+tg2j/BxE
UUg+xw+dyvLNKl7MGN9MYVn19w6wl2GE2X6YPSJoih+UM93JV0O+jnwX10lk3eDiGjdDCMjD4bEI
Poa7ojcRxvbpU9ARRNiHLXKXMbipFaOEjLsa1pV1GY/NR1EW8aUbF+W+aecbX+JWaYLePyrO5DYM
6A7Purd2bh2913EYnkcHbwyBz/RaY6pgsj6ByqsbxPL9MSSCck8iFgMl7zvwfAmN3SbW0rZGva/y
4NSl/KhYE+Lm2KpCuRfcaRcHGqqhAR8egAvpZxEhCD7S6gL8Wdg3P/m4QY7EvbWVk/dh1WW+STG0
H3tasC2D5os8nJly0PmUmeeciiBiphHa8YP0XjjZ4aVFhqwvbH+rBlIs0Gphs2EDzSLnmWe3bPFP
pQHAXZVuu6axDxq4MI7zQK49WdYnFtRXQw0gnEaGP0grNs7MbCLDAAdHhc5FMMVMzIr0RZmkhEXI
77E8ITRj25Qf595+yXLbodaL1olW6zIx3Mt59MZT5tFlr1h997rDn1R0KGR16BNaU/vu8yx3iS2h
o/UT4B25JCrLuy4lPmDGwDupyWDEjMp5dJc1xPV27oB/95mH4BXcEn1pxs6hGVr/Kp2ZKbc5yKd4
HPgkvR6JaCxxH0HMqUPEFaXS4BbbsVrZBJ7eYKWo1paNxVva5o7djdy1mNhYRDvjMNtYVy3DF2vc
K0+ByXBrKvOrZiC0LHJp1FdiJJzccV+8FplYHOTFkWTmDuOI9x0VfbnN1ZCc6QFlFL1YTLN4rB/Y
Nmdbt4PtJ5wJI45ReIQCcS2HedEe3Hr4GFTf7QIDs6DnlIxl8PPCpyyvaV5c2g6hDJFqTtaYZHs9
DY82Y0bItNzTLlowGABocdjqb3q5yK9L92RrGKLR0LgoptVO2vWliNPwMnHRZso42XYu1FDThO4e
OC774jIb925k30oLLInKR+rUbiShpOiwR4xIBVM/C45jVmGN+FR4q7NKC3ErKvMU9mwbW7n5VXTX
ub+NdQc138wkMYOK7I3c3LHFkbCGsUT5tbkJjJnOW+1QIyrkI7Wyxp3yE8ZzdvrNN3O1aRofVniv
oxtEc87F3LB8Wd5T0VfRbY39BSszjgW/EIT/mZP5ZPnckKF8lEYwPsmG+aHdZKhAKJjWSB8k4ZOQ
hAu32SV+4J87A+1Y6bnb1MJmkYz3Pbnpl9RAZZz5e204884d7WvmsMGlyL73YgBKbCOeHBMdXKrl
oKNGX5up8la4myBIKdRReNzpdS48zz4MKuxxNrzucVdZYXAlp++Y49ZTVZmXSQ+IyI6LDPYMszUj
zp2zyBHzlZ0Z7KK5f7AzCeAgjs/9yEBUGCzlmqgApupgF11x7s3x0nfBpMGUFbfGSEDD8saLOkPI
3Xv1BsbN+OSVyOv9eH5MTHmmfjT2YZbX157k4JIg8r+F7fxkzEIj7tfm5bwoKkMBEklGzg4cgvVU
QrJYGUXYn3qLXS6rYRQmWPpDQl4aJz9jDQpWKkrsbznm/zX+1vw0ycBaFUYjXlC0kiWRuDeNnu0d
W3fOk0d/AgQFmlkXg6LJ0Mscve/FYPXrPMBXYMQLYNlVd3Vg6nsXahBi1hhNpwM8LwViQKXWUkpe
TQoWnkdLeazmZ7vm0VN1UKtTk9aE/yPr6Rqwa/yQBTj0CjICzigkV9FccwozfdsnZFd5asSa0jrs
cPJg34FEwP+CejokDEcxsB7G+loUOHnsCJ950VrlLhkulX/NR0mU3UCyhCZvrhBmeQAmwRDG6K0r
2iTPJoVM5rTQicMovMzyFL6o3M1pdeuE3INFbRlrS+P+TNOmZ0TbENg8jGA2up1VD295YT+1g8gv
k7hcUhhVtS1t8pUTgD10xq8+f+rYkBQjIg8Y4jjUG+EBQrDNV3useVYNTr4KgYbICcBdn4vycm7k
wbIycKwW0HfpZugpSPe0uaBFzwTMQzm9LcPTHMf1bTV58PvRXMymb+7arr+vM5cckwCiXqZrgnTN
eFzPhXtXTrV5HdIOV52HfkHa6XGY2/kismpxMHWBVTzowRwIbGlDSvntamyNbnqaohKrKk1XKEa4
yPJquhyK+jFl9OYnVv+cdm+wXNwVOxbrovYSgl8xO8U1H3CUCYgfjruiB1VveV5Ac0mXsWKOg6J2
zjkh8Ti4mfBH0UBUhUVOQJGErGosgshmrfvwJ2Uk0YbARrSo6kNsoHPJQS1ghspNSzHOLvwLrtgD
avfnWSvzHCpRrJIQCVRbYa2lBETex8xSFy3byK6F4pZAr3nQIbsHPbXHzMATamPnXwvhOkwpPSbA
7aInLHsUKcCzTgLiuhsBY/dDCYRyKq292RCkgInYROvmPSaj/lBdmF9qOzzOGU0u2AoEXRaw1hJ/
Os1DUyNPiDeQakA+xA6IbIIrCjcYr1M71zsNlijrf+K3jW+wQNylNrE7TcYMZUrCap0iKS5Vnxzr
xgG+PGI9VvF8sFNNyBUzHGavaHu9rAARLMiY1nH95EXD62B8GzN3hIPn0iJGIuD5DkpbGhw8xyFo
Wh6gFypDp/Yfy2FVm2sjV2rfIDxdycA2zzLbeF50H3W0GbnlGhZdZsBTkC1jnXlnMZJ3k/YN8fdx
ZCUep+zaoP+N2gS3mVNvCyNFoueBWhyhsk2N+xTgrtxUDZ4fc/ZvVaWPSQYe0AUIgX1tcRiMwbZr
S1zk4JVraqdtjes0tp17SmpiUt3h3OXGRRChE5n6uaMNA8tt4+fdexnUwKxpxkyN9RIoDJqjz7jf
Th5qWiMXwuieu8HWOPdN84DXDmdkW+WUxKhXmgngg+FTtuFMrUUZrbNZ7ZIIiYZAWM7jDY7hmEAq
ZiqAC1+KaKVMcGdYlHs0LuW3oS8BhdLdWJcpSzO6q4dhfpZdm22SoIvWtlVAbUyQ3o4qazdDNX2U
gzXSvnU/TLt8Qh8EYWps/I1PvJrhUU74XbvFebNJPfEShda2Spphk9bNLo6AltNhBXgSkjojx7PQ
GLzmwXi2gTpG7vTG3h6pSuXtwobtdjoevFz2IF1xpna5JMrAah5RHFEcQzvl+8CrkBMRhOW76Von
hXsQ7ugMhJ+KpM9p2cXuDuUpOu8qRAwaa2Dm7qlGOB3NSxryaFwn2LLnUpHLGVwotUR8KTx/okuc
1Zj5NwPqlrYnYgKDxLBOZhPUKp1/wCvhNWB23IDY2FAesnHqQnVOl2aQLuVb1JWX1YQepE2Kc22k
32XOsD84410EoThhkzIFKn0qt6s2wFBT29BZQv898WClquy+dOu925ePLf0GsPI0OSrNJt3Or+oE
KF6eib0OePAhJSZLJeV2Gar4e4JXMxuIagIWErbkStBLBEHs4xkPDGI8k8BcvzZFlt9mnt6HPAoI
jCoW6CUXoOhlv6vL8L6swTBBEqgvGQFyS1QjpMS5fqU4Ysnu4Zm5oX7EnMnSaea7bvHBNMtLv+gO
vdyfVlGWU6osX37+xee3fH7562XRwkWK5ilujeWPA8bd1oOSuvwUhK6sY5/fqD9dOp/f8/n1VIlo
eQqdPr/69Y2mFnqrR3H+9eUfftXyo4fEQxRWhb6/Nw3YOQWZJWWV8VEs/p/ff7JsS4mzYTni337s
1KDeT8HQff7H37/z17/89U1/+CmBlvc4WwGaycWX9HkYwonATQdxsPr9n385vs8f/ocf8/n15/d8
OXGf/+3Xb/39ez5/LKaQR93QjJqCy8Bhuw5EJTs4TdNfMxXe9zHqgEGNbzrtSM4Out1oBOBjvHA+
GjX+VDygRBuIAkssT7Rt3KDcCsx+uLE8Cvw4G56zsNuGSfTWJ/nlYpc6NKWD5q3dQrOzwL+FT0M7
ulzqnbcRbQKmGjwM6cT9t4AMzEuVYSwXg38AypiztBGzFeG3A8pXNjio+xsxJ3i6fCM71H54xDOd
nwtm765CmuRl2Y2lD6PrYYy32IKxAQk3UJtgG0nxswl1cBeL93rARi4TLFN5DV3Y1/a49Q5zTn1u
jPNbHaW4fgncAD1lCkB6LjSLim4f+SU8TUH+XaZOPByw/JCIMIhTXFu39bTMIXyA9N54bol7KKNU
7It+VuBVUrZSXtvtXFXvQtt9gLJgXYppXEEiKpCt9CFMo5tOwtnmXa9zq0dXVC5kK2sfOIZxF2xq
dmwrHL7+qjKUYtrFScP4wHSzm6hU05tU3Ee0utf1rL57fUeeo6VXEMVQ5w8Hl8sAesxHSs0mLc5G
Gw4QZ0rCgFUaMHJrLxFOELgiIeWOeVdf0pig7oGuUmQGVNNKXxswbLLhkr7GmzD7XSG6NaakEUcX
+6BwwOSl2sfY8snf0RkKR86epaeX0tQ3DtMkInBMOrlIBPsBXRmlYr3xuziiR5vclpZP5kWg1X70
pxs75YFqp8EpJDASt83VkDvpIfcH5ljWN9mD5HF7CpFKJQVHSzvdiptzzY762iuI/FjwF35EtiWA
B5MbG9c14l4flMwxaJL1OE8x/1YfJA9QSHxEiliTeEwk7hJvNqL9jBMZ1w+THBefQUKmiEnvwTcH
b5dDdJjdqT6Atby0QiaZk87XCnDYRdaxBk4GPCJPEOT6WS+6BmwgYzIhYMrCXztzEO1LM/pIxjzf
ZsL68Kc4RKQ7mHuzdb2r0MIJ1S+5b3GK5h25OobE8oa31lxmTBNy5spXRgwxPFI/mhSBi+FDAAM5
ZoKqd7p9FxI4j+cI683aNzrODEpgMxpPuebCgsQU36vxwxYNSZBLXEI7wmTMOtIzC/cVcAgQAfUe
z/dQ9NJ9NXs08C0CGjwMGAAz54BMMVvOb45NJZlHw3Wa+w9JQEalIBxbzeSBTofEMYDlgT6rYJLt
e+UBYbAhZ5SBx0DXd8jZmHW5YbF7HrucS9+KPGpm16drVF1bMeFAdI5I80iSs28Wm7BmIiAcjI1R
DbBzquqTtAtzE8/vnqB1lpsbC5TfBX6bHDSj+iYbsKJjSiOJMd1D0yS3y3hg6rBvK+VGWytqHpIm
ODvOu7CIdaTLc1PP6FrCDMMX1gLoDlMOFEaQBBgF/XWdwh5IZZbz0RInXFXOa94pHho2hjcTM8kF
5i+Cj4eMGLmyfTaTEKOKOe46a/4Q8JEpme9lOeyin50fwEce3WPfaYK4lPmTC3BYDWNKDRHbTyaZ
rj51PoZEG0imgVBZWxJ39wyK15JcgEhRwjQleoEGP9tkAgInEHq5JF0ufafGGNsgOhWpfZzd1FhF
rV6Py/A5kPWdziFW88B4Sh0LIEH0pAXsfpmXx0aQZIfT9rJQ466f5VHami6q3R+cKXowIgPPrkFP
FXuowTzHJlDgw4nIgSngDiNTgpEcSyjJmaU2XdY/xLQtrCr+mRnerddCZ2l9FN3zTITGXZNVhMpX
DffIBNkuwYrjSLFhWABY6aO1LIkLtD1nQfVNT0QYxbASNt2AzHUW/i7OYpSxAz1w7bfuBrwKpEGD
eLNipp7BS1zbNBNMIhxNfk0yNcUNirXg0hBXkYifypJUa8Tpbz6yCQTeeO2mbmJ0PQdPcWL/kNVE
HvbSeppn9xjnLPxNKtWd1YZbhalsxHboVMo6N9wBYW28NzHPh0E9G3XOhqWWxWXftqiTnSdldkdR
vU4CrpAlkUm22XQIGuNGVBFUNFMc58SnNTcrjNKK2RkcHzJ/cu8pDMZooT+9uBR6VSvkVnaKEt6n
XTaM7sNMNIPpWwv/z6POrFC9GPGqiAowRHpgP5sxJy3icS9i6M1pm7Kh999CGx9bYsHh7tLiMuqc
144G7la3CaMPtaMp+gyUCK+1lj/cke/tLFBiBZvEyMdbUsYkmgz0hQmsAsaoEVx6Moe5is91D7XN
zdlveNEktkPXQNlQxxY36Wr2Q6C57bbyStp5IIbPg4+63RyKYONX7Z106WlUdvrQIOR1YTRaPD3Z
qkZEe/T1IY0h/NbhssVrGnlsixZQB/t6r1tCY8uFA+72YhfZVPwsVUfRQO+Mo4n9YA25Pc5R1wqi
rGCa/PTVfECoonaUIjyWBybbc1MvenfITCIFjr10qAac+FtdsHCKcDphrtgXIJhLBPc22ncenC6W
iHWeIMRzkugRlAlIDzl6KxmNN9KeHvK8pylsRdgXBN08Ht+D26+MipRnFVhHo8E904/FvnZ1i9UJ
Pwr2vXW/3KRC++mG3zj5cbZj3oriXZCL6uHBiUk3Gro4X3WmQU0zyWiDT80BP0cHhGZFzRgGEHc3
nKvgRx6ReDHXCjwVJLYNPaG7uMshGpl4HNV4PxdW/kFfPK1CsUJmUR5nBrTfMPt86+zWpUnQUByZ
1ckYGaPn5cGfHWqgOt05vp6vU1JMK9dQJ26iD+jHHnORxDpOuQCQYckrY8hCWCAVj4ZePgdmtPWO
wZzZe3Y7NOqa8jVrRji3RXkVgce8qsjfqWOQMVTzw7ZRAud5ZW29GJcpfMk1GzcXd5ZQJy3jyynM
9H4S093o71DPgUSu650b1+CXh5BF4lWyR7jINlEJtC0z4eYVBiOhVvfr2urItyntp0oPd1PRPFUg
O4nEcL915UiAxUyCgE8SlWwvRUhJAhv2EgnfCUzajdHUnIEBP0IbXrvc/mQ6uFex0wOXdyp/DXdo
YzfNN79z4cdOag02zwT2wtIIQRwcpQTa3uL3chpEa8rM+6MZnIuxfWBOgM7dwKVJ3/9uNm/aGj6b
baJ4qlodXNjwPfuYw+lKtZ+N+ow+0N70Y0/JpQmfdtzqyhdleOlkw11n9vQ+C/qRTN7hKI6tvs8a
cAs5vOrFEEVTOo+I2IhLuim//mPXM16vEQdJVTBYSsfhgpD4kiW2tB4DyYyqCwyibZpYMpEZSDeY
i3zd2QX4I81mfu+S1FPMWpBVxosCj4b8jtIpbodfLy4wYTyVBNw4HdZAtbw0eMfULKx9kxtL0EX3
jNIPamiu5BFkEMViC8S3HZroNLiPbRQyJzDS+QV17iaxOrU3Ez0ey7FGgWYVZP2K+vj5YuBk+/Un
liuXrYMN0XT5b4DznLEChiTj+tiGilbm8ie/HRiimgMo9QJMvN1M1TGgLXUcPt/h719bXYa5I/CY
uGawpU9Ohz2oL1sQRosxDqI8RrKI/QNhAi2wOJgC32QCmJWW0BSX/uHzd0KhhH38+6+P6L41ma/3
ceYOuMEbOLnQ1DEXzcY9DsHh2LwwaCYPZ/n7z28aRxRvozRQFlg+D+i2MbwV8g0Au7mzckv2H4ES
JRa3mjF6DuKrtulG1P1EilOIQ94CyJhXWBHziIsxBwO/mnLKCq4A3HtieUmaLD3OV97ypjIbevXF
THp2VPrRQf8/7s5bSXZk2bK/MvZ0XAMnwiiJ5Lw4UWAni4CTABBgXz8L2e9av9tmI4w6Qmefqsqi
CUR4uO+9dgBThHbQ9q8Pzud3XkgGhcMN/nrFDOxu02sNyHttzm/CsPthmI/Y94eErWI50LZa6LO9
boylgK2fEARonRM7R4NatWCIG/qWEFZIAZgfUqVBMsO4HNdgMi3zdtT38Uz/7BVX/0itqd25UA/Q
clt7zLh/hC2UlVFw/bZtvpazh/P+QD97qUmHUrkXZK9mAbDasv3vD97/lc1v1nCyfLsFRFNIhp6R
MrKJz701pxteIVsyysH4rc0dHD0iBgeIsm1Ay5naD/a4D1bAL3hACKAQ0XSZReGpIxfA76V06m9Y
8u6p6x8y95AG6isEfqaZQUeXV32dONcukKxe9cF4w8T9anVx47cBYLvcfgwIWBqnAe6BLnfUxD9l
SN38GVqSOBbGoZgF8TsUxcVR+gcUmK8NcFDkOi+DTQXidH/UjoyMSRPkWIqbY5p/EF8+DLXNYbNS
Bx/N0i7HWwgZjTWpp2Wu6waIuRYBO6UZ6Z4Noz64i3tWJeyoznhMo4lD3fyuvx8a+lEMHWS0K2DG
39+fOYJ40IQz+/yxfzw1zuaL7/4l7x9WZeusIP+9/eN5nTdbTO/vvD9vaghXVIV5KtOcqVBB6C1o
wQyyrforrP5kZqhdhBe/BwzxljXdprwalReHCmDhwKXcdzW+X2x2SeAeaqkgO83U0xDkNmEDxYPS
uJegxkhUw25vBCmyfcgLksNQjrvg0TTmSZilQPMitd4gR9oyZryyy2ijiwVj47ZynrjlNPUXcnt7
IbozBoS3ssr6pLF4HG1nb/ZxtnTTaDl6XfJo5GVCRU9xU5Rg2+whOQxNPpytiNuqnnt3YVbMuOb2
JpB5Yo90sAMTAp2U+lYpxTPHfoeaDgSbZbLctepaR6O8zONiWtlSe4ImO2xNGVJ0B+zFLjUGFvMZ
Snk2ag/Ggmiuw5RtRKO2+yjQd7UVkTbjevUmwWwPhBt5dYTiOkJkvqETyVm/1X4dZ+AeNWfnD5Ok
xEjeq6GkRWPib2bPH/s3VXO7PZbTP2QGkH5q219N5p4cuwEvml0Bg3+bVqEe1EhZhuGxYit/6VN9
o6aNtcPN7Pcqxe/YbFrL7eA8RC957ZLtUzKo0/LxG1Dqq9CNcC3mQUBTOmfujpfYi9AbaGG7yAlv
d9voljT9O6s9v2K5Mw2ds0QUPZvecHWIqJPM+6dswBmacp+1fbXuStEzc5nkBsnXj/LNOas/Jq79
rNkhWJw4dJZ4J55xnLR7y4QMo7QZCcmh81uVfbBpplNQkA7OpG3PHBNKE7pgaHdWOj2ZHFZyS9fw
Ab8ZtvnlFEXIrcvsg7nauJq10C3T2MHh54EbOWupqtiXDJFkF1SbuM6vtHqpcjmcG9GqJwxXNhLQ
4lSuLWVGo5hkR6jxVQFL4RjRtQ/hhSIGsDIOlL1JHEIQhIQueILWNcETiroCastJcyVS+zBW9mUy
GF6lKEl0iyBYRx+eQ40hcFFH34ox6XQXlEMhGoRJ8jTkw4eZUq5GRn9NS+ehtulVtNaj2gOjzLr3
IopOjjVsE3r2VoLNNRnzT9dBfzZ1xNXjguaKLY9lUfzh1U9xh4QPdhZ9UWuRgFpEO31Mjyz0KnOl
b7spj9ImCFwzfyQjeRZoshkRtDVWz+xEXgl2qWF6NIQV2vrRycdb3ri/FULzCiGBV9cqd6d2hXuI
BubWafan/tzKBh/gvFBOovwaVWA1Q/QDtZbmWWD1fjgk5yg3PtJpbgXozCya7nX09IEzUYJYAIRQ
TZroKAxngcD9g+syXiUqREYK7vMYqq+ta0fLBJ0wfXgwIvPXQS9SU9SDMBqH9GC49ZOGt5apKhZg
V8l9C2odNuR+lgE61Hqq74EaZ3aLXyDTyfx1DIb0/OBpA85ENfvnRLQ4SaeCUb84RLL9ILahYPT/
FrtpupJsq7mGI9fpAu9Qg+pKiVptFesSDYbYQDaiDSroUaAh14reW/bacDY6my4YdtVRppuuFkd7
YLDB4foShTq7+gUmySIyxUtNk9cOrWMLRIhMHdYs3cLWGEQ7lbBDm5kUrTXzq1eR4eiJWI6uBso/
lNS+qnx2m+Sxb+AQ0XkdiHRMZMkERKH1i5OH1YoLMNEoYPnFtkrtbrlLZ53wLumbB2kQzOyR0Wij
E2W+SVT1dQxZenJiWPHdSigtimwvMg32ZWhtyZTgwAAjJ+9faTAZjvqL+LmQHhMCYERlOT51AHmq
vqIc07I9sTUAiBmAAAjcdBb6R40GlhZ/IQxJM+PBSLGoOK130yyQoXFHhlTUG+smVlHUWIDmiriB
QF6icm2QkvwJ0dJBdwk+px7GlMbPkXFXRsrVIvE+VScENcwrpXGjNXGYLHxKZlB9te3wZtLXSSoy
C8rxp5LI0Go7YHblWBulbQhmtl+YWtBEk3SQ46z/aUvBnqm5D2ocbqT4CNRg8DllndVcOSXa9OXG
3utAgBa4NQpxYxW01kTRULwqNbtt6VVfIdDzjtqPjacW684NtHVDY98fPY6nZvPOMAlybuJWW6wK
2Ly6Dl2brlI9DONO17vvoOX8ksrpWtvg9YMIBDeyGZrlxa9KW5TNtXsI64CbEjXBmIg1x+TnqflS
YmxHMq25Wtr2oHXQyZjc0z/Kn/JawzgmELWVUYYFndyCJCdJM3TiU+zVb2GhNaBpVO8S0k1dMEu+
AWjotrifYpDjZb6LWEtMhUEEwgQik3G6LSeFv2cSaBNqUFqgk24cy4k+q+pgZ+8i9ezNMnq1mrFb
FoRK23wS45PRpSj1SuQVGmo8K2gT5hT2it8S3c/cXpKO/RVQ1BzERCJk2eMVkYRaTTIUW4OD2MpJ
4wi6TggNt0K+XtqcL1VV1Rg/N7/pTIX1kD3FKVzKSNcrmN08f6qRVuFqJ+6qdU3IqRVofc17hjda
QdtLaaGYTbeh3IwxbUsa0G0aHwprfBDM846e2TpHOxako7tUjZqwyiOwbpIZNP3k6dkt7JwJcGvR
7gZmYj0E86OcH9wyJs9d4+XFuwceYvadjAPZJAMtcrWaikNscEBM07mzhFpyX2fSW882zDHLwYgJ
52InqOfuD66cKGbzZS4sb5NazriPGwNNEG390O5J6JNsoppJFESfEimusJWc7w/aiHJP8VCam9PV
ZXAP7KCfXYmIPmfg3DHIIC5n9oCzMAGa3KH61UVpHgc2Q78KZA3obiBYEHTwE7Vq9+TsqkiF7mDB
P8xUSz/YcNwWQcv0q8v7+rnVhnyNK4IqMUlIn0245MLWwn9evoQSKur9DTvUxrU2z/BL8BydafUm
twGSAlNH0Z0CPTpHU8S+alPNVCqudq/lzwOuxzxGXfHTmEAGjZkJmk04q7Q63tpM6HxbgEtSI8Q/
TmCcPWdANicDZWWn2CLg1JHi7fSEZfU6qUk6x702mYAWdTV+fuiQKE5avlrHYHgqmfKPKj2X1jsP
7qY3qvGJr7LUE/I92dQvaULYg9lpJTI8SPV2b/M1NwGA+GM4ssU1eoqYUVcqXuRBwZknOTJEJNeM
UiUyztgpHhajiHIiS7TkIIeODcveJp54bCdAvCm0omj2WWKiY4gxKaehtuTSjajdbYnyDnkM1O+K
291p8boPCXgiV0CyDFetYGeKGz7ZUMO1zZ9sU9k04pWKvmLTtO6y71BfIB7ARGnugxhBZWM01IrO
PszMa9klO43GHxWU0uBeenWJuVjcDb2yMmNfDQnymTj59YbEn8cGujJJ6NHMcNxhPziFg3BOUTJk
JKDVl2oi67nJC2IN64+0U749szfRkoKxCGd5SwlUoCENiN9jBt4E6SErMB9TBIKsGFhhJnkzx/E8
dcVTWXQpM88hgNdKZFNEDWeUbJsFppbYUVZWTYaTmxOyknXmbxoQe9/SzUPiNJydJDjM/00Wu2/i
9H4gPPEWIRJjrBnVfXZwA/25GuPx4vZgzDrWfwNA4TBGH0pWPpaNArk2DBCypCi8RiBaMWWKyewM
Zj9LtVmaACZcejAjUWxmK81l54a3LCFOxzNGWgNwrE5J/AWCz9tx2KeBajckrNdjRWgXMsw4wFKs
2OAOC0IanBpLNmBELaxTsrY5HsdGAkshmEPZApUZmf2GSya5QqN+F5DQtEhKkHwc2KY+OXpgCVbk
oIDTkbNl2hswHPcLW2vLbZgaIdVMG22NgZN1kqvYIe+BXH2wN2z4LJ2atY+Gpm8T8ztIvYgaHMX1
wGj1ECTRVVqdsguYSbehBm4yLvApRdqhSQZ3WbohAqysI2+SHuF8jasradAanrxUHMYWDFfBhgHl
ZxfJqgb8peyggjPs6aYHEOnXSMApKTwIGMw74mNhQY5KB+fCfviiDtUHtxBQAwWtpzvV3s7RiL0t
6eTpevmqM4Xa2LK9FUkCOcmKH1EVz26T4TgmhJJIQHoxlqpFU/Sv9RzsaveoTph5DDbNWTuEjVS2
RColTEim6VN0taStaB0bFfuAWXGi0iX3N1PkACtlsuf6iunlVVcLONQgJOYfp8J9TiKfnJDShA9F
1Zn4x60D9ErfQrTMVILMIBQRUOhdHCYQ0nj6TZs0mDSpSw+dicQqJjsm8Nrb3Rp//4vlRdut0vhC
DFgTNNhCp5fK2qoqXbvKdQ7EuqCLrGGdlQS6LDINgl9KZYXCHPcnChH6wDQpXDM5Np710MmRimm2
UNzNfmpPNJXNBU48F7R6x7KmrYWi/1yZpP3yrLqtUWh6eFrBFCD2LqhBuogkDqgAHi86gShWixBB
dzdOTzIVNgyqgsQ9awZJ0Z4wF8IskpOjMjcRNsKR1CVyBXHcqfQag88FL9CK9d2aqYbKLRzzZ876
zMymaMvs5ZBqKcUmbpoyvUV9qG41m2ZwM2kwJuNbYSJiRdIS/eW11zpz3fcMcMnpAwbCHVDFqKts
ovM20YrVIQJFD0oAAzgmTWR6imnhWfg0qh6bN7LRVTmS7xcw4HQLzHOh85HRjPM5YT4nJl8yM6rO
D0Wwywz+4uii9jlGq0WDA1baaGbj7NkUA986xWpMz2RrVt1VGlRcWcOnRwFqyaCGVeIFhMzOz3Rm
2ul9SU0tAbHKDD6SLngO25GVjhkS8jVOu+Dkl72n/Bpd5/m5AILeTUxoUgzUNdYQdFb+hMRIEfo3
6+lsYUuvWkUvTu9JSgO4iShLwLyNkEL0RMzGSXeMAZk6GutRqpImFFFRqxU2XZ11PmJ+jJyRe8G6
KL3Ji6Rbj4RhBCM/ldsoYH3wlFfJ+NFKzmJ2xdRHiXmxTYKQojGhMFJQmTXNcv7LMIwE3eZS3DWD
EvsDCg8anBsHcaFByudSgt6/7ycTGQvQuXdjcu106yuqODpUHp9yb98R6cKBMLoN1JJD0b1HE6+d
VioEqc8hHgUilJiX76wnF1MzoPxWQ35IvETb1hgIGtkO6zzikOvqlPNu1isvdtSSiEPYoVDV89TY
c6KIbE8lM/ecmenOga+8m2tgO+vFNTNYNOPR/JBhb147ykh1IHnI8iC1G3p3Tdt5wkMEWYP2oe8H
Ioal/dGEdXa4Pyid/IwiJdyPSmWtCF46ErmpBnPoR7fUOIQcisl5i3oF+aw16qdxAGQYTDjBWUcf
GbZ3m0lXHyurtdesJdbBkMEBMQr10ECOBkf8rXDFp5dpwD0b7SGSXKLtqKx6m01yvqjUGesQSfNd
cRgmJu3896O9trdGnGlmsJ9MmqD8lscBMKPeepv5zD8OwKYQOKm71oWDnHkbmvz2Ai0CgzsgxFmv
1rsxxfF0l91qsjN8TYeOIHn1KAy6hUeZ0M8nNb3WwxXsOZyLjP64EcNdqcbvSYcSNCVTakn9+GCl
1dkZQixlwCJx9zTQOmcLENcScNySSgaJA0VTZqdPZmuRxDP84LBzl7aBAFvjtL5w0A7xs1UjYQcC
dqH92lYu+e055VKIuqdoxGtNZeyLgTXovhDRXimBK0DKrBq24yBT4GEat6mYT6PS4ewfx5dWcPc7
zCWY3VPcioUYCGlFGbHLHab+dNa6lZNfchVkCaR+sVWhRFApohfRTRQdZAXw3ViNZdO9aQqGa/jK
1L8e/W+Oh6BW/Tar97heUNt2bKr3v5Ntvys92jQT/iYRaPiO55WzmgaIcFRbah++TBSCS0pX9noY
KBpkuZgh+jriEkCYov2MYzQsuSeXSmnixpKIJcjJoGgdaGTiqqOjwL0aqxb2xCKhZ8CCpWssNSly
n7btJFUPQwdS96Tr7CAdO8u4iva1E91m83/bZLe84GpCSIvYm+RiwgWwnbvdU6i1ryOXFR4lSCr/
fQmqNUPvBM83pMdnbdmlrFjpyPpI4Hshzqk3sj+6u1iL3nHRQ/HsMaJBhaAs4Ull62zGnHQ0HRKr
T2/tR8XATrfMXao1S35wzqeRNdnuT7SuR4BVpefHKD+tEJEJ+gCSEmh7+y5WFy1/5Bx/VkIMgo6G
YG5er8BqdYgi0OyzPjcjB76Up5s1JR8GEVqVOqC2ZjzdW+rYSIxFzikemQTxe3YyLhXTPjpzn5Kl
fVoH1Uy5SMkVc+QpZpGBlH9rNQm0PuC3qUizIsiXWf+0zYOGfHTa5+T28jr+tSbKfq9oab/2+uQG
8jDyhYFZJtNIVumMQ0YsWmv1HpBV7nbSWTmTRGfBFGqR07d967pI4BYpw3XmhCPkMDRDPWjo0pA/
MQ2drRgs9QrJ8WcYnkKv1D9pVKB4LqbpGJt2srWMqfZDzOpLhQZVqarZvhQleWu6PBlDt8s7Dn+e
Zuqnjhonz4hJ7cox2Hi2x30SQEgpkG+i7edyrkAeQP/L+ILgCOO6Ecx3i5tVaAA8Mu7H+QqpNfnV
euOLrhcnmALnvgQHEtRwkTG979Ta3NH75pAjNcZ69Jn7+eqxVKCCI1WiOq8EgwcmLWBRMUi35Jbi
jiMO9nOSZM5m+JxtM32b10PuE1QHzqqK4lvkBM9lKh6KyXxvxwg8m72NekJQ8LJJQHWWj2im4yV1
ngTltdHTITTiubOfUe6a800kBr5RU9LYm6zZCplXZKkR2YDiZ5FC8wTCQpNnGmm+qazIXlYTDOZs
7xs23EtD1Q+Y5pJFGFrZMmHgIZNDd9Br91ap7i41PdyB+i7SCEOr2uoraFyuWS4uVVrPg8uc3Mx9
/MyFl5MRAJjXJn0ORPQMc+y4tE0GKWx+yc3GTL0IJ28737t60kzrnB9nUNznoWW5q1UwYeSvn6VK
rSjncmIwgrUpcCu75SWouBnUArd0Q6vbCs1ziQ5vcf/J6w6XdmKPF+EqT7IjF6cbsL9RRVSTdwYy
OnMs2QgMB/tm67HIga40B+csUi7/O4jqfruECRh2szgpaKfpLfL6hpgQpCQSzKpYlgLE8Rg2Xu35
3dwPw6KrjSXGElYH/LXLHPAHsVbklplnRWRz7rRTs4CpwW9MoNVmfr86IrWidHWXWYdUCMlQHQhe
SZOJ6Xgy+0Au799rfm7DAgceaVGGFcyc+bhTOaru6wZ3koxPOKLmLj2bDuEkKTGAZEfqtEMKhWmJ
zWJbSS4KF09TZte8eDl7mMyzm54b+zp1sY/NnCyii7eZQ0cxCGeBnc2vPXnJuBrzg+XCp4rms32u
TKe0tL6sipMKnHKk/bSgnajyNpmi2isqn9fOI+m45nA3Z7tmGZaBuzXXJXuUC2juFA7FigA/skk4
iucZJYLjekvSdmyGOxgylN54EjoxvcjbbHZx8uMSGicuiHgxb5tcHASR1dMGiwZ8UoH7LMW1UYjP
kldulaTeS4OxRouVh7gBoBTnHlNTU3JkhLwV1CYhoyLmF22aJ7OXrwRG8YPWzqHtjBEHBdu0S+5Z
EvXXBG/3MpviW69z05MKvZHexIktpawVuDgwINXbEIk/GssJScnk0TKer8f+zkcqO5Of9ve+duOl
o9GgoWAfym1HXgF1Iy/ZYBhPrqiSszOaP1l+A2M2vDMGVUfniIsOIX6Gphcn885I43EvtJq0vsD0
lpaTwPGs4/SS0Hvws6SiCWM7oItyeNtaSfoUTyj6iPAnphoYhZEH4b7TuIN2ZpKtem+YE+mjpVen
iHDGhhG/2sY+zcN+iaRnBas9OCkz0V13xmfXQBPFzY9bo2O0Av552zXNVeNnPCQOQrbRqndm3It1
PV4aOl4TuiU3CV69Qqt3FbYcdDj2pgtxDU4VPA2YEVpMxjo8mXrdGpI9NqQAwtxQ+m5UTOtBtFew
R5haxjR71AyUNyXLN0YassxMXSanhhO8TyzQslDU4jpwWnycEHBK9CR/IX3+v4UKwuvCcf9/hwoS
JRoXZdz8B1Pwr0/6N1PQ+RdYEgPvPsQMHZ7Kv4GC2r8sLGlAYlTseBqQtP/6X0WJReB//5epzx/i
/TNlhS9m/g0UNOx/efh5XT7F1u9f8f8FKGi52j+RB66mO5gg4frAEzRAQP0nqia2Y65hrYn2pnxp
So/eFugOZl8Mat9HsyZGN6czZscA5UHFm6uathdXrequzTT+tofqdxKtsrWiWtA7Q0YdBhx8Yu/K
NpvvCfvyNrJFJKFARa9MmKrA0ADlScVHAl+xK78C2HO1r9DonadBWMdJQW04WM7ErGxykT0Ce9U1
0LMWk29v0IEcCEbstkhY0eqR2cHUdmujIUg9e+/LSgBfhnXc6cchS9VVgaxP6xPEtojGscCM2Fdx
ehFCLVahSi5LzcRNgxK44ThHpyjJXt0xnA6qsWNkra8HYsFabuKCOND33mbIhpt4LIr6imLaHxH/
Hx2UlzkyK7LDmY4nBj3vEF1Tn0n92KqNcW0LNzhXEbCqgGxna6SnG1Jhpxj93tShhkoy4NlAOaVu
jAo/vrQM5PkxAk4nWbmEtJ/vD62t71whxhUnfX4G/hqZjo1fgopNybHwOyUxVjRGcPXP6TEwmx4h
hiRni+/X1NW0sbT+UNV1wULQrwQOvpVnW+XKqcKGsgJh+CAluYEqw9pi0rYIHn7qftypnoFvrVHW
jpuVG7hGF3NoRyTjNEqddLjWWecsEmhPAyoQUJMUa01ibqaUfYuEAG/PoYYJ/wqmBkVa1eD5RYyq
DMXBLFCtx0QBrCMbg57Rl5xevQtYc71G3DSpxLzl9JhXpkV7vcwJxG7Z4bMMUraV5G9xFF7cLOqW
7OgH+pvvaqAd0r4xHxS8uYxs2zm8IzCu9qxQLhz3k3KyXxeG4tMIrA6UzvFKlGCoQTfKveH1TAPs
KuPgozRs0FQWzNcZQhnLdoj1hYMdEAmCnf31wK9mjVH21MUZIQtzc6guyfChXtSLD/LYliVaG9/S
BTMgl4y3PkBLLNx468aEpBkRDKJClxCcO6asTkM8uKVDp+YwOqSpOIWq9ujYta9HU3thuL3QDD0+
pYTyNqGhrXT6CUy2+2fhjOEZG9FOSVMoAkbp3lJQyyRbHfPKbh7HBl0sthUkRM7SEPquE1ryg3jr
VATazYxK6BUBeG6l6LoLY9mrIjSKuoJIH8bWTFrIOvHBSwRLOvEh7cE9xdkDiXIJ/hwyJLpW+3Jz
dg/86L6aWsSX0PpXPI/wXeaDeLBj+loMEkLUPn6Ju8HvgwzVcU6DMO6mdDW1cs7GrFG02xZcUoxT
eRa5PjO79Rhiho/IUqXDgQWQ/VD/sur0uZRYtBAL8Nm1SpBF5XIYgNiMpzhFvuPu3CRC0CUm8Mca
xg5662AmyiswqDXxTIJsw9jDscw0rWRHDkfH2RA4TX7YShDOrcX5Ohhi3wYTsHBS5RLZ5OBVgCG6
kuHXVFeZrzT8iliLcWT3S1s3GFxq/U035k42noyckYhF9PSCdEi5sJXBJjhENGdY+2cjfxhEto9o
tJmWWfh9SiubxKncj9xbHX04pj2sf+wcuGOvfxekgqJOWJjXti0u+FN79BDifQQGhbu045AypeU6
NrVqEZQRZXRTgFIHvYWwZLpS5f+KsH/iLEGBDshclNR9oOzdYNjHhhwIoqiTHYL4WzZgEY3M9FZn
YgcdqWMw3f+SRBQv1bT8arOq9Yl6JQoX6SUJsiE4AgsyuyBVeYpxQHIW9cFGXsMSan0SaURQBk95
mP12ncFnmSO5BhpyvKmsrxxON8rckfOegV4xB7CmN89UiA/PguVY6/TzhvPYyLNdNS9xJj6LIb42
WQBtyVZCAhk4F1VTA8bdlZ85ScdQX+gLWvpIFAGRvp3tsFXpAeHcFK9D4dAxp7hEmowKCFYMeI+6
+i5+6EdfUegNe31Uz3ZLjZ8NxiHJ3ZPuDLsoBySH22qTRBY4F0Yjvl6p4cZRMRHYrvGmB9lnlnFS
5GT+XcXqrurHD1zm1Vp0xnuYoqZsRfwGHexMJ8faaO+V2qcrUUOHgb5CLzvmPEmPX11YdvMWl8kh
YHwOdX5CLIeXeWE009NUdL+kb4sALYwRBA8W7h/aTbiP9N9ywkZM/I27RVpaXhi+OHStJ0IWImdR
uu96hlW/dJgicq976yGiTidX+qJ6ZxcnuG/r5IUz+MI0X38TZ4w8Dz7BquV7LVq5gl7b+bDO/sRx
fOo0gnK0gLx71pYXpW6e9H62YyXtj2lBuqkToq8cZT144SW09oFAE14VrNyYnoNDpEzbvsBqo+tu
sM7oHZFZy8e4P6o073YpmpZF/Bs31h9TYr+LYvNF6C0qnrJZ5V6n75qcUCv4Xqr5OIZII/EaU12M
EGKU+Imlx52ZlI0tUvhb8arNZnPY9DI6pU7xAEV7tC/M0f9YSveKyx2ogPnjsgOB+UrpbmIZzcHE
6eOH6KFHVOlYLxVd29FuoMmA0owyotzJ5M2Jk5nnxa5WYNRbjo7+wSmuOvPj0es3Rlp4bBwEBh7h
Aw70wCi/cfmS/ynHF5MbY9kLvw3zb27VaadEPXuxKeHXUHvlYAoygWelhpU3MH+hWjoAAmSkygC9
p6PtCUD3MgYcFNjqO3b8R3KuMElU5pcYHiBC2svJRr0rc8ukh+hCK7Oig3QI/phs51hJNCkWArLo
Mk4mmHFO1OwbLF2J9iNzttLKBmVHd0aLVlUcsfBIx2eyd9O97NKCfSIY+UYP8zNsXoeOZO1Y2yBs
5/DMJSvd5yDdEoz30mWjvZIcGgvOUwUCdy70dUr9MWGLcmrCDfv6zzTO4tPhynDqURPhiTySb13Y
u0aMe73V9u6YgLCo3rQR2L3NJaYKZVwIZcvVuK7UKdp0qkFPnTr9EBfurZC/LWfsTdnASEfXkKMp
Lb+GYD+mXySjbqLULZda6Lw3BRlfofUN6FCnq+r8xNm56jvl1E5duMBgRGSl5X2gzgyWqF+5eVLW
PoZ2vQV5DCzCFa0AdvnA+YyL6lAY5I5RIJzCyiKtKfVcoI10owGGXyJmHg2lHxesr3e3yYOLZ08P
Th2iQmlfUIrs3bmuVIWxL75NI7xaGpd1zGRTRFD23RhFfUOursNGmjAoAmCxA3e4LJkQgvZax/m7
UqVXxu2kFdM2cDHnjkuNHnmAN3bopwMxd09OQmdYC9WXVptzjnKWliFXnyWOTwH6OO2T2cPxNuWM
TSlOg607QChB3I1wlmyOyba02XK3IQloWutej7Up9XhVOQnA+Lapb2nwakXBeD7S3rJaIdK901bC
M7+GtNu0pv7ppe0pYUDoRO6jpU2oLZnPkeoN0nsCq2SYu65CxNmU7nZKn/QUo4RhW89aXVQosFp4
/M1JbxJwKRkvP/bZbWEWuzploYMCMq5j0oVtg30wr5J+1ajoE5Im3HDJxIugmDcZFU+EVGyxj8Rs
jLj/03Klh6OFRmIyf9gN6Tb99ZH727EQEUhymmL3Z98f7h/Q+durONz5an8/3D/y95uOHq0DbYy3
/3j///j29yfff7B/PCdNkwP+yGKTyqLVMEzyjdhhmdve/8m6j9fi728lLG3rGj0jUoITrVI+lU5a
YaPkV7o/aB4mkr/fvP+LeK3/+T5ZG1iPVXSZAdQW6f7J79/j/izzP5/61/vMvUqdyjGZGJ/GJLFI
zg9TLvFhxwF98EAF03N/5/059werxlBC1kHug/EtI3pL//j8v9/sUsJR0MvTMM+oI2iE/fsbaaWd
bgR/oXsg72ARaRsJ5FDanCN0fx9uhtTvMxws6RBjfCR/Cv0H2bXRHIoU5QNetfs/pRJeixaVFrzj
Pjoqp8Y8s1tN1onzRJK84DSzfYrSYMVOvZ9NoR/9g/GE0uKCcaz3uwOVCzK/l3xTBH71Nr1RkTI8
K79QwK7IKaaS3sfPGh1kM39yj7ZCeM3e4RTko7X/SS7eOaBN+IbOuHIesmf3ajAW+gKFhke8Ho80
X3OflD0VP86y6tfyh/uXs4rEZFL6+SfYDFyxuAKdbfynZ+HJVypKik1OSBTpmfmm/cI5M6PQR1gs
y7L7xBZOKErE1rI0bs0pYGrmNxuUaWvctv0asSbxoIvgtXpODx3gk2jZQ42ZPaVL5QnsnmRLO2Ub
t11rz6a5jwhj0oaluQINd85D/5pd3OvEaoHYc9PKtarhJ+EwG13yffkYtuvyEfVYnR15BCUUlRhS
kUBDAWIoDI/PHZGrnHjUHPqVi+anc9m5yCfiy3TDjnOPvY83+QZ8PXwUHKIcWXufLblAbsM62roc
MLeGzliQsk7iDGVX981nfCbm8wAm4UX5cyWstQ2WKCXofR2yp/yTBTq7xgttW/rZU/EkHoB8LEgT
zxYczcIteecUuQtSjf5463fHu6CuAzIRYF1Xgn22zuUSlCGK/ZhUDoIWMCbRt+SIuWT2nPxB6bSt
V+O7ealWXxxMw6N3avvl+F5g4PpEkXQMacQ/vA2+fmHydyRIBQMYCoYFwjqOh/Dh/KtgMLd1l9fU
x7E5a1rmxxLWr29eg293hz9/SQT4R/Ds7qxwsbGv8cne2d/Fjf/3XGv1m73LbvGLBjPgW5Hr9s3E
jfR/uDqr5da5NExfkarEcCq0DHEcB32iCm0xW3j18yjdM101VX/vjgO2tLTggxcyO3qMPcyfbMIv
BkDZWUga3RJHjvZbg8b9FR+rNyACj5yK6LDrIZ0GuyYZddNb9PFtvZiP5iNI381w2ZvVMIr3Vu3i
nSNrjxSRDODSftK4hR2o4FPgeXj1S/ub3+6C44u5q7i3+uEcP71rwLTcrnAOBvy+MzqrRd262k6f
IQDbqEWBZTZlF5K5A2MrkJ7Q+YWletQefpWnp3QMBef33njdV3PH+9DNzqmHz60hOcPLc+aC75EO
qLOS0rLwLnMSFB80HErWUuVQzeknByMgGgSt8Av054zc/bE50yCmqfEyIcB8SNlxgvWQzoxUfSrc
GSqRH9YvqFXFN5xK/+93KWj48b40PQCJS/U01KwAiu6ZCw7MRpsa6b4X3jc7t0H7i24Nc9m571J4
lJM7O81rfyRDka1XNaDOQq3HWb+ZbN+n7Dj7nYv6omanD8OpO9+vd4UtZDmbp1lljr+mO8xoncT/
VcNuRzuisNz07href2bKb+4ElkPLgu764nZv33nQ7bCweKbmw/kNiqTPuJSS1jiKUW5+Eh4iF8U4
SvVU7bblzMNklh1gZMf7bTD731Dix9MLTmYoBFXnpjpFcWhQ49jH5UHca98CRAMnD9cLWPNoN6Dy
p+/mNkwfkkeUhizDqU+gYW8USeAnvGEiZOOWdUu9fI+fcLonz6kvBEyMXB2A6RvLiz+1NkoORCme
eIL2nByQHfQRmCofbnXzKF+GfxU6b8sZlbbBWVsonI6O7JHFqNFFbj/7h/QJK7aB1etO3U3+AYYl
Sq9EupSy2tFLA+qTqytBk2MhN3owr0cBxJP6Of5odLLvp/buq4Dy7BtIkdUx/6XiOVPsL9A8Oj5m
rvCgwc9/idz5rQX5mfId+gZaFa6GTSUKOsE5objpsCbK3zoAnERspXxNv5UWrjKCAB5bGEBuuz0x
WeqAUfHiPd3v5SV5Hy5TMBpnRmc9IPrt5Oj3fZmusdI/c+TKgQyECzLvz0xPlqM6ftQniUfUO9k7
LYpKC/DDoua1ZxWiIz7jYXBkjcC5rp4grAbDC23paq+aRyQnMUqnXgOgNYFSQuvMgbsNAZdHP/1m
LuHVdmJcwVhoJ45AqBWHwo3ZHCZQIbeOfVjjJWPQBvEl5aD356+FSBUP38al/MMG7WzPnlJN/Vnu
QebvQEiKP2CJ6ffpp8Qfd1C9SqdB4Gt4LYMRyFXupYR4mfxE4bJ4voFyqD/jS3FFyOr8xCWKv/BM
7Gm7aZQEAfuHabJjvUG1shHf8afYXR/uO3ruf/+Lp3D9QuviEHt+/zKLCIHaq0ud9QEPaCe6VI/1
CxhosGXqLppsRqLCiQ9FNARq9KD4FofBNn9X9awR7AaZzxXgw415LwF4XzsioG8bfnwmBFtH66X8
5WRgG3kDPCAJDuc5sLXmzDzneIv2rS16+IHvttbZj/lPR+kWM/KOMwrInt2zVtqAA8rnJOUGkai5
SF+Vj7Z17klf8m+5B9jAsv82kAmRAcraIxZp2fVu+TRw032I2mPl+1AftB75F3uvtwGEUztzIlrq
xkNG+0uM7eiyhumvNuhO1jcehLNm6xiJr8mzhZsgc+Ahfybx/rq/IS6zb38TbBHY2ZRDe0Ohy2Hz
ZM8AHCE72pdxmFbQjLaPfO+nvm9ClsF7/BndhIMStofYB/vFCDqjzxG7r/tH5CSpyheP8md8wFxt
pgKCiIT3tzG5bE7ubPgAAovXx7tt2hTogLdinPXAw+lfTClgCJ3F2x4ilGvuN3Oft2naBvAjBLtB
j9eG0sTuiPMaEEtMDT/pI67sdTFj04N9d1n55mNzwLXYIWkQJIoVhENrfcN9kYBn82BEyaB8VMfi
oHJ+CUipFq4eHSEb4wcklTtjuBpm0EzXhNJvCiQe4GvMo8XOQlMP0M6lJ6BXzm9gorG4O7higObG
Ubhalr2gvVd6dNYlH4G6XsFF0B5u3TnxM+ux2RlegBIxTnZIP9u6wyx/AlCKRIQH2fUcTee4/SoM
p/xuhecOBaT5RyGblBXrJGD9Ku6xHBYAYhnxozQgjtCWnvCarfWD7jCXy535GWc9xpBzIOzuxmdh
MjmGsHHvwImi9VltCk+kMW9zXFGmmo0rJU4tAuprq16Ov1/1LT93sJRQDSJNbMFpoqk2RSdEX8eb
inkeCyjes+1Iu8KvzhnCADvli72N84RAWjJKMBg2y3/gyZWXyuTZ+oQr7UvO8TtTGAsJVFl4Z3ae
BFbRfvhtnfYFgqrkNBto3yUEJaBuRjaPp151tadWP1KPr7T9ohBBet/rYYxox9imaiOaJGnB2DvQ
x1b5BVQhkXWO+AsR9726wO/sne66NrvGV3/VXwGZa0f/nQLFJIz4aM6sc+MNX5FQRAQ0pGIimw58
aor+VFfs8kmiAz85CTqyEwphe0oleUcFGoq1OyMuvLBXOJAQU3YxVvxkC45+xaWUeEeeDkBIZCpB
4CQqFJ1gsM97xGcoqawFvuK+8BRlDzF8p1N+M94j1TXVh3n0Gb7xR5Dc/4wHex+GsEPuqVxzwJnQ
1CGjXZwFEg9g32FzJXSh/ChOIeBP2n/g45TtWXos/yF/zfdZ5rOegc3TeOLsfVannYbEEM6Gjn5a
9iJgNK9Zj3X+OB9qOv7bE7vDey8OifgrqEeUsMrKvSECJ4A5JiySvSjA0RSNBs7ndzxeh4fucXmp
Jw8tUbF+GgH85cGAwN7gii99uhPuNPxxmCRICxX9pPTXRXiN5g9QfgCA2VyKzC5vd9EmIny7U2Em
BE9sFMtkvEtnpEZ8w0KXxyPAWIJ4OBOgrgecLJnz2plCo7EfOAVQTA8yl8Z5e4JPxOGfu/VLcRXy
Z5o6+6W1zSnUvnpOgumxwL6B/gHzB1S5S2Im7RAN6MqLnuznBm3s5yLzK3aD2qncmaYbaC12MxCC
6Ez19VeHqa5YHJBEKpTHQToTznA+3ps9m930a/5Os9tTku3cDJUkI8CKIIcmVNTPSUxrS/AhqLWR
gw4C2OnhTJM2HqHJsbc5U20rHWj0PWJyRnlAwrrM3Hn4R54wsc9eqYWoqDtXNrKamyaNBlKV4rdb
IU3TBAVa95a3CMeqJ5L3egPR4OC8Tb+dda7ohlkB7Zi8dLXvJnnKwgqtCl+X9k12RIBhC8I4R0DS
O/VyieGyJUfK0ZVF3nrMEY/YCJ/F8lTmsTuQkEDG1AE/ESPyX1ZcIDjkLzyA9YtoEN1mfZ/nnMtt
/ljmwTK4RUIvmXbJIWEfVD9N47ETsYJARNEGMNuoXxPivLb11QgO4Uj6y6kka84vMqkKMhXDTnzU
PJ3m11GNOcsJYucGaRdv+WWzASBCJRhaI8c0rWMRm610txAvCy+aj85CYu30xq7eUNcuk58I/5Nf
jiS8fAHSzeDdtz0Hv3el2cfUQjiKCJjY69biAqh7fOZ44Hyy72fWjblXaGH7Z/A4xK8t9XCfuON+
LXfUrxwgqQ/xZ/55P96asLZvzY+ym9++VzKxD0tw7j8NeBjyNJLS9DNlY1pOPIQ3g5iGKfpKWQD8
1yO57C49lZesQZcB1RvMSez4U7hmAFCvyLhYn4o7nmfdy74JuwxH4Rgzjs+N3who1rKhmmH3Nb6x
l1Zue0mZe1gz2HMXoKe4MbhJubcolX+rc3nK99yQfb9qu614EHSTvx28VN2/MsFnuyHTy/fVuWp2
09P8M2xyMxTaRxsuANw2jWIEs7r1yv42MysbL6p9S6buYaKCRXvBZXdlQKlK8Ar1FDVMzWNOP/cx
cdvptB0k85W1xSeRuQftC9tYfRkCFhxyiWdQ7yZ71rG6snhZkYVPr5x6AXv6zB5ky4RP0y5xIAvP
ITrE2TbLlt/Ua35Kzn+X6ANMXrlvgRT51KL+iS/SheXOpwDTGx/v7pD/4FJa/qaX8mIcUPb1CO/0
09/1oLKWfYveerR8jr36RJDf4E14joZzlX3A3OoRUIbZjaIT1gqumT3UlBAIi7eG6fCiEFBZb9k7
Obnhg3zSdvIvBSbhC+Xx8tto3OEie0Q6bJCVb7JnUladHzeO3JlMVXojvEST8kNBxo5ygX+GUvy9
CUWdNy6UbVJ5Sv2q9ZBeBgAlpzSkHOmbwhGiVMSiFKvp6BcRiQtQTNOvYdFjT3oDFN/4rJqY/Q+O
z4mgSbOef43Rjz35ZZ58kvZR8aBKmh91ILlQS2r4PnSIPSU/d/o5Lf+hc/bGh9/BxTKjOY7bDRaS
3b3Ndzr2xGcBmamterBCun6MDXt4mh6KxJdD/FZsollVeayjnfihU/vQH03W1y8TKIwC7gGMX+qw
ZQ2OvIajm392x062m2ctCYTvqAGpAZ4VALMX+xZEABJeJ6Ly0rrxUa/8t/ZbC6bj9JwcorfuZeLA
JOmc7KkHR2snF7iRzrUz3nBPl2rnc95n4Os4dUrfrRcXWmHuVk6Ruxz2LXTIz+jfeK0tJJFCqdlR
5srT64QRi+6yEmv9OQW5d6dqf2zG9+mT84yPuZWBRix0/3hr/qE5DGmWzSr2VOFf09NUdfJbcX2u
AW4d+wvRyHDTOa5rR5YPOIjzl1W9A3FBmfFOHEt1oP9doC3ieGFPmruOtvirHALridj8gKAU+eV9
dQdqmPIH9sY+D1LMH+KHZUKs3l/kAxbJ2XoEKiL7JBMcz9WVWKC8yUvwbNANY6YiorYldARh2z6N
ng51kK3Y8Zt1QeEXbn9a8oDvgpEVmENzCO1k7U/iSq3Zg9qUYweyK42XJvIgZ2xOOm/UfBsDNIw9
E4ea/aF8Ne/nuXviqZ9EGsDDIUekqjpbHZFA8VVzELTU4DLIYA2/bRzF5X0Tl9QR/jlGla+tX/xH
RcYCgrP934MSHUpFQ5P0xTIuc3/QtzhUTx9HW9k19e45B98Mkrh0R+HAZwCwG4LoX3Vm1n9TG7HU
YN71Y2ii6YKUFXU9cvytPoKO5y7C0YKNNXJ5o/7JiA4gkBWyK4DNH9TpCOERkXsj4iVbomDZ7IXI
CRnoTYPsJcKQKHLub/c3/m+ruO20N+uprZ5qKs5ocOsfA3YD1BqY93eClWCUHLK3t5HtZ208wjB2
jTOZhll9olNhc1SZQC3RJy1O7Kh8DOVrsjYWc8KuTvib+t0u87HnSDXXml55sy+SS+yOgfAMZ6iB
W0FXPuCZV5Jt2vOb8MAxVLtsqjqIExo/BFGNJ8e7kqpNIOcPABO70Z9324DcuCIksA3IMiS62ZZF
cyKCDkOCNje9vx2wPLHdXsnVm2tJVqNnD/MXozW+EWuxrQFfzexkm31sesSl0Qf6zt+kLsTF1HLZ
IFOfbcnYydmBxOLwW0DE+0jVKyEmUnbQO/qe/uMXu9v8XkoBCgvwoKmjTDSdTs1CokxRg6WFFZuN
hyhKMgvVmJ3EKf0GV3H+woxDcJSG0gwyAXkQktrbcwpWJBDhjL6JEyvtAqTCQALkWaRNmXtCeu5N
T3hgkNPWyagVqogueMNpelE9sKitTVzts8iUr/sVLNmRgkdLtYYA1Pwgukeehy+p/pMKEVJI1KyI
EbBczF9jckVQHYiOgw7aSdl5ADVlw0L8V1g+EVWuO5TcVVCinhZRgyEsARkB22CkqvQ7aW9Ib28y
UvssfBeu1ETZMgIE+CkpcVk8IDUYp9+Ycs4/lUMRjjIdiRohGGS2s4ARBZiSkyLle5Kk6GOZTspb
dc49zrYPhk3M3iLiLPJvkwpN7lLuEsSv2TY/0lseh2wNXE35Mn/xTmwrGgk7IgkrYeq5AD31rJPU
glb3zfqofKnyQWaDuyVXHLLnbQbmrwh7kthEpyw/oxDBmxX9lV1LZmTILa7KbryWr3SSteXYOtMr
ll83fr9BgodJ/ZXHjnWdDyxkitUgwR7MExOcSpPJ4VM3VBQ9BoS9qyTEyj0S9S0dAbuB3LhpZxYt
JSR8XrXurVwCWm00Q8lf82d+l8IOxmdq7smaz3PnaYwazSWU6zw6FtSLU+MxIeJrPf5uGlwC9B1K
CWQSE8PUBbyVVYUxxVHtje4Mbk/WRy38u4OOWWBQA2jBU8WZ9VsFuT7eNbCy2WGUQ6m9CWz9XLMA
hwCz23hXdMGMcwuTJ90yD7ZsUmvAL0AkmJUVvV+P56DiFHxeQbq3HiJFAicBU+VKYILfmvLnR8/V
c628M18oEvOZejpPF4UFyFiMDfd7V174QHYyxqNhS5mf+SlSNb2GhahHNZGvSblqqMCOKj1ngNrV
Efl1p2Z5Jz/N/MOgDtMHf87nbOmKy0DfSc8rWzkwrNwR99UQ7qAUlruCsuOSJPr1tMD48Qq8Zuvn
GOMjZyEjznipAnxkP0MJa93CoMbmYgwTSAPFHvLihqdIifLG7OQ99fnCuRcJu1p8564Lio1t/krZ
nxdcPpX1+xaOaPxIpm7NTsnJR0otNRy4222SotTbLOGZca9kg3j0EjnyUDnnGVV0WQQKGjjMs+Lp
eANtaRBAde9wiPD3yUFJOlbkcvVcI4+IXYGpFGnscAh2XZH/D9qbVTrc0Xfig08Y650INJ6y/Qkl
TYka2uhTJ6FUifTHNmlNxGLfmSu8pOQqa9t7/+eT+QTrHnIJqC5R01DRAaI/jhyW3UAZZqJOHhfK
vUL1JJHlXecmZPj5eA7+6rqse4aVv6czvj1QBIJaj3vf7JUtn9th0iv4Xe9YRPyEX+FxTMGc0Bre
bpu7lXEpz50CViCuoeN2jZt+ETt54/J23Dl/xPUyCbaH1ADbdCuQbYgH2So5KHp/W/sGEsgx2pNs
xAVnD1EShRbHHFzcTm588HilSwAfIvX5XG6H/9b+yhvqlHm0Bx4PdeGcrFlVr4Z2ZlVoasiSL5XD
XQsHugKaiE4pYkcu+DceIm+2LQy0ilkMmju0NOuejYNK/mP6PFgWCJ/BL/LYuUNuU7W5o1EP2kss
7+BmtKu3lpcWmOTWPwAGSvTrjttSdiRrV6LDHfkzXV3LlZ7xcaF4IuQUE67MeT48AvWMt03rLcYj
qgIFLqfGI/eDpBe5jbJD2ITHwO9a61ZAgQMDLI/hYdQ26CsVd8Id5iqwzpfpV+tQJrEZZa6C3+Mx
SOaex4DkMBF3t8lBINP8wh8k4nGyjvTrmB88yo0hXQatFPBJ9NzxfunTfSaw1GkCWodpW33GRrv2
mfUw0WhssCxy6JGoS7KsH4cnGqRx52xrEYHF5wKI58wYe0lL2AJKJ6DFZlLM9uMKHt2nWAVcHetY
Szwix3nwe+gVUJhLCX5gCGnBZTuxhst4/8iAifVwfYqwVE9A2tAZNtEUlk933n71YaPVYkhr3FI8
EGM5LELNF7U3njGXCauMtWf0V15yuxuCq3HAcBCXR9LOGO0Oay945D1trm1g44MFREf2SJ5AOK5N
+Df8yLRSwYHiwpw02xd1Dv8zwgC2hfsOTCXjkyM12jl550xoD7/OIVg37gwuD4+Etcj4aH3AgoOP
zxLsHtVXaniMRr96db6TZGyTwKxdDcxVBI8Bq3oMqHweHQNF1xrpNLA6BYBPBpYdiNed5m2JVOVB
gmLU+fu82jOm+LSwlP+zIHsbaqdPTe6H++O5Mi2jzZ1rq08itmF9tZeIeyJxYjKmewaWNI9L4v43
QJABuMhJdA8tKuSx6i03BR+ZqvuufFnXAx+/TYKRUqYz8jxnh+q5FgUqVU6yMrQL6WJ5Mz6uHSU1
exjRoLZaJ2D3hBJNvR8s0FOqv7MYrUPyDUq1fNrmqwDT3x7NcNH9rLqRPTDJSHDJgVWytnp6xm8c
LQlxjrxWeBPBeP4tO8SF9HEbaYURUNAhoKXCmUloofRA4eBk0xiDKhn0cDAlbxtwfSPpNZajvSbk
DuzlwLvoMIKewssURABWXhcg/e0zdTaQHJZ5kIQKaBQVootRRAHLYFs/8EWR6JNdpKeKx27Y18OR
b/Co2/bQtSQVrkXjHAzLA/Sfkil8AtmVUbnHCTJBk5Z6tY1Pqq7Bf9hBMNzmtXLhWVJoFWmI0vbE
hPdOoR7QCzLirKyh9wFcUsllB6ookwLnKnG5hHa5mHv2YVmGO62Q4uMzAL4f5w+oXvTIx52mBuUd
TzOP7blW90xD7mKMAxJogUCdBdp5GUnJjXS3zUIrwc8FALgP5TxFED8LoFKw0kBkmhlSM5/CN4gV
tjH1t90LaDOaTyV2EYwp4Y31bnSXBq6ghS4oXPcQZDnCOhpByskS3J7hWQ9K/EBnL24PY3JYMAIa
38f789b1opSQeElKjOBsPGzWHyWn+3bQsBZRwFI/KSOgaK8ETbtjYvIomLIg/ilJVWmwPLACNWp9
BFkG6kpOFb9wGJm1w2yniTeZB37E1r7FHEnYX4QvXptJyFvFybPOLTQhT42TvBI57fcINBf0zJbt
LvjNGpVmXupuM7C7BlVySABbo21v7bZImnUvgP38oCLCxxu9y8rjnek4cW4XHKdOLTMbafov2way
ndlIoMshOwkA5TV1cV9g2gzahWUJOD3qXyFG8tybcS/zVqt3T9Gg/2bC0wOJlAtL956y2blMqCR7
mrkhwA6sCqF31xYn3AD5R7glyOrwwMDADAdF28XTTlh8ZFeS2G0QiaIRU3jNeIABSiGH4RaqS0TE
xcbytxmxWJvH4oM5w5LiytiJ1nF72PwSk5nNiJ2DRxSLgViEPDR2nhLQCrrhLGRuMnX7TwAhbFCc
d4IW8utDMJE3Ey/jOgZmrXRq6cw2BpcT+Tw4y2zdsYjLL3Nni304+yiW8ZIxJDhjtYgzOeojHRzN
omy/NRl4rPxVGUPMATOO8SGHHZQcdAztSn0VwJJpX1u8x1sRguQBW0ixwvQ2AQhnOdXhkdkfT7B5
4VTvqKcVyucTmABaMkRi3L3xzSb/SG2UZJ18dTu+QZ5Q/gRZBMVzgxnce1B/IUgLiskczmgCkfIJ
a+fcBQmdz9kqgZOq2CdZIpsHVtVUhVq93istCtzMXF4j2E+3aNT0jLdng22RZtsPXSuDEsaFZ9an
h9UsMphCd2O/sf9iBTV9TCkAm0xYCzW6esG7QdlLQ63srRbeP3ziyanUMoSwdsvu0Cj+ZIrxIrUj
sc1DcUpodAuQWlK9q6Cu5tM+Qmx5j45XjL6ZjA54NSn4yops4rNF4azTpWmPa9S5SXXBl1aeSD+p
L5M+YbwT9QbECpwHnbuqeGPy3KomiVSMsPafMrOxaj9dGX/iFMxxpXA6I4sSDIaXEdfgOluFm3s6
guYoe+SGdJ1Npfb/VKz//jzS9cXHD/P8960uV+C/K+L1v6LP+bKbqdz8KYijf3/f/6mMT9BdA3NA
dEUGU5n/v3/keAWI+ff6T/l6kBvTkTZ57k5t/iu3/ae5HSs90rU1R8m0tIQb4tP/fiHTs29z0THZ
qFAb/vunGxfEu/73+u+rsWf6lVUZouxS0/fQQDH+fVmISAXaQt1kQVWtB6EF2Snk3eLO2BXCfjJY
Iyl4fxe7iv9erbnJindtjvj035d/t/CfP9z+GmQnP/nfN5s8CseOHOyOLIPTGSAh/z75759sezL5
3+X8ffn3Ta1p3yyRTiL8XEA+pdiSV3LSNRvf6u+faXv5/33v7wd/35MHZK4yHVq9MR1xFpT8asRZ
01jbxpsyErkkRqAtb187UUb/okXN905/A/WbyRVHTXNkfC6IWQdUbT2tMOqgF5qXicrMClhMM7fy
NtYPUzX/6wuxI/OLvmItL4gI2n2NhBNObxqNkRVMW0YJLTNGAARjFZ8rAaCMoq6kfhuRLumpeTZI
pCxGD7MJVVT0jBi7ZTDxyJkemzsH8ihqmDDi+6boCylR8dDNG5sQsXC3H811Z83mV9lfO42CoNZJ
1TN6S0JKui6mJdY/ZpsFmtzQCKFIonb6ZZGlx1Zc6kBRAb62U4TlDeHJAuYw0Dq9ti0IWqQE1Odq
xGGSIvNSlSOtHocnSON2Q9XKRML91JTobY+hmEoQ2IuudaN5oGtokmtZ2rjDU5w6VKNisgZxrZwZ
6XjBSOR+d7uhArBnHDFU68jI2595QMqnjwmDdKptcUMzPRNyuvUcQnAPDYeuQuJKGVmhQFdmLRro
6OhmNSPKH9NIfRTfFr+ZQISUEhlGWaevtXgPwdPjHkiDNiN/rg0jReYODFJNldmkQKhPeUSbaLiN
iFuQvKI1leqvikXuUM1Em6KlE0nNqHvDaJtv8AMHoJkjiH8FTd/kHWcUgcQyQYd1qNWgqBEHoQKk
Sbm2mxWBw6sgeEwqGjADxSo9oh+1UttBJGYC05bFm5FvdUJo7SpvWRdUCCTbKbYBkilVA+SRdZ4t
5Dy7UTACMZk+arRaXUHIAQUK5hFdI+1B5OzCiXJfzfFKYA/Ys0nyDwM1mUDUvqzM0o7xwAFXahBN
mzR+k3QyQ3DMQyjIy2FIxhl/sao6WMoIUUJELMHQ0F6QtvBeQhcxxiX5BB1sqqfx2Hejcqrk5rJO
AwgpGr1QUNaDZGjvaE0DJRiFoBkwh8wQ40DWuJDj+DJV517Rrbd0KyFqnjUp5qGcqzBLcVlGa83O
o6Y+aEKHg6827RDQuqGYK6Hn1YJVYfE6rWBcBgjwABsXlDOwcd4mEXlOaoxUc4yfapM6XCe4bZmq
/rQC4VxcKkgwEI8IY4UeSWoAZij7Khyw3ksMbA0mkLTZupQglSbIe9nwkacCXaD1nvuZxPm7qD9G
bEy7qYPYB+3jAVVTea/k6z6uC6L/JfrUFB06B+az/RjHwfJctoY/qpKF+VZ7hE9zP8BbORSR9E9Z
egg0DYUzjgB6DQCSEGDTNClDA35EmwXmUSm1e3F9uuuQZ/E3kPcV4AhofqE5GqDY5IUkqcnwgSz0
fg9DCh2qSPsRUW4NylrHkKvgJOj6l6mrbpNeQGkbpGBViodtpsPUtURPEwr5aCTLl4myGeaaCW5w
UN4mKCqt1Ad4JbmqtUMgezelDZRmHapNZYH16NYpPWScI9Z9TN3NVNGZyIo30CIwEKOFAdtqRigM
xFuaXIu+HBv7ErcSWD7R4uZD0jqQhkNJFNZwUqrloibJLmu0A1Ok/Coi+WRWgNfv9fyC5ioaYdDc
9InO2tRTNky6D7VHp928C4c1BaYhbATJZl5jXzH7lwX55FARFbxeao7uBvR3nKACMii/2kR+A+MK
hTwc67DjXh5m+rtTnJEIpdp6RnbnDR+tnsrHmoZdqhAT1hSiuuVOTggJS29y8GbdOIe1pIMbTOgi
o9wXSYpb4wDgiK1+XeC/7pdYxdIqQilzkStM2Alk0FY8DmmjXIY2e44kxFnZjPNQzl70uBYf7lFz
tOJVOcj0s/Q8RXJ7GWnqAMXqO0E6TMZtXqyfeRnSHSL7/7B6wQpBSV6QgoByGtbmTcCz82g19SnC
Vy/IIB3DHhA/iw0iIUb0s8ymO4pNkx5zKXmt9JE8j07GUkgnSVjZNs1x8oUcDxGpbF6ZpU7TCs1J
L++k5yPmEIKloU7YC3QBY+2qCp1XrBqCJnPzm83RMetlBThtWSAtQdhZT+n9WJDtFjltl1alDWTm
kn4YovH5nsl9GMPQofGwlUjgDsddhjhx3vqqUf7rDQl+gPQdQVKHBDpNYa+kuafp8tu9jCcvUbU5
QOBIR7ZmDFtt4ahVZd3XJtIjo1NxkCtepVEBo9EvF8GIaYop4+qVZulaSMVBfLTuR2wkiG3ZWgZ1
lP1JlIej3JSP07R+zFgSdGi0kFfMym4Vx6OaNnGA1QryMvp0VakanjMDlwypxji7TO3yvgne67g6
5/kCxEVQYEbLUSjPY0FqIXR75HBpMesUFdq7XDxD/zlPy3wUxhzjOt3yjLWEBUFA3zZY02mQJTd3
PSfJhOoHezKvyDSP+F39jES4z0z2p0qVKJUbZpgSoe/KeDNNT4ajsFhPEjTkuOosWiZmBYAb2a8+
2zVj/2LpElu7QFVR0km21tj8TleizdocgMro1KmQaAt1kZJmXhlaeJ+8xfLzmeRQGoGa3BOQpghw
gfxuWTOiNASqge3lmo0nWI9zXv2DuG+j66x9Nut7221SwGmEWvnI/eswXtbVSvEqOptaCbZh+FjU
GTDrgpGJfFjW7ICM7Yzb64xgSvITazqBOeaur4nwNGng0XOrb/0oG3/SRY2uFp0lscYTS0X44hTH
43fcG1EghIrW7NqG1q18nykDrDUmjYT0uVQekq5UEZnrv6U7Xq0y4UaLOGbQmet7iq4Qz4e8b1lY
xjej7z01XrGjkkbazdLmMrnmD9J8WpQ0OQ4NLVQzU/xJQmBsMkhySMPvtUbCmyf4/dZ1AlXS+OhS
K5zk4YMD50k3ZRzGN0WJJphYp14TRdqxsYrDLK2IEFdbjUmsr7OV1mEGDg7fIW5ShuCLvtxm/Ul7
sFfgP+ut17VHLZXXMz577QlhAsr6mK1giIJk8IiD+9ycFemuH/EuO2gzRJw8QdtpytaIvSn/Muso
O3bRADooywNd1yi5zhoKD5NY7ybDRbmGHEk7SDPKP8Yi4ceQn9dh0k9S0b1CW+ecNEFvZhDSZZkt
Z14o7uGY/JjrPEqEIkA1yah8Lgl9TnFqXF26UDG7FyVS8Pd2U7evTpXaZ1TA79Tq9E0YMe732Ti2
rz2wRb+hv466wxM6RJQv1IZHVhDQjSJd+laqKA13agV5r0bYeyAd1iDcwegK00GWQ9WyHvsWFcUB
Vdwt+KZyZvTjM6lpE/TQsIED87I0C7SScu2GbDsamWp3mCAZU7SUbp3annEkt0BArXcswTpShsUj
eWRwNV3dMLmEpELpV/q8+Oq90+BjE0YI7EzF0LlTTR0kytRbTezrKaX4W3YVPXtxwhwR4+dD2u4M
i0WKAxjbmMIEj2jXFtMghdFYmo5Sl/Dd2CarCaYFdrJUwvtnRcQjpB2p7NZyvavTjYYA4LOSNOkw
R+uDKI7STkYcYkc+rUzrFhUAXc9j0Z/VFTgjgDAS6r2Ud/llSK0sSAaa6/lGi6xrvCdWfVGOIqbH
UjnqVM3SCFuvOdQn6EemMZD0oYawL4ox4bzKqUnh4K1Kq0J4gnFlsUD9XuJXUxvBm+ZoKGW19B6/
FwYU/Iyg3tWNNUePlnJKO20OLLIYPSxGvvEFaJ9EWvEiitRFdFWSHhsTMqxKaGOrcbl6c2/ClFfQ
glCN2AcGmAVNtFY7zJoP8Bh/28VI99Za/6k7/h/uzmNXdmzLrr8iVFt8oDeN6jCCwfD22OgQx9J7
z6+vwciqd1MPJUHqCkjcPC4czTZrzTnmvdWLzSRkNSWHpF9NubT1KpTbllFn24oyWubzYUXTPzUK
J7eeGJ/FiY2hJlKvNkVkZCPaDLJFtVWe1W+CEI5MvR2pVEVUbaoROTq7CEpORJPEzdRsJ/wvNSRQ
ufMPphidZLUXntjukq4pfEGmLxdqvev0kIqNSa+xFa55Zmy8jI0CtOCEyZrpO2noomfGkc0QkXrK
Vx8HOrrmkMQLNc1oO0zot5q3zhteKDtobJ9MRjmtXudGVWKgsIq91yo9DYlkE7O53xpFxdhSkjJE
px82mOfGJWF/ScLpxNLsCnPkRtNr8y5U7LZjrSCc9OkZtiydswRlqKTgPpH6dEOIuXJW+27TUR7p
fC88BCPBrqpVlkeuT4bTSJmWEWkPDus0ltu68C3jLNiZUvg2hEyrYsDdyNXCDc0SFvvQAPcRpnqN
7LWWGEZH3dftwldN/qB6z5VecZqxuou9VtFUDLlFi4LS3/QmheJzENEqnDra8qbVe8j/afXDqZ1o
UJf3ICwlRxlA2upozesC+X9Q0v0IAsJM8jQ+DqFyE4y+c0VrNOh7EKH42fvIr8egQKohkHXSKFXi
VMElmcaXCbIkqGEKwG2eHokfe56CbC0kvn9LtNe6676GiDgwgDyiXVDmWPJ2C1umdivX4rYeUtwh
KEikfECvYG47Mz4E1V6RxHs1gWRIFWtnQBuwLU030d5219pKu0ss9j9Kj43E1HCFdIQD2rURxzct
TN70/qXIc+17Um9ZGF/SoSo3bTbRBoqGuelMJ6i2KLfG6mFgQnJqvfntSqtbNxa9PLg1HTP9ZLkQ
lAjzllA0wm/5ECY6C5LeO92I90xAw+dI8SsDVrcinwmlJHk8O8Jvv8I8+S4Mv6SqW54ryWv3GVrK
jlnVmMzvOVPb0Wc0SNhMLx+tSWaK2II+TOfMNEPM3VLx0AE4VRLKZ6nq1kacsqfpmxV4annRSsO+
63xlI/sKC/7gQAZxRy3BoHVRTOsBugY44RHbQQs4ItQ3qTzXXGZjYl9RxBhJfLEq8qODfmIxJRfE
eRMQ0ZTcu0GpvmWW9aOkQr6K2voz0znjckiG0DjpJyWRqEhHxqom+jg22NsVJlYaFXBu22YlFn0E
44MKCcTCt8VZ5/ZRg2U9GGg9YtiTQxcQn8LtaQvx6B07q/gOaVM2Tfqreb2PQh4PaoWAmZHGs8QP
IUVOJPnEDI0JfeSQZhwgUbo01Wcm4YLyzNVYQ94km5vhVWUr53XBa1vXb0M3ET6pna0Up3HcChD4
sy5DuwhUSRBYMc9JQRbPIST1pYmrYBX0dWs/6GX/H/PZTPn/yGfLvgl1//gXPNv8mP/Cs6n/MCxV
0QzZsihc6ya4t/8ktJnmP0RLJCWO8C5N++tX/0Vok/5haBa4c4oYkqqrpvpv/6OGOAS8TTH+YfAL
C+abZVqyZpj/L4Q2Fn48VZEno59nm+9//zdNhdkmmTydpSkyy0qZN1h8fVzDzK///d+k/9nKdRBO
AZz9kahFtXUTnQAmIQrTkzcGMRhIcZEw7x8BWoZEd1DqVUf6BqNEF1ONANUPqsuWpKd7H/q20LCc
bvvETSlasS/9aOoUnFEsfxIyPy7VTCLaimCJjpT70ggCCjcBokfmgF2eUxNM0hYZaIoAqdeRA3Bb
kf9Ib7NkFN00w1vTwjwRsb8VrUJWZ+9vQ1OulnEKlJOqaGuTAbe3koyrd+z2HWxT7B6I7xJTPGgw
72iHojcsy+hzlBuQcioK6HrwbEAW1Bya9ipUHu4SEKRGyJrGS1HGtSO3raKYC09uRxT30IM0454L
Q7AaU0TyRZXsKCPZ/AnWOb93BR/1YUsAyEGqnarK8S6o2bema+9RAnw1xVQRT8VvR+laWtEdSXZt
TpGH29VaygFVrygFXizAMdUFup2er3KIB7qtnUTtBXtAQl3M8bSZNVqkG7H7CFrrhyBcjGrGPk1Q
ambSSfQT2S25qSe1L180wOdFEa8JKAjADgzNUY3afdV2GFnD4JxWKtqWXP301aA5BXNEuRHrJfG9
4k24pYHEIqoGJKWkBVqorN2ageRQubCOljeIl7L9jZqTJcv+aw/UY5n2WFsUQ/5qVcPY9nq7oHnE
aGeF01EFg0Bu83UMacqNqaqfyuQSg1YyOilCM0MEez1hHqvBn2zSRrgKCvnOZR5/6yVN725C0GBp
NOwjoffd0ADO3OHRCSRpQvTAvjKCYrSUDOUCoxspvo7IAurHl5dbyTaaMeEZY6rU9/CRDEJMQlN4
DqGaWFmlXALSkDh1KaiP0c9YgvGmM3rZ9Us+5PpGxlpCmUBaKnlfbzyDSpCsF3tpqByr9ijFK2Vr
D0hlZG3sdyPU7SMVMYu8orHF96jf+jgvXpnVRmxhZuK3yyLJVXY9QCw6X53QQSXNcgoQ6LB+pkY6
onNt+3UjhC9xkd/qqcgonuMolet6JSQGBiQReJ1ujfJCIhpkxcQlaiqKZUVoYVCoOBGC6ahrd6NX
h6cWKZvlMelNvjxuIoEleiuIy1EW3Jq5GRpeeTKozC6GDCt0m9Kxlg1jL+XxCsILqUpp0i97MQ32
oVh/hJPO1DLiuuojQDTtXY7YrY/IMYh0Yx/dFFfBJFElKS8G+VZHcphbjCKQdrVOJBPL+In9MNr0
abcEci27kjoDpBv/U0CDH9dj4FpT+gV27hgowuhmQ7WWOd+oGANGGjA9isZWSqRynyETjQvoBBKd
U0WKyDYfVcrk/UixuNXPpCvj0FVzDV4fYPyeMIWGBitsybdoLHdRa2JiQ87TmtNXlpgq4Ar94JM6
uySDGAGl31xarf2JRd9aCHKDkCMcwS8JA75RNsYNXQ8isNVreQBavFcbUAJd1oJDUoimo4wk10df
gg3mj8em7HyW65T2U3z/hoewKYdRZxTzol/zTYdqOuDZ6EBcQED+XjFHUrRbScTAWxBkgH6HKLu2
30tcHZshG9Zo0XEy+eBgowyoRGaMi85kzQ4aeID1SI4nQ3toKQKhRmRlS8pVLIx3DQoYHbN01wuv
ZBqG8CXiV0Gl6MOqoiN0ckQ6HoM6tEqf4Q88ZYzl0hroD4lNxhihYxUTrbegHzQnkzCoTXJnuqws
P/xSPnZhwLowzsFdErxcd5qwDGIIFX34I+V5f7EsIOXqZD6lEMFXqtCYtxzFvE8nylVy/0ykwXUI
8Xr5OhwtqSIM2WIcJxqqRFkesaSiDmKZv74UIgOS2+eimSs24Y/ZDI2rp/Q2eq10ImHQ3Eht36YU
1fKkv1EUP+RicqV2dG3E8ls1od+HXdqsjN4k9Yopj2TchkiuExldK1MS6X4XA0tzoehQOw6Y6lvX
n0QK/3QxCvFIxnJxaiXjmZSb6WBK9YgYD42FUr5nokohXBL2SmwJqzifPoYyKtxJCn6UKR+IGvpl
gwMxw9pkhOSiW1A2YyE5WSS1F0NJMApOJ8WLpitMdHwmsee0QytzFKJxXU0wLcs6xL3fa6fIGjWb
ADDUigmG7KmCVVhTFQGeTxyhcfMhbcqCKJ50AM/KoFHlSYjWEFqBVBtxKve1OX0QV0bAcxG/6IbY
H61CA9JH4VIrhuKaDqxwYxPTmspoQIOKPomvkYWRXXo5QC1es0RtKS7bWSUksJGKn8LKxH0Vy4z+
oeyxwcGeXenVdkTgb6ZydKCFDRrElFtXaykXJKBsIrBwK11TRgjIVr5TxP5zUmhdRaXwouiV06rW
Z0e11mlKU3MNItpXxMAj9s+zs6DpcyISXWtr+o679pPERRVNOnbjEpLzjkFpG/kK83ga7DJTu40R
yUcC8d9LlUbUop0kgClN+SQCGccwqAMcUeDLSchhBhKvl3I2PZXFbFxtknORMhcKYz13QImq86Wn
oLCQmYwMZ00xRIdqRs/pgr4ZqhQRSUS0YhHXKmVQWECD9CsPVeGahX4wGnHtUw1djvRHoXEWdpwy
QZdra5LGdaz41AwLndWXIhpuxDLR9oMYf3pj0iYmT0oa3+oKQGajg3EM/fig0QJNWT/t2KefCSDA
pTZ16rGBmLYxOvnDK2kw6UZrHPxODGy1FiRXM5CviWrzLfnasC/pICy1JEUUxSeJnvLSKohRqb4H
+perXMqfdbW8N4VCT61mGvFVRcdRvh3zJrmFTYXVT72aEp29Qkhf2WCrCIdB140Jnp0uUylu0VKO
i0FwZGH6DGsQg1KUHatcQ46rYTeRQvVFbiSZJgje82TVWdVLcRY9wc3NFOURxLIlAA11ZTYwbKIu
cVofxICYT19BT79GZqWHnbVFhYcXtDAIsUuKbNsXcekWI9aedJLeybSsWcRVDGyxjygpwQsxUp61
whHHiVcuPJTXBD5T+xYKrC2dCB4T02mOH4opot10WtgvdCJFh1aEuSOwBsmn6MVUSoAd6SEQrFsY
N5Saw6ajrjk6atmDlql3aWRO22acMzgnlDEDe0GLygED/QBFDflKvzITc9VJpC5lQiSvKjrTGBVY
BRrQTRq0NpvGOwR5WhxjVaSGAXNqZJVvaynis0iFqbzzAq10B0FEN5HdZAOBypCZmGSVCmmHMWdQ
W7III7QoZjMuptNUkIhiTypUVK33FKrBU0iSF8EuVUcrNUZnY0JJd5oc3ympTu1Wn//Rcr3ZrtB6
/Of3jx+yxpY2cXVVegvwWaWaBe5GBlMeG6EQ5fMKeUhHTFMHVGc94cyPX2chqcvk3J/KViXpOgzK
7eOr/+7b/+5nQycbtGSQtj0em1RJhX5XLxb/22d5/J1XStjj9aFNEHYLlKfmV3/8o8UpqMM/35NN
ny4Dk1DMv/3mb18+/vLxnL6uTHZpVnQ7//lsAkxNohtymSoSi6m/nvf/9lNKPtAVrcCdwy1wH0sd
Hsg/j9Jfn+DxVDHBpnaqCNZfL/z4WV5lCKmM2ETaBUHNogtVNrmyfrDSjErBB/f4RT5fAY+v6oTS
OzKp8W+/QGExkW3DVZaosIelppnr3ROXVGDFEadZHvLt4x8vykCGxdCxE076PNT97Z/HzyxlCGhA
xbKdZtHkNm0yB9BnoO7KDHIITqQmoJdTG3JC3zQrA3JLk2d5PqFByhXaEC23tdIh3YoznO3x1b/8
TFVNPEJd644G65adXGqZC4l6q44JK0CN6J+m87ng53tH1mZ0m1ix+w0yPN0BhusuDPHu5v4cH8/r
/PlnnF+RJNK//yzXKZmjGqOKnmZbIe+yrT91As7beB+aSrb98/OuG6zVmMsYgb102xoFO26KUovH
gwgIvwZShnVQU0HQ+gSJkbQxP51igFOTu2r9eMPFfKwfX/3Lt/I4tqtJ3XFF7x9qvfkdJDXBmA/p
1R+91R9NVgDQ3DYDRPF6PZbbislu+5COPb7962dcd0j9bTfenMfVtD1DkDhHFRca6k119SpatpvQ
sKiDa+X0q3if2cbhddhmtr8ZV+WyXmKzgZBqrPt2EWmr87R97VcuPRVbp8XsFMjMSCb0HLxw3s3t
4m26T8yF690qR7vAIVztIQEvQCEsaAK507Zeon9z3ucX2zM4Qww5x9XyNTIX+5kH9ZoZy1dTWOmn
8YsftEteEDzATaPMkX9LQEniGze2m+5fvVuTUD4AdNWCNVrA0tuwCr7w3nDw8eIuz821/UuRG/uu
tJ0W/RLdTb+kjZRXy8K6pRNQaI4FlUY+Xf8Wlgc1O3FYkAzW05koDg7PiOl/mjaW9pawjqZZf8qs
HlMkWn15W9YAcQmWW4kCKWRg8R2LgJTprFP2h3c0EbWls8g58treIWlIvmKl3p/7FadEws5Knzra
J/EafWj3C/KNmoUB0i9YiFije6CbbrxvTQrYNoS0aqSob2OhZlJAd8bHmmhrKIvWsk3f4Qu+tdRV
MWeSLoaACoHdpI56CtC89ju6h2kO1gaByUK3DiYb5i8acDI6h57t8Fq6z6mFLSPVouixcC2r+NY3
QAeAcNfbMCEW9cjif36x4SjRkCJA9G1SV4wfMekfCrgSR9CX4Ub38TvZSrIUTxPz2oHusxXiX2S5
0S6y0dFRfFBmps1m3sxTuTHNU+KdmbEc/qe+5o7sMt7JlxlGRIMtWU6NG7+MhHW8KCc8RcUCmiJN
iWt2kKVFdwi25HfZgKlsbNkAmxDumZ8i/CXE6fR53OBTPJPvyAHrfspgkd05Oun44l0ZFW1Lxjn+
0TrTKnjqlmG8GD/X9ZO4cgZG1j0Ih+rQzDXtnyLHS7FJFwp8nuQzSw9Rj0ghfkHgVqFCiMuDeG1t
uGpL0bZ+PVh+S43zNS2OxSHAe33MnpNiL2x+yWhBlPfebQa4FvLaAOpDzhyeZQ/uz8AV3QXotbzG
SRUFLSzR9Vvld/glvxd2wT764BJoNWElGhvaLMvIaW/AFUFML6oXKdqYjZsqiwJ7Kq3kF724WLMG
tXiSUtcvL3X2zsObygYqyPFQT3CyIaBz1iX22DD60MAl8MxPXI+csnbxOm3FL5dftm/USu5StAb6
zOY9ATXucCEl0zr7tfDjoFq+SgW8vBOvDZTcpCj4y+knApybkL+khKgWBy4uP1gGxvySNDUn85ZN
h+CFD8dTckMEnFijvjaQJICMgOhUcL0Au4QESS+5s2dXrsZWBUXwThUQtdxG+VfA6t20H1zJdbWR
paUl7AP/wEWZQLanmUTAJKniWGKLbGfW2+RxlGYQivlcFk9W8dUq32iXMNTA397k1UbESkZhq1rx
lGG0F6pP0KkqT6CZNxgqqbzvWNx3UGUzyZX6cS21H4p37hSWgDh1y0s8wmYY7mX2LopI2vKzXBzM
2yRtS7T5AmekJ5CV+1vKEJFHm469OLBMniLIv19RcOcvqBP8ioXYknuPWqBmV9yT8cq0Oe+tsoBY
+WVK9gg4mVDSs3U3T5xhGQpky2j7QQDaqbGPYXDV3PGLOxhyM8MTtwnDQl+taX0a69Q6kZ38oVxw
POD9QMsIbXJKGT35itNhuN22c+axmzH2nUuJ13ClbfvFuEqGNOeZB03b7FfjG4e3ss9eqDONtOkW
qOD5pL71QUaWfBN+Kgp1d26VGmHrl7gqHAyX1VqNWZMf6a3f9BOGssfQFLauQsEgdZQtFyHvZNiO
bxBTjhwD6m5UMVxSvFppSSyydxpXvWz7T4yc4Z4TB1uTo2W0z7wFlT/WjEXnIAN6M4fVuEpGXpzR
h6F04F5r0WkwLXpraSu588yh+ksgfwuY3KmTvTBY0pmZL1SqfBE9Wj6DQc7fXid2gZmUq154Vhs3
+xXuOZO7sOq2nCzKOPJJJ0nad9INGEMen0b3d/UmHH6Qf4hfHLp2ybsYCcdjQYY2m6ePXqmkMOxq
4QbdMHcwv2Wofry8krqCscj3RrH4MO5EGdjCs3HBlPCGU/NuXJj+OI+GywEKPvovvnCRCBHRFCwQ
7qOzoKXHPMzELnKi55lQxUJjS1vhuQs4U1wbSnYuZK5IlE9wKlbTZeKMcmnxXkEULdI9G3suhwqu
2rBF/u+ylIw380deiF8fXHlMF8YCofG23DN/mSfOknXhrp+YievVtIB4fkl5PuYD99W4sw3bkzwE
MAmW3pJBQXHFk3AQnqUtJ4n/XqOXYfHFQdBvs4WUcA8mEo44X/L5+Vhc/Eyh3Xa+T7Vd4aBxz2zp
wvSi6Ustf0le5BunMd8zPXs34wA8BLUkY5Rrkd05j0zGgdlPu3CXYa33QbEG2U7m/C3IsRTGNa84
uUxl2F5xerq9xTXDxcKelEcyVFJnXTGK1m/vPJg1SsolbaU7hkp/k03rcM+JZ/BJXhgGpS13Hv2S
PZ+MMeCNyV07oEW1lTufBpUCcyhHFuicQ6AKL2Xc36t6HzKh3vmHiueIO2XpP3HZp5vRd9DKClzQ
hcN5wQNNrMNHpu1q5skNyd24O+eLlZ4Pb8BwOcJptVTALs2PGuaLlBgJLrPkl7fF5M9LsBWf1m21
Lrxz/cVt7RkuZwUIPVP2iHAKixjj6gFTV7hhFSXseeQIsNO8zVep6iSSK3Oh7xURIhuy5uPAYoG8
3nPySy3eZLXnXw3QjbRfhxv1g4DCa/s8q/cYU8s7kbG2pvVnDkG+D8/RCNDLbZF5g67FW5aRfbCZ
a/pc9Q1uTtL5MHfMwYM0atuDcEWRCuKUQ6xBnLLqPcWPjlpJUNf8XdWu1E7fJUG4nvDupZvGWNHU
gmdd1OcK/4z+VNA+SGS8vNJCO3yYNzbpNqplhoZhHuRkiDSLfjj6xvN5LN8yEMOAxe8zMFKkGrDw
4WXFAhwMcMpNszG8aT8ffCl7LNFWYX97TVIqiyuWTYXDtGoS/XeTpb2enhiiDMoS/dewhWlthXMR
oIBFHb0znfY8TR9ix4xmc+meoBDHW+XWochftAORKxBREhoikut5qyw7WoOjdvNlYOaHAngEr/Ts
1xIEdigTq3E8szIXe2ANh4DLlRWxCqVQhMbD4M/KlfNz9Q9k/ygo6dIfk73+C1Or8Ryxo+QC9h2F
+xQ63alkTTNfYPuScYS1/hfX7KxRsvneSNeDtezPiDXr925cQFduNFsS3URbkU7SbsQNLmYG83Yd
qUiWVsyBiNMD89jw7WUwj5K4iHu7s5a64riuyyBH9JjwXMHMUZ38jfGKK2DA2kVNe1i11iFlOeQv
w+KghktYvW6OFJFRgGEF9SIFMMJtdNzc82plWIi4V11FdATxqe92vGF2HFxbboAhgv0O0+vMYZYL
23xCrUzdkUU6M0bdrqUjEHrWBgnrFBbCPRPUQjkMIwa9Zbqvv4b6F16wLlzo7qGcQ+atbeUn6V4u
uSkN1wM+R2hNtaORb7I0ZkDGMIlXxKPKnojDuaQijQtnbXxaJDXVavBeynC4PnyozmxlQuuWRNBe
X2KXB/psUSH8X6dqx6EwN+kdgN9gbFWNfFUnaO2gWcDmTZCnn8ILKYCLwdG4uNYsbCuHC7CpEjZP
e5EFiXKo38mn5bpmImXV2lz1NS2LBGshXnu7OGK0/+KWyyOHmzhCoy7y3DNQgvuRNgMLOQuD4YbK
1wBdhnrTSD0eQgTVoa/ml2nK2FmZg2tIID/J5uQGqtvEhzxa+sI6kRbpgTxXgFbokS9iuJhSUOR2
uaXTQvckWIkUEFm6pMKCwAWxQ3bkIMCuHJ2WWE+5Vt/A8ml7IIlDRaP2aCpn8b0U5kuIEFzOZtd+
m8Qfn0sBBMIqBbTOD4IzRKCsfenpdGs41N9wsmGnG5SDUEJ5347svF/y3taOY7bC7aoy8kNqHt4G
DUd0syALvcWa+oN80R7fW20hFW6EDY3f0D0inyJbicC420sTnNCA0FDno2BaKrK1z+pZXxq5o4sr
tE1PV2tRr4LjY2Eis2uD8gX8HZ3N1dLc9Md/Hs9MeBYCpnCnisDnn3KUOLG/7vCbMeumCITbbB8p
LENcEGXfPkX6awureZcxDUKnA+ptAVp+8tZsurHIt4GSL3M92YqRATSs6Wn2XLRrTWFYXUZYmhvu
JIhedXk3GH/KO4lMnGt2TgHoQdawtlUttKt3QUSlfCMiS1+8uyowZJDaAAXlhkIus7Wr1fp28YnE
vss2Ren2NCPhStqkYjOMSXdvb12bUiL314y5LLt1hJdcuXOa1W4Tuqa89xrGl2HL+MOlAPedpapA
LMm6NPZac6xotFe7sbuE2tnvn6bkTe2cPBjdIHifAzyp6NrAW1K1xF2F6GAvQaQ5JV8TwduX7L2/
lwlb+RlYzCi5wza6DPfjEpaKta33zMpwk7vGrj75f3BKTvJzc6YRgx8ZygTFaL07AZhF9uCpS1Ba
A+NF5AiHlFTIxiHxXUJ48MGIQbpdRC4QAB9KtDVSYgeOzx4ggDtuZwEeUnXvTibjXtsHjG4Qxn2J
kRCBIMuDD9M9+OvpCbINTicryEjTu5HOizXH1++oFzCGA47ZIltkrcx+bzEFH7iHziIFwmWxURf5
3VpJK8ZMJnOnfPHNpXnQnymyODKlYfGgauwwtgCCoUrBOcFOR6edwt2cN7tCmlqwv1oHK4k1ChAS
wa4SBP0zj3vns6C3TsJuN6Yb2hj6xd+BdH6W2zWJ9LGLjUmjMHdiNFXf48OwA5mhrGH0KGvc41eS
J4DbBgxnmHNs4mxO0pKKN6NCzJ8N+zyj1/kBlpeIg2xRvWUb8CJEi76XrjinJriz5G1buOq+3SAB
LM837wiPYm+cBEoKtnHKnXwnjvZwQyYsOAGrUHmf/g5s7+BkL4en0MHTh5dgetPf/Xv7jKJODLag
irF2rxl9Dpws6GYw8EBnlzOkr3iVriD0c5Blx1ze5aZTQV0jegWSIJgzeFLo4cMVra1eWFfod30W
W25+AI0yj4m4xRnzjwXg3Y3h1G/RK6MooDoSEl1sAY2yITo1qnY59GBjZo635b0In/RwyV0sXUv1
PBZz/MGkbkzpl1WXWa1ZI4gVVit85Wz+ia2jGira72ydmP5YIQjdvIlJc0QfFVAFWsLz/3MYhAKL
omW0Nx2cLI4PqWYDnCZmzNwFg51QV+G9+JsUBryJkw1MzqLd928GEgTWtOZruodQr5k4q0e3ekWj
kIOhS9BvA/IvhB3NLHZVtHRotZkIg/Cj2u1FNZfjQcaLS2MGpahui0Admk3WruVhNr73Endr9Mxy
kx36+BZjXh8dlvqFY1iER1wo9YubbN6zoyRxQl4EvqKwopohHMbVB1cBee4se1OXts0Y3WEbJQts
TMdg3X/T+mPXBGbPoG9i+89Jx97TAI5GRAMSCzt8aQ2oImv1kINim0dv/xn+HuPVitzY3/C1JUTP
zim/L6UvjerJ0iLZGIkfqlRIv/t4vMPYgpKhoJhgHIetzMcBZnrxQXbbjHGoC1hx7KUSwjyAF1uu
95QDZMoogVPayYY2E/ogygcogFghMMqj6AC9Gb0VN4hItQs0W1ubGxb5t6mErwXkYraTEEX+kV/A
H+Jl1+PdTAabltYxOEENk8gefjWZq3pEpvgbbe87yiQn3qRmu68VTVlwGDMAcNvwHSEhlSJl3r0E
L53ktljJARBf8QYB3Bit8r14oaT61UQXVlqCm6rntlkSFG3lW6mmJAzUIZ/WDB3x1upsD8Jbt+mP
0qsJls4mJ4HtPfA9Dmh3a17194BRlJY4dHRMsLCPhrUfneMW9Ro8enbuPxwBdoG/6VHOfzTwa426
V64D64lnAy54d4g/ZPa9xFRwiSC+BeidkkLs0CTIaS+/Fp/FZ/5lHbRtxc6eusYJuQBqAaW8JdzQ
LTRKe3BYqvxE+DzgGIdn2H87ro5wjWLbdLXTUFx86gvbZitKv96+ISejeC2ceVV28p4yhYhi2Noz
vU8aUL97P2UN2IdgXyDh/VMCRVN+NsPG/mlsslumtQ+5NjUc2XAEh5wOtujzaWHL6Haf5GlDjmPH
o6wDmm67Yd2sB7QIi/k4EngBLp/l7cE6wmGDyZofY+MN8pC5AjOHMNRGvHG7Wkf/Tr+K0GSGFvFG
je3lgwaQPo+2L8ErSyhkv1DgFoRhlGR04IaFoge8jWG/gxeLOZS6+ElhJI9ti+InOH+ZfTwwKe11
+JYp/N6Va/7sbaCBGa/hdnjiSvwpo3OHeLaMXlR/a1yfVIHP9lUuiBWxjZnCDthAOMZbvH7MyFwK
3hmWNhxIl9hmkIN30mzAd8bBGhC0LL7B4FsQrYrpE+q0fGl6bx33m8Z6MnJh3wj+2Z8bQP4jsOfx
Zf+I8alG1pAiXGe/zxXwZTD2+7nvM7aCgcCro/XR0wF6/Mwqw12BjseN5xZWME4ZrdFZ1SVXlCSj
qYfD/c/fpPNXf75VfWyrkfjUiBmIl7k793j845/HnzYqbghGfS1AbVkyDvyvj4/lStr4/TYUoQY0
c4jT4x9//vbxM6+Yo6gCU/uw0Aw55J+nsw34z5/+yyMfv9DmOKY/f5JXEHOTuL5pmon4rwocGrVr
fIQlIXz84z/irh5fajTsJefxpflIkzLwDANrg3T6zz/v/vk2//zM8udcrD/fP/4mTSro3KO/+pef
//n2r6+CNAD9MD/rn9/EakD+d83U9OcXxK7zIo/v8551mVQU1vLxkL+9/ONjowiF+zYne8VEfJky
93RaWJ2DMori11zDnRPBugLnd0U6atSVa00zghWdfdGVFQJWU3peYUTtalKepEfWWH+r4W+1cwZZ
rKgbAfPNEim2XQFfbRqmdp3gstAXsNw2pEQRaGY07piho2xEymgCNJ0WOL1S9QuFloUlAPkO5ny0
USAiEy1vhrELIlMYmW6XShIV405ddfh8xApZQewZ1lrRkMkG8Wsy57HpNfY9Atp6gtqKh9Yn7mCu
qMOzYkmzBSG6YXbcpR7LM5G8N2LfIgn6pQW7m7Ul3OwoffN91ilUOXo2b5ppbYQaRk4OEjPoE1j0
FfFtxMzh51ipEjw7hQC66YN46q3RwifQImGrptVzEQofIrF1mQYh3P/sO3J+lYx9MwMOIXfTI+0u
xtYl5CTg6UThGS1ydX2iqENI3jCn5Q3E5iE1wzNSFTBkYtSR7ADovjKLALPzfcR6hUpBB4O6cAiS
Y08w39gMOO0K+RslyUH0DUI1kbDKhPkN8Zckbf0++crmpD9MSCwC5vS/tP0NMvOTNnK2a0XyAfM5
KTCYIwOF9UQcHEUottONjEy3yV4NQgalRgKFMW4Rk2zSlD7L5O0J/b1ikz+POKdDwgoBm5AjSEeo
AlZNmGFKkFDV66zFGO69ClWjKj+3ltuZT/qchZhj9Go1gop0c+dT8yQykcP0WSP6k4hSlOToU2W1
lQzWYE8S3GR10RdUPVKOmUIYYxG10OZJZxwmldUeczz8xDm9cSTGsZnzHIWKZMdgItekIWx1nFMf
rTn/sRgu5ZwHOc3BkAREwmp5S4uKOqjVUk0lRNIgTFLysbEFrbDriZkc1DzDsG+4w5xAqcGHN4mk
nFQWlri9RqwW0XeeLlTZEJd+2j8XJrPr2Ggz9KYeNl1MOhF6IFB+kOuFigw+MSmOYS2+T8V/cHce
u5E0a5J9orhwD+mxJVMxk0xquQlQFEPrcA/x9HOi7o/b0xhggN72pkCyqqgy08VnZscAwLW2sjbG
4T5Z2i+TlvVVXy4fRAxZUmyJV6anoDeAlI438J27PuoTMDxqOYMUKntIUSfPpK2Uw0tEgedAkWeE
Kr2szZ6LmJ6nyZwMlZ+dDxtWmTKmLu1mDuLHIKmOpXQAFIeMP5zRfpheurVFtFj7RDO0zMYeQKGl
7rOzdo62nv3Zfgsn/G3zkkrSml/X1Bo22flkezLajS2fPJxnNi+6LwcPFILVUnOaeEdJhn4R0Q6H
b3TG/HoK6UWVfwtSuTwUjf+Mm7zDiIn7dm7jm8V4n36FfWGqOUejiC1l2ILOAT4UzPVPBtBgjhx9
m4ta0RNxxvx8K9uc80dHoNeNo9/IGbPrUb95kmWOwtyjV/j+Vjqo28ksoSB1IRjq8rcjGDiEI7u4
Uvfd2iILUlNQKutSLovbmVqqeK0BiyCrZlTQ+iRVU83torRHuMs4elGsETsKBW22eSlkCVzTW86N
Zb0ka8dti2ye+iE0TouJDDW4dK2jVUJc1Dr7mEf5ahLsX3Y3xHthcWNOE49wAsW6Qw4dIFp7HXp4
6UrCXobl4lDGWya08qbU89Z/TNf8RAM6j4cAWR6dtcm3dVPKRAKQHZT8ah/0gb32/gZrA3Cdobis
ncAh5cD12hLsrX3BFmsP4BUCjNgl7xJKhb2mf26r8czv/Lx09qHlQDvpDNXUEq+xYuiVh08Rsahy
rStumrvUhXVlVWwMXbCIi6hMf93p0aknUOiOTziiTu5s18mxBhdM5AXkxXBFDeAwvbQ8g6PLp+nX
zUnQmeLbqhV0+WX4dX3GW+1au0z9cr6GrQYn+VLdkl1hDZ5OAWXNM+t3sbY3NzmhfNakORgee53+
DgQ17yRcr26Jcau7ISntdRfE9lDvSkVDdFpQB5317Vu+tkf31Eg7dw6TEGpDL+Lyj7c2Tf/4LnJB
m7wXw5cPTOnSFWT361mAriOyiVH/aJf3VtRROdL2Z9zVq6uUgbqsAcrZUUejAh0B0VC+WIn+8ogW
g6pbpa51VudSXFYWBe0U9GfDO3hO10ZtC20S26dNky1IE3RPKrY3I7VTBRCrKQCVsrZzV2AGxrWv
uxkYgii8vRNV3s7a6Y0VF0pxNALsCueL1KW0YG0Arya7x1PtvYpOcGJfe8KbtTHc7/InsdjfNZnX
utdH+A7T2jDeeJye1s7xQBK/ytYecodC8nng9pmsHeX12lZu1t7yyl0bzCkNdI6Wpt83Qm4SyAxx
RB14Q/U5zJjoJmbkSOd6uQmc+TssmE6JnpFRSXW6ZRjo5+pc6jraJEaHfLfoJNXauI5LjEF7Q2dc
TwuScYGf+T0jAGUfRUTWUqbTtEkjsq2dpCADn+C21823zP3D/+okmONI1/v/JcGe/kyf/f+dA/vn
f/yTAwudf3lCKSV8yfPSdQI+2T85MCn8f/mOzbampB3ymyaB9U8OzPH/5Ya+G+IyD0IpCIv/Jwdm
e/9SDrEx5QqhAhUK/3+SA/NcT/73HJiUtufaKgxsl2/Ice3wv+fAxGBZhte+uHIzEpZ+bx6JjjOS
jxl11IGPSESuw44wgscRo4dlvq5otU2B9JiZf0Il/bUTLTV8OLXzFL5Pr/zserpkLBHAuccWI8xT
6EpuzGFy32CAGAd5jd930yULVU8mIWe9uM8A34C4gtu69pzus6I0xWLmysVhw2kJPTwAh4nOnnHR
1E0ElhI/ke5fFyIVFwCUrnMoWVwivPvWYQ3pJuLB1cj6HdLSY7XOXaF9VMoeaRvx3ZuGk60HFNFl
ueys7ywM452f28HF2FHESTbTDjhysDagr2MlWAKgLxSzB6mkOpMYGifQl5JG0UWiRThhtSf7/dSH
LDZjgGdIg6RfWna4MZ1sFC/GaLrcqaj/aJXc6Y55Y4DkONnJlR/w+7h0xsAcZXesTQDtDgfmqR6B
8I2Aby4bE9s3ZTmLU4AE9fc9sBj2zd+3ZEd2oBDiRgWuPBNAhk/Oirav89jhp3D7a+HJ6dRbHN7m
aZEYtULrtvLWqIWzsAWiaFT1CCqBLC9JW1CjodfiHl+8ZatYSv79LktKe0coKRdpuHPsmWugl7pP
gentYx0YxnSlSW5MHb3GpNWpgI8p8YhTBAhLRbd//+jUbN1iEng0zlcZTsEhWoIB9yEl6HS7Ytiu
SnvfuCUfE9CVrYhHOUutDIAqnfBkCTlLOl7txAQwZELjWOCwqtLOM1i5uh4B0V13M5Mca2pOnpmC
63DEpFfweTZEa5O7qQvScwoCsJw1BMQhoQ2rE/aEe7G6C31h3UBv0I/9nCbgzSky04E3PFad595L
QUL3KnFl9yysmj/EB9eT6PHvO7bX7VyAYXert1mOmf9sSvSLykrfRBEURBkM9gW/z96WhsTBTG6L
HdN5m+p+foqc4cVEtfnKRvo6OY6798aP5LFuq2mbQMVg5C70aeY5HVix9adFnhnV1JxNy7ncFKre
ChHjh62092T7zjn0s+EMogVeZ2c/TlY9/yhuqfHYoKOs43Bp+ck7KTYo5eG+y116aNSE83TMsw8Z
STZEWdPllHkMqATX2n70MexVZrkqsgEsO4/z/RJV5jLNlfehlviqMXn0ZdCzImu6DadhfO4DJngJ
4dKd6p3+LafZsYh8+9aLJn0hxs7BnE5vQEiO84VsCY7DsnZXgk38UuYOPV4eLIq/fxuOxMOoeUbT
DtQBg/P8GvTydUYsv+td5MGpA5WkIs70Xt+bn/LTkk30kC9YvybVnorShGeS9ZxDpR/uiwkFJ5E2
rN2qb54SnwRKxpcuemlt22wxTyrqcDcY+zm04Ts3RYzshv7TEdK7q6WYb0hgUL5VcixTvNhObeME
x0lhnCyKcHqsrXF6rGz7oL2QM0lfGeyNfHxksweQOsvt338R9F146AzQfJOUlyYo5/u8C6Z7zx3G
mypNj//1IR7LfB+L9JT6HPB6AnqvosHRs6ja2v59l1vkxE074rsq41M3muIVvtxtVOf9vbfo/Hmu
Z8gk44ffqgUdIame+qo4p1Uf3/59j1whbMOkiA85r4lpntQTKxDmmnKOr+c0F68l6rjqPO9pnkZ9
13nhC3SfTSD84qGW9lqvVe2rkYyL68/eVmCVv3G7qbixcqBIjs52KrZRdyB/pqfIfnJtZzzWqcK6
GETeY+OuAmgRUfcY7oFgEeBtAxudCBTyUuRAYKBG3vL4YaE3BrVnjqqDwOMWu7DrrQpuj2a73JQR
HTABGKtD4zu3sTDpj1LyVhXC+kbmlwSugngm7EZhnw4LRsTruxvObC6sOIIVXe8GbwXPqiIBaAAg
BuDC4hGKK0v1NoaMHwVPL67sjbMNgHO9aeavQfcmljE6FfS5o+ACUOAA+2D78rYh4fjiWw7mglSW
V50BxhGGaLtubFH/KZnMhL1Dv9cQ4Gc0aDOMHtELBS/htlLYx0I4fEZ30cF3k+YlqHlQymBIT1Na
naO6wX+3aMYtcRAf+Zaz58CDApkU85vNoXEn3Th9LEWt77m4coYVySMAQ9bqyG8OXl0X13Y2XOet
Mndu3li8zDP92mENhbrHHNPSKc1YjJzcoAI+2aYpLnyuaangJ/r7t1gzg9ziRFDi84kFwUI/6JY7
z9f3sAr06d8fW9+tDJiqphQvUbMMN2r94+9bY8X3MxpIvcOUm9MU2PgK1rcIAgAtXhr8SgnGXidm
950qlifR9QCMyC5fpLbdbLKcgF8Zlu1dIUcAEf0viUk8WkZjnXLxU2L0ZxtEpybrG6NAEr5gHuzy
/FEHJwZSzRPfYbjx7vhyvMrT+JAUK2W3TndEsdnYyQtwvQyi64bGblkN2dk+Nnl3V1oDtxZWWfp+
c7mz/D9y4UDksinsS7HMF7kNUNrkDZzzVDyOETYcmcF5X5wI6V7RZVjnzZXjtO9xiNgUM7SeTE6d
2Nh9sQhDGWmt8DaeCaX7tX5tgxxTkjt9ui3ISN3oywAODUWK4AWb+TE1zNyYHJBHHwa+bDfhDnEH
wgPfjKGelqxlRWWSbaEP9910Lz3mPX3X/kYpUXcNlq31xXDRD/LOGiIoJbb5cSY6TDu4nGUgKaqw
vPaidrP2oLIAsKLbvy2M9kWGc6EThb0LfDJSMAGhKidUneKLjXs82LxaIRxTxcarBhoBCNMYr1Aa
vjit/S1L62YIxNkSEWZ99101CQqeutc149qsGP+QViPf3uJESlP/Odb9CzDYfe9H/r7VORas+Q8s
v9XlbF3qYaLTqPk2NbPucIlPHDUCZ5QbMdOJslqhkuQ+hqhJ/boY8YFEJvqoQ2ZH1Y9OV5LnAL6z
a/o9cGGciZ3cD7a7Y/KbXHqF1xMMib/tvAO5VXr3TXjBTPk7zbq3BdPMUph9NXeaM195DWfx2I7I
3osnX+tBPBLBeah1GO5Kn9eT+EXNHEc85LPDnAgYdOwdIts6xma4jRbr2M3BhmfTduH8t5g7sEaX
qitxhoI6Y9j1mY9oFLG46nN6MSz/MAcUHLISM1KZnqBqMQm1SOzmumaiqEEyogbWq8vcFA9VMD7Z
6QJfS0mUhQw/K4Y6QrX+tz+myU6tCYMuu2pt/FFOJi6nseSV7fjXjIhQ6ugYZ5o7hOz1zjFtWlrw
MFZ3yape6nzPqhYkEZo5OBe7GhktuGO/gWWSRGi5oYjafRIGt32IyNk5l1VQRSR0eGs9dqcgn7dl
/ObpqDozSXsPyvZUL9V3NdAh2Vvzk+D1uBk6kuekxg8lWZexAQLhtbwQ4SpgVMYQV4XMLSBO8+3D
nxoU2lHDw9MlmqqL8lQKBmWVEt3l7DTVRdTJHU/1hBi4n2yWWLyI2jnnAtruFDoU+Hi06bXI6aAJ
LoYeLlVIz+8S2hMHOfPSl857v34eKb33GPyuo6mAnNU6nk/+tC6vEcdqv01DzrnXjMj856DEd6vk
V6ag4Dh3UdfxrTYpfDB44L36VeX85fr2tT2sRKRqpYqn+i7vvZF9EouJNX8aR73M0v1j/PHPnLbX
bvOn711sVTVu1Cq58lauC0DX78RLkb7ova295lPWPj7gZGb7Yo4j2ItM2nz4Gc9l9oG9Qj4l43fD
gflNjuY11jh6fP+smvC+YBZU1w7WrHJ6F0rf1G1/dFvrxNHIvqi75CeRjCPWJ2DpYoApaJ81OiMM
3/i3XQ7eER0eqpBvUUONpbRW/V1U5bwoO2o84UVid8W4PVrjnSWzu6xxPzyR3sXsv75FQ1c9LfXO
9Po67t1Da2Cv92l6iRKZdeWdMZB59BLg72JU3ZXlbeyTbR+SXdetJFDIAZt2TDaN+oC2gca/LH+0
GumzzNtT74Pmz4DURxSfmhS37OLnB2ekX6uwCZVLc6cIpICb+ohCfVVbQYYhlJhIAYyhmtIb3RqC
yYOUez9lQOy24jC3Hlbc+rOuSIu6wSTRRi3yzMiKLuQQzhsMmF2f+7FU/A7CZUpu3CxCIO+Tu6Aj
hFl3v/ncg0s0xAmdgvGbq77jh+xRaefRD6v0Ka+d1wgQHEkYBH4rwk/oIbZwyuoJhPCUqkI9HRa7
ugWg9yoTt7geOxtNPZ3zXT5iv2R6PieH0AJg1GbiwSqeUqBEF7bXuJvCSeAGm1tufu4mnllNYsMk
qQ2pR5zpSkN8AHloMm9vTQo3o+u/JENabz1V3Qb5nJHc1TjcooAmvV6fLH7SfkiuZsdg7hDUBFsY
T1tP3Y6j6g+xKHd+FmYcWrqQeP3KBGXpv3Ss6cPvAn3FPfHKA8KyXZQqD52Xv6dZbVP9wS2+6sWP
HLrV7W9Bew7xhTRwnjgQ49mXQ/vWl91u6Cgu4uL/mJeM1uFaftrOigGtWfs+PKiXdC3QMjAo7s0+
Dz65JaZkFP/dJ3O041qrLttOPSAjcJnonBeCWWyXHclhi5BNTCi796r7OWKBZzx70xMnJdAfqVOI
DsL2qspwOKrO5YLezNZzH82XlgmhFIfpm1cUxa7zxpuxEr/J7BRsZWl1aPIy3srW5WId0ye1Zj47
3zTHrEhwl//X+38/6IT+a24vmILWfzeW0N4J8P2//+7vX2ciPXIba/d//2vHsBVOIKUT//kS//74
+sXgB1s7d6KjZ/2Ufz8+tmYztbgDFsVGGzkQU0SAOQeAD8vyuMcScgVi65zNDJKq8U9ScpgdZvHG
wOMmveotQSu1NVzV/XALFvFKMfYh2Q1DTvtvCB9febP8CbL5Twtd7ULP0aYPnStnHP8sOSZYyJlP
bGKnkh6ScKD+qeSs4NlIWYtr/yHnxZ0y2XSNvKlnDFPmZ1nqgDEsu4Dx5HXb0LOSAnyuESIug4FZ
ba8oZi/rYTjm6x9mzv95aymgu5ixxdSvA33QsG7//uXfP5JhoBNn9J7bnDy7sdNPlAUKIYfiYEa3
5boKHmTCITLZlK5nNeNz4cYAhquyP7a2xkirlO6Pf99vuOMfG30Amn9fe7id+6xEeO1rAGBMk+Yw
oT7PLyA2epzOFrt8LdyFGsyAhGm7MKyukuxjUQkBRSe2T8I48t9/2P95y2f+x1Eq5kU8lflJGTu/
mkd0Njt7LEqCBL1ztgLvx/aZwYnHwY6J48SnnlLmIZU3odd9J330HKQTwB1+4dMZluiYl9cjbmjb
Il8L8dVky40jxxo8o32Nsr91PevC1mKT1mafTi33mU1B6j/iucElhTpl+xTVECD6hh43l6t+kN4b
AAP4LbaDj7cqtD5a8A4XI/nBdAp/mhmsbU8VCUcEz+M4C4MxCAvo394pqDAvtPdTrG+aqj1bKV1C
KUMPYX0MEQqAyjnit1sPvnurkw+5iBunxVbcL6hljSZeIzoolK64U1UIGe6BnDIdzxoqxgRXANoT
wiI1X+7J0PtUY8i2mmtXUJMG7OFCY0SdlX1rR9ltjpiBn1PjEqjGveFCDXOfZkAQtMzk2+Kp1gwu
6+LocYtSxdM8Y/lz7ehVWmaP64n7xYSoc+sGdB4LpJNIYQbpssjDp17c2RksaxJSrtP85niVwsI6
qlkRdh4I5vtMBABjojCG9blh4afmlAmJqq9s1ICLojHNVe8R11PN1hr0dVtGz3XjY15089usDajN
a25nt1L7zn2fo+gRMk9F8VVyrLM77SXgIPsGkcxLoAQqcgAa42C1cL7sabquy9dorYWTVIAXacKE
NUmfGnevywAndcstgAMHT/0ex1X3uHDcv1AhWmnnxw6h8/k58Vi8XUOtj9W+J4wdFEhLbkwXZdd/
u3VwxC0D4yXNvrO6VNjVOLHmCDz2eOPmBdZv3VF3zpMTJWfrjs2B5vbksmyoTaqj5GeeHX1GbzuU
Dr3MOdtYoag0zT2YW1o/ZSltd75emBGNby2J8Wwo/owIl9KlPzBfvocQ07+20MA8KEmXNu2k5fJY
2JSUhwLDu0vqyRPWMy4YsibJ6uvR9kWnvRMVKEWRPpSBuI0tapWH+d7EjXUlhzfX7SmKedXwSZ2E
FgrdXonCfciqub4UgTyPUqeXRZviEzXeb4fmbBF3rNvstm6B45akg6M1qbFKn7o99wVZ1SV9xwzn
yPYV2lSzqUCXcJr0YRL7rGieN+zMmFyHJorfdVN/Sz9HLLWuJ3ctsn9RvBAB/v/meKAvGxXdy5Bc
RsxRxJf9Y9uLV9fLIAdXj7FdbihzYI/OT0tLX1sXPJZQFAEifeYttlWRRvICUi415TmkYzdM9s3i
fkUZ5u9Azctl6UEVSnIC1c1vwkJhL+1vQ4m7iIb7QrDmBPJ66imLrquvJaW7lUVByvJXhfJm0HSt
B8HHnDUfesFuhrmyd8HCNjWzf3BsJQxmlpUcAzpmHvu9c6cMxsry1CuJie/Sjdwtr67nWoz3hVIf
6IU0b6UGN5wOsZ4xNVPTdAjnZ13SxBfP9bFaj6pRU/0O1rAHD04CLnKeO7YAHctbF8LshdD4aDD+
10uwg3mGB26Jb9j6sJXF94WcEI2/AdKgTmqYkPa7I8+a05s/V+d6waY2xfeZWR58l0PZwqRYM/Yg
zgyn/86tRzruU+t2Gsojro+M1PZNKgUBJid4bKl8uezmKw/GKxNfxXRavo8ifEiS5oJeBHsbcDYU
sU3PRWt35MX5ceti4bed42G0Z07QxdaPOfAAK7pff8W6JOZaEMfzWRFyn6bsIUFjXqrN3MDcrPgR
kvdskcyUe2qfZmzrfRY+25O8GaGfkHJd0JA7Vs9y8a7gy9yp9Nv03kzgJkFD96y3Ii3enVStV6uQ
Ts38hUYhYq7PY1VL/lt6+/eFNBQ89ZtfDh/PZUr8IZ6KTTZQjNCqu9ZvnYtxDpm2W8jOAZA9ZmfW
xSym12B1sNgRZ3YL5iYTKbbJfCH+zb3Iz6+Rx/hcIG8dnjHs6C0ZvqiDeyy+oqTZyDy5S0f5VQSK
RT5s72KJ6cimyHKuyU0X9uqGyZhgr9fteqYCu47JZjWCgWAennn0ryiYIFOLJHwBgQqQj8vYaCVn
xMo7zOwdl37gd5vIe/Za/2PyWqY78hmfKea28Zcz7osuHj1t6l06K5rq/XrDcwuLizMSevUT9hV4
dhs9JTHnyBmOscuikOe/3uiLbTsqMO3zQ9zw9Qtt9K7RLhuqbX+Vym9JFxyzGXEZGtPzWNCB24v2
vLRhcQCskdMLc4LFAa7b56IdYjAu9ewxcuVc2jN8EvSWG4noRsw4betdUuDWZ0fPmNDJ90V+lmP2
MiPBXJR5xJxhXSHb/t2azKfv4GhWI5zo0shrMDxkoyBEgSXg25twmLOODpspYm81E0WFNg4Ibmdr
wogapzagyTigZo/ej4vOwzhvCg0bJeE0ITOA/s1AKDpN4rvAojYwnYd19JqrI6D63VgEEot18txp
Z2LFIoU/0Bov5r0zDt8a7DtlOMvMay6+DYrwvreZkg7O49BOr40Tnk2MllG01hsTW09grZsSfE6A
dNDQk5R9lg0N7vNXmsyHdGmx6ObdL6beCqwrd1Z0vst5WqM6ARvBGGZb5ushXW9fjO1pG5oXhukD
zXL2e79OU9g2fiZ6hdw1sjgmOaW0zaWJZfCAkE/mIrHrl8TV23rgGzCJgIPTMVVeKECXYDWvKSUi
s8tTXNarurm2HbWls29d4+0GGX5zvHkGL0vSZLE2sV5g6hXz75QM3yAid0MacHYNU/wU0ucCiRWp
cuqzHPSLDLk/6f52Krc8vKcgZp401+OtVSdEZAxCcE9WuOjyZ6jeDKM2HJa0ew78djoZQediEdfy
OinLtf0nSl4EsHPGIHG4RWErGZB/YmVrL2NYeEFkbiqaiDauWvjFJXisF9DzikfJG7mno0EdFZac
1JpAeTU3QcyaF9Zc0PIEAFbYfLo2clISk+iaGGKZP6oRe3SV11xiFcHU+zyNOQhIym4uDfWkHnzw
Kqd2o6YRZK77P5XVejurd7A9Dr+yecHcF1z4acAwL02/mtPUl+aojMDRs0+87NYvSVcBFfujewwk
Bl2vYlxtWesKULpI0HQfJ3O5K9sSfoeBb5Vjoc4awkqVHb76E7/xLjaflcaOCtEhlB0VGw7udhT7
bd8H91xon5Jo/LRzRdnioKj5guAwCOe9K4N5Hw06vjRT99EXzLdkqkHYT9RHS92zOclbb8V9RRAx
EsXK51j5jdWkOzMlLkP1jIKzlXocsaVzZG8OfYDXqcG0iqKqDg3db7PGlQfKD3ab/zO6ghtMQPRH
O/QLCklm0pek1Pvsp0Uyow8rewoKrs02k4DLriLbQGNfx1e2UQQ2BplrQ5vAhxclpPUcDsYiomUl
oLNPdstLbNFKUWpbwOcA5ehXat5oMX3rgA9hNbpTOoEwR9YL5WXDYIyPTmQo9bIFOYv5tT4Zei2b
jhxc5BOzkxJvIMCki8aG/cTI/WHuqaGcgfNtmrYatrbyy82YitVUwGGSzuzAuXenmHxzypRQSbUJ
g+q9jiko1S+akgGojiHZbxPJk9PtZRVQW2IDq+6egsYONoYF5lguxZnlYZci6/vnqOCVjPLkHLLA
8nDRu4KwoHF2emKTaXya1mQu/6Rc/i4TAlhUZwEFq1myL6yxBOE+z9cgm8dDWSzFllqVq5GeRlbD
7oqz9H2tEXuyMYEridqQ0oGT5iEaXSGu4gJs2aI4hviui9ttAV7eU5BBR62X0Tdc9RwR3G7aKYO9
vgfvdpn5XMiX3nqru+CYQijaNc2mbwlJAUu8FDEDFadTtJnOmX00hSGWli+sRXUIb22Yv2zMEzeF
gIlGCc9GkD2J6RZsreAm0vmESMsLIxbbus6AQUTpY6RHDh70TDGeZWrnegRJpXVIEzCMqJOQSPQD
99idBp28pRMFQbUKiqOp6v2SHnu7uvMqhIWGezZlisXDaOLwNRqOzHDqxrN+mM5tl4EaMQNHdWab
ccP+NrIJzlmZSfd8vc/ENKyaRrNSl8jxblPvHFN9CZiaFKeQ4E4C1ljLGaDj8+uKs7NX2RT7iYcm
8K9MUMFxGTTZcxeHXeZz3owwxGEw1Azbgm/8P9XB0yXNG0kGBZQ9yq97e1vbEaLDOslBj4wD+VVZ
cX/SjXXb5h3tVMGzmkGDRFGR35Lt8DrqMPiRDnEdJ1dcS06WW7joB4xDsEZc5XQ0YjkiiSPKu1kv
106QFhvEnQsx9GCAc6QOqvSkHRh2B+pdAzPEiEvcmPAjbqkseSQOCW0ormBFp424V/CJLzzLeW7D
+sEkg+bakXDlNM5zGrUYfOmvdBEdr4xs6stuRR4x89+JnmRoVC13hXV2wUbved7dODkG14g0k5i6
M8xC5hLc4TDvpO3RW6zPNsme1RsD/VNhvYzwT5169fPRAHNpU4BGc4Yz4l8f+uIlhwm7zoJQHPSn
4PJFNROukDG/N6aGsAAfkkvSxMkVnCBBYAt50Blfja2Q3ypnNy8NYUhvOWRzc29mCA1JHFaQpgdq
jmtfMUciDB+6ZtcLTnt2ldyUXRGcqUc6xZmHCcrJGa3p9xT30H5u1MTTnFShdyOs5J3pIDeRgboS
n4p2W6sLbhTVpUuuAuXDPYN8XUlSbBf+IShLGq8Rl+n19qnzGGwm2Wy3J4NId9n05suvich4Lqln
x7yxtpPsq+SP7BWQ5ID4WOkItS1DfVPuVWQIjCWHiLoL7rycf3Nt9mFRt5wOt3RHcaViKN86lb1B
s6w23Oloyc1dwFw5K7YHp7MzDL49P2R/jqL57FRFwJ5dnqaGfvhcw0PAanJwg/43lsCXZf7r1p3a
NDwiyhDF99v0qLHEsA/sgsT9mtPxNvSsoy2zbUTBB+Fk8zwQPchcxpYJHSLRMj7P/DS2GT7m9HPw
hmZb4EPZJsLeJH5Q7dyqKsBnCZ7qZlwfpgxQc4l1Hv+PlPouCgmW86hx3S8fc3cCy7Akxd7U+HsH
2NJ2gsojYNpG0XTANvEO6zG76OnBQhPuP5csOXCSFsESHIrYoHfX9S9C1ctidizlfH2mtpC69UtA
8U8/q2gXzYzrRkMrZoWtXafFJ3UpNiunfYK6+BPR+IYTOAfSW6snutsT4/i7OhtJA7TnMByIOabJ
AWONpsajAuFQ2z11iv1PLsecyycn4EIEoDha95QGXrglLbBrAys6FtJ+HIaDQVVBKBR0tCbRK8JU
t2NYwWMDQNStCcfmfdNdlmyeLhMN6mjLD18FA8XPbEsqmVj3w2PGPk4vMPUpJV1BFjumN3GfbHzI
rXXZ/0GKI+HoYLyKqRA2zOmqGc52LB3iqijbI2IXE0330jc84fjUrAxZ7+67kx+0TDrc8NFKCg/z
Rf+DtYtLVDFwDPBnci+OQ7i5B6ngwaeuUw6bUr4swvqBk+UeezAFnQjzB3WtnuQEdKWPwV/Umc+8
M370nT9+kfV3dbbcx5q+pjqFnJ1MZwqzeYlw4+qpRXdGCi1mHyyKaG+ipTQ39dB3tNM0lJmqWFy0
/gApsa9fKfMUb8RlHjrH+6q9/C0uJZ3i2Sx2rGomePAYsO4dMIgnrFEtSg4Hzhof941fskDm9JQw
Zuo2IjBE1Dx1NTWveb9MV1FDt67w2q+6Ny01eGDYIn0HWnVgYeCIWWsGPk1Hl1o3UC8ce/tkwCI5
9028bVv3orKKczRb+ZU083wrAzBw8dAdo7QTV/4C8NctmGZDWOxq8vgsxiLR7WFwSRqn6Si2AxP6
yz7P15BhzwF7hFaWZtFPUiKxTRSh0jy2t3waZyL0pY2gCF630wqRSveTF50pj2DPcngaKJOd59l/
pArSeXCL+gpis7ufYvm4dv0eJlGRLBnANXu+3FdAEg3C/pF2ghsLi/1GTPJZMiH0XLPsctJzNMeP
8mg76vP/MHZeu7EC3bZ+IiRywW3ndjtn+wY5kqEKivj0+6OX9K99lv4tnRvLbrujoZg15xjfyCRt
xwlG/W4qyZf3coCsVs+uRc9by8U3mpeSXKelmx2a6bM1A8CNAv3RFm64T1hpKt8oN1NDhyxKgNs4
2LGtwkWzlhf9yqvC9ogOxGQpeS+QVKzLoVpgYQJ2aMoYiO8mrmHmbasg+UYD0cpd8dF7yrqxun47
lJ+R6eXPRVTcpYXziUdiqyWQibDAggtAJ1chnIThvuBQQFGrG4Lylt2vsYmE/60b/WKoLtymPngI
kZSMTG1vr7gum7L59uMF+BCKln2gvBm0zZWyvxhqOW97FR9Zp9hNVcnLkBmsvg7SvjKM9uOy4/xO
A11du2n6JmuuyyXt6tSowOK20BU5qA8OJiwTZdLRUdTWQz12m2YrHMqnKZ7fHTbDo2DsKrN8a9ZM
MVL9GtlNCuFFv7V2E4ErYGpChfwzNLLY5y1cv1Br8hGJXOJ2CuRumPDYCFgZHK/zQFC4h5CEMFxe
rF1h305T3KQVyT+9OEkWG1FDMumV+WJS3W9E3z+acYO9ZmkTu3UqN12tH8s01Dvd+hM9J8JcvKSb
VoLFqc/yCL40wejkTz7B8SzXdk26urRJa2/IeNqZCSsfWhK1jZ3poyFoReNZQCglbuvGdPd+OHu7
grnDGuHKc55SAg5z9dwNfG6u080bUn6ve1PR47XncR3I4dHs+/mgNmRBTDAYAmQILUnjjKiOSRiP
vFE3OZ3ZoeZiHz1/9w+o9P+8Ddon18O/dz6DR/8+jKQUWvsq0dUJejKouAVTev4bqXyEduef6eMH
kE7/g0uNcsmvzj+nU8Kvznf4X9/+ffw/v/FYbOzg+H++ij8v8s8zcr1rZ4wyy8v+c0vsRtlGKLcr
Tv5ihj0/zPnZ/7yQ87NBEK/Lw98nlkZOCXH+U4WHC6fT8s7+PPj527+Pcv7OFGPD+cBBegz799h3
Sago2/pYlQu3xYKUagXklp+/i9A+/Pnu720BeZ6ouv7zNxkiK7pq//nL83fxslL/va3FmTES23Y4
3/7nEc6//XPnv8/1937/PAxuIWQ9VozH3qePvk07y6JuiG/+vhBlG0wgzo/1v76tW45V4t55PecH
r5oq3tmj95QDfyZKIjenXQBEmbOwIjSdL9liST5biv+57e+P5+8IbL8UObSOf24/3/982/lB/v44
U4Wy9yGI+Pzbv7/4+2R/bzv/SUEjiw788qr+eazzbf88zPnHUGNTt1oPdGXH7GV5L+fb/7zd88/n
h6o6mc3rfx7mzx/9t4c93yefw4sQk8veXzDWbUVZZrkGLKDlR3HmW59J1//vj+aonWL1z68Hc5dh
oc/CpeNyxmEvdzo/0PnLP7eZdb+w+IGmeP95hv/2rP+/t1lhxGv6+1joC9VFczGfbz4/iCsHZoDn
b/8+6P/6/T/v5/zjv782wlIepqzb/teP4O/D/n0d//Vhzn/4z9+cb8NbTsiwcH66tHPX6HyREVqM
0FYEfjH6sEro5bexHtLdn+VicJ4Nwkki8J+2fDqvBvXiy0+yuj5ilBMJV3C6D+SG5Pi8UL72O98h
WCikecoJ90FeLBHnSoP/QYZ08pbv6NY1LltsX257/FYQPeW1jZGQtJHy0Ywa8xAm2T4f+0fVpbQc
DVqaoqoYI7ao/zo/3smov2mt+sqbuXCcc/bacgK60n+7EW7kBD2Bk+HCq5nD0gNUi1x32pgBOJqK
oMN9aZnfYTE+WpIMo0QhiihxcWqNx3ayonRrl1RJsP6JbElWTUpOb0XsxKWPCuoqXuYwNZytYSqv
SwstAENsbxP6FYIASmGm6HKLRTC6k6o7juYkVmKYTZAqvn2YB16Zz3Z1FC+UJmxtdL4Y0ih07KAl
B0gvlRgzcLLOoXoQ9EOkCh2b7Ma1LZKwrcnYRuR5UA4iBcX7Yg7zk+MWsFbkFSpdSUS7+6YGdVHj
69tRQKVbj2s7FQq0VSZSBNbE0HNqMGrVcSKtlq4Ee4yMNqBh1u0mBrFkOkwBIu2mu0Hx2XnaOURB
kjwSygeozR7WRhS0G8nGvA2mGzztv63ggwn68I2ZOuPRPryMpxyLGzyeqMpIuZRy3DM7u7SJRED0
BD5qapIX1f9mEQWkaVIRjLMX7HGZCkPqg7YZfxtNsE9diCyDSztdthAmqI2fqSXHHaGiC+6n/Rbp
Lcm7+aIL5L4+reS9Y0zTvW3EqFoGg8ocvK+I8ve2D5Mt4/vyIA0aBJIs610wW8Pe1cUuQKOxtV3e
eIyu8ZAHd2MaAmptedEjIY7MkGrjwqz4R8udk4hwzQxyIe4EZIUWnEvaZmefGL86ImGwGa+WI8jO
fH1VJPMPI2zK5JbxgHLftSEiqEQQWkt7XNucfmtkgABOJqRySQJA1DUzl/2UuGRMMUAXhivdtiP0
uXLnuOBc5hxMpq8JkaEhywzH1i9RCoPH93GQVwiviM7iBfNcPkqyTaVn+LBjP100HaBnZexIT43u
JguOiQo+ZUFkRGzGH1Nv7HRgGERNUpdZzhX9BAzqFVauMPk2FuVrPSb0tcf5NVQTqCz3YBk/IsQU
aqdOeiRFsVyHmXk364jg1KnYREn/iJUZf1oIIZvquzbovOZ9s1JG/pUrC5O6ojCm8Sh3RkDIMCe0
l5URLilYN25f0Qsx6suZU3pNUDxNccu6iUe6EyXT18788JRL2TMJIEzNQ5urJ8T0xTqkU4mh+c3S
/TUztHINmmJX6P6ZNJGFlJ3RGY9MYmDznv2GNULsiskV0hPjjkwkMKkNKCvKuvcz95lsTeViWysK
9khtqcgayuSFE2D6N63uYDkILotieonD/iOKFVDmFP/3/DrbsOoE6lCTKMFNC19GJU897oMTQQzW
bjiF1s70+/BDj12woV01TojxspqC3I/sX5K0NsRavWWDd40u86UvwkvX5s9Ka7hyTPR3enazbY+k
Rcv2klAfTWtq2ucJGNx0rpLD9On3e3yvj3nVvZPuw1xIT7cATzZDh2fQp5OISYK122UQpoDgEz5J
gxWIccwxsW7qDnVc9tHzIa0auUCRHeMolzgNbFpqrdkjkuBbCIHfpyVPRu6a0ovuUKOQpBuF2XoZ
IftjuXGqjoXAoONQFK9DTPoWCIVFGU87om3LF+lZztrT06YY8xSu2EC8VGPSkBmZiKGy3xKD8uxn
9l0/Ls3pl95n6qvSHCslggjCd2sj/y5T+6tVDl0OwFmdCf+rgy9VDR3lGum469RCSEO2RLpKoGtZ
qBTGEl0nMVYPJOBcqxZsXjVdyo5GZ0vDyh54wYm9C1usd6a2m+1o+PQ1TXnD3ApKmL/gv8hSU/F4
xFac8B+pch/ejyLi2dNEjpLS0TBVF63APAREucxpbDniqJT/0aZyi/H8lriLcuOaxSGxhCJtXetN
N0ToP4LhQjNZj/3KBac7WNvOydC1Dz34IoPZDeI+EH9eNW4ix/gKFAO+qB/3TuowGRjQKAnAdWPz
CIB8Lwhw2teuvffm4SpPqqeKeG/XIgosSJCHTKp4Sz0OM6N+Dc06u+gBgC9xGOoeDfBj6RXP0wxA
0m3ax6SZv+rRf7FrdDW0hktf7fx4vJqDDal2dPhbpKyW71/VEhkNoBvaRgxlfLc95hEKldTfD6mB
uwSl2htT+/cwLh592V2OPjnW5oDAtTi0bvFG9Pvay8iQsTtqA6e/TAjNLiZ8bmZDUwtwwW1qgMxt
OD9hAXnFgV036sOCWV8K9j3gFQK3JFRaj+9xy0xQFEhCA/Ls8Ny/tWX+NYj0yVHjW6/mn4whbR87
+7lPISaVj8xXmciZ9b3EVdqlBtNxwstXfB4P7owgpZ7TfptbDuBtDK9uGH+0QQuJF1sO3c1tFZCv
RRDaTwulYaO5wq46jYShwhLPlZZzCeaXqkwi5xaPkK7uyIZml4QwYospaj/64fGtbLOlQRYc65Ex
vTkgbTMmKKMLDAXr6kkVHfvlCEG7K+zDoqNWMqpWUuSwLb7MEuORObx2vKijKV9S4nlWpAQ9h41x
YuV7SJtIQngVfPTxtSUpEzx7r7PhMNbRrj20tJBbPhYWCaQSKZar1cCY8D2ZGAwSrHGdBot6Qbdb
s538zRhe5nX9UHQOaga7wqTC2TsE0U8BCaLOgUoSMveCKuTSDvVtF8Au74Y7qeN3r0RM0MFMXGdD
8SZCwDszZs91O9PUclx6wzPHRu6aPvxMyobGAm1AcHvgmJecknu3m4h+wJlMIjDeANQ2mIHwzHC6
dC++pi03F9BB2ri+KTIaJLh8+DRd9JxOGT/C1/yRi3FlCahGet09pTTiD03CVAVBj8C1gMcA3Tmw
jxPSrWSFhvEdGwzsh87e+aXaiba/cprwStcSWEqElr5I8XwxWncMdAVYqAmGxfoVC2PlzGDie4cP
WfAxCoGDAJhQuelsEa4I5EYKi091Uz6gpwbImSNmQkO98tomvddw0iNfP3KBo5K8C7/NsesurQmY
qa4BzkX60XAndnPkBaL5XU0TyFFr6N6bFtJWHzDVID3bCpHMFTRpGqYiRV2rDbJ5Th6KMIUmUMWM
z5j1IUgt80M598ExmIsXQVEvuYJ3vUQHTm08DZyeNfTLLL108WP18XAzhhmHi0rvLZafTdtxrkVk
mCNZuYzT+le0Ke1xi3F57jxFbXCN4OTTGlGlkMtN6Y1JKEqDHeNe8ijUyadYjGmy9WF8TQmyyhrv
yk7zZ2rtZ+Lc5NqLoZTO9vhFV4phS9CP10HIpcafoMZ3H0t2Xyb8OyPOaI/7Cum24uwgVKqhd+v1
JdMmn8REN6AG8wtSMuL0t9+Frj55tdWsmLsbK2scnrx62Fq2N1JYGVxbBftgv7vFhsqw18hvHXrj
zFw/aYlVe8ZsN0rNTDHnpN+jy3Va5ttWUD2hIPpkp6zWpOEge7WY+AsOGuPXjuyPtIZb7jMdTBN9
ku51KU13HSaIiYuSQnT24GW0JG6EmHKy2btquvCxNLofRjsE016mUOuRvAMWQWCJ1WhL+M5t1rsu
IhL1NjbZBZHU97NDc6aX78qFizWGiMaIJn+SLpLRUUZPAXgcQDQxdSemfLSyGMADtBwmCAHEKYxX
SE/0IXVU3kfWkV/Wg15zY9/euc70aJuYlzLOwIRPOHfTeJGc/XgISjbgo8DjkJ7gowQZ3+fxgrnP
UyE4S8tyica0+JzcwQVOUsLsRNjHJglk7tRetbn3YsAYcLGRIVftX+32ZFg73xwZA3jGg0vEZ++y
HWORqjEGBvhAp+dg8e4O0VaSb2lJwzk5CZjrxPm0fWPaRXb/YJLbOGk4HFMM2ARMEYPgkKO/NqZw
S2ECzT6BJkKNr1MkfXXu/DqMK1b+2P0w1D6vm0BrgQxPtnmXoq5fJUps8pDZvRFylICy+fCC4Cdl
voRVsD469nDoJ6CauQ0j1AuRTlnEvYQO1rmc9EzusE1TT28QYMFszxmMA8OxEEUKqw+oA6CdWSES
HsQdr5mljk2kTwYCRVUj+msL+ZQV1VVi+hCv1WauqZ8HHTKDt6Az+sVi+cs2q7olsbT2X6X7PSFJ
kuWcbRhY4RNriUWshjfRDl9pqQ8zQ23ftt7Rd3ob6QxwWWZoLGODrW8eGAhw8Ej3oc/FXccwlICh
8qrHsWQwo4RBHb5lHvoT9E+PkQZybDIIZetOKkgA31EA6kmqq8JzL12LyWce660/jxg1THEj2XX0
gCU2CVOB0B2e7N54MkNIzXEy3eNw6zegDe7KKGQQnkVHtlqvQXgf0GtHZFKKVcUcea11RoFNgekL
fEmZXW+mwbtANrbqm26vRYJ+CNdz8aRwgAJYjg4ck+tGJs52zCx2Yj2CN/wG1dawfTrPF228JLK3
+PzidN6GHd7TSmwHZb4aRXERNJ29h2q1r0fg732B6UWJDkmV/kpUS6qxc6S+wBNOgTEIUF4t/hg1
3Jj5kUraOxqL8oRgeRQyvc/T+FvqfQPfR/haKQcNXpB9TyJ5TXSyJYOqxNcC3iYLbURX00vtpsU2
svcFGJIV0eNEReFq8TNGe273mldM2COmnZsIKrQZ+gBk2xDOaGNh4RQH/ixbxFd+DoqLq7dXI2iV
AyVH7+t1GLSwm5KuQiQUXrj1t4wEZKVEXus42Tm5l2J6HU8ytz8BQRyiJOvYtKFHVvorHaanHBXb
zqhDAjU547ehIdgbhpxKw9BeQ/kjUZoLFSByu9UkCeVEDhl1FK9VBKe2l6sMk92miOiFpOl3HRWX
pkDTxBbMY1vvydWctodkrCFdUWevmtr+HhxMHcWTxex6j/DtXaBmETPEoyksj7kjv2tmQDtRF99Z
gdV36IedsskuiRGqKr6s22V+b843TRIexO3I1ZRT8Rqn8gdZmzvwlL8gWa6jEJ8X/K0rSzTbshfP
oTWepsZAyaHYxddOQ0KPi66M6Z9gepWH9t4457nJ6bLwTOK50qrbpQgYfYbNKymHZ85R1CCWROQy
AFBv4mnP/YBBkd9NxC8AZfMJD6qxSZn+PbuklqIvjoCXf4fjiwqcF/Qzj6IEANdBXfHQWaxbwGAr
RB0oktBSCnYLFLycm2h2a7VXjb9z3kzfxv/hPI9lB8ozbe5rPjyags6dUeTTRrvOaw/3w4oHMhXR
avGfCeNLLASP8Uwo1aJ7c2NCI1mdqAB8jqwFPIbmTHUO3M0a12Nv34ZJfCd/WHijGDGfci7HpL8r
COaFiESwSTYQseyar0nTgsey62uvGB5HdAq7KSFuQvSXToiOLGAm6zKG3bAJvByweY+T82B9IKX+
EDiXW5MDM/eeRUICl18RRpJeJeG8zzUWlGK6aBvOlhjrdDAeWsd87bT3aQgkIbyvI6aqHW5cmjEZ
138xpyRZ2f1Rdde58q9aFoDQTct1o623aNm8BkZ8OTdoNaz6MrehyRp9+yUVJC5hPBcLgZEO6cDw
j8LbhIsL6/HKoorpqjo8zCZuKo8Jch3pT3KT7mTSAY/PPPY03YMo3BMiC0KoDUwsMVL7gIklL8ww
Nm6Z/VAAWAxlbL1ys/oLROch83L4ucnOzL3vJGjoUzUN6asF+eJjurcnwiz9fFw3qjjKfsRPQla6
qr2P3GrJFWQSG3rpNsuXFC7tfCZRddek3paXcOqSGwENoZ2Hy8qAfpP7SDdS8BeDcx9pA3dG9DtX
xqO9eNZw7Dwa+XuPxsGb7bURm5Kay0bbWcqNo60v0emjHaYPEHHiY13l3zpaPuykeJ+s/iWvsKpU
Dk7jtuY9p8P1lA+EEKQPWCg+KCE+zEXmLOp+58npvZMx2aImF3JwZABx55oQWFsgb+7OncpxP7Jk
bpyJ1qyZ2heo1ukmJO+ENKbLTJVI9/iECvq+DAYIe6bxNsfDpanCiyQkuowlHCjKXtdA/MrBRlWj
t+mQvqZF465/lSe/PKf4jCRp1p1d35WGWiFhY3HxccdEmD98UgqqYRthe/Xp6BW5JU9OUT4ghlxV
Ag1JhfplGrAwJVb0kmWoYsE39hyN4pTOrsOYGjG9Ucd7H9Td2lzreSR9S6SkG8XiVNTVhw/4H+n4
TV9GwTblOOUMecHtALq424RVfZV2Qby3G3LEB2LehEHUfDZfG1F1URX9vFees/U6SD9c8oztwlO2
ObtQUfYHr0dhvuipxwCL3fKmpBPej4LmDZgmduVUdBzF1ZVTPEOQ2SSkaDWJfk16tK/LIThPkL4r
yqNd7HOg0Mu/xu63pyP+Ggl9Tef2JmojUHwRuLpCWVsvk6fCLR90Yr+Vo09Eu04oawfSfEM4ja7m
wlilD6gXuA6bNGVoHssDu7EHPZWvUmdf7H4fh2BJeMEP4lRztIEg8OrJy0ZGb5QH3TFJKFEiGvWX
RuBugbGhwpm8HBSTfWgMMqFMgtYpGVR8WU7GZS2kQVqF+TKW9HZn4OONTKsNSgtCmTVCHAw1dMZd
EgKr5qqqDQYEPAAMK+OLfS/hN/2jm0bBYZyNa8mu/BiXOU3MIL7o04FNo9HsnKk1yMtDdC8n0sDa
kuCnAi2zmlXMJEKwUQsSc19G1n6C7330jAA5/gSxFQdYeU9UMpoayBz7849/bovKQ8Z5yfiG/CZC
85pK2lyrNDBZUdZ7iHlEhI6vgZteMfjpdr7AU6XC6ViLMsdxIN59+sgWBuqVcDrjwPvZzRaFaudG
dPosYvZa/3kumnbfU6E3A9ewvqEBmeoHOdYfnQYBlRJYC6pwIAevD/ci+hViAvZSMBpS9I3nVvXI
JVERtHhTjG7SWJgo7f3B+sENzElDhV1G0aeTLWHbPi10qEpuiEU+AQyInY1lKVCQJpeSLYFnD8JI
ROIrCW3MLy44QBZh4tiPzkyMikvHSof2S5hfd0gR8AhfqeXp0mUC4/iWQiD6PoTBc+BCxAhgzOO/
WfeEZ86mf1/KG5mBYUBZ81DFONwxMh0b6dLSFDd4GFeNCL6b0RNcDCF5ecVdtowOQqOkbTg2J9eM
B1wQDmdESAZWZ+qLrkf3qOIltWBCsobQjdPaOVa9+xNCIt2Z8FPQias8oRPqR/AahWw5shyw6hPG
OxBSN03Wv45lSzk0ZtganfJ3SOf2Sud6H9PeNj12yk4ccoGdgLDgqtqGifmaTuIqjH9RQWUns1m8
CGw4ZRpULI/ZQzk8Rw62lD5gj5bEyGNrrN8j1Hh4pygzwoy9s0CWB0Nmn6Wm9ZKHrNa5BlKX02KB
BuXtLXJQOrovPvnY7LEffbN8acuggJKKwaC3QFDEBqywwN6nixQuQ5HJPzFm024eXDqHNKnQadL2
xPg7LwlPWJqlQeSM4V+PXp7vUQZxL/vkMAvbmYH/MWNILAdalVHPcKWPuVe7MN70yB7OcCAsVcQr
5T7xvtHcP1pFTaHqKJzFkH5WDg0rT37nmbptwmo4FNPiLirwjNjuUZe6Q7rDYKqdaT4JkX90NPm4
2tQGZlM6ZkWdHOOsXwpo+83z8b/SrYwh5I/NrVmiWRps5G3L6Cl6V3RYMC4Z1K6acIEJ0yCGyriA
pkcxcheBeQEyR7OzMyFT99e9sSBoyk5uw8prqPkZe/j9EBw7RccvnTuCdcCoAduNcxgcDfkvjC3H
Ju/uVMkQqPVa/jVDfaIvfxV7cBU6+jZjgRx5oK1JLSUXzHa+Zje1T5QLdqBLzSvN2B1HKYuYsAUe
m5SAR/MmlK6zd81O7fqpPs4qw6CRV9vEdkHyxVwc4thtTwP9dmjPKOPz8dmv8IGa+ompGf//agY2
R0c2Stvsoqhpq7NvJfUXfWHj9CSbOA15K1UKKJn5qWpo2ktnNE4NRzEMMGCBGrknG4jXkMiiylvq
z1p7p7k/ejkraZHWz5U/Owc8ZxlLWD1duO0yE2pMMoisEt+WILZRu4W3qjvaam7CYWEMrn1i3lhq
TjS2Wb73DCK9xCVWRevAXVc2lAhvINPM5RRtJTmPfkRoOU9BliQnRNF4a9d1HVR06hJ/7Yv2+Wwj
S/tQ9nI0NJz2mxKGsc87Vh5PaecYzMbYZ1ljJOMH/YsXehZS8PIyoCl5ius7kxYKRxSDbv4rxKO0
UB5BImwjntuS085RLKHWUmUJZj1bP0AJnsX9wWXjvjKNkhT4zq32DIudxKt2ITLMJOl5PvVh+q6+
L+1o22fTCziGS9mLHmoCuFRyTRtQO4yIZgACY0oSXW/8uqXBJ+DFn9Lxu40IuouYGSqNw9AGoBpP
tM19+W3rgo9oImlgceoGUfBcJH1wwKfUb2MliW5Eg7qxlTp01ampOJK9CNcUJxJkFvLBJsi99VgR
vmLj7KSs8DjmXGl9j7H3Ydq//Th/d5W6C2W29Tx1O7e+edGmGMvb6APtHvd2yTMxi8cIstRmlCyZ
BRWPbww9VHKwrPinsoSwhMR4Cxs3QKrQmGvWOyQFriG2xRx8JbnLTIexFym/VDrsc2B0U7Gyr93b
NWtlOU75hsv2MXOiaUkkYLbB1setOorZuB53hjT2hUwftFGYuya4tV2DwtCcnvsRQFVr0hUemyfd
MxHxB3x3cdWCAQrB64zFzKuPr5JWvxU+IzLn1+7T24DdPptgrop9P764NtuBDr/aKgkNanaCbLzk
Jq5xJdSw3RW1ytCi5637N+ARaLoj0lZz8jC67yGgoS8zWvB9bDxqmgK1XYTkzVZg0DPnqY/YHmYF
0YxoQT4Mtu7NgtAeReoeyyy7M1wJhMaDbiNm8jzqkP611bPngxpH819WP6YzfOrepGLxh4PF2rPP
qxrWZ/GJozzivphLjICdsS2ae95RxlGFrwiyfLFPHDCes9rkRnYoTdhCTeTcqjbMLmp0yWuHZGI+
5NUkwxPHEYBj+NXbRA/DtcSa5TYIWUbQWUn3MU31DVfYjCqYlBhZpzBRK3QgcjcBD7/EWUbXP8zk
rTnL76xFC6KT7ME2w2idKFqvSe1B6FM0TjDQdTeVv05L44te+/AOi5rpKzJ2w73uW8Zs81h9CQEf
VLhsjZr2Wi3OnMwy530M1e4mXb54dN9KIxQX55vwqXz1Hp0Hmfu82zZ4BFwwHkoE4qscCQQNIsJk
DdjIfkM4gFSsw5G0HrOO/KE0NV9aSTanZdsCkv8h8PGMuXP4EqcJUJmGnnbdlsO2idjIlMNMLbRq
xlod1dg+9kLOexsD0rYHpjTmLpHMFdM5WCBqz8mDizjAoqQDvL8WkzhKONZYH5U9O6+c8MGm7a57
GdwXFR9oNeNXlVZzrUM433kKkpL7I4A3NOMNNWQ3TTTR5KfNiKPwc+gsmKSCsXzWWc+OrwTqjnep
qmifjBisa9BljbgpmYhtsLAjJ0Y5H0mCTBmxWoXRbmqgZRmmrcjvsYbXF3nTjbuyVMDDomugZFex
z16FbRk6WMJtByOnH2Ohhw4lwdnp+MOSC4xNBLeW09ypLqcN40PimJh/ulyX4kKzE8CbGfW3WYRr
PPUIQ9NVGe+MAvybsoJf4fV4D/XzqFGauQ3lhphQ2LYT67Mzf7tjcGgc6KzZr/A5QOey+FIjJA1T
EJzcGaj+qyk+DY58anLEFJqDy24fx7w9hQ0KH3yaW3TmT1YO10CE7pfbN/jkHQu0XGg768gWl3Ys
VwXzl20f+8cQyc+FzMYna8bCF0uDaXvNByDcb7gB+y4xSG6A6DtGQbYhnuMRQgRzU4GTHxk5Srrp
pneYHsC/f0tuUaCwqqyjYd52tt4YfXMFeKzYI8s4Tn10I1sGxIJeRG6NSHUEj4kN6qWsvJ9mHq9c
8AZUqZskSk4Ykskj8H0DQVC7y118WvlSnTFHufGzBEt33mLY7J2D8vTRgpjUleODMc3WVYcWyJYe
l4H0AJeCII/Q+bFzB5wxrAij1jN9rpyLAZ+brdalQvTUBMlJM0uj5/Zhu1pfov9ktQ+mnaF1uGnh
KIcuUSLQvIsaLl/MWl83+9a1jn5fcCkHkExUqnwvfPKAohG7km38xF73kbv5p4aozNFv7wfF/8VN
hzU+qHwHDx1cLU3ILCu3hpExQXPw89k1SBAXFxsdBia2Hh9zj2YZ4RMr7EWmsyf+//fis8EvCYTc
4/kCmv5taOI7ZFvlxT9jO963tviRhX4JpvaBKQQU0owgIENo5s64y1TEdsC1FvUOc1QDz7Xvgjcy
k5D823JWbPlNps4ick5SWZ8WIQzox9GJLdOsSscIX4oAWFglj/3on/rmYnKmveAMqlDvlSzckW+8
OsDqmyUFBZY1YWmAmocI93zzU4n2JZQx3eiqvlHuzoq4crKmk2EeHkq3vxoBSuCdHRiebLsgRVJn
unIXU6gqKYqtt9hcWHy+hf3DQDPYJnN4NSJJ21SW+1WU8R1m4eQChtDF6M1nQznZqoagcC8vfUCB
eaXKvZ48c4tsjnxeGj9d5e+tYYwvWy3VLm7VPT6wrenVnP65e9GwKY21MjDKgx4guEGzwmMky34S
iGuYFvTRqQzeNzhF6P479N7EpuakWRvTgAUiCU90NkgJrJbrYGptR1E9JrK5dTpnMwJ14GWkmwEf
7SagW75u6Pn5AHNXinH5Op1g6Aknv8x8dRfDul3Zo2RiNTLEGMuMZlWxV9oAUELU6GxaUJv7Ha4J
8Go5RZlsD3UF6qOjJ5xWkHf0WG2DZL5K4Vevo0RVW1PqizjISEImuQtcxMkCwLiFX/OSslksRvwu
PVHjDN/hwFH0A4D4jhnoqQywAmE96caY7A9fqxvX1GSQF9NWW9S7hcYdQl1trKuihrU93OrY+ZTu
KXZYNcd0EIzDfkM0DrXrQazswx8x6Q+aX64Knpmg7McqZlaSnxw2pUlMGTHG9o3IxptkQFI9dKg9
rKOMi3Jn0R7wS/92tDHD0Z5q9lKZF3BlQJs19ks7wrtRNEy9EsyK7rN1WPnX1ew8RE5277Km7ALR
7fNm3oek6EZcyd2AvM+aAZkPMinL6EZigcuwSNhqdDbIKPkpiCl2iAANWnjGpi6PaQ2qurd2Qmuq
EpqNYQXwXxrFpTs231HWf+cts4psXlnqvlBdx0kzYYWpX9Hdf6ej99P19TaCdO6QqbI3jZF52QTI
ULFr95NPWrIM7DGQ0Twzbpx6fkw88ZyJ8WDazhFTptoY2r5MB2PBy6LR6bggei1e28tftNRbZUou
GG2z7kN35ymusObwiWT9tsg/XWcBHORHmrp3WMJs/n/1yxyFmwb0AVYn6+l/uDuzJTmRdUu/yra6
buowuQNtp/ZFzEFEpjJTSk03WEpKMc/gDE/fH2hIVe3q3X26747MhAERGSMB7v+/1rc88tjr2vsQ
9Ujb6XReNTAJG4R2PcJZki5z9zVeKwrcufuoN+raB+WrFeX/H5/H/xk+l3dlNoVl0f7zP9n+XFZT
E4dR95fNfx6fy9un/Ln9z+Wvft7rn3/e5I++P+juqXv608a+6GIwPv1zMz08t33WrU/H0y/3/L+9
8R/P66O8marnP357Qi5WkKndNfHn7tfoAYPEAGd9h9/e4PIM3/9yeQt//HYuh6e/+YMfWQX674Zw
HINsAcojP3MKPGIKGFUZEuQ9HBQpCCP4nlNgL+kGEhWobbmYh13b/plTYOu/W9LxcMdJl4LU8lc/
3vifPveX7+EfNJvuyrjo2j9+Mxg0/PaP6tsXdP7yx29C9yxL2JY0LdvTTceyLG7//PQQF+Fy//8x
5V2HtTt2/dpK340I/rjagVgsoL5iQAYUlLzl8kRqukYgIjWmS1RBjnQ4VWjLUFLj8nsMqvImhPJ9
BQMZ1RPRMNiF0vgRGCqhAtlXmpfxiRrml9EhMVozLnbmUH5VtOjS2HwDD3A/Vi5XKr25xookmX54
RBNODiIC8kM/ZAgNdOt+cqorWVj+VA34FTA6gSrQhqMsAvI5Bve1XWFobzrHwr52NMPGvYakDgSN
Gs+iSsMDBU26moHdHeAM0nB08m1lODH6YaclyF6+ixCyvipNQCkZFYsqCedb4RjAFoJlEG5b93Uh
nx2ZEQocqWf69mTUNuKKd2o82277SKxQeHAyxNdWwJnVLi3tgpQJvF33YYgt7TbuSVUZTCa/Q3AM
CmMkniHZwlS8Me0+/wRq8FK2MV7zebofg0I/G/RNXAtxDuXZGdmYmRyDyfXRuFJdV0QdNMI5u3WF
5VyjpG5gaJv3RbxIegho2ClmFdYk4ktTOYAfAdNgz5/mS5NaJxTkTLp3BOBRQRbo7wnkseIIGX8V
79yIBqWWmdep9/S9M9BzxNt9a6veQKaGT6cpPqIMfJzMuN/3gX1sswjWciC+1AVI4TaTLUPxBEuy
STHHA7t+nIZUnsv0Dj+o6feQIPfG/NDnBgmFJZ7IydwYwk3wwDsoN/YmsvGtNw7u3kHWsqls+6tl
kbIVDN2l0JprMmrelUHNQb5Nu4KCmzfeZKMGqDSLPtkLSLExdd9Wqel3obi1BbSqQkDYi8tnjZeH
lpshXDoSOQ1o+QPYw4HwDQKcVMf0ChPc2TSNC53+4tw6YbZPrKbYjlGGN0dgIo0JmFPK+VKUguht
m0aGHgZfDBkPJytt7W0KD2qXxlO86wwE/pUGUaQgllANNZ7vUBhQ7tTHQo/GU2Z3NynwZFLXBE74
oTvnWnkWTsh4w5Q0/jduSf4DQ/UqbMN7mZws4rONqGEKxAF2rA17Jyr3PciAmVa0u1OaiUDCrO4b
NGcgLgd1TYyv9sKNjzRQfKKI9G2jBYsfoEU4aDcXaQykvpGpBPRVv+R21Z8rr4E41cXv4FxEWzuV
9jZycknk7mcNejkk8PxDOHXDxkFfuzNxovmkL5ueA4zVDK7QpJgdQLLgqJs+WG7uHrPOwEcgtFdD
bjv8tGkXA7FO0NzlWEV7Zb8uMptpq7FEJ0hqCIUnD7IC0y0wknAl75yDEQaY59N+i05InERXY6jM
PhVUm49Zn4VbcijCo5ek77vM3gSOQl0kyFb+GGfka7QY5j0CAZuBE5eBs5bJtr4x3fgi2gAnS8BR
kxTAC0V8GpKQ3L6cMGTTzDBrtnB65692AG8U0DEJHHsSUNxdLPRnV4ZnWWqCligtwWCqT2OSf+Z1
02tJnTMlCEBddUu2OxUJgdGdDHOo0cM07koQ0scu/jCS5JsGLcEDueILnIH86dFjzkl7g3ObRPeM
MlnWoW1rWqCED02JSWMG7bETckxvtYew7g74ZeKzWWWv7HZQJLbKzyoCEpgZSUjhsEZW3xMqODG3
PFPOwASXUW6QyV3TSsU4EQGZPYTHomPqtIQHD1JzT4n9SjI13SYY97fQUumaBWmyn7To4NVoczv6
b3OT0vukvJwnMZ7/kXJTPV+Rgw67rJxnhs9fRChJL07x6BC8cgBjTNawbD5KQi029si7rDvUE+3s
vMufR0hYVI6a+YyZdJdS44zicrp6MTb5Pi4QIntX6LfpbdqTC9gZnbbTFezHoD/HES+5VAPdoqb0
MCui4K+B7h567RmstDzEY1RTZtSREA/PqTN4sKKA57WxFb7lmnvoxvhuBhyLaB6ETQIBJknwJWVF
/smW2iMw9YsBdNsIMZ7I0FTbTlPvMDPsNd3b0lSEFdAYWPY9gpqzNnzt5eoBkb04zKPV7C2bhqPq
azKLI0Vi+ui8ngKdMWtJnrPT6uardJupt5PlBn6fAKlhDjjuBsqr1NcMLHCtnUM6xkBvMUHeYxDR
UZkU7R6H712QNnCM+vpqILLcj4KM5DlxprsUTBUHOx6CmMDsjso3WAVEPbQASZpt0LuNFY5f08tI
/ao1Y2t7tXmMzO5kz9WpjPszaaH5Djs3gbAtLo4igiBC2gI4V2DCUpEqZ8kK/qgkXb0ibyYOBq4J
hKkcPC17xH2TLdPHR12fjJ0bttHeUQx/22lUUIYgTEqT2kU387k1xP5shCoRe5QTJ9+gg6jY0Muu
rrkM0UY0TbMNiTKSLT8TQRH+1ZDhFgut27nyBt+kTNRGcYrZAimUGYNscLDnaR2TNY+iO1f22h+H
4mhXaH8ZtRCkYgy7MRkkV+S526JjuI/hky+cQ6pzdX1BRY9IDOjCCOQAlpjjkZsSH7VMA03EXJXp
U9UBUOYCHOdkyHs2B4JL4T0yXUoZNt3l11pMimXE7AcCRfgGRzrYgXKujzKo1HZAx3RqesUll+R2
nPxXEaBYjZJEkJOCDaGtDnWljVcU+fiOlDj3KAf3cmio59tF/qqF1wd+RcD0PIZhpr1mth2e9Q5u
laahvoO4mV2ZfhxJMAx3gv7Wth7BVH439QW5Dx8u6V93MwdAWJmncHaMeUvsQUNPZxJMiCXUqYi6
S0MN2KfKSLV/0nbKPDORxRG57F3X7HaqfceEsaczPc1a9Xp0gtl3+4mCRekAEkUl6VcmlgEqv/Sd
OMzgyFgfk3RqiPYBNWNV1qbhJHbSO/0k9H7y18W8AOiE7T1hPm1ptajP8AZrzmHEUPj02fi2M2Kj
7Jjg4ZxwllMgSKYcDbQwUYjmNvZw+fRpcUlMtzp2rUuPFtoB9s7U4TqQCjL3tEUhHmrT3ui6T1ST
UOCkpfbtRY4ElvJzRBpXBrHtj7Bat4RKQJdvH5tcErDa6n6oNY9BCjUk6bPad4VbUXxsr0k5kXe7
bIWVe4XCQxCIxYE4xX3tr2tmQ4NzXXtZ5EBVrSr2Tr0xNP66aH+uTSaunDhkRh/EFxBjpV96D1ag
JxcIMulZcT4petcgqBxLXpFQwygF1ifa7xIQeHW3vlw8oe4xSsOTnIPSz0Lz+wJOH17tl20ZRs4+
DOS7cfEJ20tYsmK2XpyIO1lSxBpCCpjLcG1t1JmoVepqixeZ2iX71tXW5uPFwDYikuB4o3NsKMSs
eE95KAQo03ZdJQkCMR7+tN36taYuCGZX9Jj6vi3XHTT27maJGa4wxw9hvTjIFxv5uvaysDzc6dRn
S99G1C5N5MXzEhoNhgkblwL/JJbFutlM6bNetdCLf+5KqwaJuEcgm4EJ9dtnAwqPj2X9rFpTXIUJ
QMV8UzTd7EeisWHq2HLjzknBVcqMLuuiXdbIHah7YC7RUKJRpwyG9JU5SlnUyh8VjXUGO6cAjon/
svCadPCJuSoPqTc/wnrQ/Aqpg58NyzEX8/usEc7PGpTrdQHsAVmMbJ8zhLo6SqKajm7rnDTGHX6g
6d8X7staAUBgo8+mjcWp+9BFDjHXy4LGJ6dLF4cPA0fOfX1bc1YHBZHUvFMZ97ekKoRHGI5k/wZt
8+A5w3RYb1TLjx1vDSi9eoTCH6JD2fQZbCCcawzIl/OEXE4RdJa+rxmTS/b7ug0X623sDvjul+9o
/S7WL0ql9IZk4bxGtUDIDNDu2q+ld0CMBF9sOWr/cvy2A3r5ql3SmH8e2Jg3QVDQ0+9rAtfXAxll
D0cW1on21DAgcNcPhOv4r5+XN1aKNkfSR2emE98+gvVdru/Xjs3Zf3nnnLaLg9tE53xSu0o1IAF1
60uZuYTRjoV9cjrjnigb4mNc0GUm7geEVTBNZ/tDC7fANRWYky450MF61AogNYlLyc+c5yVDpHvW
+VbcFplFNkzvm5Tee7YUruA0kajdeBYFHiwaL4vRa6g4oscAB4uEMetRW1PwacqT7iDnMGMBXQye
e+/d1Fp9C5j1rpHM3bSIC71NlzdBDI0O+my39kPZla8p83LFhC1tz3QnUgbvRo4ijU7TqG6Sovhs
OMZbPTTAvWpEdA5D/I5goiRKoWy61ftQFe9NJ5DbxOInYOTJbRMV2am0x3sCQwQOusMw5tc4HAih
pw7G0MJ617fMPBtG74sd9tCT0cTnRaB1mPWnIZgY+jjqTVKZ1QWmyU1nDe4pzKLH2iDnZRmowt1G
DZPGztnQub6GenfuXSTCBlICYxrvvNx9k1gwpShEXNxPGnWCPalUp6l3hweBRXOYXOW3tn2TNZ9H
896dHyqQoYcA1yoFshQ97PiJCQn5uJp2q5FYtDFRasKhZbbuEn6KQRtlE/Vgag4a31jzOgnFqyK7
I8fkC4G3pPdMESdQAtHansGKBlUXWUh6dQVRi9BiTqjjHtzm7C1TPTOg9QkfnY+ru0udnHHCiD7B
zpEGDPlNX9aojhJ1o49vA2cJkwnlDRb5bdegBGQIifWSmiNj5p1TVY+QSPeGRfdWTxhXkatynrsy
36Gjt9OnVqg3rXQ/Kj6EOQIXAaOfA1GK102W+m6uP9RZV1NdIGgHe2BqMqdWiVdsEiJ0bIjSiYQ0
1WSeSWctfttTbR2V+Qj0HAcq5elNTteosWj8WPW5NyNnM7X9XV6pfVQCuRsvnZcc+cF/bWN04x6d
gN0SvAOUA8dJtm8FLPWepqdRxw6SKBCBld4i16K9MRGoTvYqpb9P+HEfEm8itC6VN9lk95h2iuvS
cbWKye/y6UJv6pCqNNwoe/xc9MZtlDePc+O8Tg3vgyd7Gi/8juYSvrJu4Zuvavcuo3Jf6KSdp8Ow
YUxK2kP/vizzB17lBs0bBAI4ucciYuJFhfkAcnMmoHBB6/MK8pKZuxPP1Hh3TjjcjZnNwBEi0MlQ
M/UaoF+HeGhwwSl457YgrCP37uKRWKgp8B1BwEXQtu+bEJLDQEpfZ6IYziExbpElO3QGiPky4zo+
FrP2oSkwfgVGyaXg3DPpccrWOQSuZHJbK4QVPSc/rd8Lk0jzjpiDnexRXDkZbr3WdYke3EUp9pYo
ZKyMw+0iC+NNS2zh1q0HzO9JjmayQdzfqIanRw04UpZrcjVc+raF8ku04SQgKrQ2/oxmQEjhok/r
k+JrVlOeV7JCjAittlLevjSM546gFlif6rZiiLUhnBvvS0bkXw+xCWdFvQMMQBBF/DABeL30Oei4
UGHAGqkR5Uj39VRCjnA0Pxlq7aqbKNZ1Qm7CQU/uqj7Fe0NKYiucBy9qsm2pTLWjv7qxs9E5ECP8
lZFFuLd6VdPtuHPM0PDH/C152/fMi+erYcfX0ssZWcv+qwWxeuth/eMhn0aBeXlu9A9FTCLbPNsX
6KnGNqHfRIoLoZfWFztrnP2czJgYw2GX0p4ewT7ElnsjUK2OQAQ2IHkxViXYnBIeu9JphzhB8Yhd
4K4tqMaS4qiOOqwxnwEsvZWw5ZCiEDgV1zYcmKo5w7Xs9QcvmT9JmA43JoSk7eygnesyQXwoevRM
Qx0Z5zgSO3VSqQrPOaItqgwWilz3a4I/Ys80RCCiiwnBAmcJRd7YR6J631KxvnJa28Uj3yb2tK+U
PaZDM9JWwYB20kk0qDkH+eAxvkb4YTrSlrF7Nc8RVRRQIV/dZCp3WnF1SV7YhzYOiQhvc6qgGIhc
v3ZNT6ZO9oVLzLXlRAa1gMs7lKxeuc9c0tUWZybef2H7Rq6fk+RLKmBWDUjhrhKUwpgwJuttC18J
uAq6NwmuYt4xZRBh46/RYKFWDhzBtJwJB1Ja6OfBrnS9O0P1EHs1zjKMaiH26gi/OxvBbT1rn5y+
wQ81udZWlz3ng/ihSUV+K4sBrE0u0e/1dMF4JiNz7jIm1kRjwW/F7mvtFGpjMp2ApRq2/bGhacg4
sx+OZS5O+vzcuPzkc8M7eCVKD8voxBZjJApoNQFYINQbUIhfl0SL6nWxBebr1QLR9kAg+NxO9wGZ
g3RtMCdZI3xXEP4uVK1XSDAxMtWowVMTAINuZAdlyoc2gTlGVkdC1/1kWfWAldb9BPj2RmMWtpN2
TmiJ/aZIZ0zLSYr4r+SEFvbqLlBg9JrqNMTBEv8z3k6hsm/ofH6J5+E4J8N0tWH/cfky+wOBKmjo
dmObXWLOElsSiOmUZTVyrzJ8t/gLutZGJopHBgOyLYyHkEM/Iywscw7CGT6nVvqm7G/awhUL3TDd
ZX3kbVVvMmfC6znmMxU4iaTW7Y6Ea8d3k0IEPevICgdg5TpAfV0I0pQbeR/H5l1ENO0us9+l1Lc3
7TJlXBcOyuA6LYKTUVRvbE5soE8d+tJOZ1LxojhEtmu5ANHiYwJ1jsROLv7h13wMqksAlBlpM26g
tsf7Ug/jSbOyGy5z25TG2i1Z5pKQmuJ1oj7FHeGc5FYhV8IcUgVYKy1CDTq8B9WUbDtUpV4A2Y5e
RHMC6A7bffzEuGlvhNlHHTX5kGbuPQq9HfhikMfxParDYN86wxeA0mcqlVctR9WeO2hyAvtJoNLy
u6KSTJTP8B1hUZK00dvOA/G3atMBmBJW8qky7U8zFQ9w7qg+RpupZs9R57oajluV7DsSqojJLQk4
cfhtERiKLDJk9K7hXIAjYMNULrcDrA8s7OIBTSJirjrfi9yicwxzXZbDwcwISJznpZQ05G8bgzyA
3mmRsHTWWS4N5EwQwzsW0o+k/coxsCjnbqKhB/Lkro2JS+myFHtLg3Fb2ajNFOgEJK71NYKRkur4
SyiotIdYPBVKoUvSP9dVt2TglsiTQDn00hjJxfKehqqgAby0NbdUneYtP/GcrFkK5r0xXZ36dkDO
hQipfJNngAprbULTbxAe1E0ZLv0qpL++but12FFqYur1NmvhUTVrHSGPk95ft18WMe6erSk402sF
abaTAb3cGCwwlricp+URNJ0niNc5m8vxFsWJ3yxPVIzFPT2RES3TyDMsu14WahjmLbktOFeXJ01G
kbUnZTe9ryc3yZx/INGm21eZB7TNyZhk4kbwi47Ah23hzmJLEAvXFZKsqQiE4eD3dB3AIbPgBVzh
pxXHdf8CIjHt6Rwj6POtfhyo5DAQnCdhwAguG3+sERQ0HZ2RddORnbfVykouxTL0+UuRI9Jr8FYV
wxks4smZdheJVMUMiHApiIhlQeXm10VG7MRuNhF9aMvE3l5m8iMATKPLGKnF2RsxmA3QQ2LZ1kVd
FRibFKLwWGqnYJk4J0k3wKtisa697COJ5K4boCk0DkboYpmBh8GkfE8CJ/m2/bKzaCBRi8w46cnA
Vzt3eyI6qpMmmBzNYxVxdQ9oFjUigaLQEG+VLeUsAmYxXtZJQqktwd7b093SEv5Oak7rVwBDkSKw
hub0+9pyj9p0u5PlOfau7Yho6KI713ISH8C14sDvE9fXTbJWEokFiQEbHGxpEpe6rKkEaiWw/q1q
SQwK0sHOESx72sFp0lfrviTkzLmuGaMNC7rHItcW/bNhWSNC6prRBOmlPnZrA571p3Vj3W13iGJS
vrFOL3R/XTQ/1/6yyYC33acVroH19WnlaHHI7oyWN0xki/Vtse6eui44jyWaiFkgQ5dReqyy5Naw
Izaz5cWurzhlkID/CCNstbxGG3GYL5fFurkuZN0lu7p5SCuuxHnG1wTEZX3+X17E8iFJVzgwT5bX
sd4ycSBgz+EXPqSCkJo3dt288tRUbREHhcy5NiXEzDxksjI7pKDFUSM3ycjEayKUQB+t4OTCqWhw
7c85WTZ5SUlbU1Sz2wD1mSkA4bjJUzpmnxgDbTNrQk4PN2VnlPGzEMVj2S0QNZSsUQlWB7pTT6en
J2kt5eMai/LCMJ+5hEbzUMVtDpV1qnEM2Rdo1Q+If8QxVTxco0W7rzpiPns+zoEdMzgJLxR9G/ac
m9h4BOv6rGW8A6kQaIYJihIyfTZ0SjlyFaLUDtuuo/TXmmbAPJJNvP3vrfWQhmn8O63H5alon9o/
qT2+/ckPtYf9u3A9xxG6K2zbMw3vp+LD0M3fdWGbSDdsl9GeQGvxQ/Gh/64v/xxperAbhMVraOnF
RH/8ZsnfPU8n8oCah3QNaRv/JcWHrv+r4sOzdMfFpycs15RS/7Pig66KmzFmkBcjwCKVZCQQ2r1+
dbqB8yjnEdIiJDaA6mhMfa0u8VLMttuxBM+4nK57x41wK8TE2sk4O6/70uU+65pazvwvm4gptqpr
xGm9sQg+xoFdnYelkGwsheR1zVrWmr63zqrGWPxj98tt676M2S/Mt583d2XLecNKL41Dis42YgyG
lTjcizrbky3/QeWlcUDhDitHO8/Mg/xUp8JvSdwd7orM7BeEa4HKHnp/Ge1nWVenxiPBYZvrb4pw
HE+IrXZDpEWXzIzHvZTyq+r6+gicIbKvTd6e3L6xCRQWur8uSNLC2O5m75idYB2wxsUTz+eNum23
fo7M5pCkutoRyev3ix7PR5/gz5sjPZG5ZUAP0JqUHAyZApn6Jpv7m3V0YbSBX0mEG+vFb13AVSCr
kD77xra7axY4mPY84W0TM2n8daHNXEI36yo9leqEdWlfgoXDNwU/7uVlrK8F79r3V7Vu8jq6Q6sP
+C+4JtdLYf1lse7rYMqMdONORVIHJ2rFG7E0YxZ7oywziv3Y+rJob2t0ey0Xugx9uR9XQJwDnBgT
dRppQm26fCEbdxnOQxW9Hr0YlNAoYn/WD7HRjMwHqR5THJiGiJI5emm0fOSZ9zOanXGG8WULlWId
ba/rhTvOyWVzrPI0kg2nYJPWc8JEKyFeq0dDa5UIIfRW1QwmZz+uo61BAhbwRw/5SGUuF4LFbrR0
fQYDLcGipvVK95os3YmghKC2Lsw+10+6S2rnsivGO3wgNeUmofxL2XHpeqyLIP6xVk5CYe1/oG3w
zgHas5P8quIZNBhKc+meLXlmAHdwoyA+kXZSnTwQoV5QEucjM9yxy+hxqLySqSyO4XUcGblJs+9M
76sHgoPhEI2vfF6ul9/uXeXhRIFxGXHaLRrjD4RGxa1unVRiB3y6/b1NfepgOI6+N5T5mTyeicFZ
g0zBcHpUzoynapQiPvpinAkV4pG8QlGZB82wiZaPQ04uv6V6mWCtH4PA+XzQq+rhL+8dDDmfB+P2
Yxc0BEUsSYXd0jOiD1b469r62xQrfXddpZ/HwKUQp97Bp0Ql347xuag6OmgIglv80mbHCHpoPTiD
EeEEbT0yGZr0Yj8H6E4ytNXMm1HfyD6ip9lXb+SYTBxijvSdRj1mmpwIW/CiQ1TUxzSN8daMh9HE
UdviiPOHpbkhs2Or15IUKrpC89KnkJoi+8sMSR1GqQ2iUWSY1EYiptwCOE0wBc0+6KkwxQkGvVqJ
4eTQkQJn1fi2bWJbKzhToIzBZp2PBsXn8AlG5Pfhvtl42UEbw0/hxAFaKuzQWSfpa8fuKVUxMySB
5AIAgTh2mDKNpY9oLYt17L2urfvcwQBcJsl1XM4G7tIUqmsSUZcJOZInaYSbqFLUPpAlckww5oQ/
QkPJsBU9bxCq314Sxs9TrdBNL9OedZfjWcAINMQSKnsylinCOk+gOaB8mAF2glkS8XJ5cuClgm6l
AbEeC99W7aUN3Ut1wkzEBSEtP4KytPapRZJM6hHcEJqUhhc/LaIQe9fBttiYqTcyPlS3EaHEB3Pp
EKehsaOMducZRJ2uHyVhwGrC2IcpNtxMInyU5v2MKw7iEpIR6oQ7PWsosPw89SKJuoy2TL6dl91o
sUHQcN84DXHBOjihYxoO9xqSCTLCAJdX1U1cQvyvFqZuDokTpgrJY1ZTpjt9JqyaQk+9Ewl2c1Mi
UVx4xPTeejxjrFmgV7aOhsq69ypkgnwdhkePLqIQD21ladmZ/Rdwp/2ebMFqOy1PhVKX0x4c3ym1
jH0Z5xluSz29AB+kTOGLkAvvmCxDvXV1XTjLzm9rZksYiOS02YSlwFUNmyyaYppvNuPTkBL02TKt
/DLrWX6ZjD6/9AOwXuiAVOo7MeyJ1wg3xRKmO9Y9KnNAWh7yAAT/0F98MkpmqtS+rnOGDTmKDnaa
PxRtv6s7i+mN697TQT81c2Ye1zxgK4Em7tDw8MzlWrDuQ+gCBT7T6f8MnOepNk5HQxdnp9BHX9QK
m1zHL/4YeBUdlME5xzK7UbiHTsMwzj7B0JAdKZ6qwA4QoE6kUVkixGpinF38UoyPw2PNvS40jNTF
I2y0HvcQWnYGJKyDpMQN/H35fvJG//5NrZsRA6Gj5YzMRbd5R72rDfuHcclllvZtF6vwRGYImLQO
PQHo610GstZfF4VbJQeSQhZQQunHy7CHmJvvC1zJ9LerPDkLCKhOoIO0XW9F98ZpAW1V9tyMw6vc
qYaraZBQGhEdlJrk5baN8ZCUg7mhQfRk0thqeuheVabexWH5NLUM3qyhQeOv9dBMJp12Ld3DyXmd
V56BScLSd+1E0FRQ7QPwutmS9hvIPtmmw7spzVrYEKuET22qCN0aOkw/1Ti/RJZ2akT9LlfyDRaf
dBNpgBAXsajIqn1LGRteITTgKb7pAmx9Jj6Hnvr+4omkxxd7b3MDg+8wTydpWQeymb8iqrgtJ7or
PZFko3LLRTE5v228sKOLpg7WjKrKaeq3UsUCN9FbpxuBMDPGsyY82DEsN5FEFrgc57ZN9atOHvIB
QfpHp6Q9NSfk3TF+2qs5JcCuAI/gzKRkkZ2xjBhPWU1zOUPnvytxvYGBX64DT1XZQl2sanHuSjOl
m703TmPamXd1JB8Bhvo8M7kS1asgpjAmuuXqg58ECjLemmAkr8dGushwtd87KQlDiEuXnKr8TWx6
6a6Kh/kwzqPxtuWaRKrdVwqv88bLtM/ky8mDyuod/Tq5CWbAa3PA6G+UX4wFy4HS+I1BJXVDXSA8
hiQEdoVCoDwzyPDGWe7zOSbka4EAtPzojJAMoXMAwpppNX2RWM8/jq31fpoG417Bj9lWxGWOboUG
CyTKNH6sRRldTEG7kRAhzmltiWLReQUxoDjbw8TH6wVPbil8u6OK7ji4ycqcYA3rjtZx8pDG0IBM
C7AvmcRny51QCgugRyPpNnAcNtWY3IyS/ijaYOC/ApQTGuRHbMHA+qbFuF/QnOhwsXBVPcDHMbfl
kqubjfYump2Y0Mnig6IVFccJl7wk2hcODrnGEdkuj3RopZr66PYdnvhIfzuIRbYgH/D3E59Uuh/S
CSqDI+zbIoI32d5IE9YASHMkvGM53PQoHwuUWFRlsexZbncwZu9D5g43mscrVW/68D6VCG4kyAPO
dLRQIpg11hQ92vQGsqrVTzNdxwUGfNdZ1GvKlF6gPXD3ccRdJ+L2o8P/Ac0Y0O+9qKJxUek9IlSo
sD0m106Q/WS1FUVZhOHWYM2n0lT3IAhQCOIgSRpTbEbhfWnDhhOhjdKB3OaUjMaAcER9lLsSymQg
Xyli0fkVgwjIcqJyNNronUNPsOohNWD82AaGOOJ9hMAeONMuovsfEi6eoJ0ccvWa7sQXjbDFyuCN
661LaT7Zw5N4F0JvDKOelz1QPaE5QmIzXwyewuhT6QBVhmTwwdDt7BMO+CdVk+bCdBmZXf++8ajE
SofSSFegcgiFs6PqFk1VfjYQtn8L16jqJWdjzclQY5KQQzU0TLFERTbmyqJ/Wax3etks1r9cVW3r
zr/c/P+4L4+bG4/sxqXt1FmMjsJlVmMtV1xjXBRo6/a6iJdbXjYHK/1xs2TMeEAafdME5KinM4O9
da2TenUGw72hsHij5cwZ1t3rIl/u9XLXl33rmpQto7f/7c0vD5OU4vuTTa9hOuffnnh9cF0TITx4
nUQdXtXLHX95gpfHUWmwDBdtSXLu+tfrTSUj52OQdWd6dd4e8ti7lyyJPmiRwDfwrn4JqPi71Ih1
Xzkts/t19e/uA+aA6E6ESplMyl/u9pf7/pJf8fJQayrFy+v6lmnx7Z5/+8p6D6B06hbj9peHy1y9
O6RDcl/ZjUVw6eDcGbRxD4VBkVu1lD9eFnIZda2bNdljmyFAJ4sVgLGWgpHDxPfn7d+2//42++e9
1vunTURbcSyZywKKZ0zOq5P6JlY6Zf11KowrOB1erauzjSO9G2sNu2LH2HDRQa1rL4t4UU69bOpo
3zNOpqeXXesaDsR0K9sRvOef/2D9+7/bxy8mpmD6894v99E9776qSjgHmmX4EdHEftQUz5rMMUdX
mnv871159FybUtx//LBz/YvL7OYpLp7/VHj89hffC4+SOqElhS0tU0jXglz6s/DoGL/r7lJCNKgv
Yjxfqos/Co/O77ZwHdN1sH+5lqlTk/xeeMSFBmeEQiaJ3p5uc376LxUesbP9ajSzXYfJoM4DeS4+
JuqYfy47dk6ia92ozad+2gjAh3ASmLPvKHybnw2/+di/0c6kflLqOnMR+uWD+u57+5PPjTf4lyen
cko3yfA83o0w/vLkZYG+TOrefLJGkjljGumXbLjNy4OEJQAVvt668tkY/n+fFvffr+Y6oFlCNVAg
Ts37vt5G+ateO+77DMMs0skLxgRA7P/+nbr/hze6fAu/2PlS3BoBqRzzqaNhP98bZIyhlw5Qnu+6
5O2/fy7bsf7l6VzDwIbomKbu2IZh/uVzbTMNl5yqm1PYDQEtXOeIp/HVuOigCEyub+I2jfZWubAh
GNDvJsZaN14+MHFw6PUwuL5BxDbvE+JFDhy53rYgNxgMEMyPuckFDGV8/1arkxnh6KQEk0pQwtcg
to5RTGJ/UUziIIRhnBqc4lSE4AcaKyeRjszTABr3PkqGV4FGulieDDe2pMeBh5HeHDbunazdg+Lf
rtXPUVfq5//F03k1x41zW/QXsYoEA8jXzllqRY9eWJIlMycwgfz1d1Ff1X0Yl8czllrdIIBzzt5r
A8V94mSHJojUTesJgfUMAdr2iltI+U1TS21KR8G9QqhsJPrV9hHXGdRVuJDC5yuaXw2tCvfQOBMn
Jc0IoT+Ujbi1Dp76xPLAyrM/OZCI1SinV+pkbNh9h3TEPeHCIRXEbq9yBCLguieMFsdRdH/tKriJ
cOaGX9o/btFfk7r5sMXwOk5kBLft1XCp2gQKFFr4GfdJC+eIRyaORdLraGCwaDWxWO6wzb2vPmnr
NUgPLnADHiIfp6VGFrKua/VhRg0fjKjWZWKgQjXidVGh6PI04TX0T5vsr1WKH9vg7402n4QguMET
fCkRMeL2/WJtlfO9sqp9PSItVD00Zt42RMjTn9KANpEVCFxnb9NDNS5ygK6JhR6nSraOU33Az6Fn
SbZdP/1ks36NPXLoIpARSr9OYxKv87DeDyXKtUzOP7ZdvEb1d1m0nyiUc1Jn/UU1BQcK/BBBNMVW
jvXHQqEwJHev0nd2tje8Ugn8mGO1TSCDbpavU9j61Zzch6l69Br4zJj3gG2QeVW7Puo1Qhi9+Cly
2a5qGqEAL/lfqmrrYEKZE9SYkqnjBl8pPQucWPhGYYYULe+aTy9j9EzqW37Go/arjCaH8wM1g6j0
DmM6mJtVZjwCQQTxkSb/IH3zRVpII3SfLvR4uGjZM5yAXP1BMqtX4Gu+g4r+sBFLoAoZmYMZ/7cx
2z8mycGUeKw5MXvkEcO/ssAeND4vpHEQKM0lUiJiPLepmYprDgC48WAAxA2vWbblPbDUkzOzTHLL
ukByxqloBPmWyJFf+dSxy81tKSxnNzasH1qHdHxh+BIQu0lCbsVx1iiWDH9hwNeyfNCBz6bTUCwG
/iNfK1pXHXt8yJvB+H5fkwnDdycaLB6vmE7ukwSMvyxf8tlxKDXVXyv1IIv6+T2aUpJQo3ZeIch6
ytQSEwflBG2iBeCNgenKdhdZtZcdl3Wjp/KFi9sNLHq0tvPuw2qI5WiNgcIYfrAjAwNaN92/QZCX
rfGdlW7/k6O4BvlvHgaiH3h8z7DP0mOPMgOVNiy6TD0mpbb2bd9eoXQh0FZEV/S8fb8rzwRVzL4L
KzyqP4Tg58gTABVpGm5JXGAotTxxlaTrIPcmTeuAUKQl/UeC3xfpYXCrVS/qbRZFQPk6FN9zRsKM
MsyfwuqexZjeIIjDm1x44Msvtgtjt4UG3TuESgbe+DpI3uPWVRSYcAVk0N/VxCAY8eveLyNY3Qa6
yeEtHBSaBHeUdPWIjoJCSJQs2AakRiiW++K4LCcMaQNYeTazqEsoh5PX3H5TjYBN6Nf0Wwrv7lKE
o2rYDzEp0FM1vXV1jUna5JOPw3k3l2z5v58n9cLUUgpjNL/2bp9hCIjRwIb8UEEDTI1vkkbOT9ey
UWH95ha6wMzIQy1F+OTXvBUoJl+RnP+ofGQvDoDo2t5TbE97hHqvneYPkUbeEye5q2Hc96p8NQS2
ccW1ehUwHVr+vp47lGXVeyDG12aYXlVQtBsjfMAygVYs0WhLU/3aw/qJZPLcw09hU10i0pwfUfE6
+3HZY1TxoRL3FdjGEKGkQ/f5U6XTq1gQI+xlR3QB9xFRo2UWdwAj/4KZZHoXAbRYnmOHT3TWvF2t
ke2coepXpl+g8G2KCDXPtHeMAhNJe4X+56yIZ0SLkF7amLdVL5u7xrxeS3+Rp4FLdLO0RtXqwbHk
/FmrSV9VbnBqBhHzMCV+Emmwd6bJS949DP2+mbu3KTvogf3TCPjRIh9dhzamIxOTj+UtmRqOGOEM
iNd5moosR2Y7zL8/oGXAzGt66DXLgnfr7qOB4VcGst4zkWj5nsSUcY4mlbuX8Ms4kYksEvFWpXzg
AUMQMG3FXTrtlaP9I7YjDAy0HBNJPqics8vEMY4sbGsFSbgPsFlvOmGT7pR/zZZXM8NkV3ND4IYj
+MSVpeaGWShhF8mYIHwf8bKRQ+6PajqQQEOrvEalOMr2nk4olSuMEEwxgMPELkBYop+tWEHZH4u7
KnkohB4fnSq+UbBem5I504jgOV9OvrjLr4TK3Ym6QCJdxc+c0Wc+QrrLQ3VSmcC1Mb7WWhY7xxXz
Kksr2rY6+NchoSLKgyztwqzxEJmr1udH6HCybhDSbo3Zd9cGT+zJpye59rrpNZAx8h4w2+yyxr6u
MVMuRj4Kx3A3tWc1vsyMakyZPRBLBJzMazD0a/+PaqTN3kE/CxWvaAjFKiw8KxIqx7qLWrzLBIZt
OFS/W3fe1oXzmKaCSWOnLxn/VB2+yCnsDrTExTuz7o3vFvt84FoTpv15TLv+nHrkVzSg7DHUXuBw
MjPo6VUnidOsR/c/T7KUSSviW2nxMTIgbAFeljFZQJWa++PgNdTLUfAwK32P59hgj3U+dUgEX5ZH
oFbHFoUMULGVb/NDxQyxdw7RvuQ+Zi/DDEcbyna4zvL8y6gyFPwe8lTJkHEV90R2TfTgMKxAaKyQ
MENgIMpa8IoGnPRpU9rrwMDeGRFZ4IVfzpRn66wzPuCrLN3riXdjGg4Jc6iIKABdjD46HfFkkICi
gs5H3U6AVItvujT0DmZNwlqLmHmqEap+P/skbis8fc2DPXokZs/ZG3xjtRs0sc60rre1Qwd0MA8+
I66dhx+xLhNUldImSq1lANswbV7kk8z0/PHvLGuiRW1F1h+S6wEX9tQNL37XOysfADynQ8UiMn3Q
mT7AJs505YzGdm6/2e3GszfoS2TP1rbTmLv8sX9JLYhUiQsiseEA+t+LWGbckN0PzvQgjPkCJ+LD
WnChjTkCrrKRbVtxzN2gqlr4iAEt2CTapYb5bpBUhZQUKZut6XTW3RK6VgOKRmAv0k7tK4rQVRY7
L5OdPNngAjYLvAEfHm5a1VnW1g7Ckkk/1596AO6jtQ/W3eYeaOMJMw8oB6ojg9J6C9VCV/Ir9B0X
skUh9iR9W7P+hmEn8KJajN/S/MgGzKWgwybsd8z9YQuZxAhWT2XOTNZo2r8tj+a2qr+x5kL3HOK/
0PMRaMzET6N7AWUYzpuAGy9W7y6EQbLJXP09mwN+YTDZXLSge4k542lhy22MAPW8zYv/XVFsFAnR
SDwvIbNAD+CgJm1aDcwouIpNF2tECCn6smQaIErcX4O9VBIW0G/a4mkUJhdthI+5+x3lfNitV0G2
LMurm8351ulZaa2GiwKOcDv5YQObI/nKugGNQ5FQgaQFBkXP2AYuHF+KW242Pk3esOwwfqPj2smo
5aS3WsQBwnyFPrLqI5Ftc6ovgrQbuSee6bPAl8dl6zj7angskoltAMOAG0En4QhHPg8aFT/oPw3g
bTXq7IuqCPKogGRQNw534ULtDYwQ1A8RJzppkSzjdNMx86L0caG6ijdXgGnrEO6Qd0cqtlXdIJkb
azsmiSKByIvsFWG1icsnHcKXDFfPPrAwMinygFaibardkLIfdYJsHBIP/WJI0WXaFyfJvuJyLDnb
jpgtinWf48jXjkPYifvdU7BiaM+DvXJFB3uBQ9+R30VEyp4zQ813udrWMOYhBPC5ek67BHA1Rw8T
6ro10xTbWP+ee8OTrGW7wkHD+xIC+/UVq0CE3V0BKR+kNW5jmd6MqP/nKhJ53BqwXTWlr6CfECeI
cTxyR725ZY4WGqNO4hONYYmhObdcLcgENEwmR1ozhOBOydCnbhGWtj3Fhs2S9gjOo1LYeVPS7iMZ
7mylh3Xe+n9IEXXxVBrPSS2fRM3oKTOKdp/bM0EL+M0cImyGCDNPo1ousVPd7sP0EAxucrXd8Dm8
5qXrPrVZpdbkB8ebckAtCzvKZDwcwgxl3sT0pJLL3L4rgRzPX3IGq28Z3m4MsDVEAdkd8YRQXOPA
cd4DbO+fOg+ePXvqjtys4PZqD45tGHsbMnzZwkf3wkW42A+E9G6CMYBWs0y1aBnEPe5cr0VKnKEO
2nWmeHGF82D4+stR6F2kJfh8oxuy/PFYKm7bOXP1otZfPkp/NkWeM6s1q+0YltTuCLw2vLss927c
VqSCbaQTBcduLKjoANeAXiT91Wm7C5IjHrdUjQev95ByEbsjpjlYqk2WZ4B/WkeKpqtrQDxfVlru
mBvLNfd2I7Z8790YUzEqjN4UxWS5zNQYZmLYp14Px9ngrh83cAj5qOIq2tCBOJS+6a49Se+hpd9Q
ZltjABttpJK5iDkfAj87V2N97ciXxG837QUiVEmQ2yZ2ZkWQ667W2twAV/6vtOqtsobsNBT5lyTh
YEy3WfJXIWRyuNWs0Mh+Vo5BXaCtU2Y5jOnDSy9AKft6D5MBOFJW3M25+cmm6ehwBONlInQ3Ts2J
/Z/1S7/w4LXlfyYTKEZx1nGq6nuVGJ91tLigBMVXYYLgnCAlDxZnGtccdIHBUxcz93ywKkQ1UBu+
zTEjKbEGPS1Kq9zLBFNAhkKi6nWwrqqn3qWSDbsqBp+YfaV21K7M0hnXkwNmn2/zXDp0DjPmxiFQ
YshY+NRs64IIHpiwCTTxzcBZs58ROOxCq7gJkgMOycT6ZGyxLUpMJ0aD1iSZd8Btfoq2fhqK+FmW
4VuZRilJYAjb/bhkvpOzqUrjbJsQBIrYUcfErd7rzhX0x70K79xW0I/CzISWIiDNQWX+fK5n5n+w
OPa8uxet7HubOFekhjlq7QofY23t+tyGEuXwanLPPzjEIAVwYA5VlF6NkE4K5J2ZW639CGeOVxkx
Y3aAFqjJcPYOFQpRi8WuyAFpMMEARcQQVafzLmsHZxPVxaOHy54GTN9t4WNhAxzKYNNzsYerzyYI
SnXrNQNjSQ3IwGMT702PmToMdaB760IB9ZBO751t3zwmjwZStsMUd3oxP//z4gWnuZckmKDm4e0S
bcQdSWINBZuMDjpP9xRHw9psLBAoIY7vPtzkRVYevKqSa7rPrzXWnd1S32Vuo7ZT8y7oYKxhga6X
tFkvTUkCNqdg7cT8BE196yWPYzzl8QU4BVpKxzhVpnjK4X/LsjM3yMHT9VBMt0wqYOm6F1xWSL+U
GTGnroOpw8KWsHgQJ8KsXGR066x02o0dZ4DLcSzrTmuqthjhHy3Bw0S43W6yqsXHA98Ewfauymv7
vU/lpW9GGP2GAhziAGqqMuaY6Qw73qyN4+CmTzIyiiMBQ3e7se1zySUoXLb6zJQnMyQJSactzxyT
q1iG1rqd6PzaUVRgMokwYpmasKiZ+JVWvYxt/cAsVW7sUAXrYJrOOdowPPEMdGo3uI7FrI4Q0Y6D
EA85US5nPQsCb5pxXxecrgsOUg0xDafmzIZDYb+c1V6PhXKkTEtjqqYAsMHabWOuuqHERCNxo4xz
817Nxb7oHe6aMTu7ninhLcgka+FhWJcyfAzsCtJ+a6OP5UGqRX5R8BMJqp0e9Di+41ACiyNMf004
0KkOQKRUMByPzfi7L6avw/LiA4tOMQCXTasA5Y/hgMJdoOdQDq3Wxn0Pq9neCk24hKe+68L4L89Y
Zy1S+tOccSqA5memzBu4yBSslmuFxeC0Jno2yiZnMwZJsC9lChyRvdciOgzuU/Dmu60B5pb3tMxa
9C1+tit8ED/aOeUTACy3uMcGXcM24MQcQSavu2yT0mnjnSHX0pM8PpgHrQk2dRW0oKVNw1syP3YT
uSdQRlhfXW8ne9PxiVssECGPrJzcMFrKt79e6NCuc8VbENG/zQlcgNjMdDSiNPrPQw14Iespn0iu
UepYkVV+6lANoEJF0TlZ+b/S8waMZUvMlsu1POy7bttarHkWtz7T8f12e8RMfc4rI87kmtsGEgC1
87S+lKWFB1SL7NGpja+STC2wVBth1p+BMpFMEZ954CiyTtGHRzAhJJ09kmPMAi3JHHEVB3s3jYhV
GRgqYOvWCXKeaYoJNSoOVcua40fhltWP98QuL4ZDARHM+EebIPsuNfs74SXpHssDzle0TJDMXROR
pmwqQDTc2BYslCZ3cW1jnV63sri4QUx7zmX9+ThXXdnYyJbJGpIl2B84UDCBzRjBdoiTRypc8Mqj
ExQQH4o3a6RLC5Zn+cpAcDArT+hPGt5eQfjrqInrm4p7Mn3O0MX3dFGunoHNNrYwGHKKJkZAnnU5
rhA2Yevo3QBpw9IEhMu9qsbmYQQgw5UYEkwxVq9j5xDXqxgH4LF+r61+uVsDmlKW9zAaNKA7Exkv
xt2heDG+3TA8zzNgpyKfoabG7r2Zkl1X27jIDWfnDjGon/rYO80n2qNJkf0aN5TkrRt+oUTbhal/
43JFWqXazoGLliWxgB57/rut7bOXt6tBonoD4IGxkzZ20+4KIjUChDBA5NRnpiB+pQHbKb3RfgU9
QQ3fCPAY11r5zcvgEmYRF3e0c9vqSXsX21uEyUIb284tuCJKzrxOhbvaay9E45H+0VsvRm2yw7fR
ZliKjNgg29CN71EZH11F6C3mVdQymf0OjwEyWPMJTpKhTW/cuaF+LgrrqZ/e08i/MCe4txab3Qjt
JEEbOAv1qTNMOWNdHTzkcwvM/JPG4Hui7ZfZcF5wRu6SDoEOM8dVZgeEti+SZFb8JxFyz45R/uco
/iAz1Dloe3MzuagEjaDeekb9lNcxkiMOy2x2je2kLVQ51p8OU9EK8s4FajtXebv6axuA/jvFfqZs
fplQsVkfzeTztjhiy1STKjGDUwdXA6c3kteGnE+3VEBql30BPupJQbzMqa/MkFwGp0lb6pgR6LiO
r0MQblGuoqqFCIf3EL+l80TSdPCMDvY3eJA6EUNu2Jgr3RISqchA6FzGLF6qgC50ggzF48QjuQ7C
EH+4qXxcviBy6zQd7xWmCin1h0jDDYX2Q0t/aZsCHV3Xnn6kkERw5B7KsKDXJLxr1lbzdWrl++x6
f4gqTzaChKt1HJOH6pQ3mPsDZ7SyMeZSuZtRv6iZ0DRkHDMxEkL0pWwJeUQXgdgc1n+6i43kC965
vrUu235iJIxCkOSlDrUfSGWM2lLWqzConq3B9u8uVAUiOjUMI2+qj0JAc/bCLriPxd4sfsYh+Cp9
+9EQPOZuQNLpwG7RLcG5/ouhNN8vBRCdBxOj5KhFeNY6KEFNkjfGhFVvp9Cofgvbzj64Ido4rGu3
3Cb2UxZ3P+/4CPE+b3RcnXzkXuug51oiLflCes2TatA+GcOIf7OG18N/aSDMEagy5GfXuLdlqgBx
yUdY1tVlZOJw98gUts23YrSSXasgEbs6eU/7JjoZ1sJGn2ySEs34XDGrW5nKe3Wb0YEK+UhbINkr
Ij/OBXcX4DmrpgHPpYrsaZBDc/P8/lh1udrjFEn3jrVP/dm4woR8iSf9DXiJ2RBN/zOXPXV27Xht
6CLYEOamURZqdH8zp0lbcehGfBAiXAwHvGe+rAIagOpFuYCHkugIti46GO+N2kxWR6tA+SCX6F81
yz319yyMDL5AKp5QAHAaaO8WuRzZhAncbIMGMIB40CcusUt+uCG93N8YtXyBStvyPMcxH2KwS1AL
cUgxRjT58H43ehQLKF1Hkg7dGmtanHz9Ll10cZT4JmGKq6xZbqBQGlej8S+3HC5CNnDAwn80oRht
imy4IQDfNUXbMQ4MsdjVw4ej5Q3RJQ2F5TmnXvlnKz53kX7hl6Ov3NT/+ije+iFfNmgJqEjrygbr
GO9/V8OQBy/B8hqr5brVQGXtfFoXTbXciOgjNmlVwXaqmIkRPFjhiPXqxeziEvCaVHzJmtMsTut2
k9rzrofmsk4sV5xEGnwGAL8R5Tp4d/3pkJKsRCwSIFkTPTYbEWgpFH8lH054751nm8biSVbk7VX5
lu2HlLocNjbd4Xht+tsAYjlLAxw5zUpKduNfOozTCQhMvynhkXioN8GaFjP3E16koN4Q82gcOsg2
aKPnA7UXN0fT2Pra/JdYtbUN4kCeMA1anfc9t3FwsvEorVAFAP1Hlnv7/V3fokhloVoM9HWyC0Lk
ob1PlmHOVSAxOSK6aBgPjo0VdeR2DJjJL2GP169ul2VHKztIfRcGz2zaFTDYYtzipZ6q0+SzW0fW
O+AtUl5VfrIGgyc5pk0hAtN6qE2bbMERyiq9BtAkEVUP5+NBGfoRnjIMs6BIHjoz/8kdThntKYKm
uD56ocj/NKm9V2awt3PnvyqL9X0mYGgXJo8xnZldNKffpSkZkwoCgHzL3mCV+XAHg0guXv66Lj6m
MeppZefcGuW1jDfz3AdgQrr0hrsPT888gDtImvcSId0Wzi2IEjNpYZ1Y6Z+JV84z2adnV1Hb1RHo
goyilUP7UhEbS1/f7rZ9Uyd7WXl/Rwbwrsh5ZusER6of7UqyHf6TVfM4Lgfa7D7YNRxXII34Omyc
TozBoI8n07++Q/3e2TErcHwcqCNwabX/4Xne0/r/DuvkanSltcltRPgiXtIrA+YaSfTLBgzfo84w
PuSwkzZRnOn8UjVDv9Ky/YHDrjcGamaHfm/dSeg1Nq0WJx24IDNa3Ti4s3eddD/EAs0i/Jg4XTDr
S8Dwg5U0lxpYDjPCoT02dXYrahiUpSCxhminXWUzwLLC4dMYS1IfelqxAbEU9LVesSlWxzERa/TL
tO/tDERHwPwzsc1T2KIlpjF2k9mUHlw7IqaO8Du64Hq4OLUTb/uRAG0nfBWUZ6AWwVeE8YvlqHDD
wUfudjk5x5B/KgX6mATr0EOrOcoUi0PpXycLFVFdWJ95B1RT57m1H1mNm5zFuyPTFpWgHNS+MBh+
OmV2sbPpn2AgsoGyMJ8EvaW9k5V/yphhZyA0zSGm/LtY74bQG8+iCY6k14d7z+24HQmxJwaUxTfP
LXOiKmdiCxc5NXoTtUkC3SlatBMLJFHSKJ3K8bk2Ya14sCCOXGygUjLr8+XcPElnG/eNt++r4HEU
NDpJYaYI971DadjZrkuHh8wZsY3Nhb+m47olT5FmCvVQ1MBIhXHyUMuI3Ns0iNvT7y8Vp/jJtspY
bFEa/P9vhckCs0D/mPSHHW/XlO3tf3+V+SH/6ff/bTo1239+v0JivqQh8G3EClQWmDM7wIErxedI
P54vmxZdQlZr+GpGNWSL8vpCzKR6yEdC3qwysvdUNsU6HESAAmUO7gFPwNqGe7XScR0coKxkRhmt
dRo9gP8xPp+8uVKrtg3C24Q4Gu3BV9nJnwy9tWEdgWYUWBSW3JPxnMXB/MjPkJzMGmZJ6m6ln8BC
M4fgwRR4dAI/2k6RABSUMD0GWJIhgPlxXfYxvKASYRuAXWLO1bPFgT77xnM4ruwsD8DvO8fS7apd
Wtf/ZXHW0UkY/0sLi7ipEJaXFw/70XcK1AHgS/LAvkYgJ3ZTzmdoJ/OrrolQYK4PFraHfVoUeg8s
N9oUdUHxUrjDtanSEkWLPtQVtZ7gylSk5S4J7LNKwoybdfZUFJXaGVn1qgXCjMWvOKP7Ym/GRWcV
/TswkIuX1c9TRqiEJbpHb0HHjt6I5qRVZ3pSJXqzYdh2IEpJXDXYYqzMOdro/tauqZcKq2JD6NaZ
rP7RWuSS7ubvUG822C13oxvWfLwQA3o6pc2qskgoLJYn3UGeF9g6eSJS+jaMUq5iOoegUdrgxBT/
2Cyp7qOodp1C7V+O5H4XANwjEyqLB9qTSFfOmQRSuJR2SwQkN6io7W62KYjfmLEL0kYL9i1jNboP
bv+KSiel8J52cSLqIw3A5CE2gwMcm46K9ERY/M9U+tk7ggrSIq3TEEeaZDi0H5gTBkJWJr0ml4TX
MhAy5wUAcUguzVeotVZNXjSAsWJGXwDpt14IxKY3eP6zuv6eY1vuavjUdT3SmVjIg7D0H510kSEN
sZueHe3u8kJ5p0l4BUkG4z+RkntSgUUMmN3JufqX2u6bO05/+7hBVpQ4F1e6Z2ZvGxpDNCMtkrTo
LL0jy4u3ERk6LGLo6JOFPUDl6tDFs/PsPfqgn+49MZCpgH1emKTIA+mHGlGRvYwFVB7LwmOAXRQg
7RxxUuhReVQGeQ0DZ9y7MqdpRkF+AOHsn1PaRce4NQJgn2FwbOw2Po0uPwbLvzhGgWefKwjb1CCB
uEBcm/ck+9jXNKz9HcAr8i9CJuxpfG1Jw7uhhxJbJVLzUVohztzGLg8z0x4ULrBccIVHTxZ9yI1r
ucMTHdh+QwiP8QQaEDI613mfkIvnDiws8IQueWkcw1kbqjFfwHlN68iRxSuSHQAwsuICHAO7DxiU
H62QgsrhCSN0IFRvI2UMwOtMvQULW8/F7PwWhdxNNS7Vt65hiFQDyn+zfB/O7chc2FR1vqZ9mb61
yxcVk4rf6IUimrOy6C2cmC91S7wO8AeSX9PAf2VjoiHf1vIVeVW1tkC8gHkOtslUCTrcyKN8hSLx
91/TeBY3N6zMrU7+9LnnreqR2XoYGIwWG+MxTl0Xv1w73kJcVTfA7uNtLGv7QkYUga38edeMQGMC
YmdELt1ra3VnlcqD1Xv+W5f5r3BTFhnZV67HZNNny3iBXGhoPdF/6Qy2Ko9hTDtRKzeeJgzIK1MN
QjRR27YHgegPfBCGrqwNWre/zCunXUJCDm1qzyGRmtmoMq3pKriX0BjJMIF2xSd5UBfTtKrH1Euh
TNW3cbQJsW0y+TjzisGqXMooPQVpkz8VLtsxE2Cg1mHAfjaU6KJ4/XCx5TkbSWq1WiaCTo1Swind
RbCDybOKFQ1wY0uGtocuQA5X1xmYnoyhf0K0Y29K1T91UXruVEVqcjsyrXGzR5Ukh16N6Ukvmi8s
3PNqGJgnazu/hJUP+Gw+hY30tjT2udlxneIQ6OD9V/OBIVu7LSb1TQIeDbfsJpZdO8rrJfqGfIi+
LKiPSJVMwqWuZUqyZIi6bO5sIuXQXhrF0eDFDVM/bz8vYD6EYDUCAUGXJ7aDLSpKD197y4U9J0Wh
Aw5zsV3Pu6ZcNimasOPYU3+2nNHB0RnKB1kRdlsM51YpQFyhX+1qPxFHNgR9YPm5vLAHA2g3ItZ5
N0ILuGo5LW5Q+K6OnLml5THObM+jptcwmCbuIfE8UDmkDBad9LX1rOYxmjRmKZpibNvz3q6aicwR
tKPJ2zwPMx7xOgfDhLaltM3w2sZjvLZVvCaAIjghiVuXlY3zIc7ZSiK1znpy7SdNT4Afcj7mcTc/
ypmQuXq++qaVERGMBW/snUueDNzzpPRBEnvJqk+waubmtCcHcanLxANTQYSqtv1upETV5+o1RsjM
ypoevJphuXYt+2rM7LhxO8D7Ytc65BFuNl3Rq+1VCo6+pSmQknSBT/kBoYWWbMfBEm/K2Q85zIvL
tTkN75VmPjKZAUSuvlTMd5zx7ISUHkI+dE5PIkPMwKavRXEy4sFk1+8vGnnZ0Z+GkaCiqrlwM7tF
cwjgn/XGaD0DZBVXL5R1Fmoj76x0oE+dBiJkqaHd106/ZRzb76hM8pMrDbUdJ5R4VfQfrFtk77SM
91PfPE664GhQlnPgDP0jBGVQbPtL8+egpLoFAnOs0+bprmx8El8yu4FGgLiq86ITmbgcnrW6tzYV
8MCFYFP0oDGNMrY3s9bMYkPzws1mYjEOFynhuutcnXXrPfwWjryTK1V4Bim080ES/0W7AAXB4BKQ
FXl3w1OCbFo3xyYCrjMX8upK5Lh5CTI3M6mjG1OgDDciaDyiBh1IeWHYpHkUnkNbJ8RFjwpfrscC
3fiQpm92FOa4q8qjZwrvHHjdZUpdkPdp+uhWE10S/JKkTjr9USYjtVAX5RbBrL1F3CzzQUKkaYQu
f/b7y7D8LpwDZGmummhWk8y8KTxpH5TXHjC6mWdkbD5Z6CrdOWFTHMEYmudk+Q+/vxMlY/4ygGna
aOBl/tVXO+c+dHtXrEmiXDxDpwSiBsPr+/BnRO7+QjDYMdlYj+UfGK1/g4vFuDB+JxDOoPEL12Pj
vFEuOPeGheBsx7s/XcNPe8l5urcN8Vjs3qulrULynLOLg5X1XzTs6n16MA/5vtx6f/mDh+rZ468i
o7eoNwCqvYl70t7m/2SK0XeNyM59LMnOon39Ki/Jbr4a5s44vCnyQVOa3Kv5oSCj64URofklj+KW
2mv7OfsCcOpUmxln4V6Tb7Ypv+uXjEZbc5X1AxgC7x69OXAXmq+hvrIhEP9NfELLKJNUs3aL6dwW
mz7akdzXX1FGExhC25plFvj7BHqjynfpJcz3SGHEU/NVmav+UORXX74Yxl9+dMR5O/sVGAzSHnpM
43dzRFjSMYr8xOSmbw4yLbWuT/W+yV6KZ27dTnmcLGjCewwb+R0PSX8s39I34wMpAa0kbA/bat+7
W/vN+crFWQDp1us5/umu9msAoW2TH8AdOvIQMUxcDefmgr4NH2/6MXwWw8q+xxv/kR9uWjt/9X58
r/Vp+BO/9G/WTtlrpLZXg570vJqeOdWQEO2pOK0tcpHh5shVvSYbmFlt+WpWGO5XxksKdhTb8LCF
1hB2t/mhHTfpBTov4b64a3C65O4a8yj48GcMo4zGdwx7jHTLdOtMDDqfzXQqL8Wb9eC+lOPa8e69
OOQofK8OTJDV0EOV2wXP5l2+EFArWDjG0WRdN5s//QlvwExvOF0bl+LsX2kcU0i+pMdcLysgouL4
P9LOY7lxJFrT7zJ7RMCbLehAK1GkREkbhCy893j6+VB3MdUshhQzs+iK6nJwmSeP+c3geBcGdtg+
f5X74kU49psYhP4qWY8LdfsIcHLh7xMe5gLtHUAN3eSPipT3rZzT+ztgC0y739bm+MtEdyVn3Ct0
iAsBOFHWWb6QglWnrkBi1ByqB2sNzZapmbEeEni96/DRxMeESrbfGDSZ2arz5lws0wN1OFiCYSaI
G/8pnnDVc75IxYilnFc72Q433ql/FFbhQVsFa+OxTO+1YK17c9ebX6SjfO8iE76IcPG+1LUdfZVb
9Ds7G73Fqbe69FTOHbt6wcv0udy6tAEvzVKdCw8B3gfg2Oza8f0laBL/0L/Fm3Jv3OerN+TUq52y
ynETtYu5Oe8v0SuEkJNxBOOSPas2Co4wVdQI1vvCN2f1d/gdI8rRzSokyRbKQVTua0fCVMnuXgll
yjtzvglQDwJ8Rfc7BpZ3UHgxIDWd9GS9469evCJBPmNkkq/Uc73FxrHoHOm9ehWjBYNWayHsi7WI
Vjjo3hkK9s/o+5xwiOk+dDubl6vmLjlNjB6guKMtOtEp7hzhTK8orPmktIPEs7qUP6rn8M1lTLUw
VtpxNOzygpGVeaJOHL8llCViJ9mJJ+VoHf1wTRvMXY80kA+8IYr1cBOZdvUuoAuyIt1IF4yJUJHc
ZHf6c7c0XhEw2GJn4+Tf1dJ3Z+E7MiZDA8t4azA94R9HyNxGcc3NHOZ0yPU+xMeYXtcSccT4kb79
s4iW591E2yZpgmnjYCEOGBloXfftiXssrEPY40x9PsFxDngYmIcOaI2CUoddnuEsFJw1LBo8twYb
p3mgjxq5J6r5ypo3b+dP/ttkWCXOqg8q1n5RD9ha2gxj0VteVI5074M+XoXRXN82u6DkY7OYUtxL
OZom7INt3uVHERslTCs5soItZmgGur3VDHidvsCB61HNZ+owE1HII66N98IJHYzhIXwEzy3QCoYc
vqrUhbQfHIh3qsPMtJ4RdT+8g7nHwKmdi4t6J5wQSt+Nd5hRRmQMe2vnaXv3C0fRcAcVf7Id40Di
RJTI3Z61s3FvvHgnjoQXNAA+hR1+9/RpKeppGGBoiI6FUz6VG8BAAUjRGd7yC8gMM/9F//a2wMQ9
hq+2/CLR6Ec1j6XKjNSRDlhCBisGudam8sApzAAAi8rcshbmqURR51v0Fsg+v4p80gdpLd0VzVu4
Sy4uS5scHLxyZ9czqjZgMtmc/8nqu5hQNqBWRTwUu5W6xusAOWTsDL6t+gnbc0xmOo5MFWvSGYNe
AcNW/JYJh6Br581Lsq5yh5ESmAr0x8W1gDqXDcp6mCuAZRiAOOPRT1ciSrULb153M7xvgGYflcGW
l/WTtZfEVb6FBKkZdrHqd/rKYptId8JztKgdUnf5PvjyEJGam59ii16qLd4jTQB2ASP2ZAVOmCRI
/UidGkkTxh12UDxiQD1gUItZ2RaYLwpfh/TFeiZHl3YFqhUGopVz4Y0+P3Bc91M7RJ0t30cqJPAR
PItdv1siOD0AxpDVCQtz4aifvPaoow23jefVqpp5EIBWxR7F9Pf0Ip+HZ/QczHdaP/7G3KaHRF1U
L/5TPiyqD7Yc0kL1VnkXHni7S/Qp/TkvzOhQNQOmOguqeXCOfAdmcNjZ2IDKjNFw1BX4SuxpW7mI
wUbHz2itRTvJbh1pNQLSeK4dONVY3eY4WH26MOH7eTXTxS3+XMa+/a5Fx6X3JdMLWqVPFYDBWfso
vCCfDAuuoxi7M7eBwrxpkQ4P8TbG/MyxqP1tZGUd9V21js0dwMSsH2bDsvpw14ows4Jl8xBqjtAt
q0eseOEv4soLRDXh5W0hKA44DjF+dro7rdnp/go2hrwzvjPWdmBryLHtmclrx4bjXjgN5BvBTHsq
j2iAZO8pmMuFANPjXsDbgNnSnAkkJEoVLXG6Uat8ZToJ/tTjHSusQiZ/LaVzX0T9numa3WzxpTOh
IqUb+YE/byCMAtugXQwPfbs1ouWErcTQBM4kepv+UsGnQttQswf6kUwhzB51dY8GCm7kFJJCsydh
y7/Kh9o61aHjkoa+hog0HAlQwJ/k4JGmYPqAv/ldCqdy0xUL79RcImSzGLxoxCiIQ3MDyTdhmX+I
xszn0H/S7tBGLoclVTHIAB2Tw0MRIb9nk86BQgoO3pv5Ku8JEvFXeGxf0dn0nXahvGa7Yu1vmm39
oqK/vBqYCIMpPSloVzTQppSZPzp+Ms8XheFYr3WyMkEUJdtMmQ3pXWrMoQD6M9O988ZT9pm/5j7M
DZvSDw0tT/vytAV0j/QbbleifsEtG57hLkLDijESAAGKbDOZKRarS+MOsQ9xQ5v0nK6CZludmHa6
F0Gwx/34ne30U/YcIpnvmGeP9GuTPsFBnSlIK8PN2+coiPOxoI4gOs1m5Sux2I6FNCtBoMziR/K4
On3zfDujNbrv6etduE/IoZAHOL42EbjuyDYfmLi5+UVrj8J9coIp0yMjzTaj6gAq+g7Yc/ziYCsg
RmyR4qFH6W7FC7iVU0XVsRGwoGPWfjCdCsA0fUWU0Y/aHhx9+DQsXXLUdxa+sGlRMtqEEH7mNMzT
1wBJmq9mh/UZW4bjCVQdgPynlFC9cR3ylnlyxOC3nGtLXISW5jrYm7scLphJFjwz9v4dmYP3yp6J
t222yaHAqKtatPOTPm7QSJr4tpPF36K0zuhjg6aTtI12MNDF39JXp0+hOi4MPrzN2RHyLD8x/vVe
JQIWGVU4h1iSbiM8Bp9caT5mny/Ca96/itmxjefFM11nT1i7SzKoYAVEASA16VlfnnsVP4KHBhUk
j7S+xh2W3Ee0rU8+BqdqRBpPQbOWbWGfnPtH5ODbV8uYI9Ll23TZPwfN1s4QWphO4sI43peM/JbF
RXT4jO6DC6So47zb+iR+MsL0S1N2/Ec2KEZA7VLdJEdvBcjWJH5u4nW8y95a0/a28dk75JRQFrlS
A2Dni0bAg/rOfIZClITVXECTsXYglj07Aiy+Ce7TB25buhdfxaNyppnBZWFHUSO8wPVpQSQDZ99m
cz6usI1f6d1RKMRflbsFQDJN2c/eJ9E4ETYgquqDeYGw+x5+l07ISG+NMeCHuzMha7rUfOTIdra3
HuAy0tfLd90mwZx4Xi38T3ysKbfF1qltUDLPiIpgm26zXppnWgWc180zrY+6wCFtRtEw9+7UB+El
WYof4rDMPRtXEOEea2VIUgOvvH4L6S99lN+cWl0xrzFNrObd2m/nysL9cLfVxSu3IWDetbwT5sYm
gebmo7FnN+ZaXBa4dxCJ2KG87G8g9IJmWxt4IAZYibnbL7WVdSyP9SNgTlzW5xn8R4Cf7FUQocth
57+RVYeYtq+keK4H8/h9oMHn2V9tDspySdoEPptTvr40R1/ZxZ/aM6vzIXhzV9gmuRhjza2tcZDg
F34yWwB0YY1PPg3MhYHiGtH4FX8KB2sMZYFIEO7beKVvGZ3M/T3Lqq8W4brCWYoSXzpNwWYCiVHD
4WRzn09FrMmEYUU/zzsMj9LzMwrJ2LrQ9mFoC+ecg7F4jcGyz/olekdEHhKso7z1v6C/mg8xIirf
4bn94BAQTtIyfUnPQ7LKOCeO7qpfGydiFJvC+GTqtlN2wwalJwMBJVuLZ+OJf6x/wTy2GdeT1J5C
ljbz12TE7hfIccp1sLfhl0qJQWakgpy0/T30KvGBKO+hDm7Ti4QDc84O2RtwdGs39TcFpj4L98E7
+ewn273EX6zh9pkUetiAxxSPwR3hCGNqAcqZzbirulQX7aW6EB79B3ELkeC+WHYXald1n+6w796u
oyPutc+oEy7x6SizJcGTYKm9kFs/tq+dwzTmkj8CUBPmAzjSTUsqvRyeKdjRm6l2OTjJYl4tRUZ+
DPuerA2r6b08IqyCwUwEKCydd2fzeei31rw9uB9dfwkrJClXmrjKVGpLG1S/YxzwQ6L0mxg+FHEI
+ku2+DJtoP5QdNv8211qsjOqSywg+mYpFo634g9mK207HPI7oiCYQ2uD38kFr5kHbdOveAPiTllU
DAQf4Rj7dkQ/KH3qcWGnL8RByXDrMKXPcAnfU9Iyf9EvxM/CXEXVggB+EQjkE3DBzh1jn79Vz9Ap
ZApP6Sg8IrTmaXXLVmrUlQEIurNid4Pnibv587Oo11sYqDkqm6OIMFXJlga8D6Hp1YtcPp4SdTiu
dQHuU3BlJ5XC4M+v42OAh0ldsFSsaFtJrbkIS85xOE/uPAghTClj/CzESrU06kmxW68Q7xa1lJ96
ZrSBccjEL4RdEpB7gVIGIdo195EYFph0cj9+3kJ1HtgM3fRDCOxm1jDZgOM9KsDgqp0q9aRLPT6V
f37ozXLfqLm+inQ/nrwhGVGqJJRxiaSP9WV9ZZXV7iyhwXwdOBdNWPAJC2yGqFT+/KCPj7EheCuG
CzQxARjnCwzGSR988wLIsnT8nMQc3CMURBrPKtxTkBy0aIfxU9TCsxDde3QsutwzAQ1IUJ/LQ6fK
n3IkVnYaUszpeD/wvGjTMv4rkmaeFdRcmLo1Mwt2d+ENX0ru7t3alUlhvQby2HOoyxVbRYR/zIdo
VNkBr5zYQjdyPPZHo2qi1QjVgs4MgzM3f1KrC+5IIBX4eWD22NMH1acQhmcrzk9lXz3UwhgRI9UZ
QnlvSEPSQh0uQy4oq1oVHTrrS2kw7qPBc3JBPmDxNbNa9wGHzJPhUhwZsmZH+kDFUiqOHLtHl+HO
oqvNp7wZtWXkgQZy+/GxG+U7PgcJTKa69InyT1NoUZprm3kp9h+mrAkby/Vh9PmOq5S7Ku0rNEIp
jA2cltalQepqIAgpDv6hFCCdQMbAObVoVq3oBbNAnaaYlbE3Y6vfYnyu4wJDMxCve8ZAo7qyLPlj
oGm8QDHSRTDQ7+eehGmZdxkb7VvtAD4KLrsOieulFpMuNEhFQmA/hIVPNSyZ/yOf/j9G8reUayY1
7r/82VXTBLxkaLqlws7koleCLnofy2krmKXTqehDZBYyBZPBlOwG6yqpbezFVqUabnLMFpCoGB7/
1/9RGLpx+X/1XaarW5IimjoTIvVK38Xotb7WUPnCV6n7dlHhEyuP1kFIF0OYAEpuqdPtEuFK/3xd
Cdmhfx5bkhXDMjWGW6o83dhfOjZipee93Eslk5YEBziYYqW+CozuftDhwo8iaPqk3EPD2+sWeE7G
yVS2mbJWsYH95VamZ7z+ApJsyApy7hZ3dPUFpEgTB+ChJR6NyCLg6IQshPDlZyaoyDv/zsuZT06C
MCzfnulZ+4iB64hH0TJrveGX5WDcuBdZAouqmKomW9f3ogWuJAtZwKwcn3XCAwf8JCsQD/mbDxfN
FUz1ly+h3FqAMhQPA4qJqKv61ZeImNiNeS6Ujp7S7jO65NFQNHCSZFrNiJn59PoNqX7NcxfBmBRz
rZla9KT2wAFgmcQbJXYR3KaJJkKlxcGNXF/V+EsuRqlDDeOqLJ9MMCCoLqJnmfB584YReIFyBAUR
4LBFYNbHnz/qrW8qK4oBRdacVK+u1vXgqTmnkoeAe8JBqCMPY+tF98vm+bNIr1cOqrk4AYjobxmG
/N9F3MN0HmpLLp221M5o0xzbxNh2Bs3vmh2T04I1uvQ45i1yDBY/6cx1H2p7+B899PX4qPusqLjK
77udq5o7vv0qN9Uvq540S/LXuCj344CARq4XK7Fy78XG/87KpFz+/LLkf9SziEGKrGsyLs+SJalX
jgHYbfWSJyuUAxapqWdkqBXoYJwYtQwJ33Qsg8RJDGXdo/YkTm1lc5mW8ZM3mWX7EQojev/lWfKX
GZWP1aS5oHioFYydd+8mZvnLHrkZOxSVwd2kOSbrf37/r9ihVJaeGQG3y8qaNRKqNhCuZuMkOyUl
7WPESH3i9L/22jZU6F16AODoyeBSKda/3cut3aMQuEUVRD3A0Ksl4AEskQRchpxIY3piFNGAeRo9
WJ+eUCHj2Kyxn2qkRHWPMUbnJ58/f7ub21exNFkV0XnTWYj/XYMWfJP/WYM9gKJ5Kck0mXHjrcbh
0WzCELVWjBymnQcvK0IQZPo4rXwKTfpKk5xMD00OGnv/5U6CKCNg/1kd4tNnRDRcvX0e52j3xFTZ
Vg29fzi3vvuOTsQWGiUN0xAZcFSW6kmG6ucHk26/WVM3OI1l1fwnLoFBZQGJpVNhltLQYtdRNVZB
rS17pGbqECzxiAtVTOM8RPnl56vfOhdZYZPimYjgnnJ1Jqg9Ro5qwpkwTDo9Aq2JbmSa2nYoiHvG
Y6ilNEi6+pdnvhW1VBHFJBV9H5TsruTkor5J2yHuSmfs+ZYAbl51M3v9+cl+u8bVkwVaLcMTZcEC
8tuPerlSzeSX4HtzTbIZJMViXzDkvl6TVohWi1yzKQpM3zpGAANRxOpZYFqWHvs/MkFqsNCKZg9f
5gipiWE8+OE4xtmi2GI5vW9F+KGmjBPVEDOlMugY+IP/GuTesq5AALcKK7kRhkc/52weJsEoz3jI
A/d9EhwzXVAaP784adrK/432iihqpmISeywg+1dniqrljSIgFuR4gNPtmmMcU7tkIQOCmoUJ28yo
4kfY3YwckLvxhIKpSU7qm1vp/OdbwWLm3zsxTItkVZMl4zroFLohmkOuFE6Rfgsew3YfowHLqCXm
uMOxL2t3qyBY4Svbn6/7b3YCatIEWGfopqyYf97QX4HX8iT8O6K4cMbRnxsye7LiZc+yvIWPRtAt
sS79+YrTir965zwf5k0Q5zVFvc6OrSoIxmEwYYepJvoRILNJZZ/zMnz6f7iOKovIzU9puDo9+V9P
plPDKVZpZI5J72Z05ZWAPWBQuL/kmqZy63n+us5VsoWFoO4CHMkcJClqwVLnYL6p8nVb6IEFSJnK
XPEhDrJ1VoU9cTt/UcO1UYRnHp9eQ9u0S8GaMFdKslDAY0mKLy5DMiF79BPuOB1Mfg/lgw4EW6Ei
cNN49IxUq4d+j9/oCv1QYYFmN4he1H0aC0dYy/VOWEzOZdmlzA+VtVZUHsYZyyzxE7yDmNBJrZHN
LE8FAJ/VGPiOH/DMhXVHQQlnsgMeySw/bz5aUwReEPkeBTF8MQRF3jpjTnnKqM3ra/Bq5gteIxj0
KE0OualDl30NDEk6w2PcmJ7/0iF6C3AVdR2tV49e7n+LaOLNI5cJtqGZ9DBHyViWmvYsLnEBvqdo
LlYuHdbMYgDe6tBtwgjwgNn7T8E4nr3g7ueVIt04mEgoDY1gIIIM066zpTgeBYUyLXPCBEEA2e9O
bZwelU4+maX1TjcCs50hOkLnuVhJeF9ZvopIUwfVf5cF2mZI1RPk9WdNQnbezx9HIX6VdAWTEaXG
GBQDhXHwaewU+jwQvaeyRdh99N1mBilx1bviZ4k5kG5ER2htTKlU/wnfEJpmCIIq1nvcdSettg5j
3ZxkXI+r1l2qYcpAJLEOZYFBzyR0rfIXwjjAbbWZ+x1czvCYyOoOLslRrtsTlDmv/AyHdK0o0ufg
SStXMA7owUS2UspvTSqt8p7RY8Brd12mWAEmskwDinIEXAFnYTbdp6x20bwympOvS59//l6r76qs
OoK+nVctChUycL46tjaT3ZrGWLApxbcKmyAXs15VUp8VOV3Ds9jEQbofffne09Q7L0Ibwi8fhTHb
w3ZBc8f3H3F5eyn9fNzVPpo8ric81Gm1VxvjE5tOuvlmecmgI95HrQV3K72HGpc9UIOyplwIV7+s
kBsHhWyhlkrzSQOVaVwFEzdBtVQuB9DRyJBlXokRNcqlM92iD5mU2jJIrM8AADuQjBI4i8hnj6qe
IairdM4v9zId51cBVJENvMhUCy0P67pEocvStl2eZA5yIMDTsXkQgomolixM8HKYZ+IcqWQibgjd
W2/UH1ImnqoSZI3v4ziatTnTRFPw1l3d/3KISf9WHQoVmqjrsmSiinkd20s8bwQfr0LHgzJAvys3
gcoyeAFc7m3dvnzBMRl1Qty/nMpAZ8sXunXTiO4vh9okjnz9itC35TwzTY3/rmvFeohMrOYb5GXN
RxQBkhX8P7xk/uiGQOqw+7AftmkMOFHJ1uWkplFPnHMVRXSUsEMYjfqHlmxj6AS05ft79P5GDIEF
4E8QS2Q1mskWyFm3rOejLtwrbcyzBLWM4hzaWip62S6Gq1A24l8Oz1uRivpIQZJBo7chy1d5WBXV
eRzBqUKhtTnUssXovXxDg8pu4/JcdOk5bvAtLJQRsZjs7eeV928GrU6nqWQgCY0RmXaVZ0ZtDrtJ
CqGjmIyb4CvN+2E4061bBnqx6+TkYRQAD/180RtriqwduWvDIDFSRP3qifMqyxqvbWIni4B8giXM
o+pt1BtEP8I7zQUnncKR69+S0DiCov78+fJ/UsD/7jZVVHhsWVIlHfu9KTL8lUZ4QZynKhY9zqjh
/otYKqsDx+8BghSt1bsw1rHlQF9PwzwFxTmkLTq6E0Wr2r1oXspGOTfTb5tBdDdUcPnz3qRjguPL
8KA0e2T8Jhl/dkj529f6N0xw4xQdJO2axu1f3Xih0bfWm4Qbh3TvK7CBR/MzhISPBOUv1cGthaHQ
9NN5TWRC2tWlfKDCrllbkRNF6Bpgl516xirRmj1WtiOUMSrK2rr8/GH+TZh5PBTTFUTOp2BznXap
OcKaghmBBOKft/K3bJDOSDLMxVx6/PPKIzdZqLLxy3r8N31VRUpyRZySdS58tQm0iiZG7RqRIzTN
ZohbR1Wju0AXdz8/nnTrnWoi7S7FRFlQvm7jknb1QcC/7XipdtRbaviMjUbDjaMyeykEZRep8jIU
tSWGRchiEWVLBaZVg/kvoEBEqjR04EbjIri/rawbQYh3IInk7ybOmFSE/90TvSD3aRhC+y3hAY2B
f1K0nhjg7mp8s5v2RXJxmsH14aGRfltq2nTSXu/HKfQZGiJhnDRX1+YAqS1UjiLH0hCXUCH60QFB
a0E0MuJ61q1rNN1sCJrINaBEkioep7QJqjjx7nxI8HbXuuMM8cH9H8FbU4IIaLKpFQnucZ9EKNZw
EniBzbanYSbJ5RxmHKCQvEmXbpU+xFjMz/pJQeaP6FidqxDoYZPAE4snRtv5j5aBUJgLrUO86M8f
RxDPQjsJ0SdI5LRakYPrute60jZliyTDmIkTKd5b+qZSzNA+RpIjeKevB/KtR9xPyFoHIS5rJkvF
GwLPy3wqA35ZcNMm/efFmtbUmpFMS71ecGOIhquvEuiGTnh1Q/ByvrbQB5y1QKMVCKK4WrPJUpRI
IE19ws5ZKHl1//NN3NxcWA4wvrBk459qNFELkgcvix04nUCqeGwxks6mUf9StN3oN7KCLZ26l6Cu
0+v77wqG7aakeZHGTqcwdAKbaDaLfpJJrfCXJoU6o3kAHpxvUyva0W/kXem2u84cf7uRfzOVqUMv
MSYyaX7y9v97I2MoQiNGmtWRKnQvGn6Y9yVuZW9RMjxrE5WzquL3stAOExE+Md//7184b0HlQFdN
UbzuyLEN9DbyiWZD5H5O77sEX5aU7i/BWv63SKYJRmRkzkD7Xr7etX0VpdKYETH0iBGDhc6/Hecx
6CzjGGFdZ+vErFCpnaDFIr6rWeUIktstGBO5REU8gvBA5eCMFinvNL4LVOuSoJkju5gN9MADKwmA
0+9h+Fa0+WPgy9jhRlvG1EsTCb82AtnZbISu3gh5/sarnKWyvBvEX6P+zfckK2jdIXth/jO5iXlJ
hk73yxn6O0HC3a2L8reGtimSkCbImjh4b+J3FeGXTkCuqiMj1bGOTAHA/LwwjGkHXIcDPhRDXlVS
MCe5OuesRkbgySsiB5IxLB2E/k2EH1CgLFCtDMB+QZLK6ureJ5sgJThaZrUSzRfDVM8J2Jrsq/eg
rgRJ61SkSyEHJFLTPlYO/NBaEsj2Xttrlrsfavls9jQzchaDqORvah094VGJ8V32ZvXiLkeo3q5A
TqrlS2lqi8ITQNeSL9GqpgVpnUepeFBQa8qtYBIe/goyhu2+mSiLTNZ3cIwfWiwuUeIut36jIG8h
Lpnwz13DQPBUv6QBZS7LXgRx2ovIWso7n+VgR1qA1s7rn58berL485bzgo6Kn72H4m+nqnrz2xt0
WIl/cPuuU/vSraaWQsLJVpSbFLElM2o3HUPO+bQhysmQrvAHR5OakgLmXedNh5Z0Dsv0LfTKj8av
1qOonoWALLPuCNhFWZzQ4rgf1bIjLbVmGBJ9hO+SheRI4wNK0Id7GF4OXrGf0aQzZcQ6yGhB/2xZ
XGauVbNWAfc4xWLF4LdEFPCRl8ph67QwCTLvoa6YZxnCL8fArQRDElXKSAje1lTG/TcqxkbTh/h3
UeLWki316YPXuxsxXEhe8ZiVw5uYg9Vx46OVDb/UOPKNI0giGE5JM8Na5TrflyV2tQp928GD9hO5
tmfE/p8MyV/gKXwK89dGUhzFGb70iVimAdzxn8XM2GWu8ma29QkHWRpjOVO/fOpUraoeAIWMhTT9
HihVVn3yy3j98169FV3paUk6+T752D9ld4vaao9HaOZ0IYg2I10XDf2dpDuVUboe82gjdsZS8WFo
gdIcUm4OHIndic0prkFHGD7UGf8uNsaPsFefE1P8HNGCC81HKRneokr8paa6+XklibEksxhquuvT
VxWsMChNLGah0x0KvSsBDT15db4VxeDokWylcb8YQm81mNqvvkI3EmuuPXWeZUmziNX/XVuEvK6u
1IK1hXnKTGY1S726Y9estGyuCeEJZv3GH8XPPBY/6VMvUWxbpZ170OTmBDXfjmoTGDPi04qY7n/+
kreKXW6OckYhB6Nyu4q6+DKrCM7zJcc6e0ZubInN5nOoES4937CpT3diSm/J07SD7lkbtfeefrmD
G3UVX0a0FFOnwDKv08DcUIM6SekuFUN7mr5Pp1uOVyFiXj+rVnsSxegpS/RdH5mHAD4ZOI8sVJ7D
avysDe8opOpzisi+gD81nOJfdueN41hSQNVYisqZ9M90vkXfMh3pQ4OEbqirsy9NK85xxQIKvOJo
Nulvw+Bbi0XBZkvWJFmm3LtaLKwMN5OrMcVWHlqfBxoePRMb5dV5rvun0B/4xf6X7Tx946uTl3m9
qCkKE2hVtqYI9VfHIR+7vhRdmlcwli94fAOz1nGQ2HtZ+lvj27j1tf++1tV6s4QwClV1apRZ6GNV
gQvBVEKpiwpHCt6KPkOAzQTWqCorXywOY54ZkHDMrTlYbFp9DmX9PCn6Jqqx9JjnlfmwFjP1glB9
wiQfdxLkluIRU8omQIZHXFdCfoYS6yOhr9Q0a1GR2BrbvCnPf5SPgWgmjB/R5su/1FRyBoW8UGuR
XQnHdeVL6yI1FmnW3g3BpycbC6tKQdIZGxMONi0Xuc+cOhtWYmFt87I9WAmiL8KwKsfqIHTFOULA
B9tdymYqsHaftMNaaWCpFc03XunntuIuvfTQpyiYJO540mImJbKFpVEGSXsWGEjYxP1o5+/m2o8o
zzIVh+PEFZ+xsnmJKt0pkSwTBmWYIaRt9fNWxCRHQZFmWcBH+6NwafEoSxWUJGw8daODCTJCr1gm
PUhpMXnLgWbRWazwwaq3ozfEaKGmnCN6gZNPxgpEXmClKqOMKJIXbNjBMEEZtaxCrwO4WXdo0yEU
hasyBhFN9NAkJImKhacj8vkx/8Skug8sEa0E7eD3GLqjLARknA62jQnDs1uAsw4tZZViC2QK+REZ
PTg6rPrRTI9Inc+VnHzMEPt1lXIUaqjGRfCFW7yDrOjLgh6EX+rZdM2tZpZfbZAdvTI9ClUNlsIF
86RCac8+KlO6yDG8xTTKnsIec2qQNTpytwwOLgbiSG4OyRuRYst3fI1/K3L3IqZWDcIBiq8ta2E9
LYleL47WYGxNfYBEOvm4EgcQSV+Bb10pEbqHrr/rguY5M7wep9hh9XO4vLl/JMOQCA4KsJWpqP5r
r+pFVdSDTkCSK3de6kRkv7sfchwvQAmpg75oRmvLI/4SB28lKfQ/qF4BU4BVurqs5g9oqHgDLDLG
P5JoHdIooZ+f/hKJbh5HGhmmwsSWMaJ1dR0VcBDi9VbqdIPlNF0DJwol+AS2Lt2UDDgdopv+0Srl
fYAtTiH9nincivgcqobOO6YLe104WnlSJHmnMVGAwxEXIE4b8O+doO/4ZQzlIaPppu164wPBf+EH
IF6RRNyJJQLJJs3HBkOeui7vIxlLLVPfuonMBEtDLNnFiKZDOdNOJKy8w8p1vDj9zLz6ofG9Dbri
W2toEVPAbarVShgKKd18D6MQDwJx0jXzIdPPSoMMXES4bIZpRhgLM7lErdQfJqaTOLwp6eikI4Y7
vjGTLOOA4zFA/k+5igDmtBDw8fWyDSV4KPJjaWZg2FVIA2I9vk1fM0MZDP5XH83NUH+ilMI/FNGG
Afms8Fiit4RyL5nIqyt0ABemiZ1P3FDQ0ZtLXkCjpg33JkkqXgUhcgp0oarEqOdy2Hp0GZBxlJAQ
jt1gheUHLgQA1Os4/4JIhTCpiDZ33yLLDzCi81QsDWr1nPddscTafmHk+JoXhE5UNtGhYPZotPqm
EiFRxqVnNz0c2zZ8GqMc9Y1kAonD+QxcLjDJCv68B2+dl7qiSoYF3o2lOu3Rv/ZgIFZakkZtivoh
Myb5MdHj7dCJq0jCrub/61LXJVqbozecIfno+AZKiin6wik9dmQSZ10t/PJYN7NknboKXApwNMq5
/z6XWMh5VqglzxU5lY+bnpcu/MlNlrw9lIYXycNeDCY7csO/POatrIcuDS0pUi3qsKusRy+BFaQx
4aVn7IsCepJAeanrg+FbWynn+/L/P7/Y21fU6ORPxqb/dBsQpwbdgo6hU4YlBLDyjKrMm+QOlywu
v2rOEFSdFj9f8k/ouM6zJnwsvU7QysY1+GesclT9cVBwwj72Zyomhy0YR8iWFkajYmmPtX6q0GbC
C66LT6Z5LiJUHMuBHKHsplFfBse8PgocVBVkV3imSU1GGowrawDaoAkZqhM4jxiJto0AvdHociHF
jWs9N/TZWI4rz8VU3DDZbx2sNLwG6G1vW3R05+yVbRCgL8XwtppJ7qmMIcbVaMIlluJkifzYW8V9
KqSD7dKJ/d+Mndly28iarV9lR91jN+YhomtfcCYlURIl0cMNgrYlzHMCSODp+0tWndMuW2H3RTEk
lySSYCLzH9a/PgTNq1jEuAkHWrYy4SdQmx2ZOlbT502HaRICQCBh1ZLss1zi4/8p9XGdcDDH+/VV
fXfVsmYtWkG0ptGg/nPVjjKElRYHxW5s6td8Oge4jWThvMe+7mjaa9GvUuYd598VMt9bQPgBUcik
oGv/lBl0gzbFtekCjY/r13Tm4wvm7jLl4lIoDYZs60d8f55//WbfO/3pPKF419XDNbr+bufRgzZD
kIzzYcYRUmFXswzQaamjv62cQ+ob93nVPKv45NfP+96O993z/pg/p7OdD5WjFww2y62fs8ZSvzuO
pvGhrYbjr58reKdCDYXYRSRGWsqu8EOpXIw+QA+gTDurTE9SDuMqQbYeUY0121yAcanfHGBudJ/m
7aTHzLL7eGZQNzT4oMOw8xZOt7Oib3mF+5Hryvs0sh7xqpRFiMGplSPy04xvkcssVmdjlhc6n1I0
kmvTRJYnwe51eAzGKcY5zvwieixN5uyJvRHvXpynNnG5J6ZlLJppk45pbchtH67DJa6f6mCfGLsL
jlnFNFIDtXphYH+9IPOiYFwR62vlM5iNjpEQ6s6hsY0GB8ad6KDpAYZESrUunfHTMNsjEDjSHkM4
W+RexxDAN8a1mF/CNOEIFnhMZMvIxEM4s+SjnccHFTc3rfXBJyKWHWsDpMI6iuUHO5rBYInntOqP
4B7qtZdpNzJz1iP2s4kWv2lzO62dWBxgzIqj08bQohh+hdD7myPmvZsmUABqGg/crT+KOvO87tBd
1tTVa7KryvowYEchdPuDUzs3NHw/CBBlv9npzfcWb4Amg2kIj1bxj+uJ/DKCW8gG4ebe0cTwHtlt
aK6MbtnghJsoOpShWnBdEuzcMAVpWIRHmaTpLkqLp7anrVmbtH0LqB1m+laG9Uf09sCthllZS2Q3
ePHil9BjqI5t1jofGAE2HNwgfn1fvDMpYDNjgc7DZLuhVvnDfRFpU46mMsfzKCw26KeYcNepeMvW
ONoF7wr+Vr1IGOrTJvzXMy0GthcECLOnigp5xCCiFojt0LMLi/IJqh76LUadtlALmMTFvx2kR34e
rE3oWpjH1zheCg0ARa4rNLQO9zUZ4t2v39S1vvTDmUi07xgqmPIp/6gV892OFriTXwjTynfSTNcN
RXWs1PxnUYGyaE25MYKwXlUF1uGFaTzH+CuQw5eM90awQUSZbZOMNADXSj/2f7MPvSfEQLRN60hF
Cd5PhdlIOnMdDmy2tR/f9kl+0fLmMa4YjHZsBpEFjJMWH+/Okc+YP97HUtw5tL4WQ0jmKTrvPG6K
uHwVGR8ULvXI3IrXCVqBN/In+tK/AVqD2sfW3n5zTfV3dlC0EUgFELjR2PlRiaGnYeRSNirQZ7eA
lDLm/fqJbSPUD5Cf0YhwdeVcJfsxPgQj1gNVms13gY53wxh/06fGvKeBRnc7xzHIChWfs29QvRnT
JZq5Xab8C3zIcj2W4h53VHxPICsGNTWO0uVucZJBW6X4qsLt5GabcB13/OTEZoVBZVl5uzwLbGi7
JbmUbx0qE0KOFVMXVp0vfFPiAwZqmPTlFCiGQfmahq/MKZ4+dI0VozUMtLXe1ChPNevkO8mHEhnS
wuptYzHWxEq+5t9mwVdvZAt20/5b5Oir0CGaKYcdQrZV437GsfQ1CqODjPB+ilJnFVnVozpPBu8F
DOZnFRSK3PrQte2z0fffTHp99M0/DIlp0P3nD1u6eI6J+cdx2Ae1oEEe3+BaP6yiZHy7C3XrGHAa
RHaabakWMpLeNiBTAu8RHDLpI46AbLEDnl+12M258h2d9M9lNX39zVp4bykgSLN0RCsktT921Saa
CXknrGIn0yrHFtJaYO97KqJObsnnuD5J8DjYGhBPtX8xZ5MVxm+UJe8ELQwI+ujMHXWi/1jgBXfd
NIUK0IKKj2/M67PrYTE8BA3XBjnpLpia9cwc6SLBa/l3d/E7uz+lEno6lHGJEH+svpf02PuxSMpd
1gORrMt0Z1d4mHkY3a+shvGqimGkW995crgHNkUYYx7a7cK6gvscC39rlukx7Btzb00KATgEmBDC
5dKd/dDL8A63zBXApOfEBxxKbLElqiEmbNu/TrH/+seQZ/ef/+b7r1UNeDWKxQ/f/mf7Wh0vxWv3
3+q3/v9P/eef3/JLf//R1UVc/vHNukQOMz32r+10eu36XFyfLnqt1E/+X//nv16vf+V5ql///OPy
jSuHiTDTyl/FH3//r/23P/9QakHru6WqnuHv/63ewp9/3F267vI17rtXIbp3fvP10ok//9Dc4N8k
2T5ZGrp9WpTUpcbX6//xrH87qHEsSjWM9qAg4eQoq1bEf/5hm/9myROco9QmlUXQ9Me/uqq//i/j
33T3yDFpeLhqSs394/9dhIe/jqW/LjoX5e/v/1X2xUOVlKL784+fa0VKmkjv1HAYVdF/rFYF1oQ3
a63VO70djxXMP7opNLdqKqJ+xWSwr/8umHnvGU36gXRsGSn6qfyXlzb5nDQwEFp3oTVQIq1faDmP
NhXrMYz738QcP988lBpd1SCmecV02g+dgUho4dzWWb0zcnC7DFxq3nSu5+wCWfj83cf/zrV856kY
i2FUSu1S+k/J8eDlRgAKuN5NXfaW5dlbqCVvCTPWWfTl18/0cy3T4JkcnwIOa+CnT00wMdnFjqx3
VLECGPRNQ7Mft+VMJr+7fu/IfiiYGuw6yFeRF/3YXotqvQAbzbuy6HfT3NbPPoyUmrogHtBA5hqd
UNvfG62AHDU1G2/wjhbAr9n8Xafv512YV0JLidKOZbgMGv4z0PKGwtdEMNY7MvaNTnHb7acTmf/Z
0KazrOWps73XMIl+s4LeCfB4XsZIgFVSz0Uq/8/n1QynsjyjYglp2T7Vxd70BtykxlMj5KntNRz1
o9u0nM/UB0LsWbFvtFtkhyP3j81xJX33OXWz3yTS778sW43IXWPpH29dt616M4/LeifsrgHo6Ow4
lJT4ivky3RegYe/6tuEfUuyedEheosofp0y52fTDk+9MEIIxzHWj3xTa3/2YqICzPZEesb3883LB
9+gnlPU1as+m3dUD3OG2HwiiSHhHmzvCo4Bjik801H+nwHmn+M5H9d1zq1jiu1jcJ5QctD6vd9Kx
7kedA7mPcJSKJNSXVp6lDiBQTzFOcN0vSfJStqCef31rvrcJfP8KfqzlZEVcDSWvgEkNQPOePLsy
vcyVhhEMW8Kvn4zJrJ+vNpon32ddegHJ1Y/aWiJyTuuqhiSh1xuv8W7cKnsbdQYNJ30wNjiJbBss
hvPkhfa7A0YcO/DcH08OBhUiQAxEyf3G53emfLoJQtaOhYO9HINN3elncBv4wg/HSO9PttWfqnQj
4YQSWr8FSXpxjc5itkae53wTQIKqo23vFmD4Kv6O+vnenZRxztIcK1x3rKdpCpd1Zc7Lzr+Nyvmm
cVmgWcYPOQKTSqs/ljNcBM/BqhD+XRUO3fWGooRysm0XHCQ0QiPe5UZSLGKLHEAPyjsvThB82gZG
qtNl7CTjUJjdR9YhrOT+im4q4STMWfkgPGUKFSsUaEEw5cbZvmii3RRamy6dMbTH46P7lvXpJce0
OLPoHQ5Qm2wgEPU4rM0gfSuc/K0iiVbryQxYwgZ9JSw0Hi2n++qrrVhdGYwkzGVsdpt6hL8tza+a
R7dPH2Ioowk+2N5d13XhYuR9GdLdjXJ4hq+ydpxu1XI9r5uHcDE3pCm30NpaW8qpuBg8J4EZii12
vDFo+QNo4o0ExKXe43bIm/Mhr0ApX/SDiBdYkqBZEQHFTENCqPL4WCpZrqeiOvQhG5i6/KGTvo1Z
xgSn9uwIcJ1aVby1RYdOIX5Dn3CHfwXDTVOhwdXEe3DAl4mSlS15q9rI1uPM+hm39GMavEqfqoLj
jzhAcU6YM1kkdlBpHRyaGHQR8K9FSIdsEfrzo7SAVXAIB/5wCgAxFdR842zg94MuWD9CaON0qaNL
QOdpARYO689vzSBvbD2/qKco5/EUj2qhJf1GPR8g3M+KBRRo+cWadShDXCmCn6OsXeg4+lkb85VG
sppV2cVIi8vgMX9gyXMDgIIUbeFX0aMFlWQxtcYphZtp64I1FTliGUb9Y1bgOBVYOMpNTJEvbIoY
67y6HfC7X1D2urHB66KQm84zr2hZxgLMYaItuya9YBCvLTkd791oePVVhci0+LBaXD22TXasXgtj
bTw4HnY/onQP3Fe311fvZbw/aQwnde6mDazp5GLWPp6SzWXERmmc4OuiNUN6QI3aNi0MK/SzWsp0
PLiVdfeo9QZ1+bDYpQafTUKgurWbCBDacLZgBm7gk3b7LMVdKynbW1vy2vo87nmgSZe9uWFbbwAq
S9aHBXCEAZLrcmyc6C1VN+5csA5aLWdMLXr0RGkuQ0+l22or8ZP8bXTlOci5V6od2y24zfF8zZQN
jb0YZSCYNCgkIIBI5QKcqQfiCBu8G99l22l66mZiwuu2NaijHqnhcpQsoTqyl1JiX5iK6WyoD4oh
M/0r/p5DgihyRgbce/1p2WfxGzp3xLM6W59oIxpx2YvXZhfQcbsmEZ+d5DBM3AMDy8WIsgsdfIFu
D/epniMrGAmBpW/gzswEwfb6A0G/jeBI8ATD2VdvVGi8LOny0i1a/QuDZwk5h2BvWDj046PlTzdy
Erd4W1fYBLWMqm3mVt7obaKtMhSdes+1CWat3476zgmGtWw9E0RAIjcj5V08WaNkg0r/zscEACCA
eXZzdXe5eAWqHdMV/bR0au50mpTFsjUEshRhQNHAaL1qwnwV3s1O5NxmGhem9n0QNgML3h4Ptdlh
2x+PB7LcvSfYRbtaHZOVDBfovZINcLRn7q1km7oamCvNX5qiu2sm7GthScP7qu2nWDEHNFkH67xO
X2Q00MwpbTzPci5cbujrFEY8i5Nr5Y7TWVf1guuCvAYvABXf1HGgF/mbE7nIzLg0bHFCYOnG2NC3
JtRRDpXLQTcexzC4mfp0k4/KxszFBvOvj2gSH/qg2MoiOlwXPyoONK8Hq8cgXlNMujLFZ4U6KTbv
WM13E/Z3lF2WzC8x+zBU62rqX/uQeTancp+aMpj2Y5jujQAf0aSYdWU/w4BaH3YbK2pfmp4rEnXJ
xm+KWxFo9Nob44vb44kfzhk2hfBUKPCZDfTnxlzpylPJirRt41YJHyDAYYfxXt+Dv5fUyutRumoc
JTp4zBPTCeM+tEOxwnTfWvTpzGAxjpmMT+zSGRsLXQf53Bi+YFQo2CclY8axaABrevGSG9kEK1zd
lQiuGNQgbPen18YXDBayb02cmYtweHX1olwXDRdpyHB9y0En9r6EOOzwZAObObA4HESSYe1k9L2u
n12Vcw8Ns3gr7XPX9vcS85eVKFpAzoF5yWLmrjOw8PhtNisT9fUyzvnY0Slc+EV6WV2yLT2oeDZV
q2tMZJvya5A6JElBGqwmDaOqDC/ROlf2kQ4T1E5MfoGf4MouaBf3KpYNe3CF/avUC3rIvuK141dm
V6dSuOdScgswJvw0l+OjqfZyxz3OuoMJbcctGo2W4moLxmX5OJweSVVq4N9Zh9zL5jLhbKs75yw9
/zWX3LboMF+owunAdlNwBDMMWHpWahSFr/hU8pXw5W1DerCxa3ouNZ+5ZUfmMovGjej72wgrr5WI
ymfh1snaC+nluWnRrm3OxdU8uagWo9sO2SV3OIFBz728KpEa3fYwuxflkyn8AYGsy95edXfm7H+d
ivHR8PzxCyxZuGXuIYom93O0hg206YQ20iOxb4fBqnck3/DWx+Sj3w36TRGk463m01dN8hAuSQp7
bdg2CoYXNVJfBW6C54kZ2SvKl7ijxNXXhLIWRw0FwJJ6ZWKcA0xTXQjnS1PmLwlH6UpPNp6cm/3U
QEOAAIiMDC4YC5rBfqk0WIVfocPXdLwlG+xUTZC7mbtvY+tO78yncnSxKvx8zcnxZVuMJZbQvbf1
u9DYQDBql7l1W1JUW7SO+eDItsS+sLrPXJFsHc3f1QC2kJzQ5IePCTHIP4P/q/ZCCccynDSjon/Q
jYEf9vCGhOd+Q5/hBuBFs2FiBd6EmIZ1CdQMwzvxTRvdI5IVGvim2CQWhG1ZFzcM1DXcFNkpQLPi
FGd/jLATVCFDKzlRMbDTlnWI025cuesihN1sEOY53lchOT70fjQ2YsxQPFT3rWXchp4NpUxrKSSn
Kx1MEwp6+6Ot4cM94aOz0CJszdOIxAQaIre+y/0/BfZuKDKfYa1461k8YdAAO55rpwe/zhEwmIj1
kR3iR8k4c0orLKBiO0+QIrwpgUABDTNqM33Vi2ok58N2sWUODsdybN69CYteA+bXFPWcSHLTT92w
9YP2PhuHbOlQ7FuVwl4ZyOjWnYc3kj4Mn+g1QZaYRzwAEVMvLB+0BxOb24Aup+fXOFR7MXZuQ7ru
dOxmuxGrvKiFWNA7u0oL8ankhIFGEU4rt9YVxJUuIriztaGFX4YuYzlxUZe2enZXiK1w4OM5bgzH
1DtwD+bb60nH2DZJJvNkwu2MZSgjG3TrnG0j6gRsZwyoleXJbGz8BIr4kPiRtesDQJ6cCluJ1Xsk
zfguQKhvhdELrivFZhq6L3mjYZAZAYNG+/S5ykWwtqBn4g2GvdewyYyOoEgk0dbGItsXLvNWWbIh
e3OBaQ537tRhgZJWCvXYLNChVCsvlCvdJDaYe3/ny4gAsSRMNzB2Lg0WwaxCSqa7BtpbTCiTPiBW
xHrYzMKFPxGma4TJDlTwxVTnF3Vg/lVdYsyFQZMsIf5JK5YP97q9oB05AFsFoBURQvM54U40LIxZ
u6m0hvPdJM5ydTIz3ET0MWMTVGzza9iKeg1pBJQMo/uQC9CKIdlMOoh60xbjgwxc/E29YAtel1dq
8QGN2iIjxsMmlGsyW/4zVNgH9qQPSN2O11BXqJkT34Tc0SXp2fQJ3jIkY8aircxXMfG+W725AGFQ
kXIVmucSE1HbrJlCLPVhm+hQPRPtk8PewSYYLmSIqmeG5qz+w2IAI9s2fZvbPiSIT/Ggz8N7DWPK
BfYUREEjxhlF029MQru2JNAonGxlNH6y01aW37a3sY8dBHLTOmmXqQ2IYoAmNFtEF35PfleE2jrE
AiT0lHEvdhW5xseYqmSrV7WWXl2F2IfK1ifeS9ilX5hNPDtpy6CRlV1Mm+s/zh0ZJ3ka5eL00PCJ
iRSsS05GQnmei1vlD94gj7PnPBU+LA8qh7Vq0aViPfgNaDh1iznz2eGcXtb4VFewdZcQjZ4clYZg
MfKMAKlhxD3PN4bfAb7FMMoaINV7drGJGl+uw6T8NNlo8skv0eQbDPteq6GREqKiSibcy3j4K6QS
+BGl7HMlydcEfXBRdyHAew5UlZa6Ivhsip1mYx+b0LW6rtCox4KI0SFIePAtanARLTq868vufZcW
nREtB4NsYdCZh7f0exeb4BVNwHwJ9VxnDMl7Qty3y2pOaizMTlYRjOimjF1kjSdrnHBEIjjuPS48
kT0J2qZIkjeNDvE67YdT1hD3FHl0iIrqzq16MtNuuJlN83z9DPoE/pUSFyLe5TWofbWsVG6h8mM9
nj7Y7nTpC9zC6zaZ8E4KQAtajKJcs2Qrn3fS0464tCpcMMXqmfvQGCDrXl+E2VWrQKW2pVtgF4YL
C1VafMZJVut0vumdF4Cq7UKrAM4wB8e0e4bx2ITHbgkparrJM3HPZN4G3OoBXU6xzEp+Qv1pVVB0
ouHLWL3YLryefspXKWuktOKHgJIelna7qvc/14PDBK4hbxmI48jwkoulUnRQkZmOn68qv11fvKHO
nNpmvZoFhYqUfzcS8024mPxW/CZ2otR5g35P5Vnlu2BKOhZ8lrjHsKDeY8gbvzAeEbtjXW/JOyvl
xNQc0GnFiiv/ojaMvkRhAGFBZ7fxpOEu8KljkXJ5tIZEx8+7WwINgmByvd4nsmqertXkJmKna53P
mu9SPDNJLzN7AvjhHk0RLcQMR2fgnlZJ/VARsvcG3QpI3rfo1TgBYBuJED+mJsJiXTHiBJkwK5jf
iKxkXURbQ5fL6107q+oYbfdvtUAce13zvtXc1H/daBsfY/u++5xJEhC10daMvA3f2mY4qa1Efarx
3O/cyrkghLukxlfMZZZR52bLPC/ZZrT7yTLvMO2ZVnPC21YliKHj7omkPDnec9bHX3EFm0uqKq1r
Rpzqe1qqGC6rawL5GpfNj+ptupqqKbMp1sI9Oj7FTE+NaKvCZd/BXCFq5SB5Mbk7Ghi6y5H597VE
fbi69gYs0Xjg6XG6DUPmpDVjPjda9ybr/MR88mYeJfwFbn8GmUnuEQbJptKWqoGBXDICSmseUp2i
11B+nEAh09om71AFHyeK3yabqgajSBoaWm1Pq2drECR6amlfHxK6eAb68gI78gYM9AK7WiQs7lFK
lmDX0GCiYbF2R/ngueAIroWF+DkH5otEz0fdMrLwooQEXASYcdcscGPaVGaOdwSRQN8bGKs51Nkz
qh5FDkhAVTysoLgANDwOuNEP1E5cR+XWrEpTwoHRMFjtKM7Ja/ks3cKHxbfbD+9G/Canjl094OKk
4J7UW5Tt+IXi4bppx3XeA1npDQK/wig+isG4u94PIrT5CEEKVgkJ1YSdhVu435yZcfOsmXjmTGyQ
J4LS+4BWY+cLoFE0CLj9Ou/ZAuO7uqbaIYOYgBUPBjXGoSJnm2QOP5MFrdJ7zvuhid7ciI3byWeY
zqRFrp/t27E/5Ujaptq01rgfER8YdrSMB4Y3VUTtUIW9ZlqRKpXlkp2hrPFtYy565avzkYYLrlHc
14XGqZtQdCud21EjPUpjdgM3InorETsMdURxKuYDcXKWZANhNmbTDQplSZfUQHcpUobGCP1Wxtum
H8hBAxGAXkuemMQItumewfFyg3OatjJIkHUEC7FLNFkKWERhdzSB5zjKMGtIX0RUgRXq2GJyJ/9W
toNxvOae5eyukxS7rrzjEgkopq2Ybsd05JQKewATAmokDdeLZxREDMfIso+2LN6uVRpN4023ebJq
asbWXd33t06iLx0U4MuS0uT1sCNUzNYN5KXEITXGchLSZEp4OnnfvNjv+Di5jkWIIXyc+q9+Rsrb
FphO1zEcJVUQq2uq0a3FtcsCZoxzYuRFGTxUaeHhXJu8TaoXUAf0kGKj/GBL961nkjfwA1gIVBES
K35L64di4ghJZypKc/Wxm8V9rZF6hxXOmlPusKFyvDHOoCEHTG6uOXOJ99byerZlLmG08NzXptMA
AFGsnlVpynS4MUsr84gY76kyLGhWK+9xVIBRsNGgHvIjKWdWX1xazDN94MCajyPJ9azCpmqBR+79
NZq7vlHl7rSqHZu9mSSPymwRqA/dEvxRWwM8CSY6Ys648+svAQ1GkKZ3jIp+Ch3C7ZomQBjln72k
9ldWbIWUHOCpqWvj2kSSY7OvyihfqlUvs1OTwYzS/Jy7ssF8t5w+4U9NcOclxzl4HAF18wGEIHhy
8lDhmuWhv8Pvk2Jg2Jq7pCwOKW+N4b+97tckBe30LbQw+rDLekN6vsXDnM0tmPplExQf60Ycohp0
Hc780mdpOWW+KcAex83XOtfcTezch0O11/T60xz5GJ165Lqh6G47O6r3ZeZpC7bLYeVM+c0IC/5O
6kP/NOnFS5ENmJA5codXvlNrwWZ25KkOYm3tUb5bJjrDlf2E81Rfae25mzczc0dV2Pm4klvNLeLP
9D6sbNja+aqXwDb0oTkOGa6rWj5AZjAHf+P2uOnVUc9AapN3m9wgbEh7ed8lln5rYnwUD/G80X06
c3UYDogEx+e2t9x9AbUKGTfMnf5SjopD6r84CKicgtmErtY+C4wfqZFGKfJHP1jXevahQOK9HXsF
LgpHc2s75UM5+ujssQs+uU0vNqUpBfQMVxyY9hIHh+mKfTqAdDCld7g+hAZf9Z+qcjAOrAWQydcH
LLkPIp0I//VAo9BRQo4epvoRayH3cH1AGeMeHO6cMYoqQPI1fz4v7/PEBacyaOvMt3gzxkj9IKZe
DGOcG6aJBBVCdjsow+bKRS2+6fL8a6dr5qEv9E9lTUMhTxNjjfgNUM1oFIfrA+7+n4J2Ctam1UAn
8OPvH67/luJvv46b7EuCqRVunEz2taV9wO7ZPly/+uFbi+F6zHHbQ1I15Q1ThfggBfgNa2WqH/73
AcgxfPIA05qhCSnhNDLp9ilo1Sqs14429DsLqDl3fzM2zMaxC1jJbRZZT8UY+5sx6DfSkoAR4uS2
EJN5uD7AbrcOLS4ToJDyeP2//wMidbrOMyoahmYZh+sD5X7zr6/wZEGpj/mfQaVS1SYx4uFuTZqH
AHYqp4B+6jJDP1VNGoEEpzQYh+4+LkvvNoOpZLktdFfGi0gckfdpuR5BuLNOFcMxhdTrJ91t1fSR
PLpGDxo3y9M96Fumw5ISKLUPK9ovW+vRMTQonbFer900TtZBUMIoMZxug+sFnoKnKVDeIL5gQalv
KbQ3DyPPcf1Ojg6YS3DtqzEo/W3f83IiyOWn2Srq02QzQuRX1Cmu/+YppWTQuw+2di8zYDszQ51N
CuJpTj7ZepXfJ4iVkT5jXhgPVPdnO7M5iLjOXa/009cvnTL+hkezuXa9ziIFMCzcC/lqUJ/Cd/+m
u91miOyP/ghRKBtDuN6m90nTgcnKIGtu7BJbuAJySpAAz1QP16/kED9ROJsXWJESfXW6PERu/pbS
aF9ntA0P13+6PugZ6NzrV3Ur4DNhKsKgfpHvTfoMJjXJgxN/5gU+ZgOr3KwEAN7cPk6PCPVhRKgH
f5q+chzhJu7NIZCvbTW2T44mMMqvph2+vmtT3cCeujvFBG2yt9Pbpugill+49rVSbKi43zqTwb+Y
EbzkxgHBJ49e32Y3DpOaMJGDdpmw1aziRsWn7XoSRnRo1S3eJS2iR1yE0Ifrxt5OHosk7Q9D5vo6
Klt2m1xtNFVYIa7tg61lNyk8wQwqW21ijaiTU25zaR5jH1SJP5rAvza1l4GmsLobftYloEMml6k/
5epI99PCv+9TEd9k2I0sk5kh32HWdIKI8mvT8NzT1lYeK4Pd9gcMIXv2tYwY4/olsm4muvwoXVOK
APAcJvbBw3bicP3q+hDa7d/fJk5tborA5+Ts95NXTxA/8NeJXZsnGeO/v7r+mxO9jBFjIlSPA845
SXmcYT78rOukwj/BF2tTc2xU+93nyeCyJh5H9DQ81HHyMY8ZYLVkC0qknXZGJF7MzOOTxwZqmvR1
xmKm8DBGt2ECIrwH84qDV31bBw5FOjfa26Q8ZQ60Man1L6Fvb1Pvpkv1HeLiz0FTn3F++5BJIkZj
snYjcSmZr5keJpMQPpqsFycd6c8laEhnDWpWSQ2j0zTqHvZn3YSwPgwdFJfwTkC23+aRWa/fLFC+
ieFwz46+s48nE99XDxmZwaif66GxzkImWLzuY+oUXzrX/0JisnAMDzVvH32RTXiZ7HYpve5URhiq
VMzyUjXdRFq8V29AN8ctcZnPLSFjaztnxHrpRHDbYxZGlOw9i3hcUWRZ4mgPhDSngirZ25pgaVje
UVlRZa37OcmtT+3MH2nn+M2XHHNjz6hFTKnRcIoPUQ0fyon9Zyakv1ie+GLhIto1yoUPD/yICI5x
UWjIRftx1LLb2TrMjUkzzqTf62J578wlySz+L7dFlXxkF7rL9LjdawbtKa+pt2bfP5hNjbWs7KFd
QkgtMHhbW9CqqQ9zwKGZXtKLGxbto2ROY000297OLhVwWlFvqTnIv6o8tgYTrdJv1NuIVSKQw1Hy
AKkiSCSizq/9ujAQJjyKHR4Mjwboxt4jfbpW9NIgelOlIHlNqPDwWOK0vhQmfJ0hK5apM57bACSX
w4BLitxCFyEJpLV0SHRMjbzFTpkU7DymUJtxbbnZJQlgpBIsUjskZ0Zyz2h5ufAH6gJodokakRL0
lIVyZO5m42uLnd0Ev5nUugp9/6H1D3SyAmRNAV1By7B/0Bd18xzZfUf5yqqcXTmRq9SGzjjxzLgU
PRKvLr4Q6YWkMTnHWUF9QpWaAhpqvVksgjh11h1RNwWKxFgUKjO4XsqIMqONnZk17iOTdJaQR5WF
u6NMXbrMDsllH5Jv1w6KkenNtVgEfUpMqHs7LIJqbAKSS5W6xqZrPjGPdJEObEmm9ykd5JuZ7ZqQ
P4VWrt26yFh+LUIylKDrp4uChtTwbKwTzetF+0505UVmNPmURHZtYZx75ERtRsqqXlIi/TtGeuZx
FwXtSsr+dw5s5jvPzYQznHabUWBEsT8MX3T24BSU+vNdrTreRUj+xRMZ8dmhzKCZzrEyp5OLWmSS
xpk5yn0wjgeVhdEWhVwXYb/AmD9xBC1lcdfmwV7alHx+fYXcn0RhjNjpnqNGeLDH+cm8pWxlmdlu
xrLxeZUxcw1Lv+vGBdswyeSkymulkS1rl2mmKEBXhWSsGbM3JeZI8N9msoruSJ/7m4qMGK3BxVK5
nJ+j/vQqvIza4pJTKmRNbGyToCxK489VlxDcPlwliJGu8nZVDhSNfWw+ppPnQXkjKbzqNEgT3mgE
uysvjxfmQCJvZgjBGTs6RLO8ydSr9K3YXHYDrTjZ5pBibQbcoaQVznCaiviVIaR7UHT5SSVs1Hku
bjue8rZjGkJ+MFWRMXGbvQNyHZFHNdN6bK3pKZfx7tfX2rB+EsdysbEewQ7Kw1b3J8Fqja0vfJg+
2yVu5iyZ1V2jUSX7VXqTVu1kdqdUUcBFqdEMsIinYoUlqXk0BnvjSr3iOKCi7HsJkTHjXjeoyccd
05Jbxr5tDmHqOXORe8UhjqiftMFwskMawLVR3c5dUGwGfX4rZkbaHVQpG7eZNtdicxRTsWBadlnE
l6jTEMIZ1KsTPjrVUCwTimTpyN7fkqPoaFQWVkHUZVIQtVJzV3tU3ygzVC3lNpcjdJ2KhzGmMZUZ
I84bVf6RURV2HpL34n+4O6/luJFsXT8R5sAkTN4WUN6waCXxBkE5AAnvzdPvD5yZ2D2aE6fvT3QE
Q2Kr1UWykLnWb3FBkxrW+9XMydOE7ntGkQXlvfz7OOPDJ9/aa78yNVY7MAfN6KqtKrofBFqsLENO
swUAxDYbEzJMio+eBiI/t/Q9/iooLz0nrZTeXmW5KzWSRLux0F8Z9MCrQHwE0FxqNhcNkAsNA1+1
LbunT6y90kqa3NNjXGm/SpO3T1FERlDiXzQGxr1QLBAjKQuWjq6sjVqELFiGi3bca7mJj1/V1Q66
hOpOVR2rD9NS82lENuWnmf1m8y9hCE5ROX4XY0zYCumTor8SdnKsVpGAk3BPNNI5WI32HuU85+tL
rY9RGf/CFvrUp2tKikOfoNHriAH66c0KbcQadBikY0eXc9m+/s3bdRUt/3F4YlZ3DIIEHVuSvPyf
itWoR2MiNNLrrPVLXm8Dl88xw8mfWncuXMXSSqEaihxqqMqVvFsJM/J9uTpWDUPdZX+j3/1vxbe0
JJcEUaE8RZytf7wkwjkoPqPU7pDZ0beK7HbG5+MKfWcjfZXNfAxXxVk5Dm+r9Cr3so9Qr79Ynv03
35v/y+FO/QcIGxYJzObun9LzPumH0CnK5NDFOLymnqeKQDXV0gtUoWdGKf6jYVUbFvuH08C/YLC9
tiu+4az6MfQUfjtThJaH3oveJy+miOctSFjoJ9X0N0pcaf3Xz5HIZWtVyBPRRVDWegX85RJkwBbQ
4GN8mNK1ehoWHWVFoA8t2cehuZLZrPVL5ri4VBtsmPqZCODx5Oqi2WIKBnVOLnOajNue8KAt+gnX
N1c0KskJQrZEEoCzUjraIswre/m2aaEkt/qYszwWpYaTU7bHMZ1e81mVgb6gijVzUgdCcuKlZss3
yS5k6k9m86ylWbP9xMQjLeH2aZaDmVoBSJ/cDiPAWvalsgmLzeqi31Z9ElNGS2E6yspXJzd3Dgn6
TjxjtiMqJJnhLTRrDCLa7E6q4bGx6gq3vGEsu0RqX5qqzagCGgBXpf51zhDratZhxRw/paIFmJon
tZcYAlfnjojN+D44HMhLUTzLGG1UZOVzkFvaUer2vegjjNN6v3esQ6iy5lC2HoB2Oald7TSx7yz1
pZZV9UQQA8tpymmVz91EQmdCOU9SBp8P7/+3jiZCynhb/p9/24X+29GU/OCw/ij+w8z0z//oX2Ym
z/yHMNb0aNzPa5CxxQD8LzeT1P9BXqkhbYFDAu+Ug1L9324m7x9Es2Fdc3BOk0C9Psj/62Zy5JrZ
vHpZOHUo+/n3y/uX4+b/5WYy1v/JX49TTAdsCYIEEKxygjC2Px7DetKmDszTOGuh8dw1dXkNlwEA
1aKnbpTfJ2NqTnpf0tuSdfq2NJPloann+CwXCIb1d71Reqc8k49z1ggiNPKvpBOO58/f2VMGBm7E
+c6ooh8i138VZvtYahqdEWBS/mJUWZCy0J/MkRgjWNxzlDo2AbnM99oqOJ/t3DhYdVGvqQDfiKV3
zq4zPLVNGz1gdLVeQwU7pE16eyLrF/H6mD/wvb4j7JqeqHFEjOmEMCNSbxAL9nl47nAz2AjNH4QJ
QRjqe/CU6NGwPx0XtCgmdot2bxkZyLr6kPMkkmo46FxqRvFcp4ROz6FnbpOpEEfEONBVriUeiVBL
fDd07kNoas+5shk4W/1xAt84J7bGi65/OGU0Pru5GPeLyoioyOEvanN+j3QdqU/P0eIqe9iI3GkY
SqdzZxK6koHMEFOoD895VB2QJciL108x6kLSmMJBWw78+KCnqEy4efOwljGvTXuGii+gKA8VNG9T
dPPR6LThVrK+VyIqfhGH6176sZXP3uL4vWmW+2GA52hTpT+UZugE46qKTQZk7lHSDheHnBJHj8O9
KXLF3G1QoV7in3LXlL5u5lxJvAtOglMRW0DxNqB6yR+/KZpGtai5w5cXi6FhjlDCJuzaan2+OriF
yLk7Cz+W2I4evVFPr7k7PC2h7j7ZY7efHbO7ob6etlTgIHwebfsRhex+sJW6xp32ns0LvvVO1udw
9qDr6reIgJSzMSyLD9b5NNaSmhmXaIN5SD0SEFwbLR5rzeCtLX+0YHvKpGF81o17S9OUj/4KCVgR
cs5bvLerv62N/OPeM1nscNWtSQhMDDbzwn/ee17bo09uluY8OgyDQ8gSgQbuYnWE4BBgd21p6zva
VvLc4d8/Fkn7TYSKujyhkB1Qevk3yygZ/ev/8S8TFa9I6JjxhY2j0aGh7w+bmAYCU2l9GZ1lFI/H
LM3VzoZp8bNqZMLLxVEHgeCZbFPf65333NA1MtrsczMYm1paa0cKesuwNrZdlnv3OiOHAulI9D6K
8eKweeciH7+5/Nw2raWiF/kDVGwOSOicz0MPf0YEvNgII3X2NFeGW9XapF0Mmj8QzEozQ3yFAg/q
Us4oRPkPI6fCcy0Rh0RmOx4tRH0b4bLvdXa/PLizug49Dv55do/1gLqwqB6MTDjneEDSoBsdxqIm
mm5CP3ZWmH/XGIcCnaaavaPF10Ys6iXq1xaI2D3TUev5nj6ACacGLaKGc001I7oynlLPUaGt7au4
uxJf/mzO2vvIfvzkNdbWbvS31FTiUlrtyTE1cV+acB+HRuwD5Hk7KYegU5X5opPzm2JEUJN+NKLx
aapMdWBJIYtTZYI+5Olo4D0/DOPvPLS6PdDpq9E4PNzJGmZh0TxKUdBtXv06vUvOIVTTxVEK+V3+
Lc+7aJuMhb0VmewCmN4PEpQxCEEK79O+/+I6AJpzRyUefHBQ5TI7asR0bdw1eYusn0DL22U7L/lZ
tFiAvAjpYJNaw2Ph9lsGxyMvqTwQRNZs4XWhfWkvtOtxukxLb25DOD6sc3V/UK6xMY3hpyvH0k8U
gokuXnzDiMSW7LPZ1zX3EtuqPDMRHjy3bfG1eHT92OnRWAlW6AZCnw19rzlAyFnkOHsBcRt03aL5
tpYCM8L+oUXjGWls7bDoqAVakp2GOMGoMqtdh+Edhe0sS8SsMod/MEPECyjKJBL8Dr6d7UCIM3D+
C1/Tw+KGzwJIe6sE8sTWcG7ZgvMi6yfjlgngiB5F/JrZw6jdARBKkezMELWmYb4N9Yy2hqfD1+fQ
3bkUODoQB75Zyu4c6/qh9CyqzUMXNl9RdjqipyDjw93UocTlZScPjSG1Tee91vAIR6LmFBNt+GHL
GQE98YVNZcR7llhyYMJnrWczzmK3vpLIQJCbTJ/swo8d9I2FLOVeTkOFL6Ix/L73hv0k6m1ZtS9t
Z0xPHqXnrsYNQJ7SfJ0B3AsxFUdNwDdPlf1sTYZ4wPNYGYt1bC1MWWTiECPB15km4QtT/VtpEy6p
WcUe1DTZ1qosLzNuV2Pyjbae7jQToLpLi1uFvC8ITV1uwyJ5I0kCo5hT8Tjg+guUmqetG4MytDN+
pgoHTbl6MWIiWDfakBT71akzewzKnUc/LFFssd9yS9VTYz9HDYMtIh0MQ9kjM0m7LQh+DgjqhtMk
N25LCvBrNMzfRdU3B2FFdwWUuulQ2OxXxc0EUbavRfYOmD7wXuPkqZfmPdYJCBpibUWYm7ehkK9t
b8OGVgueiYISkHH9PpSNfdbRNgZpSchXtpDwG764/VdQDuXbxr3TNckINKEh6KMOwQoqF+l0W5q4
CTvUk0sZ46mKM83ej5X4USUwR9aPnBJuZoY86OtxJ2zj90h0JgdjiCqfkmtkHlu5PoxFGN5jh1LG
QpF1OoA+sH74n2dclQoeBsGQ0brWpZqG7jx3rKgTKv3csOuTGJt3MpXUQct9p8Jo0Oi09eZlHTSe
QMNWF95GDeY+nYFGKXi1jmp9ck0xw0o4y7YasY5RgwXZ/WSjDdj1eutuYN9v3VhQ27s+kbmV+NQv
ljfXbU5Vy0DVAFEfBsRG5VJWj0MTrr0WzaWaK1RoHakQXBwOEsLuV46g6Zb3/c5we+0QmtUtbAzv
jsZO3j1vRtgXje1G0H63IXr9MvdBzWvbhMu64hH4kczkiFDomD45s3YW1dyes4gRtkziYyer2XfX
yLlaQ4LB2PwSkk14KNAwIFx0L+AGSFrMwFWaCoqoMK/hjKgFbxV0SqzBa3nqmHuY5op0tHdz7/4e
R54/SkOWgPIO/TwU1i9nJf5TBBFbQcqvT/Sou6MudQmYSkJfhXZxyiLP9q0++klsbPFILA+RLWX5
TQ8p726s/rF0U1ANDpNbk9nmOekX6lMxKl3YHo4ZzR3HTkea2oJrFRG62FX6VxY3TCXq2MIXWHl2
ajPi20Yxl+eOMOAdVNWHtvQzAbH4VfrFje5uJK/k/TCQZU57WTkYcOGOy+iBpvM5iFvTC2Yd/07d
Cwp6EYX6RT7jADKq26jH9ZVwBuJdovGj74QZoPRut0O3dlVFyBHpab44nGk7jyJUbE7p6OvDPO5a
BCBB7sVcEIJmaFwhfG0aD6PQavvoNk1GKxxwXhHCfRI4+0jFtRt8/m5MCdQSbpXsuWogsrlinzMz
PtjLoh9qGwMD4YKbIY9oTG7CFFyBs9wgRlkBzT2Ck9m6vieaKPySVyjK5wEde0cwP+V9CFUVGqbF
9vC0QvWSlddvm5m1ZGhxSBSReJ2b9woqZ1uuB2yyHrV9pCDWF5s0MB6lo9HPX618iS+mFw44XYzd
2JroBVWbBkg8uOIbLCNx/NR13i/SlspzamrGS4uco5dMTRkjLXNL89Ogkwd+xbhVlvHCy1GHIk1+
TZHesfbbRyuN+QlOTr6PSK1vKwOtnuhWCDns9mONqnlYf+wJkpob0sW3dOyrgKNIBzdB1i1vHbXl
q81SWOnvRMcDE8ckG/NeBbSE8IpjRJgpl8Fi/IAeR2bvEXkbm1uNh4yHMOCFkqK+fnNnhcPMLbQn
ri6EwQaSS/2uc+wexAKkkU/4NZo4c4+2zL+5dFSf1z6EJa6Lp4qIO5oXe4rj8r5m7iTTypbTU6Kb
7dYAJLlZGUB/qpEQ5EXNDirQesUDtJV0DiSy7O4YX1AekWyzi1ddyOeHvtB/lkrxx7WYBYzeuHPc
BVE65GfVS5vbHymouUDCdXXja6Rwr3KEQR4m7ER7ymLBcBy7vPxzgWwSd3lC1JQkNmalnnu5Shby
3hbswwnTYAAl24INWWLVvk+HeAnXxDwzOpAN9ZA1CPmqsesCcOpqY1ZEheWzQw5Qnv0KQ0f6GjFF
/FHETk4UiyOef3gDswPl6qtvn+/KHI/AfRjjS6rbD7Kqq3tcr6rQya52pj19j9mQfNU15a5sdBMR
C5N3JeYKor7+YrLdQf4rKNrWrk5eUhr+UDjig1fGy+sqEClm+qB30nyvhhm5ZzbH2BNA3NajvyMU
nX7NlXcxUyzio8MaWgVUIIXcW1Z5LgtrCdyi6vbE6azv9OUgtfx7qMv2hkyxJ87x1njHWU/rrZUy
msOMPFlaolA3ZOdIkz+m3tRPokl+oan8zoor4EJr92CY7A2D521VBcE5NSoLRvwTOxlb6fu4KD+b
bY9UPN3lkuNR5vMOycwYMZywN5DvIcupbaC6iDyfYTAuQ29+N+io1CIhfWs2zW1fYVaEj1kgFbC6
uAne6SEWmA90ZivbixNqLBxA5MFE+RF7j6FwI24ezJMtRZkX+x176HgbC+MJUPqkGSjgsrCIdjo5
HxkZnm92mUx+WKyBn41r4QLEDEB+5mPZOd5hzvtlX6KuQMABma0RmyEaVKl5DTrP+MFdYZ1+uMak
37IhosRV0vFZUO9pmf1yTHSGa6ICv9VUpj+nnflMzSAKnTq7RPPoXiy+WeQcliYu94hC+VUF5UYK
El2I3/xUklNdpUaQr0FNUXMUizHuyh6i1mzb8mjH+WNfq7cwKR3fHFB+K2d9CqSD+s/gAJB5/T1M
W+ti9yj/W+GeDbzRt+4wFIV3zcYMBiYmTlRvtPYCsH8t+zAlOtf9CKfFfbRDM8fEt1KRpq1fdWbu
XVozW0fi3pUpWYVtE2/tmsfbyhPxxpT7nBHD7prNcSq6GzNASpIT0cRJ+zBTa4vSMJ3vOkCO4dJb
iUXF8uMCNQvvTfb/7GrnTXUebZkGuZzOdi3sq0GN2T+nucIMEYOp6JqFrr6zHTYHjGfdpmN23+a6
lezduZUXHcfZSPQmEVp8WJJtg4j8IYyx7TbKRGzclb7nlvrBKVhqlTn+TE2eJAzTRBkwW012rD2N
dMGeyQkb1kSs8ppUK/C1yIxZAfCGVmEs541xxAAxnJuSOqDQS0vOKSc+JzSXnD9/VRt0zAxJdpKi
c1bHq4Y0u6wvTGjewTKMhyTR1RP4ZPEA0cWGxkHgRwrJv8nnsBr0H1ao0jvPSnqfUEYEVs/ySPjh
Dpq6eqhRVF1CsyN5cDAmZlEiBs+M+um5QK7oN54iOVZfwlNDlo8/4nP2GNHVj8VRokKVlz8BgBoH
Y+6NrdlpESwI/cgIe0URfiNmGydwvD5ZhSMD0Svv1NusEYNbT75oTO1lTGnDjcp+Df1DTJ4jcuUt
6WeyDLeEBcwPRr40q4EpQV9U5+cU7CGy0L9qZTnjhUwpEZd0tRXSOHuxmT+MK+ilTdZtIDqfSD4n
2id9lLxEiDtOGGKRhSZ6/MIpvVzmMvpJzlLiPuu16z7H1CMxyheI82a78Ru3M/dc44p8t9RPTGs4
62XGptJwNs4qWIVz72hQ6SOy7QHMbCj3KPjMe++FzwMbO7o7qQ5EB+AfmErtmKbe8fOLVla6KyOE
e3NjXnFcGdfP90pnGCQA5/i5zepe4fjdfIKQlemk5wUoIxCh+TN0BqKDDS871OHwsITbWS/GO9sX
ybxpezLURI/F6M3My64KAAMZg1v9Gtevi9sslwY04NpozhPtg6NfE21IdJq+M2opLvW164i9jctL
MnIsEXuM21ozuXibXO0bRq/AJk/4XNphQ+LDsbdldCWHYQNKmF5cU+F589LQn/qpCiIPJUwV8SUZ
yTRtZMlPqvXaF7zG0A8TjUFts9zQ+eFOzsLxCpMV+sKsk5vW4g3LEG9fLV1VgU5cQEC0RS42CWrc
ZQifcighmgtFc8g40LltiSaIF+NXkcvq3I5ZFsQJa1I2GNo+7K2gUJIe1qmj8ticKY2C/D1/fhCl
2e2XcXy2B9M9D6OO1D6f+sPnAOJpzWmJmjxo2wnRpNHxP1+MIyxt5LeFnhE6WHJemCAxygiQrvyq
ZPE0ufV5LDTL50T9iCxIuARsfGtyQ+1k5/UYoQ8toMdGDJZ31GywH/J3XN7dQ7ITll3D49zwjbVk
RNSvTUVmEa1Lr0V+NRHrIt9S0S0vDONqa/grJ809cGWYqPE5Qeu09e5LR/fsPHiPvYujWhJ4cpFL
jCQosYiSrR6a2C7PU91+tSqD51uO108W+NMoaovlJOzyJczT3eciWbY5e2OPucMD0GlblluNWhdP
dAXyQb78dgZJLZ3yI2mXXyWmv51sv2i0WyykRx0tK7mGkU7cOyaPTU7rha+Us+yXUnP8Oevjw1Ke
Pj2un5kQ1jQcK02n+EsbHrsiTq52VHyNE21k8pQf9rri5ZmfraP0VAy4lJIcRkFtGycMQm75U3Fu
qb9CN8CuLmoTvCnkTZtHjs/KC5gHVbPjoEECzjFOGFWH/zmBdXdts96zx5kUYeLGGDNt2zMpvyr0
eKgfCfQuLf0lslG+tlUBC1+V+vbz58/oNuMsWiQq/eqLNnTFnpgXVqFsUDt05szN1ht6kO5hzrPb
AAp6ka7Hdh+ZlyWDXpjnRGyrrLWuc+HtjH4Ue00WgqUCILNJbTATjKRoB3CPcVc+QNmOKUlKfB8p
iW706d4WPOhaUyHid7ogd+bfo+nU15aTqe3pHjJAOjEfILiL9dE+5eTdCC9XB7AkRfQmB2HTuxyV
lkfTdtEE1BZi4fAGxx9CgMoqsV6ckXVmqtyCYnoSwqPerX2c/Jhl4j1rAmXBWD58O1XNIZl5cXOJ
DFoOpzYs+C5EoJhMOslpaxGdfBwH66uX6sutEc5TkacNeF70Zse2zY9WYjzWQPc69M9ED4U/U1wD
7MOrtj5vqKiucV3a9bQJC2CuDWC75qfK5d51gJc8kOHfbmHUFy2LtOcecscp0ad/gil9WH+F9niq
pnTYLgO1qwjONoQPYC1yCnXK3zAoimPEd2ljNYxWwil/Wk1ymmcszr3FdlFomnuy6y4PqGg/SDSr
KwqKyjMKUZOVxn2uZYzdyWP8TwSSWnoHXQfYxhHgO+DvPQETcRv0FT0rmvOejiie25JzB1Fz8TjQ
jBBV9onJSxBirYatPuQjNnGgIGUI0llr2nXKj7gbxnfZ2S8lJ8dSQESp8Gph+yfmJQowO+CNTWvJ
mmlU3zxzxBMoi3FbkBJF+mrEMGW+dJUhj5HokvPUI7QIx8U58T79OgFnJaCgn8i9xfvaFXV9s7rk
qXVYtOVCtGLHmitLM/bjJJRvg/RuTbqwO6zVqEMzaue+bMmqXlfT3uIMdxXTlqdQ95nZiAce/iuK
vqiErhtXV/D5OKQuHgHS6HxkchiEFZ6I4rp4HF9gXLQkoYrxNhZ9JawxERHgVh8/t7OgWoiSuq1N
AevZXT+g6b2ioO/wNTK0xOb06JattpNrd7jJW6czPIzfXthhATZaxev26rMiiWLFBHBqSSc92vxW
k2Z+keuHwtHenJLKoq6JI/o3Rv1W1nLXxxzVXYco3EjjoLV+E8VnHQp3eCcLxQPNEGxPtbtsx86c
N1kbuWdg0ns4iuI0pVV9aZHv6HMVEd/rvOtaVO/LslKgB1P42I7JF+7/72XdyeeUkwu+pHYDwUR5
SBfRkqU0ZS+Q+76G+8hfVLHCR5JONnjTTUVLG9PLYH2Jl+5HutaEMBUZJ1NR9CCwIO+ntB+3cio2
VJZ6m7wzWu5x2glFM9eBmsr8ZdHzU216+bHTsOF1Uw//G0KxplVpvzICHQbsL9txGMLtQpj0VfUN
+IyZnPibLb+X3vLSegz9SkIbYO06IEry7p3K35tqpKJWN19q8bOlIz1wI1e/L6q+yDHJdrWZ5Ogr
rNIXIyiYtXSvjl2EO6upADuM0TobZvmqe7ydpbXAaPahh4d0+ZrVTru17K+UfjpcqWMFXUtzE03a
eKBnBhQ55PscMvCko5dR4Jr04KEH7KAjYWkvixT3yOFbnWX69AWl6O8wXVgHQd0u3jDtdI7Sr0Vl
PkUK7CYtqni7jFws/Ii0fVIl7X1A1Q58cOHpMK4qQS8chl1KuDxT7ZJ4/SZbA1eK2HuaIun4ctCj
HarqakeR/LxRKv6qdTPGVwSDgZFlyB9bSzsNmdsAxnFKyo4J0ykSbzeFdfWtQv5IQN0yBp//ljsT
XlT3gTGLi6OVaVBCPvrVwj4h+s3oWfNDn7Okqb7c1/Z8JzVmOCL2Nq8DIkflzOOd5zDZ86iTWIVx
gOzQ/jWMP2ptRltkhAIdIKAJOxEqeRDWq7ApJ5KSWb4vYgxRWP2/2OXPOY4UXFsJCB6KkTOijs9R
H9fc/fl0nkY2RpqNH1nfAGGhABfqMLZOvohr4XSkGJHXjphX42l0dZcI9PwyoyaCskHvkyyKgaRu
2gdaLq2Lbvw2JdFFK62dKiZ8mfYvYZc0z974BZns3cHkvmk5RoI58X4MGZ09TbJ4GyRH3TPFT/IM
mHPX5uXn2BfdU2RtAfBlYIsa3fZiAjEa6jfmIidoauujMPUXJ3IkQkaZ7oJJoFOcJTHrczRHfjdZ
DwT67DpUqvtERQ/K7p+FORwVy8cWmzZqfN7mjqP9DKNWBLFmpFDCrBK1zU6utdeO3ZbvZbsztAP6
OPc0tTw+sW6c2W8Svm24PErsZ16Rt3tig+gTfnRT1SEBIJpgHvKfhm5EcA/+SqU4xjLujILCKyPX
3zuN0Rzy3fMnRbtCngzQBxrR80VFZDkLCSX171qVmDwyjC4i9VVly40z1hc9J1s0jh15/fxVFGmX
tB3lkeCDXg+sjH419B1fx8jDfwFKYFshlFgdR1D7fPj81ecHbWn102Bqh4KqyVtU5KjDuvhnbVnY
X9usjm9VOFIiMMwIVNbP9evnxnYg7URwT8C2Iv+jixnjiFsRj8gEfvv8gBQt2vXocf75uXCZqdrr
YEhcMambHnnqxui/HKMov+NhV7f//fznrwydrJplaBxU/zsCm4BT+spTJ9spL4KSxetY1r+4yDli
a3deZ8jU77SCTPRh0nf8/a4fDT16ZgDhoCbGF4wl1U+4PN/Nee3cNtLa15GED1pK0zoFRoG51M3W
WKP99GRetsQLY8FCAvecAk1ehqQKDF0+OQ51drNI1MHkRAg78D6w+Dst17GvcQi2XnZLChAyK3Te
RzavTVUmr2Rf/i7G5M1Cf8fmfwJP7iAlZpbnGiinmy3UxgnweyPOxgS1QsEJDq/u5JY59PT4syi+
Oc7wYUD+9VFjUMSyNw1Mk5n7JTNsaLW4pbXQuVCjbhJgZDG1OVTKxkX01MKjprbbI9yulb+AnG0M
tjhXItRDvD9rEqOvHftlqn+QTtVu4vfe+O7CF7FJCYyFE+18tQ5rM0Tkpan0ZpmF54uBZKSizwgu
VdSZS2US2z4chCinB9Fg9xDOt8XIKIyka3AxciQVnvuYORkUb9Xc7GXYsbYioCRcBWxNhDl0tNSO
YVitNVsg0bHdP4ZA4hS7hzhbs/6mHSYE2V8su3LRrTAfKIZGbF7geF12cWP+QjQM3wrMIvpctBy7
9ZZLwwc6tgme4e/Us3UrbA8pTQ+ka3zPBptsLpuYj2EpukALHQKKtrwOO7CMdNq4M5Ey39NJ5hgU
4nWQpg2EYifDH2UKbLODtWIezt0sMPuW1Xf9Khrr5zKGRB6IBbG6/SwrXNNL8nMy8KOtzwVFZj6J
NslGVO6PhTBQXBBpto89FOkVaYt5+Ah3TJFpZ2JDT6d65zTh2bRI3OsjuW2FN/vIb2Zs4PaLB00k
3Q6IBx+p78b2L5mSEOrCmrbRCuhZuFB6tJ6kxh3yyJoDKyz2Dl5yf6Yrbav33Yk//TwOOK6IxD2b
aqY2sGgb9i7xHOMO3hhOq28rNQCBkoQ02c0Xymb3kz3SlqjVv2xXPzC278xUJ4WwS4+c8IDx8Q6t
Kz+Bgh6DfKnRdtp0Ii72zkNrurc091G6I4xChDlqILEzGqJqy56JD9G69w3oowiLwCKocqvbHcKr
5Je7Zrm0hEVBVpLOOamAvrIo6EId77nb7E27eMDU6FvO5MDS596uS/V3SMlvfF+T6sGaNN7gKJZp
TyJiUO8g6HttC2vNHVMCo1StWG1OTPUaP58QScS2p9NmMtP2SJz8gZ2zgGWzIWEqQPt0MAm4GwmM
wsdCP+O9JRGU+882/KqWMgBB48Ix17hZq22eHZOxuR12hRLk5iQlvKFog6IlMnHJESaRz9mMUQNB
76hNNXFVRG59IZUKxz+Bc5inEwrp/Lx2jABN3TZB3rRVXuWT/PxYekr4IeEL/qJhu0igdeZeExyE
BVxZAb4lDesGHYoDz1gwwCCi3oxS/95lKca1mtE+bTIIYSxkWvUTna7l5xWg/ULMO4WYr6U0D1kO
ltKQHxlAuD9jHyo2pNyU4kceZbAr8wfKpo+UE23j2nW0iRHUkITg7MZQf69nIB8QjE09WW/EjlFO
/ZL3Bm4FdPDELh1ct7uWOVRt6ADEkeiKx4j+3nXeFKPdHSm2xwDKEK97Y7ofqvcGyYs/dgQk1Uv7
PI9JtLEKlJQlGYt2wg/V0Z2daNMji90XpdLvRkz+g81hXDTzViZjvNc9+TJP59oKv5mcRAFRJBPp
KuJJB66PPcBl4bH5JulXTCEx0VPmj6qM3tZwRUUfw0alE4N6ubznMv/lDm21r0oyaL1jVDXfcqeP
ApKaoBqWS9mQMQM4BBjRUHqZd/Zu0Ia70ZKForQwIY1F/56HqgsyAW9eqZKQPecn6oD3qBzGo9N5
v4dF/iKewNjWmbYbG0//GyfQp2T9P8Vprmvxz6dbibr6P7T1dZlbnsqq8ISNOiCv7kvl0GeGZpQI
qTGy9iYRGcASpuDsD7dphp8u1a4pi36AuzfZCrIdEEs68T5iOvqL2Pdfatq/dgEYf0TzmzQUuDYN
F6aDyJe69j+yq0W4xG4Ml3DCWmYdmxX+cmTS7dxYbIHowfMzeZVWn6yIFtEMXuzulsTPHYhZzWAu
GxfqClvqN7oeJao5P/3NC1ztdX9+9xyXl4cpgKNQ/0PaN5Cw17cyCk+CNS/CC8M0UaBPXxJyNXnh
5NCM/8PdmS23jWxZ+4lwAlNiuCUBggQpkZo83SDsso15Ssx4+v5A999dRz5Rjr79oyIYklw2KRLI
3Ln3Wt+a4YMxcbwTRgtrj43vT4Ecv2mMeZtsVcXVidgYovi7z1DDAajESA9D1DQMKdYcJqRFxI/4
UlsUncX2YTagK6O6KP4gb9z+6X9/A3CQOXwyjqGS6PMeRd/Grt2gDgaQsI2kO8aFWZo6vpiw3twz
WGILFX1ngzz757de3z77d8+sCdZPrlzVMsX7/DTNqbO6KkrBCCptr8i+wn5SPDfqtGMfp8EybdDZ
bn6tVucniFvpOeYNDz7VXonrb3PclXORewuugYuswNAgdCA+SI4PQtRfS4siHq3Dn+Sp781gXNK8
U47q2Lphcsm8l6cuJS0fgsNMMLCS/oqyhtPWpqkZOni5YY43g0BIpBlHBHomgI19pK8FOFdG6FE7
LgdUidmk1xegjGdbARwqh2454m56avqmPw/wBwaJfs82lIC5MSLy9Xs5OWB8u4yBA6OJXYng4oLv
HK2cbe1pRWeoJzI9YDT9QOGtvf7zJ/X71ekIiwOZo5Lox5DxHX6/rsxW5Z22woG+8a7jBt6pRuu3
4/CpM6gEU0kDWLOzj9LK1cM/P/fv0lue29aEy5lE6EiCuYj+ZoIpIn1C/d5ZoQYyqVrn7oBIExOJ
HXn21jb952f7fblyhE3AuBAWLqHfrFNWb+gtakkrTHXlx1Q3b2i8f3m8cq0EcRX9+Ofn07fl5d09
AOzTULEycVnRE/j3Xy9vy5bOBzGFeRTZfqpkkGZloHUmSYbD1uzYRgRpTds/Vp6bhhjSSDfYbWuH
JuA2Hm0BP5+MuHm+i0bLxs32lcGpasIxRHDtIWfBWvtYXOOuDamh3T8sH/rvC6hDdB2BKJzEthC7
dx8QDLNomQrLDJNMsQG9077POnnTBockKdudj5qmfDIYhFkuLxdB1bBzy5ke2yZHnBwUIg30nYiI
qsIk3nitrQdo2R/0tIlf1+otEu0a/POb/h8uZ5dITE3jbWe/f/+euzqIh7URekirgQa/YNohHMKj
UQCetKjWvGqLlqAVHpfqHyIjtf+w5nEl21tQrkNc3fv90KZ5y3OXengnjbbVuuw0B+XOCKRCM5jm
R3JcHrTeabCr98y6Nk2tnNV5h8bvTzm6723W21KGQcZ0iPwReAWN7dX+7eYa1RTin2uRPmyRq3FX
D62b5ufG9ZcEa/PGqZwbjvpQsZX6D3f23b/279e+i0uH2EOTiC9m4e+u/W3W5ahVooaNqn6mJ9ig
HDGWT8IJSqN4XlNG0IYoaYFG2whHzSAFF5tRP7G+2CmAjULRvknNPq5DLa6jEdK5B+8hG0+S57aP
gSUdUgaX19nUbhDf06CJzDB2B+0MhmQMhcACr49q0IvK2uEHJFAeTe1jnMa+QZ9lh2FEHEowbWhu
LbDndeF6mVk+j0Z/HFq3OjOU2OyfYtGBy7GCHU0caeDkMORaCbS3oqNMd6XGXqZVXzI1foa23BHr
HpunSYuOMQgDLhQvJRX9Eme6FUybLzRuFKBM4/JlnoyjAn13Usr8WW50UIraSzdOK3MxUv/MjhNV
NqgrTv/RuVR28dLH+W3oEo3TWaX9YXH8Dxs21maOrMTl6Bwg7ovZ3y6XCnxZuiiRCOPJdM5rLgKU
Bt+ypHOexl49OzEyjHxBMwCGHQu66Dc++iuBYOKkrpLhMi3YuEVXrA9FAJyWPgFaRoYljTwNrXiD
RAFeY1j1P7xw8fsdT7YVqywuVNcxiAD89+s8LkZkK9SA4V0mKtCYrMryc4hj8a0s5RdHWcKiEPZD
vq4R1qeCmXQ13HrXhCjVsJ0ioYFvySAP5cMlgtlM99lAPShnsOKKccpj/JJW9iFmWuWPTPkCPMpY
jhpmDR1jLc39ZGTAiXaaUpoAxZjkW8jUQ21ubvfKqufcfylvOKZYGN1Z9ws9pYfMbBm6tPE0K8xC
CvkXCZ312ZsLIiBgtA7Hlg6eJBT+oHxxjAZTSpkaHjosfj+qe4N3+FpGM2Bm3GDHukfnJfTp8z+v
pu+9vSwiMBIE7jgWVG7iu+X2b1eF2nbJOjpsYYVzdGn2PHZ23/rI2fAXuRs4oMduqW2q0bw2ayBb
trafE0QRuUu4i8z/sLprv22pRHNt6ysWItY28/3radOOwaVcVijmYjrZHZIK2/bnWpWPhLEj+3/K
e9LP7QbdI3SoQ7KiVK9sBm9AlTsyLbXkD5Xu76s+LwlXk4Eh22W3fL/SOauOJpvmYagnqYHMFAQh
/YqItAFACBrtGR15nW2pywP9/uVkEehbqqN+ho9h/CFMSPut3t9eC1pjTSW8kw373Zpf4s6Bu6su
oYi1DaEjqlPXt0HKGBCuDB9apOtIX5l7er2laJ498NqUqbnGeQGArC1vzPUj/s5gei2nXQ6TaXZe
5/XLH66r33cni4JiO5RgbuKA8P5oBvA2na3GnkJFApTEO6meyli9oI4FL8nY8UgDFg4imv9rFLlH
xQ3amlvbTcvkoqTPxooJZbLFWxJLeYI+OOykdMpLsUwPyWFG6PvctHO5eb4f4fU2L6wQ5ZmJJYaj
qfH1gWW4zrvGW8xc+mvtfo6q/gcxSOWWOxQdFLUv0Vk1leslFYJwkZk0FzdhddKSRTs6AmWh1QUG
Sn2zs8VJtAb84qW0/V5vic/FLHQWCa1tlGkHmLV2MHQgU0fNro40CwzkQRYwv7pKPXIBliv3NLGD
6xTSG42QN5KaUcPGO88GY+H7Q9Mv/WFcajO4H0BqBnqoX43+suKWxB1SWdcVrqA3+uVg62/aQjmf
5fEbdIfPRccRN04LXzF77YSD86dU0YOMxuqAVJAPcQIK1hoG93pfRDOahmfVGV+Wdvis1iveCMWf
UFpdUk157nRo+vGMlsI244e4+cjAP8Nz4LqhBRzqfpJOI/lzrlCwZy6RTA07wb5aY+1RK1L2uDI6
dqaY/1Bz/H7xC42TPn5jVxjgU95tBGmFQwY1VxemucFpDWLcVkM3k+/gAT4AMmcusvzf736hcdub
NoGM3LDv680+VvV+nBMZOjmcD6U2H4phdM+ZUhVAC63UWx0j6HvYIJsqq8TM80uvIAbL+UPqqP7u
gANEgFJLZyfEDCbU3+6pCuuH1kphMppWXlvbqS7cRGzBgoYtst8A+4Z5spLoQTGHxdv8Givu+hPY
RPdDliuHRE6MypzpIU2rbxQiNI51sgoQOs5KSe3kMspfkyeD8Z9Xo8wmtwvCVN759Tzrf1rpnfft
JZPfxTIsy+B3gZRABfvvG7tZMKk0EW2HydymnqMkWriWQg1LwGElmbd8j2VRC+9f5VWx75olPU12
tIYZsQW0vrcvnQjJ065wyuKwGMoHmNJreH9IqeKRuM8UnlIAG+Lngigrpk81lUHbr6FONHrb9j30
JqTog9oaXp5joLgOC3yLlWFKZhlhKjI4K0kz/8+XKsoUBXIXYQ61EWaJs/jC6n6W7qIAblxn9vdu
2BOZFQkYhnVClsCIbKkwiFEV+TFTGubamRmFBXLtyGn4tWfI+/325YJZiIFEWG0P969ciOoQLyuV
R9zJFKuG+lSJHrOMzF6gDeOWjggt4yxK5rRlBrqjIrOZk5d2YNNiFUMx176WfYnQWGEXSPQ1sJO3
pIxFYLfY2ZgloBdXrHSny+T17sz8Zb9CL4jljmwCMeMHGhbGMk1htjcI5Br4k8goQR+aEPRIU50P
BjYtiBR1DP8LmumMlkRnuPGcaaP2WiWD16Fl8ecoZ1RADDMoOFOeicxNg4JVer+UjnOxS5JdJgF8
34Sgs62jy9TczAy8WhMD5CvMPjn2GMXur5IZ+EPF7P0EOS7dq3YlXsimTj0352rg+MJkHomQZxE2
c1GMerhkiJ84XDRI7nXYMrKn19RX4y2KWnLoY9UNYrTD0nSjFzz/+7zlHlKV1mBf6hrFS6DmoPYz
H0gaL65thmC2Bl+8B5Bine52HbYtZRdPjK4UOSKmIL0Lkx52edxaR67BGC5YgnjVUKogmSXnhY7j
tCvi+tB1f+GdPYJs1l4nE7B33sYKHlBa8kstShIltU3tJC4iR3kGdC8JIDxmAc4tkjJ6zk9uCwIs
j6xXBGO6n6GuCeoSP2QOw753UoX5T/yBHtEVqxVtKM08OkWinfTSPMYc9tGor7oPXzpc0mnP6COv
Wu1TVYoPZlV+croYYemQ4CvFFX/SB3lQCEw7GrGGlQ/aqqVi8W8SXH1y1D8inKV2rgrTn6SZHrvE
n3jSbJDzjZe56y3s8b86lGqO7NCRAEJRqWMke74bU5dNlju37quOvoshDPlQgtLvUs3DtdZgGVUK
0Q7OhLyKMMOPKGHbYHS4jO7u4giF7c0Em71XUiv9SyZf1Xi1ArfTimBK0PctagEoHaI1tlaO67gM
uF5X/WlFGfM6oRGHb7+ldm/fFu3wgJFHY7VVLXQjdBfsAR7xCu3+lkqqfmMEtEWcQ3bsWvXiCqU6
GiO+ZzBSaPYw/PkmDH9c2JHxjF6Ap18lmMzC9lQ4lxkxC3vTcopdxs67d3JGnvXJXKzmBTJDvG9k
OzA8MYu9sTJhrYpNf4T1lrAUQsywnCIgKI5mXLuIhuJt611ixLYqEkiZXGiWJOAZWYU6lRuiMgbl
II2883pUI97IAOvB0sH8gvs7u4B6H7gURl6AgUIPZ8F5Cpb8BzlG8RltX3NR03RTpmA4KRBWXlxy
DrWpv9DqLXwakO6+tTPjQJCYvS+UOj45Y0eVacXtK3XtvnYq84mKCcuK2z1U/aA9uoaS4Yl4xrhT
7jBDscZ0HTDjsXdpqJjzdOb3T6DawMZSnfmWiWq5oaBKuALAOU92exBm4tyUuNOuDTdTy3F2HyPG
DFN88FsDdwrHVrlkoAKjmCHZoH6qm5meXDW95robsVMui9c38RUBsfOS53+xMTBh7QwHUi+nHk6S
baxj20TMawY9JosxGhFC3dxZ64h6EdpBbRdw30lVhHMRn8s5hN1jYy3pv4KekUFaGvE+bnLQ2siS
znXtPINkBdzrfk2G+OTikwlzFxHcgvj9kDLW3lmFBslQjhsi+m3ojP2M2+qcoiY/jmMTMmXMzopg
i5OuiPCANOgabZOysmFJeVby+NAA+yan1r3WPVlQs1RlEOXZk1nR6usbbvy6qUxPUfGkDSjMT+Dq
1VO8lG9s+SxUaFR5t7c0I7cbMCShb9tTE7tYkObRKxgGB/FAABp4rfs0NWtQEZlOd27w4KY7OKtK
Swgv3SuC442feWx5i0EKC7oAXNJiFn6KaqqKmXcjnK3PS0m53EaeVZlfonbRd9AQ9EPvCOrmIr+i
uudjyAgS6iA9MAGecH4pQVxgFMAttj4ykqTRBurIIwzUPSTYln1cMWUQrS1eCRfkqVQf9IEge44t
aNXg01wnaeDkR9aKNglgPnGVdTD30iNHwbkgoBv8WtTJAemWSrgbb31fEDjQ5vNJGC2e8+2fZiic
7rWN1oJ0B8KZPb/cQWw2S6jDGvTS6nEG6W2YEU/cTGGIl5alsiQ/5rYudRVMYz/tV2lhOBlzLD7R
4JCEqGo+7yRAWlvgpSSJAMtIeoE9hypvBQiouh+s/JFoSfuzBW+jgzGJX6s2d9k8jS+o1PZ37W+d
p4xZEvG1tC1UhVmRnFyl99tIMR/Kylx8OcobR8rvetoeHdiUJ031TEopDkbzd+QcuA/L7gkcF3kN
tSaO5gDdNI8fdXrcV71byJBpIq+Ii4veqe5Rl6W6Xw2ktiAmyWWLJy2gRPOHdLWOHeaJnU3rkl4c
p46EnCZroc3QdyMcPNU6lXkL/601X+5jmaE38pOlSOLOsuqLoaLg6EfrQgrg2dzE1nNsALPJL3Vm
ypOeD4yToxij9dibCPOm+WjwLFrZTGegWEEaJ9pFjNZ5dYrvbZ+5jxGyIIMGT9Cv8tbORs6vES3E
zK5DmGqRl6znanGbR/RlSIrNRjkxeQbyokowe7wdKZAGWkEQBJbsuSbz80Fgn9AWzbm00vIcAonA
7U1f785ykux3Tlsmvly7C+l7DsGmEGTcnvjjbRjSN4ayG8bca1tN82akrf4MTZeCw9V95vloWtWJ
ZM4m8ZxSe2rojmTDX6o4tIgRTBkR+4emZJdEoAKFiuHerLDeWw3W92mzMOIQxScsDQZ1yTekxfOx
6Y0bitbKWzLZIAIYopBDHjp5rNF7rXUktN+hCVJdfE0jw3gQa7cZlbKTrhafonkyD8xDtV1S4rm3
8fqkatWfpW29uEWzz81MCaMtDNSqOYHmzfRSGZ16HszYY4i67PvFrGgWd0cN269Oaf5Mb++1XHT1
XKzoVaYoPwFvFYy3x9EHLJY8Iic5TCv2ZgAl9kUbeown05iG9B81IvRYfWkLlhyYxc1S0g8s4zKc
aB5dyfrlBrTqk+EkLCB9/jiswr3SOrFSBJQpE0EEloz92m78QvevebKe7oCTOLfn270ORTR9KFwj
uVDvGyzjSLqVtpe+wp0P322FNG3HaAoHLs6V0DyzH06IPDovNpzxSXGnk4qv+aEflA4lvIAyJCyC
9BL7mqmmDJSSIKdoRXgHswChSpd+s8d8Pc3TgGPVLZ+llrOhlcqLClstyIzOZbmHAbmKCTN4Gp3c
uW2eK4L2DI3YRHbO+Bg1PNc85h9Ho3tpS7KntSl6pluEHqrJ9euIyZr2EICZJesQ8+VOeexyTi14
m7Dmjes57dT1qg+AB4j7Ur4sRnHFiTRYiv0zSoAao636ynlY8aTeX1LJdLRd6YL2uXaSeUV9Y3Jt
FJupCgdY1+A8Gq1uuhj4Q49W63yDDqDjHDu3PVOyNVrKMK/bxjeFa2DcgO70SwTcASdAPMo4FXPR
DoTmFMLxeWuF7iduQzQVmPNTmjgzo4DhyTFK++vEDeau2IKGoqvCGHHkc7PlBrKanNLYwX48DxkG
9WjbMzhqzWUSZuYnq1WoB6sOSXLTNZrXI1kLu6ZNT0m53OJ2rQ+muUafrAS1zWztpjobb/FI/IfI
OuPRXtmVJdLvJU30W2SYV1dAo9Mmo7gQrw61o3BfQaeeU+R9D0Nr0r9Y5JPomu5pHFFEjs0Kxpzz
w/26ndCE7ycJw6UbUP4OtjE/z5PUHrPBcD+w+7i+WNDDY/Q5LA1AghF9rCftQXrutJxWhXMeJ+wP
pjuZZ6VUMViqehXwyXwkO1Ewo9tomxmcfhd1aCXL+GlDyjQAandLPpsAmoz5peyBFkz5SFYPxm7a
hs5L4XyOVgEARXNfJvArv7gi3NZy360k+9zHBYOO7YmrDfNiHTFGrAC3dOZGFs3ljsYZmqtqPpVq
zz4pTRA1I7TpLYq2HqgHipaoKafI18DduLaEtJoXtpoFPoSOAKmpftLKcH2mKnBoZUnmlD6Tr6Dh
iohmYRwyRHoPxK4cEPPk55Jh06m3+4s+J204M2RxhLzxzyH+zRYkzHneBL2LVGNWeyWQy9IHdaS+
VMwAzgsN6Xt7a+2Sv6qRGa6L83VXDlF2wWLN0qxbr4zgX6dqeZQKri6TCm6pugzHIzhmpUtgE0q8
nlpAwkFHUA1MhC4T0Hzx4LRd0fnR5mrCqt9dm3bsgip28VlpDiEQ/Rjgr3YOOs0vLx26r3o/GCDJ
xpVpAsqd3Rhva1i1KG8q8uVYcDKwFtUrHP2RYdn8uRBYUJZDWRQWpS2REtGEvD1uCPgyq+5x6vs8
BJccln1Rnx3SKuK+hW4bzzg6TKZgtcE87I5I6tHP+si2SDPLCSehBfUIE+dQiU4+GRmFZJTJb0vi
LpTa6LIIiwVMWeL91Jm7WOlMAjIDhvMY90ZYpoKGWS0A5NdOehElYVtr/DC3yXTABODuJKMSJOBg
TiyGrCLhPaxgPu/pW2A3m6fTYEvrmEbzY4zg8jjr+k9bLuKhVJ3L4uCL6Ew8Ke2STccEWaanKsYX
E8Wxb3Gi4NA0rvuR9+9oyw+Tw9KgG2zrwzQ930FQ1EYqN7670yCz3TETSM21x2hJd2ObyAdFDK9k
YwHq6SWATscidaolvWqMtYIgqEM01fNlEnPocIYIGxBgA8o6H8VvDlXLkmc706/a5HTPnM+5PDeD
bJk+jk4ZOrlrXvHlnuuhmBHdmvGN/v2Wwdv6dhyrXm8jq1yUpL3ItiFJVLZXjRy4j8MBTfmuUWN5
7RCiwzfd2+PaEaMgzvGY8MmDhzhEov4ySf7Hu/VQTCBR56G65liFPC1GfdniqtjlTv+hHYzXERsy
NqMF2Im5t7MITBgMoj0r/7dSSfCgFXr7MPGcoLTFB6V2v1Cr7FrTKQJstZS5NDWCQlYYaIrsoe3A
nm+nTFktvxqlRWMZpwpecqcxel0Fe5e6dS1J9Hxs9YSCdyheIuOHBowLezihsc4qjgTJ6R+d6CsU
xW/xjGfGtKfIT3QisgqNY/+sG46PzVLzoq6PDzjbjjHumHw1Ot8cYcckbvKAc/A7YGisGzQGdpbW
CqLRcAQhmMatpr/mBi0xTRus7yvRk1+U1Ygf6qTitONory5R411sfTZGMV71tDhJ1S7OWVs+x5KD
l2mYcF+i+YlIdgUFlkKQLXkU+y5tnFPa6+duiBe/mwzxddRS4SuLOFl5ZVw5i1645Gurm0+oUXRP
IaVnd6/galZXLWV6kaI65ldyvcICwmiPFZqSPg5W1f6ZaPSjcGVi9B6QBUwL9yqBS/vE5vxaTyw7
bmd86rjWd0m89CdjHWecVUrlu+ris0ykh7SfzvrCCHTU2sdfIMhNQAb8afaySCUn2aArMWdm4dmC
zntEAOE4DuiMqxo7CwEyapm9uCRbQtZBOIjaN3BawoHRvzV7Q4lIU08jC8NM9oBrjAy8aK1A72AR
Wtf5h20B51vVzKUjOCebV3Bb0LvvTZbKIywRrOfj+k0J4PLg+HEfJ32YQmvSp/1sJKN3x3dBFYCd
NCPbj/W+CSedZu1dNMmgOA8tmpe7XAB0EfEcmLakC8uxzqmaLjAnym634DjFFmSN6HkrjOW7fsx9
Pa6rcOzzr0NvpQ+U8uTcWwZ7F3XTKan7p6l3jZPR2Wwpi3pvmtLJ236myuWilVrsGaIaD/E0fp5M
2R+mvqjICCMkEPy69F1n4qA3bxaVfkJok3Tq8b7jDz0kiboeD5LTVmvgC+OaxIYK1G4uyumT1emn
1MT1bKuPmGhVMZM5RZIeSwR4MawawE3nGxJPe2dLJqWq9OdBJ2CQRZYkzu68qurT6uTa4yQBhBA7
iGN7mrh3OIg622Gn6KNvcoKa4MiBq7kFsuGIrt6p7pSFJuiv/epYQbENE1W8eRyjJuT0dRswPzFO
Dfag3Qox4xitGKu0qP3Cn2F+0Qe/T1Pt0k3toz7N1klZMIDTS7+5YX3dQ2yx6BYRbDrhdDlludp5
ndaQlGd1L02hd8+FzMxTafa0EpXyJh+tSZhPIo8v0qn/Up3C8ZvRbAMHcQKNCmc40PHVXlu2qlPF
1KOW9a0QsNymFDdfxIaAwfyEpHl5TgvwFoS5bfqN9CF7Llpylqyh0DyWj5ttLeACpjbe6xlL9Jos
1oVKdFyu9JA9Q8LwyKCdPqFZZUjXWgv5hFPH3ZgvVwOXG8ZhQvfwQRpPisNia+qdc4yAzBDniaOR
s7JgFLFduS1UGKy+QwD8FECXqGIG4Z25r9ly8WFPBDXNuk0C8cC+pui0q93U+jwt350Ed5ZCntdj
Rjr3owpXPnKrL4OgabIUr12p62/6uOI2Rf8I1qM562L8zpk/8TBNlcws1uTKbuWZpKddOkAlBwPX
9o62NkyF2HyWQvgrC+dLzWK0JE4oKJrI8TG/NWT8fUBv8MnRGjJZXPlD0O+M8zencozLMKjJg8mC
rKEpu+gD4wOHdstRVOsPmMwJ1gaS51Bxmx+i6DMnoteSjtFzHQOlTpP82g+FyiQjXQ5rkmAwnVLQ
/jF41op2upJFy4tsVG6ffhF4vNuBpMuJ5LOVnlRixd0THq8POiXQg9FcFD1VA43gDsJ0knxgGtR+
yMXQkRYu28/OZkWIpma+tm2tPk1a9Qk/XXNb6u5nNUAj06esCPJJsT+ui74R6lblsV7wfuTTah50
jl7HbnBJrjeU7jGebwMUpDqwi8gz7GwLl8lxtU8RaxXBSTnGpDa/SNTTYZSuNABJjFqxyODnQSZL
/J1Jo8slCznRq5cpmz9GtTIfEhC6F3IWz8bWGrGWcaTa5jBX1nJ5REe3POosZZ4yz3R1h+UtH2Lz
Ni78wzuTl9a2E9Vu0TOEHtrxJcGyebRGlZtj+3ZpouFFdU+mVajXgrDx2q61tziZfFtXy8+S6UpQ
gKk4yFrr3+y2PFH4e6OF233nR3iVuR4h1ICKVL5qzfJ5AnryIXGxgTuu4xMQK4o+v5QrMjK3FCe7
hz7FKd6x+jNRvMCHeW4cIKQ1MJLO8DuArxssP3jmvx8/buOO8Lx9zn/s1z5aywBu1Zkcn5vzWny0
vtMN1psdwRoTuWQVJBfGRl5PBZF66R6GuvBdVmHoAMsRvLG8TM41nV7QsTewiqWHajYwPd9/9B8/
P+Is230lCWBP+JQ/+/pBhO0pvaW38YPzyfgJ9oaqt7EAC9LO2eMR5dvsue39QTD68PPy4HybGVcd
1VNxXm7TTX/tPkNkZxiZ44kifkPuaVxHxLTXBHcehimgl497FSUIDhL1MVnKhYjA5DUZmkMHEA23
FIPKoXGaIyDEMYiywcSKL12CGBbl5EzVI7a7+tEZks9TXc7cqJbP3Nr4llMI7ChnFdCguX2Mq/pS
5OP0tW6AAQyzUj8sSO5uw6R+WOPq0E1j8ZEvMpRJdUyNmRYf6STvhUSCkIukxVtumh+N0aJjllFu
ZtXZwPBR8SJePgKX3+GxWQ63fvJwZIa3HHBV9HKzn/BVts1keaJb2vD+0JpNG7bgPn99aycZfcQG
10+mZzK0obaFUdvJ8P7t/au849IYyvKiMU4LmXxdlORS0rk9tPpch25j1czL+erdt5LpyHEVo5eR
CRjWpQ3JI4lbHjXmZYe5cJ7vf7JGltinQtIh1soqjDLjYjMgPNz/MKrHKmzHuCYosLxMk6787edN
ZdOEw4NTTSQG3h/iLCq5uXn435/dvwJrsy377NkFrmVte86uYr+O1qhd9/eXLtKGcyUz3X2sNdhw
hiaMurgOlp5YlbPa6ENQg3dbhfjvf73r0urX87z7WdYCcNJkIffMSd/Wqk0O0tYxMnVJ2ntsaBCh
lLYKOflUZNYVcGayNUDHqLP06AkOIQbVeqH+/eH+s9iWBS29+qxs7/r9gXksvdPUzXmcrRncjYJE
wlBZ9cmnhrIl+zrMtyeaGO//0g7+/wvkR9zyN6HVfwDy08AfZPrvQP77X/p/QH73X2RRuaatW7gz
xP/S+MW/bBvh9J2o/z8cfvVflqZplgo7HvuMsT35f3P4Detf2Gl0HAiapjqbAO7/wuHX9btw7296
YTQrxM4x60GWb9hIDd8pzaVmZe3QxklI8wIaTfxE2k0f5LGOqDDRe+ZlBYrUPAru390frESj16Bm
R3XJm9Oofb/fAfcHh/qeYm27I2AhN3u1Xx/zFFaYmdBx6gvrmDn1l16NEg6ZlSQCXXiJUf6wunof
p7SjET7u0tGdDguYtD2jMea9ZXYBA+TFs84ONmhXmtcpU+EYBzixn5WEqVC5Q+YvGouEM6xQrrQ8
aFbS3OGw7CxmY6dIAVfaOuXkMbZHXElqDdYIT7qA4iT96CvEeWuyw5YwtI8qPHlamfvBLRCr8Zer
6FvXWBaTkwggw64zCB61uhwbOvAvr0b3tNedpfIcKOg7Y5inUBcRLJioGf1ZMbJdH8OiS06j1KId
sBSM8AB2dQVKlAHRO4VISg8bQuPIuUdD6DLHyVctzcHVyKyCcKP+MPRXarrlkC2V7oNNzv3OIjpH
FwwnVocgthpevV9kJYmv41ujllvEugCQrS+HTY1lNHmA2PunldnPeavrpz6PvZT+qN8b9o1UvJvT
LKceUJenWowx2aD2ZtuBtRjGAPtf51B2xkXqp75q0w0Hw3puK9zgABrI5I4QxSV6DEW9tW+2AhsQ
ohYthby7gvXCQscwYccQDQjgyvuRRzk9zozYA20aQS1BuanRowzr104/zO30g7DM6IQFEzg98CBa
sYXXFarwi7p4EZPrNU6r7usKXEHbD8kOhA28L7eefQjajHNkFh1KWNg7IE3zKVGKcJ2fkOolR1I0
e8hg5qtbSvasntHR6EBSZ4bEW3O2UaudY2H8GNdyIsyNSQbBhcZeEcotHXmZQqMDqwU0I7lwCnzX
tuwYwg7ERMP4zI4wGit2RnqJbMzLaaqX1M+l9gSjy97XmZ68OgpGcnqQe32TLraFSvZf3ytXVefN
zPP4JNTx8zxAnEfW4OwLmueVZgHZWTwd5gCGLZzMsVKQnYCYKKy66ntaPC1JQSZZrqJonMyB1Vy8
jbXLq9dFCHak3Nc0B7xx7k+Kru3JbZDPVpwBKdRbpBncZ46ceMcFR6yGzJ7BMb8XkVZ+QcTTtYLp
EKHMC50ADf6NqaEmt53XeK0+a9XAeTRNqXDSaD109XOMGuxQm93RNSoaTgq1ECpxunhLQAJsefgv
7s6kuW1ky8L/pfeoABLzojcgwUmiRlu2tUHYsg0k5jGBxK/vD6z3qrpfvOiI3nZEBYqkbYkSAWTe
e8/5jkuS6rHy95TVfHqZwWzAVBnx9sTMG1ocrGy6UzLREeQHPOBcPB2El1EPxpGOg+qP05o+2YsH
fdQ7eA550JVCazXWIIJpTGE9ACLV+mLZdQ11T2sizaCDQ7ue0XtZ7dSEwkjYbGAJs7gKSz6KpW1i
ZyelPT9U+vM4GOvRbftqZwQnURnpq81fv+bAGkgd/Aar4jzMTBgt8PFN5TwtFSdyRaj2XSvcHyZD
Fwlk+ujhHd/dyxYgt+QxhTmb5lR+lvNAOFDRZ4eU+W1iTXSFcSJtm3d7bcadWdM3KiejPMI749xw
nzSxEo9qGL4aKvuSO0VCB7UhIom8knOfEHnB12jd5kefewxNPJIEKbBFuuo4rUGqG6H5PSWMCiBI
UkmIBMmcxsNY/c5KBfe3/ZnAjXgQwcq9SQFtc9k6Rv2CCY5csmwvTCOIEu3AlGEcF9FdQDLb7RwH
RPXYMs4u/fkKjwcIco77voRMuXqPtkzaY+O1bVxMww+nwunShOEvTP5fAXsyFa6xCUlQjwSPSror
a4eT22wZLxIM7jjQr7m17bWEepijjNFaEwuKlsNv11MC5edkVg3GdZld7dS+m6FHsRIt943E39XV
83gIiuoiegq9UoqnXsS9nRAIYDZHQgaoPZDi0HzSD12Uj+ubvzgY5wdG+8Ea/Jy12jWCJcJKpvts
7p46P+1OecN0WsmPvA5ynM3ZhDeerlGmv/hjEcS9DvK9Gyw8YHbluOv3XvZcLz35IID8wyMIORVB
uHSjXpbzqTDn3/AXm5hEqus8kDIhR2YD+dJByF2NGBYJ1ElZPJvOa9c07k9/fvNk+ZWEuOJ1lgS8
hnR6NmVRuivN+dcYVgQk5OqFPk3AJHfRQGjDu2FFSopu/V1uZVRxzevkYjbLfhkbPuNq3U8J0dEe
mJi2bNnkpuHex+MVYSNo6a6pj8r9ksIAfjWzmtnGwF2letCYWY4mMJPdEppv9vA80VqJPfbP7Cin
Nl5SvUbhD6BWkRVqGCTBrI5a2q9mUxUPIoMYKLviNLYLOQVWSUeQ2TF+VSsmYfPdYKwT26WARQSD
luD0ttix+7bjzFs+e9n6VTpty9RC7q3ZpV2aT+8N8ty4McdvCHYCjPop0kfLn3dAB+lfNwfmc4CQ
gYxDKkSQZ2W0u7UE8gi/5ivmnPzOBX/jBmMRF645xH0OVtgJfEUkXkezVRuwyVO86Rh4cfGqM7mm
9lNjzdU5rflY/Y76rPYGJvY+qO1W0NEfcEOR6hH7Kq9pKbnesWKzUXawltPBTI6stY8uCqqg7RFL
mE12MQVBGBMpXYCYyPD1SeeU7nDq+pR25FR6B9iub5OpvtrSZAkBjWzatB2Wgk07sJOPTKu917ug
KlsnCgRT7NYi6s/jfk7Nc4Zn/+IF6mnmNEIKe2f2A5exHIwP/I22MxufQjN/TG0GoOswPuAuLMd1
vIRS6jiTzE5JaftawPRk0kBBA2SewroevrLquIda98l+CVjMfJcmN4Y8oiRA30221UfcNtPHJpVQ
Cmn7oK/BfbC4m2wF9mk5H0wDuBC5DOd+Gd4Ztstdr3156V3rlyRWh7kH4ESjy4+unx4YP1pQtAPz
7KbVGrsVKJKOFvcOKIb1xNC4RHldfl7QlxxWvwDBK8zkoZ/rNR7DAPDo1tKhxobEy15hB97Ksr/y
LvVuCDFqo7RP3+gy03QPj07q28cJwajXNwQK+2TIFpWbX7i8KJ6IdYvcZsXDXsNrZrXeD1XFHYxm
mlPB4Q4KySrYpgQ+y4IdKY3a56YVF5dWPO7t8FBUFiAQ+s+EHZJCQ08CBudpUDboWpdhcijFnbkk
oKddBwBC2Jy8YdxTHAfXyf3E+QnkZjbzSHuQwJ2mIrS3CnbVPFlnFm/ODHvcI3IaY7o6NVsz1I8m
GVo2/tBqIoEezPMv2ndDXFneuzMiL1/6YU8I6nwm/GifArMk69LRh7ZAB+sQx7UYMD/svIK5we+T
hhscnu3WCQgTbPXwaLfO+wJsCIhlf7eGFVrTwn2vg3JEKTKoT6OJzkNMLI+3p53CUIdIs2KRN1lB
wvApn9icapeAAS4OPBr0h/KyeTV7pz5UvlzvZ3O7f5chijqnVUfmJyl3weals11McEV5KBjYv1Xp
cMHo4tKRBMLBdoQOuFlf85ENu+tmpIN0+657NswZE1jtZ+jpSfSSlCmD1+Xokvwnixpjlxi9hN/G
zi/nzl21MuEkbN4A93tXWOuP4Pa/tIYzsAgbQIvgmZNDQPLHibhyunGeiwQnLzYvLrthRvr3qyh+
LPm6hafkRcS4tNqDyLtzrNFjBt4+hpmCPh+CQfFCvbOn8hAgZ4KGKtbHAQjK4oGSGeyjEzrUH746
UHMMX1YUABFdgzsdSjYFZvPaLHYSWxlCLHIx7lAre/cwT5Z4KHpGK3xx/J8iEC80+78NMjyLzP8G
1ocYjyIDlde4dtSIdJfP3EYXIMspYsGDQuS02jLjnYLrXQsUe/wg+I13brpymg1DvKbvGbOySz+S
NEEFQ+HwtQ+c/DgIllXB0Jxb4weKGee5tKq7Hton+DQUQCO2ob6tvYvjtqf0kg0+0UWp+oDQF1wt
FvbdpmzJtUP4TK5+luHQHRaXxog0XlTaj2+ZSyCBzH4OkBcODNmW+xXVR2kIpmaX1Vm6qJi+hW4F
n5go8zWUV7+bd41iKsjeFYBLz4inW78qPrXvOiezcynq32mMreDKZ653nmlNx7BbH9HLbCHuQQfX
SAiYtCt+k5DWYMypRLvUhK5S9iI99548tcEE+4x2VQSP60N4NHjhGDvA07kzIin4nLZDfnJhE1tc
pATUhXuhOY/W8MXPpvua9EdGFSvrgB+cG8fSR8ScL4aZN7twCZ3vpL7FQB9iifflp8iZ5yuLS7vt
iPFljsWHw5VMDRxjuHxYNKbYlKifUZSfGJdxg3b5+VsLqjCcW9BbIjkj73fjvjbZK/N7gQeOIHo1
b7mYVnOE6O+aGjmEN78S+8ISKRG0m6a6TwqUCUPFsqqb8XGZ1292i//SFNO9cpQ4SAGYoWJIUjb1
trEamI86NZejtcZkQ5BpP+hnoex5B8f4raKdd/Ao7hdHeIfe1WMMx/JMrpB3kLiYaC6mc+x54sto
AwbKknk+G6UgodP6QC9ccp0SlF502GtyebUU02CKbXaZBXK+XAxnxMKfwsLy7npnXPdZwRq/2P6e
4LnxvhYzm7GqQ9ttM1qnvXpt2+FX6xle3ABickv/VSL9oaVrlHERoM0kSqbeh3XbXbs826EGeuv9
VMYh94HDgkX/YJnKugZ91I+08RFSNLuRdKul9BFFbuHWg/zSe/glsE4SnGuK12z02Dsq/6INHy0v
bUdwAGyxNpVBynvjY1O/Bml9xqvgnMkGsPv0jggXyWaOEsaMQTAZ2b5U3EzacHKPkyheHE3clKO7
wyyHKqYHgQEtAT9tLXVzZ8Lqpnu90bYY1ZDWAMqz0Kx8o4jgXX4Wjfy1ig3RZKOMnBDclEv5g53v
d+wLOR2H8T6dObfrhqvNrEI43n3rPIQpX579t6d9L6rZvHU+CmUT1CI646RhfGJ+gfSkshZtnNLt
DvL+oxF8knPhQmsET62t6an2hLh0piEu3Kd8opi35/jU7cvt0e3QVlEyMTVieqoYsz53PXnq4eZW
uh06t7MuzXa4PeXmzQhEzOQbV6W4tNshK2eH5ajPHjzPy4+E0aJ/L0NQ9UVyvn23YXsLt0Nrd8NF
4f74602Yo4k6nBFovGwmKLUdbo/+3dNhZvRfG8PZ396guXmsBv97Y9bW+fbk9vKyKYMK1f8ye8j5
bEEovfXKxml7s7dHtpKPiACMA6Zwu/rzTw1auJz26ZnAbHHBKiT+/CXZee3sLEGIubNh771xUuxF
mHpdpuxpBCEXgZd39rg8sOP3NWS1dbg02+H2KKQ/9+cjiArt7W+MbABELPqEFPPZEWjUxvFCz2S8
2EM6RcpEhm5MqG/gwc7Txd7+3bIMFKB8TE4Smqdepfum7tSF9Mt/HBZkTHAV/3pRsaJwlpC5RK37
ZPQF4fCmr9hG8ijcDn+/VrNbRx8FkXEhuHdEWvnnoTRUfygC+Wnxtnabb72koLIvdP8aCEGzFbWT
knuxTSv+PlhbN51NdosClzFJYKYD0kKPqJ2wY5RpFO1JszxfSpCQF589Oid0i9+jNzo+IYR1bLym
P58ahWntwwnhrbN1CPPKQyzJlXi2vG/IY+cLjEzkFpm8X+wGa8R2uL0eNAUj40KSN96gsQHZhp5j
p/WkLqFPCU/y4cT5XJAWuFbfrPyKiGG6FItbDqdW5tPF8AE/z/PMICFtx8vfh1Is46Xw9HJolvr5
9jrfP4cPucvNFTFaahEkuBrTcGlrM6OLx8AO6mmLHcu/2G4BsbbNpl01eCP2wH8e6u2bbiKvkrs9
Lz7Z21ewunREvc0X7LZ3MemSUL3b894gQbkuAcomffOpcTnvcge/ibEwZPK5Tfokp9smZVJN4CAI
kaU5ZONbiJNyxwSDe7rlvKulG/HdzvRFVuR0Hd1ZP7fPJDZdEzWcg97PIiMBpLBiV4rg0UCCxtq0
U27yjdCM5zTrj8pU7gHQwmtnh190BccSwRjiCearXf5Eshdaf6sbiQAFe1553s/ceAUC1cWIVJG+
ucGbdtN7GwXOYWK3jlRkDg+V/lmhsDsGXMeVokuXi/KhNBz3QJCZCXAGaXlN0XDCeSj2XnAxRJXH
jV2+pQFyT0w5YVESEzWFOPWqlKTWvnxtWsTOZI7+Zks34WlmV2oUb7JArenl3C/NoyKgZo+TGeDq
1i5nMhCtDalQYeBPj3nDlw1ge9KlbK7It+td1c2EAvZ4z8tZReaIg2Syf24yoHJEdFx6aMZyYXxz
TM6LRns+VxUDo2RJ9vDB7cgLve9G+TZUQG3d3jOisKTgEoh2Jw+PazOTvRPm7iXIe4aTZe9d/bpH
Nq/ewlpdVd/oS9dQnjn8ZICpu+lpmBDxGfbnjvlqM7FZRun8Bf/TJ9h66zFgNN7TKztawDOQqDKS
Q8bXfFNhNUa27x/KS1X3X8DoTxd69/Q2DHH2LevbZLOq+p7w46ZexDmd3/Jx7j/RyYo8MR+LEBNb
WM5b2Vk+LymqTfRoB9we+a4LLQIDremrcgO2e91GTvS+M7Apf3hq+lb7xIlZfvZjXH0ZteAHIz3z
YRhYTJBz1z/4hX8RJdlDpY8RjBG4j60lVeKnqtSrnFNUQU2UpskTfDaN+I++ZwjWdAxpgNCW2AZ1
YIZ9FI0VwSwO4w12MkTE0H5/hL6YmAszWwXSzSa/7UiiV77r0z4D+J7+wiLkgl8nBSbNtu6ael47
YnwtYmjXbqKyM1s/shrk0E7e7ZGxf6ZCwN++UGJihfDk8E6v4H1GX7ZP3QXEOR1GRiEsJZlsnnSN
WrhokUbZAdMQnX1WfS0Q2PU0quivMjbN7irrqX9ZBT94gduZLfi31Q7Gg9dqi4JU0Qjt9t7SIAGx
wdG6QuHWvXJpcXa5zkOugQqlrvvNqSR84OmlqVCHLvbyZlqVc0jV+J4YU0lQACkY7B6hauUZnYuc
jU+Dyzqrv6V8MNTh7r5JM+eQj+BcJyrGARdtX3cyqjWYVKvbhlBV8gnxyMag2bIK/DyPLDe7cnFF
2yij9KcRx7KGrldtgRJleyhlhWKxQrzuPLWM4tGSEHxEayujFwNIpwu+p0ED6oTZNOW5+9iKFghj
DtR1otWnPQMrX/6unQB/Ros62ULcnxIYIrPSerYS86uXF+80ttG+pA0u6/bcBlZ6x701rhsCsDQ/
bD8iJVgo7TLMtHvM0dHE2nt0R3DpWvSfMgYrlCY/DYP/J5lNptFikHsLcXMwbe8QlMaH61TEAyjz
dz+j8FoX662R0HEgNhYIkytSF2aSJwpFpyApptiHTn+AiALjW9F/DrkNs59GI0KjO0IN2T4u5EnX
+oIH9fNcjOLJxI4ZDw1nXtKSuNc0Q7qDk/S9JjCzRqVW+Ph/is4Ghh90p8516l1doAiQuj5NKzd2
UW6ZoWkQ2ynLqZy5g0MNPwSjvsfR/sANC2GCpLgRuCoj6H4exeVDVr65Sro7r+/exJonFwMechcS
jzlYcn2b4a3gUxJ01lb3jHIcyZBNi1YcWkQTJ0IK7h0ZvhWtRBASOOJowWqlH1Idycq4qiK1KLqq
yCnb2M/0j5TAmCNCU9KhlfeJjecXM7MN2ljLEU/vfGkyTAXjqKKySjH+90Nshl8mTMM7IL4W18z8
hmWIbrJ/MWebYqRFpO5rHweWFa/aPGICtyM83AUFn9tSKjffm1J96ZgcRNZmVPDVd9nMKMN662VY
UNoRVwiIFTpwRST4vTKnx4EcOJqBDqEamV5RUWIOKphb4vVsEpR922u3P7gd5CY+qDZNAL7vN/qa
OZwXdim3Q0eSLxugSxUQxh65uk5P0nMeZkRURCG9VNWAcIZU8G6+lKqfjh7U5cvtkJhsV26PdALB
dpdZEj5qYu3bJQ6QQspWMFqZDHWnEyc9QiLaBdaKt9wkZpieJGM6hxSiDuUNoC8ivJr14juYAsuk
uFYlC08Yto/ZwjIe5lZg7eq5Xy4Y5s8FKSns8OVyWcK54/bain3ZsH9lkRzYobCJ9fwyEjmRZLfX
gQ+IY0VWRBsEzx3t+3idGE/K4mVORg9rexWCfAzZWCvEoq68oP6gU1ghJQwZZZ39gI2QN2B2LUe8
d7XR1JEwgRPie67uoIKUd6s1kXucznREKK9SDT0gmr0xxOrauLvQYzaDLxhYd8q209sOt0e3A7I3
Sqrbw3pC/NIcVGaSmSVpDC2FbTEftn61kwPOIODaxuzfUlkhjqdb9jM1UfKMhofEp0HJc3tKqUeq
hTGeeo0G9vYZ+XjP/vy0kLDPRyfv7zvShfaBCJEH93mxhwyErzORqL8o/nZy+1bOUtM7T2uCWrFT
p/OzWcECtR2vQoztxpVmW/j3wSbd4DIISSv39vD2J9rrwONSLxRFVpGpmGITqOVDnbXfbjoVbS5I
cgqJBaCeUV5u5+mfr40eQRLWmnOhUvl5kPsOi1AMVDm7b1qa2yPm0eN5qt/mDS5xw0pUKuVKABlw
U/iEsr042+EmaFpXpyC4MRn3oV3Rm/k3miY3X0BGAzzcD/Mg74QyjnlNn1rmiH1t+nkXAz8JWqGL
DHt6eTapKaLt8Jtz0qkLCiVkcn7PObZt9W8HX5LXJFL/odrKulEGv0jRzPYs62ef0TxhMGzD2cJh
D0qgnbIN99PBp2xZaBtsmg4GdhLBz4C4Z2p9nwha7UXgqal5/jqArCxPVkoJCxKhjPgdVjHk1t+O
4sQx8qz78xD+9cjuyLW0fc5RFwbxAYXzQ2En458CEm/qYgR77Qmz6+qbSIZNcRo9Z6e2GrHaqsXQ
he6pU/q4tw8Cjzjik3WLcBp6H7sm42s6H+PMEJ8tedssrKi4pO4627obGQHRoCTn83hTU6X5Sj81
JFHUH5m8pW2jjpN2TtMmuqra5CUJwxpENR89UQ3gK2YwInyjIXEOiT0/j8HKOMef2KsnkN9dB+C2
pyAyiAnJ8VYIEY4Vq6L5OmzyMvsmdZFkbzmkOez+RXx2e+rU/Xi0w/E8bkWeQtW2T2wT6wCEDuS8
Wy0YZp1k5ZioQIaVyVDG4CkAVeXY0w9P6Jcc9d7hJuzyN4kXLl8CQW7Pl5T4ECAb/C5UM90RcCrP
LW2FmwRnQTQMnWx7i812fv4lrbu99az7qr2yP99kck1Jc3iH/e/qD3yE6qYOuwnFuhLpPsky0Lfv
GlPb58w73b6kRhb3j69+e24W8s/vzagKKuZ2EMPCG/37ucLvuKud9dmYivcMjDIBTsFxUJrTTGxn
F2eIBeFsJXh52W4u22u9Q0q6zxRif/uJHX8iYvf2e8iN4esKTWafLwsoCor07L5GjHPxEaNexmHY
ARy3/7w2b29RwVWKkIgzp9vK8r4KfiS6+Vxu7ZGhI+QEud/j7Rl2op9qqVTsr0kDUGWpd06WEDro
Ky6V7W3drpfb09th3f5gnqCpqJCe++2dL9roDrYt7sPBfUidEnUJn27uA8Njgcx2rX0oCOQAljCd
VVVhgLC55ImR29FB/8oKZpB/UpXHtuifjfJQdu2rTYrSiTSRB6sGB+inSYRFB1cyvZYIgO5VSfOJ
HQTNSO5cohwxdinwV2SS68j2aF93VsY1aFxEw29VtOqjpa8ZNRhZg1Z8zUfvm1cGD11rhXsqSueI
i5OYJte9L/N1PbZ5znJujhcXFxmGim/uBPKpc80Xw3UGrPOocnSGxmCo3tNQrAQbiCoukUXW2ea9
pLOo7KA4dtL5POk7u0uuTUk5KVz492J6yOfyvRlK7rPOdZqrGjFs80E7fnhR9CoVkv5+yfRLmZin
kf1YAC5ox67w7HcGGbeBmez70rvSpn8KcERF/rPlJ0vcOoVmcZePS8nOWLYjgBLtxDaxfjs2qWxU
xvnc9s0HV+QaJQabMiHxqQkTcgEI4B6UAPIHpgX1ne5czKV2fdZ1N/1ozCfXT5wP+LKoivU24iGP
fVJVug8Q6aaO8RjSuIhzq8AwP4+/rZB9fZepZ/jCJA82Rni4XYw0nbEl5TnDt948zl5wvElYw15g
Jb49LBaSZDt9RobAfU2P1qNVrkRIZXV4WSrfPN8EjP9/JZoYKv93iWZd/xqa8fv/1Gje/tXfGk1w
wfBHXQeQrQce72+Zpv8HxjRmsoFnEqCJhPM//hJrhn/YSK5c33FRAQmmUX+JNR37DycMidNEMBHg
jPbd/4tYk28DeOt/aDUtTmE0oeBaSKQTN7bff4NC2llBb8OpCX83jSbrJgbScAPuGm42dsxEfEzu
oNTbv0gLWcneC/ySVkpPoJL/qctFlf5G2TG7P9H4NsZnJ8Hn/TbTrh1+p9opm++rbyvjp8oDEoHy
lS3gaq8ExS2topLqgsCzughjAbKfpvXK4bV3fS32pjsMb1LQxYrzgWYgOdbYJTa9O7qLkLzB5MPN
pgWRiidScddmqnwsjMBu98lsAKZXjTGy9plEL99PpDbdZIXSiswg0/ARJ1JrjtySXHFEiYgqjJ8k
lXtzKut3MwgMVAaU2eQglWTibNvj0IkIx3Lwj0CXsn4JvUDxGVBMLgAy06qNsm4ZtwxB8PB0NabB
uyfysVDZ41QD9IO3NzJaHPhuuTYJu0hdwmaqvHSl9b2iYMvOmVWAPDHRI/oRTbMiP88ZNQEJ1M6L
M4PuRjzS0alufGvckp5bwD5NUvwQqMaAQzphmV1H1m2W/NJPgAaZjlMSArZmLGM2eMLkG0FKJDaZ
ybAy6nbtiqh4aekL6Aw7Z4FhUhA5nq/Dp4kogPkz3cPOfl1Wz8o+cqdxPtJwLj9M+JHDcSg6YvHy
vm+JgHKhnOy0a4/vHraaJLYR2DxUIbJzIRL7U02LAwEEZqa4y4kxQNNiNgFJ0Iu4FI5wnmuvpGVg
4fLsdq3V1MVu6BL/8+QTkHSoVTsuz+FEcjb6w+1mJoQ2rUvf86OC97GBuO2tQeA0d9bRa58Aj7vs
Wj1NS6PvUNgCohETVdxAUvABptU6oAI0VP1E6KgR/Hb92R6Qs60zUtltREBSHCsX8TSSUVsVKZlK
445YTcJdKuFhhkQotAbtvvaUj6YxHGY/IlLVCY55MOMqbcvScOPEpK36kLaTFifC/ypx8Bipmw9t
q6xXUnpEjsnenbtrCVE2vRpLuvhvtUsW34lcxSC4JNxRbAekikd3IpZmy6dCZ44wKoxv7CSFBhfj
EVpyKdbU+No6lX5Vvm2/WOTixUReYCoonPnJ9HV6zxUAg2J03UdrU/Hyc5byZ+mI4pPRU0LPNdmW
AGflj04RIrwYwr3DWN2izXISrIpVfRTtMsY+dNsY81/TRqtZ93FWjvad01vdVUILhleGpZUeONEA
0lg+0Y4Vx1kGzR1LuH+/UDUewwRpQmr5Hs4Opzr3bjq/el3KEjsCviFcNj+lrP5nM0ndN1N3SRZl
oXRJO7B/OdWsvwPe7B8cQznPzTQnz7NaMRFZVv3c1irl9zFkABXU8Bw06fRDlVZ7nkw0Yhl2QlqJ
k59dAxqXsUeE3nFYZutrVQ/yZHc5S6nmUiGotTjY6B0IBUCRElVBDWRLpgXUUuQ76I7TexTbMogQ
9eIU5A75CMW6fq8XJ4+7KUyfPK8HEIpaOPZdf4RsTUjDqpf+NPRigKgDwiKkcbqX/thfbU7Fo6Kt
c3DAND8pJzG+C0mDtEPP8qbYVzwF6FUOfW1o5ks5OgP6JGcvN5FygsglZV06T0T4CHJvM6d6KCA1
77M8N39XZl6/9lM1PFhLkFELItn3osmsxNkZVuML0NDhOiq/pCGnNfEvZla0T5ld+s+hYkahNQJ5
YaOqTe0QEKmCTJE3oPToKCPvsU010sXgMidmZnlZvQ79ekLR5WFyAx3N6PqUpCLYCYgOx6IKIC4N
rhFZFZbMSE4UijNWzY/JQinHXoPbrUnSJQwl7wEh10D0ZNYwKyFRSsjWPSNcXc6iHY0DOCDj0Ga2
femktZyKkt5rUKEeMZiCsFppcmnHdOLfhv6+Tlz/o58dg0FWJ+9Ne4MjoMzG1Ga3xzlovL0tw25H
B6h/CJAw7GfdZp+TodTXbIL2yJAjPwBhWo5jbuQxLRf74iLV43ZUYpJfIO9WpcRaLB3yOCsdvMGI
yknYzd27EdrldSxAlwMmW56TCrQxvwOfW3Kd57gJm+YYmhshqbW8EwWkiMMkEEfd06JqxNoecFfL
fd072cFIrfrciQZEM7PGB18je3NLPV2yAvR6VpKrN3LfRCfpgz9olHVaPZUQqZyqg0aOiLi2DI4L
VzSJpJQMXUsDPXHM4jrqXvzExds/gDUBD+K7wHqDpjoGZiZ3bUFz3qgIqg4CdO9GQYZvvk6wQXKi
JWx/4hPXWiGIn91TXU2ETdo2xiyT7SON6/CLD0Lwc9EH4tFI/GnPgukf5zAvEdOPziUxmLVxeXMT
HXWC+ZjVAoqdPnSOHfzOHDO9s6RZHIzV6F/I32XE7xLAns/I9C1lwWSqVlCeK1OeSntwOtD+XKaV
EJJcTfNjYNA6NaZKPVjcOY4rAfFx6XvJbl1oYeeOXca19MnQMtfp4BoZlVNjywWTqa12ssZEoMC1
XNuwlNDB7WmL26Z4DRN7bzcIMcNJ9UUE3HC9SxsPQ9SakZZMM5ZwYrWltXo0FXNwBd5qLTsf7eje
D3M82RZXRuXUmC+qmzwu5ByWfX8Yc8wZXj0TiZmb0zGbq20BYXKkWe9ANpgu1g2Ls7TK033JcJ5I
YGRHtBxgSOXKZA3tzfJe6ml6MYwc/niF0HFFqnUeNXk+xjZmwWdGG7DnNjPYoXECieDGAKoWBHje
dFwLT4WRo4vhe9O3pKSayjmivrCJ71qmmeyIrs2elVe25zIIqMGSYOi/tAzQDva8tg9OScl1ILRc
+HvacrM4DAW9kOsiARbvTZmW0yGzvMA9LRaCnvuAXxIolm71xk+Ls7Y41JKpH/fIPOYri3rZ7Gxr
AwB4jsZsTezXJA8Mc61O4NRR2k1ahhqToc37yQ+cH+mqHAHo4v958QJp938vXtju8V/b/qvFbPt3
/yxfgj8sE4lrYDu+5flwHP4uX6w/PIetnbU5z+qmH7P//A/bxUlmMgj1XL47FjSoxv80mZl/4P72
LbDcTK89ein/l7pFiH/FowOHRrm5vTPPtpEyubzp/x6JIX3ZoRUgf6xUjTyF8/g+Od4DxQxKiXpJ
LgEXSQjW6lgtEMhzWZ/TRRcMQjLz1AthQ/5g/ubrp4J8VGji62OYjJBNjfZ7uTSQY63p11Il3IdT
GD9FVTAdS+ffqtkc8lQRLMbIg9MCf0qdk89JEn2qUaD2U5wZ6sHOv5q6ORRCkD+3wGo1e3/jkTqk
Ddi/exyYCA3TO2emje4+wQchea0d3qsOrtgydf5B55MN8SzKpo80s3FeBc6rVy9q10uwT3aaFftk
JRjPTNYTNcRxmXBjQavLEHRI4+RZwCDzAnXBatT1Ic/IkTSS8qEw3OKJ5RUByQp6SC6SzVwJZd6q
0g+jt0JwRqP9aUT/dmI9+ZbZuXwIG5U9+Ak10mixWvlLou/Zy8/wBJUZsRM/E37gyLgeUKn3uWHE
QwimHwQtnfVlgIQpt9kxHrnYtbNTQE5nJHU5XgU5SDocB/LU1VVzhz41oJnQOc/Yx9bXwPO3DEzM
CYH5Y1HNmbAM9asHNbgOCVyNCcVECIPZwFRx1DDD9t287+AsHeZm8CNAStW+8MRbnQTOXlj6k9XW
+hgOPV+o6fAR4SNAv5Dsc1fdBfO8PCHuXpnNZfrYLDTAN+SjuxrlPTebqCFO92AHhk3CSP/dzhA6
bH9bj9kDiu3wbpEvVVLeBYlDN7vF4GLyBfOqc+FqbGNO0pH2OsybyG6N8KT74pKEoj/ioTQiDJsX
XeIA94M0BRYiP1Tm5mwgOJjZ/I8Dnl1Y7n89vf3p7e/dXvt3T29/kDi5SaKkc397ZvwXd+ex4zqz
ZelXKdScF/QMDmoiUV5K7ydEHhd0Qe+fvj/qXNQxuPgbPe2JIGUqJSVFhtl7rW+5GI5VzzRQJ91C
C/7zPa6vV15/c707KwzQlXQffr3v9WPYicDuMXevldUoxE5/fNDrazqc1UB2IG3/88e7/u31LyAh
45bBgMNalP/51y+uD2UikTJc7/72+X4+U5tfHJfYAykpy/32xN/uXp94fZuZPG8EHqhATVWso6WB
fr1pDBN/wixQJgxMJgPmO4quoHf6pWvnoF0Ai0HMmTrTqU5/u9FgWp9xVfMz0PRrmdkLEoCfwU00
tla4o8z3fv2b6087QZqQJUwiSKR9dIbmlSm72FSmiXfeSqpmP/XnSGNbNRaod31OJUNX2jkkdu18
vWcRv7mZaXLSfx3bE4DW4+AP8wG2x7BB9r7K00KtdGPvsjo6s5+0ztpy4zuxeQZzI1n8Bri9X4kX
BXi9/MpsTSLqGxS3njadcs3hUFNdQZ492Mh7Xft8vQfGZjFtTA8LOLhh4x5SpUWAnjhnmWv9OtQ5
hr9+htp4Y3V6fRyXZ+Dn+Fr7EXwhSujA4txTqXL3FA30I2kvg9tbjvs8RoTGJohnzpG1yv1kC2ks
BNHngA3MhH6+Put6o0PO/fkQ2GOCCiN9g0NfMHhmn0NYYZxQSIxCf8qPs9ftTeE7p4bdbTPp1V7h
2G0NCdTIzr8S60WOaJWoba4bJRG46Uteti4B3IPaNoQIkU+rTBJdMaJgqRvPnuuN5wlA5M5XxZPK
EUEXy82IDBgRLSAd4tLGs1nfsUm1ToqR/jg40U10Fw+2SxxuSz2qL5zDiLg+mnJgk8tNPybWsUmR
zI9wLjNLC0RjVVTkecE+Zq2Jvhp1Vf5BIEd2Zh2vD0Cpa8wlW3CJ81mbjPmsh2RiNolKDzNxk9HM
j64/J8W9Wum2SLbXh/im9Z+/+FKRkueLgrLVYdBIl2VDzzi1YEFzf+hwt5bmLZC0/lC2yl3rot4a
MRjXvq+zM3rL7CxnLdnDbgBW/9gj+UQ2CMJvnEmoUMPeLqjNBI6fWpu8HDj5sXzsSst5uZ5YtQXb
xI0W27QIs0uF6wS3EFkT0K1rNgI8tLWm2SLTrxF/TupCW6IIBq/AiAiH0m1ocdD0uCd16q7u8IUU
HtnUBaaNVSqRjltJmR26dGrWowZLsyukces5xIMgsnmNwWTsrTC5NTGh782lxTte+3fR0jMcl64e
Oyf6viGpfrIe+u0MAm1TtRadvmR5zrC0Pq/3fv7w1+PrHyb4sP79zL+efn1o8vVsSda8vb61Z7be
ipxFwpKXl/71B7+99M+7iHWfm9CMtsWvT3J9v+vbz9dGJP7bci3dmED6Xx/it+fXeWOsTQj3a6kb
LSanihLt9UYs+I1fD+nd1YQz/PGz6287fLI726apK3aEDprrOiQXNqedbNGkJQoarVeYcMG5Xyih
fqH/XAW6qr64s/dB07u/dAmprGkfZ7tkfnNIZx05rodsxFzg2KQ5sRA0AwRiaFOMnhj41EPD4fIX
JoDL1s42GCVgpGTZdFCl8UqZ5uBSDInJJbVng4ZLZMi145UPvZvvo3x6aA1yQon04X/WolsNalGX
2kHqWHFQogSG7INKVLrYAKQy1iRIxIwSc3JQGTj+OGz3NBbxkRSBgeI7aRDRUynF30ABGc0LwFle
vkAX53rATR1pvg15ApMnwshKooyqlX7xzAp4ets8GTbg/fA16hcxn+u2e7egzjjYFfLsWdwkZHKg
TBjWkdI+VKl6gkfgIcpR7KsoNaFjG6ACgHAGgtScc0eggs5ASDfNZa9YGD1f+wFEabfK+8aHKtQ3
a1rK8dopwkNKX50lCtXSsMLPHkMtN5GFBWbF9tgi5YyFJJ1Zp5+opOvjxqgaxMIzYhDRtJjMYdAG
cTMQks4KLFzQWqnl0VMkTyPGfBKSH7xSqdS5RhqUQ1HEQRiyzxLhbDo5u05CBE+tb/HC3Fb6o2uQ
OA3u9jJpFvUS1bwBcIIQHtr9Jp5SMGtk0oSZqumqAUiMUZuttT59Kk1I9+MMl6id3Q/2fpKwzbrZ
DpyerMXcu8np1BkK6Uf+soipgzmj7qMVDQxqYjGR4Af+6H0ZPFpqeKWClHyLXelSovFpVADWGbDI
aywqRrnz9LTivy8/qAnhLr94YrgrqVNvQrAOB2My15SR9yBIy3WWgFAU7StBZd+jzt8DXKwCj+06
IGn34M/WniNmgUaU40o/GXOf4XeObtvY16EC+2waqFOy98D046ARKfT6OWq2kU/Ruy1+eFRdCZnt
9BNRA8OQfxZkb6K2K/a1Q577pNqzn7hnqsbRBd/Ljtols5s74g5BqOqTq95btX+y4h7fJYLHyrA+
xnma7l2K4XWU1pd44FwCdElxAIW803KCilIHvNA/KhQgPd0UnwluXczYZZ0Qsr5rL2MyEs9I6zaV
PTrrJAlXIrSyXQzky7J4oo7wEdmF0oKcQSdI5XhOBw/JGV7mCHdY4gu8Z/LZqLwXVEBcUqHc97Vu
7bvB3EedGx+9gppG7l0kzdLA19Hat9mmMIpbPCbjysGcnTtYQ4Rtb5VMuj3e171B0rgVssrObBFY
+r6HHPbiO+0zSL/P0UXcRmqqpGSDBTnrbio0RCutZVhx6PxTC4tk4LqZRtgkOg1d85/HxnpJoBEF
fZlhgqornJirFC0lGOK8XrMK2zm5BeQZpMWWAr99StJb14AjW0WRINwgn7HPYtQht4LNUcJlKd9C
YGeHoRnfBlohxF20NxHU1XM3lu+izW/hrOibNmthtg2tuXdHX/scozrb5sDGwzlZ+Bl87gSKMl4X
FW+UP1BSj/StI9MXzEXaxoywwZplpK0h8trbbpo2k5VoOz+r6QzpURnEQiJWDJvLssShJogAPct2
BBa2q6JtiFuFRVhIuZBzJ3zepXaBthKHDPuphm2wLUgxGeQD6EYB0bTflBmyE6KSxZo6jR64hlfg
ZiDBgZV8PnrpevwUMs/Rgwl/7zCGUMONWUj5mId0lvK5CecprP2D0H+YoRfuY0/Bl5Kovuy04n/v
klsDUD+bcA6taezyBl375MG71fg2EmeQa/Q036RzTtovwkI6YhNWE+Tx+MGOlTZPbxDEOjNWiQii
JUu7ENqJDzIsRBqXWP2l9hLIf+B4NdvlVZG0XpDTIUp1+0Prz4hu0uEBkck7ZGboUbYg9ncZ8a49
+LZK3gzEOpssBHXG+mmWVcr6246W+C7FwJ6tQ6IQN04t6Ftq9jfZHaEmhI8gobKVvFNuHp7CSYrV
JO0fESWMFXy0bg/WkE6Hiwx9RDnrv1tLdFoWsU3X7A9Tq5PjBCYd/B5Dc/Ve50xKdtv+KGMSfiBy
MAPavRlEy3Y0MslZ08Bpzln8VCNx2rB4uLP6gTK9rr6G+CSx86BCr/OOMA9IGPgLiPcQIESde+lr
Bwtcn01iKuDCLoAQQiLEVCP/bzCdGTldr8w7W0Ld6rF4oLR5kfqDHLqLDtKSkHsNvDZeyxNujXWh
2+/SzF6IBaJ+bSRoVqmOZ/LFmXvczC6e/z5/KNl5Vg5u6BzNSFCCqF3yghIg4uTIhVB7cqzHqmsx
Yvr7xICN4UdfzaQogs4eMOhX8Sn0qnytN34c9MW6gsYydO5d06Cb1ixIFYnwqIAa5fauFFACROU+
5kK/T3MuPy2KhiDNm28ZelSg3cSEjM5Xl8rvg619F6pHGCb9h7Fy4tXMbsgdnZ1VGfvS6d/AaZBh
BhLOlKz8lfzMO04vLa36lYokS+QZK06JiAbefgFRGX21CuYy/j5U9jvOqoVYxjCelGG6oR/vcKac
soK6ViZNvkTN2/sCMygTYx64PcMuDI/PVolxTXx6DCwmevdiIoqAyK+skcKWifchyinayOdSzd+i
uQRXYE/dtnPF24zge19EKKcwChcF32uE52pRnENJGz9aAIB0yCaicHAER+NDjHQGw9FXN5+DOgEE
W/Kq2n7S84+W5ILAaTXGxL44IleEfpzEsHkhW6vUputtT/NNH9ZEVqfFR06NJtfTh2mAxesQGhC3
5Pv1U72jW+FQiZPP9Oem9XXJZcKyX9k1E7QBioKQCPa+M5CFbYxq1qvkDj0XYDbnQh+LFn4FN8R3
kGm7qD99GW/9FG1wrtdrnwCNTd3Mr0VOk7x32QKNUHeytvRvJzHhEHesU+/BoKSBh0HcD1cL3Gk3
9qEfNHVIT3m8nYYfjtXW21HhgCF8z96KmV6tUtFrh6+Nsrb9mHf6yxTV1k5EbOGT7gLx3DpJ64jj
fzh8pOmidXdrDnMNF98WJ3NEJzSa2AYnu3rzPSZV5Xjftbb4Lk2GzdAlebGMYrrkTZFsImUW2yy8
KfBr3E6KUofmh2htbXafkYgPtjjYyI33QhL+EopkJmNqaM/1fdLMehDHiRFkopiRAtg3bYXm3qvE
hERjdk/U/p/3ll58lO5Gzpl10AZsTLY0Nngzx7VCh5r7wPAKSh3ozpZ0iKYNWV+He7rk8nawaNeU
/bpRtYvd1f5hKmAXYywdBrbFSpVDx/MTvTmzritS40vEoqlD874BXoG/qfIEyn9oXuAAxvnSSTzV
XP1HSKnUHfjXp2TcDZ33mobINlJT9UFHWswmtc4GIfRKOM6xmOtxk6shPhAneNE1+ZwX2I2ceXHS
IqUIPFe9a8702PZ0h92xAkLq1+8Uw90DUKqEFMjU/NpRmQkcc44PrWW+DFN1qoF3BkZtCdzMt5lh
G2Cdcmbd7uQnHZOiJhFplDc96sS1R/QpSJcCzVhZnU26IV2CbVWSaTONrsQRONHgIwJk1Vd3vRk9
6L6t0K2aTFdj+6TLs2vkKHobrEUo8TfKpMGkTM0hnqPTaYv5bF5GwTHxxxWl0tcmhAHQEjeO7QFH
q+PeeA2VQAxvt65CdjLTCE6lc4eS6eSo9mJEfBwWVReOE3K98NaMyM10W/E6obEIxqJ5Kf3hIS3t
l8rqWPG2fh/kWvqQGR2KmHKCrLUxMFKsoo+MpjwI+awP0qTakXJCp8/aTeNAGnoo9qUWXXRReae5
S9xghZghOTaCMCoT+XuTA3/H72yRvw0zwzlURp/cdF1+kzXY35bRoiwndnOYqvcNVf5oO/TmGwlL
yRq5QbQpLfNmzEnm7iN0nHaBx8PXzG/4rr0TmyDYRRT/S2iG/uwUa7UQQ3g5LypP9CYFAXclUEvH
f+mpXb+6UVseR0sgQ2T6obT+zcoeuyqFrCWl2KEPfojNMt5MtSc2OHbsoJTfVdkN50pirUIh2iUl
PDRPORuBcHpDAkm8ATeb8y3makuI6H5EpKi5ScyqaClhtQiFU7Vh1+OuU9bEtlqoVK4P2mMs9mFD
ccFl6AgrbBuwlnqWLrfSsy9pIvotZzK983F4MsmuqEUj1iHgGSKStCfPl03g6nTA0+ZQoHXBpcbq
qD0MC/Etmk4CV/oKSYJiajXPc+Z6pBsAApsafFAhFDCW+Qt5Rszejm3lwW7lj1Dvs31MGggjOQbL
/OrJZrlhz/6x6mZA9RBndz1zIb3TFJ6WT25EV7RPSdMgmI3Y9KjENE6qrwknAtBg64jDJJR4MqK2
1ZQ8Ga6FBbZqH0aPAHDZD8R+dy61OOAsKz5rT1JB0IRM75137Lsm33rxxCI4FzgkOKEMq9xjeKpW
0ncAssS22kxDyRRYJkRDkK9FLhIWLmbLKoOEQzzndwzSMeEd8j1O9gKNEJOdjU+lcz5IUWD8ANlm
pCE0Qs/7nGSZrUUGgWvwBtzM041PvXktmwRqNzIcjH0+AAXiUkLLXU3zsO9H96kOcy0wOkLKSwxk
W4ehH6XOu4R3fwpz8SJD7C2+l1Ot8WFuWR2bZz1HQdWVcM+b6L7EvcL6jeaRTg94rj4sStZG81Jn
V3NwU1yQ2098RW/pFLGbrbUvNUUKQx+tc4M7bcOOxCvlVqjKe9AWTSvV92ObjyVlwCmkDGF/92f5
MgH5ClREtCLXECGS1kKSbdQSwfUyVzcyaeH9R3lxR45XtZ1Zm2/y+iXHtst8QiHHQ3Tc2uS4ZTrz
xwiqhXAXEVQz9KJ+UE+WDLvN2LIsNfX8tbGoAc/EbM/p/I2t4OyYUIpoGpVTdh/xjVHjTpjn76yB
JXSrU4MYUfJ3vntvV8kPUk1ue9U/Aen34KbQ8jDaciZiDCe3L/uN9dmQuk12GdZSl24/HBK3XttT
/JSxMzsYtv/QzbjcvXEXC/NS62Gyo/9XspJnrxqDj8ZPRnPyharoQhhrH9rlIqUeGSCD1/Af28eh
lfEJjVj6Ze4Jj5gGm5yBAThCYYX+NibEABYZqrjIRng174F3dhBZvQkzJ2emT0t1p3vDdkjsl8HF
7DQ5DbuyaP4xI1zbtBoSigrQevU1lP3OioZH0aMTk+M3Z+7GXURMaS0qEpwQxMAW99eRhQu+Cf0f
JAuPW7xyH7OVGXumTcjDWTOt6bLcclq0GGiQaWMtIDJREdfQLLOjmDTURr6/8qsvWbOw18snAEAE
CYTomrsSv1qT3uu6/TRk0JiMplHU7L3XykxpQqJ3WClj4wEtWcfzF8Mmxnes6lNU+4QJOGwVZY3d
P9TzTWa7yRkyMal2IzudobgtOUW4rn3CBgfyMEsre6stq9xEpWERBIFU3DBxXVBj0aC1+f5edSXQ
CaJVpTcdrBorRaEjSLC/ocB5qrPuFveuA+Rq/MxFma+MSVQbFxpc0jYXypMBKYPZXlOPffMlIagE
O4T1QTzOphzpveJwIutVb/SDO35jjZk8ei7dRqfriRwrDshCqAKWPpvyYdNHCQgwh01bjFpGUgVb
tRlWR7qi3+ceX6RrOzcmFlzQDw2Vl/yOpEJ/FREkGURAplYGI3YpekGAYmHsnYR/P9Otb6lEbQPb
91ub0gJHvBsGnrMAw7qQxhXLy5XH4ImfsMMRyIAWaC2+TFfmQT0Xaotw8KK7U31A5UELdRC7Usgd
F9DKSKAqIHmJD8RCwgoi1DPNiAZJqul5apsQZadBBG8tDnhACQXo4WEomx5UIapd1PGJC2d2VoCY
8Ddqlybp6arU6tZOmjOmXhT3aPB3HqXjI/JgTkfrtQDcjjnIof+AECtm+eoQrmh3hDK02nCnxYa3
54qhatCm6EET5syhrjfd0C4Odm1bJdAIbSwxu8Lw79pMf3dhXq4NUj97oJVny33OYn/CBb5sjxIB
AFPvAsanndLzT3ZWl1k/mLMmbofKB2lDzJ0/ah8tPolLT6VgNwkUs1bWXDTioGDUJdVmctx+W0S6
sXLymx5kJjj4lTMcUCHi/7T8tddDDux9+2vsdiqIikcruxu6iQwhZE+bMoSiVWqeB6jbDtcV/sa1
RpVB0x4wZCBwYh+KaolFoAooAlE31+8E1dJdrvk5J9TAoj6zLrHtPhEpsYM01+3qKauDsp+9dRWT
akACPDvosxtS7uw7pwis0rjPxXRyEpQ0oPL6Q5yNF1NUYEBsSo9OXKzxDlKN7lmij2Cq4vx+Ts1P
elNAQg7oz0b0cxDQjTSmCj0QOxfrX+rIlw+MzT+8KKSI4tPoTxKzx79spZvaOMToxu9iRTIYEUbk
i5Lt2sljE2rqYMxpvTet/o7OPxbpBGV0khjIvEKXQk5GobqvUq7F3L/oY/8aQXzYzG3KAU47sPLt
CEOyjV5YiViByUltAsKJqiw+zA0l1Un7gA23DRu7f/MmdwcvcbiLG/JVbRcp4aSDYEIJFkOJ8GBq
i2g+DpqkjNDLbscsvmijxk9Ufh80JPatHvWcHw16BzuTa9c8OxaQD4nfp1v6RFeS9tUV5qiBxuOv
x9d79eJ1/fWz658IqWG9uP7N9fH13l/PgWVL6IYT61wKvAI+e0gsakZCpwnz8beX+fmu//ElRQbh
FcSSGfx80vV9mA1pQv96859/uSDd22JIWKVBcYrCcN+nAmfkX5/v5+vkrXHWQfdvf3vZuu5O7Jni
3d+vfH3884nX/6QRzmdEFsfm+tLR1V33612uz74+73rgrg8jlUdrLye48frw1xHVgejuYsx7ca09
h71DscGnVhkn5QcZugRc6i6QZkSOFO/6aNVnGjuXnhkTigU7yZRJ18T0pHo2xayZ72+IM9cDMZr+
IbGSnavbRiBbKmEkuz1njHAJUlHbkF/Z8pMOVyRYfVngbxJ3YphXeAB92vdEjWthhwNnQn7s5vkz
rJb9ZKFncRAP9yiUiSZxZtSkTgf4TF9aJhPB08CZgLvKM3EVp75Kvi4tjHrSlrVCeSmt+TNtMKx1
lXOGjLTz0ZJgzcZStdVy7cZSxD9ks8H8hPwuaPo2wZrgrwYV3ukWA2qCpQpTQMxZDx9CzKUHDZ4F
oH/rSobIHETCXGCFTPwjcbxqE1vg+GJ319GLX+U4DcZ47teuiz66VOZpaNWXuebwFrS4rNKDuwVj
xLea5zY3awDCtGs8TtqVlY0HJra9VgrAhBFpku70aVHLmwbtDZ2OtpbmeEaas7ao2a56PKOAwGq8
as2wiSJrS2zAO7Icdg7tFtGhROCVbO2xCTfxUNMyt8sXlbnfisEag76avg2eatkg2gzcVtHjEWYO
NDrC0fv5LZLmU5GxvC0ZyYIeIGhQvALCRK01Y4c2FuEvzEgtdvbDYmvIjcTHIkoDPYnnEt2R2FXw
ywKiZsMwNoJ6ojJgW0TXdy2jaZ+x3ejw0R3aAagevJu3aoCX4tnp0xCyrnCvoBn9Hfc3nGHl0Y4i
Ti2QHewrJjUCmZXYAvNaGbE7EENgBgDKHitKnNUIddj06Moj7bxhGCP3EfGC02raOlGLl7vyj+Qc
3pdLKD0SuGIzNu7LYBXkCucuWcpZtW0n7PBMCLNfg1Xtitt29l+whhxJ3v5UY3w3T3Qt7ah710dS
OBwjgy7XgkC5ap7c0mtWv6kP735ajv4r79RdEedt8z//bS6Cvd+cSPRxgdhblo3xiaUSur4/BX1R
iLoz7ihOTRNNF9Vr/tFL6SzERnaX6ag7Yjt8cojR2WgKCojWRuFWSKrCqgNdpFkH9PU7eigk9UrZ
nQyl+fc2xNox8tRtyolQeM0jQ4H8v3zwq0Xq7w+Owdiktergd/T/+uAzjHl3okZ7oBGcHjTXQa5B
OW81EsgMS6WlNJgIevpZdOtAqz5OFhiffz54iy/t74NH/cO1jEUKKVjl/Xnw4ipO3DFS8QGxxnRL
XtIhNZII8mtvrP3Z0/aYcQU5dY+ChPsLnsmjC7EwL9//+XNYf9nJli8RqShWSsPU0e26f6H/02Ka
7Dr1JFElIXYboh4PHeE5jc4gODTJWw8baFdk7pOBz/JCDBVSa4otfWkfyrDRLr3fVmcW9KuawMeL
RDDDfIWbMzJAWduSYRpFqHEJPXkKbYe8vQFxttaYqNbph9dkxgU5XN9NgbMKLm2/HwmmAuLuna83
8XKvzea3f/63/8O5u/jnbINkZKHDIli+nt9cdJ3eiqjtI3lwDVOtBxJKN4mfThtDetuSnJvIngke
gwxpw93eO2Z5UGNOfz+bWbaP5xwE017pgw2iVfUHkg0IHpR4Nuoy7HdEqpr7zoSMCLB4e/3k/79a
Mg2LqIvfvpvgs/38r+9ggNrp5lN9/5//3n8On/EfguZ//8m/Bc2GY/9L6MQwmBbDzK/MDMPV/2Xa
rk1NVtiL6M34X1GzaeLTNPh+Hd2zbReN2P+Kmg3xL5Y2DgZKS/dQ7PvG/4uo2bDsP65imz6foLrK
OOhiM7RtsVxdv51G4HuzOUEy8qiXibbP8BDuYfLjAs6NC9He2mtGp3JV0gow2s5+FrMerUx6+8iT
S38HjuIFUyKl+xCkAW5FxPYgSo+troI2rTRgtcg9XWmABPDZxI2tQZhlS72vA/GXV458GHAPna20
eYpLsuXaeO/ZrUZeRwTgO8yA7rlw/n00M54ZUn40JK2hHra1HNAsGqP7IXx2HBnXCRVGdhFYRhD6
tXpJQOrg7a08JHsQHgE2vZrlqFu0QUEtCYRed19JqPaz3ppbEjZYOzNoXgABbubGfa5ymPF+A7R8
3NsuCJtZa52ThOQ4dlSFMEfufcmUlKOdGsmkMWwWx5xLNXKLUFJjhaAdgh9iTz3Yt00/fG1qAsSm
0t7VCYFrxIZ3iELcL9jQXkVu1zeD9O5NHAi3fVvTcJiKzVCl6n4CpHMQjUfdIKG9ULSx80AFPbAr
r31tRPiDjM4ekJGvtqNFVYlqXwlDgz2KMkgKSzEzEcy10Y0m348JNgZ8+jeOLS9qDPsDC7PAyFyb
lNTxRwFo4HbotDct1u8a3EAPyhlZ96aNfMxjnCIUtNjpoJjpa2nQMgQ+k+T6DzTmwymO9K/MPFip
PNoZ4ZiAgtXbdl/N8xNoFUmZMcp3ZeFVd0qm8fq3a+4/zOWLdfm36eh6IjP2e1wcOlG48G/+PJHV
DG1fCxuaphThUz3s9o5FNhZxgdMmhCZ2cIwStCBQApUlH7oDsLWkgiYozB2dyGxuex/EiVYYHgDI
YskjNu69fHRwCvXWXbWigyCfjAK62DwJefTK/j5O9X43R8m0waSyNY0lxrgzbjKDPJmSJpqPJRg1
37hEKXo7QQUE07wXB5ZWzmfSYcjug32OzJB8iGapm5GgmlEEdtvsq1emn5Bpmtclf4rp9KXPOueB
whMLyeHDVFQOezI+N7502ZdYxW1iTA+NjZDY6jBseXIwKTihOM8tHZheq/zHfz7g5uIj//OI27q3
DEJCUFyzHfuvibcUrpChXuaPXoUjNppa79hG04bwBYs0A8T/ofOay0jeZueRjc8poZCHC/uj1TUt
SGNaEtVkSXiVNZsNIh/p1eR7y1D1GcICe3bzEhtxsk2ECahsuZEVu2Zj8S005WAck5HgPXw7aw1f
2J2RUAKLGrpy4xeZ2+kxK/vXBov2PsniO7RrFOZiD+6zUC/1Ai+mzv0MusygmV3lZw0dDoRj75jB
YYHHNd45IoR8MJrocfP4SFt6WKf50K+Bd1M5BBox0DAkcpSU+W7WoBmfm3JugwnfygalGhsgUb7H
eiPuAIoeiU5Se322vmF3Og+1SS4wg9tkNfFO4SmjfJgULxM8Kxufl0NzbNPawCDYRKw6MZbbKGHL
ZCWIK2xZ+ERGqzX5aSTSRCz7MhXZZJYZSFbcm0wnpN2YHD+wWmeH0uKgYgg5fQF9uOxRUif+m+d0
X4s5PsPIDs+l/ayaIn50qD+nLXa8rGHzL610FxXRQwtfcU3RylzTdfVRI2OwUH6HkY2WR0v4Ua43
ON8y7aaPFsNrMjun0jWeacjfIn2otnqTjvQXcU5lTTxAehA0s+MG7iirZM7m6aTP5MKZLMSDsgSU
lqX2TScDr56GkxZR4WzZj65n4KmnCiaHVQIAIsU1EIPsDraGt4wMFrKW9XFbeZo45lYarwgxI+8V
o/ijEN2+7LvpOE3y0vdocLnQv8EkBikGzGjVmUhvQpF+zaOm2SuA18cYTlnb6ghFrbVgX2+asPYr
p8blqpcn/Pu4QmdIUMOUbyfD2IYVDoqqmdPbcbq3ImXfhR0xZBhBd2PsUO6YIJu5vlderjce9e2S
uKrjxH+2kjn01Vw57F+d9mJn4bTIOz8sM5ZbvavTrVEueVNmuu9yhcbfaXZaSJk8H8xxn+jU/PpE
pmBqaayawGjsmbb0NCPLoNMOnprZ0RTlHfSor5AYh/0/DwP2X8tvMg8se1msGC67EY/t1J/j7hJf
WxsYLB8yiFSbMTFGsCscjjcibcK7fESroNuo2QrhYDKBAqpFp6JBOlo6bCxJL04eVAH+ytHQNxOT
O8UYlbu0fNFD3aESQexAbff+jYZGhRMFnDvtsRvwItoK6ejJ4FI/hAXyMFGWLaGwDUVbiDFB4fTl
KaPw8WTozm2WChRJUXGc+yha52aY46UQK8H1+djKJRVRzySMVLSrdhMe//kYGdafk5PDQSIbzdBx
oVq+ZbJu//MgmbIP6ZV42kOSLVISrIjQqjDc+l6C1cOhj+bb9X1aiSMNahFQGPShMaNi89ibFgtU
L/Un3D5UuGeEUJ7K+xdZ0+MzWAIdiNv6NmPTfIxJ/yOgu+vGc+OgSnGqo8g1SpA1CQKK43PUWrRY
0PRvKlG+gV1PaYNBXh0crnYNShvqkQnQz5KQ5Xo7+PLsv8ngIR2HIWuJpSFttGlo1JiGtqH08B3/
dXeKZCfQdBko9tg9nEBjuuvaJIKbqmsVjdW2qGHeQB7i9ccYJKZu4pJe+2b4ZVSWZB9ig9DHXtsV
I8J4JDR65pmXisiRzaD1iIctZzqXvP1ScjA3E4PPmbqyvyaDDax8h44cKyyqKM1bCtctnFnQm/SC
NWpKk/7Sq+iDpPEvyCH8nYkOG0aKhONZr0qQzpvOmTBokBAQkWG0zf0KnRmclLUf5wO4KYBYJaII
qp/ayfUp3ske5CK67AHwb2tfhtwqaVMpHf0jza+JhOATbgZ6tmMyoMXKEgZJwhNqvlEzHvY41bBA
jy67xwK0PRTDFAZQ+g3ShrurpodY8yMSx8lcoHbWPJi4cs/QA55oQoc4EyjRCUi+pTp3sycRzHCz
H/vuxz+fte5yUv5WZFiubDYYHpJbqiTs8HFW/r41GCqj0eRchw90LP3A76V/Ct3SP80tUAHdNl/K
Wu01bR4feucrjuDpAgzY0BDJW/FcfdJs3uFzSDeanrFTMMcGNlJhblGRj2c1UE7X5gdtapLj2Lra
Drv2vYa7/F3k2CeA2EQPpfJyyMhUdW1YRjFF8I0jEBuUDiGkvqh7ksXVeKmQUIHKreftDKD4bMrO
X0GlDnd8jC9uPEBXIxWDghQg38a69ON9HiJyHZewt/9D3XksR45sW/Zfeo7b0MLsvTcIrRjUKicw
JpkJ7QAcGl/fC2BVRRY777WuYZvRwoDQREC4n7P32jZiOOo6pnpn+QRW1rQZa0RQT17oQ6oftV1n
jFRKzcA+WdicOHKw1/Uo4AkT2DoWSb4RsU7/ecNrnvp/b3kqGlTqdJ1URRyvX7Z8RubSaHbWHWNE
rphxol9H2i06qeYgQ7QMnKJebEyKS7vtm4PajD3TFYKdy1Yjr7rlMFY8S2yTCrqrb/XdcvBhKthm
GQC3LGi8J0Sq1bF2pPg6XqkeIkvDz4jhE8Leu0XUHpI6unLK+DlvVBMmxynM2pPqFCiLi1Dbd7o7
1YqbTW1nHuZG5/sQZtaOI35E4oGcuyeXrDBU+pJVdGoJ4tUKtGxSjXE6MmJc6S5pDpobD+fU5AAG
Cq4elajaKOrADMfLzUNZC/eUqVS/Kx+u2CAA9bvJOYYkS9KNhe8/em6VRp7Qc22GJgmvHNsIVs0Q
mg+qBnvfSFCOZRWeUAYSHCQH8iIwJ0QZ8ysdCUmIimOr9xsTRvyyrDRl6RXUzOrSerE7drmOuc4a
CRw5V25oLkzorrsus7VVLGztmO91De534NnKDmR5daOZXbTGCSLpeKbZVUcODwFRCOQJLMmbtLmL
RnWj1D6qw7q0z2h+capHajj5414ao+KQqPqlkcPX6fv6zU2oQgLxmzSnkx7IWAFPdW781vhoCX2Z
5DqwC9KVmIQ5WiPxqkxnVzMUNy4H3ylXiXsqlOu009xrWSpy44b4/Ux9NYq0Opu0DEtVsQ8oZ5dT
6PKB3lJuEdGhx44yIW730FaCJ4OYIEhz0XAbEfEkbZJLELY8Z7WrPXa9tweAXa1Ej1dBNRXgh3pU
rduWFKRaccURRetNXTxmehYTcc0sR6/DjW4h2RMVRxXI2UhvjSMiJBz2bXNEp+AtYWv8gE2NWCW3
SbqLpIoiNUsejOgQRmTvlm6Qbwri0Eg7YdUNqq2Txe9GnuV7IEnvgkOKaa9O99EFbu8mbHYz1ela
9Gjuu/reMAa0IwMiMYc8S8jQgXrFxnUX//koZuzz9SimPMd0VEPeNxdsvsxIXaFlTZW05Z1l89P0
UCKIt0MgVFFROXPCBWDCaQ1MvHntJMq9HgIA1+EHrdOuL7eDX4ZLLba5WjK76w1LHo3YbNaRf0Mx
+tbUY/GA2tfW6/FW1eMQgegwNfBD/dFzq4lXahsLt1UF8pHioY5da6tiKgTPyLDMkMCqorTq9qE/
8EvQRrp2E/+jdds7NTW8B9Tum5yf+dwmfrzQtVhufAooS64H7hoFdLHUW7cH+4nCnuoMpric9jyA
0GTlKFg4fK0gPCTE54EFnFwwSKbg8d2jMrru2S/zYMpOzxaFXQo+OMBq0BhHZYh8pk7eSHM7aF7J
yNvHcTI+2BqI8jQgtapEj7oUxW0ratLhoYc9wqgqdwRUJatU6eOHzL+3venZ6qhc9b6b7j2zwogX
gVIufc5uqhPcEiyjXmEhRAasGqfYt2FZuJLKh2U8VzZZY+Gg46stGee3AG5WwaBO2A3nHeCwuAsa
1aZ5FQVHh9CURZHvhGd0R226VAexSb9/AAJTtESHWAwH7nByLWtqCNvKI/k4shjoRqLZGwkTul4D
baUAJN6QwbklSZQGi5ORYljmUxAVWklETvUk2SXLo1bEueoT6hqd8hS15AYKv1Dpv1O7dmA2rRsu
qDkQwqPQH7BWlEcrJ/nK98mW9HPidRqb7AMDCyqhoOQjQw7a+KCCoAzYgFvDkjRxt2iSXToRbsMg
foZNkhEfpBqrtMHEKALMbXnqMYet/FNL3/GW7UC8dvJOU167z+062Vq5AQmWQLVrG9eak9MJrLsy
e9fMawag/hs2qGHl1xyRhDmme2QkBgVFDAcmmXqRGx1yQigeU836TsFGuyqntbr0jl4w3pVlahxS
ipkPKZqMdaDhKLGjp6xS9OtKrYwbUODOcjJrbdxKBTCuZi4/oZfcuVi2FknO9NtMfvqy+26Xrn0b
P+nYQsloggve7+rYyG8j5SPCpbaspXSPIG7wCTgC3WhruSsNitijOQI5o4qI05BAL4A6zLu4DDwp
FXkyYc21MgkMe+ULdWWEXH/7KhsW+pgh8Br0Yln3It4DY3ssgrzZNqogm159wBrFDAkMzKvbZiTl
XdU0LU5jYNGPy+sPzYjd45DpcuPUQ030Q7QJtDA6q5Spb7ug3ltKa28CUxGcXovhKfHZ7ZhLhWE9
vpQ9QMc6acUqo2G9HDiLn7JUJDtTvBYgF5ElOM5OxysNDzS/cfp8wi316U1hyvumdgMyfUuSDywv
vRobXAOeT3myjXqmcEo1HIImfhYRykyXKReJqx4MOEEAvAhoelu6Fr5kmlOip2qdm9gqqDnID+oU
+hnzgbfqJ765SEL8qE5qT6jUallHGm7g2n0g/8Qy7hit7BUxaifXDB9jn+Yj+TppXMsd6cZw5Cor
mxBMzBqZGyyQ7/i7THErZEqzt11r7zBVZKqVE3NQkSMkwmhcZEjne6RTuO1FuqcZUmPUMPwD/k/J
hooCVGDEdYDq0jnrdED9y+4eXm2KcmXot0Y7HLIsxc09DQkH661OCwIFU/9+9LFGDEAX0MwM+pl4
x9QbtkUTv8+MGnVyk+s0w0eldfETEyENOB7D7OCflK4czx0IdmIr0Ya3psncV9Xc3agZr45wdmjb
XiHL6qSGDvS1NQYJSR0j0Y2c7owq8dtIsXgNvhs+qdvd0UPw2GjeDQcLmfZq053Toq+oNRk/0zIY
10mvDc/mIK4DidTGLErOaWYi7xJJFrD3pHmVeHGpna9qchvoajbVDiWS83ml/EcNoYc84++/pte8
58UgoyCs/+e//rZ2Fb3LvMp/1v/xWdsf+dSWqb4+6W/vXP3P/HDwI5+6OX9bWc+dndvmhxzufoAj
+PwWfzzz//XBP/pDD0NBf+iNXBSBLRUT53v9d2ynMzV2/vf8f/7xCX/rLF3lon4TX1Cf82v+bC2p
5r/4EW3HVJkrGKrJFK37UdX//b8Uctf/hQBFo68ElojBKJ/0BzLH9CZkDmVyHeCRZdL4/qu7ZJr/
MlD+YebQyVK3aU79k+7SVAb6MgaybDpfBn8GMzOXRvvfZzLFmCe6T6TDtT1MIcGUbxDPi52g6rDI
FHU/itzZxKlxzBo3Xqdt9M2t3JoMN1tDJhniKgyPnCTx+Y1BvGrET3dKrShq61V36zuzkDGKN04Z
nJ+JXEatAr4bci1ezsrKb7POIohQDzjzo599SIb6+zhi3XTiEZsAmmRAPK9h0jNoFFsbCg11okG9
nUwWZHIvEoUSUepT27BsIkZSs0f8ZRqLjkwKI7mhsfGkWNmzMSjRNv8J6x4Wu9xKd4oha8h5DGUy
bkt6A8vAT7cBLwM5gQKaQKsXrvcN9oThozcZVLP1ljSu6Su1GKQZsSwGjzNr+9aPanKb1fm68SQx
aKOMgX44RxKUTTIkfGqqzYCGuEMdF3nRR9m4R9Gmk9lIBSS50vRK3aou/e+eMCRCbdeZWSHZT/Me
viJWIiuxD2pIiyH0GIvSq1xZDB6R5DfNCTdAEViEUytUg4Iic1dNl6x15ICrWB9uQqyQCG6vS6qS
epFYq9qcNLaGd69EEYR8qd7ULQ2IRhH1ckxC+oDFPXkIcs38bVzoZvoCOBLsoJ6+aQ0BzwQyBvin
LABEBVHSvutujLh6hdtGatto5GssTAfdy7tTUYYbmqrwiEmLo2KbbyIbsXrAFmBegCSqd75paXtn
0xTaYKRUoXUDhoFFTqbfOHLKdYfrsgvlMXLTn3ECfrXP4PWQYhXWngkLhfdAJPjkFBM11YHHEqb6
W5Bb/c7ARkAGQ7tPk1CsgKj42KrL6Yftz4pRMsUcSb6NJrSHmAJle1fb4iDdcKRcZaP3XcMhTHak
802MNbUfwKyLdqjxKZ/RGZJvZRRvWU1wtILslyjS+FxqcsriHW3aeydDtw9KgEjOkzETYjjpy1T/
SbGk2IdZ86JGpBXJnmAGdCPrPofkZ0gUYTXVrtreVfl7MvWkYqFD9QhzsTWnwpqqOsjWQv0WMxok
R4ndMQyf/NBLjyYzY67HcK0Rv+BvzTSEgxpW/H4R99EdFxOVSeG6NN+tcitClLGqvHaUTjBAKZhN
Yw7DykFK2coivWuRwAcIJRXbgQghz4ALWlBezyIsENITaC5N540r80fNCWypjkzKJVHqU4BCNfQR
9kiMEaK/MlTBe8cdVsCyaXBycX0mQUQs24oRzhQWttEsfCReUeyUMqcnw1RdUJfQiETQ4peSgOu9
g6jtRnYgWBtRwxcvg7UJ4kZGCMP9MJfrEbTgqkl3/GrMVOhgbtVSVjSYSaEmrzNHLze4xoYz8NJ3
rA+2uFikSPqOSXdTw/WSzAxBDDotIEV44sLc9+yzMoD8YUMtUXP9mETdG0DhTV41/c5qongx2sjX
oTfT9okyPJZt3u1jPXwpvPDM8JMWhItmHYgLgTFJoeKBhdnlYn6kaBKCAMjXqKVpHJii3xYe2e8N
SFtPoSiTpy8BANFlJ3pji3D7mkEIfNt1I6th3yOhTU0y9UBsbnRTeXON7C5JwzdLRNciM6xrxZkU
fz4GdCDst3EDq/IxitZpqg0rLSZaqSdokxSaLd69fKPaEXAO9HY1yvCdNAdMX/1KafaNlcrrMNaT
Qz2lgYimbUhPJJMsRT/YyUNEbtoh9cLqQCIC/qhAPV7ump9RMazXiaWbX/P52PTCX9YpvGDYHhED
xK5CLWsKd5mXyH27GRX7w0jg14eGtp1R/NqUlcd8vDjMq/MNIyCKjdifa9qt47J0qn47VN61ZlL1
QfsOGh5YDq25LriuxmpvTyWl1u9gbISwiThRr+wQAibzDuXMMJzWBdLwiAwDsrozgYpIR4M7L843
FZOW5ci/hOjWyg7zjei07ABOD5DQX/fBPdVWAnrRUulHuPBcRjuyMYiO40wYj/LOiHICIAlIC/Tx
IadMR6iGex4tVD9VlO4Gs7lWFchf802B8IPclXDfMHnZCqklh9I6sl8lh9Cyb+wgeK797JZczhqE
Lhx/8kPd2vX2BtmwKVKhINvJRF/X2vTLWVq5kXVw39s5EtP5voqmGR3Vodt39WOGbJV+xMpNqmEX
ZLgcdUGESe++1SQwMPsqj3BVf6LnstaKS2hl7FTX2I0h4lTQbpIp+EN1zgR84PsyFJFTcMQY4+jv
XjtRI+AeBHYwrtBmW/T/PHmYb7wJIQOTli88L2o1p0cZ5HRpjcHZKUS+l7WNTLL3uIAnGXoOM+eM
e1FJz4JgsM/Jwbx1rP7eVLP2kOWHENrSAjwBXFxNPYHvbvccnN9U5ombrLb3EfPejYrThXaNvsy6
CrGvGaTsJwnMsXkPMACGL2uTFsec4DJ/0uXmy31UtiUhLLh1MgSw6jqatkhWxQD3Cmxe81aSUVFg
Aix/XIJQ5qVxCnb4ch9XRmaUpB5AT2oITeJmrAeah5FEuTrmyrCkZEwcoSRVEiR4DyfP6xbt9GtE
EypovjEAP6+RKr2IhObNtDuMCodvYGKUKVX9pz5Qsh+CBouNv+3cIQq/h2n4rvShO1B4Zffup93b
jfzscFnNmLBmu/mR3unluJ4fyjBQwz5tEdfgE8V0/fmM+TGpmBuzrcJ4WRGUcnmnVlB/BrPRL+Z3
Q2Dwxyd+vs3nR0zfYF765WPm9SZrHt2uZD/96ynz0vw2n1/n8lGX58z35UQCmYOCwyWLnW9fHvy3
q/MDX97z86t+ftz8+Ocd8zb75d/4ZXF+FpGztLP6PgGsIZX8l431y5vMi7/9T355u18e/2Vxfunl
5suXdjITL5XbbMyUgTnMvvAIsZruLz1L2uWqtoUZxiR+esAHfIBiaVrMgoh4v3xanNet7JGDhEM+
tO6dCh1xMBL36aII4aL+20V0GCHE2HjidFN81DyUFkY/5Xg6lKgIpkwdMkGnl87r840G5hHUExkk
WqvJXZG69aqoetyp5VF00z8BJhYgnK6uVC6ja7NtqS6nGEbsKZhmmDNqTC5EBC8X105WHsKYHTqf
zuHutMvNq32ksude1uc7lWnPn5e+vCTv0nrX1gyLyNo7zDdySuuZl/Qk7ldmzDgAdHx2mN+EGjhh
6/Ni61PZJTiGj8/me+fFX+7tXONFWAxI7GpAiUAABAWc8tXWRk7GITksTayk+7otSO6IXU9Z94n+
CIDtLdBpjGBSJ2Ztuqmnm5jB8ITkidf6kH4Xgw6mCp+iOvbHxCzIT/Sa3cw200Dw162HtayocSeh
k5u2jVF/ZB3GnPkNmZgCd5zelbY8CFJnb0fdx9h5N2VGmsn8f/iJfe9PSZ9iPiHM982bgXOvs+d1
l++nT1fMlqhlStR/bkUai4zPE4yGB3LerJVvZYDgpmwhRkovLY38dTESRfv5FHP6gSXev6LXrLUq
UxrCeFK5GKH9xaTl7AffuOuhTzAk6Fc1IDWCFvrdzHEjCACba6RNVCVHJzl3+rG8pD5LCCaIEPkK
8/eiCN3va/16NETN6M24/XziXz/tvCqa5j02hmjR5zmOjZzi+HL+lGYy6bSTH0ipQv61eT2Zs6e0
bFfkyZAai6pT1xpwF/ycteiuGrSnuznw153GPl2EIIV94WcRZshypu0//xLV/NZ/rc4PRK7xI50g
XYMnV1aIOxkxovEH8M1t/RLKS76e7JLzLzPv1oHaAglieuHn5ucuOz823wzTT35Znf/Xzx162n9/
tzo/eX7K/OjltV/eqhZtz9jjaj7k5n1t/jLzajZH0FzW56XPO8cIEJAaOOnn7xUojY14y4IjxaE6
fyxzTY7kebGfD7XPxfn4nr8NI78/D8Bk/qDLVw4K4dIcMU+K1zyYE+hvZu6Fiq+M6/kwoWySj6Tm
md9yKYqtF7YJXdgQ0Pf89M9F8hqyA9IloKcMn6YTw7ynzkuXm8t9A3xE5Er6utAiogf/PCfN/9N8
U7cal/x5kVhXxqfz4ue3L8YeK8FVnwM+almu8mHcAITKGBynFRBj87s7fxFTHnRXV/fzxobiy2E8
fdRl21/uc+guAyaC0H958vyRl9XLa+ely894eeDyfl9eG4nHJiGWfN4W84mzcUIpdvP6fOSxxZP6
OK9/fvmxwD8RKZ2K0uvPX/qyb3njW6AoZCbNG14n54JDid8gbKD2L+cd8feL81t8nqr6fKh2bpGu
oOfAWpxu5nPJvDovzfddVuf77GkU/I+eNz+58987EEr7+fPn70ewFrvt5Zjx3Wk3/tyZ53s9XdBJ
urxgXvp81rz4df2Xd/3lWV8/4OurFE1GyxpLxqiCJ5i24XwZmZfm1/7uvstT5kf1eRQ4L15u5t/j
sjovza/7t+9aaC5b4PKS+YlfPup393151y+fFEwn/F5dy4YotfmYrakkGG1JmOpfkM15aSRDaMS/
8SfP8/Lw5b7xM+Jvek5Z/8UA/eRrzm9+eernyy/kTaJG2wWCNU7J0x5tjwKT6OVA+WX9c3E+rn65
d16fnz8fZ3+8Ekd8T+Bqk4waJT0Gx+U7knwUguZNCsufyVMN/QKDQF1SfPO6x6QXcAirRn3kdNJP
UcrOLXVhaC+0lB5x2+3NEt7XqNnDqzDFzi4N5VHXfA8OTV6udL+9h0sTISTr0aDGSbjHStjTIL0T
PdhIzZj6KFVanMaBYrwT1MAzzexETjLlRuoktHRJ56W5ViLsoFoHAAM1xnSO+/oPf55ORrABzTSp
GhGquLOzdr68zhfWyw2u4z+vtr9ccufF3z39y33zpXu+7/MTfve6z0/oEu9kV1uaukz9piHdPKyc
j93LujeNI8mRZoY03zmvd9PB9Xnnbx//8nLbqhGP2w5OhXo6qc0vz1xHxNfzM1timDZ6X97ODwzz
Ifj7RTIXgKCm+bsWSXsJWYwMuqEDpFAjFgDetIy78N0Rp0Yp+KFz8kpNB4rLS5Kl5iaq5I6CnXPo
VCOFl24ROFmbT1UR3WjSPrm9dzYEucAuXtuJjq5XmUWIn3VHfvN7oeNBjDg9ryOG/jsUMMR2jw7U
HeR86CfHatUQH4jBW0G/VZGfBWGOqO14QoxSZ0RF2BzlNzsILUJKGRkS2lTzETdBqgY7H77WGnOG
XEQj+c5dSAYFSoqd56Oc1qzkqHGd3XGJn+ylgD9yx1opiv9kN81rEPYYTtMMRzR5gz11Nqp8BF8I
CuGL0p0q8P4gUYWCAXP6nhagPyCrDqhS2AZtUjXLN36Ck8KnaDEULCGbICi3GwGyVPECXRjhImb+
oWjetQk8kKlyvbUL5Wem9MM6A5+yLsB/Ran1hOdjwBrKFBxLxg28iLdwaIOdMxJ7LgS51v5zY5e3
bhZDgILmm9ps1TYF5vjd8ER9boZ6hIkD5Sa2No707XWaiY/BLaZmdLHAY9NvmCQ36yERN2WuetfM
+94dUJ0HFVYydFJg9lN0ISoAk0SFsFg6E+ZWFJvSpLw22vEGmW4G+y2tqNyka6ZtVM6rcFHmwt6l
0iTAlbZ31quAqIlPiFWaCES1ZSim4UriThati7AwoGyhgUc3Jkq5Ioz7Li/dozWUJh5hwBRl9eiN
KKwcJ/DWpuvdx309YCGpotvYal5CfKAJwawPuQfXZnS1B+KOAS3As1xwgoqPjeZfiVGKDclZFLQN
5HZhRLqdRPktWs1CqG9u0SK9QUUDHQjaAJywCV0RN/PJ0UjDshXx2rhnMcBCQbtcLWhJUCjXnMds
0N6YfTKrNFNtIyrchb70+Xd7is6CMlOD/j3T2u92l5JwZuYHbOb2qTSAV2EhwSyA0s2YznrUm0hl
XKZo/eohFSfZBNvQ1BrMwiirjT3dRWWtFNErUe/9JqHAWjZyB0CjJh4itelVeJp8HY3qI/Osap1q
9oPp0+apxIdTaOH3wVC/x0VP/lObxAdh4bOyc23FLqed64FaOf2WpSm7ozdG7n0HRN3pOHf6ZrHJ
u+CEOavadRbXlZwOW6PnwXZofgROJG7wMH24WreLKrdYxxLep6jt84D7Wre7e71Rv4+20K84UyRU
EJoOjI/5mvSwzKBiybUsy5cJjbsmnpggGWhWbRXvrSmsNWnCN9JeCpzj6cHL03gtffMl3+g5Wc+J
XX2zO1oJ8fASdM6wGGv9ZHf6N8VtvHWuoFsgo0qt7obiHSdbeBurSCiLQvSboJIUm2CeouuQJ4eM
JxKKu1fdsdlJqBEPEfoCT3HeNQK1Nq2SQWqdqBa2IddOriFeVJ0H4JvoJisdZ6nfp0vEBEuv4oyh
q+yzMQSQduolpkVG/k7hfWSU2rK+22KCHU9pKG5x5Rwpx/Zrx9knNnNNLX320ChSqHYFCo5Bkcq9
G/AZHhkYOnVPYVlb00hudTe1FzI6c/mzrURi7nb2Ab/jeijvoQLr78iDijZ/7khDXZkuuNcu9ZdV
yoZUtPTYxUSASD4O4dSTbrXPXgctJYX8CpyAH0U0NxmSja7nRGoomKLMIgt3rlnb2KM4atFhGHxp
C/pZrh5KH6Ax7aPUWZNQ/WQy3kEv5HTwZ/WjK0E8mrF/q/vROpd+vHGbuloRCXSU6VQkVxU2Qq5d
uU20w1rXn81e8bG1I9qJUMIss4CwbRoAw4nxzKJs5U8zN+1diXSlJolq9OEGtKggmcFDhTFHsUcY
BDGha0jGMpkR2jqaPLrxiICgwED7GjqCj+3NUHbdlV/UkwJRGhsiLmm/FnIXERCJYH0KEoyIg4Jc
Qz+bwi7ZivAcRsekKdub9cr1XvHLgaSStIICNfipBPU7qGm0ZMZt2xnOHrwAqHKpb3ozSZYh0djC
CoMrY9QfLbXA+DUkyRG06MEY3lAVKudUH9ldwvSqUxQgZ1nc7mnKwc1p7WUP7RxK5ZZCAWm1WQuS
jGTHRS2roxtgPSSDIH3m/Ij+PZvI7eyoAqluY3CywgpQkMqV3FGNX0GlirYqW2yVGGhgjCT8Fmv5
OXYh3cJUwGQp0RdRy7/SlfZmrOOjJzm9Nb79nRnztiop1nrRFU1xfWmhMFvQ1qMR6gdXuo18qimR
D6rAqwwJMgGrOd0qu7+1Igs8UwoozszHnSGEdzxoBb3gnsPxqCroydi6AWV61EuEdhvRs1p17jp9
8326+srYpJuelLsFrFrc4U+tahfLVrnFixQddMu+7Qf0e9kyIe15Q/EIZaU+nLyOQ7x0vXUFDYN4
r+Yb3W0OUJ83ys0MoypkACvTHuGf1bfw1FBY5zpqvm7fpGwh9H4biVPsqKkIMxV/LYtT11feXRAF
3V6ihI6yca3bIDoc+BpdBk3W9zpMP5P9dmOlMAli8ImDDVS77gyw4iVp1QRhLruU8ThIkrXQwevA
CuvXECM49Y3RfUOQ42LIbEbTpUIPUwDg0BQiHHUFBnlVlo++duOMBPd02GOdb4Y3omgyWkpbOvFr
wNHWqt1PhR/LoheFM8KKhmm3VaamZXO0Wh2UXHI0lZehS5xtYHQc9akil21UvY5Iw0ppjA89dkBs
YGwGkXQLdhIdgoWyBb+MING1XgeUGn1WHDslJZWCFIWF0WeA/truya3CneaIcl/Hsl/aROJwkdvD
11Xo7IfN3rMHWCwog8l1cYBR3YQNemnGTYUXrAytGO9iIjiQpYaKucA5A8HY788+ZjUc9NZax0i/
kHBC0KMuWiv8KMR46g3Hxz7Kxd1AnhbucycY+YFIR8zUVWHco5JwF1VkKau+5oKa2hOGBHV0WYwH
rkp0gpuSQzAivgTQfIv6YhVYYLatdo+0VCOI1V15XvgzG5JXlCa4FalLnKSo73ToDRug+NauD9zv
IVpoK5tYvEFM5qHj1iQR9AyTNOs+dJ4z5j+0o10Y3ym4VK2ITpl15SjfnCAst1HD3GFQjko3dqdu
6lUNir1Box4ugpqhGGdT0lDDu6itjk4+OnsSmOjahzU8fE7KpU6M+qA5dH0xQhJckKTZjW4YRMd2
zZM7uD9liV27yGCaeVjb2nC4apEBJDBdlrZbD1tw1V04Il+AIriPlBtPtyEgTkpRV5d7CCNgPIHT
gb63YVp5wGYsizkDMQSWf+j5qXZAYs2N8iLQc29rrAJHPaKZjs6Tq6F5H3F2cNw9Z/THbHRXNmWq
oypvkh5cUJp17yP0V1/AKouQAEUx8qHMvKrTMF6NRbuLldbblEBI7AZlL4rHYd/5/lmtSBkJyj38
1HQdTQ2uqOlQ65aSmCEFUmekRuvMmM5AnPyMqrtp+v7gMQ5iVJVuiX8l1dsP2O+9jkF4om6VHuWh
UasYsjPzNhtXiF5ohIY73HGvYpgiGwN5rjE9rPpQIuMPtI0sBIklRXGumUDDhBDnJMK+UE9Tk460
jcH9liERXVVgGJeFDRYN9vVjaJergRFA7xd3sUPGlIZVoCVQvTFIHiALPl6lwF5w+a8D2pKrmOyq
odQ+nDFIkavHTBYcP4UoYWTLNIu3TBteSjzoiwbNAUDFCpI0+XwuUOqFNpY7T0hywVASeORC8v0P
+tg8dogWDiK+aVRjGqEDSXJF9gaB5uREFIDgJsN2HFBZNJrVAh7OUScH+7RhL+zQt5+9NLvvG/fd
cq3uJXe951KmclEZ6UcUK2htGw21jVPseoP9KzXPMrH0p1Q6zxXKHhqk2roO7PQwCvDjAheVUlfd
BmJQTSxhsNNEDE3RzO7J0bBWWZqR7YDYKY6URxEPESQRYPf5kK1ViFbM1cZnO5TlWu1TaCP8lrYV
s+fk1SqQWJP9vgk30CBQruAndxGmIfCEjB6uWsU4dwbs0NIgD6IY2hYePVBeaOCdnmrbwPGGnT3G
iybFESFtiO8EfDKc7XHwBLD4scTGCgFOtzrXm43idPRhUi65CZovzVqolDcRq2iLcSREKbf8hstZ
7S/6snIXAWz4BRHaybqjUJxOuFvZDXCGippDH4jcUFN8Tt1TopZEmTS19ZwxXYoDWvk5qrSlJSXc
eCRsY1siglHrDOgUqlBJW6yXSGXtuGpXWYB6jHHwdR1PxjcmH5zJ0qQ6WM5gbcIshcKbDYTvjl26
GMPRXtgEJ65at9pm8JfSLBt2WMJuM9vJiaHq9xzUgE18fL9x7VwLP4PA04NbtG0VeKhsb2NM/Hhk
zFUIOGKjStRp8DPiFbNzDjj2QGKDOPsHwtIOoWeEG39In9TY4DTPRQuePVkEDqFPFbGSB5nf9V31
5EZ3oVk/kTQL0TVI8iWo91bE9p5fQwaVvfABqHsBP57pjqBsewRWTckBTa6EkYOQckPvKSwgXNH3
viVdwt6iKBNbx8QToMXJCsMOGsFR066BtyCn8xnMaEQErrpgPTjhz5RtuSQrztsWUfIj6uzv9O+3
01fcx3bzzaLKtfDt9FH2HdWwod5ZdUAoVJwRfiHkqmtedL8CS+udIm8TAEJYJSX0ip8lSPQDVlT+
A8e905mCLIhdKYhnzRgdwbW2Rn5SSLkb5hUkm1Xhuckd/Bg9vEUKw2jwCBss9eZx1Bt03YEO79sh
Q2SUZxV7Kh2BHK+5Jap1QrT5xpPGPUHs9GBth3iYeqpBDNdNSchMRdr8KiqhYQlDC9ZOE5Njh4N0
Fsz+I23x/0+SYN2d8i7/vST4/OO7fKuSv2uCP1/0hybYs/5l4HuAxwDVRUXey/v9qQme5MKWAy/J
cTWHtDeEv39qgg00wYaO7t7wbGS6xi+aYPWfaIA17FVfNMDQbVAiA8J0VPgnfLW/a4BTo8HW54ft
SbRm3Q/hsvTl1Sxu8qeK5bx0ufnn9wVTYdubi6H/+W046PAx4LuQBPkaGSFv0+fncwt5fmVrkhPd
wmceCpLC/fQWAE1+TIFUU+7ptmSTQZLs5EPYPeVuru/F2Dnr1qDg6mraK+W1Pe9VLGIrbQ5CyOfs
YIIvi4uyXphvDULYNXOf3opsgnGadquGsOcN8kI7r3jwXUR+DQEikowBQgse6yYkzqJsbqzCBU6V
EzfcyXw4+KK9SuP2iUn8PiXx/Mqb9Dm1F1uHogOXaUhlE/oKYoWcfi/Yz4U6BBOd/Ymw1beuw1lg
+r2/augE45pwDpbaqctEV14zm3EvaabangSbxdAYHxpz8qzjOsXnMNnTkw3zZ0IsgvyKiEDOi7nJ
tdF1EJURarmpMTki1aXOA9p3GWsw26uNE7vNMk449dWFeNLjYFfZ1gRuaH92Zmiugu7/cHcey40r
WRp+lY7eowPeLHpDEvSkvFTSBiFVSfDe4+nnQ7K6WVcz0xGznQ0CjiBMIpHnnN9kD7EcYTTVOu3K
Y0i5BrsZ2HwDqSA/+zwo17L3se6pq1zr7e2QdYjhbiErFoYEwrbPzmCeIdMjzY7JCt4x4y8v6J01
BECSC5GerCfDP1qG/ez4qbPMGRu5XfWYmeYvGIAyet9ycxpDpJz7PLmtgjLYoPY3wWJxK8156SLl
YTJzAwhIsamt9G4q7FeQzWjvYT1PARNDkartqGpUJJklzKaGWDrZETm1ktI4igA/u7AcXVh98L8U
/Y3wAm0gNHxIqj7LiOQhwS6bWF5VDfp9fEoDK0d2EQywRaYlU85eJR8Z5DMm0ad0ERcOAIQSF2Z/
jm8BWTnvHV5WblYEKp+3HGAe9geK/DOHi7mKjHfJwsgpkVPMdkwYj1VcHu0uSVc6LySqqugiEY/y
9PLipkgdc5XZkUSTDko3NPWbacjMfWq08N1IhmPVCp0O2GzX27nrm/kzEP4CsbCiXLdd16+LRNqZ
qeYS2rl6iXKHOhn3wwh1zEdmUU0g0wI65hUYqn1RVqBdLdweRhzylm3ulcvUhG0nq8E59fGsVBJp
q5g4z3Cq2BCV1kdSpR8ID69yHS5Sp1v3UZN8yvJcuTZ2bUbQYxpjsZf094wgdmERk7mdiNaNXT1O
v8hOea7W3OmdhqYJg/0hTuw7hRhU9ZO3OIhdWRk+pqR7Rbmg2kIdzxdFk73bxQi0rNEXkqY92QXZ
8LbnWUlqabhRc5Ccj0EpHub+FS0A3eGh4dXeZSen7OGWtebS9hCklHpd3mAWXBwaL/wy4/Se7tGd
HB+Z79bPUZXEY8w0ieADNV+gqdVqj2pWPFaYtm0lrLhF4foysRAWTPWXMB1bRqvqbVSZd3EjOYwn
gnJp1Ah3Ka2N7p66iTwpvLXiboMyJOUyE2o2bIBlhRnokPNOWNEQrxDAM0DkniJEM5oUqAlvly7h
bEusYij3Et6HWpvi+KDoh1JytSl8MSaKFlODbVlU9gmwmOSQAMhfhXufEcIaqiLj0qgfj6DiN1wL
OhWdftLS4QxEnqahltu21Jd+M9yWiU+ew0e/w0q1cGnFT6NUFNDvCm0FK+DkW/YHKqL9sSIQtuNo
K3sY7kamfZ+D4l/7iUreoLRco0X/xtBw/hnsBQUCApvYHl3J8HjFiMXuyCBkN15pLGUgXjKi/VDp
X3UHSGdBkONLI9CPlBx8M0K/1MHapzZmLfY8RJs+C3juJoO5TT3g4a7q+lvhDcu6PVWjS0CorQo9
LlYF3GyQ78YtyuutQto5rBQkrHuivjo20rNWhfeK2S5LAORL0vsGA2Lpo9Vt7HuwWl+qOlI6iQd5
TO0QEC1sOFzeyusgKyY4iSyaGTpv6cSB0miicQUKo0PJf0EqVp0CZIPIoS7HyFvPr9YwYQUBa3J0
4+gX1ic7z9D31aRCLzYRE2lz6bPsux90SKxFN9tplWMe5L+KvL/hY3CsqMAsYDzEK6yk73DebFzI
iU40kmPov0IVHF6WVp+BGcAz9Ho+lc3X6I3t7Cn6GDV1sSX1scoVf0IvoPmiuoLnlm2D7bL0Y2gU
wNAUN7aoJzdS2K7MOXiKAVCR9bO/piYl5gLQiyCXv6sbgnQo6alUonEEdZ6Oy7iRoRyfNQqdEOOD
/ERV46Mf1PtqHI8UL9pd0I3ZsfPWDQPahaMmz4h2KPss1rpNkzl0teF4y7j5qZTRPvUih3eHbKEx
AcwfvXSCt4IHTu+dGgxKqUHwIoMnjA1sJpvBcr300wmzmhG2xNhBVeAt6Acn5l3O7OG16Qn3vUp7
90pvqbcc27faL5D5FgwYbMcQHAEuHt6N6bOt+grs11tLn8qlhR6NG4/ml5EM1hqlDjLuarfycF9b
NoZ1zyEB8cd0er2MGY6c0TpVH2u7Ujp2bXCQC/xjyzRwtnqMWjBpR3YmSCtLTDaa+75glJEj3NQV
1PLTxEnQ4PYoQraIuYZ5R3nPqVeFonyWneM6OqnX3ix+4CwdIjeUfTmIfIInKzcNQzow68SMToNv
Xg25t067/kCJY4n/eLnQq65idFHZZJdICteUBeyS6MakYwMEjlBKLq3DuEJ0PHQJhhyUG7pbxpE1
UQfsYieDp6XRHbuoR20be3j3Gg+ZP4R+1p3Wf/p7ScktLPhiZ5VP0qsaReFmqK32wFjBRPVeL/jY
Ow4Xo8FdGPR8iU3Eh0KAs6vsZutJZnyU5BRRIvtmbNR+OeHgu0LmCvsGSVm1mFGvdFSMRj9ttqQg
N2ODYkTNwyI3TaHH1ouVPJIFTTRw/ty/CLxk+dm2dBjIdxG1h5SA6cswIiANcC4NjYZSwqABxB5t
GivNT01QLBQFKcHWlGlA8IsWnZZ+WsgXUZho6Yu2ch/+yniS5aQCyx7Tfmchk0blxWkW9uyO3lvU
GWzDJx0rqbxGs05OietlP/FlLXwLeXQkrxL+F9tmDJnHGm0uDD1AlGfJivwHCa9BvpNqrQDOFzTr
ypxlG6PgPoOccDSkYuapMGDQzfZEG2AMkuxK+GluSWJ9UWTdL6uOf02R/FFX1oOH8t6y0AeGzG37
VgaT7Y6tbeyrKGsWI9931zDGJwqO0dacVVwqT3t0sLmFBj2SQkTg3ut+6aA9IB7NJgdTjYI2k2rE
/NVR8UoN80OmtT/VxoflZ5GBczRR7H5MU7u4M6Jl6Bk7u1Qw6sqozvqOjVRMiM2zwod88otupdlk
NybNb481xhRmJKPDVlvVClqVhHbUtAxIPd4YmYy3omVGdAJ42lcTY3q8h7tHCfZbXlVneDJkkTQ9
38oJwssZ3zXZy2Ff42/ReE2IqSo1hwlmPtmeQNmbUtot5ULh5c3LlqICIxvNDABQApmhUw6Lo4wl
xhqwxSc27uWhnrkRYg5N1hvNkJWdKg0MG61+1vztwWkEhkYFqn+RxlRCvHA86sAhzoHFi22EzXaM
RlSe+GxCiUmyTSR3yDeN0XlIY21noeqJd6yDI8mcRVPxF1hKvncalXZYRV2BcJcRLZA28LZ8KI5V
beH/7Y3htvamuzHqvO0QI2zSy9Z+sBptEQ/lBMoXSbAOrRcHqfOdF5Xyc2prtxF1NFjHKDGqfkCm
3XJHhUTxKGuHthiiU+nZp5SOpFXyY51P8u1A6lhTxuDYauYrTDR/Ievow8dD/ojimn1Ii/LBcAoE
vCBIq+l9LdtofaKB55ZTWq5JNHpYmkB1C1UTh2PZs9a9PUX71pQeZHymlh6RxTrrkD5JZOWlUV0c
4fRF1aX9uVez/Cbrj75HPXiyGZzmWck4YZ5M+EtdJt/W2XHyM/QZcZCJ7vaF3fFZhP1AhkWq4n4v
1sqFtaJQ1m/ncvHeHLwexStMZkT5+LJM+S2EVjTHDyqcoy4d0e3J/K9IpoKyRNy73otJnvpjstA6
9eCX2nvYaC2iRjqkKuGV7Dj4oaEkARnmstyU7z7EtwvqW4klvHURLkUSGdnjKrAEBPj3JNTKlYQp
wbbVh6A70JEbGIHES2tIoUQJhGKqexHErRnF2KWYXLVK/SIArAKVdp30M3RNLI4SVTUd6/C29mSS
a/hAC3CjOIaYyHTsBCDW5rrq8gdVibVjF1BgmYHO4mjeXOBdiNnrSgfvkFyVx80VxMxYCzCuwOhV
CEnsfOX4B/r3D7CrQIOVc2J9DKQbgQwl8CAz2tSDuRnIH8Q1FAKn9VJulzQRogIXXyrQZIj4ZeKN
0kdmDcQS1IcZ+xfMPCQxkea7ZB5joAIqVsuMGD2KEsLl2pk9sMXckGqT4oYStC3IUgKSrjkhA7MZ
nF7IBvVffbB+tPTgrpbIxd6csdt5QWpuO+IQ5iNrsuW7AP0AzN8+zhIesFhGhrzcMz6hPIoj4uDn
1b6Z2VliTq9i9FIt6I4zk6ueJ2IuqRrdbdThtZt39dB6adJgHyra78Yn5hDt4Lo7sv3o1YDBEK3N
Z6yjuOLCeUjV3nEK6t4W3hyhiq93Mze11jGGAlGlZBNgv7Hx46Dci4mBEsW+QI9g3yPG18t+thGr
psnKV5DXiYGzJ2BGMQ1/poDhXprv8TMr9mIxgxfuDlr7CxnlZu2Mzd1/Q01eUZZjAEkW8VzIfDPS
3RG0LwF6F8tiIhYnCSt41HocMGspYTggeCDyU4uQIElp0XAkQgY38FIwQyaU02q+AnFB4lqGe1Tj
YdhpEV4NmJtQ9FJnVhbdRIF6ZwYFvTX3ZTnVe0uy6j1M1KQCF4G+rKfeG3qv4L8w4rEV5U1DHMAk
5kVBRC5SZqEKbDrmCe/077nRxBsOFvu/lsVmWaykONW72CW+X39nyrEMYGk+RNOqafXj29GmWkt3
tfw5FAPXVuq0u8usXjqg0ZSWscm8MuoCD3mNkH7+umcHcQcaHxMxJ3bsBr7DZG+QCZRpEmrUuoVh
gp2bl9AvgL83zzla9aNsm9njgaUqJtXmyj7qLqA8jFUhZbi15hToNIazl18Y89y3RZwLN45JrwID
DXr99fCaVqNGqxeQJuZ7K26rY3P7xaKY9POG6+K3XQAAGtsuo0cXHFLSTDTDXPFkV/IrE1piMIfZ
enqTB3SeAxAX8mc+DnrCrdcSoHkxW44o3loR0hvDbT5SF7YFev7KFL1QBknjlqupnHmo+Z0knqYw
JvljVvBF7YpIOgy6DaxHOkk+4UxzJ9O3MV5kpOfLvWZ2NnZA8gufvt8UWHH6YjGc9xBzYhIUJbX7
Fqzl3B9JhUmXT5dFG/73steP8sZupc3lcmZGgpjL6D+HTg23pImrlWrI7eXaxUajxrYKy6OM2sdI
hIe+TTD3L7xAQbUVs4OEjwQ57QZlWjrfVIW5Fc1zYnHwKyLQFNL3vknwdlG63ZXPqPHVp2+aqY29
Ip3VYPG9Ec5t0vTbci/apEH+ba30+u0f7VvMogdvLuIeV2mxWGhBvEkU5fDHfqJly41yVgxJW//R
+MU+1/8oFfDIWYpAlliH6gHvE87UoYuT8+8TFD+pzVkHYZjRuLbcT6tIoI2j+euHZBSUsnnu26LY
AOfXWv7/LqRosoZS7X8qpHTvv/5aRrn85F/SKgq1Eg1pFVNBitHE6fRaRlHRa/xX3USlbmJrJt7l
fEyAFiDyVudtE/zz75rBJsNkra2rqm0o5v+pjmLMYi5/0eM0FcuyTBX1WHKIKmWcv9ZRgkYfuqwq
tFMAqDPqKsMl4kMVG8Q6qdU2WUJcIeuO+E8RUG2YEN6KA+NYzZi6Sa2ePHSugbOA7jQlDzcctXIx
yy4k5DMaaH/LpoIYnatAkSVleFeCjjJCX7stgg/LXp8WkwzPp8MwMGkV1OEG66lKvdF1IgZyjpLd
enVubBSbLtqvTx0ZXjU3rNVUFSNu52FEXXja11pgb6sIFb52KMnk6Y+25iuzHEGDXpPsL2VkotxI
7XZyI8lguIx8TRRSPzd+9UgdE3NJOX/R8OLVsuHs2F4NegbSpdb1wxLnOXRe9PIG5r23GNEPgMIP
5phSreuB+liGvaUcPFXfJzKuMZKdIvKEsbajIpsC2DklVZncSTogtVkFKlPll3au3yjTwTGSbe75
xStiTWRbxtNUBMGq70pU8NGItQPkyUNKw+4gT3dx/4pTOFq1ilkThZCC6yflHvfHfiF+ATsCgQ6T
LD46muGKT4CDWgC4A6um/oMwbLKsIszQvPjWmMICmEtauxrdUrhRUvxE8xKB6br4aluFirWMqixJ
NlAo2Rr2oIc75C+TuHqJN8AyCTTzAHvAOwMDQ7dyGmvjpqd4jwbojV4Cx6REDo/U6b+sun8djLTc
ArZz/Si0SL30K/CKCFVGIdFBlJAaQj1yN3n62gAngEwfluvWDL9CaY5MlKqDvkC6OEc2eEE1PqvR
i2nsbt+1QEdCy59r5DL17omKdCcpt0XVxydtrCLXrpyTmYwAtK1YQ+zPAWze7b1bP5LCUxJ34Fq4
N/kUSY/UNooEzTsMBYs1QCTeA3tE/QXkUrGy1ATlslI+4DTUHK0HdLP9rV/nlBnaL6PqvFOp5B8Z
MekGhbhuDdbLRF0+IDAr5BdfR+bOt3ud2+MdJtnJd0VPQQV/tkXXddpZq+tln/poMRIc5fhhvsTY
VoQg9MMK7D9f90ViOdoBA68U/W99WimzA6Ue+k+OCWbKKTWaLe4UKy+V+RwN6P7XagoNduhOCDov
oGE6myBUActJ6KbDg0m2IJt3Zk9h3qsr+5az3tompQS/TwwXzH4MwCJ7yUOcDu0cxEKtPWpJ0L6W
bfaQ+NkTtZFulXeJsXVCRHjh5A5d7x8qYJs7HMGJh0PPXo5KPz2bYcgY16+kd0kLT0pf92B8nBrG
IH2I7eE5K0m7WNfkczVDoLxJIjcZpi/qnMRKVVBnBTWnhWVFxiZBjO9sp/Yx0NV0O3dXGcUdgKM+
yZNXZBFOjWy3nyU0m6Mle8eJ4c6avC8sS2DRh1rmHoxqkK9kLMdPoQTUBu7oKwJ3HqFuOFBPg9KD
+GC592yyDuZo6qtJGpIbz8H0wrRCbxcWenICF94DVwLD4ldAVFCQ7lyjxpYu6HLADGag4hycYYnY
AbKUFUPZVJ3jraK0x5LZ854b5Hge2zRfQhswl4xj9GWcmvY+lxnp+DiLcJ3NqHEnVEoHYQfMNo/S
I+KB5mWSRNEpM7xdbem8bjxyPE2wDkUN/cbRhk9G3MZD7If6TEFBaGnsDm02MJrE9rmUzTdSh/AH
fBSyC8ZBke5VWGciUaVkaU3Uw0SbJ5gfgKm5Lou5jCFeQoWWbMFlO8p0BHLzsth+XbzsKVZalcOR
xKY/ZsWmgTLCuh6UW3EIsYtY/+2ILSOQvQZh3H5XbYaLrTJzqydBLZ9HjpdZKWc2mJfFnNhJTK6/
iS1aBMxt9kFKGIzZddP1N9d14tdiA1wS3MNahIVGK0EAU6z8n89AEucldrj8nTjKH7OXn4l/ucyC
bD7wuhO3/vvk/zj09cTE5ssWsfKP5W/XKTYPlYdfmlVVy+txr/vVVfcwGuiyfv+rywVeL/36EzH3
fXex8o+r+9/P7PLLPw4vbgElOpg/1zMsKEygAZpQdlYl7rQ4vpjoZlkTBc0P74+TEJvESjFXOPhw
JUaFhsrw6oMdvvzgstegM+gGrUnRGUWWuMkm/sQzTlGOLXXu45ppByTBQRHdpZQB9tZIIiAqZoY+
Zlc0F7H2uqkhVNiYnrT/tl4sGvOPxRGuWy9Hqf2KY/1xROqri6ggShlK0rPw6qM5Ng1x/KBSNs9K
JaIKl+UxBEsaoLO6+mNl5sWYbeQvl13EBvE7LxiV9SD3N14cOvQDkkkGIXUQnEBbm64fG+DEdg5l
TLxGHEvUMs9Vc9ytoSK91JskWqnpHvr4OXQ8RIvm9128ooXoCgr1rDaqyhuZHypn4nMV88wYA2d4
DDnLuu4+rfqTnhyDiWx8S6QCkg5gIkSI5sk4h6RiYlKt/h8Xr/uJn/E0igViLtilWe12GIrDUNfW
Tsf+GMTFRxY41bqqalIizkQKXNf6Vy81H3KqPKAVqK8Uc+pLiGyIdJxYLIdmqcNJ2sK20BjiIAdC
6kR2ULTGUqFeAsLE9d73+72Y1POcncfkYNMUkps+s4vGtmPnpNvL85xYLJpJ2XR4KUuDGRzEBGKZ
AxGfr3kOO576X4WwNVQXnIPmRypSj2ICcW6h9p61FYTOYQ7NxKQNpa9CMXoX0WREKBxPCzfmYN5W
fR0eRtgayxEZCXIloJUTDwuuAVkBA6KJrmNwj3OiAR3KRJComxhsNlpUrUpV0faWVWtIwUkVAJ0I
vvqc7osqrOBkKN8LsytfUVQ5VYxI+JzxqKLhHhYcAncwQFRXi9ENN8vGo3JgejsEL4xxUpC/oDxB
dd/SAXhYMKNBj9CTC0q6mOtNStVUtS5qHoMKTyZB7sjNiFv2qd+qfLGk33OYoTLIyg0g4Fq3F8+A
ll02W6Jtyo0IhwES5v5b86RHUnxXJvcilSfPGTGAseT3vETbymXdb65U+dgyyJ6IlLJguSdTxtCA
YZ7I1amznoJBGSHdknpFeiPU/OWVrC2o3GLij7MAkZbq517KFHSQdNBPQovDGMloLmV1pNhMPVIo
KFwboJj7tm5s2mQVDDAC7Lk3dKw8Ysy4rhkFzrl5spki0/fHsmkFoUt8FiJ+Nncu3xj+IuMtLtkp
YAilU+9d0t7i8kSDS4W8h8i2i4Zme0jkWPLuykQXc9eJuAlNTF1w1n75Ruy+kKGvqhBoooGuaeoS
9x1aj2hCYu46uSpL8DVhuBrpW2POBYmEtV/S64vJdXFM5Nfex6olG9GGDHtjwl2Hnusyq1HsW3S4
1UGPIx0j8tWRaNXz5Nsihcg1ziEeBHMS0yJXfZ2Ms/6UWPSxmd7QLPZ2rw3w/Xr1s5FHuEuaR75+
ngQBgusD8tgz8cXb6nq28WsK9GGsuyLtK+7ftZLwTQ6lSbJ9rVbKjKkwNy1qmfCVaEYT/N6RiuyB
lK4KSgsztKiHPbHwDaXejHzzxAXpvNJGrsBYkzus5GqCwAWg2mSlQvfjzaqGvYqsVQR7tZPVG9uz
dBAhlrkPR0zrp5E6bxzIyWHQoqMfRo993yDVWRcJwD8dhPycJWqFk/KsupLZKjImMyH88hZI8qrL
OgrXE6p+aFz5hxZBs8ofYS7Nmh2gTOL1ECSPAm4kHryYuzYGi2T2Xn/IhizDiQuU4TDHRnryPii5
tneqzDhY80QiGJTKJl6K1GwjvmpOH+LRBXzOcUj2lfYWN4R1F7TPbeFIa79K/BVy3/CKuln9XFUM
rB6SAb+1Pjo0etZurLq4K2NoRfpkSbznibRA7ha1x7JtV5UMDFuiFgcmI4fOPOGfFMjhVinqnRYh
odZmIK1AfnGZOl2cDquMXPm8rHi5AUGFT61D2Wgu63RLXbFLLEcYNsvzWHuYv6oWzBc3aaVnjQoC
ZsPnJNU716qdWztCK9Guqsfe3GiEvcvL0fWc1Uns2SvxPxTmtWUpH9PMWvlWVS7SAUhOg96TibNx
WsvI1M1f97pHnzBQZpgEzteFIssT2AvWia1TFMC2rJvHoKWvmSb/yfMSbx01fn6o9Y9Jl8a9WvvK
IY0WsC1I2kO32odlRwGlhtaSZh4gmiZCmHcCtT3fAIoKNXAR9Qi95qYiL+DKE+Ai6QtZqPwQlN0P
pfZH1+5xF8FnDpwl/KEBOSykr3jp50kmST4ZbvlTr3kX7Qpdw1p+oIIablGi/nf9QsyJzLrnKM3e
1Fsw9t2NZQ+RGwVBu8zoUMCcJ6BMxQ68vZBZccarMB+JAJd1srfqGnzhQa/0l2sLis4CQ9Hbi9Lk
O1LPky6lONSRZEHJnm5mnF7ysXr2pWYi2J6U5WQp3B4zfoa7STEj9jISzuF4irAhWWEwvbQbvg7i
7qTjyJBID1WoY1LuoOuHIAPB5n9XZRArheoCOukH5I6DjdhZnV+uq/CCmBO7mVdFB7EsDhCHGcwi
Us3f9xO7yKoZuyg5f11+K9alUb8LcRxaZsbPWIaCj2x5uerzxkfhVpdWtRE9ZGk8nZxJie/Hypu2
UX8fVYh8aSqcQmA7pNCkca15Wg35dFgYo/Ph9+nzVIywn/D1xWSpMxfFhH/aNJXwR83ixW+xwrMV
ZBUTZE6DFihz5mO7oHVQ3arhQKGv+ulhw7PoC+ctF2JeIzklrysRoa/bHigNOUlJjod9303SPRC1
nwqqWramv9WaDdvN770bK/Crk6dgN5LF4fhuVeFxgjH0pJL72pJiQvu1M7q3WDqI7b2WgBVBZGBP
Xd/Dzbp9ModpeNeDGtHb1LPOVGzrc1a3yMeScnkHd3mPQRiCjkmOOyHw0V0z9WBI5421vFCGNn6v
HTwG2sksdhH+AE9VMJ3FUblrNPXQ0E9OCHzOIC+8EBuw0XsNIkhGfVGpe0OHwJeOWNTJLeP6XI4X
IU5pr6UC2CvLjBb9Qmd67otgJy5ibHqojXWoHYu6VG6JfmbY9dzTmJBK6xGGqCdX3p01hcoBhvFI
do2zncgpTI4Z/0ilatpYuK9ulKQNfqDUBjuHm9COwYAwjImjugUI1ogBIF7uDvrsi7AJtdvOH5Vj
pqEyLQ45IhrWDQYksQxQUj7mlLDhTb2mIJjEL4McIe+m1rR9bVjxA7joN7FeTkJwe7433Khjqp0m
s8GaeD4HJcjPdiKXT2QG8109VOg3SKb/bvSXB6yXNKewqs1d18vtYxhP9+KAfQHgrzPs5hyMhXnO
YX5eHqBhZ0+qDOK5BNnr1m0b7xUjgis13xK5Pjh4Ir5N0BEpvmveVpUtAzpLchRHnQJLWYomBiXZ
uxHNTvxQL1EWMXL1XpfH8BDYwM3E6WcKw0vVyp/DHJmTFBPCsSz0HRBu5y7ySbA6o5b9zFp9j/ah
+jLYEyqpKkBOH+7qnT9I4LHmPYBC7AxTivBe1XGYH6tyX9Ah3dWSofAOpvnPcNA3HlTbH3gLOm6g
AbIJ5uyokptbB5vfy3EAA8MIT4JXRluqG/mavVfQJrkd0W29HMcIYVRhq/aaUEJ3JQsu/qBlwW1V
Ya8p/slPc7xbO++1dqzCjYt0NmKErESaGI3f+WwrlJ/hVjZv/qjyuD1MRyw7LW9kAIqXY5jQhtLG
sN+mEkOeoVAwQcvJQyfB1F32aGGkddNUv9u1oeEgqTdH2Kvy2ZiVVMS/DPQBTmS/J7k9rLAZ0o61
GRRnq4bmJ07U6bYmNMCj2EEu2nplIcN/ahrLwaK29S57wdoqotH66FoTcrlp1afYbiaaoIJDOFW7
n8nvE8ph6Q16r500vc9PCf+1iqte+SCveTmfUraXrSQFZ0+qvCMq0O2q1PTkI5UO4nyUqdCWOLE3
56IDs996yMx4E9Lhnf4idkBeZsTTodTPDSZVR73GNKTxG/mcY5xBipk0tVRUvyjpkIrsG/ke2m7B
t22qYfZl3f1kSwiwKmb5q4bxkJit/l5qqbRMcDzGd9EAEsc5uh3kxWep8e8vR3OChwJ3jmdPSiSX
alZ8sBRJP9OYQH4Htvdu87DErrHWAFNsw/LeyPVum8ceqlV5btznJgUNsUuW499EcvYdbiKORnFZ
nQGE94fYqCkOd0X5IiflrdiVt+exhdXwTGoFfgGvxL6c7OCmzx2dkU9Wf2iI3+vzFWsEtdjUmtKd
Mo7qlsGTtJlMLXqwfFLS6GtUv9CxhNrXSW+RhPeoj+FP7YNwG/RD49uDG6a8Xvqkn8XtwVQbFn8V
Put1U66RNFH2aphVN0MtycCri3lk9CL2nFoPIYNOUe7wQ3a2/YgsRdNVh6Et2wfEovLL/R59jAN0
Z3yTogJ9SQiSJ4ApwXFoYdq3nhX8mNr4JK7FKZwfctdqT1Ygdespw9AgRtD8RkEYHdkJGpzSncQN
KonkEDGdqrsObYQd1fpx08S+8RB2QGrELh4uWDblqjcPutAKn8n+ZKlSfvR0JXONsG5+KClGbvM9
JFP3HgYZ38kU2hK03XSjABPcmZlj35kTPjRBoek/27SiiF9Jr3Great+tqwBgR2cwXaFwF2T5iO1
78Y2NX4OEvaEnWNJN1iKqLA1dOiTede+QB09iWMFjfwlRX70SH0B9YahHbAl4NNt+fh+c9YG1BcH
JUxP+eEYU+dOZjAcoinzb7CcRZVrPh8xEYut70hnW6YxUUJHZn/+2fx7sQe2Qv/fS9oOJeH/VNLu
/7Z9T6GVhtXnX4xGNHn+5e/KtiX/w1QUWzF1THaokf8mB1rqP8CnQE8xVJOyN67O1yI3lEJsPAwH
aBXUQmN2qv9d5NbVf5gOKiHUpC0Fiw9Z+78UuY1vlpM6JpMcybT1uWoOGZFz+NNyUkeAwi/pjPCu
rTdxaMIUCVw7dKWn8phsLXM5qevS2nuqiyhc+9i86z/9x+YZ9wuEnGDLeuN6mADZvjTY9HobbFaB
/YCpNdBskbcYsKWIB6F/9xQ3VGJ2hXefbHCvWGfvFNKJ5ggCUm8VPCm/yoOzsnbOCuDrH8/k9uKf
+beM8nEeZk39z78r38wdL9cIyd0xDDAr+IX+9RorT0WDM7UnBEWt51ZR7oMWlxBbu4163s2q/ZIk
+vgiDl+NULn/z3+OLfpfQQTi33WeFOks2ZIN7du/M+oeSgYF09Z+cvqD/JXfVzcYB8hvzTr9Arg1
R4Nf1oN+nyPtcyD7FT9Ia/vkPNjWcropC1e/U6qTciQj856ep118h/d3faaP7u/aYlm74Xl8t3VI
ZgvjwYo2U7TKt8PP/Dk4arfyprA/faIVV2J0G3+CQTNv9VfSHzlqtliGLIwTxnSTtSB7tgA1/pQ+
YXcoaTuDzK3lMpDQpgX6SGQ44UggTVEf0yNU/l8DePktRWe7XBFNE8ljovtQnpV4qRzqjb3XVulb
/qTgePAzeuRy1sNL9jVtGF+E6/DkbVEOi9VF9+7b2/7Y3kBAs9fR57jFTXY1jZjuwbpbfKkHSH+N
g9K+tCM6rz9QsmjxD12lH1CRBn0l7ao3bJ1S1a2eQBdQglJVF9CR/zinfp+8epNEd+PtZC39E8bt
lf2Y38WfFJcH0MGn/NHYTPdo9mcvaf8o95QRV9wO/zj+yN7NdR8v8co0viLYISeT4bCCJr4L2twH
L22ve0QCohUMAc1axDrl0B9dSps+TcAGUVDJ5DtdxilzYd1Vb/3B/MhvvZsmP6sPYMghmHb5NvRB
Eiyd+3AjndN9f/b33bT1b80DCgUj2Wkqy8viPdmXNkoCi+AuX2lfkeuvIXqhfCVDv/poIjcGNwLM
3FwZS++HSu04vw0fm+BkH3SkBRnUg8J2Gzc7TBt9HbiY9yAbjWGM8ar88k6IRZun6Qf6084qvQHA
8BacVOzkubV1sYJ7ir4BBCAPwtnGOg4AH6MNjJYXJ1pkOkYfq+SzukMgYzir+IXcyK8qxd57f2dV
sCqxmFnm6rJXls5jx51A2qQBv3CEl6luo/d2Vy3TGxW7sIX95H+Y57Y+NNhMv3hP9h2kMpo2qkAY
hRnopZnn9KYHpeKm/8XdeS03DmVZ9ocGHfDmFZaeokgZ6gUhZUrw3uPrZ1E11VFdMzEd8zovikxl
yhAE7r3nnL3XVg7GpVM9CHXkeH9Nflk76abZ5O+Wy3rC7oX99Wg9Wa9MW8h8M2pn9nqn4Omw8+/x
BAlu2MvpLa2c5sxmfe4eflU2TzRttpHtpne6VcaFUG/cYzIRHG7u9Z/6hmAxQJaeFTsrnUqn8q2L
RhibHR/JhdYLm4hPMOXUc3+Yoz9eoO6XnrEdUQytXEjmz0F6XDZhvVENu3XaU0Gk/DY+ZinjINZA
3DKLiAgDHbsz6O6IKITi92/+EnucCe9wwfJAtpfN/ESTTQ+QOWrb9KX/WNzNsolfVDwEePuBRZ0N
0iN6W7uFn92PQGcWDBJB7NvljWaUh2HCugxQKmZbCJZ2KwJtCuYIg41tnpXhxbqMx/4e71LdNu7L
s/gmugVGNFt8ls7t9N8szv8WZq6apiRrIP6I3pXY5v5dYiXnK4QRHVNiR+JFiekHLNqbmXTu/30Z
/t8W4ceP0Sys8jjiabo+tog/n89JGT02jP/B2XYZxFBqNpo03R4/wiLObYnmb5xgWM2KHg9Zwxb/
n2eB/8O+I/8jiv1fAp0fr06VRTroumoQ+yayjf/rj1WiRtVni5B7nFikVhG2qc1luqlRUNqlrggf
ktbZWMH8sH5NIwuTvPmJ47p0QzAvIyY7pnbLrQrRgaymzKOGF9EfCK6nTyAesmE+z8yjIGK1hO8p
uCfh4qieOcsmFS8ZfCtBLHZGEGw/s2TkK3TtSt2jbknP5ao0B3VaaLalxi7T/bDpule5HjTswQkG
ERFZUV5WdKjM9bkvUFxzl2OAXTayMpLDU73gihuukdbJRysv902Kv6fIDAEVdlRvrb47YNhMcHGx
kYVifbfGihxGyDqF4eca5fdELh4YsFYXGiKBmAQVCK36nVhkUqCI69aAeOPrUGgfdiIkHOGAH791
aFaTag5vi6PG+JSUvATe9p7lwLRLiyYEOhukIlD6gIK8yXUruMxdaxcC8s/Q9tlJnlDcJZV4zfRQ
PSZjQ6N+1UcWKhmMpibscK9utKa96HmSOSLhtTNhvLaqlQq/pPkj39DLsKaWlAfccqEd5X3lInxj
Hims0H6awmSkXPqCDKRfSUXj2HfGESs5oFxxYuMz1PPSKkugC+rXZM0qAiU449hpw8HIN+MogxDo
tW6LeY9E5PRJqYQ/lsxvVmrrTSMXi9/Xrszib1uRvajVOvvZKp/TsT/GBKQ5faVDUk301yEBiali
Ip+IhKN65ZAwQlNhVoG6UNev2hpdxbqFFiCdRGhIwqI9SfPfZtae11pQAkK83ug0vtYzQt/zIMaF
183d8xyX1zSMbqQP/03NGYweN/CqDowburfHn9XJQzxnwm0SUl8rFDeaH0hBUeAlZvSz2BJKstE0
Ck5qQ9lFsERSWpoq6PAoMWvtJZHXoyAgtVMt3mlT3lVpJQRCrgqblqiodMQgpGQi9rRhei1rprDm
hJajjkxfmL9BmaFiym9zLf8NjWU3LSXaSwu/j5gFQjYsNkpgxM6D/oTENLIXdob+NPIOLGHEKQJu
33qkX+DWdeQP0xU7gdPjp0Dc5tZMHlU8caU4uI/3TAwFf86/rTzyDXh4Sqy5E+KmdsU3ajYb9Uln
8l5oNBse0+UKeGTWQDgeHE0ChzPjqG63A3TuX2uU9KGNgmOQwZxx8Cq17xRg5nxdR41AjfHF7KYD
SB1Sb0RfRXH4UAJ262J3HNHGOSF/22j1vYJOI0iK4rzEWgrMMDRkD+Y2m0Y7KIdQGMwBl/dppQdU
kRSk9WpIrK42ukspNVvwdwue32HTZbBC0VTOAz2O9lmomP4xyI/w76ct4dVMrhFjSfhGLBSwitm5
5ihHZLmNO2noSPMDegEBrvRMSUxQLiS+QW7s7veDvjC+zpOWM5ts9XHQ9OZT2CNaYPzeYRhEhqAu
5NlMsYjIT52ynaF/ptmDtfD7qcR8I2Wm3AHsg3/5+E8aqbP/+NMo/+GJSPerVuL/i3ALFQ1zoohE
CTsmWLNkdJKHQOTl7yaSBV+Wx8R7ItcNG/p5fe4wpBoOR4B6Y7rdsSIYwk4CJhwcGcO7/LJu5Hta
e53bHvPjfJQ+88zu9oT86ZZrkXZls3Zn9+XKs98cGDDNP20gefhviwPyvLtdXWIiB++0IdVz/Nkd
VH8mGsIOT9VXsefILtqQSeV33iP93dx313ijws9E4sc6fzZqpnAobUHQEm3EhXLw1E+q23aOcRKf
GJkQOBZBFkCcQd8qshnck5chXRDDPIx8dnuXCG80Dpg0+TKDA6KDz1L7Mp/Mv+a2+U7GewxhKXVV
BB8DXzj+NGgVXqeDzHBosQWLJjGnHnJQ3fxkBcZrdeMgHz2Z9vxqBEYgnpPAaB2DTazkoEHw6cdK
NKtjfq0f6WobQdN5lcxJG3Mnx2ZXoh+37zeoJtB1PlhkuwrP/cgCajlmesJ/1GoBQlqSECPs4RMo
Al/hdDV5SreX1C2204Wnrd9boSMeW9Jyew/lJtPXrrFrgBqYHQDiQZHwJv1Jk2CNudmlYW3aF97k
JaYfCzYNSz1iP3GQ184Nylcnqr3oLe+D2tU4nJ4IhjdATW0Jw2zf5TpQYANPTrU4+H1yzREIYznL
RCpt+XBkolOh6Q5t0oTNxtbd6Z1rnPF80WwC4KVsZK6HTifLx/2M9bgYvUWwewYAXnKpHkG2TvWN
kk5p9+0XiY68PQ35Zx5TC2Cm+dnSdxnDvwgj7/M0bmfrLpxYwixCznf6HTjouOG2KIQtl/gR2Bhd
jZP6dyQULfMoyZA5tg/eKlM4zozmjYgvZhrpyUz2+l/NEy7ra3imfuruzIGb8rm/AZ/kZ0cfHH3f
y0O9Hf9Sk5Won74VPznpx+JzqBxRsfu36SWZHQJZrBOPDX29amNO+COd6qX222tMqYV7+s4ToHwV
FGupi68dkpf1yOF2mpdHJqCrnbIXjaPq6pLtRx67VXsAzN5GAwXupub33/H7isMRCTjPJEcosnJ6
2xBtoB1O09hGEzQvUmzjbuFl8q3H8amS3uFfk2JomodIc5PMwxvERTQoJE9Z62gHqfGMfbgzqUBN
6hreKZ/v0WQubxC5k+HrkL1Ga1Dojo4TZdgLX2rpJc+RRAMOol7QcBA7WecHto5G/Hyct+MhIwUw
8rlzkUYKNsKg/cCAf0d78phG7sPC/nexnPRdtA75ISRH1bD1kOxMWyRD4osJdUg1Z8ecTYhHfue+
wiJNLCNJpi0a6Q0wsK/hK/XUDVmL3SHelLNtMOx+z4NedzgMUICRzfkK6C0790FIOuEEJhYzkC0A
c5ZtwXSY2jIvj3RvOjQU5KXLlJK7hhKVvoCXf7QChYszQ+a4UJHjdstuY8Apz7qZljO8VZxw5sB0
lG3nSO+SLwf6Sx7QzLlji1jZPrb5MfGVl5K+gmcc9gjr1utUeOBHoMU95RfqmXvvp494AfWYsYxF
bu0iRjf+ItWJNsWJjMT38R1B7gev4UKla5abeDcG42pHNa8arM7qWVtQrfM5kpyldURGeiQinsJn
aMC9M1DVQVNwKcv75+4s3Mlpv2LS7d9NAjjtj3jb7aEpexwTLuFM7jzFtjOP13TxzQDfYbi1fOtL
9opXttD+6QF+OMx+dYpO7R80aAtgiWOWONYZm6fKceul/hpc7fiwwd+UU/KS7RHAybtI2akYC8km
X7Djb/LsUPfbWnzSL+rRuFaEqgNmQ+/vlhFQJnRgG8YSEA9pqLRb6R2D3HqmpDuxw9AKoUZMvnrL
7mUbswXc4s5wjQE3gFMUbh3uuO7ght7J0oLaxHT4XVI8Baf42TxpvdMivxICfOSxsJkln/cpjPEy
kAB8EedDhVgmdShSQSmGg18eaatM2PirA1Wl9LdrvjhVWMjx+4N6iW94Z01b8s2LHFhXBjqIbuBJ
RnT9H1N7JyGTw263iL5hUc6HhMwBz7ROzamN2ZBOzLIhFZk/GA4wxit29Lb+KU6/y5zqRbvig+4K
gizpA5M6xyLLW56KgHDCS5TsFOkLIHBqXqLpmHzAkpzy/frwusJv2JsMe3P9yOI/LJhC9+F0Gxgd
RsIPMIjANLwqfWL9sZCQ59Yt2yH29Rh/v4HzoSKYjvmdDoTyLp1pgIyKLZ3z7eo3FwbBUAaKS/TB
vsRioCif1ugDaDhXzwkIjT+9H3VO8SaKjsnQl8EaFwDcLlsZ6yPYAvZhHb7uy1y/RCancCfTAuuB
MYTe70usdvf0ozec7EyM8nKZ38OQfF+6YU6/VbhjU7S/4Ju9dbDDj4ikZWIKJK/+al6qjyo8qK91
8pw+mTUOmo22Se+PgydCls8ZMhfanMSFXZbtUnKvNisbxZu0gUYYDM5S2NCimo0Y9FvK0+GYgJ9p
g0b2h29Tc3uIjpqLn0QEl3k3r+J6Cq/lBhrLffgGv1tzCriNFeHAttIit7Gjk+gVL4bohE/VBeDQ
c30AmpN9wm5rfhR/+Kjpb/wsu+JTVi4F5hmKOoQKx3E/QavlEH5lz0susNufRjHQkm2/S7zlQ2UA
+MKqDjio5LvSGzsBHL+iOGEXUTbmK3hbVKfWmYbSp+KL3/xFgskRAWSFvsoIOQhBKzTw9J3whrGz
3GvPNc2S2I/zS/GtrJxiveJbg86eXVZrn0k+I7zSV4wT4oTxadS3IdviIn4weqJU+BpXkeJEJBXi
fWXciUbIxsNddTDG6GBR2E4qK91EcjzY7ZwjUJO0FOqeAeioS0PaahJR8EemyPk7qq7w2Co/Xfun
xQD0xGsCHQ3KPNxG35xhyjPEsuRC7m0YOTmnhJ3Re23rWZlT37Hz8sap32jaUaFpGeWHDQqW+EYA
Z7fxAC7kz/QBlIkYi/Wr+aZqBDlTtU7405F1zEYD1dbEz2Vrb9Fss2eJpSMFxm49Lm5xKIKC06U7
6fZ0yjhmtOiE1ACRlDS6wLVGuzklHlwL9NTqX3HLETEJgI1Fe/XYbGj4sbw0XnTK7+U2DZBQdV9D
7cFvi28NKBiYwzY7xdkMmpNp7sVg/h6/zRN3pRA5xW09xsfyj3WLzv0RXZX6ZW2T1/bA+Jb+efM6
L/5S/kjr0wJPK3covZZ0W5Is1frzH8MMasYUFqUMViNudFJI5qRQnNGMZCQRC2wuWeU6z40W7Rgq
OrFmiPspyqX9/PsPktgfx6IXArFDy4gEsbOJAEP48fjw+/9+//T7ZcYE86jMso5FeZD21pxgUfr9
Z7ie9S5cnvKox4OfxpdOlEBSzwpYFNFOYtaZvulU1xRb2YMboFBURXNQ1DqUYHR+IPocQ0vPUTzz
YBcgfQqCxVxEH5fEiveACfjdgAIR6lyIPvJQbbMaomWHZaPCrMVwLY9QzAcNRRECZx8uACcqwehB
2IleR2oC3GiRZpSl0ecM48jr0/4uZXrsNUM3XSUQWElR5n4j02EXLQ7cPYMttwkJRszl9toxfnar
EAtKDAIwFmryCEj5yNsIOVIuu6QItN6UtzTN5bDwlWSOX5PE1xroxUJqSNi6emxYStj6YI+wvIPf
cCvgx88NpyNTieF1p6bdzsgm8pk0FZDye3VgX6+zlUaKOe3jh58wJGJgFAkJiTvlrqsrwDTWh3Qg
xKhc6GSqQvoMa2tn1gZqSdbRuNmPwFGlNe85P3JCnqrwkifhB+EM3a6XcXFWqFn1lPWvWzUfdh9Q
Xxz0RrXNoj319VNfi4hImYa7i1xk3pIUVCILhwqyxbfRZL3EBZnfKd6JeDR3nREdwnp+17NSRmUj
MCfr9acw/cyHFreQJX2rdU5ZNjJmH5c0DcTwYboXgnRQ87tqUqzgZ7BApNQCWuUeEVc4P6/RpUDL
9E4ueScw7J3F/g5DlvYytsI0vDXaDxa0FgJt/jrGOftqk4FgbK2fpjT2Ekogm+AcOiclv0OxICyb
VW+STYHSd30T8BVu+llJ7EaMf9ZQo41ENWSCrY6nMd6E9PKaYX1pDNXckGVJyo9AAnmkT0wYoult
efwwWaY6RYcuW2FBBxrvWbtang78SMVh5SSpTBJNLG/EmvY00fbBmsGPygg6x4eyH9Y3cFtvYxmf
gJZ5o6XQbRyrt554xX98bZFqP6K5zaSaxRrVXEc/LTEgW865ec51LJTtIt56UX0v52wzNB5MuIe4
QSQ9gsO19cqqHNuDGfEbPNJCurdKm3Yg4BFelBxRlap/KRvSVUtV4aw9WV/t7EpJ+KXqHI2TcYDi
zoG5LpggECdgqXcrl94JXOgoQRlgobx2Muh8zPT9CBijI8eMUNImITspzwOpLaLtc6w9AGILFR2A
jqCSEooZdHByY1ysxXgVUmQgo9FynhbvWT19pTM7jUnY72LRDyr6LQAiACbo66x01MDNvKANxyej
sKTkItVyjHnIRYbpwXpbPDAI/cZMGt22ykTfjRIbgBHdhlmNA0MJRurStB9hrggisQyD33XkHQjJ
LSTCSEMUQfcJyrXZ91s5VzJw7EAEc9myHGWkbyFESrntGjp6CRNElkhPWQhfaEOS6xXmbdFQn02r
vCRT+yI1y6NNtpCV0km4Evtna+pgpInTS6GimIUtQCVjPJzOHWOLsCfTqmKcLBrRpiaBINIFn0DB
i8Kl5e6US4LQOdJqLWyzMRve0irnPJIzi2ENLw5W86qQjU3dn96N3mJ8lRL/pBKBlEbmbZzSw6p3
LvblDKqRGFQkENjzCExGE4TFTbNFPtfMAQURH6VuJdhayeTMrDWyQcBdYZLRUsitzyancq3i4mVG
opGMvFcQSlt7mXF1qVlzqmkz9H0Iz0/FVj28kYL2G6mc2jpGRg8FKLN0dQbtgCVP/ohnDrJ1fxf1
fSTVJ+Yam9qAzmf23bc1M7gvOlcENWYI5bFalIfiODo6z5WpbYumuYqWeZprOGOTzqStF6dt0bZ/
a+J4FvEzigq203IARprARRc6kqAQudwzwe8ypr+tFh/zB/uDWQIHHkqc5f6pL2TgagiNky5uHPTt
nM4E+dAPdEVa4VGrmtNzYpYcPNLkIraPlDINmHnD2HeuBjhd1jVq08LPh4WNNas3Xbduex03ctqK
+6olcSkV8+d57O+k4zZQ9khhj+SIYpkzEVnfl0oQPueR6KtYOUdjidoK0/VsRbwbQ2ej2AZeCENd
ADqWd7HuqJgCbB14/ybMsLLggGZwhpkckanhVlbxUs0Tn6ppq7XTuAc39iIas9thus46/KqgN3NG
qxPd31EOOlYzWzezh4xJOUkrKHzc+AGW58Fe852mlevnqiV7gIzCliChC3zLR8O5fpnmnCJa76+z
Qgc3nIzLwH3qLCoLvGwFitplrjnk1E3MWiOVsmo0tKALa/KiFDdM6o2iCEFS0+hTcktyEqncwrrf
j2ZyFXj9rwnN86zK3jGMxOzE5Eq0bGRSibuvtCZxq44inDNsVrJS0EJOkR9nrZr4cU1hj+yPAjNE
a54IQ7VNcUKB+nzQiNPEh4o8noGC7cYU15I+gUiIZMsla0ICFQAc4REvgGib0lBfPtXMSp2JOBGn
qrPtKhLRXplbNe0HzxQkwUa8jHq6Ishwnd0JxQY5b0SCrTKqR5H3Xw9XX4mpy8hh0J0wFZ4WtS+2
Wq2C4zGJ2MIu7DeVAWltkn+mZqSNm+Mcv40gXD0TEFmzpJQO3XDsZCCHwxh7K7GHi9lfu8Kkr9m3
23AwN7mR0INotctUsOXW67BFJ3zKuETQ7YxDjZfRrSM2G4ZWeZ5cm6Xjiem0N3muAZxmxT0LxZep
jZdA0zUGddabIZI2JI+zrykTSASrI3c50t9VnFdOlwquJgFpUjEl2LgCyVPKJ7+S5HfsH0iZdXoC
5qNnrcn58yoI+7hery0ZTJx0QZKTN8JjXKjTzSwrNJqm9JcA9faoYiigj0+4B0gkfwz756jbVrnx
pcuJ6HbwhaNi+UmrKPZNfTRh2+tOpareMNNfkwRObIkayw7xxE4z81QbzR+jgbcp6dwScQeMq587
3c18qcgaRx5xh5ay9BKKQwQNk0JBRR1RhcPo5GlyzQqCdxjQoM01UQU1jLKzEQnEI8gPZfTMRGOZ
6GtEvXFEIYwCQ6qPhjgTCWmRWtlVTr+sa5CU43lUfMHEiy/HgxKsbanuumJSd79/+re/znmF+66i
cG2yr4TJkCcpjbabzPhfP/x+zmwXy0vE6OMXbf77oRl5AliwJK+oObWFknwXBzw2nV7+ISarI7nG
IkBHFAiOaYCRafFIhy/GIRth7If6p5TuDPQPURU9zZzK7cEpG6Oo2qp0nbSHfzJr8v/1YVjqi1Bg
aScFW9916QIiWtYqYyc/zJa/H0oyJ3b93UKxDoHznx8S5AXEYjXb9D/5PL+4Hg2CExY78bmYTLpi
ilY+ieEkE4ugZYe8ydTgd9r9/y33X5Gk/1bbt/tuu+/lvwr7fr/sn8I+5T8s7B4GLBpF0SzF+Bdx
n4a4j8+bTC9xbfIP/+TXSP+hPLgypvyQIxiKCubmn/wa8z8svhsMGwCDqiT+P/JrZOPB+f9X+YEl
akjpTckyTf6RlfG/yg/kpi0LgpDaTTfjWIoX4Qg4msfBYiqVtu3kdDAQ7LJVeg9w7U1o9dAVmBvy
SKG5ycLmFln98xA1opv2aXYoOxLeEigK7BEcDOaHfznNq9TvUJvb5qB/qMUc7skOObXVrPkEcyq7
UNO3kthl28bSmZu8p1PR7i2k7HYFzJAP4Jalfix8OCaFq8iPOUaiLNfmM5TSr9asUrQ+MgskffoS
W+YBT9crEbVkuAhWs887zC6cSGsWGgEO/yTQzMrrJ7Ps+xPM9ZtZ077Qxi6gbOy2QKuBM4qviDIF
jxz1xInn5QedMnIb5hAg1WTUGWjCVVxqDJDg5HRBNBdnVLHhbSjVP8KUfjSKVQWVaI5PDdkipA1U
2z5nFRUIa8FctTMyVm1RTlLn2JKWUslKekxbIXE7kYAqE8wmyE7kDksVIWBTy1u6SobfqFnhaZwM
Q7VZXQDlRdBG08sytMWmnAIgyGUgT3znWqdZAsoXBWaC+6UitA9Q9XtU06xmy761eIMRX92qJkVb
PhFIxYq9YzAilDFe6Lr1i0Fl2kJaq1NXa880PbxpEoNFYUJwWA6ak0oyf2uRVeCPR5HMCKbkIrrt
SEcXxsnIVip/kO+KjY18n2FJN/2k8oeGY3rX94NDiKhTpROBWXPhGzXfPA+zff5gilr4lhTFqVBC
P1dkJtlCMSoOuIXee8BV6F4wn398xaQbAlk0JD6ZKRoxK+VzxUzwD+KIp75fNqLM5WiRfzvdjCpk
VCN3bV9FYeZNYU8hjN79JQLPlrpZh/W1jOEFaOScgbtk+1mM9trDtJ6S8CitBjm3WX+YJqnCDiJP
7qIhBlAk6uwMB5+cAchG0hIsI5d3LF5kY3622lYnr7KmcZ/tFtN6mI+l3gNBxKXlpoPXeMDLmnj4
XrK1wcal7ap4fZVnbrVWzQPu4dmXczl0QjQfq7nrf5kka7NVYmaDs2UGEZnvPrUT03kO3QYtHxl0
Mt3+1tEnRTgvSfZerucKKeoekC4hOX0OnXudUWNQ488cdTOrSelBJtzz4/Sl6+91Ko3XQXjTJPSi
vKnrTh2A1jSE85DRZR6oTXKYmfH7wAllp0wrHIglQo9EyeYVcgVAUq5eGyPzoVPA6UymcjMT0eno
TaltK6m94jnvDybCHybUpi9xlCczklF8K42BXvSXqh3kICRnGhknSbpGgUEkzzPTjnXRRbBVA/Fm
yqTMjpRkWVCFlRJYDAummpuHoIORzEtBltZNW9SHBykyHumP5cpMxxgYotcjoasrawPJ2kUS9iH1
2qUlUANnU37ltBEd+FUMJ3qiHzg4tVl2V8hYtrG0EIGNMffCYal8k7eUamr41isOKqlJ1Tlp/Dew
1ZqfCToKaGZLKyVZHj1oTTM2kjCPkViSA4RUhpGKNKKIVuvLbCC6nR8m2LHIvxLCRJ1iSf9WEfo/
NWpuGVnCdqjRgoL7RfJEO9FIXvPBNSDY4+ybBQ6QGK6kYaP+RCZyinDifTatdbNgtlgNGvv4S/LD
ghkM+ENM1WqM1zyXaKYTeQ6UW1VcjDuvgo6RlFxdwFmlN03CdyZmL9GKkEoSxq1SMCiOO0AiJVGC
TfVtVuWmDjEVyyKd8Dj5EuaitLF2bmgqylu9kygfquyr7QTSFCJ/GhPFBRGPoaaXRkereYBaOTtX
PeHDahzynM44S7TB9OG+7okNKzz98Z9I26MpVJabaIVBbza5FWSa5FI5UtsTV+2l8M7t8kNWKAsA
sIFiXigJUJTdzIdWbFIW1DHcCmXlCdsypE3RQPh72CuHYyZZwJEoyacpRN1Q1aE/lEZCouBELEjV
oYlOou9UIFljeCyqyd8oHo80EkYHHdLoQjvxOnNBRysUVCcPd06HP6wfSfHNIryXqgDwrKyiUyYi
3dHJdvX1xPxJDGphvZLHYC31e1eLhAUTMks4HtPLWQlFghkaKj2IY21B5jTZfNIhTMh0GZQx9wu5
b57khflISTBH1NYX1GP12RiF5FDm5Jl2hUJrCD+5tRoXvDHjduIfD2bU7AqpzS4wrpAYsasIldAg
6BLCy9gvJ0tJGYMaSeZD1fiL02sXCTIE6j6egcPJP6ucaoew4EWUMp1IOWm6Y9PRGFwzlqaex7OU
VaoSaA9eYw77rprvYmQtfrZqj9tgU+BUIeUUMulYEov82LcGxihW2p1UWh80LPl/SwN/ieOsgCAg
rvRTrA/YAmY0MGH8xW4/Ounj283FeJ3bT+xFBX0c+ivmODNdFpvMHwBuOEaVPFtr/9ClHIclagOO
ZrzgJH7pmjb2C7I1MJzhBfp9GFe01GNNOnM7hd5MbrarmZFXZ+q6UUdgICmOBn2W7qTEWoGeWycj
ZL5gta9yJxjOZCE6A03vVC1LDVxUCMXJY8YynwZ4xBtJD/+YKiMfhIn0CycTif/UMYQibd3ieqJz
SMUNrbHnXoBAogxXYzYCVc9lp58SRDeW9rnKJmQB5ipl/8gFIuvPHUg49EyVAX+fjeMj+4BqlkxG
z+ykHzZmVZKWUzosAnrK4VSkEqlu6J2SngGxVLR3Rem5MVhts7A+dFK2+OqvSXyRvsi2fMNoJR9C
joWPrUyJyx7zFvrgmgOSNjWGO7ObG9Kj6SHKAeSqcCfFmECmHpnPYqGQSZgxpvcuEYFmp4yUCVO6
WWp3QvUa+xNIYEfl4jq/Cq61on2W1+pbLVC9TALu/8TUtO1snlt62cdK0qBByzsxjp2ORY6zCR0K
FgYC6uTBy+utJLu6irAzZnbDXpg4qU43qAYOdSCfgzd0eNAJYbl5aI+nLZsi4mlQ9Oe2A1SYr4v1
TOX/x1zVq16H4xN2Vb/tUvO5KK9VjxaHMrlj9JdMeyzBtjVoh4q9uWBvfEY5yyXKeotxdK4EUe8T
qWihHTeSp1ptBmbNKytq5JhqW7uyzty5NRULDrXyNw3L9ZpVh2XGnD/MQFWj8fb7YarTF6yK6Wky
uvGmkgBEnmE0bsKoyT1dlFcI+CF2jhbVeoJNUtP5Tj1Qn4sgsNFXiCgRfUqsgQkXoilJZ617DZOH
yKathTe2xOoEx130o5GYIVrMxk2MZJKqVYP4vJTE5XLtja2Cs5TcjfWuz5rlSeUiYOidpGfOyrZV
FNpN1BZUCFnmi6XUoY17fMrCVFhOYrlf6Dhoca/esoiHo2sqHI3441zyMuUAEvkCQ3tgohz384sk
8PhKORHSWsFLiGf1j7bAgIBq6OoyNoC6+dPVlubKs1weS7FGaFvrCboieddqdoqcEn3NLlmxaegz
AoxJJOcvQgQ9NszERUSS1QrbajXtQ2PG5rMkrRNZCuNLnjP7qJR2cZQa+JOsXhYjOxsD3RlhFXb1
REppGUnkZmn64qxTf8PEBUkQgbQ+JwZR2w+H3+hNQ2hx4CdYNiyT1zxaWnQezFsJS4k3bHGJj0xZ
QmosvU0ik9l4agLmZLSUh4rRT5h7gvJodI3yppeDdkXRH8HmTQea/ta+JER+ZtfaSlb5MtnCHGR0
BaM63miDjvKAKyRxXNiUdPpPFByXkjZTIRlsetYoImIqEL8AXlaZZ6f1YPhxYqqQTej/ERVwK2Ym
eVNCVM7aV02gFZEP/3rZYQv9ylkokBf2OD+UrkJFoe4HnhvQDPRdy7X2SfRUTa4IwTE0ZtL3ZGCu
3VYDrqC6Z8qbiII9g+5d5qGHw7JktjiPf9OPDlPkhbMI0hJuZoK6D5py0zWL8Fsmm27/OKGMQn1o
ZeNWFlZzblZI5LH2xeEcifRKdpg+D7vMmr66rFYuLDf7FqAgeSeT4uAwR3IoRe2Bamomc4lzj6xs
RkHG/fE/uTuT5bi5rLu+yh+eowIXPRy2B9n37ElREwQlUegvuov26b0A1VeqUoX/mnuCyExSqSQS
uM05e6+NAs930595hHAY2BSdnyp90hNjb9gj4Oc5N9ynzIZ9+9N2uDd0dpN5M5DWUSEE1Sjz5/3D
EOv5YTC4dWkpxZEJaPJLCHvADONm380UEdUg1gnHiXwhvdnYMnlCJ/sFSBEuijR1th05NKY368G6
8ConAIhBlz3h8bxgcP7qOcSXwIx86mQAgHNUP0LmXULvvLUCqIEnAGFoxQY1LakqTUOJ9DeKUjKa
3a9jiYSmQ+h/pHI4bW0LI5Gm2g1Zrj00jdRBlscuQs88/WKwkOCvC+mtGEl7iaduE/aae2y8XRaG
5iOEhnkaRG/We6xlw/hnGRY7o5m6fRUH5aqif1RGP1y3t/cqQ1iXecZwSBwczAAhGkSdTN1BGhHl
pLDHrgdyXAkDZHtbuO62X1ztbfCSzt6ALq2Pw4TeIk57/1wPydpvYRsYTBLP3eTtA/wKm9lBcgiI
KodkgbQlLC+OyBW+ZuvdM0BRxpFxs2jQHNIivBszEtGaRl0pR6K7dUZ3Y82BOsp3sRBNzh369pgL
pfhgefA9ddEp4W+LfOfgDqSZ06Y/627zHM7h0yzhiPdcpB5pq0iFJXMexMurLW1iP7i5UA0wXMRG
xIyfYySxaqwESSXQFwoGyYa+txaiDpYQjvYiRefuCEJNEpda52QY12aKyXqpvzluq85W1F7NyjvF
CQYdaTjRTRotSlcrr45+zPjQYuc+tj0xIZSWSH6C77L2Ko34BVZ5qcLkXF0j5qMjV2TAFSqugebS
gxfOsRUBBglBthh8S+7R1n8hQxKyua19yqT8NmlDCp6U68TgjoXVySoMupGxbhOIlrmvP9vVd6+G
YBxMrTzQS6JYj01QK/lwOjD9onFoK8GBc9jIWBNdtnDCDiaFfxp85KR2bxq7NGIqD1tWjVZgmWdp
Nfeh0Yo1AcPvZDmTj1isASQXOyfcGN7j2DbOwdLJps1qFNFlNBC5hQaQ4DocdGCU0Nqwzp7C+jR0
W/zSaOuaM/zRYM0qTOjPYxlGK0Ka464njIgWrJs1dJV91A0ykbRZG3GlDCsebpAC6LXCqBn8nx1x
YhCJ/IfKhGaeYA2jvEoWfNhSouqpUw2IEJvCN7eqz9HQ6tZTDo5p7VosySc9EmtjeMsiXd+3atgL
QQWtBp5X69OnZaDujZ34KwktZ6lJf89y5KPDFL62TSb2h6QIMAHgl/Uk2iUzYzNhNx6jxmR9h96w
apO23ppO2az16JuFFx1E56BtWo0lmodMYWs28W5SLA3Z+m1JK8l3XXs3e3VUXZydbEgOYknlsRq8
dMK+nwb0W+RFYkaskte4YS/TsjQA2JSiI0wp5hfuV5Qk9Xt6Jy0S8YICcRIoBCIbte+RoizVhF+J
4wnXPut81MvFRvTIu3xzunfBwG46RANYGBihDYfNQZhM6KLpdySUs7Zz6V0OtkXWNn+BmFg0mfAo
+kHTtmGWfIM/5c/5PqjhiuQsHQUBiDSQub5GGa0MnkebdCUEF2/LLi6pkO8S/Bwwme2nkKQ+G6W6
xXlethJeE/CurBij6kXVwEPIz/W3fTicoumhJwEdcGmrrRvMRCNhg3lDozNMyKxjNVHvLQWDZ173
l8nEVVQFZ7ZnNsn23L4Vq8K5hqZPtbnKKdXkriwPhBMjY2Xq3zZVD3Ahd7pjo6xvidaxve/1kxWx
R5ZGQZJwfnSzJ03YX4hcQk7tsiWWFa4Ex9iEc6ly7GqEqWQZHCaAjb5KyVHoacaGWSUOoVU9j54L
UizJ74MRikIWzUrMZg6hLIO7jI3TtStGcGtB+L2HSnMKmuzJascMM2TyoBx8uDS3SRtCuqXYeG+p
kuBBGSi6AOcaHwkJfGuJgKS0Pt6ypjw3BP6dCwe17FhU/a4VLVHH5ZzDh3DaKoenmAwq+jrfm4QM
j3AktdMT9vn/98aDgw3wH0bCzYf6+K9PSZrBePvIP//3/7h99v/1Tg37j7bD/I/+ajuIv3m2MDws
hYIE2aW78BdTwP+b6+hwBizfEn/HDfzVeICOjw3d1nVYA6bnuBjR/2IK6H+zfJ8OhjAxKy59jP/z
v74P/zP8LP7uc2z+eP4vfvvZ1fjPbQfPdkzLtWmJ0MmgtfpH20F0TsXcQZ9r1MPsriO+8DEgWjNh
290T5LKZRECUGUCSNgx+2g4cyQVw9U8n7e+f6l8+xZ/Nj/lTeL7QOU2ci4Wu8M/ey462MfVW+uEy
86tdaQdPnZ9fp24UN5vAuR1FwmvtsPyIZnmSYKyxSVEcymgf2UgfAGPV/8HratBg+vPEWLplGK7u
WoQK/NmPqTXTcEsPab/BWg22maY2egsLje3Ij1wl+n02wKEqGkV1PPxm2YTSAjh0NsIzsIJpj4Fk
8QRGr92bto1BPpsJc/7E2kKfk84ocOxLs5rLISrczoGpm8KtD1rfHHpDBLBLh5f/cJLnBIQ/vmpa
TFxtHhcUZtc/8BGVpjeU42t51P1JP5vuICgQYs8rY8wrgIYPRlDH+yYdDDiA1p7Vz4rapFOo8kLc
8HNcuMadNLy3wND97X/4bPTY/u2zcaGb1pwAC+fiD/CCahQlVM/Nj0DMHoMeF46pZ0f2w+M+1GHQ
Nz6D7GhWKKRbkk1sAytaXx2BEA1rM0inu1y7C3Ump//wuf7twnQENyGfynJ8MjP+tDwndCdKgzYN
OZHHSkl3beqMoLaGN7MU8qJs0voi5W8nZEl7I+xfoUEVGzLPyK62J3HNUT//9x/J/jd7NI3g2RcN
cITv0vDmj/xP9mjEVvoEKKw7mInodzYdl7NT42NB+oe3N66fsuAKuit8QPeSPEvhbEeiIteT5cSA
CLoBD2Q53KRVsK3uKEx1Q2adRjNEgjvpb3XPqgsW3HUyM4yVqHDWdmo9O1StL07HDNhaOykSIBfD
XbLUgeaK0FQaE1shaoTeYBIRN34rQMqvPc0fdk1RQHJyu1VdNkfbLN6jucxFtR3wApUvU6Pu1JPK
XRT1eCPoxhvp8SWVsdUpMG4GF6eyu5TS5qKa49cx0DZqA73s8WhRe/vvT69h0bn941p0bSF4nfue
oCNCav/1BLOV9WjnqfZgoIFwjLy4gVI9V9L3mXvN+phUiKvSiobiEJDUK63pPKVS3ieRvNfAywFq
0lDs4B04+139WecugueKEzS2P/oIOx2F8OCcBlNwjgL3e1kRyRnHo8/5xS7gWP2GTlr5HgAEjSIP
Y/dgNLRUDPdEhMR96hnP/hh1x6hx9ZtWc1gepX4YnpTT3nc+qnozIvm20UR0txyyyL+xoyiOPdFL
W/TEZ7eRj3yN7S1Tw3BolC2eO7IYHqLgDqlkey9VLvZAL8Xz1OAfbOrozk8Q6hFipCElL6ZNE1L5
KQhQpAm2L3W7XguEnDPDtNoR2gM/RiZgmqf0qvwyvRr2t7E1kFkMIrwaLLcxvLfZkQluo1NI3nFz
k4lq1IBIx8a6oFHaJJdUYFtxsIbfVJXBckPukxshytnkbdSa9sDU1iA9nMazrDtxQ60HGna80be/
9+xK23RlTZ/EkP6lj6qa2hoijUwfEO8UpTgysVPG0BH/9tZYnIU3W42juLm0kL8SNY0nLbIGssUJ
0shb80DT5wMh1YtXFt5p+Y4cUpjWVWQK9GWN2pmm/o61FattRXzZ0Nv2JaHdDILshp4EvoSWuXM8
2tGv3PjBVeQzIuq8RCKNHwKtQ2+X+NGq0CsikCnzaFolnuh7QOELPIKYB2snDCe82CV/Y+XJETYz
V4tBiR5I6Xgx3AQdK2vLB9+JkyNFM7Y0pfoaq1BeiCWYIUBts25dizWiPZxGF7ufOTLLJ1qYb73O
QkQ0ZMmFslNyaUbdPAR9dEsnl9gUoSICOQXDrDc8Jr2UJ9B78d2gR+Eu6bBcTy39NunUGT4+9hIY
KvT7AAloHCfxsRrbj6GuxvuW8uF9p/JXUt7PU6swtojBBBtYaXcxJtflmWnpz5RbOMmiwKTHWpQd
lH+ys+kIBMu9Ww4EccRH36ORtzydfOn9+kFq83eorsc1Or9Ggl1PxE+JON8opsvyy6avo8X3pLX1
c0yluQvEtgyb8IGQmvAhy+d9u4OkaHk6VgymtRkNV8oFdPn5DQvWfLjuxakxqdeg0oz2BlEqT2if
acOl0D0YYLTH5aAn9ikiLvWmz78ReXp7yDwVrExUU43p3C8HZOuQ463x+/Isr73pxp8Hbk8wNjcd
efJxlD0thwHyoDe5cjcyaK8a9qzBSkOouHJxstQZipBpqMp7P+sxygy+egoxuDPBThetJBCrNf1X
EesuWgNsAmbRbUQRvpYyd6GWu+OhtROFJaxpacpioCXfRIP0gjiynQw8+0FVvnu02WLnRx+n8Ysa
uYh1MERWZr9CyMAHXOR4mC1UnGSXYzgwhu9Z0fr3tYfk1vjq5Sa+nJVFx/YVMeXZcoC+RISZOURZ
4CHoDqOiwIOvYZO0PoHpQXIcuC+2Gi51WgXZEUFqtW16ZQO1sy9tTV03JhZin1psoUN36tejh+OS
ZPlxnwFy3YU9kNaOEs9RL+OfBkPbDm64xcjF7jNDpL6pDQ9n255eBxsitGB5PQQP4Ka/KrONdhaD
7yHHSCbr1rsVRO5utAA/kN7le71M8EOMxkuiHAhyxAbfOxECab1/DgYNo2boexgyo+BECUsCBfGj
beCF14xkhl9nE4CBdpwwyQrbwLOcWv0qTt7stlX3unKQm6OOX8anKfPM55FruW6+eLpWPjBT3UjE
7M/0rzH/eMOT65CC1NrngX3Ifsp4laW7s63NoTz1/fDVaqxpZ8XNrTWIb2l7BgmHrHFqtTQASvCV
VjIdIs+rDsKEF8obvIfZ9OTAKLjEYcPeX5rFPsVSow+9v9X9WEOqso5AAKz9SORnvr97L6QTo0L3
3i2R/qZkyqJaTzUIH+7Bzgp6fQJOJEvhvQykXFleMGcMmeNuygFUDUReY3iViKA08U3XZM16lezD
hJCBXrbFOelMPCmxii7ocM8q8vqLFW5NIaebaLuzLBLtbaLN7mO571Hso5bP0oMZl7dp7mmyIcv2
biXjnaVFRNSO8Ji6t7igjUxQ9LNuppge9DlyZtxYLYVCLkftNWxDD4R9sffbzkVrEk73XvVQ24lg
Yx4DkyiHkv+ecBsEFEys3XT2BloP0UgFfyCb8k7PPeIXIFXECMbDIOqPaZXbJODCGyxnCfyIAOIS
zeuAHEaFAtzuhJZ9mhpoBmR8JsV3nZCGjU7z6WC25bXKjOKm+59RT35AEGB+BKtzTO36M8Z8sq50
xzxqyr8Treme7HGC6+7k9lyl6bEum8MjZhtxlq7FdOxRUYcBDhBADfU9aFBat9KxPmjXle+xG70S
iGmfzIac8h6UxabNoGo6wjSPVks1Dw547dTl3mvwiHhxlx71yrlV4L7LeLaeox/TGnRRqXMvkrxA
RwOroyxQmVETB3yJPiZJEtgHQX1cPjxwzuahbP1rEZbaSa9iyF50x9aqjfWrn6fUinKxi+BUdVXN
MNDFtLnxWrNapuNCb7OaBXQKu4DFXzZqtbqDL4vt2orBuUaDt/Ep2mL669ZVCxvNN6u7rO7qw9Dg
mCD5qejKDpLvZ23L4toXXr+ZgvpnOaGD7UMm8MQu1zm6H5FUAOCwFx2yAqgvk5rcWnx5RL41MVtV
Wa2i1HURvTEUtsHwZhD3sI5G/oQU8d4mpdGPf5eraX4PRQ7bWsL12HMFHc3WhFo7JSb721AhSqJG
26f2diAgbc244u/6zIGPXhHfVmqXrFMZgiqbvlrjbrlMjI1SaJ+dz8yKiWFSWyN23aOhUCnV5M1l
1uid2rJFfRZ7c/4YLZiOxkvjI8Rre2qUcBfCsibBpd+4RWQ+1y3CQVyLOd6It2Dqyx2K6WejRcQR
T8Gm7dH58XHwrfiyRqrsJS/tqP+ssXqsgtFNHmsqsm0zmh8dQXmwykgoE8RXrQGBYrpVXXnO6NM8
YzjAA9fCYBAquTmNy9rUzJODFg3Q3+enLeBkHPB84+ihz5FijupsbBxtnh9Tzd92Ve9cPRn159Kx
u1U2OgHoPNy4tA/yLyIK7lEGdp+m2xypPVy9usTtBHJmXefSORs0l1A9tu1W7wzIBoIbhFfivnfO
nkGNr5oQgSdZjD1r+Um5/Ku2PBONhWNtNo9lMu4vdRuWm1bHDixzBVXOHUPK/GyTrNrgqRb88IVB
Y68v9V1s519rNmTnLozDy/JoObhIpTa97oKgCQvyTCrd0s5+AuvB6KzT8isNcrahwvE4TP5PVxkx
SufxptmJeXI0x/h1kOQSrqquIjeGZizMADKs0JcmgH6K7M6b4ncdBSL+mJsYNEzA1f2QOc69RqQ4
BrvyUc8M+1BRwVlp3Vg+Lq+19gDPuO68fVOaGktpDWAAoWmPRRrRxUIMszxDjk2su4d8YHkaHmxJ
I57LWKJhy+Ot49nllkvGfEgd/MVjShpfmkHZiSaIfDXVlmNl0k8ZHDHc4P5eqHhXT0QH08kyH13h
hadirPKDZfFx6lpUF89PXwQOjYtQ3tGzenpKOnAgiLTiUaVCf4wcAVSdDxgo39oVvc4OzAi3lKb6
ldHOt48nt7RpDmw3iovH+Lu2fZu2iKbdicbXT+Ok6ycyClBxLs/dEhUJYh9oQRg/EjZIZ230vLWR
Z+O6oYh2srTw0Wy9ej+ZVGJpjvSnjoUd4ofptByKzGvzf3oejWCgPGBMW4PzzJQ5Op+xaEZ6Ugcq
2LTdKvshK4nncbmJzqzL8U4Cssnz0t/wL5LzTOreD011M4IJEGFsf9F0DJaZq0tQkf0R4UKyRVKU
bdswhxmTfakL51tA0uRZI1xZ98HK5Xl86RB+8sWGD3qf3PwpvtWgVxxlPLPCOySiRRXFRx2FxXvn
giES6LRiFgAXp62ScfhaZRGwDyN5o/myEpNurglNfHYkW6/aPJqs0brAsdbkoMfcgv53mgQf7uQe
eq97QQfbrrsJRIUzbRwZ41J+jkpYj51Kij1KO3aAHt76HvuDaPpDYqkHFidv0TzDZFa/RxlIXF6F
yvRgiARV8dGoo/tUOuSjYO3RDXCKYm7fBD3+g2wML5o1HpF20E3uTnqjfxTtI+v8YBtgIFlNYNlp
QbrimKC/WNvdcOgsAhMz1H6HzOGeqkR8jnW82nOCn6W57c6x048hncoVAKs3o3DUUaInC1ih48h0
jpTa6BdkMEaEPLnzcLkccnvj1JFzEIn/2Uz8nUnb7GlyHYWn9K1l2Q8OfpeVAqRiFEhuNVl6CFl0
RH1o81JTw/2SgG50tEfNhPheVKSHEk/9bfChAlRzeScnsTf1XnXD17aB42EXbQZACJgrCfOmr1zE
2D+YOtFpsB0qcvEz4FSXfQB6BLwaQjsWAiqtPtJ3Mynz+3JGuYUVKuK5gizLSf1g4LhjGIpWpWng
9NcwysjerQ5mXvzs7cHCIGQbOzH49mvomDe/QpIaK58KqCNOMoss9leR+eL4JdbMODvFdNMvFpbU
deTj+jMqeE5V6SK1m1dfsv4ay6J84yu5alnwWlcdxv66+qADho3LqaZ909tIX7sMe0+E/99mDGHT
np5R6w7Yd0wKZq4Z3bTM39BRrW8Kn9muUdprx/AjY3btyTgnQ5dMX15QktksTHz5dRAdVKbRadLR
t93aMi72jVuWD3FMxRCpSN6mDpIW12VT7mDuEOOqLIL80mUlpsH2RRdKv+i9SRiOpZBOyoqTaBAY
U6n6XKI/3thZXc3Ozu7o2+qrpHC0ouV/KowhIiVMMH7Z+p2ZCfc+okAtNYesFeKe8QqWOriAKXSt
c5L5EMN0+bViLbXH2fOgTzBFAyOGbQF8wRORWGWdj2K2R+OdPfcUlQ9anHQbqtQwOKv4ybXSjTYF
3oVvjf65TT0pALK89VJKygkmT7ednLOVcvcf3SGtoA5AuVzmDYSLL/5om0cWChcyx0DcNHz6zEoe
PKcPXoqE8NxyfIWE3ANXMfoVAWQVheq6IDkikTQr0wehAUWVA8lLgn6rKMmxMnoArE0QrJHSwCsK
q7uuaG6phlEuSvh5OrKmjfUgYFtUHfqmMtZk3norahO9SlHPEVe6CcvBBIeGccjJ3WIXuNPLEsFk
U7r+expTI2JU6Q0N7ViVX/F/webUnwvp77S0t+B0NR6QNXJoiW5kT1m6FiDSb96UfaOt5gEsCBCj
dIbtnZbnBONAiYqj45KbVc5hbvU/Et1+ZWmJORfy//njABndr/y35Vd6F6ji2Ecku8q9KKE2ds67
m1btuoFZ6GzxSuzyUaaHrsrRxM2/MDudJmIpmE1G5Pl1tlGRW52WQ5cAiBh/ROzBTQSiLNYuQdbG
x0yDvurckUVU7dq4e5DoFDENeic8LNk6K/OPMccWrZmNx2XfaieAh03ut+w0NW/rpjOnyIn6XUh3
+TGoUCi7wUSyRR8+uPsax9pT7HYvNdnS+9/hUkPor4YaZ/kopo0JuLp3n9qatorfeW86Eq5nH+Tc
8+TOYFUM6V1/1AoHRKzpjaRgxNXGdqFJpAVpwBi9OTXZCWy8fghRyPLFEXPMqTlOVqBR0VY55pNB
y08erlyKq9bTwMBVlunJL6YffNkuQ7ZmH2miQ8QxEkXjdvxi9Mq/9dFk7jMcNGwUoQhMzMZ1U7AD
HK1NV3iUdTMqK20WFnd20lznWNozcbR7nyt5o+nS57cQhJgD0gTw+YY3pV+cHCdOICk2BHEjNw39
skuayZtJ8tFrCU1h57JGOGYq7B58+NFz+0F9H1Jc4ZMCv6SsJ9eNij23gDwEUSRfCxmcpUy0Dwj/
5dryRHcb8ii7MUWzUUIxV7IY/whLajwtYGB3sN67MHpwgtj9RJi16cA/II9w7rLA7C6Svvuq1sdD
ZTXOt1xCGbIUEi1Xp5BO//rRH2jodC1FXjbU+HaR2RwNrUfukqPlRZw3oblm6BgRUTC3KPy9FCaL
soenUA17ShzNqZGYDxQgyFtYQZOhmCA2mtNqF7fWws3YAGVls//TrJoDG0rniKYUpoEr71LRiWeK
bScUwEzxuT+ebXZwo1lET7UKgFvyDM8keLNcuTdlmAJa2QS+0mqRso3yOWKPsE5adsFhDQAn8bpi
b+kK+cyYIGQstIchvI6JDTq0xjGka4CFvWY82l/lgLkJrJUYBjzctm6cSxPIpOsL69gnGAXqsnOv
fZ1fvUTGF0zoGe3B4Ux3kqjFbrx2ImkfjNz5SLHzAOvINwUV3/tEh2tsRExSYpjDnNrHtmEybkLd
Q/Ey/WiqvDug28EZTnEVBFskd45OA7dGZZ3UKG3cIW6umOp7VH8tuwR4MH2KLhJN/XsUKZbofS1u
S1nKt809bSPnUegflWkhKiwKpjDlfXFKcqWjMjIhRE5oWMty1xqY+QPyWoHXTK/xWMmDMfZPfFvj
rMVkD5R2E1L1FlCiB/XOd1tjn4b6tBNcYAwRGZhDeBkp1WF0O7BUzPrNV0hfO9pI1ai35y5T5BpV
Nozrd7fN76Td1A/RhLdYkh9+1XK8RxZTWt03w94e30e/v/nSJ7YohTjI6T2NsfwC0Lg/owQ8J0bi
3OTYv4XoYQD5BBc3QtRl9g5M2YGWTTo6d34JxCc1cMZPYXNHuhGXFh0bq2+R8BRVdFZx+zg5+MI8
+0dlDpiwQFb1ocZiO4Em1phy3qkrKpOax/o437a96e4dx4bS2avvej9G50mzcZ51Q3FAjVureJ8X
Q3uNKiisGWzQrTZd+8qz9yZM2o1elgQAzJWDJicqJVCQb/0Q6ZLby2OX4uaPPdQmY8rpsCzrFuee
+16/gGzI7UDdjUZXn8YufQoHI76hJjfOqRIbp7L0LRluNkSLskCTthY+u0jfIB9Pm+3mIxvPiIJe
37b6fmrY/lMqLt8Y7VmF6wlsskR+VdNxjONTa1rxzdHoNbNIgmZLDhPQyZCVkEvn6T5qGA7NWmkX
LHe8qRHe9zbFgKGerp4VgOtD4YRvmV1iSFdi7UycPxa2zjkqMDK0hf8COgCEoFEHcO8lqSJw1Bl4
+EdIqoFItX5HRyUxzkOQfHZm5uyAtQDnbR8RxLRfulH/0ipmWFeiXo0EX7GVWQLt9hSBRcLXHtGf
H3NaYyJxzH3hduDpdL0j0YoeMDjeIFHWZQpL8hCG4tUSSXQBszw7wAwf+XtgYnFqQi5CLX3weItN
7A0TFv4k2BN51k4hDhsC0tn/nxsVwY/0R+dcsGYMFIWjtDPUnh1udbUB7J4GQkMlmYjXOHJe9dxq
ESObr7QqNIrnRdUgkGZpIWoavobXUF8yuPoMD+SuP/aAh3EtzOkCmqJpklI4CUh0Zeo94f2fYMOm
3d6Kx4tgLXEx50NsMCLXYQuQjRVhqYP5IuGH8F6HZnMZi2diy2AVErREfu+ZSmp+BiEi1k2v/cwC
XIxNG5TPJrLmOw1jmO29L5L0Bvvq80TRX/Xpe6x36uoS53ixWzLKepA+GN2CE2cEZyX7RDWW9q2q
Jvp5SGMhKeT5Oc+s/BwhDlvLGht3JSp5HjTE6BKao5aw5Iv02UFlO8gvjTD+dJKKTLLItk4OqlqQ
1695WNA5EEmwdtwU04fDxE651eAh8YrTKU5LWJaULFZOw4Cx5E3+CqH0G5ToXUjRz01Ga21oYXdM
qAvVfRXUh7IlFzTo7AFC32DgumF+mYwAkZ6lyv4WYQLeJRmN+E6qF8PEfiNxOY10tGkxZdLsryEK
PJ8hOW3cu7qqmzs1H5ZhJ+MORoeSon69o2nJWr1Snry5c5vawj14tYkQC+3o4CWM8IgmM/pnIr2L
5kdujH2sYNMtVe8ckLvTG/W7TVdnvBbIq1N0zcVKsr3HMvZc4yrYllOaHSPcrWkXRXRZXXagPoTI
OmOatHQCrK2AHAsZOtdeoVZEYXlNB3XyG5mf/R6KU6VnOCMCPG2mT+TIyNi8B43+EblEz+pe7j+1
Ir5KVevvgQl1O+odCZVT3LcNG/88b+H1cyJhzlVyb9UFmn89+9oLI0JQ559Lacu5a+6++pIUxpxo
XN0Mn2slKNgN4zm0W7LsExecgel9hyhV70my7rdaZJwj+kbvaPQ2E9lKq5ol6U2UYXC1hiRkOdxt
LQoop46lnnAL8S3tq90U53QPWIRKj+pf3mo1vU2Dys6+Mw38QlXjPyfoF32yIkjPii9DRj2hwwYh
RI1EXi/uKNFv09QogaDon3bYQiiQxSHwm/G5pDxNaeE5Ls340CuKS8v1sFwZuDP3FkuObYmIe2MA
eT9mIWp6Lm6u+CZ9seoKjCHljH0jrfoBIMoGYw5OVRNDT0WpjD7U1y6CJCuYN1Y04+tLmIhnGuD6
JsPrSDDW7HOe+D8y2p3rNm4egZBZxwr37ywxT1cdXvFX6dufWjPxUpZB+5sUnOWWVaucjAkqEoOw
WdBVinE77u1Bfe+RpVzzutFx41YkkEo6m3ViaPuWeLXr1LivUVGoZ6n71jUyjde0enDo/z85qR0/
+7WgQi1jgYvVRybg6/XJ6stSpyzAw+W5iazp1yPMQvVpeRqNFjKrOMbsYyumhDjxj+YSGp22JIMv
Byn7N2x32WZAgmHN6bytW9K51zP9r4cpbe1jP14pNhfYLTjYc4KnP2+7lkd6S7bqqlAUwLnloRXC
kjh5NsVkyiUuWZi/HgNrQlpam4mNRCE7BnMipuzJxlwOvhe76cqpzkJV+rEx2x+pyqttsoQY93Na
tprDapdHIi3mhBjnLVmSnjuKZqdfD4f5YRwafFCX0ShqbHBLkmhPLLIlnlMOy9PfB3vOWa7mnOV4
TrJe3mB5w19v9Y/XasvfTG5YHHI2YNM6S7M5HaF/XX4tXV5b3iDViwgf2/wR/njDtEScBZThtaJG
eiqcHr66lkREtC/P50MYaTAlEWVsZEdYu5cBWGzmeGV6d8VpefT7aRBpLFTJofjj9eX0//Ha76e/
/71Jmycl8eSvd85CO6N2IEkjmb/A6Pe3uDzXlqT3uAlPXPw6jcvYOgVWbZ0yEsLNtbJzBBl+uu97
z6d0+LT8AoEBvtGUx8EdSoIV51zT5X3dSXJ1LA/xkkg6w/xkeSQir9nqifr++6XldW/+teVR43sk
JIOy+/12y+u/3rMYKPxZJfq5hStCBU9hW3MAjM2PlsPygzZmB062vbWOyyeyOMcjwHwquB3xrr7G
bZUBpjqxLloZoZkdl685Wi63318rXL1uvqmWO2mYQ6mXQzc/shxcRNUUR1st7IdTVUqiminPU9Tj
6e/D8loeTewM4QYkqcKuorK82C5/yG++C95/AKRpPSAX8eQLpDSkTugFYO3I2RxW49wOtvgNzLTe
uQ5MszGm3Ofr5PDm7h5HGIot71nzSFeh3bxPcjkwRTs7jBE/8jh6EVI+mikl2H7YjrTyV5TOCW8N
BbKDcc8CzTh7SNNjkQItZoe3onX4ksXGXW4k3s4Y0x+ez36HRviLU/Af5mruLHJPa7J480bz2MnG
An8ZhXvCP684D9gqVQj1QjTa/5e781iOHDi39KvMC0ABkwAS27IoQ1e0zQ2C7eBtwiTw9POBujdC
GkXcidnOQgxJTXYXqwBk5vnP+Q4q6Jvdug+9ncXXWMQHuEyIzWl0jXIvOfu8wA2U51n9RItjVs5g
dIMBDDs9nwx/IZ6MDQmamaZJ1H9S1qibsCCKosTUkoNA9Zy7SBCydYY7vc6Ghx72hJc9mH5A7ZCK
tqh1Y98yIx0Ib6vhXRTdI4rZkdiPZcYW0U1Jved7jyN+W/fBScX5L57WtDdO/D5xeswMiV+rnX/R
YrIBacnHzWBWzoHcxI37ak/+l2FC5CyzrfbJcvbMWebAN2iuZl4QqXwhX88EJ7E5LLCMp+BvExco
XjpADTMicz9QzX0XR+lnm7YFRw+yepatTyQWoezGRLU4W0bRYyqZJ+JePyYVwBK/IfBPLVZB1wPT
HAQZ6CsH6sRPoofpjx8FWENt9VgdJOF7yjYc3jnFSYwWtfFkxCScmSskhyYpmJ8H1o/aO9oBxyyn
ZIvfdBStjNFT2t9X0Nv2dUl4OhhI2LKv2fUAADjTFkpmO7ZfDAKBuArHOkaYbUgitbABBKqkbad3
Qec8z70dbCMPHAfeiBsS1R2/u9o0c4qjmJjQwYdRorvA2mQuaa/Gq964O/9a/a5f0EkzxYCbDf5J
xFxclmWH0UItknKS4zKmKzzR/MkBAnv/yba6Hdd2tmN/SDYMgUsTi2je5x5YbVOnAJimmeSbucMh
Ge3Je4HrLa3b7Lu/6X3dQVlsctqmOsooNkNHk2pk059oVWV07LQIxZoRNde0qLnmRvs1QWqvWVJi
IvOeXTKx5DVp2q2Z02xNn4o1h6oJpJZrMpXED26ANa26fOdWCbAua5L1+/8iXbHp1pSrueZdXU3y
VRGBtdcsLHRN/+Sv+dhsTcoua2Y2XtOzxkCI0FkTtcwVMXQSstVr2jZYc7f1msAl9gJFeE3lijWf
G/EbqDWxK9bsbkLWp17TvMZMFBINZzkEa9a3XVO/DmM0lAmSwHrNBEO9e2WhGF++v/T6rNf8MDzu
dM0TZwSLqbMLOGORNfbX1HFG/NjIlj9Fmg4kuaf0MXUMuZmArjaRzbOqCELfBwcZKQOEfeKfE+Fc
awazcnTHS7u4zAh6MIClf3N6x79pKz3MxTI+moP93Fbdr8QsA/5oRqumnvbBEz2FdKY1naSVk4qK
Osw2tQUbs4QTXAbdsRYKNh4nu7Gu+gvG7y/2O/khQ0ZE99OUa1ViuvrZW9lkYNerqdtHVB5E9vSC
0YPChxFCpyUDtk4N28LCvGupNbxz7VlQuIBdkTrn7OAR/+ZOzggpQclB9ve3aZxYV2GJp3YkikTR
sYaYzHVdG+9UqtB42MurxncVLkub7spy5QEgm+46ymZxq9OHiD/8z1zYzzgrkuceeT6J+vLVmy7z
ogLynR7Plfy9tObpGgVzc5cZ5KVX103boUrSNHSOly4cPf75/9lZbP1HtaHEdeU7BFJtixD4/xm1
WEY7C1LfacLcknk4jQy9+5KmATyDrxLT4rMuVUcUdT64q7lDe336f3kJ9n+kPSQtVwRHLNcyGQQ6
q/X5X7zjQZT0Q4ahPywN7E7RYD/4MM52xgRlj4XsR2GzP8cQ0Bzo2E3uBVDGwC4tusqAKSq6dHHG
xcllNZuaowVoScYvPcPlE8dV8351gX6rUf/zG2evhut/Cy7wqlfSlufhwxe43v/9VZNmKJys1rxx
Qe/tC9eSp3iM7i1nwfZeF+LojnQQ69E6jR5dPxyb8h8Q0y0BSQ58a6RE8KX3jSWTn55tvtWIOYg/
7h8MKi7ltvBn0ImjR1UTNC0hn/6zSfXfMjf/mm6x/yPcwOtfKWGeDDx+jW/D+b+867PKyMxYXs2j
rmLrLojcpb3il3A7hmyzecKVUW2xPFGHW/gfo5fyeBB3GXxo2ldqscfbf53kT5cqn3Dx5EewKiB0
eP3gznvMdNMcAYJDCCsTEr6ZuBd9MWy/P4T/f5FxnvU/J7cQT5P/tf3q6iKtvv49v/X9o/+d33L/
IVzbA4PsuT4K55oA+a/8lhT/cLiTETks4QkpHJIa/5Xfcrx/uNxp1IpL07H5MX7qv8Fxzj/4Vp59
NrtO00I4/3/phHUse43G/OvdwZzAdpzAdylttkzHX1tj/+Xq8nPdll2hsjA1XXH0dPPqSrZuZjbu
q8YenjLHT57ibGI2ZxVHs2c75zSmc6OlFT5vuQxnlyFpPlXerTFaoizKrg4pieDrNCMTTItwH8cI
o0IzPnpDzMyOnDxOJOy86VRe1Sr9Ot1dQJtonprLZzTQNguvFNdJXzWXfKFSNs4URr/U8p/aYIH5
5DLh86lGzWMv3s5W5Nwkxv1Db1v2xa3T4MIGdjhYLXsNOyGz2WjGfPWs9K8+MO4SaRm8cq+4iMor
wkVH5TpNnz7Mrtthx9Q/UokbosUh3HQsYlnp1e/0ZmuQjz6+uoKTbhkPr3qG0ZAYLAJDv/SvoEWH
Tb2qxo1svI1nWskrqtmudAt8xAvyrK7v5+VpjhJxGmX7FfhBBVmYpHirgf+krrxm3pIcu8HA00UZ
TG/dO+QwA8w+e9+jbGMpx2vAxF/m80VF7DJ4s97MnqqBBrdmFiwvtVc6e8OFDuB54o+Bib2u+edM
tTC5pCyeIJmeNi20GWYuYbVMN3xywd63KeO2WT5FeahMSx0MofBZ1tdMDcGbecmeTIAJj/FARcVU
TodSFyOqdoZXuhvqEHYTTNiDmnCvBBZ0MB6mj0KPt+9YRTlkmjBskRxp21hs72oAOQXj3tIYxC4Q
5a7EtC1tSOnILYPosjforDtchwRiJM0horXqsBG/uY/aMM9KEYKFZgwQwC8HFfaicphge1/ttUzU
g7RLG3Z+RC9hM7LXc219bOweJCsfzqEPEgZv8wpxNrtToVuDYtecVbSci51BoDjsc6wqRuMmFwsV
ulbmz8ZgMDnHrfNkGmeWDgcmDZkQdwg4nPOXbouIjHtvevHZsRnVSY4Yaw7aOBhRFlDPQ/oiA2D+
yOBOMm4u1TZyaNtxTHph1i/MWC8w3tMwqXABmjlUX9xpeOedM8Aeih+CG092+06m2r4ji1nuVIGH
IhXZc542h5Qr6ywjmF5TNtPpEGXrFhA8m/SetEPniZWQQ/cUw9OuhIHPy+CcblJRGbdqojJmHQfG
2ElLwwfQNJp8/FiKjDr1YfyS8err+a2abQR03nJUsaU9ZtH6mZJwyqJsbfJ06o0ze+PBp+jBarJh
8zLparjoLvnpRH1x6lpOdq7XU8uUFbvaxJAmW1ro/a4L5+UGDenSYsN59M2yovBs/fVnmgfwi+Oq
NWAk9kL21LdzsTYRO5saf/FOWQ34/TGXaLX5u4k4+xjUNn7z/JxGnJPtWL4lRlRfkFnw0K4CpBfX
H2VN00Wn8MryBL7j3nl3+xiHmgIlYhXL06Lt+WT68E66lBR61CQHBwfUPqlqTDQDAsAADW2XZYlP
ep5uInMu5C4qcm40wWOiqxsSiOSu7p00be8yjlBZV30KAUahBnKJI3mr9KsR0DUr0uGutjOLTmfm
78GQ7Q3T6RF6Uo7S9DhXuoIABhfftzAwq0ljKVuCDxkw21sqv+QwV/6woggikIgOrTTqHymW35le
pKElIxID5bj3Aq1vjFvKbeE3ydWfqZQEkwPAQoLFA18GJdsoh4fe7+wnkZsPNmHFBwmielkY1DGR
5rAQe+N9C/wal73/kxKAfVu7p7jJ3uIJBIksG7mvdvWYZSckAXczkEo6jf5qgytJ3XNuIqaWrFKh
bWRh1hg/6SucnrPIfqgL9yAS1AXP9FbKaFfvWYfqq4els5qHd3PmyW/9Mf3Efmi4+veJCXZUrapM
JREBYj0OxzhY6BsYSACmo8BQrqj7aP0v0BjBmxPN0b3orHOXYwvSTYSFPWOINWWlvnqlQdcc8WbQ
Etma5dGPSyLrz8ydxIPvGK8EmS5l5w2vtb8HKSXoB/Ilrq1sPOBO+JulwYDvlRLBXNUM7yrkFHyS
aVjmYr60koau1HpGZTcuMkp2Y17kL938qxmjhyGx5WtmGB+lP1yaxs92y6rYALhRK/TY3tokBfZl
iSWFh3d3byflOZ6JE5M7+FwwYc0e3zlyjoGN1gbsCKuAwuoZGmfap2HAFb/ro6DD0oF47fyO6yR4
a+OWshAzRusomu2Qy+Q5m3NaOuf0ps28PVYd/8HZcVcmNHuDrdtZTTBehLKTkCHKR5S47XbKy5pT
PHVlo1xKrMNGRsdUg1cRaf7oJXZIeUb9MhSDs61Uqan1I4slHdrqIOYe/A52kTu6JmB+RrKEYuRR
Lt609/FNnOLKnHYyERYgyiompoayj2z9aVsUd4ye/Qq2UwNOsR6Zp8TbTnjuDTSIiKfp4MF9OzOY
xMrl2u6RlRowF766HbLBX3uev/DRWW+zdTHHKnibi+nGxuhrQVDYYs8M9iJXr/EYYI/tzUFdl9YA
Fye/EjFP59qYPhp1NiwHk2Pb1FtYtEQThXX550Liz9mJ+AurIg0ne9F2Ztgp1kTCODZ7AIbjeQd0
NRGqJGBV0LNuf9mt6T7lHKdPhdk6Vzt30kPWslInAoChUJUMu36gSdBK6pc6zeg/kyzrg72SJ2rs
FgXYpktnO4RxytiCqT+fzaiQIbc7hfPTL6+4FWtYtGWCfewtnFpdm1u3vIh3fj8GF6etjyPFIGfl
Tt3ZB6o/CPOG6USrhkIfKz13c12TLOqh+tUYzDV8divx6L9SjXpSQYQ2HUVXKC3DNgEhclRM6q8U
d5y9FotL1iBX+UXxp11adgX4cUkOPbUlVzaZOX2LzeG5V4b70lG3VfSeuSXBYB5kHx8N0u3XMvss
HIL0sp9/d6Zbo6NFyJPModbgwZ1eoDNCYmp4PXkMsdWsh80oC9THnDKvPC4/J45WB9tcts1EJ5CX
2+Y9BRzNtm466uVmbR74pB2cED9kAOF009aD2sM9jE/TQuvmQrcXvqvhYfSwUsiMk/+MLSKawJSo
zhU7ISlt70Y7uXpu/QdKIdEQsHg0nWD1E4JKjEl2j9gO3qc6WQ2Zz71v1M9rGRTbCIYeHmGGG6Ky
dTBbSginfKg+xnYPYivWxvJoufkvP2PbIWy1Y+Dh30n2haDpm+6YLKiJfvCjcm+kTacHHDtfLmih
Y7mEjNsBx1iZeiL3ibbX+xdZUNzieNaVWrkeUvmF9oK/DjCaax9B1avihUXBTx2Ypn3M/LfMLz36
yJBG876ymoTdWtY/wq/UWkxo6tnwyJ6VwijeRebgOBOEiIswcUD8m0Yyb0Yntg6F772VtoIynC9m
WNbusrV9QKdMMPtLzuRkdHBui6KmUVbOr0IN6dGxoxff6NKQkVZ6dLPpgaA8G4Juwfw8oDn33POM
HeDMGC8Zylckuw8ffhfboGbM2oeGykYnnp4CeJaI3Rgzszo0cxHtAms2zy41w+sOu82oXGIjA8Wr
w1cVeaO+laJ5S+hOzwe3OcmxZO1slltO/YmZJvNdnXYbHWv9WOPrH5zUOkEHdU6UMOyhE4Ahhu6O
TFmr/ahyk66x6ne1tjhHhpNe82pmxDWvVY+9L+57SZWFp73lyKkLLozhAKJODBzDcqEKY11RFAGz
ksjN6XszxOtFY9VyP/bNs0qHZj0F2A84SOiUWIKrn6OdQcVOj53dwJuEVJRaaXZok+KJYWx2x5+f
C09i1MmJXxu5XW5pju720KKowaAbi0pcNmWTP+lrlpCmizybdtU+Cy7mVH6i/2BwMKri2g5Zy2CC
MIBvrFwr+D4VZ6J94M8NNQztvA8gY4SDJpvljSReWkiaqS7c584hqefVjPRMVsu9O0d7e2vV080J
QHZ0Pqen9Q/TUSa8rGazlM3M0Aw4aOCWSNsG9y6PY+jB/amOA9AOYzNs6KYKDjSmL2wx2oJdZXAy
HDa+Q8qe2uicrUzLOsSkSAIHI9KRWXFIiPquCsCj8zeDMjNHhg5EN+rhE+MMlx3ngI3nmvtM6L++
bOROIa7vij7/JWyTG9JpRqYERCwzYFcUBdEHHCt65aYFFkYQwBNjuWeWgxG0CMaTHc/ww1RPmWdj
gdHD9hWBMAB0yYrZ7oo4+8hyAKWRkgwp1scAH91eFW8ZzvMHtdiU8y2yO/Vtvl2SOOMENU2h11li
Z9vxfUCu+sVqqo+gYwdcj0HIvGwEqsizPpp1chFaPxOEGI91b8rj6rzkcMVKpzmwmMWaVxlSEvv5
jOO5qw+u72HYCci7+c8NmV6GIAtP0XyA8k1ij9101NEPaozHIpvfg6y17nEd4eCF5LkL1suyAwZj
rQlDgHh3zdy8p6DXuPxw2snKSbFfzD9UOdLhtUbowWF5B6kYg09LxAcK7HoIpNjAJEh3+bCowyg9
ZGCDyruJrtw2qumXp6rrLHR+AVLbnqzW/W1BO91r/NlUqXrEblNoujqOJtZV5ezmsSajqXbfB+5U
zjlOqfJ5nnPe8dH6i05v42RIsn0Sj79mt+HjLogztALTHYfPbaIIzQdlS/HVqrSRlGNjW4INm2YD
rmLrm7smh5WeY47f1UnpHMBMqG3SyVCppgopv0p2qY8rPm9sNnaWB684re8MgW/cZ7ciUuYMFsnI
ZKPcXylU7Mhs6z2RW7iaUU/UGasvg7skZ7nveW4fgMh/ee78a63S4dwZLkoHd80IJ7OuquCujYxT
o3MVAtxzdt/hTWZfHp/hjK5NNH6H1lFsG4UJzF6iOx2Nn5xc+YZijM6L7N+lP3qnxnb7x65+JJp2
ZBXvHyLWo6NAytm1OMQSRKvjQMEdweHrMhE77Zl9bFy3Lw5ml1s7k0nNLlXLH5lREK9bTQ634RCW
zfJa2Ib14hHguKaY3UkTNi3UiAknvlXdEnKdjmv3D0Uha3I7cXL0ZL4LZKlOXXWPwVJcGREWp7SK
FP0lFSNA6FxyoxDt9xZFDCsaCy9khE/DEAWpYlUyQHQr697smwOYkV1fJtEb89fjYDb5Ic4wm1sO
u526UqQxl+sSlEccXTnNnkZ/JFnOBK2IzT3dScAGSYxvPccmt78ugbqzTaYD2avX9fpKXYIe5zxc
5g7+eD/jPaN1PIvUC4nvUjn91k8C945zxzGDuvnYa/OGVXTVc96wQlEu4EmIfnEEobwveajiMsTX
lrfvdQRFJkJZH9Ll2EbuQBMlgOu0s8fQ55hZkmA8GYt8skplPdbyc1Tk8M2pfmws3PIK8AwBNHdn
sBycSONuu0FcxFIZ4YyZFVSGpw95g0jlCyPgNk5Ps3WHIS+hL3T6KHpDvbVyQTCofvaGkT6LIv2I
stXDFyWf3ytWVhCLUgAEwOIRzFiM1xEhZqFZ5jnJeb44nQNsBuNwMvTjkYecfeKxwpb9yYn74i1x
6AGE6Dg5RLjhu8Cui6mmTEf7ARwjiGcVxceai7xnKIsZxKtVCCcK6Aj+AQ4iZhhQa7Wu1fdQs4M9
6Gscp5UA/JBNkJcIKpzS+ehr9nvxZM3hFDHPA9COITqz0Zqs+K+3+NQ4Fl5ogpq5abaANng0d6CD
EyFe9hnakZPHB6kLtClRX+CA/s1EZ97BMt27JZZMMFH2KbOoeg40dsxemXTa7Zn0ylOroXp6VIBF
7RFXPCjLdMkvqaZngUEl9bK69e8wSxsh4O3nmjEJRTg5kn/ZheT9q+OYBBEiYlbTEpSkd8Xk2scG
g80mnvW8DbQQPwcao1pxatxJfVgq2AgLVXPDk/yBQXsSFlnEFp9KYVkbwZ1Z/5a6P2rdzttO9aTW
zeBHYvBuSfQZ2MtIATGr26NioGsuOQVn+MYf2dlMj+2nFEsNlrhrdx0uGBDE9bUsDfeWJMkuU+Z7
MvbOZ2zQc2sMl9Rx8a540cmzQdllsjjzy0wPnqKS2LIB8IHgD4uU5zyruLEzDAMxpjSfKLskDUbC
4x5sNsZJYkI5NvTnCpZuQAiAp2ajoQhxzdarWOtM6uamHWImHSHsaRN/v2S0stei4mFhVm8qf9Jk
1pBSvF+2kxCsNDD9C4G/c5hecBv7D2I6QQ5xrwHrsm1NUegqXW4VuFE237DRF88g815qChOkjI4I
56hYlc8/khVMzSN45ISvaTGIYyNMyadvKuDlB6iLctuMU7SxexUfwOdTW7oqFiOOOIbZfnk0Uurt
EfTXvgyjPLRdlx/IhgVHn1t9gQmBCJQ8AlC91Q6ncfi994MexjecbAuWhu5+EvLX6NK7lmdW8NwI
FAKNNiHF48QEFeoOmTMkZ5pdSu9kkI3dGjJqnxPYVAabu7spzt9h2Kgzj8uUToc2eEIf2da6zvfT
oktQ3l6LrA9fExMDKf1pZzAgOM8WcWWDmeombUssofYPG9WcEKK3H4o+ffd8WLt599a6v8YRItN3
ZQYwub8eUSAkS+QPGbNzTnRw8r0c11fTUgUJoQLprniiTu7ZY15/ZPelT8Us7tnqxKfYzJMwSDAA
JCS4iBsZxrao6RCIWtvDJoRHYhisM2HoDi24W9m8TMUMgqTSr9gfsVZkNrMIsiI/x4Zy+6kBYgpJ
7lGXkOSkUX1JA0fhksfHFJ8aKw7GXYNHsl1IfHYaBkrRUQBcsB7R6EVAyp+OWezf+2arzmO3hdtP
K3uGbJwXN4O5vJMH+mytX8zfOkUaLPM5tFe7XZ+6zyYSyoFk/6fRrsnvmsfkQAkDm3vI9R2Kq8E3
GVVmnuWQhHMpzW3XUqKtRvOBHYhzmEQ3nH0l6PvFbrrFuFaHLpk4r2f58hU5SyxbNtCQgJ2/NwDB
YVetEwkbLJiRjdK9dihQHeJ4OmssXZK3De22yzc+OViOFfgw4OM6pbinFMA9mGQh1OBhZlvaJxGt
CcSCRkoDv/T++3Xmo7fw+7qcsYu+2JoO739Qv/pDfZfRM7gFQrkrRqlDttQ8XGt4d1bq1rvYBCry
6ztYRldZe85m7EPlDFmtXRQcEb5gFqICzzdPc4s4OE252peYe5o+OoBZfa+74ndT19SrKipBVmNb
lXJ0dNzir18PCzFmGgQRmvHNd1W/S0imEt3wj5NufxHfYhU1kKpywgbBjyX6SDJcmPbii7DGyOIa
viJKzZc4n+HeJjMt6Kt90jQkiSioBzuxXiLfX5B8CXIwf9kZwTyeIUvlRxrUrrmdYUXV9rSvk+ln
nwTdIbbzZ7zO1pbtHm0EhDysiWiPMOU2rsqJQ8PIiZCx/WGq8ls14yPz0srdqdTceBSPoQ7WB3yQ
1DmU5XUlrB3Z6jpr/LGaqSyjy0jb+bSHwVAfYNT+xJnyuxbLsW/8lyUr/kTUHlB7GTO8YZDBKgkd
KjjNRqLOlkOpHDjkt8j0Ryx6ONvmcf50yXhsSJGzCyyOtPU8Ki2t00wJ9iJxbAENNc6zqWnjjTXV
sTMfRFu9UqUhdoNpqk3qieEs9SNXLktg7d4Bk6jOnqA3UqjoUk9A9KysWY7oE1w8cfw2itF+pd6I
JtHcD10eAie/JTkdE5E9LM38GhSOs/uekSyq7i5Otf5b91crnaGgySH/ARYcjhW7D9dXeMQt9yUx
tI0DyXfOWIXe7El7ezOFxK6x5DLGiI+5QQOKO8TiY/awk1t4P6yIXs/VEItiNZvbhvEJZxno6CIJ
ei4CSLmWq4nu1DEV2ej0q91xWr/Miq4mjpq3f16XNib4GZ0RN5z3KtLxrpv9lzL47fZvXZrcjDmJ
wNG3X+TAJpSLgORS5T3IEmQvrdZ/tQl+JsC47Bl00BsBvj9byDUZbaxeP0DHeYTxqxZO2FS+fTb4
4cSGkSzUigqren9djLcO3s5w4qIE8oyGePAGzu2/2KYEnrMPlLJ2qSGuUyFuKI7bYnVGG7glpN18
mikdeVV1GXM2wN6zVo9LDEEoAJZr+AArkBs+SJy/q18yuS8tb6Al5GoqnPPjsB6qbfKb6ln43tmY
kGXm8dbIYfWlYobDXB6hBXnDsDMtPJmEUV/zDjKSIV8TvvXsJ9Z+crI8dFdXto6aKZwWY1tqkn+t
s6IYh3OZ2LzFXoVVUA1MhAZ2vAsKWdti/kPRZsi89fqUKtHr1HMcbC1qw8HIPMmcGhKbSVK5c+0y
oOOLgpIyx3YZx2h3oArqNL7ldosaUVlkEFR+L7AqUr41zulzjPzE9oXUScCyE9O3tEuckdExxPtV
0jCJ8GOjm72SNgb9O1td1JTyJP1OYp7m+QPbCCPorpmd8tQtIkw6NzjGHIgsr59CZ8aInMQixJPa
nIvVS21m4jy0EMxcXPOhbzjbGGwIGbkqHKc1j9+2HJOc4HeZGORF44U9c2ljIPORvtAHtoaXcagM
grvU8z/YEBM4I8pNp2V9HhoikxvtWmHcxWAwLEedi4jEnMfPWxnwZXeOuTciMyMRMsR7BZ+OndIk
MMG35WGZzesYES1iP4mGRyIsdurzshKvypZttQYwtPG0xnIVjAeiuG/N+mNRrFjwWj4dZTyxQ6CC
uYgeTJ4/38vd95dmfbYLQt/7zJWPrZnQ8J7w+0W12nSrYxyG5HPr4qKJI4cNMWmYHa1ieILGlrOK
zbmwGM81E+r11eKxobgiXri1q5LoMgdU3Fflph7ie5OmjSiISUAND00PmcrLudHzev6SU0NDAnO0
vuo4NK+r9PrKv//bVHyNaWRTvartra6NDwaYoKCr8k0/OTTbe7yxTQMOcWbj27CdQZ6V0dauCMDQ
Jt2Ay8jw7LFeTfuub29BnQnSaUSPXHNgCGBZ5IBK/y7QlqbudXy3/fJriD29TaE9b42C7W9p2/SK
Bs7PYN2duGC8eTw7FUM1iWffYHt6zmtLniN/rE4dcG4BreA4WNOb67Jm8DivN0tEKBICQkfuiQh7
2bRiX0iZUf2bxbsiiFi6CvhYYHoCYlD231aQe3bRMTVB5+91GwFrOBnqyzGNF5HqB9CdUG2d6BLH
Xtha4qbw4Rx95Ufbps8X1DKmCP44Pwyq0OTHDtr0GE423hHK/ds8ZjGXd3ef9/rioAgRhk32s9OJ
m9MBmMioF2Gzq698kj1GgOklHqcHdrZPnNbkTrpdh43RI8qXVn9diwcEZ+VdYK6JkKV4l9xJ7QB6
KiJdC88q7N9zrJKnRc3+tgJesvXoJd4L8w9VKOyearCTPOmiY4rhfT9F0XPHERBDueoeUES7KOXI
omQY2VW5CYpGn6dBH4sCa7e/CnOOX8eH/KXN6C6rkuSJ50SErIiM4TLZlijbjcWT0YrVaVhrjhSW
56z3aVmK6/KxLk2g9Z5x7Jw2Orq5KsLYotgExW6NnhmHoXTNkynVoYoVckEpf6SFBMFlsYnx54eR
kcilSynEqXDcDOn00MeYANiYFN3wFWXVT5OPmErkmWJoa6CdqGP+PI3tZ+XZnwZ9W07vXsyG+nYz
+1lZWFjqucctII3ppN18dYxYaltxst6C69ga4622J/pr6aSnQzsLzBHknGPvWR+rXZCTggYGRUfX
4rwFgO1Ca/htWkaoLDs6OYSWCvzdWK3dx4zI3q6HFnC06GHaxG328h0nV/MQ5mNknSf3T1TjoExE
fHI5S247j0a2oP7b1VHxEVTIK/T32irJP4NjGxTxNmMHGdJ9KAipun+CRnn7TFG811NFEJXRJYUW
uaHWWG7HtDk5tKXt+QUgB3kIZMKl8UtW9o4BaL6loAJ4nQYtGAnvjYtgK5YVAagam/MRxoAYttI6
mY+CErRlEYd2fzNHrDsG9BwgR2zwVow/qrMZfxFcoPd+NH95NBnsTP7HlEGtTGMYhj2pyzHCVp6b
FBiSnuAGL0GAeBMTIivi7ZxilKbnrsviExasmYAObU5UQTzGvjo0uU0jhPUb+d59lINfcpS66xd8
42Pc0IuRItcNCtG9KB4sDthuCcZaxfGRB1QWypqqZI7SH+Vwagrzd9RNaBOOhhgWBHiSMIseI7c6
RghDPK3YpZjZDswdHBEgjj4MOOisWndrGyIYuK6j0YUCLdCt2MZsASy5AybjSm/Z9q7fh7bj/xnv
lj3ZdGZyJSVYsxDWtvYyhuXLTu9NBmiHKBOfdvfi+PB4hwmPQqpBIzC/wvmD+2NvKg8wEyJX7WBz
yasnzBXy4EOVYqCMhaGUYS4MlqMch6XgBOUu9ArWmmM8mCw61ybmjRPjrkpctLme1nDoUHmR+UV8
8cz6w9dkbDyCGDwF/Ra0FXtqAomMcdEseGgYgmGTysufwdTNYH94YW5DyXY7w2mtIhGmCnAiTSi/
JXpwa14MV1f7OMlfiqa1LnPtbp3W4Hw3ArFryToZLHPAvXfYwaijJ/dHw/cAIaW9ccpjkTYL8gjp
srfIPxfpMJ9EgQ+oU9beNaZNUk5kKejzIbGY7Zx0/Elt9vPSd+MWmX/XNNkpevAkBl/LYWyE7rgt
guFkggqQULXOtbL33mzmYT8Q9IsK+5BFE9NDt9kUwiF2nPPexdZ0M7o42CZcHU3unhmMFts2ao6Z
MIg9wHd3NR2T+CzzXezb8yZW1i9Gv1DGG4pPVAYIZLH1ownscadvnHA6QnbL9n9zdybbjSPZlv0i
5AIMnWHKXqQkUr3kEyyXXI6+bwzA178NKCM8yiNfZNW0Bk4nKbYgYDC795x90JhEOyK48X4Q2Vj4
VUvRa3h1ipvAa2r6N9Z7qkhHkcrV4ZFwnGdF/4b4J5t7dD4+Re9EI1jbp4CyJU/ZpUBs63zomOkN
yJDmV1GObpFKDlXLQuXUkr9NKQjGE6BNJ4PunMIkon/jbCx//Fno4XAwcwTp0iNYr6MdwVp1Y4qQ
E29SWDsRhGf8oivfby1wi+IhS/vrIJfGyrT6ajWDPMqqVBtdK2g007fYIDunB40YqVTZNtCCt1rc
5W0+PZUZ4RXR1lJMrZUQxg5EYrlucINQndSp9bpKB0LjXaMbMyFm1MM2wx8CwPE1T0fCXZsOocvw
EGQxi3tbAFKDGLfWs3lvaFy68MTZ2VBUaxynW12PHzvHeJG0j0iVor6CTFQaRcgx95SiQ9wh0WCZ
zv6BiMxs7sxQhifaVDcK4SFhQ2DGPWGcpOO/hF7hb7rW3eHxiE6OVR+TDGvyXMVvSZfaZl0ACYz5
/6RhSDHoGGWjAjJrhQl+n/5SlenZd2EyGga7jbRqH3EfwMUqi45ZDZq4Lse3+HborA8z5XAdy/yp
bCu6vL33LQKevgu9agXUhIScyZjLkNkpnVha5H3LMYEarCfWA9dFYMbbsjrN/IRIcF72aIUxn4+e
CUSOmXiIYKYvXDm63R5VPh+JA3Noxr4/3I6V3vUtsMEn6brtFQE72JDn2fVy8XWTRL6VM1rOZrGN
amNFgA+ZHyrLAoJo58LCcmH8ee3/9r6MKsaqZeE5eam1+WUr7GMdcujAOnN0OmMna/mgsyRMCn9E
bYRrvyYoN45bdVyuhX9eW27+p/uWh/x6xn96iGUNLBYiu9s0lpEw0lQCZxL08BA80DYwJoxBRYsy
b/Rh3RDanIQTLKewfrKU9SOAJnqGF62AkSXuyqokPmssG6Wj5zsLOfLa4VFWj8y0JaaGuRIaovJI
xjwFwZG2a9dSLVR9fM2et2eIxXI0MifpvHA4K42MtRC0ZG6P+gpFKZ1Kyhzk9XBu6qJTwN+B+Xc7
dCzrDibNHPL1Dcefh1/vJ2PmsC50hjkIljaBZO3etjxogcb3IDa7zegDRM8VVSQjZpQ0XaZQHflH
0MDBB0NsBs7qO5t8ML+Vwr+MwDz2Lkv4uYmtdepdlI5BGncL85ImqONSFxoxYSXhufZik5ohcaN9
j6JIOHIl5hml42vPXfZTb7zsQRlvrTF+UlwNN5PuPwUVHsbEHPdm05bHIkngDQ3oaqZaWOta7pMS
jr+vWNmrofgxjfENcxdOg3rzjB6auvTEUDDK9JbpwlayIsLa6BLHa3T3mb+WvXaPighOj7CfFFBs
VukRj9AhAonoo6FAAfYvIq/Hw6ojavmYa6HJoUZUldGRm8l6+Yx74012CtcLEwfdjpjxZKBvipKw
OixsJxl25j6aJrizZmUf+07aR6uQjymhusx5WdEN2UD4beKSrzWMcocN+TbtgE1VAGXWfucoGsM/
KpsDt614waIxtWMxxBSy7gIqsJULV60Al0CvesWgSVJTyolmE2VAFMfCI8FyyO5AUD6EmG5pr4ue
9GXYmZoxuBDCSO2RIy7txs6tK7yPyN8pp2J235NR5fDpqKVn2bj3ap0BxRNXcOzT0+gV2zbJFEFZ
rPH6okzoH7Q+GE20El7BtjCCTACjm15YKMKh8oBaeyo8lH59BD+F5nsAizJ/f6M+mySRbfSBXFo/
p5I5Oqy8sxc3SS72YF5ihe4tfMZkmJykXurIEigsU5S+JwIQMQDlp+WFPBvaB99JU5ScQ0fbtdQM
+rB2Dug2RiI4qcWS6UYI9ih9rOhinw2eOlRhDyR3BEZj6yNNK0FXvTglkc1wdhvn8ZG8eN63p6Y/
rtzAddaa7R/dSmPHYT6MxpXVf+LtmOS91SFrwZnmn0nVr8eS6VsKli2ObqRtvLSDna9Nz//elMa1
GTvk2LmYX9LXoe7RNELLcZX/ZvqhTxc77h56M1zpkx4euzBjVUPLzDItJM/pAiR5NapO37lQatZV
NL6B+Rjp+FOP6mMt2fqxzw8LF+yhsKtPHftwHSbxfYeQYaUTrxSrdK9AMd3nIZ2tbkqfXel6wAaZ
r7N82Lp0pGhNy/icJfFB1/xwpxVWiJ3H8SBuAt3zMqouyrouBk87YMWm40iOtY/RAY13CLDZYDnz
3RFpcp1PJA50RO+69wOlnICOY4moY4cn9S6dV1HKJaxNQPesJZ0H+o6YOlP1KFPqHGkXu7i26DoU
pfce4z5AzdXlW0Om41HMu19rU6r3GjY7SZHNmvbyKRTw7YKE6pbOjHTtM8/AsNrchoFD36qMX+KS
1FnIi8Bbab+CFSCagfN2MDH6YUPF/oT7MkAHDEFfUQqHJeGRWzl6HksaG+QHmhl6O+qt96LhaHZw
UJcLryTJRwnqBmVU3+RG30NBdm6liSgorUgGmuKj3wqdNkJ51xs2UTE0NJaLrkSgYusaAGPpPw/J
4KzwHZRQNKNua/bDj0wv3LX0kDpXHWDWw1hgIm3Jhd2AVia8kokizgm16ilYHzHKUnaaL6aCEEPo
EeS4NVF+NET0PIHooI/Qc1ZzRHcSZPxOWf1DRAl0rfk5KABYWM1jGh7An2TxwAGJrGcLACT4ZRra
lUnPs69vJPqmt7Kkg1ciNMthQ9dzBxs+3Az5Tn4glwqvelnq575B/e52wAaCiDBDa5NNfnRBZNyu
BwIgWF0k1k41TsNZc6APoGNULWXebSjHzUSpnyP1elYS1slpIjhWM2Uon4z6U5bbfJ3afbC2lMFZ
xXxVHY1iXUeMZSsZnROruqZ+nu5RZOTMy7ob6P1XtZcX975rvxPi8kBc2vSmFcXJc9XwmZl4mUE4
TeEbZL4CkJsd0cEpUSfLmIjNoHgWMJXiyVa7PqaCP2IZmEKaqJ4oo1fReW+msusfY/MCrQ6Ksn4J
WsthtaTsjZWbP30XMWpcBHBlaxlv/V6wNswRbJl4UTZGGITUvP3PZLLQUbdQgEZkgEEx5Teji0S0
NibvwZ0l4F5Ry29YYNuyubS6fe9UEelzdZBcNVLuZFY9UaOicZXOboEMXNkwfrfjizVE4WNeG5TR
I3sT0dTnyGBkc6v4u0jr4GQDMrxuW7PbMcsur+wAUUlSFA8FGrnS1xv0xY3OcrYCoYxq3zP7Lzc8
Xvn6sQzLY8zMdmXn987YQVs0pm01QoWNI8NHK4Cwa6zKAAeMgSmK39EJ3fIqkNRgxfjpwd0FxLcv
QFH+FFV4JWsk3yzenV2k2FAeRPFzh0P0iqGwI8e6jh/wfLHOxdP0aQcHYyJSfWKGu3GDqTsFoY1j
pjMuNaD7y1DTVnQdB1BwAVRXVTdL0EdHptw+ESElYMptN9LR71rk0siXm/wmqBK6qzHF1B6aI2N6
Z7w1Yop2UUKejTu3KZaLjDXhMXlRYVve5ElcgouJnK3E/7z6ukkhf08UHynAzFVGa1IX2Yav4YjH
C6iZyYAq7mNJipbp9eipqqjcpsSn7N3aA9oWtmugji7j3ZBgGYdcmGC0v2rd5hVndXId2PM2L6nc
WIlhXVeJ9mR34LuoA+TbNvxpuM58ihyfaQf1rFGJjO8t1NI27eAOWzY/DyrHpkwQuabTsQlt/7ZH
D2Cm6hiFY3KRD8pJkBDBqyAgo0Mg4UEzq3NjDrIA2aFlTImFRS2pxDRTMBgftCyXW+kDw/tnO639
uw8Zw6CNn1FgGxQu5sHfcsC60IdcDg/n4IgGE8/UiJu+1Y8RZPg7NteuozZ1TCwzb1fUbbYOhAjO
4nT+pxxTClMpxOzpGKUoWuLnfuadFjPvNEoi7YB8JcvW0iGHUpXmv61QZhqKdVG7KYDV5kAqcwx1
LmLunKTOY5t6Dd6PzjiZCTr8whA6hQR92lJPCg+i9N8WBFLjVfGV6MxzCcr65teFzPLmkAbdY2BU
9LXA/5c9Cjh9dB0YmF1TbkvduO9cz/8vm9H63dXLZpSmQb/LciXJxItr+S++S7gvBj2GNoBh5v4o
+8B46+q4XydmLMFwaw4Vjj56nV7LEfDRhIV5QxnfvEftCHEgTYurzkrNe/qvzdkllQPNAgYWK8P+
QrH7gQMXM07nPupjo10lHow9SnKXIYmdDdu+2RaO8wGSrDkiDg7vBDZEJBfht7RO0RQNU0bIy5Bv
YBlQOLVCd4380791je5KEj91QhJ6aQU+PauprggFRQtALeZZWvTP/3l3M3/3nLOBIGsxBRQONln3
92i33Oz8IkQXcCCVejOA/N46frMvVcHXjcXIVNKOQQBW7anXkbKG/S5mH9grE84s5eFbf8Y2hnQo
3BEm+WJgi+22OtgB5IeMfuP6h11mwVluq2Ean7Ihuh30DLxLgpZR87M3aHD9g6asExqef/5uvO/f
zbd8OWf+h1zYsH6LT8xHXKx5PyF7d9L0Cnkp5dOdKszoW1g2WCCDAtSUxQ9B98raASYdVqUWae9g
GTl3FUyC67Q8WLGdbnNJs5X+KXS2sdOfas8mdqHOKHWzW62aCTQXpavmHJhu+pdriR1CfzPb27Ej
oUYTSfvRM0Q6+pi/OKAddsD555YErlzjdipgxwaB7r75ZXaVWXTj8kF/1tv4LRJ99MTsptunOGAO
FkzO+xQh+AotEkJMBQBzCrQXqj7OA1YJYmfjiLwh1hzrovCg6dI3OYzAzCEccuQYJxFeagmSuwoM
SexRc0Ra3q0VKPjr0oO0xmKWAcHHS1nHgw/DO3/pG6f/7Gl2+Vb7rejGEY07UlBh37c9OobEtStS
ckDZltTy9yWp6EfJghoKOUbSrELO53a981oNxdmoJ/uTofVA9dM/OcAaOWH7xKJ3IAti3wJ5b9jO
LTY7HBdadsB0CQAbk2Ec7jhv16TlYlFRu2YqmzdsbwjHmyuOXfy7ymuvRYzLxeo5Ham6fM1dx1uR
ZfKEFss6xqGdHVqzHvd2ixSzjwVJe0VrblOmGaFfGG//vBeafx+JbNc1bNcEMqC7xu9HGA2eSIMY
kh48CqYHHemySWnzxu1f0l5cohlCZgW1s6WYKE4p/DBKfnBgkdCz4peqJTVqxh3q4j2zqfOSyBTs
XZ0+uT7adHrHkcQ97B2iwSnQzar6qZUrt20ymD3UIEmF2ZqFR/3eD98QtiHaoDq6trLpRm95ZCqV
fQD3/V8Ovtle/5vxHTUFrjegEK5p6MZvmZGaXWlTJ9zwMLnFOUpGcRZjFKydVItuof6dslyQORPk
jwWQw5XV690jK5qzpsgZH+umuzQWHsveFXR/7OBG81NnLlaayGTwLJc96u8g61EOzkLIafhu4P5b
mRoOwCCOnziIyo1HTyypm1vHDI+isA+Uo5NdOvj0p93K3qQis3eVvW/of20m2ln/ZRMYzt9/eogE
lu05+D2oPv6OlnB7vcQRXIWHXpT9eUwDedPVJv0y8eq4bXs3QQg8VkH04VpoN6yofFGRv6ndYNg5
rk5BLvPKtzQ5t73xkI4JKuZMmI+ZG1irCpyi5CRysqu6f/GiNx+ZwqVX/Xs16PpBVCM+N83Sn82Y
fJvW4UhrYvwqY3FuTR/5Pm3ssEifcxpv5ymqX7SgjdaRn8RH8J/dg+eSWpSXjx0VoU2VgffouuKS
Qqo/17SQr4dg/Cb1pkdmmu2ackQdbjvPDYzlcws37Mx4+Uqyjb5xhMFuSmjvPfohE6RhcyuqzmZp
mGEPUdpNh6sIFpBFYJiaynNDq2bTjuJm0ZYwZl81KUv+XgejbI/VdF/axr3syuLUVfW9ac7IGQRR
9xmLwdKbUByjl9zTaz1pRYnnpM2jvexs3BSThOfqnVq9olWg9IghT97ZRpfsNafVZ5KstVUaglRs
ikFpoUB3S3kt7EZDtIT8ZUBatqP+8cMFa7jFTZ2ssIDlMHJS/0KyxpmKQ7on4Z3IKImSuMkD0o9Y
vm91IyM6S7qI7wwt2UUiyS961B2QnCLfi1iX+xPFbtsIkhUZ3fEJTXezcjSK5nYo/a1RGYLA7ISh
4JnJFfM/aETEcGF8bt5tgwxOuDRIuab+TXfNZj+FiFBwRjL36zA4llCXqZ6wbgCb+5Nkqgu6zRsD
ydZZZRRHLRympIph+GDZdanTzts6rm1uB6C42wg+Ka31HC2gi9pijAivd9riLg2HaK0cnhn6DnP1
ST6jFFuZLus+FKbOddaNNHhKX3v65wEVyOnfhxZXuJZjSMuwHO/3qNzQ0CgM9a4GLp2C9WwiPKcu
4QIousVqnKwfPYvo+7yM/c1oNOkWzD90xtD41uduAD2Bwp0GT/mm8Lzh0mgivOo8TmsZiVWkMEeH
GmTBrgd1ezBN56XNYeuXY3ZjFzas11FDulf1zcoM0/bWg7/s2bJggXeB/hte5nbfHRNSvBWGcLdR
jurXpzkP+TPey75tV8DneF5AOWVw85SzkJmAdkX80Nuq2wCcsW9sEF2rsDAMOsPFd9rmVKplcdMB
ukLdz/4Y2YZ7K9KWKFEnanahqmMCXrBuZ2P7kinhXlQSbU3cZrNPb5eFx0zrmg8gdVcROUoILS9C
vFO+6A9aQbe8AAvNJOLWZYbLmUSpA/AQ9CcOhGwG5K3qeZdAODZ9KX86mE5wafMYyQ1LMFpz4xXc
C+JQZh+87Z5Mh7JeClP2kFGxIdZDec/YaG+SsYJOYd3lE5orJt7mMbQ97IAteSPY56HjBZ65tbBh
ryagX+ckZ2qOMOkaHeba0MoZPZcd6xRljMKadHLyQN8hY59FbbMSAnE1ehf7McZ5Q+ULyFvvo8WM
k2I6eDKpbiP0IBPYiq0VYMZDJRkHcfbhJQgDvFgQG+OLkyAd4wvs9P8xnWdeLv1Drnox03k235Oi
/Z3NMz/x32weD8qOA0XHFYZFNjMH6p9sHkO3/qVbDoQxeNcu/wHg+SNb3fuXruvQQSwKcLqtu8wr
/shWt/+FPgqGDk9jTceE/v+FzWO45v8ZIm5Jz7VMF98Qn9BmKDF/m6IQxY3CBHjktbkSM1N2uUA7
bzJZMidGF1fsxaxw1GaebL/oNH/dXu5sdZKJeuSdX6TTsUb5SpzMsc8sEmwnD4ppWs9DkxrNlW11
xEWh1pYs6GaqaJ3MXZhQQ2dFAXO5UErCa4nM3ruimrQ0GYOa2fdhQXsut23hn8yhgk4eZAEpffhR
19l93tMGncLsOcWJFI7mPYnx+iEnNqI0JlRmEQoByrJ+f4YNOGzymIY2JvunJpgeM11110plV5oS
Ww9OEK3QpNzFoHwoNaFYDSx5p4B1WH6IFHCCRpJwAq68sYXoU3RMJ6xDaxjZJhhJmSuwENG/rT5M
xhY6Yu6lNJn3y+S+qYK7UW9fUrtyN8LmxG+m8RbEQbB2M9xhWgRN0bH96ypv8H1F3k9nAGqWzRJI
yqZtRIc+L9sbQB4bmakbq7U1oPv2S5WNZ8ROdwZrOxtcHcGhGYxld5MLHwaRfu/Qyt9JfKceZD7T
EnAqAkVWHnSV+QXbsHlhGoGeERHRkCMHyaDyJ2r2DwXeCD6oxBJi4z4DimgBA78vkAasWS7ULLVW
VkxOcJt/K2eZAM3nbJ04wO1MYzqFUf1WSvmIqf3BqOqLbNwnPGbPjQTbGKj44GUOeCaf7c4Q5FZ3
ghg5DcVDYvXraShPisF9EwbVj6pFLVOY+Q8sm0OBBimd/C1eTyoE6kMplL6mT61/1nQn4JjzLUJT
8i9tvAURbMdyZ+rRgG+U4AfXuap16lmNEdK3zG1/W1jVTyFYKI36NO3DjnZjcOeRKZ+2xqed8mul
5WPWoy5q8xEZeGj/pDO+RmZ4ituATos719RVydDNl8ZDtCHEhW3pdux4dfgtUhVdJrcYd7VozZ1b
YFtJ3bVS3ntpp5gcVH3O81elm4j0aDGsDfaHFYyLB+OFYmSFjC3z6AA4O733r83B2837U6kXh0KX
NAyJ/kL+AG97Si9RepUrDSI7OMQMgbPrnEUPtcOcSBu0IkRVlHvpbY0/yDO+JXUKO0EbU3rVdRA4
uCA6qvi9kd3Vw4hNVk+ea8N/MXNyrjtkix3cWtZ0Nh1REAJaKX5YrX7RcIG0Bj2rxMDDK+ODbQp4
ozIs2CHo75eQv5TzowOGvUnm9JqekNqwTh+kTn0JeNyVNw1nU1KGLVRRbUDPY/0jAahywOA01oWk
adQvqX9rE5GU4RqqvFwBGDnUJvBafWRdIaKbWraPKlEJApBsa+XsyY5oJ9CZzBzbgFLBOnOQc6QF
cKm2jA/1g+olP7JLPx/DihqZfXDy3XSJg7TeDu7awTyBiDxBeycv7qznVMwlfHRAt+NP3uAti6yL
FlbtKqmjdyxvVwAgaWXWD74Tv3M9ojzhHKSGX2yI+bxXZdQnO9OPr6MqYMW96bu96klloacLJc8O
+KEEAFrTwtAlLASltg0oZQQZgu/33BggAILqZ9xqLOhucZc/tjWZXgGt2tbgmO5j89KFNykVTURz
zZ1jRs/KwsjTIKKp2u5KaYqki0JdBKRBl4oKZwl2r/hbb0LvwB/wsyHIgN5ugh9SG05Oqj94MTuz
sFExsWb51O1b6JSYnuW5SaNP3xgM7KrqnrJCyIdsH43C7FbWiJAKxxxkI4SMcuKUQmzJQx/2H41Z
3Otl/20o+ZBg9W8tgYK3xSrGN99I17qEXk7+DPVtt8u+a0P9ZChz0wvrqcAEQE6wXGOeqQzseH2q
3/ucBNDr/oR48ahURUxE/HMI8hNU+J0myhbrDWeTll7NGp0zHLCNm3YtPN1kRYLxVhS3TKnxMNiz
2zV/0nl5Id14q/vIYhITn2BGTrHf7atp7X04MWNFx1xX2h/TaA1b7Ey8SERzid7llvxIpllTLlft
RKoJja0gzWfz5osf6Z+uP5MhLOo3k9XBanGvfdHvvEGd3BGqTJ9NFyIZkPXVW2vWYgmyfygYrnuR
fieTSteDe32e1WXtNQG3Q5JdrMzHKeqio+tKe1t3Ht58tLetgcg3v0v79BMJCAoKhGVeP3yX5qBv
5FBcegKFovnoGqZqB4FqdsWFnyQzbXtF2JY/85pjr2ZKjkhY++Y0lI6TxqOwjlIlUP2GONluzXzl
Vub+R09CCRPrUtK8e29F8DwM4GAl9bc+RgAELeoQUYVcNa7+mvst/i8zxAIox6uhMuFPgb4Dynw9
aMllDJlOKH/NqhN7veZvQkftdXu6N1hTYZ0le8avUNMOvG5i3eg5BIG4xREWO4dSGdQ03Bd6A+F6
3tvp3Bn7RiIHCQgQDQbxFijqMGAU3jOzvsOhgCUypuv9mhO25Y7Dpze0Ww1hO6K9J4w6D/mAtgAT
71uMImZPKM+xmUxsfnj/Czy7VUD4J0PDVesdjEaiXxuKO7MQ99YUngBphSsjW5kC0rBXOxecp2js
eZDMHz0sHHRlvltKkCEfxc/lxI6oo29GYHBqSFTZuHbJeIc5jGVKtSeJIVllE8vi3Ga/IYcLeTcs
726ayOJMq1dbZRVqFe6nr4DdHjDVNVOKtSp0zm7sIaZV74M8PTjlnDRiHXuHD4ww88kbslON2pxf
/C0ySCyOJ+cHiTd7x6UQGivt3aPTsC5tQsFC70ol5k2bon1qqvRbC/h7X5Ss7xqCJhIl17oOmETh
9CK3IBenyBabrkPLX0b5o0NxYIM+5btpxY/5OAOD6urTHKlNyerJTHRvG5cKFEuaXtMIEisfn/yg
m09Fz+EalvLZhQJbyqeoR2dquv5LAtVqa4f1m5DkiThFuQmK+N7J/M88r8kA8Zg+uTEElpGaM2aD
yCJcUY8YbwiOMLPh3SxLfLeBflua7wC3V5ZKHw0PIYH7lsGNRa4R0PCnGM6ImFnNo7QslluZ/qJp
OuNXz57gI8PuG56iF/IFupjD5Mdd6VBUqEWqI8IzQm06hT4UAQJt6gdDlh9UrExP/6Zs+aMJcYI0
jbpOGilWnkUbMSQfoSiesCKh6gr1S4OvaRUjdpImIlvROvTWlYWLYoCQLYMzzVSaNledHjE/SoK3
1EyQVQTfq2S6Dc34no7KLUaZG+iG3hqn88lsADwQw1NPdDsaiGP0a4fnMcdKRnr0wyTNbySonQob
iYqRpg8dgc4keWIvHfxiDX8QQuNFFcGLXQzwe5KQYpzJuEuln+Fvo+XWI8UFfaU5lOI9Gux5NLza
8eQzeJUXn4k1XwWD6AjIALYgJ6EwOBc25aAh23uCOHZ0BgbYJuq/QQa2RZfjR4zpVQ9wkNRUD3bI
FAgKtk/MyDUrkxQGCugK465S/iOlp3ZNFmm58rGu697cIwxtE2PHXWGiIIkbBrgxTO/n5uvKawPe
YMa7IN7/TlPq0ZHoVLWciCR7BCgCsvIlMWZlW/UBLv8+1hAPpmn4fZDq1Q37H3TEP8XkzKLZdyLv
MT7pbKvQR51D54/mMmt3r9/3VhsfUJPeGyLbj7a6Ztl9coTtr8eg/oZWF7g2Gk7yOSmFl00MzS5y
X0WcnUgs+hm2nGJHg4gZITe2IQ+IjwJkycmdQd7hGhnlR9hqEVGj6sbQk7Nn9HjIQ+e9TdH65y5h
P8l8whvWnMeLbnZ5qnq2RGZX0kE6NeoVp//uAS3bO9jhcPYd7xlw4aYhJsTnkOgW83+UuZgNhg8G
nHszJAjcv1PIKEjMXOctwocCjSw0sWRDuuMdahy8ftTWDiHWZzt+Gqz8cQwCTv9rH37pmiy9gMUG
fZpwlsloMZwIwUy5s+1VZQ+UNBFMFPBeptA9KyK6BMalzVg1SOcGFkGNQ5RYtutFd10V6kEgvsXo
URy6SWyk7n1YwXjfmKl9qLvqMirjWS8lPab4WkMmw6HLASapp+NLXKUAuqZJZWulias+4phqEwfB
h3GXaCSTDx3zgSm6DnNGqMp7FgZ8lAKG/taMMMLornWuTVo1rfGcuOGW7GjIGXOYksoOsZsR8/UY
KwvoTzrPai2oLk7MCTCi0KlFNx1S1B1Elm5tFgi4R8Yoz6NH4b/5ymivuowo4CBE+feo6WClcmro
q2YWvTnZtamQnviZ+2Ra4bME21Eo97ZkuwZlN+vFPzvalkZFFqJ4sUT/GYX+j2BSr2AH3rvQeQ4s
5tuePLL+vsAA+1kl5Z0vJerFCIAzdcw16pwVmmlUJ/YHgIMrwxiu6+hM37jdgg/Zy4JGBmA0w+wO
FbxujuIUOJ0ai23k0PYJivKRLNxjG1NHS3IWtZ6O0Yzm8/cM2BMH56Cx4gvfwvoMJs9eByS64mIE
HhYl92Iym603hp+xtHZd8Ghz3hPO9qNTxNSg7XAP+BZWi2d6uYA+RZlhuRoDsVk5jhFtl5tZhgWz
ZF+nD02qQ07MaOCPs6IWF3A/VyK84BxGFeqbHEyaV5Y/luelQ0BNvK6CDXXWP167mN8+h8aytZ06
+Hq/5b4BSAPBEwN6Ihynx+UV5Fz06HsDVRXCX8wiov7uz/ctF4ojDcBkAz3XiYtVVikH/QNhOetx
Dl7R5lCeAEY730oPvvUKxaTXhLTPFudymzQP/UgWj5PIMzVLOChfxRgVJdiPklWLSftIz7RFZoyQ
t/nz2xJVSw6YjUCYEIvs2M5bYLkGk5w3W6562ZDRMBHgpNhpwa+zkRAYkyCyXJ0vCi3IN4m2ryhP
c/JWhGYsXyttNGva/uXq8mx3BG3DUQvH4+sqDYCtkzvRYXm/oWnoszbztO4Fx8xx2XJfWykiDrWw
Z9H87I9ftkrScs5vWoOqy3zfsv2XZyzXlvu+dofl9nJhzkGW0AkOFUbEVnX3yw8fAexK8HyyI/za
G5a/1AMSGnpFZL7Nm2L5kKKv2T5tUEDSnFn+o129t0OzlU1Kq3Z+ESt3+wm3jbnLPN9mr6MEkrdX
gRnuctLZNy2wFwZYHjhfZLHj7qdggnZR8bMih88PuGU7B/RgXvztjf/yGZariDjylSHCWejKR/z6
9aIQvSeJRWIzzDsH6QKYamsYDQ6squE+TVHTLJtqoNyXQDf486iRwvXJF5w36O9b0KzCW+xGUgOZ
ZYY5KrBYht+0LtO3v7Ywh8hRuBJk4rxXLR+pwDWBfqxH9s5n6TH5ps6kE9xng+hqMg50JbTd10Pn
42p55vKK/+t95JlMtApCIp/n44NGPLUE1PXLR4ZC5R5gRNAp/OMgmx8A7IwHWEyLy2CkAcDOO3S2
Aks0u9urbe5SlvKX0Kv/9X2dgpiskEgBLzdxwM/vvbzl8mmn+AbnKlQKs3BwgC1H2vKNlzLnr71r
vq9wre08Itlicre+W6ld6KYXN9DYEZc9b7n4dbT+ZRf9urr8faIMCpB1lsWysb+e0ob2Xntum3z3
9avmVdDsRVBf/TrCl6+3PGW5b7kZzHuh3sPbbhM2kxvtlr9Zy86+POLX83/fBZfby6+2XPt6znL7
6+pvf19u/nbf125bVo7z76GnyJhF2akFDBi+VCoOBubNtU4w6tf2EZ7drQIB0nbE90XIp7QbVkPz
L65A/9DKO+dTe0fuCuVK+pkp00A8c61K7nJpHlTdnWyyIY7UGu9w4BQN4AigXi01IhyNB1MDuFZp
3UEbYSYsFwVC+GNt1LBEl9tuKgVeap24cLdwW2ZjeJJl3odUQSv+sjz+P1/NiWjfKUkgSFpOKDge
R+LsT2q+8CPFWWC57QsHNeZytRPAE6N6ViAN4CGwWQan5Q9BwInCkRByyd2E7cPhs1x486756+av
+wZzYBMvf/66uvxJLrv9r8f/w99/vXI0uMXBqkU8XNtDPe1+Pf0vL/d11Z0/zl/u/Xrrv9zx6wP+
epX/dN+vd1/+OjhkGfs12AyzwWf+z19azDvHby8/1XkA+ah9+nq5Xxvnt8f95aP+ehmAwAPqcNZS
y6OXt4/ZuYxUfwtzLMOwPqlb/eXqkkYmstEjXNr+ivRb2i/GUOO4ni+WmL/l2vKH5WYzJLsOYMr+
K9dvyfmrZvPncjEuYX/B/3B3HsuRM1mWfpWx3qMMWox1zSIQCEmdFMncwCiS0Frj6edzZ3XFX2ll
bTPbXiQMQJDMCCAAuN97zndA/DJDiyIIg+IxIi1XvBlu/pftrKhtn0IVg1B535c5f3LxHfYnw828
FqVRZWj3sjNjFRPP+17cvVQecChrmNS08t4Gbo6xmAPAV9zg3KlJT/N3T6eRQwi46tHBzNyA+TId
IWJKYzWQDZ1IPI9U0oGqpLQP0o+WYxTkeAmyxMWfJjfRIP8q6B0EmgwLFBetXGMksSfVvKVSmRDf
DBwbqsvAzLwtVbzqqB+3pcD3uAJCUP9z7Y99bauCgksnwscaOli9Bq5YLiZ0S6fvfak67yFT++pq
buRro+mZ+5jEKHk+8ZH/I2dO48CcLvvQN/MdsCAmLEsKsLftGP1aFub6GfIfGjLRfpPbdqs/h1UV
BrK9JrttdKw5IPIMX7pvS91mPrNrKsZiXNeIhVyTZ/qPfZggOwqDzUcqH+/fHbjvdXmix5KaWu96
vjyd8hRfOnK2fBR9b4sHlr0y9CqROMpmXCJdhnJ1kV7BsSPmMUua31jUa+zV2AxNBSr5X86o3JmW
FbVZxqqDonIEiNvt9jZ3eRm7aIpzG45gKpgMQt6DawpitsifLEFmyse+ms51lfbHxX4NVUI1ZSzg
ZfHv9lGBOShJR1KnZnSnBT3A96In946qpAHq/5/7liYimjCiugwMwdy2Ip9wTd6NyKuP1CCtYOrG
n5a2gtCQ5ymSp0iuYiB7CvHXAkAUGY6XMyFPzOXsxK3GJNUBayBPwWXhiJvTZfP7ouztKsiW7Lc8
DfIE/btTNYjzM1V6fYgod8mTUtvezqwLey+vtO9TJK88Nx0tHw4jLRFhlEEd5MOiWg5ZWOaqT+R4
exKj86OlINiTzJYkqz9COgnBJI5TpHHYc9fGki+3v1e9yBl9NWb+LA+hKo7j9/EWa3JTM2F9QCTd
yKslSXUXpIT7cglq9Bbyt3x58ciFVtnJ0a6on9UurWm7cGff4OyDKsHIGiuaTpobPupY1bPDXE4B
/UsKzfLVVdwpwhKTkb3Wz39Eel425VplAm2xFIXGAwMI+U2LxWFQxN+QeoH/sYoIE5Lyf6eIuM1o
PlTFv6ohvn/pv9QQ5t/IFdIcSzfgvRiWh1DiH0lFSBrQPNhIqhxdRSzh8tJ/JRU54hVEowgIXRca
078kFdmaxT3Rxiogftf9/1FDgPL/Q1XFDpQVuge6Az2EwX+H6uovivl2zFDr2hqIqcQ559WiQ9zF
J+0AvMjD+HkiWbaeoTzV1Fu3g/IjczWDohTBdHEGCr/ogd2i9PBLELBM7zOgY3gngCOZR1RSyklF
vU4d+EQieGsEAF3iqUzOuEiZ/pAyD6XIn9r+fW5gpwMRoznPBNlw1625aCAHvWyHxMQ9rUYBS9+N
xm0aA4bSK9s51bb1XFvEO7Ydj+hWVWymADgm5dploZj+rONqo660tRzcffIlHe5b+f1LzVQ5mOCj
bgeG7tnLFx2ZUvSPRQQ6BC92SGy7xaNebmZFAY4Zj4Z/+WH5glwk4jfkmvwrcm0p4bR7FjY/6sRI
G77iTsCCXHIWVjUvznIBdYtuxBqi2oSWbC+4bzx0aqfvtb7aFhTX/GUFfR1pONrDAQrDuuZnt/AY
2nuecj80ibOrwiu4DGCXOiYLrkFD8LJIaXL4TDJcYCchHaowGa0twQzEA1p6fSYQ+YrK3Rp0N4Vt
0Ybu0K+VyEhwdhV3+uR+2DUPtbFZp4DI9p/5WuTbOKl/uS64DW9x7sMpbbdqbMMUTt3y3BEps2kj
OKiu8jq45NkaY74bGyXzNW9eD/QFrsiLwTbeDs7WnBv9Oup17XqeFhOjdY9q14tsdZe22DYx7RwV
l/6E3kVo9gctvlKWL6Lty+vRy0FKr8U1aUmgHcwzvJyBSIEhSHv9HbbqiA/TJtpEVfVrNMqjr7V9
uDWsyriuWwv/8MgzIcnHHwtFlTnzlit7RhHZWujuIsWKryl78O3s13w34Y6BV2McAE8XNzDoWlAe
7bg3iGsyAZyM/Qbr0rI3ieKZTfxuGFexiBfTFc18E8sS0RzTjH9nrqwrNU/sveOSSSNe8+qJowdi
pAj1cSN/wE7hCOutstf46NeQ/I1rTbzrvoufR0XUixOeuuK1VSzspLhddIuMIXV9siPUej2V4s2S
lesVqKnlarITjoeV02pQPpy1j3YrwQunSVvTvbUQFzOINOnOZISaElO2w8L4L/umFl9wdkOSgcic
josz9E/1sCjtDtIdE0QxS+z4zxmHilW587IQnFh8VcR5qwA9pNhXM/mfUxDOcksXk4AMzh/9WQJh
bODuos4QNO39akVPc0Jtl++Gfq5QUoohqjVzsZC+cJeLEDVhoE0APe+yaLyRDNDBWmvaHC0w9waO
xAY2nYbf5i4TpLo6deGSu8UvWcWYaMcfKs/2vyud3yUYWfRES7ptEekf1LDOV/8jd4GYoeuaTrpY
AB0zLc6c64E8KwVlUPIG25GCIxrJg9zltQ29ZsYBQWtobcAtgTKxECUk9RhvJ5t2q1pFRUCQCBEX
XkN8ugRXYnD4yOZxDGIxzk7FYhFsQ7km980u/NIsR9OuwU7rQtcC3IFPvKeuSFrXGpg1UAcn9N6M
1st3nRjXybe0FtGblrRa8H0khwkorks5mmF1e4Lht6UqT4HIcxCmWKtGK8RsA69EOUNShcivx0Om
UmX3DVENdOSAF2ZlfZKITiTXOE9CQFM69ju1VKmBG8UBqPFOxdeYlM0e0XG8KxR7wXjaPxnCK99Q
fd/pFR3TkIOejEhMCmUiciPUJgoPagnsjnaE3RMXMyWgJfXF8HyngxcQlVfd2MQ7K1E+S6GlS6ja
D6UFp0f5rpoQrsWjQhaKZH3qUvOcGhd6VgKWtlJUQtVELVF+AS7VuK6qHnp1AHQkxqqyiGtbRFMC
txJJ4IN4eCFaR2uVYpl34EQmAt+hCKQHdCsiwvJ23ka9gdF71D90nMcBwVdYkNbuXlLhm6kzUNzT
23u1ut+RGLET6bIwTxBjT4fkIq7U0kO6O2ux4ceu/UVaSwvCg5/M4U5u59qDHSd+GinaQooFWL4w
HQKnSAEDT3qCQKnftcuxoQd9TIAhM8dSSJpaFmDQq/mi5w9TM4/HPz673By/i6V4/ZYOlK08DHij
fF1FHSy35EKWFq3Zhj+/vE8C1rimtnEymdgEVq0TGiigjHpBtm/axH6u8u3IxBc0g0e7LquzaXXQ
5GGDWFri7dab2TGo3Soa1Tkgk27ZXk0C7grgPt4M9oxxCKnONhQ1eIk5pSfhJIzvU62dT4AE69lK
Tovwtqtj/EPtuUGQtBgFEMvbTT07A/X3cXtB3q7Uc6hgiYm0YzHr93zAjvUxHklMFHPOgpiJNEvC
Q27zLKgJDK5FPcJOiK6/LOS+bh3u1ajtd/L2JheGUJdeNlVxyysShXpe5LTbuIp4tg4kq4pheKRq
3A3kqly4nuXBSHQsdKX9FUpmlxIcWCt7DqeTXPTaQMGzA/UoWLxkSV7bMXIMMgsokOjjLfO1NehN
9Zf8f+X9Vr6XPzZXUXAp7QJ8KhN2x/M15CvHMKspn43NYkKdzV86C0w33B71JBedAuymKzgilRqZ
V5rTNHu9RzPI+Au5kBKfdVPZrmU9H5AsKfBkcGyJb2YMIbLC7EZkhexEyQYPVmhsq3hIvsu7U9iQ
uGBt0jHWduQ2vOYN8Sf8YuJSPu4cnRtzY2RntHbZXpbaZY+hWBfKQZd2g3zl8rJWHLphIHREtCIu
u+UalrT66Iy/4BhxBAAlgLLnXie2CBnFFS6qW5fN7zXDzo4GcNWhsUmql/uqLKIqLo9jbdnVeE5J
h6JJAqSDT1zq5Xwy01y9SgGZiADE41jTdY0ccgmStvydFKN20hRDO5GORUqU590votwgMaRyLRVl
ozJpmZjLVbnz8jP/bh98TFD/SpT5lx+WawDW2wMd0+1l/x+/L1+wRYlDrg0zcY+KYpjfl15dF+AM
5VXYtHZJSXjGPaxXMmUeuMBc7ZpQzQ+Sf315hF425dq4mvgB5MtyWz5mL5sFkjwCToBlzG2yKTV1
DuQjRwK+23FhIiy3J3EdWaaLIrRDxBqL2btcuCoB4Hy5BvcwNpM/GfVwJRczatXtwhMZ6HvSbWut
xv9NQ4cnMrfo07IM4ylcq7A7oGcM90vUBUNzMBeOhg0zffXlKowdhslQcSgD/fHSX34qGdJJDeaC
+bz8qRLAVlUfV4e7TyArIJ24Gi5VSlpN3T9eqTOb0p98iVlLQ0NX1L5X0QchRqwijFusLrKge/kr
emchfHLmMT8TW5dtK9lw0GST4/uP/3XP5U+GorIs/6LcN3e6exwcX+7+46di2rbL9yvfq/J//34j
8kfldtI4/JTc/v4fL39KTbEl6p7dl2fHAff8x9+/vIvvt315+fLX/x/2VcU5dRq1HXdMhI5ruKCn
yURWKyXdLfyg2lgP6rQ8zqU5+yuVTJzizY2ZqrQvCQTCV1Y+pwmi1MqrnzNYJwxmV2uH8srca6Fz
12Vz/ZOp8BdD9LfeIel+payCjVEhskPnx7UK0GShW6Q3dfETLB11O6QZogaPuC+U2JsiRADbkYYQ
5AmhFX3VPxpVwpPGpSG08kSBdzA+rhO6sqFRXzATrVRnNYQ+zjkq07MSk6iFYgG6mPiY5swsYBq6
Xa7w4LOBBkxLFjSMT/25T4HP9z2N5w4E7NjW+b4u+9+hHSdcvmgSY3V81fsZUbf90017tDV1SuWQ
qpfZtrtl1n4ZChyfcTdWENn1BkIx4Q3G0RlApXO5HLIuo2bFccs784zxduDWl7zGLjmacfw5Le/g
TiHXQQeF9zPuojJ+6Ud6uI4RH82GCWlJNmFkGHujr2+1Ouo5VQ3U7Wj4tPEZ16pn7fWQigRCqV2E
GjSApvaCBvzTUratLQoYxcKzlV8VYX4PGXFyRrazSOEDEVFApc3tIM6N9yzM7z1KE89j8Q4/LhgY
ct0uA2IN8gcQbgh8mnrXUDOkeG/osCOdFrpZyYzDHGo/sn+tnquCRfG6Y5Vh71NzQKipAZKdWfZ+
bhHEo8XGM0HjCrSvt/fc/k1du3g7t9FzN3vpOQNx6VM46bc108cA7A4BOxlk38IK5tbMd0kdw4w3
3LeUb/op5UkNDXRcd2pM0NSsPYUOtv5aV5C/MgAtGK3CPNX2cx+eJhWJVlzPtAAj7Yc7teaeOI9j
XDTmQ2K6P9w6v0GSxOw9gl6AtJqOBgmHzTwBFlMCj3LGNuSQ7xPb2ysTMuKoGK4g/oefythd8Q+N
apYR4zG1wtPMDQ7oXIdHhdtkQhcCK8U2rTBgWGZ+slb11qOvd8yivj2pTkqE/bLcelgQj4WS39QN
oj4SE4m6QXtngiIeiXulFdoF5gRh0x1WYzfrKN4GD2V3akIpM1FK9/27bBq4QD6PU/2igGmnKAq8
xgBmm0IzswrstGXZW9dEwqFoG+G26NSzkWCN8JNH5wG4VbqQ2psDeSmt7GdjWO9WZz2YGAZ+1sji
am5RhKRl6sZtBtWf5rXd69D5r1X1OunAojgz3WxTr1p+imJ/bkCebOcb4kWwc4MgyrR7uxq6u6X8
onsDjaazz9xZN/ABufc9OleN6mUPbV0dm2g2KWApWBe05zIJd3lMIEcNHstOicEqIrsnf4AciSXr
Er8cu88wzq1taHo/LKfpDs15SDtzb5qAqRq7Qfk2zGjLlHxCRhNyuVmnlaoWwzyXOneNHh67RZej
XZ3C4TeDXMwuMymvITenqhi7oM9hzQ6OCofdOxVuPO8qK71pQq0PCAr+RQ+ZZwAJUF2ct8i6uPM5
DYPQnrqPXpftLovDFxBjKXpmOtQW4YaT+qN2lPBEDBxaADASfWOeMxVrjDKDBkq1KYMV231OPWyS
kHsU5odiCEQka20Cl0r67qZEmYnHz94NNm4P93EaYOx5CNy2rq5+JrZ+thYD2cqUvK1TLmwaqi+6
FjhitHBXeuM1yRrPRmuBrYTVsCPRminu8zjmX3XSkdLhtc6hAgZhKXx96zfKFHymUeXoaNmrF86H
1a4etRgIcVdluD6cyK/WGHuwEMLGplH8KEjNBDy3Bfgz3OXOVWfQpQDE/TBCFNpG0DqCKepBFRNH
s/MWY1sTahLE2loHyfw2RNOv2UUetk5PfZQTssHAcu7yH14yPimAL0DMZ8HcxedFmW9L3X4fyx1c
ttxPnPTkjQQMNHBFKmdyt7P6NcW1uoXR/OWSL07sLFFbnjMi0uHrl9Sg07p6vdHEAYL4iIke1xtY
+B6aqkmrDmsOxo663NYG/GWP8dF2HpL3egrcvGqCdBhhsuE3wLENy4ypp8ujith2b7gme9QNDBgJ
aKPJUFFL7ZNMWmTYyU/TxIdiYRUgXmx8H9A3kdldc10AAExijeRjGpv6r9FpdD+syaWgDlVXOBjs
wbyJuiQI1YhW5bK42JB8u28jhJY2yX5K/Gpa12sR4o1D4BdPaHnMcHg1jQwePazCdrLOg23bN1oZ
X7dqVW4iDwdJlrs31JvdXSoAYlFEdBcpQ2S7LPV9k2sHnsLI5XpzlzoEluvp+gJaBdVU2tvBaOvl
NmbQuMHrUm8I1L63k8pCvkiNJJ7fTMjM25Qz0nX5cxuvM2NG/bde3UXgBXyTPMbtbC7cCp8JWD13
b3WcPpmr8tZ7CY3WcMAwtY7ZkenqzRKWOsOC+NYYtWsz1sq9Vd8WpXbnruiMSy9tdqMyB6vXV37U
RwAXTW7GcdiAWzCeoKxWyK15LlNAeDAV48kJuUEShK7e11E57NsyNSjzKA9mhfCpGHBljXXkD32R
+HEFNX8mj16PPby7fXeXQVbTnUR8IdarRC3u5oqk2JRTVjjOcYno/4H7AJLvOGeljOJjBdEaLUUO
0Bb4MfADRn69HznOU52156GM75yk6c648N5N3E1aDf7YTEAXwAzAh0gtMAZlag8wjkJNxTfZhx9a
PD8OK8eRBPoGZzI5BjzH6N57KBa8hhHsqD9olgGmNL1ZYUjqitEHaoxaGAFytNWAR9O1e89xZu0A
LkzIwpB6et24MSwXSvuYUERlCGh43a26tMVmrg1/NJw9mVhBZFXRb+YcVPFBBHovrVI+eHU0bjQz
WSgJ17AATlNZ7afSyU96mjB8UnEBZLqxq4fpgVkuD2quulZTuMNZ6KNRbcPzilRf15ZHJns/iGDK
rqaEWI48oUoG9842vetYTEPW4gGwWw4Pd9xqbrZeL0Z9ryWqdlZ6YmRK5dylPQL3Fp0sjleMT2tT
33tjS63Z1YI1MsjTi+rZb5vqTEk8RlTB6NZhzqf8VBwqcB1zL580bpyfmbuj2lTeRYnn3IKgmPvK
+8XtCLovg/ld3WtklQ+zdjO22blV1ZPn8QRPtAjm/1hC+cwTOjDkVC+WcaxQB9bmMt85hloEqqJB
iUntRCSOkvVGZfJg2vTFteGAqisgrac646L4cizoigPPpK06lB9Van4mCmOt3BkU/C8UhKZcnW8n
WHzZBCyObFidRPnAzodjPakxwDoNizu3Bm6Inno/ETIYZw3ia9c62ia13XzyAoZJCoCxrIWgzbPP
6m4yM26Ze83TphopUHoOGbSK2iV74BdbaDztcdLadG/Ybe73IkAWMqqdG6bf64m9q+jc8Ox4H+wC
j3/OXTmB/7W1uvAqrWC122H8lXTXKSHGBc9XhpGEpBX1g2H/IKNGewxbbTtFU7fzXAdXbba1mua1
GymcD73+bOoM7j3HuC8i66U2ui0FvHsNEBjzvrIPZm0lc4So6a1areQDKKMPHxV6Ckd8iZWeik+E
9aIeDvl8HocM/qADA8ycH8C4IgKrpgLI68kZ4tQ3C/2up9Hp9yry+NJdtqM7JZjz2aWESrhR2/UZ
UzjzglAnRaZMyL4h0WdSOsT/dOa0eu23WD0YwtAXw/+CyzKmU8/TZurzx6VoZ99Jik+jdEgWxhbB
fAwArJagnK8a/dQ0vyEI9LigQnIns+GUIDKqWhv6hUPJN4urGvsBKQapg0AjR7nMLAeZzAADwSiu
c5v/Oa8slI0dvtvJuFWhbjHqyiBfruk2E6CCNBl+Ddz7fTBYuPoy+7Xt04Ebnov033S4mIY3e+4f
s8G7N4FJzc1KjUHDkhWuQduhgzGW+W0p8YEWuvcyFuQaqI66WevGBlpaM12LFwJehimgkHYGcRZz
pRaU9CkAFS7e8FYRn1LfRFZ6C8LdGVHEdQV5KucxSd6tBLfI2OJrtPRnND1fBNnsUmu2dnY0/jaX
9abIxAm06yPnjGmbCWmyaJfdRFIYTBMwGoX3kq3avnbG30MxP+lxRBawuWdY/xZm8UJeH4Pl0rMf
VECCZDk9ZikxFbnSg/Eb9mVlLdtS+FrVYmO5XJAVGvXtaMzXFVzQKkTZPjtvxKEWm3qKvGCtdaRL
JFs+R9J5HVXa1aDqNS3KZj735g2toWhrrwRaxGvxpGYhx0kYbYzC2C75csvchUqQpZx7xqTchT3K
NWo/PK/EOt8wS9Ezwgq6lUNWLyEGstbcLXH/Qd/2Kx5W8RKFx0jnq22bT9wlPhuaZ7u6wFY7Rg0X
RgyJyOOuHVqkNq5zdDUqIw/RCO8dnXUcxLQWPGsMPKV5tiNiNci7itwHrp6JlFtmKSHJAC4NvTz5
VNd43TiF9VotPimq5F1lJER6ieD+U/TjO9k5ykxvRScNYXSoj6wJHC2KiV1bfcUr+cRxvBziZHnX
yl73iTg4hqF4A+pYHrS4HdB+4RBVfg6RkHM6Dgji4cXoDdB1451RKvfAg269lLNUpBGl1GL6MDxi
TnueT0zkm4Fc3CSJnyInxNuKP8qIMvcE0RGTlBIzQ46jO0+vUBMVoPCYhTICAB8ZjB4pAUlvUmHm
rragTZlLl0qptyDNZvQ+zCUHJOQRaaqYnioLSmpE7yZecBOpCxDsBFTDVUaFIbEEPcGZ3gCzwaIm
X2q1wbTWiFPyKX1etLdY116jgvzrvrNqwGw8nXvTT0atuwGY6uQKjZLZvtYNxzoLMiyIVKIgTbBn
rXqm+oQ/HUn7Ie/U5mbMgWINw1OyWOF1S4a3SzjzCCUFHiRm/GEcAAULGRdP5KV2dlqvqsGYZV+k
HNKYbFRCfFBQdkaM8JAcCt8zJqIlFiRcRa9RSSRoNYfEuhusB9KInobpy4upetva02Q1g0+kzy/F
enIcm6ecMZJnUjmHMGe2SJ9o4wzcAZyI/7/N08Sn+XWMa+fGqlVSBatIuyoX4mwGRqpNajJyIJt4
rurE1zruIGrv+IXb3cUKTcEmM7k9pHdejE1wUN+1KGz3C2/BrzXufLzn2HCroKFnrjEcbT31WsxR
IRSFGy3UGi5IPhLBKi8DOnowuhqcKV2H50rsfG0Tula7d0mvErIx5dsBX3YA1fUp69qvvqi+hKbE
KpLbscRnyEwlFBqxJnmOJ8/d6gkirCRndK78NJKYfNDOWq6d5MPMizurWK0j8C9zUzDuHFdj2eiN
ca12ylNHGOZmtssS4Iu60Z6LcADZU43cjPHhaX38oYwwEBrkUczuCZyqH3loXhv1eu+Q+uAXgSHO
k5alnj+NBp8RW4A/NjrZBxHfFnDTpKolOgkgNWMz78GYtFeiR70d3KCtQXZzSshsbDg/oKzjpTKv
MwuJQQ71O4niO+px+Jum7M6xaJ8is2i6iXTi9DEZ1wdswvdRshyTvr7pu2IHJt3K9NeKjxCC/nWa
jxp7VjSR8metfL2UqzmBslCuzk5MTFdCfLhwGdBG2i1BuW96aDyt+kCSxTrsB5zaaey0UA+QuBXC
daw8uVjXa0u9HqEebdrvzA4+LrDpX+Y63uucLSM0A1xYUBF/uOv62Jgzlj2Ci2hcMkBkVuo76Vjs
+oJvTGuWle9aLdHpZMqr7a/VcX7hb6WEoF1DvvoaOu+XMQzvZfk+daGDN0a9KqDg00a6bxRCsuzy
S+fN5mv9RcTKj9yqHnFsrOjbPGJiSufd4/u877LhtWSATewOtySI7tkGqvBbnrbHtnV+lAktIjOn
UDAfzaWE7lb/sCxS0cjFdbTux+QUu3imVVy54b07r1SWx/Yrc7N7L3qeSBbTOwWGR4p/NP+oVbpK
raOcc2XYIRkhqSGCENmOTeFbnVdvda15UZK7ek1es777XUQ3BkEp+7qG2R/17nWlg+oY4tsQsAdE
dWh/1pdFTjQkFVGs0g0Ai3rl00OjisRIO66D3kkgaL8YZneIo5/tHCnHol/ulZCpoAP5PU8e1mT/
P1yHR3Hyv9Xhtb+jqgRBVNIMXI6ff/8P3ZS/8g8VnqbZfzNt6EIGod5I8cy/qPB0E16RZQHW02zu
WtZfmET233RAfha6PV0HfObxHpAW9PHf/8PU/kaNBm4qiFETJBmquv/znx/z/45+V3fYMHgz3R/b
/6scSAVLyr77+39ons0b+Cs2UbVgJaHm0y1VZ+qoSqTpX1R4WTes2TR4yV0ZwtdDry1V2nYO6AxA
FwhP8MnV8BwbDdHxFIwpu2dP7px8Rmrc+W7CQA5SCu60fy5cqUkAUINFQNvms3En9a9y0dIl7ZuK
spRjMaW0RCtv7sXTbVau4fbqtBZZVI6wJxapTqQlso+xbY62RvhWH8M5S3Pb3tvz6oLvilEJZePE
rLnIDoMxnkPD/EhzJbxrCCXeodR4Ll3E3KvlN6g67mwPbfG03A1Nk9xnbnEkj+dGm11sKh3AtSFr
j9wJ3hMwiXDvlHNkopJpSKzcfQvrZQtIKoHlmlQH2/r8XE8iT7WyKYGU9d7KrZtsVDMaIYQKjB01
0Tn8UGODGIjcXYKqrjJCp2zEGS4kD2BnNlyBYVdq1IFqsYAbYdDffZuKqD03TIa2rckAK+LTKCkh
SDT7DbGQame5KdfIiHycM8qYoTgHZWQrh97BDCvyLrKV0LsVwjruNKys/+zZAZO0DwwJQTu4FLTk
h1P53wjnqnPIFH0SMJt/nIz0Ko1VEisWnXiTCtO83mbOyR1ia8vA+ZYJ5xbe6S4Twgccl4yuIh0O
K3VYiFXq2G200SYXSdE2gxD5JL19jEK3o8JdEgemCUuhNdhY6yenPYcrDjq8zJQVI3dH0jQWKWfU
joZXfncD5aH/40xczk6VZGYAVvLLMMu9ygD8QP8VDZQ712QrIuSQC6REbeBW1m8VTlCOcxaVNTmD
+0H4EWxxMci1y2IWIbl6jt3NXKydwX9/kgv5gf7YpEXTnNBUErCiax5yEsQP/rcrRa7isrybSHb3
E01/NYUug1oa7VixdtmUfpTVac2Di/JTnmlu9dX3V0BuXr4Mcm1dZtoUFpUieUXKi9FZSyai0pci
d8pvB6KCn0ZB3VB2ReWhuywu+4yY+GUgnZOQuktNey5lDVLsLtOJ5Cv5OoVbtyZPJBGKAGkfkYtZ
6AXkdV5IlUAn0nQtJ04CfcRz0BopI86Lv+R7O8929tLfm/AZEAiJDnBMB56ZbP4Wkc146scKgZbi
zuS09uvJcCGOWWIhN+VCh38AYahWNsx6UrQW1Nn39VhmBzRoRAfP9CMooaG1kdJhkcWKHqlcyn05
95A5whe3ojxUkTDhJKTIuIbxuLhrsZukLE++KTPokyQ/qeJikzsgkpELIRbGP9fkptcxc/FwkUGN
K0+L+AU97AhOIdGEBwQhh6V2zHC2nu2CDhiunShQjGrlc7NQFWU5ec2U7FZz/pkULcQZYJwnc33i
yGYaD3kEAqHBYoy9AZx6w107tugV9dG5dcxHNxVh5+JANqKvHxeMGmdbJ1ZN9OrlC2OSFs1PR/Wa
4zI1tnajTenjsvQrV7RKst96D3RdsKLMOhjG7iZd5/e+ReJsKBNgjPEqiVoIbzzpSP0JPxNPy48U
9qDDFD3RE+2P3FWTQ5QNz6rZgEecDDHeeisgvmzx/99Dmvfa/JQU6tVUJPmubPiJJumpsmPcHabU
o3adX9euU+7deX6dCdrV5uw1MivvSAAhHevCXSmErgzFxFdhhm7V0s7UBvU1BPUTVHBw/XkYbgh6
ByKQCr9sidmXHE+Y83w6xrQ15IzFxr+EXCmLyytcgiQeVWNyZZLmiUCssKLiesCUT61gBbSiINk1
k+PS69daM/9w405j/g0XjagYEXEy6MEy8Hyz3PnQWBPBc9Nwql00pO0cd2cvW54h59DNS6FkuXH5
mRnMWmd3+FAQMp3WWnMCw80x93cdKqMRRoASByCMnxJm5fs6XW6V1MXivGDzhfEuwFDL5DNnvjWM
1Dg7nVUcy8wlggkNOXFnyJ5gK1lhtmcOm9KmN4lNXqqz0nqEFZYNcoK5a/bdQCfV6MI+IDVF30bT
bRUhd7XMpvchZfmoX0h+mtcUjGhCX8Jgvpyn8PusoTL81jSMnWEMhu8W2e9FW8kB9pbHgbpJ3trT
IwgsPVgNooUqwwlmcNhMLiCL2NSMPU2nwJri02xq/ujS5Xc9SQkbTvxMwkqm3MxLzC9Hn/GSkwiT
K/mWVEFqQGHxNNf9HGROqu1QOfyqiJpgOK2ciARpNrHdR3dLXp9h+Kq49SO0Q61yQ7Y9GQMTzcyh
GEEHW2RnIiXvdpY5LDCfkXi6g3bt1lZNKit+V41x0nuOmgb0HO8rMYZ8hzFM913XeAHGEw/nyoOC
spb6sYrHraomn1kEyHBCkLCJHRDEo+4TPw2pgOf5oZ+5gMYyfqWeVm/VdXK2I6mPR6VkckwlI9Bh
o13zZj4dc0mpEWgK8c4IpddPrTTunCIU5MHrLOeYEkb5izblK8K0TTh711NVnEyH65b8agRIaXQz
YU476Dk+bXGpYqUgdCyOKdyFwxWhzdbT6oTKbqkoXFhMCeyyfsoWZimWgo99Jp3QVIZtrqY7HYL1
dsIQR8Eifq5s7yPXUx4nKmpoV7WUGwKyh6JK9/BvuCa1gviVSc0BBxH6NizDnSfa+vARbUYG00ck
kruzPEwPa44epj+SqPAydaq+rRXzlcn2acJOgtrwqU+gAhB185W1jnVfto/tIiDy0Rw4UZ8dW/Cq
pCaU+qmsRt5uGh46A4vm/+XuvJYbObJ1/SrnBWpHmcwyt/CGAEGQDVJ9U0FSzfLe19OfL9GaPVKP
jub+KKIhgB1NuKzMtf71G18mGUbJu1ozx4uZeM+80EsUBd2ygU1wivHhi6Zg32T2j3iy3uYyMJdE
cT5Yuu+uhU62R2CVqygU586gtmTARmgQAZrEkuraKfMHosXT6Khb1VdJbM+i7vVwU6TY2sWGli8s
ABXQwGpN8/hBGvljrHnVZtSrU+STeVf0ob0cE+Oh7cYz5kxMHfLkyXSYwuspDrp9+yK6lUUgFMP2
+hiSiFWr8BuGPfAMkt5YJAYMLRpXuaxd4nHY+oOFr5IFqhL0qx+bVywiCPd8jAq82UBV8LVRUhe7
SbdW0mlEa1nvUn63psg/1j65iTIkC0bnqidEkSlPklwGh1JGF5BgDCrvvPkAnE83DnPBOccWuMvf
wiCiEp/BXlN4wobjvYYurO0ughY6C7gh4dDtupKE0zEBgRSes0606vec6eCeDyJlZPZYyhZPRq2+
zJgTptoydGIJTo58ZC45jtALEcVaIQDGBgnVXeAd+jEirwgvNMJozONkkKCNqRs59EWwLDuSBwC8
DD/SVmZu8sFOM07SOGkCJ5AVRvbJlOr9OoEg6Cv1IyA86MxdpH5/fL8XJPzN/eHQxICoGiWZal/u
N9SmMDP/9yFHYk4EU34bBahwn+V4jmY5smOVk3VPgL/fDKo2+uVh0Y1yH4yw5Kn3LE4TiFvTs2XV
pFnFJbqhoYmOTsecpawY3N0ZzwhuU7okoGpG0TVOC6gV8vSbVegToefNtK4AuRYVo8tNl4afd872
Pdn9Tte+38QjBikLlzJol/MtZVUG65tQ75XZqImIUizklt8eUnVjMIfaRmH0UAsUfCCB70mgTWvL
zPbR0Pfb+49rI2KKava7TMebq6imgx1Am6THQCehy3YlLSK2NCUmdV3z9wlV09qFq041GJVy3+uH
TimC/33TqqrcxJdKtXWoTf5FeL5znbMSWM2zPUkuNN65d55zK0h2XN8fe2TYb5LMebyzZ7M7K/Z+
986SvbNp7w8N5b6BbkBV9kPSRgw81V32LvgaOoVhN2zTsZjPpLhgGCCMZ2kVN6bG/Y5TBIBx1INT
0FenWWTiRQT+Mrbci5YVLO7C0B4Z1P/ehVayVcovhocdHrElZDO/jcezq278sP0xp3a6SaUzEcGH
xYdR0x/BYvLgMPTE1oa+/j3KKZ8M+zMKpnItpr5cQmqXeD2xRMKoqEBYM/vR6KedT9giiZr2e4fn
90PVw3MJowAfy5LWNINHlhDmRd3GKK+pzfeRlssZmuLKDDIrnzXsdTOtfjXaOMCgSyMbuyTpim5c
WwjyrL/1UKkPNmMD5CVfEyKEU2vgik7ISLBOVL+ok5WzFhJpEpmB9WOoMj0HW1J/6gXD/VgeWXlM
H0O2TDsycq7KAlOvyJbBSmjheDK96WlMmxOeyGe+CGZrqUreMn6AgCVnUe3jfCahPCztlYVHOIhy
Cgdihj+eNU6xabwJ48oymh5jrO43ho3nY0LAelOMI4m3FgzhsTrhF0X/z4IBN2WCUlZmtewcHIP0
GZ1RkNX7sXZXfi7qM4brpGkX5NBiLMp5ToDRqbFRJehD/UNOgAZe4G+dZVvNLVop2JzjJC5N5BZH
C5fgBR5F0BgaXrq0iFrz2IKZbR1s6nvsx/T5yK6wb3pXf5kcdAgyNU3UuM3vFVazm9hECkSGyUbr
Q7EmOy8i/wevUc+YLoPnvDmuuITMu/cTjA5tkPIpHsNw4ybje+0F37V8si7tVPXnHCuV3Mm1k9Qt
f+t1DK1RmG0LgfBgosd6snQGMpPEDpmqhUQvJhZGnh5z2VPPuaSUtwU0TJz4BmuwgLLZqWKo6cvO
MqrHDDqiEz0Cmj2g7BLn2NSOOuzHnRizzxaX+/XkpWgs3Dg+YyIYLPMuHZ+SKsh3mLmCpiBGgmrw
4GBFpFNRrHvwreVcG8a+Tt/wMKQ9KfheUzRYq7AT+AEPvrkKG0zvWt7Rgng5khqxItiGoevh7cSr
wRsfLHhuts08WUsmerxTlGJML4qDCeiw66r4tbBpZOekfSBmVkv8J0gP1wqUZsevzdekXVWc8tDo
tNph6IgnKt/b2kjG5NGMmnVIqMyD64/WesrEARj4CXh4eKhxuHm436NFwbVNi8mpsOt8m9JRL3LK
VPoeQoUHJsd0fSctDFKGjNc+VmQQX4+PpLroK60g3ojDiJgF+GGiiLoT5Bo4KbYzbOKJrMqhJxCd
wbVpewecbO3nJOnCK2yHxWuVyC0MHCUg07eJ6nG0AA9i73FERAFu3n8LR1+/6vlvXcv1RbD4puoz
/dzbmCOwuybLvP4woIsuUUe0UNZ0JKFmNiPexijZ7HGxHwcjxaA2yB7dEqFe2nwMmIJD8rXqfdg6
wQv2aAfYuu6+qvkVaVz8PhgPae/aS2i3zIzqFtpbUBdnXchtDC8Nw+KqPRZt++6khvWADTeapw5F
XWxIvlU8/9dgHd1OFtrvXemQZCxgnOm5fUvqood/Hz93rVefjVCqhC1oC2qPbebmGsAo2GuBHM5G
nNHeTyg3HEJK2rwmkzKbDkJPWQhdCOvaNS4iGoJTJ82NVTTZJbT0M6fRb41voFZzxyc8541TVLAC
W2Kru1KiZ28JNMApRoW/JNoC+7Fy4zjeNzaadG9M5p4W+LOUdXqaAuiKre2MGx9f5O1+Rue2hizg
rorBPJgk325St8EJU3cdvtkIS/LiLUFoS4nZwvc0DfJuPAMhXm+tQI1tiJIIljQ7gWwUIg4szfpx
nIfuqtDUcaeCQD9xs9zi47fmmkJQYOOWAStNreECv9IPMZDp0lX9Dq6+cRiND0qMYZfkEzpEPAKz
OMz3s+1Gq7xrqk2eMFzXonGLPm/npc6PmLL9m6C67yq6SMaANsrRQ1hmFZ5P03vspHLp21xKdj8x
BWUex7Fi+t+SU+bJfYxv7blPCvlEed0j0k5ioloIxdX0kcmP6X01MxEMud22lLoQxYnjc5aB5mPc
V1Bgd0b+UmESNc2TtnRDvKnlaLoMj2A4jlHULBuTAna2qebvyphqqK3NUJvneynG8BL7aonTH3Ke
W8tYdhXWhYH9mvWNvJKDIPMelmCHjW8ZDIsKp2MIjQRyBFHwIIeRxNsJMIZivW3BraXvFtAIoP+Z
0gD00SB0EH8SdOnnWE8ePtP91YExk9pme7Q0cfTiDguH1CSpfCbM3knLvStj/4U0UUUdxLwWm9sh
hbdRTgbeDwmy234uVwaUwZOXTRT1pkvNGSLnNZKZqdgx14v6xIy67Mk9HWy/30i3n56JDtsmTTzs
gKLEwoR/uS4acq9IgA/PqaT2JokOF13a1yrSF/hn4EVeZl+1jvgLRurwLuvyiktFtpZV0iPC8SFo
4rg4T4kFrImRRYKx0sljxryWxLbBXfHXukOQ6Uz5w7jfo2s1n+mkvvpZHx+cBh4xHWNDhpj55bUm
sIlp7Yc5X+uTFq2CJMNx0C0QN7UAHR3+2OuScKBjB9PKq2FaYTOQf4PmhRuO5T/a4r2N4+5VdDEn
25ySmufiWp+kIcn0XnvWiD7debmUx7yZcKsX/VNVQx/WoBGxwwh/K5NaW4myBv5sjGvOQRdUmfcQ
9OHrRPbZYaiUgJxUUzSuRXXMdAi9vcAOlHNGDTwTzsMxLdYhdBbmc6n2EEi9x/O3qXeZMexKA059
rhasVZsrouHWuV2OJ+E12jbJyze9cuuHYsCdyuHVj5pTLCFsmYiKSmOHHf87YarlN6z9VlHPWO8e
b6JVw3YuteA59vPd0EjWWM78w4jhEc2NW2wlftLoOsh+yQaxSmlt15keSAK79HgdwhNnZCGUP2gP
Vd/L+2NYI2/gmNdWfmuZp0iFqDB9RNNuzBykcCpWLtPxJItRGLfSeLGYQq/ssRmWLsMa2ocKVlR8
LezcW5OtIogMb0zYJFSoSVWc3eA8prU81klNJFt1j85LnwwNua438AU4Xishm8G3YoTMAUCLvXQx
j9lHxJeT8ZqeACa2g8BhgRl6c0QE125Eg1NKH44xoyDH2GPo8omSeARrcAm7J3r6bGODukwrI9hR
FW3Q0POJzNB4o9kFOjZ74loLl36tqOsVGGS/cgayqsNcy7f3D5osg6VlGBNe5jCRLF8/OiV1MO0Z
DJrNnEcbEVfursVowI+c+snQlQMemZfRIIG6vmvCq5a5W7zoaTzvZGCpfBjYrZPZnoqMROR0Nthl
oSr7owBRzLrZ3FArA5A2yZuoRpQM2Ww9+Fnmbasp+2izpIYB4jk7r9dT8MicyYmVP2A2G5CAjrW4
GOv4qEilP9NtRiaW+wTu217qDJ2K+JEzOTi6rZ+esDWDWpQU51ZvNxbvbFuOEY2hDK4+2OYph3ER
DW9RHg0PboLtsu1b1Vq4rY3ppUeTVmhXGcfO8X7j1n3Mr6tj/MtF9iiJLt+IAWcnN6CErDK33kaD
45ygJuYn3rbbRdqjiO3fpESV6KtHrRP/Rs54faSp7wHw2QsG4pIyR8vPqCAKOIrmFSFcfYwjvEon
eta1k4zr0pyGa65uRq9Zp3l39Xo61XyM68dK3ErH645CQuaieTDJN4ZsMFcwpZM0ro5zZMT7wkuG
VZ4aFxPe2TNcKtb6BDUvGmfYWsJAxMEXtwyb0tlrXexidi02xIYVsEbqaBu51K4ee9ey6vwYv4/5
EWWJsSuK8UP0VbQz+VLPeVAttWzC0z7o3CU0aoPf2n0OoxRP+FmsPI7k594nEjPVzxp0tTM9737W
HZo6SOaIcCjO070oZIMJsZtu6hKCX950jwCE1XGA8wG+LRJSjCgbJcBtOsGHd+sVfAEOA1pTIhaS
VZ7Iel9mbMIZ5LqTh+l7DOJEwC6LyIJGS5n5gG1qdXKADiOJPi0trZdBmke8Wt2tFgfRPnDh2ZlV
y/Ck8pLHZOofZyfoUYrH2yYhPEAQIbhHHgROg7J5EFBOYzQEjYG8lwGmt5jYPCGFMuLBRjtaG6Q6
4/gKxSbPPK7rHv15XP/QY7vaern7EU7OYWj67Fy0qMGGuOngyVbdWtbzubaKkBgmaMUh4PSiZD68
ncax3YqUoz6mbdoQS6YAt6rc4Ha6dSuYnqEZdLdM1g+dZlt7y2HePE9OuZ0y2JR6OoRHmbZX3e1K
Ig5aXutImV663Uvpe+4DAC4ZtJwlcHKY9UbQkO3O2WOjXWDJu7cV3Ziem8XR0b1NMBgzCbZrzBX5
LiaqsLZyicIAnhok8gNN0wSyWJyn8w5EqTKaH1YwFse8ctYB/vO7iPgVS5l9NF3zmtvFb1DbSDme
hveOvLnRHeP1/X10LgGE1uyQrZyzgKMg3Q1G9y10iZUnYRs/hPZx9m/2KLBX16qZLdAGIPaY3MKB
hfreipcyORJ9Or7BDI9WQy2yjSa7nzO++7Tvl7nfv38W+N1LWOX5BjQXsDdTWFKpprFdU6w7H0lz
EYrl7CKBZfiEobnXpewEaFzu/g5GrmfL1FEchPvjuGmWDK2CPeChjsYetqJFxunKGELKdyHGAzzz
dB0J0oFcPXgKIIfhxRtHq/vw+O7qRQ017ODJQt2OoCbo2Xtm4ek46trOqx/jGqpCoKS7d8stPfWw
fA6w/W5sYzgEZp6tKkuRg2LEbvebMI3PfksopgZUc2gmPDfEyOLOmGId/aSmU5bmExcL+YB2dZPz
YNKzRNC86GWKY5wawZKhf7bSibZgTzXK8jhxhThkfe9TqxsBoefip12Yo+kYsd15aTPqKHDQb0aM
WS8ZY3jX4Haz8JWVRxQiLaUFwaVCvZP7jaf+aapAvn//TLPMeJNMxbdf5tC+RZWU0I1IJfS/v/P7
vaJEPf7vh/d7TjnFq9pikkR7SBWsDCju99z/vXd/GKoPrDDNl7mtzmGVWcusHLE9CPp0PckQsaC6
8fKcFt/S8AkSdXe430hOr/2MoMJVougZDyv07epuibrn5839IZ6gjLziwlsQEfPQu8l0JHlKpw7g
w1CvDVEsq291p2Ekd5JCwu4Mqs7QmGkFBW9s1fR9brhtSv3NmCwiRJTbhaZzk9zxUmqQ5uA58oYJ
RLi5u9ZlyoPlfi9R93CglFhHxI/3HzFIHPehc2vV28Gu/Y+b9m7D0qPSu5v5/TRqtN1DVkw56Fvp
LWa7+uhdQDOSFRGCID1Brfavm94qHjrTqFUgPKwR2Uf0VQoRZjhorD0rTnZabwMjgmRGo7gINzE2
/3/zujA2gwj1/06cu4bF7z/+D0mf7/nvf2F3/fyHf7C7HON/yIAGZrVszzbde6zcHx5r/JXrCaF7
TDhs1yGo9V95c+b/8C8wXcNhzRY6OQN/5naRxa4bdJIGP/6Fx/VPvC4oAn+ldQmX/2hYLF4Dr8v6
NQS4qoOuzjwPrNDB7Acd3ffpENpAim5rbnW/uEBTbNeTVffMILFNG7wRTUge72vEHUwJnDPRSUF2
cav+xS0YdJvyjVINE63owW2UcNIg0Cp5z/zk5BRkj2gCzO0UZkCXxdmS0VOVO2eG9iVRLeO2Z9ji
eWDAVeG6W3CWK55Y7sEon9pBbEDXEyrsgcxyP9gFWXpmHNOCuxQgWVaakXEFoZW4xVs3n5zahfsx
InutNHFILLyJtRgPF50gr96QX22lH3MNHWgIjzHU8SC0z15OJBVw7CJXfWMMD7voYaDmZvwVTwho
3Abr/rTHrGM0Lkma7lrh/N5DoK69jL62YbZrN2LnWdlJQQeJKQjoGbZV3b20oBcLUEfPyX4M03TV
qhq9ffBjkiuHLpWpY7WQ3YApjPbscDph6dCfEr84BmDGpNxoqzzvn5iLnqI2PRW52HV5wT8pV6IC
oIKrFtXOWYv0Iz6raq588Xz9FmpyZ+XThRIHG9xNnRm3WmNindTQeSYU0rREbfRlIAnytOjVb6Zr
RGliwgnpkmCdHRq/WTuFe3askch1AkGT+N2Q83EaeJtJfhqM/hrq/t4M9l5CMxV1GzQ9JwwvLyKe
jjHokVcnh8GLDnWMxdEcnyJXZ1VEp9JA0o5iFgJ7K6gQoZWb6UDuaMIcxTsP6HIKx36rpmbjaNNF
n+1TO73qKUErngi/mArB+LWLI/F4e982SOEQuyEP1hNHPaEjOhEyrrGDsngAreDYG40VXGZY19Zb
0kMQkulDMKw9QLsylLuyDQ9xDvnMDA56nZzUN2z4w61rmHzMyYdI0i8ZhF9VO17Vx1hq842ktxPQ
x4tRbetE/5x0MlMMfPf0cTspUzlYDmme7Kuk4zQerl5ObFJdwO2wSw5ZEwzA8gDNhss427tuig6Z
xXRWnotZns2QT7Acj0YodkEwHaMw/XID0CYd/nM0woMQycmSSJZYk3MldzoxFwIPIV+On25pnlx3
PSbji00E8VCKN4ZJhAsbGHQmp7qK3+/PMXUJtCaLoYOK/NPSZVcFX37j2os0H7fBmL47OjljolkT
8ntANLxKegLMWX/tdOnhWEZ69Ca7+KtOGjaJdpOh4dVh32AGANsqPtGn7PwCF48a+grU5ow0D6IN
L9GcnJIBLVTMWtXq54QWKB63ddVfRdq91FrGpIXtwP0Yw/nmzd0VSKUIxqvJV0Lu7HvT/0bI46Ed
5ptTzTf1DRJ/d9TSBGVp9q4+GLUeyV27OtEAIj7fmqkjPG8i8gN2AG/JJ2F4lPXCcsSOOitfUMZe
IBJcWnPYQvwxx4xAgJrfVzN/Tg4JI2gyXRfDIN8a0gQw09jhR/BBOsocsicA5T135HyrtZ0k41G9
tjRgLxuYyUfk+MazuY3j/BRHbAUAxkdbdquZOK9Fl3UModKvUYh1FL0NyNeJ0H4xDcBvFhNOaxuc
4W5+i644uwFNb63eeRtLRA3IpSBK7RvNew7KZlPL+KDFyh26Y5ueL049XkI5kqQpV22+LrORQMDp
5sTD1s0RnfhF9O4G2itzg6eHZpRnUeufIdL1yA9WvRlES0u3z5YzfnrS/5YjO/dk/EXU4hEq/5JQ
F4Ze0bqdDkWAKpl4au3iD8WDVfQrm8QvIIpdNSdKtMIYCy+QSr+gkcS+i7sSp6/5aH2gr3/Si/jQ
1tYOW/YToSObYuTymEKWBJ+0jfFt/b2x6seum49e2b7AcUKMiDuXPx5nLgT1h4zOTYFLqMXyGnEP
kYFxrGT32fjjZVSWYqJ7qcA5FrEot34IS9BB0MtmFWHGAEWny+l7U+Vc/aI2bCAQFVf16HGytfF8
A/5/b6vqm+nf0J29UM6j9hbjpxn+aCKPUbzNNCI5qT1B95wzletGXUSNyTVmGAiB+8B967qyQjnA
SeOJt6qTO87EcNHr7dUWXPNsVIukv8D2f295jjRnd6P3DkewejAMLrXsPfYGro/woQ7P6rky0znf
rzgSIw0TrpKvie+tpiER95U2NXzsIxitdqzMhSYlwQCEDPA4O4wa+h2s6dBOMn9m0v7qxtU7ckbm
IbHxGQe2CnGVxGT55QMULUIPB/sQs8U+oLOjX5qYmiN8shLHZt7efkujedrFfbMCx2sQViZvcOsu
HiyS44SZTWs036nRxcLy3XadkPa68GEu5ZyzrbbM5UgJDiFvn+ov4xD2B0Mx4O4uTfd7959NczRt
h4zIHcd+isLY3NyN2zJG7If7vfuNJuo/HkIv42UTukQH47kU4SNe5VTiwWuPfnfVW+0D4lD/oOME
C4Mk9ZfwzSNr6dUzSL66GZT1ZBaLduPP8tUAEp2nzj/4Lt1pkb6Gkdmsg5aGx0U6vc/6BLlZX20m
PboZjhHuJ6Y7bjizhXT6rmrtjeFq6znvV/2crHPiBjG8WXAGYOr35jZfdm1vEtziVORFTIotPTzW
hpPDT1pAJ1gxjIQxqak6rTmW9O4/bzp6iCMvbt7NTnN2wnrcUBShP8OuJkTunGrhJS9Esab+urkL
L5Xvs/R2IafAugrd9zo3XKRVvXuI8u57NDK3xXp5jZHXgiEQqmV75DROBQ2/g+dLOah+w0b5LZE1
tdBwgpyFPcfmZ6olB4Jbz64o8ZPAryGp3V1RTm9dqYhNXOZxzebBJZBP3TXz5mtQT0sutvWEmQ9c
Afe3VM/aRyBm4B9sXmB7sP2NJtjplDC41uwzjvcvZj29JKIgJdVfVL67nWX0HglG3gTXwzT4U1H/
hx7iL/qH/yyTPRNnEVu4d0tjAw3Gnz2Io9hmNjAwUu+chAQmFNPpC7PaF98dz4hnZ206VtRRo1Ot
/8szI+H4s+6CAt0zYTLqlmSijvJZvbI/6S48MXS5PTn5zg+MCwr5nAmhvU9XNkrilEInAoAbybjR
PPusSqX/8vS/yD7U02MK7Tq8Ap3Jjv7L0wO1jqSNlcXObCni2WvysN1oVbn19GtiDFfbit6bYt+O
T5HEGliwq1HYhvH0UxD0F0XKX74B5fL8U6ii1DLy5wsh2samaPPU///6OQRW7mGWz6RCffly7K+S
yiTVji4SpKmkMABkc3A1Abdadka9ztPumk9kxhicPikFqyfw8xTr0nn9549I9Wj/+co8W+qOYxBv
L37xpy7JVpvjyc13XkcLpedHK7SetAbZF3xNilBpr0XSfdyXN7yNY5ROn1RiL0FzwZHmXffGTytk
A7iXh66cL8HWtLVXXFxvLUcXFj9Le6IMobYjv37rVONWlSC2N2wTDP9CLgBVpevoi910vGZhfHAz
/TJbxKrxXQyBS2JKhS63v8ZdvTbEG6OBTcXh57uQYbtpW7ukZU7DLm3J/xLIKfFqCHvsZux6o2Mf
V1mMg7PgpgXTZzLrr6B+sFsI7AP4cI3u6jPsq7yOXx+/1wj3OcOWpnAQfrJqFqmOJWFK/5cVYwL/
on9hTpov/vlb+LvlIRiMSMM2dGn+Kk8yMSDLClPku9BsYDzol85LD1n6ca+sx5vR1vt/fkLD+rvv
nXB21bW7iKN+9SX3BlQi/CVRUDaYURo/xzhRxtYtLoZrw8G3cUXyPo1sarNyF+j6F9rdQyWyg0Vd
n/Zyb8zPYZPv8wLPl/7qeYhDzfzRctRi0ClI0366WINPI2E+NqR1tozy7Rx9YcfRMeQPM/shJMWj
+r2DS462BhnR3gkKUNUVpKwEL8RtzxyPTAWW0IRuPV0VYDW2ovh0Z2THGksNrhr9/RaDx1MORyhq
PhiGU6Yk3cqzHbymjWRlOuUumsh1GwfcJmBVqHEnvtMAliY8/zqFouX6J9+F1kCv/2m0HcYB/YuJ
/VbWBY95Mt4Gh+zHqFv2tGBU4NabSWAEDdE6ldZvNe1okUbvqmhty2Eby/ScTc1r3U2fvUk5lke0
7OG1qvcRwpAu2Pd8xrgMnFDyn0JXvJkF7pf9IRPTw6jFX8QL78xArtyg20xl+m6k/sFBKGZd8EDZ
hZPEEXo69q37ZvdMbGj3qFiO01rjcoUmcO+TCntndjPbbnio8qfR5NDifeCIfPZsxZAuIK6SBWv0
R9L5Pn1XnB0DmOCfV9ov/vf3nU9ADHEMeBsm2ru/7nyzoxUVdjf5TrVvqqWDEPtm3EjdflVvmUHw
Lv8vu+3f7fpSp+R0Xagm0lR//6dDpzanyEkRq+5kQkPW0JgW//1I/ZtL1rHR1kM0MUwkNL88SRQq
F2kdJxzh9rDDZAOIk84v9QjrkSkZJMAFrKjqOs/UBuSkjAba+DD5UlV27c3Eu9vryPLWnjQU0rLz
NPOc0Pb0pnhz2AiJIT2gRMPgvV6S1vnh2jxN1ScnuM7kuqkQbrazbLx1AQZaMVt1XSe4oM/rcspg
6hEL7nRXi++/85N32IXHtoVjRBal6ssca76FnjgnpcAolJIctwnpXOdh3EkaHfUiJXUI7pXnybJf
EPKxZNa9W37DUIJiEbUwDt9WfPKG7sVw5FuQjUfXjk95bZ2YKa21ZjqqtolQwJM+O5j71w8sj+Mc
PLo+0EcDXmDWdEmge4uxL16NzqlIVMWiE3HDQjejL8lxoU30JFFy6kdULDDRCc86uKmFFwO8ZJ5O
r9loejReud29ZE29TirnDSfspWpKvBGeNa/F95FisIML+rV/XtyG/jcFDkvME+R9OroQ0vzrWstJ
AR+LKcMdIuX4zDMCMivYmVFL34QkyYbCrR8LRoxLI+Q70sYIQxGMjkft2fSW6Qpp+LmmzYNYduyE
fe6Ei7veTRaoYOjQVevW95cmG6+hFjw0rvlQufFvHoNoDCSB5HTmwdHr5Cbvscnvd0w+0iHv9gIP
uwLgL5cQtUz2vAoIoOfKpxpVRQUihysRUWe1q1Zz/4nhKizl5hj5w6fDzo+dxjue0CdR8kyTe9CE
pPgYtwbgAuidr41Xz+2vRtetOjlusuK7alIdJHS1Nm7l3G5KwJHGUhM/qh3wFxgftyrULzR4I9wI
SKJbVY35CbnzNHNQ/M/wGQKjO4i6uWZoJaYOrhVFkGwUZGG9eThg2RZ/fGeLGfiNAAXoSwGXhOU/
lUB0rfuRSBy0yrZd/fMX/Te7GIWb+s8gOtk0fvmayZx20nbABGRgRt0QSEqWKbjmAE+aRW6140XY
B78M/sv6gsrzn+WZS/nMCW0YJuTsX7bPSlgY6oku37WhvGXQ6NQ5B3GjT7v1oPNlpNnJH1rUN/Qq
cb9CGbyrKXjKCeAFhNPkQrEaiauLCYsNyIoiOwHWrFHFqFrMsD9sgBRR1AtVL7kApc54UegGaqq3
3ms2KnZLbRlDdOo0bdv09hb+koPABqsuqrBs+gx8+xyaFryLjravhoecnmSm39S+G7PoYgLdg3xA
QiLhyq2bODsxlF8xLLsGFD3UE0U149fOYZTzbcbiwUYR2bfJKcdUCS/w65hOx8xh31DXcGAl7+o9
W7N+mw39FkNCqqCrNcmH5kA0FLR9/NskwtfPqdemze6L5k4VOs6oH1uWfUPnOmOWXKXnFkGa9N/A
A5WYxX1TCEXQ64xQQ45bQdht9qXgELfH8I/K/Pei8rZ9Np7Q8jKE/cI5BKvX7GQLqo5pnj/hsls+
O1GiLQmVhjCIRIirUpV1CLzeZwj0aM4fg9AnGVowzg0rYzHjetHQ7hIzcJggJ4eufipTkNjYOXdj
8t5Nzlmh1gZ4nUKbyEFioC7WCoSj9/pUb5ph6IuZGJdKiw66A5oWd1d1wkdcG0Mvz8TRXtRjqCLQ
lJGwpoe6i045cHKPn0vYJPDL4Q5FCdQ0n4TZNhU7tfsqZA1LwxfR9o+ITu5N7NS9uNPwaRTx8ww4
g/zwWTuoXRf/oJPuxydy4bdkXrwLiONG3tFshu9C8Ko0yQ4N+pr103LyY0mUxJFEnjeFtGXoa2qu
3lyXbxzhTIo5Pqguy/A5rmxoZfyudLphbfcWB+G6wOsK9t9nH3LUUU30OdGtfXwIPXBEj8QMxMiB
Q5RAsFFYW9umwIsVSu8d1e2hLCeSW1jwDD1UGQnPajcOfJ7sXgJUQOQ5Xk40YFjCeGm7AkOECjzs
1eGTi5YOUp57lasbfOoauL5acAp9jTlUy5HeoUGMBrOEEQTwQuP0t5QMaIyWOEkrNv+5x20V1Jnt
WOGEc+n/+Oddy7Ccv9s+HAntUNpsIvov3V06WXgCCokHuzMRL84HOQ97y/8GzgXggaJtoZpRt8se
gDGZ0QwY8UDCAXtWC6uBEbGA6oQHJ7obRLHpNYVfrbbt+y9wzI8qpsCto6/CI0Pd1RjpjGcO72eP
fCPddgM8hZL6ATxoWMMS1whd0QtMdCJid0TPmZOjrV3rKbKJsZt2VlUix+y6S+bQpAemTkxwScns
zqe8iJhOgyLZ/5e781iSVNuy7b9Un2No0aiOg4Or0DKjg0WKYKO1/Po3IPLeyDp16plVtzoYuMA9
PBB7rzXnmAunyWTmja+o9XvVOMKLEiLsLYoaTUkttCupbcpaNe6uizXT08STOKlwAMENOlS5iUJ5
dvBJDsOH3GgVANH8Y72+iAU2XpIgXpPBBpnXpt6d9yoXp/Wa84Au7xo88a5sxLuMp9YexmfMA/dT
oh+6Ct+5chrQHa/38Iwc5FAj7QhNST0y1Fvvu3125XBErudfazkPivYw0NfIEvl23ds6TIrUdWoc
n9IbVPf7kp7AelSkln697sSh3t9QXl4rAxLtBPrup3WmgQDwUUlNtOHzjznnC1C3z2eMbI7iH5qK
UVDZ38uXuMZ/rcxjMBCgjNsRw1D7kXX9o2YCAqQq1Vn/Gvr/X40j0zQm4H+cYN579/4beXL9nv/6
z/94/FUUv9r2F2fhFwnl97t+98pt5S9U2CgrVIVbtkF01r/zyBz5L00xNIsWugLXhOW/u+Wa+Rd9
ck4HXaVK9glJ+U1C0fS/HJvGu0P9zrA1h3nG/6JjTtv+v41kVMcxFUeXmfvLjvP3eb81N5okRgPQ
lWKtuejAGDb6AnlL3bGj97z6z0pN5SRYZJtEGDgm7hZT+QWIQMCH7KbbjGvryzdgxNfT2xPbY0VP
RZlw+xCFN6FN/2Z5yBFy1s/tz1Ub74SaOV1QmMRzkdW529Ad1soX2Na2RR+vYdJ9n2D4q7WbhCDB
02ce4rY6hiVZPNtqvYaIIMtG+qpolborDfKTzDrucT1Kx1o3IxBmEfg4O302MvQ3NcocGHVc6Zbz
SGjjlKNdUWQkN7slxLhMaUPZ4wM6x4uCZr2tMd9yEUl0R4W1TMrPRBd8nqqnRuHW1qXWD+lG0+Vv
+WyK65l+hcGQH4T5Eh6EhCkp77kVVlV208nD7aiLdI+fvXQx8JNOg0c+7hukABEZNEMkU6FIApl2
1sHQUTpFU8ytzEI13IOWLMRr1WjnmeAzX7c1hYEG8oEIj66k9aulLIh1KmN6AC1xIdfjCQ4xmUCQ
3fpx0jFrVshn9RfZzB7bERq6GToo+TJIssVkuUqe32HTxZprmQJFWmX4tvNgR8rg0xAkeUaxX4sF
+l/VTNjt4RPMsnOZIa3ulBzXNwI9bA1ty2UWLhb+g7W7XSf7rgsSkLVPkrgfu+RbNhX7Il6WnZ4B
MA9lxUu1QfFpnRJ+7OhuInC2j/ZKVcFjRGHkIbcU/SBD4Fft+CYNe93nBkBJh2tvxlzMQ8hCb0bY
V3pLGoquKx9SIZleEavOqc6qWy1t6js1PRlkM+zndYI2m4jKZEv37ZzQmmhG/lAohOvQK7+3kLL7
VLv20mxLQZw556gjGxI8QL6jt/RNjWH1EuOm+FAz0diG5ndk54Ai5qs0mV6LsO4O+OgA29rLWxyq
MY2Uxd1OlOWhzcrcm7FrywUF8tiIdE/EYCF0of+IOpOer2YRvmZx2IRJdSziQkWf2QAvoDTZqeZJ
0dOgyTMH6wh9ehk28FSH68jdBoMTzfRcgLiLzvHIpYMMMmh7burg4IcYQP+I+Hp0q8acLrBGci+8
gwt2xDrhFfYwuGZjPKjx8D3rpcSbl/Ku62RoE6vvDuiDzmXNr6i4HIUGqCLFxhlWNbAMFb9K3N4X
DeOpeYpdiqewdgwDemPLidhR+EGugCUViieYiRQSAL3Y9LGRCTGKJeUsL4dax66n9vTd09w4mKV8
UboI969O03FaBbW2Vn7n6IAj3Y/xXo5NbQc7ShDLi8hUwq6lzc6OoxgFaPM6UHU761kAlqZEolHt
wrTQz4o8MlmYcUx2vbJDq0zO99KjmWFoRNT8vpWiIMaNmWGtl8q2CUjlc3wOoDtEAcyM59d2BKcG
CQICxvrFahpVuAMjKEQiao/4Y3PFfEupd/mKHxvgwOu1cMkwvqAisHPCgVwsf7zSNOtXb1jdAcQW
xL8mxH2n6iWTpPYl4zA7WNoA52wkg2LBPSwVOHOxPe3bHMa3c4VUlX9PvkN9NNHkLoJELqtAOE7r
SeqUIGNhkG6NCvzNIz7P1zTqMUtUGql/hQgynVNDCDCGorgx1w8p6zxYhhEbLnIeL1ytcxJDs6kx
bntZ/5kZXFMpTfaUgaYh7q5nRuvugDnl2DoPIBlIWrCMkB8ohtmuFEdwGCsOwaTvDZtJqIwUZ1y9
wZBYOzKyd8Y6YBwH+YeasoVR4z2S3CYmwmNKYy+ECgUZiOmtuJ+jUApUwZVzIBazMqzYA+dObAJH
o8CfUePtcXTzWQOmyGFCn5bQaux5Ngz1CIsxFdXclQor8q3CKvfLCHWrU8lrDOkbxPUYnoUKp2KE
FTHOEMZH+xfzWh0SwpwR1cZ5Dt2VVIK3zCyOVcidym7yV0P/kHKgIYpkDMyb4iPSBNj01YddgmgA
knqQGqU/RGP2OOUrTltqGoIfh8xLMmHeGiJ30e8whZUISwFILfc/qzoi9WvRnol9HDygCdIubcfC
KwtH3XNUDz7yWlAu6Bay+WhZ94ktAFtBOLQVAiFQVCOJs6XxWMxducuVfLgsyfelos6eap1xhgSe
m4Deh/pNa8Cm6ORaeRBKZ9xWAuZpUnzHiPA+zT6JQ7nbA7yH3AGdQXaoTAIL15wb2YLjMxdpdiQR
41tTyuNxNfKpo1COYS4Cg+qsq3eFRTDEkh2kbA6DJhPIvXXZdaIlv5WIYmKUr+9CWQ33uVW2RzGb
PRbDde50bhVOSW0yQ68Ryd08kYbWPjf5sM5++fGAGg9oC+ZgcqYJ8RAIEKxAB3BL5MzVbrqguijE
CMI4FY81pqv9oo5hQI+2ddOCi8aYoosain0+ahkQFoj2iUyIakuHvcJfMl9VfcWFZp4Dc8lebByb
uKYhg6yCXIgwH6B6JdcxGgoDora9gptK1M43c0op2Gw7ai3JDNI2RKEBIx0cgX4fKfE+kRbjnCKi
4Tp9HQNZ8Q2tfm5IXg9mFCtS4g8ts3+plW8wAAi3IxF0r5WcE+Ao4sDUzXsJcZyDIw2bpAp9qJqw
y4aeGZG7o8jXVmE8cOa8ynY2n+qqQoqSCqQDSIi3RcpAIm1Bulu4SUDvInmqPUOMDB8GBLjQ6gmr
gR2bY+E/YkeXT1uonCbUt5xbuifb9tXUF9beSLmoL2l2JypI57Zw3gaRY26m2zxFhhZAdZu41unE
/8W58SgPtP9FOH+TCTTdY2byJFsY2a6SczigdvFerXrhfhNCp5LGKDPP72UqW/4MjyJKUHXATTjU
kH4Wq6z90PkZzi01QoXJJDQm5pajbSOXo1QnSd+55rc+6OCbqBsMf4MkmJKuueboCDc1de5ZoIp3
ODpIP6HWglvE7VVUGonR3hVx6oWkpByprRNft7jyev1ORoIGmpVOphZIJdCe328chpH4ONT+A00h
fFCaN2oMrVPt3kyw+EumpXGTgCMhixApP5+5BTbmRI7nO4kzL6CaeRODoLI0Mg/SdWgrw7nTEsV0
uf5foUGcTpamDsHUJtSyhOGPk7iZtHI84YUkqGDuaJMmmXoo68rthFWfwEzUPsls90XbLUctfpjh
QDc4A2jnldCL+DqmAyk4jcXRcnKEFkNI56zGgTmFlO5I5ClMFcLMjP0Usy1jQkfNfKmrHpMtmnxm
JO33QA0XJzWIMFdHrntkXI5EZUUVYbREiKR7PHm/akNCNZOb4lhTFEMVknhmrYT4AdDodKRQenIM
q1mEfcWNgfTNLXgzD9/0lmrFwmC51fPI4ySRNfs+x2t9GJG9ahT3/C7CAYe7fWzxMoPcAQNk6d0h
Ufr9MnTC7xoTVW8rn1pED7g8CFNosmg5lWSk7i3CSWG2tcGSwdxble5E8UldziEVFW/18JAn9q8x
5nohMF8VQG6CUs3glGlPE4EasPse41pS3aHSBhweGvjUxHx3YmkBx7iq+23+8/Ic1l48VozNOZ2U
KHtenF7hi+su5KVXxoHCd9TkQphv7KcIjTN1+EX82aq1OYVROoImFh/dlJ2VvtROlfxYATs9gjDG
ArJOIvRS8oXZGhQuqsbtMc4zGpUtt3BQ2XIYAXmK9oW8GueqyvKKKb2TaqPGWTfsKTrXh41QEmYl
sEtyJ9wKq+gxd+6hhJEDvS7G6AemlJkkL+hwal08a5qCFlleFAdSO2mjgNxcKRIEXdVGG2hM3PRR
aD7O3m+MKJydkXOxsXSv66Au1pWMrztfbGr/xVPNxdY3MR1W83CO4/phGMl0wXw8nKHfkchsQ3ro
D9aSSac27t4ZPTxndQm722xJtZ0wyyfoq1PYFHhioALIu9Spag9oo37qZyOIa0JiW6PHeLoyN6s8
U0+Y/nAqlS+xZE70cGPEretJjV3vTq1VeJ8TDizMdjV9KiwFpk4e5pRZM9aYUkH3+2YlNYc7KHMX
MhLYpD67ZFPHpcOUHC4rZPvQFOPstpNCYkYYHUKKgzu4GsCZnMjL+xz6LtVVWi5kZ94S2tu7Y8fu
LC16LOfI9LukE+cePvcRaAVDvgQatkmf3hHWc2RpcK2shQveyiw0ahxvS0Kj1y0yyG+482Fd9iCt
opA5c9k6z3VMT3Kj4myH+SwgsnDhSfeO+Q0K85tIq9Id5uqSqMrZBGu215rlDLuBgZChQAhHBkYc
tnFqZIbUljGR7DleajK4jkJ/ywnkWlMISfm0P3KsyqdtIcukkiEP1+7GfOEYXeeuelT+XmRV/zyU
7YSw3vj9UG2CttfEUO23RWiCWS7ApV5Q+GyDdJhoyt3G9VHqqDvBdFL2Ule/o8akBB4DGZ2kiTLj
gl83B/T2KcIDCWcD3jJxmlGSwPXZ+SKrJzeT6sHvXmIuRsQOyvoprnPjcy0dATYA6zgW3IdQhRi0
FyP8oLtCWunQk5C8Lhr7Q1tDSBwbppV6fesQthLIZm0dltpcbYHOaVif+1psj2UJHdxIgtPprC+p
y5xguiS5L4Bc+NNM30SL71SdgMqoCOcfOsUVd+5t45SUKTdQMGTXtRRFgTBl7syOFXod4lCqqV1H
+wzxNPHSr6NCWjyNAUS/ZBG6mH1+VYcq1L5VPbWCPIXDt8sawcFs23dfdKANERSud0lFMNpNatiT
20JOhuVQgMnTWhMz/Er322AS20Ja7mpNMo/bbe3rYRXKjLEmKueGfJLXxdJXj0WnE8Ri92gDY/09
bNPIV0IVaTnJjLtk4eK7cIzikcAEBbj3XJhDDuK9wP6Hgapmqp75WLaPkSSRL+X4XANk7i4CBJPI
9dttkUsyAXPlg9FZrds5ylNNCZUbZ7iPG4yXaRKfy8bATaF2VdC06mliUBq0eOgtpNRXdGcsV1ei
wtNSRb/IidXiVH1OZy36NhX3uP5ppxHVWpSRJywlfteHXgYIZLRQXcM7QZTLQ0WQiCPbbiXwFdPd
MW5DByZ5LrKfHYHjobMqFivcbrW+gE+YgJuYaVpCUh+GRwBKZ8OKkNTqTAwoYMO4VN8WOT/aqQOz
m2Bg/B27skq0l7ZKVOSnUNonLS6BdRM6VBA9ikN0dHsbdjfQn19dnz0KOXcOBmJzf4KLIEamZ6Eo
JxjY8XEpindc1soPABcnigIvM3rj+yYDomIkhe6piP5R6hDPZUXTdRXXP7HvLV689n9wTFrUChO0
JIAqjU61rmgGkbCVz+BL7dG5xNV3Zcy0c3UzZbl+zwxE9RoM4OSrO54uuCKW81IdE5WZb1QpOek4
xANGEeOJ2Sxwf4xWHzC79Zq6wKkXNs1lBDh8ifTk3hiRKon0TdUx0sooK5JJe8TN9G6/kFruXHNX
jLzNsy8MUKmdox6niho5AQvzpQOW4y8SAYfW3DoXUabElqyxWA0ZGA4kLhxnE80iMM9DlSJh0z5A
WS5H00CGvjAcYQKCKjZrw8dyIS0pgrCAzVefrmpcKkAczMET9vg9k+L2xijaF1HaGPpXl2K4GhTx
a1oeVUvGgSsmTFrdjHOc5odIbn1k/gpBb2vyzXr5p4W/nOyGRm4pJY/bQ4yF5tNtvfoCt8WWoJqM
Gp5CdSHzcq3SDmuVdiOLSaXtOa3ByUdrV5uX1C0VDsBMkUufrN+ndL1yN4MzHiJNEM0AwtVZF7Pa
3DKrHz8fUtuWgIFKNZ+6iUakasGF2xaIpiDEmbVfAjgAfcEdpxYYNMr5uD2vcac/tUzPsl0hGCtA
aCWLRG0ZXG+Bt1vk7rZQp9abQw5fWR7aXW8K6H4GFYTTNugJW/7obS1TksxPC+V5m+mUTGusXBDF
OJG4NnGgwPD6qdTYG0mqQOBsOgfJrJyzGq34jYGCoUNZJVSIEUMxlByqiH/eMGUmo1ynB1rJjLKG
+E8oALoDwfVDukVRRgxV2CneQr1gp0/mLwAvynnW7bMNtIny31JBmun3WXkvItqRCsou9t6j+E8f
zQWmxGJRPY7VPEFPjkCtKusbQrS4GtU6fLXauI3UKNyDHWtdYx7DK45W/JoATJn1wN/ZS2m8b+xF
3CBGR888BKVWnyNy4VwbYhzlo9FzqvVSE932mnWbDATt4InyslpVj1Zi3adR8kFRKw34f2Pz9Csh
N/tsiRHWVcNTmhB4q9fYkezVAGBQM2j4F+waBDlI5wt1b2Nip8OMbF771c8FeZpxSpphRHdMDW/I
RwlSJ6XSA1vVb5zEVSkucnkc/KnmFm21E0LNgKKGhvKJfD+qi8NeI1top/cTblpF5VpuEzhQxfzY
1lIThYSlftdpeLQ0Y6eP9iXFeOj1i/W9SJ0jHuhLjgyUlgZ/vrO8GKN1IkO1VoFWEUdCjc6EwUvM
SU0L0qso8np8MoOb1OTd/XoNW9DgzEoaWP3yMCmkWjN4TfYYXiq3hbST1Vp1UVMC2SwpUW7KmaAk
VeIAteOLxo9jKkTZ1qY6IqNgpJU69ZVJrTSTkl+TTE13dOrLRD/A1Zr8LR4RT6h5SJhJlnlLRw5g
K51nzdZ2dSc9UOh/2Nch/ZdKeR1ayr7rMLYY32Vm1+BsZSQyS/waMSq6byv+7BYz0k7vcgrODAfj
LHpgIpBomM7gD0axeGihpbh6yB0PALZbVPmjqUZXFmNi7LjiChZvStiqXl+shJCTyNzppvrDqu3F
t7rnwslwVeXWE62fZ0NvlT04Mj2AInGFyJrsZjNMGfhV1zVMBBoL5K/iwgBaFlrHVijqoQiVK/AR
VMvAjbm97NvN9NInMSgJstZsQA6KCSeo4prFXa2B4Gd409xDY9KmjmK+Uvm9IlwhwTnNDPNeVWkI
xIMDaQcb3KKYVyaluLaVaZvkVUM2O2FEkLPu0hA7H9Hvi9ooqIyJ9whHsrdNvfBmUjJMxMh7CaGg
Kys47iNaPblDnIWq/ZKc7qemimu1KMmdlcqMgfE3ckdg+4VE7A0gG+hvywwPVoQoBSzDonhszkR2
jhcF5uAWE2PlI7FUzVLzYxF2SkKsLTVvRqN/TD8KuoQY2osraZaNC5z/lyL5wUxVULzr0n2XcnR3
GX10lSlbdTvHmrZbHKpWuuRPeVs9tjoHiLU81IZsM19CgYOe5tzHb2UPY2wCggQA6jVRxpHygOZ3
7Yx/KI0ar8/MU5WanlyVsz+MlARAcRTcujTFCymzNPDfjByTu/pKS3zwklR70jv1e6zROq7xcaJi
KJ+LnFK5AlJgR3rXuekbgoKmiaEy1cRiVh4XyuGkXxE/Ve+qXn8MY6c5hNZwQRiE/aHXXSchScYc
GPzkju0jvAe2FhfvkQJPtDJMKlLNgpg1Js65vgeOdhgZ9bSdNvrE5ZRIWJ5SnfZQXB0WMLiebUn3
shx2D0JXX8rZ+VakJOzx5Zyg45LeCvNaDeOPKNETdx4jAHrEfzFBS+gZQUTLYU6Sy9uSvWfjiLUy
xh7tLE5tRk8B6Kx07Efqxs6cKHuTrGgi2nDgjQrABW5sJNPE0vdWagMjhAALQ9lPYrLQrEnR93ZD
dpMFp8+QfnCye6IBLKMXk0lZQWVyDXTKUm+0/DwonGl18lQzP9uZZNMGpUyzoo3QzMLEDZgzHxe7
ukSFgchvWgt4aemh37qkztIFY+YzpkFvbYORb0w4NKJlN1d4j3HFKelDXWkfaoPThpYJx874bbSI
mw4Bqh/zOrsSj2sqcT/i7sPlU9QmP4PDLgZR1VehNO5aKXuTyR/eSXH3QhOByAlNBTrpyMeklLCs
IQ5D1Eg4FbjCLOtuADMSAT0suZvmpeWjTzVi8CS6KhH5Ry4PQODOAnsyFRqdwbr0h8z50YUlv8xS
mVdRshyH9YRqqRGFpDXsHHhhdbUmPpHuknKfaE1KvQX3y52hRoirJuagc4/rM5WtvW0SOFiE/Z5p
OUdhgcHJeqO6+aMuicnV42o3jUdLceRHLLy0g7DlaesgMdJ+xHN3hhQhH7nWeAt+SlOmR4T9am//
tAKlyNGJFBaU3mQtGQ3U2AkGELJ8AyH6nQ5b7cddB6nM4lqmS8lDU5IxbcA6HqB97+SJhl3BKU3C
z1zsswqCSlqgWjfb6VG3ylOeN4lv19Pk4SK9twRRsnnbEZqVCC6qlk1m5ozQ1HYX+kanqLH8zCIM
TZ8ZV8oM1+spPzD6fa0BiTIWJDmpHsD30eAcs+KdABEj067Vavgm9Q15Q0apH40aN9AIxwxJgrkT
BcASY8JP2+Pt4hpjubVsYa6ahnMX0V2YuGYEyirjEUu/t3Pne0mJylpoBSdjQ7XHJrFYxjS2lg7L
QS8zO+gGXQQbseNrsSE+EjXhi6+D322xPfa1KS1Kh8osIhCtLpD9b/SIotMihNBGWsLaLVEUUEWo
XVo4Fe6AnKe4s0HJzWxuiOuLPl/fhCr97zx7qra3b6/5Y/Vzd+vLy7WYYKqcHlsChK31N8qiLHTx
1g9cF9t7vzY/v8TX5/2x67+9/PPzZqRG+4iEWZ+E1RFJLF/0K4FiNBIG2dtHK6ZQDvmCaA/DwpO8
aHFgRXLhg6j+QVFsPvRIkAKoA+WhYHS9rxLzhzmnh2F4iWtSSFbuj5hFeW1ZKxCl+JYs4/wmQHEA
pLQuttobB0kl7orJEm2X0WE09PfVYuWo1DYTnK7v38J1qsL46fciQZ7OKGDdRnXgwONYV4Xq1LR5
1tWW7PFTblDvHfQjdsq/P7/tzyqoWH/uZaO2bC/aFqaa/GtPnw/qC2NLE292xT3463VfX+tzX1/b
//Saf3pMlzr7aLVBvRbQjXaGfkepcQeTXvO2TbEep+2/n93Wtse2Z7fNbbHt4Gvzn977T7vKUTYz
buN/0azNkRXUXa+F+oi/lgN83f7HB7WKIJs/ni/XN8Vfb9q2t3eaNbOf3j5iABkRgHJI069mNSyt
+ffq9tS2MCCcS7V0/Hr711f4ekyTUaRt0qr/s+IxRsOY+v5n1spT9y7+i27s8w2/dWOK7PwlM0iz
bZlZiPpfErQU/S/ZRMhlKLLu0GFE4/kHZYWJEIoAedV0KfpXgpZm/YXkW9ZkPH2GZf8vSSv4dP4m
RJdtHSuljGTJ1HTVgQWD0vQPU01JuV2Usz1fmYqE8ntji2Mtq05/rJpWD1F+WNs3n6t/fwHyC8oc
Vu+PbcqAoLQwuwuSl1unRPpl9TSkR4eKsDH6falformOcQBItxTYxkPT25emkYiTCnWbdPTlYyoJ
iwNzvza/ZipsU5r4ZSMRSK0z9DSnCCMU2pQgsaLrfMGPPYrkm5CWV6EgO8iouxP8zDU2Bdag5n0N
AILBpKMrbQB5NKVET2ZGC8dwwVjNn8odrihvtlVJKe3lYVvV8yUbzjZkF3ISO+6FKEx+vyGmAff7
p/hjN9u7/viVtldtDyIRDOJ2UYI+wXy8t1bUPuxIc3jdVkNmqb6ui8ctaWh7aFtsKDK6hdXpnx7T
EVih/Vj3hbDuX6ufcLHtndtT29u/NrfHvj4GWj5v3Lb/2+r//9O3HX3tN6J7e5zjZjpSMq9OTJ0r
MBisUSD/vfb1RJvKvx/7el1kVJTO//aWr6e3t2ybIssERQngC//0YoLqFgRY64f+scfPR7e3G5HF
52yrBDEMSy0+v+zfvtPX5237+ttHbZtiPSgkVR9Qd/zr76kIPmaWsW6L0KbNWg2rWGam5lBsy3ht
6oz6OgLYVrN1bLDGP67g6GB76POFxTa6WV+9veRzH9vq54vWp782/3gaGhif1tMoQAiwrm6v+tvu
ts3/+em/f0tQAmSqO3FJn2tVVSZSXZyASDL+Whd1JIG/d0apohirDLvP7XLNatpetL1821zIlDuN
99uj2wNfe1rMjp1s29yZitO29vVOwKukgH29x5Z6xq+5ShKRQJJZ0crrmOtxMH+t9mHBGAk5Od5W
np+KnHEFmvrdSI8F2k+qeUNP6xJFweCl+l1uGNhfVyoDHmSyBOP2Ys2DRKGEoRjOOLfaosi2wKnP
1S0ey+DXTCk+UU79XN0eFZ111jEzBNvWttjeuL3ua/OPXW4Pbk9vL/x63/ZYqFLMKJMCsHm00POi
c/J9mGsBq6U5k2uqoSsgmBsZM8TVrHvb2j3bQmthQqCUIQiPp7neKTkolbJsKIysRblNgqBbCHQL
CsvpXF8vev1YGtnsqago+c/mU34yjUuT0z0Wa8iEvQp4t7WvxfZYYcKlLtVl+Mz2WBqtWNy8RpAi
NdqLntQU7CzFPIim1oJIjIh7IhaZqTCrWpTH+LO1unb1wyF8xOB+15KF4lZrBwyQp7aLxzr2ts2c
aobe8VeoQ8+8fwIXvZrlcjKRFcJCh6R3t5yNLWLDarD3RA5UJ2q7R6V/NrThHVgiAfFtVJ8BTFRn
xKCp6zjUZ3JiBZB8Lg9hZrtmtUIy6gVYx5qqZwAl+1xrmf0fLNSy2nqNtuNGAPls4928Tk+2andb
2XFGKQgVw9eD8SDfaDhyaAhy8mwLsc46vja3tWYGg67lOl4UTqRtkQoEDRZha2h9EAVuXUIpuqnl
TgrMxqw8qRo5BeacmZQZAZiUSKQqmv5WdQZcO+s/TVsXX4ff12N1hvDRGvQMRSr5NiXsSHs9C6oZ
YKDRrFOHr+1trVb7iQ9zmvlga5knWcN0Sitr/Q/jU0aeIJAIb9sAOqcT2lX+K6O6spqsTt+34don
lIuFaSi5iq686NPpc7UDbA3i6ihQNocj2JSIDBw0cWSxRFG6o8HpnNJSsT8XNbZIgCgns09scD0t
TksNE1hsk8ZRbnNBSLcIcNCWpShg9sBXEIWjph3igzLftSS6P9Az18SxfZjeaClgnLMpQhUuqKSD
9FGKINI8smxldcehmP6MQYPfxkNQRa9oDitaV/Jh7l/3PzQKpXgI24MKklPsh0l199ZAWGCL6oQK
vHUg5yVeriP5ViHXRv/Zh+8DFE5Ego2rOS6lugyY/vMovEbaywKcJ9hx+uQnG0y4zbSfKhAB6p5Z
vgq6AMsvVd0n4I8qcQI3bWA/pzQkuSm9q9Qd7MEf9SdTP+jGUdPOQ/Ri/TLXivOT4ezLft8ohya5
Kk3yUYM6u4Rib6MMm896einEVSMfK/kAYbftyHdCtRyg4156QCta0PJzqhJ1f32n87ViaM0upGOJ
8tDiSh9T1WJZxT7dvzaTR/40ewyrG4SoeeGTRSP1lxn1UhaM/Usu0QaKbqvup0n2zsk+o4muq509
BPADoExYE/DiI8g4AsoOOumJSJBSaobc4txQvo6Gk2kf2twN7YP2PkbQ78uAkMUqParpJW+PQ+2W
8rWAejpQ+dhn2mOsPSO7yG/nKJjJenECmTzoD5Xkhdfm2ZZOk3zQPhJyvRiv3ShXOVLb7BAae1Ps
43BXOkQvu8NzAgRpP95Esac8kWPgaTbEHTfFnouJpzvO5nHSgkocaQUZzS8yxSEcR+UVSRRKfChD
31yYn39PFsaRp4UE+na5yM5dKXmlGcCTFsupsW7THhz0aVg4L7BTkzmSpB9l9Ky3VxHH0RmWK783
DQI5CuihU2GUPopoZ0HVSj2Jw3QSJ1r9kbY3+QcOwVKdDTxR8Gx+QpoSk1ernt2dlI+yuQMJV1GT
ldcfjN+Jni+5PieOTtVClndMpH2OUJjK+gCf0+0oRZ8NarATQC9/7ugRo/V1C0B6/b4gFxxOqX2W
uwOJ3/KlujcIfdMfoV8s8kEXHgLq7hA2HjE0VnnOlj05Dw3UIxTKLYkP9CRgmEOSmHf76W16oglD
oraDnOeuU48jKtZhuBidPyf+FPBnAoUiaYZqCbR99DI75Vfyhn7THEjZagNCMEf1fswvlunLj9Qn
dembXFAxuwEThwp1CUy4TiYjcDf/5miUhS9hFOQQ+EBUyeRIA5FedIoo8m2THOWYroHwFN3X+50F
Ijn3xpGZt0f6XkhCOIZ2Uk+wQGpu3+866ZI0oM2DNKL7rDz29g2V/yY5kDqy4GH7STi58wQU2Nhr
19hUQtzH3JudXUiZheQSinrf0nFnWkEy7/oCyW7AtKh8lVCDc+GsYAZ7cu2xF5j70DOczOM3v+Zg
tq6ca+2cB8UBWJG0erh3dr8DJrZr+cE0FxMI3ySWSLfCkvvExIlWWHXuXw3ttUaUle27Q3+v/gy1
fdoc+GrWsqtCfQfsu6kCvlPYBnZ+UYFmwMt1o6fqBZ2aHgeacyY3qd+HMk71hyJ0O2pFXIqV8TKM
F1P2xfc+vl4cr++P0jtqaxpjMuYYRFPX5L426o5OVfxUvORXyAVv9Edp3y33gvhQ8kPQNGs3Ajlg
2QMdYQy3Rx8/1IEGMH66SPpVE54jjDzECpR+TRVdOjvZ3YCxIHXzO1wduEsg8VNuRvXd3TovdN2c
H+WzdcYTi59k3zyQLFfpx+huOSMYWPAxvDio5+ZALrwxhZWwyzmXJS95lbWTuexxbewG59CCHsPH
gUZdkDa6kxgFc/ZdKunRIHdiedQXcirvRial7TthEh1l1AFZ507Df69TZd4ZiR81aOLQEj4gEnmc
EQTYaCg7KNGnPsOkBBUH0PnHOH+j6wvXc9nF4iVvKeJ3gD1vUDO4Mhuyr9H1ynCw3yPGy1ZNxcWc
DgNXlhiJoRfX72N1UaRzS2nRJjcOksuupusGn5e2FfzHekcID8TwjJb1T/udb3kjXmP9zN7TMxMa
odEXQXS1E4+m+/+4O4/mxrVrC/+XN8ct5DB4EwRmBUqi0gQldUvIOePXvw+QbbX7Xtvl6Su7eCk2
A0gA5xzsvda3qu1wVyyESpqdXk5FugPbvk2RdHqE3LXvkmEX27DeUgF/EMlMcfSD7JAquDEcTvUf
WuyUT+Xk6reJV+/Vs5Js5k3s5sfpVq895dWHleDgJDE8jjTS9hAO/CwZDh6DhzhyxHsDTKvHllPh
onL4NFqu7++QrAUX9db8We4INLv6qJ86IDTXcUul2a59BzCxwBHLH4IHrNzW7lDiOP4OcYoNZMgh
uWej3f2wP4DI/MDX4u5p2si3ynW+k28nBgUWABd1WM6Y/Cl+IrFJog/9pN31vqOQsqq6KMD8B4xH
/JeAB55KakHT40hwk61SuP6tb3i9TJd9Y8ZbAPtYkOng0mkMRgc7K0uowqXVRw90T3pqFu7C1ile
m215E3kjEBsSSZs7LpcKG1GCE9SbyYsOqts7FNNlMhTxNeTXZAsTSyS575ZdOfOOKMQOrd3TnnSX
4dWHh39Chwbsz26uhR/iI5J/4MvNW8BpkB2Ks7bLzuIlOCTkNDEl2JmOT+kaHXRxKbYxW7WNzuaL
wJUhI+4TgmDS1uZ3/Atkp7Fp6MGLfeFwpRWaLNscHotsqO1n/Oi4sBfj4BOOeI4zHhAv0oMcOP29
/Nhc526+6W+10wiE8Bbkv6O4HOybznJUfjRHOymn5rq/rff+9lUo7Pk0n6prhZ6KE+wE/rRC74rT
O5s52fhzRBf8AM8Sm9ZmZoEw5fc8g5ximyudk7YJX9q9RvvxbfLMg394bd7GU3Y9EpNjm1tWHyeU
0ifMI/MGD5uTOGiCXOKbbGQfV76T2TzFLa5Qrm1kJ75t9zrKsIfkunwQnqO70e3eUPTY8YNhi5/V
I2nve80mu4d23EvwpM+25lrIwRniGQJcbjNk6a60YdZ4YiTj0OEXXpqQIqMsR+wIBT6wh9v5rj5h
DCn3ybWw01zjpD2UrkGXN99at7kTbYwX2noC+PsrvXbml84hPtgWHEYoSLeBrb8Iyg5ZCZPLCz08
ZxtsWZTs0yOHw2P80J6Gz+Ta3Pan6g2fJ9wSACyfz9l1dEdU12f4kv/MdiK/BGOMdtSOpDJgO0Vs
e5/fd1fkVG66V/ESnfWCGFJ2fMNJFdkP4gc2dLQVqH8vS0vPfrDeu9dWZs8mx+qc7cw39VK/TNcM
hAyQ6lv9Ev9QneGaKLHxPjkmR/miO/1tdVYviSc6/Khb+YpbZ3YFPuC9xNK4TTeNk2PUsrWTsdOd
4hA+LwfdTniii83whiSCEa56XZLXruiR8SBqtrO0y2+YEg/VB8dqcUEcusflvWkusCkYY9qnIvGK
K2an5GM97tun+AYxPP8fOYvc8Zixv2KU0HarHxTfiQoHA7uP5phr0g+6w+0T/8bJFNENlI4LCZqf
RsWMQW6QQ9Qqou7xfX6P7wWiFxPHH8h72Ugivb+tBrkCQ81FeBevGJd1R9uMe/wnnC23+iHYjfuR
HTJdjz/rFzxYDeYzjvf8YWBJ/gPVx+QUj8LNjFkt2BXMSLG0a1CNPw7Kc7IV99gv9qPHXIz1AUfK
QbhCYlJEnnGXfUws7Rr09T8JXq0CO0OQakEJejINW7c24Xm6E7fGzXzqpjMMpCNLCm1MOFfEl8Kx
vH7n335E54GfesTxR0iEO7BUPsQ30Xl+GtcBcB0lcE8xqFS05i/FB6ocBhXR1t47Xki2NeJYxg+m
wffhSmcgeGz3uTvusRqYb+1NdbDes9RDNopRMnHMN+7VL+GzdupvdMQ7hB2fAnJP7/rW6WqH/d7f
G0/ipb6hfZ7M2+y8rA9epffqlU2MAetrboX66zQ/MSH27zO7EethvgzGDGwsEYarhmEJMJeNW2s6
TN57v2OFRyD7nXKN/B0IGetoJ/DqG8ZSpsnXObsapm1zSW8Y8tKb4YrfNdkBAveEY0cu8418CDlD
WQI50qu4JzFJP1meCXnUVumOOwg0XLRvDDf6FofWVrwudiA1tIfgqd6U7kS9CvgBJ2+wew/d0tO2
Y8icNp71E3JSJrwYy5Q9Vp7EICk6wH3s7Klixnk3fs4v7eBoP6UX7cZk7o431nX+VB4RqB9D0l/u
ZDw9htfFHlOafMtykDoMB+1l3CkMz/V+cGpXOEr35rbaskLlnbe3RC7ASbeHD3P59sGhPxbbedd9
9IwTO8gVTuVIu3gT30fn5EyI1Wa42+BMkZ5kDgEI0MTdXmBjNWfOWf+R2iI7UP1QSG3DE/o4vU1v
5W39kNxl1+0pZxQ0flg34YNxL93UZODsEV5vs2vzLHqxG7+8x65wNx57Tmdlt/wPRGwIKbp29Ef5
Lb0VNC8u7SHdVY1N/I7wLKY7rKEJSyhQL/azGV4x04iPjX8y2w3r4oN+QDG3tSjv7rleOMcb6Zpl
JketfLEIv9kwThfDfnwIDuremonn2aDdmI0PcYqIDTon+sRenFvXeGgfLMsNDjrHEZr4h+LOemIj
3oMtC3xEOpturbZCBrIRDClcG3F9tJbdhIhS3GrKWW++HgPWC6UAs/1SdFpDfdd70lKiWu99VaMg
JG6I5jpzFUIRSl3KyevNWon6/nO9Rzo72cSDojprFWrdHlNMD11olS6hyvfJMJMMEZAn5w/lHkSH
I7WNsZcG1oJ9dGyE155iztIQp6XiVb0c7SaxADjGWb14iiKBGBMDa5koBjeoMkLMhBh51hsuXXQR
Afpq8lqtHOu9psEqNCuDKy+og4ZQPlY+6VKHrxtUqOvdpBUjZgHMb3oKDpQYWVuOTCqY5iXA3OnN
gUKFJM/vCsBIKFeXRJc5pp80KdVtrVIbjHQqDt+g3zCUSOicknep1am+wDGJF/lGOaK7L0Y4khGF
iDGBVVTqLIOWLF+qWnQExBiRhZZECB19NOPjXFzLQIA9vRKWUN9djYOVgZNtUgI0hlrxNPaG4ZA5
mjmatfRSjKU9st7tRp2SRrTABr6TgNe67lrtNdZm3VCR5+YH2XZ1uqw3q/1q9bx8P1YKXbSrw2AT
kINMSWURFa964lVZvP653ohLQHE/cAW21kHXm1IQKtlb76LRO7fkz2MZp0z7VauVZznlei3idgh1
YReVJMKIBv63cRUe/+MeXj5qn8tj681vf07L89aXJUJJNyPLp1fJRMClNx+J2HyIUIHprTIAJB2n
qsg800rFUWplGVTyddqWfK+VrzzhoD9UEmCgmAjkzN8P2CVcuVMYiVSq4uXStRkbOnvrPZTUxzkn
2iGex9tC1OFE+BVVRjjg+JckRCNdVUvEDOnVYZZpyldU1amR6o+GbHb7r7/Wf8AqgFUdEa/9y4Pr
677+Xu/2o2flRnlUZmquGgO+XFNEboOa+nGjaSG9sfX++vB6k9OrPKTLzfef3/9akVg+Vn26XZ/2
/fjXuyhdjQDv+5/0IT+bnYH8vDLQQIuRhGNI1K4iiy6oLTdTQpWhX5LcdH5e7FTouArgcb3sWdL4
QqZxvS0sdf/9b+u9YPHkm/PMd1hfoOhVI3rrP603lSyw01RACfgdetldn7S+iOp1C+NjbSMunzca
Kc/8eqvvR7/+Xl+wvnR9U5K4mIbXu9/v9/XM9cHvl3+/5uvtf3/6iFUQJVt//9tL1g8cjLp2hpqa
9vfbfD/v9y375e+/3LLvj660JN3KVkznefnd1rf8Zet/+XZfd9dX+t+/8S+f9HV3fcLXF7Q6rjP1
lKrt9zb/y99k/WSjgRny9exfPvn7e/72Zda3/dMWfH/E/Dq36oU23UuzNDVW+guy5eyw3vz22G9/
/tVT6AFQ1/rtbaS1afX99PXe93PWty1AYCaLYpowkf+8Jb9/zPqS39726zkAOO9a+m2bNaTLXBuw
QTwV2wp375rZRQhJjqGUb//bnyiK6XDiSfzbvxCAQFtxffrX3fX5BbUmgIJYF/7iLdZnrDffb/P1
KcuTv7bmX77utw37l2+zPu/7k9b3+35sXLpg/78lQ5oow5H815Khx486A8j6T6qhr9f8TTVkSH+o
hqKgxhGRAS2BSv+gTRnKH6qiAqLSVUlfiFJ80t9VQ9ofosTDJiBg9NwL8+pvsClV/sMA1w5kStMA
t2hIjf4L2NSiCPqFeY5gSZPgVrGBKiEk8N//WTFkSjBNo8LUIExbP5g0bCyNszSMKKxJ/vjlh7n9
etdfAevK8ma/fBhBU6AT+FbAsgio+hPozu+IRIWP4O+mWkpYQXdUh/sRC2OlRF41O7X4E3PAHvR0
JU5XZCk+V8K4TzOU7FGPA9xggZwSh1kPzeAO7eAm4xS4akJSqZlHF1J/HsoU+IOuKyDQSZst5Wpw
u7qhhJaYxCIaXPBp0akITNJoRdkT+ol6uVDf/vsvavyJ6McX1XQR3ix7ikjh337VkFF5VFhz7KaA
QjRJv7YSmxgFIo1OyOwkUpo6WiT/INj7E28OIML6ViQTntxbpPtRCWLVz3bYAD8zNTulaT+4ZgJH
SK8xheVyhrcyqjwZCYBc4KGoM+mJcHXWDhRmU3Uvmwq9Q5WU+kCVPbqmoKYSnB0lJnfFW93pgoyX
zDLix3VR/GW8DZFlYINUCPlBS5/WEpVvw2JLVTa77c3UGaD329YSq2EE7fNU6QipgmoXmtIljyaR
iAYQKaYV72KzQfEJ9p+XkP0UT7u8HG57nR0QYr93ZVua5o8qrW4TMfjUE5nSXhLdlx0qhWEE7V40
pjupyUtRFYGNB/ONNeyCQkkH9z/sqz8xotlXBmo5aeEvcob+Rl8UISwoWQs9KAwxP0mV/xArySvx
9PBlRlJLE0iGdd4BR1Vj0v8qbOtFPbizru0agXKr37VbCVpKkCgm2YahuKvRZvuDLLtyNBxwL5I4
XZnPY6OnIOuRwotQkeIwpsupB9u6pHddp22wMaez9NSLqYaHE7AywcxOGalUHgwornHBcV/1glcP
g+XNqvWehnTYlbp6TsP8pBaFidifmqMZdTaXfcdMLh+7Ib/NCg48g6uZZOpPeAteGy2/JYSLhK5D
0Q97gOuuLKXXsS/cdHJ7gkueIhBRxIa+YF+SkCNzdd2xF1V4nyBPrbMowWrxJ4mdHxNeY02uoULM
aZJPohUXGyOZGxwx/2E//cXYYRo6cbGmCc5b/o2x26hKB151sHYRV6T06Gn6moE2bSR6ea1836rJ
87//QOmvTmKknqRicKml/QnCp/VSk5USn6iMGGJ1/XY2IeyAl8arkXdPZZRfKwKBqKSZPScTR3BU
sIdx/mHiy819HQWfWLCCKtj13cu/37a/OmYtVPwcLbDrLIV541edpyyRzwLzxEKvcrIaJA1GyKYx
kzV2phmkUxR0dXMqN//1x4IkhJlomFQdkJn+88fSzZPNdBDMHRiEz1EzH8SS8cAs4s+GOGEvGBNC
3M2Hf/+hkri87W/ThibzsAF/BdHt73NUHEiyNXDi7kT0aE4U3CAyqin4UKkpxd4xSokmeJ8ggLr4
jfGQxAS6ViPSlMIQPyXJOmb93KMYtRj9QxjAcXGsYgYZX8QoHPE2KXgMoqrp/8QTl/eikTplirQ0
1bNb0PQRwJnoCQjqOQcgTQ2E8Rd2nwuogPJH0iLzoBiRQlmJS4jHtXiL7wgknk7yb5Jme0tnAgiU
Yy4Wul28Aq1D6ZkHNODDscI2SbpMAURHN+sfrXhJShKeEZHeWD55NJgtU3uujNcW20qisWVDgqYi
YQXKsJhQOzUxqXXaEWs+V7dL2jQBXB7B8p0NPFBnvT8tA086zic1YDLA9wyMgt1WVhthYb8SZKXh
apgelL64dNLyXKZWEBjTHbFMKdGGcJa7yHogjJQNs/hxtUp51qnpJ1g2cb5iuqdCkbt4/EUzTHZQ
7giYx2hPcm8BvCBz/sMRIS+a6X8+JExRlJhjDdkw4W5qy7n7i9DZl/2UdLN63AWWvLClNnHe37Bu
nbeC3wDIsM746Sd4r+WVopD/jH7vah5mAphARUwjov3eS3tkGPA1ats3xZ1kUt9Ks5iUtJiJiLUK
aZGDM3SUkAWxC06FLF26GC2WnCWVk0LUaXS37cgGDtUegh1xSVhbfkTGgj4AaTk1Gd0tcwAiktIS
LwzN8yXapAoF46QIwk2YTaSc6SRGRKKravhyxH0dUvIuBuRzvVQikGy3MhCoq2JWfyYCHXnfnx7G
kiApxiyv4HBqEsjR8z15y6dUy+/MiiqcPtaKXRYJnSlJfgZqO2yIStloWY6eurPwLMaCq1FNxJTE
EiuQMtAlEoZPzMJCnnebsBeedF2DnBhOyAKUSzMXL37R0YpstKd6oioJev4+RtCJPBQ3rU8H3cei
klKA1xvhupq7PQS1yO1b48znYt42rB05oPs2M6G/hcO9EpOdgZrKFLOI/tlwVU9x55r8QkbKT0VL
YEiJHSKtL6+0TzTmxZaSzCYv686WSmtprrHdfhyeQxbWSL9bqkiEySZWXEJtlnktcOzRl5md5tHl
t1qc2QmCKnxjaoQVylfQOAUsvlAXjWPGkcxrHVmf3liakbBNnwcKcbqsTqWNKvk43WNAo1JouiYG
jy7Q+xuYmdGmn1GXJXHtVrFS7EeseBwNHBKQVKkh4yncDLHCElDJaE8kVKaDRD7WuYYka5mcFYQM
Zhq2nqmWyA2k7HmiPxSPVfg4B+l9DDUmwloc66FM+ugUEGYW7hDC77A6u1QgN4OhbUOVg2HCUCYa
iCliejYcdrtKxPXomwXtwsk6W4FOmVHo74MGsnUp1ZeM05WkUuUcDoaAgy85So08vxGDrSe8DVOJ
vkUm8qhV2rUuVpAWpRAwHcSwXGR2qcaKURDixFYMB8fUJrqsaD0IJowlDPtDIZKomJYXkrUMd7ZS
Ag1HBFVZJ22NTK53KrgWOwQ4hf3IGDeU8KFLRqzl6XgNUxg6/WzcFFF5nEPlhhR2jyrlGxE/Zxat
9NYTw44UeRH/0XOT/P6ll/O7QGT/Z7UoHrV6PDQGxsCeFarGaqXQymyTd8K94jMyzzlDrBrkuwY7
fRpH59gkULMxSdYR+s4BsQAOXpBPc91gU5A4q1sp3k1JROiDPb4onDboUDJkNOjOhIGQmDhmiM62
2CNfagUVRRMhaNaziVagTxrnmCpvVnvww+5nxWizrwfOY2tsto3mX6dVdZ8Te3PeDFZ4hUxTtk0h
vxJHiLgxKj0jfEyy/gMmV4QoBD6tVF43yAj16qWtugerkV8TImir+VBNMohEC4peMhnEs9V57MzG
8JSCgOtan0V3u9USmuUjNbk5h9wT9zSbpiWOPswuddqjzEmtt8Sk0aYl431qzfQJqSTqSqYjZeh7
yFfWJheIDGrrdHYnwF5ekKAqT0Zpi4gextMS0p6mpz73H/CZO8NIlbZvArBOcvoS5/w6ofpYiui4
shqnKbgH8heH4YmMNHT4sZicS8HKacQu+hWJBjFMh03B1QHGyp0wthkMMcfnuhGIx0QHRaaXlarE
0fGeF3NARwNo/66i0R+rnMxlQS5JpbYXw8rPQlveJEqLLgV+Kh0C6vjAeKoGPVwzGxfyyfP9nGeq
XY4RY+TclHZG4NC2oRJstmHqQW7ObSuM3/zooW6Asw0TgyaRXDlW/wWJgopq246ILKUQqUDFSBrX
tJisVmdQ8KHMQmLHFkv1tK8KVzNU9CMdvvHIRPA7DJfSmjSbWEeazTOgPWkfDQXTLbKqaGRfJdb0
LkSvnOVEjMZD7GqW9dg11nmUmKsDK7k0Zb1VR4ndTxPGPosQffd6g3CtigyYTVMBxquqnZJgXDET
TyKgBYd1JJm2XYODRHkuLfXFVG25zDoWeMybUY9EUM8PpRL8UGS3T4MfmarQaK/IdGU1dWlLmAst
LAZU+cNB9psnUbB++Fm008uBywhfeEx0yPrAKF2u9fvKAzdLoqr63JOzlzG8oOIyb2KDDmFrpHAd
LTcZuIwkbKGzjM84pkOjmTUbShLNYEG7IPXHG/LwulDCZz94Jr8qBXtvi4T24c6ztlI50ugP5d36
2gGWqYs0fNPMljeNqWYrFkuDQdImJ9ScuUpGxwiGp1AnvbUWiGHt4eA6NXFs2JqgIHfpJhr6cAdn
IXVH/j0XGXNb4JS9jm88Teh7TdJTAVPWrUTNkyuwn6LakO+eZNQiwB5Epnkca+tzXD5sNgtONThz
YYljuCoDm8CISyhzuabEDo2ql1YoRKbOZxzT2rNQn+NIvMsGwooEXAy2LMyLNpMhPq+z7CUphK3E
nDtMcYwI0gT1XCIyFSzpI4zplnTTW97qt8MAI9igirAXyvG5NYJTCwGvz3tgTUKIOku4TJOk7scl
lHsoe6jaCx5QRYTNNJC6eCxuk/Iot/leXZhrAleujbrxSa/bkgXaLBeAf4PZaDPSILUAN9Yi/We5
OqOnRbBtLp2wbhao64woarHVVfvvvtx67/smWLp2WYziDCAijG8Suw+9idoXowY8Rno9ytIp1BfK
YUsrbrUOhCsPK4tiNJRYJ9d3M1uZSBqAnZWGKIqGUGBm9O7T9nrF/CTg8moTvuLK5wL/zMwxEAkS
GoARkhj5sCJflRqQ3Vxx80FGoNbKV7EccoRmFw5xpl01UejsIK/sEIjqGuqqSsCmIsrtcUa/XTUS
edJC8oGX+3aYMzgPZv6hSemVEZ7LiGuPeQpufX+8YpkEMM8Ib4eiueQNRIAkOuI6/aiHkQB01ZVM
+c3s9FcVXSGXnz0KmC4rPuQ0uJWRaErysDj3sLzHUmSzyrjqO515vbsAev9gDXXsq2WZgno3Fmem
Pophpggyc0KFBD6GwbTlU2ZooF5pZa9c902HlewzKF3u9XQS4JvBHbc1jdNVztV9L4AtLcvtandY
u8q6PPqe1hWPq3GjXWnv7Oik0Y5BxikqRNABm8n0D+tNPkAOBFBzzbrb36zUpbljGEsHbUuRpjrU
YmLNTpTVsBfq4iFO2h9Ny1pl3bvrvfVYiWYgUNHks85Wgg4f+z/sLes9U+1Q+FXA0cJFR15bD7pc
I2/I5nfIeOR8gb+MavEliKn+kCb0SODcNl8KGiJ67RgfCxdMOxXsBEJY7SS3wQVmWbSddAtsmkhg
88jslhMwCriPrvhEfScglsiJ+raDEpXs44xFXFQgAqxYujmqguBazDVPk+ef6jTs1xpmG0NIBQBq
BY3gmAXqmTLSNmjLn7lqY3kkCiTjzgBVCtaD2kZh3PSGJWvP5+ep2/izVynIaZrwMfaxZdc1X6BF
5a+Vo2TD9GVxwxLzYHB5WRv+0lXFNF7pn8kyrS+lv/Ui0S9RdOpEt6tIvGnUSvZ6yT3TT7SlSJ9A
qbb7Us6I3F4+LvKVi4QZwjIJ0FtKeGuZS8ish0pMX0Hbs65NAGWIaUxmcvKpjrMHnmavj3y/uL4O
RUFxhiAdbRkmoRe14l0s494gSAh48XQj9AAcrILZFa89lAjGQw9/h1DS4qRvPwNUK52+RZUk6Uh3
dfnWb/uI6ZklHJgPeA/+vVbnu3gChFYrCcLo7i3TEYFGaBpSSuQnOTqlXWq6mY8SGBy1E8IK2hnU
U1tSSLmCWo6YcQ51t1rqmPose1m46SWqB3WbIdTRRletkYUEogmGeClHk6XWA44W0/2ocY53S1kR
2B+y8GE8t0b909epCJBTfCylgPV6T6FCj5sn3yyhnVHh0MTiUermBqmTTw0D1l4NR85NW2ZtDDVe
obBoouaeu1ltyE4isFG60AL93hfNsZM4udfdEzLSRGHUOrofv7bsCK+f80dZZCqLqQwOWnETWyii
EnEmz9wf7mZ1RBo+l5weiXItKAhwNAonUcVq2rTMOwFqiz3iX3JafhUjpoqR6tFL1EVnwafWux51
yRh6mSQuDWdWJ8MoomIVP5cMJhWF01oISWoOnlmBG+9TcaT/IIIfNh/SWAU/v/wbV20VB9TeBGm+
7AAlXC6pl0qMkWnnulZ/pCW1Icsv0ZmJHxE5MLl6H/bQD6fQ2qw/aQQK1IOxsBQqIdCzzskjVIu8
W5G8sbYtWPj04cnIljruEhWkNyLap771hja5J2f6Oi6ozvcF13IZqex2J6ayS1oQsWgZ4KQy2eUU
G2yNicKbOeDtsWW/rsXtnGIcle0BQy0654QKj6BnuVcknYyyFWZuhfBZHikMF6WKkalNW4pOCF6D
TNt37VDBjY5fA5UqjCSceomiRB0jGIDR55tVsoGbyXQcGsdqkEIvF8gjjHsTsF8ErlzN253l34c0
OrehP3PSRhRraiiRRBpowCo36cCVwmyhwIN8WJP9FNB64KoAlVruo1tI3ocg6fdJh48kNefPTLy0
ywGshRTWBCsBlAUjq/a5PF7I1wl1M6kWz0NpbDOF6pwYU1YiPjmmLkTJggOP+gV8q+S49mSAb31S
XmE3D+YDqRbX6YxTENa4xwKqSbPWM8qO5Q5Kz/UYm9V8cMdYgUdZQVfpa9kTu+rcNAgaIAN+ijMj
bVdfgbpEZRllaBEmjWqYJB9lWYUIupXErNrKcmQ5I4DyTGyoqwmYqRISlMSQXWcBn/F9/2qp4vrJ
qa2mO0I+nsSMk3rUsZ2kVulApVvqaKyCg97c674WuhPnM9+w+ajKBANAFB41ibyIkh7fLlYpkFrx
sBMYUwjLnSXqD7TasqBvbLDivjdEd4k+vtUAUZliXV+d9lzwn6yBMFuRiiGSG1aJI5c5jQqkXW6F
m8DaZUW0L6pdLcqVS7M6UYdtUJbFnk7BU6S2Z7EZdsUSsiLHSCfNCLk2lx2wcfACMDkD73a6IMBX
o7/UEnxbSPUXfTZ2Uma89abwA+1K5NSSoDoyK7hK2esSy8IojihFaYpTc31D2DtpwvBLo2l8NbQB
N1mf7HslPSWZxHVNjpHYSpHU9Xpz7VvyDvjkQ7UEBswRiU3ptTJF564At5Rm0Wm2MGz5ab2zajE4
VoX+LnXpcxtwsRiZqWf1JHfHEG0TAxuHL+JPlSLtWfLnAGZBdS1YarWlZBsfsxl7nUDgg9p2mFit
hLD7iWWK3p4jlXqmHXW7aQbgSubfhz/LFfIjH4g7dWbcO0oxH9abQKy67Je/a4uyZgWNQ2gK81hX
Ur1VhOCuZguw40InN1TGkH4UCO2dNZuxpHIVxiV7nEVIsKEyZeAya/Gw/m2F/o2kQANOOjOjuqjk
J5+G7EyKIb06wxMpFtiEwMOGHsStDp4Tf40iHdokWdjOy91SC+TDem+9IdWOjilzt5e2k3xYb/wu
DbnGBQjUhony9dj6D3MYnaj5j14QUyesC3MTB8p90CnRCZVmRRIGZ15SIOqmLAIijv4kJVMujZt9
x3SkHUWLDyqYtRFHxzh9/3GjWSVUNRV4XUhi81EA+7gWgv/f4kc0ZekE/xstQVQHUR69/bOYYH3R
38UE2h+yqvM+Ml0pwHMSnZ/ho2n/938EU/lDB81tqJaBMECzFJpGfxMTKNYfiAUIrYI1ousMpORN
/T26Sv+Dd1PMpbliyjKckv9GTUDr6U+tKT5fQU+gK2wGVMXfWt9mrxcFXGxp187VmXYeIvokjz0c
DW3ECjSIqWl0ORHjnKKzcUSpnKi9tNUzjcZCtog2p0W0OYDCg0Z6XfT47+SRK+sRZWhR1vCSEnRq
otEfslK4NHXk4eq/zBJZTBpBpxaXNamSjg40UBo4pJFI5PRSYgo681CJzb0uX2YT+2iTk3JkYPWQ
9M4zwuuEJUn9VPrjs2+U2K4s5q0pGF+H5jZ6ZPWMGxD2cQSN1JDL17gJ3seFoZJxEYGE7C6S9ZPZ
NJJr6gqSgv30GeGIopPpb4KG7A3CtfppRwazEyUypHYxQCcv4+/0c/2GdaV8aApV2ZlG5yaar9PR
IosKgxsgOZVpTTeiEM/0PLnWhDkizz+NTNSIf9Jvqtqi4AR91p266i0eMXj0SXxXi4+p9VPRWCxF
/VUcWZeR2FQE/2N7SBu9PbD77iK/rzeBAlSBSipfRrMzIUYloBGIWGdlgLGYapba4gUuQtonsphP
ItNASNCO6OOMsmCuGxic65ywR2EINnMcbdvZV50kYvvRxepezWF/AS/4XFCBVFPcYEbzyaqxPJWR
fkwrvvaKIZepDgE4i27lrqkxUeXFsdegQkrMvJvcCnbKFEQ3mdj+LIe+24ZjDKIv8q3HSZ2kx4np
tIT2KVeM91z+SjuQrBRB5yBDIqJLOzPGj2bgibaGDaxZ9aafan+PpR/t/wLrTazbaQjJBxBY4M2L
6bzML2D124MVjA0JhRKbogbHPhplyaksdBcjzPt6FHgd2sxiISRPPQeN9Nr5lFN9slNhXMqPcOtD
dM/gBiKKP/tR30UGu99MRZpDSykjTj+0wXogkGU7BMXP2RTeQ1Awm0FOBk/0J1bSKjMe0Fgop+Q0
Un8381O9CHxlKS82UWgeTMpj0dxobsbXQruQ3BV00Mjt7DESZ4BU0eM44qDSoZjCY1KztO7rVHIK
Pbsv55gkRGl6H0d58FbIm9X1JzoccFaXU00b1cHNZTx3K/9svamzsXNngYtReZGjC/Q1mS8W39mC
NG+XG5WeGLw9bWct1+Bj+gLV+0UVs5Nf04VpreWy8kdimtugTQCR1HnLahV9bUaoIkUtcWZiTj8p
43Rfh2zU0IcrqBqoYfEzNbKnOhMpFZAs1FXkxyIRQShByX/wNVtfyA7rjU86CGiTYfsN/6KnNysY
NDK/cAlW1Jw4FGhsUDTbWUQvKMsPQ1TQVZzVYHaJqaiJqRZpV3jkRLIqWOe4LCgoP1KxJUWoORZi
c647PdnOsX5N7DXVqES7rsjU2OoYeYUyvjWqmrxRDRPGAICxDQJwHQvUS1ZZ90C43reFtWkDcTGc
dzdhbFVOiWLE7kvMc9NAZm0Ksa9uhGJndKQZ6I1aOf0Sw8JiX9nUoCgqLiTsSA8IDu7C3dd2Rtp9
BJ1j0xeobnMRwYRS9OD9RsELh/DNDBtqojxJWrjQdZZMuwFC3/yTcst4kJcbAo5sE9LLgIF16Ojq
gGHNF4aGAj2wDAx+Wvy7SRFne7ocTjP+H2Fnsty2sm7pJ0IEEkCimZJgT4oSZcmyJgjJ9kbfIwEk
nr4++E4qqiqiJo577j7bRyKBzL9Z61uePv5j4rWGoLxGbkIgYAOzrosPnoHqy6i+ptIu95B8n+MJ
vqPiKNh2Vf+tWYfuGyhnYa8sybPUvhAb4wCk4Fsi59YjXwX6umVl+lH4/tVVS8LwxlgOwwkgbvfM
uB/PDp1bUXjLReBy4eHd+3OHM7+Jf3TJXB0KcNl035PHicCQYtICfpvDUKHny5D5Hwvu6M514coT
L1Vfhr5Iw3Y1O+v89O8imjvnxjYDow6RyVfMAq9VHkUHIPkvqIO6J+YZ9aMLgJSIrnvXXc251fa/
/v2nOAFS4dnpEtrDz6myxM0SvfNEe9Rt24Ios1rk4qgoybcVPJVHHrmkpwYmFpoVci9a6+8wJuey
w+ef+9fJcVLoEMPyZcEOTLp83VbYyLSmjg4Cnj5KFQJiFZxMbTbztSoJk7Hy4aaS1N4TC6jW3qNh
4mdj8HEjEUOpnzLslxhZIAk2Bx8w9SbPB566OYrDyjGmvVkY0bFnIbRdapgHPPhE+PRYaVkVx89x
8u1EhCfVrVPsdddAIp7Vc7csPkd+m/LYaQ1IYS5u9Rx/N1Hmb+mN4AgL/yRl7Z2twHDPLpUpfD3/
4HVTHRKH8rMfHPMqo1oiXajsaz2wkGUukodohtLQqImpjYqILV489HA6snfiwNiX2v0cTjJSEKuL
NoTs7xMNk/x02UxfY2UMjNYigm+ayT3O2rfOQz345N0HwysrTScq+juyvHsS1PVJeaZ7yAfEJQRD
MWwT2DnK4k9lc4sMAd9pm/uXKXXUSTD1SidhHicqMs4JBRbcF/JYrBBSUcXFzeTvAnvKP+AjrNYe
98ChxK4kzZ+p95+zRY2vlV25h7qPH8qIBpquQT+5QVXd8GWQAGlmj0KZ6R6E4o84tk+GYb9HQx6h
8rImJo55c+tQ/49Z/jraNCeeM0IfWVQoZjGcfY+clk6TtDUZ52TpMayQznPICNwkSqhQzHLbaG92
2QUgKMapsXHnx2T35JgZz0QsBS/OhIaCJVZ36Qm/xdOlWPIxo7f7IwOLlXraUcaJ4Dj5w4/aV+Vu
LJnk+7r4MlTwoEEv7zmOViXH9hr7nr5WzVUFa8soI+usvPnmDSOxd13g7OvYuS9eP+3T/K5mOz75
zoglb+S/tLjUZU00/VKLHz+LoTpUVhvsJODVilSBKhrtV74iNjHulep0eBi6WfauMD6YIZUEwVTl
Wxk7aCSzQ8wq/xpNOTltc79czO4VpYmxTaypeHKixAx1iSfF6p1XaYKqYB5t3BNT4ykjfmbjf+oq
jp8pIsh6z6P5SH7zgc0wOYQYfDaN4am30WFwpdYBjuhT9ab8XHJmTha7xhZkAG+b9uv2rRQfixId
eXR8PZhkyqTzbqKWdJS+5uuwiC8ICztzj5lcXgdA/tchBxY/mLX1M7UOvq3cSzAsJEF6s7w2Q3ox
AovLVw3lNcuWW1SNxrnpLWamScDwdMkhheIB2pA+2xwYRNlX9l3Ex8/B1Vzp6LYc7LeW5wuwktS7
xI2/OpoR4s+mahd0ZH5lcT1senuqDlOd1oxUS/9lHrt7kOmXcQk6cNPWvEPSqG65Z8TnZJ91RnFp
MugfVpN5b51tfXL0beBJD2/pPOztmG65THjiqMKwec34qMskLa5eW/7OwBlvbaNBrpEp+ZHvZR5/
WjlioIQScad7M0EM4Ayh4Ia8a2U/Ah3IHQe+tyMpct1VJu5eorglNijqDkbvrfnwMZCiWTKWd4bu
yEw2JzwNVDjWGfHKgA7ff9VHL3ONBbgHnGzGXvNmWjM/GODcP5JspnRs/Ldu8dxNicd89ro3UqmA
V88zp3q7NL+gxWM9FUZ8QUwHWw7JYxiNRGWW3XiONUgGt67kvupbBBXkBYjkG1zvXTKyS1dIrFMj
3Ix0U4QiZWerfBfwb9Ewtx9odDJXvSdlbp4iuypCKZv6mC8MDzjtOKagckRmv0B3+duzeIWy7VE8
sbqzh5yCeHR5OvhcDYPRaVVSJEfdTx2JDgVZTCunjHF1StknWWoAHANb+SxxL/D88zAuq4IGz/M/
kjJChM3eT+sRqZsP+5qNwCYLyuKQe+38VAfZF39LdAFgzcTVq+XXGMTwtZOx36XBFB/o+3ZLNIuP
YVX0LfEjnmPg6qTTMc9Ken4Jsz8Jweeexc6uGTz9XKzx6EbVx2zOkxJ0OqbAAjLlQRbDf+SwJa95
PjtwHSYEfciqS5vi0IyAsvP6k2Nj33xBcnqJVoBKDazLlEbPI4h6Yqokbw5IHvI4Ty6UcSZscaaC
HSC67ggkbNnzoDEcHwwi2OLJOfp6TfLpjZtl6GvG9UkwpLp7GUNqUiB1WNU8+Qg32xDFyT41XeNG
9XWP84TOCN3XpvP7E5cEO1bFiK+S8juZFrHvMxePfNCwSoh775COKySc7d+NRIyXVA0/poBZNOWv
v5vHJqALjq9NyxAfG13N3wzDrWNs2C/8zV5r/ycjQlta1tMkr1cZ6kqIVTFo9EeXzaBVkmTcltkQ
IHuoMMNHWXSubA88QVwy/KXCCN0ofppLXz1FvxhBEE8Pe+1YMsTAic9aHymFfRq095L2xnCcZ5Yo
8UiUl+euYQdjXlyJTF8kyhZuJmvXqzo5RYn3oe0EzZdXvFWReceexrOYlNdkadHotfnBWQB5B3xr
WZPxu7GYCOupIhIux1noMQ09E5FDXu3Iqz5x5U9lfg0WJ7mofOFDjjx0Jrl6MTweTFjxacW82W6G
v4ty2sto5fz0lfvVxTnyFQeuuVcN5tlANrOZ/Ck4iXGNOoyAJPSuesnn5pdILAhCTRpT9aHfEfUa
ZJtB/RhRyBxLBAcZ0P2jJmgr9JtxPsKaTTetLuGrjv6uqcmIFC4Ip2bxfw86qC+SUIStqqxLJFct
R5tPVy+a7gz0cXAvKLqKTN1GOP1G+ZC2Sl4RdKY3ZAfPpoHlthnrh9HBH/LZIrIVhKgzEzCKwBG/
tONd68TFZS0hJ6/b/xKOqx4c52J4f8x60BcrjxkVZy3fJT5Ks36dVG+TbsM/iphGKreIT6iQ05Nv
4dxtrfjSx4ZLBqQd/XDAEyVeUO/mpfkcCOYrM/FM3FKCSGvDFKcl69h66keyRETdVU9WbWbwqjpy
02Tehf5643oRsYrQCufjgMF4S77Yy+z1PL1TZh5jH5asQ/JK4noIWTqsK5VjXcbaH6Bs2aGoBQWi
3//QgSahaICu4BYE7ZqrWMkyZbqr2EPsB7s49h5Ej0Fmn1zVbPNEpc8ukdZmEqtT0jthRhd4Eo77
FieVOgCbN/BuVyVCX8M6u2+FgbOkpnJpC4zigc0glxzubZAn725XUNYUvE8Wn/eeK2DTfE95PL/M
i4RPM45/xDz+SGrlHLJcHu2plTvStv4i3Psri9k6kAj7W7p5Bz1v2DNodW80w0CWXALG2s613m0H
L3YQvFlB9ZVPcNOWgMX3LEgr9dXZWtz2NlS4kJ2yJ3RCVA28ddV84X1+5ZP4cPpyOpH0RimYvFQL
eCmuH0YJxUcyPJGwp39G8SJPvHPwEVqnfLAdOwV1rE+Gl13HUb0Tm4MiCjDxSSb1XfKKXwxjVdB0
APAWlFUvNUq6njSnWPbDb/4IF7geedt4rwlR5KSd7o0JSJnndTzx44TkBuLeTLl0T9PeCp1Rp/uY
sZNLakPu8IlqBMqYJ7pfrocCIcmdeJfYKAK9bHlURvrKxtvfalJ2D+pD99lI+w7NuBMQTQ1GQgza
gClWzd409qwrp32cQ4eJh4bTbUgXYnvqY2IBlygZrhAuCtqrYhof8jVhCHcZ+I3iq13KevdsefPP
cQJm4c01V6Fiq6YWkw3KpJ/U5DvPHP3yuShdVhRM20NXNS8IlP2LawJStgyfioyFcds16S8rGU80
VMUn8oCd4xkC1XWb3Eg6SanUe1AoM2LbpQXY1HVMYvpZ9XdhMn/x+bVCN4n+AJ5kz9a52BQ6zSTV
KLPTmA0vlb/Yz71h29vWN8pwthl7mEGvjkvGL+2yLg1ZTfeUNSI5djxy8OjZNTkoq5u/ZUzXL+I2
FE5PaAMD1mcnVhMpFt3A7W9P3EWpvAG/JkZDs7AY0KYU5Px1bXwrKgQ3mgsdsyrMMpBSrlXilwdj
BfW3viCAOfS2KqElj7z/JGsq5bymE0v/dkAlC4BuDOSPul2isDzD9cAvnzzG9Y/EJfrTG0oExjyg
dH1u3LDJnAfSMQPuxl7cAyP0FDwBYKsAK/UmZkM16vhmrQpmDfZscNk69rUNQirnJXWDctt1jbet
DZ6wukm/jRGURtD+FMp5alFQzWQwdrE6dBF6irmr7h2CGBKOObEC6DzFaL/xKY+YidVdWs2vOXKO
+cysu8RXxz1InYOAr/Ltm2QRyyjjG0wUd+dbJ4PnxofBZU32Bmk/0+fY7f9zUqRldZ2gzmFdVVDx
wB627qwgt7klD2pSF8bW3cbnSUR0AoEiTd7iSd+qon1LCofAttR4q4oRnF+rCG4ha2WzJKSGTeqX
re2VdHfzyCxiiEUGTmG7cj8GhMXMWfkTkROwp6b+KZmNGNQbckLeio9IVVCgxMy/1dTLLyt9ThIq
hab44Jn8dMgLY/5ox/vG7X8NCRQ5S0TvQZT9zufcOeSGeWk0qUHc8VvS4TbI/zdGn1NkWxrJYSYe
pGmdS2YUG9edcfkVHhMjPlYnYbxiPDwBUlJOtndh+PYea5dtXFI1TAhgYXWldXB0E2xiP3tzkAxY
BfhBBtpr4qqxhA4fZCiMead6koVqZpZ1x9dnVtkvxXxwkzsuOdCjDXaaX3Yol/8KgxSreIFNwT0p
8FY0V9ffiVzyxTiNOno9dBfml9/Kn7890CZNxfggbzhqtcYNVhq4M9hji5isyaEPti3T5G5u/7pp
9Lm4/RJ2M6FfdfGkMt/DReNcqBksohuIHzsKR14sp4SWsuRXFVuQj3S1Sii85zpnSjN2DvuGYTr6
E+vnpe4/o9x/8US+pmvSvYugv2jWIRA5jk5wbqcR7BFjFppp4FEZe70+vXRN8zv2KORIGNyzfa5u
wrsE0/JtFqURMk3B2ZGh/5zS79iZ+lPuIzwp7efM1OIkWthBbZqFjuKM8j376vKPbFfEJMHX9jZv
+r9RK6f7AoGxFPHvyXLGDyoVlH9edZOpd5ii6d2j5mbHGCcMvKnsapuPtmtmuZka1X7mrHk3yvDy
+6AZObTG4u99fjfQTyC0JBNvDDw82aM9hlbTnYByWCC4YANNsW8DlbCeYowz14p9B+EX7z5Rou54
8ljsfpo2isjS+M/ILMS2C08c7s34JBHkopUkiJnALg6qOdovFXQp7bHMlqN6S4IZMWHTP+OvZWhj
FdfBNvyzVYxr6COVWTHwILDeaH9IStpZGNwcFd1szb/jjDVasx6leYr880CO209aMgBZbkPfOo8G
kNKFNAsD8O8cobsoGXltqBrV0cgXB4zzcPNteQ2qBmE/ui/1bCxREFrG1B6ExxQG9QrRTgF+Czdp
Cfii8ZzhyFWNfrjzwGbAwqhC7xlWvfPiThBu6vKHuRDhR8wT+qUCbkUyEZpoGUzY29p4tmvyzzh4
LQRhStX3ZSoeizk0BMnk+TZ7KjuE+GtwQpi4fnLps+SO/Y240XH5RE/5rSxgMt1Mk0Qf881xI4gQ
OiADBb7Xf8eTKPZjckNpvF7qo957say3fT815DYSc9dGdrcP3MRDiU38RhEXV0RV1amiPgBuHOwd
xLuaUL2ij9FTL9nJRvO7HaqOx70agXBE/0Xp8p/OHedFmqxzgmx+wTiLdS/nUlinVo6ryRFJOQPM
BTeF7Az0258zGsitXOKPRMZM3SEBtvOL0H676y3ry+1ieSlT47nK+9Mw19m5MMUQOiQKI1CxnwKr
+eaJKBFNjVHT3BwD74RvivxWBVQULJZQ8C7D2zSubi21DFe7aE7TEOBx9g1MoO0SlnX3ngXDw0UN
sfVblnIlbGw2QVTobvFVFRgRmcy/6xoI3by0ArOxtvYj2dBXrxnAOXpvfWuKTR7Vw8416/7YpdbF
NrMDd12FfiH4Dgj6/CjMzzpB4m8zDzjqFrl0C7r6uCCN4mjqo2N7Uu5Em4NYIPd+2m35w2PmvIuC
fv45TcTSIUpOoxRulPU51REauCV5E2OLAk8YmMM8r9+nqBk+Refv3Lks714ZH1lLbvgiMP12CKzT
j5Gy8oYYbasNZrCLW1yYwa9c4O66lBhnBBUe2YmbkuzNXWuzJZzItMuE9TA4I+kPxY8siriPmuoc
R+5ZJy387QA7RYPisXX4X8Js7KIarP9W0gGf5P6ZGqSJZYMmts6NmhEppX9bQobhEyMiykZjkc7Q
cUt2SUdVQziUs9qa44KEJ2oMtjfqMVjmp+aHQ3IG1djxpj/EqZO3U5r6xcUMNfacW/hm9k6HIkm6
qwXemEDbYHzy9cVMLPWirZpRFRFLCDT3XX5yWb0eHSyljNSX0J2sQ8zuDZ1kqU+yb/ZNNpZn8Ew/
gy7zN4713vcIyYbZ+zEu9Zs1qFc383CV93iUXfJ6p/IUj2b+3IxG/pxRFqLsDV7jZjSh2DGXS9zx
SXKs1rZr3Nl9uc2tRAN0HQcuWdNLT16C8UtbtNLoEaqPCj94Izi8MX8+48V5ptRuQ3LFT74Riycj
N/ND2nBXlek73iHrWjI16WRkPvMOUwCv2Hsumm3vNFQXmNptd14beo2WriNXEA9COJnMymXz5OPa
mRa6bi5W3cwnt2hfRtukLnTaD/U7Lc0R8L37KQNJKolZ6q2pildtST63FPYafTqu/9EPFWNIv2ZE
Aa8gRIZKkDTFrQ7ofpYSPGaG8F5q66UTKeZCnAPBCELAKceDb/D19Ec3CojHm0ElsmIoO9ISJ8IN
va5ozn5uiJ3CtZ1mQYIHibV/1oZFw3qkTZy3OECS2uDZLHP7knmUXiZsutWX1mbIEqnkiAX1isMg
OOoSuTYdQd7d9L7kWH8ZhvVsT5PlYM7tbQks+JIap+HCFoD1ATU8D2YyfGeNEKGXVLCskFMughO6
Fv30NAXfYxOzyFz0D7fmQYntadqMNJVObv0tNGVsvrCeTAz3XWb/qcz+i+Pg2kA52M0FkkCffC9+
GYZ6QPJpYrN5g+rQe/Fij8RFRBwLE9qgfWe+Vp4He3j3GjGeZynvKV0pu5bSvgclXMIp+pN7Fg6B
Shqn1vDscJ7yLwyX2GrlQwjO0X6K3vzFf8wRPHsdm9a18eeT5U4OnTHKPdHVvxeV0TosZLePZOyQ
MTccGhyhU0S52werjFjNX6NwQzE22DC8r9nDydgXX4HQx9lvA5BW5Nx4tTmTIIEJSKVLs/GUsLe2
DTqQEN+nsYTGbPUL24a7b0YvfIJ7OFnPMrHaAxbg46iisJuQgkYxwmSeX9zDenhG38fmSvqaorrZ
4r20WIeRWLDYT1rX3sHz1V8j/4n3gwmw3+w7135a8jndqTVr2kNFPdovzH4/QLL3kUdz2ds7f06N
kKxP/lflc4Uj6WNeugkqOCLJoYCXh+ekPPiVGW9LOZOR0Dxl8/LHIG9iY+rpD7+QBAShDEi+j9qs
HsHLssTTGwuvvXT95uYO8kmyQtS5HLe+Q0NLWOIjLz2fYWe9W1d7WP9Ba1h5C00fhmPbAQ+QZP8N
yUOk8c1vAcELm9xgPLznIUEJU2YoXNOgOKl0lTaTfj4iVEwVX9BCTcKmlfzHkQF2UrVnlmtEjEaw
HF1I/36BehDLNY3/7G6yktO1xkwoXIjHq+Yz89B5Dm2HshLmOEL29j7WyQcrP3eXpp91HhjIbLx7
EcmXVlhXw7Qfqs0pMp3iJmNkDMJiFqTK+Ecw/yaULt022kKXgf1ZAN/YuuY4hCBeSLoVvG8V15Gh
t2qwm4880fKyapuoXSFfqX4aAeyvfEnd7RVPxKEzTQVAWTVh4k3E6foFfU3iRqHnTeSTJkgdESrv
GZr4Id0ecP1Ef/T+cKtxRFzaUp3neEBYDYY0TlGRCtouZ56RoBSg0dyh36u0Ay4qnCdVBuwN2D9t
5yyowfz2nyqheUoCiMYFy5UIkH2ELolckH3ngzSf5mADD+5r/afpNN+czru3RnCh8dox2iNg7j3j
J3fRuDYuE4lpJasjzkmml3no301Wm0ti/KgHaOBFY/0wj8h7ucm7m7BZVZAGXJ1wTW+z3n0E5IH8
iArg8UmehYifsn3bJntsOCNI4RrweTwyHxhjJrODMKAs8gN6urktBJvs1hLY8v7t8tKQ1lzfRzdh
KRZ/EUOSbm2tsGkShKakT8DpSDYwRVIcOOYOygr+UNOFot1LYqjyLNg1DpImIu3BNJb9+rWZzk5M
qbFjqLI857G6eQQ27yPk8qFlvUpkHztm4m1YR9UtSvqEfZGFL4+yqxTwFJFqVCMCqSmv76aXB1wp
mtajWK5WNF9yvpPVC773YybYNgnBk2btLB2GMb0/16fRr0/MvkMYIjtYQs3eAce3tYnH7rGVrWJt
8FFw54Kl2cW/opxY3qjId3bmGNREQwAZ5lwkyuWWu8SVf0t0MNNdJdFhfWu3RHQgCZrNapdl0X2o
5JfZ8zXIFMDy2jTolmF2J/c1IcYbHAfuqYP63KknV1yTjjR7jIlfsyBoi3692OVO3l0s6I4qY7Lr
R8VfRy/Z3jHnPwnS7pFWzc5GohViemQbk+ELyMAGkdSxtnS0y0RxzFjCjHWntkMN3tgrIlwL9gQX
3UR1hLOzGr2H6ZCmTMUVJgoj1whULjR9kSIkH+6IGdMTMbEU374Oh+5e2czFePNfLXsd3STV0R6G
i7L9Q1+wVBjnhPfEapywrgrUwzU/mYeu9cx47zWL+vbgtm9qqXRoag/eXJIx6O1vZq/fglK+ZRbj
Qp0NBwQF4egxNCqI69n03ldQW8lx/B60+6HZPkAARr4zpeIBSwDwi2YuEqTud+IXmJLIedypuiW1
YTsb6/K2mu2QpORl09KNeHX51s9cstkNumjrC3Z1cW8eVbCcitTdVayXqbSqRX7l2QytlkvinLHx
2iWYTRl/VbcSAA+dBuIWu6g+cuz4TZX9qQCjdVPsXWyXrVNAEThzXfXMQXf0xHhERv2u21vf6fFT
JhIqe24iszxRiwX83+S+z7K+tWZ+JViIXiB4rYL6xVZWj/0JfGDHLwDqgbid2Kb5xNNMk+z5x1rx
OFF2dRtbN/VXZ4CZrRHrS06vk5EGWOr+y/zMuZi/K/rT0FSGPMkG4aZbWglOr0JxCKDlyq1lHyey
uyYtnDch/ktnjI4sPn8IM2J84HofylGHtHTFszCUeGY6B+4+ZjBssxZmtbdsI1ZyB+br3W6ecFfM
o/wwUzx5rG/NmJY7qbikJvmrFOlEOOzLHDylQ2X95J7g987cGbM5Dk25KGYqPoZnAsgROdbTzhkI
0TX1ISdYddvkzGJFr+iWAg4ydGdg+zP7fRg/I1aGl8XsioOe1QtPUXkYhzT0wNAWRkdxissoG1g0
9Q2BNAsBr91A8gD93Sbv0p9ESQhjwKE9l/eBOfG+wiZXcc3sEtZ529gddqnObnwF7SvKqGcd6Rb7
I/7Esnho17+NZIoOHhgnN+i2uQSRMORztXNbSmKLUAGpUcQOTaFZ4Nth1CC4KiNgI173u88KttN6
Sxl+lhAsORhw5+vFeBlncj3iJmDZneTYD+y9XG1JjlukUJzWzgAi5IHwdwoswCR91HrcqUTcs+Wh
FIJDEC23pUSuaUKd4s1rebBNzj0tj9orlxN5zxSrFjnCfOB6MyI4JIuYuCwu/POCSa4wghS2LuNd
x6p+gsnCcBlEd9QoRN2biT4yNeg7YnaTtjq6a8Je7jLPcMmyzqrsJGq0L8FwN3veCXupFC5cyWot
Kvcor77LhECK3CIIoCtHzmU+brtj3GTRqOOrN/qwSciS8ZLMeyJtau8vONZz9FSh9hsGLAmvoA6c
WwXCofYCGcajy0kgjVvfln+jDCQwnfRs/uqShe0cqIque0ilx0vndcPJIE67q0fq+3Jxt5xtu9Qm
sSYOfOdYIIyBfzZmRHPX4IpCSTzX6GbyKRlGRIzM0bhSaeAqZHk8dpti5rEsh2LHCohubKByWdib
6Tl7ELFN39VHb1b/JVZb7z89cFHoZrOkvRf2KRvQxKFY0Y0Ek+y1aCdWzV+VpqfUKRTRHeLvorEK
x/YqVV6DxTRzqla708loBnkqu+QJfZu7R8AN07Mzux9FYBV7qKcW6Deel38LtREBYTxH+dls5zAf
o5YbZEj3RdEmJ4nXvnUaGK0KaySpNimxy+9O+uoJsbCRjx42YY5EiBMLW7VwQKIeq4kPZWd2LGby
q9iSm+DuLEjIAj8/u7Y1Hph3k3XVpTdGzwxXhuZHv3pVRz0IGGw98onpjtW8P0QRA/BNP0zmuSPW
eUmi+PTvx4kgF9HaIY7Ls9epw47MDscJS0/jDfun/l5W+ToO0AfDbsA7K0rVsDqckGNkhuMIm2ZL
8ArbVDYZpP1I9aKiBlA8RYDOUHa0fr01g/XVLPlWXZ2kW1cEjMRXnnBcWXLvG+3dQRCwx0XzuyFk
eJp4OVzSlrdFgucn0H27C4I/Yw8VHpgGTAuXpPaUwWQPISLnQezL8qG4hwGurqLSetXdGl71Rbi5
tYv8BKzyCDoHK3O2iyP9a1VisKbxfhB67KM6RM25FV3sHDxZH1VSlrt+MT4FEwjWK9XLICIZTqry
dry2N3ToAHsT67NaAvPMvog/2qk+pS0L4qTuQyemhgmsBc+pg4Gmln7oWo/cbPxdhpXEZ3H4P3+0
eXLmhZsPJOnp85SnH26F5FWYT+6QXybNXFvF8zlLxX6WBHh7aE5i/l+YAed75ydvi/dl+zGBHqtk
uAicgy0xIDWOPOXC+i82xoBrViP5CyIBG4/0AjTLGTOw1tm1SJxW5AKFZAQKCvkgZlmJbHsQ07tt
CcK4OOQCb6yIXifkLMoj/4yJI7Qqz8C0KcSWmdSqpU20+13gT0PCWEGb1zwSeMnnrTU0X7S4P/1Z
ELRQAjISeLodU2loiGz54W85+3ZoH0inp11aeo+AdkDSkZTTcChjPyIBnamm1sRBNH2L3Im3D2qD
eIVt+r6AjgHVYny4PQlnCuP7Ziy+/imHPaqP/9E6a4aoBycLXmgcKJ5A5OSrOWBY8kPtqLsRBDFh
UMBV4ifU2hWizKEl9KC+x/GSIsyr5i2LZudcVTig+d6Qne5NyZuguKJZb4nQCBhlNlJ2+84uXv+9
VSJiGoIFv981ZoJ9KHq2+bt3/x7Lf6rnf38sXc1mP7rHMzaIwXiBkMJWYP3J66YtoUzqd/he456i
4+fkwdPj6on3WgI9MICqi0iZh6kvxVlF6O60eeXYRpi8/rRdjXqlXZ8UMzKzi6OJijIzZuOzO623
g/6VCPL0jDbmr5BYXv4FBP4LU52i9i4X2pW2jj4q27hFbpYebc4kdywfBf6EvYiXnjM5Mfj9xvhv
UE3ccx0WPY3AGdVouYfhuHUyyzgO7fp0ZwBeVg78vxTYIQEtaYEnMl2WPxNJf4OMo0O7OCgvbaBj
1FMM5mYMbWrZBNEQgs5bgwk7Nf9hQM69j3M/drnQ/72A0NPVxrAmNpkGw+o0drbxuB5yVv6qhNqB
2yj6/EkJqba9nhGGpfFjzFmoBrBAkH/sPcQ+m6Dped2cGu2VBw3m/0v++j+4X4Fpk3qM/pOpnMD3
srqP/jfuVxxMisZ87lCoZ38X6URhJuHqVi7LJJ1IMhtGnl+Qug7eusZihMLWTLtfAWO8w/9mzfp/
0Ez5l/6vH8axhS8tbOG0Ipb8Pyh8RTJqoBf9CrpHPu1Jp9sT5IjkKDdvVtO+0pGESdRB0UR9xSiI
4DMx2FXYC39Bt0z0W12/5rxaVy/Nq+uqhGbU/GiSPH9ymZRVYx9mjk6YPgFSmBK/Cj2LfFSHchJ+
M2PxNLXPA/7YEGNBf40cDxHlwKZTpEO3HfxMn/2KwmmCSpQKJ38MgwW1YHlqoij9j839tzma/lFY
DfGGJVIjrhzFC88+1izXrC9DOW9a7rEExEA7UvMFpz2n+zTKU5GzNZA1tb0jqX9i2Ow/YqfzN1Mm
CCosjF+ELkq7PdXrFGVqjSdrZllYJnOK+MlMfy7B/+LuTHYrR7Js+yuFN2fAaOwfUJPbd9JVL4Um
hCSXs2+MPfn1b5kqE5GVWajCm9YgBA9vJV1e8tjZe6/NaOnm5RbrCAmVODqmrj8ce7s7hqJ2r3ZS
v8kGQFAUG9U5sTjYzGH5YNSNf2INQaygGczb0uc6rxvqXKWm4QyWfmIuvnUVWl8sp/ASpEb0whIl
j9DMOXVTLeSkt6PnsYVpUSWw3Fr7PA8xtFWpfxQOpB1YdMFecivdsvghLUysZVcZ4i13luLBcPwH
W+XLTcUyetPVIFZVUg933Jfo88Q4zLDRfGZhGZ0n3L5kJEqaymRuXNgc/uJRYVKky6cJCYy8qln4
Zzu09ok3Thev5CZYzd10g1PQWBe2c4WBX31OcRat/HueEuUHRoOE4HV8QLV0AEqRlPBl/ZKEU3Yx
UClxtdlc94SWY3vhQc9qsSqkfJKwbBgd0z+JnRwoIPC3uNo6HIL28loEBMZh+v+2agnMq+BiIo8y
45/OmpfA697N3BzZfbIKG+dc3NhuUxztsLjr9f+l7jCy7NA/LLmgbizZ5Tu/roCE+iBeuV68hY0g
ar+YegJ5kScpUtK//efPJCVKVj+X8X/8RuEZ3sYd5vkQumwlsJ9lJ7sjSdqTZVstVIWjmyQ9qo5j
HWMnmB7aqYElZmJzm1pWPv6LneIfKBGiY9+z11XkLXhm88dqrtRNFbhiI7JU8K5kl7owSeECIRbL
e7J8bMcz3qHiThRedKhdWv9Sf74EwRiscpBWIu5c0s+q2Umj+VYGRLbAa3kCVGwxSHvRF1I19gPz
Jq7q8JorLv2+D/H9xtLeRVVIHIpv7LUbIW4EY+bfCI3nKjqbviiWhQ/4z6tVAUH3GNq0ZPUhqb0B
CIVZpzCrnN8qGsBb4aRxzC7atoTFtzgzHQBxYpeHBF8yv9MFGTh8PTdlFzh7n35UNQdfDjZFiP1j
a0T1zTS46JjmtEtqa9x1dUNssacdb6mafMP3rNmF9oKUyyIHIhQeGgomw8klws1cHJfWbeqK8WRV
1TaHE3dOreZnx9RxRixgFlSxve6mcTx7tDRsEKebHYbRZO+5yycrXioPRZrvxVwd/NxPNk7EWua/
vzn/C7yVAKjj2jawWMcWxGL/6UGRNaYM3VZUBxwFa0ZfaoLMMj0JWaQXZ5QhB5Tsu+E6JjGTYxnw
EyjvC9S8wBHJRQ7G1VQclMqSEAlay2+2if/Dpyh1EvYfsaY/n2Lg2qR4bd/6F/Cw37gs+fBAHeB0
Wds2Iqgx+gh4eL3kWeQQdvqiSL9DbuV2VoCfyyXTqWMZd0M6bkxxn5es3mPWh3Dy/G4/NJN342JW
0zxvYGqWyaIbvYqdYb1qGehZdVbyf3gKmkSH/+mrAJHrBzBMbRFYgaMB4//wRK4NrPRinipsY6W6
sSPnjgDeyuXwsXFMp7xpi1NdDZeIeyA7LKUBZjaKJoY87j4j/vb62W6SZBNMH8hJuOYqRY3fWJAJ
++8vCdv6Lz5TG5hJIE3PCv7l+00M0QirsMEJD0pxLVVE2LAWLgD+cVNGioRMO35NUXOvOr9569wv
SEa0mLpts+9Kgh1+WJxdyqE3UzgY+6oIXkvlnakwmS4+Ju5tk/GodxoVMGBLuZpCqDhuWTsnSDwY
GxFAVzUYvf0wNpJSwGIvOVO8hu70PSxXY/an+7qO8EDTXRklgUtaFqu/oFsyzjyMEWz2E7ZJYB5Q
8n6+Nf9rc/Qur+I/vPibj+7j377LLiH79FF8//v/eSUR/28v/1WY/j/+5N/D9B4kfYcRjs4W8tG2
4Nr9e5he/kHKnmeGHdiu5DfwS38n84s/XEuYwvM9mP7EKhj7/h6m9/5g9cfI7LkBjqLADf6/wvTO
v9zFfMv1TF0BwP6CMcj8pzdXNNtjXlI7fxwNGkU5Wn4Xg2rXckyurdc159Gy8i2xYLFSff9B8KM4
zsYlG83+dtjNse0exx5JpYzQ2ZZ0XRJS3Dh2AZ2DpHbteh8JckCvdYHKnaifi9gjYswN93kaa/ki
vCGgXc8LeyZxktYcrNk00jcnmwzC+fI6frg28+XSw/fsl4PfQwj2ovowCjZWTYXLW7iUxnXWZlHq
2Gilw9aax6DVD4kM4mk9hGPrLtUKiYlUMmjNZGTRt2gVJYrVFXozRhoElhyhJdY+F628BFqDKRFj
jApVxtb6jCkfWTpQ3pz1w07Yw00urOVucivajmfUawU4kO1Nyhg+s4+suzrYTha7UMeMi71N5GpV
RWC18iQDnixpKNRakpNsGnZGwFUVG82evJzuyeZahJVEI1WuNama04fWqFzEqmacWOUnnrFxFYRS
rIY09OasdSOl2Ob20GCTPgUXCSlRMgHGyzzBXvYfChabLf0GUKLAW0qnJYrC4HgokNVqra8JhDYT
wW1GeHMR4DhwUOPk7hTCnIs+XjZsSRisf/ifNJIL4zzWwdWtFuhvwTPsmA8bmP3AkL/KWIp22UzR
W+cf9a9aOfSlDrEwQjQctXroaB2x04qiQFrstMbIWbPd1ciOltYfE61EGrF5yJAmR61REls6RZWT
n30x3MhBvCVVm12WWfq4J81qFzPplwoUVIKnbJNXmI+DzDb36bDUG8t3emgNbkcAkS3WAJqW8Dxq
Khf4qnNQmoTy6KZMcvW2gJ3pynOHZ5wLLoIo6eN9rc1lXCvqEbB1Rlhu0XH96atD1uW5X4OKbzCS
0IQgG8g3ISIwau4lQxSGd3qtMhxyany3o9zbNmb6puq4oX0OakuC38ewQG9lbEudZPK3fdHQw4zl
LGlMl3a7LL60tI5CRY53Y2nuMyEXvpPq1GpF20baRp+cCYfqo5JljPs+CrdAD15xp+LGCaG1oplu
uBPwNkM1F2yiiEmEBOVZsWtlnez4NeZ5j3q7N1uSS9AiHKQeRjCty5sJyabWJsu1BID7UT/w1992
Nhl2D5WDU8z4HD/Zsn5Imge/kDzA7BIXQL38Sjv8LmUlfzm+ugUwDQcS5wBm7wJaIm4CUuGMDtph
QLZCq+p3ofYeBNqFMGg/QocxgYwQb5u3NH2AEcnkMtbIZDLZWqZz6zUpQOuIPOX8ioH2ezYGfC0D
4Xh3OhJwlDscvYAncUksGXTQeBru5jkGNVk55XrwsYg0PYTpsSdUHqDUhdF908W7ACNGO1zDH19G
oNGV+a1XApmwMiZ3WYNoxJ+ERXbBYh9VVrEOHGCvcSIOov2Ao+GsTephp55dhfBYpYsPsegXKFpo
DWZg98J+75GSWDfgPlBgS1BsUfPVE4/YFIVt7/NmOSoZyEs+YqQRVsjoH4TPcZGfVP5YxMh9XVJ+
IE2jO1pxdCJRxBdTxd91LchTjdY10YjT3PLQK0JcMvH44gVWcYKOy8ZIrVzcasPoa6HZx+g0IS1g
vJkGDCt+0OBKiirckXFMprHuLtCpvt30d4J1J9cenkK7eRxsPWxdV/ADRrBDJK8NRzyRnGi3Y/sV
JdZ4azmId1WOuXwoqh2zqrkJODiwVsHs5lNhbHHD6vDDpD7ZnJo7k6qWPQ1v0Yq+keje3ZsevK3O
mAvsilC/4iYp9vinNi4Nfmg2GDBsJS4ZZqcS09Ok3U8xNqgGO1ShfVFWXBODS4/zkidsIIBAVzlx
LFC9p8jk1MQ2dxfLiO+x19+oInpWOA18dR2HcT/Vtb82UlxJA0/JsAnlfRGQvrVJWKq6GE+tYwwb
E8AiCOSWCOxqwPwVjbjA4BvDOMsKJlYMQv5cPjZ5Q4griNL9kgXvLovbQ/E7yLu31Lcz2OTqvtW+
M/MwaRcaJNNrLm7t3KVFY+L20tU9Mgnni6azsHNo1UVE4KHcGvOidrolWN6U9r5BYt+m2g2XJwBg
U7UOtU+OTKyunqS/5cdDh5nO0q66CntdgZgGbKV8m7TzztUevAUzXq9deUQxqkuCUa+FQYdrz8a+
RyZzuPUw9BkVzj6m90fydxalH7j+jB7/n5HjBDSID8dYAx0sgiZWwcVTzw6cObab6HrZa1zRIz75
kJlNLkuyljusazNSlqKJFRBjEWGqH0GpswNZDkPL8sZCXzBgnSzq6gNUAVJwrnVzrfKa22CEll0t
fs0xh9/XLAErCvxHljHfhz2KHk6CXz0rI3oJlI9iL97rZnzou9k4thHXf6BII9ZcmMwc44Ftdbde
ZusE6FlWfccaiwzSiGmryupNXwKBrEaOP3b9XTm4PBV2T2Ic9Jar2UdAxhbDEnmXOCMLntE/tdlc
noY2/rOYrKeGYPZusO2HiAEkyTlO90HQb2OUxqCvgKlgRA3n7oK4SMCVx1HSGPMGZyWwNHe48Ya3
hG7McMHMWMCpc7G5wtUprgLja6wdsOrHC6tdsUL7YwEHPw/aMTtjnY2x0I5YaQcstYH21rraZSux
25rYbp1+wu03rV0aQ6GBW1jEtgq1+uAGXU8vNi9oZVI3PCUfjrGMb42Ivtiyl/vGp7JcWmdXjS1v
IL5jmhi2smRAPSsn/cR3L5Iz6y7Ajs0aKeAx5siXQvuLXYzGaSc6rEhUmmsPMtFBl5jw8FDM3Uve
D8umUuzjqg5z06JwAwbdJZrouly84RkUBfi5lDtXOxrZTZVCL/O8pYYBAYsGzDQ2aehr1q2Fcdrx
aFefkik9LXN3LJL4HvOgc85q56MekmZrNst9YgBw04ZsjNkkPrgjqncXwzbAFqLqMW5MGi/A8EwG
TmYvvmkxqK7ifLnPE6dfKSuFSeybv4sCidwmocX44B8bxicOz156rNt4m/sp3QHhK0e7YNdIze3o
yiPTSn7xUWOcknsd7MNmV2iDeqet6rTSVDCesK+reeL6am6ikPPb4n2mECZWmA9qolOrPJOfhgFM
c9CmeOqYPttIvtuywi5vJNecp+jZLAJExKVWK+NKeUi2Lkf8P8ZcPoRKXTH5g6zs04d0uVVVfI9K
Vmw7N2Gk1Nb9Upv4TW3nr/H1e9rfj89/Ljl8ClqTZyUgxrTiodKhANSENZzjY6PjAmIEwulIfXNP
Iekt+tTQPzhiNNcTzBGP1IFP+iDUMYRKBxIQdXm86JCCreMKgQ4uTDrCwB2p3y461lCQb2DkZbbT
kQdLhx9KUhC9jkOMOhiBZHCsdVQi06GJUscnsN6B6dKRiljy/dYhi5o/gyw47W3yF5MOYvAFlWC1
dThDxzQGHdiwSW5kOsLR6TBHqGMdufGbewytETrw4ejghwnbr39pRLszWKZfFhIig46K2HzNq1HH
R0xyJPNAoARW1bTCOkY9NfdVT8dOah1AAVsM/UKHUlIdT2FOUu8oNQ7ls4RXFh1jgQsYb10dbRnI
uNhkXRavvAHMj/kQn8QbkL6vAf5qmGbTtY2H795qrXVquyhHhXMnOGxcHHI1DfmaCS1vZYWueYQK
eie4/iq2hEeXVE5rDWfBZngHTMMghiY/4/xiFOxfZqNKdvGoXmdn/pYqe2hTQX4BPXbVT/LSkkZw
9qUqb0qTXvoKhubGSTWmyPBXnog/I5pYV0wi70XbHH0Xx+xy16TJSYdIOUXds6l9GY2GLGVJREqe
iQq/dwbCY1SauKGW4KEYor0TIrzFHXUrLKdptRjWy4NbBw/OFH34fsR3GK6R06xyKapNE32ERn9E
s1kDtdtFHG88e7yRWQ63wATxNlQon/5J5N4xAQWxkoO7d7Dtu62LLTv+DMznaVm2C6e3gVx2jb5t
usGz7U1U19NBETyFc/DF9PmnN3APsUOxNuo/AfEEdrZpsNtgyj7QiczZoLxbOm5/Xni3RPJcxiza
jWFbGyMgzfYO9joOztx7cECR5RBUOCoRcYxTaFZTipWA82aESs1flebFfQ05YnAtGJGINwCGNVlx
ujpufKnHBtyLfCtZT6XUzjhDdypD7tBGuM2d6gz887ZyoBibk8TLWKCMx1j6fJccdSTvK2G+WOS0
c1vHBjPnM2PNXlU30LmAgqnsKbCtm7RurjMYDbpztq37J2YknXSFuhKuvdZARLG3bAqTy1uT4Mw0
LfEUl5jPUu7K5jEEN8HN275CPnpXVf0kWnkTqfCWsj5pGAyFOrmWad89856i6b0IcGsRL8viiayg
3X9Nimw4I04WxmsqmzaZmngUMAhgrSI8zkVW3nqy3xZt/EUo9j4PSa2FeEeF9O4c393gJHwiObJW
GgOgX5qS3hUnKHYFpNCYw3vBcRQHYFoB7DBHHcol2c16b10bZEcrwD6BdYitmqoS+eovPSEi7u2A
2Nf6e47/9qmp7H0QxU9hfTOM9Ycn9kkpZ5DMLs1NDiUmc3DXy/ElAvFRt8OWUCMpPwzftvPMWPHC
9oIwdMfp2YjDu8ylNzqFdIDV2Xl8qEmCnKnp7bdTB6UJo/tdNhmJTikdKzYuNwiH4pI47V5UC0mi
gZtGjc1qXDhHoeGsfF6mXNCeTblM6rY1B2VDgdYY9jz7UUSs7iaJxHXq2QDw4ALGVFN3NRqPCWQB
I05wkYb2XdlhAOYESL9Q3k20hEDgiKbLkgFsLgO4f5X6JkXEJIflATl2t0xefm2V9xoUAxZOThGx
i88ap2zHJYHqvhjLbZ6GK6xvB9nXHF9F/NEw1iUA+8O8KrYwTC9WVO/ZXDHGRdatE9O05N3iSmsU
Y0EaSw7z8Q2z46c3WJ/GeGwbxrgUisva7cgBcfVgmbd6wk3w9QkiHJa6+qwTwLuFXQ942kyKyotx
FwftXR2peN0Z1avrpufJI8UatuKzMcb5SSRX5VNVEoAXXIed82RHPvh9dTdYKbl+gSd/Np5cBIDe
Gl9kywqmItPOSTnYGYm8eg5xj75a3s1MYU2yYnvX4UClHenAdbmTjUD8KehkGMvsJhG+f5tE5jkL
ZYwkFm+bJYlPRsY+N8ScWalRM938JwfH4D6u5TuaCkN0/cVyPFxPjbtJqWM+WsLDAgdRqMqqD8pk
KAnpIE9DrghkdSuipHsqk+wYBilQ+6Y752w8N46ITxEpEYRjGMlYNL1Wt4wRNc2t+lyaYbCfItrA
kPZ+FSlgwdwzCN4twExqbhsUp/nbAuKENQ7mdvJgJzscOarpMY2HDeNWCH0SZdCn5KZjsCEOvhlt
g0iSWYO2dMCNxSzYuj58i/DoK9yfdJfhEQlaCAANPGSzGW+rBC+L4bCcTJaq5kTxuxh4g/ae4iTp
EBPt4HBU42OeG8U6ahAxkirlLk45KP+iZ52DZnF3sjbu+1yWG353tiWfSIDH8fYTPJuDlCGnu8Uh
2ocfM/dJPQ5DyymB4SxIediOHnD5zMFuOLmnJibMqxB+bTvEfksxPUCIeXiY+l+VNYIRa0nGV1SP
Wr51o3rbP5qRGAGntNtK9swFxXTpahaVed3ejmlzBxhgb7KKXVFrCfjI2GWm+nJCVoGpm/5aJrA9
GQc6XNzmlxc634VnlrsxRynsfS89D7V4bIL2IFArCdhGd52I7q3EuA39gas68Ij6Y0SuOeUwCxJH
M31KSbIovQM9/5W0FGWBb7skVYRtKNxlZCB5i1rAK3DwkXAH8xNlxrGUT+ECrmHw+It179ac3+aC
9WUJPSCvrKeeJpIVa9v30pAWxjZxwmKIY00hpUQCe4vFZGLUmmKj1m7C3CasbO8Ug1h7hOW7FxBm
7GMjlzqJtNjaJPJtSVk7NDqF+gLqq4UK1wS/DCGBT7ORctMoI78yLHsWqgeExUPoce4wEkxwXjMR
6+uSfa1Nnhhp1bb0GH6n3l/HRN0XeVSYaglcdo36gnuCfY1LWR+ZYKbM8uTpD1Fby1Oc5s4Oc9+d
NWH3S1K4j1nKbAGS7TTG7d9+1ETNsh1HcK1BaBgn3iicCDnrbByf3efPB7ByxAxt6Z7krLgAf36y
C5IZ1yZv9ZZ75qmPkn5nsbA6phq3GvXmLQsZfPeqaE91KWKcf0ISY4D0if+hOllRFOPG03bEuZz4
oUV4DHpQw2EjNQ/2nMx71skKZMxwGIti3iNQ1SdrsPmgfzR2DDX+fMxrHmA51RZ9dV+YpLURj5tz
OAYcRX7+dSAizanGUOOWFbhKdvI+/Z/8u3+Vd7ASp8T+P/8cUygk9loeWo2gHgrs1GPghZuxWfy1
jNn7sIaGxOPKv32IS46tKCuv1g8S1MGaHhfUIWEx54een1ABrn4KrhMcpEnH8wd340UlpCpQMR0I
L0m6551Xn7qEGra4HkLw3729Nku+iT8fet4121GKj79+Sjo+jtCSgKHsWan99QtUbf3tT/38XDoX
JhB3bu1//cJYIWBYimGuqrm9RQ2VXTZOqr8+BI1F8O3n/5Ok26pGUkAU8C7waYcitkLUCmrWCSxV
t+nIp278Qj0SeihuiOFvlsHgaTqywFYwswqvFJDtYDGQLN2aPSk+MRTWpkEHzns0xRjHPjSgvujb
dUVuHKQW7NK6yIw9T4L7ouTBTyGVeABodptQU0r4ht39JBfJ83RMLl4aLaT0WPK6cDi28eB+LxIy
U10OR84EzqWfk33T+cW2ZitlTI8yUqRemW7ZQrqryPbp9EoI3xlsFeekeJ7TdtzTXLLyuCjPqW19
JVLXTDpsILI5fTLDvL4YdcaC3ovpvZKnmSgxDwHkTjiFtFKG/Z0NnecslnhrViSn6rLcLT4FmBVd
SIeO1dC69vAYEsJac5urYOcQnQ16Ma0LwgqlwLhUUQFH386zmFq5TdkHYbLtxwJoEFG+2Km9Yx72
HJcaorYCSrNqwTP1fKgY4mT0ydk3v6sNAp9umAeINqCXwN42Zf1LEcltxW1ky4OyOKpYQBM99p6F
85KZmPSzxvomoP/YcKjOVX3GOJ0fLUyXA7ZFbRmlhlI+05cJ9hLGcuYfaTVqEE8SBxbW9NTO3inN
ngZZsm+xxmvY27g4CYEH6a1I5g3GsBeW8Zz3kZs5SpbPs80dd6kwfPfDe1wEd/qfrX3wux0WDNBa
AjYy0Y+KCCEbfIS4+S1UYktgmpovUTw6tvdqGyg4A0vZPBZvZc+dtVqaX2NjvXV8hU7KYqTruemQ
9PgzntlhV/Kx6S5VD1GURaW3suf2VX91a5t1w03mugt2g+7DG6K7wGA4rxw+y5jbEPNEN9ymkc/J
jdCWcJ7qkPkHaApPyrzch7UALDjtB0mGMk76X+3YMV5xzmUDzrNSHmthG+e2e5KpbhUSBUap3D9K
oFWJJNMRI9S4qmjImxTfBPxzFBN88eW8ShPMTTFJr5BTBR4yVHrLnJ9qGXy5kbOc25odlNmPmNnn
tkOJd2k/HcHeV53D6T5u2DjsnZ41vW9Q1wMxdjioOHGJXjJC4wjDxO3c5hU5HGLSPawgvgSokzv9
rUMosj5obcSZZrzfFhWnVBkiQnjEUgx33ESd+2j26R6V0r6RSHDp0BHpkuy8Q5OFb6huyIRiUeL1
gCJb7hpQmCvQhTfgB16HRnxwr6SPqrL+JE5F+huyT6maQeeTvqhVqVcGdGQJd5c+TXKDYfPk2hkL
hNllsLGuUVlTIDniaGJfkxFYdi4my7qDSxyWkoD0cy59tJCWysX2t5exCF1oRsFIQmTPMUCMBku+
zhAiBK/ixppwLcbWO40xvDyBj1k/oM1BPYS99WssBqoxQnauVUsspCvJx/MD/UtJAnYxy9pfkkKN
yrdpjOJNGiYDb8fqpfEg+czDCNxxwIVmG/tcvXDICtYW2r0GVbhre2zSYxBGZPo4UhaF84SibnOR
svwNMPttFgysnqeIzJH7TNqB0RnXifpT9IvaOHSVcp3wkvjN2fGqV2E4t0A68w1rhDReXvHMH6U9
Xjsz2iWdy78sfY0474+GNv6SRHxKY0ftfIxxjKm6jsew91FEs1BnKG6cqZ7dOW0Fcj+3LosRSW+R
f2Cb/WbEoHIAd9nzOfPMS9O474oRjJ5u+CNBRhDHf1CB+wkddWVw2ZRW/y2r5b5Wd56strPNGnCi
K4itU/+dOsRxShW+6QueSMm2T4KtYUdHyzZOU0sfTtzb9xlZQmNOP8g5HAK32vGpLZveZRcXjILg
EJsYhgW5Ib72HAPdx8ptPBSA+urh04hCcEPUPi2OOM4qtckeRtaKWMNt6JBe1NWaDpZp2EGAFrxg
E1rGIXPnW/ZU967n3lk5QCrA4GXpAr2xrj//7txRVYezJea0l+8ar3qIcW+taBBbmbjSsLvDJEqw
NWJKo1QH6RrreP7sxeRXizzSDPL52wi6feWTHJvYqawmhyWbI/Gr9w8txOnVIDyg6015E5Thg2vS
vDqPzb6wPwL2uNS1OV/4sO/GGdW2Uc+pSvdtE5+d0ri1wAIkMXfFKbjz2SZZHYuiqCPbgwr70ZI6
MGYqmn3/t59/iuqHdOU+lXgf2jSFLeTB3ahQ3RtowA3ArKZhwzqJwzI27z+sFoxfHCPBwHCjNUoo
/hFJjHq8NoFDzMBeDt0QEjwsvGXLDHKJRXQSgf3kCPuVktk1XUK0ynI1JrOX0xDgvVNwpPsU8xWV
AasaGWZlsD5lJt+ivp5Sx90iB36InpVxn9fP6TCdhuRBON2XgO3myAz+UUtedrjwoN3n3XAFhweJ
H8mGUpq6Yk1sLuwlAZMWa2WitjcGx3gcuqs6lXvQ7ayYK3lDEdh2FvabWoRWr8JzhRO9pP2y9/Cu
Rw5aCjUGnqr/TPvhtc3orpNJcrVisjEdpaxjV/7yfTZImd2/+TnAla79VLP9XqjypcwZC/rkWbnD
n7aXUWVbTvfMGuWO86PHAwBbcA5SIMb0G6BOECRBaCibT4fXM/QnyZsB+lZlbklnZvA6H6PU6O7T
SlzqaSOFIr9VTxa5cTPHMEZrEue2ZU1s91RZmwTY2arup4leloQrAesXOmX9xkKfmslEIHiBHzbM
7KNTOAJCHhTIYtbO7dQNvjzianxjsBOktOKM6Lcy+rMlHSVmdS47Jh/b50mJheTM5vXO0S02Xnwk
N/sBwgmj+/zkz+YHSzOCHOOwN+gj5XlZfun3d1hF8AI6d82KjTZcSdPrZLtPOCWPA3k23kiocKM1
Xxxd/YYTsQDL5s3cSvtD5HXOtSUGtOql8VUp/hbHeCm5a4pWkRoqmFucxn7FGgCUxG22wjXnI9zx
1c+473W/pMt+qouMZhUYpn40X8shZFBR3DKX8kQxwJdh81m0hvnZNiDtjJF2YLKHhDswrRJza5wA
W4d5JP61HIyTMpPnTIKiIWPqcLC6w7+bnHuUEgvEUbUsKDLU8RVV+BQk7puI0QUiWhTnLHzpxHB2
W58GS9WeQUJQKFbW34BtuGXI5b5Mlz3ue1JdRXauOA6xVUAK6XxFTCjF1UQ0qE3oXvWcjTfBbwxb
iPLZdCgLc2uj8K9NqPPrmDUIzmNrhKbjvKolGY+qLdjSEX5ae8mrkgscGVntQ18SkpDZPSMQHoXZ
e8N4c2iWJlgzbjV00s98RRYadz9vTQHONO9vZ5arQ68mbhnu+8S6AqMu9xVeXJsAaPygVKS2pGVC
zPc7t4quVdy+yQWo6ThZtIVgTGoDi02oF+1Nq8TTO8BCB+t3Qr1ZeyiuiEHnuuVUUbXOLVXK3t7y
p2cuhYaHyZ10aC7D9gMrNX0eQS6xt+ZRm5Q8yBTk9HSCcoE9TG0Y1iBRlXzl3KKOJd6hEFI1DCdd
R897hWxlxpDnGRim3AAoY1qqQx0B3oUGBTuY0B/k1GFELjU7m2ht5t4FM8YQ8to3OXurPZqz2A9m
9uDU1mcNq/sinGOQ3dLmV9/35nKeYjjoSGadWHhJuoLJhgdWkdLs5UT+crRrakZq4ayWOsUrxTav
7gvmyFismmB67lgLjbJ86KrxogbprtHwX7oWloHlvAX1l9tRzGW0CYAomTwUCcRJizVdg2Y5t9D6
w+zer6Lzwk4EFhxsF7b3bk8Fe74YvyHgIyklI+GyZQrWlRzA3fe/ZVDQTh7OJKzEs22855n7LYgs
j6Usz1aJc8YakstCYGgLIBn8t7C2yQg0dclfbIfLugQuYrBsS5eWQpG8BI8P1rqvo8PYdreDOVEw
P0uWg123C2Mz2bKPBlpAXfRqsQT3xJkWe4tnCK8as016bHtKrGKWqDPJ/KUK9u5kk+cuvb0/vbCe
YUdIWG7nd8NnKZFlijp8HCfvzZTTC+uIZ5i1POBUAFG7cG+nsmcXPf+C1vLq5j0jTYNqE8HeXBc9
Ac/AOC61AK3q93AsxsjZ8AzlMs3bu9S1qWCFEEucaNh1pXNUAbv6yE8/lpxTW1+8wfbl4u/fW02r
7nCiizpUDFQj4FN5M08oBwIK2T3arGeV3245+GtCePTd91O6GTl+UocJDdm7+glZomIZTDpWPJOs
sLw6kc2gxarTsXZxm2DehcBXT+bnOJfdOiPUX0TpgWdfRG3Dcx/YACQlw16WF+XOAnzq58VdSlyD
6Wy4D0r5OHi/2rSgp4imVab1z7rr39yU6E1T3OQOwdiO/xYsSyt6FXMyp8vFEj3HXNnSiSLtE3L3
IQMH0IEFaMm5HTj1Gez9tiMHsWbaumAEkgT8bmGRZLEbaxMIYsVdvA778rcqwesEfYTjHyyBrfkE
mSYVDIn5ENuiO06aYtCCM+g//Qq2AWBDxGy16jX1gP5K1j0dRy54CHHIkTYbn31H3cTSTfa+767A
zcNyUc+JZiqA+XmkLC87JZq3UGryQicx+/eaxtBoLgMumb0E1FACbDAtyA3oW49LRIjLia6OZjtQ
afzhatrDIIdrq+OsjU6R5DQHr2NNh1jARASaFwEpbO0CkEg1SSLWTAkKO6E+QplIwE0kZn5AzAm3
lSZROMZBajJFphkVMoVWYWluRVRvLTAWP+7j/73+6kB6P1/h1/R/o+/qX/3Vc0VFZPSfasrcnz/z
N2e1Kew/eH5p67Lg5z2L7MPfnNWmafJLXuCDMfFJzhGq+7ux2vlDmJbtYpt2hW0H8i9jtS3+CIKA
C0z41v/j7ryWHEe29fwqCt3jCN5ESIoQvSuyvOkbRPd0N7z3eHp9mewZ9tQenX2udZORDmARBQKZ
a/0GdLWL7dn//p/XP+4XU6/51P5veZfBuCKX9b/++yeLMtVVLRCrcBXA8PE5huD1/UZZ0Gad2KdX
AXurUDleOgIMomzyET2We3xjfrsyvz789w8zBEb7N5rHv3zaJwx3FRhqOQ58mn83/Ryh5LwWQEow
y3uAfwl2wXorkmNwZ2yLZzgP5jv+ej/Aa+/NTcaGgQ3LMjwNr9ppXDl7sKhwdeGsKeu2WBfH//xP
1Wz1E5tDdTUIM4amG4bpWfzz1L9fmklrNJAnpnbnNCovRkFLlj4/IBWJmpoK/Og+gMhVtjpQhPwZ
Oe5xr2RTT6QDaQ1cn7CkkrUY7M8CpiZakDp+zJVJZEvvouQoi15DL8Y3VeAS+Yh11DAeDAHezWJy
R7Iv93lLagCqV1WMEU0SNdES1EtPVDBja6BU+UEWbhOy3cpnKOkwRvGNSN38EKkFsXJJd5XtHnn+
g2yWak/cphrwxYJJa1vRjCpaiXyQ0Dy4FR2cqQMoDXsTYCmeICpwkAVmCNoWt8XdrQtmKfm4GcVV
VtSjt5L+QGqKBkAHy47r0pUJmQkHpxDxkZYz6DuhTSBpwngqYg1ny1J2SG7vbGJaHKYaehtu7fNg
6jcozVYH0sj4bMVEvWXNEzXZbGq8cDQdNUA2r5kRwiuWGgiygHhXAdxDmHZQEX73FBVpQVXIy+Ym
EapbGzUsb52O/hukPSjHqi7WWe2BoFZ7YLN/p0atv5FdrfRud3XM3Xw3+nBVrM2CNvmJMECFuCQt
2SWLW1Or4ndr4O2miFi6/LqWkOOI22Ccl/Kby/8K2Y2T02QRIB++r/yWsoaJi4gZiU7VTcoN7p5P
t2+oJ7Cprl/baQeBuzS676VgV/tVg1zAWHKT3r6srGlmmu74ObAp7mDxqaQCZA2dHmQhzHmPdESw
wXDxVY6lEYIPTWkser1Bb0fBmXsUyZcQsWXOrbdIlWF3fm2SIMwPEyQf7gTLwqZe1uTdoRPDgLLd
LGW/7OI/Tr7F456HIMolqkSuBfogIiP4USAU0PTOcgwUxNQ8/FZNmJkrJawIphkQDw7D4FANctj5
0UyWahSSFpFWj4fBJMFYoOzuiL9B3ra9+Juvtbl7yCy/3fx2v2LCwl0r/6imwA208es7+dcU8k/6
q8A0pTh4QshCjvoiuRwV5Fn7iZvGh8V2yAqxxRBNWYx/1f5pCpg1TI2bSVmh2lwf1Ik7NMgSWAUW
vgFb2yOP6nHrylHUIurDp2bus6kFKgn+K+4B+qbsdPBjhjAhD7GJa67LtHu/nV7WWgKouy7tr7Pq
sOFXN07IYZlcr6Hhlz+JQtZkHyEBHt95HREA7EOQvmIi/pPBwqq8dH0d/m1mq/5QeiXbx+KZlUzs
gGVtNAHk4JlIJyZiGnFGUZVF5VpfgWwNkAKR/VrcBuTR1a3zdjY5R3EzbZHmLmrG4sonf11+20Rb
F2zMYxdW7Ex5z6ItMaBIEljiEUX+FIcm0HyD/GpOwP0hv68sdAMXQC9QIZOIL27aoB8X4SSeetfx
ELWqqDbeikmoCcXGyZ+ctSVOcp0rZ8l2oZH1vDVlTfZdT/fbMbnSZdsJ/TvoAWxGUeofY/Ej+6fT
3Pr0wXBnwgftd7CRMEqQiwnFbeoO1rDWUuerbOEEj4iCuF+BbOEtJZqDxu9N1m7F575MJGChjUVb
hauRKQo5Pzknn8Ofk/jy/3isPOw2Usjjbm1Z+/xRf/+Tgs4MVY/LMOE7hrHJz4Kn2RqUVX0wQm3t
jGW6U3L13fQjC0w5qUlZsPfjx8lu10kVfSzJrbCAh/a4SOYC+cI5Ik2gtsj+DxBjeFBQuJb6aMTs
ma9pZJlLFgUekL8SyreBPKp+NFFZ4rLE56hlAcGsicdlLF5z+dBiV9gOekfKuqtXnbi5ZaGLF/St
+VufeOvhDDLyvErFbe/4KppnXGSUMdAznlDEa6wZfJyQ9fDMvZt2uF3X7RcuR79XNFb+dphuiRIj
hc+bliAbz/T+ybyYSZJcP7MXqWVH/oIqs0CwCn08eOMYlUQWl6eG2DZZlbND1qhd622FP6t4X/ZZ
Q6JcVmWiXBZwUNDBtJGGd6diMw6Tvyv7P+QFsgwlL9gvl2zRsDMXV0Repav8lNPAHZtxGmsaa50N
lhBZrQSxCSkm92vVhOgCwD/3kmbaefmqI8R0MIMXIbm5b8QKaxTLE8/pMhWEmP8YFUj6yD5xOxi6
me7qMeYPbpTZ2w/6adB4hYDgatCjSB4QDnptWetOU8DObDgWtZYAes8AUUI1rEQiXwMUfi1m5F08
y052fTvtyHq759LNF6E+P5Os7jfkyw/9AKtIY4FTaNCxyAotatQ2HxDpKRGvGclfi9S+LMTD9uDh
6XJtXgciIa2T4nIVCtEoWVzvAFmNbOwe3WTAWQkAKbsN5eyEjr4Uaukr+CMnxOMRF9MRvG8BrfXu
EFxaUs8LC7QRWW/WrXbnXOwZIwrCPsRvtUz7iVZJtoaxwWtZFJp8SwstJdlkr65tZ9vd5oX5nd3+
fZ7CbEtQRjnIWhVn+NYAtcIThB9hxjdAo41o/uG3tqfysIuv3Ql0xeuYy6Ojt9CAu3XJA6/nyLqe
JVkD4g3gaIFKrXi3VKJIU9eYyadR7cy4W5Acw+zB7FgRqQOeWqAPGCqRR7rOl7VRvLlk7TYg510P
mcfoexrrzVr2OVXlbd3a3NglYEJXFEIDncsnqtzsGiF/bG9Ys7UH2eco5FmhqZ36SbP2sksOhsHQ
HWStUJKAwC9/XtrVQKdddV1jUrPPO+t+9G1zw53CK10P92ntYyliB4m6vPa19Y/ADWrySKzMZZeV
IQqqGh45NXHUbeDWHC4lK1wTs5V1jwnFsHaVFTeABmRoq7n9Od0GJFqMo4Y3IAGTt/wHHMs7MOIF
b8dts7Kf0zPbjkcFPXMiWGRcHkmKheO2jddUdP9Y2Qecgaf6sRlOdQT2jnzHKg4OU//a6V97GKZh
siUilejwtlGiuGjxFupiphyL+OLE21bnN7N1tKPbNwvwkl5+yuNzNZ46IJjgwD2AwcdW2btoeloP
AYqbsGCjfZLtMR4i9LHBMKPf2If8hOTCzBt72f4xAxZfZz8J19XtFtVjR/kioAJ8/6fW2ZMGW6rT
ZSIImrzpaDHGi2AVvmBdWH0jzWwirak/IwwXZiTxlgAsySPooCc3drIwja2jbuwMbbV1EG1w5KjM
i5st4pc6vgdSmd6pm3Jxsg7lV6zdzojE8hNdItF5QFR8GX+ZTkjY/Jw2JMnAQqyLlUImA1+txfgF
9OGS/P137SFfD/vkXV2Vr9XKXeHAiwbwxdj1O9Loi+jeWdsAM+/ZdOJJs4dLc6ftym8RG8v2jHI+
9gOkQ1LUr2EIDQv7BGC/RKORFXa7Kkijr741C+OS763N/GzPSzQvH5Rz8GP6Hr6WP4tThX3rAr2E
dfYOIdJmm/3S4vt61p+bd3P1o93Nx333xd/zVyFqv4VT8cBvzjoU9wdj3DlbROgnc60KGSteWSuk
kY1tnqGq+N7Guyh8xElWrxD129jVzt94AhqYbbOR5IiztJ9moFbtUv1uFg8h0daPACFgdW1DmJ7A
+y8gJw/djqy6AQLWWcQEB8aD4HY1S+Q6Sg1cav2lPp6cB4+vle/tZf5kjwcXZPI62mMJrvhvBq5O
wXae1jwhITY6LxCE/FO48x6wfrgLNuMX9GNJvZ8QzMnwAPKQH1iR/5qeUFK0MSTGf8tbD/4+bhaF
/ShESL8CIFXnzQc85Vh/yJNdWZzxhP2jVNblvAaAqfKGAHkOPOib890h9YokK+wdB0rB0WcpPCyN
C4ItyWs1LY/Wc68slKO2KVdYzXzH23FBjhVwsXfyHwN15Xz0+XJCxewLbEbFEIPm0TR3/Zfp2StP
urlTT6y9HtIv2g+1XRKZUL95+TI99F9V7srqpBVLVj+IUK5KJEr3uKHEpGwQUwMYq7FlXOhvOdrT
mN4tnFf7W/+Q3bvv1X68gxdICL/MT/z8lX7vgmt7wk478xfd92BZ/xC0Rm2d20tQF6O2SYsNpFD+
Qk6fogAHfv3OOBgPOeg2Uv8ZcnuL6AeyN1+VP9J7c10s2aQ96+/B9+QZ9zuwcx1o50W79M/JW/UG
7P+B6AB8njXeK2Soz8UObu38nu7N8+v0aD0pO+M+/kG81gnINi6Im/8kSWkfxg0S6i05wm39gjDI
g75DY3WfRIv6FWutHrXnRbJvVuPCXCvvWKs5G3/VLrpVh2PtgmehtmRXECO2ma5wkiByDGCJmx4q
8pdsj9uQTmbLhgS/QK13xTP1zUTTaBE8Fehx2ctinS1g7oDy2g4LeHkbd5c/eB9oq7wSnV7Nu+RL
trXWCi6Z7gWvdRVOxpKH5ioAIbccVqiegfs68XOLNwTpcC0gSMZ9eILRilPQmpAEaYKAqO12Psch
HO+NtR0f/vB3wYmd5y7fzfxQU5LT9+1O3Q88eeqNKbSDFhlWMFACVtUT13TfHuHTJivAeugYTsEO
iEFAZFldxfys7733Cjr1iCbAsjI2+EsZ3Pn6ojo7WLMsYf4gCEl4Zxusk2W1jT+Gu6J+Ye8VA6nl
jMiAvGn9suDegx14clfBvjr5m+xgv5r8zVs0DXb4WeF+sXSOFS4OO4N3yhKKiLMMCEeSn4jXP6YL
poVfzfvkJbgLtuG3HE7MeUxRWL29/ty8IuAjX5EGj42sT9sdwaODajr1NjT8s+aysGnFDscXmDgA
I3AjhwGTXawL15HukoBADVtApAcduU04rAYRsAOJIyCoohaIDYmsDViOoK0sOgf0D1Rs6ftjYjYx
Us3MSeXu5v99tEHOaVk1usAKWvGq6OwlxtIN/nM/YZo6bKhCDxOev4q4VtGgNJAMlDU50DTlF+DI
QNAq0rT4XOPWOs8bZNP0fUPkyh0UDStdkyelrKJvMUPfgmCMh0FjrpuQBedQ+aDUXXAPYemkeN7k
IYldgxhELNu+w5BjpKspwRDdrgVQVhUIU88lVCRrLXbhhH3+asPrZvcRqke7B35WQiRe6ALkqorC
EXBWWbv1IUs44HDZ3ftqv0JNoVnaE/9gtifsdKscv7op1pStH1ykTp8LaplEfa7tyRQ3206spWXR
CqN5XFo2g4gu3IpAbAVvTR2fg02ISbyMso1i1yZrtZQtvHWaNtpDTlSHa13s/WwdkxMTXUEZDm5F
SFDWSAA2hyjR1V2GJZ5ma0/obfgb1yM0VY59AnaC1wSix9WxVjVtYxo8j7vXsZoGBLKHjWKN3vYW
QFLdvFtOiS1+jBEOQFHVzge89wTapuap7iGyHOqsPLse1VerM65NdYjwKGCp5PX+sxSsDLMRldZw
1p7L2q025ADGA3mAEffv0dgakbsLZvEfr03rLZtQE+3TERxlLOJ1ZoLxrgOYauUWPTsV8Z+7Fbe+
vlcn5MdPOfptB62vwSabXTGtJrOCGdWcHXY9huPbO6ktK0N0IgsCr0t4A4twson2Jj9aGTy+BZN1
vf9iWQ4PVqUAvQb49ZBj3M7eN+TJWn2b2sTjN9KhflA0xlvfuBo7Nwo1Q+ZFHbp1U9vaWoZV5T9Y
FrcmjLSIL8nGUGVNLv+9mtjaA1/S2BhVwI3KaXDRwXQJ70gVzmshYshWWdMZkDrMUJdcAG/xl8qs
EaGTEdZYjzG6kW1XHbP1/9c5NDJg5E7+x59ZqX9Jof2f9GuTfP09g3Y94s8Emu79h+foLiLUjqGi
c0kO65pA0xz9P0wT/SFPt1CWEBpDfybQHO0/DJTEeKybrmWgrkWq6ZcykcUQqThGDcMxVZ2E3J9/
2n8hgYa+5d+SWuLvQWgG8qUNncQkKfcpqeU6/YTcr2r+mJv2Zz1OAba8VnRm8wr8rNZmhIVgoWht
/B0HKQgN6KQ+IKKB2rbj9NuCtBZKF+NDEAJx7zp0wT3LKp7qum8eugiWp5uWT7IIutZadmlmbcNg
Kp+CqjTvOhBAKCbFbH2wLFk0iSrQXBxBWGdid4z8PH4mKdi0tNwYUQ/1pQS3kxaIp/xZOHjj3rlh
GwJJiaAfNwSVVrdhWZNzZK0HsXLyMZwWx8vuXPfBpWaomAWgl5qw0t5TRztbVd390JLxOGld9zFB
U1n1gBGJACXpIVGNbAsxKnoygfaDjUTcxplzJHHUor7LdLC+ZuuXO4A8L7cu2S+LW1/lQuFEpfwg
+xWwuacBJ2OjsFklw0DGUpsCe4vxKJvcaenOq7N/6XfBgCyGosQgQ86WxbVdjAlj8kSRO+zrlI0I
rgv0Wdej8nzEkxpGnlM3PZnKpnkIBiSDzEnBdB1Z5KPSdxirhkmfHVEQxabxcxUwcHY0S1SvQZ04
ybrOQW3YeTbeydqMs+pE6qOJj2JUDrQVm5ncal0cCYFXILpWfUSzL8zTe6JkXuC+4y4bZF754fll
gEgJL1SvG8/hmAmRSgefZi3CDbM2WXXEnfmqsf5zhrL6GHU73zlGTfRNTMO44KEA3/lIGnD47fAq
gJipGEG4LUFxO6jsatHBdav7a9OPEvNs+1DlMgQst3YO/2Vhuhfb1n1+IGXPHVEpJEQ99+JohXex
RIF76jHsNPN46+/C3D84evAgu2TRzbN3MVPYvVE2/DpH6MHmKIIx2zR5PGDNSdET58InDWNeZeT+
+jQgp9z6migDER82xbp0YufYGGaIwlD1JlvdbIIBk9XP7VBJGerS1oHuQBQ170wDeyVOIYu8xsNh
ZfX6r7bsRDaLdBwLeowP2kdZqGm7rdH8PGd51wJ61dpjnUcPVebF33utOU9qmLHfZKOWll7wMjVw
YaLC0S+o1s7gkrTs6MdDeXSiYESQ1uuOgQo/+yWEeVivIVkrZ6DEoImqiQV3P0X314KA4ylPtcNv
XWJQcStraSUB0mB/zY14i99/18cx/HWsGIEyiZVJnprLWC+yBQLc6JJr3nPPF3qUhanzf+4wqVnf
+iLgPCjSGndZN7aPNcL5J9VVrgf5URzsyeOxFyl08+RhR3JCuVc2oniGTvRbNZwa8zR5LF+CmjWL
HBnEYbGuhP3CDP1xPRlQNNB4CM/uFLCXrcw7ULbFHeuP8NyKfivQ6PddEuf5hDfrdV43+7/Gs0b9
bqCNjYF5u1VaU31s6nR6BD0u6tdi0Esi2ZMQqU+InImB2eHpmPhkpUXXCLDv1DrJ++0gHKGQOfn7
Sf3rCYqgv1SBZvBvDPN7zJLWs6p3d/5M69qVdM0mHpwe4iF9sPxyMII6e/Y/5976rSlvNmRqIDLz
m2Y5ibIQ2XX/boh1jxCAlf3hEpRSUqxOW7takXVK7qABMcH69Vb49xPEPgZMwL8BjpB0+/SS9RDU
1DWwTZptmQbJ9L+DMYrG1oq2mZF0ItS/a7mwp9GotZMOfNneOPjGbKusfVF0TcUOkvQpYlNzsS3F
Ne8IfE5wuS7kjtRHrbeKvTrl5qIWg7IvDIgeOWMeHsBeWncaVtGZWYuNfhx/S2crXJL42JZz8DXR
uUPTHsvLcsqhkNKSxdDvU7vLfjVQDlDDObpvw0F5tlqL7RJqOSc5s8yCgWV9Xe9lU61yYtz40jvY
P1/S1FIObFyJHaUqkMy0ukcVMP6uqdF7knTaS2FHBnLjibOZoJFnIQjhEgv4+yg24Zam2GP7Ta/d
mSilrG1fzV9wOQfK2IzJdkqjbhV3enLQhxxiUd+bj0pHAcYIjgy6DnvcL0SzT88Y151kS05ziZ1j
c8dHT41jPl6nIVdGkCDUDcBHbmNC24mVrddGzovlqBeIEP03P0g0+ErefD9X9XzsvMCH7jcW33xE
p+H+axl2GmAXWf60iX3+bRH5D2gjXf87ggf0lON4muWA37RsdFm1TzeNE+tjRv48+D44qrZK+zp5
7ANtfjAIU8Q6u7KqRzxibqt7252yzeQ3LZyYEefXMkPtFAV/dB/j8WhUKXfADGKf54lyZC3qLfxM
AcmDu9nxNiBrsk/Ok81PfbdjPw380+RbHytMoMAjrD3QhmuEx6270oSrrFkutla92d9nBACWoamY
75PTPXnGYP6s0bkpGyP4owszDXRVgFjNECZEo2G/H4ZaJXgt2yFLBKE/RO+1Knvt1mq2ehgBjBfT
xYGy8PSBUBEbt9MAbXtX6WqzL/2svHgxIQJ8HL13t2gvk1b4PyIl32p9Ve4zz86WiLyp51TvoA/H
PayePqOJrbS+kNUxrS5xaSeAGZgnuybfLtZWFvOaS5yMV4P1bawSD3NhfmtzkYUY2PfG2o/V5IF0
SfKglq1KH6uCmpTmgwGR68E1kbRMoFWBY6BPzjOVStllUHeQCPnz2MGtlEMXT++3LnPssztnNvYG
l3yFBLu+Y3pMHDQxXhJyetlo20dZoNczYFehgRIX7/3bgKzJvibqCBj+03BXQ+0fEbRffTqu1YOm
RpzdAOI71CfbC36Y6aidR7ezXh0sqQIjiJ41LAufwolgI8K+jyUb5lOJwtRSI1H1zXbMnR+4+psz
ZxYxjyDdD0GoPvFy+UNOQEzmR2lZzRM+odXenEzyGIqhvNWduzXLQfsGl4zIg+4NFztxyxNvH7zD
xQDhzjzZBjMyk7lpEO305+AO2bDwbrJ1bEusUN8PjR7goNiFT8Dj76MiVO8q0w6f8BrydrHTh0s5
KIteqe+nWlPvZOs2o8JG50ke9dc55Aw27f71HG0cANnQ8Wap/GoWYnRYi1yr0mpEAQwBoVC4jlyr
4/2M7xxUZAO1MKtTXv0+hPeFucHOCF3lVTWAzJgubwM5atfjSnFc5SlMcuVxyLqtJWb1+Vz9GxVp
A3jpbyBJ0zFwPnIEXpRnlglqFOjn75BMW4O5jApd8wUx1BW58eYSisJEReFSOE67G/oGfJ3q/+pT
Ryc79g6pPT0z+w8nb46N6qbPtjb4aE03+dLIsuEjyAjVZ1ZGyD2I6yfkCS82KogfSMp5a73QOkJX
KxeUdCCQ4i3UpsVo+lgiA4JcsDfX7nIxImuykBONHJwya9fi3yiCgwD7+2Xgi7uEICEfO6bGxf4M
vwyGUU3TvNdf+IVlCyutitPYFiA2ZNUR7UwPipNfgmJ2DXP/qV825YzbXNmHhlAJAMZUwYJwkk/z
bs3bsQXURBKGTrzTZnN4NGzfPYaW98G6CB/mxgQIHjoBtkNmw6iYgqb7ctTq9l52mT4qiS1ybws5
KE8yqCYiw25EwqZLxke1rIaHIr234oJTKr1LLL3uELsXZ5MnUXxk8bJSC47yJOGYTufEj6DH86EW
JKW1Xw4mDDm9P6ZK3B+jpCUaLQpZaxuyVcGAO9WngTwThEk50Y6g6BDsgFrblc7OqJN5GRI1eHZS
SItckMcO2ZtnWVTjh4GJ69N13CYfkRtuc5Jj7CL5aUKOTokD2mwHlkieaqe0NlSUKKpfNdkni0SM
fpos++RogyUAUgMG1hmo+R1Vr8u3+ZQ+WFrJVuevQg7OLmqOIESn8ijbt2E1NvDXVFu8tSfYuJ0y
KxskrfNHTRT4g+1jrcvObtLTaqzkbm7zC/qOCjvoQkEJlFfe6jqqZsUjLB503iovP8iTkNdXH6xu
o4oxOYudZL1H956NtjzJP32q1k/7yDd/fSpACpUEjpUfimyeT4KBtUynRPloPOgdoVZ6lwHl3Yts
DvqkfOiDSvbQdudTP+r5BQ2ar6njG2fNns2zrNko4WHfieIi0aKzpc/QU+VAjDwBEjP4YMnmrZBH
1BZOfeJMslCR5F50WmIgYTood6bWNryscncTqraCQy59twIQEDIoZZQeUuQfj0PvJUdZkwUiXigB
yCoa8ukG5sIl7hBoiwNAzC1Ii7XLv2FVAwhcZ6qZuPjvJC6hpTGCifczqArroRz6/Klpw36Ngqa6
vjabrnuA2Lgg3kc2A5ykgqRQ2W/laIhZzhl+GzpwbXoXmBZSURO0H781jbeRYMe6s5p5K5tFyrrP
nKfkUoVN8FrDnNW8FJLfPPWnT0fZLLzQOzgXRQtKstSbb/yaD1NnRYjZF/W2GBLUJ4uwfCFS/ygn
BDr+6biR2vdj5PXkMgvkfEev/IZrhjiBWyruKje9+QhzTb/vJpANcsD3ywcTOMxL7yMr3mh+u02g
1b5Grn6QE8CzRUsF1ETv2h0sqCTzzf4ZCZK166vODiXIegObL/86rkoUFJGsc8AGtL6x89GoeDUb
bSuHYxBGq8T2i2021DgvhhbZH4ABcjkqV7ZyjevDpMqdIlqaSat8BGWyD5sye8Gxg1yikB2T/frY
fx8bp3xAgmA611UFYjhQ/I/GRNAjajFVj6LpccIABCA9whtYdo+PupVqD51JkpMx2VNrTgn1NiRF
JibknfZAHsM+GJYS7pvIMDaJqhXvYosrr4UNL2YZAoI6I8KnYa5iAWsQlzc24lWeF/mHZvCj7pxY
3Y/hWD1ZZvhdTsg1csNxCfhPRTHoAF/cQyZvCr+04KjkDN2fotXgFghZoIJzUdMK0bPa6y9KT+6E
jSWSBHhzUuH5cK1MsjJgI/1nz3VoAtPyZ89/fc6/fgTnyRsWkSwLbh+hwI/7N69l/V/fyrhFGCp7
LRYqKPt/IkVYVtBC0OvGF9Oc3UuSdhd1jKoPpFnyTe94CkbsNHM7W9m1jsB6TXQe2IZffUwCWRSA
7ufyYN+ZI0h7pyhKvL3VFNPxWGVM8VbWrqOVvfvP94XW5xWWWFlhtW07ZAxc2zU++3QQ022qUjP9
Z7MeNkWH65AqNLgcs/9Vu/V5/9An53nFxR8wSVOyetmUAV7ekTX2h35G+XNIPf/Q6+V+yufY2Gqj
z3a9481zbc889/o4XWNTlH70XZuujKZ2DpXXuG+swmNHSVmV2fkew+WMxzPNeOq/F2Ot3YdTbNyj
uPFdzlICJVujFQ+KRMyqyfqVpf0Gdd/akAqrCbaPebUx0E960zvWHw1KiSdLNElQrwIDCYwgm5FC
9QbWfFrxNk8OkXQih8s5hInHMjrdhnnMmwcPiJPjjxvZmpLOu8gamwT0hQqiyImTEmKTnYqdfUCb
9Pe3yfL4xAIZIw69zpXHov0MTVF09iN48wjlvk1paP42iFQQ/MlQvqUhwH2UldKD/CZwYB41lo33
eRb1L30LtF18I3tWAX313ZhEGMhbH2UWfQ3jOfsjwujJRM3wuTVGnxvUTXYmrknPYkLEe+Ilsioe
dYOHhK5YLl2rcg2lT+QY99qEvJBp8EfcFla1hsUm2rZ/rrGsjryBF6Thdu7MbOOi+LxnPe4+l174
YBiR8RWv0GQpXsBnlPLKc1A1vITEAI5CZ2Jm7YuHtCVBzxon3oEHThP/IccRf8QXPs2Vg9mq8H0q
f1hjaNqcEYJLloPmlV91L37z7B6n70gHjtWgQin7uerLuG2r9yDNcPztHFy5Sk95D8E2yAkp0ntr
oOL1IYrDGOW88Un2qwGGCu4045SbNsalKXvtekDnE1WItF550P3GP+JWC9M5s7z7eCCeaPv+a0P6
4z6cy+DFYm9QBtr01jtOeZpqcCfZlE9vnmdEmzYycjTLGI3KEFXfOgrOcrRukeEx8ze/ScYzLu1w
TMWsJJrn7RQoBkmyaH5rYxQX1Lxk9y1O6XjBukMx8VlBUPke5fun6weTq907HiJ98iDXzPEG9F0b
Pce8uavjiBCocGZ1GrFrimLj5dZEGOxXExeQ+thCubmOyqYcBen/69g20/WXqAqeffjzMb6Z+YKw
oX+IMA78VeXV11vLyKj8g5ZhN77+lzF5hOJba0T71V2g7JMcm9X3amzqj8FQB8TtU3NvJJr1Aht7
n4Ix/kJiR4URhjxeiVbJUzK7j9f+FHWoMo6nk9uOPtTO8Ifsb1iSLLMmSs4IXab3WQtKMQwn94sy
FeMiC10TeDAMvRzmDNZU+hqN4kWEgZK3dvLWASMtqkAdHDhTtH1subejPz+qOi9Z4KHY+06ucmiq
urlc+6rKRv1xVg6EA5qLkzuoAou+QHuYGujHPCxYviJ62sfRN4JWJJn86AfE923kuQVCx9m3rPPQ
RCm7CztjC1GAJN7gGTj/aCafSKM7fOtD7/tcF9qHDtYFwQMTRJemQZeOfB99VDKtC6Kj6TLrbVRY
CtU/9WjeQ8kXVTlJ1hqjxajIdTO4Ehyo1AUHIl/qn3B/FlUToT1U3n/K4dtx7hBNXMa5WPc+cGhv
9pTnTE+CtWJX5pk9rrpD4UFDBQAtZ591GUnesHnC6Q/401yjWqWEFz9Ah2yhrIK87+8IRo93qDWN
d+Dbx2szCDIyYzOG3WKwnapgbxuZgHSNzl0rCsc0WrGFt8H2xSxEmownTt3fmxb4/yBs3rU+6O9l
Qby9v++C7K6KbQCHol9OtcMImpjZNqvbXKRl4q1mhbs0rgmD6VNw0bN23mm2Pe3nPjXv2ljt17pX
5M9BwbPFGozgmzEau7FhDb3oEaBPptT+g0QquEJDM1+8CGq7PFNNSPZ6pqIigIhkv761ldq684YT
VOnwzhWNlGXoXTbMqZCHq6INKjYGwkKMOKmJ4nCXmxHyjSpRk7gFJqdmJ5hLGD5rFbaJZd3uiBb+
qoV/9X0aLYJmWCPugi8fnqlwzsEYyWpo4w2KHiEWsGJEFpaBKcT6OikaW1wMZbeb2JrkUd73hIlB
qqdvruXpB9fsmpVuZ9NHkbkY96BNem8ZpkjVgEI2xQARdoiJXkfkKgi9V0jhy9Q2x490NMDRDsio
y+Y4FeAXC+sZ/U00jEwktNKGHa2FPdICFMCxiBr/y2gj3p4Vmf0IgaHe5GmUn+ZaSY4G2nx4owb9
g+bhkBaGcEjVFGVgQ0SYAhFraocISklev926ZA2yqLmKMNTzVMs9aUnmYljUu2z6G0BeeWgBOKUp
+2SBrsTUL4Bewdl3rSe71uqHmgDYUktwPYuGkvCfbM+iPSIa8avNW/zPdpDVb6aab9hxqu9q4z9k
tZr/ZIO4svXcYr+ks+pITPvR7XR7E7pldLSdLLjrXFyITKWtX7oCwGafl96P7luKS99PtCRIl9e6
+6Lw2EMHLm3vAqzIDoWTAb6suuqRXWe4jLPq/xJ2XrtxI90afSICzCzedo7qVrIk3xCOzDnz6c9i
af5pWzNnDBgEq1ik2h3Iqr2/vb7ka4dcWJ6ldcXFH7lboZTyltxa/xD5o7Txt5iXgzcfQheVHBUS
D0Pl6/R76K/Ux6ATIBu+WXkwQhk0fIA3CDHV8qcO3uBrGk/rV6t1+28RdHyYW+dRt9IdwFysBywt
vLQ6JchGD1Wi9AxmZPldGFX1vnVRYGE6mAJIegiyBwxLL7nhmwfYXiC4qWJbFQgflmHXGtvJRMDN
qgnEHSTBlTUkKrcOLpdUJSVGm/ZFI82wasZpoKZQJReqmMvWM6q94TTBKla0A2CL6OoAVeyiInyl
6lB0mfEa/SjR5Fyn/Jn8t7s1hQ2Y0O6QnTsiO6ka5cQIAJ8Vd0rP5GkoW6xTaydaTF762lOOTvRI
0KO4i/S+vlijZm+8Dh1raELvVFSnhFaGyjorlX6T6kJb9diJGyJIlh6ygo2CsmeD16Sxmaxvralj
XUCoZe3ETF2tAKED2WBonBWM9Mpq994UJju95//rTg5qf8QbpX0SQK73cKp5yXjdUkllYUKTAjhX
w+mxnyp4C5l/GgOe+aLmDe/02FlnWqsgH2yKzWiAxomDnhLOGNaralT93p75zEqvf4nzONt1Npib
zJ+JHwoqnNTHpSgyISrFun5O503TcC8F8on2Jlj2aTQchr518UfApTiry45Md47/URRz84BzueBv
RPjWl8BWsE7S4+jZ9iKIZal7NELEQJiduatoar+l8GZOcV5/9QMqHQLmTHaZ41/tQbw45MDRGz89
pYb5aYjgtvsNNkGxZXWo/DFMINuPdCFCfJPmT6zq0lPgx+mp5CY9BupD0Ir2WEVe8RiYxZOFqdfB
Cve25qHFHpxLD0vzlXvvPphrmfHUEkF2zg07eqmUZKs5fb9VEky8c1M3703o611FmUPgKFe7CA6C
r+1JjTF367quObdUpahQL7xWDTdRoJHiF9M5yPXwArNw5Zt8TIUHrF6N83zjDCYVG2X0KU89HKVG
grKxPu6FBhwYf+V7wXoUtqYQ+7KlboPgw6MWVe2d3OgO3vNDmSlkOirjWM/oIIMiwtoznFOBseql
t4ETjegeFpqDWjuaimXvTQB5AMYLMjgNFXdBcCyJYh8A6Q770e3e0iBH/qTjwNnj3waDBrigbljj
iRU95fVRm6+6ak57TULfDsxkQZg7y1Axvql9udZDqnX6cRjOKHOvTc3/O2tbwDYUVO3FaDSrOGsT
Ju0BOn5wNonv5IiPKfjBgMDWje4PtzXt95gBdzWLAL5FKlLjo0F29yENS2TNzWOzSr+n9qQdmjyy
jzgnraDiUgIQJO2+ykZgdtkYUdvCnWaFcq58RIptLLjou7/jbwCMXxkUrvbxHmvxMnSMOVxsDg13
lib+ml4ZdH5FHV/v7y5zYkhwbbUH6PyjE2iesYNrYKi48Qzgd3ew1n4aSvytbRpqknoYM7kptiX0
XeaRvrJjpjIcPCWAmUHaewMRrpkNl+N92wWvRpSRxJyCu7hGDGfrXYjORU+2LeZW1louxlO/ecGS
wlvoRfREIfoj91R37Rd9ukIHZkGOM17CBJZZZAoqw+zYXMp4dtS6LW9XG63a0lbXmt/tcbDS4bqq
3XL0NRiFWMJeZLPCqWZd987Rp7TuDI5qkYIgWml9/5NcfbC1wuYN0mp7pGj1Adyke9B97dCHymNk
4Pca8x1aaML9muIJt8C4DUV3kpu7zOd2litJhJ2FXh0jf1250XTftj+t0bzw7Uy3TUUBeN+2p8qL
25OuNg1wNtfa5WpxbMq2OSdpydrRz1tKKnjKxaoIiVpo1zbgDrvIUNqt63H6+d/RH+Mf30aHpBr3
esgnuq0iG/3985/StudGH0c/cH6j2CK2YXMV3vQmanFvhEV8REYFAsjvZ282ZhHDQRlri3xutS61
3joqfXA2BrU6WWlQbANLe3WwDrgagjo1D8+VxvwECMBYIVPmETQC06QioUMkVyFujPzybsq8z63a
4kLgcQ+mRPTZIzd5rFqKRf/7/6r9Yz7Br27+7QHUNUHPiA/f9VzzY6e0/Ox75qjDtavcAoaSZ/ZL
MirgIrCOxJMV+NX8SwSrG9xbInrXKv+/v7cPvp3y1285yBoMYobYtRkf3m9vMjPHrdzse8jt9AXf
6Rfc/TDSU6YLcjnQ4XHA6oq/W3h8i8zOKn56Re5sA+azp9SPTxoozEOM+08bduMhmHiy//fbpP/j
loCuCB3wfF8wyLfqH94mDfE+SC/Qb1qefEOS0pwyFeeTEanOwnIBQIPynvnQCFNHlZR35++DURvW
xLvtJcJMgWmW/lXPeSgPRWFtLaYpx2QS22jMVKhanX6aesoj/vtlax/imLy1jon6GXGkjv8Ai8gP
N1YtZq1JmbLzPay4F6gxFuhtj/pTA0SeeX65zxwY88PUfLJATYts77PWmCvE9zzXY6Cg/EoJU/Z3
SgcyU+ncQw2JchGhjF+NBRwtvlbMk4X2FJaauh6DfNcAc1w1tX+kgnTFZCi8s+t0Vfa1vR98iGuE
VcW2FwQC+ybRNm0Kiz8bQBhiY/YCPzvbOD1YvIBENuWjON6XngeYwA873IWpQcvJMW8Uhd9Dm1Nj
V0bjV7DerOMLONexMrZrcNnOBoPEgEVq3uGT15UU5I3uxm/BklGCfG9Qbw9rDOvKAbIBaB0zYrri
MpW1/J7Q39RQnWRQh2j6lJcVzGrd6IvjHIK6/KqYSGvKhMmnoujYHone2ZQJludOFI4EyrwnTM2p
IzfDny2TQtc7y4n1MO67Oip2Rd20gIULFU9kTzuIah+mhfimGgkGG9HJqDrvrs6bYA+4DE4sa+5u
HMMlqUmTgk1/WPcWtoGubWWPFMU7O7drf1hVjRdFV+naDsW4fi1qprGXmEoQMJTDMTh4uLLrRbyD
Z6Etxs4E0WhTJWiVCQ6YuL4ajmJBSOgcoDdugNwM0eV9mL1mJnYSn5oY1WgfhEwcM23l9z+FWqWP
dW7aO7OrYWMQn1Yt7QqJyHpCMUA52tTUf3gqSynWjQz1/lU2Bc9lYvPo/HUgWb8+lVuVGmNddbzv
dhVSd992GZhJBQ+nZGw2qN9aMtJdd2fbVndnItRcVJF/zJNo6XNv2Qxm99hhIVPW7viU8qH89y9N
n39IH14dyQLdVaFBCYoGZorWr5QsMLtVWhbRj6FQnAV395BES37P9yQ/F+7Y7wCGYoJDmmhZEFre
zG4LBjxdYITqyS2mY8A6eJ2Swt4Ymo0KM+2JaoZNiltR5q4hveubaV6KZXEf8vEnxtpMrWoV58FL
wy3nD/+df9zvsPp0LSogVA2UKWbPv/93DL0HXD308Q/sEi5RZmiP4GPaXWVFPsaMTbga2ypBvAg7
AYXhUtNHYzFoQls2FjdsxQCoV9da/hkREuWIsWMcKj/qHp3+yc3F15HihCcffcMf9HzG73I++R0R
s/STh4hwTW4kv79sWwvrFDRh8gNG1grJk//Q584zsGSmRXk0bGwAB4sAY/M98jdSYfVg4/aTX5FJ
HTJ0pXu5cOxU46zUQ32psj1CyHidz8J8RDfQ55v8AV5SfTa0Yh8RJKVO3oc3ZOYNCxzPPVT9pOLt
UW/zQPk2tpb6BgEdkU5TnaPUg59sufETaG9ChNxMm3Z4+e9Pjvf0H99E9D88yHXBB4cP54ffSdWn
Vi38LPuRWJa6agu1x68uQMVIsA4HMKaZlzSMV+hkQDtP/qPZBD8RRGE9perWJqEm4Cw3uUtoF59g
pHcWVaYWJgFtG99zN/L2hajfYhEPJwhLoWjSdahUdzFSyXVOfnilMKedq2GuZiko8Zvr9k38D6tE
Ma8D6b67OHsLnT3PruQ4DOCarS9DBnLVKsTOylTjuaTQ0iNHb2B3fMRdkDLDplO/Wjw5qf4iuJn6
S+oOXzziXijXqGql1NEBAgGUs5mXWNODNQvDTWrhCdg0BATj4qJkHcpqIGFX1IzlsuFesEBLwwub
1V3KiIKVFMUFJ9n8Th+emmYKdyw5sWG07H5ZQY3eWFGXLJsMoMZkPDNNch6yuv/R2u3RLat8ZXND
DmAqkFSMLwnT6MVUKgNCd9AnsvjEtiptY5XZHXN29yjsPDySxMKFIEZVpqFCP4Bv/QkmSyfrkGG6
5wTdo6dnP4K2LI81cczFRGT3VLTX2ivb09h0/PC4220sZiKI+Al4wGWM5lCoac0RuK5zFk1eHgdw
8p0ZJZ9sE4FhEuI5qAtibmiG9lmmHSnzrM9m95MEfTMjnLUFgG6I5SleFV4Vf4q78uBVxIjz8atI
FB/54DhjVBIYFbhJUf/sm1ti4+rRmjcGBae5mRcn3yu+xkP5ozId/oe5deeVsflgti00AMou+kTJ
L3rYHKW6PMMW17T9jdkI/9oXbnXtIVjWWvpA/UH+c6a8dNR1x5HzAgPKhiHbtcdM1e8G6IWPoxZs
qcSLrz1rTOqZxmbHT5X4dh/0q0wEYmHlJrD+kNB/GFHI7WE9tY54Wh+7JhjPfkuoahI4YoEDV/8w
y/1QBDbfm2yNOjMeEEiOXU39cG/qUm/kW2e2P2zKKfF5G5nZIMnFmLjlvsKs4EJVDF/IeqMXTBQW
kY9829aAT3RGvbXD6Vs6hBaF2hhWRHiwb2Ch9yACtMjdx9EcoWLlxCPu5A16crSp3WbN4p9VUhyx
nfX3haAoWzcKA4nX7ObqU4Mg0n48qfVneDI7IwrCByMGyVHlGXaSGncD1JA/TasXh0g1tkkfGXtr
IAek48j2ltbUu1MCzZ0VHIb8W30aWhtgpfrWNMN4l/hhfuzFtoi3XbzO6qp9bCOdYuPuKSXztR/w
XlmrmfCXwZT9GARKI3vo8EL0SCjF81fYgxnSRd14Dm3r2kxF9ad5/by0uD22TUelZMAyoccyP3Ht
fyz1vCDGl5v//Y9Yd7srhOFi0Ude/bWIg2OHIQTv3R2+txXQcb87RY2jP8OsMw9NpJwCgkYp2TpE
LniM5cwuqR0QcWIcauy4D2GHNdAmanp8up0ZWxhn/R++U3Nd44eXj0wBKKdtaYIn3sfV28j62J0I
z31X+uiM0iz/RKyHAkBhvNZG0e6z3idZBb7yNVKp/es60nZz6eFTmaf7ySvMVyYz4S7MDbGWTa/N
vydoDebFqnLvWP7j+9lF5vCjDAI8zrl26eb3tXo2wxZy1edwgHvppwV+NJWOhYbcfW83Tn2Ue7FV
FtyjirE+NjmxznzMOvxR8qhDutpSTI9TTtRavAiz3cfC4mZFTbQ4hgmrALmJhronkju3+0iUq6nQ
tUWXQuaSdQSm56/DphGvpgYsd9DzYe/mRfWIGpkJI4UGFTppeBqKeJgmnDC9vIo39eDWbwkBJDN0
4y91HcSbeCBqxvxffwaah/1aXRhrtbN/bZojMJjIUB5Tx/TPEV7yZ7knNwEr+4UQot18OBBOfnr4
72e9fJT//u3FUBAjO2JchgMH9sOjXjP8UXWJtX5/V3KgWIDIYFfnIVUv9SyMAunGxmFljINysLHm
pjyQKHDIdXt8H8ZDDiEGOPuFPZfoa+oeegXM0vtIiUkMV4F7VNv0U5cL796ceu9+1PhNW76rLbsk
dwDmZD25BDuCQTGfIQcy+3oZmI0f5Rmy316481VlR+abSGm4qmzJM+RVUw0H+dtVgrHC4NXCt0aO
CynRL/16YxilNaPxiXe9785tuSc3PTePA3gk5gByl1jaCgGPtWvjONv896egyZXH7x8D831Tc5F3
EHEkP/P7rFMPsyQuWN9/JztWLUMecJe0Sh5wFE4ODtD1i9xAfYovUQiaJi9EsZF9cqzcqxrHWKOr
6JYfDgxl32BDML5+6B+HKr4r+scP3fH813U/OjX5GBxv15fDaiWCa58Yyvtfl33vG6CF67rFS+eX
vvmV1/jU7vSGucWHA5hzxWfmsL+ccPtjilZsRaaRj5mvIftDk4B+ICB5pVnZUUQVsJHl+e/tj7ty
AOa91O9/3P3ltMDIS54nHy82txulUFZ2obirdk572+Qvz3IPgohutsPZitrHcPAfDb8SpxI93kL0
EPKsoCEfqeeBwIKTI7apipNsjqjCNuQ98d5B/wgcNeifa117mdzaf6CWd7hzcgfJuDKpb0nq1kut
i7XT5IvsqUj0o+ynLBFKCyJWlk0hUgT7AUhh9WpT77svNMyI5ah/uaoGWPgPDz/j95UCDz8L4S/x
PwNUNNHuj4s8RQOQmuMK+c03lKNdgRFkxRl3O5K2JH1k2w2D4FqXGIHAMc8Be8yDRCmK8zBVa6cZ
Ud8GgRFcJxU25AhVYyVPIWTgLat8MsFL9tGlNNNuhZf2uDIUO7rIPrmx0aBs6xDNkjxgzUedSve3
nZg8LNL++6eq2/98YLqEpFQIFzpPzX+IE6M812Dj6el3Cmb5TtveMEER0jHj6qtNwzz3KFt5pAc4
gulpsqZav1nKzl+O9NFu8JLyLLtYfhPxMnUYZJqLA9pt8DD57vuYuiDVNWL62gReu4XC0eIn0G5D
bWjuIDmLe3SI1M44ztJ1MvdedmVNVh9MCysRMxPiHjW1uC8mG/f0SElXsk+OixsBcsS2263sw5GD
lPAY7PHusTAuJSAt924b2WcHQbbhoYRP1zzO0UusPD+MuTV/OWzF/bjDP+UwoUv/eP3/98/dLlXW
TAJGe/VvQ90GvRAaXlRj6qCccidTTnIvDOtPXWwp2w/9wzzs1mdUVE+5rDuYjMEguJ3/YVxv+sWy
6m1r9eFAnpce3K/5qiwmUfPzaoES/d0pr2hTXr1zqcEmAG0evbg3j5Q3R8fJPfqw0rFIhxdJfTob
gdRw5iiF1vu42xlUbt97+JfMUey/LnI7TV4zMLeh9wgZQD2xnm/XqtL0nxrdejNmbEI82CTYM/ML
mij8wa2g3HpUvV9ZkbEgE+VnMQpctkd8Epy2dE5BTWYTez37zUUBLUtG7STA8CxQk8eBNPYOi9Nm
l0XBqk9K76LjJVMIp/iER71/KZLmLfXy8hM2o8WpRahNvT7NNgycPfp2ffk+lvzVtmqnaB3PR/tq
rzinFOvPZZC1PaahETlmFdu7grqYxx7nFmrdEue76r5FYqihMWjgLBRsQkQ5iX0XCRbnsTHPYdrp
oTAdQmtRpexknxXV03UMkejPJ8guQBHtJgvKduX70fQgD3i+ce+iajjLEd2Q8x+kPHrte2W/tN0I
wsCIYenq/R4/INEFaUMF8aiVlIHyBJAbefT2LLgdiHmaWjpMg1tXLy9ye4Tc/tKtT47W/r68t9P2
cqYCmomZS+NiOC9nMu/teToDNBIehuadb123CY/2L/MfOe42Hfpwudu5vAV41Mi2qfXBH6ZHMnvz
2+zIYnFlz/90YcFo+bDuNaqkJvEX19/Myt/je1GcksLTN21JrLRyJ5VwSF2c3nd996UhfnrgTql+
owbgKecu/kkLDHXtkSI41q5Tn5nSm6u0yvVVFZfB0Wk11rW13Z2nwXCJP+sbqFLiNdMyxBJEk3Fj
DtzXxmy/FF5tX5PcT+5910dL5d7/9/Nlpsn8vh4jg03U1BFMB4mcfsxja24s9EFXs282zlPLKhps
HG68xYR44SpbWDbo24waUHTCuCotUzu/Z51fIDRlbNrb1SHRsWXEqtjcxCWBLZywvOMwlh6u2OwV
2F0S4aGkd27BjrGrhdyVGwtlgT2N6qHHKwy8g+0dSqVDmYpT2LYDcH3BA4RJBvWcTyIo/SVFIOai
rbJgGdRI5RaeFfon32ZDTbpylHuybzL1aN86aK7ngx+GybFt3GEsJw8r1XytMOzu/DEsn5l2Whu8
avEojUrlUzMC4k1Mrz7IpmloL4riWhfZUqHNzekod1CNa1tO98xAo91/f0zah1jMPPNBfmYzPSAa
Y+rax7JvD/rxgIZH+RoqVrFtM+UzzLTsXm485EygLqIrL9OlQDakHjJUgZ6PdnYfWlF2X6GJvMQW
WRilxNip8Xz7Co++CzsSQG37xeoV7yKvpc1XRdYHlMGs7m5/wwr5TAlIYV/P9WS/ElbPviY9uUmS
Fz65o9Jzjy3KJFiozbRJPFt/SKI0WIZ913/p8V9OybPjoddvs8QWX/TexobVcv3HMZoarAcy74gp
dbPuqkoQqcnvbmANcyp5qYYW/wrbqOwH17WMk4RtjC5BICrx/vWksG1UtGCcQBbBOMnrKmJoCd7l
RJsTDOCKERvP21+wlPIaYoy1JIncPCAJb89ViOFurDYPsosfxbguAyz3ZFPr3HxDGMUf8lU5OvaJ
IOSPLC7ya2+E7v1giEcpCarsetpgkFPyq2rt1zJoz13nRo8DBtOXqge+XMz9HbGztTmKZA/3flxE
cRKuqIHOj1RmYjH3e3na3yVrVTM8e3EHreAx0DvjCBHgr43umcYxaS0wa0g6zT0VsDiV0ieHjE1q
HIM60LaxSqygivL2Rf9WOZ3xojbleE5LFbHx3FSUYthUxmhvyGoZL3CosWTtMv/ur3NwpjMfND+w
t0EflHfCKKnf5L/xrbbPk1qon0PEvb2tdKeuavNH8qMPkxpln8vRwlcoVMyD0zfjM8LkXQq94rMB
x2KtGPBxcaUNXyOATnJ8GmgOv87CZILF6S6+cZz8loHn3lES3/4hmfePeTg/OQF72DVmwxvkNh/y
S2LIRe+5Sf810fR6J8XKcmOJ9M7VlXovJc3ku5hPa7k2nLU8usPGHsOlWdgsN7JfLfTnIgYn0gkP
VzerVDeRNThPJaWDu0FHdCqbrWbpxyqx59ApR+u+4xdKulW2kA46Tw+jUtlP70cN3s4gEhd5ACOH
hiUPYKQSbR+GGsm6bYzi1Reh2IspaVay6SWUUVcijU6DWRSv7UpxjfQ1NoLslEz8HuQgJGjkxEVs
7s0sfM5Edjc1Q3Wl0KjYuT4usZqRo9WVnRm5E27M3km26jltUWnKSBwVl1OBd+8V5fmXP9wZNV39
uCrko3EsuR5ENSDeOSu/ZDJJgBdV2lb5V+Kx2tIohH3R5k05wYBtUjXayL6+LSpwOVhzVILn920c
8tr+6CXeqeyN5igIymGGNWhbf2zdF0Qz6wjX4i+RCzy3V4V/MnNvPBgj0gNFr66ZZTNRyOw9ujni
8HNXYyIF7axaoybyf33ygDXZ3FiT7uwhMLqWFV7vVZqTX8FrDp6UAVgMIEZ/1AJhglaClCabvl9E
JevbsT++78pe2651b/nLALlbgMFMomhACcqFmnnzPno+260wR4682D52WEPj94N40RyCcFfPpsdA
DtQHv7LBMk8OLMPIGTdRnQcnufEYeBqLDKPu0MxWtz65J+aj/2+fEffx0bOfbqPkUCgwI1bdnbsK
iloFstM6aySiKvzfBMPg1vawvJkXkd68xLSLBrMSTbuTXRih5hclnVbGPEB21V2WHEBv4FOie9FV
d2ZlA8tlI6/Ht7LCh9H0jXLTFvb4FoTBUWea++QlsQnYxqBuaR7GB2MtMhGHd33mGQ9oMh9kP7w3
rIlHB6PdeZjOypMyrDcrEgsQfQs3wuQpsnBw68YgeGrmTaetB5Trj+89QUoaIxmKQ2BX1iXO0oJy
++aoD23FR8BGMflskqCP8BqxK5RMvnqoIpLu8mgwdfC71LHYK0zoVmPkh3eA2KpDPST5tsni9kGf
QN8SSPC+9mj2wsb0fth2+QK1qXrp6x548HxSiWPO0vbtaEOyg3JvvYpZwMpdWfvyvlEgTS3lLkVZ
3raIqmFBbqE0VrplCjgrQKTNJla3ABNmL+R0J+klWUdGEunsuJVoEzXN+j2ItwNSOP+FyR2J0MlN
zl4gpkdC63fZHFJCGGytKbcdVpRfRgdrmJxrYDbuSbMUsje0SrRTV7knyIG5am7fiSSEuwEZOFZH
tKfygSjA9O8aPXwL5uehlXkgveUB2U7xyJvGQj/eHp6yP7SMh76lfCfFN4S5Q+qtAzfv70m/U01Y
6eFz4oIyauI0eDNz+7sDgv/bkI+HTqSeD572XomnbtnGNGxsfO/kRpR2eoo8e606nWW8H1AUy7vL
M+01nAxwTfKA0rr6XVF2W3eWVXjjxAaXl5NsiiaZcAKY21Vt17vSgVosx81d70dlm58Hmox5I8fx
FbvKSw11cgmrJF9pAYKCiXqWR7nRCHoBNnzAS7R/9KIyWfV2XG3lMT8PEIBo3bNstV7WPZZV9NXC
Qh7xFMHoQljeRW7cMqpX2FEyA/q7r7Vj5cKTcuOntX269TuxM6+tux/8JeWiqyUrY+7lKQRmC7Dt
3CkHq1kX7asou0Po3+xBnSWvo+GScE+huxDsv7Zt9FV2R4jkt3FKBlk2O77oi4ib2cXOPPHkNgoG
SpzdCAdzjgQBga6J5DUeAuwfY/i0QvNZjtu59jnHW5MYNzeCbBjda5GhfieyXX2hkLBYAKjz76H7
AeYyeo/Xi1O5Oc6QWk+hKnzexNQXF5h0/689IPZa+n3pr7q5L5WH/ahoj7GtN0cNJcC+TXRlXaKt
v1JiDHGjUsLv+Pg6QzN8g2I0YB6JkgXBmH3Q3JZnWJw4n4Z0uJcjQ139FPWueLa0cdwoiZcc3ED9
cC1fmDFJjuLq9BOqBEpZS6Rq7JpDDE5c7g5muC2K1t+rptAgG39ryQsjp7K7vePb5XOZas3KTvpw
1xFAfVY9fFN6niAIxdLqOR8Fb2RQa2t51E175mMeKg551BEVGHI7w0hpHlyn3NJMnMoWsgmpODu1
HfNH2cz4wBys3h/8CW2cmXXBD9eFP+j1FFupHiElIZzPkZdhTKuJ7HGqa2VteZrHd77LD4oIcEPV
lsCMtSR24CUXwbp3c/3JzBqkAU4xfqkb9dhWhvI51s09mVb/ya4DcZ2Mcc0KDOY+dhZvHuK/s47t
2lOuIiCzWtNf5plJaYWfjMfc4gkzpie50cjDvu/JZqs5KVYsbG5DFM8emORlhOgaf9xoGfljAKZH
uSEj0RzNICIF2QibRGMqlK1SmS2eZX1wkZvcTcN9BwTj1iX3JgVdhhnm2k5J02YVmsb4OdXdC6i5
+KlxwvIo+/25P1KVixKPj0OHoL9H1bqq/NhbBogf7wj053dyT3Wq/C7pxr+OjnNT9smjbgLsrfeq
6dWs8UXXR9W6M+yBglNSkZjTojPswFNMBbVEI45Am1pPcb8tSv2xMPwvOnPCZ4Cou8Btqrt8jKo7
uacTlVwR/LAxBmWBuFAEh+URKmlIs/pWxe2YvtsBeTLy5XJhOGO2lQdk3/sVLD18dJiibU29RkNo
LmHQhpeon8uyqNV5b85Wvu9NjxQKVm/Fqa8G75BP1Xhsir4kbuXE16noeuLkKi+dMAY+MwMqlsaJ
5mIVi9QDxbQZ7qhETlNrUf3eZHLeb7yR4GP6xRM5X+IyNZ5UFLVvnWGiY8lg5ppNYm+GsjHR/an1
0W0R5iZUS9271C8vJ5TwKzMMcEZzyuTSueanLMxUapJoyS5cPJNL4rTR0m4jCuIsYE+8LRxOg7hc
YwfJG1uVZ1HYwQM24tO2sSkZAtrbvgVpAjDRbp+0sKOyQ0XOqadl99ZgJ7UY2pBSTd2eHhvdPLup
aFHU5+mGWmzwaPPpsI4WSpdF9yW8A4mmInCE7mLGUcmNE2Tu+548kEuG1W2MmXjBKrNYAimt+aib
0aZLuuYFno5yTFEpLz0zaF4ioy82faCI96N8lBg6lL1zkkdVkOqZkYonkwLya1ZCroxG9Uz9K9Lr
JPeupMujc26jK5hbsktusuxtHGzjYoLCvE6KW+zjxMV2PAtXpZ7me4DX9Sc9tcxFk1bOUTYTffjS
jP2sB+Jg5uk7VS2jB9kSytp3hvZRTfE8jigBMArbPtVjb5/m3Gm3AIr+V1t2hv3gLagmTta3gfLA
h2br5Ab0Q6zO/r6eHPZvY//tmk1JbhpseMA8JLEopfNDCEhhswgJeMXrhHnzMjSjdK3GL6Pd2t8b
fNsN0whns7v6UobJTOqxKsRjBtLE+dva9ep4HJOC/EDeaxttVOOdh1ptN2hZCvoFmUTFXeSzb0WX
yleKJ9kP9uGv/kxLLhbzpAe9+9KkYXAtqU3APHyovjYW5gvR4H+yvJrJesYarEZd9qkiLiQHKDbm
7aFmDpcQcv7JntqC3wdFhBkmvwP0xc+pYpvrKhL5QQuS/sEeIN3IU0UUfff1tHgc/NrYm62TbGq+
429T3i3lAKNSvOXQTAVJYtO5KwyKEbP5VfWJuQtyjDNIOUcLKFTpMYj/t5GEYwlDlnu3Ax/GfWjK
wWUY4GFBhdJKnna7wIfr3f6GzoQe9iSljaENEsrCkW9Xl2PzJqpN3rXx59o2gLwmfEyRJuLPBN+W
neeMxKiNCW1NWa7lMOwDTy7BrSfPTsJDZih4uTRjdRx6pzqGalwfb81u7ouF0jLBmXdl+33g36fc
+op8wBM9rrzVvw0OmipEkgsNTMNNJ4wNvgW6qz21YCEogs8oEKNVjcJaxj1WcI3iGQsl5JFFfXyT
OtiJD8TiEriFlh16v4QCxRAey9AO3oN/wiUiGtXhy3tk73bCeztSfMAIDFYnQAP8pIOD0qlL8pBt
wNoRY3a5N/cpZlT+NA2g/uHongzbYVkyb2Tztsl90M6N9uPW83+MndWS48q2rp9IEWK4NTNVuaBv
FI1iZj39/pTu2Z6rz9o7zk2GEl122VLmGD/8NWrUe2M+1rjGTMfFvMyqWxSh/jiA8YI3XTc7UcXH
TWdzGTkLp0vTV2QAUpQFpU/M3uxZoY14L2WxcpSUSF5ImZN+xgWeZMgN/Bh6600zve4t9UxjqZeV
ug8TSz42QSHjlTkg+5kn0k6FRby1XGVSNjOls6m3v4te1+1Zx6llbSqxdxEdtdTVZ7lZicoQ6i7g
vQF5GYKpOwD387T2sJvy5OingmeE78S/2sD/Gcg2OTgp4lTgj5AUSRnuyrFLACpiJIf4pj8feUB/
i/uYEUxij3Spc8eECK2HCyc1hnNjIpWs9TpySiU+5A7GdtJYf8MeWKAug8JGPCUpYGpMupUKwvND
NmZXXYpxpNFT9RsOtme/jty7Ugf62pB19q+RUt51271VqZl/6S3jPk7CZvjOI45m2WwUoOqvRVV0
SGW1wQKvPYkmyYIYTor+UmvvnJbBoyj5DyWq3svERc7dquqV5ng9lmrReOZoiAdR0KffdXifY1T8
SNqCVLqjRNfYlYotf3q1dkjrv/p1GMzEEDzZgaMq3afV5ebCKywCaY5qHzoed4umHetPuC0b8bok
Kviiske95QZqVhVmyqfeHH8XGbC7feK1CIb/0+7YfUgwKUTDuuDYNH8Ofo4ZOtI42aBgfhQZ18CV
w3XYF/4bWz28u3o/2TyqkMrmsc+bENVRCdN56MbjTlSNSJNnbSU7e4Jp/hvI2mhWQIw/il4Mhj9I
FFgnbqXBG8fgU95bzeWxEHAAD27UTUxUNHPmwnm5NkM/fzy3E+AcHUzsmXhoi7amC8ntlubx2STa
AS92EH/bGiIcB76wvull468RJP2q1PBpeRzHxTaLx+9I446bRq6Sc1bwQykyjRTxoGDrF1XOj4FU
uIpZOns3rTo1RPi/BKmRzuWxaG6uOx0EJcRkTbdL9w7Bi3WupPWVbIc8l5FUXcCXchemO4CxKlAT
zh0jvInCaeKtDJbs9KgFFfFzU4JBE0ePAbZkjGstbJu5hZey16goNUT9URSuWsfDTFwOzkeL0/ZY
ee5bBvR63wHERbxsREJNhT+kppa/Uqeq07nWnK+XsxW9pRb/yFPdPompRtzOGplwGYGP/KbFxmOQ
iQ7BIdeicSbmZJ4Zb9Ik9ZZy7U1MJQ1UlF4eumxwlNWQW8USzxMFLzMcSzgVBtVBDjMY36IrczJl
JsZr4l+A4ADUnDjB9HOSVVEaGw8gLbmKWoZ00Pk/22WhxSLa1DjuxFjNR3xFNAkZlj9riHbR1AdD
dyBUdc/wgxSHIbKL6rJtyPRbahK892P8aE/kXl2aWYbA4dT+n+NFe1tm2WvpceQwNXfftA06ydOV
miCgrMao0UsRSYx+kHBkm3xZH9/baeeJF7sGX67Yiybbsp2L+MqW7q4m87ot8kIqSXt17//r9k50
qLXxM69AjT+H/bUVbKJOIfYsXCY/CJp0n0TAWxytQsRupqofdGfio2yEsIY8ehUpONGuRXiqyeXI
s00209eWfX7JecNTtbvkJwE2Djr66YksfUYq/oNua1w1R4tOgVNyEJjaTZuNHEfznICWg3JK1po7
2Fnujq8ege4/yuSVYsXzOALs7k0AZPYb0sVVC77l1IS6eR7K5Wrs1H4h2hILLgcU8WqpoAUAZEa9
lH1pvISxlS8MpyzWfLzGC0FzGQKehrhELukvYsifCT0wW47K+GDpjpy8kmhZjqoVXCFIoXBeck/M
kvAVVjqCYpW1a82RsF2KzNApsRIXIf3k0hvYvILGwCM0rvetZ87YP9THYYJJikKdDl6RYX24yNlu
RVM4HdD8qTAJas1B4kYkzkitSqMrzUbJG5xFmjXKTnP746Mq4od6lB+D3FR3olaOKjdUGzcs8rdr
NkHuiyiA2r5rvVkgnO24L2OEyzSbd2tZTtUGAuFBz6UvelRbJfKVOa66ynARYxE3c+YoJEiP1bRg
ijtboYFbSiG9IKOjvozf+042yzlqIvLM1IN219edsYKbZm718A1al/5LdlFjd4z6w/Nzb2Gl5g8z
qPSFGiYcrxESI4mhmydZCatrmerlVfFhLE5NKXpAjxF1X1sn0SmGTZNsaIaol+cbToBAG60J0GiZ
GXasgRK8yKWMT97gjYAeJziK6H6MLJRxXCAsg7LZc6YYZHiY8HUNhu6E1W5lpV0TXR8+RsQF1oSP
2pWoooj9BdkZ5VIF42OUUhNTs+sLGvocFKeCPQ1fxrEF0P2nDRVhf0vmuoDrWesS0jPjrEX3KOxD
tqVdFezd3vT3oiqKEU4oaaUYAY4sn4wlp4FKLPn+SlxGIIXMubgUM+sVeed8U1eYTMZ+W90Q2MBh
RrfaHx4080JX2294vAPSKDWkbtym23kKjye3M4F8ttIXUhPtDzVUd26kXJMY0Z/ESxpv3bQG0IYA
FAbSOP6RWB0bqraBYIkM61ItU+3eotGdxIZ8EUSnnlo01URfh6a86JOnkVNfXkbKo+//nSf6lAmb
/mee7sSg/H10aaoor+Zan5JRG9xmC/q/W/MYyF8yzcGYcgJdmRIipsQEQ7NeNkmgf+tAb82GJlEv
EkJZ+y4qMpQDCPAV7M3yUfvWeNO/XCaW0bbIgwH/RX546lA0f24qnJjKjh9NWfnaLjBqvqAFilhi
7Tjszr0nBW++QthE7ZRso9SRhF6gFbHpRWEjLBJjV8Xt76vezDYuTPqNliUTPGka8uwVV89pSIbI
OCa44Ynt+qwvNLRCLHWAeRL1696J3Y8er3c/1ZOvPKawqlaSaGdye37lY7qY3PhmqEpg4RXCTXFL
Hwhd1MgrB37/qxRGKOb4ZHdFbytXOG4QjtBSC15yYePB2GjRzcBA5hVdMALB2L/tnytVFjyCbFqY
8ZPEWLkXcgcJ2fG51+J/mE/qB4JULgq0WbUab1FI5o+B01UkhW8K3yTccak9C1SarmACocnk5Ru3
/epXOcUcYJz8YMvbztrAiV9z0/IANjf5oeoDea8HeNzmUn+KSqu/tlYyXPsYMzIDAIdoEoXRF3PV
r5qzqBHB7q+PXjHBL9krtPiHPtdAOwDFhqLfPdcI4MzvHb98E00Jt5KTkneAtyazG4gD1h73RWtf
T8WzmkjeeyALGbXJM0d0wLeQ65Xe4o8j6qKoIhej8hAq37TA36v+qx4G3q1QdRvLpUkMCXD3ArEV
+Q1JhHpp1kqLa2CtvLVKUQCJ6g184JV4C4FfmnkqCDI/DbJVnPrJ3bcczDIbU1n4Zhrfw7RQt6Zf
VvOhk+N7a0T+wUy1cvao+ujwI3l2FzVUh5AKKvC1G50Il78QF3Nx9SykwCZFIuohuSz7MbLymmKP
RiNaKHmjLE2peXUdA5kOr+7uQRVWuxLFyrmohqYR7xGvQj9PTvo7IlGgtXQdx5NpsNVLNkLQ2JXG
ptHdu8A2jkigfk+nWkq444Rm1Zvoq4tYOztBfhETI8/VLoPn70VfrAfGtbCklejL8ty6uR5eWtMq
DupKL3X6U3T1uh/dFe5GHtz4eRhtUivRX8U4xElmYUlEVLy2hWoYaXZ74TcVLmSNmd7dbtiiqWRB
1kyz++jX73LmVCfRZ4eAldWwjw6ik595Mk+cMsR0k5mShdi8zo4a402qWUucIO17eaWHCnn/3N6n
bh4c8/8shmHRyp2C8A99Y1PmRKj18fewUCEOqzR4vnqBiobBNEYOJcaM9ThuYrW8/q6KiaJfzA6b
UF65vo7FYo4DWW528o7tADEnHtlArYxYO2jokM0lkukIT2oO/6qpsStKF3SsGGQH4L3lkeBip47H
ZzH2nnxUQz3e2Ya6Vaaa6BTt0UD8G6cjp1x3IyINojFV8GlCrJFlHpOzIMAEsZk2NNKvNgd1SMoX
PHGnQBHuzfggCqHU1D54AKK0mzp5dCVFegsGa3KcA+L+GCMuhcSTxYedWUOPnOvQztXAm/zWw+ot
KHi6947hEY+hWqrFbYzk8CJqOtpDo9YOL+xeOGpkh8gr0Egvi2wBFbaaBaOkTXcs/eoX0bAagsTD
BQFx0jlbnXShtYg24bGKI0VikWn3ZPJmj7pSokmbIIae6Kp+FevYOQ/wFM2xab0sDOqTMbgA43kJ
0QQRbtwNUf1LND3axxhXPl+v5uKPEG2tjZuv3XrN0m+RElMchPb16TwVjR6SeQihRbqrHevpcFZO
hWiXMFnzFejmYqhedB1qYdbvtucwMevPWNGe2ENxUFS+900eDF/cSQ5MyeSPPsD+oW+cehWO3aPd
c83xwy7HemPIRbNydMyT2aj4B73AWbouCn3doNl/G6yku/nKxrdr/SpaUllTN8Q5pZk1Om48R69I
JqdkVFvJs9qbDrjyonD+f/QCCIIUFuBuKib7SfSzBfC8MJshemt6HKLTRL1qTRy9ycQjLA5pL0oS
2Hf/q2isArt5KVt8vqcJaT9pH5j1XvSZ7PfPjjS8iz6PcO1RVTFGb+pAvdmt8eaN5Q/VzdrXsPDM
l9xcVVLt1HOWQy3ORZF+6jPjCs5rlNUbMbS1tXGNHV/FzYLeZHSdw5911KES64QR+9UuwBynUtQz
QjrGSzGdlvJUQ+ar046i5sk1saAaOUEp47DkBG55msaLTmSZjRe5Mv4eT/y2W4pOVxvLk4UskpX4
gJZiF5o30lI7MzdQgehy/cZDSr9hyGVAtHaybV36xi1VVO885MFGdIphvtLri8ojHP+cZXQvGSTC
q5ij5lqzHqPBmD8nYUNxs101PIo5rpTZO3t6YX16zb9eWFS9MDxEZXA3zVY5l6iPoCzju28YAv5y
Sm386WuvmaTFeAvhraPY6vhZB14DWkUDfMRjZlXgHrCPMpfAmsQhKAO5eg2soZ53lm28QcveIKEz
L4oemZGpKL0OZowEQibN4uTFsdlIqIFxEDUxwioqa+Y4er0Vs5wWIF45ON/QuTAyls04MkdFA1LL
QlDP0vOZGvnRqbV7dZtY7RlERC8jBDCVgYsGgiJ/ihGPJiix0UnUkWpagoyT98rUJNqRlcYQLiz6
hZw1LbKJqMCFcVR8jpVWLgoZc+mq0tz3rnxFUSr/HHFm2XRt3SyNICqIQcZQd6Kx4hYqyfPCyfNb
NhW6W+MMP/r5VrRpikLAl2NQY3s3aJbZzSUIC7oD3KDoE6NyrMygjxRHo2u1szYVRmrg4GzU4Uq0
Vdg0nLFL086Wb105uKi7Z1OhNfopUK5qxb4AhRKm50D4+cEjeJtEEH9+jGZkHEQh2Q6hLnGZtQWX
me7hqM3paP4cVPXN7+Hkew12oP9Ufa/Z9mRmt3jIfOe+8bPHjpK4J8YWiuuj3ypl7QtEbPQLbNn9
mprWGvEV6ZfROivJk7H3NU1tltSJ8TL4kbMcJcs8IEmm7AJdbie4u3cdCeiHhgdOy1hofWV9+nFi
rxRgnmiuU5VI3mmZabzbmmttw1bxlllEkj3zMV2LR4wPjFjS3h0vvUP9NC5qn4avI9lV0VxFfriX
/LSfiypi6c4iaRP9/5yk5RHKO2MJeovgdK7430zfUBd5XWv8GtDN9dBVppJ/cK781GVQNS1SDrei
cA+iuVTg6A1lWS2bIC4+0sjsZ3nfoaCs9sEbmZjH7F5VCSNaSXOJ7WTXk4z5JBSDRx04oVWcD96n
NvgXtwOTJ3EbPRPGxzN6asfPUVnww5iCm57/WYyrLjTyDx+FFDYaY7jws97l6KIrS/CWB9klgILM
ZnZsFQRlpSm7XXaEgIZWC48gmqNXHi97keZGuqddjXZtrEVyHBbevCPL81bDRtgPeektxDANjhLs
vDI961WLBvRgfIhliyxKlph8AmWaXqVZ2pNvQIU07dYy63ApMuvt6H6S2e6IfVYVd9SxwB2cFPuY
S8HCAB2wrYZvRiuHA3Db4SWMfG2Tk5vM1r5q+5sUZtZhNMgjRE3trGVEbqCb1G19qluoJX3Y7Qmu
oo/xuy0LjrUXk1BjhKG37Yr9cLSVTAS+yjzDKbZLHNSxBulsOPFB1CJNH18nV7+py267Zp9liJQQ
oIDzBJHwkJXk6YMGXqkLdppvV+Z/4JrxPW8N6YfrVnOSFYGPrke2srty+A7BPcZwrTPeVMUMJoBR
ATS3x/0k6MuXUeoHzGILTNWmagtj/OLI/mJQlJrwtgZac1LTWPqa655y1W5fPKBV3MhvQd9R6RBw
jzRsvESf5Of90deRX5w6/SpiRKT8iJwhOkRQPVa8Lkkt1Kfmecv5YiwS/Zw3slCHL7+qffErlYfk
1qFHuLfY4C4EOExp+1XKof9dKat8gwgbmLdeMz/LjJBrVX3lV9wvYx+aP7fWX6rrD3BEMX7HrazU
FpU2cAfGlkNSemsnCmg1ADLFJQO5zAYTC4Wp+Lv/X0Of87V6kph61sX0R7WsiRcUqXq1Eeaf9XnU
frVkYCGWjBZ5dLIL3NMA0PvnwJH8ryqCZbOi1Z3XsoCJDxJGPhMeV9YOTGY8hstqL4UV0okoyu3K
xHCvmKq2ax9N+jnYc/cq2jpYKuj9FtqqRXpuBrOE72GMw2Saj8W6AfL8MZTmVzsroksJteQlTbS1
zw2C02ozzqPRBInMfQ8fm54gESiG5uCqwMqPQw6MwUEixRhIQKZgP241IImN7KvZBtyNdPM7fkM5
+6Y7yvI2v5oqIbfmlu9jjumLamKFZExVyZFmhZ0Fd7+TgJi21k0012mPREmOeZjLXuGdZ7wLWUJr
N6LXdoxf0KWdk+gUTaJaZ91+UmK79303bnB/sZd61yifRMSOTYuQvZoq3tHyq9eoty2U6NtwAjnw
4qoyab/3eJZNVTB25aZ0U9xmpiqEEWknuWTCsXAN7ug5eifFJ64vGZ8pYlqyMSCbXaExB1YsW1YT
KwBLJZC0VunP20oyXm2SEyc9D+9xh4KQWnf9Siq1Q2NYzUs7ITxTLBgB+IbRfphAoviletsxliPQ
A/SKcWEdzEs2gFdRw6QInY4EyKVdOFdAwvkOnJ158YEC8L2t+u9KU3C8SJMvrh76S/b2bG9UWz41
OariYkSOb7KUhd9rolbzyiYf746gOqzSUhcjQk9fqwbJPWk8mUVwcMsq/bBCxQctFjU7Q3OTjw7R
nI7H0L2xzPbUTZYLHh/ERxsb7pKdqLrWyqGc+R7xEWxtkUVSgLhkrb+MC77mgQrl29I1CfVlrdv1
OY8Zfv/GK2qh3kwr8vyqo3q0STRJQrhd+V3gjXMz0ErZPttrkJex3teYo3QqDIS+/5TG7NyAcf7l
JtGiNOX4exoQ0TNLwE5wQ6NV23BOlHu526MgK69kNTFvda4inIo14TcrV1ehagy/UFbdDURjvlRq
Vs7lwXMOBppmMwlxcdR+u/INz4lw16E5g+MI1dI3zTWYFbJ0U1WNUErxE9dYgU8r30jcZgtLsezN
MPWaKgEjU0epSfSyGYJdXfOfkAhOvI1gXvGbiq5ipbyBg5BV3SswneEVReYJ8cYLaGq6Qd3SPDd9
/xVAV/PLtbe6XFc/SQYnsz5S8rsJzQnhUz09Jkhi7ww/SddYXLhXGbjkHG3p7Gtklxu4k/WvpDC2
HYGWL6HvlfM0KMdrpAZQz6Wk3qU5skc6KscIrzTqXZtStTaU2p9mM2f/V//iFoAmbyS/1YglAiZw
Mr5xaBUgv+uuexQ1LoYDAlgNrZVR8TkC4293UvoKaFQJtoVVlwgX1xUxrQFB73k4CXGLQnQ9qyjR
A6qyceb915w0hlWhFI604fGRncqpwNMrXihl1y7wVs9OxJeAsIlupbKjf/UEnOnYsTNG9MJquTuc
JGqULW2exY/CyDx2R129KroYvOrU0SE3iTt3pX5iCetuG1HF4cvelymA1WmIbOAHQuyxJfmiBHsy
4mU2E5eTsi6XY4r+m9ueHj1F6wb7tkVoayUu/zXet88DAZaro1ergOjIO7LU6ZGcIpCyqRpgnbFB
MJVwpdt670jCaguCJuNG9PKkLmZj1nRH0UtSHW9aSX4xhqJ4mZbsa0V6E0sGzYgI2lQVS3Zkvxai
6rG9eSwpqqh2rA29sDb8BuVdVROt8qDJYcMrB0hS/9MmrjrLHXdGV/bJo0c0/jXmv7WxYdlUTn0k
w6MjeXCvUeG69Fpr4zVh2Rcbjl1sZuPh2a73vTpLYjATYgTnW/sST6jEmkgsGap/pqolHw168d1M
jOt3ukZSlvtztO7QFz+W05Vih7+vRBtHpd+9f437b72AEuzHelnsHd0+XUSTzUndw/OcTMusHbKE
uj4Xl/hfsesQl48BYizJPHXm2231mCraSjFfXP5rEukSa5crRr0YfCuBKCCVm6AFqJvEpXcZE8+D
s6GwrSyB6RQpzlrPDozbvBMk/7kY9mx3ULZecr8Abk+o2p6J7lpXj6CKu/1znBSqwa4Kho/eMKxt
7TryyqrkfqdGTr9rDR3JZ1Ef7XjYIWCHXcmzX89T+sVQ0fgY/6iruqeCCwQEihrXDPlzSHDjVy8z
y6Ucp/XOD4LuRVXqD9HulvnMGIZ+Uq5O2ebFquddk0qRLqmNRzBf9npRVqbEtsPXqg2pR9zSvN7z
APvW5h6U5WO0mMLmElup/FVUyP0xC3vOlUOK6yjaRKHFYIuB8HJXkX0XWmE1BU8n9jJykalOkCdy
+GVhtdR2Edxdb7i7WlJfc1ktrnEevcH+Gz5QdsDQa1X4uXyv76VrtffKxR2ovqtQAO8C6/z72tSw
Vk+88Qx9HismM1NXnZarnK8Q8AKy9LPUGuugBnH/iohvzgOb01MQuv0rW11v07ADX4heqcriYzU6
30RnXGgKW6Q9uARMQoKxXCmad9aGFkSjXjhHUSQNSe6Z4Q71upWccPaoP/vFlVU0G1mP1R3yj3Kz
rqXAxcmD6KoT5u3eQCA+n7mu1OxF3ZoaxdVfbXasIitDZJKNmIbQiaqD97G14FC3lndu7O53gYCo
j5XXWKz+6oAwgP5YYcuzZwfxPe+c6Gl45Psy/6tdrOn62cuAoshW1LA86ciqEUieuEGC4zMqXbY1
9Ayzon9oP6Ld4JAGFU0QhASRiDFbjXHPpseVDXvouZxoE2v+GSua/lpd9b29YhbVRu/HCB3lAEkR
w202TpSEOUyEZiBN12XZtrWj6ZK6uEprH5BgHBxUP+fuMxlwIq2mn3Th24nAjtLif2Fi9GQtlAC5
3lAKU0D3QkyY/UPXOrNq5IsCVpl3Vw7B+6DyNUr1NlmKauoa2QKJmWILbjh815TwpzpBm0RnZNz4
lVh3xrgXEoyXQpGCd7CMzs5sMewWg7y+KLldFSroBtbnZx3PwUNWezG4991jSTr6auPae4ctCqKN
NTDyKE/2YAaPP0rVOctJXx7Qhzz9LCIzughIA3uU6koLDJ748kQ6gEH/qyVTPsOojS6AhasHXuJ/
X+fxOpXx8Vyj6yGLQSPfNekApoBAs78vZXcw5wDogYZNBczGepGOMfeJNMdAoZWa8JBAWD2Iq1o0
jiNK4ZFa+5zcpkGiP6hULFL/NUpcRgkZdSTogOb+tYjofkwKLT86NDtcuux95DTVum2cVwK80t7X
e6M8issA30kYVjQO/CC5aUBqAO1ntWDsIDryPQhcoiEhpikB0ZFZlp5650dtu+FiCiPmaKmSdBSZ
yP+elBRdAAJQJZ0KCevcuivTne70yLhAUC3UCU1acj5/yOM96n+6K7mTutOfah+kjBaaeQoqTdUi
jvp5VxjRvlfC2ls/FfZqbXi8ACKYDtq2/1QfK6Cz1CPqk3SQOsfuqnyahqFdRVGaanMMdR+4vc/d
q/UraRtYJcLZaaNdU8RVrxH+qOtYcuX5sw2nLnVRRRaJ12kp0ZFZpTsbVDKMzzZZNj+caKz3YiXR
zn11UYEfh0bETA0O+0WykGGdXk80ldjNkZ5tbmJOaEG4bWsVV0evR1Qh7w9azf2qdZ3J7w/bSMzB
ooYX7kJKuTRIdk0DBtdbSDk+L940MReDxKXrkXhUQrtaPjdiWCPJu2f1/2PD9n8PqaIKx23gL6u+
5eAzgm/wGq88Y/tWnsWVZ3YXb8AituExj9bp1Ftk1hsRWH0ralZUlmdUpouz5RQ/emxqt88mMWJQ
tRgkyZhv8GlFFaXNpWOkwfh2/XbAeBc6Zd+49a3vEnMZ55J7dOpW2ehKFe9UeyDwZo/eWsvq8iLp
6BmHSZDcx7Hg0Nwa9lvc9O1eamTwUSRIbGCaFF7SJ4e82Ctp4BxU16OzafXfnWIE7mThQcdMReZg
LMdGeMmmxGIYhNbJNtulqIlC4i6wi7X6Rzt4UQgMNejWuVNUMBZcc1GZsb6rPMjmGLtLa30Y7ddW
Kjm0puq+NsAUktK+OMHJMowIWU6KaBJjrpF1TmyrPovao91zdpwFpQMJiHHi2lVfXDMwdmIEfunx
1U68bkbq2tjolocDEwQNIAlV6a+fq8sJVvddSuL82ZZVsbQctThZiGXEgk3RDGvS6ryj6Y8ypqJP
o3qb+z4mzuJPcGSNvYGpvOrVOHhzE8WQo1+3KDnzDsS0xtTSS0b49D/fXdcPCPsgR/x8veifd/ds
+vMOn39BqOPbp4Ue+vTiJZFMmIAqbB+erxlaFmp0KRm456u2geQuocL9fodiwTJIf7/Dx6cV+Hb1
eHePtVXDY7/DuxOjxfriHVbIuz3/yG56h0n9+P89PpYOnegy6n+/OzEbS5ad5NmgoqYPQszOkvRL
qJbG7rm8Rdpx1pdSuACGV7yAO5r4rnJ+zM3GvpEqe6mQIP6EfIP2YeoCsFTc4j1T0nluSskpw7h3
6Yzuzqqt7MyNyXhJVSJy/uhylwkisp6xrh4kRfsqOkVRAMbQMLp4jC9bSPM1AdCVyId2od8c7Dz6
8RzvKMQPeeaz4bQRIdcw3NJxR1phYN5jyGArN9/L1BvCXQe7r6VjONWGwup2fsgXR3SKYaaLUQS7
bR99Uoa4+DufFZwdRKco1Drvl0lr5f9qc6Nq5ZhWdX68yhBWxPxdFU1l1hCzaj2oyFzlyU5Ue2Wo
ToCbHzUxq6+RmSrMApnYP3+vr3agDxT7IppCBB82iElkuFP8s24yer8yOcYqdJoU16F/tNTq8Zqi
STEN4qB95JPt+2eS9hl5bfP4SAD752s5TIDxa19656i5aXrCGRIC6+AFZ3FlxAnUqa7E43vqsIwY
v+dCBYEQ6HW4+Gu0E8n9toTt+FxAjBAFr+Cmw+9XeDabUR5Cxv/nFZ4dON/9fpUMEopOlNOcy629
1mU/WQJlJrTNpmOlGpIGpd6Ltmzno50yOv2erLNNur0sTo5TuThv+PVVA12wIJ9jvko+OtCtlvYf
RtX5M6XXhm9hVh9Lu3V/4UI4UxB+YU/YklVma+bhm6iyP5H975au/KwtD8vaxLHRMWvSuwqvZ5Gg
e3uFusTRFBO6E3+usjb91tpbUmtvnRTrjR5npoOGQvzaM2p2Xor7nR/XcACqleNgIEqFLX+ttclW
9PSaMzGOUnLJM7VNhsOj1dKcWc+DYAmiIuVfUPNfTudBVRPvl5R41ShsT+ZFOqWzlWsaVfqtQBdq
HVT5NiiVgJip451lBzwI+GIJYVB05iM1qY9jZcq3UK7uot32Ig0rtrLecWtV4FRqizS3pE/wrMrK
UV2TRDLT++6YqQ1iyJ3ub/lpKEvRzAlx3xW9/BpejdG3oYGZcY0oL37d+KDlLUFIMr7xvusR5q+q
vIajPF2OKqoVtoHpk+JlxBf9RWC3+RKF+uTumKTPml5y5rZlxvdcGqwd9hfmTFTbBspVmMm/RG2U
avvshM5RzETzxbjZGCegWc2zeCrsdAOypH4VFST715Xm1VcxNwnHu45W/knUeCcoRLt+eBBDkSYH
uEeofkv4QMLfI+Rj1etcnul5FRCrp9B6JZjLVqotxyD43TYm8LlmHE0AChuE/cTAsFf/6Z4Gms2Y
Y6CSgTf+054bU6ChlSNupONblHk9sOoifm+lQV07NU9+UdVyYp5aqHs7rFbjd/YAb7JRhBfo6uNb
YyzEICV14rOWt3yPWcFWQ/hMpsJOYJoS2wbpfMkFJTD1onCP3JM12kfRO5L/Bofk3QfQVVdDq09l
HSfvumIH+7EO8FCaJmXtmK1MMBYrMcnIZQmUb8DhIUnJPLauu/ImBqYokPFHwNoJkmQfIz35aNTA
EhIdRQpm9MryJSSshb23em0irUQFO8Ahg094JTrRlnfP5BkfNdFUNp03T3FK3SJ4WL44pLT3So1J
r9bnJCCRa71LjRdyTGAlAsHONoRcAIL5l2JU31B2APaDffEi0q38EumFsTbdceLM9YgzSjyyncas
XmoV82gk1/OvlQV9SpnS6EpjzBugS99Nt8hnUZLJ99w3SbXoqkogW3c2HcpdW0caJzxJHuBGlmX3
KuZoxpey+058bfFYqUijbd61+tdIh6lgQgx/aWqiXnUcJEdNzsjcRb23CTCoOfuWli1svE/fA1P6
kViW8TPur491Sg6vUl3Jn43R1f/D2pstua0r29pPxAj2za36tqTqbd8w7Gmbfd+A5NOfj5Cn5VX/
mnuv9Z9zgyASCYilkkQgc+QYgK965dGD9WHlT9NwzIf0dZq1UaIpLV/6BjmwxMmfpCluzGkW9gNZ
PQ9WXVZtCsLpaznKb2Ny6k10HOVoCc/1S3u8r0U+bo5qJe1Jjjtelq07hw+Z8jn3uv5l7JFoglj7
vbNcDfhFZKC/TNcoLWdjIz4BpXrbvHMSC5dZMlA+IUczf0Pio3/W/Kx+orTqZh7sLDzmxYyOnr3S
gu8c5SPDdlQ76yiUNl2YliJmWV57pTahWJr2NJylTTZAEYZzOjdT3NqrpIapUw4IKJVHsKuMyL6u
QiR7H5Y2OQqtHuip3D6qDQpAnZgQVbIDJJALZ1iOKPB9JQR3CFClfisnO94VflNtqcmMPiH+uC6j
1P2qUNC8yvXJPEW9Fl9z0jeU9erO1zwe3zU0oAIyG4vQz1FejER0vTdO658bNjpHihkrFyUDL9lP
ih0upEsaOb+cgwg2bFPNzwmCef7CJlS3qKy24fsv+5wuNlXG2xNZ+YjeRwBjogDKI6sD+jH9q55g
VpKVAy09ID0hbE7Ip4xe9Jdqd9GDrA6Yx9rZ8//HPLmKaQ2z2mV0USdKBZSGRLxvJd5TaAnvyW2A
j7j2o7SMKkEfaHLalRyTNtttN4PXThfZS60k2TUCRrnQDtmS2n5zhUx4OMfzYoWvu5sJzHekW/ZT
OA4UsEYZBxOjtZ/0YnIfUweYC2PS0tiWsvapZ1+lRQObZpzEa4MCkLMGKtut6xgJ3qR+04r815W0
UWbVPY9DuQRDEX3xxE/DLupPTmnne4cCt7U0+0F09JzOJNnLr1UDje+qykT0JZ7UvyjZ7x/DpCse
RmN0FtK/ydF5ZychHuC8yx593fwh7ZaHEHDUVDa0NXzPPLc6STu/rS2cplm3j1Fu+RSbJOfn21EE
cqYpFGxb2eXurN93J4SLwM58FzDMHKvO+XV3PVuppdD9TQOVSlyJ4kflaBcissWnKS6slZ0M6tlv
vepYFZBwChElr1MPRIE4TfGDavBl0g7mpTP0bNWZhg8FaaAc5NW9yTpl3Np9cvLszv9jUPqaqvkW
mG742vcmhTe2/skfKnjI8iQ8V1pHebzqF2sdhfR3xEkufuRq32OjeAIVl70bAX+WqAvlGBuTOMNO
QeWoGTafwcrvA7bR3zW//JKnmvmq1kq+cUuC70bUqg8imKKZzNT/kijBWrrCfBQBoC+bl4Lq701v
dsFBpZT9AnvUsNS1kS/xaPaQwiM3t1cm09kbsbfjgJFIsqD3Ka/bhZjG9ItVRt/KrPG/EUl4KCDo
+FHp01rlZz9ceP0Z0pMiXnQ29DdUjCwo/diYRVb/8EL12uRx983oox9TH1o7xfbERnWm7NkHvFeU
z9BFFM99XXEAHX1tI239ZNYXCsd2eSGKmwc0ksHSS03CGL25HIvoKcxj71JGFijm+YpK/AYp1CJa
I91XZOsQ9mz+A96x1klK83jl3GhVydNttPWpS0K5L1onDuRFpLs71vl7ys3Gu3qbItcPoVhcx0PU
blK3VxaxkioX3xX6MR0ByiVwNH7t4zfwx863tO78JZTo2pl/mH02oYNe1vNAN/6VUYf8NbZFvA5q
zgH2CESlVFHMo6jX+TaZJRUZXfipFEm/idxY3SulhZJKHKY3j6G3XwxqMF+j3Ax28La6gPfs+rXL
tGe5BJRE2QJSPyBnTVNvdSWC7FEnXwQUE3hd88kBk71T0qzc1I65c7okfEOJQd8jdCXW7qBaX2x0
rCMnH9/9ejB3ro6ei7TX6rd2iNLPXQsdYwf8aKt5kf0lzTLri+ESURhS1dlWnUg/j+k3OZZQ47zh
WG3sKuST30ejWUm7ZnFQjZtMJ+Y1hG8ElJGP5aWJ7zirSIm2hp0qy9oKjWPAWeIor8q5e7fJATOs
/z8uwvRM6ik6c/Vh7gDS/oC+wLIRUPzJpo7BKVdRafxhyzNRXLiJeEumAMmv387pPIBuhAsbuPX9
g11vKbkNg/b8we4HRX7uQPz3iT0uG6qWl0KI99xq6sdqrlx04fA5/jZR9d48Gu50M5FlqwkiURWr
cKwNzVFblXqRPQaFZaxbc4DwpPe8TWmY5dnjpLejKnY4qi3/T9Li/j6wvfKYFWG/a2BfPVs+jDpt
UpLBUAJvncBRfQ3jBk4Avw6eM62HuTdmMxrr6gMwgOJS24a6sbUeveHc8jlY394LddzBkcDJ1Lbz
i7TJKz/1rAOVQQ+yZ3gxKnFAnapzQ0IqStETu9niGq2pIVPTVTiO6jPF4MGhnWoArL45Vpz1wiUA
aPEoR60U7W8nMrKt7BqJK07lWHwr6kx9bkzEpSFbPKWBD5uyHkdkdK1ZbomuaWpikZexfxuNxLRF
rNh/InsavLR6t5Je7sT+pTbZx6tUKwL8gmtmtCbyhAJS1LA227fIrJfJaECT7RApnMy+W8tu1ybf
qY0fr27WJ485Z0+rTQGJeqaxLu2qhfeSSVnMl4+MyU6FpHTr2FbzVLtEgc00Ondq2j4lrRWdex7+
ckw2gWjrdaeH9dq2tSkFCN1dTctGThUEyT6P/OwiG82skpVa2coK1Ex+s0XtlFGtFIQbNbaBM87O
0iavqOCsd2pHgvNuQ5TZX8H2oqGLN5TTuk8HciMzB0/mddkhpqhpm9K/Mg86u77r+IHyXj3d8H9G
6YEHhvsjrvyfejeob1mtTMCSmvDSFo27g7c+gmvRNh+ERv1uaZTVmxaXEfmNqv8BltcyDO+nUccv
8UteqyZPqNG+NW3mwFDXZ49VgmjsB3s/D36wEdtACadbpFb4EyHfRn/wwDNTkqFOaxNgwbmYDA1s
ZPwDsY8RVpdxPMqrewNBb7bVko4qatOHeYEmZB9C1eN8GRv1S6+TIa44Kh6lSTa6Qp2+tN2cf/vJ
0bvzUGvVOlVNf6dQjbbVNLZYEyHpd11TFLgDVVQXmyB6D5Psa2R7zYUHd/RuzlnwtHkLfGcgNJw9
yylT1egHUoZiKZ3QQstBflHtQRSWZ8rIY2MSVBbB8Wu82rGprbJkbC6QDKc7Ta0y8AuGfariNN2E
9aA9ORSJLQXlJJ/F5DwRZJ+B/Gy/SFotfCrZI59tSGga9ZJyx/bJbHiCZJWmnjSIaQ+5qwS7qVKn
SxnmI/q1VfAmBKfk8hO/OdnJtEpSAHEjkI2kYmUFvDU9BXOZlNdRConqLX3ZAMmLQTh002qES/DX
iFxDukuf2xzZ1xX3cRT957Exs8dwphDXBlGchry6SFM8m0AgWOdYtFtpko0w9e5CrGAh59zt8kqf
ucpvNjxurr/Xhxpse1tQzYjTZUlzccO8OEl/dYqUjW9NDUAsw9taBLaOUxVXCLkLjxB8F57dxjA2
4NuSKxoxs7A7/HnFaLUkjI1qfuaWiGYZwcrtqDszZ9VHGFsgMchmthCtbpONNMZa7la3SzeAOdsn
mjYe1RFROV3jPF0EXfPcixQkuOkTrM7UbKt2AmLEoTT3Y1YjeDxHJmMYGTeTh4RpqchQth68mGqR
LW21qT7FFI7DE0posYeYlGrOnK3yuPXnQ9QCYOG6FxVUYz4S1I47LqwZ8NFXSnTgAN6sZNcJO39B
vYRyitOsf/vt1jmgC92BipkiNNB0mt38xvYRk8PNYzVpl6vZsxu4lj/d2IXY4ASm9JS0bb1VUpfk
fjLqz5Ft148hv+B2G1rV0tcpCuhhJDjUXqo/O3au74rAopJ/dnYRHXrOKe2ZXc0yK5YaWLeddNXU
Nj10CnBt2TWd1tiMXqXvhENKCNog9TkLYda0PCt5KwNOPd2k25/amM0w/37tazJBJRG22nfkNtlz
pRCgE6tYuIS54kVQbzlm5HD0RPm6SbLqUVEac9l0lJrXcQ9HU5cROiQJ8JUi8nMRdsQtYncX1IX7
k/zcqz/E1ecys8qlo1TmkwFKbtPCo3q248TYd2Nm7JAj6h/kilD95JBy+bCZ90P4tS7YnfLsmmPH
txWrbLytaPZeuRxnkkITWNRennH+3Snog42MWHUIM0Lbk4W4MsTyhTnk6ACN2TqDfwj2dMUos8eo
LYvXqqteC2HoD6Pf56/cJZqyHPdPcnBSCqjuXKM+yFGna2L4O61+J0fJelSwO/n2Ro4ShrU2DbHu
oekewNBU4N+N9LMbqSdr1oaxHY4nge99yk17phuNugcvbgBm9prP8bylICyp+kVjOO2PaeMHSvmj
TtNhYRpQYqml+Exph3fylfpX03bNuE6L1EBB9F8GPnTtuuG0RXGktE9RAXeIZ+SLbDK9U9gShoYU
n0NrbHHCr6LhOzsyCJkH8RPmw7dUcAjwMniCqSsSlzgdrF1DXQ61Lm55yUgIr6DZtre2OXpLHm+8
7XPTUWBwtDUXHrnBQKdXGhEP99Z+NSI+jBIGz68pWkRmYJ5E0/gvfiDmL4re7mU36716XXcWUiSz
M+oN9nYyTOg25m7Yec7BGRPztpRTet1DqHSvcurEqfgJwqOlM7vabSeWbH2Qd+Y8QV1kMCWrMuXg
WRjKYLx3GT8/zYpzwxAugCQPKHJEkA5YqzIZxQ+11J5zsoxf/R6iet2xvTeU5RCMRjrwWe3UaA3x
9NHLHHgCwxHO1ngq9gNIHJhPNKVYtnV/YKvhgmdnVHPMdKtYbroqEj9/zuZmJLNApuFRWlQ/OHnO
tFcZOoeh7Z119FmnRd5RPq3afoZmaifUlRyvRyLCRQ9fcdP555i4/LIyB3eRh+pL4lB9ZTf830fS
Txvbz+ulpBGSxEHxXADbFoi8VyWwVnVq0BpL9TfH5M9zE/0ieyohdJDXLwlVL1cNzuEDKqT1Ksgd
6/PYF9+dzMoeS69RHqCHJultCb5H6G/M0chHssnNtyzsvlu8Z595uHQLNwEWEBtdtISx+ZqMgXgo
KGJaR64Lkthz/F2siWZfI0uc+fBNjmgaIYOkTie+LV+0iR9I9FlQImz7YGOjVMCmHkphj3+MUSva
LtFiZUcA8NtYQ2yemRCQV/Ch/6plgSEy10vn3RxNf4sETb61q7J7DO3ynPqjjjycwdG/zv5SW5hd
CDqHVyeuHoUSxvthiOwjJN4wQs6NlV6C8mtRhW2AcCv1okXU/xT6RjXU7RBV3qew8MW6NdT66HKA
uATc4jLu2GQZMDhs6sQ3L/XUBUtBLJJqoSqGKdoLk0XbJQ5ln+rF0LrpqxY0MC2URb7wnbLkEzVu
CtV9D+Ha/ea6EcwqgoIzHijx1q5hRvFVS7x7NnCt2gz7vwJr3NZBReKuM1763PSo0lMeAzvftSZk
C6MD6ciY6EjFa0RXstDdJnCSH4uhGXa2qxz8qcjX2ugdp7TpFypBDwIx3bDpI8PeFH73KXTy9qKX
brRo8jH6Bi/T1bUq50fJlwcqZ28ZQIO+8ZS2PUD9evCob37AIVMXlPaGD/kILj0BBjIEYfwoGwjK
tKOSwEo/mxJFgVYsc601uR3tLJxRO6ui/DS45bWyc6LxRf1C+Xh6gdhZfS0U7Q2WQudBj8vmPFr1
VcRAecosjo+R9yNWu/ykQjrhxcO4DxzYVYD3F+ZJefA7KhVDO/ssQGVswaZDzTR3ldG+zJGtJwS6
xUNntxSuK4DaTCWOVrXahUfdQ5W37Vw462fE4QxMDD2u2CJ8T8oQjNQIfYG0y4ZiLPD00kX2vbD5
wqY/h0V7fB3QfLpUafzaakXzQKCVb9IkyPCJpn9T3TxeUGSRbeuo/+6SCXnMgGWfh8GhtNEMoyW7
jeLE1aMchDRePKKLAFx5Sr4R1sdDaNa496KkXNz6ke4M6DXrKaC6vF+Xg1u9VUbcrZEnLbeyaxs2
jx9Pg182mKh/88pxKVrKQImyGfnxdulwaj36JpV+yxlUcUwC84lUsLIMBXKYITruzXitxti6uBmo
VtGuTc/4zrmuWqhx+02YVn+d2oy0UwHNZx19nmq+h7GiL8cubn4K81m4Diw/SeidKtJMC1io+tWQ
UDzTxSkiNkrn7xDwI+DE1/maweR5zecr0tDXTE8rijgxycG+oFBKCH4rZVfVzexB0epvCaieAj22
lzpRe55B0ELJrhMF03l0CZbxnHsB8ymesq5YUgZhv5SFmi0iYAIkzlGnm+bmrm+XJgZP3dD+ejfd
3e6+Ho+HvTHy6r+V9RyYssco/Vn5pXsYKrgf3Q7dIapusl1kUmFFfSaVyTXcZBy5x41RGtVlcmuH
Yku1I4YTXL22KnYFW/Vj7pKXC/n673iGkJwroFKA8HC6QMpcrP0oUp+6KXFQfxLqS5k+1jUb0FlG
+bHv43jXm3W9jwOvvYzRnHzx0vqz7udnteKbnqTDvtOAMxHlMpa2Y2RXo7PMXedP6g6sdLKsCj1d
a5ZT7TWb1QB3z48MgcS2w76UquW1rtb2D7fMnrUR+aamUFXkhJS1sOLyJ6e8h5Dfws9Bzx2KMCmg
aIq6XT22Dy5fpW2iu2I7WO54hd8yWMEBrb+rJCh1O4t/5vaZTBbQcb7MV3tonc9OCM9p1WvNEwmm
blOlbQHWpQYbTRiLPVdzLRqzW+aNk3yrimEZFnX6Qw1rRBDyKH21gQZueqhPjtNkwNJigeUNPaGR
0x/Pemu6L67nafxkb4hyVV+j0KK801URaTfFTZVeCxJ+KF0HKL7V2ADhu/gIFXG8JnIzPmSeXS56
y/oWa2XwQiniiP58220hPfVeOaNDFZkHf0FjAYAwz8anMTMFZT+1uqnzvnuHF/UgPSK7nWZ5nOxR
F02x7YZmpzpBuocTwt5r5B9O/C8TUn+tfYF6wltFEPmvu4Gg+6hH4ykn7LsYIs9/sUyTcFA9HGbs
iTBgCK4G0IJDm54jgHpU1NTturY65S3gvVzZKLHuebgob108hQu3d0l/z6NN56I4Y5kvqjpzkfoF
m6KWB2kNpMIwe7HvOqLXk6vln73U+SFAml4rLzavhRF+j+bfXJJbixIc9ZI6PhgWPNXeI+41boc+
yZ8CfY5cF13zlw15VhZ12g9OOT8qNXJeK6if1pqWfHbHulyR9/Su2dyAWYZJldzRzrcVXYHzo9FW
Uw1mKfRr7yodPc8Gmh+TxL7bSmWwif7ywzKvIt1S4kpX97b2bbHURlynuwy9INisBOHaLcr8rAQN
AgRTCvFTb6QnUBdfHACT58iw1kXYPENBHS31ST9NjXc0M+K4judq57JMYEofQ21lte2w89JG36ND
Ml7KuYl2+UjIBZRBtCsDL1qZdqe/2yN8+vUw/KQYbgoFJ3ZorV5r4u2LpvWKtYAgiZ/LNJgOZBCW
oalYCHiVxk4dAbGlla0RqwmcnZ8o+ZKPPN9XLf0Uejo0MC4iMIZajqeJYtVlZpCOjm1jWAkrIUKv
jg4ldV3XL5K2e4YsKNtJ272hKuxvl8bVxVo4wliwGzmbpAre3UYQbHHM6G1mo1z1mWVcEy/0NiHF
2X5mbclITScKjPJdYKF4I/QKxp+oPYvayJ5hVGBf7apwLenmsJc2LQP6ArsscFDFvXIUcH5oOmGo
aZaJc58Cg10yahNfVUUZD6FZTAfw2Lw7PhmMiKL+Uwf2iI1g8klpSDsIinDXPQTMu6wa3EcV2VXV
0XsOPYYNUNwlVhpxxgmjbpkGWXQCM5zvo4mAhQvMY1U5k74yQs+H3EU8BUTDPcsmhT/Fin1uQSj6
1Ks9KkVQPLKXnqudkY2YbHZNAejdVxshAIR+QzZ5EHG9or5GED0xX/j82GB0ljC851e3mxWuu1eH
YuQrkc/s1lTkpVcVDGHrcfaSA3HV+A9t+ZfsIECrrkmYJivHqacrDFPewtDagSyLMV1vNtWyt3rq
muBfcZEDnBbMiwVEcraUIk6WqpWzAVa6+jR4TnXquvTXVQrVwroguD+TXgNSlj63S36J+Fylar9J
eRKeawudaUW1ym2meT5VlTR8DLx91zrE7/PpbNU2D4AsfmwrJeHrz88iO1gHpV4YuhE2oYSktpxH
aWvdgkBjA21p7OockxqfJB1RXVB/20nN81VRjQ8ddEBXFWaDpeGHwWPIXW8JzaVkCwWs+cF0dQET
nfjSNUJbwSto8pj2zaNX6tm2jc3Pfdgn57D/ThC8fki7sdx4rg9bTIQCUeNDuimv4FSGJkde3pvW
eRiqYSR0ivzIYKs2QhMOfNVK+tmHFeWLhbzFwjKV9o3fe23Zxn7wXLk1Cnpx7V9slQ9FlEDaEyVH
u0MzWe8sHi1zVzYCUg+qIL1iKBZySB+IW+dipYhUvxrNUyTJmVQ7RZ6HN/jG3aQSjttTFUb6YqIg
hFOvPof6ENaTBEuyqUKNbUFodxstUI0bgVPddojEDjr8QjOFk/QT6FrBF22fkgIegTIO0lXnaOah
jajX9wBzvWih3TxxnF6oQ1a8wPy4BiapPM4bdb9rtHcj9apTnUWE5+auVWbZMh5FvIHABY2VvB+U
NaKyyjYFpvvUmMVflE6AEcuFOPBdixaCTNWjVSTg5bx02lqeD+CqVt5CtK2exJgtza5uXoJxrF+K
zL2WkAk/lIFSv3iGsJb9OHb8wtJ1Xc3fkqKIV37rP1hFKc59OfoPeWx/h58zfg+yuN5HalhSuBEk
73ZCbJI4ZLSTowl11GDkSZXJUV9BuCpPlGfVNdUnnh87aR6cHpm6sADZxEETgOQUQt5ABtMyUNCj
HsJ+tdIEAm8d7nAqquzXrCH2DdBMXblz1xpVbVsWPN6VxLFeM6qUgIRq6VrO1b0+2MLw3a1vczuQ
wzztDRh+cWaH12yKyQ/gSWOppB8iSNup/5JdHfHQNcz86kY65wJMugnt6G1UDZKc0E1Ybm9zh8Ff
QfijbqWzQTHFqg5d/zaK/F+3ciiz30lnNRKAnvo5DStfdwqVpdm2yRbc6M5yvP7SB6OzyaKpPLnJ
sSBC94LaV6+p4mWupHnJ6uGN/Jx3LmAW2MHwALu+MYhL16Z7Stq9o2MosLFIW6t9rSYqs26m3hDJ
gwlSwVdLPYK6NDePZEcOrkAFXPrndZSuOD9HWxd6mczJBVu8iDyxGqfI1pG7yLThr7y0+q9lGeoI
1hvWhbr0eBfBG9WSDrt2VvLaqUiF2V6uH4ip98vYG4L3mtDxxoDnYCNHtQbZj7ZKUReZRwsTSF9T
9Ncgco237mtTZcFODwtIywVhuziz61WjVPUWNDPPLTeYxoOHTIW1ji3n78t0vjS1rNKXfzj8cWlm
WrlJ5mqvwHpC6D14s/nzKFoeVwo0QG8Gn7ZHP0WIaO4pljAvcTA+yV485cVDBTpP9sBYWScDhZ5F
NNOrTzUkT+4wwHc+r4pwqrGZ2bVWsa0Yl9FXfzWmsncUSg7vZjb85SH1AVPOTnd7asK5GI6Rvfww
UASxukBnctzenaUL8QjOOjZc879fzu85MFq1pr0iTLChvnv87E62v5paT5xGLVfPqk64q9MBDsac
kcMRsoloVhSSTTXLCsmr1LBmHgwEeycHRSFp035fpcWcZO6RDf4wIJ3lKKy9iH7MK8tpaDEH8ChA
ZLGeAFHfVm2ILQN7IinVLUAyr5Jxyg9FE/1qqA3MD0S+84O8ug/c/e4DH/z+A5f78sDNILyX69/n
ye7d5/5K/4HLh6Xuc//xLv/x1e53cHf5sHwTKH/f/j++0n2Zu8uHZe4u/9378Y/L/M+vJKfJ90Pr
R/Qdw+hJmu63ce/+40v8o8t94MNb/t8vdf8zPiz17+70g8u/e7UPtv+Hd/qPS/3Pd+oGYc3u0CgQ
Ux7Z2kXz11A2/0P/j6GkCZmVkyO8zbr1OzMp/uzfJvwx7d++gjTKpW6r/G/+91e937UqUKFZ30f+
XOl/W+9/e30OMxy9hRmzO7+/4m3Vj+/Dn9b/29e9veKff4l89XacrlYl+s39r73f1QfbvfvxRv9x
ihz449bvS8iRdP6Xf7DJgf/A9h+4/PdLuV4NdW5tfB0VKzp2Sj8zJAI2O6a/GzmSjGN10I2rNEuL
vGrkhLuv7dfxUQ7XJJD2XoosmyGCp8LozGXQWNRWtZbyWEQpBGrt8MIpGCLbuZeWFEACY5Hjcs4U
mfaB7PtPOS7tPjxRm6mGEUvaZNMMsGXYJiCwFrL9E3TRF0g90kvlKuleuB5C3II6X9dObg0Mlem5
zGEgnb2MJEFJTo5GjgKcLVBPN5sc1hPzRw+AishZB7WMXKoMB+qcS11d3xx9WCVXjRW58CRb1JcU
ExI7nOzBYSKmugkTtFxd+G4s6udFdTEJGpC3j6numbtj5FSXSkuri6Z1xjYwK6DrcnZvNOPOr0A2
/DHbGTyAyXn3GXJBVpQTG7tElshqH+9ryaVDYTQENYPjbb0oq7pTnKfQ8v79ktItH8Rw1tlY3NzM
iSOao+88tR4oYkYvKLCj4NQlfUDqcyopUb9d38wq9VfTKLYW/9cjoNzgFDbwoSx8i0nSKP3uwxU4
EU/xzEMmOlAVbllRdJrD9FE4+7JywlvH0yIPNMxsL4HjQnBF8Oo2Qxrv0xRnSpYkPdr1H3Nuns1Y
r0Wa5cePEydtDPddrDx+WEt2rcI+E+m29lpjBRCYI7Q2qSJ4iLoseJBXgL0CdFvrYOsDmSWvzeh9
QPoJb0rOE5Wls+t95m0ho39y3SQlbhqZB9lMhM4OKCObB3mFYNq4z5RsIQez326y65tmkFNwwoyC
4mjEZpVF76nAy1AbCyEe6yr9oVcU7UFae8Tk1mBqjaUcuI3O7vJKTCohbz04Sd+7Bxkne6OUUHqA
1/jlex9NtPAZkSGdgO2/DBpTYe5M3f16t9vgCXX4tPKCLI+vbuXI/cU8NAxB1QkoTOa7/n1ft25O
qR6lhu5a3oTlBDrvSJ3BsOX6B9lYReHmi1t7t4rExlpQE0K0cPbNQLYgfD2ifDelQvljAbMqCRik
IlVuC94m/bFgPcD1qsDQsNJhRj+acxPHZXeUXXl1bz7YqNODNpaD2PI+8F8tcJ92ew198DYF1HY5
B596OGUcEVFA1rNrqIb5NbZyTlcxghJygHhbggY1IrWzViW8tO6BUoApX8g+2NNfRscKXxBaUDfS
DnrMO9xn3H1rKWwpl5Fz7z4fumUwUI3htftJTT4rXU4mo7RgcjPj5DkCoLZ3HYIGKp+w96o3dtKD
Ai6PM7cXXp0Zxp4XVNeVdloDqXKg8J/hJP0MJ+lGQD3lVFIKJy+lsZ1H5NXdR05pho0zIN90d5Xm
f9eNJETlvlKqTg9+346Pk2ddzTYTLxUH7kNp6vV6rNP8a2BapJQAWBE6GyF5m1NQauJ/qiyAq0kF
/Vrctv5Cace9BBtLFLJs2sb1l5blZeu7TcKWc6rq1hn4raUcuMGTfc+Pt4bLR/8P0HPQ9ske5sVv
N8eOKu4mgjEXgSv/4FWed+DkauYLeSkbuNgtIAQNmvY3a00V9FDp1sa4e0J26iPDOfuQN0Imdm7k
dLdqIwCWhAVKuxlgDM0hVFenoEU2J2oe6hLeZ3klm3LMqLbNTVAdfvNrIPl9lQaAHGByNrfSWTUM
5KCTEE7U1mkuQ56+xb7nQD6cAjlV0hHdkL9tMamsixwI56t/smdD/pb+XiPpXwhblqfWK5Mz3P/J
uaudVeMR+oTU65dJDk6VmMCTNFq5h4T2pE7uKBbSpxEgqMl7ogyfewn1gfNaWd820VZepp31w430
YvuHTb5U/LOEF/wkrxVCpsNgZBDdmd4hm5vB1mCkvPflFTrB6JLYze6jXem9w7+zDVboHxREn9B0
n31uq0qr7Ms5sulHSk+WcqSqRnVHVrm3bO1qmmH51hJvDlWA7HYamq9EPVq7K9+CIFdRUBfg+tXi
TUNC/mIJ+1nOiEs3Pdclm8bSJFprd/zQmJRcH8M89I/yKhPllzFw7Y3sibHyj0EDJJmH+98u8e+r
u00AM0VgxEd9Yh69D9wmy3Xkih9erqVaZ5W32cyJ/y/z7s6/5kYqKhROtFHDqNhWkxk8KmoNC33l
pZ+I3n22BlP7ibi2Z5mkft0gfk6dpP3s9QkpnbgPn8LY5TfTipWj3drp8cM6HaRfx1DU8N3wIT5p
auPshVISf4J2YNEinnOKkJcYzx2sgJs+BnoJFsGu3+NE8dYpbF0Lh0A5CdMsWQuj7E7d3JCs+7O5
26SLpmrrpHaV/d0uJ9y70k3a8tKwd1PiodX2L0ta5fTnK9znGzHpiDbLrr5lUQiVIu7gwEq+ld1U
LbMHL0sfQM4m5bLLUbMIQtS2QqOF52tAgUszomEBqZYgcf4vTYFeL3qvFtzeCzkUCw0ea3lZBhkq
sBVhtT+MflXYa0PEoNy8pttEWqLNJQfhs2w6EwIJtO4fZS+oIMC5e4jZTeAROdPfHuyawD9qyHtr
Vd6sSDsG5/r/kHYeW27r0Jp+Iq7FHKbKWZWr7AmX7WMz58yn7w+Qbfn4nts9aA+wiI0NSFZJJMIf
pEhS1aZM2/1iXMsg0pnheZKCSKlIksH/Pefe557TCNkl2RDHRrBTweqhIFQar2iFJL5WvvYNTnS/
Kr9aKqVSNjnsKMgw4r5nBMU6RsphKW+D97tiMaGMG4qGe+x2HxUN5uSzkS5uq7K4D3VvuHe7D3VP
LjBsYr82y7mvt/MzXP9x4XLifpgT/GL0zAk4a4VSlDp+Vy0btErCTn8aRSPCGO6y00Bmy9xRsa1j
1Ai/28LoK45VoqNb69FVtkYlf5E8Q8ZcVh1O5i9mMAojIfW5ntY9/JgGJB2QBWF37hbGyu/scJ9j
dHHKHFS4WBOVyUpeIiw+NQu3ANkJDbXetFM+NovKUH+m3trvXeXVEAkNhom1iqyyyw6baQSElyjF
kwvb+OK3hvYycei5NBLH3IOa0l7C2nFRuw98HKdLpMJUc1ja4vTVwvJ1bxnVt2pWXZarIgamMQAE
1tX7WZzDysIMNHMfte03WevEma3MjaDu/GeuGPPeXV7JcbVCqfeodKXHMRkq+OvMpzQ+h6tZA5iR
sV6Drdl6vredq0K5lPB011Pb4zY3BuVybDLtMMsibQA4FcJOcCEDfzSJ9gKtj0OQ9T+vZMof2UYS
feSFWu9A79QHXUVY8rfboLQclNUiKo4ci4RHGWqlK2GTcXRmq7mQ4P/lTyiTaxvmnDLqQI+xLPyj
x6iVR8t2guNtANlyH2XOkbte/X4bU99wUD4H6dKKyu8cpZbPnEBVz4qSfuasvz+Zoqap1rgDMomV
lcgoK716LqJuhfT5/CDztWrGiHiEIiUbFctuHvWWrXvRXXby/VQDcITX9+0F3DQ7Z7kFt98oy+XA
VsnCTrziKJNBEcx7fYIpJF8fhwh1P7kcSyJc7fTGe9fUxtlRgMfKqhMgqjy3sHJktfKcZqGaiXPO
A0V9/9mn7zXjrGTojPuVZ7zf+zCJjR90Hbe/EE3LyEm/ZmBwroUoOMLUrqGeWetRuJfeY7IhMwt8
EhJcfmRVFjIlNKPnEXTi4R6SV3BGR5vNmfs4nB26Bz9H8vf3y90ydbjm/uiBdRVvQRajY6Kgnofb
wVfao8Xas0RtQG+P+ljv7CGYdq7WtsjTEkp124C1IuvyUkZvfWR3u+EQEShu1azDGfxz1xb/0aFQ
4XwmkbLTOpYQskj7wAd1JeqNqui3IHSXn833xL9is+jR2Z33s7NsNo1U32rg8v8e2ko9N8Pb81/D
llBfdsaEfiNkr3SV4DjzoXXewJPWxKTTDooPzX1FFNl5Q+isPjcxloHOmOYfuT+VazeAXs4SG6Hn
Wl04haqtPIHMxwo6P1oCuSmvZGwGiA6sWLTIovh9JavIpNHsWSmyPIN48BbDXmXOfEKXunvQwqx/
0DXLXw0Djjf3mK1Wwbkp/a0MDZAuUZkVkq7G5I57GZRFjDDE1gbQIXSuu4d7YT/HrV88gM50WCpa
kDiLpvYA3POCVWyr58wCzQbFdBUjr7krOa1+6xo+oSa2sBwWTszwf2FX+117NEV1aEGwwhD2T7LV
dsMvw+RNF9kVBOw1q/XqQba5ZrntTDt9km2R0i5A4KQvmqd5rwP2wyi8eLbyEqGU9wBgszkWPohU
UcuQNrhddV6KCYHWN3vZMFpB/eDVbrdDSYv5iEi+N3Shslc1s8PwgjSZC44t2HQBwJR7rhwdE7kq
CcNb71tbWAPHUAxtrQSBv/GGEB2CNCiuslAtrKHmFgNdWcXQ+GdDUzZI06hqsLkn56IVy4lhFSYl
0nO/R0lGrbgGoe6th67EIOh3g+xhDezaxYqDGJOpbGyUtve8jr3PNVxjhC6lKqz2sOXCK1jKWt7r
92aMCxG8lPWpbatdY0JeDpN5W3D+j8pT0D/4hs73TVwZyTnGA/DKmfLPSOwXg9j14Q8kE0RDX7Y1
DAbApOwWr30lhacfe+gEIkC7H7zWeZhEASsXF+Ca3bFUi5yHMLOcB0vznW07Js7iHjM1RTvBcDrK
kOwqc5GxWbS5HoJRZDTZqAVBdHuZe+z+Ml4P47hHm+bohU6/h5gNOT0t53ebKfcqMzv2I0XVRY0K
2r75OPZK85yYzjZQ9RmsSR8cUxCmy0hWTSdZp13Q7GRrVI1fYl8c1YPOea349sostFUQvmdBiGkF
Q1eNlm+Q5Yi2sjrHFShKLfTOsqrVID6V/D03wu7Ckyq9dcKfBeVhlBrWMqs0LGVR1+D5ZTV3EOzU
Mdw2K762dlngtIAc0L4pnXzLTdd45rCBOzlCAv9ENvLbCOJ/RSNwXDpYfV//yjXRCcCLhdw8xeWd
6eMK8q63atXZOPaikFeyiLCiOjpV6FdooNOiALda9EbSIrhJNambJ8Nr4/chab34pcy79r1Uu+9a
F21cp6oey0HVX6ClA4+sG2aKUWi8jKA9VoE1+FvZGpms93EtMQBgkDzh/H1MfGBSiUiu2UN8gAJ+
kI2yf1x9S11WQzISlvGnoFZQuBbZSomw/4ywvGpZ6irlp/YkC8hXqhU+DVZfPkHmnNlLUhG7nP0k
Xbopy9XcNBFG/Z3f9sXWCC3rojv6dz/DkGwctPQ6FNwpmU6ijg8a8dqJQjaMeW7vgzF7be3qV0h0
yHO3PNd2vLzld3ZwiMP53EmJUiE+L6/uRfsfsSmz/l95925xzPe/UNpxZaZBAlbaR3FnMmEMC86p
3oQ6ikEU8qovOSdZyPpfzWBBo10Y+ScZv40gu/yVd4/9kVOi1bHh9/BdUyudSQYv/Mcr3bvIq7/f
TW6yNzQyrUMZk/f5v77efWyZZ4SKta64q6DUjUfAcnBRleZbm5QbS2hLyzrSJhHgYQCN99gwGngY
/VEXHTsZlH3uRe068aEsB+UR4KD13Df5N6WwhpOsseWqb1ibWaue780zxiG7KCnGU965Gi45MDUm
O9bxN831q4zJos8tRC5dvVjLaqnMYHerft6zZ8v3v6vDN9DQEQw1rcMrsMg3pjd15yRpPHgqUXBQ
hPIrg7JxDUAonOsADHoQXuWVpfO0KbQOdeR/N+Ayxu6xb73LuD1nMTIUIkVLfzQDB0lyjKxwQ8Qh
Rp3bnGLjIAs39DawzK0nDgz8bynGJMesTYujM8aPkWll2/h3SMYruw7Lxd+XI4x2onzQt96y/Y+k
36PJ2P8+ZOl7v0Zvy2ALyMlda4OXn5s06hFagGlQwjFZRHYffs+BeUIi+sFf5sNAG+t91op25Wtu
ei0KlAQR99N3k11pV5s52sruu3IJdd/j8KGdT6EJPHtTh1CJnMYZV38E5aUsjACAet8aPnAtMNtg
u/X5dG+ekLjvFp3Px4Rv8pd7Q4Q8LE5seF6qWfHE05bbMXKksgZTwjw2xfxJ1mQxlKb40gz1Wm+m
4knG1AghmHp2+XET8jHN5qg2Wss2U4SQP9G3s2J0y3ssy1p3MfWA1e8DjclXX8O7/DYqdLADNLl4
IceQsdxDW9ZPx3gjY0yOomWlR+0OnZFrUU5YfGCz9NR79nhGN/Mcixo0+eppQoV/g2javJJVWbCH
/x2gfMzuJGlpY3lXnxNv2UmGWtjWW5QN+mWNMDQ84XECSeZjzTiW+jUFHW+Wc3RpRU3G9dA2j8wd
DrLmqrMJSlGfqq2D5dZCBm9Fo+pXX8cqzOhQmpOxcFCNiznFiyar47XtKdUlKi1OZ5Hm3aWOZlz4
f7sAnh3ttbc5QFF7M/xnKrVlhhgKZO7ePORmVHwJK4irLqpUiB0pyjqZK+dkolBy8BrV3Dpsijz0
8CFXSLCo71YRfeWEq/7hxFscNYIN95l668Cee+g83V4WVUDM7jpvUTA3P3Wtd5CttpKgeJ9OfMXx
GrV3KljIfYrFzcrQa/sEbf47kgohBAoNS28Ruhf3mI2S+65QO/jmZMi4Mk5lj5b1r25wN/9/hvuv
V5Ux8Q5Zd+nrAKR8LY4vW1F04uRVFpCNVjGA39M9JDMCfdI2na7yBxW5Mib7yypE0Cfw7tZe1u7j
wpLJ0QLZFtClDh2wcmGznL1UfQpZ1PmMlL13bThhm5q82hW6Gl3yoYX9axn2I7tBOE95PuJK+JAu
sMWwPo9W9zwkfIOVsVlaA2ecrPKPN33VP6RW5eXkZfq6rkyoMkJZVTcsCnklCpkyC3XWTuxaR3P2
Y9bL6codDZnrMey/QlY5VNAq3wPEjbbwy/tdFfkxNjbqV4vv2C53HeR3Cqd4GyEgbT13ntay2oxt
v8aoKd/Kqj8P8Uq1jHgvq54uxK8wujhO3CrfApSsoBshvVWpqnLG/xlcc478WqW6+uuo5T+rtdhv
lVUv8XykyPqfrbKaPZTmegrU7/08eyi/2iquQ6kJ1rfNE9DRAysYW8OxhP/MKlN69SxrssjCTAhZ
6N/jwciz9ejsdZuNfrYNDOgwqnG7EpN1iDHVwCEQRDPZYOq5eWvlp2ZCURLZaW3p61If0J793exV
llGu5Ii3YWHWLqbcV9YtVjHLPu2Lg5Vk+ARiF7uawZ9/VS1EGHTvszIP1nrWwujQ1W7+bCTGV0w8
s20ZBOB0uqA4y8L1x/Y0uFdZmZqq6lb3RkMJtKVVY7E0dtWwQ9Dwzc8ryIRerS883VEurTAM4TQg
uOYpakuWZvwRL6s8MBeDi/hk1HbsG5Ame6FA2+/nHqdLji/iT52ORqVtuV/aIeBBl5ToxPfwMrqh
7dGMKLwvyAR90cq+fjaNKTkwVdLWSDwPXxKmx6nhfTHZqeOktlTBwurakzm732U/1gE8vqGdPI4w
HjmP6Eyeu5F1kyRTx2dTs7XPMErx7gQispdLR1lkLIVCp+QxJVaTsogqaJ9qW2EQnjsuSsPl7JxL
z17JRagbC7u2PFhqfqtemyRWr0Xjf6qjQNvLmixkY5z4iwFu3PkeN3TdPHWlMVdYVaqN92bPxny2
/Wha9CqmgjMic2tPH92trGaK9drrxRI3VjwxhGyNqcUhn5oenuRVModZs5CXQeAmzeLepLoti5Za
AxlOlz8Sf15i+7cwW9tDzXEeT7EoAnZh8lVtDB9OYXdb2YD7lo/1SVS822YO47Csw4a/9QB6SF6G
QnYnFqYW4oFzuhVCyedWvyV1HLlpeH0hiCUw0xIV3aDnprH8DB08RtGlVtgqxs911net8O5pgMvz
VI+NXZvp+qva+z9bkb6LD9OAMxzzBHcBly74OjvJto5N8wcK+/sm7tjkQ6SB5aO/txuneJAb+ale
zQs1yMOjrAZaGK4rFWkyN3Fem3HGHymZP9u+W27SdmTz0XPqDxEvKn36DGUWWVa+whzvLCsQUodC
HaMP000QM/aal25CBTKL+u8y7GZDuC2NcWFlO5s12gHlbpSaxZX57+qkjIOwL6T5dnlLD4FbYR2O
eO7vPn+Nc8vWsBfIF/cxA895dOBBbOvcGU5KUAwY3mNlZQ3atcPL3MTMl5hsTdRxOMmiqPMXZQyc
bdLEtn+WMaRBwNDoZb2QPQCZRGxPi1GrfE52Guc/JeaveH3DSSrTYZP8JnPxB3TmhWy1ovhT0ajd
bm41HVaD6BGFLSdBpR3B0vudKFlgSPrYAMy+sIxNEqQteyY0JZOQuuUQY6vUib0p0TND7VrX1FUQ
tD/Kkq18Ja3wCYT3ArPil9k7/1ds37vhZ4M0gL/FhELGXw1u7kB+vQ8js6VL/M04/t/j/9cw99jN
Pv53j9xCWYXfLu8mEu8mEvbQMvv+Xq1QfwrM3FhoSlOt2GMoHnAYyx8ccQW+AAKTfZURWcwhLnL1
YDt/pHppO7Ee2t26/B5hrKaM25jfrWVPObTpqv1lYi9LhsysD3G8sEy2kaMw3syxFXgLjefquXSH
tSarsl9WpgXHmaq5UQNo49D8+u4UgQi9vzP56vB9HW74c7+9N3ht1x8bNh1vb8NUhQmYssLI2XnM
2HbqPDZKdatyH9PGM8/gXg6yTRWhYnAQ6jAmZkeiKhvashvWteZ5Kz1mHr5kBecvGtqFG7Rzy+GP
erUR7znJUbgrdI/Y19zbwf61e1Rdzo6b7Nyosy6tVaQ8XzOOQLVGBaKDssElnk3rIq/coDb2Qds+
3/Jkl2BI/8n9fN5l/DPY+KaHw09i1zZGtLDFqDLvPpTAhU5OWRxuL6mhlRHByloN4rRx6LsACl5Z
7mQVr3OMgC2oSLLqZkh91N0zhgHuEX8J51b8VZUNMtZ7cbQppzBGeRDsnxEP6QJ/m/oRj7n6MYo5
8zJLHcbXMNV8zBTwTP6MyWSegu0qHVDrkFWZJ/u2MXMPkw3mW9+/xmuasN2WDVxsDdfzo1n0Pwuv
c44DkwYo8CgtQab61SAsyyuMEJDjtOKmqDdol6M5gcxgpVXBSo7wx6UcVmbLFh8FEX5oWCPNKuZR
mG9iiVlmeMK3sXeCMs0m22Dhll4Ombq61WGhuqdb1uQFKFjY4dc/WizZqRD9UT1n+Q1PkGl4ynzF
rH3lOMMqZH5FYSWlgg0zp34I+ujaIRnL6BTBc0V93jjEWboJ2OPcxQ60qrmsrANntvYuMIcnxRhg
WaOKvDDmvt2wgJo+J+wiwD+dPvQATQS+Ie2mTvtbPLfr+RYfMv2PuMyfgZPc8s20U864KiLJMiKf
NFTVpRbuumnC8rgtp+gwC+/dwcFaQMNAb9MIs12DhcuOX1S4kq0B0qwn3054QIm+VT7ZD6oS7TqR
i/WBe3AD/w0J0/mxsXtj0dSo9qAFt0Cx2/hiaB32GEEfIWduQnHVG32Rxl5y6aMyfcZx6VqhJv4J
mFW+sYNGQWDNKz95MJnZPyoh++HRzoE/ronZGYpmfUa6GgOhChOgwa1vocAOESjiJL8+a7XCXloG
PFsmyxzZIKuyKB147H6AI08QCs2Xe6K8UoSkczF8uw8vw3KQe2wIo8+d8ykdi3lTG02gbarZhrSo
sFxbYURaLbmPNkyjRJMVJ9Vp7Azu4pkXpxs2kLLF/+gFlio+GJ6xug0ix7slmUn/rilGvYuNOLrc
C7sART1My3sEeaTogo4lXglzZL2wJRnsZeyeIq+a0p2XvqYpq3uDNrl0Y9c02Fp9Bu9QvNgtKC+L
GmQH6k0rIzX/fBeGw1ZcV3Zf3DoZDoE/9QdPdX4WMiarsuFe/SMlrpR08Uf99zDK7JtLH1utpWy9
d/5fx3LECyttGe7wbN4j7TFvo9EJF7WQ0GpR9kcKwC1XpeIZxzz0kN6SUlsJolHnhPOd5WRFbPb6
9aTickkfteCPMs36UaYgPxChrIQBUxCU1m5MHYfZY618GgZtD3MONW41HDn8EtrlIl7N1XcjQakj
ikP9UrbmoQm7zaD0h7ixiq9h5jY8JQ3lNYrNajU2yvBgq1a0ddDWOLpYTyy7dCqxttMRv2/bL1nj
xK9GqTgPBUTiHLm3V5/zmJciOMgmWSD9AKRZbfANJJt5xWPTmAs8d79VeAW/JJjb4lyhLGXNwszo
xRn5kblJt5qYa68cY2ErUfIchF3/nIxZvHIzv92mmd0/q0URn7kDvslGWYyB/9lltniSNeQ4nG1j
wt2MVbaFlgzmisE8J/w52Nyk3ZaN4PPUtRz4zQVzGCHi06OQDeZEVFE+WTutvq1S1ICiSBl4CP9y
4pHGOFraIOxsgS+9N1RN+QWbFweJZXYBlCzklGlMHiTSCpThtWqz5EGCsERbI2qyLYjja6Om6mJq
mXU4VltyXJioC7D65ZNTmMUTc2nIEvmcb2VVNhgFPOE4di4y1Fh9fdJb5+WWLzoFirBLDVj0pFMf
p8vBbL/GXtAdZQonGe61ne3lvYOmtkuVm+Sp0cxF4jAJTsqot5AKTv29lynXuA4UFksAPy9YlvWX
bGg4/1dTSCs+Up5bw4GzgEdRvfV9zeBD9JtlZYUckYmHaaonaBvH2P6ImixkYyEy7mn/99jU48I3
NpB7E2Vd2C7qhKypXeRG1lOcucdxDKsrHiXVEpfW7Nv/OyNjjPHfY3RahSeJUQS7Kknb52ZSPnze
46kQtTrvwt08jNpSUczm2SjG9jlJP3QzTZ5kxMJjBCdDa9jItmjynIs5opMUNO1jGuvAmivzwtoU
Z+6s778OPLJDS4k/WsczNo1nRPsiUe1Lx83AHlz/WPOYq6HrcjnOnrJ2SwCQuL67yGHOmC3Nrf46
Ib10q+q9rb92ve/8Ub23yuT/6puz97dD8zab9fYkC09F+YCHboGU46+YvFI7FC/YCvY5BckFwHPK
sNVVUZZc3YKdQJPGnbPLbGM+zCXq2FKUvcMBiWeS89Jrs7Kb+g6ofq5Hn9TKWCL6GX4FOAkcLHJf
dSfGIrEEg5P0CLsa0cUaFP2SoCADuYmfySkLyvWt0Y5bZ28H6nsIpYGjHv+taLhFePbcbXsMbFaF
NxsvVWg2R44/+oWs6oiDP0RNgklPrXRLw3jX9LJ7lm01AguJUoUXWdPKqVy6lzniVv6ABo57nBIl
WQIAwF5ksqdzX83GErul8KtjOBtmStZ735aoiugoZNmTEr6VwhBMJMieiTAmqUcUnWRPptbR17my
NvnkWO/DMJTbPlmHAdLfM4jh+p+owudwajXlze6Hr7VVJ1dZU/W3pmvVVyB13SOHa+c0LXD+7nxO
MvU0WMqqng/ZFiiwvQan95HBj99XtZ3PoOyVeVeCutZTtoZUUVjhiObU76sxQymDxcCwkQ2y0MrU
vuU5CH4cEQ1b3vunDYco2B91DQoQfrhxcly0RrdjZVxPycXrVJ07Zqo9odQ8LJOycfnQ52DROLWJ
HJcxLks3KI52V1Xu7TLzy+KouRZb0E6JIqPyrTNQ52bDrcBqaAQGPvGUKowBW5yuHZ51X3iGZ2b8
LfX9JVuP3Y8s7h9MxKg+zRM/GNOoyofWS8pdP9jsEWqZfjHiSl2FGgf2aHZ/kZ0md1+iQvTdsYZs
Eap5/Zr3GK3Xjt8v6gAHcM4HexRF+c01k1nv2sTuXtiTEF5jYNtla12EAYc85jfZ6BSB98wHI5tk
gd35G/7d3lnWDLtxl4Y7gDgTQyNd/J9jycZKmd1/jxVheGIamnc2RWc5Vqy/BGlmruS2W291Ke5G
Uftzv+6Pej8q7jLrUBxqxNy61dH+mNGD2aEVYb2kWuxsqj5P1q2Ya/dxjfStwh24F1V1NOYLu9ac
+1JTtFJ/HpNH2VEO5ljlHgePgWce7RgEVbC1Mu8ox1KN8b9fKXgtg4hHjxH4tyLQWwvoaJhEm65v
uoVs8frqZ7Os3nLUrNH24Dz2985xycoiQD9ooU0Gt9FaCJrrNt5mwFg5C0y5v4qQL2TP1VCbImyZ
uLxlZxHgWkWLDzMSeaqrfbLUEJhx2/mbISimz8aM9tSvcFehtCvDqvOf4X9ly0Fysaf3r2wZDuP4
H69A23hU3X7HysnaJqjRv5hT8K236+kbIiFPCgJEb6YeW5CrLBXmZs3yp5vnhcxAZnEz9B5sTj8s
AbR370asjUuDE/gzs0mUV1WlLc6y3oEbH4QulDd8Y2qNbVdh/siD8oKvjPtp0Gvcjip2tR32U7c1
OjsHp+mUU997+nouhuYFYfMBXblm/FbUhrjxmD/YGNqiOrzocm9+6QG2oE+igvESn5pVA/f4jzge
aufWLNWXwEULdrCsn/kRRlH3/Htc5Pci33fIl+PLD/Tf+ffXDRjnr3z5fv6d/x/jy/dfi/fvTMV6
5ADlxfCs76HRDd86VKDnJMUfxl3ApIsQ/LfyHVsG+jf80/8ZY9M5IHLbM+G0rB3qQfHGd/3pM3pt
SLHVyrujo3lciTjmxdNnFHmW5u94DtHuFhf5s2v2O3ZP2kWG4cqxMZO6XqSZYh+rwXAw8Oj1lWyR
hWy4V+VV3Rh0+au5iLtDF47ojYlRZbdJGyx2ykL1GVtndJmyRP9U9s2ry6nqD/R2M8VBb6ybh92I
R81yRIZlk5ZejbQfBX5a9UlW5ZUslIHj8sBsG5RQeCQpULTKuT3LIim99hyJQlZ9a7SWSLy0q3us
Njv2sWU9UOZ4Y5jBvJD9ZBfZMJWoysLprJH3d9RP/Wxg9VYHr4VrRad+cLRbfIqROBlTGztNFUcS
1gbmpR+Qf0nS7FA5HS7qKWiurZdj3I12u3JioxfenAMVeTaE/l0+P48RyxuvYLnlTM+4g8zPLt4F
UEp7zBdFDNrNhLErE47IhuZn6w+Q26bndvSQwAWWgfKxV1fLYHRhFKT6RbbakeBZgRJba0Y4P3cI
cYnVMJPJdmmohvcRh9O7hi7hjzR5cFAyDBa2DT5iFjxBZPXXXcq8RS+AHfRq91mH4TZscZ4LL0hA
iSWmMWDlixLXuFOdEGSAhrCbWpUHWRvZGrnKq+ra9NV4u1Z4xq4sPeUzGwECweGHNZQFUM8rmInn
Oi/HYlv3E1NmBPWWHE6OZwvaVo4WFEo/Rv/Vb4rlWE4merelsg7ULDok2jA/NVaM5CzCcrtRtby1
24bNxh1xjNWUYHxrEyH42ObhXo+78W1yY23BAjDHh4HWuUp4omCAZ2bRiEtJxRPjd4EJ5M8q66P4
oHgVevRoAV2gQfWvjdMtmYtwahJr3DaSAE8cUYVnj+hdn6/i0eC/ZDhCXbMAS8wW/NouG/2jVISH
eJN4Vw7c6qMJugRvKKWHLxmGGwZvF1ULOyJ3Xf1RFkzur4aqIWUYoF12iyM7YCrlQwNy+7FIIaZE
+ozs9q8uZlQN7BuGH/fQjEjnTjXY0L4PwzkpxjY8GW9dG4Qpl+nc5SvNxwi5BoxzTmbdeEeKvwrU
9r2w9ODiIua5kGE10XHQMO0PDVVLzvvdDRbs4KYSNhRXii7gymq+r5PaU1ZdXLNGKnJzM/dadnWT
IL8VGVYnGEMjgW0DRbkUICu3qoEPm9V00zULehv2jeZ8RqJ5U5pB8b0Y2o+i1sY301GHtaLHzQmH
t+FUtEW1GvSufemrzF9xRB7tGi2a39hfAEYT1JAvBm16C93uswLWBJogNTWwmN9kw7OZt+aLCnaK
P+/8luPM8xDO3pNMqsRXBs6DtnAilJb1vNsq6phsKhP9Prgv46vReyeF5+4X20UH0xgB50QRrpNQ
MtGlG4f2SzVBoSuc1H0cURY7Dho4gAmk9peKzTfDc8p3lPfTXeAE0bZprfaTODKSCbj0ooE75f2h
7nX9WY+qt459123AXsCuFsKvradpLwJxtElqJzrg7QsJEjGrJWZf+tdR+VHpyvQPgFLufvDFn0LP
iXZGGRk7t/HVxzZA2xvhsfkf8EMIaCnf6sBNwd00+kPgYFvd9A6Ws0Ad8qKJj55QkJaFP83qCexP
tpkEtOIeu125iEy7LV+oW4slEkONj9gxTILO73H4bGyMULFXq8p8PASzw9bi35eyLgvdNMeDCo3k
fyapraJy7BwM48GKK0YBwBiCEUIqQQVkZkRafwnqyHos67F/iL0vsWlgq55mYX4KJv9Jtjleaz2G
Za/u6hxM6gClIF4mVmiu+8LWOMMS9QCV2SW35gLZN9I9E43H0t1mFSp/U6lru7nmSBoyu8M8WOPE
p5nBf2Ng2XcPTRMB+1eHi6wheNs9lLbLDnOe6GsZk4XQU8CrQLtgZMJQMtb6+kemKe3hlmF96Flw
YIdiRku0h7tVgLXAO0bgHyvdeeT0Pr6mqofJTOg+ZkblPOaZ1R7w1I4Wsho4o37FTZEtvN6dvzTa
cBh1kC6Kl8y7VjHNDZMO9RMARORPlX0zKo/sPPWPo1MlB9fSvUXgBz/MMhFTPuFhbT3bFXOTlnOz
xYiC8quexOmq8auG108xAgAleHYaJiyOA2VdzWr32IVqw4lt0V99YVeAROz03HWgBCdTyT6CANtm
x0GozrZRF4Dn/Vj6TfIVF79g0Wcmxh4DkmqJ2+iYQcRAM5w+e0EuFi+sLnYeOzb+1tMI/BDauLZp
qwY2BsCDnZ3rxrFn0rsPej5GVxX3CNVud+Y8JGfo39yK7DG5YrXIY5FVwOMkzEyqoJyfsTdT2R7B
kG10XAvtlVH7wD8hgXHIj9pByLYNneofU532ZS5E+H0LxnA3Y3GQhdPC7jXndbaxx426mkV1UMOQ
1pOV1wT1BwgknCGMAvFhw6k/ynTBWij4mFS7OCElki5lVurA+TZSF9sR0QnJl5Wb5sii6k1/sRq/
5jdt11ihVsqbG3qQIj12Jwq9f7YCZalOp9C69GkZ4Vkz5gcdC6VvRpn/Y6lW/EnVgC9GsYuvrGZz
7pqmM0BZG6mLLKgv0q5HR7Tfsd2qNBbq0PRXV9DIJJNWMm7BYvbI4fdPrqDjytCQBKizpL1+8Ny0
fJ7hLh4wme4XVZ30uxFM3AZ7JPWatFGEfoV2kTWQsgBTRIFyYbtN0CfmCRmY8boyBn2hlJn9hByL
vphG2//cd9UVFwg3WPCotYWgLa96jvIE5kiVR5vcKHhSDkaiAI5K8XTVYwdiRuuc2aYy5lUA4Yp5
Yne6Vave1zethSCTy7E0f4Y43riJpqoHNWnw2UJmdJHqfnWWRSYOb2o++fEWTPId6jXmSTaqmYn6
CHtk68rCzCN1QYW0ZhBfUiPb2ArS9xM4MH7GhfkQ957xEBZ9dYFgiKrrr1AjrloUJv1xco73+Jgo
5tJu+nLzfxg7ryXHkSxNv0pbXS9moBxibXouqBlkkKHVDSxFFLTWePr94MzKyMwqy962NhRcIoMk
APdzfqGFsY9ONIadu8t0PBHB7oziMpWcGMvR9lhX/Z9aPaGtPwT5e3qqe6d5V2LRLkynHO+danL5
S83+ip2tu+qb/DMrAAsXDVLInZoFZMKg2MniR8OlSPIqduvs+pf6wWzVVYSu9kp2+zjkOSEMM7uR
NaaTFs5qGLV2qZtuth68K1X3uzt5CBw+Wk/v1L0solSuofiLEs9Qd3cKv8I7ZC6zre84uMvPo2Qd
apqw17XIvZL9+gbiSzx5m8uAuVuuB9mmnrxxJUf1ldndVZX6hCVpfpRVg4PXbFdHJzkI7F6O20iw
K8hQnLSeQNyo4VxpVD3BWGT5eXrqr4qf+hvTMvwrwsranTYh7yp7DHb9meiWel+rTrWvRN1vvAav
YDWP9nVeCAOTF907lQ18/9YVR1RJkHDFS2AlzFmkCmvCFTKw1Z64pfNi8XIJC9t8CkItOvZg0JaF
ZzkvRlDzKFSriF12Lp6Eh/1J6gTLJgcxr2lOvK9TQzuCTwu3URT157xpijVqo+od0XpradZ19FSW
oYa+TIouvTW+KRhCfKm7aF/EhsG7zRm3oTd58Eo4tAEPZzcbdXY3ROMtD2H9ZHz1ROIsm8mdDmXc
2Y9hYq2DYqIe/ZWtNqGbKjJjeM10otIdsq4ekQhcyA1SIPPwMQcWFhRDcW6Lqbr1gv6THF44urVK
BbLsOtnrOEyvCTYbe9cFat4WQ3cybDtbB7jtPohSE1BYs/BTbeEeLbc8Vb8Pu976E5GDR2HF+WuY
5+VSrTX9LhtGfyNn7Nl6XGa00W09KWmP+dRg5Q/lMAig/Vr4SQTdtR7rbKKYMQNV8VUj4zV+mb1n
DD1wXq3Q4PvoLeNopIF5H/TAMPrEfu0NoCwK6gN7ExXpe9VP2EUiUDAVaoahV3ZB0fmZ2R54crRL
iaID1doux+yz55QhBlSes6y0St/5LsW+SxBL6ntck4nXgKFuzG2oYBEuW4eYHVoAJHspW40SUrsN
tRBvP3FQXN1ZoVnsf06CNS9/7XPZag2mXal6FGGdnEfFzGaq2vAwI8yKXN9XtTU+stcvrnw9CtYS
WPZzfTjXSyDaz/UF64V/qpf9laGoyEimYqcmkb9JXS3Agt6IHoPOULZtjP6B7UXxY68rxZWlY34p
W3MtUdh3jLyR5lbX1XFTH5LrSZuTOE39WcI9TKVLrvoemYIP9IesI99JOv47+kMZzORK1kmAiGyo
BXmBGnCobSB07OLQdu1MBmlkJdJfS4cne61bWJ4Urw2O10/VLKBPEBCFs7lr8i7iTZuDapSRAnNs
zZM80+czBP3PgzIlV7Lqoz7PrGbbfx8lG0iIfxvqNeKHUXowfa2m2tzpmhad2zS2Vzl0n5UoUFmX
dfLgQ23Y6YWLqxUknnNddS0LXLh/8LzMZTfFHX/h9yG4g23dsnUOl35yLs+DNNnMxJUfKhXVs1b2
BN6hFXWorDozr3YVQreLxK0DDDfnK8RcQc4t57mMnq9gFp29Sj2NuJPRurfWpMG004bqq2u8F3k0
fBZFZiz5GNIzqWVxFWAQttGx2z0HWizwSKvttZK67Cy1Lnuy1A52Tqm3u2EuZqJCejl2qivZiphD
B5Qp6I+jGmZPok3f3Ki3TnC6syczYivPXXXVBPxs1ISr1pNavILhQ94oMKNTpLjpPcyhs6wXTp6D
0IA0POGo9Gr3xWp0rewJ23fzUPTht+FeisRYiIr6ybCSfxzuA2p5tab8MhwRdvPg266+tFMDNIYR
esvYJdoTGyN7AaeNnuv2xUXU6LGpauXGT0ikp0703BqBc0WIp8HTpoifB3atG9WuQUvxnSxcxaq3
+ujhMGdUwWlocGcf0Ife1SMWSYo/dqsmKMTTFFp/FgnuFGVyCzWZJfZMwoCvsYis/OQY5nCUTrvS
j3eu4veOHYf4y6L3e1VV4lnYp5EHhLVq91VS3kWoU6tbOAHND0W8Y9o9VlF3ZavmpyCuYBh6broy
TBMFxPmQpu1bglzKfuxKjAPHJkrPGorjy8i2240syn7q3JCOOknEysguE1RDtXKNBBReZ4wPg0cU
ITLqFxwISzLko1iBRpoDCghuo8mdXA+81J5EkyxiETcvpmGpV97gKEs5yvf1dpkKbKJlq/oyIu/3
QqAlPKYJTmpwvBtW71G6GmuvuKpD1VoR1gw2XcIbHI2BzoLHyA7MNi+nOULdNYDcI/ghoiQd2f84
qNO9McvkrFh7O4umr3i/o1G2JPoYPTpNDDILr9T3tAap51lfI2AIhI3t6d7IsKEdBtM/mAI+G1IR
4Vqx4dyLKsevaCLcTDYdfUTxuecpTGrQR9oS24Tt4BX2Hu62dapDt1y5Y6K/VLo4ywuZYbCL4UJi
DceLtFAnoAa5F53lmVWXXxUlsEkE/lRfVo2LgT3u4imhz92gsOHsVNEdO6vuj/KszaJvZ3YvlIMa
AhWnw0f1L11xR+8vrW0366pYBYHJmLRZ3AbpzsXK6pI26/mCrks9epGNxQwXycPFmDjJg0x+2Yr5
iaVSdi2b8A/IVjr+FlvZyBIkucxVhq5ylQ6kk4NY928wsRMrjJqANoWw2WWdN58Rd18rqk66GJfC
S33p6fWuI3u7kD0+BiQh0lKuPZSgNP+aJEz5pzghIj/zZWS9HBV3jrlyY+zIZcMPs3NB8xxGanHL
VqJ9rDPnOhw7kCBzydHSR0UN3ZMs2XX+1UtnTY4x7R5tHN3xmiymo5iLBXjmRWk6PdAJRqqI1ix1
3+2u2nrqHuMuGJcpPnl7OZaIN9aSkTnt5NhB5YE99oG5vfwbNBRGvA7XBDnWIcm1aQ012cjWPvYE
0MfZX6/EgrNKLSwUu7548qxoN6m6/WaZirVKAD9AHgqKB/iDN5d6VDlWMfv5ozpkzZ1j6p9kvZwn
HGvUOd1murEyuNddMzlvQ2tqPG2b6hyEsXuydGERhtDQEGzSYVUP2EqWTtDfwMLsb5SZnl/xmpxU
F8jZ93qhi2BF4lKwQqOHbPCFhllFhgLLXOUXquIi7DqeM8xKDrIuNeNowRNTrMp9EwH+1ljFr0tX
H/cxic2HPp9um6rHJ6ghFjjadfdg2ZARcQg49nPpUhWgZlKhOStLEXw1vMyT/iCLoxdlaz8Jxo0X
g0F02tbaZJK5owZeuyjmU8zjN2bVBfMShrp2Zvdo4HqLVRMFgHBmHK42xdvUna6ywlZeGx6pImVF
ztZ6h8govy4Qka9N6u4wUcsfeUnUBxRiZ4dd6tEI+jLieqNq96LP8mA13gRlqR1CltkHA56M0xIh
13loL0Q/VHeZkrm7YIyG7RAl40OqD18I/VtfIovnCHoJz3lhJhsH5MUVwfTwBglc5GSs2PriZHeW
OrSfGx2LX9uzkpOrAQqoa1Cvip2aB7QR6oXHuofHHEV58OLePMyBGeD+c+UPp66sNdoy3ZAfRvNx
bm+EFi/deavJ8n6JIYF3JH5tOqveVsNVqCj2qk0b+4SDd8ueJ+JuCYpy1xmGDb6GBl/UAEY7MUBS
5GG9k5VktJxLswgCyCau1S0GlLpWrYbeiWpY0x3euWI7G0th4TU2KU/j4R1zlwqbhmi68102nIis
nGRJDiB7qK6GeauqKkWbsrBtl2VSVzeyi8c7bD/lmrUwUAO+E/PB1xHf8LPY3cui0fnJKVB3MJ5v
oNwT1q+eBOoL/gLi/J3KP/k18OMYu6Qwv1fhrqzVFIuBAlWWve1NwZ7dkn9K3BA/JGIv94FfKgtu
/OatK5NvM+rkQP6asUY3a+tOmbrGKlTfmVqMpkVVeS8IMb9XllHdBDAJsHt0n2T1aKiEV9LJ3Tpz
r8I2tkIPtQd22xOm77rgu6a+Qx93NYDlvsKZqn7J0pX8b5gc+8Ey2PJCp7PzAi52MvxYxN1SWZCE
spbpOGG01JvVMVIgnG7G+bSbrYDkodZKG+8Q+hQIoDQLWfnRx0C5dyuKVF2GGWFH6Qys6eMua0hU
RdyTCwFG83G0E5080AQP2M/9dV81zlNjzb+g/BljMffk9+GflxKgzV3Nam8VmG3+PJZpw6PVy/a+
p4Qrx/O6jVKCu9ZdnLrSjjeV13dbfrL5S4boSTsHbk0oMKu4iLH/RIj2Vvh2vMDabPrUgiTlDZYm
t3ocJ6RPfdiK36Ua5ZkUXLyoMl5a2GizyvU2H/26qE+XoZUaywxvvr7N+ptxPiSlQxzdL97bFA0Q
WZL1hh/CIi1H1qLoL1+6uUlVngvxInt9VDcjCxyh5+nuo6EsCGBFNgBGOZu8Xq12GnhXI4s/Fb2/
Nnk0nJJ6wOeqHcO7DCzPUrdAoY4VAIY+yMs3TWueML0M3zODbKje8tR1tW3WagVbQNO/0p0aUylF
vBtjYLy45RgQwUmHB72Ph1VWlOZNhwTMRq+j+rrVYZTovTkTOvtu9YGX74KhXTqFC0WPhBkZlj6o
r2VzDR8UZ5j+vWaDuC0JByPFk8fYxOW3U2vho6MB48qUgth7rGP+htEk33bYXLXg8V5g5snuEXGW
fdzVwbKq+3zHUwrZxToyV8H8wJWHpomK4FKORZVVC6OGSf7Hv/77f//ny/B//ff8hlCKn2f/ytr0
Jg+zpv73H6b6x7+KS/X+K0VbY7XpICfpOKamO7at0/7l010I6PDff2j/ZyxQ3SAE2HxuUGgBu5Xf
FmPV3fZK/ijNx40M7Eo2CWsjrcyjTn2SvVi1JmzaWHn6WvZezNwMeRCd1uIdE78DAatu+/lQRHF7
9b2XmHfk36tU3zJRf1XbZeFHw1OCPsLkEZaWJTCokB7Cp6BJ2rtsciCN0sdXvPoUCZPd983vPwzL
/tuHYWuOrruGo+maY6jOzx+GDrhu6tiSfJ6qutloZptuTNYge8JlyWPU52fHjNRPmZMSyG9FSNw0
iM6BmygL2VA45iMart49tNboqkvdcR0PJXZuVXOPySXWiFMS3HVNlOwvxWAOUcs4tUrgb9sqEQYn
QdLC9fveImPZI7rhcY8l1kdkW57pimFff4yVoz4m/aEz4+V1ZY+Pem8ANolEHZQ1IAOHIhv9gw2j
Ob+UAwO7RD6trWy15i4f/RBiCy4jXDniozmJ0sxaYm7u/4dfq67//efqGrZmCN2eN2mOYf38DdWq
VqObDYm4U8Jy06eqi0sNOjOOC3GP7Sz7Hyy4TpFXdceicSGDd3nzYtd6eDCSLrsNRZTdagkuk0nv
mntZdzl0MAz8oMD4cu4n6xBRTdkjd+1WFtvRym77QncI1iXNZpQX97yC5GFedmuoBx5yC9BhY9PI
msVQKej/4kZP7h/kNqE4p17GtlYc3aSAb/HDaYOw7S6avBtPrUFVRxmfeJ+IHfemdZyGMt4OvRGe
8yjR18AT+9uIO2KF4V/84HeEQtgNek9K0UNlGiblNQmCz4oKyFnRnSO6xtMDnJ+7ytSa3QQAh3Ba
G9/oxNRu5BmcjK9MgALg96q8QUwvatIn050G5zKgKH0YgCn4w4/xTQd9zSPcEyrcjfksLDZZeRl/
YvsOAdZGzMdXS3tpih4/WV1AL53PYntCElye1lPoXiplEUCzedX8KWJyjP4STHA8h52StdsEQGXl
wY93pjMqe5JoMUrJSm0sNSdAah6y9hGpde+YKE13IK4J0ZqSrLf8irXaD6eAZ9eofk9XH31yl8XB
SpYt3focmX699fJmH6pF8BiobbESxHiP+WQ6J5c85NKYg6ptOhsXJuIFkFW+IUtl7jF+Jg/nteTF
Kmu8wMElAnzwfKzgHCiDM2B87FzieTWwFtkIyDM69xW8cuFNxdKs0nExqhE2S3Nno3FJ52XhG1ji
5ji5vXoClfftkGUYnbCnsrfshyZ9UXepeoo04F/Ig29kP0t7V8cmONtN7FyPGRbgg2cFb24PuyAe
BcvarhY39oBemJsb4VvV5RBcPCcBh2Eq96QzTmbneY/s/buFG12RixhPilep/rrDo5D0GXAltyzO
hgI+HelTLJrTqTzIugzMIJqKWnFmR/zYF2gUVOx0/DVbCQIIYAh3I2K4/roQLA6UjPy7HCeHyDM3
iCBsJPw1H3NNDsLjCTfLOgkSPtgIDNPanLxgZbMsW2uN3iVr1MlPoOnzg/Aq61zbunUeI1Bbv39z
mMavbw7D0FXNdDXVMDWYwubPz6Wh8tLG723xafC8tTHr9WvzgQhPy/aSM4GImgcG6q/K0hmCVUUa
9oc62bsFhXSIc8VE1WIeLcvyLBiQL1enlCTHZCBh17QboqwJWxUrPlUBjz156IYswpdBnkPfV1UE
X+gly37lwl7xu4McI+svXYCqPKKb5KPcUmvqIhcZvCkDQ+Xff05yOfHTcsOwbMN1hOW4mm461i9v
WFFGuOgqVvFJMaNsaRN92OZlgYclgJnXTqCUhn7aU+447YG4JTz5ud6JUORTCzGdk0nxbnxhfu0L
a8QPlXUyy4n6SuiD+hyVxULWB54R7oi6FRtZ1DKsKEEKPBAdMo5mMFSXaUutYOHXqOlpEkG6SXSt
R+A/CTe64zs8e2P7uUdGJ57Bl7/Up/7SLNr8zR9jZ91jQLNP0Pd7DtX8AmSN0MS81OOa3T4nxC0l
oPSX/hn1EpjqhkqEXsAhrJz8fs5/rYosNDeyqIxNfob9uIuJqxQI/OowiYMu30dtXtxjxEwkv6nf
x1HR1r//tpy/rYd419okXATfl9AJl//8q67KGhMAYQSfuqDFcVjLnyer9m6jtLRPfV71i0a0/evQ
BuSpfdeCFetoj2ixbLBe7l9FNyRbp9XDrTDTZl0HICoMcAwHbT44ZHAOsijPZF0gdHICOMdHepzd
sN5BOkTltinx3L1BlA5b0oGHS1+qxdHTxv5YYMrw2IziHFTRdEb8Jn90dfFOXL25lqVgDoY1RVAf
ZDFtw35ZuXa/r+aRpc+WwJ8MeytbQ/DJayOt6o3v6ulVMEObwNq1x27mrVizRnm7bOq+PoIOA9In
a2TbR6+y15GrdooXP6tRNGqj/isPfWvOI6W6RR6GGNod77FiF0c1m/ZEZascq3Q14m7uWjf+zvYg
AdbuaF/bSIZNuK/m9nVemacqF+O+nBtkq6zXGsv+D1+8/GJ/vE11YmFCU21DNW2hab8uhHskj7ve
9Y23UferVW4VIDeF0l8OMT94VC/cp7yKrA1biujaKh3rNp0QeLUR8pMl8q3JWXQmsEO2WrN5UbfO
PTNcZDX4jbFHMkse0CTKTo7Ns99vTIXFKN7WDupGbOmHU8eSeP/7H/XfHtW6MFR+zoYK49IwDO2X
JWRsitIxtEh7szXvGdf3/LrhKfPDYehRgYNXp7GQm+xFiojxNeiEfmVmnntTpnq+idlGYtiD1qXI
cu+qdELrSgWqseuSabr2uqHaFFgA30Bz6he9MTaHItSI+ZpFvQPcCxolmdaOl3p7E5zYlTwr1Ki7
nGXfz/6p9aPuox8JnPg/vNL+dvPrwrV0RzMdQ7hsEn99pbGAm3KHfd1blKbvWXYmDOxdD1FkncIZ
MyJxIEJP4xXKOmL1USfP4tbRjxpGTpcBJVooC3kaTTNY1SjHjZxAdpYNKKbMu2zvMJIcHb9BijuY
7GUwBmh6OP31BWYsT9WhniWBxgSXt64nvw0xUQc4AgdJr8+21MuY62wc2a8vXUAXXYrG3MVH22OB
pumI3Gid3VR1+qA7wrySpjY43mY3viqanUCsFaIPRXmQffM0vvRNwZU7C1EG7c5Xhk0f6TW0UqfV
Fu1QXoPIdt4CNcEG3QH0xU7cZhMrXszGd9+s3m6WIORRsdB656ZKEP3U5wZEbQg75kF2BsHhn4vJ
Q9xxbshG1niNN2I6LYL8uh3UOQxBQzQVzybAu9/fJra8D356BlisaVwAlLbtAHYzfo0MII2YaGim
vlkDCOWyDgmyoGK/jpTefipNr1+JurZ2wVxUerDCqtFk17KVVzcusUQfx0KIh4wlpqweLTA6vNw+
ozppP7UaOAMnN9WlbHR17D48bhUOc6uT3wZ9/4ALTnkSpbCvhR/qyxYF38/AqWHuGOPLVBegy3Dn
2GehXzxUSvUsO3RKVi+sdmxukRWMD4E/JevEG5RPTbiQHXI9c1eFG4wHr8hc/Mg9Xv3z1Pi2PbAP
sB5YxRi7wVBwvZIEPye1CC/5Pd8vcjpbVYvq23E+QDP5VldlZnUrD0hy/FgnO3+MVaKuvvT7qNMj
FHlYU/w016/zlzboE7aTOlnae9tWTwHcg9fEwMYmLrF6z2vFfukj9Mlr+7Vr4GolnVqhCuRZr3aJ
7TTUOBbwHfgFjCwQ06IeGh8Q+DqzbrpsQFs5gYLouuW+K0gwIUiRcJsYPrbE0MojaFrV2B9YePTB
k5s3944OxkLP6ycXIPr1ZDbOPbApY927iIiFuN7ej37VYaeGv06ERMKShQtI5qE9y764yZMWrhQP
diR9fY2kS5VPyUK2Xg55szTdaLpN2DgexaAZW/27IIfU1fhFZuNDzAPD5mmL5e/NR5Uc8Mv4X4q/
TNfCHFuVQrcWcqyU8/iYL8Xa6kotsM7J7Wbd9blxIwqtIZDOZY35bJjrZKtauPrl7Pf9crSpN65K
LsebsdSWhFXLUz/3Ho3WMi8NxEC1oyuR2LLVmXvLs2LwAUHQLyYXMRmA7SfWYqB11ehWHnKvgTTv
helyRm1c6hphTns7m2Gpc792PqhNC48i1s8fQyO7VU761C77aNTXqOg8mo473trqVC+1vqu3sigP
Q6a1i75z0n3XFNOtrNNSYKgK5BpZkvXF6GJOVIzXH1U4yKPT3kY3mSGaG5G9exopyTrBOccsivEF
+6h38lr+jato5t2gBadmtIcXUVoGqA1UgnDi+LFXH/OkgcJ3GtMC/DfMNOzbjbRcJv7JQ0LrzlWV
4b72I6INpKa2fjcN93o5GseZ5+a4XVYSn8RrCDwFiDT6drniQHrg5aTF9zrvCPTfx1u2y8U9HvLt
2tJ6fS2LoxuHt9lYLmXp0mMstaXp6/jF13OI0SeWgICUXW0MzzQOod6x+uuzHXaE9k6YVl/vZYM8
JD3wwo0rjFkzqa8WsrdsaWz1OkiK8k5zEWkuG9Ffx7ajnbwW4AtgxfJzgtBVinzgc56m2TZDt28n
1Lx4xGLqVnZ4C3XfvgrsWglRPYM/4Dbm9eA4A7GncThDtUxPgM4Xlx4aK5mDEpvHjx6ym19kuHVZ
DQhYU3VYLFcOUYQAC+xBDPNnllQHzUesPEgpJlbj7bOsN9aoApQoOBLQsQcv/Wwg1FLG1vAVQxwA
rFg33nWTjwxL2lg7L1JHnr2OfemScM+5lv3FInkpUfw3WZaOe97HKcoIzy2MIszgBoTm6vzbwZ2L
H3VFavI1zoS+DUgqdxGQM3zBEm4pGeppZaPvpgL4i8rcPgcqr2XJTJ/G5M5OS/1Y9HzKU9GjLIw6
4NvkzNQYTRlOqUpIz8S0QjfZpIIwXhaNVr7BTwHlErg5nI22fYUCaiVZ+TYBJt969VRsZTHRr4rB
A4Y0jOVuGs16IwcjPbjM4VM994qCjJAXj2tZH9Throk08VhManeV9KZYyWm0yj6pCeFCL+uhqLfo
GybCMmGlecOriV3uorSlEc403mIY/ibrNR+MMDhiKaA/vMTDIZi7642i7lyM4dayV6GKs1lbpBZB
2l4bVqGgDNkPr6NooJqXixhfr2UfO+LRUlt7MTT19NL4dYyrUDh+EpEPP7rSvxpRtgOZ7AP2U/7M
4eBFBHTOJTv2YEE6ddPnafUe++mtMnTG7eSHGcxcMdxkwLOXAPO9TRzrs4as0nq7UW9y1npDUK+9
KFlU6PSdXaFk3sLQYKJVfKSbOPNRY49e9UB12WGVlXLt9ZpyPdjoTcV6eZBVH/XyTO29nj+KBecv
DWZgKOuJi20r3ObJbMZnJwmRhzEV73HMjATkrKvcuHnh37LDcRYGVAEyftRZfp+dhB7ckgo7RqrR
H4xBM89q44szvhTxLP+1llXykALowA5kaK9IeRHBblkyuKoWPPYxwE4gFjFohTZ8RBHCPsddyfOK
RsuLh3vfeM/LMHwsVL1aYe+Ct447NNfDfCj0CBmBrNqpXtZcq47NYT6TjbJbaRrFUkAWW8u6X/qV
yYC9ovUAOUQ7Vro6HXo3LTFqqaOHaSDd6pPkfw/xZ2hM770TQbjwkDgir+dPax9k0mUQRLFyEyXa
QgDJPdg6AqUazKcOYUSj2ylmc3Mpol5uHscaFZKFvTbhdT02GUL5VcFtEom0eiwhpK0xoAq2jm+V
j5mBbCJPdRtXEop6aWJY6eSIK87F0LbtXYBm8VIWnbYrr1hgRpciyn3uAf4bOJe5czpZ6rVe+F8T
/cGLJ/UTkOMvEVDA16EuvYVfCfshqfR6lTtWcAvLLN9E/aBeD0o5EOQf1atk5EtKrAIpD3xjlpaq
tzcwOeOdyv/2ljY2J8hfYuVXo8Ymu/uqaUH/J7eGUiXJnxEru0WMBP9TGY7BuiqAov7pZHq6iq2E
O0CNLPfYl/oOOz9ugMK0nrIyM64Kbxxv5lLZFHxSfpA9gjZNFopmTIhlqumj7ZtAb32lupKtrpah
7Yd+OtBrWvVu6FFTc6eNLJKdjLY9Ab31NGbpI7pH5iJtlfjo5nVw1nXtTx6G3XMYpPmugM+xthBA
fPZzVyPsV6iof9DqdsFRD5r8rsl4gggfAZW52i7N6gBrVj5Qu+cGXdV1MdTqVrbyY0FNPakScEBM
2ferCjjMk4lc29nuzR+uC/ksXcsxRjtsdGwALbWr73C2yoHAllhDxVZ48pH0WzlVWj8jy/0MA4bf
Z9Qvyay6n53JAxA0DxJwHLZDILCkngcFDoggA/vc5ylILoMsp186VeF89vsUIQQ7qu/8+UqpHvx4
JcBW9XNW+c+W4ivvadn9cCXYo7tJsRY8SwVoxDnpK1PB8lClzeY/bPLmWEcuk8KX7C9pNN1ULQJn
AF3+HudpM68IFBXcvh0FBgKTbXzQq0x/SvXodfKj+ozAnP4UGDFIybp6GEqWPv3orWQnOL/Y5wLp
vQwJmvEqMkGvyOIMzNuidmbwxTGFMyj9Cg0MYydnRIqQbH4Rk6SbW8cwOsdYndxo7MqviP6Epzz3
sl2QoOfPag2BCTGFR99N8kUQsaXMwwEWYzrgwJRYD7KHPzyjLdbdy/YAewuu3ZxkKdR4FaWjmlyN
bvDk1K6FMIfBbly1tl5lKDNgzTnCYYSGMhdrJYt2cRxF4Fooukk5IOPo2jtZNBsLBmLR6IfAGe95
ED/pjpXd2XGX3cVsOUD8kcnoCu6FpR9x84ZZepCtIBPa699/g5rxa+ZhzoS6riqI1ViwUcQv4azI
5mlS1k7PDm8YtwQIJ4Ps7cSD0UsRYWowbY6uW6GaB6vK+FHxt0Lo8kg0W6O48bLPuupEd0WVx3cl
Zsl7JxYNacQIArOLZqWKAO62VkNlPeZF96J2vJjb1GjOfu2g6lFM+0TRu5ep66fdJIALBoiQvZQG
Cg8TIbCTZeLEAg75MhwaQrN3am6dfp6taGFiuo5VXvfYYDyNwIDl8LqY8quCLDpGT3QrJy3BdCSt
jikox2fn2zVdt44PjpuZS9nLFwjHaTwdD3IOtHdIao4rxYmG5UAk8EZHyeymQOTf5/F2+qhyBdgL
Y0AcTNbJg4fly8ZExfUyFNlg7WiW1rOKWevRx8dvlxspumLz2UfdP539vp8dud/mc7+f/TJLHLpi
C0SXXKt6W3eKt42CMFyyQZvmXdp0q6VBshFtl68+6nytnVZdqxlrOUw2dKZeLs3U7rYfdbZwEOYa
9XIj+ukreGNkGGtNcOf56l4YhLEm0aOIXIfOHTrj+dLKgvZV78QDOKUAoqaypgKijOqUJ6Ps6rff
/77/lvA3DPYIpNUs2M6EbWX7D/iUzGKTE+pN8IogShhfWfauNrIHiETNu+W0WzHW2pvqO2IZ6LZx
LtFu31fBZG0hlefHHJX1RQ5AbQGShx/5fFCQj19ZMYhDWdTr5iT/yf/9E6amlhibL9gzoJwdNL8U
//chT/n//8xjvvf5ecT/XodfKvSm/mx+22v7np8+pe/1r51+mpmrf/vXrT41n34qrLMmbMbb9r0a
797rNml+33r5O4AOzRNJzNADzhi/TPH/1ekvDNI/T/Svdznpw1i8//uPT1/TMFuFdVOFX5o/vjXN
7yfbdsk4fYczfZ9K/jm/myIhkNe0X5nb1P5LkMEQhDdZmkJBJzGb5Jn/rVmx9f+yDYcwty5+/Ja/
X+of/vzf/2V/fcqXX8s/z/O7f/r/Y+7cdqQ2gjD8Kqs8QMt2t9vui0SKFkWQhCjKgSiXZnZgrB3G
aDzLIU+fr9wecHuWQFSrpCXEBbuU7XId//qrHRUjT299qBjI6R6/MiEA4/sSMB/asQ/p4zPiMQx6
HPgVg1lJH7lpASZ3RcrTaaEwLY8fmhAYY/jpKRMjaExrYcEBmdYFiEh+tlA5Poit1YI1ULUIoUxz
Swapa1eAtYAttHxcdFYROl+ElU9Fgwd2h81wdzhJsHrZD4dlMOD8hy9TwErCx1hgg6kZZ2DuzPc4
MDzgXUszCMEUwvqrQtlwyLgTZ/lfdPDJgCg1ujokFKa0gdqNKagN3rXriOiMZ9yDEzS2osJpYwj+
7y3hk1oog4thahVj/0VasM7A8qw4iytYjj5gZJOaQlmWxnvnuZSr24KgkJ8pYMpf5hArRSYOYUH5
pKqitGLMuzIFuMGGtMlp9yVEDOblMRDnZArFfE8KU6AC4FVXsEn5m06YOLuMCq03LRqA3mUzTAy2
hretNAPXGDhrtuEts2nFkStrM5gSAwXCXEPkFxHqOsRYrTCDxlQkPhgvhStJE2FlBmUZjIeE1NBq
Sx1p84sIrrLQpbWVEk9fWxewBkKfXWmhxVkKQmZblXV0ieziIjCI1hakaagaoXICjjVV5cFUliGB
QkHKJD4lx4ekpGzOzhbKUGujAimylXoZglTpATrWySFUBuAJYyFk+pKD2eMFM0oOlfWlWgu1qWF6
NFRLdclXvtfZoQmGY4YdlZJllCk5IjeHaAjcyqhgW7pITnSaI2PhoQIt/QFfMLVraKM9YGTp54yU
kykUTvhtqtgoWpDQX4eC8VcbilVUaDyxsaSspDzNsVTgnH21N9Ah8ezUy84FWgOBC5aG0NSGatJj
A6yTNZ7WPTdvCKU6R4odQIv1FIyVOJdw3BMlNLSRoPFoJ3ZQ2bWRIKnC5lN5Q9WaOtBL00MVUxJc
dVBUCrgcGRTqqWOrQuYSeTXT1jPZUGoBW5iaBiy+ADi4KJ3bgqKRynrW0eQweWkB1EeYvSpbsBVa
IPpz5Ac8YZop4szSI1prnHO2IUPmagu8PHU3XdMoQgWQAAlYVV5owRvaBpqMoqWCptfILy6wDqzG
Wp2x5MamcmzSslF82UeBL4G6eDqpKkQsNjOPAPvTxgUHyIYGXOkDkJ2ArSuPoGxk+6lq+Unrcyye
ub1WmyMAXAOfOKRjBmibkPWVFryhbQCVl5qRqjJ6YEZlIwt96rLRVaZoHBQLx7HmFNFujTpbUGnw
NxIIc6ocleBZhtdmiJZqgDIgUDa1rp6QxGWGCC1RA/Wgg5ZjPJsyv9hIhtOiK5ZhGzVC1bInKh21
YEhLLbQ1/tDw8FO9lKE7cGKkNj/YwgTAE8ICi8py7AQClzoIJbADhtAsplR55QeGIkGtBRpmKYx9
XVAy3RMUsBRON5DBQ4agcxlAxJURwdVUQ1IqUg9NgOoqQ/pgKpAn8DfHnp5g79MFM0oOFYNSrR2Q
HMCUqQZBEsUM1vP5hjEUM2nGDzWVRJzQZOYNAONafMkBNfKaAwhSWQiysOqoiYvg8jK+Zx6XpRYA
y0t1zegAVLF4QMYq2nwaGTl/3IDwkzs859PIuC47j0AL2prRSZcErIzvT6CyZMEkPzhD+KHdZiE9
sjXy0wJBXRkd6agZuIpT0B00nmF9qoWWYRQsjoyBNqgKesYK7CUrxGSABZgpF/Np4EYwHKBdzibg
LL8qv6qRMZnaI8CYABklCdw/gpBBDEv2ZNKzz+TnEcDlSo9gSC1ZkNrYCa4IAJt6BOU0IBTaZh9y
mmFHUCunekFSmFYL1lAuQkvh6BWOT7nQAvUC69rZcvlgGKgjI1myEsCZlz2RFle1AiRhQ3IAcZXv
K1KiRZVnZQe+0iKuQtngGxM8IWXABCCtvaFgEgPDiRPUIDBRr2cXE4R0o/UGqmMgtECmFHD5AmUT
b2ASVWAqcIBJotkNZyGfSbGrQt+pnumW5cQWjmuY3/WyYoLi7GEAg7Va1BTnlnn1EFI9a/tJC7sV
1o4Mm8DfBWdKPYJJTBuA3mH21ULpyHAehRrUM4gSt7cg63AWUYdE26UpQFzhxBs2hiCNETymgioz
U+B7l9p2EtgZaidpENY0fNmJnrPUwkTupMmarCA/lM3WrLwoY4IgjVARKBiJjRwIVFB+LVXQMLfE
R4CyWP4Dz8pvFmUFKFZqgcgIxTkAvTNsEk7zOiYEcAUwaSYdVAuCtU0X/KJa4Qt+6cOezPWu399M
azT9dlzs4nz2F87c+ksBiy0ZIcYnvyhbNVH0xy2bbxIS8MTrX/zwzPOfrjP/9/kBLy+dXOv8VOd/
fNxvj91xs3s//eD9fJuywvT1V9/uu+fdq25J6gfToLP9eCcXy0AfMuNnBI+3K7kCUKrlHvu/hkMq
eOKe6wXfdoexG8+3KOs+kbKnlXzd7fsXw5GvXi1lR36sWvawH47dzbCUHNllesmHw3Zz6jd3p0T4
tP+lFf5ou+/edsftUnLkQqklzztrV8OLq+thf/fqear2SDbSXuU7tN7fJO9zJvBoJbNceHyZ3vJM
B9FKfozG+36pcVo2Kbm0gp/cdLvEAMvIWVDL3e/7w9CnHhmJAGrRh5u+W0WROFxXSx7epmYRx9Va
sT9cxqY4AlYLRsDd5vb92QymsBfnqlrRPw53/Xih5jiv1Mp+2vWHJHrM8y+9XM4n7A43S3XQrgvj
QC96HLvN7m7cnk6JTc9DK7X8frPrX3bpgl6cBOlFkwvG4ZRYNkc1Co6ql81HmPnz+nUSm0BpBbF/
COnD3XEt+kFufDicVjGkKidQVXvTP22fH7tV9cRBv9IQ6EW/6dK8xfhKltb0gt9ePe5evR53fZrW
kS8Q60PI/3575MzksyyJVPPy5UMIf7p912+SNIZwadYfQvifw/H2LGm+b5nEqEUPx9Pu6ro7DmTK
1DnjnsXDXOBRd7v2fbiCdIJa8XwZLNV4XJdSi73dU5GkXc3MEFGLPm45Y+j85NOrjGvgWsE/c1zv
+H7/plu1CfOuvVb8L7vhZnv1ZLzIbRHy1Yr/dbj7hCHOOOLDXODSEOchv1b8b2h/O47bpKSwkYCs
l/0u7So531pARa3c30/d7ixFDBHqjsB0WrHPtsdXZLazoElyRMTVkns6m5V5z8CaVvQfHXnn8PKU
uua8iKsWvh1PV8/uu/m4raCW34+b4TD2SViZsTa1bL7ajWKStxnPMPlnyfchTR+OnrjEn84nrNz3
31JwTX5js992x2/+BgAA//8=</cx:binary>
              </cx:geoCache>
            </cx:geography>
          </cx:layoutPr>
        </cx:series>
      </cx:plotAreaRegion>
    </cx:plotArea>
  </cx:chart>
  <cx:spPr>
    <a:noFill/>
    <a:ln>
      <a:solidFill>
        <a:schemeClr val="bg1"/>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_xlchart.v5.6</cx:f>
      </cx:strDim>
      <cx:numDim type="colorVal">
        <cx:f>_xlchart.v5.7</cx:f>
      </cx:numDim>
    </cx:data>
  </cx:chartData>
  <cx:chart>
    <cx:title pos="t" align="ctr" overlay="0"/>
    <cx:plotArea>
      <cx:plotAreaRegion>
        <cx:series layoutId="regionMap" uniqueId="{31D37CD6-25C5-4897-94B1-34B890A0CA28}">
          <cx:dataId val="0"/>
          <cx:layoutPr>
            <cx:parentLabelLayout val="overlapping"/>
            <cx:geography cultureLanguage="en-US" cultureRegion="SG" attribution="Powered by Bing">
              <cx:geoCache provider="{E9337A44-BEBE-4D9F-B70C-5C5E7DAFC167}">
                <cx:binary>1H1pb9w4s+5fCfL5ykNSpEgenDnAK6n3xUucZCZfhI7jaBclUfuvv6V2HNuyM/HB+F6gkYGmtbC7
xIe1V9H/fdP9101yeyjfdWmS6f+66f58H1RV/l9//KFvgtv0oM/S8KZUWn2vzm5U+of6/j28uf3j
W3low8z/gyBM/7gJDmV1273/n/+Gb/Nv1VbdHKpQZZf1bdlf3eo6qfQ/3Hvx1rvDtzTM3FBXZXhT
4T/f/yc5fD2kh/fvbrMqrPrrPr/98/2Th96/+2P6Vc9+9l0ClFX1NxhrkjNuWZRYSMCRcYHfv0tU
5v+4bQjrTFBkmgSZmLD7390fUhj7CmKOpBy+fStvtYaXOf7/0cAnlMP17ft3N6rOqnHCfJi7P99/
zMLq9tu7D9WhutXv34VaOXcPOGok/+OH4/v+8XTK/+e/JxdgBiZXHqEyna7f3XoGykq1b4gIJWeI
U4txShEWjFH+FBFpnjGEkIWRyTCzpqD8jpiXEbkbNYFj9Z+ThOM/ZXzI9AFWy5sxCT0TUgpgAQtb
BCNJJ5CQM2pKzBjwj4VNMjLR3W//YJRXUPQyLg/vMsHmP1cnik04qOwNucWkZ0SaxJRMmgwxweRT
aDDGZyDfLCwpZQIhLqbQ/JagXyHzY+AUmC8nCYxzSMLvqszCt8SGnxFGLW4iRDFDwCFTbOSZhTnh
EjHCTWpOsHkdTS/D83jsBCHnPyeJ0MVtluk+aQ5vihFFINosS/JRvlFLcNDxj/U/52fCFEJyjhgw
zzMb4LVUvYzS09ETnC5OEydHJao8fFP3cuYNbDRxBugw9oOLkEWeYoQROwMzQRBhcQo6igKfPVY/
r6HoZXweRk6wcc5PkocclWW3N1V4U1f3U/Tv4aH4jHEwxTi22FGOTawDDia2CeA8451XUvMraB69
yhSd65NEZxdqreoyfDtoTHFmWhzMZRMxzJ97NxIMN84JaCew7F4w3F5D0cvwPIycYLM7Tc5xb5ND
eyhv3xAbeYYQ6BvBKJUEP9c87Az0kQUCTQjKLfB07n/7zqh+DUUvY/MwcoKNOztJvrmPD7xT39+B
xK7Tr29qxYH2QQAARAgIt4CdJtoHLAQEXpEAALlJKMFggT/WPv9b6n6B2Y8YyNN3nOLnnCR+czAY
wm+H+2n79xqJiDMmGcPgFiEMiI2QPDbqBIg9AQY3ESalnABv3f/2HWu9gqCXUfo5cALM/DQDO4tb
VfpvykvkzKJgCgiYdIHALwVL7Qkw5hml1OQUiReBeQVBLwPzc+AEmMVp2tjXt92bxncwqBqTSwIB
AjkGO5+iIuWZCRc5FRSbCEIMYOA9lnC/peZlTH4MmyBy/ddJyrDVt0Pwhi4PpWemkGg0zQTBRDwP
HdAzC0I+FgQPiLxzWx9D8ltyXobkx7AJJCv3JCH5fKurd59CkGBvGjEAm/qYKQDDDMzqMW7zlFsE
gqCOye9Vz9GuewzNq8l6GaLJ8AlUnz+dJFSrJAkzFb5hyBriOhiYh2JLmhgz8gwleYapALMN7gjr
ecj6NRS9DNDDyAk2q9M0Aj6ougreOYdSAUZvaKSZJtjVphwtMOARCQb2Mz4SEgwBiGAzTp4baa+n
62WcpuMnaH04TVt6lX0LD28KkzyTWEoIUUOO4RgCncBknUFoB8KnY+ANQnOTHOkr6HkZnp8DJ7is
9icp4TZvnZIT4MKA7zLyjaCMI/MpLBIiPwLyp5AkFQLiolOv9Pf0vAzL/bgJKpsPp4kKKOb6Ju7v
7dl/73qa/GyMgRJBJR4zpWNO54mHw4BdOMBxdDun3LJ5BT2/wOXnyCkyf58kMltVh/qNJRk6kwIj
EGbc5IwKMWUZDKkg4BjOmHW0GCZuzqtIehmdR0Mn8GxP0wH9dFumKqvejm/A4YGJJ/DPJJIJKSZW
NSQRLItY4OqYwuTgGk1CNq8g6GVofg6cAPPp+iT5ZncIszcMUlN2ZtIxTsPoXY56AoslzwikDihU
7HAESghPgtS/JedlUH4Mm0CyO83w9O5Q9skh+/Z2zAIuqBy1DJNjBuGOGR4rGW6dcYShLkRS9rxs
7TX0/AqW+zeZIuOeKLNofbgJan1bVfrt4IEKNqjqMEGNsGMBmzUJP3MoyYFqAgi0MfBOAUVgqscR
gt3hlWT9CqUnw6dQnabC2YU3QegfsvuZ+veWGmgcAVJLQt0ARmMKbhL1FAzS1mgsDIHaqZdQegVF
vwDo58gpNquTZKP/BzE2sKJBfkHSmkAmQFpoykEQgwPPB7JtyGIUAqBw/zEHvYail7F5GDnB5tOp
8g2USWhVvWHghlpgE0C1533JwOjEPNY+kp5hKSA6Khi5K5p6Cs4ufAVJL6PzaOgEnt1phgXGMonx
vzwP7yfp30u2saYd+AaEG0Q2uSXZxNERUHYILs4vKwteSdSvIHr0RlOQTjNKsANP501jahRKBkCj
QBCAjnloqC54ykEQN4AcAwg/C3LUHDIMUwPh9wT9Apz7gVNgrk9S8exvv5YHHb+lbINaNsIhsUMJ
+DQQdZ4EpSEVCiEEJiEcfSwsEJOS3ddQ9DI0DyMn2OxP0+u5C6+7h/htdQ+FTgMQXVDKRu48zinn
oDMCDCWxZQoswLa+F6t3lR2vpepljJ6OnuD04TR9oP1tc3jL2hsTigUYNBwIAj06IwAgux5bBxhb
oH0gnGBCkpSMMYOnCP2enpexuR83QWV/mgnR/W37bnlIcx2Eb1lzSM0zS4Dqh14REHBQ8D5RPOCZ
Mn4scrurR3xsU7+apF/h8+SNpjAtT1QBte/Wt6W+7e8X8b+33sbMNRQPgNWGLFNCudSEgThUfnAB
xsGPcsPnKug1NP0apPv3mSK0PlmEdrddePOGxTnQcwVlnlBXCDYamGjPKkIxss7A+wEQBaSv0bGD
ccpJv6fp1wjdj50itDtZhP5WZfyGHETOIPRJoHCaEza2xE05iJ1ZoJ0o+KdEjrXXEyNhlHS/o+jX
6NyNnGLz90li8/kACijzK/WWcTd+RqHXgIP+F3fezcRAIOgMQqcmlLdZFoeEz8TEfh1NL+PzeOwE
oc+nGd/Zq/L/TXUOtFRBcQ4HLfRi5wiH+inoXICCdxNqdMbu+Hv+vTO0X0/Xy0hNx0/Q2jsnyU93
b/XmThFwFNTvgq4Bc/tYzDbhKISgvhe6hAlB0AR8zK0+0UfHNfR7qv4JqfvRU5xO0yn63CvYd8K/
X9JvYNSBSpISEtj4h1QDlfPEK0IQ8Wbg1x7tiefG9ysIehmdnwMnwHw+TYV0HoRvaMiBqQ2ZbQbR
bNBG0B8/CrHHqECfCIcSHgYZIna3Bcj9irgTcr+j5mVI7kZN8Dg/TQfoPE6g7v1NN2QBxTO25VgM
QY/IC9t/AKOAbT3uZPCsofQ11PwCk5/vMcVlc5KK5ry89d/UaINiXVNAUOdRbdRjToE8Hcivo7Pz
vBnh98T8ApQfLzGF5OokIbkKYMeedyv9tqUg0Hw9FrFLyPeMbVPP6tzHiA40kCJwVaFHG4IKEzvt
tVS9jNDT0ROcrlYnidM17DMBuzXdvmEVlclgEykCNdRQ6E7o2JUw0TNjRtWEvUKQAG0DW4aAdfDY
QHsVSS8j9GjoBJ7r08yYfqwOwf3s/Hu7bIxWExNCngTSbZgDpzxF5rh9DuQajv0H02rd35HyMiJ3
oyZgfLw+SV75HOoblenwLcMDEN40pYTtv6C1bYxzTjJwkLyG8mq4A07ncT+jiUB7FUkvI/No6ASe
z6chym7+ce+4O4lyxzNPnvzfbpknwQIDMQX9UybUhQIWT3kGcqTQeACtcRJDyyhsqjORZpMt7X5N
1ssoTYY/eZP/T/vl/XovvZ9bDbqH6jA77lH4aDu9f757fF3YOHEy9IcmeFHW3c3d6hvsY8igOfcR
kOOXPNEhj0Nfz4bdHnT153tjzM1JCCJYFkQJRkUEyLbQRTneIhT47tgoN4rBbAwZ/PmejntYQCIJ
BCe4tnfiU4/9YnBr3JMHkuTQFwSdw0edd/+CFyrpwTr9ORs/zt9ldXqhwqzSf74fuT6/e2x8OwjV
QiAQSyg0hn3/YAs6CnI6vzlcgZM+Pv1/BjUUtaFr6zJGLHSzMu5XuvJXlY9ax6/TbJaazIHWc9+u
JI4XVqs2GUJqrlqcrnUuirks5TJKarQzkvj7o5l8gToCOcspdWOZIIf2adhqDarYn1Lns44mPKjo
pYWVXQyK7hJpFHYlDLYKE3ypqHfFsLLsTEW12ysjcThsyLKsfU0dnopwFvtY295Q2oFg0dYbammj
nge2idvgvPbCeZpmthqsxjGV9/U35I+TN5lc6N+CTRXHTiEL8H9KfulXcVsqTC8H2eV/l4OK9sUQ
FU7M89zJB0pcHwfyIkB2bbZ/9z6qLipMNqnFg60Z0HBL/GRdVCLbc5U4wohnlajwR5mXq1AZws1S
L52HpChXTaOvCCd64/nYVl4auWaO+DY1ksvfvNM45U/fCZqnobITwl1jb9r0nYgZ+pmMEvMSFnq2
KDXiTlNyf45af1WTrLZ5gNk2hvUxz2Mhlp4qjDXDQb/tqNcuQlF8FF1fbHhqzmVU4D0V1yQMa4dE
Mb2yklLZfobtTvoVFHD83JP0hdU02hzPSQfeocBRwFVjO/7jtZ7lmVf7uSSXOBcOsozoqseLNi1K
O0lDz+F+E2yyoQjssI93TZ10X3LtVKKdM2Y0yyjEcgbsGy46f+jmZq1Su43bcNEGjVPAK2yMiOyM
xg+dnmtpkzILzoVhzirVok1ApXY5170ThbFce4onc1gbtW3RYLBhmycTlqTuZlVK5KwIh8iJ2yCY
F5YKF0abqyU3z5mvkJNQ5S8Hbwguc89zC6/K7dqQeFX0/j4MLLk7HuLI5Y2VLpgV1E4Zo13fFeGK
hUY1x6m2qYeo3fqq/yKVVdmiDT83hqp3kUGTGYiKbqGRZ9oiwtGcoqo5P35q4+Yijqp4hkxDX0FY
VO1R4a0UlgtREFe2rWW3VnxtDbR0yi7GMwPTyu6jslh1GpVua+TfequTqzTUf5HMb+2hE/QywPmS
pbpc/jPeY6HxM7yhUA9ca8LG0iP0FG/RCrPueEAuDVJvG14LOxFlufB0Ysd1QleQ5tq30Ma8Ur3+
GITMnMWpGGzlK98ZiId3gcoXtTQcHJfDNqnxZWu4flx2tin7wR1KuZMsk59/Q/ZI1pTDoLhQQjZ6
7PuUE6lhGYhHHSvx5cAMBwR3cOXH1rnJ49QlVirmRUYiAN6XNvQwZDsa6HVoxB+0PMAmFGRjofC7
8FW5bAU1VzqVtkGDdGYW2eD2QR0u/pncsRNlSi5kBE3BoZoYxMJURjdSZnERd/gy9URxgXrtiD7+
ErbJNqhV7QiRFW6UibXI6BYPWbzFfvQxjEUFtuE/sffYef6cENjbAWwjoAbaM5/C7fW8AtUEKNVZ
86GIMd2Wn5MgsrYqNO0AGfWntPk7Vhn9EA7xzieddKqWkPPjVPa6mod9m+zLrKLu0NeO7xgoIqu8
yHK71Ji5YWRsAZzWDrJs2XQpX5GwuWpiqvZZ0a9bD8u572HtlLxAW8PI+rURJX9FcWBA1uWfXpW8
sERMqMYCkwJ2H4OU30SSEWooWSAPXWrI0NO6jTatQMQeSpO7ScSueh1/t5S4NIwimuVel3yJLHOH
+8aakdAc5nlU1YteDOUq4GRDqhQ19mB0i0FmhlsYmW//M8HWc0UOvZl01Bnwb3TWn2KD8wiFhtmQ
y1JXwiVp2CxASC8GXt/kfcXPx5SYXSRhYNc8ZrOaI7VJy4iutEncOmYXOBjwjKruholGbHEQxy4T
6gtsddw4oIBbEKFmvApIdN4OpmETqzFXgn62Kl8sUWCW61gFuZ3BLyxrba4DKBBxxzKheYnMwm4w
T7d12qdblANz+2rDSXcVIyK2VdzImYhKvDQ6ntpxM88G0ewL0axAK4jzqBsqF2XkItM++25EtZOF
Ob40ar42o9pfqwh/wNI3P6adUdqYKLpmWtlmlnY7zzKNdRqUMzq+FCnNZv7P805HWTGRJWMxGEwD
ROHBuZuIwCjxvVr0El9KmSeDw4fmqg8GtRl4WS4tw+quDNm0Tgj2xbbvh9oO2n5lqV7OGiMtlymi
3rzWdD0IvKCZsa9rs3IY7QonQn6ziorA9YXqN7n/sW6048HmK/O8qHPXMuvQ9iqwDbOefvAzS86b
KDqPjcy6FsJwkoxsBrMmO6FyZBe91+5ITOdDGy9zoZIPTTGYjqzoPA3qbN6BHrTbiOezlMVyRVRZ
/2aFYjC2n80UhMdhU/Kx6Q66iJ6uUKMjdWN5FF92efaZFn5oizr4K05gIeoCU1dYRm97bVk4Xpim
G9ZXdlCnrR3TLt/0XqJtM+93mcl7SN39E7NbU7MFeppApoHjgGCzWwgFTyhLK59EKO71ZZubahO1
sb6AHQUyW8YfvcIQ25Ib286gmW3kYeliK8kWXjEwW1i54RyXb27GzZL1JbMrYpi7UlBlh3WDtr0n
dwNRhuN7VrKgJDfmtIrDeayH2K3qoJ9l5tKvKbpqzc+tBXrRaAdsD7lFlzGvDkaWtCvs2ZkxhIs0
YcVM0cx3uiRf9MUg7aDIE5tq5DA9Ln7TyhzU5KaThrnbeUFtV6EM5pir0slozJzAl/ncTFHntsx0
YQOSfh/Hhyju621Yz/IERDPYHgpsdfIpTjGeN8Is7SbP07n029IJJPUd7RPtMEWHmRkq3+VZmPxO
/kI1y2S5gLsEm2xAwzOGgj8OWwU8XS6DiCUvwt6/NOJW7VNjaObUSLjDsoA7ytgyVnwLva6a86EX
qyoK19LMgutqMMpVy+LECfhX0ZXxnvU1pTbhw+DSvACzEaMV56UInLbqqznzqXYi62uiffBtosab
9bJFe6XDeV3F8QXCf1dVga9ir/tYNRba1eoikvE5agzfhQlDiyAqb8LaWqR2hzobMkPBVdsQ60Na
GevY9GubRKSZZXTWNWE3F8DStqnCepf18EoNxWCrRr5TSx+5oHGiTR1FvtslVzxMEncIwEpqLLm0
hO9EoszXeSBi2xJ9tkBljty0o8TRGW+3phV327tPpL7sUrrmXmfO/NDztjjUMxR38Tkr2lmq4sI2
jZIveJK5uV8XtmYom+Wiw0s/JldyaL3L3jGteptZredWRfQZt7xcRkStu1Kq2RB71C6HHlZaMuhF
kKV2UvDw3A+EtIsobxY80nwBX2vavo60W7UeOGM1LeyYdZGLVF/YHRi9+yL5qy8xXtXgXjuDRv7M
6si6KYx+K3Oczko90xLsgdJru0tP5L6Dozra90JFdudJa2Z26c1Qx/0yKwN4T0b3Ha23BgNqEiet
/fLcDIPCQbHGbmO2pt1xK7NTVKlZh4WTsuY2Im2yQa3ep02CFpbwOrese8cajPqStrB6AN5kkaf8
G44Mb1EGvbEb2sJhHmr2USPNi6aKvmhzOGQiC+ZRnFiXfdbboDPwqhHWBS29v8ooGC5C1c4ppPDd
EsOCiKgxN3KtlkVsJXOm9DeaELLq+BDZZSPQdVmpldJo2ABsoWMItQbDGC9NZvpOouN9aHTDLMqH
1EZxkm+S3rrIgVWWXS6rXe6C/+MtZBZshapvBVYCYgk62iW4H0CBm3oeeFrvvT7U+6SU7pDW5QqK
09MNkf0MwhmFk3igb2Uhe3vQbbrzcr2rQ45sqFHrLrm2ajcnhtNk8FoW/NmLc5GQwk5FkM/DMMjm
iqnc5m1a2m1fW27jgRfmDyvoAY73bfJdJcBgXcLlEqNiL4FmD0wu5etu15ue79aQcXBDAjEduwAL
HARyKVzDtDaV1dSLtpTdeKk8DwZfn9NkqOwB6n5mUYCSTZnk/kwxmrsBtWCpoe4ThVFbA6EMQgOG
+NwZ8P7NsMy1rOx4oOgiqSp00Q99exGtWJZGdljBJOkoz+w6NYmdyjxzYmj33OeNt64UZds0sA61
F4czxodlWHXWOU6aYpEondkeM5jjiyF3YKv1fEZKedMH1Eka80vnCWPRRNpr3a6qE5vDyp91XTys
zcEHWRtUt7yKur0cDzxHmV0ICAqBb8c3XuDFi6ZLvvWp718MVVutDOJdKOE5RjHQawhg7crS83eh
ZWK7lmWzxEH5KS1i8sHyySYw+mEfogWH2IPdmCS2DVi2X8Nh+NZ7Bl+oIY1tXMlmO+TYBmMscDAu
u03OPgY5+ELxEMROSrFN5cAvjraMH4XnujPCvcfLvR94wdLPU2/hxzyzIZQB9l1TUAcEgTULdKPW
LedOYXn8olbdl8Kq1knRBR9oTGces/SsMYe/WNAX87Tg0sZ1EbtFw9V1S8/ziNsgvvA5yKnArfNo
qQnzISaivTmPG9e00tSpYN90GzdduQwa4zaosLmqS+/CVCqwtazpR4zJRyMYulknPGX3ISsTuwaX
bv3oI3jvcL7oSJqtwZst1k1YF2twi/K7U6I7dfRzi7WI5DlI5WFOZZivWSYGNBs6kNV35yiwbC/U
wpG5pdYF6X4cgs7YEa75vDNgWuuClY8OpVyjMGcrnlFYHx1I2Rmke755SJZraoJdZHGvcmPG+3U4
Hrg/9Gsv57ZhkWZZ4NApQN2tg7ZpFoSkq8g3+lnaN4e7y0G4DSwSL/Iqq9fleEhNr1rXYUogYsIi
NylSvU6p53Jw6Zdh1/WJ3Ru1Xh8PATb12kBwqJLgxkrbcm4lSWJ7UvczolA/b7Pko0/9j6VVlwvR
xGBOZWkyi4SZrZM+AQUUBNI1GxxueAbMMpQNsvOh/0ACENQpSRMwhdZZ3bFVoysFLxn/OExOhzbK
3MEomM2ljmYtzTu70dknYrQZGAeeWh8PA2/yu0/H07I36LLRkSOjoAA3Eg6gi/P18fT4yW/NLLGP
51Gn5iU2tGPy7Lzs8Icoof7KqEAl84QbixaEvUuC3i4DIt3aioeFstQ1phAHbfxau03cX6AwKl1D
VJuyUMaM41uUW7u2jSIbKhkt8Gkb7MTCau2qGAqH+oXndtRCs6pokZu0rSPaSO0TeV3B3xya+9yL
ZwaBvZ+lXgxtyGyQlZ1dN7Hlem0+55Zn2EHuOXXAelv3itoatkmz2yKFiYJ4xbot0XdDGgdJYjc0
OLBnAB5uXCWrMmpnZeUvOx1T12/aGQcTZyviPlsxFaxEAbo/obhYwrZrmRHOW5HVbjXoFMwIv3YM
1WxJlxx99cTBifHBYmHsBl4F4Uw/Z26KeeP0pt5AaGiZJQIWRNrKGKKCA7DaeAD1tZJ+qRfHS5FR
ZOvjc8dPx2sPz96N/eXth29gAQQHq8YInOlvphpEqv3wM3mBwoXsu82j746Pz5CiSRY44+u872HI
w5fno1XkBQX0XORkmB1vKBBPgxM3FSAygK93/IbjnYdxR1KOp7GfE7D5fRf7veGyMqrtJOvmUQQc
ogQzgfvAQRKq+hZF3sLoTGSDnTa4RHpmYlteWK+Ph4GQ0qkjZDosqkDg93hO+qZyMiwKp4PNnxzB
YnAvYWuuDbJi4cayAY8D/saU4eTkJohCaxWigK2zpmDruGVRZmewocfcqIIPrRDAycfbx0MNftBa
cBk7pMipIzMzpM7xDmhBtu6jaFNG0bA4Pne8dDwcT1OW0aXBmKvHLzleZ4n48SlPEEQNUCTdhwFg
ySegiSHzkOa9WDIvtSNhVKs0roY1K0F5egbSxEkGwxHpwJbRX37rfWApEzMIP6m157NqcI4fs9TQ
g6NzEYJYG+8dD62FcjSLfDBzVQ5GWF2Y0vUwaIDjQarmx6fjaRB5KSgECkv34Rnx8+mHa8dxx6cn
X9P5OplJLUD6tGigbs0JBBHIyBIx/NWVYbTZr/2qDecEcgBgAKVdun44ZIVlPb7YM/b49uT0OK6C
nPijb/D7QPTOwze+NATMgcbmOC7coIZYx93Taarkj4+D2QEVDyN1GFcLBiqH0RqkPPGWngjviX94
7OFHjRDm8eH0+Gny3DEb9nDt0Ysf70yGtLIwZoO5k2Z+UUL4tKJ3M9fVUE6ZO8fvyb1BVx/QOGNe
Gqfp8jgzedxk6XJA3NYpZ8sjZg+IHk9lRcABS1UCx7vPx8sPjx4/HYEOVeMPEGQZBzQNNnon4+mw
MKNw2SACdn87yHyma+UW4IjXo5gr+5YNs+MK6AYS6b+6UR7Ko+iwSvCOcNGC46O1zbIsXcUajKeM
dD8OpRYksR/OPeYbjqEDZufYymd8YOBhwOI6fmkwalRGsA9xCW+TGGloM6Och0i0znFWj7iUYPjO
SaGuc/DqVt5owZAR4KH6mITV7DiBk+k/XnsEUX5cpnez/vDRi3NYNmFdfxG1f8ONELJYLFSbXg2d
PdQit2XB4Y/0dd6m84zWTQbWXak4jn07B48LibkwtJiHUc4XlufVTjfmMGncxjPO62CWw9Y5i0bW
maPAlLQjMpQ7SEHsuoIUn9mFYXnmVmSXHmb+Kpb9ykc+dwbl+3Yd4K8D1nRfKHTN2iZckWpfx6jc
yJReFqIkSwi0fA3noWb9nvI4mVEQwaDzIEuki3KmSGHtwjq4HkqDg4lAr6O2iBZWIb4qEFZ2nUTI
DtsmmBkh6PoulF+KMsN7Vbfc6ajprVBvbBIvh9CYhb7IQFjzhkTDshL4bxb7w6xvQ7smqeEov8rP
46GYl3XWOh7yunnWgkNv0P4QDt2XzGjUJowgAoUQOE+QYSJgG0hrXuoYPPyYE7szVbeSuLsZIAE8
b1NDLjxf+xdIzwLu6oyWl5Hff2KW4qs+498yL+3nSNdy6bG2taEQ+aqAv0t4xfVQLPIm+tiktJpB
cjhxcZ/7rtkrMYvSlh1IAwEzEw/+QvvhqgVmOPcVRKvCIGnmRah2MkKfWU8ZqFhPOmHa+S5M+z7r
Re2EZXZjZCjbNXkXgWqMlhAHvQCBVGzoYAWrJEz2UWQ1q8SKL6lE6XXd+CaYRfRrR3r0qUyWUByi
NsrgfC4NpFxB+kVtNQJslyZaecKftX0MqjAq5FqbEDMAPG4Gbu4bmbNN6IEe9Lp4Dtmh76mCOGWM
UstBOsMOK/zEXqeQB9qmtcg+iRh8MfO606U4JH5o2D6pyRIrP1nwwsmrrt7GFggFhnVxQXRf20zj
RaKx3BZK2KIyOrCzvWFWqOa86etiyXHXX4VBuWQ1sg3O6ktSdRBCMXvIUaYi3vhVqGGpReDogaIz
BN8P1PNXWQRJzCjzsRMki7q6rOooduuGim3S5J/8huMVVeGqaLxkXvcQQ0QsF27pxakjmp5tutb4
Ui+TmF72XSy3SZDWNkqDZhPir4ZhtI7RQDqh135v06GSjmcVbAUtUgt50Uh7IMIAcZHvJQSxZ54S
+lsq/XAfSfwJ8jdgwYKHPse4nQF3q31XwMLq29T5v5R92a6kOrbtv9x3JFoD0tWRLk30sfqV3QvK
FmNjMNhgzNefEaxdtXLnqVOq+4JM5yAiwJ5zNJNAjN3ZG+NnKgP/Ir6uoJw/6PSbL+2Tbbrq0WvC
L8EQLg/1UkWn3torKDxxF8UMg1jqzsexX9zc9urDuIzRsz/wa+uP7KLc5Xs3AqOqJ0qu1hGmmAx4
pNTVxQpy/SVx2tK4bCk7wcdDp/oPJkjkEfnpEaIId98Ey2UOLfiLZj5K8Cak78bz7K1p6fsMV4cf
OBur0Dm0dn1lsh1f+JKxyl8eeLCrSa0eE9HkY09OThO1gIrBinptjBCp9XO22mU/NqG7B2mz5Ag2
64w6tXtJKOn3fQv+YOhsfU4bkndRsADW5NnIdVQEkJ6c9Zp+XGa/vYRqXfPZn9bCXYERWndti6AK
gzMCryXvhM8O3hDkRsZ55XVTHgn2yRpcObJ9J4tG/cnpTZz5c1tdnbj7aXX3icp4h0O6XeBXuLvd
SZ6HZZqeID149kcfeAJWi2qVAdgWR4OL/5a2q3fXyeRuolwdbex8dpEV32mpm8xSP5cBaU68XcUF
tOt33+1f0kW96Nomu1rGhz5ar0zIT70z3pFoXPZuBa41XT67mnsFnJm2ZOlYFTf60Qt+uuxovHT8
6n3yq269OtQpx/Eo48l7aeyXJg6CYz+HX4w/kcPE5icdsV8RZ+NhacGbRD3QXEGLGbnsiwJDnYFp
GI/CPiXN4JbzQkgekm59NjMQxqDDHxAQtY+RtbaEOa8Qmh/i+OK3zH+hQVIsoAMu0eBP2e0lbblw
nDqzyeyebe0eezru5sh+XMNBlbJW+i6aO1b2/ZCWafzsmnC81J0G0E+XYmFzsncqZIDWies9Ax6V
kaXOusZcOrd1rtFUhHqSz75KAGkF8p5ORhRJ400XsX7rjR0fE8B1k2+eEcqR0oA9WFpjPwWKX4Og
vaiA0ee0JnTvUTacBjVKlXWGvjpBNT/GLoCwNYX8ZyXT42y/N344fnMUGQo5rE2mOW5aoJEd0mjj
Z3G82HycawMMiMtHqzGnJa2S+XQj+vBAjIdpfZx1OJ22LVVQj+dg6X5ylrYHEk65sD3Zu0t3Qf1g
57AqxFD+2tBCVXhgZM/2jcTnhGyW15ot085EBs/FJDigYc5erSbZWPc0t4lg97qaRtzWAoxHOmKx
dPeLiNrT2LRjiXsiV8Q/TwoTQ0ykKqS2P0ik72zveVltm6+OO8bHursN2wJYtO1CPN8IKhF6jemu
1QugewvRw6QPK2Koh5jo/Slw++i4JE5cuvOgMfWGznPLSYaXh/zq7GQ+yIiduEsaCEXa5km1dZ+p
pt67PVsfaMq/BtT2VzV3bqbAU5/0oxODBCRDuGMY6PegXZDKh/F+sF0NvFtgDgMq6pPj3BPzCmgF
t6+j12yMgrwP6vCUoBozYiXzFeC8u28ZUvhkMOk1ZCnEQ6ufpQtf7kbzWMvP+Mj1aPAr7Ky3fqJk
DDPrUplzZ1Zg7gObVyEg0wq/TC67+FX3HOGFE42FGKs48zj/WLe6AqPnrzk1vtqNxAKac8Htyop2
matoviJS/RSG7etsQkSwgFjTatCFbQxBPLC88KjzIS4L+c6Y+n4ZgX4ygotgThDnTdIeTGCTPWBh
gCt1f3LJV5B33p0bT3v8kIEQ5nPQKa8kUf2zHsHM9eCZHpfFQVip6SVOH5Z6JoXftc99jVt5bpK5
UB6Gf4QwuCvseu+tATulyJWNjtX96kWqJPXyoUHWDAR5bV4qMl3ruoryIbLrfrVpnlThIWDpj2ZY
2r0743HVEBCVLFZ3DtdjsdigZCqMP7rhL0R17SH1TVx0UYfbZZI/QeY8RZPv/gicBkBySj5i9pIl
t3HhwQ/+KNv4la5i/UprUmUTWzvcHwNixpkn55CTMZP+4OzT2KOZE5n0qOoTplD3gzt032Ipy7RR
5lQ13prZcHUAs1XTZa1pepFE3HskRlwP9UjZtFNzUByZxohY+oJUfEp5/OioW+RVtYepmviee8nj
OnTjQd/gEndtwLJ5st+17SB3ZiEFrcMJsDChGRUGAgjGkShzRj6ndfsloUJkUUuGi/HmwpilPrva
0oxz4x40H9Lc1MFD0onkIerMvoqBYLSmOYMSPADKBq4Srp+HVPTnAYOBAh1TeBNguB713TJo26rT
MAVPDJqZvI2IPgyOQrRMeHsEWYWzFxB2LYJ92gZL7qb+BaIE4MXh4mbsVcZOlWlXt6WOXQiR0uRB
Lqk9cd/9jDeRy6L1MKHEIFW7Zb4gVNC4AhkcZLz8GCLvfrE7aQjGahFX54GnD1CB3vsewBZv6I58
jXmuhSoaEcUPA+s/S4+fm0k6exRHVZmzxlXGwL7tlcHlIKxi0ETo+Ug98cSsMx/TZOLF4iS/EPAE
Z2dUVTam4XpcPHMkmNvuUZD4OA4GUcWcdIBwl69EgYAJnal5jVx+L0J1WpYKYRNR664ZB15yHQNd
CiI89KHOdUvuOhqILOFfImnjn52qvob95yZwlyfC3Pt2Cj73kJbex6n82KXcO2k/FKUvlUW8aSqw
gFF0cLzp3HMjS9pA6kc7T1zJgAwYEwvklrO4gxbrRG99iki3uZ+TIfVe5lYeAqcSYNrW5KRpBOrL
TZ44xt/WTtG57fWYMwvtHMSFYu/K2d974ZKUUNv+Ajb+RGmHH6uP8fcplhFJ7GGtvc+9qa4Ij9Qp
Cch+ZPV65zZQG4zLw8wvcS0+D6HxHnyayswbBllEfb/eL/gnMhmMVZk4wPGDKes9Hewrqx+sTqYj
j6pTHz6ToQ2vntZRvtRef/Xp/NgykvGeNNe0am0uoZratZ481alHc9gE6H6TZ9ZN65ehQ9sdxtcc
eIkCyRGNYIMimfV0lsV4C8a5s9x9mwPwNxOrs01eImif35wGd8aq717S5yEI6sucmIObqPU4kb7P
8StYUMBrh56bYrvHIZMteC3k0TTmF2SIe+oNOJeHYPtB1mSLD7q6WRBTuuF5mNqfQ63XAjIcF8FR
z08E6lFSCe+JZvUHmjgXsDT9Xb18cSSEmglAyAcIollRD5jvtwWH2PU6CPvR8Hg6IPITl1VEB5EM
yM86KvKQQYnUJjqnoRUHpDcvKukRWHxSYwipZOrVWUVktQuhGymNQQ6y0U69P5+YqYIrq4YPf0ED
rRMca+6ce2xc+AXHzTsLuekayfTSIR/JGBLngmOyOfA0+QHG/4DBYDoPij8OnHvnmpFwVzF7tqhR
iFkucq5hata8GnxSeIvzFBr7E/m1Ojg2+uYvXVswp6MHQ3svQ050bqPoEwi+5JhwmkKQ6/7oV2mg
DeqcHXzu6jxNVIOtkAc59xyMmKNu1EpVuL6GSjecyqALgQv1wODDsU3z0Aw8a1MxHAEB+8dBY5XK
JYSOwLonJ04bzG68L1XXzzkD8bFHRjxmAg9XDtimPXe9y0or1gfSCqe4CW2mEdxN1wx95qULxEhl
B/VVqebpACIi+Bj1P9wV8ZHtzUUjGzsiDv+Ie0adVfCkgWo8cp7eORIojXZdsZuouzxYn2ZaU5Lj
Nm2yug7Dxyh1zsAXMhWy7trqYNfVIjgQt2IYoxO6W2WKEKGaRO4DeT35zJnyuVWI5yHr2tWd0IUK
m4+o3Miv0dhVeVRrfQO4mrKlcbqn1uU5dJhm78SIMyVUv2d0ZsMKj5gd7IEoArXb6FeZcwNIWq1+
yGaurousH/x6huW5Sj8s2oNEuXO9M+ZdnTGZqKxBtuhCGHjqQg8haRuKA6pOBGUQt9DJRVMJ1ne4
E20/7DUPWO5YKUonYEvR24w42n8KLfvZG3CsteqWPa+i6ZIKnh4iEGV5p71fjnKDa6xEuU7jcG+M
UQVpmtOKuzRfxmQ6dAT0Ob+R27RqvTtHHLjq6UWC8oIQ0hUZ+KHl1MepeaArOxHgMw4190aRVymd
KwlsswtjTxdT6h4h7rBXzdIw06KernHd3jvD6ObklpDUQ8TuxDp9XCe6i2fu/zBznAmR+lkVTv6r
wZCYatK8zKMG8TvHd4Pyhy+pmHdj2H5HuZoa+bj/PEROc+AVVBQo8t1kIpjE40QQkei53lWOrMo+
XRUic5kCrOgeIL8MjtWIp6GVtEQwpjKmCStjYA851DqsgJbyljKYqRlBeSofArp4vvrLAFFU75dx
RarDKKsQWBaIczN2K+5Ii2z9FpQwz2OnWiJHAH0Jpl2Oh4FCfLk2EDvKwLwEkcU3BM0PwqDyy4XB
i6H5qVqo2vlVUoT+VO3Z5E1gMGBhUDpswN+5X1NEUNEw4jfm8tPMuXOaIp89eQHIEFkm4WjzzZKQ
JEhe3LAleF7rrpjr+lsY8Rk041ON4eKOOt0vYf0cLxdgh4QvkPLQVJR2huBSTR3G/bV1c7z93eTg
UZzd3Danmimex51hl8TeO5Z2yBttlRHqrftEvTqsS0ueNM4RFHwANdMaZ7ry9SnpwdkrEcYnri3C
ND75O903HgincIcnuoNQEg/qCC6vcu79bgF1NYZlzdzp7PIkiyjUTe1DrRd6lLdh1tgwzHVM5b6f
h2fexglE4NcAFP4BOm8BwjfcveFrrnpiKSLqUab23q5IF0anZbu1qz5aOcqy9pM6C1up7gPzgNmo
uTgq/rRBMG1swjyivnfgn4O+9cDhQhDU5xqP2xouIBFnt1A1n/bO+LMZoxZwqgkfunn+EQlyTtvK
lIq5UOq3JsrjJXqOVOfkQx9BNjFYRAd9+jinnj1yOSJnDZYKKKn8ha/9GAzNq+hqv1CATPMgGpFJ
ygjB0QwUxdwkHLRyv2iPsSKpuQvZrRaFCBbcO7Qj9/7knhob7pZ1bPYSIu6CrN26c2g1HPy4B/wX
I7IOAtk++V77mszNU7rU4bGum6UMZwQgxJ3Fzk37cNeL6G5R8XSWIBHcu7Cv7CmSwc8JEouLJ6Ji
8ZguUMlDlY074nZLicmZcJas5pjhGkQqxdrEC/Jkj+fw6iDAmKFxVDK6Uj6LM+PVvencXRL30Vcj
r/5Kk0sggCMJBvdJxNYf3BnrXLgT7qdxHY5T01SIufufmxi+WpJvnSTqYwasimU0Sqq9iy9ZUjzw
98TYIvJfo2Uxv9agzy0yJojjwvkwe98QcDX3evWB+41Lew2S/mEmDcDGvg12DNbBHcfTnANtzoWZ
xmtvkktUe90TcFs/9xoSF4imXjUbmj3oZqgHmii5QHD0OZRyPA81PBJTHDbl2FZ+xlSrSzsoKB6S
BdTHSC6kIrl1BTRJrD9X8+SC2U7B7ac1fbGgJCDVhT6k672cDSQqoCqeDsr1Lmsrw2sFWfQCp0po
n21L5TGiY70DrBTlG/TI6mHNHP3g8wUovWP5LtTs04Bk+MKI82GuwL8k0Hyeay7vVXMTL6ZO4Qdg
Tzvj1SeTPsmYxedt0Toh7jklntq4CqDcDH9S5KgQDkM9lxmn+2rZHaLk/tJxsnzkTQzdKS07j8Le
0PH0RYbpc4sH4VyrtCQqvT3VHGDc0gLi4lTfQwmn7n2Z7NPKbTHGl24C2NWBySZO219DOrtlLFdM
ZEpeAy7cM0gWfbTriICkp/oUQfPvcecytFP72iyMP47ffDXsu6bnr5idvUtnaZONwz50fPbsQllf
Cs+CsvFCe029MXdWrvaLahOIOMZ1v2EL3viEFMU5uEY2+7WBwpCC/3CTsTm4Pxbq0PMwY7TngfPc
aaz5U1RY7aVXK/jR6ZsYkvtxOMEA96UZpqT0xIgnKhlYZhKgvM3iZwZBbRx2ywEeB2BY1A9y7g85
AJvmYJnoMQR51QEKEciFrAC2JJIkn0nXFUhGSOFUw7OrgmVvPLrTNIifutjuAw2tXp94d6LjX/R6
U9DMUj11PAa6ZnrITid2ln2UHFkHoNBren0eHLrvF9+9p13/AT+BLMMVIbgNvIeA4ut3YChziNvF
bkgYyacuDosAEfEeGt3xlABhoUsPyR7xL7Z1vjlmJvsukesu7sduJ5sPuhbLgVbGZrojM4DV5lp1
nOZ1O+tLm9Qyq5ZJ3I38W9p3RZP44ivDaJoFkK/A8VNfJdem7PyA7SKPYTQiTV9EC0wcjvGCT9EM
cJjrj7xvq1OrnJdAanmnaoxbcehV+2H0Crqk6+O4zN1DtfzqQMqXM0V2AcjHPhBasfuFs8yNu0+j
K9Wph2UM0jwXMppmnaGR7fR16qRfzhHyBz/JPDNHV5iOoitJ+XdRD+2xT6xzD7L/OW1BfQCuG+8W
kyVula0Ag54x56SZHUR8Vn5ZKdpmDlyahzl9Au7Nnx3nV2t1vwdnOOfhLdUxkl8WICPX1m2hxKkb
3G2soRfCg3sW9v09LMXirlWvbyv+jPsCkuzcaSDYI2EXn50AglWnM2HZhCF+ZCRnL41vcJN49XwJ
dKSzebIyM+MaHzbDhW8QQfkKGSWoon6fuJA3MpJchhmUlV87/cVY9nEyQPJcz33oQVgpOpGyXQYn
j6U3AonyD1umiK8A1S9zDrHS+H8Zxvsk0hDYknjvN+uUx66tkKMDvFvY8hDVyDjr6nGk3nKPK0CE
nthda/y25FW/lND87nv8WTliGq+AOjS+knX4ugo275YJEo6h9sguHPnn+jaexHHV5YN2Hms1M+jT
7XKAjtEpEEbGh9kOJZLqx7YLzBW8gbMfzEJBc4B2lArTvkmh2QtlBhILEWuHsBiSGJbJCZMDwK4k
c+C/yDrNEZaq/uw6BOAT5uHBU9BkxV3JKnUeoiktlYRsbp7hN8N3giZRz/tkAiBXL96HuUdaNpjv
ADD5wYaW7iojktyTY5yFDeT8ga+DizTeWboru0eeLJEKNFGe0AhcRCd7mEVrAK468l4A6M9AuoGx
HqLY2JeQheyxxpBVWwtRS2yfjYpwhNsk0JV5+Sxv4VnjldXqXwAuwGjEHFAkvU2Kapygy4GFxnrU
f4kDfFNIeEXow14TAOY1ifxJAh4eHcTFd52ROYC4gjsN+RLAoxiTJY+nQGNgmpKzdxs8RexOBxf/
mzP4+SgtQfDn8WJkzXjw+xj4nTjPUPPBRUsjaKRv9skGECFIrFNfD+xhBp6RkwVQr9JMnyTkFuA0
yZ1MdFOsSLguI/E/VuTLUhP9AX/Wa2MSA75iNFkUTFAXkAV5p0vDHQ391znov4X+YO6qZO+LVCF/
RgIkqxTxBxFPK4UheRn3XTTJz37slEY0z8I3XelMRD+svTiGA8v7iLb5xszxFo+69Exy0J7Fv+c3
NSYc37vzQ3aO7csUQoBu+zbFANna+54uEGgR8xnVnfAl06rw++DgIFO6tOE3B3LcfT3VBUiJAdPm
FBdgMOvctoSede9i5PB49UFQXSYU7pHO06CJh9WUzdgADamhYG7XsC6UDeS+E4BgtTlPdjYPLzXE
SucopJlgHxA6DQXEzAwT8uiWE1kPSRWAKnFIcPQ78Qqp9HJOw8WcLZiiRUXBaTJ8uI4QrOzTZP0W
B3V3dv1AnLdWH8nubLj3oR5GuauCfj3VIRZba1kDOEMdCyypVdfYAbBNYLTVEXQCo1fZ3PchG0ua
GsrpqX8ysA+BScbf3M0UskSWulkfd/Ar8NV7sWM95gNe+pSPdRJmS0eX6wj6frOXdaBXn1f2HUKs
+yGsyGeFfIWm3me5xNNT0DbyHJsB5ncjM0mc+Bzwm6mgARio+vXqz9o8BuwLZInRsw75PrTpDIHZ
5Obi3Es1FV7v+znXv/pGfKKI/PegH4DqQr2OSXmNd4htT6DMEH+J5tTUy6fQFRjmaLIUeBcIkkjB
vm76iKW2gKdNM1zX0NQZlNJQl5sOQGaSyH1C5xeaMv/iUIyUgKG+TrgQBq1eBjXFL09HQxZFeIxH
l9z0Kvo8h+EH4S1PkOelRc3676xZxd6rnML6kXeK1ugaVklfKA33bhpOBWssEsNkPo+gi85pJS5y
qnlhJGy8YY+oO9AT7BppfwJn/FrD935CmEQKDZYb6ClmBx2v2aaTnUf/rpE22DU34XLnJBJ0YKvz
dhIql/DRldB3JzslgJ40JnBy21FwyfJlapOhrBOMEp1bwXgOdipnndU5n0SdqQWA+Zh6gBWNrmBL
56xUYppB7fXRY9OQFvrU6Miu0EBWr4EaQMZjtM9TAkVKE7fARjv7FdLw4eBGp9pxyBVQFsJ+3ykb
5fqvSRv/FAN0UZg39wLMi5jUANV70sB1CUx3jSLMA7Y/QFhlDgYShI4CeB7mQ2Bc9+CIbzC69Pu5
b+4pANkMzhJ1UIqUipg9n1j83RxUP5ZmNdNT74/3CTVjMUZOW5gJ+CcKS5Cs4XNQUJ56iLR9736Y
9ZWFsC2L/pMApJbBThRjfJEy82Wsd6ZClhdDNGHTbigPaavheyHxslvqdIGiT7TXpZu+L8wDLlnx
Y2Dj18EDRTLE3MmWkMEtroUptYwAqIKuRCTtFwRvfLwiQXkcK288yWj8XAfund8r8aAjfxc0pr6q
xHuwE10B1LZVgYHQnmgNQ73bueDDwD8h/7tpHs2dg1cSHMdVPW1+Ah16LxB49ketEReFIXtmYz8f
1o580GHcIrWOLVwqzo/IYKYQlA+lY9MUdhsDmx5Yp5y0XnDptP5aj4M+N7O9CUijN+PzXzVIHt5c
lG+1NL730o5NTfUfq/+1/9nffRU/1f+9nfXPo/7r76s46a9Ob8VD/rZS/lnJ5B+lPG5H/qc7/7NC
JnjZFiyP/zQe3j7gb3VM/t/YrP37C45v1UHeTvlHDRO8O8XdfKR4AQ7G6du7U/5Rw8TDK788gHlR
7Pm3t+bBjvxXIZMAb2RBOSEC/gNIHsoOo/LJX4VMAg8lolBBDSa6BNU7veT//OPL/+23R+GWv9b/
Xsck+LuBM3LTJII8Mr3VL/K8EG+z+LsjDyi/Ugsn5pIE7VQ2A0S322KzrXiNv578FalHJ+s5h75q
PFUQEpw2w8Jb67barO3HTpN6ZzRP8YCitsOpSjHwbS08AUIJetI3KeR0Uz5urW1hbqvbtnhTi28b
nQHAT+rTo7swYKK9faFvmsubCtftvHr85Prrxae62m3Wg/eFpxQsRdu6WFM051B8DP01LqebRna8
XQKNNVRapHZuWq0BtrHac/xic3VsC3/Qy5q/WT3em36bfm+4r0oAv7zFRAsnyDxDq/12JBOdXfOW
MxBlM8QJxGdAN7ZfLIEx4sDDumQJmWE+uP2Kb7uh2z8rCDddUF4dPCYWvga4oOTpfbVtKRwYnUMZ
4m8QTxqi0JVHbr41a7NCGro1twVKWiDmXIYQwEqH6XTtZ5rD9did3hceuX39GlVfebbp8qMVdlNP
yLiYPLhY6E0NGs9QFJSJaqCkjmridYdt83bA+1Fm9D9EmGlA0U3QFQzDk7VwsiCRVaet5f2z1UwB
YOk/drvNUnllEDCxcxbvpUrgROFa4kfaDtzW/fn2Q/6267333/qEbOd2lh6GrLXCK/74dGiS/tHp
dklbH2+ftDXfr3M7UUhItW4OIYfDtdgm3lvLCbV/CqJWBPnW3HZvi2EF9x26Vfm+aWuJWwdbK4L3
8YB6O29HvG9/PwFiQQGB+l44HvyY3U3DrmoIWhB73drb5vdFfLtX3vZvG//l+m9dbc0GMuMdj4KX
91O21ls/f3bx2+f+jybUEKBk++Ofn/BbTy2xBH4tH0KG9y/w2/5/c/G/nfBb8/2ifzv1X+7fjvzz
0v48siEMymLkmzEk07mfwOT1fntvrf9129tz8efupg26wx8bHViG3p4oG7fTmv/xCbCJIi9wIDuB
4XuEesHHkPZ+zvvRf3S77SDrIwj46Jjc7FDtzd6wtbwOQ8n76h/bUPuJwVhyO+V/NLdDt11ba1ts
HW1dvq+iggNGwG0dXjJ0tzUjo9H895++Hbgtto9BmvTiTKbdbZt8Djbm09acGQUoydTq7V0T74PW
lSdUCZMnu6ZAbdktAN42bgv4U0M4QLZd21HbVt1AdA9+dlCZGpiBms5h83nbtbqMrM9b041q0d//
1o1PajdboN0oBCRIbfbWlxOEGVwvY1PteNMDiGy9a+qMDdKb5Vszhp8hkdSZAOMI5tsH0Td9423I
8lEvSznD1WmQ2/SUlnCogMmUnQ+CsznLtpeAdromA7o+iVMQ19+DdUa1DExBqJPkibwaBwjO3q/y
7WvYMKGwOI603AwG820anW/j/Lb6v25T2xT8z8V2xnbu2xm3Dv5YfTMp/NH1f9BNkETTHoUjkOti
yk23yXbr+q25bd26SbZ5/99fiXCbE2W23/9+NXBq7qRvn+Q2k232hPTmpNlam+/jfdufx7zvfj/m
fdubteF9/V91+2bd2c5+7+L/72O2bt8/5b2bbVvK+GfBYeuwKeKF5TavAjGAwOfW2rZtq5jBHzwG
a+b79pkqg7nwdtpbc9vFtnl1O+ePHrdVsc2Q2+63I7eToH7767Pf9r+vv/VJQyS+ToSKBh6gurh3
7iIfqnrP/UIXR5yharugjNeM6MLWAB3MrUIWzPoBItIdB5TXJyDYViCFKNBFIAOk8hu0rGuR2LRB
/i91SSjorRrlS/ajEBeVpv1h1t4+le6cc558CUJk0xKCY/WFOMnR41IcDepq5X3l0zyMn2wX2Kx2
HWjn1PCdrXNYzIgwyia4S0i9PsCSuVdySU58bL2sbYYXN3bCPe3Vp7ZxvjOhmr31ADT2a3RXGzeB
FmPN6+gjChik+7RJ0zKCSCHidB9OfT61IHnntpszom2pBvod4GqFkJgcAuWgCgyYSwr9o5ALLNEQ
7O6A9R8kHx4qp/nFbxorZByQqxFyQYpAAV6kJFOo52GRxWcRnHpnWEDgcyDxqfXdjyKAxBOVQS6o
IVX2iN0LS+Ln2fRwu6PMIB0D0KJQIIvUAf+oLc9n0zwRD0JBUrc8+wqfv4AJrKf4J/+bu/NYjpvZ
kvATYQLebNs7kk1SlOEGQYkSvPd4+vmqmr+a4ujeO7OdTUV5oBuu6pzMPKrGFjGKT9Ewfy3S6MVp
Z4Dswze1eUQD7lyZUN+rXZGp2bp0xHvOCrfIJ3WLcupZTUaq0BeCwdf5MYRU/KnOvQkesoIufNDB
ky8NgrssOySIikGY7luYTFmBZtoUGve68Zoiu3DI/LB/Sh2Aa0k4PWStfQLS8s2yEHDoXACS032Q
BYdYL49xOf4qMw2MclX7CwvqCNeiRKytBTuXhggi+HkY7duJ1mSqEedIDkPLS7VSjXxjNg2mCK9Z
u5mOsbzyfsQaXHK9Qb9oMrKVZ1fByvIgUoSO/q0P7/26zpalUN2rTGg3Zdli+VG3ZmA5a4PtM0DF
2IrKTRfxs+x52I+D+y0X6kp9V8733Vf3UR07VDSQzIIbovxUwp2PUNYmDdXPQCiKbe0DWQnCfNnM
xtnAtlPkm8CC/z16YCtahB2XWg+YpsR8a+Z1LnT2qkVuGpsQlMW+ilNk+HBhrOAzOauw6ldKhKPM
9wFYWRhoDK/9hlf9V5lP48qo2m6RJXe92gJOmBrrztKOoM/6xPNvSwPssRv4y8nDWjSWr4od+JvB
SzdphpEEElW3bDsNElv5K6/Ms9X5SBeW3A5rXKUN/q2o3HoJQMi+X1q1jm25idlvhakggpTeKvOj
aNXABuCPY2dj2pm2cOElL/pZewAMgwFFw+9tQoFdxMO3dh7v7dau1w0qf7CkuoMcMZVhuApVJISK
5pz7QfnNtdIdUNhjCyEo4/lokqxe+WayaOL4vmO1vygxsB1tLRxWPniGREUH1NPNQ1VM2lGHhrvk
9wRrM9B+jEgIrLGPpCCUpvI85vZ+AjG6A76lrkrXWI5j2t2XPFVLOPY9X3sA6pYWZecp4kqYhger
dXKfZnA3axWiH3hBH3EbI9C2lWV+0ruxOlUQemsjdHfzfMjmKAaXjf1+qRUWGzKW0FUSNDeqi+JV
aG1HIz2PA9s/BNQmICKoNwCB2iDasuuHpNiP5ozHqdGWLUTrNbb7zRz3L2ZdNItxACPT8OAjtFMX
GyNeZK1ery20TzorGDd6kueMLZ/QA3AWVmuYJ7/CteNNzwaLEZRFct6nJQx+t+DtVjNB1NfWOgh6
ACbVRnOPCXfj3qrnRWf1q8nilWDVZbQMu/QL6gFLY+iKRcmZrQyzuQGobi7svq0WaqiC3sk1MOTa
+LVt+wyW87ArubiwVcKfc+//zIvwJkLXw47HRz+vzo1fWlvc2FAcK2dTakq1ahUkzMai/VToCjeF
j8CIqqThtjWMx56IG0AlvH0eufmaV+F0HmK47UaEYkfCSzcM02TTQipelIUZou1RbsDXdEA05i24
93VVjbe+YX/NvFgDVlkAg/KyBVDSb6sp1x8qp/zM0weJs+5w93kqrkJKreej+WqyH02ifBnMwTHW
q+1Yg3hSp7xfjlnwhI5Nv+2MF63QRgwoY7XUgF4uMDw9IoWToEgZusupDfd9DJhXU+wT6qyfNJBq
TN+fVOsZOEy+LfVwh/IXqDYfN7tWZ4+Gn82LoE6QnwKmskQ/ZWt7rfWYlkucjUBO7+yqUo4DDxhP
mrGtsFUvBK2lmsoOTJF3hGKug2dx3XVg3wOP0VYRYJD1gMAM7hAFURvr7HbtbTUm9apyuPeGBL3I
oEn2OItreMxLPo2qz+uubZNnNgiARPoG0JnnbQrg5gvLLpOVmRj1tsVVhXvF3NdqvOr0qTkDd1pP
wsmWBNaKt128mKfJPEaF8FaM6aoLHHU5VBBbzSi+MfBeCq5a13fjEmDIdur9z7M9AYIdvc+Trs5r
MxWIyw5b6OS/1ECOex1X/5AABABa8TOrU2UFzyVa8qTkO5+dwCIo9cd8jLRFAqJ4nTpH3Q7VhVnB
WWqh3YMKAGQNmR9upq1/q9xOW3o1RnUHftECJSd3B0GqZAtffMOilu3nnhVRZ0cbxbKfxn7a2Fr2
lM+gPtGr3aUBV9hpUsQSvflUuWbLbr35lHdmjdbtrC89I7xN3GJYg6RLFuiB+MvGzd3FPATAS+O7
+kFt9fHWbYsNapjtoeDZcBJ/gAVot6u2f+m7aB345riKbKRTHJhobPCAxyXqoUrafF1jrxiSaNpF
HX6ZJo4+o4qbHvBc3jqd+d3sxw2ItOCguqG4MzwccWq9mSf7tgD8tTUjhEDt6eSLf7rU+tsid9gs
lbz5hha/q8AYuLWL7GD0WmpRDKaThUIToRzSqmaxqouyXrgIWCz1HhHROP/kYiDqeB8f7MDbICIy
3ORx1KPCo3drc8ghoan2OjBKHaxP8diwcqgqu161bXv2jKpeBL0BPlQv7yxb/6zX6hHxJIDB6KEY
EBecGHYQ3Eu4B49dop3oxGUz7kdLS5dzFpwivf9eDhxKjd1Njp7c0rGcQ9371UnTwwdzTHvuUfwF
cfiajJ/tITlM+vgrHaCFV46iLyBp7pt8GJeGCUAkNrNundlNvRx/GRMvELVKC3w05pProYBmqOGt
36PzBwBbW1TgJRc5HjpQSkq0jJLc3+NGRyGsOJXlnK9t1WxwmizB6BULB+xeF6bdogP1zhGX4E/j
ZaSlzcoEmLSvcF7MhWnshHBCpnn+jZ3HD67Z/+iciBtAg7bt8seFabSJO6Vm5QN8OrRtLL72sSrR
9JiiPXJ7q6ABHo/PvPXmnPU8elLxCEUF/J8H73fL9mGpw8grKuOu0cSrM82RwB7HFU6lH7k68DIJ
l/zjeDcC9xM7tpJt3bZoyu2EY5WNS/YwmjmaUDlUMEN90AHC4A3JH62uewVtkCxVxA9LJ/yaxiBY
3THUT4pZrdVI73ZhNq7nCuhWEcbhUXWsW4CZ0zgr0LS0rzUu7wUvQ3sdJ+WJ7yDLLdvl7y7jZVfg
DYlYKJQmjCTTaMxtBWEFglCJAWEoVoH63LfTs2L1m8DoWtiJxUPmudE2bTMfuk+w69J5Wql6XfLO
m51FF8WIPfT6XWzX5zTgYxwayh5wX3xTxv2tFb3Wrg49S7e/GLmzBAVaKqy3R7jgyzn+OQlMXdvX
LI48K1y71sw92hcQhU0sJilA8dZWgAqAigZ12q2qQePhixa9EiWsTO41XaCRfB1EN3PArsDS7aP6
HeN9XvSxv25RtYJYDvOwU6GqtF2wdep5PQTTjV+HKrDu9EvYQezO6zlZdOx/dOwVMMOOABWSJY8X
qwMNWFY6YO4Y4RM0SfjSTdEnNSjsVe4Pv/RWg5XVa3tUVH/ZwRPmeLhfzfRryEbjsxVWHQQ0OACD
h6jdoOHqjIumu7FXsaZ7u8D0j0oTnEqwmWuvUwHVKTeZN3z3kGq9wXK0gftvHrSxuWmSqFrWc7AP
sArvsNG/oLw2LYYWScde3QNAmreO1/0E3D6tUmAxavSj1xM0yExA9bkXoSYxdPswbV/rzPc21Tge
3claRGhUow7JR6F0vB+2kq0KNFwURIwtp9magDJdnIOLxg/u3Tr5XCCMMWjuk9lAlO7ZJAvC6afa
r7iq3ZMWjEzm98inqcltrzYn3tJoOqFU4tbxOtWLzxDaCHE1nJTCASrSp6Cq80WZRPMtMu0NSj5a
uOt1U9/WHpdM0e7rNlHOamz553Ku0nPlH03Fc5SFrBpGSNNjmtxc6jQHjNJcDNn+OirQ/RCK3xhu
SjGTbOhn46WdnXFVtTD8wvmxqR6b1BzOgzZsW6dGUQgi6WKY0RAZbORgIiV4Uso+UBCNnw9x1Tnr
vm/HxRgBheCpwkRw22tjcN+KZEpBIQG4yuF5OcFgnWWCOXKG/4NIOHiVt7rcnqot6HUe+d913ezG
C92M9G0F7wMRHf8uE0nHzVg61ZmHArUY9JQ2Y6br51kkmGbLnTs5KN6JYgOY7xzXiAkOXXOputY3
tvklYvl7kFUueJpzWo7zKhsaJBJ/TwlhWoeJh0yZ7PKuAQVwg+XLtcbSET2PpiLfywPLBj9E7Mtr
jRWb0xKRvn/OKkrU/GjZ06OssrIyunVAVQ1BGN9jKywcRKdaTYvuh2r8NUYIiYPPu1GnOD3BLTLP
MnEJT7AEwWhtrnXp1KNw2hgggFQlVhYlZpeToXSHxILwDsDAuoztIht3DjpUE45dqHBuyEVNwYzA
tXG3l3IN821TF6kJU1S0h6WFHrI9nuPGvZs93iH9XA08O5159rwE0F50DETBYHtzSdhafesQTzxM
ZsoMaTA3qxG0GNyif/qNUIt36QyaWk6EuLF9DLLonJVZd1sW0+pyR81lJCjV7cJLs+auYPV1bypu
cK/HxWPpByM8fu45mdhVATHAzUsAytTJvpqbtyuUGFXoWoySdfqkpyulQF6gGwE6qIF3BsnmnYOE
EzaM7jnwa+8s63Un6wFCx+DvXJXfIbr53QRDXQ9vZA92gciEaQZmG+6/YoranRJ49rkqC+dc5mG1
BreCu39Ed082aG3c7NXSAoUk+skGgOgol6TV0oiTVmHhH7YAPSA699HEyq23Tte+YVU5SCg2zhbd
xnjjTiiPzoqP9H1uQWE3AeYagPeAQreVvyFkRrdsqiq670RiCugvNqV8EY7QFKVv/P+r818nKDBO
+X/t/Rehmf8Jf/1TghIEAOBt2G8EgIEz37Qt/kjVtlGevyIABDjAIlAaobiAl+g2Te8RAIgqO4xy
hHceeeP3CABPswl34zmqjj74/wUC4Hp/avKCAPBUU7NcwqMQ3cizPur9VzEam0OQI6NRRVj3bLQT
jbKbtyDuTu881ojg4Ye1PWhcoaMtFSVj0xw11boKrR9mhi6DYWHsrcdDE9rDJTHMaDz4umuulWx6
zjQdr02pVAcwNUQTkNncZXWwltnOz/Edi3aZJI5fATr2/EXTwwUvhMJiaVTnKuO7/1ePf+k5+T7K
XrFP4HIQYAGZOL9zsojoZ7CeNAzCvpCoAn2UCVA+vlfpSJDZdgabmmeoUl9BCxJAcC3KnKcNwGgn
REKF7BJmarRchRTTNbE6M9x2pnVMhINuFKJkMolEcVAsZTNHzUlWlb41LidwWkiEAGJc9Llw/dvS
2dYXxUOqNfXG74WAoSlUDS9ZBwWIfTI+WMCf+U+bCakHoREpE1mMozhfa5Hyq1bcDpYAMW8Wc+MI
C40Sj0c2D6sULPDCQlRmLvvXNpvOSmcMgtgCl8TLbtqwu6tjNdhMDeha/IvsNnhD1F3UbtOx/+SH
MZbQWt0hM/sJoaVwUYb17aAl1nZyWJiXcXDGplK19ZFQBvXRFDmwZ4C6NO3FT2AKwNFb14PZb9iW
KQslmbN1McxpBGwWNGOxD4Qsm7w2sV09oQpb+fNNrpuf5fUL8KAiv226dXs2iwFGpwQ5oGziQ3Wb
zGWh2j8xPQOJFJJ6ilq/6erhJHnLXeuMEovf4lqWfa5FOcO1TpVKfRX7wHrqyt2133+Y5mOznDbQ
Q177MntpT471HAMXEWctj2nJk7uWr8f7v9eBl7eWST5DMxPzyySr1bfch7o+RfFPsbDbOJsPh7r8
Bde/5EOzLI55PCzUrmlXshgOWrmF4X5IxeMipRJl8k45UaqjXcuyuc5jRALkGNly0W+8jsT+sCUw
AhsiHbvi36b9UHc9/Dvtx+t8Mnftcz2bvK3ahaIDMr52/lu/6+GUoPM2NWpL16rr0Gvd9bdd65JG
v6tte+IOF5KWuu08QfsINhKSI9ECFxyBRAXUuvIPzuBdVuIHlCm4g/aIdKRdoUysarAobAXc8xVx
IHMfinLaxEnw7ssWT8IV5MEnPzZ3LcBx2edv42TdZbDsI0/kMsO1fB39oa7IRn2fIBOyHwSmrPSf
TZDi4BskSiry0lG9lKPUBrMlm95lJaDqgqD62FSCgTQARwuXdyQBYVM+oE4W5WiqCpe19EjX8pPw
rlMgu8o26a+9dpXFzgZvOiXWrUQoYGpERljAFmTSaJEAWil1h8GsuZd1sp/MWVJ5+FqWg6/F6zTY
a99mDVXLg4+J/W4W/06WV/1B5mRiFWCZKxeRgHcNbUNElmQqFhAG2wNv6PfJ3+rahPcu5gPpsJcK
gzIntQxlLpmFZqpsCbRxV5q9th0lDDBC9ucwua670fLoIoT4rvMlK6dAy1AYs2d3E+tpuIsz1g8y
6Xo4JpmAHrahA9VLfNxkEunipSiKsgFyGrjgsviiwj/a4+ttDjLRHRVPeB7r7trygq+j+KuMZg6X
ZUMIkUBFNn8Ey4OnCR+xM/ByQoitOyDU9D6RdWFhfVfzEZa4wESOjj8fepHkFr837xu2gmWLFxrl
RpmLWx/sYVHuJ0GdGUSije20tTv7EKoopyz9Xq83gTk/1H6Bz0eo+clrLq/vJC5yCqgkFQbrCmSS
uHcs8RFMjzPqc4w3kIRNctzmfjsgdS3/CfnH+MAuTPRst/6smgev88yDzIVW/Zab7K5YJ53wYkjc
oiEkrvXZBNbDChDhnRF0ox7ihx6wfOKOr5qdPjYwwsx5gOfCKsYyFAsLt4Pr26oNzDNIb6yjTMkX
Sai261HB19PgcTmkWQcQ3EVVbnSxS+hwud1RQYxYrOrwwQLSTIR+tCzDKP+nUpZli0xyCecsdQTV
kDYE4i/L1/Z3neQkspymEId0vb25HGdmZbjyfMDZs2I8utqQodLdwoZVHUCXhgBOyYR99dIvB2On
ZTtbC6y9LtplYoiVl8w1wBZZcImyHHTt0yoqLR+6X/vUKD4t9Fn1l3ZUFgeZzPBu+fCLMncZ1LVS
LHf/2j4JgFJRuDEq/X/0kb3/F3Wyy+UocogfDa8Bwszr6+Fk7vpTe1yOC0Q8vKX8UfLfuv7cD0X5
QxNla83C2gOg9XeiCYzdtRgIoCkGyeKggXqDJWxzwwokXCFRcdeOMjdK/Nx1zLX5Mq1E332odCR+
9cNhZZ9/WWcLMKABKtDGhrnQ8egeZILXkjP7mJXlXAA2/9qzIWyIAO/+q/Z3k37s+q58yb479KiP
PHUQpS5T/4922XWOimLfaK/vjvH37N+PdD3pZIIN5JXx5t0ZyOy1y7spZMvHsqx8N/zS/u50DFxH
Av4aC7zsNUl/F+E5ws8BQisbr/XXvsDv/XUJDvda5Qu8ri7xujIrWyDDaJdDFALim4HuYeV6QVRd
MU8Jgi2AvH/Dn2Sf9AJNFt1lT1kZpiHu3TRHjPbabHdisyzb5RyX6SS6Sh/KUl3KrGx/1xTX8ye0
U9JN03WehsgDB5LDZe7dnNejX5u53A+KlotIhaOyhiv0WT4r1ydCFk2J5b48F7bEeF97qQIC7kci
/oFYAA1SnDqUK6BBbJKvCSazEFlwAObOKLHmAnYeC2y6TJReoNJlNpNYdZn1fuJyjQ6jJ8CjEPp5
zwsM8yiWc9diJsTRD4Spy7cyJgEy2s+sfbAgTODM3ab7OXXmq8+HPEWkZUwIVWRpj2A460PR9V/R
5s+OUQPPrdXM53AyPVh1PMMJ0xTeEYNrtpYkALl9vyaSgjALPKUZ8EECUxEf1U5HpSlggRsmxsE2
+JjbrbNMqrhmd0ioEtOGwMdX2RqPDa5aVWURBl4O33u6du1uOSvWKq6Tu+veVZoi5C42G61hXdlm
gNuh1w7/H+xsP97Hg/4naLo0mAlWzL+2sn0IsfzO0CbGvZnZbGIFOyK2FEGndO5JeC4Xno3m6P9l
eqZDYEhL93RPxH9+M7I5cGkgf13jCL9Z2DT3vzwDuh5BdHUHI5vu/F8sbCBJ/ox6ZbsuOqGejTER
RRGCkn4IsZhqMTrQQ2L9rIzixspV42msUn0FiMvbar2NEI9JINBsrr2tbFXx/l5aiYZqXFrTFAjk
vxwrp5Kd/zZW814ipDOJ+lDCdhWJK+T88I3/U/bGidiyIvlQh5waaK9LpdKcbHDJeOVmhEx/J2np
vS9GZoZOV7IjvpDxJUB9Fb4vshuKKCJsyX5tCOGnswb6ojvta5K3w10AvkgDHF04NfyEeZiewfIJ
NSXvSw8yyfLiluW06iCmz5rYP04Tbi6Zs0vPP4L7wod3LSc+kj19H4P5Q1vddHxUEYArBSgdIMmB
oLcDWsl0taMsh3Z3pxS++h0vW4wshJmf4jksTqlIQp9PLehzc/mhQRZlYkf445MyQe9LZssdQdWS
k2xLR97FQTjGoKSQLBuN2b2NmxoHcum7t6HIzeM4Qr8USrUaTnCj+eyplXJu0wIxRiUswKL3xS2Q
1eLWVxISp5qAOuYCUjMEgI3MzM7QbA08lCnaWy1o59ugVMxHrSA8mN77waYWaslhUA43Qdk8VRne
aiBXVv+QJDGAYkS1bKt56NS0feB39Ls8iqJLnWwQz8rCi+JgL4v2rAcP/26QnCi1oG/WLEEGlMLA
rUbdRLTN5H0i60rdGd81yDqW1E9v19w1bqe4ZzczpHc1hPVH31esbWPa6D+Ydvg48qpf9EMzrhA5
abdgWIwjcYC6Q+kM/c7VquiWyGQ2qJO5eNBHIHuWkoRfkDVCapVP0bHMK3WFbTldxkMT478ll/7O
NXBWL3XXHPJhOqG7QxuF5zpaak6OLjZqZwRUEuUh761tAJ0cH9PUrfo5BBvUDOGjMyb5bq77aheM
6B6WTU8MPiWLX8MRnmgVZs+tPyGjYSrRjdXq/ilAAGDlg1XaFBiQFxnOLI2wMiq6/54P9h138W04
hYQTduridhJJ5bBQHz244bKhdqdQ47mhRQlbYhtW5Q+nG28qP33W42xgI0xQhYMo5qiBQBVzZuVA
jOZnHk9+0O9iLYQbUB/UjDk7zjhHq4WQFjzGeZoEqxbu2dogGsql8tIeN9p3u8zCnZNZ0boIFWRN
eiV2t5byQ2kJ44l937jNkJZxYyedP/cpW3W1igL83W7QYiixSoDbFv5OjyABlyRHH2H0ovc1wegu
igpRGTCeE3HHRrT2kYBPnSC6L3z8ffpUZz9g1u7GuBu/WE196+QVym28R2TCW88/oiP4Vszky+Ra
5gLe+TMMDafW4lPbI3YZ1qaz4nMzf0Wv7WQ3uv0agtYzZyv6krneAF3Dj0/FXGc3wMPfuvb5fAL+
U/yHuMea9iFIrO2hYwoAxDY92+aDpYqvz7tY9CwpCEpgh+7PxI7SfeQJO50u9vOK2F+1iS7sdiL7
sfyx67vy/8h+HIuSbrJU2tEkSMKsPnVV8ID403iXRVH8VBCzAMbn0kfBDMwcl1kmGhGueYdlySkH
FSSrMr0IjYXMumIEwV79tex3HfZ7xLXe0meCAMgR//kYiNneVDmCBRMADXxJxXAf6XV98u0wXiEi
W74gpnUIRiP4DEY+2psA2DdB7ZYv/bGNguSlyYpm00aFu7PTpEHiPttnQJmHuX0kpnlO0InWeiDg
6k0wOd1XImKEuxlH4Fpz2u4r8XayBRrT4V1mNcGuDvCdabWGjlo9hc+9T/SiTFWRn8/dCSHv6uyI
+gZQ01rNZgBfkZV/mcVKW9R3XuxspjbWt4Q3CZ+19m6YRuerP+Xo3HTousnqoDf3bVxGT4FHZKrW
JCqpPwTRM3J0q3cLsb8RiF38oeW7ULm25zgikrJJoGBWONyKf959c2y4RLOwo9dYS4wE15VyJuzq
/Gyqs70cJp01Q+kbD4A2+JQTOV1F/3ipBG1zmhHPeAgD5cvEA7vRICywjfKTUy1UtLKyfsvJOsXN
zjgqEAn+s172HTt7RGtTjL024yU610bNP/6X6WSd2sTbMuzuifVD0MiuG07g4K0T0QhRryrm4Gtr
x3doE9qvlm+dWaqrX2RXPTTfurLNedcVlUrntVAAlkBJ+GL7U7HWSi1c1WEbIAeCyNdc5sBl8dbp
aNwCbIXPS05NTbQtCF3wlvuz9WM/ZYw27HoY8Wc/ojBoGCE6E1iNp56IBvg+8UptHxt2vf9Qf+2b
+CUBCcRQ2ypO7ZghL5dMxLC4drmOlXVWkd8RYnNEGZKhslHWfxyWeeoD+3hiIhbJxp/T6RMfz3ip
uVr91Z7QKUPGbviO9fRmTgK0bwA4LKIITeMFrJZFa3n1A4h6NMSs/EmLx/hOJ6TZ0+/SLKJER1H1
pPcIw8uY0aJNlnS+VNee/6txszjC71muxws4giz9brseT7RdS7/PzMpTB/1BwV/QovDGLQMTwoxe
rDLHDG5kncxdk0Q2BOBqbIxml35/6xyOvr/790+yg6TA+weZvZNBZDb2Jzai42LT8+eDPIaRokMW
Ul6jWH1s59q9d50Y0Y/ERxFFPNEsCX50ueHes/SJboBvvtW71De/6/sZVcui0ifZf3Qi711/WW8E
zo/Uf4lqD+EKEfyCh1s7+b/v2ktO1Kkz8AIilwHNCxuVjuKmls0ykXebzMmOfB3hExgmM8rKy+Su
JmSq5lAFz8OiuEoTHPu9lxPmgkVxVhiE+lWNaCWLau6mGC3jS6kQPYhYWi6iEaRaZD3PCNi4PgFU
0qpt7gZMOcs2SrIflRUCtLTH54xl8vraw7ZeCWTSECx2T1ACXByazSLrWi6N/7AakCHsi3QKwI6B
PLGIFa9qhsk7mU2VqVL+8yoipzBG9WyhdoU7Ht1TQ0NGfg63JaKNe4LFOQ+opGC1FmuioUvOfWrW
n689fIX4z2OHSM4Q+LBtMZ3z48cUbZhw/p52RQAzqggfLTUjuJlolUWZBO3wnVCmwSk0VWLK/R6f
D8Kkmmjad3U4/vubVv9zZy1+rqkaLsgZ19QdZK8+rH1Qd82mjvgru7bzlHZvlHxyWMeuuxSdQJ1w
Cm1VN3e1SKTirqzvJxH7Lh2tRWITXjPo+ulQqE67QIfbgDagEGfKCJQ/ytd2g6Dld279H2Jjc5E+
SnFYqs4v8dhNqUCCXFdGNH+3kFOR8y+cKGy2aZeYhw70IsqYBNBSByv4GmF812o1f3IdLEqmOSKV
KOqDuHM2ah9pGyXKw6+eivluji37VoN//wSlYSm75Si7HQkJgCq+GFVYardq4gFgrAsKv0VE9zCr
w/ci6wiDRGQfy8Tnl6PV73S++y3LGjDdWdU9ENmi3WRqVZ3atHcORDoCEFqb87motGCFvpT+RczT
t370a57f5tEV8xzZoNnKkv1paLNjK8A/+8Z8g8IqtnOYXsDdXbO7dXRUjGflqR667lb2ktWyOBHn
Zmf26ousl1WyUSZTT2hNBJvs5eUIsrIRUzba2IOgzwPwohTfHcwlMkI3xc3xXV2G8tapVauVNVTO
20nJQ1mYO7d6WmeXE73UyT7EyChWvZX2K1n54axrQo0hSKJ627wJqj3yYBD7RiffxCbhXAeXYN1F
ourWKS71nrACmg+7rlN6yI2UC5fo8W2gRWswpevUb+yCtxk0hAHg+Y6wJNmj04UO6lb+nW2GlERV
l/qIAreqxXbAyiAdBuZRMbNf1x5QyH5Veeys2VqihSJG6nbm7AH3Ipkp5vBEko7ZubM7NBhFD8Gf
2VWsODEO0Cjr2KOiUK6E58uRMm/aZNM0ry5zRNXej1HWc+pt1ABSkrU6lJU1YvLO+jJD4Vf3hj9f
DiurHCTtCABklls5qzmX/m2UBrjRVQtIPEGUgfr60y5VL8dpobScxjb7IrvLg4wz/2Pr9sZBFv3Q
NQ+KNoJcEqcukyrAQJUiqSlHBW6g7GpIKUt5CrLO0AlR6qjurewfmVG9tXyWdPK/mUb/2UBW5eSy
eOQd06MPbJoPpkgMdNjgRBMjGRAudM4Rm7ITOdm97NIQfmwLyXheRrperBGHb7cegvZWk76wC07R
FjbZhyh6+TmdfSKMOSkUPh8h8bbQj8bQjw9K33/XKj95CfKBqOGYym7dwEvudH9GdEM05Pb4q4eC
ch/5RcJiu03Be3GA3kImsve+Ai6fbp1U6fbOyKWQB0n9TwVh+L6NLYFOUiQAsbQo5dey1mDX1P6G
KAvxpvQ88wEptCGuCHPXjTG654UVQ7121EeU7An0iuTwohwjqCE+LzHEcPN72arZUY8auhKg50bn
UPHMU1Okz5epau7hKkVx0wXq/6ir6Jz7+lysZZFdnHoXR9bu0he56hT+E6HtgDT/kLM5JUF7PRM9
aBVz66OujOZDhjVIHOlSkxOhI6vC5HKqrtLmeLFh/xiii5HOvCbALh8M6JNj1PxzzqVQcfP5hsrz
6ArVPBlm/nbOg+3etQQwvZyzuB2wvFis/MWUqVXNdzNymLIkjyLP29SH4XJe/+6c5aAR9/jHcw4A
xLAuLsK7llCygwLKrqu9fZmw2EI+sSQIGfEBc5wYZKeUbeGyazE3R8S+9GSLqxBEIs1TyGqXni1a
mLFFrDzYHgwXAwe1zTd+5H5JUKh9m0zNAbCfZPOltux1dUGscT9XiAUc8QEwkse4qbQN4vfjiiVI
+liKpMq+uNxP97IDAVENNIiRbJPFUk30BwbLjnJIlqKROYSEepZ1jUu0mS5aspqfiPZFRBFxmEtT
2CYrhOiyLUyt9FFFdvZu0tBR+d0jqyaC3YNG2MkBHRzBG/4RyJdVWcJwZCY5tA5GwmyrY7OXdfmo
DifYad+In9jtXaMi7qHqosrcjtZBTfLsJoDGuQzGlZ+XxIQo6qdZhVyMWPSEfvMmzZ3m15TOPwY1
0z9D2XNwBfn5LVt5dz83prPV9Da4H/0Qsd1ez55xahxzMSjukLjHc/kSW0QgiNs5e5BHHqfCOsTx
aO8xpW9L1663CcJWxzYOfxqDXq1DS1F3ve1aNxFfjY1ZBtpayX34dyLwjkrsiic0ISvTbJA5GLQX
N1Bviww+7mJUz0gn8ifHY7UJI714VYjeWam9/dUeURMkNob/2ASBQlDFRL1zjfnt2AExng4fjht1
gXvvWzOxAMJw+NxFU7PQNf/D8YYqwlcH6WvjTaW2sR1c7nVrwckmFBErdM1ZWVOvvSidtgAp03zz
/puy81hyG9nS8BMhAt5s6T1ZvqQNoqWWkPDePv18SNZt9nR0jNkgkBa0yMQ5v6kzZyMqZGbVOM/f
PdM+lOk8K9KFCOrn7dkYOu2ahTGu2XJkMX7i3Ty++B7+LI4Zd2s5IM22PLe7300ddxat6et9i+r7
6zRD8ucJJzvK0MtEulQU6nBxlBG9gLmBmO7TpJnOK3+7Zj+oIt6UeuV/96vNfaDhdmvs+cAzqC2W
cqL6vL+QFA4SFFz1Go89LgdOqS3zecKwVw552GbvkyvGne4i2po2bfstJvApOygGMgNKrqVzpLJ8
9lxCBvJStVXDOWLXcAuCvj3ZnZpgGMmUilVvPO6aH61rmFu3qMatiAflIzf55ucOBWIQK1Tgk1MQ
TNET6GKC8/PHlRsIE49s+57R0WiPCBQa9ymrCB+PsRZQ8DE/GibsFuzeHd+nXN/LkXGKSmjap7gA
TYp3zeIIqVuWpDcrzd7Kscda2i3TXR7EDcZRbX0/oG2ZLXxhpzsrt77qtMB5UQZX38+raaVE1nMx
H9yEvV1pRMpaLp+h19Hg/hSEfe4LapGC+8wLHL7kINmrS8TLyHYS0x4WZHtovcPg9rNISa5v2ebi
OZDggIxDxVtiKgok4+IINSv4GJycDydO0YxEZPajqrRh26rQCmWrnQZQQ8yx28tWfM5+J4WrXmRp
nlFHTfstm2eEA3MM5ilgl8SwjCoLcim6APHadDv35Kno2UOUZ3falYO+6532qs8NFR4EyMY+mpWh
2HHTt/dTEY2IqeDDcIIA+5/TUdjqEn2EPwPte28G0c5vZwZ97hl4Ajii4ZF1ZncbKpw9BbNSvSOr
gjceKryVKs5Gql6/OmMXs7HQCV/dy3o2m1GWZbN35GR19hLYavSUALx8Bg0QHC3h/WrthAvprYtP
VFPzM5MXqs38Z1s02lpH724dtiFUldyOPpJAsRFB8mY9T4pl71v8CiBjyuJg6LsQ0cRnrBCsl2yC
8DRm8UcgKjwNkXyZN9LxB3gAd1up/ldrlAzxSs38cS9bO9X5w8SL8SqHKsF6MtQBo9iyuFl6+iav
k2ZmeZAvKp3nDy3z31+UbE0r7f6iFAXXT/DpJT5RcyRijlEgAsPZXMx66PM+TzLrR50r4xauDHPI
2kDxh3sn5x6p+Guieyc5Zzh3stJ0WpUNVAVkVFpkB14CK53eDCSSEcZpn2VJ7XO2aKH1JEuuZuyJ
xsf3UlKMJyPI+5ts8xvvmoy5e5UlPVBfyrHK7yXfMD7awdEusg0znx+asOCdTdP0pvqow87cv/P9
EipIQ/4b/km2amkwkyfH5nS/SJsPi1BDXkO2ZqzzCy01q+O91bYQt9ET54A3tPqG7GVC7PuMqEe8
J2aSv062E5HzRMVaFoNEbc5u5X86xJf5FUMpD0ZffZaNasOlcqP2Dlmt5K9wxfJNFqGpI1uxj0Is
aOSOdh+LcWnsJq+ya5plYKgxrD3JrqLtO6grWbKRrV5d5oewWiZVX18SwxSrJEZPkDBwfbFmiZBF
O59Gwu3AbCIHdq8shUdTWWu3KCX6TuhhJFc9z6EibpIa6WfViz0Urwmtfz970bw+vZShuKiKpuTL
Ck/VRa0Zzl62WmHdHP3RDRc+wrkvsk5nn2whVHOSVaHX+zv5IDTKCcZZElfPa+6+zD5ohb3xxdSu
ZFGO0MkJxp2KT8F8ecFeb7SQvJBtYoz7G2GQe3fZox8cfnYFkSRZdEXTnaO8e4YV+j3zMRWQ1Y0C
D5ofaHeQxaAuAZiywsCx5irygEbkq9EkyVleyZuSGrIM6vOPHio+J1ib8kNJbr0JottQ2w6SuFoi
g5YDSZo/gy7XlOf+1/3d1qU3oVZkTBs5C0kI/Ron0VYXY/Yiu1sZuGc0H/Svl+8GJs9A1ocXo2O0
nCZ7Q4R/1o2AMekYxi12+Bt7int4VMmzeCDfopOtlKV7Vd9hN1kMwxb28tdw2MfGpp5GFD2CeC8K
XLcSM2gXI5oqty4ieyEPfu0+qzgdg8nNHRdVVDffDegI3/sZHsSm1nHatYcnBLoUgXbWrKQ5oy2F
t9mQiJ/+vkEz9OejXTURMv4f2uV4luaUh78k36QdppN4cpvHlrTQQkbEH0UZSn8UZaQ7nzs3tkrn
OZj+aJVja6ScVpWnDhhRFd61NrTfpTDGT9sVYgO73t5aBdswdm3nEdGc54ZdqOzlR87b2GvWIkD+
bdO7A2N07Q15iuYJhE/5lBjJO5Is4yfcIXfjFIW3aVk6PwUflj3rtUAHxcohzm6lgeVEolTpCUrC
IY5DUawfXULNInU0iHI1iG7AYj2PgXp7mFRgVbK3Mr7ae12Zuf3ZHhr8BbxKtPsCd1KMDwd129mq
y4cWGbh0mir8p9lcHPLVm2yNHVLYhasvkrgPkIcmTlcoPZJfmp6ruPB4a61qxpsxH8Y0HG8Yrv0Y
9QqhiLkk691W/xoq6+RBtZUB5YzQuVoGNOtwIGY9OnX3asVtPeMF6k0/F01Fc/Z2FIRL2ZqbkXct
wXnLRllVdICeDVV7kiW/EN3CGwloR3Xw99nQ/gqDyn4iEt6QsDm3etY/aYZSP/dAk/ae36gL2Sbr
kM/NMCXoCQjN/WWdF5+bqtVPXZReHgPtER6pLP5joJFZarJkUD9fKfSnryvJAejp+rscJeTkkrFP
ADOnEcIKnB0O4zqIH/TU/nnGDn+jOYi+qDgW5ETSiFKY6rNNFL8vZ4bsXGoHxToKzfhDluQBB5OR
FEdmbI20157RxgmeO+Kpc3c5DVZiyvzvDlddDTFtOc+If6V16ntFPNtig9R4dgrT6V2Xbyka8RQ0
he2u1fnjk4eoqo6JYShnWRp7Nz0NvfYuSxVYlVOVu9M2ITN5QlJbux/Ih32dWaHXbpu4/CZ7JFr5
VS+LkAWXlllEZ93DFEnipyZlzpokCjaSZeJd1bkhnYFVsOxnaxH8JVEZ8K7doH2NiCLv91Touw4/
5n3XhM2zoU3mEyow+FfUz2nWNs8Ot/ZdXRBGkR1kXT/g16KYxdegmizLk+Ohane2oTPasR6erCYz
L/KAzIN5UaYo2HTVyIueGwQybwjAzS1wR9aDQUhN9pOtSl+/dpnPt23FwznzMN6zbPfY28BYPA10
CJa4NMjy3Kr4wU/XCronIVqxyrxef3mcBRirobVPHWwsge6Q9/fWR78hh8rqNT9E35ffCM6SDuHr
v3joYT+Xhfck6ysSSoTN6mKnwhf4JnhMSofCfu9aNjwjYiJLWf8YniGQcKx6J76hu4VmD0iTDx4k
EGuaz6q5Tp7JOtkq+4HDFf9sBWTyNTZHMm7p9ULfIh0SnN1GiHMiYOGOxYiwLFWPenmW201wbl2z
3npWPL2asxl8UQ5/zicxjhnyBAr5vcapDHfhRUGnvPh8E23UioNSabfE5xkilN+cPK29qVwU7tgT
IOE7teeDbEC1SACK/Rrh8k4vNoL7PFLYXrVzHWPCmWPAycQttVe+SmXbJ3jqyWJSY2djEbZB5IRW
dMp5TGOnABQfwT5D0XGRRtRNNnoKcl8l/7yj0hjaq5y4ikoCq3NR2EzsZcTafSK8r/o0YkCMB3Mh
UEvyQqd6ioe0fkJmddWZCwUvYL8xjQ81iqYjAnLFUvMS80OxM6K1SlZCeSuNj6qov40WgmwB8c/X
fxmkaKO6ws/QPmftCg9RQCNExtFL40QxV6E86acVK5a9sw3kGlJFB/ec+inxcdLasogQDU9W8+Ir
i8j7l8spFeXTOCbmAVlyxJKCavxUVeQnu9ZKT4Rcug9NO2emOX7KXqIw8QApvOHTc1HEauZeRqfI
XnLwv/UylFJbZRpiPZUWdx+mcpYzFE37dVlZ/Mdl6VUnfb4p8Y3CE0NPL49DZGxzYirnR02qsY4v
wCcuq8oqTrJhUoLsUrc5DtVFB4Am5b/MOvOGe4i9S/GY28RkPj+7ql4ldRX+iBwtXAEfcE+R4+jX
oTPRWZob5pF+FcVvZGu/Rmp+eh8pOyR/jSz11LiPhAQufpRJ8zTmzS70o/KPOtsOli9+gzck+lJ0
9ptVIxqZI6N5xr8Mhq4y6BsAWvkLkRZyW05HopwstBwV5+M33BzCj4ZgPCJBvbgIk9SqZhG/850g
fo5qBHyCNCl/YKiDlTSZs9hnRVWK+hP+VImmJOghrEK6vVvl39j0Y4M0mMSifIKYQTO639lw7sKx
DX9rlnbCpU7/lqWaA/7KwrUXGbud68b2DhNtkkQhsUBL74dvpp2fsRaMPjTF/9ayILT4DVz8Ustf
OwdhsWKMk53m4WilkqrasVpMy1ka6bUfe/XadPGRP2X+KntYg7sLsEK7ySq78uplhHvfXvafAhCR
ZaolK9lKEB+Y6uA8yUvJKlcMKyCP7ZMsIc7izVqiwUHOHYaVsrHzyFrJoh0Aou6C4rvsO+Rphfqp
pS7wxjSOrRumr4SuLiiw5t+NsPZXpobCfuW65bs2ZZu61vLvow8ujV8xP4oiUz8L9YfsrkAK2g4u
G3tZdDXc1Zr+W260JTIk7Ldk9dglq8aM0o+sSvV9rqPfISftFOuA/ZDyCkbaW0eGuS+qPH6OcxNn
exOTYBj3SFflnc9SWLJWE01+Lpo8uYqxWxOv7+OlHVTtzu16hQTpXP4/Dr5PNV/tXyfAigz72ybf
E/AgJNpgIal33lukZfW51Qo0jub6TEPjBlca496twin00a1xk793s9ks7VX2yecxNNhvLEgi/hnG
DaZejtaeWuQTPlT8vjKvDt9V1RNX2y7FYppvouwPOjyyM38ti3aJ+0tMoOAki77x1gV28y6Myryg
jghgb56ss5GTjdtVjG7Wwibn/7OuK5S2MoITbP+PEVj+76bhoOLVKeozDmiArRFKOfpe2R4rYnIb
IyyUJ+zFK+Qo4+i71ZEKluMn/BLbPqz+RB4FtLXT9G+DUYVrvKqyi1OM7R4NVYhHft1cUzgpqyIW
/jsJol84o4nfgbqzdIPXUWo6Vjfu8OnM/z2lyI1bFJXa1jDtFprqJM51l1noDkfBqzrfKEhjDj8U
u94oJTExM/C6XWyo/m7EkXPV1LoxEyPcXVEShJDF0eAOiGFAdC8qum/sdK+O78U+4F+aZrjeqHlk
viXqQLYcMh7rK8XGigaKdn7v7JCuRpY3Ku+tdhU0O4DlfKZzZ5E77PMS0dxbC9iiO4DWeMjOr8rw
h3Tnm0p3b02tJt61rjrcWz2vCHc4aoz31sTzlW3Qaeq9dUoif0uKXb9fqHJIhISlgQzSPDOUDGsL
Qsq6F0WoGlu1sXFDmltZ27Tt1NbufWw29NNWt3zv3orTwADuGmplMsLGdYtmByzyTWtmfH3ZpfVZ
Hvh6v84iA3TfNGDN9t97yG5CAEwjkZdsZbEuanWZCYSuoZ56V4za3LM3Yb3UFf6VxddwMKdC1bEM
BPIEc6XsJw9BHv1wQkvby5JstBWf0G+KjMl/7xolxKLwROLxZb7M49Do6queJf3hMTfcWuWIT92h
Dn1WPNnXxyV4hRQyaPh5Yi3l5oN3VH5JraA+Pi7m502IJ2V+ixv17y+1x2Z0ZU5Ykcm+j4s5ery3
3Lo4PerbQEmRjFDe5ZUfc4ez0TWBMe0+h/PiO1pBTDtu7wclNNuT8AQMiWL5qIalbzULWdYL9XFq
kUrLWXhdz0B7TQUWcrqfyq4NlsUL0dTeveV/mK5Jwq3uB6QW5lcyzvPYQctTkSybo+Iug8zT11qE
96AZT59er3n7MuBXLovwQhGkVkV+hnQfvFdxjQcI3TQ4BfuyUtnGAr761OoGEFrttmdRtOYbXttL
WR+n3rCfxGDcZ/PgHZEjCfsFMRA2tOjznOShmB3qqvkgi02DhjdagsVC1vVlSZKaHH+xUAGCE5mK
nHPkNM45Ruax9YzpyCJsEhubG2zf6dYEvlhX4ox9tuwoW7Rwdg+nt5jHPurlmedrX8Nk8T62CqyD
mSN3yd6o3o6jrpyANCSumZ7lYTTD7NzPB3km60ISRis0WqvlPxoES/LfhkVKtx1VmM//qJeTyKGk
yf1NxXb5fsV/u5gcq1XeDwKIc2SO0G/S++NGhczP180BXNfXocCGvVkg/Ojt4VKvK1l89OmNQF2q
ntJv9drBuk+zwhdFr4K9U6TJthdB8h768ZMRjOnPqcb03iXg8Lcenmj+lx6+Msu0Tw14bU9PT17b
ELxqguykqw6A+sjcP6qcJLJRzP2ry2NEpcctTrTl2Z0nkfX3zs6oOqsuhYGKYmZzGwtWaNNUiTUS
O/FI91XOLodQtChHq7ndK4us3gLoi86yLp8b6ioJ1zxjq6giMM29QUOX3Y4R9ZlUqCDthIMRloMq
miw+hMe/6iJXoAwgy/kE+WDxaNI0h7Ic+c92Wa5r0O7/mO5fOw7z1WSLPMgZbRSI7nWPIv86FnbZ
x83KYdlh4UEcAGx8gm4pwt7nYYQ0u+CjVI8likGqgYrovaX1a71dBU0F54pveSO725VtEBYZseKM
ZwsQo6+fyxAn10oPnb2L9Npz2lfxk+5+yjZZU6I7sHOIPOL7SX9Zh02vuQizZAbPWNWzACvwnN+b
ZHsC5n6Xqy7OdH+NMYUaLWNHIMiQuz0KBSoYmDRNzgTjEtzjkCEV7fhR+rmGyDwo634hW2QfsJzN
stawwtPm3rLByVttk3fGSFI6wQwUJ/v6FdXfdG2V+C16bvACg2f4pqUxj2lW2pCHLhFXTAIAElk9
HsYytrdsHIMbYOdq1Smm9h7z6LzoU3P804gKPLetHqVhoO/OYHhglvCsj5OwfVV8knidUSWX3lGT
vYp/1l6Z911qXuZrYxiHV6Q61EVoO+KH5sb7+0w9GGN18Js/O4wGFkmaXfwJYU6jKY4GBhRHzRmT
guzQf8ryTB5qnAR3Zm1cMHsMzgj8fx0IreGBPHBbSzFH3qpu/U02Pur/0XcaSjFj2/51jsdQEbvd
oUn1tZz7US/PHnVT4Yan0H151Dy6Purki4mns6642elR7WZmuMXHDKOlwKrPrvBmjdjA2AwwZNZV
NOXoSz55DtLfSt64r5jP3ApnjK8qidTXutWmxeQ0ybHrU+918tt6RdzF4TOg1ax7e2Ow/V/rc9HD
Hms/KUBw5ExRV2GDI8QfstFyRPiMZvqKPfepiq1ij+sHf/VYHv0wxRAE487jvSxPU35EBxCtzdEa
Bu8t9Z3v/Cl7OHuU9FZ7SdELvt5LwiSw5eJjLNtsZ5fik/EkS15MhMROzOfMcD5UPZ/WKcKvV3nQ
AcKuM9/Af2euQ9v/q6ECUQldBXHzRrXQUkhki1bh18gdaveYoYwjoGeB2GZJ2J0e9W1feOvMAH3p
9WW2An9orhs0AG8NoBtkyBzYpKajQzkqgJbMB4OoyDlNSVT5PI2wK6WuNYKtUU2Q8uaS7BuFpr6o
7DDeYSXe3dp2ZUfKcFKxjVilRLZ+RCuene0fVdu0uLWmOjqehXNBWb1ZyobS4s5k1Oq3rrcMEsjN
Ly9V3O04M+FTv4OE+7fTaFatI61bo746i9IBUi/W6qD4e0V3iDkn7c1Gxv9VdMDAWeGrPcG94jVl
g4OCF7LisjV1Butc9ek7wWh8K9oelZc2rKE5kp3tQ/wqME02Vl3gpdu8gy2xwN5ePdQaGjrygKLs
34t49NrpMtOU4EhUKMCClzN/ysXfirLhH3XJ3K9wM7y95BBtatbcW6wdngqfgxBkPHB6XztCrY5d
EEZPmlV1C1HW5Y+6s1+9QTVe43Ywd7Fj+puk6PwPGGuEBYrqRzmlLWCtsblEamqcB7Kdy7IasusQ
CrXeBnB81xkor5vd9/5eqyHpmLXu33AUQWzdH8pLb5irMiLcvwYDyya97i+yUXZjif5F+Do6yDnk
AaYFIPBgQ5oKXJowp/cK5dXANPBkKIp+3ZJI3+O5G23DDkS431niEhlReMlLESyt2kfoei4+GsRc
TM0G6JOBvPGjQbGt8qwA3HTKrIZEVDufRuD3PPVUmJ0XRfGByLM9V8OIsPcIN2krsgTlAgRzsNPU
VDm5Ta+cisxWTjXIa3SkUxI/c4Osk62WxmPuQpaBw5ZLL1EXSjo5V68BIY6HZvhDHZPnGmOC1wJo
166eIIclZaZ8ZpaylB3GUo9XbRmbJznSz4DqBC0LhKJmz6mmkt+9Y20wO8BwGF4aAtyWfiUi2W+C
VEn/VidbqwiX9TmcsRkxrYzXMU9GONy6/DAZKw8YgegXL3+VBSPnBrFIAf3th9z500H4D7ncxEzW
ZuOmq8eoch6POD0GGaOPgexfL8UH+7AgA42VbqIY8Mrgh7W1eB/RYL52hRZgDF4TcK6mceuUtbOW
3VyfFAE8UNbdufX/PcrqICq1KB4rht7dIPB3N9gI3c02ir1HJun0qG/DjETxNLk8DtJNNsSJqp4I
sSIC/5/hvN9xNzaYPIToLFzJdhNh7137Q7XUzzTJzd+Rt4X25/xSghprGs0t3p1asVedB77OCESD
OL7b7UBmGVerqL9G84l+gh7+bQTtL6YLzl7TRv3CnU+dMhVnYVXuMvSTGEo/dY+GphuucJLVlZ5g
EmXW7nnUIgL78yHq9G2AO/tZlmT9XCV7eZPwt/fEr44fEgY/kMuLUfeflPQZkDCUl/kweZmyiko4
eLIIXJSIgF+OeGdMWEm77anWmvFqTWn32pJ1X7ogAfeyMUReYTMJjLJlq+okwzHNjDlpwdAqbcXz
CI5LNsoqmBZAbc3xKkuWT4zBr08+jzcZYhE9QmCmF5w7AKUrOJXEIuZiPGbkf+az1u35yGR5mPvU
Je5Tk29isuK4A6rg2vjiutOw0hXd3bDlnV6QrZofJoa3cS7JKlXX37MyT86yP+bdwTad4I7IRhcY
0VMnTAL4TOZBpqj0FUgxfSkGPbzYUcgWcODuUyRPo2qzezTDM3kpLL9atX+aLNjZhbHgvvk0VF0B
uFKPl2M6bv1B6T6BW38G0P9u8cHmZvOEF/lLMo5kW5PU2ZpE1zcuqh8YViWABAoMKmwb5wTSkzvS
sXvFqcInz+fmDrW0/+4S6DYbdVxrcFlXOY+yF3mmWMCNykKfRRH5WiOlT5eVUWDfQlqf+BOrNKFY
Imcsyb3q58u+9vFLznWiuPGMJN85wxP25eyIPHRRA66/yIDqHlBnm5Zveugf3QgHDf7/wwIY28/c
9/PnQjVQqnfTb14X/CGiwNv6oebBpFSIbfE4zCoZ8iua3qxwxLVlBjy49bCPkHj9LDx75YYX4O3W
YkwLcStKA2uMFjN0H/R5qb22hvYdpri7UEGErczWJ9qpOPhakCBSR4A/6EbgAsa/hyhBJlZTU0dQ
xFv15nkqJHzyhOiTQcUEXdOsAT07yqHAr2xFpgP5jpZ1WU2i4wBsEVvr5twSjoePGv4ZW5kGYNBo
1kGulQjKKykCcgBM9aRb6kUI0Cn8ptnt9EdTtlvfCvf1ZF2NAlsOrwbbyuLUrb0QowItHH/77R9V
loZLnn1/RYPGZ1F/y6DuR1720aWASfSi3Rgjug6g1RZ9VaDXpXwEWYzfVMmyUjbnKhfmH0n2icvM
xuCTybyKvIxT/1LZJqws8x02QHkAcszTSRVi7BJhyaIqaNXpU5YAsLK+67PeH5BjFO5wnlnS4Ztl
WGuEuwN+qwj/lUV8CW2Q1VNA3s6Ka/Q28hY93O4Ppc+y19b/XXoxgcSqflOIjrJPmC7FQAApDQOD
55iExWNyVqqGF4QqeCdTGe0swgtAJPtfSRRUF21EjrdLXtuu094M59CBoFwi6f2qwQtZ5aZlrAbu
AUQ8zT3SoBdzGg65UMXzFKcXXN2TtQZFZj3FfBkkerstvPbqEAZ7r2zWjl6Yez/HKM42+yeUBis2
n025DW1RLLquvQH9WJnV2INCxmwhR3VfDcMUpF374uCOTTgon1ZSvVlE/R4DJPenGkPUiICvK626
63s4ZrmZAXwF1+XnHtn+0HkL8oI0UdNibdVZLbdz++Ji1/nsmGvRlva2acODl6F0aIOAFJlr45AF
j8HkFreA1akdeCx3l32L6nrpV3ti2BjzILEIoPUQwRg9sIsI9XWJeOGhje2husrTEt4b1rqPtkmX
KpG53W1hme7zgkAX6EhGyVmQXKD/fYIgq2ZHjUU6TD1iLWiH9hXePE2Do86QTfVBeKG+QTDyqupF
eQBIPvEPw1flmvB8vKoxI9y2+viLRcyGJjN5TzXiMEuFncGC1Q+XG30TK0iz+4WzdkXi/vmcDe23
yOUBDiXlcJHpP5B/fUFuZKGT09sHBoY+TtT9LGq+HlyDboVphwcVAyefDHyeJUtgs961SuDmN+4G
9Kt4zcKpXCe4Kqyr9lfqxIQwGihAoVIU60kJ3WtX+ft0cuec/0L4Y3jUjPYts3AVioriW5MlytrB
A2oZpRqYB787q7boSOGTqNZqXHjC7ntQoYiVWKG9jW0SKnjoIF2NYR2vNz6m6YBzIh8IUv7eQk+t
7lzmfFhaIl7Tnry+XvLo4ottjDP0REB5Z4v6lCLytUEC561HQE3MUpgT9unLJPAKMpq4d+X+qSqq
lxEpHsRtu1vha5+h7hCqqaujyvPGssVbdQ1z0TooeIQRs4/NPeZ7/apqyt9CyzEEbpaGWv3WEVlY
DGY0LFEqRzIS54rM0JAmRQsVw5OqXORO/aIm4r001XDhGQOPvm56CR1c0CujNxdaADa18tK9rrFJ
iN34s6k8nNFiFw+hGksTbHNnh2ThZfrCSQt3k5PuubRAFvHPay6Z1RLNTYuNP7CHgnej4hxet2/E
9KOF6KxPI8eQD0/F8CpUb9fjakWE/pAr469ZNh4BnW9Wnz7j9tzvMzJPi1CQLmZxRmPcAs6X656L
nCOSrTx5JWTXykWZpOUx6hvuwe5govJs64tWGfqVkWjvCSYYYFerkzm63ioq8NPuY8ipokcpbT50
woqOZEePSVrBO4JOCIy3e3FjCBZElhYpZjVtU/2ODAvT8PFnpTfkwELzBBj7WMBCdEbiiKbtlivD
r/DtQxDKyZJXN2yty8Byj4hTUu2KoE5v6QgOTwnbJ+xpFmaL3lrKpm6lQ8xaeVaE5IrWg6VN0ZzR
6nRd6sI4FJiN7qrUDU6RIMtW90Z4xDLY2vvs1A4ijLVD1BswNMNsOuZR3O+yIRpPQMONLeJU47kL
04DNLLRW4DHlput7HUh1ra2LKHZuaRNgrYXUSAutxxSYmJI6tJ69gi1xVuIMHYIUX84oyGUTq+TN
TSDxFp5+r7bh9csenaC3ut51ih0uMX1y3xqS9svKsdp3nNHw4GiBARljZy0iEPUfeL3wcFV2+aeC
xSJ2D82wLyzTWsFxrRcNt8vPwYLpE8Jr+YRW3ABOBvsAThXjolYYnyxg7aKBqvU52G27CFFt/cxD
q8ViFABnYKXgm/Op/ySezgNbXHafeEZ1C1wI20/PqoktTm71GeTcIgbsvj6hkA3YfZvVLVAMFL3Z
ISEx5RGQcHxEsini9qFfMgUW0RB+Tk1cIKUHZT8Yg2ZTmgOLrGkeQptnYj8wu0uDgfOl5r0eB7fa
ADjjWZkFaFV4KVTLxLHO7LWJKHk3ZaqU1ybmI+vNZWfzKgs/ipdtjMVooWjxug2MOQqK6xfQKGC/
Qc0vZDBRvwYyvlFVpd6gSPKH2yWkmOsODgNeYuR0xk0XBYgCW4W9LAmRLjrNSK6l1ePNI2JjHRMC
XhhWt9Xz2HsaWP02U3Hp4nLctXXkXybeixLZJ5CKb0noixuB1HaR8BDBdkNRr1rQVvztp5ttjizY
eTXi0leDrhPzptrnSVbtIpxcRNVsDBfvVWQJlzDi46uNleLemzT3oIWTseqL6Xve5psGZ5ZtWffs
KArvHXDwqq36COIL/39/AvE7lq7grdhgQ/DNaybQ2o699uMwwOSFQCuKZCO3fMhYUQRlSPhQVtDe
utlKfNHnW3eQELiy07ZatVm6wlnKYuEWEB8ICCyz1reWrZc6CzXNSUSyPDToIjz3hUdQ3UoRtjRw
R8wJauRe4K5Qb8TblszyusZYcIVAT3cwLNs+R0KL+NFN4BZqwmWayQ01Ywt9dfLolBklIF3jNCqN
te6sMUKOoSgx8XUsXtlV6YZyp43xRSi1f2z4qy6wPfppOlO7tMgy7jrVOCFTRAh5dLQ1ynL5Ng9E
sjSjt9rWylswDvqCiNp37t5kmHsxovK86EZsm8I6UK52UbeXwR6URUa6/lwLdLR0FNNalJoOIV6g
WU6YJ26qG9FuwA0twJ+88sxdZhX+1tE08ZIg6YADz9lVtfgCvXHDT2K4NDXZxhhU4iHApGaZpu45
UdkFBgpmEK56NQnorA17HBdaoxwaL38TwnZOWaP8qga+qMHSjLNZlNm6HuM/awP8TjVxW4zbW44Z
3Cnp+mGhRONsJ9tfm/9i67ya20a6MP2LUIUcbgmCUaJEUpLHvkHZlqeRc/71+6A5+2lqdm+60I0m
RIFAh3PewLyPKgTTimrnp1w1w2BGQ2sbDTCl+zDEbaHCGNhR/piTOZ4xejf2E26ecT9ZfhvxnPSV
np+UaIACahAYnafy6M7DCEmnrJ/MUbuoDVsqA6iIYZq+riQJYFlWZFFun5vJm07oRzVYVQ7tHpJt
EE/4Lrt1tBxyK2uBVlZvXVteFRXAm9uTdnTa9rsWrQLQjWbyhmGwicPqy9JPsOSw/nJFfbHXmGg/
xGkwrvglqPM4srH7qLw4OsFRUsleLT/aFms1xJeaLS8FLoQzo/IyTdEWkdXvuGlix+gMxDow9puy
5jy19kvkdNNlAmRYMMDuMld8OFkugsnTV9/qLFim1SMzGrhBKFDscMtVg8jJPpCwx0eLkFmQNSDK
sxg0YamIC/5O1RPWkkvQhkxRuW0aGydE/BWXesfv8qTzozDeE4PLTulSHG1Vt8+s8REWtLqDmSSv
hqYp+4oXaRPO2Mt1hzFPomvLflZYJJoNl7xJBK+kq1t2rGqjs9JnZ1cZYtrnla1tEwA2G8xFHSt5
QaTQYnnTDuitg6eznPQae9HZttwm6LxOkLfO1R0CbtZhcVQPxm9tIvxWQaUZ0nzXW3qw9Ha5Q4Dc
2QiFOxfOatA6brOBrpztQs9iJAkjEXRJ911L7Sio+3a8azlhoRz2Ta3r0Ub1vNDvDJvYU5hM20xv
7vxULjEW9yfhz2wXKdVWzMbWycDICIJyoPWdJhizJtlOOsJdRjxFHzHxGXiuvgI2EFB71/gDS4pd
bSHhXKMEATq87G51BoXLIBHokfNvJhD0GeZIG5WVtNlrSHCnyy9kFsZzlGRXJawXf1C18Dlqje+2
SR5+QRM86dPoWMwM16YCnKskm1E5Z4ddJtTT84BborYQDq9rDSn1MoQ6h4WBkbanTsdst5zQ/E5E
vQltS91LyfqhtpqTLCx09DZmmQ9bNASuOMEuOziak4+IYs5CVmGnPuUJQACvPmrJ2J+m1QRAHn0V
YtXgR62MiE3Pm/nQrXfFfsbKYs+Pi3Z5plYnm3jXrltQEZzS5RTVTAxJzqbNg5fky6u5HcmAPpv2
NQlGdFnORC/cDaH+S6SheZvWxUfj5gRQCnNsDkucs0X2YDW72XxCbGQ+jUZfBAPKw3gUanmOai7q
LHphHgclGwgv7L/MBWx9CgOrLz+kDPlDzZ3/MW0t/L/M0lfiEuvo2Q1PsmD5yjo0Ti8WYfddiCPK
aembvZmN1r5hODw1agp2MWZZuqmb8g2Bqd9tV/SPeyWP5G2KFwuD2zlc8CcFHr4PV98guc+QR+5a
ndhx8Htvm6qY+NIU9hSOmJO+Q2qqGOgCrS8NdhdkZT0n+TBwktV8TDLTY9ctJNyXLUqwV03xkqCY
0Lon+WZp1aoEwQq+bcPQZ5Bav0D9MpTtJVUYLqKE8+mMr3qshuF+yerD2GJxHxa49iTxcezgJSos
1oDBTsZJfgPEPMgLO8s7abvqxMTgLr48fLhQtHiuxx0gSqRCoH+/lYXH1mo0ide06GMDdNBPERxz
v3LgsdW/3CX7RdzF5c6GE0+ubrnsjqkX+rBBOyo6yt+qWhXpm7WQVVmYiHn8I23//zsdgg74V+/R
8drdjFymCxJaq0a8kOzvbE7wKDMz3Q5sxURgpEgP6Op5JHXoIDBeWNDD36BAuGm8Bnzm6hYhiwHE
327+jMLkSAZw0pQOb9o+PmZKHm/slx79y10fD9cirJ5SxoFTkeOQl1X5zzmfBIHyFppW3yunRX/B
EbknHK64gZM2ygZgNOkEkSy3sM4Lxu4lR8VOXB2yYmF+j53hvVFdY/9lFjIJD3/oRj/PGn5ve4gI
zr1veIe9wQUvmZdvnqRBOoQQBUTKYTxin4JlveHOKH3GiNI4SsuqiTijh3hDPWSnECXXg+jwGB4h
Y525NUe0YLBmWMg6b5QJkJaLh1LqCfOO4lFRVenJK5dPfmwHL2bFOuKi625cPcHKhhSZPnbeZYwW
Y09QuYI15idsIbZW05Yvag6pcWAb5UdZhQl7JsoXKyHjXJboafXFHqL9siUL49ErDjfGFGm+igit
u6R/gfpvzmGRmH6Itsa2VZb6KUU4w9BK5aNimN05U+Mes04MV09hp7xYS/d7SqO9s3T7AbDM3XGi
cs8rgDczcfSPskD6t0iUn31oYtjqYjc85VF2UbDFxbZqCKosjn4KdBCJJPmlM5nfBxFd8R9y/uS4
vw/MC3qh2C9ZyPKlEAnWv+p8qM3W/kVk3iUWwBjlqF1/IFhyIzUIx6XHJG0mWrItV5drXSGn6eTm
cuhDb9kvpA62oDQN/Pa6NmD5uC2rMdmr9Rrv8IhIFURacdOyLwD9D0odDbcCPomRlPH3EI1NmOAk
E/R7WqnlSl6JA9Wwl1s7qt+7VvurGLv6HA4QJsn2k4cpcyjPiYcO0FhssQhMr1GS5pBb05lBKujm
PDvXeTWerTV6NwP1HY2mPnhDo7xjGRlEnkFItY6MbdhnwSQS8Q5S8FfUucuz2ejKm6FaymYe8Ox1
+xxko1XGu6yZ3O8N8evGc8HWt+F8JvAptpmJnNJABvlgzESoCzZUrTcavpM62gs7AOOIF3y7b+Ge
3WOzg/VOJvwPpmEmWr+fzcwDQ4jFuHplVqGYkpsHzxiiq4E6rd8pUfE7q/4gKxCTI0UXcGls7w7a
ONyJ2IEwXC/YpC7p8kKI4XPWu+MyR90dpxL32iNsERfgmeeBaSGLVyMHmf/G+ro8yZx3Si4NUfr/
1R+nZU/ZKOuykN2/Pv3V9v+9hDxtL8jcM84jVqYcBZFP2B+r89zjsBzxPZB1eSTnmyFW6STr/zr8
Ov/VXbbJ4j9t8jqybda6AvvkCpVpaSsn/Tk6eSidOwinYjMnW6XjhzzKFCC7wcPCZLVFeXz0UUYz
acDVuQ47zPoki2qdZkezRHxM1s3VmudRVyKPVeSAHu6si5ulqbwObm74gIjETbZVOVr5bWKOe9km
CzyuX9R4DJ8eTbmdvgqGsa8PdaPnHU0dmM/Xh4p2acjvsOH/V1uCLremYQH81caO07c023gpzUzD
mqYSe6sSyB0rtXVRK1O9hAj5MfVN3c/G1T5ygMh3XVWm0xJGeWAXkX0t54Xtk5hxHcrK7zGIi31i
VOmBxAisZdiJY6Zt8TAetkOTEUsJi2e7HNonM8n2LnPsubEnlkhLmh1hju1TtvznosFSGHGX96LJ
nAv0QzVQ2HYxrAj7eeymhBW++ozR8gkxlPzsjaw9azY3B1BUS2B4GubZSo5+XLn8jBxD+Nxo705A
/7noGvU7emvFNhrtIlAX7ZV0c88Ws698u0wnv43rYm82JZkeFUEmTYcox9J7mw6D+o6sNIBRrKBg
UxBJynILPLwpjL+S6tNo+5adMoDGXlgfy2hW2xzu3C2LESmopvIXsfz5LJsaofcXL0M+d+0gC4jC
YtdC/d7K/rKt6/V3zxqaJ1kb4nIhwzQ9d92M+dzQRdsyT8dbEYUFNNh4DBQxjjfZFpcsdgFHXWTN
w9D0HNf5H2Ro/umwTJaDHMYABmW9hixy/e94tKKrvIxXLfFRReJx89Vh6Kt1ed9kR9mG0nr81Cnh
xcPDspzLLXqJ4lVbcmROm3TeOa5YwxMM27JNWPE1L8igyiarHEDdZuVvOa7LpnhcZl+tNH0vq8nc
ljd8o/+5QpHuFB2gksS8SpArcFAkZhPnkLSMr0i2/F/Q7aNLi0quqYXfvtr/248QfwEc0tB38npf
HQctvk9k49jZ5KOPglP5jGSgeTSmVT+njqeNbJPFUKrlc7cWIlGAc+rzsvvPia/OWro4h0pXX7+a
5BGaveXzV5ub5H9UxMs3RRN7G7dpk+dSJ2UcTfE/R19tttIBImi8k+yhkGF6dCtEnR0w5ovZXIQj
cWozXNVbundBICgIWTPsZFWLynzHngTetWO171EYriCfNVa4do7HKD8kUQSoeq2OUV8dpxicCVJN
7L0i+93wMvBtpUmEea2aJNUPegtyvxt7+30qmvEQKazY5NlsatND1+A8Lky48kNnO6ewYVFip0Tn
VEWLEEnL7DdnKNiCedGHrFm5hsoVeQJZi93QfjNMC5WkLr/KprIXrCbyanmSVRBTpp9O1nf8gAFA
TLX3ZsWDgiRYrOB/5rlvGkujg1qwqJPVEqkX9NdY5MjOBsPFKwyGszwZguh4+6bzWA/+OBu8V1X1
qq4XTTuWu53nFU+yY+1prOnmHiH30MYNZf1DyOZjsd6iQuWxv0eMfIBEw5Q3yYlNzk2uji/DI42D
qLoy+4atLwcna3eRM2RgP0W8L1ALeRPjtaqafOcpdbrLxlX3crTvBAkskr9aH5Sgst6VdCA6lanf
eoEjyzwXOWSSaWadzyjnOXbGWtxwzksM3Rkd0ex9UCaSLV74UeOv9g5EuLx6vbmXtboamzfHODI6
xoG91HsHVNDJ0XUP+laqHaYijN7biUhWVpOSgkajH7RCOH5ETmCN8jn+ANIliDOz3xHGWmNjLsv5
/D73RuGbei4Ono69KixUWx2aqyz07GCYyotRNN96XYl3wq3nF740MhzlRLw6Y++iGNAiE5LHvrAr
qIY6GoKoZpU/u2J4DcNafUsESpMgbjaN6YX3nLhWWrNWV5Wa+zNroIvWQh5F6xrDLs1nUYjs0aRN
YXxSjOGWtNnvCgviQ2sYUMWRyN7MLHHPeZ3/xdq7/e2a0WWYcu1Pg35D6rX4oCsvqMLjtqcglj92
HXAJK914OupTYsVfR0WzEa5mvZvYW8cAeX9rOcJwymvmWdZNt8tzo6nFrtSI0xYKlrXumFQkveNv
LPrq/eBCZIgwvt6EMLtezaFEEjq2499N9FMVi733Wm1F5xfudlaJERZJVO700CVoq4KMxbXiuiRj
8YYn7MouzKKTrGY1eqOAJp5g3turczd5qH6s4WoY02vc4M9jDEm7AxWcHNoajRBLKQ7GkBZ+ktnN
gaBfg3E4cHJ25saNpT9/fiEHSYJiCwgqwHOqXZNa+CHpXUzwxt6Y+nVUuptYGIEMhtqdCPXyeUwK
UF+KVr1ji4JmbV5cLXZr78Piateu1XfyHOKi3hkVeJKT9mfP4PxuRo53zyvMR2zdeh8sA+t4JdzI
cxNCcMSaVV/WVPQWb/VA5H793ECy+FboRSBr6AFXt9ZLd1FYWe9dWStX4vt7ea73LPXqhM3hUavM
+tqNy9FUUxX5Cv2Q1tlyydeiU8fzkmC6JZuqvh12g6vYaBnp9mXSNYc975xviOigGSAbjfVMYjHH
zHN+zvXGvqijxtlw7ha8FuMBwdq1Lk/JggSm2ZbDRVYel8rr1iKpWhJGxdTiMA45Yck2KvEIsJoI
whDKYbJarn+AJIDNp1fYM1kL4ERUp06n9+Kqy7GP5rdHVZ7Rmmo4Ye98ybPhL7NMymNOxOsyDPU/
BQqYTlCldu3/58SoetOzzlf56tsZjmZs2kmrNwDIkRZZrxJ3BIMmPUEwwAzFi5G60y4aIFNqmSpe
eJMgCdjDMj/FwKtkm+znzpV4kVUUuF9h3BWn/7QvdYt8UWMr6DKKhqVciL3IHEYwTimKpCsAGEOx
HLOKJPLaFq8OkAgBCeAcdveWW8V7FdbRRdY8bw5XaGXBZpeTY5coe2W0EzbSRf+m2oX+bFfONxAj
HaAXetTAUtkc32Ulasgx5U26PMmq1gHlgIyX7WW1movkGI4eyOH1k8h45i/LGD/+sGyyrdmPm0zc
ZM3KR0KsI5ooshqPyRTY5hqIXj8e2RYmjeTiN7Ka6Y712kDBlTX5/TqhHzI7b17ld89XnNdkJcpR
9qhXYNGsa1Ugq1WkLjyaOLzJqmfnyCAlCEGtf0peLQ6H16wixEtimdSapRUqhkdtc7JJFhBInmvG
arNsD6pNZkjYWvbuTIzRiRDOTwDEZ7wzRQTD5NVoreVv4hYfM/m071UPXYSkfHQv0HXbdCwNNwP7
lQsIjuxQlXZ46owlOmOKEx/IQxaHEhHPFz1PPjLk2T672bmZczR9OG71WeSlvSnNdDppVWy/uAno
G2I/8eeRRHxLBJ+NgSbc5JJNRQISR4gzKdJ9Mi1vGIHj+g6YyTeqzH7ulr5cNnmt8Xjzpg5Z/iIL
xbazF6KhSGSHPx0UHv0hhYHujjX5NFEPAK6AnsOhU9HY7GGxeN10Biy/HJu2/lW1mXK0tHx+s/qa
x256xVJc/7CX6HexuD4J+udhrsJdZEd/6j5PX+IkRrc2c5QdNH31o7ISjUUrBniubr9H9p6UWPbN
WJZxh7k4suxKdhaK95vlunoym/iPGZe/+ikySe/UzkEDMUqWzQ2SCqGxqUkyFJggP3iRkf4YSRJl
s+UCRapJVjq82Gk9eVs9Ir1UAwS4leWeiHxCyi/azV2R3LMOdWKyBNq3ehHewfLIfAJ8z4I6Qh7T
dAArjWDh23YIn6wfLqzvy1hoN0NtTxDRa+yscHhWSyJiFnKXBF4m4r0qa/PGMV6m6YfesUi6lp3t
Hua8R/5wAqDc+JaVKwdNIa8Gp6newZ3XkQcJjdNvoB7qJSMCtkVfyd4WdrExUKs8Mj0isWmL73Xu
NvdFZ9KmSX9xSNwD7nYiIqYUijlFT5OX/J4LDIqmEe3cZan+XqDBVJ3u/RC9aH1riLoryVttb9VW
dBJWQVQ+rtytwPXsA+Tnr9FKqr9NVDDJBf2J+76G/B0RrC8rxCHGrt+oiNQdcfQab2qpxa81KBVZ
k0VtddoO4jzBsbWHLMJKB+kyeecQssoNGRUN2F9yABsRJPbIgkcz1ftMajWAdWkHsmohpHjJE+9Z
1gbQhffRgIw92cOTbDJgH+yd2K63rZtqd28wOlCeAIjWmmzSDAvBty5LT/ID6+xzNJiZWbvEh1IL
V7XPqr9jjrzu3aqrrJW5JoLMDYudrE7sbMhX4xu8dvV0rb/HSgZCwEGSXrbps6cdB6+wQfLSRRYs
Sna8Gvmr/IBwlTlI61QFjUAPVtXJa6+TfVivpqzFNBL4UyANHGUPQt0jtquoQH1dUrjZCfHV9PGd
83gs/dib73NCuGO2NP3ehg7ack2Em2/ETFd2yd92Z6Mrzdrp5kT2LRs/K28x3ohp+rNhTTfmCeOt
mqrfUYrQhDxHiBbb4n7wDiBGzTdb68BzDfglyb6FoYtTXZYk0tezo0qmR21jC2OnV+b7CjBMM+cn
L2IFARUtvskCcZQywIwCO+P/telznG9E7SHebevxbRYTKK/QQ/vb3GdRbNzdsjfu6aIw6INpOcpq
onj9UVuAh8gu2mgbdyaw2cnjR/+iJY08odJ6sNeP16LZAXcPEUSH21YrvXOTBZZqjHbtOB0dkTi3
Dm30y5Qo0Mx1AGilKWBH5wtxnvUTRASjK1py7GnCrvBB/bYBN2gKVjvDx/Wa/u8yV8IAZj/AKH1W
bnDp9J2itf2jKts6s9k2GvOZrKmiLfdLDcDuUdVDPrXk+xDgxotswomOdF6fqL6h1+Iu2+YlPGkF
L4asNZ0yHDqrwQ13/aOyGOz5pQIc8vxoggV5HFn/bwyniF8dl9e8QzvLnnVzQ26XTLExipssPDXa
q6WxXGRtCt32EjfuvtSzOPWXdo0CN7WzkWfLmFk+s3RCZ22a7L7aDC/946kqk95QtVcthlv2x+l3
1tSqN1nwHKHgMZCt/moLzfG9iXFYQtFHvQ0CZ65Gs//66pCyT0F5o233X23ulrD/9LhoO4wIViAj
5FuTPT/pcfLaTV5+YQ7ML6TQTwMkiJOs2aZtqxt56GXRTevM7vivNvkxqy1/NV0otlqFMxSS0M5V
Fm5DlNCBEABDnbZKVQDpkotpxm0KR/XeJGF1D9OK8JqXxHvZlscFscoEiHlUlJU/16G64dkPj7Kz
abg/sH0E+WwC/6lUG9MthtlA9HFzb5bqhsfg8ozea3MvU0RuzUgJccIuCQnq49npzYEbwMkI+NSW
RCpIKc1u7urcJC9t4h7lSdmkuYZG8L71jto8VpfZnM52Ew38nqPx3ppjdfKmpgcVNIv8uRFVUFSB
oo7Vtm2dZqtZYgF4FLY7UzGc5yGFopEMq5uTqQaWXX9rjbCEDz88hdXwbA3YX8NP8EDVlb/CPtlZ
mDRuU4udTskKAKuj+jDF9ueCkdxcNkd1EDAnlAhMtzro2441iN+y+ii8H22i55sFJLA/xQpE0pDZ
XGb7wMfArjfBoKvKeAIx8a41TrwXTAgEuFUg6YCUh0E/qwtac52mGCQXYCe5yj6b9A/2XQw2oBe2
laFe8j47zoqjPNV9BT12GN1jPkCAM4z3pB0Ttn8u+2TQnvkQufcltzRU25UT8Y6OYKJRbrBo7+BM
bdTJ6NGkIVoPnajdetWApczCHMlm+FkdrlrUeq+rCN8MicGeaxPeozCezDZRdwrGKJsy/kDT9Y2M
0DbutGpX2p17HnLcYAgEcPhVzCMK8LZRnxEt+wbCYjqGajfsKicKNyA1wstQfHKZ6ITcirFB93n0
HdMgc1sq2lPOWjW3JvVqZFx5rPPlbCE4KyJAIrmyBGWqw8mb00Orjc2p6cMmUE133LaOI54yt1m2
aqd/wyWx9kFM9YFYoGioS3W1gH9ca918V5K4PuSoNT4hkwiuhDklyFqne6rKkiiJPsLfWkJf1PPw
BJDg0DcIMnZN6hdNtfewEDwWxlxvM9YNbK1w5zJiuBHN0B+sekUEil4LzNFOdwCEfyHV9JNRLj+Y
ZMl97tbgA4frfdTZiODx3NitAlwv7bqzRolOAnAttCTYsfcGs71hw7ZRf9WpPsOrM5vzCNDgqKwB
D6O9yhW1ti6rWaLwGPXkQfDHqtFiRTIiHjv1Xc9/DrZyyTJ4voij+FlyBb389+Ia9Yn8m8pMmDZo
rqmnuay1mwnDw+SxJ91rN2MK/sapfaOI4qe+qAVOd6wwco33F+9IH3pnhdzeuD69VU7IyhnQpHDi
dyytWWCmxFDtumn2kT3/ck3VfZrctPMJBXYRodAH2KGF4NYMtnMUQ4QjhIBMo6HLqZXNGin5BhGg
8Mck/mzz6kQY2Twwlw8piBXkrZodN/TvJsMiZiIMT/YBU46utl4JjOibBHTZNkzau+e2cMzc1uAl
Nspj1DAOJorpL+PQ+lVPTKApXtE0VZ+GONaeurVwzNkiVQ+1o9hEuggDswepF2k6OxTF6Rl7rTYQ
aer6gLJ2cSk+FTIPKDHEKAoRyvg9WGP10SFrzqR96IsQ3xMXTpMuyIGoE/RUj+Xxs2gB8ixXdiSd
T96zrsxLM2X5RiUGmSVqxJ93rBVCvZ0hF79MHgH2Ru9nssLihrAK02dXg1AKcbiqUJZ6mkBebqIK
bBbBWADjKhwesyN4vWRiZ3ur+mw9fApsChEoM4A3unoGiMEsAB6G+2hx0NuHML/pNahM3Z8R0mAM
7DdoPeB8je0QdXY2ZtGpPkLTZaCWPQjlXsGARVMV5CPRixEiJLFQufe5nvF6tdsnQo25v/Qzomh5
9wJ7+Uakud1Y6MkfvRk77lgPraNjuyclHLyTkobuyVpxOnXS/2xd76mKGWbNVmEYy+oaI9Q46LTo
xwgQdV/3PQakjgEn2BaBUqXz84hX0ZND8LhcCcQi0++Z457BP8yssqeQOzj+mNi1E90QwJeSJNCN
Pty0JSSKPKkJVOC6R9atsg61W5cbK7W7PdD1ElCcZwG6YTLYQWY+OQVJKb1Ecwvp2Htl9S5RnlLb
pgn2gHNn7oem9v7KvDe4TL3ahb8Xu9nCeWcu9VaIjPI7Nga/sHJx0icx+Xqttlt26t5hAHi2t8CB
gjshJaWEbN56CPeOVRL0UM0tK8BnDx/w12xEo8ihhphMGnSmeCtyxT5/FfVYOo+qzcr/aDdQxLD5
ulgha0dvtMAxujlAz9rzdqEIPT/yUF/TGPp8tswbXRW8iqFpnJcmIW3K6uMzK/SgEOl8UhfkmxCK
umqJ+GOtDlFQdZ7QLZYPI7szJuK1WMVzzGLCls1suus4dPOlS9aRm5pXie7axCx16ybbV8JRIz9z
+BnBhB2Vjv1HP2SsPKz4I810dA7N8tUyJns3FTH777UI3efF6+Gh4b8WtP01c9r0FLE9OGWhE2+N
EgIAbOz4bNnmVRcG7A1v4onqfGsEcUV8LwlGpbkuekhwjRgMzz8CZ1p+kBgwe81IQxUGlmhaq9cV
CMz/FUpPvmhA27T0sMswIiS1wgqkxpR7HWEW/BocZM/XRICy6IEenpQawy04En2QenCsxQAaaxbj
zI4z5LOERp4QlD7yoJZYw8+varRMUDtCezuhSuPPaxWZgtkfTH4sM3MBmjlRBq+kR3py0UAXeWZ5
BpFxGGcYKcCVLr3ZX5UO/6fCTNKt3tfF4kvMXLQS+C3wZ4EzzgWcgsW9YHKtsRTs8xeP1NwpaeuP
BbjRO14boA3Ln9EYZ+9qgUuM1326ZcjDLaMEzhoqaBadnU7GA+V4rvYsi5kpDICVp2xD2RsNcOzV
KlkqgD1DwJAzNsEneZly0d7iRhQYpVYM2VPvbBsrAR5CSgEQXLn4JYppsVPavBe2bzLkPY8alN4G
oAD+a+Mubfl7SI6EzwkB1kO6RB8RUnCIj+5mrOW2jjNBcF/xRgC0t6nGr4v+b6b42dD8zb6mO3dj
vm+mhmkSVGDqpOFeTSEJdfA4m+boRN/LojK+ISGPIud001NhHbJRuS0EAVZ6q7rHoRzjgeSH2huH
xMOQlT/mJYt3jGLrkpBK8zMdWaVOLRD+M0CM22fX1OcnLUveJpVdalQLZBQjKMOrSVMdomuTtvw9
oEAfDwUIkTf9zibhDZarsh/CEdn8dz862h3Yros0tjKzETAZp7UVV19kQ7stM9t7hQXgvKjz2wKC
79UAjGAXot3VSfqtYmGAfGUMtLIimSqrS6bnrPmqHICmouzT3o1YPxkZ8BdrW4je8OuqHA6wI8q3
3mzawwRbxJdVPXVa8MaNtYlapX1mucz/0/X2Vq/E52wr875MsuWM8MfrsAD2xmQyfRFIubyIVmvI
DCOF6QxOFliNXe8raOCGgJ2hpEjM5Xy9lanhjkgFOxFJxlJsnGXKA3bRLwZxDkbxbZ6/9BFgMTyt
3jAt6475ipmpVvpdBMLiaDovsVKj8mjM6hFgRDQvnFmLWY/x6zXCIPlfk2yX3fP1tWtOleC+eh10
uk1eZpQS6NnqIKe1phbbcDerBgvD6C1pQQqEeI6LbCeg89qdAbdonO4IlaNuiOfdQ1dDYoQkbig3
2TC4iYOS96q9IU/0YQZJcvo1u604gcuyloDFKt9EHso32qrhkh3kYboQQYKFxb83NiVoX7fTURCq
lP1MqO/EWjY/lQNwa9Hi9RBuUkVb4wi0CrBYAVmV745SbFNVONf50xxGUMzrjWvXK8qjL3yiraXq
EqjrdWXjtORzfpA9Y6fjziCLKP75fLdeRPbSInXe2E6ebeW3TNGaJgGL8Nnq6rcXrbqXCiOO50Ny
H49gOH/36+83mbFzKFCjlulgWaTy/svDhC0yKS2M72Q1z+t9VCk6/jPrdyrAfQpcNw7yT8qv4YmX
KK5HxEmGOvCq6lN+LpsEHPP1Z3z8wrJR4qWKkKyLtZJGv9qmSu/3SK3gyQTo44H9lU8DtFsy1NOc
TYGqNz8lHlgWIzDqvoFfRzwVyZG8Hm3MiGonY4x320AmvR84r0gVPwaYi4HXRvyiNhKiuy5t7/K3
t1P3ZSTus1sag2HdGmP09li6k94qT5nD9q+L0Gz7+tHADutAqFuxlT+X/DXkUYXHZ7qRh/IpsCI9
JK/cb7xyKE74Onqgz+ThWkBE4NlQ9rXGLgp9wXQBiADMOWNHswT/OpSfdnCkAInsGsXpcbhkA2go
Oz7Ivze1LTHqdpt06bdl0k/yzj3uEtTSTWll81bea3lX0q5k/99piK+sVE75m8hPyCPZ9ngcZF0W
RoZjSNtHQDQRfRz7m/zhH4+mvDVfT4M80xD53NRg2LfyVsgvqQ8N96cTpe4TQWeVa9W/utU2BLnL
x/01C2dYAF4Zu5zVAE/dXauLDqZttCsWiM6dPt/0deiQ03ae2M5+EQtIYFz3Nip0TpRwW/SErLQo
/58//K/vIA+xvYLsrkf6o+fj10NNBofSwdC3cgiQ83uP3PjBBpA13TK4vI+b+4BT/Out+Reo4r93
0CCNV8awJpd2Z0SFtgSJG/1Q+lwNvu4wg+BJd1wo3V+Dizq85phY7uR3GcL6JbMXdYdG47D4/4ex
81qSU9m69RMRgTe35X1Xq41auiFk8d7z9Ocj0Vr07tA68d9kpAOqIEky55xjjCrxL3WnSoR5TPPQ
9FqLI0XuP+ucJh8hDvCjjRgJbRjvWMKwdZkGgtpD7aSDsV6Gz9TBLEY66Oq6g4LtIEZw3xjdYUgN
tiXFNrU6hI/sKbjyP69rZvHR9YkVdlKNcIUpIGUZe2N4tdUpgFHLzHKit2F6m6ZlMZJEcanLsP5M
M5KhjtbWtYqOmJX4bnkSc6ToL5LlbX03ROesaB8Lpzs4lb4WI2E+BFmBvfRaVzgIxFzIhr3aw9B9
XN7wZSyLOlH0plEot+2uIkhv71vBTrTpYrCLHsvxH4egKIunJnLzMaI8Zz+0i+KHunnY5oVp/pl6
kJXDwR/rRw+s3ComPCaLCXJrTSKcpw+H6gA09VQ2qoO6Q4cCPz3rAvHEO1NFGNR6SMf60WJtwP7w
omKxGOVsVQOdSAlK6crmbLR6fhr7/DHt7Gan6yNLiUqVN7KXYbtpIZiB4THZCQjCkE5ykfrYlRsv
yB8sxIuXBy+uKorz67SUReUyTD4cknVxfWiRHxSDUSTlNF2LnBoBX9JDME/i7ouTZMQzDsSsMOxa
F1j9WrwloNqpFdl3tZ2tvaUGJEpi3zKgGrwFVPfFFFgKnxvWhFJ8xA4ONCSc4hv6SH0JWsLdoTHZ
inssEvHYw2l5AlEue+Qh/p4O6skJtWQnj/050nMIypzmICYZhVm7BrObw5678TNv/gJo9U9A+clR
nFA8eZFjpq8nNIwZdD/HzrkjL2fPMctuZD65aJ7tUjEilslAVmTryHHL71PrXtm0A8D75S7micVM
Gk2fmcROjI1rABcSoBJwAW/EJWusxB3oR0UXfGtATjR4UXrF2M48ZmKxRbxusR9s6zgQmIM/dw88
Eo7iwFwnKIbNq6t5FxUoXobPTVXmSRgs9a3UIm0nzi9+l2sG/bFWH0YtrXeyrj2Kp7o8WpFLm+ZH
qA3Bqs8ymP6BkP/ZoC0ThyS+/aI8L+zYnuYo0rB9IMZ/qyRmCjq/TrsrhOz6gdC04iRQO13QFCfG
wu/cT5L5+Yonscwxy4PhA/0rBp6pD065MQBIQ4thaSicZLwENjP4BobAbc4tE09GDGtPxvZoEB7s
ZuiG/DuZiw7LjL48yXlAT/P9chOWVpETXf7/p2Kt1oNeui5TvfgxojivxZeyyM2VY4DsBwtaiBnE
QldqzIOMxqLoIi47L7lEFoVNXrU5i1/7T1j9/KEUv/PdKmM+Nk/tNWEBFxyCyGPwoRfrV5wjmK7F
azJm0MGsvUH/CtcK9mS/jQ5Z5fvyVnSfs+70BQ0IBmm8eF7HiZEqVnRLstQNY4LLQYEpUiFMbFqE
ib+zJHOUpCi/W8vOvz4fe5A41z6D160lXxGevjPxUo1r+HoznFDfbfFD9PKk2qp8FMsysagTOZHM
p56WhaKIIwjOaw8AyNJZdFmKIrcky2Nc6pZrfDg2SF8aiDqYw5gzxcQJhRuxRaIs3jzueMQ2fmqf
f/yYK9kqkDr53TJSPMJ55I3fPID2RzFcA5h0CZqenoHfNFBuiJHy96w4ep6qCMqpDnYebz5CQTyQ
IssW7gMmRAA8ROvSsOwBRYNIln6i2Lk/OqVMj/Ovn0byDPZY3pl5PTMPZlHrqGmD/+Tf907k5l4i
+7EsDprP+q7Xxwt8PEpScGzU5rMyQjUr5pVl9SCO/Vvd0kW0zutskV0S8TyWosiJ4/7zrO+2M6K3
6PjhUn+r+3DWD1fypgkfobmy8UH0Ta84Gs74Kopx3quKF14kmFIAZwIjYvM+mdmWZKkbEzRBgd/R
p6g1snMnMd2Kky9d37WIrKt7RAjhgp9HtHhZxHuyvCzLS/Wfdcth4r0T/f5W9389lTumE7g/C4n2
6zc2Cm0sa6e1sPhwLcm8k13K72wVf+v+oW7eT0ynna8gzvOhz3yFLnIuitT9lhvHX4upQexBRW75
Ros5ZCmK3LIgWzp/qPtQFP3cFsKA9odSQokQZSZAPl5OfO8sb8UQnrOiVpRHTNlsq5Mi2alO9rRM
7wRTARtfytI4wchFWcz8rIU8LEpGYtiz6cj1jHpci+kB6z+UrBXMwH/gavOkYcrYEMTskuUjIEzI
3zZ/m26XoWCJTf/SZxkGS92H4SKKorX3qhiThQ3Sq5NHfdNYajyuxf43IsAAc1HUP3t1F+zmN17c
lCWZp9WlLG7XfxZFw/LqiqKHIeXP9C3KH84g6sYkInZCiXiNlsl+XljP7eL5LEdWaJWweUuOBoYR
bbKQvNs5Lt3EsSIRC4OlKHIf+olJdKl798dFy4dDOqeQtqN2JSrwXgKlQDVA9MBSrilEckwfrhxF
vPpJTF1uEiXJQdyZPGrT5DDK1qpKLOMgXvblic7v/jtj5rulwtJV5MTjDbIWi97caTZypRakJ1oY
QJOiwpXdjU6OOwY2F2W4iVd0tlOKEdCPali9iRf5j1WrlL0t0tm4Tiqcg2maHCMogkGJA1oTSVnh
rVwtZdfwJPjPfGOVT7zD1mggQMaEvFg+DFXx9rrqngVm28ABEMhw14i7Kp5LmQBlUovsOQ/BmQg8
uTo94LGGdKee7Zkfbr+4qe8e0bx1ne+62LOI7PyaBzgnR0cftuIui8suifgBS1Hc2A91865OtHwE
cy49RfPyl1TfV9cm0norZAyRivNS97XJwn6vQQS4VUHMUgR6BgFpdkRnklZDxXemWdD0TK2OQ5in
GkVoN5XeU6Ake2U6hxyVyTX3ynoleo1N0h+kMdc3cpsQpNd12aoKeNVF4iS2vjYdAjwVYooucWTv
5MA30i2UQQgus7PfYpUkaniwjpXqVQ9gsvA1QxoL8DyxUC8K5Uvs9s9TRPsnD1DKJ/A35QbWuB5W
DoqiLoHwKIlwT5Q9LBChWcSfQseCWVBvrkMIF4JF2MJOxbe/dwx3vMdF9QO846HVlfy1T3VUtWL3
a5qzJC/RgT+5nkykeFI9t85ofHOw1uPZdT0cDkoNO07XrbyqLD+XIzG9bMnzF1WOzTWMOoRXBdB2
ydkkC6BjSh5To4C/SZY3BRTBMEPlxHEjxFjc+qkFUxJiAh2KAn6k7KvMzG/jEBU3kRNJkmUWvGdp
CrEwRngjC71NXkA/5A7dFx3n2b6WJyq/RC405Ehg4thMBuCV7bJzC7MQ1msZwKfmIiQqw2C4qZOM
mCCn7tgPV5l9IlID95qDsb2G9Wtoh+DeTQlAl+DuytFXaDWlo6jKE0S64V2ElSuD+Ewz8NZY3r2C
Dfsu4wm9x5KirIe+99hB0BCaDqFVscm9TJEURUN2NXRdc1OixnkYp6RMCNszGVugq+mxNPhqEq+V
3EIVrcM7ow+IzfW9Ci+M+2uIgvE2l4jmgPnXYswtxxeB4TzAMhOsC79ewXuqbS3F0DfDUKVwvBFM
n2mKfjItQp0Ja1U2qqlG9QopeGgwUADPHT+/FEDtLtWULEXG5z7KsKF2UBuZYNNy9ZSOeqytFV1T
TiLJBu+fyqwtpPXggHJ3/BhjM6QGz61LwKht9u2XqEvfNFzpxIUD9+fd0sEzE5lItEJWwBLTjr9w
d37200j9MlQR0QoQ4jx7fULYNTxYD6OCL9kYIuNc2Gl7UtuwPsRxmN14BAqQ/1r+VPUSgyuJ9aus
tc8lrEFXO4geOrOogL5K5aewxXFkQfa4FUXRgCv0Bfr1dFv2qxbhjtUwdQ+VGFG+kFiu6Tg82FRZ
ErBb5ozNu4ON9KsVj/pZnKqsdOVmOf4BcBhKnQm0aDs+OMVm+QW1F/32/TGaz1tqY/1QNfU2laG1
WbtILLde8oRQ4YjRPqvYK5v6GaBF9QnseXvDdHwUJYR260+I1gGGSnrImqYeos7S8o8HRfazbMPH
hWoggdrAfrBYTFkJBN0F/rT2UnaYlfMYthPRYMFkcYQGMyKajVuh6lK9h2xTWYuiuD1JLE+fKouY
sOn+mH1PoEsxLfTCvdn/nv9OHKXu3sxKMGfT/YNwmoi8ZHDQp2fM9J0Oc4rIiqTwRhDuS1mMtr6G
QvJdpWgWLQ3gjk33QOAMEXgePNfY6r/BH8qkpJZvZen5h9bsPDje/eJrnu9Ee9j55S5WYW0qRsnC
YC3ZqIVjDzxWXuBdminpInhPbM3dv2to2xg5mVfPNcMtEIbwnPcJGoZTInKiTmeXnQEKgFEtVIIK
vcH/6CgOmXsvRzc94oD/l0NiuyO+Qlb2H09TNxkkt4/9LZexBq4//DrRW1xkyHK1usT1hKPA7agb
NQhYyCivwZSkEExcRXFwXRgLA7cDvC6HGNen5lyGuXy1dBI5FPTOfPga/MgcHNpYVfy8cNDEGCTp
ZL0ahOLDLCVaPxwqiuLCNayjBwsi8PlQcbV3RySqvm1yAjQ+Nky/ashDwI6PY2a+xciTErk02vG5
Hor4bPcBAScKzJtNgp9RxluxjTJfeZJzv7vYavk99RX5qTMz+Un1y1vDBHvDNw3SBdJBvn6tBv+X
Vdbq2SS05NVOOBXOnPwaw2bwGhTSZ/DI3oNo1HPv6maheRdtRApvYwB1n9KpZ1++Rp2iPytukL0o
0VF04ZuTPMlVBfzy5pfxcGk9Jb72UwK5n9qt9Kgka1bjijmbaLypKPoANMWR49q/5KhDvdTGdgly
KX5NnBIebUWr16KotVV30FBN3eS6ASP+yjSa9hMyVlAXGb26DQBUvlYtsggyeL39hK98JRQs35iJ
qx96JDPvudk/E0LTfDHyb6Nd2Z8Nya5PSR5AnWSqzZdqJJBCtoz0DokOXLp++9uzzPoLIVvqZgxR
ETcr91kh+AwO27oj3pNc6NfbEWlY8ML/VAGL/NP4oU41LKJik/GSd065Ra8th2HOyp4TyTBPVdwM
cG632bMKYvoT0u8r0SgRxvZMBMZnkLzyVVSZboV/we7yvSj2sEkcFWeI1qJYhrZ+H/HSiZI4Y9PJ
VxmuNxVE9NkbRuISMsPXziVcMcCiSxcWNjO9YnQPmw2xeNB6Qi27LdzOOomWtnadra50BuMOtZPR
ZeaBMCZ4beWiXYPxCU6iaAWySZhC0J5F0USICB1I1b2I4igN32y++TdRGtrkznyd3rWQ+B639w5+
0EmPcVLL18AFRuy7yFV1aXEn0GcL7UT7mDv1SxTW8plghe5RVWtelRBW+SKyL6KDqIcXcZdLZXIT
VSLRYTkKTAAMZaMiuJqhHpuY3qPoHgJHu6f6Y1VlO7uxCwQLyy005vnZHKzsHDSA5Say4PwsySRV
U9jQzMrDJnRaSMfNoHrwFQsp8MF4hiEs/iIbhbOFNzM/iCIYHULq1ew113soKbWWWIKpm9IO7gpO
P6Jq0h51ZbkmULyIvxBFneyB41s7Fd/HF9PQzqktGU+6n1jXPDIIsJi61YP8ayBa8sinTbmyrFNQ
IyJnT8moxO4aC15F/O4/dUsXkTOk+lfRqsr+b8erNQEwjRk+lP1Y3XqpIFw6s6G+I6pL50v0K5Xd
F73vzNfK6uEHStXskviaCbNxERMR142f28J+FF17Lb6Ugea8lVUqb+wyNK5x7iDAUpawpcAL+wIc
6YcE+dU2zNY2YUMXOeelsvvwW6MQIGZodvXg6I13kkwr2gexLz/BqlKuxOmt8U3OnepHg9+IMCI9
hIdx0A7YbHNYd3Pj0THhHOd1tyC2VNJVlJQZzLhwVF1y5tSLmfub1lXDUwk5+Z+GuY9ozpdacCQE
P0Pjv5FHTw43ot0n7vEizhZaNpVmAZywsPTjXBTNqqNE/Y5XO5h7eor6aOiRsZfNDuz2cgrD0s8m
4eUnyzekbaxkKrJUnXUwiPc9onVTXRRNt3ZmlAz3AR2XTVvL1Qtvo0zoj219Ze38CDeP9Ltynu0u
YknaZ8bu8cmsM/0HmETIInXmeUYfL20SWYBUvHFbFkV5C9W6POha0Z0CuzZQ93VzZAkaC34sglWZ
+EBmqjm0WG7rfgm9/iUKdOmXRKTlfKEkVaCKy4yfQ9x98yXJelPMKoHtWBmffBNucJYo3gMQanuf
TKTisuTG5zYOjT3mgPjBBgpEjHNlYD9jIjPd0f/CBPwV8KH0U/XQQSY6iRU2i/DIs/VfCczIatM+
e0hzVPWntiFmGZ7i6tmp2RM2baE8ELfREJ6DwhK4K2uDcc11D6qqoUHVWxOlgRyjFqc0yVnkLKvE
BQgFwrWJoHVBv+aTYnXOcxo7b8oQSle9dRzuAfS9pR+XJ1FsNJjnUitsjmrYQkylsC47Njmhblll
Oy8egPRV0fnytS1y9yUoxy+q4ak3URqnCHBLNR5EV0exzoFiuHdR8ltvX8d5/EnPVPfFHfElZkb1
lGuW9eLuezexvoR8Kvd1L9d7q+68r5m6L7vS/JoTkYVkTlEeOq/L3pC5W7dGYH9iH3lB5CG7la4E
eb4HeKNpfWU1100NQYbHGWXdCcnS7yE7GniJIF7TAu2XkDs0IFPzLa95WTpUWqltCrMxdh2Sgrdm
ShgYw6ZCG3kjiqIBh212q0bUtpCsPhPsxJW9piC6AcHRFba77KZNiQkV79mWtGtqFeMnrABvTR4M
X4dgCvSowXPAAwXlXqy+hWM3fO3LwFj3U30w1f9vfxvKpaW/a7uch/C0deXZEL79c/6l/r/O/7/9
xXXVogO57ehbPTXCdceG/THvhvJRtXR1b0510GWUj6IhZfM714kuEEVWj/lU9+FYvpzQWUnOPlT5
JorEmNCWTlHJO0ZG8qdORj7aSfXd0k009qHjrMoSvIGXP0hJbQCYBPPVK2XnbS3e9U0Lj80m6ZXs
QSS9zvPK2ld1pVTFVvUj+eIVAPGYpEQBhnb5Uk+JKJqaBOh+LifFpmW7BtfjP62ifimKI0Qd3Hbn
NCCgbamaz7SUYya9sbcfcm7Xtxb5DxjJnC8ReCYGVZ4eHRcsqdpbnwazdb5pENBhLXS6B8O2ERyN
4FvJYjnA+wqaGODxscqlnaY642cYGbp9w1kF4ekrsKyjuIafEM7XFrVxRQnbubmNgqNrOjfiFQ8q
d+2FuBED1QFN26lV3Z/U0oez+1+FnVlcx/AzwLlsvkSDSFq4urc2QVYg0VvrqMd6DrlO7T4mViQ9
QhDdbNSDg4xYNI5wumhwx0BCbukrliDgYsK+3EtF0u7Z/EGLr/0u9PorFCPd5yBECT5q6vYhqFrl
IId1cnT7WL/5noomhpSPr7Ef/yboMPnNwT5y8CdJ12HHQvr3ET2ZvdY33q3IquoxmxJNZnnoZ9Al
Th00dYIiVYRsGHV+U2Jw8VAmy9vOyZqb6C+6IfC0RTRyQAANcppo0mQnZB4t2TZ69CDr2KJLGd8h
HUIgwkAYTWvkfocOWnkzvCbaF0BrrlECqELr9fFi2UQWg443z1bSBccMKuOzowfGEbNHdnKGsTsl
Rd8fJTnIz4mWIezjtsElqlwonjrLvkT5gNZriZEkaCJ3F9a1jAKDXO5sJ+sBukK6DAFUe8c/kW/j
0GoeXdie4A0mdpAZh2igom2fxgapH8Sd++fAgB650Vdt42OU8jL5pcIHvfZ7WXvtbRsub3hPP6M9
066KYOivLjpUUFCn8aYY/AAmLPjj+DYB+HDj8XtU2VsXPbI3vNcVvDbBhLUfgydiSX8Hpjx+lyLt
O4Zf4OWGh6Hcs9VdUvNxdjt9305nsEP0O4gDy5F46NlQmQMknYSYfM+IS1Qb/ZtDrAFbwKQ7w43a
38vIUic2/hHStfLqGEMDFTJvADuj/JBUCkQykPf1txC2Fhbl/SHVpeDZlRzrZimgaYUQvK+3QO4M
tzu0cTe86SZ7J0Xxnu2MN0UZ0gzaALl/CwgA3Hp51x7EUWoYHUutU06ppXQbbInZCURQyFZ1igw2
HAQ53Ho1V+kDhIiii8i9qzSnFlH5sWXp3ifwES5FkRN1RWGDQ8OBt05QDLwZeY2UYy01rw0Clqfe
lRPoK7glCXzb2C07kB5TEUY7ZzvUGTqXU1HVB0BLupEdRdGNS2UFOjFcIfIASM602BRMiZr66D3l
+pCfeycqULAgJ5Klj8iJOpTG6V2phCh1KdFY/4fjRgijcgDq/3NuUXx3aQsdgSMrodW7uuUQcf0+
yMdTEr9Vg+8/M+e6qyy0jKPqgq1oU+1Jdix3r3W+tB5THrPlZOHdLLKDKImDdM15qpvEuRqGdIC6
aLw5TQWksE7rz21vFSuts7xvtSc9AyhyfuqKskttpgN4wNeekqoBHSDlbZLwN8aMB9hBwu9FUIZ8
dqr6bZK7X0dGk1+xc59lSNyvAAWKa6oU/g4603EV6XJxXRpEKwusP/10JHmy2lrLzSshMig3T2cQ
h4iOS7E1e2tldSU+y38v8uHUUh+BF1Ld15gYVQgzp4ssJxDFuJMPOL/C08buJOvS9B4CREiHovgi
tT4QEtW66zA53mNzmn2VjAgD3bfnOpC+SCrF9sHCVHC1ZIRLQhmq/7k41aHU3V2DKRF1hGAqW3TR
8IJMrUuD6CfqilJOdnqHKoAo1qaWbgNoYTZNOGDeL8rvAcAFJ5PLL4o3AH9r8+HVytm0l0PlPqVj
2m4IFWsf1SaEDdPqkwdbg1QlhMTtOhhtd8iIqoXBMSBmH9mqoxE7cIJMs3hnycEtjeVil7DXvctw
7WIxwHodG6WEYT1LXvh1/hqbt/05MmFAMUZd/4qm6JtbxeaP3HBPMoZMDyYccE1RGbGUfsny2oS+
DyMDDo3mdz84FzdNsx9aFX6TdKzUzJYE0BM1ZBgtalg6VAsGlJ7JmHQvbtlVcJqzgRCtveXnZz8B
CihaUyQ8L247VivRGsZ+guYlnHKidajN+FZK+tdoOhMej/QhLosn0RbqNjYniJZYkwcPeS1LtxAl
IfKeMQYPIicSOfG+jKpcHJcqkUMN1d+E6PjMRy2tspVY+xBH1ErUWZUP3aRdgTuFHHS99FuuI3fJ
tdIz8+SOKn3HEFUqkEhPfeTkuIhcnCdKrJwdu1HOMjgqMOuBso9HqGJEg0h6G9agtTT1KSVpKHbL
MYor/cjHHGa7f0/zrothhWDIxMmXs7XIdKxba8g383lFsxuHXOJdz9GUpDVyWPpGMx2AYNPppa4E
IgiC9d2BomG+pPiBfiK7O0fXX+c6TfyC5eKDEzEEXauRj5Vfb/76n5bef86r/Ew8eBvm3zDdBZF7
92OnHzf/JtEyX7TJk4cQYleg4nujtuVzNnUTHVy9xMwjsqJFJIO4/SKr2w3UDd13B4/QVWq6HasN
5NT66lpFQbEuEbDwAqBmXpV+M7JqgEOPmMZWPpq+O+4tp/lFWO6wiSFWlIMfrRohHamb6FE48IM5
XXP04/pnmbjOjjXT2YbCNCjUYKOYw0Rl6/wwJSSyw2YllUzkEM3q0OHbDjbGCnUru4xe2WceAOG9
6FXrrFpeO3g9hufSLQgubl4Ur+dkwPxgxI5urVxdrBD8ZUHUEwadbYx1K9PVb37WXSS8nkOGJOIA
BUM+OfwyCadDBN73AI6YbaoTnQNJeSzrSLrLIVveHD2je+GeddYiyMtNVV3fApOKo+tcpyDishqz
LjkuR3lY8jZJCeUSuqnSXTSAQftWjyCuiroFyjk+VcVTFevdvWMhVFslXOgpW/JuJGQE8rKQH+K9
SDkiKyjkIHtQNBbMDnW/6oGa6g7xhkZ8a5UeBbApGWL3sezA8SfZ2fI6g6h/kgxr8RqMWb9TM7jG
RF0KA8N+RGUNg+k/dc3IQgJKU3VfoKKX2Yb7kEwJdBRObhX32oSuKa7hxelZw9zHKQliLT/YgzWs
RJEZRLuHsFEAGKrmqqW+MvXPgVFrJ1FlS4UKL1k/IhdaZVtRJxJNdVXcRHA2ii7vGmDM04ZqvrCo
NtQM/+6QpUdxYVHn+t3KdGptUw8lHuvpR4rGIJLTs2FCQDhVGZjVb5YlbTrPDx+zfJsBCL7XihI8
4jP/3QeFe+wU7QoReXzpEau6i8Qe4fqH1srYLXXx0KaIuMHMH8lSKAFpdDU0r5tTZETGHWO/MR/b
BOZ2zFzUj/y6WqepzabNjdEYGo3c3s9lFJKKXZnF+po4X9r93FDP0+I5rOyH0WF10I4FvqKi0e+O
E0kPRnD2poIWhH+S3ii/NFgtT4MeT9tC8D6o/xGYsfTrI1iO4pGpV5zIkjMT7YrgjuBdc8uzYTOP
qDEPPGKN6xWsyNVDVibeo46R7FENs6fc9fqz6CYSlmTqClmg/CCKoq8Cy/rGKIgcF0eJOhAVMZCE
6Moerl87sufc41Rz7vByjydNa756bglLyFSvWkmLklS4ckMb5L/oBgPmEc+9fxU9WPnd5UDRzsHI
+MuGoD5InmPeAYtadxTEiq3i22gZ9KN1Fw1KDbmnnOOcEUXRAGGKfitiFowob0gwx/o1rmRNW7cB
82/UGpelr4/tFDGzytrHahHu7IGICegs/cccNMQGeZZoq1kwo62tunB3mqPBHA5/yyNUz8GjXldg
Q7UI+0GPPdTWYkSFJi0TkbB2GVHLQs1THXtWG7mHHJ6EWIg7MfW5EA//yU1F+PU+pzVafmhrOMTf
TdIqLuLQJ5FDrjnBf32qJ5RQM4UwipxIOhEoOSVsagmcFJVQ1zZ7R8Xj3YcQvmTDsz8HXk1x3jLL
7vJNVkfMLDW72An4sCSskYE6iHIiUA+tnnzWJ+BRMyFpyuknoE0E8sgU+COjgNgNNkiMAvDunkSi
FnU/InBUTvwb/2bV2PkRRCocGFUK7aNobtsRhKjIhtDOQPkfhbg5IM7HaQfL3nzH7AEJkgiekdA2
cSGKuzg3Q/Zynqwye7hPkDsAYQZ8Qd9KgyYBsWt+DY3+04UtIs6KfY/818ZQnjx0HU9Z075Z3NZz
gBzYrlb0r/6gO9t+iqqNOE3mnJlxkq34v8vdFjnxBPBh+Vvd415JqKSd5UbdlJGnH2qE2k6mluVH
k01CVITlSpKbfaebLzH/2jB6EPqAOmSeMENAKVmT2xDSj5KxCUtAzBMoLZ0irq3pYYlcAmnDtoAW
hO9uq5wqmC28wsTRpeUw8UVxf3l3Y4Aoc99Mp4JC0VLWkpS42PsxuBW+8UNPfGmrGZesK/tT5Zvd
nGh60J9cdbpzyfA1UdTiBOS3ODlpAem4yKa20ypbkRXSqyInkshyC6KdHNgwptj5bJJjybUCgA6L
jr8OrNyx0mOQQAQwYUSnvykS8YeXYpNoMMso6Ga6E4ZpnGIUxe3IBOZUZOsRg1eaWMNmeTJinC5F
kXOUDnkrALxM3hk8gSTaFPa3JEaj+/tGN87RFHsvxoFIgqnY4eLYjUF1EVW5ayDu4NmsRoSsQSsU
DUyp5fm2WfYpVqoS9VEtBQM2ocbmrNWo3TGC5AuQPPd04ocodGQMRCKKYQALsRJIv0uWlN0ZYch6
NVZWiyqKFPZny842GjJdddYPKy9BWtdHn3oj2wW7GFV299h+fjpx/6zkE7Eu6xF0YzME54DSD7jO
t2rSghuNrklW+Cs4ynCUjrl/MYmFuXpus8bfXq26IbklCp+I1CmMjQPL6lku6jVTRo4LHctiXjRH
6Aamre0oP4K+Vw9jh4KQaaNJa32uyzrd6ThhiGJvWrRYKm8X1AhRogQutQn+EcIEN3xwmTTCB11V
zPWgDNLWlWpkYVp1B/c/9HTji6bHxzTPsd8hSRRU+peiK9AsHOId9EvB1gDol9XNxfdKecXHEWSy
n2WbCkCG31wgfiWeJMSlK8m4Xr0QowpYqjWkbMGuKyaN6FojChcTBc7p9ZirHfrGdrXJoaiobGyN
bf+7srgxdusglcLxY+tcvCEK1wECW24ayvCaIlEaKJirWxniWw398wHRzKL9HbogsmUiqdb9aNh7
F64bKa8PtepzE+ChC3STO637YMWrTicupnt17Ml0iRAk67Hqp8Wne5pbFAXuGMs8ptFekwaAwBLx
/k0n7VlRjGv8j19ZPPtbewC/n0tmBDcRYTr2yNpTB5tjQ49G+CZ/3Eud4RDZjz0USAc8nvKFYFrU
M2wUGOSUB52D0gUz33gQBtueLaO11ehwToF68qXftYu2TNlfpxGkhmZ9jf3xl0HjOq34UBZssiXL
vWVq86NIYEdSeUXXStci1jR0+Bt9C8UcOdQ3GEQvWVShgGuCEwPBvYkxJ2g6oPAxkuO1WU+UInAt
r3q1/uzyvdjA8rpClxl90AQXjs21zMIJ4IQY2zVROQOMXsa1KaRd4lXu4wDj+ljY3/MYVT1P9r4N
rbSrbTaCndJupgVga2r+mVi5neH4PyV4WFdZjzax0o9vToHBAgOkIv2ykEiE10gLjpqCJc8J5UcY
F+y1NsQb12+fB8XeIYRL+IhPKJaky3hb2SFJ0Y+oUJrdWPTNZvDjfCfZr76UpisjTNxtGafYZ9p0
Z5hSdhl9TtjVWAYDRXnw+rCGmnI4NvI3dv7+2hmsdtuUT1WEVGuJXhf2/K3p5F+UuoWeBYIkW0P0
uG5ficjVIDsK/TUqnsmK1aCyHuFfXTkIpq7qoU9WoeUfDF2SVy2UXWaov0IkVugESULzFbM+KuRN
GiLPZsMYKivNQdE8g7bhs+e031yvKCF1yn6G49uoRpCvxf4PgnOTTaW+IKH40hIvidcFttTu7ECZ
Ovk26r6xN9ja+qGxMJkRBGy66m/MN1CYmF/CzrhlPU772LnoKt0SpbtqMqt/5vRw26I6XOfVxR0b
BGTTYY88r4m6bOofhu8oZ2Ovfo7S5qvSICgv18NdD1n5N+NE15thCEQaHUefzgydQjLZEDMMsaHH
mFiXWQMhWPit5SatyhxRYEmTjnnPIsvXlWJd77n38ia2MPgjKXDW8l2ZGO4j2ob1FtdOuO4L68Xs
k42WNkwEEjS0cfyGxn28URwc3lVZB6uqSj4TLwrIsWYP3UcBeklEb5olQsKTTiyR0f22kuJXyPwf
oU6zV9Xn1oSBrggicPfd0Q7Un5kU/UwC9UdVaIgFljDzy+yhsHDv064ZdnaCsyBQiGW3Y+KI/MF7
U7CC9glkf92QPclhcSsmQ1U6TI7YX1plIb3Q8YN9QmWrVl/Be1due8mc4M7/j67zWm5Q2br1E1FF
aNKtQEKykuVs31CO5BwaePrzSWvvf1XtqnPjsjCWbAm65xxzhPo8xukqqSzQkitRt4mmXaWxKRRw
hCzM+/B6YdW0Ii/Vdm2RnG2IGKs6r05FVv0Vhr1rGuuzS2i8JnEfO3nhCzXfQlQBDwp78lpkiK7e
kXc9aWYRVtV+AwN9PRgpjjxyzHxLIY1eV/p5pZjl5IeG8u3gbBSHI0T0xFgLQqX03raCeWqfiHlj
DF2IABQgMBeQzLh8Lid1I0j13jixBX8Yzkpicpkp1ZurVund6EWxc/UQexiNGLfx/GVe+tzHf+Yp
bpfvarJe9Wq+jJanF1azsaLpuGDNmVk4z3XkT2qWdaywsXaqDp/BSmeiJrpdFobQtK1AJorvJGTd
v89J/eFG+ZNVD4fJgtOoype4z7cdHJxs4ppI+26DJRvWNOMhxjgQQhvGaG1u+llNB660vtFyf+Iq
b+bbpqskIO6MZxz+0JgGkF0RmR9zP32QTV2s7Fx57hyMbPpEf++K7Ftip2c00zv6sl9ou/BijWAZ
k90giqcZGbmXq9VDPWBenuDDNGYwqnk/HgUhYkHFGADOnwF21C0BA0jM1LpdNAwXMo3IEHTAx2Vv
/3aiw5qCHZaMbaLeS4HlLwbKK0VIIi/VEtum/KD35SXDmmelLdJcC9cNJsvdvRcdBn24De2qyezx
288gy8/QI2JyNElj3xOKUZ3QDUPhs7FN17kj6xBkB1S4N7/Voj9kqnwb+KNo/V4TSBg4feYvbqvs
WfkeIZfVq2Gweeujk0YyfWXqQZ/K7VSFm27byXLT8bawSND5MzucVsz2Eup/iRWwXZ8SUKptT56a
2hEsNrmHrMLrczAy5inlRibcvdIJf/OcCOUMflo5ta/W0B90t78fnNwjz+FS99GHWdA3IiEjukHm
7zaaevxJq9FjNEPKgyD6c+HaYCKAbXxJ2dBqkopmWjuGCsF4CAR9xs6lW66KE9GjLXVAooJVcbsM
r1YPqLzkzrTCh+ecp1O3amwcAVUB4cgooqfKyn/rfmpXRZ9Lv3EHEiMRHbaxuhtV98E2KCLnGOfs
Mhr3RkeVXQ/hx9Bz3y2DvrEw87a78WiA3uGckvlY3FlKzjS0CbEShTuF5e4rHoQQnSIgNAPssB0N
3mSbt5HIk4UFXSv8QbddBP+OsxpTWfjFY1fgETVmirrRDTwbujZ5IAC+D/G2Z4Ojkry4P+o0DAcN
IzK6MXPrhP2TImZsN93hQ/Q4jc9KAu9l+Gg7dxONWIp2CRnFbub6ORBBy4Ajhxjvl6rCzUMR1ojU
ayIQgUFVCxDrbFsso7MjZPLVTjDvYQcfxvpH66mNZ8ntWeGvkyYHoVQkzEk8FFMulyZ50Fh+fNRJ
sJrI71mS5hAl1R8ho/FKaANjJeM57ByCSsovDec6Z2lRSWgkgoWJQz5neRyiZm9RLEZ9eRpdhobk
i2B1dURA9EKt/eIwtPDM6JoVoU/fs0kHkDnjdHJcthpr9jNnuCYMsptbBEilHT6qzWumN9wd0rPa
RT2bYzFRjOfZSjjUYFYObyNK/kbw7H5vVleHLHPC722Sz2Yl15puThRWhGYkNt4O1nCvyKneJUp2
b0QU5GTSlrpZBgbIVNMskoI2HgNE2kZnFT6A0LMVR1/4W+GdmsHZi7WGO4CLRvkD9PtMqmwXWsZE
MnDPtPJU1NiYYXEvVjls2+1iRq3f4YjpytRLF/PYDi7c1OHXVO6IWj4kBLOWgNAYPsK9y+o1Usb7
dBRio5bNOyYLd0O54PhcXS2aPxpBcPXkaoj1q/i5FjaVEBwoB5Bg1agRdWeVYDMJBb10AkhLJtGQ
tvRSC3GPNaMKMT/TAQvIUc5ktlv6Rhjzk65ahyblDox5hzNBqARTyV/TDkc/73EcLtaxZgWJNX0s
0x3MmeccRuqKXJBmXWi8T0SJn1BiQBtZ6NcttEr9fIXgzVcFZ74rt83DPeRN7/aKtrEIPFq5pvIo
KrEZMbi9LlLVCh9UpFAzBOrg6i5H+kfGwqYYe6wD38fY+NItZd6E+ohZMhJSHA1pT/McezsqQtPl
6q8UtAMUJsQmxuhXqPH7JMYjKTP+DKsvV9YE3G/imsS6CYRoYi+oq5fEUXVc5Ww/I+V0pbhcJbap
fwK4/JKhXO/HjKm1zuB+Jqoo07UHDPsKH6oMAkpD89WsMq+/sE7AiH1dZ7DvZIEw8aXVpmlra6ND
HZDWHlZzHe4p/VuqNdhR93sl4WqrWrHq8vo5zUvkSNYdxpj+UlE/y94l1ReQYmXlcSBJHMe1czlZ
UNhr8TNr7nddLKkPka3mMh0udinf7U5+4yS6XebZs3Tto5oSE7dkiUUv4otwak38SWTpMQdRa/E4
ZvZl6BxkGWlxHJ2BAUqjMsh231OzJ9G+MJ7C/mEQKlbdeIiSIEbijmqH/hSXx9wUB6FZ3LpRT54T
c4xWtc81XcdYldKPE/WewJFnfSQV0x3KTRTPD3FojnAB7QsDFQJc0hDP5uXNcR8cS4Ekol+9+Ip+
8vo+pcCmwMS+LvJTvfJnXGyJOV+N7cC8IQ6UujyW+TO2eS7DznDLNem1dWysp1SjExs1TtWTcq3o
luE5d12EYSegH9wFssHdAc5Jaa9lo74pec6oZdCDcMJzbwoJw8uxQWvswYvG/jtuoN6bxo76oitz
Cgxpr0yqSroveVazHZW0ietwTkpV4npaNVq8DHkIuat4IdzcsjE0z3HSn9mO32LmlPM8FJ4y4g2Y
uvq8s+fXSiT5OtSDXDCQLtGhokGN1hY5MJUY3rIyuiLUdP5hyqfmWq3HhsCspNVAWsmrU4IUEels
Zc/TxO5tkuq9qSUlx2j1jAk7xsMxIdGu7eKh/FOHZGRkcX3qo3hjECSycedpX2f6V64g2I1TnN+v
fkNN/w0j6ZmBeLVR4KisGu74tavY9IYut5KU3amcNy4uwPMM3A6fq/HDLMKdrUIW2KBEyJlqpR3a
vzwEC0mSnyrMD6qtYGqe1iQLhSajp6TbxhhsrCAt2au20n+kge1U/qxZdknilvZha8rWXibwExc2
j1H/VBVWp/h1/+A380lFLTeNHp8WLIdx9s0yjzRYXAiWcxsT4Xo/sZtyKyI4LD+hxED9Hv/ItzyF
LhHLCWuURtB5Mdovrjbt5xYzEnzmyJI32vPYis+SDwtLlEuSuXqgXCOX43o+5KaK63tSDpskoU9T
qf3rWr5wj0IDgVR/XQ6tdRvNAb/HFHyIML6Nd8QKPWearvgkYAUvCEnDlWxC2EM/7vTaOMYr2PaT
XQxUmxBTzQXGGdHVSCf2eebSprJEhQYFL/cmJFuw3qaFXvOuWvpHo8GlKuBMANg+VLx5q1IaFyXP
gAyF8TYyt9QiOfqk/1z9VNzoEJviKVqsrZZToIuIUD5WJyoAnPboYR0d79ZmMCAa4yQMYHXvxtGl
/mXhDZn8SJSVUzxeckGnZrXoaVJJLIpQ3+KWoIZZr8iDkk8YkOYbOFz3qT0eGCsg9FPyk8ij3qcJ
PMirc+tsPGqfUel82kP30qlcmJn5QvbFo26VvojIKSQCGBdwgmTnu67lbkHWBUN82xnq29CbX4o9
givDdOsMsutSFTAmZf+3l8RAMTHumuGUNfiAswBAg7uaN2vv4bV5dZTosOBUiKX2IdOtBeCu+66b
adPYyktOJPHKjg3pyYrCWzVhM4RcLVQxQ1m5SMWFujJFfleF/VcpkFDEw4IpJfSndni0c7E3Cqvz
dGWgpiqh36sYVE+povjims87uNoaKThR9Gn1HRfxFuOKuzaJN2pm/sROC07VMgUkSZUoxSTQ5/qU
WQSKtk2+q0ciUwe1XsMK/8y0DrqoTkK3mazTjMFz2sN/C0uMg801f8J+iM92UkISlodS0fB3srR4
hegxlMZD2COhCMO/pVSedKKEJquKn5TsA8/E0lx0T4lU2FhSP814j/lGr33bQ7/T3eSxkkzWUQD+
9OH1zY7zj1kbX7MSXTVpC7hfVfzPiTzNmTxWKfS8MPqkhPgkWDVe2dW4Mev5Y6ivujyVjVwpXBiB
S4X3uA7bjtr8ilROAVO82DdmoFk10QmA10ET4g/XJJEi68pDkROnVJkPhSMFE3TlfYnkQW2wkHbL
o84SLmwn6KvK8QqJyV3ZrxOZvCV5K7y/xqy/TSP/CusarqVeXQrcGnu7YHGxWtKWzB57vP1SynVI
fjwsJ7TaWr1HZ/SoKyPkdJS/qCy2s8SWMCYbNE1VQL2hHLka4ZwvwvBVZqp4cEVoQUrpqV6/TClJ
iUm2WSJ7j4Ly0xLNR74s5xGfL8Zq1pE75NXKcGtTBt8tKziYThToberZcoBwrJAWlS4nxEt3uNYu
QWMaaxN7A/YfjTzK3HN07q5xUcctmQ646EMDn5wBk3X+qdpwHyYb8MYGT1kZVHRcxeXRyF8GkfkE
qN63cf8Wj4zAr5fgMhMxBbFE3UQWFwr6idOShwGI+Fto9yeQ23OIUT5dAjq0vNHWpBDtc1E89rH+
XkyWoNGLKWvRUzkuLk+iZ2Msk8cbVSBSAWUAj+st3dgjodpvdZ9+0/0+oQLtd9jmk568hD66lzez
PrR1+E55AB8jpkQJAeoPCoOcViNsZZjNbO0U+haWEbBeOhuUDE1EPqRyqOxaOdFrvk4F2O4y2Bvy
sku/Mi1JTz+5m2LBimYRebYt22NZKQwIeIK1kynf9L2rGS2ESEJnOy0KuskCy0pCsqLJie7GRNI0
4pzAbF/x6tQktng2g7krtDslZ4LVoERgEmHTqDmxijxDC+bZbXbI45JVO5PBNGlG8aDMHabxdtYF
t4f/HMOGPuW+7PLQt5FwYMRf6+xVPWHjdlGRZXBNf5reHJFgxk2AhWVPs9e4866ykaQjcvqwwJE1
Af/UNgZly/+zWTQK1UGEIH2Y2NPavCx52wUjFXor2cPGFgAy6R/JF/4c+vyq7GL3WRS5E9roBnb4
Z5PZ6c259gmPjL2mg+6WqiIi5zh/VwYMVSuD0t6S2m9YOtw0VNhFGH4ZqRg8ICLHxzZAuAYmzmrJ
/2SxLDnNXSKvJVus7GMbDl9of8eu/j120LdnFuFwCHc4MWOQDmLVu/qrm2H6bW7qWTk215dLrhMY
w4I+JXG+d50X/POwPSxJllhKb5zTw6JaD0V9rlMxrtJcPpYR0+fccXZtLYA07XOmoya3nZ92MjHx
j5r72cwv6XV04CoFsOHU7oUaSa9rDe4IlxR4VGV35GOUfhM1EzP83qe4ltzWxq4cBYE6Jt3b1ohi
gdkEzA7VwpFAs2s8UTPDxqExatepWZ/bdHybimvQ4pSOQWgUfzJZumOP00YEvK2adMpG5LLBzgbz
AcNYu7H6lsz20Y3+9M5gJtuSh+bQcNaJU7I8po+FfAmNBHchhx4tjoxohcR6NfV4OUzV5DluSu9s
m3LFTDVIE1V7zVxWa7xj6W6BWKaCfCgt2YsB9MUaxYke+8lSi9eucPK10ooEokX0hscIEnZHD1Az
qR5ED5bBK+nQJnYI5BCQavCusOd61BGr63zG+nXauigEQ5pZFhBkym/pe4NZ2EZ1rM8FJX8hgSrD
keEKFipI3Jm4y36ih1PIXXLK3PEyy9JQNI1PWo4hoGpg+TJWNbQqACuz/snSBu+XUm7zGZxZy013
p4tdX/TDao4YTHUL4JNtZ58DIB+7TaWsSkgPXV7FuygdrwW0/m4icVmBVkbYnUztvVoUDFZ086u6
jp7CjwaExdMyhdq1P3RgltBk27sIaeBAMXIJLa7KsgLsHFR0J+NpRF/nwVGp125p4pI+M/awrok1
QwPilyyDZF7GBYMzQha0MS4VlHerqc2GS0Nmut8Rb3Q15N+Dyx8js/HyAdxmwlFDk8Ca1FL1Lh0b
HD/YEeJGhF4zJOqxl+qmoKZczTbK6WQhsVyoZ7cWRiDUodngELlbmtReWVm5jnUCW5aIzSGKRLeX
4O2ZA8E9zaYXq4RkqvbPTM34/MsF6g+IbJh06V1eAavTt+JTm1pEr4wbvBhwkWjK5NDbzE+bFtC+
NiYFUSx+kLlbrJfeYDOW3RsWPevSvNafFdK4ZdyZGStpnlQvpbUYW1uvYDOLar4T3XUm1EKnIX4D
Dp+dtdS1OXniaDfWIuayUKRAgN0BBHKj0WZZ5kuRt4Vna2XoYblSwuVE9VqnHpFtJQZQ11vynE+8
RDZzCxt5a3pCiGueQnMwRfraW7y3odZb2zTJIDBx2yPzeWkt/uPG5CXRE4HERBbLGiMZyxlfTdeE
WJwVB6w+p31UXVQgFK6ochXyqazjrMPuu2tp93htrZ43BI2MTJ2psmxmPWvLqSsvjcatoHEnXrgg
YnUQZcCw2MAjZuOOxyomvAWt7KdqCeLe9XA9pvOrIVFdjvb43IVoPaEBtUFJEA1LdH+ekoWTlD9B
ShCwTvRVG9bg285wFzFDBTh0dYxRohnY3Kp/8G/mLZrT+1EdFMKnHRQwo0PsRokwoanh0+ogdDph
IwMJmyVXshlit8aNhOq/Poq5Z7mZSn2HUUm1UFaYXHOi1n6myPxU9b9xWn6wniHcAqNws7lfOkvF
GScEhw4/Md/it4VubdQcBQUjQ9xrOkQm4B6KHE+SGbNFik8aj+suVt7dVjjrQWsJXEuy6sjkz17n
i0M6nmCmw9jLUzUqHfocxL1UrPS1AcY+wsMTI/PZtnepEc53Vqgy26D1ESWUHDuqpo2CFzw85Mde
ydVN69zjcUFhqM4v46Rtl04FFZ7a535kImLJ3tOjsvMm6WoUivnCXx8d465/zy1GZMafPib3Dt0+
TTC74jhOUI1oB4aJAXTsKtTs2xbd+Dkij0SpCLMm3MmXnfLTVuO7EZHrlYfHbIBbKYYf6QDo1ykQ
POzKpx5QgLw3F9/f0gL8MJ7HkPYwxb1hjUDnU7mq12J73k820QVFml4UUeOeb85ccktdrSqoKL42
0vPZV0/8ri5/VUN+9aNKxWLJrcbaE1xNt2WVf8HdIL0S91PmvXTGut0+8B+lXFVxCvxi5kGMBS5k
Qz9T0m2hEujchsZ907npXdVxbRuNH/Emr+bahR7IEFxrXHMd91KeamdtwJ71nUmQtjF8znN1ZodN
qYKNlaiRz7VVCQ+k3szpVbDb03cQ2gZBfql/UkRWtArpo666oRc3QK9xZSZ8B3CSR9VwLi2Uuco3
WLv8UKIt01cVaydxGjvGbMtUftv21ZtF0Bq1HcS6kU9FU5cgcpfunFy/mKBvBUzau9shK2+IMgJ5
qDOL/7a7RtCE07aA/ggnV2ctJVjdUVxc/Ntx9uuGdTistad0SFKuA/W1w17C13Td9iJj61iW6YvF
fY2SWKByA9OuukKu25BGppDoINJVO1XNrpm6p9Gul0BPjWQ9tvlpgjLG7JjpnNHmTcDNQ7CxM2T4
CE/MapnEUcKxxqLSx6YCdHhttN1wGmvnIS95Q8slXxW11p56t6/J8N44bPpOjSdLz3gD17FzG86A
/MCMfTx9yUHDRdxmLJ8O2othwSysu4+6wckFRRelULF2W/tcMBHz60V0HkXrOkQ6ODJixTPnGrQh
f9N29kNr7IkvvMvaYdpg/A1zMTy5S3SMLHoV2rJNptexJ5UMPEaTdxr5AxQ50y9LLuZRtnOvGe2l
GTJgGCt6yWfmn4J9KcJBulXmv4n84DQ0tFNiGqPfl0W0UXKSERrN+bNNOJpF/zL1Y7gS2CB79qx6
djezPhvLj5icbWsQk53+2RYX6FLk382Etla1e2o/hRCjco720qif2wwyRc/FpXdP6Dj2bgvDJwrj
dZi0uHgM+sp2xfdVcUIhjjtJ5+qGF+r2QYd5nTN/WY+RtXOh/NwhVHzWrjHjUa0wba94A2zx0+WI
LdERVYCvmyl0MLVJ8yfXYk6t22QU4QVyZ1XzeTSYHpgifI/vYaCwqnihXNaDDnV/bI/zkOUBtIzd
PIZn4kKQvoBFZNoEVcfmOaN5fi1K87ddpqMQw5kqFdvieJ+FnMHVqUAI6jaZGLi6r9UZc5SzlcaC
crYrQE6MbWP2O20iB72YHpV50Y4DXCAdHvCmSrZFS4nbu8avnhnDqrS6V6XqF3CujM2A901HmdlA
emqdeN8zSwNz+9RF3x80wmLT2Jk3St+7frdUnitirpbkkuPM4EWs9VUbYKu0gzPJVp6pOvr++iO3
iBMLJ4PEaeU3MofPTGRffRsvXP16IBs+F5EQXkje+sZauo/IAIRM06ucPmWCZpDxpFdO5AksykAY
mNiavM1jO24gPrHC3qV9+szn/2B/tXXr+hF4ATAtoH/nqitF0laZ0e/UTQ+dbv/Wef/qzN0jU4jQ
01MFn3yb4CwXR6kmpB0Q2pW9wxxVITXYElCyiTxwVkOxNLT8KlNnOzT2GKV9aaF0vKaEJ3adZpU9
8nw6tdwndmc3ThbmD3ezMQc2d1AZVUHBwh1aypsxJH+Ym5Ugz80UVCq0NuTvcftb2t0rOVOg0WV1
bsRGC9k5WdNxV3a3hRhxPy6/9MyBmz6tByeBUqeKmlwGdKf1NX5GmSHYhdqPrf8y0HTW8eIeJyhp
fqlhjQD1OmlUOL1ufDeZi7ZKk/hYVwqplUZxsFCrZWVTBP1sqmtocybVhfSG0go0OUW4jdUNESzN
g84T47DG7Z+Ju5amNELRSbpjjPDabXpW+GCu09+4aq6mU/3OKBX+b1I5hQWKQ3lLE3bNQJvli7bE
7h5kw5s6sscdM9HWk10+xXV7bwwEQWBTzZ+R+LKA6+qAlqP3No9WRivUMC73klkluMrIDnjqXaB/
Y/o31UysJoYYE+FOMKeCplfqtazP/aJq+7IYN7JUIr/JKMrqbluVGnUrmHBSJnx6U7l24uWYFCxA
YdyUa7Xu7yKH4PZIJXYBxpHmKt3azRXkyuNbPrXrduwoAfroXtEo+mVZ/UQM9JqUMEo3UhJfmfVP
q2/OQu23hZvP616j3s37zAIPMhAL5TiyhPK+j4yvWuwjg1WTnECbcdifC8ehEiYy99H9JSPlE/BL
NM4LE5RgIgYOTcveoCmNI8qIKdLPCFbOsVTPiRxge2i7OsqLjQY8YBXW/aS7VyoP5WjdEKQ4w3Wt
W/21m5InGJaUo/hQmf2IUKO0TuViPIZG+iBYUzaOPQRZuwRurd2F7OSIRb2hYkBGNOU6TUEjSexM
k3alN5PhQ6PkkRNR7NTwYroC1Bwtd1LFwTxqG7vvqUoAG10yC1a1kh/E1P6E6fiTdcwq0mWlNQ95
MwzcNEj+wupNj62fZDJ/h7HCr1/3DTWvA8zvmZfNGCs0dO1W/AUky8C+LlvAM+VsVMtTbNovqT1t
Vd3YNTGlqtLrB+x3kHsIODoDG6LZOcPq8KcJZd2oNRsG1hCjKzZmww6ryq+2xDYw+xKGIIct2wHq
XiwbJC7vq9cldP12XkQQ99qzSw5r07jv8XBlxCfxQZEQKSDakQJRTAezIPe00gG4C+dZxcVtCKsz
hkcjzKvxsRnBYvoIMWxlW0eEYwTahfVDgZBh5S7zoRxcP1lMUpQ4hYnJwcAnhTGrszGd9sEwi8+2
I6tMUW289iGkqeOTK4CXDRdZgek8yl6jYDN9llwm0HgkQMMVzxkBnchNsBczjfazVAdfgaXakBo6
JfrZ0mwyQ/ENTMHchzrcXrc85gKvS5mZKxGXaNOR+oSNeWmM7mS2k+Mxa6TtJrRupTTGfT5Y3bqE
0yMdmI9Tv9cHpsER45RW+cbJgahHsNWVbHGQhJeq23y0knl5nmv0pfYOCJ61MdFq9rUlGLThpVCB
wHBFuirSAwVhd+daFCUUihK1ynUMiJ9Ugu2EGs2AA1S/YffRONpmaMVhsG38UGqSITPWbAwt7ApA
c+iPshb9UauS4QgAsTDWk8oW+ohcdUo97YpO1A+pULIH2urr97cDVYf+EZ8itk0rxAsyjCPNa021
C/7zY05UpnFNrGFzvh2CDsAcwhTv/z5JKqOUddyZ1ubS1Q/gMM0DdLHHWsW843bIIN711Ljq9p8T
rmflBJhu+Gtj/98nAkhHpS91ZXc7D7L1dJka4uuvz3r7grZkGyOoZGzNX3Y71lld78GwM7Fx+e+x
PHE8DVOf8+0MvLtm2C4pgLaZybOYxv98obe7OKKUd/9zXFAbYKUjGWj993ytsXCxEAfmpPrp38M5
0WqnCIbR7Ulvx/NqJnoqNu/pRTa13oT3KZmeT00IcaqqZX93e2i5VXbNgFvWyZQOT24b5Xu9AUss
Izmwc/TOhQwEL0d+03ulPR2lyuJ7+9W5dTsvgqy3uz1MczcNEDYI/58njkJ5IKsQ0Oz6sm2O61ym
/XPq7aUct35l6iKOt1eSCZGNS+hEABKcLoem2NJOK97tYYLy9Chd/bloFP4OVT0bjdY93p5H4zeB
MtrmcHsis4TU15RuuLn9tE9Nb4bTi6omry63L2betJus5dbCKiuOvcGq8LqQRefdfgyjubrwgsm2
JYOZVfx6TpEsMawrhlr/Pk/WzRP9QBkAUuibvjeSMxB7vKnklN8zgr8yB+r6gkWd7VdRMj5kWGr6
Ha4Kj3PbWF6I+uaJ2qv1ImnlLz3oG/edKV/jBT87Ozftt3Iyy1WuDNWHaOtfQmWRS7blqzOmxfdU
l8gGU+OnXCCy5071109UFAUzFSYclTeqNQvHot6HExXNqj2AVkHJLXChEVYK/YBoYsqdkbOXKoiZ
hfwyiNgb/dL85K19sWH4fyUyfXfKuP1U6Qmo3jr3XWd2u8rSfN4kdUQ0iqs1F8Lk8dXMbZaga+Dy
7ViU1UgqF4XiZ2yay+0HWqTZLBJhvb49vP2gTQCH0ihXKHd4qn/Oq6NpbUEx828P++sTVLburMfJ
wVHv/16DrOcK+jRzNFM2Vewtra1uFEPDhfh6zu35XWaCwdSY4z9/6u0HZRcOQdkx07qdcnv+SVHh
+Y8x8/6qgc+GIn27jBlxkYxAz6QFFduhMVMiQev4yG2mrHtlSh8xMUi8VjP7jyJXTrpZy4gZ8WVx
wvivKcxPCN7uq7R0hwjkHtmstHNQFbfZK2Vl7G1dOhua15H7v9CZixvjmwzHN7PCyiU216gH+ICW
bLmUdm29T5ZeeVEklwdXS6qNaxXY7RTdeAe73wlIbQ7PxJp2vtFk6guMwhTDpPi+UbOHctH1k1EX
GC0YlmQ0wSxwyOLmxIXDoCiqslNG6xQYeC0cs0zkwdDgkpKXDLiKTM7HzDT6wChhFZSC4f8gtOKo
DbMe4GwTHTVXtwJuFPuQZQgBKhZc7rK7EtJJUCPt3xpmGl+oRijpNNv6jvI7fCWsn54+fNX10fxw
OzUxFwVU5r+nTmP3P6cayJwfVDK+g7E3WX2H7BH2VHog+yyQId6muC0DZ9yOAXgGY1PLeC2JC/Xr
VmXqF8pLoXckK6fhstaTRV5uX4iXtT0DO4nN7aF2PU8bUeJGRm0GNUsbwd0pWDauPtFOT5rpn9+L
U0BlRw/bO4bgPwtpfhhVgfTD9b/vaxfbG3RKdIPOtiJFBY6lRAyMLuFi4CrsQ9qZ1rdjsnLCC9U9
HH0cN5kJcd7tmC0NX87YM90eyTgsTliUbW+Pbk+EPs3dpqTnQWfmOW5fTGGGBDdzD/17DD5nyyjX
0nfD/53H/MPXsbY73w7VrlNi6dZuq5YI9SnPe1/VJewKAJR+o6SCz444yHiNGhE9prJkYFl6d7bZ
FiACXA+CTWbeP4+7psWADxz3nzNvDzHOB2q6fvn3KW4/qMyoP1uM1PGcdrCBkd1ZC2d1ewPuSyXn
j+DC/P8cjExL3SoaEP/tF28n3r7cfoAOlXHw9ZeXpYY+nrnWLro2oE3cGqcR/OccFQ20FlwDP0AN
O4Y8ZnWv1xhVmAt6nGpg4GjY5W+pV+4liRDeuA14+u14YbuP2H2oj+613G0aZDFKPHB+We2rGlco
cyZtOpzLZn07PsR0RHKoX5ni2JgTTcSrpowuC5PIWS2Wyr6zuZpWt2/7meTSchqxMjeV/e1Qm2b8
9Pb4n29vR//9+egiXMsL5e9/jt8e/s8xU3e0XdFka+mAoZJ7Ne9jff7PF1XtLsnA/7oI+OJFbJtv
Wor4QK3/H2Hntdw4kq3rV5mY643YcAlz4uxzQSuKRhQllaS6QZTphvceT38+JGuKVerZPREdaGTm
SkhigUDmWr+Ji88U7b4Ls7C+KHb2qdG0Zmdahrl1tChYu6mB6gca8J/MXKN8BsMj0x2ep76GLlOV
hK84XmJqzAMTVIayro1x76Cy5Y2RsQIVzvMvG05jWaZ/jAWinm2tv/miVkGQ5g479l6571/vdK1D
VlSldL9Qe8O/89KMrXUDtcvR0y+Fq73jT65cEMzO95mOzGBoTwAShnZTpkXy2qkU0UYl0TYKFK7P
lrfkAum6fe0qv7jXyirZqBDEdnnrp5+ccdyRjMy+aL2Rw3ryvH0adNHFM/0/5Y+bdId/wXLIH+w8
7U6eT5VhmCfMvwcISmpaEdjAzPLNLXKSXyMkSY/yYGRDeyzNFnitcJA4UNillwAkj4YemsNCxsDl
nE+BacOBM/c/mj8vIcPTonhN0yS/u106MYAFm0rXrNsSasAwTDt0W9yTbGUxBDS7Q/ZeNqMKFAvw
1F3v1CebgmCzq8mAgA5Tw2VeKtXr2FFXjTKzfLcn6tbhkNRf8iR9BebRf8Oi+diyHv2j7iwoWZmP
g30+LXIHmsBCYSM/p6NdH35LOoCQcXxzptun8MQbeMqzuFxulyjM6VqxCLGW3srmbSBOlBQfZHCW
Henuh/CT0mEjbiBIfXCsoHQ3dQHEtx+sehcY7b1syYMMEXOcbJYzu8jsffJljf0YDqqyyxx4XSks
dXbpHSIKOuSrVTgPy5hK8dRlkpATrYQghtfqN7b0yv11iq4ly0r3xcM1mH+nk4azhKiE/QhhiIv8
/BnX+b2XVtxZ/IwaSMF+KJp+s2zAYV/8OM0u3rzlCNUKrM7PPqdum1VMCgzoDpJwMFf0c6U6zqHU
o+oAl+WVPbF4VqFVoTdmnYvaRlI2Ak9ucyMe5KBA1X4FDqS4Uwtwgk1nFNvMBu+aNIb/Enq5vS46
xBH0aIBHBb0T85wOqtuQWs9TAsrGzX3ljw31Ne+PrGNJalSNeE651hqAbHwYhBGsiiiBQARS4Ils
5nrgWmdDGOJpqjwSp7bODhOSHXtzRN0Ns4kWctQ2qHSOje0dKM8jMBqGyamorepkg1ijhF6FX0s7
va+ySHyqjMKGU+EjBzKl4WuhkECYA+zfZ1JLrUmqO8FX8CLXmRZPrGUx1vqZ2hIZd7tMnvsEhhIC
nuFj5HnoRmlNTokksbf9aOn7iHcEcJi0paId5Qeeb812TFX7ZPL5rO04Nh7zBPu7UFXs52GWLEKP
d1GWprOtW28aF+nswdDao3ak1JmQuER1a+7KQPAfi/lwjWsqM8fbQvkxQ44044hDcm96WBBCbqfG
vQaR2F4sow2eCgvNihCht7VsygMBpm21F1b2MwsI4aFbgOwjQDNJB5IB6Xee25o403b+3sqS6tgH
fbqO06T5pIfRN/lPrRl/hqIPvkfcqyTTR4wu5jkOUkV7c56T2OQUqsisP03GXD7ovT/M7DoncxNt
oTvpjzmlBS4lTrI9lCp3rzWju6fkSX2r1ylIlFHmb2LeDRVu2AxlcujjKYtgY6W04SYZyrTFpMCE
x4er7qLmr0flGR/10UeEYSFUh2M2d9wOTRJiAAzq9XmCSLtuBxzX63AwDnmmx+tQRMorJPmHnrvw
uwi7s1n3xiu8hYyyeP2XUC9tH+TS1QyGc+GGP0I/XNWcVDzW8zImjfhFrzLjRfWq4tnvfmmE3Ret
s/TriOb+MvJxTuEW/bauPEAoU9nhLF6rA+9YGP8URFVzLU9jDUGAcD4UboTCpPOgotu1r+J5vyZP
MzRoFTxVf++VbZThq/vJIGXtjsp9Jvw9lBFzm1Aqvqcqr9zLfojvJE9lp5YODrrIczRFPzdbyKjW
0lpxJwNq2StP5aF0BLUyu40WBcoZP+LlyKj5n1u3CvYjz/mzz1fjLhlIzGlpmZ29TMvO8oxV6KeG
Yur9rX/wfO3OMSjcy6m/x4I2/RHboN27QOOgRXbY8Y/yIBD65D5KzbVdpmiXNC3cb3l6i6lHyh0f
Y+SwpQrEWjqMZUJghv6zgvj7Pssalfz0fKorIL7kmTzUPu8u4EnB4tbX6c5YHm/t2JriTZSiYyYn
Q3FEqenDdUhXUqSpa4vHlUON7JdrsHCyl9k4qOBrCrhayPV1bnhGyCA7+2qQnctktOGIe8bKHfX0
14G7pkPA79ZbGIa9otJqrOREeUBaOTvXd9UcKTvqHnyYxZJjC08jxWnmdaLceMQMoVzIJlSmfFsb
KC3Jpm5CGVXgah5kM7TCFS9I/blwdf0cp+az7O5DtFsbEw+5aMzG11qj1MsWwt7JUUWoDzhpTo8Y
ZZtPdTZdL+0mZrvvo7ZAT4lJVDzGNbpC7EfnX0tLUBPMhWKcenyVXnUPZ5K//rbm/NuyDAs2VJKG
19tvKy8Z89umNQLNJSz9rVRCT3ldbJrcBxc9i6Vf1dFnPfVbs6wDmGguEBo5KgemIeHJLtuJmr0n
WpLdydaYlnselVB8Em3tRqx1oQWG4Rltt2FVk89eD7U9AmUK0qWHUMEpZymEdZInKD9UyGfJ6OtE
2wjATpfO7OsRnoVSh2fwZj5bi/4xxv/igID8vlUG51XV+fGjO8A6ct1z2cUv9dydufBsqphyetPG
zuvQGNGSRHx4kKONFeGJMcaffA30dGNisTP0ivNaQRrbZFU0bOQsXe9JR7ZRdHKVxP00RQf5Ix2l
Uw8ovVIBnH+UF0UUcqtM2crmGI/vE76zaFjVxXPte2v5I92G2pg24Xzddon+yYQ1FofOsUkMKh6q
CrkYI6sjTtn2sS8FtZdIszxwoebTOCYmckM/hwcFDMNtyjRNIw9RJPYFr1ZDwDoJuic/aLsnjJZI
HSaAQz2fJpI3GMj045dbhNZ6L31kJEcZj+tJvTU6iJayWc0XnKu487XknL5KxRJNEXfrGmLbtGP1
MGTw7VkAALWvFL6tKiKZrWH534PHNujy73g4peAE/dlrwIRtOzUORP8+ehFW/dU1lOx77OnAX6zy
zdBFuW5QJjyQjbSOxaSVeCC59udIKVcytHSo8+m96lymBG+4UQ15k4iqv0yF2y3kz7MgKSadVX7x
CqCKSjmwGFNisa8hVa7z0HJeAQ4cZWgT6e+do8JB1C2NX4qMjvwbcq8vlzb7qH/9DTF7qOvfkKes
qeTfUMEaegmz8ivw3W7jlbG5SdR4ugMckK50hD1eZLOr4mylB6r+Yjb1j9HJ9Y1fmmqsl3cUjdIN
bGfqJIYSfVLxSV+po1qdAMP3u1KL6ztkk9ERVcJkZaOb9zaO3SsQaPNPp97XiTL90ZQ8JhAhjyCU
M3tyvepUk8/MWwQXeiP70qdlsEUvK0X+LumLA5k5LKPmsw/NFpFnbIbNZsk+gOiy7EfYEdhAe01q
nRLNWHuDEh4oGznLhLzrWvaXjg4WCKJzdjBEvs6bHssIv2WG4YYYv7iDc71AvzNsE1ctbbbXs231
YJpgQedWGfmgePJqvA52VaCtq6pDkWAekCFy1O30fE8BARX9iAIVSmCbpPLF0SS/ebTmg2wGSW/t
J8wlZUv2ywgtpX5E0cdGmTqLoL7Pc/scj6NApJsA15ulFGCH6fpSIPT/FPoAJmsNnIUUQren+sVy
nfiJcnpw7S8Se9lqev0ZtQ3Y5t131MZ5hwF/efQL07vzkQ7aOkGSPcU9RY5GUbvvRq8uEYBuv6io
Nq2QcdROSKfigNYm4WYolfpTpWovfhX3SOpglDVm7quI8FCJNDs+tEXZ4wFijKj2j/6ZPQZk7Mx/
hFbeHwy9sR7FfDB1cIsifxyj0JoVxdojEMw9/D+wlpUZVzt9Yllxi2/rOtyoDVs22SendQEo/DFs
061sygE1rP5Atl7c38JskFR2nacPkDetx6T06genU5a3AJRlWJpF47fbZWrDLrfNBKlPTpIDbRsO
qzgJPCgXXEj2aU02YHYdpjvZ7HLP2mRhARpCxRvH9cWrw5Zu37uAAGSzHsdgjVKNeiebdpy/NJS7
zpCpvCcY6pu6acVrMfoQ2NyLNkTmkdIFEvy++icwLHUbVQVbGtknD2GY1Qc4V9CWiVWn3Nh4U1Xs
mi57BwsM9dz19JWmOtGlHzNxNvWvLbkFiDPYVeyQMYPyOg/mVR5fVDNUVyrVobXsuw54xbsx6tpe
tpBSFGc3+yrDZU8oNHXHovXX60RJroKKaJR1ZXcdRNKmfvfhUF2vweYCuHY5vUN+cZaVS2U6ovSv
zQ+gEL3Xp1vL864t+awaULm4jXW/tX7Okw+5n5FyHjWn/knvqVXPD8CfkdefN4/Ngjv/Zp47+KAf
/X7n92N8hNkYH0XsXdp07O6QY4mPt355du0rBwpmPcgGwm/dWcWTfiHb9dR9S3yA+fgzHL1U5Ed5
Jg91OaKpoictBmL/GvA0NRx+aZt2eJerfnof9fhQXi9zu0JXK+Nai2btvvn68iCvxaKgW/zzH//9
//7vt+H/+H/k5zwZ/Tz7B2zFc46eVv0//7S0f/6juHbvvv/PP23Qja7lmo5uqCokUqFZjH/7cgkz
n2jtvzK1CbxoKNxvaqQL6/PgDfAV5q1Xt6rKRn0R4LpfRghonMvNGnkxd3jQrRimONCLd29eMgfz
MjqdF9TQzJ5dUn/3sVxrZ3rX8YIBXitD5MFJS2eZVeB9y4US9i4LFUwCko0fxeapmoRxPaSTdjJ5
tN5TG+azRi3JPIHKL7aK5reLW5wcoOaGgWYeIplchCRFRXZXZk5/FFk6HOWZ8fNsjkA5JWMZB+40
YGty9HRt14Rt/liEQGk9c/yl5WbqTgTuuPn7T17Mn+ztkzdt1TBMF40PXai66xi2/vsnX7RjbkNv
cL7zLNH4LIVW6mv5EZMcTlodat68OY7jO/gNynMRWvlTOH7pUnvv1ZF/BC3ZB8ufTbaOXYAYh3cd
dUO7enR9FNQyhZJ+qR/Ayvh3JPt0UO6cGXOfPJN9t9G88JTtLU6e9WF/0TLYOL2Na7Rt6ixk5yJG
PPk/DnIg59bY3PpkCK8nDKLmAXDCFEOqeZ42d8rLyGgZiHeW+5/ubvsvn7FtOhq3N/AlB0zth7vb
F12Iq2tgfKd+NNOVQu3Q/jxYdai2C9luGlPFuchfG01Ys2snTnaVGf8wSdgZGDUI86TM92CMaGCE
NgGY99Y8YXb1ox9FU8ydRwqsHwbkrAHqUTObgDUtD2yWeqGdnNS8AxSsp2/lEGo7gSXNQz20NYgi
zub+3LTGu2tsTJHpwWzjfWd2+gu4e/cMo3Bf9YXxYsSjc57HStX5ZayeW9hWPONtN65zXSl3NUyI
vTyL+vHHGcYEP85uo7czv7ejfazX1fbv73/N+OsXwLEdy4T/pboqghfq71+AwA7QtGYp+j1uMvYv
a7twNxVrpGPilOcCSMtOtq5dtgYHoMraceUbjrskyTa352h5iOJwvO/tajfi7XU00kB029HNf7mM
HJCxoaWbK/DgADcLCJZRPinvrC0veVFpPmAAn2wX//cNYGxZ+bn3Ch/Zukx9UoNpWMMV9I5loUaU
OrNyR5bdOMZKrK+1PqqejDRDnqIOEMjhikFsq/MVTc+PL44RVFtTKVCn6Mv0mwnQnuTg+IYzgbee
FJuMTGJ5ZxmRVBSikygC1iVv1/n2HMxWPaDGwj3b845ZCMNPNu3PkVsgOnXJyvC7bAkZvH50B/g3
oJifzNINeImCbwzRB9jIvp8RACTilTZ4FwBL1aMgp0HC34ODNDdlH2CgdFNiaLCyKcsES/9nO0Po
5lEGyj7FjaLVpEX1oxy4XSvNOh5RmW6ilaA0qKcG67KhsNr6Q36SZ7ae5qdCZGKvlf76Q7+MkIPz
TBl6myTmmdU88+dlZYTsl2E6uD55Wdn1Yfrvl63d/O7v73bnLzc7ez1U7YVjCYtHvvHhaY8IPwRV
fE+/xWO20qjz56Cg0Xed1CndW5qT7mWzFAD6RRVNq3wqiJHDHwIjJ7DZE8yzSxmE7MGPC93C5SVl
U17SKcRDglfXJoya8RSaRoFUi5cgn7yXPVNvjKdYdttF5G38Hkx/AtNTX9zGUTtpoTEniANp4Xi6
Dv+4Cow7/ELYxq/zGevptM2Cskl1mDF96UqeygOqcNQI/bVsqL1ZHX4JvoWN80igOu5eSdZhUXA5
2XU99VjHbxrb8DY4H+THOkOSosB6e2HLBdncJweE7c/rrrkNuORQqGOFADx0hmufHJCHwG1+XEE2
3UK4939/A9juh1eRphmqaaqm0GyhuYZl/v60Qx/OqdRyGr4OVVMZ6iIbFJRpzEEceT895iL1CnSY
zT+NbgYqo2fwpNlZfRdD5FvKpjx0xbOFpstFNsBaoLdo295GNgMtE9jmCDwcmY2ObfcEteLPGIDr
HjmW4uSUiBQlQMpPiEyt856SumwJHf4qxFg32ARdQh3tZxwuYPMyt/XW8HVWSnIvXz6pywohLtA6
lO8bTIt+bboodqwau9hoti6ORpI/VXPlSx6KmCx2VxUn2fJGe1gnhm1hfUP5S4sq6xafayOi1ryF
780IpK88S63BeS7H6tADkvgs+xGxNu9dtCufG6f42M8+mNcAaGGQNarv/ac3mGl8+Dclla2ahm66
wuKlYzgf3mAQgiLhFo3yFYLfGq8IPisEUMsVm+1hJV/7t+UBUqvDyfksO/BRJFQuE8YUbhT+VT/i
ZZ+cOYXTcOq+8XKYrzovPK7X+v361x8aRvafMFROMZTix3Q+dPYlUM3yfF0GzmvBPnu69fhOGp+L
6GC2OvQ1nvAxmK4nV+nIFqDOtPU9V2BmYkV7q2SVLkcHbRBP8wRqb/V1ghVWTOinRVLXGWoFLFcV
N25XPAbzO9kEP0IqBOfFO3UeDbx/jco9xm1UbjPkqDoHf5irkbN+wZgp3U3F8OdtxyG3E4rffZ8K
8JOyJQcRqut2wHX+lFuSBDVwlO50g78kBUGwieAUd2Gcfou6Ogb8PooHpFHbvV2LYi1wcPhc2woM
tsB4m5Ai8P0yRyaoDaAWVMFTN2MG4FetXb9RHmTXEA7ABDEOXvUiYtnS9vqaskm2CRTIRELLXTgW
rvNgz2eF8CFuWVOyuw1gNmIeS4zOZNitX16kbdCWuA1kWTctDGqrySn0zAnqB7BfQLAXLSrys6pY
3zD4Hd5G5Jg2tibGrVUU45vX5g8WeLQLUqP/4d2mCefD90BDWYYyr0pqCni6+Phsc0pkgMbayr/W
Y++sMs+rYF63pwi2Jfm9LBiOfo6+rjzL46zeWVV9yg21FvcyeG6m/Sx05BqXRE1guWOQQ34F+kij
YNCCepu1ttnBPfFmAewfhukXOx32cVsAZ6/QLLC7WP9ujyNq0ao46ZVTHAcM1s7kJ0YKwKxIyglo
AKJaY3ZGxGPh2gC9Uw8JMNw/wj909F1XcGexK59fPbcD6lP1wZkPt74O+ykVA4uFjRXp2mV511yQ
gNplXnWHQLDxakQkOsfCFPj7KAaUYufg6W5xaZOxv0SNt+f7En8q7AfbnuIDv0p8kGfygLDeCNSq
a/Y5FY872Ve5Xb3GiEvdgiaa2oWrls9JUXtbKFcqjj4uqopOqh1uTdnnzAM/Y69h8wQLogqaXM2u
LvxxfztMcwE0TdI7crn6nWHMZI/b6LVtBzyqMRTdiag3HyarX7VZWh4RiDYfZFfDI2qvNsNRtrgh
f/R3uRpC4lRRRPnZJ0P6OkLqdqy3vbCa6mtkqBk17MGCz2Ox/SKV9p4a2L2rVjju8zHNXjUYRLI/
97wcTewoQr7bD97BQCLYY2nug5lm1qNmNi/W3C8cO9qQJ/a2GbisVa6PwQQvsxy0cd8NvfWE3lX4
QtlKZpvMWpMNmV4yAyeYR2QjmcN8UGcy8T6H+SEQcUSq/361YKjiL18p1gi2btmObqvCsuav3C95
mcHos8KFGfM1Dfi+2KbqHORBcaZoA2UO3u7PPjPAsnOh+9WPmCxJ1APfPCjYP3pk7IemjBcqtBbo
Wt3GLpunQKHkE3UunijzAXYW1HheW7cu3Jmp+5bUxko9N69h+BRDplNrCGpzH7Jz2kqUbrlRXWdY
FkOdQhAs3efSAvCMBGS5kU1YotVd3DgB2w5GqSYaew27KtKgNFtHaA+dah5lC7uN/NkX14myJ7W6
Owpk9tl3w2+Rmmb71Jr8uxZP6EU171nGeQPyoQ/JId5cv8fd+hTRkGCM8JhdfpjXGs64F70eQ6n1
39s4jT/VHQA9TQ9YWo0+xV2Ud1aJiNV3vIx3SExb338PjW1WYeYcKsquW4XD0G8dGNpLL++CE14B
wamE6nZQgcsEWDKfLFGmKN7MA7LdOwMFRdUEKKgn8MfnGLcTAR5bKKMawVwAvc0rFR3XD0epD2UQ
JA/G1HyebBfgs8U73UQ1dSmbVdGbWxtxYUgwjNZ6Eq4NRBi31+AEb2896aq9bPpK+WZD0X6gkq19
CqBQOQZMKY/knjmjmUZRhsfC0t7kak52ga7as79FTjl37YMfmxdzzEEXyA2Zlk4qAFpySbed2m1b
Jkf1krzRh/0auLN8N2ihc+9OHk8fqoXRPdyKHTxklMAR00Njqt5jOFjjElPUe9mkOJ7ztIOx+bNL
nskwGSGb8qA2dr1H97jexjFsgMhvna3u2cY6J8H4ZsHZRbxjnI5x73uf3PEhsLvwTfWEt5/wVlvK
pk6Za2WjnrKTzbzJ9l2meRfwhO9ebVGEBnPgW95w7yJC/dLg01sl3fhZ9iPAM9zrpvpv+22ePfeh
gqzFMGLyNFguSJ25GXuTxx/r0jcPyOaHvnZq7opJ3Sm1ahw9PAU2vPzgrc7N28H92fRUkS6Qaw+3
ctQn94F+9TxcgbE7TuHOK0rjGLlRufYHEEQgtEGisg0nUd6X7yQOpmUYWN4egVzvBRoHX/awfEcR
n4qBnoCAntTivdQxHeXN/uSYATTSeTrCkn+ZnrbKSvazZTDXIowOIc5PSFyJ+iIPGJNgLZnaxr1s
shLQHupJ49+BiBHaCSwCdktO68cPNprBg2c7C3bl2TmoO0yq0aZGVsNJz7JPWHg46PaL2+a/hWXi
Le5ZJqMJqLiP5niBBJrk6HxmMKt1I9yIGYumumj8MVjOuDOvsx7+/g1hzXsL0nTk8+fEPatFg2yC
qSJh69oW2twfXhAB1oTOgKD2k1nn9VOjr0Afpt+jDBVGR/jlo0Aa9c5wVQTX9aS4NPGow3ho7e8+
0D4f4YMOQcLOx2/a74N4j43HNjYF380eI8C7qs9x6rKmIN06EsOuFAXaCggzbfuRLM4awajf2sBz
T0EJ4H/ea6A8Wz1C94pQkS3SjVA7UkrzwY+9X/tkcImlqUp6/F6m6eVBZu1lwh7XgGqTB1A4b6NJ
1b6plZ2idEZOBRaSVW2akdLIba48kxcwM8Q2/v6jN+dczYeP3przlqorKJhoH5e76BbkML1t66np
w/FuTDJ/b3jatE5NpaRiN66DaEq/9RM039Ixq7OMAMAyLBNNvf/foqrMAzyLA9TtOr2Kxn6G1zAq
cMq9EHXwnoSVvooM5PXsvLX2ZWHoiN6Y2qcJKAAfr/V9DqVe5l9DVQ/cq5+Mh2ZOLGvV+NAGkXFv
mnovFkKBf/X3H477YU/MDkC1VZVPhwc8R2te2PyycIGAWcLv0bInU25RrALrgSw3P9lNmD/65tg9
Dk7yEiBR+RbWmbJBk8fayOYcFQZG9jgWOGfrAbA/D/dcC6nxg11qSELCTVrxb9K86W11tGvd+q5V
xgW3kvxVKEWLP3FP6Jib4HnOgZJXZ/IEmx4Nnac8t8RT2fDLdPAEkHCgr9ahszeF2a7kqJxQkVkS
SiOeoighS1zB2QOMmy6HKIl2k52JJ8vLJqqlnodkRB9XaHWSywmaJ5y5BDCZ32JN7VxDK3GwOQ3R
5UFfBIlMeYb+aH7SW/JM86DsB3WarrAXD5ZmrasHQKl/VL2bPjfzIRgfi0pET7InDUGOdtXA/eIW
2TP062qjaAhPyVE5u++T6+zcHdHrQ1wI3eVCVzGOaOLljQjS8a6j6KA1GzlQ6uh3//0dYf6e+RKq
6mj8JwwMcoHH2R9TnzxZ9LHhN3gSPhojRqUOp14LKLD7UPXC8pPm1voXvS21FZj84YBb8nBSAldd
dkqFfkkUHzu/xRMYHRC2XS4Wvn7k/Ou0kr3NHBA2Obl3t4xWMkhOkgOy+b/2XS8G6d7b1rXDW340
nOQOtUP8Piku7eWZOcQG4l7hSA6hVUukzmDq34b/EnPtMKv2P+ScZFHk9uyZP0zddS1k8xEOsnj2
f6hoxQHIjQQHz4s91OM7KXh3oYmkPeshishFnqIvmrjZe64KWABj+k1GVFWAmHoP4McX6NSucxNd
gBqhXvwCFuZcGK3mYukvB4iax66dc6s9y2nGNPBMCzwnAcX4yOtVsaYdTV1NH1GmZ4k09eNnOaCm
yo+BdDYt9hxv/KyYLTYBBUqGuefCakc2/e9vMff3Ot/8qRgUVAW0bUfXSMl9+FSGJDL9rEmsC/K4
8dFAv3Bl9lqM7trMv5I8KrS4I2SlHkMyLwAbyEnIQzgnJm7ZCU0p0Vh2GmslBzx7FGt3sJpVXUXw
jARM2DIwxrdcCHvZF2C+xZxdifyt3Rb26y2qtrx+ZatoNuGqUj0WHgpKfogCkWy2c1/vZJiXoY3w
sU/GFf1IyBzXznGyb6ydau+byrtMn6JYNZlPPIbFk6f7EYrUFgLjc641LKdqB5wd+YR59JdoF1ci
YAWmewiQQuEWGD9zOxWbSAdElqGT9jb3q5iF8Iwo+TIgS+xYn1mMYG+Aj0tXg4jU51Re0bmLYW7J
xN481o/F+JQ090qJg1XgZxge9Rq2lFVUnNombC54zHh7J7XfEKRpLrILQxYNc6kxpJJFhBzQEnfn
qdqXv79HKKv/9trmJnEN03E1Su2uMKkHf8jWgljmdTca5SUIkAknPfcqKRJZb1EPGCwVjGEVHlJT
7VeSIlHYKCKpCJAWEdYYMYLDwMus8Pn3mW7VqeegHw9uigTH0GjKJ1wgK3jkTnuUTQfp8QAvO+iY
dvU0+tkm1EP/FTmU/IhK3mzkTlOzAZY6tmVTEKaZVgYWMo4Y7mRTZP6PS8rm5I9rTAcw1zO4y2PU
WC+hh/lgOFnNGr0o7dLNhyjsWBlV1YOMoHwz7RLgvNRNc1yfRAqXOquEtpPBAKjzBw8xZTlfzoBq
XK9bJFGuP0L2jVm/0bSVHtvvFNzbR0t3fQzFkNUe4ES9G62O0QJOFAdlmuxnzS93XlBo74VRNBue
qd5WhqHksQB1or/2jZPiIVcgwTJPB9H85XZZw0fjUk6Xly3wptjFaFLUrTkd8xoW/1h2mJyFOdpX
Zi2+VHa9o/pKTnBQ8Cdkv/ad5RM0pqn0XuJu0leeMiQPWe33d23e6Tt5JcEW8pcr9VA5Lm4xHGRx
pPMw/PIQvrbmqsitNCIqJKFqlvpLcrk/yipygowDR7MEcmNcr+GEUIYzQGv+xHrObNPPcYL7pZZ7
fzQRxhXDhPR+olvLyB6DM0Lq1p3dVNrdEHb5WdNx99Q9J/3sgE2oveyFWnH8oPI4fBzTYZmakc/G
Ju+ei173T3Bb8+c8nV1U66LbyqaF6cwOpHSKOB6jGgzqc12rm6g18keyKNoqJ+l60cs8eVBLe6uN
g32RXUPoNStP96aNMffpZslGqriGe9CETjqo9GQS1F7V5iEwEmvXUoM7BXJnMfc1gz0hqa/uca2r
ls4I70/JtMewEmhw5/XO8KryT3ahX9A3dl6dpPaW+aSZZ6TNsVVOauW+SKbkAKm73xRAdC7/7jpJ
vIMWUW5jLIrWJaLT2HUVl8LosnOIXOM54Ml9RhyoWwQ1sHLZJw+i166x1sRTygnLWT5tfHMw25vG
fHyJ4mDGrVt4s6nK+Mbq1lx1fc6LdF7AigSL8BGrnP5a0+u7Pj7WVDyXtaa6j25gwRp3inAfp/mI
2DhVN6pU9pOlw1xCc9v5OikBJB3f/NNv3X3X6P1nOT0ICnaWfhBuI7OYNn//JNTEhw0MaUXNAfZl
sX1ggU716vc1up0qGdZhmIoUngn3n9T9Xu3CDGGPUON4Pbc8IfadXahLRHHQ5pND1wA5dD1UothG
PQL5VR2U2y7NkiuGCcJ8uXVIa6xlacfLrWKbK3WyloUfiyfOdTTq0vzRJcujzgviYF4ky7O2bl8q
uw13t/5iXjzLiP5fg7I1zjNvYS7A62iqL7meAVuNw5c4Qvm1S6c3OImkY5ADBB1RjW9uP4G9Ax50
it3+GqZMdndMB3yjZa6cxLS68QRvC5lIl33yINPsMuF+a96CP2TiPzRvVybFyQppTtHfrqIP3QFO
gfPgDs1JbnHSsH/UlLh/NStg7CYSjwcXQ1J8fmccqhKlb7VRncIabFgrsUWZ3/gXj73JQitmNShB
2aTX1XsSvuObUYv0rh4roGZzU4bxBO8PhdbBPPJwIqK4np5vaRBWkS9dMaj31zyIYRXDnZGyDpYh
8tDMOZPAyl/aPlfvb/23WHnNa75FEfn1ehEWyPhFBdWSJVl8AcSk8cwS7rpwRXSRBz0NP0+pObL4
p8vDUP3sxW+yIecENt7bqEjUi1vfh+sMWaz+h+y80D9m53XL0NFydjUevjOi40MxPx5Qv/OCvPiM
5HkK1DELjgl2YkfW5NBxqVutRC2yeiU7/92wHGgK8V4jiLOXtfrGfcBspbvIRlxV9YqHPq6t/5+y
81qOW1nS9RMhAt7ctrdks+l1gxAlCt6j4J5+PhS1RW2uObPi3CBQrkWRjUJl5m/mOr4yCMiS/nD9
wAkgd/deFU5w6mrX2o0aOln+MFj9KvbQFzMwlF719Wjvqlg8Rxzv4Sfgp9JOk4c+DiITQE+MZzeH
KyL77LksGY+KdlL9aitb02iKRQpZE0OarmTPL1DuQfDNM+9QLVvLHyrTqXCqiR2uJeDAL0R418fo
ixRB/wE/qLH0RqkpLfZyQeXY7qGfC8qyiarwrJId9Vt4KPmpNIdVS6L9xi7H8WaqWiAq+BhhBC4Q
NQxd5OFWcqhR1G9e6Zq70Qt4tQRBuCvGvFsFw6BdQ6fB7oIiMrThEWeD+S6e+/BH0c/QNqj4OInm
kV5FcUpPw4sUXZDyCzJOkP3UC/EIBKg44ZuRhrF3dO3EuUzKrMvKY9PAbtp0MDK2GgH7UbSxvQ9z
/65Nh+YsWaWtnif70Kv9BTzM8F5eMCu+SxKnOcvW5wwkJ8N7uerPZ8gZUYCNmcETT5Twn31Rbna6
1oSg7X9+6ZZNp8NvnJK4bHxumXJ/lGO++Pm5Wcq7yjx3RBb2zZznRGkrOXGEDg+UHN2dHVv9WdWK
bBO46QCuIOSQq1rxkwhRQsraqvheZe3FS03/l92+dfloQ+VDSKuwJ/1n02rfcpt4NECHb5mDlTuU
OnGYPpOORj12zvFMTIoQm93nWnLnYjwzrcK5Tw7k7r0dUj7oVGWu3Q5EOXmnB9tPCMCQp5sCfWS+
BXcusus//tykQfzRE//nZh5qNedWCbsEo7LUPSthAyOqr4EwCAtJf9npaQM/RNX65QYliuguii3r
UKooBoWiJahpcD9ZKWriQTsnr8zuQ7JzvE0Vd1t5k3X63P+g29kbSgXZ8mPr65gdusra0eJg30cJ
ep4T4hG+Kd5EhKcj8urJ1TK95uCoqBhWNfDDmX0hZxRCi0hI1di4kca9sX2zXMI00feKW/DSdT3r
WFL0PNbzRTY/L3WlbnsjDfefXcJO+q0x1tH0pCEMuwUrtQa/FN7AdDYvA6mci6vE2BoNk7PtHBN9
0sKNu01Y2epSDpvzxGgIY4pWAdjYKt66EZLERmd42zitMYjP8hz7DIhcZKj48iA7s2ws33muHOsH
5sH5e5kgTuuhjrQgpNkpVT28JUokFrog1TcS6eOaXNT3BQ5+sCHhfjRudV/EIlqrIkFodx40otaB
v+Rt5KDsCjTYCC3Ah71sKmraH61gNnPpk7akxJ8+pjM7barKfFVajdFsqkbN1lEGki5MQdaR4QR+
J29lp7wk8/DHnapbxQKrtd/TZadsst3aW9ckN5f4IZpzg1lHhzCKXyC5erc+wu633XwHqQrCcVKO
xGs0+6QYdn4dQKLIJkIXP2JbmY+iug7oEuvpstP9YzBg0InQ0KLi1D89Tbmq8sXV46u8BMqj8BEz
UwC3XFtcRo/aWH/7HDdqZLP7ctBXsk9Xm+9uMcQcFJx+HLbpiIFcH5TfW1LqmGPrBQqG0PrhT/VL
vikkk/45owxUbHFL88WgsncNgJAZc21ctmIr+Ks1j3HSAK08zyywLflszWMjgp3vGTg4DFJEfBF4
u348b1UKuGgATPZR6RFq2l7zpjv6ZrPhIc1uxjnotlycwPBEQD+86a6qRliSFsqTmVvDqTLg3ffz
LDLEzjauQqS159E0RhEqbEptAfDBI7PHR+tFml60lpz7n7pS13fFtvbRS5N9McqZ2zZI4gXufsbs
NQ2jxMG2IB+x9OowRQMM7DZXeQFqezOUhYULZHNLyhzwRg1HnQJuC0hoPvx9dCLkgx+jDgrXx49g
NWG7spYhioxiPOw4bvGS+oxcZPfnVBnhyNE004Z5qurMJgQlOoC7qEAeF5ghqR/8pt/hYaEs4r87
mYvVpN22j1bqqeteE9NpKDVSnsqCmgOHRGVVVPr4zUijg2dP3aMaOPWhC9y/+s3BiM+YHrxlQWZc
efks1dTwHmSRHjWlpRf15VW28A1/0SCUfpT0dfAzy05UxUEOdgE6v2A4061sRkjm4lHh6Cv5afZY
jwdHnzXn0FncdFoRg4ZBJHzyawuLEBBctaNhUIVE7xvP3l2nJcEjFoPurtQzA3/BojqPM5KOQuy2
gVD600lhXLEFi3t/CqDYhuOIvp7dXRGSFws5JU4o1EMg+Jb2Cn+RLmzPEzbz/5bS/V8Ok47qOCSm
EKKwjK8UHJTo8wCR6/RbFCULu6sEAtdKc01aPTmUDf6vKIe0V9lHSkpj00/FVjblwISQ8JdVg6Lt
xsJrlXuLQkE+Ld3By/DMFJ83lG6yO0MNdCToELFApLptjvIC1ajaFJb6fVKU5pgHDjYcuoOFozpf
5BTZxHiddfL2c/Ffa+TnDGP9+i/R65cUOIwZh/cQHuu2p5kIlH79fTVomCDLYfSvOqZ56LNp6KXM
5wltvsi7Mkx5rUdqe60RrN5/Upx7yYAGQtZsHQVJB0mLlnzpTDcQaOscQqAiIBi1tdsvd52e6h99
w5+7//95vU6x0gqmrUybWh1k7xDNwaMMi2UzMOPkKFOsspkg0PZXU45+Tv5c2xYYTn6Z/NkMmpp/
CK+/pTpozon8RnHrjljFzsQAeQHqZSADaBhbsDvhfTp5+S0FnSVJ/uqNoqaCU0LewpnsdBzGCSJD
10yICwwDnaLOhm29aPhr/7QT7OiydIgPpcaWbJc4EaJIn78EI1u+Eg7aVjbzwXlQCie/y/WJlKxq
QOY1spcoLbBXUUS7/mjGE9YPvT+e+7gbn4z8Pc6m/IXMU34k2zt/s/lopc2iVeGqzUGOjqaCDWte
P6K3PxBO8BPID1OzCC34+Sf4aJreA2p8+Z3w8uradNZNFqAraFkxbtJwslb14Fig4Ur/EsUjChlJ
Fb3xcLwixGTcG2ps7G0MtTaNFdffXOdNaZ3w7ctCX2jP//f3X/9a+XdIMttIvFP90VXddL8WOyaD
XVNB3/DJHjh2PJmaa26aMEbKNEhXohP+UbEN/xh21V2IqctWtmQ/oEynXny2YyQWlxUMol3fmxBg
7ZgYD+1W7FOoKaKSNJGf66zhWlV2eSlsvDHrdLzKLkQJu02n5NB55xlywNS9e7sWcM3mLsfpu1MT
To+yJS+Dr5X4QpJVQaPQW8e6H2zgPDvbAmEgbCxK45lDZrgkcZieLEDPzwN2fiRQxkdIWMG+ih3k
FjqsEGcmzYSOu+OiX0a48PHIy0eZOuDWNCmUCAxeLV5L23gWPkTj6fcFNXFk4FNsKz4HsBtEem9e
4cwr5OS8tN80w7fh/c6lR1lQlGXEz6riX+VHsPKuS+3IQX7UiwG/UahUBvWmVe3LlzyAbH724e88
TY15kj0Fr6PzZ8qg1TFVxsQQsIWbh3ihuspTEPvfTPb+W9kS7W1qFu4jnjDZneqEtyAWlSddhMOR
Oj0CnJZQnrRRRFssVNZNr/GOq+CdX9mr47uGP0g4V66VmEsV9gXlobg6yr6s9LZFm41bPy67o+Ir
Ap+SsTt6qe6Wi8+2vPuc486zZZOw7yYEn6R32rD7COJCkheH0C8fJVxbArTlnRkKhMULb9h9MEcD
UEif86yCjCkmVxPHA8281eBvLu2aE5QxN+VFbVEby83yrqAEdhhrK3IWbZf45xqvhy/T4qrFVDVU
LU6Kk28ek6YOKZJwwe88uXHHi2yQDQSxBCjpqaCssc+nPjMXcsSJZtyiqYH4mVd5fJmObhuf2XHi
K3IkqLz16UW2ShtjoIA8pGzJS5aCjpxakP+ffWaJBLUosSxMuvCc1+PPxu+gf9qlK1uSmRor018t
4JofrSbTdYii/l9jnV/oK1Kv2Soo7emAUYt6kHdtP0wfd7IvmXr8MvsUhQeRVgfHcsuDUWg+SE1H
4HP0cY8bU7LN8CrG8pGqiVuh+zdkIj3p+JdvK2X0bygTTWsFlOwVz0jKr3nYPuYWJGafAuDr0EXv
MfHkDyvX+DoPuAVhKrMwu4iQoqlx30mCDHXYVJzQMXbf7LD5hWu6+5J7hYcNjJY9FoHF2RibmH/J
5iFx+1+FQXZQmBsEj2yqbKYMfykMJrYf5n3VOI9hi6aXfPX2pUCaEMeNg0xfD0pZLZFGSQ/y1StH
s6j5PUpF/vfo51o5iv34XuhFefe/rZcfJxeEOuRUq6718ZhXA9SgNqRk5ZjBOdbwTZB3tpiinmC4
0xE8n5NYbuwhIq1HzZJ4uX8skZJbBp7dP5oE7QKepKLot6YZlc8TBcjD4BQzmJcmmUJ17Qa4Rcim
HThQ1au2Ok+tBo7GKpbosqNxayFVF7ShvTPcptpanW4/4r93lYHg2E6IFcKVvY97y9o1AQZLQRs7
jziCXCPFbneBFQI/QxlcbYr81VJCFd+DAGiAkevH0NMpqxd294R00JPMcv+ZmjX576lYY2kfU12M
cou+VFZWqztnE5XEaaWl4VqNC3HEY4LDnhgD96yD3j0bbe++6dl0tXko31SjenfCwX5F4BfYfOZP
z37WhMvStrtHTDHxhPJ0cZ/GuHxVgiSFqmAt5laheZvnCLD0Th3eoE+mbgdhtie7N52drgzewXNR
0DOUYtg7fa8e3aoqdqNdZ2cvKij3DaVzgzekgkbGOF10GKWgR3sBWKlIUQF324cGOSXIkHn/xMZl
LPBP0V4iB5P3puwV5FanF/4n9Q++vmeEJZ13q882pijCQ0DRZldRlV10CM7dUqaq7vKyesMFSnvV
AlPFblGrDqhCzhJP/UL2Z0PrbGs4NBtZZw0Da4d9WvjQi9uBhxsZiTHeIUky3TlWg4FS0yU/zApL
tSoR72OFcLawRYkgYhpsdAt3dqwg0QsLrGydqlXwnPT2U+9N4l1J4o0QuNrZRazvRmIaXJUTcc0K
39gYQu2ODkRINsSgRCs/LO+bDCu6FAOpN6uaNlqJ2AZW9unSQfQf3SfF+bjIJnZJ6KrXVriSA5qj
9fVC3qpZzK2c9HHrzctR7M6PSfTXx8jJbtT2S0ct0r2ueBRKe/Rw/NlpVti5jsmJC+gqw6KvUcz8
3Qhf+ymcfuS8mNEuzdU7vZryHaK/7s5UAv2iYNw7O4dXb00AHGxek7vuL6GrxWOZmclG8NU7WkbZ
nxUtd1ZYkw2ko2uwWF2cock53EtlZukvZcynFNlfgxj47PrsB9B6L1sfos5p1Hx8xv+zT36I/BeG
Ln3JDBDmduRaoFOM4EF0VXPTZu5FV+LwQXbZVntowCHfqnOX69XZyoK+upWDsUW93owpBsimp4/k
4+yt6ahxs2ywIcB/48ZIp/bWbpUWS9joKEulutaluwqU2Lqbs1pBhmVFp3vNbWUY4l4XwV/TxAij
K/OejcQZdyVpuszrIYDqlVujpwn9T15kM0tG/n4WapOkj4yLrxUBWv4H1fLJV8ou3OS+GarX/u6b
bB50EOQVqEkWcMooj/9yQNf/G/BmumBLENRALsPi4dQAv/13ebUCeDoVca4/Uv+kGLNhry0P/eRu
bfJud9UsMTF5SF257e/WPPbZmsfkzHZ+rQ//NfOf6+RMFAWNxz//wp91UaLU277Op4Xf+ZRTfNFT
XvFOatNZ58G1xxvZIy8jfJqtguzL4stAY6dEATJR7LqZukLWH4FyCxL8XJPjAcf0u/Z3siUvZoOP
KBtFvdSsEJmarnXFsvPcESV9bTnZjnueEuHdOmPkHyIjvovy2LuVXfJOiSjXiGACn/xngPp9vcHK
C9Vwr1mju6xfJN4SbbhyhRp+BWMBbGaInu6R80OyGDP9rSbP+xBp7vvU6uFjreEZP+JZdND8xLrB
8jGEmRg0+7LovTXZqD1pDOuKA3F5n5T5Nsns4tnO+/hkCXKDsonEvs6uhUd0PeTl8zjp0VKZfbhK
caOkOQJdyMxB3S6A8Wg9qAjsXietAR7SKDhmoLay7jKtL7bjNH23dLwTxwQZYjLT7qMo9auE7GUd
JRQMKut7WCX2DiE3Xq7/nEH+ElcRTGq2aEBom6lsKWroWXYmBi7XGabFT7zLfkoBUl1/Fa1oLoi1
O+bOd2qU/M3SInuTWpc+LbRDTKZkDV/felExbQsHK/uhKejPyhn89Oph1itZg09q8FTHzibMEo7g
M/iNlDrSaDWxsl7Cj4C2Gyluf/xgV/mhCE7ROJwGNQAejgMQElUNNuxNjNPo2Ou/As28Ic2cvNUp
RoQdbOJnF1+5JYfS5GHsIm3l85+5pJHXbnIoqmcrzMbd0MKCGKMuPPqDVewKFwVs0o3pJq6D6I6/
mFh1BgXlMcjsZsMZfDob1QitXi+MvcRyJAPvgHLwyJn79XmAuv6B8TD9BlW8cGDajPEYKkzi/kxT
kwqzqnkHQzSLT2ut39OSZOTk7v3i1Z48m/wKNWOqX4O0T9ep7YanNq7QXNMSH90Eob/hPZ8Gqv0j
UtViObWJB6nG0w8NgGN+WL16TorsJrMT+0eWpu+50tcPTlWV/3b0tb6gtdmqPM0wdY10mmqZKKX8
91bVDonmpAKgC0QPD43cJ9cQbLx5pR6szoOZnCbVaxaB1rKVVtx2fWXcDbr2LPuTKcEnqF9houUu
jXJI9jIQkc2osf5uylG7aI9VVN55k5ue/BnQE9YDNjMzMGgg2/FqZBPK6jOl03P3peVUvxq7/I61
lvusuBrylL2W7Sn+/GrbRj0qakPxRmAoHzr5tTE9/b6e+0N0iLCbNMZv3amKMT/qVVLvMqJHIVMF
hVYESxnvy/CfAtdwjnCs29upY7Zbq1DxDbOMeOukHSdLC/+D8+jm9e9kutNrKwjn3clBoHc2wR36
k2z7QdGfgsESVCXwe/8yIKfYpc0SObH16mGducNja9oXSUKTtDWBkehp7lIgJ9+FeK2disntV+j2
qGfXaTGGU+dgSFUB0CFz+7ONUAbXA+uX41bX2HeVlwzly2US19plcmbNZszSKV/+ZzmS1r+X85v7
WG5bAJBqXFgmYwxucQrvd0405LdYraIPGtj5S11HOGk5drZV6iZ/CR37VfhmfwFoGt17WXGU3aOX
u7s0aUI0IFiUj0R/pl77JzNU2+eo2JmGn714iP8fqRLXOPLSHJTxHumGWwkhzmv/xomt6iHAD/rY
axg4yv4gD27hY1UPRjuucg9DOXy5NmbbcgTnJH+Cd/z35bNPddp+bRa1sZBTPgdkE5Jhv0buwlnl
fYPcnZ6ldx4GOWuOGyovyqjbRnFWnYIKy+SEY+EhA7lwNHhAd0YsxDmscQ1Rgw4Xo3jK1mMWD1e8
jv1l6ebNI87a/mLQNOgqIQ7AGV7eUBrmGnBZYCjTbMYEee3FhH6fBY1xYYz+QiRBhF9tQRHGd9of
IojujW7K418dYIq9rJgNDXUBXyR36lxNK9wI00w7uZNjVHQ+xoxZKO3PmKzJ/XOdl9QhcLZc/xBg
8MwI653CC3cSNjyrhh2KMkTXYwYVt4GjIBGflrAk+UaKe08N9hzjg1+I3OxDv4heyYWAa1OG5Cb1
UuOgGohXZrHu3Ls1VezZdOg9tpc8/c7PWqvUxaTnytWFuLBtOQwchsB3b4KK82alp+NrUQXHyEvb
c6MmxtYhk7cg8Rn8gq2Y5XjAKGX7WlBcfnZEUoKVFdOt4ZTjbjL0ElghotyJkmJlGSN6mIaNdjRq
SCRqW6VrQF/Js9GnGMHwM4FywfDFDL+PiaMRGYLBRFuCnaZCOT6oO+POCZOQsBgrcKf/xpEZ2lGa
G/05kgx3eyj741yf7GdYuRwAEfT7zgRMuWgtRP/V0bIvXd++1qU3vHTuOG6c3CTXOCNKWs1cqULx
Hsa0x4faLaKl2prRiyhi4Gp8PXay6U31WYBevdZ+2+Joktzr8yyvMNJd1qJEKmeRvCPzqYQ/QHSL
G+oJ/CpKRA8+QVITVvJUmiNy+X/AVqPoVkqJ8J3swqoEm6c03FIrMI5pMsDVDxxva5YNO4OKJxES
xOIBwWB7gctc/60NyruYb0ewKJU1VjcFvJ+4PI5GF7y1kyYWShCZj+p083EwUJIfbNRPfmsaz2Wr
TTuR5binzk3Pw0JeUXjSPkb5b/V5YN/83+d0+x/vPtswSBDrkL81T/2HOJiGva492pXygF6zBrYJ
mO1YTd2t2mfJoelrf4PSTvHgFxxLTD1zfpbgAoOWh/hz7ogkzn7EIAiVnU2MRDP+hmG6KAvD/pye
QV/4+OgUbaTDx9z5o61ZiKDxWx3I66wHlk8CNnaaHlsyvu+oLR4GUSTf2qYzl/gw5BdkNfUdTCZz
FxQactNQBJe2UgTfMiS8Ag7lclGHUTpZUHAawEsX+rwTlFYWPWCJtdDn6nzYY2iX9BR/5x1Ejv1p
jcn0dWxeB8rl36hiQOa+JN7QjDANi1cPcDp8y9UvMDrSN74JnNB5MCjtrhIxJuVzamE1HU7JFqBY
c4R1MpXoXXFbC8qR7Xz5GMnN0VvKzj5tqEROo7sMMgskqT2dJc5FwmHk3RdMzJdm31vjsppa29yh
NxPtTdGBZqeedg/hhEOn24kjxBDnhJMmBuS2Zj5GGejlOQp6z8oTOn7WT7kICgCLnFhs8Dn9vahJ
Ah7L0DUenbTkqJ/e6noZ/hR9v3b1hqekCoolmpz5Oyoi3x1cn148DbFRZBCsK1rSKColkX1uY1PZ
oXOi7hM1Cc8WcIGNOcH180LzKfRJqKWAbE6k6Lwj+NB4o2RT/5AjK8S7sh/fseuOW5MvCHg88B4d
NrYJFseRV/9eRCI8+lhE2Fr9WSRR6k7dgvBFLvxjERbQ9WkOmz7+JV9X+geIhpRIAABtO9PLZjPG
MHqa2uA7ciLaqTeS+DCVscdhlyxj43OWbYYh2MkcZIXu5sKqRu8jB5lFAFEAJj2WqbXqVfCbiqLZ
L2X3q5kJK61oh01NPmXnWrEzd1dGXFwCM3nJnMy/qRxknppGf87bwb+RXfIim16Wbki8x6cv/Waj
60uR9fU6H6+JwHknNKf6RAUEHar57vMi+5IA9lSSn9ih3I64Tb3PkxlwnPrWSZv5MY4NnlZ3c/uk
d7b+KEdHoVqn2rsP6qHZ61liPCeTt6FIZ9+rgxPe1WF/n876IYXZeDsNNXY083VjrYgh2hRlne96
8u8r+dRq7pjvvNEVH005mtmYBWnj1irbX5KXNMDx3pDGsekiUlNi7VyB/7z6xU9jdJRT443OWR5w
Q20TOWp1/jjz6q6NTbMJq2NFcprjTGJF616NYZU3Iehq2F5EmcEKrkV4KuMwu7em+O/+iahvyK3s
fp5vicx7NfVTCrPunLVo+SQiXJvyJ4qycs/R3131Rqfu7MniD5CF2Cq1rXtuk7B4VNpgLePMMRfl
PiM/vOwTXdyPQ1huS9eIN7JQ6CeZgbw+zKaEX9lzHl9KVRufQJ89fIBgwHoZq8lQ1A1nY+eQ+UI5
u11LeBm31YvVJpdgznV2cXmwscR+7ROc0TBHiW4rP/L3mPE22yjwTEhKKVboYFV+tvrGTJpfOTT5
17y4kgwu0J/5zw0mS196/h5CGTXHAuivOXnVOq8qujCy5AD2Za4RobMtawR5Q8lIj7RgI0c7FHaq
YnxznUU+Eqv7/DmXsNDbmzSaJZwRzl+nTuO8iqxGN7/VfmQF7iCehkVAyiEJIKCNtDXqq49Z2z3I
GXUWEbBG6WNbYigP6yzaa6mormJOvskZEH+3pdWN55I9bSUZxfUArbhX0WFQw0xbuVqIIVlix3Q6
trFMhRM/ZkN0Y+hpdZEvn4IWC8qL/BrPY5+t1gj+av1Z5/t8Ef/vt7+nOv98/89wGyo/GoU6zfsq
wGpYCvLx6jA+TN6hVrRe7KMMTJLnmd0KMwf7KIkR8i4QPgGQiTzGKm58BSxZ529E7luA3Xv0vshN
HCvc46meqw+Jk3hrm61qO+Lls4EvTFZ4BhNLkHE8S6a2RbnIK7ROInVqjjY76xNCvU+5m+CGO7fU
YFgYefyQRGRtNDv3D+zb9SrIHesVZaefDkC5u9JrlJtk6oZFhjjJzegp2Kknw13Ydg26MeKn5dje
a01mDexCNz7H2IEvozq9JGPQ3xQxaleR6xY3tef4u1jrm31NdJoRQ65HUXX3g65OpzQS37RJ7+7H
KteXcdthZOlRVSh51/307JnQC9oo0WJlV/nt21j7xjUzMxzfzAB/Ps2rv2s87bkOPdIcTX+LklS+
hSQl7kK7PKdAeV/TDCvnGWCotoivjH0RXpy4uuuVMN4PQ2Qf/Rwuirzw+gShiO0s50wkJmZJju5X
r/O+pUITVd5LiMr+ujXU+uhiY31LSYxXqYjGNaZf1aZOfPO2ZneCllm5G7cHUbBA+A4TVJE4V9fH
PhUY3HcNwAwUviJf+E5ZEvCMm0J1n0Mr795cNyoWVV8363gS8daGkbtkB+ifPRuLktoMux8Bslt1
UPXhQhgPXW56v6xOuSMo3rVU51ejA2NhTPRl22rYCEP6R3uh9Y4FxvE721UOeC7naw3TnyltOjjP
qYkXshg2Hbi4TeELIvC8vdVL8HsNoMM3kfQXl2LrOyUncjaOtwz80N2gNNsecE4Ayo1QDBP+oyiT
j1MHbSE9DUEY38lLVWFariRA+OauRFHqZZThllRiOnOGNwn/AHbo4JaXys7LB4C3D1rtpbdQpNXH
QtGeikBzbvS4bM6jVV8gAgDpz+KYEO49VkV+UqPg6iEJtg+cLDIXNaS9k0IC2ltPoZ299jZZ41Ko
9UY2ldG+dUvCQ1vv+htht8MiUPL81VTiaFWrIjzqnjgD03TBPyN8JRk0occd/NyfSRkGW+S6f/fL
wYQkJumaeYpse2HzTXGKfNX54yOVkfy2SuNHTifNzYhJ2JLjk3bo+6Z7Ul12aqDh2ZYkyU/eu/1d
5nbGeRicnZWaIf6Xdk1CzwSCPg+qs0VmNzjOoZySN2qMzOhRYtt7UQLSTrYj3RkWI4I7UE/zbl2S
WX7iGCPWQO95rc1N27CxofU0sc+DqdxEXjku+7ZRUA61jfz4ceuYgjCJE5e77OfeJOAF5erKMuxv
8Pf0DnkzXqoxtm7drN0Sfa5Nz/hZ9BonvLh9602ru0xtVuLs6tabOnqdap7DmEhnFHHzqzfvsUDs
H5sk9E6VPyE7VaXQKhIBiSRmS48U4e/UPsoWJY/zJVNEecnnO8fULhmb/lF2ycGuaLJt3xvBUjYB
N2U3ila/JZSEi9mbrU7Ubt83dr2UTScKJjJvyfdYye2HSIz9NRPFMp1bJQzWRRSgDzGog3Ka5gto
st93aWJ02y60v392fU77nOshRkVpg3/9z0rHbrDjSn9hxOsehqqJ9y5kbdSEhmwXmVpw7qOogVVp
JDeUEseNURrV7eTWztrLkBDs++Di8WbeFVmRHXN3ag8hj/9ORIV7MorR3+ijOt0OVYu/POCPq5gS
LKTNXn0o07u6ng0R3SnDnjeOd51Z1/s48NpbLBIi8l5p/ar7+VmteNKTFGyBljff4loYS5B62cWg
7LoDSKXuulIky6rQoduRRd1rcN9REVfmVwYWJK5jaN8RcF/ram2/u2V2r3GGWDYkFS+9oawRMSx/
mZDKQvbC16DjJ0QiprhYObYo9djeuDxK20R3++1ggZVRHZfcgh3qz6rVvOl2Fv/K7TMoTRK5PMwX
m9rzqxMa5bLqtOaKrCRek9jan9yhPnoxNUE/UJoLDCOxzBsqAVUxLMOiTt9V+KoLL+dMYmMCvoFe
WBynybDOWHBpq9DrtRcTA15yIC6FSk9jy940KiYtUWhNmHeq1YE0pQNcvH+HW8FGSdWeiLix77JG
xEcDDYq1Cw/6JvPm8MWy3mKtDKBltONOC1uxtQOOSKjd3glQuj88YHILLc/G65ihppCmGOfWeSee
SU9QIGFGNB+c3arI7vS+wTdpaHaqE6R7Z8JcVZvwy+NvmWxHtbVvPRM7laiflY4HnGpHPRpPeQkc
f4g8/wEOe3Nx8CxLEDXqDZzoK7QMgqFNzxHa7VsqyO1agrsCfpcru4+qvYR+iXgGZ3Ruix4y0K9G
4CfkWOaDqnb5VfULUqatdbTqLl0aZtfvhdCC9eRq+StEjHeqLsOl8qB2FEb4M5r3XCvxFmWnlMtI
Jw8Lj97ed1E3bocuya+B3nvkK0Xzw/bqRRYJ7V2hZFGpkfNYqea01rTk1R1rSMO54V2y+YI2W7/Q
Y76ovq3oCt672A5PtVOuQ7/2LnLirIKxdWPTW3z2lcoAv8ViY5k/RU5LrcG+uB+f/fFhqa1tA1AN
XT894zAbrt2izM9KQAIQziDn586AThx735zE8M6RQXwdNveTYURLfdJPU+MhkFb7B8dzcSOEoLKc
xhBFu7Yddl7a6Pu8S8fbcr5Eu3zM8g3BcbQriRRWpi3+h7bzam4cWbLwL0IEvHmllShRro16+gXR
4+C9x6/fD0mNoOGdmZ0bG/uCQGVmFSiKBFGZec7RX+2p/WHU4/g79bmZTmUeVNht10qabZrWK/YD
uW9ul2kwnxRE50JTsZ5H7iM36qTAjgTY+IsdB86NnyiIcKPeSv4q/UbPTLqbXegbDLWc7mfg/tvM
sJxDbBsjvKNJcXDVybkvqq7rN5TkPlkFHEliWw8aDCdvIY2rk1dzaP/iaQQy+6Z5dZuh2eSOGX3t
axDQfWYZT4kXskWlF4J+7mNszEAEgFXT34OGwKBXwwYGg/NQG2wByVB9yqgzbSrkPuF9wKZlhr3p
Z8SbQXA9xUbk/EYtapfN29YP3JfA4Ck50tUfqqJMJzpP55Op8CCIaD1392lJTVTKwINg8g2prvSn
QQ1pWKcdaGlcdkmAhye60nu4sw17m4xuvbfpobfCiIJkkEX3ajnmt9Gc830oVWVXOTAAGKHnv0zO
8BLYwRlsNHw7c6yQYEm6o6/VxTP5NCDJCjKhitbCOGbz1ASktv5iF1N8HslrkApp6y9JWbgPXmJ+
5vODGOgEmgcmsT/IxZyFaHSFglXs4nZVTwFYuMXEEVeN/9CWv8jADkN1X4DsX4Q356cECt6NobUj
yARjfrrYIIo86qlL78USIg52C9BrKtCHYikHRMRVK+cBeOHeHj2nuu+69O0sNcpkj+KAtahuNC11
WGIup9yJ+Fylan9I+SU81xZqBYoKtDvTPP8sBz4G3m0H0sqAlvJs1TY/AFn83FZKwtef26IIvWrz
CK8m78yttSi9iq11i5OewC9SxK4OkS3Iri61qcKPEImrOXScFXJNpm88qdNkwTsSBs8hr/o4OVN6
o7C1rPRgBo02LSmERzpYd72lmvxM07nplTpYnNj8qQfUdw77XyejoNDaIcLiuSRuyyhxIE1oeBZb
ztC7avKLUcZyaJ0HqrzToe8i2DNslRJFCRJyUNKf/CRMvluKkGkq7Vfu99q2jf3gE70o0d6Ma//R
VvlQRPAXdBEF+K6meb+z+GlZhnIYPJ2uWssjOwCuDZc+OvYpRw57SPUno3mJzAZgo2rD2unzBsOm
FzL06vTWt/UB/IamRNtyJh9gJla6i2bFeJZDBZHJjqet7qAF6putbjsQRqNe3Y5pbV7iBk17oKBn
36O47B3KeOkTdzTz1EZkWjx/ghIitJuXoRk26pgVn02n33uJqjwvD+p+12ivBh2r9yQI/MvQKrMM
ScEhPmR6CdlJ3o/KvixC5Qh7b0ottvjF9ePiLs6H4cR3LWLHbI7PFiSMMDSl89HyfPcuqZWvYYxo
0QBC0uzq5nMwTTXkFe5TaaBZVQZK/dkzBqThpqnjDsvQpQ581HpSM37rP1gFTVVAt/yHPIYMbJ7j
1yCL69tIDakIeUHyaoOW2ZtDE92IF0QEsg+hWdK9gtdXLARSEuWTCq3ZC78ftLFgHp0e3GJY2Bub
jeado8w0DPaWcWMZDdpvvmqDmEI5LaOBaQcO3P6SkUq4oRNf3ZHXxzup2rEs+HlXEscixRIi/UCb
6F7m6l4fHEsNwrLL3I6mM37tyfMtwTzhNYdipjNevElP7s9Eee0ypE2LHyzELA8SnA8p9c3RhAl/
ua4aJPm+7kiMXeaOo79zKGgfJdiAYGJXh65/8aZ200GNmFU3l7nRQOGtpyQkf0Iyh8qWCmtydCAS
tByvf+yDyTlk0Vzeu8kd3SfRZ6XZ9po6fFY0p/+c1eNXUFTeuTDz8abqAW8qxjg8di1U11HvgR1S
Ivtia7Uf1Qwl/cXUQ1bwYFJs9tUSiZSYHTON5uEJQdHhUdbIa+Tp2D9H0BFCeeLkA494EVw5apze
BQHAb1Bvv+Qkp36UZahv6PKwHjPfim+i0T217Zw9dVbypVOT4BU8MvJEptZvY/ShXuukbQ/k2qeD
eGkeaLbUCL2TeAuz/pQ1Rf8URK7xtfvRVFkANx3iWOVg1ZBN2jWC1VV9bGKKnAh4w6ALJ1tv7WPL
+eM0XU5NxFn17YeAD6dmppWHZCJ9EFgvPiDMrzZ/3ifPpI139IKvBp+2Zz8tTjJSrMF8jIPpRUbx
nEMsh9a4jGr+aODbUUW5FaH5uYZ21h2p0cmqcTsjLkZnyi62FeNx8tW3g6ncOsoQPK5mHvjLU+oH
XyRotaMoqu3DiUrxlaMIYnVT+aAF1mAJIR/BXgcK7OH9cn7PhtGqNe0LePhDNLTTT+5s+7u5pal5
0nL1rOqku+id3rnQhIJ/r8Ot8ObJYaXRQ8rd5eud8xvuwAIiXu39LC0y5LZ7ACVXDgkW79ApwQcv
YJ+AEvbQkJUg93pZFVq4TdrMNO51gIpJsExzfoJp+u0Q86hwSpeDnK2ONW51XMX9i5B1ecid6GyT
9dd5Mlxj1iv9i5Crpda5f/sq//Zq6ytYQ66Wb4KlMe/KfXWldZn1xVwts4b8d+/H3y7zz1eSafIq
tX6qDl0Yvax/gtjX4d9e4m9DVsfVG/HfL7X+GVdLrW/Yf3W1q1fwX8395/flb5f651cKvUPN06FR
bCEI4dEuWr6GcviH8QcXpShm5an7Nusy7sykuKxyGV8mfJj2l1cQoyz1cdbfv6L1qmuMSt153q+e
jyv9X6/PZoat92DGPJ2vV7ysernOet2P1v/rdS9X/PiXyNVbMBBWNfSH9arrq7qyrcPrF/q3U8Tx
4aWvS4gnXf7lVzZx/Avbvwj575eip75DgbgFABVPzUM3hs6+piN+K8OwXygDzLyhcwcvPVrWVoVU
d6e4TaEf06YqgUx5PFEubgkcp4CeOJpXkM5t65NetKO5E3fQ700z9c70/IKgE1M/e+ld5fEUWOql
ftQnNM3h5eVrRdabMgOtlySn7ywSrnfDaBTVBtoz6uF+iRqEnEJYlyhbOZWD7rxNXE2X2cs83zdi
1FSa9IcfNcqtibTMNs+y5EhNinyUmhUvdGXemFXePkC2lL8oZF/uLa99Ep9EVXxzD55djztg4fmL
hOno3W5Cki0nCdF9lUeknEdTVpWAtCzo4TJjmgWXi4jjX15dd/snx9J9kqh/cWVvgnlJ938OcoMM
3MKOOtOJNW3sdyZVMOzhdky9N/fqWMlWbVMhpBgJWchWP3CvLgtKnPe+ilUl4aEwAe9C30oDImSk
xeVUxmQJ0beQ0/VwCUpc90z35XT8MIfO0z/CP1jh5U/d7WjA86o0yL+ZiWk/9FrkPMhZiuxh3+fd
+crOA1G04/mUz9DVhLEN7/skgK3hjzUkQg4l21tYoOz+uNrkLEyd/gYY5G9XdlmkbNy7upztkzjF
5KTDIVOnRcp6sOiZpE5oLQejdra5XXsXuzjFLmfrgfY6SLSXqbMQ4MmpSzHFr+O3uTKtMSN/Fxl1
u/WzbDzQAtBvo3jWvQ38es3TptJIkmziROFTSws1aTt7PMRe0T4Ngdo+1VrpnJze/Sym1Q791meE
sF32GoTKIaMd+WCbQb+dlpliu1xDVlqNch3XCabLdcShlvM3dKybo8B05QweqOc3vO4VdBcSPq/c
XHyXc8HsCnoXRRG6HdqdV0G7TQ33pLaGkaKfVGXNSakUm3NfUes/nbca5M5bCffbuh/vWk23N0HT
Z7smNtCEWSDRidJ5LtkNTteDUTbQbpPNvw65Rl6L/wP982U1Q/EHmS7AbOgLNhEScd/J3pU0GQOU
blLXvguXpgh3LtTvWQE70CLCuEaEtqahNzNkW/32quknyWg+P4jRmcPiHvyrRQJkV7z3BsFpdJfb
AZWjJQPIN+UFZv0QzQNo8eSA8FN2Y6ctrN2LrRQpoiWupRp2iaPVYtjDetJAHVc2zwtDwSFq63gX
IimFaqKT5LSDZPHuwie8sAOLTVtsHaDucNuQoz3IWMiDr9YZ1fix6fzgtreb4b4H+3zvDYt4tIxj
1K7uXP2h6Iox310cJJ/oBxid7ucQXVQK93qPdE9Q7tYVujx+W+vKFi7r+frDldlWI+Wo6COkxvw0
yM/Fh9+Vy68NaKJ5Sw5B+/ALI5H/8It0+ZEZ/EjdBjQ9bUH4Ia2iUDHN0uh1ABd2zMs6obzCIX0/
m2i3b1AS+sMjbkg8LzOu7DJkB90f6fz/1gydO29IfIKa8gAxZ2aknNdD7jdvQzNoNx1tIjALEyH2
y1yIuuNtMNcL4f8fc8mq+7u+rLTtRSjFBHAIDGqADNA0oogmYK3aK07zkzF1WXBqc2e4z+OcjWnU
VLfxnFa3iZG66stgkTtQRzffSky9BCYCVZg8OqM7qm7kIR/E5IZ6seVhdIAeBOLSbAv1OFI3ELfe
8DOnPQJm1R/lLENOXp+j7rzadYsOuUy34C4i1FNpqt1oY2kdHV42ED+M64G0Hn8JXd876MqXysDi
jkwPqsr3q4mtWS6JzAIlGa62voCwRiu9b8zL1T7Y87SiO8bcgmDVb+c0quD4QLLV6zKIKhVkEXSU
IMMuG35223zY1oD6n/z32Mhw5qvYwflWc5m0Qoon0CgBdA3kaKnXkE7KgxsDvqbh4q7siIwknQ5v
tgJgVTFWiLMuMy6TZZ0hXJJ6VQj3+uKp4TGD/HpZ0R7DGwm5nrKsDbQ2QjCMGeItrGqX6o4z2o/0
rOd7t0Gjhn+d/asdghPRkupHaMfwelhN+ljVSXMa9dA8WOBcPkus0LX8OVbtZ4syDa0Pil4rG0fj
J0kwAw3CkYBhEoZLG7FqwKsmXkEbiNdxaXQQr8wtOuqQCxW3V2991tma1Mk39SJFTL6eDHxF/9Q6
FG+1iBiLNysQJK1NGpoa7RjT4rEx/bR5hKgEBM9ytjpWW7h46eDQjnYMWkHi5DC0zpsD7MavMxW+
eRgooq4T5BJXK8klJthOEBNiYQler50uL4ruq+Zc0dZkOGa5tyfa8SJ7jH8CB4WSqPpTwBtAsTBC
pWbotJ8qS6PJCnb0qRjA5ylJSiU80H5yctWh+Kn65yCd1Rct4gO7TJdV8zavb0fyvf9uVX/U4cZQ
FKRheXi8tQbXOmp+DzKb/qwN/GH9vVCHh+V8G1Rk+1s3nj8XVbEdF2I08HOLHgWKw4EO/TigRZ6d
bbQsxeslesWfwpLilSVB5Q334o1M9cOS+ZRTKGYNty1+paSQUmHwCjrone5FRavqtnND+4BOsv1V
maMH+R1eI1IaP2/LyLEOYWNBa23CToUEwWxVR3lOnuPIuDMdFAiWx2Q5yLMyoEqewGdVNe6s+M37
ZhNP1NQfPNPIz89GZvM9Um8MJHSShWvBSNGhT83m1KqDMjy8DymKBmc5zLlzCzi6PNsKUugsVNw0
mhu9yMGjwaNM6MWTEdwW+rky2zujNxGazGDrPmbd0HOTZcLM9//FydJ2u0g3Hwuo6BCjbNVT2XbO
WUIm3R8ebHc+rhN0e05uuIOCqpcJvlpYMP+jyyMxcojm5LEsivCyiAG942M4UfiUV+HQhn+DNhGy
CO8vm67pdEdv03Awl+VnxS23I4J6nxSkeWLEZIuuGT5NQa1vo8EKb8Q20nF7T1fUr97C9yqmqjCh
CspUtGkwDXSnH5Ia8QSJKNn0vRjWN/FJuBmDI/UyIDut6punKfN/gjtkuPOCYLib/JEudDmVA7d3
RUES8T3gOqp690iMDP2iDaqNjKE6i/a6BaG8TFxjsiKe/O06W9xWPb29jssSMi4z57M61MHxKsRu
VH5RA+9LaNWI0XaeeXJ7JaJ3cFY5lcM6Fr9EituBKustUsb2GnlxSSgFiWmrBfCMSJCsIWfrJZG1
U4ztX15NItmjhrAO0pmo6s346EAwuItH5ANk2Hshtt4YH3t3djYDHBSHKwd877+G1Ftur+3FeArL
TLur8zq1UeJkkdH9pE/l8BDocNPbTuYcPHaWz+ih1Ru/nodbGcoh6dwX1ezjexlVsNE/d9a4yxEq
fSyWkWcGwTPAzHVKBQvHueusG39q5mjroR1xF3jZDw34d7SF42XmK6JD9ifTlwuPZjgcmiijT6mq
t7T3DM+1o4afAALQV+l/koMR2y0dRJZ/Sheb29CoOs8KuqDLkGp995gH+qkyvbcJek8LgzUpfMkx
AUXL9s7cQxu7xNN7m9/3hfP7Gg80kPYuu3mWgKqvJpjxw+lGhnNbdjSj2dFWhoqbGi95+TVL0rer
la6LBE1qO7dG2iZ03RQGSRt3kbyGSzTmL4uDHRTriF0vtqiwaCJex+atAVAOmTcC/CVAomQoByOy
Y/poimB35ViHyH6ah9Cy6RH8amguEquol6Cy6VJsGpFAs2h83LVDMx+owqN65kbhsxq5m3gqs//w
ylwTNVeJTQ03+CTzAfdfz5eIEHLaS8R6hffri3Ndg6ZguHxpQvdQiTtYIRxeSY36+sYGvHN2lXYP
MiOASMAafqnbODjFS4/1RqI7O3K2U2iMT3JoYU09l36z1xF8eMptQB5Z7GdHeU1QTKPmZ9X3l5FL
Ga1RrHGTyNvx7pVXl/2FNyUl9mFut8wdlrcuVxPrhlp1AMIpBXqTlPWJdkG4pWiAfRnDbRotBf/F
UqixxwNk/ru4LkG13+3Tyo3265xgKNLNhCzDZR1xQGb8/7jOeu3xf389XT+rW8OCoaxKLeO+aPRj
H+vWbesbPG+lfW/cTxXL8OiVoqphG/FpBAKcLw4xDeK9xEh4BShnr7UeWJJlikTK2jJURoQHd1UA
4VObVNNejOK+XFHCR0BIKN3Z9SZyo+TtLl1O9PlsStOYbpBT3KOyHZlbkhrmKaoyi9Zt7vltwE8e
6oSMPbm/i59czuTuy6ptb96ea/wxuiXLpzzwBQke3S51UV9pUVx/t6mLA51tkDm1frHnMO+Yl9Os
mL/1ulXeynyZJRM0Pj47PinQoizzxTH0mXuP8oRyiLMRPMdQ3tMrUd3PmoWiyl8MxSEhE6zWdj0D
rf3fY2WlNAp+ODaMaLX9qVQMZStnJk0rl7N8sZWpgsj4u/ef41wHpceiIZnppvsrbiwZ6rTxKnlE
w+w7Z5bYa6RIPvBopbQWpL4BbVsWnDUnKF/BGm9MM6PHeUQWJVPiT8Zi9rMuOU3spbcytCqg93Ak
KTQwz8WrrpGEJwsE4egSzBP9ZY2ZZ5qn2Ak/BYCVXjkkfN1MnmNQuLCzMlWPRem8NL5d334YAg65
7QMITY5K4128AWRlz7FtWvdQhI9PMzQp1mR0d5CgTU++yaGJFFiwq0jfOX3JzWuM7eR+dt8myCw5
uEZ6mSojmT9aSbx3aKXZlW6VkuvspmOhRcZzCdBq35XkyUzLMp7F5itmuy0Lu7mEiGNigQ3MbPmp
1KffOlTFTqSGjWdITU9qHKpnrWvdaFu8TmDFntvFNXWtctbs8aY1HC/acgudTomi/36JNAFr0Z1u
Flu55vpi0gCu75i2mJIe9juxp63XbiskPo6XpdYXI255gbGTXl7IulzxilSZc5vHegBhAhs7EcFz
I6W/odUf3JbCln6zGrVppu9W9osSTs83kZDWX2LWJVbHaluXQSg23sx8TxU0ML6SQnuFeln53BaT
dSw6s7xpszr9DJPfzzqNj7/8OWCMELyoA9IyQgU0qeBkDIi8hAxQDW1jZ1fZx6G5DCVYvBK8DsV7
NRcFLu+mpcd6O3SWcc4S+oFG3/1Gf6vmnwINunRAPLB81aUykaaJzTO5XeMs0c3Y7pLaGO6K9ve0
sMxTCMXTHUhS/lWVUkKwowxFDYkYVnS5xjtSQuKdlhA5k0ONrBEtou/GD2M7ao2T3f+CGrYNLnqJ
k+VkTBKpAwpdneIpgK49SPoMGDQHY9ZC5WasSNjP/I5sewtJ0N/T1Mzu6AYuSX1GWXbX0BG1TRxf
28qkxk29fdR1Ec9WuaOY56pEGzcYJhCAKvnVZQhr1PTohX4XblFMvnhF2nRGGuAMAO+VXWfxrcvi
eaMVkf/adbQjaX0xvfpVZG28tslffQfF+qIIPFQUGmWjWGB2OwNEE2UD76Q5BjrUC07bjGP/MtSE
6gEamg/D1SvB/3ZumgYReqJsydsF/Wl0tMcYdaTxrOA5Z3thO6F8Rhf7RM3wbgiqvdhGWi7n3cW9
TMn6QtvXywomgK69p+n13q2V8gb6FHefANv9SU/irw0Qg2e1r/THIavSjdjzrDd3mUobubc09QJ/
5tFM++bPVXviDWhQKsmSn0C3NZsm8PwHegHnl1Jpn8Ue6Fl1SH3TIjHGRaKmPXQm7UQtPJuv0Xcj
jMdfhzlAroDb2nNftvMN6ifVjWoi68V2kB56O7d/jb7rLfwnEgm92fRsx9DCvD1ZwzcJ8imfwh0U
FikYqJSsUb1g+MQI1CDdT5OTnunGcx7zSlG2SmDxa/Z+FuSkSsUWvZ+t3stZPBbnLoccKwrs55Cn
11s+i8aDHACxmw9W7KtHG9H5zZVDhlPsP5dl5t5K7BoBzzuZMIue0z4NXiD3yz9pdRrvfZW2/6IB
OBaj5ru1eif9pR3j7WxO4/cAYer9XCcfI5qlRPKPEcITlcbRNovC6bsZKAA+cqg2j7DbZHyLFDV8
9JcNRxN6zs5S4QSzwzYkEyubE2fZhojfR+GX7kDrzoMztNt5i0O8XurypUnr86SUNaCQZU/zYdqy
NjXg8a6pz22UZL/oPQlfo/LKl4nGxNvBVfTDOJfKVzJYlwgD0M8mmyAesmMgUTn1YW3hW9ez4gel
Z+0OZt32BR7F6QHu8xsj52Vv1WIqDtakDzuJlYOhpj+gsNPuZFR10Qymsr+Bz715YnO57eeasqSP
Dng7OeO3tiEPVxhkR+amnb44er4TCDT0qGyHkVPZCcrZ1R1t49q2egaguE1DDeHWyJ+mPaz7hQ1S
BlpcOYS2qp4UZA9PCr3mGXcRTumtNXUgBd3PGfdGKgWLR8IXTPvfnebBBMkLcFhwr9U0PkfL/Rqy
L4saTmqxrQe4kP82+21+aMpggsCVw0zfLcLwFTLzk3MjJsOARRz+yj+F5LEx3qVTaG5mWDh269w1
Ts6CpDnG70tdhSXuo+JpWRMdoVzR412bWbu2tfMnq0zZaJpJfKz1Nt01esROU00BznfqfGuZ9c+o
dHoHvVdnpAiQpU7GrHkWW+v183ZUxuZZHH9rU5e5IPyApq4xMiWtm2HbTaO2k8LjShB9KVt+KHWG
qBcd/GH4IgXMi/vCHf2f55fypmmgZn7hnO5Qej70RffFjXaQX24sfUzPbzLcClBPJ/+PYbKgjPOB
DF3at0cZJX+Etst9TG5m73ZZUUZil4j3eLGbod48vsfLJSXU+25XEDCVC2u1HIrSt/dNj8rkapOz
hT/zrBceNLYSY7nwEoLXf5vXugOgIIkckgoprSFx9qi5foxZV2whXjtSjfoV5QP7VFXWw+X9kCGs
V8CieQPWv4gq2yVMTBdJ8/epl6F4rmxkfH/4QV1tNH1Q903LnU3YBcrG+JWG+v4xoLWYHlZtIxwE
TVBl96YJT6hEySQn6GFfWKjM/3NS2yTnt1KJFmnj3jNz4G5lMqEhhXL1Jint8SzjAHmcQz9RShSb
ssR8DAR1vedu5Vxmi5ucsEZlkfwbvdcGxEPxbyaVt1sln4wnOcxt7+ycoQn2q60GXkcJUQ02Wa6a
bIv7YDcswmFyIFsN32pNzjsffRgcF+Gw0E6Mh3r8LgEfzF2vHaCzzbZiW9cgJ0ffU+M4lzXEYeea
d9YDHjWXS3Xv16MLKD3MszlcO3jm+IXSa3+7Ll55fA1Ks+PD5+k3MChBCaPF5Nos9JkMvQBn7ZiP
TW7Wz9VyWALEJAFyiJ2PJgldJtKsbF0m/nmtdfk/rzUV7TcvirWTq4cbx7aaFznE6G4eA83v3nRt
2gJSJH32zNtu0Z3p+8x76jMUr20NLZkhGMyjrxJ9GZO4ohafa2/RDnCcp4KtzHX0ej2ZoS7ri20y
R+9pZH0ZdaX2GmXh65hEzvM48LhXJUZ4K0OB7nizcwcKrTkLhieLveA51u5kIEEhzPRgGc3Pkdm+
AX2I9o9JT9dUbQEG23ZI5+20hm+OzJC5IJDfLrUutVzKIYl7ljCtLcJnvwbnt6yhgry6H7hM5i2V
LdXPD4Ea0mRBn/5TmPUP9ZxOd2KSQwmr09GZEx0yR8LIPCIcFhOnWt1E84lTnarRjJ3qoBW9fSNb
iUR+4uRUDnA4+rtW07SNbFPEJnsTOVtt64wrmyxgUvXbqG7R7UMAoLQMwRf2gTQMsKhzW6vp3YVO
DLjrG2FYMdV7y9KhyOwRFzwo4CcP9VIgnZMyOwAzSA7VUk1dvVOg/zJqdNBQ0kPyGR2K/VWbvAzF
W1JyvHjXNnlpp6dKi/D8MvfKcVlq8SYzn2S0DclugSJC0+jrXMLU5Wsw+ru9Zn31O/07gkz5ozi7
Vt9Akqd/rrLae5n08CjmMEOIzxjA4Y56ZH8dC7W5zdUy2YnXChplH3gxdbTlAr6DgrZc4LLk6Fxd
gGLihwtEbuMeoDKl6xWYS3tvhcmWIWkXGWYWDX2Tpm/TpD9B4Oned/4U7Rorin6uAHLMOvynCMGZ
h0EvbEgtiuTLqNTPEkADpQPZRWA8rjORBwx/rjQ2wZ5vfkvnzDog7sLHyoK1Ph0z+GEiPnb90uyy
HsSWI7wCvW1+XO1eVA+HikZJ8lyIg11NlaEizZTLXHC66EW9Lzwh9syHyeqCutx0QVfdycEuOhJV
clrHtGC1y2F1i22ag3A3DySCxHG9xGWdsqZQTBZ6Z+i1fb8ehq5vTn1J69K7PaAb6d4YIdrb/XEK
5LCfmw8xRRuNx6T1fu6DsXiAK1k/18pBBlBDh0AweBy/2KvsKHaxyFm7zBmSRj/zbLOaAwQl4bSj
yPqnRT+st9r/tGiAIFafN5HrbHWQU8ueQjYglu/ax3FMvl+2KFI4WQ5X+w+Awt8Q/aKfdnHSX6Yf
ohjRaRmusc6yWhVG3y87IPFe9jN9NexocHLvYiOrSOnk9acmBcCnKjNglKxy4BGunM+TDTIdwprf
kbBzv2jcP8nhaf79HNf1nW7QCIl+kfGJ93zYhEqr/qq0j6LztcyxKv1tjq8p/n0TRPXdnKCgrQ3T
dsoKdsVktL+33J83PSQuj3XTQ+ehBuy+wmz+3jhwP8AXOW3TBi5HZ5iKHRWV+JHW4/HWdiflqDtN
8exqXsXOBxyW4UG3vMiMTdHwNPaN/u1qktbWCmyrZvHc1vAeuJPu3JqDN2WoTvAACT6odg6JlRtf
k3p8SCc3/SUxEpCUuTO+wK9ZgzElIlRU42s99A+SP/uriPc1/jYCEJu7zUEB79wu+QIvRfYkjQ7d
XqW69dWamhoAWPhZGiqKULVPIxxblzaHrDRo9UQN42CMsFd18O0eSyPvt0Vh6ifphIjz6LKozG93
suhEt6QsKj0UADudy6KdNnX7GNESWot5TFGd4SlQq/webQN2IIiTXYZg6Jtn4Y3VMJE7gWFlMYl9
MdWxmt/LEu/riAlBz60TKxpvM/T9Nk2PAK8g+QjuZ1tPHptFSK8Lw/yXbtmnt573fZpVf5ey0bpE
WK2KjjZNOh6ddge7iQFQvedToQNoHosy1XAgIzdJ/nQ1WvBgI3Op9OFeZlO0qTY6nA/LD3Jg74px
Jr02ZdkjcvQaOGv43roqHmmo+k9HbSvsJRZHQEbtMiPpPT7FiyOIS/NeN+AhPo+kqrKiUZtPb/md
wXCyw0iBWvTudn4/qT/a5BWlUDiI+lDdRt40P2j0N90DYIci7C0g76N9nSr08ymxe5za7mCprXNn
T77l7EiXJIccIkW6jLTo4o4U3bmL+HugH0KvMgV6d5vqgNjlL6PNem/Q/f/ajTB9rHa4cfZmmoSv
fxFvL3Y98go6Gxu4yAroPdKk5lu65CRlrLpBvaFsbCFoR+7CK7VxY9pZi2RsZbw2VF7qliQkyQHU
4rtyIyybk5tAaaXAdyhD0zb/eVKlmTTn5dOZJFUB/e1yUOCppL0Q/Yx2/sO2OGJkylCEGWh7Uu39
BLtxqbnVfdxM03O4HPLR2jdlAbv7MpIDDf9m1PDQuVi8rFMfO2rFMoLSET4OOvuQRA7uVlM81tnd
0Ks/iUkOducVt66qt5eZTVSHt3lt/YZET3cH9ycyRt2Y9IiDFt0WInSLGtNQkm9fjOKRSDm7hMvY
DLLf8lRV6ZdJxnu2TNq+mvthI72W2gD6hudyPDKWGDmTAyxp8BYk96sZ+l4aOMuue5tQN0hsV7P6
mOgOUkZK6znckxWdd66r/f1UBe4uTozpc9OH5FEt71lX6eUKxxL2UFtT7sQ5D6oKoBKhdfG6rlXd
IFrtb8Xr8lNztifnB8ji6bMFF/Qn5ACKuq67bVErj9UAt5hEFhbo7GrK1VtZR6/56jTWMO3Fqzfd
cNLAu8KGySuijyN+ivXyJMtKBJ2QEPYp1YuMohwiSrac1b2sRs6qg8S+mqDRstEbNdHDs7Sebdgc
6l98wKwUPCJoolAivRn4IN8a0OieQWVza66D8nMFOcZGHVBmK3jTfBI+AXJBzU4N4vGmC3IaLpac
KttpbRtFYQUrHsNML0JjQzdDcuZHCb6W0gRso5jOLm5jbZv62Z8CQwcRAL/KDmpeoQK8lOCUpQTn
L6W5lByQ14/tg5jEaTcQ2KieORwkQhx2B5GTzBfbuohmdfToZt2D2NVGGZCkQTMLvL52X3dVflOG
/rM/KybUX0JpFWQ6RFYaHKmzH/+S8VsOucriCRuPU7RgkoONdvBGjHA3Ey6nl1CoK/N911GWQp56
53mvYdFOj2sKYFJMYAF+pNxI4kAcUWOOCGE39Y4brPEkjlRvqHkX2isEGenJKYqcG5+nH82s8x7K
Fl2DzIoQVPDneavWTvzaDm6xcebM/1G51cMwkJDfjPP3kg0f72rRgiDpq98SM/tqDUn+vVP414Jf
nr6wH8h2YZ42z11fkBAwLe3shuN8MwVOd6pUb0CVV/+PKxej+fHK1nJlJSwfyqkgz1Kk3ynaf7xy
3yVf4zJTt3Fu9kh/5wdIzGDjnk3laBaT8sMY+Jx7XaJDhl27eyj+vXsw//2JOjqigkOsPiUQmm0d
IFrfrKZ7XZq2mf871EZUOufkh6Ip6mvQO8lO50v/FKS+cgS/HZ/+h7UrW5JTV7ZfRARIjK81do09
VE/uF8L2thHzIEDA19+lpN3V9va5J27EfSFQKiXK7SokZa5cK04TeRraZFo7wVQ+eiIEYbSwrW8Q
0nj/GBY+hhFG0beOIwj4x8cYp+BfHyO2/fK3j9FgY3Pi2CcvuwG/51pBvgJJiPwRVLDlPW/xWtEt
OzBxAZav8MbiTCbstuQqkLzbUpOGiwlYJWq2fJiHo67bk0s9FIUBqDEHKbI32fGq58K5hKWV3+Oo
BWBC61ygJ+Bc+kgHYSCCdCBbE0Ua9au5rkByfAHCKL93w/fhkARDPjF2EE2wO/PYtfb7Req7FPB3
1+iBLtUtN+4nxFYyjsCp7gE5D1R7LHNngqVyRboOtoXoAlIg0xFssNDUM7+TGeqikIrRXqRTQ17F
NI7HqjbvsW8Jl3FVgQ9zVHZz7DWDCl1Y2/fYH4MMOgb94+7aAWkEeJsf3uPQrMs2vIFcZ7fkiJ/t
KHmXpeC+AsOEDzJU4KypF5zXwY4SfzmbIMfrg17WDcP1DByYlBCLMFT+toythq9I793SRmgq+FsS
diexeLqjXgYWt0Wre+sW2JlOtVBdB0nY7ST4IyOWWt0aXfORKGypT7eufdrT/PD8fRwEhmfPijcc
hWSAhYXKGddpCw4l2gLOu0EyDnEFnRC9WaRUOV1mb7vlqPIF1Pt6CUZjXI8Vdr9KuDeJbXCAFOLx
DcCuVZUF6csYNxVK/WAnbto0DsBkUWez3R81w5gfjm/afvW3mP0D2zeFdxhiL4NmbKdLmzJUi6gu
RrgNtmtvpP1yr50AdqDTYpHl4hxZWLjaVqHSQqd5giCMVgPP2Z6yO155N02jfPnDS3mJzi3uM5zg
7w38p3XcReLCjz175RcCCU4tzKq4HO7rEf+llNboGc5slF4buOHdZ7bJL2DZWRtYb6CZ4nRHI8N5
jZRqWGZhO8cEioi0jg1kXwpA04U8UG+bOfsRtBUPUSRsmoPMPaRFjyLHHDQlRxwMeKQ0X+SiTKFg
1YlLNdY16HcAVKp5LC4liPtB1uIvpwHss8ua99A0DENvU9vue2+KYzUNJdPfxmsP6vRQYLd2oEmD
2oHGayv9T5EzgblX2vUR/xQ5c5abjmiO1DvpzDj1IjsOZ503v/bSr4mawmOfx/7NmX5reKulR3Uo
Ym9YFm5gPBrR+K+7cWDvNvVx94efkUDLfZDNsJVFyg9i8EG6o7+0wEE8jNUwXpy+5YeqGzOoGuLL
2YDum+P08slOX+bwl79KwAU69aVyzXXleggQgcTkMEnBDiNr3RUk4fmCbNeOvzURS2D1gsZdu3kx
uatWQCH7jw5Lz59hxV21PofEl2GJW7rkZfaI+lUPiMdfJroDr1uwBKd8ti5JL5OMVSJBm+L6oED7
3TsWALtn7rermY9RfH1C7pXvT/AcYLc0a1ywZJHI1jTi6uwa+SVS+c4wwLKJ6qVkUedDsmmh8gkt
OZ/t2smsz6bO9BoiDw5mB4iBzvRipZUPEjEnyCzU0G3VHtSRS3tnoYZsHoTy4m4lIW42WlN4hhxp
uzCyoPrSVkhHOiwXhzzsqxfokc32ZoRKEQSJ7HWdNvWXCntVyyrLB16EYCvKRyCNtb3Xw1EBFV2H
15BcvURu9wyRi3IF7b30okyEW+iObErbRm2ju/8fP6NEeKEwQV0+DMJaBnwC3b5+oznbqR/bV5uJ
8TCawCyTNc1yazkovFEqwaFfse4mkGAHEOExQJC3aWRibUnoYvL42bFK8yHNh/QuluwfMpOXH/vm
trDt8VV7mYG35TnwMKVhX7DXLA6Wg5cA8vHOhWylEKsBRY733OHOJYFQ88oD6npLHjTAHhHu1AKw
F7LpAb0L9tY5DuCzKAaIL12DtVu8AC7d7MK+YWuhQ18e7E7rfLaXOBa9af+/2dWUQX22DhdiEN05
LZS/SVlfrstC5E+gMeQ30KUMliJs8yclGhQte5G3MAI0kylEUELrHJGzxcHn0+fqTJ1plUwPKUjI
ImydFHS2VnlUskfWqfheea266VPXNxGGc9t9hcUyWygrCnc231qOlP0/1GGUoLs65Gxo97M7ZPug
NwMRKqCnarCwTNVwtuOye2lX7mCrF9OQLQSnhmxBzajqNMOkARlY3QtV0griCihloWY+QMEsctQF
meng3u/cE5nx1wVDUQSQe5U2mNKHCloOIZgb6vWs8S20x3aTZjjfXZdbREeycREjQgItgE/LMK22
18U3HNa6qPeTA/UJUmBB5wSZl3mtpoEMMegYZEhHG+zuOENaatPrLFveDe1DPIWbthPRLZk604fe
sWj+oT4yXQddbb8PaoepPlid+of8/6+D4g5oMbA94KN10kec1BtugyQC1KOSitffxiY6GAl2m5ci
bMvHIg1/WnrXVXtNvPCxmTyBTpDPTff3JvVenRGxkqdrU6WoOLOyqF4Fxi60dWXxwP3pDq2I6oz7
v7a4VxQLlbn1AyAhbOnkgt37zBo3kJVujiCC6/dKQiwn8Hx5i/gyXxkATDxNNYQ0xrJuvvm12EkL
eNtFCTg3SAogFJrzb1DeEa8u89gyRbptnrI3NO2jV7xPqSYAljrlvE+JkvJjhO9u3Er1apSsBzUj
7kbU4C2gc6BeC4ln0p3Str/6lXwCTWwAwtLl0OZiQ9pgIcIqJ9cDxUUN4uQ1NZuugVA4FDlJKYw0
w6qceacPO0mLuQhgYDFOE+wFT34B2eAFbuwQ688CUh3zzeeu/8XHBOBn308x30Qd71Zi8sJdHATj
qwc5606V1bO0yuSUgSF6MUDX45XcYig97sARPL5C8GZRsT64SVIWbgWKFVcoLrbXsarwf11lU7fi
ZQbdD2qPrd2BVsS21wNEhaAL6k5rbnpbYJn+CZ0x2hFvPUBX7S3dfdivJrJPjjX7E8U9mRwNGBlg
x6oa7chOJur8r/Y/5sd3/NPn+X1++pwBcgKoaNPIFj23Ys4mQFXbxjJcG1/IX5ceRLYj6267IgXv
e618pC6K5FvDvTBdA9uO+E/TgWRED5h9+JRA6CXxoAqT4C3976mulo/p5uEJKH3dIYdCuFZDsEtH
f4tktQwsP9uQjbQTOjCfnlVmLnjPwIuNpZTbkbVDatSccWPKz+yFI/3u5IFl/imu+fsCnFTvbjOM
TLsFbdmdwBriPqW/3KZ2+Ndsv7vR8DKM8F/s4tvPJxyMocB021YONOl57d3HMrbvgfZUqB/GF700
j1kLZgvylDZvb1yX++BKZDiUaP9mikF1KBpw3ZLPaDjuopFA0zHkWGYf/QSwLzufnmCuZvdMhdMR
tBF35E3TDgHeW3xODply2A8eUCt2aOQ3GXQwn80KKYnQC6MTNUH1t23yNr4YUKS75CNfjbrGNc04
Q9WTLBfUnCaL34CM2Zx7s0EACDMUxQ310pQCghsnauopxwycfDRlAXqdrIvakxOFoEUxAgQrxJJR
3ERfZJMDJg45uCPFUrqomqCJF0cbalqpUAdmQrOor0XxGCFvdLGzOZRCDk0NyufrcClrcxl43dpq
OVQKoyS4H2qUqrFozL9XqgfthNcCaNz1YH/4t4fy20MzYKn/wwPIKYTFdcrjL3N4OL+vhphDHx57
lpytgcRBSMXlNq6Tpt3vE2NDRPqzbe4HqT5I9usGLLBOYVhbp7aRlWBgNUVFcH30qImUydwkhA1h
aoRyZtMVU/MxiNA65PVhoha5fgxkKEc4igil1Akrb7ssPUB+0LsAGuxdPMaeUcbVnEAS60GyvPbX
iG8Pa+psPSM4jQhZtbqTTEWRnUsvY2Clxeg0dpI1SuqbDQ33TWnhJNp8m0frQZDS2ALeH9+RyfR7
bKpA/LylTzD0fncQ0ANeUC/NwZCDK0zW35NJVQYqiJSX3tBHgLp2vXeYawIA8usTgfQHql/GA1la
M4fq0/QtTOJ+RwE4CYLc7VR31RzAUzFvz1ho76mTvmTIxkL0PRH39AUTaYuyj9+Hy7yqVsJloG8u
Un8XYx0AdtfftUGdPzosKR5z7JP4kA63Uc3xHXeYvXSYkDfUCYT0dMNBlLCkAR/D8b7KQeI6emvf
LZMz5xcCTTAsQitAeiew74DvPq2RVG7UEH8DDe5Xt4O+D4hGgl0uoMboZZn1hoHUTwPHyvBXTgLQ
TLEyzITtHLNvEJ6rxxukxS0NvZD3yAs7i7Bqso0P1gIFGaTXLo052E4zZDB0ZrHVUi7aDmQt+2T/
3R85wxMLGtHtULo8AMKaAqmgI39/xAArL66WPEZC49rxKVjYUCTQU2DVLGK8w/u+BJeGCu+h4hXe
uxayLNgeB9seMrb34AhAzN9F6ZfygyN5sDCx7obu6zQ6TrLMAuFq+vAfoafcZOloduBGT0m+NAdN
6dQNNPv0E+qeIXjbQb077FH0pk92eC+5kPGL2h01G2auBFhhn2KcPLBt+bcbLRW9AwXtIG//6lbr
2QjI/OGmzzHzbGSnhxqdLa8Ppdm6HozKfaoAnIAw2bad0vQAXbDskFuGvR2BQrgVqgSMvbT8Sxci
dF0zp/zCYvElFqr6USfQu0u9QSz4AAh0I8ofXVB/GQ1RfMnrIoE0TupdRoYfc2WI7BYCFe9Pqa3h
81NcO07WyIM1oD9+q7n5zhoDpWl1AGaLOGI+maENOdPK/M1GgzQFhx9ZkNgI/HWG2NsFIjHl3kHK
BsI8jn0hWyRfW2X3D8rCchA4kB1uJnBhXf0hfQVIozSxS22s5n6+vPTtBNHS0r5zxsHdc71ZdYHd
2FjpmCCNPclbJNuxN/rDOIvHk5Frz2Rt7wfp+/+UqXk0wUlyvfFca7YEv25+8ymTYHyO2/qN9si0
W6aN8thDbF6G5o7sKvBvBfeBfcimL10E2YFreJfCwNpuM4id2260ocqDUT1XEZQqIBVhrWLkGSE5
l0xnHkpzSQ5O8Jy2tb0UBYrVGxllSzmZ0WaKHftsAHE7X6yAiWMg7XWfhwhvUQe5KMgtLQv8yDZk
61H/tzKdOIIwXSdvewW6kNZJh01ZSPz96tJAAFKOe2wax1ew53qQqHSMfaebjG3qYPBeKpDXHBwf
6n1Ca0db+eQtOwkK/8kzCjBhVT+qkRtv+sZPq/cbC/y4qYQgiGMhu1hYmfVc+227Ep20b5UFbYG0
ifM9EgZgdAinYF0xqCIkVlgsswrkO5GWpyv0XecD7Q0gD9qmhaRfMpjW+j/7kCNdkgRsJ0J7Xyej
O5F/LYo2wHGLH+nI2ZdiumPGdCQZsjRh453uoxMm9TUM3xZ9OP3o+9/GgQ8FLPeD/dZAlmEB4iNx
ETz0N6MPjI0CjeGJJUG87mppPZdG9zUvh/AHi8GDh13dd9A988WgBxns1yCAb4cTCnoSMGsa5vM0
DPMgyKrOg5oSAS3ATYywTw9x7RjLbFLJEjGn9BCFA0jaqacNk/H9lrqm1EQAxcmnPR+QQCt0WWVp
oBA8tiC8Di2w+BiEYNAwctk8GHZSLctKircxV7eeg1qvRa++9tJvf6Bk6qfwHf/Zyzh4mP3Bvk09
M4XukxR7/GWrUzpytpa2711YIl/iMNpOOn9EF1WOAbA1AnXj1M440sWpM+wtykB98vnoFr4Y99Rq
TSjOt2MwbQkSVA7QKe8bRPRmhJCGD4GS5e826YKBgkSpyZn8ho+xhDqi+cjvP84Hbq/o5KftEfwb
KE8xPWN1jbD0tvkIlnRgbnSQprABCiwdF1RlGh2tLzQohLbT+mqbkuBsGW81jt372A8qnJJNY8Df
MFrNzUHl7u2o8gSVu3GAcAGIk2J9oQ4w2YUL7hRi+8kbu+VVM2b96erseJrYO60un9wg5B6vBydv
wAX+AoKY4CTLyuGLFvGAXcDDl4qx8DxKnFtWgN9vXA6esdkFNVfTIolDA2+XMV8BTwRRg+v7aWBZ
BTLrNb2YWrLbY2efi6zNV0o7U0+YIQO3MCUAgomcnf94+dHsOeMWyBZRlq7ZDl1NjxixAnWZdGsS
8eG1i4zKSmyg+oDN0ENIA++Tn+itUqzI0YktlAfxyuM7ZqvZNs/Ax+qmgUybLRZ5lUNuwrLsuzid
6hsnbrNdwZ3xdoIQJDTikvrLALlHz4iMH76qb9ySeW+tlw9LGpS7SX2jMgvMI0E33nJMOQ/KTfdE
bwS7aG8QI3LnQSFwbXdBMq4ZFPoWua5UcHWlAl2qoV4iaBWcuK0s4Gr00R5cGwL0Vyg9ACHjux9O
TWAukVUNvDlCPouPwWYZqy300SBvjHTOLTDDw22eqvrEXCjUS5a7EN8BBYoZN+O+DMx7arnaRHfg
LcluOleXJ+ihNAl1FEaUbswK8DsvbIr3WYIsa1esQyQ1tvwwXhc2DppDykBIeH0Uckv4NEDQ3NBs
w5jchEkizxKkCmvfV/GaflGl/lmZcXGBkhs7UqsJg/ZU1B14/9BHl6A21doF4mKdlMG7DZWr92Fp
+PNvEVW1xama+C35008R5PFyHQlVr68TqVDeccgWn2geBIdBvzF6CYJMoFSpNP+VlcY/pUq8O6eH
eLcMwVpPduk63tJqLHZoomJ4YonYtqNvfcmUBSXrohm35JYihZ5ZONg3U8/2/2naiRnVwlWg4aJp
81AVe06wwMbo+A2qBsN17kzthljIqJkgtv6pKXSTKMvMpg7X195QIShhFj8jLAtPPTSF9jLFv5Ka
tkC0vHR9FCLo3sTRHJGiAi5RN80E2EOpafqpiZRBfEqrNp2b0ajMU1QZP+aZkPE4J1HxlVqRdJxz
35rP3jRNT20h21sDOmLUJywu7posOFPfAOTiXTNycAbgiWDUqO+xwboJQbDyFBuTAUzRuKG+vGfW
gwvCQBrXOV1zGdt4SX3VFMWPbv6zwjdvqxJg3buw6C8qL1LQcmX9wdVcT4AN85uE2RW0dMAXNbug
mqbmjnNPraTIGDCAsbWhZm8Bw12kwZlaNKjABn2BAEF/oCZN6fndvZcmj6OmPcn6Jn0wdNS2qIS9
xQajh9yNqHYDavfP5IKkjDhDg2J3HdDm0tyiEAAICj0JXbo8lvMkUV73Ow7o8gIMEwFS2ZW7SOoA
aObKto0FMxwBkS0ZrOxuCu+qrAzvUC2Z3cSQN1qY5FMzlNkVVXemXrqQ87gvgsi9m53SBi+XBt+B
ed40AFOS6aTRzXXQ9VmFfoyVgMI2SAtnhYIrYEiCyGQHB3+cj71ArmKgtan9afUf4jFbdx6C4FVr
bpMu629cVAtdIuH8I5Ip/16YATIHXvmUgy7tbw5p4z0FY1nNDlh4+5tqxKFLz5DhsPTggUdmEbvQ
tC+sqDp5mcFfmNxMYR6/VPVQn4c4Ak5bm7tCiW0K4PgGySj+ch303sRuPUEka5rKw7wyDizAbyQW
Jcr7II/06dKFALyJfoTKLzoavbbSHWTevTMOPDEfghVZAsawz0nLchtmBdTwHDuArGsm145kyZPM
sRWM26j9p0SsymC2/VMijVV5Y/LFaRHUyIDPxkm7w/EQ2++9VTUottPDQ4jdzMMn32yekPLo10mG
3X6jsRCuxkfIxsZy6XVnankm2BSmNpVLa7SA79C9na/ee6MI5fK1UwIxpYd+jA/8odiYARhMY1BY
IxaAQvhe16hkHLQq+IFckLf3wRWFs0DvMfOtU4/UH4LbbcV4MB1oYKYHtlTcMg2PdRaPe0+XVdSt
X5wdfUfNyA3xOw37ozVBaxssHOBnrEt1JDfymIyo3LYdyGJ3AB91S9/Ja2Q8R2OuDQizpFzElqnu
rN6vzsC+GECzInXqqqrE97PS4qS/RvAoDe5BCAgO88z+7klfHmhx6po4OEMGbdsKrPTLhkX9Bkx6
zeq61dMDXJW1BzIp0PRtTJ8DJI3wqEzc4S3Mqh2Id4wflmMdIVw6fZFgFlh6qPe/BW+WceN0Zn+D
8lKgNvUgz0HdYmLWu2kQ5e0U2sUiHQtxynRVahoDHq0gCTS3PuyOdAq5ylW+Lzi4FK8kM4CFQtfH
6Dywq5rFnjoyfL3WZWYjx89CKLl25niqwZD20v2slNW9RGyIwJELVrSgDviLBP/XJrHUsCEnsLa+
j2Fubb9Y3+0ou1F1Ed93NRcXlnMA4zMT9FVNEl8yWTZHvHG+UOckRHUCRfWpGNzsyMc0W0EZFwKL
uhl0WAEXdEuX0EjwCtM945Cix4Nwpxbqcddk7J1vgMRl9/bo1ecM+NFF2wfmq2gGY1XWrNhRM0XG
AuqY6im19BEMONuFADPMa5jUA7AVpr/zhJ8cUHXqLrEdWnSplM9THomTaYwBCHQBA4CQbLsySj/a
l7qp3aR2M6NanBCvhCZa1CAZBhTWClQ2Yk/NDzdLzwawGLjRCFQwNd9Q2QGGrar8GriIqeuIeWI2
Ckirzj8PQVEeURHnrj48kJJACUCi1NLVHmELSnnygCZR+TWq3+cgDwOKc+AiAkcyXkjmQ4tk2nqq
UQMylLX1gFJ66yGTwaZBlPKWPPI44UAcBMMC0Snw7HqJOy3wthl35GxzpK/k2ABzhaE0otFzIhzZ
rO1STfmyco3N0DtfGDS1dinomBatZoZxprA6UBMiNfzJ6eR7MxrGeBOjVHk11NK9qQoIhtFZ3cW/
+kaWKl7RQZ56qUmn9auz3arwgKBOsqCsVmu3oApOin4TN74BkHLe7aXN/YMJ1NacHUtDUHINyLDS
ALJT6qwZh3g7AgM0z3Qd8OeciBRBlXCVCmx7WAagm8j79C5IsaINk3dfhwVMwBAcBua/XU194kIS
wc7VMmqzLll6IperxGjTzdyuoklzlsd8N7etEItvXRZnmqLM3fRuHDqcD/Vg4O3m+TOU2IKkbthn
8SGPVHrEbuf9MvkJwD5/tkVZ9Ye8OZCdRrRhwEGjahLVDD97Gmw+9SEEgz3UUvLQYAuyOboD//3l
sgAoan2lAaE7hNGRRgXSTsT5ZXJG53GQgMmM8W0nDeeRLNyYdqCP6O6kNvXcrBdJ1XkH8iiQkVg1
EkpojdG42FGhVFLW4JCioQJSsnsUYwULaqIk1jr/lyd5vO7uYkBcGmThgy5zUCk91fmh1Zd44Gh3
o8iBGZryA91Rd2l3A8iJ+QDexo8xEblTP3lWUwU+nz9vqd9o+noNKa14a2dRuiLd8F2uq8MqfE9W
rDHVqQMA/+RkWbrKTMYPg1v+kGHaHS3VvV+ixO6OZHN98Os5dnagzkl7dGBrQBztw4V6BlTQgdIZ
vGq5cX9NU029Jw7mWH+RH5XlNtIMZKI0FV2MFhSV2ota5EoDJ9HOA+eM1q+5rtP/PhfZP554nYv9
eiLNzIqCH1CLjdcnXkZ1ispbQvD6H00cd9hT0uK1cu3FduJzk3qREBcZa062Y6jTwGS4w9K2b1kC
xA7Z5lsfAJVdYll7stGlcCvUM+sLygxAUvoiWpwgwNslvfHJAPzeT4yXqq3LbwX3X3x8Eb6BCnq+
AZ50vvmtywwH7xlSGXvdXeiR/2WK/3cfSIChygv83Wunc5xjPbj2gogecpGJTQOd2pkdgntQdqkq
0zm3+Cc/M/8xnhh/+dug0GfNzA7x70FDUvGXiNvxURUovuxyY7ijSxt7GbQyl1fLhEDcnRvrDXkq
tOirqdksi8raWjHOqK6yxk9Ds25phHUZzlP2Frg6zEEHJfQTdEzvrg6FtU1DEMGSzUaGctG0XgFq
0KJa96ip34WezJ5HY9oWNQOoVdtNngZXu4rKd7sHxrZdDXzds1PiDPlhv/r/bi9r1K9R9mpOfOns
FSgvock8zsmyGrS1xy5oHq/5s6xn9bZ3/GF5zZ8ppDARhY39zTUp1tnRlyyyhwOZZrtYliEqyijn
NhlhehS8erw+usMLZ1vXYlxep2nC/vPU1DFa2Tw1TWSCyvmuc9lyslAhKN0JgcEMkJRzVrnu0mhk
jjqAITzPPXhDjTvUtTzl2kZ+DQuhoAgEyZZmmMfSBB+zKLD7oKBJT/pxwfZ0nulqus5Zx+kW6413
oE7gwB4SJ+uOPcr4V0PuYcetNzLzzgMLXzXaSM1qkw+e6ZsyG0HVpZu0XXGKCLk2FaYHsrk+CA4A
Cr+lztlNz+siFb652gr28zqtMfqfp6VBgYFgVqJkinMUtkE0bQ9Ga+qkS/sxbShxVBgr7KqG1nB2
VYudHe1n/Ag4CGrSfoaart8rFCIhNXFtUi9q2fB7SY9+hFNPjwribThMX4MWR6LIM/sjCMWxx6O2
p410R5c4LCARmzZbGhqCZR3Lhh5C7esMYQmCf943D3/Y55k/PWTMgnjh+YXaIMTR7wYvujC7N988
CLEGoRN/z7ukXzZD4p8h+NseQeOBcsKxDL5a9YkcHKgSL0sPnPL1UFWnAjoiK+pwtxwaU9+g7Fyv
3FrFp0BE+VlMwB4gtRV/d9ljX1nTV46i9BV0bAu9bQ63SBEj9iAh3Ik1d3zLTVsu4pRHd0Xh2mfq
wBEAtRW6w0CJ3dxRGeBfDhnqKIZ671kC1IqOhkANUj2QTbUOUHZjPz7UiAxueGSo2zAT7NZqzHup
N7UJUknUUq0hNgYY86EIDJHHyPPYHlGVHRW1XAtdqAl1Z2cP8vO5k/zJTpcRqaW9E7s3f9r1tGCH
Nval1d588td2ekA6GeKAgpy584/hqN5F/thU88e71tuQGyCRxWGqsu11WgZM/Snx1bI25HByXSR0
BmDyb/sQyzUKzeIHmQaA/ZZQbBiaoFhatlW9eLJBGZ9qsjffBwpAqeJ7kII8qXC7n51drNI096Af
+oBkUIJTSiaXVcDDn0idAcadpd+G+B/U6NVPdteNa4FX47E2i/JgIbu6mXwbm0qQDyyi3G+/cxYt
jSnLf4KD+7lzRvslMAYE9xF5P7uGae5KG6X7Hs5k90nh90vVmtbbaPc75VrZT9Ob9t0Y1G8AbUKg
C+yHXicXQvXTxWRFsg3tOt3XnkxvbV9EKyvo1RuQ9NuxSrMf5iheuywZn3s1jDh9WsUxsDr7iF92
ufZ6r3zxOoQDtStvp13s+eJQN7GzrKKkAwW2Iw+xb02XVloX8HQ4b9BohppTaLdH6IdVD6Bp+0Z2
/GMQlelrdSpAW3ffSAEgdeyvjADFdSDAjM5GXsSn2hI47HPef2uctZvExXeAayCTpR2YdMctaijF
OmFpcYfil+KuDFHghYBDhXi9k99Z0F7zF1WOTzxlt2RCDZeBzLQKuFgMRnkTGW2yURr0gf9q4575
WbxA2FjtuV735o4Q1QJTWN5RS7hhecqZOF0HZSVW/VHEIPH8mKhAwniFH1OyMQgigg31+8Tk4wlL
LnK/+U5kb5Om3qzSbjy0+aJwNOXbTPw2X8mHLp/a1RBNBwmsa2f5e0jYLBwXLB5lxs8zZmGCNAaC
A8mGMA5RweQJBRrP1EkmV1gnxvt3fwmEO9JkkXMwGt9ZEh2FXTavZWxbDwxBs+Nf7H1dfLYnrH11
MvnuXwMAtCT2CnxvXoMwYQ9DhGqqOZJVhL1853dFEuToueAGJUwClarl4F9omxbcE6F9hz9M+dRD
kummRQn3ph259TrhxRt1nviGJQz0KTI1jmPnTLdQqfZBlIGCZD0SOd3yadAjZYnAUORW80hycEIU
gdFIDkTFbZdAdNz7NZKeaXqAKNJIR/jmqwT4iByw00PtRbTOo8Z+AEI82eA/IziqNAbfMMSrb7jk
FfICgkMtvDOhR81Br8pZ+h3SRZux8qYINYliDY4u63tio7IQiNnk2ZlMtQqYYrelioxtP/Xt3q3b
8Yg8O8THvbJ+qPGaR3leX3zBNuIxTAHuXYiHqWvAGFZ5lVYVsb9IwyyWf/tsU8f/9dmiyvz02WLD
gMiurv2i0i0xyHwpuWj3c3GWbgI13+6p7Esy4wF1JHJXqTRVC0RWQSFH4Tq/8eo1j8EYMBtdpG3X
/iCMBdLYBU6trbcZIGa2FEOIvzoZZRljjY6c46RVvAZ9KTrT28gIYudeNWz54BV7A5CQk3K74UR3
dOmSEgxloeuurh11HX6LpRku8sYbNjyJ+M73KvHgj7qkbQTVL5AnR5R4Vi/kMdqcIb/Jn1D9o5bQ
Y4/2A14l/JrW/xTjn2/JaYITpQC8JHY2ahA49oONbkRw1/F81KCE2brWsGLJZbuwWiADe8CCHl0H
EGk7nV7JLTRBc+pUFSJwPc4acdy251a79RFq+fTwv7kN+OVvC0ARIWPldU9Nnm9Ryo28Hn55G+aI
aZvrpsqqZQLdkJe0qM19ylzIjhuT+cV0hh9jEvh3SDQPt2DTRsW69udW4C5l5yFzpafNu2JL/mPi
vU9bIm58M+WobAe1Nhh2Nz4wY0tkF+MdHW2pWZlJspsPvroXFRvxpyZimfEuqU1komtUl/oEXI1i
p19YVu+sgyIwjw6hXbFI9O4G5Rl370+EOs0hahGnySbWHlFkAnqJHETVRwh0hmwTVSgqL71Bbaif
LoYXf03cim2HgnWoYcElLqL+VMq6RCl/5oBBxneHBRnjUr77cLfrlpWUyP5qb+rovGgA/yWUFtIK
yVtorXenToUAE0JfatmWkGhUKdD8SN3jFjuvdgPGt3bhIzQ5LMjY6B6684GU2ZW1d3u1VxYD9cfc
2/GVVQFoOGBn4GAZP0j6oeEnJE5tauM3R7fCv1Q8S6Bwhrg5XZCjyhRCuv9D2Zctx61rWf7KCT83
b4EzWVHnPiSTOSkzNduSXxiyJXMACY7g9PW9sFM2bV/XiW49IICNQUySAIE9rPW93AFfSADXnyQ/
9aTyzFMdnOUBjbX0AZEQVPEqMQrXDK0xd/Iz4MG6DQMW+LnSI/PE5KOu3L0oITHl5mQwAyebRJhi
p+LiDBJ5xzkuAmrCSTb5ogF/T2KFywhNyh5xOkkA0+dJsdLASnbwVUK5mNudAJKCAyHOc35I0m5u
LLjvqla2a4HpvJ121IZEll1+701DLmVqQ8WyLGwrWGoc3S3XugNCyWaAwWgQ6XuSQRvZIF4e5Xz0
agAOxW8XWU411Nxu3HLTF9o30kD+pKTkaQqWnwTg6R282Y84O/6szfxNuUmdPTt+1FLtI7ygzZOh
AR9wMJMJTPFTdqqnXAB7SWq3CEIzgrpLDOh48ngFxEjxOsY8hJOigO9HCuIaO0reZFZ/KWOne2om
2O01J2F32PB4wJ5sGZ5jyff4aPVAwWkQze/y0MHHFfPBFrgX2TAdL1nNlNpBb7CnErxGJJGqocQZ
4Jk1ARZvxGmwSw0E7QEO4xmOl7cg62zuvbnyjwgWbAKSaxLgi2WT1Nc8Mucb3x6xf1EdEmAFwGJU
2lcW4osfvBJ0ugMTj3E5N6sRiHxHSqZBK45MJYuMinKQbWDnxqac4RA+iPbUOnH56MML9q71ooAZ
TQK/lnXjiPzRHrvyEZpXuDdW8o4axmV+hpeUd02lJmteR1FPl0HAVwdY1TzBPFRjlupAi4Vo2FMx
n+15DV8ga0vFzqtgHoSCe0PFKY1anMYab22qfwqs0HQP64YZUC0s8dqhLgFvQbWe06enrsMOlWrZ
aDTXUBncUiW2rumqsie2KzTNnIG2zBsEZDSHDpsDqJIKHp3wbkUnymlD9QS87GFn6KU9r4w66qGA
n4AErxc4GBZgZlY5SmKwAhyiFMlS/FO7pRv1oCbUbSn+/w+1/MvfhvrtCpb/8Vs7qnDbQe57/T5K
QLKsgSWkXFF2SQD8Ya9LsxpXIErIr5YKNwUkfV0W37tQean21IhLkXK//4O8g0VSd4Fy+M/DJPWP
C6P/QldyES7/lYROU1vlyrH021mmOLupi1i6UPHShLLUpaqyT2DerPeamZY3HaghbZiCjkIhdlJS
TTa8QLSoCibDfJcNlMv4RgOp0WlSMwC+0bLdNJIjVuJHX+pRZvCWG13jtMhnhtjtOcdKRP91qZgA
rzM4Az8LL8HOXCa9E/Iq9YPLf/wxMLRUCNwGhvdA/zuXAqfkWs/Wl6GocyKfc3dIri9D5VKvwiTV
6ksTX/PPJkCItkCYkAdHMnm45Ny8f8/9QUZNRs9yc0xs9KNE/MgtMkcNs4xKFYusBkpokFmY8YB3
8++q3gU2VQIkdSpGNvfvpAEK7YEb14lqUYNebZd0dh9QZW15/l0JfUtRD+x06TRIMAUiiAeaL7iI
CtmKa880z4BJqV+r2T5rDqteLemeExcZAYkXZe3RTXNgM/ks2rvN+EgO6eSGHitfdGgCLvJFRC1I
XtTzNaLMV2zCgSC3sxsA6Fm3WZq5ZyxIIZUo0WagOedm99pPMYelr4NHXuXXbeA5EVAM3CK+anJL
nedr57n7keOZ/i6jXJ9bznOSTPmKlYX7fKmNt0z377mU/Na2bX4L3Gvn2HbzFYlADsFvOzjiX0dY
y8CaN8YBNev72wRgTDfUipKuaXfcLIcTlcY047eNKD+VrgCShhqZRGMLzApHM+L9IutLswm8jPEt
NaGKXBYIuigRxEMyGjOpQScadxZfL/81dqW55SMQqJfxYjM39q4+wl9L93DBWTl7V5bT3VI3+knw
i6jBVFr9NLpeA4Y3u1zC8hM4TpQD0L/Oi0hEzc3ou8lxuTLpRulKB0wiYlJxw6ht6zTRStMc96df
VRsR3EgNwFVRE0r8GRggrd7ql19Fg7q9D9K9opDB8m9ZJ7ydVsNvffmlfdNrB+YNT8uNg4IUuP8y
3y9XNwrbvy7jZxrr8gz9sVJa1+n6Upwr6wCEjUEF0wx71wBJglYW40vWdg9GXvCHDJSNB5cxeOgq
OfjsTK3szjP24XD+9NpNByijvVdU1qME0B01Yo6hB53DmlNq2tpas8tiJUHAd9+P+sehm8RpUCWn
8ucNfEWAnFz7+n3jjM2NB9CrzuP6PYl6HdBecRGnVyQb+7jaFWnJgksH24jvR30TSakDiRMuethX
99meBgcmLj9AK6KvqEgdfLwsmqOPtyTqZ6gS87FvtjQ4ok2KY2aKN6qky9VS/Qom3Pj68t87c4C3
WeqENJjn8uHMrOpM7Snxs+yl5K5+pNKI7eE2co0ecCL4QbM2xrfwVFlTJYlKUGSurCYaD1Tkc2Xu
3BTKOmpClzAgMo7N9yTQXHC8+PXMdnQBgPVgh1iOOEriTDWkn1hq9rez5Uqwbg+v0eD7T6B2n0Iw
Ak67eEQxkdoaoFvw0cx8/1g1BRj4EEH9BJxCC5C4RXdV9Slc14zbi7gHA5+sa+CFQEcTvJ+4AaG2
u/jpLb75HKaPq15Uq58c9cysBZm4bt5puOwqjj6R/Tpm4otsZflQwci2ky0ofqCl9R9UAzJtYw/4
xWo/a1ByfslsOEDywfrGzfy6yyfjWWbdBD5QQ9w6ZtpvvdoYD1HtcOgpOANqoDU+8AnMuAIEnV9V
d3CUWt9SdHcLKIPxikabyMzxauQMIQkqjjz1NCBb6BzBZ3kyfgRHBbCcIV+aDSr6PPddmBGhULs0
cxB7T80QHfE+2qSaLaOl2deIgA5AeTwB5hvhHdqqmF4LN4F3qW98Au1wDadEvdi1Y8c/1r11dCs9
+YJ4njyo4B59lq7BTqU+wbRmTumXHz2HHGQU1LN0YrhtmyZba1kGA1Es8o+UE7HDL7nhD7I/tYuZ
zrBuVvlPdjbNMacrIIPtfrLqXWxs9nSv2bOzJ/PapdaFlSy0tRphJj9sdNSYRsnrdkfyMctXYoZh
91z1VbV1AD/wySiqC56Vk3t6yE2v2cMLCeS8eXnBs8JeGvKsA4C24WsfVXsPejJEqcFNwZ5K4Cgb
1WCEync+SBwfONh1wv+X8hBkchWlMrryOWhH4CrDy3Mx2zC46MOaKmAnLM8pOATNdTaPa/hQRVdL
s2iyk80U524wWojmHOCocSWLvn9IBkOEQCkbN5fiDCA2y2lwSYbbP8hBnwHgmh+pkpLBBWAYgrpu
qUSjjVx/H83Sh/fRYlOLN70UHTRensFXhJkF+qHj4OnNmUoty9td5hdNQEVKoOQFMGfcnq3ah8Om
atECQCywFJUIyf4wxqWF6vDrGH/6L2YN7teqB/ZkMlnVvcb1K8JmiMBOuuOItQpHNSnA0ZcqXfRw
XYO0+94a5isG8tcQi6N7lbRxEnTebB1bXpofGeDSL7B1UpQHoFBW6xhec0/ULMpr66izeOsZZY+g
eucLzZi2BXFFDZ3FbcdYd9XFvbdmMU+/yOJU1qb/ueeAXZ27OT2wIhf3qiPVN7wEh44BdyEz5c6e
5xjHaQ3nNYbCJ0m64QuspUPQW35ywz1dB5nrDJRRs5xBoszf29pgZJGgYxRrHcbTHgi9wP6w2Hqk
nImj6iCkB3UBcpdalTOTF7sbweLuIUxIJQDFlPG2hUPv1u4sGGUlVqIO2wjg+7vz1sc6c1u7MK0r
vLTLw0i6ad06ULrSs8yTPrsFs5zi4LqxfWZ/zoG1CzLF4bMxjyyQPBvApRcPu87ptR2DpfN6QEh4
ALvc/FyP45EwtH0B9M60HD6zOgcdJOIvtCErHgRC7xG6jVzcVKANxZL8oGXyXbbUUk4w1oaDaIAM
ZGGhRIhGcaBLjpw8Pzp183K5YvVTnApgX9SiSOQOjAXZo19Ux7LU/IcMgE8HrChqFg7TZyXPGb4W
RpJYB8cFVMqv8hmGjFWpt/UOy994woZ/PM22M4Af2iq33KjSVc3GbFpRjZuk86qr7WRbDlNzO2vg
QfB8pdRSxUXm8nzawbetue1V0gJYH9YLyKhIFYusbN12U0dGH5CXG/m74Qx861pOtCf/tkWuudm8
ZfAdXuUE07owW/lmcwvbWhsKidUj1nTjWnBbC1OVi53pPUeyP9XCsRTwOfCV3GZ4ew4eTAebdnar
x6YRrya0jK9p3W6giBs+60XE1/Cfms7S86DZ08t2I3LXCQwxa6vIK/SjR4gIpCimsg2NHPY58YFE
lLhKi0w5mCnA5VrNIKKF8+omcyWilVXAHTlxkQwAAOC/MZ0TFDnl2VfLr5DGswFmuV1m2ViSK23k
e4tp+ErUHBzofRtbINPRs9cIs8IzHPul8pNsrdt2cfY5866SuWzDUQqJWG/Ei4PN89Vqi29T2XcP
XpJ22ygqi31c2GBKU4NRi9kE43ra2i9Q7WfryJ3F2mXetAOEIPmoU+ILUYeRaxshFQcE79057w0s
0946RQF38am7n0WE0H6eFnvYNBBgCIaHWzCDvMtq96RF2V4kTvgnzorIxKdWVc7KFO+KhK3hsjho
99Cu4S4MaVytKfafw3S1g63XwCcMLE8AUmxuEyhjLjIqUgW827udGWguABB6qzceEQbeHyyjUtjU
HtSHDaghlqIDAEXcV/OUmTE8pD3HD7hCGAdV60enbeJ71+7yYz/xKCBEb+e7XJZmfixNxbkEDXwI
LN8cpITVCtNW/wK8DQmffyO/caUzAesFDyK30/6eeQ0Ah9RSOyXvbfsEiMamIZO7RAd4tYxgyMLZ
cP5sMTDzjHL6BLqYdzk5YgAj8yKn9rPIojDWZsQYdB3fWUOabGDkgF3Pm7EuwlYOdBsEhfA83+m8
6J6oRdKl1jYDOd8Km60iuEDPdxobt38sE/A87GWIkrE9f2c4gIZLnBbsZ3RLZfNzkWqh8R/2dP/r
dPiP2t/6Lo17NVTtaXI7x/NhmGB0BRV6fTVCA7ARjW7eC7iEgeZYzK9ldF2NQ/RmzvU30/a8R5nr
OFnGY3SEF3hz6SOLSgvFhEglmm9sspptpiUldE9qDyTVhmdQSe7PZsDYyxIzvcRVVwCT2Bc1yH0s
RF4PTtGCoHiS75HYSztwMmBv3hePFmsZ3tOhATZNYW5yG87FKa+rE4LgRQi3p/pj4+pfKbRRc75i
2eKvSx+Wzslai+xn6eBhUtQaPIzrzVL027HegB452eRuHB/tCaFX9viJvN/Lsgc1XRJNZ8/yhqMh
cZBJ60h/afmlgTnes1FfwVpQw0MEU6LEDhNqYas6Eg1NoYq2KlKt2SO2k2pxVjQeqfZPfbmTwHJR
CACoauKMbQL2lSCgNerRu6olw1ZTyYfGAWDA1D3X0ivNb5K73h34aNdAuI2L2yRWAQwyPQKp27a+
CsQQrwGrYV1rFVj/Js3lj3FeNiGYpOYTQr7yg1NxZztXpXljZpUd9LaTPPeGuCvy0vqGwH74N/ry
Nam/d3cTCfeNnhsA8se3AvgIPlQxfnG0uz6C98D4kaY/yQ1LOFu3ai7sQ/5kFDeI7b4SAsRICyFR
USXd1pYJwHBnEBItFXplgfBDuwGCDZCoKnjtQ7myqu10uKJiN5XvRQo9xNfh59rp1yLVZgzhYf9r
33KGj04tijWgbY9264q9rzZY8EYEI5tXF8mJypSoJlE5i33G3fSoY/NJeAaZHN4iu0xunGG07tjM
zwSGYIrB3MJtNNtQq6mY3xClF99gb3tpRWJjMtFqzNFK7Vx/jAX8iksr0VbORnqtGUJDCQfhsWGf
UhPYcJjX0a1IWuBxY/E/IUYGNqioT6B0GczTDFdxkCO25l1Xtl1Q6mJ8ynzzpfdd/mbUHborO5Sd
1zgqMf7q+CBaHWObgZAtxpyOW2CjDBPMJL2eniJde8m1yLpsKHuuF8cyS15om0YHBA9RrivP7PmB
Nmu+hXcQwfBVSGhehOslxyg/aQ0+FQr5i+TdKBHaoeTW4AVLU5KDpjPHh8GvVwDsnbcImik+uaAX
F7qXfCkihEG7wGI7Z3kynD0EUMPVoEu+ZKAGsBmwNww3jba/9uR6Ot+IwvwksLM5AYJJnLDrFSec
QLKdPWofPTNNr8ws3cRGUd/nedbfONyFQ8sAZtAROpegiRjbUa3W290xjr3Pl1o2Oa8tgj+usDnC
qcWxNFBeQkNGbSkBcN3GHoR2TaW09p31h7/+69//83X87/itvIEbaVyKv4QsbspUdO3fH0z3w1/V
Rbx//fuDDUoDx2Ims03b0XXdcx3Uf325gxEcrfX/g7Wk7oxR68H6p+M7OUQ4I5DfB2KGb/xE6jvE
e+O1JlkPAPCk6x/mzqmBWgyoQ8et9NusBxlxN9TF1zJtD7AQWJ+WFnDEiKFtiNKdq+LkKFhOAikH
8ca9H1JknFQsRJQDDwfYjYK4bYsV7bxNmJADaU38LJPOuKEKhm3szT/fBt3/w20A7S4UjfhzwAn6
621wxxHGeo/J87tjgqt4mhW/AQN9FSKx8SxNYwboiadCS6gmj821NZo1jhsQLXLqUeXw1KCKpAIo
AY47WfDPl2zpv12yq3u65+HJeSZjlu5Yv14y3IV1sEWk2fmiBZrBMQw4uzj9jA97rnZWCJnk29oH
8e13MUE1NTr04f8pjgG+cREzU6afgZe6tG6zDpyzaS0QaBvSt6oA8/ijYSMgrwR/bwLq5QH71rXg
enKnxfV7DmiW1nqQ8NURsW6tJ5Vb2gnwHKz++abYvz5HF3+W6TgwseC2uIbpeb/elBTEsq4dp+5r
04DhnhitBsnys7GlvAl/DqjdlaQOL2odosAiOqt3cdb4cZjVbXTCFl4CCxq/eeE2JdkYOXaIaQ0c
yKVcyeYrTrRyZUXJR/jou9epkdgfmfEx5518NMeiuOPC2JMUYcjZSY9yOAipRrme+bvRRDQ/Fe2i
n8M4b5stSIrsj1Cm5sC9EfkV1YoSyrwf44/VT+NrJtsPEq7beDlEOEURWHkB/3cSw+6fb7Rv/vL2
qRvt6My1fNfCW2gy67e3T3rCAyB0LN5wZoFTuprBdIdj4hyzR/1oaD3gAUh1tlQPpXk0WyEOl3ZJ
K8erqYriQ6I2fNhkOiu43gFlgXZ9JOwJioeycD4FKk/iGu+tKtt562vWnOsYCGfTWJhhD8Kclw6s
Am0uXuCLmWyAOSH3srC8BzvSb6i+aBOszY1Rnds5cs4NsAaCtvfml6jlD2NeigcsrL8NmE+g3sNi
Zimo0xwhVzMYS3oX1hqs9CcqIYxyunmX9zdSeuOV21eIH+nNJgkHvLrrSJGdLF07S1y6GpoF0rzZ
T3ZlVjqI9qzTsw+a+zsW1Q+gxdWfXVtxjXid+i2x9uS6IZwk4fmVN/rOx/JwKTpTehYI6L43AXEB
Lye7gGMOev9pVNW9MWGXpVfjv375prT0jflaVlOTxkn3W/HfD+C2KIv/UX1+tPm1x79P6dembMtv
3T+22r6V55firf290S8j47+/X936pXv5pRCKLu2mW/nWTHdvrcy7799G1fL/tfKvNxoFnsVvf394
eS1SAS+Srkm/dh/eq9S31ITvOJabH19f9R/eq9VP+PvDfSm75K/1Cy+7lz90fHtpu78/aL7zLwtz
ysHxzrRty1FL2PBGVTqz/sWwuJmW7Vt4yW18rAEu0yV/f7Dsf/mWxTww5Bk6JqeJ+QhvVqoy/mV5
tuG4junrDtPR6/tNeN8gXJ7enzcMuumqb+HPWwYfYxiM6cpvymBwVvt1jfUZiM+jqAY5kpaCNSKJ
qlDAkT6QhtMGY8v3ULjCQNm2T54dTXAUiw7Z2D7NhXaTT5EbwFVwghcjjuew/4BPek5W+g7Q4FNu
gbchHm5iuc7ddMZkqQ4REBtWYE1bTcDVX2tWnm9KoBYlOljDRt+eVtJPVojth8uPfALQ+jZmOLY2
UpyTUSDWyLvRFdMdK2d7b+LLGDkywtbDfwaPzr3vl0AQh6OCNX5F3FWMXY6EZh0mCTEdvGjcATTi
aHP4NxWJe+L+hE2uwe9AufjFzGDsm4ESozlQ+bWIFXCVS07qhpVMLMCdlUGTwdRhjDYgvVZVC7YW
rwAkX6+Jb0mebxkip9ISwSl9OLfyRo65C5qVdt+PXgP79LchQeM0T6tVZ8H2OagPKSwuLvYgwsRv
tiN3xYf2di4BEMFl7QR+bHyddSucsBVb8dq4q2E5AnHsfTewEcBCHWJYpb/2Gu0zvBUeqlq8dGuQ
rRTrdsr2AMloAsOM+IqXc6iNzaPOHIDMwftx1uHRJXvgzaQg6Y6dk+a6cIAdP7KsP+GMDeiHoTgp
noKc4y60GtizsDUBxodWBpUBdLUqTXac7Z2suuvEuPNmwwt0yUG4aCsVNZBfNSN9qZVlTZugNJ1x
TC/zGx7b13Ys7y0ZbxyMAeM2PFsBD9qsByAsGiaCqeM+5qtMA7EVwjaC1B6/NPDG0xKgxNV5nm78
+S5P7yrnKxud01AB2wqHqfVUlePdNIpdNvU89L94iDMFhiYLKhk92ON8k+BZG1Fabgcgg9oMeCoe
Ikv2usX1QONANdQnFdGZPEpzgG9w0wF0xqiuKphhSs9qwySXO322+aaHTwVAh6EexcNc9S3Hq5zp
n4p8BD+l2cL+7PGjU8LnBg51lTXegsou39ltcjZ77MiBp+wESS+eCq964gmfVoJ9tFz+qeJQtHEo
flaIU/4IldHXqQcFtoCLJ0ecAEJxa2tGxIjjytU0bkANdQ++i7u58PZlghADUPYdmphBvw9nADOO
bsCufDbEGdBRCGwH29TsgnqrLnf27POVbTZwRQHhMPzrr7oRiiazM/lpSVontdalwE8svNhftZxj
/6FsM77Xgi1Eh5mte5McMAvcE/pqzus0mOrisarwiOBaHHZxHOiz9YxjBUAREkQUCDcR6yoXK9Gb
t4BOsXYx04BDzszXum/gTjT1a4CJ7iP4kgJUSLCDmRrQZYEm65JbZFqtr+AkkOeeOFAigb18ybUq
pxZj2LG9p/dKxB3i7SlwmJQgM/ueB6KcDZC1pniv+2m4AjH1VsWAxmRY8gAWaH2HF/NS4g1uE1xj
s2kNDmxAtGD7iKdTuC7iQzo/sNqkP3gy/eoyZ8Tywepm18ZwXQBK8q4QSYBTqb9LshI+N37pgKvA
L7tDPIORgHKDWd1ME9c3i4jkUOGe0zF1N0v7VHWiZhO+JevZLgpwRDjlwfDSCuHAcDOfXWPbpIhL
XpGMqQpqQomII3sfs+0iWVqlgBfKV2k5CSxuOrxH0PMyEpxIUUMCHFjuYr9vNh5MwfBwLe9bCW4r
Dk/ch6HQriYgUg08e6kQwAFaNCw3nvk8lI/RLOE+VYMMsi7d+kZvwXY5dKN1BbPoVtZdBrrC8mGY
puaEA7yxc3RxBpNseZAd4iqaSqT7DEBFvQFem3h+gXP/XcoRoQGPaRgDqo0JvZU91hkOgJF1HKf+
oUi1MhQ9dmPQ22sAmM29Q+Ma9c6Aw2jrgVzONdlRqyoZdlnlhjmAEruku5Lz06j7YuVNbXSI5qfG
BECHrT3PpsdWs9bM23HMACrM2z03WHmo5vYFoIzuThNmuysmhG+PJsyZdg23MuxKH1MfaGiOwjRO
NScEXi+oWbz4uZ7kG+AN2juHIZ4Jls7A9PrQ1Tr5MEOzd5hLcSOjEXEa8FL95Iw8LKbkrsiSaKPB
hSiEN3oWti576juoSnhcewfu44Pb6gDLf5UgbjkbyW2Dt2szFP4Mb+26BT/hlK0nIet1FHd8jTA5
TGNAcfXwotlbY53gnKVQLjDPMhsTK2la0O5RGdFtmdn7+3HwWLHr21QcKJnT6LrvXeA9KnfVMWUw
3nRgIphDz5ImrL92hCnSYha6bq/v8+zgjH4xB9wzxQGulA4Usj6AB4yxPFACEsjykPnqZVzKU8WM
LSiCtslYGnNgjE11oAS6Za+vwC6bNQennWpgt4I4XtPEvrKq+hDzpD40P3IkW4ruXH3UxKiFDBv9
gykE6BoFvu6rSQxhir3CDpCk0UpZ1QKqtQC8CrIuQDYAVN2cAwehY5WY0n0u8/pAia2DOCKgLLAt
q4Nn2p8cp/fCKZVAs8auAHGsYq/XMWJ3VJLqJh7Mj6IOdIogit0+KODrlyMyTraHSzbRffgXq7IG
fFzQTlbAwZlbMJVo2SrD/cQbiduQR2DkhK+TO+2G2Qu6BFTvYD1EMFbW2wE917lQiyOoF7F2VgXY
mB0f3A946jCBrHGHq10/ze8PmJ6y1GpxAE+WOFCOZPnE3+D8XIZ+MQKVVTkvU0IvwlKkHCC5QZdT
IXidnrtW4nBJSapeA5JVBbgHVlEDGNrCqR/p2Vs6APQvr4GOfUO+irX2KRKtHbouq2CH/tLGVXeI
WGSteSyAsUT3Ud2iWSWda/IQkKQJZu53Gd3vOGuByT52OzC7NIcl0Rhu8VKkHMlm57kus27vdQg8
xQcO95ReN8rxonFWPPK8gN63JVneweVFdHNrzzCxtr0GbwM4M3jXXJTzBubY8kBJHht4LlrPQUys
hAPAs7E+1W8DwHEPl2d3maOsRLAmZaE/xNLGp/Xy4FwE4HFsWb7P1OUZmqBmzAZXwpKNh9bTnL3M
3EvezirExxltSA9meUT0xH6TwbLbB3UuONBPMIVp9jpA3TrAGocHRmWqMbQkQgAW+6jn7PvkRfA/
mMpVuc0Abr5Ke7fYY9uHcIe8xjRUU4amUmIa77lFpoMj0W0NazuC6ObQAmWJSxHYbgumMX1oDghu
wXKg6i4NlKyMEdbZ29Jd+wzrIdOSFu6L33O/ybSmjtca9u4ry/Nm9W3s0o2bg8hyTObmyk9nUH2r
haPHSYdysBPr4ew3n+kR6mpBWZ5oYUVY06hcpQKgQ5l2mYI0Jcs2SVgI3keslDb3Qsn7eAc/VSyn
l3X27A91dllzTQeOHsOcgZ5XTUmnBbSo3uYIY6RiMWDLR50qU78VWdFs6EGLGly8K5qtlESwBsMX
tobWhkuOE4ialT4w4jh2FSq7lFvP0dZWzrDxFCPeucsTVo+5Uk+dkbDoOw1c9qAO+7E82z52EVSk
HCW0bpMsAtt6JGp/tyyXeTRXuElq5bxkMf4z4AOTDIAL1sZXH5lCvbXOxEsAfNBPGAHQhR9GdQgM
mkNqMSLuuNhRlqqwD3vvS8XYYO4UGI72BX5mSfIFHqHFFgyy5UFBMh4otyR/kgkNHE+A6EOXS1Ko
W0PZ35qPOKuExZx8I3lO/aKYwf/ZTLfx0u1PfX+TcfDyrecWbFfpj3/McvfFHewhpLblqPBaywq2
wu5VH9TnSOiYPlaM2URJ3+JrtciGTE02g2kb1hhwSx4QxK/JYms66llQj3hKkaUu1PlPw1DFT31g
AwztzDwK9eOTxvykJ4YXUqvLcJe2fTWWioGdXekwJm2pnhJHXe+lFs64CKfBi6LB9JSv2gGf/0pn
bMbXrVZRP9UU9rIUza7XOUz6mtse0sTDtkCILcDjq4OuEnBtoXdlZlh1ulLnh/m+VHsDLcMuoaZd
QuLgYuKoeGqYZQNiH9NgSrpo4wGmtAZLKxY4o1jBNRZwaJMWNSssMuLQ/Uio6NHKS0KYTHUsFyBo
S9XX9pLQsk3ZqjPxCnlTd2t5rNsMpnwtrAqGW7V0MJW46gtARYu+CJl49FyzWE044K0ttfL0LBa4
bRGQ4vBbSEQ/iJI4051tX+TbDpFd1a5VH65E7RIQycZDwEQnMPjjExirvQViynwc9dQ3kGU5V+S4
U5B4KdY+IKq2h0l9RCkH/r/kIPEiqgXUztmzPcwW0MltLMQqoZxu9+BcauWuU0vvqJpSroE7caNH
806qxTlVSzsADvEK6mrFpvJg5VAqGQzOGjYAV1K1vXLVolAYtoVVMnrq+nmYA01tFhH5i0MO5ZgN
XTSsGYU56wAjwO/06rY5UK7GD9tkszxl8OkyQuMUqe8s/XBKHJnINYCSwUCuNhWFYPjdTG0oSpzl
WVAn2rzyZFSsFfDtYUi0TQIN4HbOh5iFtpqNkxbfAMdy3NCL46ugLnsWWE8pG3UGPshWdKz9eN7P
8E06MOizpoCyUn2oBdhwtkJmO1Ptxga1CaMcnhG+C4sQtgttLRug8HH1I5ak8DJ3O7fuZhEBE688
dLGIgw6QNVBS2ADW07RbGq1XWwrKLQkU4eigt5+gqvZCGiinbxdlAcSDG29lPDCb3t51Fg5jV1Ef
y11i1mtb7cEpqelVs5O1meXjjoH4PIciBbUaWMdCr6tfIvVo6G3zwGuPvYIq28JCNulMhEZW5ovR
G1eiANAsvBrw8lGSQkfIgkLE36Dsq0MDak4MbQCxDf6g+7oS48GPgY8FuxsoW5dyEdfDjlfeOmr4
cMgyMN4icjApVnoNhDdsPSFN0xQXZ4uv8OrqD0BD6g9xhISK/yHLmkDzhzYoAJcDIPFr+LQMAPJt
rFVrhNjXQFHUpwBBsKLNDN93RD1o9zBUgOWagRo2MQCA5PklorpFEYUVcEc2wIhLw4aBiU4v7iYm
3J3lV+u8qkGIN3tX4LF5mK0o2rWpHa8603kG+VxyHOokaMoZOEtSB5we8Pwi74TtdnaSEwPsmw7I
/8zFhIALNiCwujDVge7qmQAH/7/cnclypErapq+IY+A4OGyBmKXQmMphg+Uk5nnm6vsh8lRV1qm/
q6x69/ciZVJKoQgR4Hz+jo3+5iQyO2VQHUE3qud0bjYUpqeFAGnglAFUzukYHttwfcrCJTmSXIYT
YBrvRtMOSeHcpoXJ2ieRPgerrd0Piu3H0hFVTtwulgrSpzx37syT7PJria5gp7ldeZALZ7SNb+XU
D8PRjZLCjxoinfGH3qXJoAEFLx8nEiP8iWp6v1STSWDiXOGn141TL6YHkK3m0qZmc7l9NmTNz84s
xr3VdPWdGd+G3ML0M22Ogwic019rY/GboR390mqMcxkpiwCwkPaeXCbXPC8APtmN74vUR4vhEhQh
qyNqg+iIfICoQvXAcja9QrBSzID/xTeUm3qyJPEmyqfiIVtWpNztBoNEXWCleuNvmQeLiSVeOCVy
o3oYA1OK1K+rpKJwzrk3y7bcq8ZAWQI2Iym0ASp8smrtNXfN/uCohLYrgNTCHL5bSXUxXTHtgFoP
Q752HvnKnYcIAoXy7NIDNv6oDK+klNV31qkOmtB8tcoCqWudpEdpLR9mXcS7Ji17bx4cAoLi1dml
w/ClknPrDXRu+C3I+pLq3+wOELccf2C9QHBJIu5ucY/rnKw+Zvz7spOkIZmT2LdbMcyap8+NbbQH
s4n7fUjoBuDYTH6R5GY5lXmw6qUIiqVr9g53Cj9rZm/sI+HlrrUbAcH9uVnwR2piJzVBLIIVUV+q
L+Y+Kyo60Bak05Bjw54ysOlUr2Lxi5lC+Sn5MebHHlrRZIS9W7X0p26QxjUw9vm6USoPrtDrVFHd
m6aWAjXxxFQTaPj1jfg6Y89kllUWYHTlBP0AmZE4zU/aT5k3Sdsg0JQX4nCrJaSVm72IuJtvCZaC
OLLE7PtjVBqH0HLdgDZBgTvA2JkNKdkzJ6hfds5DqBcXV6NKuXH6o57XxSnLmm/1DFlSGWb//8De
/S8i3RzHRBfxf+fcgp/51+lr+/N3vu3XY/6k25T1hy5d0zRs29JNF+vY3+k2vqUQxFhIUQ3JN6y/
s22m+4dj8h8KutdSumnwoD/ZNtOBvjMMCxGJJRxT6OZ/w7ZJ9Rd9Dh1imzDHkbrhuA4v7y/ClIxe
0dRY3Yau2soONqRqJUVj79jOmRyQ8JwUFnUBckk8Gqu3vZIGlo5bszwa4zQHRQNTE3Xc5i0SfX0C
sGEfpIWGfaAGOVPNxSLX3NvrKu53dddHuKzine5UUFbZKIKpEv2l20wfGUR3V2l7Lfri2HUX9FZP
tIhtD6REAd2jXdDx2cVfKQN1Dp2ycf8uxSmphZ/Y0rpkdoDkmPrF1YnQJ1c/2XytB9lZhBrxJ25a
4B1d8J/kbF0r4LjCMGHx8i+SqCKIwAHQtOmDZbEd343V22Lq0Y5c26tjttqOIZuQBLZju7CF2V9D
PWP1OISFZdEol1/0qMWSPFi9P4bxerGX6FCu8lDTGnDfEqmwWxzXc4r55Az6elR6T0RPlz2KKPpi
h7nxgj0Hjs25C9kJn4uVxVFfXgcCqjwE5KQgxdg62CVRXZoqPDtNm3prpH9edbLwy8r1V2G9TJPA
FEq36QvY3Oek3rf5vdna9WnqO4LxpfFz5Q7lp6q+GrmgNXpx/XkZukAUC76pLvkyVLskYn1Ls5ba
4cKY/YVwmZ097Qq3r/dFUege9QqcQ+/ZVFW+WZNS0qb9C9Mo8YcG7/1eF/1bISKWUyqqAmuNLjEj
xOhEPywto/kiLAACYvHUjuLJwjRO2HuGCBqvN9BK5e0fMD1dGXOmzf/yvpDGnavzOupm5BlVcY+x
nagS+zUM0Qmqzm7IaV8uVp2spL40P8gtILyugTnD0Ff7Vlo8xjyRbc66l6ieIBXSUQaBPVCLIHzV
XTiSuxICpkPmvowJTQpJqKP6o1BkniD/8qykFjcCSSecQjgoDBcEpvq3ti4ea7LRZrZVbMaoJE0J
9iaSPPriYpNYavtaa/5KUkZumk/Zkn1prDH1SHV7GbJih4E1R54a+rO34jDza5P26zDD0Ye09kjy
+OgnCaxm+MAO82E2Q+T76Qbg8ZePA7Ydwu/9bmAfUBjUi4yC+qMGyfqgR3Qn5Eci+updQbdaO1S1
z22s8gqucbDuGURtknu7UcehRvfoatN8GvUsiIoq9o3ZLA9mibRMYQfyan05JWn0amNG9soefjfW
i/fUeXb7+NJNDhUirvEQSo3hnX6+oVX2/ULjW9tND3Zb3FH6cgDBfrG1pX/Wwnzvjg1b9DZ+M3Hp
zVPybnBDKorylE/WMXRWggSsviFPg1Lc5WVZzG6Xz0jBZea8UqmlcmiFHAE/teHJoc/hBXS3Jquf
9k47zNQuMjPdSwsirVTTuAGwE0QhS03Wjsmp/tbmVvhoXc2ckCrX1K6KRWdfb2ublmAVoVgVD4Xx
cZmY4SJ9fC4SSo9IefNGleIAXoTj9eeuNJmqWjh0imECubWpTHbzRMjKfGcyfXiid3uPKC5EBIxO
uzKp5aGoIia3hdVpzJ+dxpXYgHVfp4J+H2Z4ONTQr6QA6A/uuLr70KXZeKj8MIlfqrhZd3lcvnQA
CV7aF+95Ghp07kWkg8XGd5WctWI1ztNL2KWA4lRdlDioNC9yjUemtjxwl+k6Lk/CTC99aZSeaca2
XxdhQFLod4Lak4At69sqNlvZAIMspPKtIaR+SJaKeR5OpLRBL5wCD3tN7nZOQ+mlFmuxn3gBZtO3
mOZEexFTmu16bf2BWy1Ats4oNL+lhkVol5GC91nOwYwYSJYheVIzIKhrVCNR9w73DdXaFyGs6FQP
UaCKt3Zb+IUxDxfdmGtkgAjAC7xxx7VKLjLJDT8LU9fnbMnuSI/2DdLiTrkzHqpssg6DM5Eu67CO
LmCgARsYfLhYmrzC7N5pEClw76zahb2edknyzjpEo3jUSsu6IHismcdLjVo4srFh2XUfogdO3lbp
sZzWa58a5VFrGdfmRb84RsFotlL1FFFnGDdudqdK86M7rOnBlMq9LGNTH03Xvq/QfHsp9BZIk7SD
pJf2r1fBtkW73F5Ps77HKlXn2xdFP81HTrRfr7KMs5lggz45UEVfrLU4j0tjFX9+2iQ2uP+b5Vbr
ObLN14oAOXDh+LgYNvOvFE+zyU6fnKcxzkyMZ515vn1WCsM8S41w9D619KBax/eCnLg9XFzjifTT
mPO/sMmHvBlW8HNZE/kgH6NSbsP2ep/3izhHME8nEmr9YVDzYdJW8kx185fy8r9Sff0vmhsVQql/
Nzf6VVn+/N4n34d/0nj9etjfRkeD+RAxlI3Q1DaFs02Bfyq1lPmHYjzUdVM5kj2cjU71b0ot8Ydu
weEhx5JiE2r9ptTS/2DGY+BE+KWQG7vGfzM7OooB9XehFrV2Jps5XSAnU5aui7/MjpZYbJeoyvHY
5joJJSFnQNTcEUGV+DGgEldn/6nX3tEnPDs6t7+6WvFXDTNy+xRXWenQg51oncOlWn6sK/mg984r
oQzZOSrr8DI27/OAZQu5i6c0+5pUnMA6VKaO9kalo+tTtDZ7bsT9W40MSzhFDuXiEApgg3uWdCe5
Q+otxno1YsKvXC3hTqu+dnP2QbniKTfY9+vRdM8MWHjqEYgsnKjwqpk1GjXTDL9Z34ribprw3Btf
ufDJwamyQJ8/cLPaqgfkk7s8j7n72k505K7lawuEHrf21bbSb8Pkcisj/LMN7+YeEhEhaWaso1/3
xeoNgw3UNbaf1rh+jcPqeQxJps/bw6LPu07vUQaH6k1SEzWo7H1sefG2VX/Kq4S4MLCPueIwK5vp
prYurYUetuQ4ZRGvOVLtJ1ntNkETDS8YB7tdOpXX3m139OUcHFLYqMD6lI9kBhuT8DOqSgOiwMwm
3WHSOVGMm3phV5FNy0PS0KL+2sWb1hcmoolsZ9rLvQC08KCNQReyI7X0Hmnmja83vAYKH7gLpflR
J6CCiE7QZdvZ1bSKyNn+Eqr+e9jyuGRkYslTzadZ8pKUheXHoSBi5XamaAiX7PWLYa9BKtt6n8X0
rmdzdAKPSfwxk0+rylfeTnHcfnEqCSG6vdthp/2Q9cdoy26sCZ7Z4Vr6mA5i8Tpy+0BZ8qcuAgBs
ZvhrqHLCyLysLq2TNTX09c1eJ7k9AKJch5KJycTlNdBVT4KEzRu/Rh+yjlKQUA3Odlt570yaffK0
PFZJdE0Upw7/COToLPx4HSkilfrY9s54cfPoe5gT0dO32IIVZuskuo8IkOrQ+uJlmryOEEQ/LlIG
gd6hekMtj9pofBftd8rXtGci/QODLmFCXGsd93WAWSP0rfAsQT72rVLJke6LyWlNz+x4rZOlTmOo
Tmi7/NvFErruTAcXcsAGbG3V39GSsaVazKdi5Jppdfe1maOPYOnXLOH9NThAuvU0Jq3whRE9NX2Z
7LMlzIMtMyBtSv7Meh+lGCiWsJ5PIv8+M9LWdTkGdikYEvuWkGN9Gnpfd9VVVKRlOmCsQ+7+DHvy
mIrnWiBcKhccIfo7gUCMw2K78Brm5hj0hP3VdV6y99nFUSUER6UV1UdrOsY5YV0y40rQPxqbGiNk
KzIaWhnQviknThE1MvkWBe9VVLZbtVH0CWMwCEplj5ymmMXarv00pbbhaSdQZISTOZeYxkXnO4Qv
1MVdaHI6JOarchntxzo7RsZ6XrNvGTfIzMFr2XCsEXq9A+i8y9YIEKrLNaFCYKbT13h0SEvxHcVF
00ISeTHVQWxKT41EMxMX4aU3yc7LY75vO+k306DZjLXRYfYLP5VtvBwH3kIl1atoTc1HrLLjO0zl
Lt2YSTPTmGGznpr0meJcRZJpTfnOVd0nlfG8tmKrw1p7iLvlzmH1zBhg/Kl+LGtWoGKLNmkKNLJ1
VnxDGym3rNZTAduDLK5wfTYDqKOsXR01OsQbMhk9ttlSGs+DY+Z+GjXDsejS2ie1IvUmggJ9V2zX
7CagXBJ1nVMWy6ptv4rKfRczXI3W5UEXUzAUNotXZQSWV1K7OJ02H/rIfIQ2PLew6KBT/EFu/NaB
KlCtUgl/mcy7hCob/p6qC5pugBLq5Z4mJXYOOipBDoRnFc59FF50NnEQreaLJvsdUfMSnBF63Miq
QE+zd7MqQh/tJrmLsXUl+AIQWVoItyLiicYSOC5enA/6YB0rh/pGWnsawvHY3Vckx8LwsV92VcXy
VuAFpE+IJkW9PODyknixxh2BP3owZg7NO9JFGSz20nzQtrRuDTpO1OH3TCg/IgIsiOv0x1DmL+bE
u5VZn6aegt1VZeu+YmN2aJb6W53p/M2d9Tpy8/VtM+bSy50FLSt4iOR02daSqBNPS5ulQUQFJGjB
i94OP+Zh/tDaufCoxmSxsKNHlf24neWze+zJCvfSFhWkfZjkFHM2sAWqVfWQmMneKSaW21K2p8Zk
23e7YQEEJT5MGu+o1oU+Ni2qv10TwZWFUnmsH+al/6oGhMeyOEBgfa4aTgPDyH/oGtdiYaJCjERx
KCSWnmSUJ4qhR4gFzaJTKb406WYM7kL0LtahYbVfwuGETJSYA2Ff10ndT9ApOOJYgcORBEt0GkNi
7RiOuE+t+k+ExG8O7Yd4H5en1SyWjWj5nAy0YtywCW3LujBn8mGUvWEnY9tyc8qvWufyd5UO80Va
fNWn7GNb62djRRg9c5/Mti2w/tOS4EeotSmhp2mBcJvIt6OvUsoRuPzOmj7HfUVcJ92DXmg0q9eC
v/qTzWLjksnhDjxakUa9J8DuGLHvC1oIGS2PWKQiNrdDvYU6K+2VDlCWChoPvHAQTxioYQLmeb9u
C6Q9Y8odO+7EmO3IicI9OtMFF6WrR0sVYeIDQq80ngjel8rLjaupeF9zGNuC8mLvdjvk4jG9iokj
36avFOX3rBmHMWFBpM71dV36T/gJATWqQfply2JrySdYPfLR9XjvDtwpY/Pe6gGcspSxQbNITJn4
W2L33uyMkNUtp5aerPq7jnrqSosJAMregejuFfo6Twnjuqz6p9uZ45ogSA5eF0dbznGJ8FARse4N
3OL2uHWzXbbKjbvuHqYx/JikxTGXFmLmqwstzIlEwoE1Uy02x+Gj2Iz0fYpYMEbIn5KDS2HHQjBC
+dOZDAhby673jR5+7QcLMH+Md2Qtg8Z4xOm+FRWjUqYxZtnZ3nJDQBo6Yex6TPe9IZ855CU2eZtU
FjH/+aGhufrSTmPnWUtbMjLt7Hl0z6bRHZy+No5M4J/jBplYFvUBVsPbcIwauoW7nqr8Yw4PFWvd
9tuerVh9heUBpaw33j5s2ctHHR9+fa13ax6UFGYRD7SG57jKH9JUzsFg6i94IrpzDUiCarLozhVx
506U7pIBPwCpvsPZGrZkwyQdzrcvbx+G7Rsh4T8dyYfy27SpEdSmRrAb+sLsBeZ0wAV2yQrnQdqL
Rc8IVLLrtETcwtST2dhdXNE6e8J9bWcSxxX+Z+7k1SgootET2/LijKw4KZvU8NNscA+FKA+QMQhC
yu21lBzH81zkH6zWzffN7RtNxinXJ63G5L3JDnuyOZZhlzTj9n5GEVdSuJ6SDhR1aLNLXF6XrNd3
+LcFrIsR3Sm7v8MYMZDtgHC3LbroLiTuQauEfjBj0z47+WCfXYlj2ZbzkV5bry3Ll9D6ac9l+NJt
QRqdO36vqna8IyVxvFuf8hgUrzFvrLZ15lk+2PGX2iGdw6SsOInG/JT3eDCalhPG6XRi0MZQg9ja
Ps2UYMSx8/fbV2hTMiZ+zAvGmr6khQ27a7Tz+fYZxgyrVNFFYXa9pBUc0izU51Jbh6DhZPXXwf6E
dLvbk/powupvO3iohsL7x9dijkj3KOMfxbYh15MZH/ivT2UmfRzozI4hz6O1IAeGFtpo1WP3Ukxd
EjDmZKx3znqoCnFHsqwGZYlqI7JK5Pl8JaaE7ZQbkRkyQxAEGOawFG8fuu3bv76c6jczCcO9XfVq
x0aFXG0QjAtYmLET2CI8Xdm0rVFN7UO7zwGC7AnQLqaWF8GEt7QRCVa6dYGmsC5NUdq/PgtlqwLZ
axjqt/+7/cjQhOeyW8+GnUo0SzzI3B5klzjhVFvP/tDp94Zp3YdTOv7EJHKpZ739nLUhrUgQK9cp
DNHYucN4mZoJyFLT7gjJ8tUqp5ek77RrX4AETWKmbBOpUaMG41XryMzAqxsdbl9aK/6JIq53kL6a
X0+6eEWfbdx19FN605hX/mIU9Z5KiShAiDt9oZz3QJIvEYuWQImYzZ+LAZyrHqAX85IBgfpYxnM7
9k3oeTyI9utv+MKfRqvfndjGX2xV225d2ph5bZuTBb8BaMLvTuzc1cRKSwNilwJyW4S7ba+aZAsx
wyXwastUQ0NykIxL5cEiO7+Iv39y7f3n58fCpgvb0ZGu/wUtcBcpFniE4dip+YO1NtdWMUyyESS6
ihRqT3Q0VAx2fA6N9fDv/3agl78CFRJ/GmCXNFzddf7y1Az/mkwQrR/xh5FHzYaxG1yMmOQgQW35
q9SPOvlcvxzU/79CVhYc8G+H9V/shf7XHGihLZN/Mhf+etSfiJVhyD9Qj4MG4frf3IWwjX/zFgr5
B05mNnqubTDmKd6j3xArwxGua+hC/aI0/852ij8s0yRT19FhVUHD/ivESvyze/sWRmAIw3ZQn6KM
EHIDtH4LI+hXs6qbYZivxGC4O6PSsS3Nkqr0eqY9KR4/IDIoT4OkXKZJLCfQWquliCGpD0k4vFAE
WbwWev4druRunN0YVKi8JjZb8Zj0XlE+FDrZ3KFcviSaUx9icoZOM1h/59YfJseZH8p0mR/c3rH3
v70R/8O1bYHp/X6C/0pZcIH7FL3BjrA3L/9vfxh2wjojTGG8RsIsDpMLNtXL70xQFrhcVN5V+IgD
g0aqQ9lqIUBt5xARMxtX2rl/Ys+oL+48PlQ2JYDCyCn+GLi9O9im7tuMtripHR5Vgu3QlROWg5la
2dYhISN0QsD+KTnqc/lcbcukKqrWN0Q37sK0HqFuy/5g07veV/F0aW061hf2ZVqJJjIay/SCuTu9
ZH03+LPq1AGbUcQwZYQXM54eQ01zgo6S0g+3fTFe8fgS7yzIuxMwn/aC+tM8lpK9ZxS1yX84pvZf
mPHbMWXRcFzhgrQ6f0U3gTFjmPulv0ZMxoQXxhjJRjbhUa8iyjZ036rX5awhdrqYiZYcyjr90lfT
D0dG3SFxG3HpYE1zaD3sJ1t9fdUPpEvhEGoI3Jtb6yW18+zZoCeAAy0+uK7D5BJanyK8aOcxt0Hr
iSa8RDOqa+mwKZmY9stEn16ziqQp7DUvM8yQDUsZJYc8rg1GbCIw5GzEh8YK24CLDnijcvIHTC6B
Pox9GjQG8X6LmIxXE/Vr6a7gFHbxtkRWgLYdN6ZVx/eZUT2Q/X9WdZL5ybJStSWs5yxx1mMa98Wb
6K+NNTR3ppm/JNs0848P7Ebm87KkyX/Io/gfIjQwsOsAs4CaBnj4dg38do4rpIuTVufdtbS+ZREt
5A7AMocu1Y4t87yXhiK5sJm37+dRJocMS7wdlvQaxZcexhyJqnUdeqnfJX25M2Pt4PaB26Au+/fX
Ih7pf7oUFfZoRO8A46wxfNhOq99epqXPkSSupiTZQ+vOaWbdl3ZhUXFAge8AYP4fnk785d6mb8/n
gr0TlGAbrnL+culT1bmsDSXF16DTjPhBM342PS5OTWOrbbSGvC49Vkm8QO5LwwXl0QoU2O5QXVwd
5cYg9Wf1bC5u9NabenHSpw1ZVN9STLc5frA3/BukG7YE8VWhXu46NNP3FSEm+1psVlw9tO//w/Hb
XvDv9m+OHpyCJSTjir3dTf75AEJpJOQ+FMnVkuYXAI34omATvNkhKbQmuMAnGlHHXmONu26stTuS
CPJLuw5in9rNc5KIKBj1eNdv23jEWIepq43H24dMuj+NslcnM+EShBcAJQXSvcxr2ftd3O4FU9Dd
aPDXqXKd9tMgOaua6dw4LdbfYjQw7Zg4D5NG7ruWVDtdsdsI11R9dDf+PI7ZJoTx1SBXEqQ3dwDx
e/8Wpz6OdQd9isnpFt2oTXCWvcsWxhAz2u+aoLtueO87Pb5qLfKtkG4Xcl2oW3GcTd62ZOsxsvPu
ElaE4dSyL6///rhb/3oiIUbi9mjaLhSvktvN87cTF6GvBQMaalD4fh/OWHs1a3pyLFDSmEo9wjmF
TynFFIh4+ZEZTvrTLEgFo1DpKxGHBjOttB9iLdVP2aSNh16o8DldYAmS7WdHrPumtvwYhuwqM/M0
Czv9klagWYWzxA9ZvCyPOGJxe1g5KxGNhV+lgbLTrZ9l41hB3nYuHYSrAnZdHtMaQeuasUPCDKKR
fW+8TCKTaB4beUQxOPorMMRRs/RmX8pZHrGz7PDcTUeqhZqdpNHjGlm9N4btZ9jq+iE36xbb81Mr
uvkj6H1/rxu7f3+Ahav+5dQ2pcmKYLvMOpK7yhZ68tshtlsn0VuUw/eUAiU+5LxxcZ3BuOjdrINt
JMYhX23nePvG7cPshKHma9vPtJq2EIr098cYofad7uX2t//67UcslSKpvf3yf/y2EaGEP6qlDn79
3tu3Q/QEmv/bT6KQ1fwycSS4ocu+a3tGbWoxhYp8/9sDb9/49ZS3FxgXekhPlXz79X/m7RX848kX
N+PNgDjRT11Mc/z/9Df946f//L3GBlou51+vYXvE7bPfXuz24n69ptt3fj3pUBcP9E4Y7TgcrN7R
Lzib/3wo+0lH+3Xkb9+5fVhuh//2qeSSzZprzD3+YIzGugtBEjQzvCSGcI9WcOt1Gg2WPrrhzV2q
1eG+H6l+mphj30ZrfV9zesyX/sOiTe9jJY0TpvS7VK7v+tzbmN+SV/DXr/ncrwGc/rcajoUcb8IP
JuVk/jxfBlevP4SUNaTdlpTcseVc2/KjSBhX6WW5Lwd9l7RGdBjK4sINH9mPkY/7tNR2pgjpcQyx
FFOoijCpYUzIQnEVYmJDSm68xu08AgFNgIZ7GtCCKaSJcO1R72RK4lSVOYn28CWOPr9MJcvoMPI7
EvSlvp7+ZDpb/UZbzV2RnFGH+N0k7I+dI6528qNJx+uYqZTQ/Buj0u8zu300RvEwRKS4AxkqjyoA
WBmb2F+FfrrgMghK10kOiFufY3PghmSPVFyOXyTdmUVbBdZS1zCFjm+ZnTw0Egg6lWhJKhcOxKlT
fpnj1xpZnFlG5m7W2LsuiV2PxJpP64yoxzHPmamuUdTFFySE4B4VFWKWOxxbxEQdWTZ3CB4a/jv7
lIW6F3dj5hv5/CMF3RSAZUFli+c0au9dEsSC1S2e12iTbnQ1aVZdfKDrQyvD19CtwyCaE7/SJzju
8bua56DFdXjo6e3czVVjPpjyS9bXfljVJpFZCMRi4gqcjrwfzS4PAEvGpdJZGY2A+2VyauutNeHS
oqA7c8dG/qG1wRCTOZES4UFsCMcBDnhNZ5oh8+dCldo9pP9uqaR5rJF1Y9XTT4tqukCbOcFKh+Cm
sL8rhmog88A6zTHSYbn6SRv1RyO1uL3HJElawM3LSIF4AyHZZiVHul8X8jhSwSadHtB1SJluCpbi
TH0wGri4VaBvgnghdQLDgeiGnVorxcHXZx+p36lVmiBbX2OvLeZ3NWXnfH6TVvrDroY9aq5xZ8mU
EK+qvXMsda5QRkELN86+mQZMAeM34Oy7XLNyX0uee+7zHnl/d2WTvYwEiqfIRRNZZp4xLQK3KZ5Z
49Ln1tuMbephqqVfExbJWzY+to3dBqQ/fFj16iU2UY8OlU0oYVtfNUsMuwpBFOyvMd2ryN2PjSQj
ODR2Y1q+wnMciBiIgg6CBqmdrEB2ctiuubS8XrK0pmv+Y5WjA1bbU//R+2utk01Xot5ujPE6FD3m
mkm/i6hiqluNjJbFJrBOb/e2cj0iBAVODCc6T8ayL1P1bdQi1HVtfna67G0ZtIydXU3YoDDPS0hj
mpXp5yISlk8nDRepHT1JNKNcWmiMwq8FIGdgkiC9j2Znz269P+tLjbI3Wq7jq0rzB6innc6C6C1T
GforoShe5wzTjlra69BJ4RegxV5qda/NyH7QWI07TVXw+YpLeS7r48p86dmE3DBs7elk+DDZUUr4
ckXGeVdggWg+cw5BvZDfczSzLQKhgCJvptXgBm191hyO32yRkFLXBHnKKqGEcYDpn6l4tokHVTnm
NOiIF6CjyOO2XR5HXSS+IJw3oI8Qw3FTwUJ1ZaAl6sJ26JuF6wHoEUjTsteddLQ3LTFZ/ezo46jk
ga0Yest1i8VYqXNP7+eGel+6E3GEzHmQVjEbpWWRF6tknczZFa2pTJ9yJ9mNYukeYemDtJWnAfaR
N8BsDyhNs6AOB6zhvevuV2iBuU8rf+izL9k40pCBVtO2Mz/vP8akF83ZALWi6N9q56wN3KG/LtZj
1WjiNIcdxExtIylcZyOI7aeeJJudubBp7Av30i417dYu6eV6vnhzrpsHaQweYkdgWIgSR1wKtJtu
b70ken6IWA/9uM0iX4YoTkRbvJRhzgTay8FnX3QMceIfDOvL4I7Ey27RPCV2DOHcqZB3eO3jE9pp
B3rfzYIuWV9Eoyr+uLnxRUVHwGh+5QIbD/mQfMhYOP2l7YSXieYQM1WTfIGEdZJGMGfRochTb3bB
F5d2qKES+LJV9VuT6c+bLggHbYGrmN7b0oU30Ez7U9vM15ils0bHPYRi2CsFi1NteY0FmsKEqNL9
lFHjIhPtMKeoNkJtXgiqdMqdnriniUAteBLzxaCmHACnYgXA4h1A3rwOGgaLxqAQqtAatXd799KH
tXUAmHhU6fySjuuxquJ7fQx/DmX20xgIbTBQz1rriqnGmD/pm5TSiOlSTSTce1LHqPvm4b7pozaQ
E3ruCMVcb5Uf7bZmkeYkRwGJMqJl1xRb5FwWd53b7llgktqUdBW7x2UJjU8CX/3O1eV0GSNXu5Yd
dTG3n7h9uH2ZrWX0AFQ8X+g2Gne3h22PNzgw352I5x7XVXsmsXQ+1mOuDlEWpa9Jr8PF8VTdtNxj
nx4+NtxP97LQxXlylfawaHkJ2cDvKJ0nHJn9NzvNkqCyNh8Kia13+WCGAZIg7fNYtLvb71IrZCsO
e+dJ4Hw6sRUrDlhbqksal6SR/B/uzmPJcWTbsl+EZ9BiSq0ZWk1gEZlV0HAA7pBf/xaQ9bq6r1kP
etqDhJFMkkEFF+fsvbaXf3tgj36bhXF2YZ59aDbcQN/UxIWyS3/V9HjA6N4WXxrtsuWufPRIRCAz
PadxN7J767NjPE3NY0Pve/Xn2bprCn/vl+kBScl1Xb/r0AJPBH91O4NSy2tYBR/O/HfJmLkigok/
xhag/6BHONFa5VyjjCmjsoFYTlGO4cytfw8e+Z5jW7fPLHnONLRRONJaPXSdYTzqLZzZ5W66/W7Z
lf0zkpy7tpKyuY/RYGAoRNPf603y5pn+23JPZ7JvaUHWYhv5wzbxZpaMJqNbvMk0hFGEaWtfZSE2
onaa336UkKTlWulz0BDYbY6jefCUqz3atWmslvdCF3oFcUj+DCLAnjr58b31RIDPPIQCpTeKHbz/
snxARl4/MF3V77kDo5fzAFBxVjc3x+vTjdDN5lvAXlruWrkJREkhnKcqC/ODK+zuAN2lfkI7xTc7
f4gBq10/9sNvzSGMzTc0wuQtNztrWq5ta184b2EQPy93jdroqU/nsgEUz21TOeJc8Lu7NVahsVRr
7W+VI26eP2/d13o0emX3hNFWHoD1VgejV/oTztTuzx/uuwJeFtaJNuI5HFm4m9YYq4tEZnZT44D1
Vy/Er95+JwLd/MZ7AXO+a/QL1FB1M6kO/rlDSUfLsvOfNEFVp2nI8TqN5vTIa1yHcN9+BYL9ZW/8
FC75RrbdE2tn9xboMSPeLH+iWA84vn/pCJk3OQTIa4iG9tq3brGp09H78UnbWF5KA/2tVV5w9eH7
XY0KvUghfOZk/PC4DQ7LvVjyOTgt4+omBo2k1fkOepD636P2tLweF33EGmqLfsvyOQ5dEhTRT3B8
uo663/yHihgVjxBBeBsrI73otRdsSuX4Xx5f1nIP6hA01/2ivjN4Oud4NMEHiVF9yUH+eddOAMiF
Tadxx/Q1t+o8QvIY8T5jfpXLc4DNB79jlfFD5DvFuZiHpnlz/+kmgrvyOibF12MGoYSlZvmnKddN
Uozy+LMc293yXkLLd1Y0zg4JOD/2Bng3u6QkkdUhoyhFZrE8j9IcY1V7bvZISx0qDnPuzoUa80FE
6XF5nhhGKgD8BoCZqdEdxg6zc1JOL5YHp+UedNtbbB4ieJzqyj6ahT7sgF2uW9MTbwIiMNy14Tvx
s4AggjE544Om/17rv3otG745eXTqAW54J+q+ueoxJQ1vfoBu5hfqks5rDr3uQGsN+2BMJokhz8sD
ieMetjhEsxPzeb616CTRGS9fl/+shB9TQMUP0ju+ug0VwMzlWdNsAlWrty9pI92jU+f2VmTJ+O32
LG6Ql6ihKXatHosjWUD1q0mBb3n5SF36NWUt6woqa7gbeYIOaX6ZXYdAxfGy51Za1ikRfoqigttL
7IW5VP1nNQpWJ2WqDv3gmG+TZx+WlyiskXiCaDQuZKVZDw44zj/P6M5c9cHL/cckdc1zNzJWL0/p
hrRC8zb+8Adl7MsZOYUrK/vQQbQtT9kN8bjxJ+LHcO6HjySmocly2aQRuxw8VKWBQULWxgPUQusy
qR4N6Pzehyo+UuaZ3kTpsD8jp5esZaJdKuxWRjtOD7Q5cFna2G2GqjFPSWoXz62vff55VSY/NIh6
/V0nZ/iKrqT781HLeLplkVe+dhN2KEVm0s4c2uxb6avl1bZTD3UYv/IRWSHRN2ZIjdgUT38+HQmy
pYkqyVgeejeCZ+GlzZ9rY7SvPYXRZ8/o89Ng5f2fL5B2s8lE/+UjkdtZqPNojgj31W8Stqe8Sc2Y
JQLzT6yN+vC+/OxGkJxfZrrH+oqGkqk7MjIs4rZJqjhLAhX6aFWqnLj1Nq+OTep+aUZaHQrLqa/Q
KlmalFa3d23hXaHoOzvfG6dZO8Cs2j7hABTH1LPUqtfZrEIZ3fc6PJYmaPM1Kz//nqrpaVSNfRWB
xJtXBfuSHSxTzA8ME+0BdeC0tXoXKL8EExkM7rih/fLl+TjVpZEY7Oz8OeM2wC3UD4Qt1tZp6PwD
KYre7Lvyrh4ag3Vkt+Ya8eLWmMzuWcvtL8oYhzz1nTeQatHaNLvu0LrK3MUe5yjKm2Ebd8hVJoWN
OqxRRyyHqDAR71BPmr+08uQthJXl4uBALGgx5DczKcyfcSr/3v6f91vuvBysGYPw52o7J0qX03l5
2PIEy+0oxgDRLBf/vZFhHKGkh3rhD8RvIf0BxYFIUnnrDmH7ZvLleOW5xHpwtXzbZeVb6dnUXxJ2
QLGm0Fzg20jij4IOFwviAh2ZiwdTtggw6vmQtTpr3Qr62kiS3MkIZX/qVcKHq5OF508OKYZNu8vd
b09h19ICAxpEA/eZXn+17dq8ZRIY0q3f3T27df/coUM9cwIjC0NiPiyXMiKt8M5bg/mc5f3akTMM
Q/9LLCiYeGZHLIcRUTSB2jH5M1irgx6RC4yDWanzkchInBFhZSa8TVKE+i2KrTuB4Bcvgia1fDyc
ZXJrZmhGBXoMuGBsGNK6e13eHNXR6gQxsNCrueSImUXZPxnutTPmsXBXesmr0SElkVK96CnZzDLj
AfCu+KwW1kqqjEtiYCJdblv+l8jqaOVa1SZux2wDBQj5CW5KlJ4bFgpgNIhVngmNsZUGG1GxixML
l3FKNSzf7p7l2IvEuY2omgCIIuy2wuxuNriUomVriYMXATPqq3/FWCJi4hUlAseZBXsKgWpuqF45
KMv5O3+e3WmAWizXi8QAdTXA9IhtdTTC9CBpGR4moy23EUMVLRb0fhNd643rUHJIk1zDRuZpa7T3
Em9f89jaZbvXYxqpWG2HvSm9C447LA0JIPsVXWgaIpgfdlPTvyU2gChR+wcRBcGJzaKtnOQU63BI
UE40p6YbKEKiCVw7PtEiiz6pqgTjb2qOW2NWUmlD+KuX8nfqhcV6kWOp2rqBjKv2jXDvOYSzjTn0
bwvfCatK8QfLtlz6g4tqtL7cqRhCnMpcGLeN9TYlWKRIe3P91nvQRB2fJxO3R5lW/rHloVfZd906
lwGy31pjn55CWUHxl24SI2mJqQRp2bpkUaAYXZtdNu4dA8cvWJT2hrkvPUZT96acdjqr1MrPwAGq
p2ms0TaOkXt1XGHtSPgggLCNnTVNSA9ASohJqkVxFQ6ABEaMb8lANr3H1IB5VrP2qAnI2W2dHfKd
8BxlrKyrOsEg9RLZffiQiSDdWjkJgA5hMU9aSZWRvwOzsqVmm0HcORngiqmvoBnNe8M4VEVuAioP
rqOqvN1Cl8w8B2JTW4t8L63svIC4lkMxwMaQusF21rzgQpvJeAx3/x4yzSjXvUBhqXvaL8LkXhHG
qDULsBDASfvmxtpWZgPNBgoi/xLGvO7LIe5zNw7mQ2wBvvFmFTjQFuApbHS2NSt/zmugIYsQrTNB
KvSWuCxqs38PCKW61QRWbaUV4ieMi2CGPpRrnCB/wI0LKW7o0Ka2VRdvFpXiclgEion3BttrgPQM
50ap9A5uzdkBO8Z/Od+0aAiXSxhZ0GF4GBhn+ko+DIBYohkFtFD0zNGa2YnDR0RwwJ5qzUNhJDpn
ImFUORpQysEyzsmCmHvYAC4x/p60GaniaNZaRRO0ez/DYFwMlywV8DbMkMWRxzRaz8HPy2G5qi+5
0MH8Pzrlc1f04rjoLZdDYWnOJgTOwhSCp36aDxX6wW1RYo5HXWuty0ncyPt5CRpGecyT3Z8DSqp/
LoX/6xJPhkofJOmGfB9ww67Rn5ZL9hD+71eX/9Arb1OkbnWIanwSy8GabfwZbNwIzsduYTYuh6Jm
HFuAgv/e5meEi6ZxZK+1mX2DVhD0TYr/I/ZJYmI4eIXXjAZ5ssaVP2OashlpFFuTWDtFPaw12xuO
U8dO0qiqsxH4OarjIio2dN0ojfqM7abeU4amBWrupl682d1EocbWH0NVWqwlKnHujdkEPzJeRHMP
VlPYIPNmbpTyWS0Hl9U6NI6k+PORtEUWUMQPqFLOv4rl7WQN51DIdl3XDqXlI7JMsm+E/umZnNsN
kXj94V9yJJptCh/UDGmEhA+U10BQT1aO2h9qj2PbwwmhS0g3AFqmmAIdVg980kzKNVskBu3C41Qz
S7345/rsQ4tCso3xyJYbnara2gb8AjCsOrVIiHMrZC6OTX7srYlQljCocheH7cuC6RtnBNIyHCyX
/uM2nAunmuBvOq78Llrk2dsKtcE1nYoUe0kD0VKAGadXSIC14WMVjzHSTHo07L1CV3R32YyZwn7J
yqzekS7o3wdcoy3b3G96MMWmCAA6BBlw5iIM+2Nfa6BCQuPaDklLCTjidis6uN6UXSxUPOTZyl0y
xDVxh+Y1ocX6UjjNcPY7K99kz7ETDE/IN4NbicaA3LUOlioNQQtsLrNRAGMgQkg9JtF47+tqXLsK
W0/ok/6wQnZWb6XZ06bJu5harAn83BH7gpiZh6JHs8zqvVCbuIgoKafzdsVzbihe+keTCu928Gvs
GXnfP3qOwzYKls4hdsedOWnlQ9GUVIld6yH063JtBrRumgTKAMWXDyMAJlPU82idYqt3si67GOjE
8HRbYueaObbfKprozvjmpiui4CXv0t+NHlbX5Rq1eJaAgkElT4NsLQPHfh9KlLmaZ3y1Nup3yzZQ
X5hF8j7Y9Xa53as6ughmbBxdK2vemqLZC5E6T0EvPpsxMhFFW9SUauUezBEBjDk5L5XuNO82ff5j
leD9bqNSvgtjcgjzLGkKzf/rZ5DCnHwmtgdEKYGuIkIJg+RRF6xxvW5s3j0XVpsfBD+1jWfChYYF
5Cbb47+OKeXskqIfnhSOIjKTloMloWybLGGPaT1D0ithfCutQTxQOC9Ri5uDrVqyk04+PrS029l7
vNVK89+sUSa4qrMrjZR2q4mYCJ750phMBQaxQRwau+TUcQjDlpk9PsZ5o61Nxx3X4zSClxtJR8zx
oxCZkY6rLtWRuc1CeW9iBMrbsYFk6pgHWeZ/FU2rAxCqqreA1LB1kUiKbfZMXrYQnfm+3e1YNygc
oQSvdtFzkHUHwBb62+AnJzyj8TolrPjFw8x0LIeuWaPgop6s3/A2OLwIJNcI5AnusOWE7G9QV1h+
w9bN8hCbY8ZUGCj52NRFC+5KkHaXqWIrJVKirSHbY9/U1Rua9Jk5l9/tKUX0NVg3Nyif6EyZL0ls
qRc3YWhIsaeMKj02QyvvJe/C9cbioCxVXpYzPXF9C0PlzhtpdY08hm+Nqa58ysu8vVpmQ7gU1wwP
0Z6m13RuvHqlWaTYWgSf3Q/akNvv3pDvm0kUP31AnS3s0ujW5QMpq9V4oS1K7duxcKf5DhyP+TB1
08VJqaMXMM3YsXiMfzU/siDNFcFpybpFWgE/r+k3SeiOj8TKVscuptsWWhl5BIhFypGGNkx8lz9X
Wh8mxUq4HPram0OlfclSAmE0fe32E92VuxmkdOCfReIlCChbuDWxV3MpgVJlRTgMNC2MbO6uyhwc
bM04/vJzd+tP8fQZBESdJDjvNsC/202lkxiq2aN6VrNTq62n5NcApN6vPPcvLcVpt9M6nDUsz/yT
qNSWgSz+RAAJB9iPi1Pf6sFjO+IrIrnPCCLrtXb0hAYiE4EZ6+arE9b/XF3+lw4nTVKHpaKAMv6M
AeFSDaP9YVty2tchgdjlfLVuho+uMVDcmf3f0tGnWxdHxBEE+X1EDHAm7I4Frk0F2HGL7E7Vsli7
TUSvNBmpm1De1d1f5CmzJs7T+MVG/09QZDFCufe9J5Kd5zaMqFe2NfUv5d5xIvtvXXU/gmbyeznD
7xHvFPc8YpWUBCXZ30S17IsxSz/6pNmhTUxf7WT41DOMwpwf/rcp/cfaN8EAu4LWTDhTjcWB4k+Y
wOHA5VA5DMsip0TqEFMALQVenucCNUGhDXZmiPaaN5mbyNOAVA1dfwf08AnOdjrak1RXe/I2iP6r
t4qRvUjt1851++eCc760bHVPtKhca6NvHPkR2XwbvgBUlxGPJVt1Gm3XIR5ePYs6fzFqnMGpNX39
ya31MeCfpEqepCaNTdOSLhxNVffOYz6yBo+5qjkxgKm46xrc5XpU1LfGoGKLRtbK+yQGf2XLNdlP
7odFhx+iyVDrxh3Q1j7HIYjLJWwpmMYHi1LS7F5N1o7b24eywy/I/Cq2msqcbWxSlyH0Wt7pCrNh
7MxhbWd4ZUVpes/NCPFNitI95RmZZ4TfeieVtdGR6tG0t3LnmmZ6/BlHwDamXPuJgdHtunRg7xqN
2mZkRP4lh9/20NODBbt+tTQYX2XTGTeZtm+DZoYrXxTOJW3lV9MYzXMeVQDb5/qm6zfOt/85CNzN
UjnGS2+Y+TlQhfFEym65YjTNWfmW1us0ed9pZWyI5lQYxF1zO2GbOxom9hGZpuleThTmfFGrY0fI
FkbEgN2Z8vM9bREmMT0aL0hlZn+w8PZ0vwSpeODhHVu7poi0t/SLq6eqsUD8K8yh/3yDysw3VmS+
EOlJ3HmQyW+ZpDvUyNre6eP86Iv5U9Gt5zpLrKOe5WRpgEE8Ggbe7s4ZnuJp0G6G6vbLNcfFecSc
Iq+E0SABmeAN0dzaOF5i/c4m8RvHvb3DhuZvI5mAHpDed48kFjM5S7E18bf1TSkaGXU9vcoB4YUB
xPAz6F7LOB0vbu+PCCqldrV0u4DGh0Nfq3RIWNP/HBqx97T2LzoZD30aIizUYHp0eIvPmhgvRJ6m
r4lGiKWGfG4Vl2lwHzFb3TkrYQYrvM64cou/BtCn65RwqwNtqvQ5L45NI8kZGF3vFOnas7QifoVS
UiF1zekmyuxaQuxiviMXYoLbRyRKTlREXJurZTMti1adw9w8YvwLnnNDQwCTJA8tHvLV4AbyxhDl
Cf+W92yrqvkdon/SrhiXH4q6h0PwWuhje6V44d+k8gr2FZ3z1sTxvgjGaTWERnWkaVxtplrCoyp5
rHLq4MTTvWZ6/54gyXnD7oRJknD5Iayrz7nz+J3ENebvtCenSo6s0AoaCLwbUhyrHqcr9YWT1o/k
e1blLyq8d5Un5mOfRT5W7iHdVDLV9/AGSTnv3RRnrDyVdi3fMFqdkqjASzmfJp2E4G7ivQbp5Pzo
gOnnLXz/iMS+ONss7ddhbCRABuRedRR4Myt8jawBdRE61l/hvKLUMJ8hgN0KLNfCf7Ss2sMe3nU/
PhOLS9gQ1LEMGO5oJA9TN/fvQ22jm1P7SvjytpAiYaoj8NqZkYR4ffpdXGbpxZHWs+3RZXETbbqb
WpJvyKpID1EwhLuc3gctfPld9DSB2qb4mxoNXTXSQi89uO+T6SZPtV8lm9xOCWTxO8iAFgP25Dr5
2S4EKUhW5B01PRcH6RsGn32LXGzS+ol8ucE62LG9wUCcvzswac9qxqMpMs8o5gY/OpMFSW7Fc+Wl
98YDNWF3bkB4HfDIygPNOsJOOBdG5O4NQD13s6WX5XafhagjmrdFfh48Yy8DxRyWRB9O5PW84BDV
t7YRRiWvSWptcx3HCXatrnwwU6dd8xLoPxlshXjbvCjrNVITsMQyeqzSDAQ6AtwtBSzjqahT/YkT
uMHrrOiM2sTMkC18WaTipKM0Wy2RBIxPncG4Eof7uNK7PfMHsqiZerTwj6qEWV404zFCgL9nxRGu
yLbKt3qZN5i7RXNuCEk9s1e+acTmjqHqXwcAbfgerSNrk3JT2iZlvjS2ziyzmN3kZ6zq9GFonfqs
Z9o1j82MSNFcMcPZoLBwxK4yzNMX4qD3dqHk2UjCo6EX2kMYTTAgQdZdc6ph701Gj7Js31S0IyGo
uCkM/DdwYSBKnfhhuanIDOS0BZyHKh9vlZm9RInuYTtXUAKM4B0GhPuY1O/dsB8onTyliaAA7Nbm
vhtILa+gAfmCOolnHFQMQ5pQ301nNeU+0ljqFM7epF3xZbl0fFPhfDluWz+lFaO9LAr3R69J+xFR
9JyNRMhaChsNKZNp2wW72nHLg4rU8K7QJaUl6JiisPOjptnyOXP4wdL+OPhBJN2VcCJKf4UFJS8s
n/k0KEo1gMpQwuB//lHtvN21vobIiFBqQKjtJ4AZSZJdxo51jmh8DyKXaL4VsmKQaCUSO888t/EA
XK7jk0jHdnjHeDKtUvQUNJi84Z01C0LKsHlqCd+DHJM9socoN33ZBFtXuM3BoYAx1w6i63JIIKxt
nNIgWSgi79ZW3styyCjtjmaz6pNieO8LxFB1GqUAPGO8LW6ABUfTT2Hc5lcZMh3bJQoYYyAmPFex
fsrCHnZpIasvKlUPygo/NEc7sBfvWFoxFKQt21e/9aHbfpkjw13aYpa3XV/soJm4CFJyDdlWl+/H
Al6sRtvnRQE2MQJ2Al2tYQy0jVtYaQUVe5u9elK8aEEmzjrV2jRCuq3Y0AQZVu6klVA+qqY6mxr+
eZi7aMh72zoqRHulMozrKNlmityrWZsAPEVk6/CbZN8G1v2xdW11Be1zidwhZkspEJkVNJw1RC0e
wQnvqqqBUlP4DiQnWtaBryLP8QomadrOWI8nn2RhYCtf0vKCt1Z4YPpZjqARFeHbNDjl7o1Nfom7
JS/vCEy2nWf2l3hv6CK6R3GdvTpxsoGm3V9rc+4GFtK4N5HtHWu//IBdZ9zRsZwJ9KuPVuuWr14J
p5dgHxoy9UyeHCqKFWnyM4wnle573wxfyCzuX0gCYhuS/aaFpa6aE0mAKlpBfy8IN0OIH7kohMDs
k9ZXr6fxqkuimg2npQWhKw9SK4CXTIzNisEDoCwwHxYYHKDgUhyzhjPOINiEWZMeWAOhih4GymcC
IKLX685LrNQdbFfxHUAVRfyFIKWJnklkytddm4nPsopo4HjOXxZtdrecseuWwyreCfZ16aenwhHG
lTKVfi1otVyR4wEYb7SLKuttSVnqE+DKuK1VnJxFFL4rasIHOniU+9i+U3N+SBpsTLVVvAAZbx8t
zV85RUmXnnVooTf6d6sBcwDBYpxbQ0fcRtf06PgeJaO6sN50YpB3yahR/sdA+2a6yAWG0cuf+8Kg
VO/L33BrXr0KmU7XJhPbV0msEKWNHXU9ooZDkASd/1x41TUGwEjRyoFzQJFsbMZD4jDSgYYIWb3p
kbWDWG3dB6j17AnkO0kF9n25KY6lvy1FVx2cSlAzZNbM4WRvmVaztap6qprILC+j6fyyKWmtRau9
F/U0nMK27h8SOxoeDKeKdgEWQDo3LSIiusmp46P7H/T8jR3fDatSvWmSFptdoHsrhfDyQPfdovIR
uZfUrO8eEgjlm9G1x671pKhn4GjUXr1W7Sbp2GSl6unO0izv6rbJGYFz9eQ6nEylJjbEgDqUtnKa
IiPFyZKi6gHOSbDH2wgxLhevxFBx8k3FQ40zZWvbAWOsb7y6ZMwfoihjwWCIGb0KqT8DQBk0SbgV
4RRdwVH/c0iCJjhlJTEwjFPVd1Fo7nk5gDxADIEvkJJLkG+QY1NGEPUzYn/j0WtFdtCTOf4gyvGn
N+xDEUAkrNoH334cYSO5jXpM50MNNF2zUSB5tbtRdFU3hnGOez37NICzr8fR6LbuCERBsVqh1G2l
qDi1FM1NG62sAlwTvWhjm/u1s26GyrwnDVAb3H7q0GmUDcde6/dyHLxtQyUVA0/pn8o+9ndGUj+3
ruefKWn75zn0YyPTqd5qLulvUybFJdHK6VmmL4CA8k1kJP4e4nrzgjSEjbwE26kp+btwkZnYYzxt
qn6oiCdArOH6sjigUj8FkKYenfJbhkV0HbtFDDq29z7hxAz1V6tr1TXMkF4RwagdNSN6GicN4I5o
3ZdRcb4nGMX+7Ku7GN43HWlq1GjgVPMV1N30ObjsQZ3QSnfLVQQi5AOSfTlQIljpoowJrjLse2WN
NfLSCRaIU31YUlkPff+77432YZIRVgaBGqilBHtlL7nLDA8yWj/m7E6DeuOjLoGbEr6n9tDtsl7X
j2bSPnCi0ck39W4TtuhF3Sb09sb8U41FtaK7A9e9q+U27OYGdhLa52E5DDeqPvVJ0VoVqxg5D/h4
8BWZqd+A1qtN05dQZ/t6jdDY+nTr6VBMlvtYuxgHhDgKYbm/7ShCV9ymw1Pv1RdWB8GhT3TktiJL
X2kHBrdklpPD+z05DWtr3w7spxIUZ9VQ0wO1fSooRzUpjIEwRQtpVS2wOZBikDN/J3XElieRtzzt
bVAJcXc0KKicvLZbWbYZPKGbTtdGFtuH5Spir27jYc19mHzjMlQlmrWugQTvc65Ymn5FzQyVZKhg
5465fhV6p1/z3mRET5kSDSuSz0P7WUBueoJnKZ8FS2QtMj9LV9dfgZrhktPKfy4tt2md36ymwtp7
SkM+ienq2cqDK2WU7nMaKXFVY4ewiYzIcmgCdxUJhgwDDRJm1JYWYjR+URiFVtQMz0kte8roGQYA
F8Fy2xfN3ZFmskrzyVpPsnNebR+x5kiY4AdviVjBJBXfrfJfmyh6TDjV97EzUV/U1UM7YT+hzcK2
XYXutHbiwf+ZXbJm6qHQjiMoGzqaJ71EvEM1LnyxJdppM3ZPXpwPN0vHbBYncnYOiPyIybY5mboR
nrJdbtn9Jc07sA+qhf7ipGjjK/ejSx1vJ5T7u/eo/BptjvLFRIBVQxZ8ooRcrfWpzD4RLr5HNCfP
5cRT9OzGj65CniACLXpk/ERun2HjI3PIoUZJqyCvh/h5OWgj0ePRFHgnsy/qzeQF06YHB31ZDhBa
5L6Ore+lghujszQ0GCdV2/5lMkQe6+hBMXodQOy1h5T6K/108tlClzazpYGjptOGvNrABZnUkPon
o9ijxKpXdVjQ1O1URz8rA8hr2BS2laf2eqpRf7I1Z+/S+zo4lH3XWUMbr44DtkB0Jg/+Dx604FFR
4CKZ3S/2tAPI15LCWguIkmTfnJ25PFzbvfn/N9uT9oKJc+//DoV/+Kss5Zh33//BSvjngf+D97T/
C6elawcQPC3ddwIMzf/AEnz9vxwjMNgiuqZL1PxM/vwXlsBNEDR00zLgyjvYNOWfIGao8Z7hmK5n
+AZEWdu3/1/wngYW4v/TiQsxxLYtywPLYHsG2IT/cFznBQXpotLHw5BXz31KYmJYpM/2OIImjteV
JJMv0ow7YX5UiHT86r5pS2ri+pp+i3MIai9/qvD9SDoWqPzsfTApWEkshMhfJy/BG4jrcvNugE8g
H3sActtCU7gT4wHvOriB+FJ0LmYJGNH4QvhnRRGQ5+Fp6EE0B8Z7uSCbF3jzjHHGTx/vfMjO5ox4
tm/1DHwWP+mMf25mELQDEXrqSUHHYuxu7RzcCqgzJvE6Q/iLMWM/epClZBa9B1ZusB512lMbkPfW
UBY6t1K9pvFTkjbVfgwYdlRKjwhYD63aZm8oSapI9HcvXcQaRriNx5qUwyq42MJIkUXB/dPy/JRP
8Qi5s0/2RUd1rnYtwnuJrVjpJW7iKCkpaqa2DgXMGDdTnLlrXRuyo2c2P9aY/B3Tn9zQN311va7e
TqnerdoRJGCX+8eioxCTuAC3EEzRe/HTY2LLa2Zd+0GR52xDTohB8FhlgBXMnQBJ2Z6PJcVE1Ri0
9XGiG79tgiy5jfFI5x+REMDEaxLZ6my4P4jCaPJ2NqXjeX3p4bUZUtxeDf6dfZP32VqnKrDpAN3s
LBJmbDdEhDnWihBPbD2BwobWQbAgksTR9laavIMKCejyjKyWI5xC+CgkGGJIkZMnXwA8nLumnw5B
RQYyHG/fyVa6BkDUEAyeDvLUyb23gVfcHdvE+eKCftfgHKwV7YIpz7Ujis67I4R3gF9h3gJm0EHY
n55RqHsYVUy9QXXWumKDq8Y4aDot6n6CUy208SVs52SOAV9X1gNynhxv1WfNMY8oFIRt+DrM+mkX
tMaWeLuCNGJrtSsVtgdI9/3KpGJE2jjmu8xFU1/45nBo8xl6RhAao//vJhcs9MOKjZ/s9tTidpAt
/qqzuZEwkKxMp2BVRJH1pPxd3GveMZ26TWOm7aWUEag5Vo6w+HPjwkPqdYCUao37gtRYElo3rh09
tF00bfvBbI/0MppN2nlfKo5ZZNPDW+WVG20lbhXcn/rHgCRk3UHYXJOxetW9+jeOMB4yyGcIv2BT
ZfhVaD1E9/J5iuGLtWVytf0IU0RBynCWuVsQBfrG6KyPoMnhaekEC0SoUFvZHJuQrUeTV3KPpOJK
rXZy6dUOQwmH4hmVO+vesn8MNH+nGzUKUNPcyLGI9nkSvkS99pdP+2mVDT1GMmckSNzceyzVRjeu
t4WiFlAZ5d8FmQWkSinIw6HF7wUrp+7tfOgaF8dXpOU2BiIbybg1lvLMiwXLP0w/CFZPokwMkMHA
HHPT+8HiBAgrqO9WELzQBLnIhtKOC6INbEIBsy17DbLm8t/cndmWm8q2bX/l/gC7AUH5eCWhOkun
nbZfaM60TV2XwdffHnitJR+3ve9p5/W8YISQEksIIuYco48p1A9WDWCwd5biKftqzOP3bJJqtjKQ
I4ErNU50cr7qHsVCNcxEo0PvWJYl/Rw2hr2NbIam27hc6v1Qwlkcab4UjnUJPWIQih7t3Zxl0042
1ptwcmBXDTO4eWwOk4sWNKQGsCdQ6oWxHQIiN0GExgh8r1sJkgEwehn87gRRJAgBIgEW/MF6ZT+1
Ihrv6zkujqbNxciw3MO0JMeugSorDzNC/hKVe+efqqI51D6OU6xcFEY1hMlbKgGWZ5rH1lxo4aZF
UHjNZ9ubut2Ui+ZQQWhvdPFa5XBIehjv+wHF+HES1D1sw26Pw5x9GpGD7ICOofws0ykYu5NssBHP
vd19WiwudFP/0qvufjp5EfnmXC6WIr6MjRFuHVHQ+LSe3NHcTxWBS6AdkUWn8mOdQ2+j4+w9f15y
WkpZOCzB4p0Y0WZIceztDDnSnSlIE+uRgXc9k/ilXzG2gpg4T8RB34N4CQG0RdVd5pD429vvjbpc
+4OAn18Q5Fy475pvH01ysA4akRkbfCZm0PUUMRt48Vv0Y5qDIsi1v1tUlSlHEyQfplrQusbOcRa5
aarkbelFSb58+doHZFZvtNRFDRRhKhEGvfrQ8U7hEYf8G5i0JuhFfAAvg1EJpmBE6vvGV1zMmC64
nS5cYSjEReJn45SfMpsLhoQvuBEtZjOjJ+1dYSMGmxlO7EPqWbJns5KcCr3pb8NWfBBmcmfjC9yA
eh+OWsnvmIHIYdQdoNwlo9FOzZoHubclaSSiwKfU15u6yJhRSZzv/T20u6emDXGQmcy8fE6i2jmQ
CPGlQaUBE1DG+yhG+KSZ46nXJ3mOTXCXtuNsptz7oFdGvy1cc9nbPTPbWR9Pi+eZe1G73IpzpvEk
FLC+TUo+48ipDk3GwMMJoyea4qeSlCjc4E9zvpwqCnzEfiJnh1P6dVRy0UjTg3TI+K/YSr9P/2XT
zAWhCOK+8Muj1mWkRBmG2DBG52vuMfD40/TujYynW+9gpuG3SLofCUnxNqJpg4jC6llfSGlp5HtG
PPaOXMSEr2c6oA3a9VH2jofuNDgFLWL7NZHeux2DxxjaT0R5H6asf8SF9RqNi9ylTfegpVcuCuHW
cHEeOulDyAH2JTBsa7jTLFy3miPumgh+KBURLCMj4HSuBduBnjr3Nhn0dL42jDYOeR2ekvFkt41P
+PDkqFzwN2zlBRMSDV3UGVjj1agbhiNWtB/MNEKrKR4wWX3KZIHZeYab23Ny9ULcVWEcHVKlTNJT
8xRV1Ws7qARWrm5bl3ZsYnRwihBuC5l9N7HO7jEwPUB8/rikyB5TsMdb3+5300zlPOrlgZM7wOyA
2bKu+d4HxitNviMi87lM4o9l03zXRocIrRIbYOgcIh+fdu69AM9IyYF1D6EuAwdp84aoK7zqWYuy
bFMztqoFdpLCLvk5OYTWhinCS0w3kQfB5sidPQoqFcK6LqaepIQhL5hRZ9g8cX04/Dab/BRGyPnI
bv99sW5zlJJyfYITgCGng3sTcfVfCb+3MNgWO9BJi/YUQIFQq1RCoroQ7K6P+XHmp1G54v8RVi6j
kwN8hb+LUUWe0vpDkUG+pL+ibW6a1lXYunI3b2JXu56c3fof0XoV0hgqye+af7tKfmVfnjqLaeW6
fdUDr2vrYt2jG5p3W0Um3zata+t7/HrP29sZdchdEuhMjaLrbUkdca7GDzSF/JPjmtmh1rJ7ID02
EkakFud1B3eR+iHxwhOOiL8DeqFWqWzJ6u8w7XBIIX1xz/qVst2qvNJ2jdVeV9fk5tvij21r5O8f
28IEg10n2uMf228PvRAbcpouHdctLuSxysisLXJIW7VYU69rZ2LSuz62UBLntfSDSX2jt681jQix
zNdY1PVrhnPQLoz22clB614g8goonLCNUgmVb8vf3V68rv3xhm0WM19x4wSANyGqtwUy37+ymtdt
SWcXO1BDcrMewvpWv0Th6xv+Wo1C59UkvyuYVR7noLJe17VswRsKx6lQN5Ph+6rI95EO7JZp4tfq
lOQLS6XQJ1P2hOoypVmQioQIaPW1RVHDq3+tr5996nA1r+weh/wap9yrr682ySJe1xxlElkXU3+X
ATY5mYuFBmpNUv61GikRcu5FB7uBK9y6/esapLwuXKJPIPqrX1RpQwjxEiY1Ru3bWwS2LZ8Q6mQp
SX5dH65runpojWmDeV+t+mOaMRPtg7B0naOoqy8arJgLERURRjbnKInIe2TztsPX+mLTuCHlNTB7
+bVrwgPhiPOz0V0tcNrPXkLYXxt+bkP4C642JUHDUHqfUZ/f11QAg4T+R2nVL2UlgOR6xVMpaiyG
UZkeYlKidtUAp5jrJZM5J5EB2ZeMPOiJbSzyajYxOX+bxsuxeyzOu2kYZPeQVisy8kCNxRVnshnv
myE3dn4iPFKuEMkYM6OIKNNOXjckIAW67DINQvnSwwLES8Ud0iF6uQdLvqmR6Z9Dlz4KOYUPuj3j
HtFpZs7jF3JAkz0pxchkseUEKbbGXRPJ7OxM5U9+4S8WN/pT6zMv07QkPg4YUPbFMMhdPu3isu8e
FaVqEzpOdJI0o+98LyTGywdaGo3JvSkYEaLzUwYBquLHzCQ3aoGvyogCt9aadj2pc06unqp19bbx
j33WZ9cw7Nt+Ved8aVuv3rbCv1ufy3/Fhiu71zKi7K7wLgDBIXfXQ+mO8AYRk3r4a8G0hAZhxn1e
+atSpjPLFtOKc4r1g1OjluIm5NPc4Weojf7jrC8KScN7dMpotK61yneUtct8cmYquH8/pxT+u1HL
ps26rVFTfBAfRGXxwkEtbm9xewjgXW5MiXa9S0xuZdCTc9Q61N5Uwm69upHW1duCfkF3mJzpRC42
sFa7FLt5Pf891O4SnKyagsJdUNtuT9weOq0/5QCQoxqIkPtrl/XZKJPfTKQwXEj+fmndwU8xGOdt
avV5rZ9LSinzkFKer5EJcEY7FnAWw9uvAebrV+Ksprz1e42KyicMU92NTXXT0oX9aggBGEbXzPO6
kEMlzmaMB3DE105v1w13Q8F/rbUj4ARpbR49Bk62usAwLq/O6xqNkr/Wbtss0/C25kSLa1dZAHlU
aHSpbr/+tP6Xsxacr5OkAVmxVZEkJ22B5ZMwiASKYKorsTnyv1zXxqKQh1ybjpHywVhOjaloNI9M
XKOAlhVJ8/DZyPVVR7WsF8RKHdt6MO1kmZsKgNJu/euzImlXtbgXLQHSaa51kDW+ynQCzT3IQ13r
xLSouyRKHJgQHsIg9a7den9EbdCDmOTxTPQW1dkQY1GKQjXHboCVyAVQebYQsJy87Mea6b0uEONa
xRHbLB95obXdJUplRTM5P09q27ro+kxxOPi4DXWyra9bn8AXwaUqX+8f6bocslYirOfc+m0v9Ua3
v7j+rfXl/3Gb18XcU27vsK6tr7ttuz28vc3t8G7blDJ3E0bUzDo3/RTe3nndmeYo97Bfx357TZx7
MeY6k5yyv1PRf+2ima5y2PU9fiQxnhc5jOd6jNAPt9mDmfN7rySk84HhHVN8fsqaOvsoXsXVkSYp
Fwa1sVrmj1OPas5KU+eIqhWoNNnWVVQlO6sVxkZfT5n1zF3Pk9tidr37NkyI61rSWg+mp1SocHDl
KEo8bv+TilNfyqIEo15pSNTUfbhOXW4mhvrT60Ho7fgBJFe59zwZRIkoIJ3jyHBLXECeVxdMC4zk
zH+hUk4nUZBGHVtt6m61KUxPBR24cyKNR4hVZApwy970/6TVcxcHzDEtdn9ojZzrUjweEuLokNg0
/7v7Aegd/r/tgP+bf3v7Vnz7PSL210v+agR41r/IXiUB1qc+zvVJ5Wz93Qjw/kXpHWQgkkDHYHmj
JguCZaEOkDOmCwumt0/1/u9GgP4v07SoTzGXXlNn/0fUZOMPaiFzLQwD6jBoOVAXU8fwO7WQPAXK
+sLSjn3R+3sTueQWmuhFSyb6sNHeKEhI6Bq6qxFyLkSzikk2IlH8rYXy+AsA+l/44f/uMLDTwo8G
G0ah6Y/DWAyiPscFaXZT0yyWuenB7BneEBR+99HoRg14sqSrtWDIKND2upbuYqVN/G8O48/QMz4N
OjOCNq3wXcey/2A40sxJCQpQJAgmDLswt/JAGrCbwCqL0UUWW33OnPDRSfzPuWRahwyaAmVhEklS
avQFxvF+ShDN/DeHZVl/gGdXniRsbVs3yGMTrq4+v9/gknPW2TidWgpIo0SQrdNktdLmwahi70oR
zN/MM8ERFROgc0uZf+NKEFMw3cj0I1IHOtHoYFV1LOcQDtF5rCv/asx5e3XdQ6aMr51ZLkfbLx6n
yrSu2E7/WuS12+5iewKCJbnqlFNlgxWI54elSdCDafI1bIr6MocUEgElV3eI0clVr/QfWuM5Z+vJ
jp4bmyqlP08H6VCrpaoC05Oirh96COAFMJSGETdinKPbUMsy8i5AmBszWsj6O73ovo8ztTzyxLf8
t8s7PV0+eBWVKU2+h8jsRJdW+7kP3OgcjlN/4KJa7TI54tk9GR5SXKzFvVOIfaM192763ZfZI1Li
+JJnuX/wG5xvosnlpTSnlzAiGMQjvA0U7kXXim1qmuU11y1nb/jpsLHdo+d407VKMhw6cYmStWNM
Jz1rb7qEXaJEjxX0gMPKip8gaOBq1kjjROz/oOq7Q3c9303Ja0EVlKbuUOyWCKKYk0a7bGny7dRZ
pHEQy5303mEajfDQyORHWRBoywyHpN7mJ+zax8qPHhshgCWGJlrQ5in9UObNG5KhdtuNxGHiZt21
9BUfso60nDqZ2AvmQkS1zxZ1v3XJwYgK69BpsUaqEzMPylJ70ZqPS9ge3TIjJM+3PxhIkJW68wQf
OyVGk6SkGm+EXUwfPdNYNjBL8XXNETeMuXlzDB2v7iMTnK+Ru2j72hYUQVGJ+DNqmdqYq60m9Kd+
7u/dLP9hWFjTCJ1jiFIswCbFTP7fhFu4dL8Y9YfEKPAXgcl5SPW3iNA5lLY7F3mmHsORhf5C9Ec2
/ZirbGvXvcIG+NBKCgasKQWovesNVC/K+W6QRrcHmyUeraJcIAHFnBXk1zOdR71WOO8yomAvU+qV
lZx+5o5JPDy6702OZm1D8He4o7hSHIw86vciiVwi62qwzyGtB/hkO+QSNpcAsz36OXWUQdiQ3azh
rNksLM218826qqvh4G1R9DHcQBXTs27DMPQmGagG612aIv6DE3X2ni4RzlF14x6j1mRQrx6vi34o
PyoR8m+7rNvpQ/71ittr1223h+taC2/mkGr2cVDzttLEe7CdZus1CmMnWLetA7V1zTIXN7Bk/mrG
JdDUdXA1JVbV0TLlxeuOxsTkpmpdZqj/jL2oFsdQ0tRjThnGa3ykKFCUdX194a+Nv5brXgmARDq4
grQY9SJG078PQBeHdLJps770tyOROs6bUBoBE1cogo0BCUm98HZsXqRRU/v1d9atcj349e1/DSTX
1WY9XC4hVJTwNFkOPU079X8M0KU2BJkRAh4Zb1NGCq9p8ePBtyiBxzSXPsZoMKbhY0fbCOwPieBg
4oDA4/Wexxd6tN+L4WEMZfoJx8y1xFhQTuX45DbLJ0vAhZ4nRlwYvHwbNU1YE6aey6E4iqUDJydm
/YR3kkpApGRIbXsM9ejZ0vDe2AnUsNFNn1NBN9cRD+DoAc01PYZYD9lfOXzNcz9wh5gUOjpdO5oF
5YaaAWJ8z7qPSxley/KroXt3c+1lu545xIbr90T+V/2jHylbl6icS5HQTzZRSiV2ShleNz74pZ4c
0Erew4uIzwsWHGuUywuk10Oode+dK4MlscygLcnqRV2acXlunkqAUphAEAORTABxAY/qBkmyvdPh
v2N7rKOdJBGJKKlT2BMGrk9w3boYkDZgjYEmYbdtKb4jjCmgjsbLg2YDROf3+6UZHpyYUPpEE8u+
/565yClp9dQAV8oUpvU8BEOvblo+6EYHNTFJXHsqLcO+2VSzCtICfQ6OOpG7rJo/SsfgdlaaGOE0
iufc4Lo5th/dJTpOpgx3hE/Y+2T43k7FD2tZ3gC0fbS1Fsfl6DZHU/OPOKrRCE1JrQQUBR6tDv05
KXMX6yfjPR9KIzF5PUlrqPjybZON37oZa4rbDsjlXQBcjsN9VG/NS5wNXIz189zxC2vtDG0pid8j
LgBtgZ9ZODTWm5H443DYdfmjh8ZvY6LX29Q1CTDVeC4a40ID4bvh1dNeRoR1Ng9omT4n9Mt3ppvG
J7cZzoUL1nVKxKszfCMn2bwY+HtBCTfzUau0D8YADHMkAE4YiUPMt/NmFs0PZ8YvXScNnuYFZYXm
U3eqIAE4812OZntrVcs9UHUmVcSn2SZWsonZDO0H5As6Z4DZiH3nCrq+9lHaJnYHeWCIcdQX3SKw
IH1wwJHv9YjxpqV0jWa1N0zz0gzjHEQydndMcbXHitHMaZx/LDQJKbBEeF7DZR/101eoysvOiphg
RfET9oh3fuIY07A7ZC5B7bV9XbDAZ9Cj4BEgAKzaF8eG1PDsWXYA/+q5oKZNrpL5jZDHo4jLItBq
L0aEGX9mzr51dKjOernMgV8/AIglU2isLgKyc0H7J/Mbyh0ahDEYvI8wx/jtLc+jI55pzXyeYKdt
XQ8mdBymeFAjJbh7ZOR3ytCPbxfs0RTocgzz83NrWAWx7hjQ8Bn89FV2XWRe5kqM3C0LPxjr+uAV
+te5AZQZ+/U7vFyIUG6D8HzwYLIm3MWy5AMqnGjjj6PYIW9E4iEI90tRzXD7iVU8ZWBEg7aZT3rR
n83Ce/Tc5rFzDJQYGv1JmX2hc3KnW+6nNuPSBBV/M2rnxhtrrtryccbVT6vZewqpPEJoeam8EQyE
ihZpI4JQPc1/dkOacWEMEyOmJY+Bn5twK7sdtLZj7Y6vCF5shBXpJlUtoDGGDQG3oC+tCv9PcnWc
4uxGO1o2yRFdydXpsWggeLuWOVWyZRzICng2l9gEQwkvJgrrr7XIaNZaxqe0jwqi04j8XC5eYvAt
hjBA9fxFps4Pb9a/yXkLEOOjhvgws+ApMqSN0+pDhM2WFpS8Ivb6Xk7FK6Ue6t4ksl4obQH9LIhf
EZGfEzlP1OkG3WhxT9VSYHBD2Lw+s2779bSRO4ylyFzPqvql4SZzzEfz87pXWEPerIcZQQ23/3uN
QcwBYRfwZdODnh0a2j6lm3ZPAR+f9ozaKS7kvVnbQW/iNsgbgLsZOoZltzj5Jmlrfo3mQuR6A+pd
b8JO9di2oaf/dI9j1ciriBoXK2b53Foh+aCdeyd6k0BGg5FetQCBdenYEW9GPuXCLS0kSufO0F4S
1+V/qI7E0vslcBAzc1V1+fhw1gQ+oWpTi5ylJpCPz+kn5qzyYVY8nXkGu2uN47cpbkcA0xTy7Api
PS698G5wJVRGvu+FfxH18L/uizu/Nn8AE423mjZ/1Wqxy5WR1RAhQLsZTZRePXZJ4gA1szA34obC
TXfvFVkS6KL+qWnOQ+aKGcpY9IDCVnDT68W9Ab8GEVV+96anyYaXVPARnJNZkYoy2e2dNRl4HWf9
yc5N/YRfq7jWVP1jT+t4LdmcsfoS66JI91Eehxud+jz9IgP4OKF229oeT7J1AZok2INm5zJYjX/q
m3q4zzqymlWKWBlmGHPj5mjI5i2porOwwv7ip9Cz/Xl5DodJkvXiWcRH0Mgqsp+xwzH62UF0+Fq8
gjMrW2yl1s/uDGTEDMHtV+QWFTI4/WiYqMh69wtu9HlL8bBm7ifHe7PVT2Omo42uadh75UOeGSG8
g7bFcFwicFgaKHs+4E9DSlpvVXPxZXwq6aDf52rhm9OPyeswx+qc6M7yKUdAsbGP6RQxGeoZuVgu
dG8dCcs9po43P5qnYxJ6EDTgvRNZWZ9Cc/nuVfOj7b85yY7TYoKvx2JUC61ypbFdV7sBJDWxEmwV
0eBxk2JGFzfntb23rqW0IDAU/NPpWzdauJOwhKk94/X5Wyfw325UzbwMoo2Kn522fcyn7XQSObpa
o2Tf/ueH6y6t2m9du712fdnt4bp2eyvPklyrVG1//UPrG3D9trUegYhGM0zTqWuva7fFf9zm4Ylg
0PhvXtdw4U8cdPuhRRb37a1cU7XUbo+LfxrYv97r9qcS0/97T8KZwKNZJxAKve6mvw7vt+exXJB/
ub5p5jlwhG7vv77fMAxfW0+aAUMlAlQr9TezxuZCva5C+UB6Z37MF51RQZg+xFqZM/AU+atjFwe8
AcbDRKDrhvSbbmsyxTulEV6wMsOFXbpeuKOd1gdZVDzGKSL0mRikduGsBpFHlhLI09aqijs5uO3G
6otuD+Mmv/OKrt1rMSr39eEYGfldosUFs1Z73k84la9GJz6lum3BA2MqjeIU2WM+2TWqn4HckdY4
eZ4nrm6O/l5vP9CTm2IrPQ5jm1/TOMmvtWL06IJ7mBE722XqxpPX6g8pHG9cEPBQr5LD20SIsPbS
P7r9UmFZPH9kIr5cR3Iir+uahzZwr1U+d1r1hKEWiL3P1MXTU9ckf+2GOXS5Cke2WDZwQpbi0NQc
yWJ/SQqnvMPaiYZNMifoyOugj4gKp1+MQEcp2ArHJJgqjK69WhjULro0spEINMYmnixnl99bGiEE
zFTOEVS0ixk95tzY+Ix4Q6bz3F6AJVy5ms5XOypeGtN2uS6zRxshL8y0adoQMoGwKneoA7l1wTQ9
p8IwK7ByW98hEcoZu9FD8K3yPfZtcx8OqDT9DgV7DA1HxUFqY38MGyZ4S+5gNfTT4uDMybewQTTc
p8ln/A3JIfIq/arnHhBAtbYuxCT1qw9qY2vmhEmSbryn9qMJvoJxycwKXgi7Ig8AXzcUFN7/CatE
OgXHznN30nDfyTW2rq7d0nqKCDtTjwZ1pjC/oE5pqbzdf7bFyCY2cwfrYXquS0a9YJssbALsvq7h
xY72hMupaFxTMnDsr8M0OEcbh8sV/KI4ZGn6uvjIX3cACzPbuLrqqfV5Z6rF1evJx8KMH5v8V5Jp
CiK9Wk7oSciOJcdWo7CvIEcuQy0vvJr0iq7rGjpXOC4iKQO/qO+S4ur2SXdMBhtqurA1oFV587oM
tPAclOFmM8nNykVaaUjC7b+04uBbs7Fft0YQCXdI+KjwgKa9uoqgtO55W2CrQmGgtD/ZfpAQKsVY
+CB+uBMn6nOPC6vfeuoz7NVJvy6MAbbmYhg199aaiSA4r0WRENeFlkSIKX9b1bRUqlk7oiFt+bQ+
MaiXVOmAv/S3HdfV9d3W59eHro6iSmTC+PVnbk/c/uq67fYQEoTYWQND3tu22x+tRUcTfHgVKRyL
TRsn2W+HXkcOUwDL3/92fLe/eDu8Zj1yJPRI8ukFbNdnJk443wJocNvv9mdvh/LH0a67/HEY687r
fuiY3vOhucMAVRwiC936LCJmBXX2IRvcqzfFZF3RVNpZRVI+VhSc0V+Iz1Vuafdpa5bEzlCeZJSe
IP2J7Ts/ht7vwp3AiHUhJuRdb7V6u2Q+v4bWHnalnRvAMk3zSvHxMbIX58ioPpb98hClr52rkzoQ
iwBH7bvJODfAvIdLumema1Ue+jR+nVZEPbbWBRx6u4u/euUhwXaMoAUX5zTNy9lKTJ0QGoiMjmkc
rMH7EpZSxzaZfwZv1xyobjAdFYS68BA5nL3gEu0YDtoo6/ea8UjjNbpbwvIrTAvvdYy/1bT+8IsZ
D2BQIUa0R60dn8qR6yzMOoyJTJ62xNu0Aay1L7HGbXmZlulq4TxCHCfeB6t7B7hhnVSlg9QRxGM9
YRy9NX7pQu+xIL0WUtE2irPukhqvzNPsSy7zYOE7Crieh0FYGZRUvam6NN601YbYJ+SY9Hh0slyJ
Co8GwNzsQhldGPcrXWW9X8KOqZNvvdm1328bfTqV/ASRi2Y2FfS4AITYZjSOKxu7Yvcwt2wqq36i
GjxvDatLDiQUZ1uz09+mpvva67axh6aEjN+CFVZ/XlI7+lB02YGoRWfPSXI3kZC7qaz0cWxMeKTt
/KCN4f0oKejwU7bO+XGZsXd6CR6m3mmfdL8P2iypA8g8pUqtmC4EMWCWf9AgdRxSHVyZbznX2UNx
XlVmTAF6qO/7rymS2us0yvqFhua5p3x5qsYUYG8ZYiEvYXfGkJS3Rg241BqYLlWFVYLyWfbjWNvP
Rhrty7Z3yBty7iZtMu5CPTykdSHOeYlkMQ9j79Ik0w+zRD/NQgSMs/HL9CgdqZ2BU/OX5RAWprbp
cDxuRjvSTgxIqiAEv5kxJQ50GHzbFOLRPrZGcm3koj3Vkuh0b8JvVhZUObCZb+2hNo+VTH9asZc9
ED5DFDZnFJU2QZFvOuQyGvY+nKo9Xn47GPLpjVkfoANCULBNmKem8E6Z4fS/2nL/W0NuyTowSP/9
z96tD8pL9X+236BBJuV/6dn+9dK/3Vvev2zeCjqVoxsYwn7r2Yp/CWAjjkWrEsGy95t5i54t3CbD
hiclHJwtKgT3756t+S98L8jCbZsenims/5F5i8bsH1m3lu/auk2hhTd1BAazPzKPh8TMSLBJIOhV
fXQwwtG9Js3wUliYPABXtNPYPY9d02zbeRx3sWXAfZKXcSnQwdMQPjxQNaqQoqAtc5un0NXCnb/4
AKs14wytY97h7uVyI+9lW7ek8vjvaaoSxpcMo8Ss4TGyUgooSddsJmdm6MSUO4e4R3bjyomSJNHs
oNhq5AoNIBAcpOEyIxhLj4j9YuzBpJQKrNXCz8C7D93BLSjklGVKjS/39/Xsk9IY2RfGgBvHoqyB
ii4gMlDbIEmoAh/57qkKkzP1M5K4dOUObiOfmNYkyCBp7cM+4vo3Ofcd5L+uq/MPrsEYvRiFc2xw
ayfaWO2axKgv+oyLt5koJSQSlkk8f/RjSnxlnrZXLJUDgEAixgEPS3/qvmhinjcdg5+IRKS9lifW
fdinpNNwviiN3fcWQggaDiSOIwnuhy4b7I1G74tWks3cIek+wwdjhK/Fn3qyeNNUjTuShtEUJQKT
s+oyVK5xzifx1nYEunldU56M6OQmhv3iNx1JAsApKE1b+7IgZiaawyMZEBHod4pt4AqqWX4jpuha
iI82Mj88pZURpOH0LHSs8UsOhAyJrnfnjuDm3GTnO8Uz1Xab2ldnPUzSYtzvR3Q149DahpGrX+xB
u2QOJYY465N7+B1zoPs1fLaYjtggccAmsX3Na0hCcRzkwxheQ9r5mynENEjU774trfZpqXD01Utz
1Vv301xh5iG+athJ0LfPKOh3+QhFM2wGeQKtMm0JcE8DOTUxiFAGgUlIEAkRcj0heCezpQEiE1q6
ebr1GrBhTVE+klaKg9Zpku1sJtlOxs5yIVgTJG2POcYV2TMf6E7zlXSnm15qqtWwOtGTkiAEo3lM
nd1SE+GZZRQCNBIv9lH73eC/uzFdx320stTfVOJLXRj1N7kV6TUPx/JJG5kvWjp+99Ycndc4sY9T
Ku1jWROHVLn5g+vk1PpmehsgbMaN18i7Ina1R/AtTqTXl3gunr0SZMfQf7B8czlLsm1R1ceX2nBI
BwlhVGmTfWxc4T6FdXesTWi0RhkdqSq112SmMSV6GCwx0B8kg0PQe5g0565XI/+hu/Ta8tRUI9hx
H9L+8j3VYK+7uOM5gQoAhYSp5Il8AuxBm8oraAnoOt9r6W26aABU2/jMWwrglEYiNmkzoSC2zHmn
1QRuaoZuQHW8GAQGSP+lSdrmIQthEjf2gS8qngZvJ1PvqvkA4yujI7Jv6OBHtNlHvQA7bPv+FUkj
ET+I8zwxPMzmnD+AFrp3XedSOXN6mQWZjpBm9MBKzfPArCzwNTx1fkw7A/MfBG/M+tmYxkE3m+0D
4Vr45Zq9T7LJS2t+KltnW0DJ35W6kRAVSPJH6pvb2dBcpSN94RLkPk7T8DPuBHI7NXZIKtwETiGd
q15GXDNqEfgDqtwYIcAhbUDJellVbgm6uUeo516r3g8POZE3W3q4xNz3g4Z/bnguauJlU5Uh7k3g
sSe60AEmd7HDNprw+ZhfDUy627zJ/IMeD987J6OeGJmY/fPsmIqOyq/V/nAHBoHzlBk7dC9xMKVe
8biTY+Zdplb7SMKnuU/gjW6LGiFaqcr1lawIiom0xwUeXbDM8RjEwvtp+eGnVjDAw1MnNonmWIfq
VWoDflAvgpvUhCHHTYg5Jvk4kcVzU/4gKWr42A4GbTKL1jcuKd1KB9gfSJmhwc6MQ/soHU9gWGiO
hLQ+JlKSdyOgK+UEomba09GTP8K6TA5d4874TWJ6dF3zmtoG+dNj6+x09vHL8nObQe/30NhvG2v+
WLo63CRlbe3s8BortfWkl++L15wH/EU7El/fIYsVFJL709CmY+DKON1WOTktBkXaIjcg/2AKHRT8
HbAbvoqewXok96ZEtZ3F+qda0lSsRMYsdAG1o8Sgew79SAA8TKDMvVqWNj9CUcHtB/i1dfQzuUzc
HqAbBIIE+WCOpoLL/GxtF4ushE57BWT2UXYzCXK1L07Sx8Mopzd7LmZsbt588B3i88TSfDGj5c2L
8/CpbdEaW+NzJwcqJPaTh9XvMUoMBOI9+hDLoUcqK/4TnZU8MYvjEif5abZYpnfDogVlhmk3nO3N
WLr+3sgipZ9WQWuZf86Nnt6NRfjHkkNPBu/jkWT60EOa3UawKY5emb4ti01MjGFrm8UKNK50h0qn
UeM28owOobyHhdhswSMsGyTwmAMd00R3yAzHLlM7wE3cg7BugtC1JK1PK9suon0VpCAdzZ4IEaOk
0JBO5TcJOGfukbsvS0auogO72LTBbMScYHljcoF1lUGxfnTQxHycC+1YzNigoUcjpbe+S9eN7xRH
bZMLm4tP/1MWnvFSdke9Kj5Dgq6fizF6rZrlvRTh/+PuPJYjV6Ik+0Vogwio5SSQmskkk5obGFlk
IaA1AsDXz0F1z6LbbBaznc3bvFLMhIjr1/14vF16rpliTtgy2N0VwSvXrGOa7H26sk/G0H54TtYc
mjxWoV8ruCU2pZhU1YNlovvsyTD7Y8Y+m64F4riUruM85wewWs949CmWpJU1eZ+zI0na6ICpLdua
5O13opwisK1x/5aN4slLKDUqDfk+mgRRbVCLdTrYz16kvfBY2jAN9G+uEf8wIHSBk2XdvZsM7dbn
BBPEfaUfqD3F0NQP+RP5zyr08rYPG51nng5wCfxjF73jQAb91ff3Bnm60E/vnNgUXzCOPMgWKiKE
Ztx7TaKfJRydTef07pctvfeojr6kvqijjp/huRwgh1Zx7t7JdhHPo9u+jQJLRc+2BMtpE98wzym0
DBKmaIgYLhKmVapIs9MAYlMU43ixxrYMAW7XByeGshrJX1xXamM7bfpEA9mwHwEMHiNcMtdU8XlQ
euHs/NaEndrIY50p8ZekOI/G/I5F+69EwHOlWx/ZV1MvqRs7yp/iPeUEc5Al2KPa2ShPGqYUdx76
O6e8ZQWrq0bWJx+P+/O/6J/tW+MfWnoCnFi3xPvnN9O7Yz1HWxLbT3xUBEy6pD4OxGh2cKKKOytv
47PXpF/4fZwgbbyBL8UOq9ZoQntK5LOTPqznrLGAjZATbXNlaQd+0bzw7t05LdYzt0mGcNDt21B3
D6Y60lDofXqRsDjv0tZOAN7aymopL8kKfpXsyMgpiEAk0S91ORDk+0oL69IC3bNeOFkLRSiryNpp
7hrmLK2/aafwGvXCORSl/uBJTkndm2B99WMN/kdk1sm7Dk4AxkzNCy4VWMxsxnrwBE5cvU6kDEIy
Aib8ATvZUh5dhZO9yI/oAb/HJXLV9BuD55dCLh8zAEqsTN+dX1Y32oiOsxguPI94gsAb3OeiWaGn
ydXgstxMAy48R73byvAI8XEqpVKjJiNjtL8wRxtUlsS5eqNAEYNoomt/LcL4KBrlEKY63ZoaoSsS
prCRDHet/daE2uSmQu1fouTBEWERU0Ln0QzGOU6Gyqv1axVpGLtU9oOPhTpLSlYPtKW+NQAMm5pm
WvCj/kc2Qsdu+Oenrqsf1v3ulIjXyPNwxOnmX0UyG/HA6wHJ6MPJSrKSvXz1Y5UTa1VzoFgEco1e
J8XGNJPXf4ErRg8saRWMAXv9Pf9+479WCCkKdqgFv5YT+lPN8iJcqszfMGMB0jkTsnktgbAEYpx+
PDtZi3Axvubw3jfKi14dXaOwbDWrD3Gs/vM/PJ+JsdSP5Pl0SoSXlNKeo+dyxZmpc18ZI+TKpL3A
BIi3Ub2waR1wFv37j/ITaIij+oDIJenUhBlq6Ta2Sl/QPdRucYdSMwGLMGAZXQRLTAK5nGHe627f
YDtZl1wRCNQwq2taw+v0zZgXhNy+uddg1+0Ne6L+I6NJIjFZv6luOMfuQIJBChBCNiAvSx/mk4nX
/aQ4W26tQq3HZue7byZtWwy41P18Seho65+baQba4SXMdEu8i1k4bIrZHcGdy8fGdp0dflLy33Q1
N+6Nle3Wld/OKjn3P3L0Y+aH9FrYAy18iSIOTZVbNeUxuzWU02k8gazW91nv+Me4BrZpaBHh+yw9
gJROr54LtiyV8NmLFDXRc/0LlZWvlayo98hEcgMKtDcayE0D4eFOZunNIMla282vr0v9SUujaqOI
V2zz0mGXjW8gTJbxQ1O4Se2l1HdQad9LMLPYf1Zoig1hiVuyS4GDpXCIYev1T0vq+4EWex8pLpC5
HeUB1uj7kLsfInX2fc0aQMlvafslPlPxprUXCce66X0G0cZgs57y0hqj5Tr080ef0QxHUlxX9Ah7
jWZhn4hO3vpkk7D4fLLZDCbnrEzJmcC5YgNcIDDmZiho0tsrpuJWUt4Fn1PRomHCTvNoPuKdtSkW
krwDM+CmzYhEDE0d5NLRdqzOr8KZXPDSdxDSxMkamq8xXYZgSOyb1hH59XVyEHZUZOdEvmbK+3Im
64F796EcsrfIqp2T3xcnY9LvhUN4g4P9vz+IDIaBRzw7NBHhwK7mxVEj2kc6sXl3eTOpDztHFfex
bD3GwrGPqMmp8Yiul9+QFYopCPkAI9w58n3zGLU6dylRIEr3DhgonFOrfGjVmXYdsa71NhRDVtzN
1l0TS7HJz9SN7rIxcnMME9/rQoDHTzx4HpPB4oxTcIgsIhPIZMs4srUUMqwqrgnGCyI6uOuu9ZTS
39BZ2mlo4vhMCCo6av2PRsFR0PouttVh0BgC23tvmr0dTiWQdQUtRf9+/kIzBqYe75nJyj4Jq7EJ
uYE79OVg7W3+vLoWcD5iyrR1A6LnvD7T/EE9iaX4yJ0eAG/SB4NSc1hpnKM4y8BLJ8lX+q7CaVX3
uHPiP5yGWs71MTZIae/BwL2oKYKWMGpQ04LUGG5girJt1qu1pryAx5Df6wteEMjqaRDp3avuzCtF
Vl5iN/8pPHA73liKnabv2UkJjuwsZlWOf9EV2VqENu3FSIhc16MXbGgyBI/zq8qPjmD/k2n+Oov/
WmAw2plYRMHIxRvgurDPZ8/c5/JazCyogCepcNKq45B3YSQn45y6/bfRsLyTHJkW06VFxQNpSiuH
EXYIxEcx6B89GiCFGP3GnheXEr4hPVSE/KKOjURKg4BlfPkoEhu76fd9N9tb0P9MMTMFOLH5W2uN
f7kfZt//NFHKvC5ohmLYUV29ib347HQegLRuhhVu9rvKnmk3mWMRxuQmIUiraz9JsIkE8nd25O2n
pEjvTI76Qd928VbPB57aHdEjsbULvow5ArxmGz+KMmwktHUGQBnhunTOkRbTx5d6dJhZRnNV/KrU
rl70uk+3VCNumsJewm7Cv6+yEVOI4btbTcTy6nbkF3DWZmjR5hBGEFc3GVQ92thZ6fpMwA2X9aGl
7qJe8oesbI79VP3iTM83E4DexAXEp+XTtX6R0MgUBdKFbF99DdBBLvOHzsfR3yWfptSqjW7nmOOW
bG8X7ovEoSIqpJDFvOe+hsFLQ9xU/NY9l4NpNWcRNTjWW3WR2rhWD2bhZEJNQobfiLr80ts4aBrn
qdFXWyrewyxiH2QKfYL9MXzN5XSA2elvfKsjubrwvGKMcx17SzffxXVt3gsVZxYK2yvmj0T8eKn8
QTf0Zfo0xcWwzSyLL6gl85F9kMj87fqjaPnmjKbeCXfY25H9KGN+4HbMvyppXEbY9psSFgVbjDCj
dsXto0Oslz9e2xynamKv2tNrUXZ4IGW5paAEDJDOznjs9aMAX3DHUHUG6PZQVxFW4O4at5Q7j/WT
J2ucSkR0Us43HI5u3CN9XD+WyfjrmNALO8OBQDHdV1i/qPAI2hQ0aKzjYdG+k8hyNmA36MtIISlQ
lSJ4zMd9jJd42xlNseOhBghYWA8sRDrCGjxxRyE5tbJ9bv8sSvwSsn8phLNd4mmbeuq1i5yDX05/
kihriATTOp1Y39rUPC2Ak8Y0+Rl14+YuivJb4B9Z+THmBiUqFfqRDdNzGPKvCSo+ZI7px2BHGpnw
OT2+BwaVe2EimzImHH0cLDiWjRfLsY9znR1jLFU+LkfMbR+UKz8rpgBVpbuch3kOZLQbBZY70B9S
2xeFG0pQi/ywB1JxmsUXSjA/q9kKQYP68aQfoo4um95NXGSb/JWuOP6NUXdzmUL0ke623mMjDjaH
Usz6Gxn4QR5F8VPhg9Ha9mK1ihcrYOnVAMlNJeYLrt7v3oT1A82oUjDnIW68EtSuGKToaMo4l/U6
umeV/87iWGoRV3i+TjdecZjFfjK8nzZSH2IkOZAanB+r0ts6dXlt4GVp1gMoQ/ztryU/ewV4xOea
ij3KppIwwu7ZLIovNiMXYsNuiXEFAIzmcTsSXukSa+u4OMQmOnw3TYvvpR04W0tbeyolU1CUitfM
esky7+Tb6B8sEQF1Qr/Fs48YOv2tBRyqOvNfWhpVNoW3fEgPygi40eVopXQRZKgtmPX+dqV1T1/t
zO3pHwdvIIY/wMGRpX5pqt8ZHcwp6y0AbGtf0vF6cIZbgzUC4+lGonGQfM3mrVDrNzLcoFgDYvTG
iHpXCR21k0zl+S5nNwu+PbkWY8TBFDGnbJJ6l2g8eg3bcDBwq3076tiLJYU+SzR94wD7LEGrtIk8
Q2eg4TBCVDHgankzvivE03POakIeRN2M+1GPSrJJcUglGjSYFllK1Nx12gBLXWf9vPi88bwOoaTF
fI6BfUCqiihw0LitzLzxwqRo0GQJmHQupcWgAsnrFAMHT+iMWpl+OTJWR9CMWVCQydS49Df2RIWT
54I/MxObrSeOPwpIFlPTEMwLBH73VNAQipkw2Qyj/RIbfMrq3rGNrzL/00Sj9eJJNgRttzqp9PTc
zYYBcM0mUF5RPJbHADq0vN0ZmJQglZicMVgzapZgqclJqxxTTNmgR5cUQ73mU1wZN4ifTTIyqcfa
VmLfxYheQ+Voh3v7ugx/9JrMhloqIP08n4UtjZ0JJTOk1vF5NvWVNXCjsLvhY0CSoIFRbmUKNA9I
E4sdBeseGHdSZ9Oe96I4mNOghaLPutC3YQRZUflKW80DeNHn2s9tXLnJW9a3qE9KXEceWr4BrT5x
/Ae9Ec+GZDVrejK5OK0kNRjntP2N9o0WiPY4S8HYko3frYyfewfgjuhinjsxumpFI6/edU8eVkee
Br4bumGORZ9h8kjLMdRYFCDiRbwhaoR6srzcnRRplZtOUIpgkfJ6EGW3s2G3b+a44UqJ9LvWX6i2
680DiQDOKJ73lzqPdceeHZzFKLdj4xxkA147Sd/aWasfROxsjJbLsC9jVr1JxxaZwpSxChJff+WA
2wIkdbOTiSbCCST/M1QacXTzJc7c5pj5DGEE+ayrHi+fnU3YRMutinqhdlfkzQs9x93OsqM8sOe1
g1PVoVZEX/VA8EIZptyMlj+iSuV7M+ePzUbm7WZ8Re0fQjX8pt2MXbP4UWBIO0wE1EQ4HwLk+gK8
0anqfYN5c5OOy3uJ4XxDwdXT5PKP0h89t+LJg6rf2lT/0IjsqievRMLwDaVvaxtBgW6uAMLyWv29
Wb3MRT05WGwUH3VMOKKdaTXSk10q8AYaU3cw3IEbX9Ow9M0woiJIGk8Rkk4y8eB2UwY4ndK9QkWP
WuQ+dVYESJB7dwJ+j4xJvCK1Qpd73O9M+uIWWgH9DEGBPcRtbgVcMBctvdPzL8kvBq/4t5h/cOxd
XD0yaSJj7UcI4GYmW8KBHL4F/UnpPR7uz1b1XLH5B870PRmJO4CU9JOju2vA+WzHxfhhjQ/ZOhtQ
v8Zx5tIXb87E5hAgJGcuvfmF6saYUjClIHfhA9OHR3pX39gubkHihK3pnjR/+LvwkYy2wL+etyGd
JW+Oig8F115ifVnR2sZb/ECqmmL/ETwfjo4VpOgrnGAO21fKh4rReWztsF+6LPAp1nOd+NIk3Scc
/21bda+c8gRRF+9+mNyL5qRh3DK1bnQjf4ZV/V7bFIzwZxFMuZSVOHNi3ffWe0MzKRsLhq3pZPBu
TYTag+o5x8W1cct335wflO7c/KEDjLYHpvhumu4d3yQch9CcKaxKSSzAZBQJTx9rO5fG3uQRScx1
INlob3MeUm2/zic6jZLVwqhTzxer5lGZFMYTVpHnpCvfJ4SOHtTZ5I53hVOfLVW95OKZTy3kLj0m
ersd2Ie0k3+11XBdv69BQ9At0it/5T1UF3zhlFV2n5j2+v2SYjd1BmbtSYHfh1SsRYdIqQPoznRj
5kQK24I3o0Bbr62W4rq5eXTy4a3xAD+0HW8A82Y63kbrcW84y4OTttuWkkHW2R+pbXUQ75rHzn8k
YHPf4LzGMrtzZE6wkTOlauxXWkl2pMKBzpeXph2sTZ1pzxM2Fj65x5QODfRBQHEVLOt9nqevkzb9
sFUM8gK3bA2S2hqyGywtuBj5iJWlPYucvUGnEQ7L4OvXo7g2JqbEQf5UOQtX2dRktpJXtGdc60aL
cd4EdO7o5tW5j8QnwhYmpdGkfRnRekwPuh+T4cHOwpRMEkHxeBTDQ+xM255rRDPmSyKMfULsaKC4
zEw5eGvWbunnfdbVhyjSsBQSUoC94tXlKaImXIsMWheiGPvt8BQhAq9IOR671JVAfeWheGdWyRZn
2tN64fda+lXlqB6806rxXoGVGy2o+5b7DkD23Go+0QWbvLH3wqL9XWXULtvTmQmbx1WjvxnKI7Uw
/8VdS+q26B5nbvmNQSBjU4000CmjPHP0uGtwQ5t6u6eOAUhK9GyiPtScX6rCvJ+S5L5Ma0qj5Ec3
eQcjJe4lzWLvqj+loA+GtafQlrDl4KLxRPV67ZsI/M9QiJfZ9F46ie6OGPFT9s7zDH9TI4Pu9M0r
e8zPhbPiEH3qdvQolu5v1oBaK7NdZmeP7JyPqoAKT5zOw1/hl+mVPhsql58dOYQsqXaJn3+bcNoX
x3oq42QLQu8PMsxhgWs5ZF+tpt/avPsouOu1sr4j+Ptu1upD9ZpLx7tFtat7yIoCSvwISJXdd0xK
rsl4AeH+9Ar/JN005B1z9Jz4xbSMh4rvBOzAD//WTUOOQ3Y0XRYvOps0h/dnYxQP6fTMfuk3mr37
Jjbvuzz7zKmoiN30kMv4jlqse8/Bc6KVl4VSzNaqfxMq59tsPNva8G5xUzkOG6jZKMKEnWmmP+Zd
8lEW5inHncj22kSERDW3ujdbs+/sJAl1xMbabTYyqe+l6x+skWUKKPKrtdQkRdpTv1j3Gv0Ts8b7
0qMtIsruBkM9Iy49tbxTNgsbkcpY62fIxFZc2jw9bRo1ZxCUmMIeIMEd6T20lbbpg5gAbODQruVU
6/TVtlsa1Rb3as8mtjAb8wtZZxmsF0tkFrT8PGDx3skaeGiCfsVzBiqI27V5EJWIVnBCosKipi6q
d1VLYWN8FWN+8PvyGYAAHYYwiCsbr37VbHu9vuZABQf3yUrV0Z4tzAko/LH5bs84xIsJCcidn1xn
VWMUiR+7vS6joD7DfPC15tua5CEGiiyL5Q6b9aZblvsi6z6LIblVxbMvScBYrvs2e5+RPx8ne/pT
aTWbFMO877vsFgXeSk4xmi817Ma2u1Nd9y7F/OFS01Bk/qv0uOVKikpF1/+h/vAiUMFZi+xrvWKL
SaQZnao6Tr1JwDM+ZC7NYlANA6yXxwSjhPLR4gqW0Vl1SSWWvIwzEk+MLUx1BrO6AEbtuGTViBsM
RrlrOGYFpXgytJn2dNd4Ybt18UsTKJp7YsY5JCJ/JdBKY88S86cvZx35AUvvoTRaLj+EJ1s8cOb9
nfn/EZQB3593GEOdpniu8nYfW4/TkrwBhHpySIr6HCPYDiCXy6CqyfSl9U4jY4C86G8dQ/xd/95s
dh51yz/LRl4k6ftNu/YFrn9hIYwnt6APKZH+3RQPN1+WJ8aOQySTF7Mwd/1YvboB4MyLbUgaISfB
HALBJbe9sybZP6+/aCqat8GNGfeSX7OTmF0L57ky68dB7lzaQRV1S+WTh6VEDEuYFf63SYElp1r7
pi8Lb3I/XBjgNlGVogyvpnbiP9Yy7FO729Vat+8SL3AEoohG+oCtfI273kRg7ii4gg8FXRP/piIP
1LrjFR4kMqE4RnhO6cO9zLF1jGW/TxfrKN7HARF7fh4XAkLJfPC84SqSj3iVMlX1myrvG7UV/yQ7
ULlWCgP29V9Y0RziKP+NhHeJiEUQomuOVA98LZFzg22+VYM8eiUKzmAF/AU4abucwDGPSMCneyS8
YJjdTyA8emizIafc/WRkio8SiuMaZzZo/nO10GWtGqQ9TbgjtgE2UCUUCxSAqTA/1kdm3E3vTkHL
MNsfJ9C6q+P1VuCnenPKqoNv8njENXGx4edCGB9PlG/+8zT+/+ra5FqGZvJ/N23+rzb7Kml0/G+I
nX+/57/cmp7/H46wheua2Bj+O2LHB8NvQNSH2uDatvcPw/9frH3L+Q9b93ga/ido31rBPP/Hrmn9
h26Qb/a9lUiz2jz/X1j7pmH+D7qNgQsKGRH/p0ExiLCd/8Hab5LGFLU5iCNlMF5gYf0P46I7YxZ7
zYWbHAczibfKEX9Ir7u4ACzDOTp+++FSNLodWDQeYmd+8pziAzFVUlfnceZdNSiqJV58g7hkoRIs
JcO0Na3EYS+Yh158GfQZrc4sxjCN/LU7yX2L5xQDipbCiwU9HKP09IhlM7uTC1addNppBdiL3IBo
ZlKdvEU5RPAxvkG1RKneYYhKxkAWKKwYSOxNYVgo25X7N8NY+dTBCVCmCE1OdleyUoe8A2OFolkH
tQ/tI510e1+YqM2GwAvDEYC9vWRmXrU7HRN48Xlsa/lS14vD+t2bQ6qVWGQt4r7wquUhTVIjJHms
h92jdFR/R6sU29fVOlqxWz1U+WleySxJldKvaGMbU34dVGY6QYm/+tSjkxAa0q2vF0ZgCsffiCJC
xR+q39J2fyOXXXbTVu/+TB15ocryrLAQsl4JJLS3QM+pDb03xk4dq+FU+xHh/La7dBi7HTOlfCWd
X1VhPhXgfUPMmW/+0qRbetzYYRcrRdrq292i/kZo5X0bPdAbTW5Nz2CNjwjTqLxO0BZAFYdEnInd
sHHQ/avrw4xfOsC2g8msJ4y3qCLdCoqed1wW7aI42bWO0+wie9wVjYat1x/1PdIjbwNvh29jn/re
aazIoPHuWRlOBJGslj5eA7IlvQRsZyGizFDL/efaLm2kwbbdr14TAgTsRVX5WenZrQL27tJC13oo
T03hk+7QXJ6OPRl7ROJkdTrdm3Fz8tNMBA5jS7jo5Wej0RVRxy9duoddE5px+SdtWEFJWsbRyj16
LIcSpAuH8E9JEgiiphGogvr1Qjeuigbc2ampHnS8d53syC5vx2zb+8aP1iQvuJoiv35uc6860VfA
z2W4X2JKP4Q3J5y3+HYbu/pyR2x5sUJ2jjwtYuDQXIZk80L5ZUa0OYqQ3FltRxh4MoZkt4eYNDXi
g13/72KCCGDAwCVci51CsO9FUOR5HaZLP27SmeopVcRfo0lYLosetBSB3C/m99QyD2bh7GdQ3oxu
zPxd7N/cYjxY2i9OC/3WTfafkfl6T3PlIS27H5Q11gb5LPlAzcdOeU+A2Kzta5V6NRVfGiK1x1ZZ
z1UwDc5Dm1lsNwOjo8dLc3njNFl6HpFNcadWFSuwPxnl4xshPJ4fYH8a0/oUqZ1ux0hRUEp/tlEj
JhmMQK0N8qRBhlfljWXXuM7kzp62tVeJcFs6IgU2Gh2kmb/WuvggahPItj/HCQfXGtQFTLuKNY1+
q+h7pxjrxu7pihmGs7Z5H7Uu07E9lkG5HoWmkaVartq9mVmh5mnHMXcfheZvRYyDsmH/NokGH0ln
0HoPalTqxR9zZGc8M3dQsOdt5zx5jjU5hrGpLrHPXrWg0CwsGn8CmJoNgSrVX1AgTMN584Ezg7pb
Sqe1Nj15mvjscinvOYMfo48Gr4lkjQWqCnixRY7nkEzoh0Zv/41gjTHUT9E5vnk19VlZ1GhPAueb
6f7kJSmhIk3FNilybh3OA1Us5FaPEXPXnXoR5ZAm2347+fH7P+wx7wAuc4HpizooO0gW90OV840q
P7qr6JY61jGzioqsS+ppJT9N24WguANrnC6x2UMpwjYKuK+CAiYr0B9Lycg6sswwqeqmpXn6VNBb
Qt1GGtXcb5FcMCj+ZDakwjhDqnNrLMldXuzQRY0939rkLyv9Nb3CSMh3lH+XHKa6Nixg2x+8lQLV
AYVOy/Yk155YlSG4tNj/7/oFFxFPn0O2CqT5T0UnSBCrCv+Y92CuO5slpzHCz8gjNLk7BvUw0qPm
e+dBxTdz9TZxLBwJe+I/ssOx1i6zzvHQShKcmmSyYszPJ7dgHT07Xb6fbK4MYqVF1F2kR4R0ochp
tcIlu8lKtX0/z4hwMKyMWmqBIangzpWMd31TvEY0xPIyY5kvO4DMkbKCaYRTry0cZKuEv0G2+Y4j
svY1sdY/TGXFK1b39C3j1HWc6o8kcb01jnk/NcxTE+c7wl36cRretZ5VHjHTKqxKDTtFCeNYSi/A
2ergGqRbMhZnHgY8lAkzY45R7AxbKF2Uum9wO7bI+ylo/+3YTljgLfvVq+LXBq4j3gUqcFMmw9DA
7cVSqmK3MXsOi+97KFXWXuUZnk0HZJAZZ19Avl7SqiX46B06SBXhAKyKNTuzoDqUhOUOpsfn05ds
pJzx4FF3uqEO5Fpib9na/im2uiYUKxSE5XM8OMkp8qxDS+XaIasTiAGKs7jhv+L6f8H3sIuZLlHc
97qwrI1Xj3fEUfinDjHfLFyCjWnZMIN57LqY+fajTSnEaELKkuiaqnklv1aFzlqPWS/8wpqSu2DM
4NlE5qnM5qesRF9iDUyLAn9YRljskIykpbS+vTjsufIsmh/nwvkEY71wTarjkhj+2cbJOUFJ2LT6
TBECN3Kl49epB/ZGqXOHp7m/62yAcDp0wzJKQpU0X5AditQ8l/8sLbX468N63hjzDuhS9yKb9lSz
vNNzSCOT8itKN3yaNzR5NZcxvxjnroy5+ezJoofBOhjJ4Bw9Tk1exQeaDD4wG9pT+7citeGg2BX4
G4RRyUgQTTR2M2FEW82dH+zrMHPhZUbz6eggSzTFC1ppMyN5qcK0rVnlgUTLhizZm1xwilYini3i
u10bo3N9eCdAQUdRXu/JOJJleHf1/nOuRHGnky6sOL2d82LuduTk4rOd+Z9Gyhq7MSFE8Gp8TjXN
D9AA8nCAusrgpPunlA/QjQTGajpiQqvo3qH56Hsp6otr0DQ7xM+gi+ROL37NJqNuD69QRZQ/UvmX
yEjddzVvUnBy1Oa4PKy6pEsPrr4cPeE/mqY/sfrkJJiI+Y04RxO6HSMeCwDwKg1ZgVKfUA1p42JV
bR7TVuPyGCgLIZiXAXVC2/Wb6cjGM6GxQtI7VEX44ZYkqBaI8JDE/SOnwGEzUoJk8a0ji3GJWqR7
xmI1syTDXd0xY/Y2wlErMzOMI/8wgLsOCqseN4Ylv9AMVUBxMOtG75730rR1K4QX3FM9VyQXKFny
N1NsnGV4HqHsBVGnaPNzyQCm7m4ssVWyhn233abelo6NLNdN/3nmyrSELkqPjxonJy2xp05L65BA
lGHnA5VCzl1tuelRObwCZ50aZWzQ07ZlBDcM2EnIxahYtGCEUY1EKq++wmpp9TP/pEa/LXl96KP2
JhOL3cOCFTPtlrDhS2hxMQyG9dZhDoO8VNe7tIxos7YcjhKKiqWxcVn1+OMBr8KeDJEZOnyZQTFR
VTxbVPY5Qife+E43PHd2mvahObXjxQX8ZxTN9xCh+IGf/k4W9r4j1BkjJZ47ZdQ5pPkENCf2Ibrb
blCY41+jw7YSl9TBuxYP5VkRJBakfji2CY6bHDUjMX2MlbLu1V9lEb2Rzq6prEthshJKgGVvsD69
4x49DFkvQpH2wNQSTPMTKd4m8U5N5Qe9SWgL1aVTtXtk4whaaBj0UMnl5jYkyPKiTXeWC3G6m56z
sR7CqW5QeXpRbtvJs5g6Gh+mNclWx81uXcXj3dZSbLyjHaY96q5PBfKuMLEM6/q15LCyvg3ZyPlB
kvvuZkJaDsqj+0O6YYsZzUCNQshTLewbpR/pSTtXxc8ifW1jj7W7cTzvzOSqP88odlACW8rTd0nV
/eGs9MlJr5w8HISVGLYQVemy1t1tOw/dtp8AEpkxGwCTNWXvVHTMa7aDN6rB5DlWOy7riEQLDcQj
91sy38WzfsTQ5VwG0jCBUtGfxVHVDmVwM7iltcXv7wRdR1Wkp4VGhBnT2mVydHdAeIpglpR2khG5
IuBCt8IJ1NoI6VlFZIwb8Nha5lXCAQrilDoArOMbkjqfRUe2INXqiwXNggYNclG2XbJRHNSZVZv/
OMzpBeVqOE4u8Y/YUx/6oFCA2+XQ1tbf3MqfxoZHqWNcCFAwIvojPu3K3+aZfo27nZ7gRBJRd0ev
JGNMa3lbyMlHJL27iCZ1LQNf5zXWa+zWOKMGVe2dnJQ279BldaG549kxr2PMWSLWTdoJJoeIu55s
SaiHsa39gXOn9xxlcQQLWBoF9mYu5J2IorBFCssS7TtV1MKhBaDHVbzhbIszCcOOgQ4rKb+mfxgj
B8M8rtaTl1diQ1xzhDzCJWYaEuQGB7Egi7OQBCAyeZlZTKse5jor/4sv9V527i5d232rrJ5ImPgf
APfeDD3qn2i9uelUGYdpfaC5VwRkKdySby5LIrWLGdnLmdmkuYmaaZ799MKDP3LCmO2kqf9v7s5j
yXEkW9OvMtbrQRng0GPTs6AWoSNSxQaWohJaazz9fO7MKmZGd1fZvcu7cXMIgiDhcHHOL6rPRooj
lBODG3VaZlnJUsD86SEqlemLTybNj/3mUPbWi+YDXKmaeQfWDyjdS5IAb5fWX3XflLvIiPAQj8F7
5SA/fa9+P88oZ81zVyFfbX/RWvtdlSQykfzRt3MUfRPoP3IaZRobMATFdhzJycLfnskw4EkLOjNN
0aHqWzQYI9yQTazt10P5qWsR6C1jfdiJ8RX0YHku6QriwvP2SSSeIYli5ImdA/p1g06+NnYckynC
g94i6jEssI96QFV2h3gVJr3Q6b8WYfQh8Wr7piqz20WbvRXj5WR897XmNeyBz3bwPJql3ntEXlYC
dpvITQHYuEdiBIsrjXQD1jYWY0iKU5Mgl4TUK5oiDFFh+1Ckr2M3ZzdibNFFGJM7Vx+/9cV3MRJm
LVENWOk9HkmIa6ztcbS3k0Yu0SFztATQVJbO3RXORPAc5tWqLe9chxx3oBHbdafmBAinIa8CVaD3
bvV42rJ6A2OtkWmwPe8pC5ARRgdznXesKr1aZ3k69+NhxqKizLqbzrIhj/XEqNqo2Lme/iLG2j16
5vIhx1lVS4N1ntC5lIFxm+YAGzpmPE6CzxXpMcbREIUGHBzuoGOmDKism8ysuIVbZO07D53OZoJ2
NYAhAuS7crr3Tu0tO9MRX8cS5IOD5ekMn2D0mDn0GKai2DBtbRyx8yp/wcBqPcY+UYuh593EsBIQ
BCiGiLDMOsnC5wzNetZi821XExrqqnmkOeniqVjijzgKt09GhIx1UoyfF3s/tkl1dE3zo4NhwW3n
d8/xEr0spofCZ0sHFlsVyJEQqf6eZ32pqu0k/4adZHnU4i451NqyrRoU11VhwK52eOf2agsyH54B
RoEssRU8CMQA5tzVj0FU+CeRIZIb9Pr9oHwWgAW1RPqPyrfHnj0EWVUVEt2+I/a2j4yYniztD2ox
6TWwnLNwQkjPaYfHaKzx+hrJWrbpMTIcTK1E9NC64n3fNvh9Ab49mCzvIAnMq44e+euoPTiR3X8Z
M+g1GabAA0SvM1I+GLX1TkOIY5SSzgBOc4xFVlqd8X+GzVfHnY6OhhJmYoMK8gx7yz9dbI0cjVVD
pPfydUWDEPyW9qy7kQU8bnwwA8ADI1q6rGf7TRxWR73rCQIZMUs6/YD/9PyEjyCw2haFqKx7QpHw
K10RiS3TubW8/ATu/tUZxzsoMCPQZZ3sX3gn3HMTW+9G00v3S0xirSQVlVc07crLtxEgnbWuv8YG
XXveD+DTMq8lPyeeMtTa8VKpPjE8nA29O9VJAmEQKPXew+QdsiIzOi219k1l+Bs38+4gDHxCi+5j
5UOLrKqWaNDwtZ98CPDlGcKovrYcg2QIZivI/WSCRk+3slR4sDmblEarP/R+c2vMuNW4JJ6JzwYr
URi4rtVQvmbdPNgZ/ovalinZ42Br6b7sOlKH7vAxRw3bhc8GkjxPT3BVj1mckCAGAlHgcapMqbx6
CfbQRs+EE+4sU9zMswaQZrCq0+ibHawcEsBX+yEhjYguvkTyFLVpR3BfIbhDb5W+BuOUD1vhaV+r
PBPQ+8L7lqa0V1uIfr9rc9IwA1GTugVvvWRFj6E9L4syCbIQeaeTadde1jsn9LLNU3dSXkGYkxKV
Gb2NOdUfTRThTuPiI+jCHLJCfwonkNZCMlvduTZhwRYvrP0WFyMXU95qB1wmY1EUefs4hIc/pK8A
MR4b8KkAtDxoxLLI0xBtuOu2wYPSEyc6qltUBfBgUnGX91kcLMLpx5KVEXARf1eHIGyw+0j8FNXV
gezhDq+g27AVybKOPbM4sdoEB+19UC+jCW7OFCjCWNLIQ10Std4/ri6/2wRVfUR8Ne/PNV+SYcm3
V7/YBsMke0j+B7VdRH6zc8X8ZJv9F38Q5z4ifDK2PF0bG9ogqkmaK07PtFhMp1iPoS7DHbEYgyhk
+d1xjNOOnD+GI+pOVS+iNsvGXNYolCP2JR+UuvXGzD7WjFYMMdjL+AKKhjNYB/It3aEIyq3n0v1G
/ci0UfSPXRtYu0nZh0x5jkrAJE1CNMAYu7rwnxQlapitQ1SVGEgQqmPw9/3qECVQiZQvUD5hDYsY
8biOE/2sSwd4o+lZkU3RiKxDOp70sMtXXYOUdK68SSLpvKa+Bw1K1jIZsoC9dK5wNdwvbA0La60V
B0ezHH1NcHGuDnKGofrfNAIA5hftXTerR4jgMFKMzEalPmCA/OLFI0xtqhanxxqYqgnD1yKimQmc
etDLzA6XV+VPMy/hzHSYlQt5SrqE9ZUHGF55ePl8eOUh97up4qSn5ZsBzqTgbRLcnE5evLXSEu5h
HbHCsH/PQyS28sy+Q+7F30ElwehOFiZyiVs8QOgrpEeIWeEmtXLNyYW73hA3gpxAvJvepltO4JxM
oJQFysYZPldTEp/RCq42RseqR72Mqqhke1a1KNaaQxdCoG4KHLxsH4MT5d2likU2ja+90zPKGn1p
nsJqMk+9804vku6onoOQdjKXJ0I0xxPaVw208n5w4i/1iDQpS73lprU6NH/DhGy4vrybhO1i8YPJ
p+aZt7os6jja9ZqYkeeI3us2SzoUfn4cMxoNCBhmYS6EBYQWxADQUN960FI2OMpZN45HpCtD91Od
gMp0exYOarfyGHjem9YJvo8WpEqz1vZWM857PR26FaKwg7UKUW/ag9ZsQJEX+R0I0sOQ+S0U42xn
DA3sDy2wo9vaJgZhTz1+cShX3UxltSF69UxsgQhuwyRJyJvWG2nVouEHjCamuI2kjLOGlcVas5Yv
/twzPJr9Teda56EtDumS32I5TfiiMIrbYP5e9kaEVlpLDImAG7B1+MRxkxy80NF3ScfqeUSTA4H+
Vhi3dJniFtStuxFwBlFzzW6itF4gXmlINA3ZrmOJtXI97VONUH3bJ0Q5y/zsBYWHxFwT1BtUQh91
v0WKacpf4R4jwKrDLAM2DludxgD66Wvc5A95WhJ1aIdk39fMsfWb2KuWbeTEN+jbVOfeB0Ag5sre
OEYLDrJGAn2Nkl68hm+fn6+FC2R+ZXqLsSmQnxsg70We/0jgVkc7eK6zcw58ueyXjjlIOKx7IOGo
wKERM8Mw91o8pFQN6YetZgjnoOtZfjahG10K1yPI6dtMznr39wkPn01k59vYLwFrzbhLGZYJt0fW
almo2vVA1FbiNAVYcuPXl6H/zyl6BEUXcSU83v68gLqKOtky4vct8fVdrWvOabCEcxJlgk6DqoIX
1cDwRxtEmnCY1Ndq77VoxtK9fAhRCkKToNzXxmAyRYNWVnSdjnyZHEmIk5/CQPdOky4QUsv1QxNg
0MaMcG5pnGMNOmxoui8EV3DvGlBRyMe9PwZIhsy8MT56FQwFPBe6xxCimc7AeazoVbEwBg+rWSiO
Z6OzdsN0PBuSTJOM06ZFr2dtBOPREvRrnZaWO5teAFtmA7tTnde7/RB32e9EV9al0300odmvTa/b
9WX7EqescVPP/zCmGMZlKGnwPx4It/Z3RRB9yypsXicX0pI5VqTemq1ocywviWGezDR7NUbQRiNx
DCJpg9N4G1Szv4KLr7cmf1nWtF99l5y31239yXxJ/I/WTGA8tq1k3VnzO4ZssUJRU6znkUhX2Ty7
Hokvz0mInHSss3MXYJ61r6P4JdIzqNadZ6Of5m2nMv+QtckuMAWRRxP0Sk+PZ0dAItuKf8Em3FYk
DzhbnYIMpEedRi9D/hrng0e/dm/OiNZ4en5fCk3fVHmAkLh82cutjnUM/WCFUstEdKhmsrBEawNL
Jyy5iurOI6xtNA5vfTCcPJF1ZxmWlbN+E91iV6tIfrkHp04ezNlCJcFlKF2y7gsjw7jzxH2mTSfy
+A+QivZjEn2sZ3JsfvbSkTilYZHOclbNWLw0Lhj3IE6xAi9pAfSUe9+fnBVLB/i1KK0uXAwLZiJK
Df9Rh0hHVRIxhiEi0fDW2aVTDG3U2+1itVQzyC9BYv+l7eJmM5g4htAB8gYH24YF7lrUeHHoCzSP
IPjUGYQp8TpG4vU4ocBS5fFnAMMgj6JdWdR3WUk2R3vQBBZ+5EkcP3usgw1KB3hMB8WdY2ARGbvH
aPK/DW5xh00MKYUh/gxwYysV/SU92okfIXCn6xQ+vV8C0q8M86wBPwbbBd+rXI/9hmjEpvewYSfk
VybAxaGj25a4IRCINqOn347BsO9Hpp+mviULcUP43BLTXfYdd+ND3PJU7ebrVC23XpFt0jE8tyJ8
3zjGMwo9AabQjXmXSn4o8b/naSS4RgIZzQI/Oc+aM21sx0SrezCNM2+7cVY1VfQmMu6zR1+aR8lr
BR1gNbtMLlNrQQ1W5B+EDZ04QdOSSH8UkVmPVqgyjytyDjXveK/vvTZ57OsDTpgtQ7LfnHRppXnx
AFTbbeti6V0y6x5FB99i6qd1QoSxH62aNRw97xim5qeIaccKmCA9JXM1U64ziVXwMDuipadGFiIa
CUtVkLM10TZbtBHuenyYYmmgh7l2c4JSmJIUKlCd+NOEznXdxzZf8NXEUxlRcjmZmz2zwulu+uIs
egI0mUWMclJDlu/g4Wu5j6pAwglKEIEB8291cLpP2jw7EXHF9VEWmOkwQ8v1AeUbQs1QoNA4EMoP
lncFQtO8qi1k3t2Cdzg1mgkPb50HLw16QTmgELggXQ3+cD1E9iiIg0F8HCe9IKPrjGhuU+QseU76
qymJ9N2iQVjglxSaHPLUSU1OwiBCwS8SKEW3kibPYg1PIFWdEuybgUUb0kC29cIPYuz4OXncMFu0
5RoLlSY5eyQZZPWgMrTMNfvzFDLZEz3kNU3OUBEerhk1StYz1+0CLQB9DLu9341ke69fn8gbIbFH
ppu+RSpJ56kFMK8OnJUvVaLVPlVThSbKm5JXn/kRWH2mKu5hcqNtkC2fTOCYrFyL9/ZgxGfGAoMQ
HEGmsnBJ0pVgK4u+/6i3MPLMQSYLiXU44ByRHKAIXXiVc2yTBHIMRiNZhAsvbKhN+4LY8EkVduRu
YWElh079wnYpi03GlIdIQCKgIMMJQMQx3sWV+S7T6Ba3+CSOK8Mtm03V6PTT/aDRAJhrs/ZiuRE7
4bZt6VGpsjND7eQ0dv7z/2iMneuYOIr9Z4wdokhl8/lb+TPG7vKZHxg7dJKQMDRhM9mmA03NA+Im
+a7//AcSX/5vQLV010Rp0jZ9nW/6gbGzDIB0pG34pO6z4tfxU/sDY+f85vuG8D0HYJ6JLI7/X8HY
cRsYoF185Y7f/vkPkHzoXLhk5lzkF23ia28M5PQ8qvRAW7QzDk9Yqod9jToInt5oRfyoXfZVE+9R
MmNqsBpVXZ31L8emgEh/M8+Ed+RVrtdTm6pAi7U+Edgloj76Dx0g0WXbjtkjuZFuV8glEkxFtKzb
tsUDJ/TitdoZy65RFdUsDZwvJzXwkYgsyGPqrEx+/nrqT5e7nnM9rGqTBsa26cdPA6B9yIh/fM2b
bx0JBtNL/3lY1d6cc7mzVnOJm/kTwOM/76sw2g96MviI5nVHvOGGfRsADykWxgfdcqAujqkcNdRe
VbhO+8t2SjYEMD0fAgIFgNEOj+rTalc2YCRrvKj69US1qYrrmZfT5df+9AX/7vCbfWFRers2dcAq
haueAeF4vZKqYQwIwatmoaJMWUHGLIihEdZRBY5dP2pqU0wBhy1Gv8vh3tQdaKGY/ai/7PoU3zxU
tVmo5w+aZdkQnQBX5lSOdConfDXLRgdUCNbyhDFpEslolmqEZV5FQL0rAqDyRLVP1S6fU01aEBTZ
GZ1xp9rprPapw7lhnGszSvdqiyWAx4oLrP1Pn1VVMVoPTo8ghNq6Nn61ebmovEGMfZDRu1N6N8gt
QzxXVVXEozEgxPC5kJ0wfliyP5ZdcSqLAkg/Yys1y0V8Z9ZMyI2GiZdpmUXNQVW7uQNNVCN1iC/t
pvOkCI8MvKmCFVPPNJNogBH08cHFmlDtVwEvVdPTAM3eRt+rOF4g/VwvwbzrNpwCc4sU/ScVeFOF
I2OHqqYicgSOf2wSl/ywzJW3vYQUQ7IUfmEdLqEwvA54pbwYyL3fuAcV6FKhsFBFwH6qmvHjBO9y
1c7oNKdlxkQlQnP7lKuqJx2Ux3oajnb+4IS+jeaYfqt+DmMlX6Gqnt0zkcpyWMulD8y9EK7I7zUX
O1rpS5tYM4ZZ19t3WXNsRK2TuZZtV4WBVIRSbapCRS1VjVnsLWsdb6eCQgTIZQzs6vOe51a3W+b2
Uf0LSU8bUDX1bXqvIY6MnlAi51qzVBwiMRCukEoGNDVi2nWJW4axDGHaZNs2VQraNEvhMnpo+WAV
VGmrOWkJ21zuy1iYKEUJLbQUvgutlUiVeiYWRnJ9QNRP7VIP7Pqsgt1SEfzMgoVOPs3y9xXT5d1l
M5P3PCdgnJpA5lx1wTQhCDGkpPUxlX/vT3W4G60F3wNCmIsMiqpjqgZ9byusLDsod4urUYY/VaRt
tZrJYh1p6FaZ/TdPTcyU94eZkj25iCip7WJJng0vrS7heW0wiQCr6KOKSKqa1+bI1DXhjcogGTLw
mHbhxB8jp40qPh82wDUd6btngzDU8bE4zbJQteumt7DaYT3xXe3q+/CTRzwb7bGeJqFCqB7A2Z0Z
LrfXqCp6ZJJQXR6m1PtQWfg7XH+spxxHrtsTKUai9xpma3L+q37h5WeqmbAyOak6Q0Duv7nGXdWv
vMZdKxj3J2sYdpPXBPsYAPpat4Z4rX65+rmuNshgpSrVjhK1IRRfxEHFXaGn0p+LBAjvtb2q1lGm
rU9MBSiTifzJz0kBv0cjIjINcj689qqwrPyujnjzBJ6ATIcZ4q9FSMRxDTOf+IHM65VePRIIGh4S
uagZ5VTeksO22kz0kvi/2rYNC4D6gp6tryYEvbInlIXu5RXNph52IFbAK8O93lSiqzaubPMOblv4
sqXlOskHxIGqYjqpfQjZv7pll+wETt5nVThZSnqu1A0wLaiKm4uN17VctE1yYaZqrhfSSIu0mY6N
i2QROW238By8WJb2hJfRRHMAdnWCfdyeBnzQ4SETCA91g/E7lcsK1cAv21aNslLhwzaKQmPjVA2v
mnr8jXyQqlhQzMhWNRAnfN5kzF3lcK6Jp07TSfuURC26MmbE4+9TjVvVrpsd6+xtqaO57gG4cOfF
OKkiDI0P9gB+YZGZDl12napQNvXXfWoTnT0fJFtMT6vOUYevm2qfmYTRXszOWW1BMZcBF3npS1Xt
/ek6l6pHbNTp6PccFJ13TVvfCLn8VgtvAbz7qLePpXAG5E5csEkGgOdBC1HEs32yNsDeNwIBITQ6
aWeEPJgYGQXLOUvuvFTVcTqV+yBHOUTPGtz3pOvmKLMpyDFwl6qqdqqiUo6estCYNTNoyJZ2/Yza
HB7N3o4vF1GH1F51odmRWZsUcOOqanFQvGzH8iLXK0GvqqU+RcFqUL546nCp5jOqGqnppfxMImtq
E/EtHsJ1W5143bwcztW8WZ2pPpSpN+Z6TXX+dfNy+M23IaXGvFqdhJdDue/66nIHatdPd3k58XIN
t24QDA88QWKZQR+1W3obCHz4R8jtQFigzSGCX/apA708qmqqWDxGJ3Wyql0/qzb7pY5OaFeoDQtR
LNwh5Ad021mIhchLaZYcblX1svd6netXMSLq6zAjkqqOqu+7fr2qXU/+6YrXa725xTcfuZ43xfQU
XnwQcvBRERdVXAMwbzbNOYdBN6E/ow4ImaytZdLpWlg2BneBPX9Tu8AGMbz7cmp2PeXNpjrwH/eV
ZZSCsU31lTrPVPOFN9e6fMu/PY58SrCunRqUjgwoXX+oune1r1WdlKpez1GHGzOh+7rslD/1eo5t
wAQZiMlVowlwul6rC6tC/Xkj8lMgrowx32mp81xVBQC2rB/w1JCTPKmjGoVAbVqZibPlpA0db6Z8
avtaXHY2hYFgVV0LBqZfT0KbgjFKXVJdRG2rj192qm19RtbLKLDb8BCAwuBuXFejrrGQbfxTl80A
nzW729YNQR6vScKtZZNERlOTFIFlaigOq2FvspbxGUmOjTvX7WGwoNP0BtJ6upxAW3La1qu55CKT
/CKK+P1eI3Gtho5bRu9je43lJ6oG1CKUyi41Kx5cXIY8aCd/RNcu4a4EWN/aN2H5zlkY62vtbAj6
/1zN+KaYFX+EITbRRjl+S03nk9rpaK22HgSGlwAwnoTMtGc6WoXrOPIAJyBBMEhVvUkWvVVWx7gD
yoQm3imRa5WLhTLwZmBuxr7RC/3UyWJ0g+WEJ4CxDUv7iwp+DZBMidn9Uah9DjMExORMeBReG0M/
qJFEb0nPiJbMQKZh8GPUycel8bxtroZjT47EqgBSPxzL8oNOF0xDkPMsW4YF1R+jaqpQB7KKOHyH
JtJahSgvhUDUqF28XaD6xk71zCq7riK1iaqqvRD87mYLCMQ8RsMJS3qftUbM7w2b+fD2ZEP21upj
6oiq2dGqMnkYZQMk6lrgDPPzpjqg9sW1gUmiP9mboqiHEwxyYoRIvPB8QV6rfdcDqjbJv8qffILZ
cjavnq+qXQug3T+eudqnNsFryvWA/IjavtSW/jFa5n6XXlYL8qg6oBqMOk/GuTvHQntYDrkA5344
U183NTVkRmqx18rjtSEH3uupWGxaBGNhGP90UmbG+ziWyj4sVX1YPe0BVW+SQTLj75PwYXJkVFJ6
Nm4BCwzRekS8i5xL1d+oAnKkpKp5IOonVI1Dg2CvKnrwtUwiLG8z6D2uubIDrxVs5tqH5YaOnh8E
L6l4O58y0PejiQisCnUbMt593ewV0uS6rWrqHHW22qwCUBL/o2OsxDk9iL3/Ocj6IW6/lnI29XOU
9cen/qAyO7/h6CJsg0gqEU0VS/0RZvXFb55nOML3CcNaqBT+FGZ1f9M9U0Bl5gjJWZPb+BFmtcRv
FiRmHdCpJXTP5w7/3//9Ov2f8Pfy4RI+bd9s/6+izx/KuOjaf/7DIF77U5TVkuFf1zZ1YZlczlBB
5err56e4COXZ/1sYOnbUduScfZYVBzfAU9vqnmwmrQcb2d6dVw7RHZrwq8qAyI+89LQudKStXFgj
SM3d/vT3/bi9X25H2txcg76X23GFo/uWQQQYpQSO/3Q7hENEJarcPpu2wGiiiuAyiK/D7FY4Snz2
q6BaI6vXgcdA0wNpodNff/+vLjw/vh75WZ24MxIm4o0Lj4+CT8uLiiLJFHzC7Lh/tnFjcboW4jAZ
1O3odDncNkU5ivd//d0Gj/vtb6ep0FbwFNJd3Xrz25sIflufGtaZibP9uQzmdO8Ai85nLDeSJhYv
EFHPZLhShHhOWpJ8c8iepWWSn3F87vZmGze4YsOMzAGXXd7cX9rNLw/m12i8+mdoqzbtzdPJ+qmb
/+nBjLCCZl1rrHMWkClMWkiYmSQb1YGxQ0wP56+WpWNohRvNJl2oxTmObyG51UE8Z6U2H5kS1SMM
jr/+01QW4E2D4W0wfGE7hgeH4s2fxvK/zV1Ev88R0Ik93DFgD12lA07xv+tgy98xc9mbKJ9B7rVG
/NQH+5TJ+QjjVbxPD21iCdCqw87J6vkMkt1F0TaAb4pe5L1unHyUSKypb54BRwhyudhBO/g4nEdn
+uZEjfPYl5+cunWlSQKgRrxzojgsX53Of6clwnrS0uqBlyy99Y1io3eJ8ejoaFuGggmUPz/CzEJa
ETOdoERLNW49LFYS95PmiA+6KPybv/63jF9lC+RTJK3jkb7xDBxuLGQQfnm9YBcEfRaC0IvLUt+F
QWttHBvjDQKXrIMyGMPLVCfYpUBy8Irmawk6cf3fvRHDoOeBw2nwQr150cLE1LNonq2zTVTtBJ33
NtcD8wm9gz3hkmekyPd2NbfoxVrHrsvBZWrTy1//GfK3/tpykAG28H23Xd32dFv8+l/EXdVoaPeA
4goiYAEHCzL7eurno+Wj+hdjBC2qv+ve/rW35TsdYcjnYDAkvGmt+pBYbicyCwtF+zA1WPSBAnuW
FNsyyPEC9/XlnNvJnegMJjaLewvoZNXUhvm+aey/eXXEv/Y3jm7iXyEAK/AgvDeNAUojPl0a4ApU
R2/KdDRvTL+79QDToL7rP+ne/NV2obTlhQv5Nh6H3TIA+5+wI20hKm/MqDJuUcBBNX227dPoYWrj
Oxm2VIV9xPuuR3Yghb/XlTd508477NGh0Q75mtetvyik/Mf+6Y1/2qVlk5PEr43O0xJvW3aAhkcQ
OKl1Hq25PBfAtO+bBiEMe4ry/ZSwngx876aS64UaiuIxa+0eOzTn1Syr+qmV9oSVPq5gNxY7MFsm
sKYm3aDtQ85jNM+DLbS7DAHnQEdi1smNfAtTD0T8HLo7cvyYajgpSoCEahBnaJu/6X7df9NWLctE
DUU2V/etO1wKhn/K04p2k9r1gcgsylag8Ak49Qi7Dx/7cCq3f/16SN+7f3k/YM14tuEyDRFv34+p
8pqycWvzHNv+9JSH4fxQxc2DIWl0APT8nZ970T7KTO+sCgItlvMtrYv8bwZl49exh4Heskg2I4vB
DAV2yts7qaKuzGpMHwiopRrapvoz8etsj7Bhuo6meNqLMdF3lQeVOg8181aA8VhBtjKxcGn7vZ+F
mxCg8XMBFPRvBm0pbPPTvyTvzfWYjTHp45W2TDmH+3nCUqULkEEDq7gaCVCo2+7WsDuc3IfcZqDw
MY3rE5STPHg7rmjPRtdLUJl3L8eVcMzIPtTkZMPB1M6wXuFUT/EBhw2yfX59TgPb3zclzbhAzuQw
jehSMStDAbX1t5Pgg/BzLWCbwXkyevtmAnJ56yc13jCxUwOa9vzNZAWPeogtTYjPVtHap66pwl2b
ePp+gkgDspl5XxqRnMjTaYdYSr5leoTb2hKLTZKUW0Mb/IMVVvoDxu9GWZ7/up3xCH9taej8OC5j
OC+ur5vQgpw3g0HhTYk15aZ1IgKMI5INMnnBUaqMMR5wivzelGFzpHz1TaIRr1u4d/CK8IqYoQGY
DyTGHNLqeKp1tJNjjwWrXmJ0hJ4ayo8a0DiJgoq7Mdkx7XrNMcRbkhQeEXKDwJ8mk/yRY55813mc
RniEWYrQqQXAfoPu6zqV2awCVNYewXDk7JKQ3P+AYKIEq0dWOK8bmbRbVJLCkOGQJC9mcsgqtyW3
pyQzN63vIqrRmFJQQDp8BJiZo0wXHbVsgEBfmZBOIhMrtpg4zTgdgn6c7wqUUjHZyc/AnAs4r063
Y3pAExrTc1eD7iQkf6DfiB+dztT2NbDJVVx8yKoUhe4I4Q/PfqJfiw5yWtRkw+sMeWzOovY5Eqgm
D5Eutn6twTZ0nOA+xYpjhYvbAwjMEnd2ULsIZkdbcurjkfn/vk4ibAhbD2lOO3TR3s4gs8+tfwON
qMK5G0Jna4uJAHtPGA5nQqwrUajQ0coB9IRNWy0+uvDuacB9JlUwPrcMws9Z9poUyUcMoGACoL2K
bvfGHeIJxDliKMuofyiHMITibH/uwRJu0f0VoMcJZZVGUO5bfH/RA9Wh1uAGeZJARJiVVYw403CH
rJhz26LmukzlcEZDGaSo7z6P4QLo3gmwje+AXCEodpqX+V1SxOPNlJgHYesR6S3nd2i52E1Gfr3N
XHx34XzGO8tAQcWN0N4cBgO1cPLVJjHn17SY7y1oy3kQD0+u4JmPJhP5rn9SZiYBBiKr0EbjupbW
m2kZvVhp7T5GCAOuvZCJR543qO073TH26gy2Y/a9ddrwSRuC74Eugu1op/l2iDJ/jyo9k1mYE7dF
+D6tiBOU9DVxD2+uC3JInzivfxyrBrFyZEWT0T0HcPz3TFT7dYoV0NbIBmxD5rl56fFbwX0TmdQA
8G87P3l5tLfxHb6DZoy0VWxvlwp5VYdmfTR8pDw77G+38AFFDU1Mz2y05KLCxEypZz5j8GxMX6bB
ReHxKmXjpg776tLCm0IHuhvQUn1qRh189+OmPZdL+c0PGYN9oiYPo1eiy4FbSRUtPsp7CWYfrT6f
/N7B5KH9ovFqvAvMT3D+nvw0FjfLyMzCZCW9ryIrOY/FcIucx26s5/q5NUP8r8fgocNLN5nB/y8J
8rm+8ztkUjxM86bZtVpkrP10KI95iJFP5o7gp5No5yxJ+Dgn9WfLnNpD00J7acPscwDYng7Dh2Zg
1Q/8QJD4SeMeAxF8xpBvPnd5+V2zBoRsekPfBKXprXWeKiKRPSo3Ni2siEkGxfN7K3huREyrIJv0
rbuBbh09laLVVxWK32vLNZv7tkg3i5Pnp0wvTFB/3/3R0G4zG321rKvvLVw/8375giXBeCr6ud3a
KVzmNG4+xvoRz3f3Q1s2MOZQ3y3t6B45fAQuAecif++naEYi8DW6JsFHvhATT+yja7rApSYAQNjs
Dp4kTAuNp6XnsJ6kJc4azbzkpqw1ALNdvrdHF7uEDKGK1i+/5kwpQEAR9MYa+qFKw/Y4eOlNXsbB
rYjAyIuleNanKNg5WOkN2vIaoV+5TUA7Ax1ys2ONKEhQD69NBMEmb/dwfVxM6InadqtkRMgEhG7s
GYe5DW4Tf2ofTX9XkOXZOd3Qrwlm4zQ0YhKFKALLUBxbXwr3EHZu+NJLaTM7y981VjLdaEYavK8t
6/dQB87tLXPKMpo7wWbafMwqNHKBi/rvez8t70wAUBuA3sOmiAAoMlgXmGRYq6mBQmkE9YeJGdqK
pHBzaPoeUZvBf4nmOuZ9g5YyGda9FjnbCbb3pp5QizALe34JbyZ9YHaN1ShAIP0ORG/6OoQ1erT4
WBsWa+qcfGPb1ugpdcZDHSA/X1s9Vqytd6stt83gYfAiV4kkfbGM6jr+sqaJKkjJcbnHS8RFvG3J
mC8+L0h7rybULo4+vdNjipJAWZAnyD1bWqo+FB08TZRVERwDzLrVk/aF4JiLvLNXbnGzfA1yp3zK
F/yJki4ZtxA3IemKyfwwWMawq5IJuhmdk7mkjBCi/R1MSbgpRqy5igC8usZqiLQmXqZFuR9ZM2wi
9EK3pZNONBLxGCKau3awsFv5Avcmwg02wtUA/asie3G1KbsxWzx2G6THyrrfrNoqnM/9UrFarKaH
VhKUrSpcY50HwVto7/zGID6rIfKJ5429n/qKZXwKRy1qXG2b9fQpkBLWEx7rcDJc816Mab9KUVIX
EJ4+1u38ccji5jDl6F8Kv/4kc/ofw9lSHF4HUag03xS1jl7SEhAck4sLzxrbb3MiEKjGjPWcluj6
9hNRo9oqviPxjQ65Zps3deQ+Ii2R33stjG6/qyYEm7ybYeiaR+bhC1/nh7gF2rusaqJz1lr1JjSa
8qTZu8qdSAJHrF/MeWvri7lzykgDAwAwY+eBdcdIzzliXMHq0uw2Fg7jsC1xMJzSaq1NaH6JDvXy
oUmSbZcgVe2MuGpFE+ya1iJ+YyBrfVN72smepuocDyJbN8swnuiHSSMkO9+dXdbjw7hxStSNDN+5
b0pMqYcyiRHCijqk3Qz9DHHpzu8bkoLm/BrDAc8AnzTRrN1O2B3ju9vfYTaCv4WR/n/uzmS7bSXb
tr9yfwA5UESg6BIASUlULbnqYNiShboGAsXXvwmeczNtHac9Xvd2ZJmSSBAEoth7rbm8sFPeTdZa
FPrWpj7MFdZWlxp4YFJLZfI3s/0ADjvIF4ZFvKFAUutyDlVZTyQ1mF1AoAEMfwvFS2ml2fVSUHDY
tS2p6udXzNpkPDT2FoEjPxexMZ1AJyJq5OIKVjOTp2RVkOnKzjyJ4tIqYcGB9SeXLSGlIxrt/Hpm
Bt8cjh73u6vvukLbMzMaIS7X73QI3hIo0he9K76oyn5tmoztLjiVKgKjAu/jW65FKVuSklw7Td2p
cgAf281c/yap2J1F+7RbTxh6bip7ZKMihs+m5hHIc6UtXN+l0XwX0vhieaSxWia8mWjODsbG747E
S91MSShU+Wms8+So8pRhmuCF3rAfCCed95ErbRAxyRfbvtqKYXNiJQeHoEN2KW9ztWLZMstvOEI/
SlzmDth3O51RrNQlMItKwjYEB9et/ePMLRv2EH/8qfnSu00OZJiQxoWskLidh4vCiyO0hRUK27EE
52NcC9rvpMb015rpzqSd7avRGPbuk5pQ8Hez9cHlX/jO0R5uwhcyMux9mtCeliRBFRL+Sqzqr3q5
fB0NeIILjqVQGaDJcPs8qmXaHPAZ6YqNOJbdBxJviQXNwfyksrcglryahaz8Pu+KMDPIDhgJKZr5
MGpBo871ACfUDRxpzHM3i9o8JS0G0wWMuG81kBmrTONjQQgKbFz4SVzdK731UzIpQ8MawsjSsHs3
fq4v0HdQcSRdmof08E7t5oohOY30ngmuBT1LVr9QGHqSNwBW9OCp6ps6E0M4KEzBWJvAhD2OzZrv
SEtVF4HnpVGgC8/we/gjOzEVd/GAD1Ct89GwF9a9qmHvEcswkQ2bnaE/LmbOJBtVFMVlHjYagThl
vOGsG/qigMo7v52jwEgNLWTThyFoYi2L3CDzQKXZ622b35Ar+5mm+xfyx929sIGjkHhMOkmFCrE7
jBGYA+UxoLNTA/3du3uvJwzTFYAw2vQ7O96jIJEr7AT4c9WJD0wMd6xFQYTbNWMSMzdcFiDi0xQI
zbl3CXk50LXdW51s9+ChHgrMkyGW3BbVZ7Jnhb6DsnlR1lbJEMooR7ojCprvi9yYMXWOSaL5SKgO
ObhbDo5VsqyMgUnVsfmoJ4wWZYnPbXXqK4FnDvZT/siu4nKdNipRUw0+B3qoYrBPRJMfvbFJg6y3
8OoAdNwVo1NCnCZMSH6fZjh1iaXTu1+ywzI7T2nUIk1tEyaCjOwW1GaBHccnVPPt3hpMMh5d1frs
8e/LJr9J3emhYRHM+EFor9C8F6UxVKqOMj1tH4DuM2Qg7WXeAhWVfLQQKu70KXqeOuvVaojts0YK
56VTBB15LUEL9tnLw8gAqbnWNSvHmumnH+zN2vvNqu7WIiGm2dNkkDthrAHXWCvqu9Kqg1JJxD31
t0JDr0oUSX/MzddcTT02K4Vqcy18R2tDY6n6U+3CJhiMzxDeOvRQxSlmIejnJAyQR1xDwWkgPBdz
8nE9DNAOXFClfjR5MYFJPRwwnlOLAL5zIBew6GvSMW0sldBWkXnaq9rnouluSrtgt+7cVyrpA5ss
nC2E4lLan2Vn6AC56/l2UccoM42dBTfPz1RCaLPDOebSdTn/+Y2p4jLsDLbjgmJVKEpxCVe2Zqj4
ln6pZ+KZxDx/LdKEqZ4UlNI1mV1Gy9tJn34Z63woNb7eQd9yYWTRFXsQ9gi9LrfGXbRAF+9j+5R1
zK6lIQ954Xy0DIIw2oOKO4M+LCByW33t5KfCJPHPy1meIIZmCjPp/AYxbrvewojKLsc6kJd6SrsR
8bk+YNUe80sxJUdYt+SGNm/gBZ5xcjUscj22w9L1ByL4Yma5yCxhQnj2nTYszd4qyGKmPH10ADj4
RPE8TGkTFH2lTpRAp8fYq42QvcUamh5VIlKpu1C6FXg5UqBDY3O+G0aOU5DeNQzhL1Q89csustSe
dkEUJGokiiV2HUpYs46du9KCAlcDuU/OsifIzzzMdfsdw55xbdv1STEMEwjCQjvwnL2uULOZem2H
LszWG54nuzl/V8xVdoMG5s5akvXiP4/3A3FV2roYjDp1yo5Kd2GOcF+c/3v+wqak0TnNzLiN1Wf+
KBDIzr0aDqpok5sGeLvOalYtly1W12F7rDs/tgzJawK194gbKr6ZTO0Y671+6WBtvjl/kf/+Dqy8
7s8xfHisWs/WZH8ShaWOoz1TdCr6ybsge/1Ez4f/OlN7yhvJJZQjGTfoE7SpGTZp0Xwp9nUzNrte
K4hfJJyVbSKazGqL0yOEJILarn9hVzwHsC+mvdcQ9mnzERoxBrXmtQfMtXPzbPD7SN27E2Fs7H+c
mnyjBtNUvZFWCcUyrpae+Vu3nUvekiKeaJT54lPaBg467RM1ZEFB85CBE92oY2uvUnYnGv5ElcXU
xyTTTC7HxyyLb8cigVVcJ3ue9paiTLwxTFvf2zQiO7q0+T7NTG/XqeWpb62vS9pj8TWyt3FF/W8L
QD1iqzEmFqt/AAgwEzFAUxKlkN453UWPSvnBNdSpN63kbiQfykiT60nAjkupiFq9rU7bSDmBkWLm
jlnWVhlmz3iSFER6/QJckkBE1ZeEAYIanRsyoaFn6bt1rG4B/a03TVzUByap+ZBa3DxRlmoPcjSO
wpzMgE20edHrs4STuL4upFs80r24dswhOZEQoB27BnnWvETerT3uKtl39zqAt2PH0mK3lgaiWslk
EsWGCrQkL69IX7rtpWSyjovpmJULbOd8ITxnGmZgyB4rGuh7VtLGl3pqZAQEkkunucjS8QqjrEpS
3AuqvtMpleGern2n9PpTlBF3bU4fCTOMsZbq8tRX1aPdtrcyzfJT3WE5ah37emoALLgmh1zFpovl
rp0OdntX6b1Dhpdr3MvkIS/cNpyiNP6o+vLGbYzkG5jRAWAWPs7UCZpWgug1BxVyt3wm8bk4Antb
d8Xcar6zFGDAnGdSNhnep3m95rWK3CDOZmYeiMe0eyyyi8IU9ZVM6pcOoO2tKOr0uCq3oRTI7GpC
ffaU82E18V+3nVFe8dYTIDOmCpEgX8L9u2ShimPFFZhyPWFfzRVUKja3ufDi62m5M1fL4W6csP0V
EWGPjT36aQ8mko4gTlnZLQ8Ny/sBI9hVHdcfzQ3Wk86FPDpOrp3ctnr0lnzvkZKyB7He+8NQlKe6
pH4So9ke4Pd+7EhK11wzvbRr92HB4LJRvp6NQmLpnUnJw6ddXDar9qwvSf1gWNYF2203qFtD+OfN
p1njZBmUfU2lKL4b+xgjL8Z4P7fi9lBSP7xudAU3UmTGNYlTCPsd+E59r68LJlgePP/OVEl17T5W
K6s3YQNBF3ryOE15T+qdTf19YQngE0iwW6pyuFdbdhtTITqiuajbYKyFPJGKbYWljQrNK0Wl4K7Q
CbBG/PdeFR8cokAaDQNpRhljrUEzVCSTtWx/jtNkP3mR5R3brlwCp+7wHsTroZlab+ea9MA5Svpa
JjTDBqabANrhg24hdqNPHpLV+KTPn4Abb+jntEc7mJ96XVd8BgAEsShp5B1HSQDHxkgZsHT2oWHX
AaDibuRoGeTMMogzYFGwVo5TZgM9qJPX1KqZVJfAFNU17XyxaxEl7zfA/tgRMjGSpj0vQM/x7b9Y
dmKEq6YtlxnBDGNie8czYUKYAMz0+ANqqOXy/IX76GEV2YuATr2rXZzy8PravxS3Z3XtWSX7l0a4
ycw+rKgb7LIhrq90Nv2BZ0VERDkE0lDh5qwULiXNZEVehYHWZzV2SdpPeqXU1pRj3z8RPjvCRFau
sZOTMugFzcCsoIeywaB+4lpk23NvQJ446fhn915iXJRWQlytVxQXfccmBOn64zLZL/A0pZ/Z5/HV
eMJNJA/KaO6nblEknzlYceR8Cz6KmpTaQXziNFsqIwE1rdhOMn71IBpgI5AubvWs8ayhh//zvWzF
fOGI/kpbUfjaLNUDuwR4nlONbuP6TXa5dsXof6QK1+ysUSxwyg5pw5Zvsa2JmMeuuHQb77lZnfQ+
daKdK+Pvo2ihQy0c8SwJJVADoyNbsk3nHl8bBHzsmhKEf6bh/G9gqRK6FaGpTcK4cOCVM3LumjRa
0IzOgm1VcU2hKQ/1AcabTilih6n5g6U082oqtMe507cKCKaX2A49h+K+u0WgAvW91XMKVF7RfVHs
JS+ylMK6UTBEKS7ubInUjgSQcZbtbu118gMLbBsmeZfLlLeIWiiDLSbx0otBQm+23lnGhQaR5kCV
/xDb4qGhpQWDdWxDjYj7lahIGJleOGY6mQjCTg6lRh9DNoKchulCJznON5yVwqZmfU4Nk8jkorse
RFdeFLMR0LyNcMgXB1oKLlkMjR2a8wulOY3dGiU9m2Uo9UWiXgSFyvZVp0hUFtgPlnYr+cxbmGDz
1YHxeJPM9wBnxHHN9TsDnesB5QzAmcq9SUsBDstMIkjHIxCZafTruqONbWRhY3ZxSDEEjGRaBsmq
11fKHnlvbsKqrmK+aezvrSAF2fHye4t9NhsffP5aTcYd7JR4YtdjiGMko8+lp09ha3jgvUvIaGW+
SkAdFa6OZk7D2QlIUFt9noxmSm62gWzqe/SSEaDvbz3F8KNNKHmdeGDf7IdYqCIYzOi1syHsx1YB
6B4VJQu/Lyl6HlSmLK5FQSutddgHpYlzqbdA/RkgnhOjfNRx84axHX2eSnsNMuVW+7mjSjD16Bpy
hv1DV9GngSZyLHRwE5X1IYrjz15noZq2FjKFbDcOliU1gtojt7Fit5ognAZWTTPVAm2hgfjEyVgQ
J0OFvbdMyG/ZhyGx6Hjk3UPWjS/rPHApvk2wqo8tbScznZqrqILYQHfPzSiKpCP4c3TCKSX8tG15
esThDUlxK0hjQs/swInJVWcDD9yeKO+txEFHOphE7mddW8IGg9KNlcnO9AMdYWa8YkacZSwngxLF
HhnZs5whXeD0/CDtrgG0krMbkiyavaZNd0iKcS8W9v0KTH/RFVYl4ULXSatwsQXx6qZFNkUP1XiJ
BIOFtV3e2pvMFj3ourYIbZAmB4rTlDwwpIqIECprYYxf2lckYtwebv+qY+8L5gGv/5DBejdHY58b
FIEm9uOewwJ8VRQydHffTusz1ud7b3VJNtGHYz9M+mXbqDZsxDLfKf0q2xaSFL/AYqYpPVKq2jTi
ZpIMYwNiB1v4K3DkFto5QtC0/NLyMtaktkf0rVFkUJoRHGv4BFDjk8Al2vWzEw/Dc5Ym8tZO1O2o
vPieuKSjJ6f8qfBdGqvw4uzTVDAmRFqTHUyNfvIE0dAnIFBdTaztTCeu92MJj9huTn17qDz5DLL0
q13UcDAW59jmg3Pb1OPOo06/X8FC7fWCjQURKoFn9MVtuqqrcrTmx5KWISTq4WmNtegqEZVLilPC
+kqg6vWiwzpuaVoOC6Wm7Im6oABK/Z7dUdnA0t8QLb1NO38BD03fgOtvNJ6JsJ7DnhjMKsebokT8
KNf0+6gRic6mubou6/lGju5EwIXVhnpTvlSrYouR9f3R0tyvSLZI1Gos/YMZr5E/pHCVqrw/Nmnq
k6ywkTLmu4oFF2J9Ki/C+1hvzY7IjL9Yc/2xnDpjR3MtPrIqfTFr3k2tRkXGXEnLCAjXYcicKgSS
aNGaNe7IrtcPlVPOAStA2NyNBssrLJI83VeeqFAuENtRNZ7vUWryo7TWaQXTJVK80JOMq9faGV8E
cSzQNo1rWdvuyUrVMUdNcgHOlBwZixTipLYOplFMoSWZoekhuVBSAQWNSRMfK/4cg51b+NUYE82h
u0THdaNxQBfzjX40TuesBX7liIPlFueAKmjwfYf+sBoyOC/QdQoo7GB6+XioXqYSNqeaxX1slAfb
YidatjnihQ6UGqMbHoWS2FPyfWgtmmHskavSLMYBQv3D2Eli6GIs2vHs2iHCVB+O8DVxdPFhWfJL
tDpxqLSNi1SNtCXph2O0NndezKQbJYuzt1Lzc6T45BLEEYU5A2qc8wudkdN3ydgMKOjmciguMDZ6
uwje00yugcEamopg0Gf9kbSM5NIKsVzqBf3MbG6TD83YEn/NUqSmc+Pr6FJDtebUCxxF2g/BORey
ikkP1rvRVyvyKI/s+isC2a9yZ7ioVPepc8rqoLbeoNAnkhai7G1J4TRgtvk2y1w/ju6KD3Nhh97G
cTD0y6GN2+LUEeC6c2ei0Zw0iS80Ldceo/bg5jLoUoeOoUA7Qjx251ffHdJ64rkRJ8L+7ACJithV
GvpPW5rHpt5XfEq3WsVS1eqYvFHP+ALbujY6Kd0zcL3JBCmdztrQ9/C37YYrNIEnQRkUC582oK8w
0Jq1bK/h1B2t2h0vspwNlca2KDZpiWvolHxq4xvdMwF+UrL5jB0Rml3uXboUjO8QUT3pqNJ2NQEr
xSS0vTuwgsvMNjoYrRHan8y5NELqM+VJ0F/XCMVhlw0cS3j6PurkG8h0gyR3JINGeizTMqYDkm7T
BlnnjTdt6LAbVQwHwbb0VvaK/qjRn8yO+IrCBteUjM1J2d21aqNhb9XLlVB1cdOuxGH2q+FQOSBq
Z0BLTnDvRiVXc8uipE+YvBYCPVX77CzcKq5WPDfYFPZJhMfTIKVg7ROCOdBlBFLJ9WbkzKGn2VgB
vHTTk1q9eu4aREtMUy0dyb1qjjHp8ZZHCrTdaoZPQaKj9cDeNetyku4EhnMvRna1qeYxlNNBWUBJ
ZqTShUvmLHeT1Fl0Rj3+/rE9oVoYwkqsd5pd9aHFLsw3QcKFqzNsYcFYhMHCYhYimIiUPmcOhmxg
C2q50WWuPmS+3ZOO6tSwkeZI7/fOjIIkUSCXRpCtpqDsvsx0cjCpyz356Q8xUsHH0jOv8o7z1hpZ
tFF6/AbGVa+pjymnz9djgIPN2gVZ7F1Ns/cs1+ybMZIht7mM6o2y8J8v58fO9qN3j2mFvvk8rHnn
YiUK8ep+PCOI0s3PnJ1Bsudvzw+ev7QOzPG+tyd/7CqSO5FoRpvPPTM3Q/C6eYPP///Pg85GGWqZ
uzZ7Od+efxNuKE7+gSZ76TjsvydGi12Udwvde56trNYrAk4yco432/T5lZPz4Zy/1cuKpAw9YQLB
yvKfL3+ZWv7zf2dhHZra2csZlNTy9i5XqT+Af2z3QtbyALjqcP7Zf35B38hIg9m4/tk9dT5aI15h
OJ2/PX8526ycUZ1Um5Kru5nBSnNDWGynfeL2L8irP54xVbRVH9vcKvdnvpOXo92zbUqhm23//BCs
1nrfx+JRlFnJCBrnxATABE2psA4U4dfyQMBEelQRbdaWYCl7la/nP8+3D6kRbncwqqdeWFRPCLr2
tQ03clbZ/V9NECThDhHgfzfeBGk/dOnL8D/12/9AOhrLb+nXHz04f/393xYcBzCR7oFYFK5twTky
0Zf+bcFxnH8ZSEo9ZxMeeob4gXRkueCMkHqTGIg0Go0iys6/LTj8yNUxI/JDWzqmyY/eWW5+Z8HZ
Xv5HCSmjsy6Rjm5ycFBM1vbOf5SQLkaVk3A/60cN5iHpBWX8Jtcr4L97vaetU4KOF1mQUX2KjO/o
dLCNPqKYh5byampE1etRmM54L8qMks4dNEY9vR3aTwb5DUN698NpvvtLHv+jD8R0f3W07C2oeHF6
TM94pxqvpW2jZo052lm/NBLw233Z3CFuXcn1+LR4LHyJc+Oi36FY1Ur9YeMcNuvN4qpjq4G4LPHG
CvO40rOL2dpTVrpOIfhMln2xCAEcFRJbnWBiS3berWN978kwyEHwJtEtT9PiI2G36MdVc7c93WLT
bt4e4zfQd+xFW79sv4NQAFh8Fmwvhzf/OHksTlYy+XgpCoc4Gk/Ye84Pbb+yPWXbGIftCGDS7ren
miRmcHdkIfyCPPXfB4WaI9iOaTvA8wHDjKh1Gdpop7YDT3m6uF120WQT5MLv1tougkxr0qLevidJ
neYwmTc0BM0yZ+QglNHVb7ffSUo77NhIJfwpP2YBw3qbP9l+NeYxAGpLWwUu6Rz5fAFRzm/R07cd
Unb+WqRkE5XRF7tnR7Y9Rwp6rU3wumuwxfnblr1bzOqJo5pKjwAl0zezK+Io0ZCq/fYbeTrdt/x2
PRBTtr3sNOhvpoucmgw2S7BquBIMdvxFXvEEvMb5uHjx1qBH+vdb3V6vJ9Kb4PIDDNS2UsftR8LC
ssq/81Hq33o44yZ6oPMb4HlEwyqVJdl2erb3vr349h4EVSSyMvbb99spjLbv+VnPSpnspix/0jm0
xao+CDIsTVp1JLyxJjRjnT0oBBEWiTGlaJvvqbxn5lNklwGYarKhL1PKDDZu6O2/2y/3xryryeFd
9I5lHayLoqQKqvabhnscq6vtcYS7WyeTsg/SFp1FPH+Wq31KoE7O021PYfK9NzjQ9FJ/OyrbNPz/
/VM6kD5cw10+ZWGaIlLi++1n7fa07G95ZzxbLujNp8bwSEQlITTwsTmC7c+mAuHcZ8PSwpyFpmqX
vQJbtMsQS5Qkr3s24EFqUyVlrqE5mZApdIRHX9Vc+h1B8bMWPXmxRtyW1XzJ+zIsDCiCi3UXlcWH
qbGBPxIDVrnyEPfOVb8415Tw/TUe/QHJlJOY1yM+2qByR4N0ApRcrAlM133Kq09mTzaYRnvczzN3
4T1tyehxUCaYB+0tiEQzkrvCsEIc61xnY2hNwz1ucrTHfTjWK2fQumUQi/9vT30GubII5P/73LcH
7Je+/jTd/f03/2s51f+lM2dh7pGGxE7479nOdf7FBGjLDdMHng/J/b+5fhZcPx0YoGubOg0mYeOM
/Hu2M8W/pLkRijEnOqjzAfX9/8x2m8XpP7YrKbgCpbCwd0qLb/Wz7eQHI2E8zfrqUgI5yrwYgrbs
0lstq7Orvmlvh1mBniHL8cD+KD+lkc6Fb7Y1RJuc6Js70awJdJzxRhvIJnMb9HyO7KqThBOM9YEJ
Y6z6i8FQ171s3SOG/vbgJexzfjjfv5gEf3aJSskOx2UdYZnQVjjB771GbYt4HD3OcKCtww55TPe5
xkYbXTJKPNOk1NkST+85r+wYij+8trGtBn44f3+9uOdK8IxC8JG8m387K1OGUcrh0LU0A1V9aAuw
nN2ShAX02x1ZXbeNzZyBEYdkoXT86276r0arX74+H5tn2Q7XGLbhn1crq4GUkGlvYJfc31liygNj
MiZ/A+KXTgyFC05uOjHAln3oSspPvz/3Zwfw+/dv8e4FlzdgyPeutVlB4i0kJx/eGBqmjs0WmRk7
a5EG6yQEpJY1xIHjpi807AoEXMQUl+JA+GNVWlvIR6f94ZS8u6LPn4glLZaI3FwGbcKfz8iAmDmy
GmwEWi1sBFdzElYsvv7k3Xy38OJlJFIAE2+IIAzSdd69TB+7+ObaaDzMq1Gj3q6zsJvt7EMTEWdn
D3Sc4yq6WXvw1aYyjuOkTXdO1xGU5LQmyXMiORQzOsAsFe4fXFDbNffzZyKRqrlA4A2TS1JsZ+iH
e1q2iv4+1qZD3746lKhIWkleBCob+EFPqdB1okWz5g9Xwj9PuzRJFDQlLnmB3OHdsjlK8mzbeZHQ
gifQx+9b+I3u/ckG96uzbrLO9VxcT6zPt5//8NYo+JmZkee8NapuweryNrra7pk/jfYP19GvzuKP
L/XuA7YFHcmYpMCDu6QeikUMYmP22mQ53Tf6dLuFiTxNlj94Uq2fvYXbaIaLzWEnY7m2xwW8ubN+
eIcLimF3mrih8ZONu4QA1KNX6ldD6pRg9zZ8u3ebZMt43TTTE6kHWbi0xI0SibRrNCeHICytcCKy
lTggk/hYJ+K4zb2yGXfdUSGCmfNTuxVXFRGEIWu8N4yZ60GLTOISKIRUXfyGYnU9Lvld59KijnNJ
nMFipieCy+Ph3hi1L6KV6fH3Q8l5qHp32Vq6cHDkgmYw/3HZumi7TKrNwwHxVr5HU3tvDSRvJDHv
iti2+2Fblk1KCx30/H1BvQMU4x32EppYs1ShXT2Sh96yUvQQQjoGLZt6Cix4h0FMbbxSXCwmLeFd
T66YX8j6hizLYzMnu7bVqbaa1ok9YYYo+iUtSZuN3Uk/Rp8WG4OJmY0nzcw+/v4tG8Y/5y5oD8xd
22AFpfy9AznzCpuOHEXAunXKcBzXq6nNvs81ZqqerLysRl02upoPOWw+VgunQ5NvWw64PqT7Zs20
U1y/Vjn/6vpnrCsETTfG5ySiuU/nPiW6wdjbo6zJrbQJpiucJ2+ki6J/yzQ3eS5nArYnh3lSa0c2
H4xmgyoX5Jg4EWnyXiGHAXOn8TOEm/ezcu+9unmGwG/kZO/Bndzhxrw2B924APgt5qtsJXuSvrlJ
1B9Y4FHdx8307KqrfAYZX5djGtTikR34syuLxy6T8ujZGpzBakSCS7JBDVcyp3/QIUzdr06Dj8mk
dTyK9EPqdy5xTu4w71c3frbIoB8dddtRJCzISdq5y/SyYEDwtaZaQiNuS84dHY780nTvHDhrFHlJ
nnwSOo0C7HS38ZRe5VQb93Pz3KYONG1kZqgCikuht9TT1yHfLbIzd4XSHozawaLmvSSdfKmd7k6K
J7vu5a5s5RcaTE9iFZ+cEtE+qJ2L0iBqM3IsCl8uT9Kp8dmOXfICZZceIMxaO8Yr0g274Rbf/R+u
qn8OXERosWplKGZ555z9nT+MIHMfy1GyFTiMwESbcj64itq3kc5P0UzyA0wKH+9b9Yfx/5evKpl1
pb4VYbx34xYaeuV66xaMpH9A4QCIoXgbO/tmRrTTifwjislPf7h7/rn2cqXDTGAggPNs8R4PgjhY
VVoxsvYSiqT7nF7NnD12mFLD7qt01Bp6JCANbBwbuf6h8vLPGxdcpbktz72zTfbdHBuPUmWTqnm7
Tv2p6cx9tpjahVhxRDeDeUmX1NFetYn2zx/etMX4//MoyQsL22Wda1kWp/rn+QEug1YOE+dZjM6N
xx0WWmWpAGYu80VepV9L9gy+VAN7ymS9QawClrMqvtrUzRHi/elo/jnrczSuYbjEC9Gmke+OhhzO
leaq1x/mmVUQJvgdbcJzyiOqd3fhzpx646Z3dIwJor6lrhPAbM7CMpmeatusDrLQg9+foXfsgW0G
dSXrYUOSjYd49j3Mom2JKwNs1h9Myo9+UWhhs9GlQFl+wKb0pvrJRsBXRzvQEDHzXvGxtOqHhZb3
qS+Mz/mMoIiI7+ESWhu1rhHrkmM3uIoGIu30+AlL5fWQ6s4NSxF1oH8e4fG8xpn7loiIKMWcp/79
Wzova95/6B4CdHaElsde7d1aJBaaRgKxhfxU4P2B1hyPN4ZDE7OiQborDBCmKgOEpyxB+GIx58cV
nxLGje3Gp6UZIPj+aq4sXWwUqmR5BFPTDIG9SZJXopqdqSj2uqz0II8j62IU7pNu1hTL7WTFso56
tfNO3uwMR1nzhlGG4gMFmoVcMeYc1SlI+N+/ZfHOyf/Xp+gZFDbBLTGcbT//YRSLjM4rF3fqD6gQ
SJZPjolDvyMBBbq2xkkNrU+KjLhIJsQ8YwW8uk7eUJsGMmHBr0ahHVmeU+WIZqK6WxNJjIWWf1WL
6U9Z/amcW7JTts3sQN7xUHzT3Om5Swr3Eu8DBZBpW//YVlDiCSKHSpFVbDYYPlV+CZE+DpuoJ8Qz
Xb6iht0Qy8jxQfFYgan3j1Ntv/7+bLyjP/x9Tf9wNt7dZ9NABzKul/6A4TIHyrd0vrkaHZy9coLy
7CIcQgXhT3A5bUNlPjIjgIWOfFbZcPv7Y5G/GulZgDNJMwoZjv1u6HMXJaZFjnhBS0cdJuHSmTTz
jyMaHHvTuKRSbajpcUP7xRui0Lgt5zq/dbzmwhPFceXAT1Gtc0obD3V1tVw5HpqDbtXWXbmtcbIK
86vIv0mTJ0nb+utgjOrCiwWK4pY4Zk7GE0/71Lk4v1cnKvxE1WRvunkV0i1+Q6hBOr1j3g6FjPay
tD+VDfFJroePiUTk+ZDTA1ss/YIMExYUllsGErYXXo6RwrL+0RLRVwIwnu0xY25vvNAZ2o/j0PsW
AUentKWo18WvroEm9Q/n9p+DO0QgQwjWwCBptsrTjxf9tjPII4AlpJnmX6Gh1oG20lqoV9b0v3+l
X8xfNlsN2GXC4Vn17UP+4fbqi9yuOjKVD01cvWVN65dOc2TovHPhG0NhSHZVKRJfVOLp9y/8iyUv
tTATU5cnNrTX+41zG2E/dyLJ8FzJcETNshtRDVzkQ/9iWs4MtTUKHJM2sl1tIeAxqdDlwk4+Yl2P
5aUO4DW8Cjniim5wRi1Jl4V1uo9stEu/P9RfXOgbvMYmoZbFBRvbn8/RAEjdJBi2P1QJPqQJdXOf
fSU99W7WJIko6Vvv1H8qZp0XLe+Geip+5HZsICCJ4OHnF/WU1s9pyt1lqPFGt3Qq7lrgELy22s6J
6N/BN+2+2WuedaTK8GBG7oWJ2ySA/RvBQxB3s9UN2BkxtHURC801XZ5SY7oatD8tgbZJ559HytQJ
OwFk1PvlVzoOSiaKMQlCwBDoiDAZB50Eo0Ke+jLJ3n7/afzyimWL5NLkkjqVvp9PjO1leUxSbn+w
qutpMK+F4FXNyr5hcLbA9TsQS9e5CLQ/XbD/3JFDvqNKyuXKBwKi6ucXznojrg3R9IdyHT5Oi7g3
HHaHUeJsuJvulu2KD5BWhfmcaFgBQZpmsse5o7EPj+ISQVUPuIHsbN3NL1fkNn+YKt8Debap0jYc
No86N7Mr348ahEvLNelz7ihNfGVUQREsgJfnTX/NvvF7krI6VsLd2/gsXWd5bOgDRGJtQqejTcgo
9gaZxfrDzSN+9XmxQuaTYncL1+vdhTzEKjKtSu8OyxijqysX2CqQqIp+RbaxsHjtB6SfGU2bfaz0
OGDheAFsLKG34pZ3S3moTJk+WvP8fcyS6XE04nvU1P1NXF15/4+y81hunEm37RMhAt5MaUBPiiq5
0gRRqlIBCZMAEh5Pfxf4D/qePh3RcSYMiqWSI5n4zN5ra9Z8qv3kOnPSnOsAC7obOXInKDSvkutC
gKC/9Un7EkESXOaKy4TsKeGEPkHmd4P+vakvsqJDwKfQ7Q5N2/7KR+dj7nJCp63UezPr+M9ci23W
G8lukMl4yQ0ua5aaqzM5lU1NDfB/fn37SBWw8esetfS/I/0SzReTI93Fy4btdRYp8rMZFI3sCEzv
nBeRdHdXU3/T4b8Osf9DrRVw1fECnZwguEz/dtCJ1GDcj2Bt5465t0/1DnaeFpHvEVnZ2kf8dxiU
OvYo+Qh9YL5pWbUD8dv6v/dU9FIOa/9lG/G/rgyVrOa28u0aXMZ0UzbK9jrT9a0YiF71EuPXiKDq
OpXyDCSw+S8v1/8wSPf55kxzaWI8Zvn/9i435yhOwc/Vu9abnFW3sOr98iutMJMWMeI/oQFbAIpy
SPs4rJI6+S/v4v9wygQ6Iz/bxZ5gO8G/HW9USrINEqeG0zhDqAoO5NqmftOsRFqYG6X/19+YVug/
9JLUlNA1PWKdLM7x/3my+ZlddvFs8D37IvgqTS9F1NW6TyNDm1C0uIskgm9jrIMXzVkoT130x/KS
5OQRy7OLxyh4SrVfMtWTbVcQBzgInJ2Q6+KnzgTKadREwZY4l1s0dhuwbNqrTwJ2NSkHV2KTnbVs
9N4aRkyIJqofZpK/N1M/rb1Gpb+wBYUWMT33JkdyYVnA+Xi30/bKUbzKthq2eB/iPTIh6z2z7a+e
sPXtYI6Sd3rnX2Jj+UK2Ef3KPG2X9mtk/voz0xztxY4oI73BeROETx8Yf0WXSOQs2Utbe3L0Xt1n
M8pX3WDdWWzUr+3fRUC4EmPvvvvWWzcb6XfPXF8N5mpByHh0EPdycLTLoKIeAbCk5/aTKHhOvQDj
PGiMpBNPM7bKt0ailKb0DD7A1sid5eEZbk3bvskgf6OS6Q4wwOfraOonp+qMY9sGnzRB2aUyxvTs
zwStc4WUb+OUvugq7jYF2IMwMNrpZ0LdVkzt+MsunUW6amYbEvXwKOo54v+pK3+kwvttJtX8W8+M
u/Tzn20htFCatrhMXifYJbd/Fk/XmjhqSCp+UXZbwt5n+j2IyagX6MBa1P0bga5shbiPmBPRj2sv
J9tlLiuq+i5/b7W02xnLR4+HvGT213NkFxts2+LKlV1c2xJb7sSY5PGQ4Vdg0Hxzly+4pwfzqdTt
/p97j8eiDMFrv+SWQCxNM8s5M3rECLzc+9fNAAdsWw3M5HynKsJJeFz2zFJcomESl9gemXXGROXE
UVaeklGHYhMA1TrVnvoc3ZLuZY7QIMRDt+RkYE8vinyb5/ibsz6eb1qp5lsHMaeM6tvjETZ/003k
qb3352xfIkdvZeQ8/eumljjlqFWuXtEkG5gOBPMxft83RKNT41b265ghwmgxuA9tR77IEBHjmtFS
HYO+fpt4BsLE82JkAU70w/bLEDe48a4lYN+ahF5Go0zWq0p7bitDe8YJfO9zr72UqdSeDMXsGKbA
Lho1a+NAunqJCTM+Jk1DyPfyIaI/+zLN+Ya0J/x0WoEWxMuGJ8oEFH05AK9UdE9NtvF0UlAAm9/r
PCAQEP7Loa/qaG3Ubhmmupve7bJP7wyYMBVOYt7McEfQ9/cJZE3Rn0B/kyNrecFbPqX5riorb9tK
M3pzUwCQ0gZbVGAuQCI/v022wQgj7kFpadH8hnbjqNlGcC90pd6Kz3x50G6S/DB2kjdD5YFBq+rX
GK75D7eVhL8a9Ws9qXrTZLFkRm6lW7eE9zDREt/cRli3xz1K14FeY0WQrQiNoaVGSidLnb169rA/
Zp9W7jtHz2/dY5HkLq9vBEBtVF7RbsRr1mtq5xh4bPldXpcZJSoT31slTtyHqbSMH0gqEQX3T11Z
4eif+bWDPgpe+0S6G330vZ2V8Y0BoOeb0RiqizaZM47aJmxMAtuHjHSYLrq3fd99xqP90XckCc9S
3tzBtK5lw+ukhORBxHjRXiAsrWy3wl/tLrAxO3aYQeh1WMaENfcNsrVUtsWPuejukz+6P4vURxnd
V+NBG7XmwxnfwFwWb5awt1alMTiWab+Litr/2SXHGuPbJ/vfEa/OjPlDi7MPTCvrZnkc6wkRXxWB
Uv3IsWr5ZfPq2tq0NpU57TvYFxVAjjc5iU8OkvwTkw6fnv1IzVI9+UbmviUp0UiieBu7obtbvrgk
01tl18aLr4Ly5hfja0yw9iuhQNk1bbXfj49yW4iLbHK5KiKs7oPUeDaYvd65yKCBdqMfwXIztTYp
0MkMJpkV6AYnoSJovms3M8OlfWUa02sQufZGEH7Jvq2cXvNFPJx7+teIj2tdEz39oxvBpwS2eFbo
rH60y40xLhraEsRmHGeE8/YOY2eJpHuQJjuq5cO0a9MfQsJpG/TPYMlDr/3R2w9u8DFaMqNfc3kv
mhmvEdvD4Z+Jr+abJ3rY99rQcfHx7afI9ejHkc9DR72yliNdmLionV+3rCkGVW858Nyzg6h9i9+N
wHsRT7fYr6fb416fUMiUWY4zTktDFNHs88YmexpJuLu5+VuAfD+EQhEwGiMmV1+icyt0WiuvJtHW
xfB6dBe5Y1AH8z6YCu9kMV/LqgRPFSiP2Miqk12hG2yaNNgNE26XDG8oK9rmbgo921iYAU616Ven
wrV5lXpzcntc7Eqbf00wq24Yus7Xx43D3gD+kL7DrxGfbQh/fkymlR1Fv2bRntykLcCSfZda/9uN
DK45zNn4BU4BeRH45lVIRx1sSm/cCruNT4aON8GRRrqSZXE0pxkUGOG+jo2Bqw92llX9EVn2jL3S
Yrc7hTHWG21SO0UggKMNNmxOm5+Cuq8fm23p+fvZnFm+Rum5SZr3tk5Xkan+pP3Z5jpOA7MeW/tn
L9xnHZ7HhvHXnXJ+I0ckKYsVcDX1TryBs7fWCvvsd+27ObVP87BslatbjpmQqy6bJajZqvYQa2bv
mH739uz8Ns1kBydnN5rHqA841rS/shfXyfT/zC1Gckm4H95eilbPJ8UqN9aj3lZrVqEC2V3Zb70O
R55GmgXNEHSIcn7rJvepdvt5gwnzkKn5YE35vZcru6NlysFLggCVGEqMEEDmDp74durNXYbm0cEf
FXvTNx3nHUgmDjRP4fupbCaQBbw22VCyYrHdVJJaWc9OPXiqs1u9ZlndY4hznlNbJ02+gdxt9BFV
AUjgbVTom0b4v30jr1dCFMkSxX2XQfTsTnO90UZMNzhehjVpMcuQEZIa07i69G95Ssj4PA8tYVlw
qRtCSiy3Zzep3QSoETG7oQPpY6OriV/IMj5lpV8ZleBzwrKvmxtvpvcMmvlPMoB4K3sTFzmvL65J
/brWZnjPSvnhpNUXMyN1BUVIiTTVetKVZq1APqbr3sB7aX6YnX8FBcHw2eGlmhV5tTWztEH5WV8H
DC+hPhoqZFXVLyS0bBOX5tUB08DCvRJoOM3gNLkcCbb3rbV9tSl9668mLX1NkvliyAquWT/f9Sag
Q0a8vIpcd2ubxKNnmKP3hIIKqAHkg8aLabcXWrddEstJvLx4UESOY5KI9Qx+sR7Ks2mIVzJycEVL
58gk8K9klBwjb2264ttP079WU5J7NUuQaVQW+HRVmAFq3dp98+b21mdtVAgM8I87z/ZNaCyjYwi6
YOjGzUgm8kqYGn9gQCGJ5mjrKm1PgR8SFFdtCBrLL30Uh7Pp/kLFgaW9drJQuQ6i2K7nsmvgCEoJ
Naun9mylNqg/nO2OoWk7gEU3VUHKFGw+oaMNp67kulT13qEw8RRH5PxZsQ4Qu+5+Sy6AaTWJezup
W5+St95hSIUSV42nDCbb6XGvEVgm46A7ECJ5YZxj74Y5rk7VuABgPdpc5oyOUVWn3Lc1pCDJKZAE
kde6p7aBCOSm1JkZ+ymgpSJWJ7+LFSqDhoSY0mEE/3iwS636VLXx2RoHf8fupsYEpJgoVphFoHrU
J5P+BqX5UJm7Tu8u3vINa3uqThibOT0NwIOZ8sEMqIUKSdz042dPilGGloeNPi7FKY1HcXLp3XEN
N92mV73JcRUDTNGz5uQs4d11scg+1Dhve+Ffyyzbm7EiiygqvvoYfJUXZzXxSECsu+WPkKUsF5Cz
OmxRtO6UON60Lydnl7BsL0ZzOBR+zCyHa+ZKowk8+gqqkOU22sYPuv1UIRsZBoyklgdq+XETxLh1
GkzsCmDESATjQbWOjUStyCXeP/b/tfIliGvtXWnREDbLR4+HaMHPQnrpdlYFuPxaEr2QyJM/zp++
Q7FkdQjLGERV285161UZzYQ3pstfuW6acmNUszzx48nDHPGebwvrgDML/Y6en6Dl5idILvnJGJLd
7CQtauruw8cgEvJRhMWFmxJzUmhL403m2KJ05Xirx+Ow2TkqH3cHJ90ypsNXKqcYjmOWnB73gmTe
a5hYZghZYWMbgJurfuepGt5xr+r3pGrG8J8PtSTIT7ykoD1YzoySgi7PRxKhifT0uJk0R5xwb+Zl
DIN0edhvbaA2Lp7FgTxOGba21dBrYLopuk47qjr7MmhMtywzfNJn+pxzvL/iGh+PiddcwGL6EvYi
1fTAxpPrmuHx8slbS9sbPOMAAkS2N+jgtuZA+OhMdgP6eP+SM7G64Gsmci7QcTdrlcmbnAC+svHw
oCffs29EJ4Z8aptnGMuUPEBN0EMncmiuLZ8wzQCiW+b7K5vdg1bTq+aZ/nvoyMjC9oR9Uw/+TGZL
ZGUybjPSEIYBf5gKDGhfzZKw5D9y7B53Z2GXzemRBOs+HkVWjdOhX9LxHo8+QiEdvF9bC2PbSptA
VeigmB+PW4nEbfn4PN3tfAvByfL1HzePL/+4pw+WDaYNK8Pjw3++zz+3j/9aagbu425haj1+hMdn
wSTix33c/edj5aGcX1JF//WzjY8f/vHP//wkzpS/O+bs/fMj/esTEyT+YFvs99LsScl8fNdMc/aN
M3KZjgnSeiT/Pu7hKP3/P3z8w+Oxf/s8pBx5iJr+9fH44wZWHkChf30pXIVE5Y7J7fEQCXnzVhXl
V9NKWmUfP3kRYIR+fPivmzmlkQa6ybP9uMuZTnL9kkPl59aRcG+1T+qGoKmhjjZgK8+9rtkXNJTu
ppqdJszalKiAAlJuNWKr1Jdd4JhONta29u+YGi1MGsNZMrh+cyGqVjqH8y5TyYFwrBmHfmc9tZPR
kEsrx4vr04mT/gdPleEM7GBjZ1eI5QcEVmY2fOf6qO/mpGB96s/M7+GBse0V+pdP63KDXTDSZ/8o
vJ9UbMlGcZBjHZu9dVNYOE5tzh43y7+bsb0qx7wjWEH2OYp8EyXRe8nEfqW5sxbqs/cZeE8OBNBy
rL+iMc6P0YTrAvQg3X/UvuYpLV2nBhwELgj4UhwSNbs74od+yBZxEZChPa3V0zxZoQj6adXEUbQa
GJ5YRnvOVd6u/U6f1gFqP8uFq5HZWL4HlsDwbDeql2rde4VaF3n9JX4MfX0XdoTNybKon+Inqxyf
zLT829oOSAlsI1w/v/vegIfR0nj4QEz7xiZ2uKarSNkijCgsaOwYFjFjYSIG7pf8Ek1p/RY2vX8u
rOrn2N06XT5HGXwkFeObYhgZPHl9+QV/JYEwWP+p4u5FayH5dTpsFCHHU5wmOChCrVAez+wiS+zs
DXYStS3qDgqXDE6xQpsgqI0MOWj7zvx2ZWTsk/4Vak/9HBuUM7BLzhr6lJMxHaa+RI1k6ecgAC6Z
BalYi64UG70m/pqkRIPL8zWt/pR2jC2fFjg0HKAzmVPm61ngy+j1JS0vVg0UDX2VT3G5NhpSOhuV
MdYywDZqKt430fyNxjG7ejbxgLbyT0U/EsTn9MPdQngGWuxdy6vm5NndyK6jo9rBJXXJRbV3els/
TBn8pqIAoinTk8PoA5xtzxow8sftbOd2WHpptG/M6hfdbb9hh1PuYs/sb4Cr9Y6ST2qs5UFzxWs5
emrTs95EkF6zUSw8GsKS3p0RGAZ4pgP8g3ihoZl2gjXRKmUve4J2ho4poDKhNkBqcHKV+9qbWMuI
1ICdgsQF9H9XaIcZQT2kJ2kfCldWZynANMuiog7OGNlG6LtnJomoopKfXupyhZ8tckqAIp9b5kMN
zuQVEGY8x06MOn3wP0ajAmLzlZXAhfBZp5GC5O+Y1y5mwtCMmtjjX73qBuqP3ll80EkyrtOpL0LX
aQIIdA70s8z+HHK9XzeQX5Zkef2KN4wIVcpfQ7xbkCxDIWGjpyWNU1JSpKpYgh6o81DT8obpBwQ/
rwSOOU9y2sGQe3LMXG0TvkjAnOvQwYAEEz3wqsn97SQBjuc+JnGTtXCmA3SIXXgWRAhB0Nd/LRow
kE8UI/x16OuY6OfzX8kqWSvFT62s/nbDaB87Azsclby7g8P4yy3mKoydoOBtxP8PxtbcYtj5nYgo
HKUD6KYVJdlGgXchpypB/yxqjF3IOR3FTpq53xmdk7+pEGxz6bSj0FbjtFdlOe/SVmSbyBz+CFFO
d05AhDB9161UPXZHkaU10YR9Bmm4cA8a3ZyB4vtU0LvHbl2eCO0omOqZb7a2MH7xtRxKwi4ogbRg
P/XRqe7SYRMHafKjHa0/kXMpq2uTsseBh0pCQmSnT3NpBBdID+tidqjNFGC8x7tosOrhUI/GzYsV
TVzQF+wovZ1rTcgyKZQv9XIzrNPEZjQnW+/YElOy02p1hgafESyw3Jicja0V/I3qhAKLJcQWvhur
P/gLfDGvTs6lRKYCzA3Cmrv1WAEyHIQGAVukOzUI5080lOPG9NlfFHGkQOMA4uFd7/M3bhpz56j4
ECgmK6Yo0CNoEnNjPGyl55FTLMkpFvWhjTrwhfKXbaQG8JpKsCZPzM1bA5Y4zBFhMdqKwFrAV41L
FSNz5bTWppTBEMQdW+9+TXJODh4+/kNbrLUoIPY8MMwtj259kty3VQfb2m8Csda9Nj8JKytX4HBg
BsfN76Hof5v6uBYZxY7UyYFVozSoE6fv0rTgQlu7KZtcZqE+HGWtOqNy3vVUsE+GCWmLXgZgIa9I
s4PKwTXoQ5ixHaakWcxtekkilhrxUMBgVY7Gyw2jR9GV+5ipV4jySk0vTcQpmyetg4ku/smwEcJL
EqDdgfOrjbPJNidQJwk7Vpk72ZqcUR3vzICvaXE83mr+fFNyo0wdwqrT4xVuqBSo8OJrTF8ZeWM+
CsJOWje4NAHKWpisngl/yKuG6xDj7dYRWWyHYumx/ByyDmQwT+vGp6Q5gcFal2br3zIqwDjX1F1Z
1W+RwSQN7B7GdNZ8ZHUqQK+YSVh2fQhKsdpSJ8e4OBHGqakCjJMZl8SmCyljQMwlISAey/RtzqFN
wo09h4Pqj30ymtuJSf3aQf18awIuLlb/bMwx+jlo2FxiqR76Shjb6SeWjuK5Z4GEkVIS1yGlBAul
9WEJw7H32/A8ohE/9HH2Z4AntbYM117xnmDBk1tfeR6YO3tQnLHMuvaGmqNt6w3xioUa4PpmOjid
yk6N8tZ9W0UHrZhxOfrjl4ae8lS3aXAm9DMOczSVqLHMBU0BXRa8QntlFKCfs7xeG12UPoEWqk/R
ZN6MoBz9ldaV6dOdmPqZXGsQHrEDG5bTVp9Xjjuae5xb6smKnntlFT8q8n9yIuWf0CjIH2jjs9CX
EFiN7qfqourFSdPuMibiJ2+3+qX1O8p6B+ReEP01+7T4EF1fn/SKlBTyu4oPlHHFpnVNoEJ9OR6S
nBlD7cXhMA7GX03kJ7+ChByMm752vI9iauJFBMiUhPwXa4JpC4xVYW9o6QkYJYE7Sfcm1HmgoMN8
s/gzr5yUiJock+V64gvBQMrDqU4+nbE/5Knf3ysXcAw702s7VsWLyLs9IygDOVr+t3Xafm11CoJq
of/N2luKiP9cD18MJJpLRs4uGzWklYkMyKnp7LXTWeY2FeNBN8hKmpSOfUPr+hMMyNWAAmZXIOph
t0XZOdU66c79wJKE5kXGEbknlcvRTpni8MI96uZvgWHamfoF+BYbW1tENLhR+2la5dU1i/LqGIwL
o6IdD04zH4YUIJfArJRNc6hVifvUp87OnvCCs7Td9+3w7NhOe51SkDpkfJE0UMLAjguurpHjHdDu
JTtL14NzXlPDDvJDmfCPTYaXqCqDPTCkL6/VrUOQWpdxoeJZwBKB3qudPpHMmrNvWllNQhPv2+di
jL+x1jEQ9UhIydLZ3eZy2OXwbA8tia9hnLcdEn9wlF5sc8GNJkhC7WjvAUB4xMit2KOkt55TF9q2
cxfCcWCQFN6qqFI7NCUTEY0VGEKTaesK21rrQ9PtZ5VHB6Q8JPbk5ib3c2RVnBSDcgFK187GKfXq
oDJnWrnR9JbUBumYOBZWhYmUORmLIJQ+EKuxEdUPIy+2ZLwjTkXdAva+SAn7CMQqRu94CxiPr0yy
DTYeizfALAdOpBHph0vEjSJ6xLehCiCrbpzg27Cj/tBbTIYby1m1E4kS8ZCC7aLLXle2oFrwuYzq
ha1tTbu7GJk2EWQAL2npP08z7SxyVwCQoyM+TUasB9sPPuGS92Bqt0aSJk/xiFkk73zqJFeHO7dE
algV3R0drdqTbLGzxlqeh+mIcJrGLyVWxEsctbPAhyPCRHHujgeYI7g/G+jEgyS3asie0rT2rqp2
14hPxle9gRSttHdjZCvjqXs61VGoWePviVrxLEsaT4ZrZz+NwB8hx9nxxER7Zb9HpRNtMTRrn+7w
J/Kk+26kv6upiLaBM04weHr/oAjaNpEwc1HPkgvYK7E2bPlayLG5RG1mPPfDC/kWGCCQJVyS1M+u
RctJwih/lyE4uRdJx3goF+6FzATHp5eLfVTTfhE3VLZNe4+oYP7CZfWumpiYYDuIV12w6MLXeP1W
jBfIPFcrr5hxEy03jR23ofJmb0XZGFwD/c7a61xM+j5WZbZX8/xColp6ZkUxPSsCLbSZiKz+YTB3
7I+6mf3744ax3T7NzO+qtFje6Tn54IokQGp3zEDx9ELwxQjS0e6f7V4/JmbyOTAmZmrds6FJUKV5
gEwucxcV9AWa2qAG4s9qyXtpZcZa87qB0XDHjn3OLSAfaJ8hL/gHKoaKqVyk4MBuOsIS0C5ubUng
hecSI9AlRXq2kmbbZv58gq2stsLUrdWoM/PUybuAocS6uXaSnTFFwz1DNzKwpKzT0T/jHR2PALGA
4VbDt6iHmp3RbG8hIoxHh4aVeKdm0yc1ttoiNjZdYhLF4jNWNE5ZHlc/pCPWNWopTEvnhUIKdyAJ
lVNF4B0c6vcogfmiRTERNfIpI89rn7BgYAJKuolVfbB85xSxpQjHNC02rminG6Clds1+JA3NPCIf
hSyhdTKxDDIcUn0EAPWk8nejIY7oDdTpcaOpYaEJ8YepSlHcC8C74E2Ml553/DHtG6JMOr0/TsL/
KaP4W8O8+ZRboMPomg6IqQC0RtZAySir7ZwVBUA8IHClAnwa1G58KNp4XKuihh87d/XeqcAVRy6T
u4lokZWWLDt+we7ZCds0gtsGgnxbC/9jbuZLjpd/NVuDOo2eqFiKyA+MsS0viUBsE834mmyd+nfK
h2NLT7xLDb/epG5xN+cOJnwvxlsUlUSxGuZmKiwnlJxCOzlk+qZ30xXqoeSdHCeY8G0Oy0lDwBf5
KaVQOnirionEzYl/BeZfAGTWe1AO6PrcHNIx/tARKPlP5urVOuIlNtjugcba5fTG8DckVo1kwFJh
UgwvhZGqS0lJ4RRi17mtC20uCg5YYJgO7LK2F3s89i8yAWQYQUckL3ag9mh9UiyydoF/kereBnp9
7U564X37nYl4s46cjelML7Zb2IeuBTqvN4gVAE7BDpY8ow/0nY9OoEPwhtSmdVZwgGPWtfMf10aF
SwjtRPdYlVzj4C+UWrtmP4HwHTMIsNoqjFIQzjMs+3ygK8raDFEOIjzmWrPJsx/VK/h1cpMJ41cd
bRvDpNLXWPu1VbDLKzgZUVDuK/LfEBok3bpCZ7rLoxnOeFWRWY7oPas2gx+z/ax2oCHtv+CB8Y8A
YAHZHwnriagfQt+Ba5d6vs1yBlfmyPzHjbqLKrSfYzH+hogmmFtClZDzNEKHsY0DGcG3ufeCS6Vl
6myUgKVQU8EDwy7JFNUIpWUKmJsAVqoBcPpYqNACQFyalCnesW4LznuicpRb11zqPbIzgrQCdk+p
MA3bcpDjvrVwyLuRieSSkQy1BPq6ali3Jdvcokz9VZYmH3VHutnMjJ8mFT1PNdHKjf41VzMsYWCC
WTSRi+SEhgHccNYaufEkwy/TCVoIPsJckpWsXaSigm1I3h5Lp/3DPFzf+VYNm8RKhu3Aki3Pyl+s
ydzdFFuMtTSsNUugaGwm1kq4+qlwMrkarS56rhkuTSP72g73wknriXkaZfsMABnKQBYjh+g0+0cr
f0G1y4/IYHuC8ACyQX5xgPfS12sM1vpWWPsJe+9aE7gWHEbheG5Txug1lWPhvSdaADGrqOSu1pNx
Uy+ZJEU0eiGnIUzKeMTXALQSmYd166VxxH6Xr9iqDtSyiMQVJilQdDNxKUljnW1UOYdiKJ4Cj/xX
uaDtVaPU1fOoOd12PHMIz6sxyoJbLpiDCGZrIq2dhRT2QgUFjFpaiGWS5mD5Zrqx8fKz/ITm2qpg
N+sFcgqYZ3XpbbSiVtfOm18MNmXLRMo7GmZebOyuBCPtLwln1UT77y70ush4qbO5PXLCHe3JzTDd
DL+6wSScMC21dWMx3iNSJwqSrVlTvsWl8ZXkbc6WQ/5paNp3JBpGBJJ9Q75Mzkjs/NBz0j8DMesI
ZOJ8n2K5d3zoo8CTgtD2oy/TlLcofcxtGWRPJnsygHjWueNVDd/UPRgygZccsH8pCGJex22lgZpP
KWSxFkJfkTbnbPHNnpcmq6B8ieaU63bPsMgnis0R1Xix2k9mGOuUQuTdGw5Tq7xjZrSg8xwSBZQP
3r1KinqLgf8YzNYv5ZGZKkh/P47QNRHyG1tT9N2hlgT3Ek1chdSRdxn9NTxV3nXbmVBD+GorqzTd
ueAruZ5D+LE5NwK6jSrANhKDoUMkGRwIxfvZ5kqc4na6V+SQxaquzjnOAkDWJRvCmX7Yb5BhDeBm
4pJ6QOQMg6bM/h0ZjGjsrOVZHpx96Q39ynVG4pD7wDo6vvaVYyTW8bSGjBy5HvQTwQAWv54NFhP/
SN1uishWm5iV4y2Ykr3lIeliQhtv7Dqydh7LlixxjzHRZqthMsqDr7n5LmXsF/b2T2DN/olIowAD
6yAAZF9LhiyWxomjaWA7HZgSJjApwHO8kXP1bnnRcMTYV+6qmcSqkvXTaBPPYlt1hYqk4ty32wCE
Kzf54PypmK0x+xN1yPBCHNgXPUV+ZZ8TZX1RU+q/c2XfHXKGr0TI+aGRiIvXAwsi/sXYMhLqibuj
/8FxxhPcEC+mAhfkVy7e06C8zkM3rnKGYGm1rMfa+AX2/UDBlKdg9opDnTX5MdZjdZCjc7ekR3ou
+RWrOatZ7625ZCQx4Fl0Hr9byrVO+e9RrijOByvbjRnA4SLQRuoAi5QAoi675pdZNtlLxUhox7oM
hUdv1deiUy8UVdNh1OFyzTJ/k9RIU9KS+Reolm0uKUpeRptWJQ0n0mCvCQUQ68nHYF9HE2RBMzkq
nasoEWr0hrWDwbzJaAVmXBhGnB5rgAZnJHPhImTfSoI77g1RXGttrPRwmoJPD+HaWndjjOMj3gOs
W906L9t9bZbWaZxiZwUwH+Ys47cMLAKDhsEIlUVPM5f6JZgNroMeCVwxu5gp09IVozHvAkN415QB
rQ7+cp7j6PmaR7lLdndnbu2ad3lDstSpTGR0KXSSr0Y7OObU0oeezCW848SYeWZ+TQDH78c45Oeg
L9fS56n0JHqbKbkGWAaTFP+ESR7urmBPudAVm8Nc2bTK2iUtAUCDlCOLyZirQyvbIfSxeG18PVph
B+kZabofOe+Vp8KYFKVCcpAoqG5FpV2LSRFp7WbNNYhj0AdVAmOd92VCTuHRKUrEJmMECAEtXJJd
k9bu1k3uiHMWVTw9/RLkJnNOK6mn68fB7/d0k55WEUrQmuaBa8f/4+48lmNXsiz7Lz1HGrQY9CS0
DkZQcwLj5SUhHIBDOdTX1wKz2+pVmdWgpz2JzMd3+S4ZAjh+9t5rX6C3JltA3A8ySq+WydJ3srtV
pqXdkRcTOhXvy3VUlqD/hTqzladAsqrdx9BFnIhr8xGCbbEKe8xHnUAZ6hLjT5GWxUPiNetOVvY7
DVLZkigQPxL5DrjcufWid7u2+27L1n6qLL19AK39VDT4pzgPQzazItjXWfxNc3D3LWlJcx3Y9FON
H9bROAon03jqZl5tYw7i7Jv2dgqG8p3bYIEH0UwBbsn4oKya7bgavUss8JSEkcyXQ0fVj1Flew0p
PUzMpwZcb5xPvIl0TuejtCg+h4SPZTG3Lm3N/YNyOOfalVO3jAERSFZ512p+GPU8Iy1bDw/20Jvs
B3T7ecI1voj7F3JywXzGBatBK9hYWsOuGcofaqYq+NRe5XLox1A0E7L7wIguta7TmyLvRcjJl9WN
d3TYc67oNgEwYMXp0tSLeK1FyqPbtXH2VVMnhADItk0lcz/dg1bKUIsPTsJQaDnUmb1GjjcSH4Zj
XEkna1tim/HGrDG5cbn/oNbGYSKXFNhKGtrapBZg5YVLgiqGMUfW6VHk00/J+zvxu+LJDpS1qzhH
LwSf5Unv9Gs/cPlJPYFnlbaupZUIeaY9HmOL7Suk1Sk85nWJyjIlJwKNNEAZp6hG3JatlWMgCW5t
FlFe7MoadCvvOhJDzdF3Q/3c2UVzgVK21yv5aDka62eSOXu/rhloWmdpekxcRhBZz8MY3Fn2t4cO
AL5NRGAxyih8xCP8Yvc+PEZRiWPlhhmIcD7wkgLmlUf5IKJbmFLALVn+mQR0h9jMT2i0nLHKbpcH
xrhRaWveKOCbQ8HOqlKZexrcqLkoXT8bXDNWNMWZ62y+i2gZq1s3SnDe4W3qEbDo+5XsBVV7jzSp
34L40LhbwlbZl2A9tXQHvXlougfZZtkpI1zAwVMYbxgTCXAbNQZzZIZXzotdfw7Bjr5baStRf7gp
Gqx/mA491CWQcews1WcxpFgX3dI+5EbzwYmAXseae0KQWGudOLhHN96xxU/Oq8LFiW6w+KEfrCfp
M+vZEC1Pvw8+AhXIDXVLuX8/EIO4GbRcuzBCDnZKZUYKyv3YjYG3bCvyRg0dZRxZe961PEQt5236
KfpdptS264SxrwInvYcY41y9WntcFwH3ddPRZYGxG92oZyWTH3qNWGAZWNFLnbB2jfImPPGqFyQY
KxbQtig+spBBBFhHcssLZW4b1NEXtG1sejc2e64trmaO4S5vD6XvlS9A2Tk9Qxeou51GbOhsR/pz
iKD5I62KW6DnPLiKTV/X6PxXQ9+6oArdBJjFvd+GI3xgmhekyi+SuknmJ47oUpT6WWfXP8MVH1sM
yjyvRfIaV6x3Kp+8WD/WG9sYLU60xhIy96bLu/JcioyCO1yZ6FABF+HUCR/q3P30I1duY7d7NLXo
WscYbpUohm3oNhzaQv6a2s5uzuj7R3R6iRLcp+xJsnBXZIB/OiD2t550SU/u4M2tWXxSg34zSBsi
lJjugs8kKY+QdlG1cRvT/avIKbjhWlC8dvl9SB3Du9iRrZ+hMa2ilYYe9JbZVX10M97whij0t7aG
utnlsX+0eux9CkTvNtO6/Fwm9OKVjqOeqdqSLHvFC2aqdMv6kCPVFHn7sokAHPZB+WdEIhoTQz/F
KeiD0g+cg2lNMAolaEerQaq3cuvLxyr03LDCYRpwqqXngbHUy364j6Mrj1obfg+sg+4J9UubssCo
EPzuqwo8pkUZW2g3rK/cuslP/vjjUUI7rCwLZydQGWMJ4U5tq3ZOHSQp7QpTHy8Tk/pxurus5wq0
8b//0aUdBXPENG7qrFM7XWILz4oh34/9SFggjz5GZSXPWXkPykC+dGYY3Xurx3ORpregj7Ur4AN6
rcMntjrjqbGCGHte4N0EZUMvcOvRImiNO9D/uAzIfT7F2XRqA8djnSLGJyHZtBEyO9YZJgyOOdax
94hERUFdvU0hEhbhgvJANrPb1jU7hwA3G2ABFWyE4gjtYMIuZnv55FCx1eTw2ZM+Ky7OSA6ysFBy
R6zm6w6w4AZ1F0el08gLhUw/rBr8bWXqOBjM3tozkfORYNhYDDkCfzhqXGaYdJd6O0wbFXCWZbYe
zy4D/7KUfcd8pxm7wLDbazdx5KVK2nwZ0R7ohlV3frCfsa6D1YQ9ZK1E3MPqR/6vWxGesH23a1RN
BFYqG64CR7FP8UOnwmMXMfDmjfrh5WRBGDXUVifKAgAv5luxYT1w0rUfOFYqIj/OMdecYd0OEk7t
6+jk4qmKtPqJ+S1awAeNt07JfNQXnLH7qZ0uzsCirB29V2Xp6hmLLUdcLx9vSDvGBWD0SgkvpWeh
dFAgxw/6s43z74PWGYg9ZCDZX/A1ZLJdXQXd1k+mI69VdsCtZ9xD55AoJW5lE1rHMB+4phkca1zP
epqMxzbQzFfjK2vUxafi6iXWzOgKUeR1cAMaAh1Pkm+L+6uqm/6a+9OJBGwIfN7x4IpO7A02xciI
OhF8RSYu9E1TUe81Ew2OuqB6J7WadumUifmg7OwzDfBeDmlpveKTijHZPbYdJ5LUNaKNtLr6HDfF
1bM77cqBARNQ3LHjmdL6aETaoSl55YGmvLqToXZ254FQ9Lp3ThbGnuCYdWRlR4/PYOQUZJKZoWe7
WAf4QFmcCNsdOKrG3tqMwop2OGoH6LF/idmKLxG7PzPbjJ8n9eC2cb4m+N+vp0Z9d2V7H0vDXw22
7M+QKg6dtBzgcdEzNQv6UdH8u3BGbVpxn/C3vWl3/w5c/v/K4GZz7wNA+p9BpMfvolVfYvwnePv/
fNP/JZEa/yLpCXA78MBL/JNEGvzL8UzPhZfD0AdWj4Awqmcb/+//ZQX/MuDtGaB7wEybhk7MuwHi
P/8r91/2zOOGIQavQgdu+v9CIv1Nqf8DJwDDU0c3mtE9kEgN87/jBEBxx7VPCvfQD+uUpl5WDFXJ
zt8dtL0syWgG0cFhDj5knv2Ul8hNk1/EHOhuiZYdUgqh9tSmI+DXabihRQM5CnF6zeqA+rie/nrb
QiBrCawsM9iB8AofhYY9gaBPttJd+rNDnQ0Ehb/7vuq/QTolhpo+//GSPPz71/kvwG64CIRq/+vv
yTMFTkQ3XRNQ4n/HlQ6NMzqCRP+eomkDlzj+1kTklHmA6aeVoD4kPgNHS53Cim1UfYgMvhZJHztA
hRgiaJAvDP2lCK2ZvY+qWGPjmkTK7IbbOWYEqANLHVRgPLut13COlo+Fpv+x49x++H3I8phGoWDQ
wVRjDHKj1WzmTrR8k3mQQNoiBaPiUum9GSfRHzUy8eOkqV0ysbAaPYoFdOxDx4CAHT+7/SmskkUv
xYtrft4nX4uNA3Er4xBQx3QAJ9fqhX74ffhtDhqF9PaTdvvPL9MVxuYoj4p12lqrJjCnHeUo0+H3
IU5wsoUQUJfIgdXh94HYXHWwwvCG/8/YhKSfOCqgrm5oL3tnYe6Z352MAeXY0P95o7cHgp9vUqcU
LI3N9kDUhjAVLUdYtXT9UGpRhCwRXBIpAKMNiuSfpRCW4D9OX4adj+tW3jIxwG/oY3+T5Nndzbrw
QDN3eAAbQQBLUMNC1Ai3eKsH/3j4/ZpWeqvGpnGIcDA0Xat5GOY/1fD2a8ib7kz05lWaQf2TOLkw
UYz12jP4w0ylY4T331syA9iHKuucw+//G6HoHJpXQeHVpjVwEroOLSGzj63Jql0ZTWyDxz5m9R+M
3aHh47DqNRKwfoIR3bYmGmVaBmXoVmtWcTwjBhne0TJuesuXJt3c5FmkTvDlWFjEHVmW+aFEGCZh
Qdqgm33oSmJcF6V6+f3S70M0pxC6HLNr4Fg34DUg8TksaIffh9L/MSR1OllBFXBE2y3HlL0kH+Tw
pqp06sjwkoIWmHs47N4xqEglKl5PmJsCte4q61jL+gTlUS7dxPzw3XddNWI9xDqVjJpqDprOr4GX
hjiLpb1IDR5S2bvpvi2xcmWJKWm5WzrFlB5qOqJmc3jkTQkJPlR0HIQvgZvmm3AOMzREf9p8cvc0
o8RHDP3I/0HyFKW1tczAgi6HB5WjAlI1jsaGLFUFEfJ/5e9MSqqghkc7jxjuAr9kT1lewF+duFqw
EkM7bjUqnGkEqmdfuLXU6rHfF+GHsungmkJ/XIBQEluFL+xg1XyGBp3sn1GZmIEGedNKl5qKgPBj
rHHvdeUr3+/tebnMw+QO6aJ21LCOqwyFhbRGGzs4dukVW+VdbCx0SduQSYuQwgOBHZvDVXMUFUZY
s2w5n7X0YWTaYVA77vTGHtfpslBed1R9TCNeUj1GJfVaNL+UnY2U0RfPGKExGpaYfagPRijACo6r
c+1EfbBws/LdQsvbmHlxIE7TbMMoRlDVsF5GPEW8i4OtaRlc8WiTfylaFxqjyGaL05cc6dSt5ocs
uFM5NtKTOwF5ySQWgvlCyQ2z2qHar8MKbsI05LfGY3uS6wL4vq2idV48kZ2sWO87nGclrUgCSvWS
0JyzdIxO21hldtUaazyQ5cSVEj3HBH8OgyiObit+gmg2VhEDECF8d7P7TqXOYAnNBAkEvEEfb1gK
vMWevSwMxAOdlRaROAmUrFxMI9OQ75NHHef4iA8pD4qo+9k2Fl3ApdXRqaiZy7QST32Ew6Cyngsz
O0yjr21bVV2kqmhK98Pv0Xu0o+IjbLn4ltHq920+ZmRCkrrZun7+Uei6u4a3PR0izGuLuvAwL0VU
Kze1+4bvnJ/S7NapZ7e8HxQyWJPROhjTdYIXijqNZhM15kuYaPWO68Tds14aA0MiC9FmA+6TZuEp
u88FDqbpOcfJHCvKEvJ1WYB9aM0ZHqoX2CHVLo0RhYNQ9wCuKediAJq0c8NYpYVO/JqzDS9O7whn
l5TUqihHrTPNcjGeT+ayHs1d5dUtmi5vr8K6Z6jDq8LVz1S6v9vbIIX7j6Xm22Uja/saDrsmdVf1
UO0Do3DOrlPScKgqYo+qXLGWp7CK77DG1ruA54/X9H63q5BeM6LJNeFpHbEatteGVK5HUY5ZbfUx
+DOkkqpXEd6mqFawDLFfBU53Lb0Izys5JVMEm5SD92/TjIgrdpFmsasxu7TluEtzahSNILyyghaY
F6pXE/PNwglYelPwvagTxpe4q/94ddwuLQrvsUJq5TrX0nadZN20F5q7S6NyF1v9uPbp6sHRSX0y
cabzMJsM2HTRTUa23ZphNOSG1thuuR5N2ZYAoMRYxFo4C6qeFjZ70005P8aoPXs4fRdTgWLisqPN
gtS9yNw8mOU010OtNPcrDCP+t8S33Jj2ynH580ZbYh3sknHnVTiyBG1amWM2S49NO1FT1ImqeE90
JrP+PvBhXrjsXpaEuB4gD1ePbpmdbQ+sK7ZEBC+7XteWtpkvZfio5HUw3fwZPkIDOg7GJtOei7SU
mI677uoai/DIYUIc4glgbyEiID5YYz1q2qZB3XS9zrZENAiqdR9O67wkM3U9smnDdRDR1oYttJVO
t+CyDKatxMzaJArVmcwjcYXUWietqzYVri1bRzarRmAkFRMbsaqrE9/Dtu2vfeS/U11CXyu5+TV7
eyH7DUf9tywoW4QtrWZdYtlbc/Snped7b5SzRusQ1WIR567xALvEfIBzSaF3+BYnub+dic1Vn6IT
dPYPXNqFHJPmJHwdtYKJjJmGekSJaR3cw7hqsDjtU1YSq+ZHE619VMVcgRtuW98x9sRb1kWRU5hK
dugTBaJe9C2GOsqZgt0A2I0+9JnRkjVIRAStFlgrD/D42pMXVNxCnmwzN3dumZ/Au7Be54lB7w2W
U7P3e2NnDDSGNnrUUz95Zsk6vvgy3/sDNa2t0jgVN7xPnQkLSOkdPYIORpD9bfxymTdT8WY7ZFxL
eKw4Es4tdlIyCU1BD6IvDyTERsphY/fTw3FOBewU7aRpE1zCal6LikyEHE8Q4gS+MgwQimVy7vCg
lXV+hlBTteqNptQ/sDJjTNTEQ5u/vOiPnHJvwsELH2T5g63hic/yApoCNbIUNYPUMZ5hFzDnReku
ywwYVBRdZsH4Z6Igb2GIeFs41oZ6TBhe9s2bzOtUeMYuL2g9EILmbRDG1ygsdnKyAEwOc607gcXZ
bbD0reJ7KNec/unsRPdcqcI8Q5Q8+66oN7IlX9fiVgaw/DEQGTBj8TZSf6t56afbzsAVGyFOa+FQ
kkURLr4/dqQPhgyLhdlHDi5ExZq71NU21PaFwjYiE5NVLIVyCy9TgmSMfG3HvyN2pUUEE22kt2Xb
FeTOU1U9m+bwMgzeG6LfIwY7Sgjb7k/rQlj2przeBcMLovDWG2x/Z404wOCYITuD8pG8s+t9q/gE
J1ZBsBWd2WoGuP2imha97eD9jY2Ej1O7wXKarntj0Fd4Bi4ddY0RrzJmSDKJYoLBXQXsKzH7OGRM
rCl7qaryAvtzHUYmvkw8NaSLk5NdRDFyFpqdgRkOx/i3VJ99Yz5zv9laQU4tsqN+ShNVbRp4vyY9
NFcWNHtmzh9Q1v0mygu2mYALNDc4BzI6auI2MWbfG8YxadUupXbT3TAT6mBzCmf0CF6e8zUV7yjY
+SoJGYM6ILqKwTRyynuc4ljP9Oc8nGM/frHXf/dNZfpa6ZgMXPxBwJ2nPdAMeNGY/5Bo6o3ScfhU
FSJrxGtrTEfu++UtFBcDaScSswxm/ekNca9di2ocCmC2pQOrBsl14wj3wWxtBO0ehKlRkR+LmZ+Q
YOhkjgjnF9VucgO1IVfOwakSw7YqEZrJKtHaY6QEG2Bmt3GyNwXNM2NWYfLF7wKCBztpAibH7QKS
S4SsYAUwSEZ++lxlkoBSz8beeOgF83jN7+zUmL3sAtJwbdMbI50jMU/AaN0yjOZTlTMny7E/hW4S
b70mwD3AkXuwppU1pcYaNfnNk9F1wE0XshuucoaYOuaXHnJ7o0uuha0+ZesgCz5sqzTPoGkQRcxF
LoMJUvC1GKoXMyeG1TnYNEkscSVnNcAd81tpOzhKAtBAGGwVLpuixF4R6ATeikC7x6Feb4Zq9Lda
UIPO97JyWdf2k6jmp5RroYvRtQkpwsEAgGeoCRZC5GqpFe5ValaypNI9WammvviKssNB1dAUEvMz
KrphbRnmlSgeY5swjpXmPGOXPJPU/UIluXkpfaUuWae1nZl4rsRXanjOqkucd8fG+qMTM2SwwoNu
DPKA41ro9TJxpmKnsmIXWdGyKvV0kdnAdTibLbTI7i5cHKeIyTFiZeYn7SUrLEZBrJna8KPG5L1P
iFxFpvES1OxAxuag4v6LhGO5h5gLBDTZBr0DW6iIlmuwPvIY9vNQAooU3lD2xeL/FOQB/Am6OxRH
REnAGIFkr3pkiUDDKhVw+ZsX1p5K94b86bNmfNI0Zg7dNCiI21t0fRMadGFoZPKLlC+ebXd80CjG
YQOAx7jRGjyKVrUxSDSC+oHTxPV9VGayKsOpR9ZIqLIM0fjQHvbYy9JlrHezBY6kF0urYekLRngv
xy9pOQI230SXbIv7sRuoviROcsOc91xYiU9KV64bIe4w5b4tV32bnEXsvDbX+sb2xg+YHtQApB4f
+v4Dy/NjQhdupyFfph0/Q1aTDZCzq8T98JjgdYK/sFc8fRmE2hsK966xOThkXoEHt3rkP8zYBLdr
3fjijWDYuhQNhpWhHoieMOS1UsSblqrTo2zfk6wv9nmEdWLU6AZmL85Rlxk6OrnC89YFfjaGouii
OMst075Ui2KGnsYTd/8U3qluwQOssFmyVwUwxOESOYeqpwgbHm6rlROU3cJ0/XQlB5Uspql8QsdK
N25urmPUKZbJ9GAh3WKUmC4EG8AY4OqARBMXpdi0zjsbRN6uQ7JsR/rvFAPJSOgk1uM38n7cXzUJ
DaHyYZwtshLXbcNCnomBjwNjgSLQQCVVmXt8/OcnUpTmq39CXOfJ8IjmW0T9HRPRQxdQoZyGdk9W
jwstMD+IHdJ2KTKS3rI8BD2SYpkFP3QMP4LIQK341tgFVANggdQywxUxMIBtRFSKrvUxEEzuwsz1
PbP9Syq9re+Ez4DCx/UQ+E8FQ+TSAom6iGV40ypuZNjdlg7HIiKz2bWa/L+UYVB7fQ+6ADnOIJor
GTf6wl3qqU+KCnsP/s9iWpLCpM9rp5vodg2LR26OX4lB4zjRKo80O2jpRpic5dElomEYdiEtSjTQ
UUcvpE9zN/V2gERH9m64/fQSU+ZQuc5mQnva2Ckt0r0TR9sQOndp5Vj43fJPYPILa3FyD+dPZNRR
FhaU6TEOFUmuMGZ9YnJDSl/KyH7JOgN3UFCdyl776nskGTIfCSjvpPR2sp0t//ZSjGeuIZ3SHh0j
ANOc5E/jXFZkr2mwh27TBfwxlC8VXuohZGHXb0LhWx9YWGmnQ83qfxgtYq26OynalE8EfRlWk7UM
sZ5WgkxWo1mcQ441veqjxRPIlP88GMWhIRC68LlRctejK83ltaOChGZ5LqITiE+6I/A8VVBkfYlx
sg9/mKu6SxGM96oNox117+KQB8Gq0uoD8smuCUCa2EzzmewGRKrp2aqGx7BJrq1vE8pw4+/Strf0
NQA1GZ27k1UvdmzfUhwNjnqRjn0FkL5Qeb4YmCm8ITvannhsLT4tHVN/nJv3vF6J0JPUFiGmhpF3
DHCx1FgEC4RSrOLvIacbTSWsqoajAyA2idvvOYCy6nUq16x8r2jZAjh31efPmiW/q7p4lR5niWng
xNW1X8RpDbB6NNJxKn9oVVOi5LVPdWE+h8aj5lKdZ0vtp2nHsx/51MQjJS559wyrbO7sjurhS1DV
S9YgWnYGtcO19jlQ2E7+i/Y/M8fQ5vhLzOH5QjXRW+Vid1OJxyEa7RgP9UMDRzV1f8yO9LIkTVga
0WdsBQ8hJ85Elle3sH80LccPxO+s9e2zK9NVrriQ+3oCN8LASckrtUTBoocuk4eq8M9msICX1WPm
w3hrD/uMZ/GC1D5Eibm3UvhDjKlAcPxwUxeBsfH0gUI6jZBkmfQwx1icsd/nBAKgFYzS1K2aMWGF
mFJDPTJJVn22cIwRDart2Oq32j7SgseEs4JV6dyl0xctNKYdni9SGpPBoQNXAZw0tR9qtKwSG3ek
C/1KheWcjQc0bcuV01KcB5B1OZCx9IAAcqeP+JTmNf9etVAFJuNdjjDMO/w+W1EWB3K68S4hfQIB
hxC1OxULRmxWmFP/lbfuhEVQrH1JUrbsOZu7BJ9ZEaRMrzpnuktvVy+03pQJYbTWMDd6Yr/4DhON
1mFjHEqanwX0KEub/mTlQDCbt9Ei6SgbNDhKbPyuJOFc2Rs6OF6blJ4PrblXYWatXPB1j5SDciEi
QNWQuZ63T7tKyg/Z5s8BmeBNPMq/UOOYJm6ZG5+NElTWWBAkBCM9nPy4/gt8IFjaiW1sJd6JRWUJ
7xwy5DNrTZ9DTucJVnf7Yk+8ESpcg/lkT8cA1xFVbCldRWLRAjBbmSP3EK6gOYmqOBYcMZCaFp6F
Li1LN1lnFv7gcDLGXb3LcCVekqlll2bgAlZwM3wML3pvn00lyq0BtziW+SpoiUpmgO2WLaMlvzdx
tYYktCqHlHmadXMw2Rh85JOpq3BFht7dGFoCb6dLH4CQhJxAhqc+9lg4GImDTjQBpHI7bEIjFKKC
7yt7Is0Fmj7ZLHz3KXHC3HceAzOPjwlN9HGaHsoWkD1TMpevUdk4WOo/ST78LVnLkFUmr1xmD6Tg
0kU3dZhlQ93Zeq7br8PU+1OT6G48P3wpcKqArvgzsPs5VnIal+hizWbotUXQ1NwczY5UYIjLya+b
FHgLZdj4+Q9s4j9TMYaLzhzUkoPjdGr8/DsdQYGGFlsp0+dEAEOAFG6Z3chr2GcXWJTN+nojUnyN
/Cq7dsD4AMMhWQwY75Ku6i+6Fr+EdLMf/HL4bNOqOtUFJeo+dsGVPTjYjkkWWZquX+MexsIwLyvR
4PU5D0J8RTfjfpHVTHEU5TkUkFnXpPIKIndpwKfWG3bKo50vj8kU9abC9W2P91FetS6Wy1QvoagV
+lqvTdgxLX3lIPvhEe2LmtIqrT/x4v2lMKncpnJCzAg0NDvtRNtIcvT8NwtNZNsIRnxPq6azapxn
PKjyGpQX0gsrm4MzeeOtriMn5JGAtSyRmvy4KXHT13xCr5VPYiDMQq7fjntiNdtsLF/RzaTTrKbG
ezSm93KMz+3kvuGBh7ah3oQ2ONuq5xX1ZnheSzeem3wTiLBvpYmdhjnhEPo/uCjgdSH1I+FXDMAV
kSnRHwh7Upme5NNCm/BVyOiB1VG/5VIIlq71H4tOo9Fg8p/CgJYkE6viremTbzIEuC0dbRWM3OJ7
IV/6hGSD5CNpBM1ngaFvO6uFq6QfnHWiB290RT0ZeFWv4VDSn0akRllj9IaGzwlF2LcJQwwiS9wh
gtE6FibJa4lKsInG12gSMzQpXEyl964M696k8SoOLI3ZbgzXvXKsMxOE8pkNo8IbAXpUt9TSe85A
+Xyf6Hamb497wHBeyx4zc1Lc8H5vUyrcHDy4SevaHGPygvF56Med40T0xpdNRaHvNOMZQ39l5NNO
CmdTtjgu6qy/9MTTcr+6OAfNJmGZhjjL2DOSBPO8U3kWyBL3hsBl4LECd+fTZAxVFsyVDWDN85d5
3HzbGj9nnJLr6dIQR5t9rg22oZ0/feWNJMTlY18nDFUE1Zvdk4foYb2r3N1ITThcE5t4Zyv3wZmt
eMx308o0UgADhoHPHsshAzZgYBgIkXQWHghdynx+Qmlgi0CzM5Q9sq8Tl3DKcY0As4GNvvHc4HMo
TYpFSkm4Wyr66ZN079XfWd+lKy1JxBx0JzEAR/Lyaz2zbIwoBWhDDnhitPh4pt0VItdHNACra0Z9
iaf+tcq7Twk74iRQu1cBWQ/eTWJj8Wx1JDjQPcBVaC0cDXZLV8GxeV014daPXX1F1AtmZDvuS0eC
sOqY/nD+PXnOh6BzKMntbIP8pg6GM9fRxEQyi2oDC9kEg++4uyhHlraaZqMRo9m3E/3HWSkflZa8
lKrfBTNOh8VituqIBIEiaKGNzHv7CaBT1sT2RoTI9e5QiNU7BdjyNe5svrtR61rvgnWi8uiS6yWd
B629SuuCGr3e5U7fV2vQv6fc6JvVlMhmH1eVsTKT/t6LyN0LvPliWs+ZfLfHvRryJtm0eqy4UGnm
bUyDtTsGzyKzm92Q1OaKYI4OskFuMTOg3OjJF2PDtGr9ROJexW5YhQ1s0ZQEkcEEUnYYslIvvwut
Z7h3gmrZk7FD1geRVEvxlySisSxaaL5Z6/G8eNGDR3Rj7UMYZN5xOJjeptx2r1NSmmS1vDtIge0Y
JNPF5kDIRRsvn03exvbMLxJ6YjUM/uzdM6NXoue1+gmZzaFbF8Gl0bBpWzPlGNPDKPRiqUzF2+0G
QfPR6sZq14as5frIaqD3GH9yEoLrRGjXRuEYZOI/aQa35y5r43NVip1LD7Zu99VL7ZJkijITaL5x
LTKxrU3vhBmV9XbwLeLP3hP7XOfTBOTVwnWurz1p76KeGVAZvQ1xARYhV1qG/zT3tgZU79iGRtMS
CFvZdkOgXzc26jWdSqiFihG5hd1SW++BI4u/FoFLmLdqrOU5jT2Soha0IEKK21rj8lLW2XHKjRX0
gBi2m8ehKGT07scFz5TPByCkNTVg5iI6suokyJsaKGTW93cZcvlpBwz9zoBJDV4+h77ojzfSw9x2
ZCPLdCI30LCGHwMAM2N3ctwo3qRDfsIjRraQgwPyxlCvxkjbZyWZfkNMW6UccVLDWw04c48dsSCv
mqwHN4a2kMtomefs9Uow7Sscwu2R+sOYIyl8A2/UPlgZ28RQp5vbi3EFCeAP04YGsfIzU8Ay2n5W
hQqyNXoCIY/w/MocbILOKTe/0chv1jzfuC1+DrzmoLNT7+KyLg9HbnhpZ2XXOR7AjqHdAlExhbtD
W/tK61bSHAH0Mg3hg0DZXBnhFC0D3zx4jb3vbZRg/vpmUxbZPWmmh6kT3VXBNuFozMuZVtMf5Mqz
Bzzze/IgHhlQBuNoTfclCbFONVhC45OOOR4DqvcnbTABKF/sXV1GF8dW3PumYT4yGmvo3xudVdGZ
uwZ8l6m9uuCNKCXjIy2qc40J3Da5VjS6Dxee/GZuKvlgko5eeMmMLq78ZNeF5Q7VHdHYZKtdDCSk
Az650Nzeg7S4OhLHfUMELiWmnQ2GePT0wwQ15vT7oGlpfnK8kJNFZ67ikvdCg4eDIRa7qiOylR2w
ISiSVB1qyWE+AVWJcuTLI81FSzPzuo1Xuh+J9NBu48l6IKbKVRNdEdcASkSDG64dnLeopfgiiykR
jKNr4aT5aw6iu24R3wsXdhPmbHwks9JpoFeZnfsf3J3HjuRMmmXfpfdsUBrJRW/cna5VaLEhMjMi
qZVRGp9+DuOfnhoUMMDMdlAF/0OnCzppdr97zzVfsu5oqZtkRHj0PRZcCj4fZ2aCkogm5Qlv6cpP
mmeL/ETQ1r62QakjSHPUWkQvwu+7hs7K9UjNHTZTjU7nwYWxmE33zIRNOBGhoA7sJjxS+lmrbWff
GoOGZSCLuO+pJLFToWOO/dJR5zM9EDUpeppPq6CGJxjESw5UohBBRDzhS5l3flnsIiAfV9h9j5le
oFrPA9hPilIDvbMRv0SHu2caaCdYJodVQrqHlGYvzIPfhs3150aHEgnrIQA3lBxswrOI/rG+qydO
s2hyNr6wVL7FrKiEGsqdvrivG2KefemFGP9b604niHmOp/GYWUiu1hCzPw27cUVf6IEqJv8MYm4N
jFveowHI7iSOlWDtNHVMQFS098rS3Br4CVQ0n7o0f42ILp7NOIl2TNrzFajJX55jw28Ghc1sJ1Kb
UPnmxhzTt4rBpgKDGDSDeZ4mTkxV3Ry019TGu1FrBa7QuQEg2XJxN62QN9k80CRs4Ltv6xCGAyvv
aCTCYeByfrTyzlsbUAginK5PfjH/8UjLmPZrbbGsrbW1XtY0wmKVP6edd+xp0vUgQ+4SUZDRS9x7
xB5BAkIKfKto1lpDSMoh5GJlyZfb6CBwdNria1fagZMoEAeFzVsA7j9hHQ01zPmdFz5Gm4IQI6SN
u66551ZiRSkxkHuZ+CiJU0gseheCsdFTyuAxLUnwpDZnxhzfdjteMX+BpAtMJ7oxCWFHV3qwO1kP
wIhcxrCBJJG55kKCWFgp6GjmtG6LdF+bvOjtQi/NBwZqJFrxHESkuCb63ubo3jMgQ74ju75rG+yB
JXAOrmJXOQryblBnotnchoiFK7L7MP9iNJS6k6CqjE1OCHanKTffmv3EPbVR3wp1YAzIsJrlgcZk
dyurxyghLOcnib3Xy97YaKr8EN4zMTFzpQ/Zucod5jUl6ga6up8eHKssPovcZLeNBkRb2SNb/vDQ
pUxjDB+DgwzNdR1K+ejSxpGm7QG1JVpouTxnpnMcKx8pnnEEe+Se9a1OhjvOfRoBH6q2ZKc0xccY
O9/Oh/uwssZ2YArKplcstWmkp4VBX2KqK7DQ3YfIPG2vE/4M+0S7NTSKrkKH8+5cIJvpnggqu46f
BzG6a6+eH0jEJYFlhbgwq0Fb9U7L0m32T0CPwv0ieU81dIGks798UDJ4Asr9MFbGrrTlEbOaOqaw
VTP4SVs28OroLzc/H9l6r46diAl6EUlqCSkzMDWmlqpCLCw/Nz9uDKwJw7wG5MgQOsZjJK20QIXC
pXRkx8HAJ6lYsMbsp3CHlR0EQ9Ro5kJ86+f7Pzft1ETbTvNeuOuMfFNe0aM/lUifRnuPl89+vhQh
RzcDnK50sbYlNsahHD+3nc8MqThnIMRn3ZZVZzBDseCkTD/GcoOnEANICj8vGS12fAv0BoW7/+fm
FeiqOnqL+6zU0mcXINYWDuT8z5d8n173Hzfq/7cWaFPXqeX5P1ugd9+Q0hIsuVihYXUcvv7rP5Za
F37nvx3Q+n8i+Bo+LdMm2Drboulo/G67//oPzXP+U+g+PW8uvBbhguD4lwealvH/9jzr/0nnqi18
h45qGkbN/xfLs+n+mH3/dzMwfmzB/xxdMGnD2/Jvfea4ArnoVF6+J+n/XaVc+GdsR3Pzl17746SZ
tC/72UtSNGcddLdaGN7eQvNGfrxgWiGQnw9BRHU2EV5O1flCAcdoHe1HLeV9ELpBKH1zZSzU8HY0
Hrxeu9Ins4S88e7XIMalQhWgV+x7Bj6u41A8pdaQbFloMGZKbaCWsMpbm/mqsfDLp4VkLkGaWwvb
PF8o5+PCO5/ZsAYWCPTCfB9ZG3YLGb1FzlmGxvdag1NOOwAxMau9aBR7buXCVuc3BzYTKeoctaO0
EGmrODO/yEJHm3TGCpztYz0Bap+Z17KyP42F4i4qUj/QoLYq1X/ZeXxHoBlW7YJ+BwGv5rFbZwsV
vq48goQtCDzhoiWUAQXR45qogQFTCDRFGsdPJLgemhCbledXtJ6AoPdB0ZsLk15f6PRdCwoNctjM
vQRdvzDsnfql75AuEEGqhXFvA7sv2mU+u/Dv85oYFYQLe+1H/bhh0sFQUn3bYPNT8PmJY+2yIgI+
NVNmY2zHhbMfL8R9C/Q+/zdV/pAJGB5zAxXbQNNQ3l0H2e8t7H5gsUex0PyppBsCuRD+x4X130Dx
6iUsTFdgJKLOdk0R0LSaqAiA4HKVVAaYQ7jptCMrsp1FoYAzO398CgYogn4rI4/jQdAt6vzJXARY
ratviocVzvLuUlUQUllQIz4nTF82YmkzoJlKkkwWKNj9w7w0HqSF9zh29ofWL6pitUOFMLv+q2YP
BoGFdtD0TMMJY1SqFERr4b5jUVe0lCxotC0AZV+FSnJNTb476hg8N2a7xgDXpKiBUdTOJtM6NBQD
WFQ5VFQ6IPqm7NqAyYE6i06jj1/OowGiW7ogvKE9DEs7hKAmwllw/rr6Yznfqof+jVvYDyhYWxlk
44Bj8qznGQR716Cjorbrg6L3gWldfqFAHuNCHxrbogRH0DrCXzGSekQjKrZJG8aXXk8Pdqb6p5wk
b5c1e04sxQNVkZ05daeOzu1pAEKhpQi5LbAP4uXhwfHD97kDR+gpOP4Tw4QGtKiXavaJifhlGCyw
xhqdpOx8qDcFKWhFuBqAIWnMXE2wSn0INl87NpQQ7tq+9wO95/BVYfvcen18iONGbcp+/DTWKsRV
n3UNI/EGPkQsqkub6Z+lFvkHmD4v6WQZq8QVJO3J8I/zfE615FxVHLsTQBJaKOePeIBDGg/yXHa2
2rYhZnNtxNZPbVWVeQgY45hhD+j3ISbSIOQste3d9mHwEn1vfGFS8A8dRu6NwdILCH8z0MkCtUtl
4oTawYOupztXPdx1ahjW/AAKURPuNeFRDx37uxEBbaOzZVqjJkdrm1wIhltrfgajwGEU/07AlMJf
ap4m5WU3HP0s4Pz8KF2nfnCNoeF7MNFTqEQgfLQVKcVmK1yUWt+4OjWwc2hPmLuds3SiP22XUX5T
ma+jTMQeO2/DahAjTxOB1uddQb+9zR7PA6+6LTA8qqICCI5WDgMUtWUy64+8d52trdn9KWdaICuT
Ed8fey6SZ2fKNrNBYylmR4aNBvMMexJNQJf1ApN2z6MmLQy3Go8nolpGy06aexoa+qyKGeqZlEFj
MJqomc6maKf8tsmsNoUyxHR5DesLqEEmXoHAY4TmRDM0EIrwWG6nLpaPVYRzEKRmoNc5jo5R5Buu
hae2ITcA76+5CWns26h8QcoMt6SAd5aYqhPFwwc7Tj65gFIBMYePCa4DE/X+QQfvwZ7Vx+oxyfNo
t1DxZ0DE2lwWr10JBEefLim1NjfD44Li+eGfItX492W28UrJqCn+raXQUIcWJoRwMFJ4hvFitulr
QcHGti1JGXDwB20CRNDXR6w/en3zOAxMqqzpJcQQbjnG3kkGtYlxvAWt4+G0Uz3dABFg85BYhNbo
TMfiD41W9bsCgx8rnUnZwJyexDx7znb6iN2+olM7eh1UdyQF5DJPBVhTp7gMHcNLNp2pPTpzi70+
0uFeNo/xyCbUF+34bpstEpx0HwfGe8ep464aMYKA5Y7xxvCWfpU2mV8qTb97TTGdaPEBEjw1xQ57
6qZK55hw/jC9Ix5cuKC1e1NayVHV97LCHAWFxdhraIknQTSyNWOMXozJd0T221tcHcywzDiTsm0r
qadCJ/yFlJccCo98sNXJD4eJzhKmRLdVvH6lGs991MY3GK5XM6rnoMPFtWmdCpHPE2+za78o8zln
8neCGVMGpek/DSXjYNOTb8SP/gwWOUVIxO6GY2k/e/NWoCAjz+INKZyd1N2vtlr29UK8E7dh/lun
15GSgCNklm4edsyUIUnbWnaOWntd1Wo+1X1gjdrwWA4LZyf3b15cDxvLn9Kdb8BC8bgY50WfXeEl
XADnEJ6pbZOViLrqC4MBRqH2rPOGJnzYfaSum23tRi936Kp003rK4omlEYg+HUK1FDwF0YzL0c3w
zfY1FGCnLv0N5iWQEmkM6bo7qBR6HqZrbAMaVgwHuuDMNXDQ8uQqKD5vBokFEYdGxeXE9FxxmhL8
mrRrLaSurKo/dD/vr+Zyo/Tml0eu2YDeXFMfOpgZkSHetHWBkitsyShHasZaD1tqDyCWsnkseGZ8
9rJzXeRs8NPPTBs4kYhquS6h/ExeL7A3u1lgZbEk6SkCutE4WxLl2/EY4rdIvvYxdoFP5dMkrfst
oWK3eY5c039Mu5MfW7BxJOVzVbVUBcVGFEicmlhT8m5fiyi72cWO/IV3KMuIhdxkUZzIUkTXASQM
dCoWatKOYEQv1OPOa+l28kS261ccgXYx4uU1znKKTCjCQncN0RJQ2EBEmhGHpqvXRoDI/81yyAeT
1QB6yTwcapInA+8gF83ZfJNmOQSd5XQbS9N6PFS8VZAYpOzMdVc7B3h7R71shr/YPzaGux/aMn63
i8nYiQI3GQ2vrLEqgRwXDvRWOHj3WFeG+8RmnW2GY73tzRpnR9n+YWMX7a3aqbG8OFsYhftkdKmk
ccYL4yXPEOoEPNR7WA4ZckvOwzQ8jg2gsGbGk68JCN0CbSYAQ3qk5pzrFD66o29KLsxD/thbogMh
nnHMRtFlclnqm1O4G2tBf71BRyWxuGQVe+62VmV5l2VKiqF9gOPT3otlBNMx/SCe6+yhSj57Vv+c
AXpeASIGSWU0zdqOmaYaOQYkx09ngmSdHwCLQtLjvu2EALfd9sLlEKh/w6bLTuSQyTsm/JhjmXpg
xxmZDtO8+eKziDt3E9ZmvsdtV8KYnN6jqj6rwvxwFsx0N8blGrsr/QKwqT098uiX4iI99EQavbC0
g7rmUgBt6Gh4063CRL0ZlPsJWGJNrC3bzXN6izomPAb0LUf21tpHIWDpohVpUCb+Y1YOv/DrHLQ4
TNe9Ci9aXX5DN903zWtj+CQo4PaU/a6HcZON3u9wrL7jju6u5MP3+psitTAzHxOv0nfo4vmF+/Kg
Rd1uwo2bOP6FtelN0+1DGIr1EHa3aRr3MtY3EWb2VZdpF4tFRE+ogDDmWqp2q3DydzgLG63dabNE
JOh2uDpeGQestApFHV/eotj6G2Oe97blPFookkiG7m+nnzde1J2ntn7iB2HmD/G2NusHrxDPXGk7
nBvfAwvvVa7at7C1trJHAIoJyC+dCWZHsWDHiGqFhnSpEcWb1+WHTHgKxGn3k6qOXTo+NnZ49gon
2ZS28VQZ8kSSA93L8KEWNlxpLYBXiqZS5R05sv/2jh9EUQKyHjfCQgKAZLce9H5b479rZnvryfqp
q6K3UT4QKwGcXjx30d2BU6YZS+dWdGos+1vY93ZRSZd/kAno3mDWP/lUGfJ9Z0BUxwv02tj0Y/Lv
sqFeZejio8s1XlM4TO0nqTSMN0a5HbXYDLxJuPgtsSi5TC41LwyKEUW/bPTlDQLuqVjYjhuhmPAn
yaGqAJfF6H+qTvY0im7YehwipGnShLAWZtvfOYy2ZyYEhd12fyhxTDzPwcvnvw6AubvS+Jja9n2U
LWjt7WQ0v0DvvmhrYoWPaPrmtdbqrXKmP5qvDrP3yXjtLYxjMBfFc9knj5gCP1t7umqsrpnagw2r
d/YU7+u2+m0p/T6Y5kVIFizgzD0RI9pSwF1O3jOgeGunReY7pUsXoax9avSHYngqOvRsljgs6Be3
EEV/liK74AZOmT87Q76Pb/Uims8h6bvCUpRt0HqllQd2ZPk6YhrB+ha7DV0MvBvSbgu5VTOLexty
pKCJrqWOa6dzHWJxOHoZl7GmdCscYOz0TjZp4zXuXwfDifY41Msb0rw3JAuFoa/oDw36KqOicUbC
z1e4kx+BUPBkdNNT4alnby7ObpscRdZvIetsHWJgY9ktQIubTi8hs8AC6Je275jUN26zMtiGiSTZ
CM05Iw28DQ7zJoHdfXTgFdvWsWiTjz7TH/Dgu4ysNq7ojqljPwqtf28zuNg0FQxD+61b9snWyosv
knU6T1ce6dnmKr14xnSj+FSuddWUx/io+c6mZ2kU94Ysa9uax2h+6fR2J0GGsL5b2Z5HHwleecu4
+/iJNbc9JG668Qv/WPUcaaC9Wbtt04KSYIChO8x3dzl5OLdtTEIZ/k5bfQxx+nPKLCnsaPP2o9X0
R+HFv3SGUWFBdqb/AzU+0IX1VFBcpMbqtw5cVWn9Rg7tM/JynOU3H7InUfaV3bLdKgjg2MlDVWbL
hhHGSfuXWtgH0YeferPyvenT7ZrXiBPcnKHOdoLwo0BKhp0/m97LUNgvQMW/SGX/jjp1LF04UqG+
qXz/nBILECMgUNwwaceGgYMFiPtHldIy4rF4i21AyYQ0i/id4tiyxZFt6Ti9B/uAYnqxKyrTBkZE
0+hLyrB426uihSyM69NQf82RtxzzgrdyQp/KnGUFjKXZNd67Dqk1IwWt+deJxURZO+8oo8jS5EPr
4dpnFhbgj15Lf5W8JqGfPfVVHNA4dVZ2RcrIL3c9wrzGTLhw+idOGFhuSQdq9YQ/tjySkL2TwWGO
Gu9aq9nrpG9TNhZWSmOrHz6lacy4ymDspC6MYsFSToHT3ydoJbQI1e68cplKtKa2nBb37tAEdOii
IWjtSbM/3StC480zWY0gjlG+kYwY55LXpME8Uee082Z9/CWhFjcDPXkUcbBtx+yJlXEFEvLERG1v
eEDg7T7D2xrdCxjTa8c3sWhMX0WOnTeW6S7yfHyEKZxkCMr48ji7Zdqz5LK5Cov6oqR5bHRrWxnu
61xzVKsaym6ib6WKD6j7185/qNOGdJTVMjArP8Bqbt1UsmljOEsCgOpaxtb64+gjOmHQT4R880ka
NxZ9c05asjNlimbltCwBEsVrDgEq0vYocjM7Yk4cqBN6ikQ41WNHuLn9NCrxYNA/TGF7meS3oisO
QtN3RjfecDDdCqdYK4NCi4yt0YSvK3uxx+qlFPVJucO5t9KNAnuStuW7r+bntDCe7HpiWK0u9awV
+G4Yx1oUNKyKlC1R5QB0ogt7Weg1IYE/toE202pOJgIjjwmICTmHToa1hRmhKbr32NpNjOKjyX50
rPEu3fI9Lm5aUp5Smysuuz9ygUc1Auhe0o7Wu5H3LJNtOKAZSwOxbZzwmMbynQ6CZyzl9AZGnCOG
yb0gPV6pyOJtX7WvHctzmbSfnoguLIBZaY0Z4FRm0eLBkWEXLH+r1NU5RqUoFY5/BvgPptgUbvVF
v3eQWj8HPi0OexZOvCrApkbH/tbZ0UZh/7c13WPZWptsZkTmq7fMGB8GHl3PhcIoTxPJX1LS31HG
aE+ZBgye+U02JUjeOchnZlvWcBfC5XnT8MkJSm8ZL+OAns7L69X01ccghlff7D6LNr92jbOjRWuH
Rw3k/KNZwxaDcmhyPZaXUn3ldvQ3SfF6MuEMXYP0gaQOBxwF7U9she05TTZha47LGhFSlrWJS35a
sYsSds+K3gpvkeY+lWP4gA366KWpSwspQ3mtqp46+TSHcLeUsco1nAcuUEJzaveZXeZ7I9nibKoX
/3G6cnos52WNPCnBffOFiB6yLYLKQgvvL6Ex6oFfjs6GDfpTan+2znhj58qCKa9YsakHAuiuXz7h
F+d0NczvcrDowWCsCbwtcER50zXxASIsW02YjpVVfGWtIjP/HVH5zQkcBz61wlauEQFT+W60KBaZ
DHTTpqduW0sBQIXoCr1HJYtkV09e29/Ywrz2REGMbqjuVTtcKo7lI9le2OoTwKxk8I42aAGtSJZM
JmHZplLB2Agc36jbFSGMKmV9ZHne3xwzKjk0E2v8PAS9FurnmfOnwLND52e7ta3Yv3fU8CKAcKpr
Z/ptGrbw0ByicOU7dIL1iqzQRHEWO4CVtxk6HyAJ82SGCe3TVJkygDsdB04b7XtBbKiNo2d2BL9n
7DrbBgvyoR+QzCNo8sSdTbqh4+RixgqfRmM/pwJbudFgE7Ktuxgx4EsAGj7QhsbP6RiPoudZA7sY
lq+h4xIa7LKWxAbZ07hr7H1ak3nLySitctNg3Vz6qyRdqgsBBQuDuGU2tvDWclqswD/h66EuraTk
nOuWtMW7ozF9a9nqUYhBMAMvaWCTY9D0fi0pK92Y/SCJYIKhjvR8jdOWfYBJz1NRS6Jonr9rmpZn
KFFbZPbuStjV9Td+3Bzkghur8j8MGX7J8Wr3zJxt90XWJHHKxNuXmLMcKgt0E8YnhFx2yMRc8Zb6
rsNKaJnhgD/iZ2n1QTTI1m6MRS6q0l9xXfAOLvqDYxAH7NzahvFnOAxZm4OFjYWaED2gn1ydU9W7
vBrYVP3WGxEHw0+H0e8qSsiG41CiwNNlzzlxKFkZ8EkSjOBeB/LIzgQQYBDFyamyp7zPv9MB21ru
wwEQ3D0JmLjOxT2W09/C87jcvQEoZQdATDS3XrTUfq1iyhUSR3tqlyNZSsYi2OG4JhpUMeVQFmj2
6FZTJBA3SnxCEp51xsEmgQuvQi5PRR9v2KnSo7HQfOmOsJ4no3qNQXHbdznTiFqXt7r0gszgkHUG
PB1tOH7Aff6aSXh4xZ6oDfFYLVSs/mkoy797HYV3xo+KExYYQ4SRcypf65HCWc1RB+wQlLM2v7nE
XXR6YdeGzg7XliOEklZeKgOiufXHgJtm32ev/l2Y7ab3tGaDsMxhEaUgyNtH9teQFTogf+4iHWJw
WdG2DIfU+lpaIXh+iOrWOI4SFgn0gtHZXRbuBj7Kzo6sFbCudcEbuPDNw8TQwabtdpzcZ5CZH2Fb
rGJydnOdHWzhHKA9v4TYd8FRGwcu2YBzm+Q6er2xYmC4Nyk+Dcfpi20Vo6ueLrGMTHFFdHTMDUgk
WfmBN+TgzSPJFHxSafKl4x8AkPMUpdZvU6pLSlffhtrEP/rk7DNvfLUSNiWE01CHFm/BN/SNP1r1
Ro49PoRcedtOtGubdzKStLbqEOy2HI0xvcQ82JXhsbtosvTocFVMQ8Jeqan9diP92Kb1oyPLNSLI
Kh6mK0OuN4FaiBVh+maI/5Cg+o3eIzMU3JZgnTRSmGqWT9GUP5tFfzPCkJVH/FD1+QnzZX0eO/2A
wjywS6QRDb26hEvWrWtNHCn7YRQi5AFx+kt04T6boiO7pI0LPUj6+BsqYV6aIf8FxAY9JXQexmzc
TQNoaH3kjxmHSVAVKbIPWDvvuu7cOk32QVzkTxRAZSIlf/0dpQgaJetGu0NOd52TWxgXzReBaeGP
tkjxMfW/SsPHjjWrJZbyy7D1adUql4ayJTmnp/laDN5Tm5Dxc+tfkIA5M+q4iZHrmcdMy8F5weSj
1qBYT75uwNCr62+g7UfFTFHO5tWu4oekcz+Isr0QPsP7nYOPrwg96COLEdkGIO7vngavpZAdBiVG
iikd9S9RMd1Sl0i7L+M94I8F+Fx952VzMKbyDuI8SIyOqSxZJLeDMoCqCMAGVjRqbxtvgH+AHFpu
fImb/V+fasun//a1f/v0337t5zf++QNJu8PIzOipWJD44ilJoT7pM0+hbPCPhwbhaL8aymPJrIAR
8/xYpvD+bcLaR3O5+fnoXzf/F1+bGJ4Qt0AWcYnWHrohqo4qnomguEuyqizrI7AycAbLzc+nvut2
B3d+kXo/dLQxY06hqog/AGGEKvq4wPMT1jmchcVGoi13157g/gU/H5KXhFX08+HcGbfQ9qZt6CWc
lP1iKo4/N5Tf/PdHJBErEYq9lfvdTsch5jk99/fnbv7zIVG98vjzea26RbCjAKaWmFUXC8q0oIWw
2/7Pm5+v/Xz68w3XiwZe9//1bUg38ujm9N1xvRjXle1V+mLWlce6fLWnoWOimdRHJmj1sbNp/qaF
AIcBeJQj49Tm+PPRv25+vlbQ93vw+99ePdxDbfzKc1qVhKTTMPSysxchx4Hw/T0zvrliOcRpiCcq
SEbYufY+8xVbUcS3HLrr4LVoVeb4nXXeyC6VG499T95WlG4bSm18n7TUzGnScgD6FhNdxFlmhIfI
K29DUqujtNXekDonVzVcMwnIwXVcLJu8fyanhm7ORZDdMvXbzps+qPw4sAlIqS68ApOE29wOavH5
ZDtM5Fqe/dVd4GSTZx/9flTAH+dHLx2zo2mH3SmuoqOumt8yjZv9UMIDYMeYtmN5bYnwXzu78Tmj
CqBrnPER54PKGQ5uM4QUShFym0l88HbjxawKcGcRk0vWpC6XKrIp10pRYlNASCV4rh+0UX+wRqO9
Do68GBWukZnmrNoEWsw6fPUCMDm/6BHO0bKzroNpWVfVRbz7rekYarjMrfqvW5Cz5lf6KwUYm6Ik
EQFAbOnguifd5B1cwwrPmRmyAqI2Q5s+DSCp+MHM79bsiktZsX6fGb70MUsW/pt6U4haoHhWMx/5
N5acqQmojBMEuNGqSnBMc4nB/W/VU/cwSOJ+OBJxI+tZ0AleFZqtWeLqHe1QWVFeY9ctCCk9M12a
Lg7UHhy4OSMV5DYMqNN2MCgiY3/uXoBtuxc00kOUlI9m1LhIWY06i73v6Rga5XpmxIYDEIZBac6w
vGTdbRQXJpaqxbyhQYYlo4neb9RsN+NCXamwIiXnq3Oy3BNmTxrTOZY3hg7kOHS9fvfDkq76qVv7
dSG5Evn5NRvMd653+h6Z7pkFSKAvLyITJZwmDFQKZnL8VFxyZGWNsIKfr/3z7Z/vwIClxauveGJO
c7IvawtAyli8Wb731Yv5XJHeWEVp9WTLCQlNXumMBo8Yvkz4IrXpl2isb71Pn1URXbJC4ahoTuNk
PIPZAztoG6/0QTXEsetPF/YICh2qbDM/jvPQnwjsbmxNPzsdK0VDjOeKAcxec9dNkx9rKznjt6R2
vdn2MYHnxJI0YWFUTfTBWeNvfrMrcz9kXUsnvVnT/kG/URxbaxGyToXv+9hE+bSukhigljcwQTGG
Z59rlTZ5D2MSMU8a1R1TKIlAE2IdFsaJciMP/s8YjhdPZR8jLn8p2HjiS70bBdYZA2DkntE2y5LJ
D0iyxqsxbYldWfWtcC8dY9SBGLRP66XMEnLm4QYgAKt8tyFUU2bdwlT6MzYswtxC/+xrKgjcwicr
Zg1YxE+eB5E5nK2/Dnu7VQMscOtE02OYcOZXU4XSF7Vr6JkHQ9xDeLdr30kAclXTacxmbz0Vw3sv
rEd7fpyXSsJYRvdeM/Nz6uPZyKkINU0YdgOE5CTBgKpdddr6OBFS/TA3GJcH7S2smbyacclsN6v2
0pl/hRTnsnGVj55hB2P66DhXzvjPJCVRh93yRVEhoSnrTP6FsIQjHjwjPtRd+sc27uMQA6DzmFlU
XvdZ4vjIcDdvlcvWr5++y7ryD3B9tbs2xe6GHAPTfNM8GeBsBeSqmW7hjcM+Dw9Ieptn3aY4iach
V7vJMc96yoqyNQ89g7CpNAjKdz5pf7K3xuTxgrLJsRKDg7IC3wtTDrT8eIHh4rKKgzJBTiUvMqJ1
E+lrLMnfNP/9dqHKrnpmlTp1ADuZ+k80EUz72DFpuSkdCB3RL9B35lvvILg47bFw3eiQ9BMIjYwm
Ou3asD6rKxwo4By+oKVwmh6OVR3/NQzO+65Oz5LM7z6Ls8EkWKoivGJaYlBBQVFmxQZaAzaZS67A
cTsDLuhWraWflMPIzoS9FQgJo1pOKBGJIqjp4VyOYFxjqGVb5jMhj768VpQnCj+xqrH5WUWCoOKE
nLCCL7V3Bb3f7HbLR9nWLzimfg92+p32X5ZN6ddgKtJqcJQ479r3gieL1sSVWZrY9djxMw+YXrw6
URtoRy7aGbCeX7pTAsBCXu6EPQfggqo1gIqbEU990AiGj02ILzDLLOfs/ALXN28ddpS83Lc6MpyP
0DG+m3i+CdIMVMRJL0iJxZRM6Fcy9vVgHuGr+R1aIUzZw4ToESvgdRn+Qxjuob2JrdrHBmT33B8Q
EMXM0SWi5iFn6xloJqU99CSYgXSBRWntHxOjfqTl87M2pxQzmjFYVLDXVZfsIt14igFErUEMAsyo
SHe7lKTFHRn0MIfLpGXgGFPFdpgzG5KuuKQOFp0KBr1HYjmqcb4tNEWnxdxdLt4vJ/YC15SfvdL9
najlA7Ksv7c845YwlJIQwkAQJETuhBn4evTIzHqPMuRdIxe+S9vV+iGFYUn6ri/2PvV+geeQu4ap
AhKZWIFl9X9FM78WYznwt8URWu+5D1X6mve32G6/oml4bvAesFCjwHvUYbqG+q5PwzsqC677qEF9
Jn7B2cbeDayNV2Fk/JbaNK4KY9ktNOK7QgEm7Uh15mTCmNX9L73DkwnwYWT9o/+hE4yH4NZ7u7S9
VdItdUc58kTIljoRjQ4e7ZDxyNayo/1AeUZ40qLvsnWx1wHxIkNFo03CdXebQXanw0fzLrGnexeV
axtjtN21TtlzUBVJho3cVYyKLQzlLpCByGvSVVfqI8FotBq6kVnC0FSI5JpGwxX1Jd85PT4dfZRh
0DTZ7x96qN2GpOVtrFzDXEOVKkRKjWHHvc+0JMV6EFE1UL1NC5r0n68sX57lsguIny2LR1jqfb+m
FTA/CdlwqYpqCKa9bN7++RTPyU7axrinqtDesslmuLgs/lTExCKLTz8fCUTkPRD24H9wdx7LkWNb
lv2XGjfSoEVbVQ8crp1a0ycwBhmEBi7kBfD1va5n1svI7LQq62kNHp8zmK4grjhn77UvYMe0CJBw
Xh4uLQVnsKmgRdCy48/r6RzCfrz8IJC03mbV8MZvoEMk9k58IKcuRhqRqEepz9alL63DTD2VWxDO
lFiqk+g6kE2w98lhWNja9y4MFdNzIbIO+CQ9h76wNy3nuSSIOKmb6sTgfkoqTDCcoCvBtz+16kej
RZAsHO318k85nL4QZUkFT82x84PsyvQAyWjjdmaw9+Nui5q5O11+jDLSIRBAXfECWLVup629Ftz4
hZMqC+WwoAyyLiYowjEMOkjtu5gzjh5QQ4alLBjEK8o1rgtxArtfn9CWNKuBIZDruvxhxATNV3m+
H1L/ZiCbZyNKGCJ2Q0BrrufdCbmjvh6wV63KlMvH0VHipQo0e0HOml72ybaV6wEV6UmyPSHgksYF
EIQVxhgKJq5He8qeyX8yhDj1+oCiQ5g7w7JqlhJB3pxG7CNrqgsBlUeijc1J+jvM4Fd9xuoIPylJ
1Q6pJ0YXq9ElphFy+UcIr2suKYrgKRgfQpfajV+BJ/Lm5JT7NrWdyxumVNwa51hPVn0a1UGIJxoG
Q5deN3EwHNpUX18+e0b56XR51ANUX4O+o6w6t7ckTKX3LdSA3Gg/zVhfDgE938JM21094hSt9QlS
lCTUCi5NI1jPYB6/xXGu7VJ9ejNpwa8JC7sSVecrE4Wrpu0zxBkGq8bJUaSwnJtN94MDvSWyqrim
rS2gl25rdEKx5qCU8qkmuRNmkyiGLSjJR4/pw6etDrHm3n6IJGu9OWiAx7lnawTAUyKE1vRuWwok
lyP50QQfUTD3suz7f7SLwbRN678Eud9SzPvVwvDHE/60MDiGHeg6TgXAPI4Fq/0/LQz2b8hEMTZQ
jUXkD4TsXxYGW6HfHdMNLMNz+T/H+tPS4P9mBZ5u4IYwXRgtGB/+z79/Tv87/kmXoZjjuur+9vuv
gHObF/oL3tzDh+Kb+DIN5kMTjwV///x4SKu4w43xvyKpxWNSOTAaEgLZsfnfRgESmdGhtlvGzg9r
mMPM/4Gn+UEE1BEYPvP12PlvTeBXW8eG899LEnxbG8IfS36iCVQHCfEcUNc7ZlAnNOQUgVvxln1F
VqkD90sYlEPFyALSkCUiucgEUgRqLk6TgM3uTd2T9zkX1Ksc/Z3JL9l4le+vuqeq3hXzkuxLUu9h
X5pHUrfNzS8elH9ivv/DITF1jjlHxQSir07Lr4ckGPyWllNANVrz6KubqRWSOX8D32YmMlTbuaiu
WDiKaDMt1o0eJ3vCQs6a4Tpr+J/rduab9iLIwwGR1JLFV4HAlt9h6DRZmiN2Z20RB+7bzKxw+K8/
Ow0SAP9/OaE+EyPbBNdxdc93L5aZXz99lJiFcBFlH6I4ekOXbYUwqe7LyWW7SizZbl7wecvXKvWQ
twtwg+g65MEmqa4Gyr8DJUwaMIWKUEqCxTzilFyYDkOfb2BVwzsCjUdA+LIqmx+jgJNumRr1ez8O
6xila+cUJ5zLlHsyxOjmcp8aDVHMWvuTgkS3EpRUGhIrWb1Pp3mMX20TG7YEg5xM/ps5xs+e6Ok1
pMZBX0SyGkl3VKh817+LEygMnRiGbYrFZsGjTq4qEstDqUF4Sv3FpVmywT6GdRreS041Vl/sH1h0
EYS746cCQzdQ+UueF8qEaA+j3XTkkbAxHiFf919mQiu1YA9AmPV8iIu425BAtQfs99pQ8KCRhgC5
Jk3M1V4E4TXhaGqf/ZBjgvHII0sIkie1YQ519PdslhN2BYNOeDxXC2T3hmvZw6vgPlVmj/pyKgVL
eD50HeNNHxiUy+ozjpTkSI47ZqoiDGbjgxSaiRQ3eiD2h58cDJ8gpajp71LHP9k6mPSlHVBhlkDB
S58CU/a+ELweRExFdYtWAIw928Oyo5Sy4L1OEIU4i7lj5/KheDmh6xCwsCzNmhbam3BQP9J6wKEy
TNOmqc1hZfvrnjCzMsCPWSIRx+aABDItfOsWPmoToq23IlLEZvKncu3Rt/ycKjkL7cxflQvdmGKc
2MH1PyJ0EE6yLMQR2VsCtz40t8QG20uki/pYbZd6Ib0b5MYs5vdyfG6hGoRFQ+tnts9t3/2AurHJ
ILZ4Po24sa++uiy9N6n7UIdPb9u8p5U1jK9uI94XuDk2OYgUsYpwgZ0Q+6xD7OhEyCSBAbr9hhpt
Q1f0utGx56AH3KUzauC8ZUMgjHjnCaPk+hnysK79edWAP9ET7IdJzLp4vJ3B+iRmf5XU7a7XstCf
5KHL20/PvKd3fByC8rkzCJeM9elDM5xNMwyYk7MNsXDcK5QQQQWtJqr1FHARHSK1THCnwoujX1hi
va4JT7Z1+9XPvaciT4+2htFDJPRoJoKvkyzWCewBeVrOlETrh8ztPmqze8ddRnuq2DrcSYpEfe4h
xFYdb+e5clX5+85gC58HaN11LSOClOT1yn1aamrZXvGjoxMNzvDcYu8kD+hD6xIRmj0DuofOGfnZ
XTo6bxnn08iSW7ZU6B2zXd82RL41x2aEf+E4n5HDF6jsD3uW7c4zcjpTERVVcZ1BIgx1Sl308R4K
ANO9jYfXMAPwuRHUwqUciYs0flbceRhnpmA12sUzsb5bV8eGnbkoqxwdgAolUeQkE3yGDhpG59UP
HuleBiv+EJ8OxCaXerMorNu6wvHEFpZXvp89/y6d8vvMnW/oWxM6gfQTZTZ7AdDzXoGTJQg2texu
5jTH0xHXdmjV5qGLyKNu0ZgXRNE65ZVWJY8BYqDQnadn2qsmseVgTqEF3v3+vjkpnqSjbSnm7+Ml
+yhyYhK4v+euxozArdSydMcDt7EyfaMCJhc7fh/RBqyWcfpZlBQrQJ5xkIip6I27SBj36g8ZKOuc
QEF3Cn6YffQQ013qJO6TFDYjGoKzP+Eb909RfvC6gGzFZnxbDrMOZAoBLnj1aFfjd92wBQyTZuhW
UsPtr7ObrqE7rjy3LWHgOdQC3eQpkng0snQ4mJB/wqR3g7Ajmciw5S29RIJbjFfL2dhZW6yBYN64
Xv0aB6jJU+cNQ1e28hcMe+4HhdV03aQT5AUqWRX7Ujo+0LcS0qkryoJi8O3V0HtPiDgF2JYELTsF
A0keVugxvcErSNn2WDQ0EwWBZm9cmXJr2dZtIdqXKEEs5tFRglr0YoAIzfLuK0k91HWD9UWSGbGG
LLwrHrRRSr+3RCag/sTC90HYwRVOBOZASsBA688mi2q1T11n0PSTYMFiQ+WGih+6NYJVVm6+aFh9
xu/JImkvDcIpLn+4Oqg2iuFY/F1UATJlak8nGNIWy39zdlBN2+5mRgtYF8PTpNVyFesz4wtzz2zw
nXPjkwLwuIJTtPZyQACe5bznExKhLDI/hBa9tslwbREisqqot2+nGKyyrRTyoPapVUH5V+t1VLkh
ChDkIbN9Lcx8J2f/MXOmteZ7b0g9QYaWQbI+ZyL9mMsFBINjfagiB2kZeDsxrkY2JDKR9vRcW++G
+B/lbeVSFL1LH50vqFuxS12ckQWZFSkv7Z2NcyjReyqtaQRtQVj9LXqCKvTLQFy71DNOfRd/Lb5O
cWRcAPHBblcXPPYvXGgQXAeCBnSHxoJ065+pLlo2gMQKztgN6dTsELcecBpwelAaUZNBz5zGV2N0
gPgIfKP07nQQNqvAll9LaqGyM2fw7uZz0nbVziaak8GlgX3vPUmXGTT2j2Y/3qitaiKO+FwpwwBw
oXJ9x1b9o3DxzzlcEtdbzLDXMhpeFx8CFe5FDFImrWr7ESEgFYy8f1eHro8yusOcD+mA+2iGrwWO
AJeS/iY9hf+qIFbY3mtslI8lRk8udGPT1cab15pi69lEndnF11iNOhJxdBepQwcpaICGaHeS/Z7N
hIgmAkVxVD27FUqHsWhrGNX1ix8va2nRdXCbwzC7D5opbzPRLqs0f2L5edSG6SlKaOU7No0VXCYH
g50yzwJK7Dxfvh3TY2hTZCuLuTiot7Vce0tJ59HP3J9dNnHNT96LIOBx5Bu6dreRub2HuOHOzS2I
Zj64LdcJrvwIYkHf+ul2Ahh6N6AoGkvEbvmARrfDA0ZPxBVQB5xOHkhWZ/8LrS4cJTybmmQUhnpj
pmVRiWfZz+9L4xGGBNJ+0ginBFBmrkwHdWklUzJB2vRIC4Fmf6plGA5Z+cBD3AocOVt/STe2KPtT
Hci7wjNNGrW0zRpA9WuAXEcD+PqmhT/vDKO4yu0CnBpp0JnJDia3yTvsMwPyxbSam0XuEFiheMdq
OhGVC7jWf8pIvaZH1XEahz6ELf5I5lxVYbiKnAyFXcztb8gD6xKwoVXwM4W4tqkWHUIdqOFVLmWq
HLXmOu9ocXEfVvi92xvUBfpDRVoo9tb0vinJpYSLp5F7YzcMWAPGQhiERXeY4g5IJPnmXdRSzfNd
kPimsWANzDiJUj80nnaiuEMTbCS7BAfQ2i0isJpl85gkXr5uFxI1YKOchoLo2c7h9tCgijGkuTVO
9KTY96kJuN8CZ7euib2iC90Sjah+6L7qFf/r18sjY3ZPrSvT3eWPUpVttapq1pc//v4E665ol4mV
EV6yP1/i8mjWF0A6o4ZYHeJDLfVgPTfo20xrl8TE+GgDcbjhmNKUTij1Exgez6yVuWAuP0z1gS4v
dPlVTOZdpSJHmi7F0Te2NOIvD3PyLnIZiTD2fbrDTnmsEisKK0fSNUbWQn/VOGBdpIPheVRDpso+
eG2A7leQX8b08eghnRiyOXqy6S3Xl5dXL3N5dHmL2PB5t8trF1pTHX3bmNaInJpVrOVNSaxqh3e5
1DlfjbyCBOMdRqq8DVWqlcgMlcWi66coAMpbJP5yQyeJHZPliJ2ldXsf69OJSya5xXCW3E5+Ymwh
meB0aohoKASo+NjospuEQJDNJM12LeIAJm60PMqJSWGKevPBixHktEQEbFnBsJorGigEkHXRMOJu
MzTbuXdMwpHMMieoxW7QM8PZAN1tIIBCBlkSSnJdR37Duh1sdZdn+i0FZLD09Zn1SH2w4yC9SpP2
pS9RAYI5JeCG4FCjbK713lruNKytho+4JyG6Hj+KcKiN8f4dErYrOTrv1Bc+l3bJD2XJKrVro+Og
bYsOHnpaOsiYNWE/JEZ2DOYBvpuj4ouxcYR0U7tNX+IB6hKnOCsrq59Z1BHFiFpbjbNkwlubJqYn
YNvtyTRo0aOEeMQSPF3Lhc2UXuIW6ofKwK45h4nbxrfGBGLbrJwDe3z70I1Rdt8H2FJibhmWGtWP
sQcnAKWptpnAOo0Ag8pgJZY1cfccz2m/SjRlLPJwkEcklb/Rv7pH0+hRAMimbZ2O8ZNcqm+rYfyW
neqltf0hgKlwnEf53uTltPOkt1xziYCPN/uKzXgc711zZI3p+SdJFsRpRAFKmO/cAyViy/1GFYbt
ngjmW9sd73LCnHeEkP6g6TLju7N/FJNHlTMayd9yOxCWdHtuegAUN2CfAUZS41wPJrKrpQEUDwkX
l93IaFmYDw6u26eYSJCDNg5lWNN7ZVfv3k0zdjU/B2m0wl4I1jvzqWCrH6Nu380SJ1cCDJ70nd58
Tj33Lhey3NPIu+5Qu90FQXQjlXPQt3rwPZN8LjwgxKzLo2Xx7uBkEY/x0GKEukoLd5/ESrhdwBud
oehmrWMcpbABY8L41Qkg3Uoi7Q/JFPcr6cbmpgqYVfXmLWI1smYSsw6dkwVQKxBDE4J9IxTHzy5j
++DSxU4d6y6Wub6HS5iwRcJSWXSmu5JPBnp11ugu4aqQvExTqTcKs0ZoFoOSqSpw09FXP+biQYVp
ZNXoAf6wlfnP4YAZy/vYTvk+RWg/6fVhqPKTNUKLRdy/aTsX4Z31XKbjMYG1f/AkeAEvqV7BkWFo
QpxsRGjGJFpv7C+A9z0uiHFBmkY9+xRTlYGQaeQT3ZlIkp9KvcR3p/t0NoJtjeMkxMnl7Im2YCnk
CAc+hmmhQ0y0U2Sf+tFHJtiKOIyH4WcGGvB2mPz3qLRexoCVzLS0OyHn9r7lyk0aujVgLNbLsFgH
I4FkNeKbLeeFxZGNJHRp07OV1iOigHij9fmxLav4PpvFDUDbcZNWfcUGhEh1motWpZ2EP/PtLPyD
9vKy6EWwDbKy2qVZoWxnlF56/OrUVuJ6xuck8+EEUaFq7520vAPThHM48u1p586A/vyBOI5kqvRT
os23rKdJFmzhTkXabsmH4Bb1/chcXWib2JtvSJUyj20B61IvTeBZfeDeOK5klGmreafrRAQObvXs
aPKtHw39un1t6B4/DQgnc6ocd1HS4wVlwVjqzoMeo4Jd4sLeYOPbNCQk5B6r874lj3qA87curc7c
TA5+6G7yv+KynHeU7JvTVCxrz1mwBfYOjdYRvbtPac3FzR2UPQ2rke0RFbipICFI6MNIY6+6avPn
1syu6U7Fm7iXNKsw1PXiRChuc1wKOkB1p99Ts1z5HRfnSswSdFTQBAFxbvy4PErTK4HF/oimCwlD
qx5CA2ALHDE7JtqRptBeziO2p0DMm0inlqS1U+CEhUYC1GwRX1hqgozApPmuNGROna6ZR9K0GBd0
gv9SyMYExA21dfz9YQrQgYoCohPUz35Fg/TWLNCmLD5aN1SLPfXFbCunfDnaARv4vsxKwqu8+Zh0
9J6JsGCXK9FXqH+6/Ji74GVCQrfN+1oiHUyJnxw9E0jD5WGOQ/oAsivUS0c/zurH5RGkmEXpfuUf
v/dzka4RcJbr/KI7hJV4vDyiNa70eXZeH+miWOx3qvDyhyHFPFtPmbtq1cKlATB9NJEcrfW6Rayu
/i26LF3+/LPL3L+Ju/zMMO+GTh54vzz38gKXH38+4W+/6roiY0EFAGAfswf98ymNx3o2vgiz//Vh
Ln81fJ2n/PIQUDnBZgm9zj+f/ct/dPlHX3NHUJmQtv7+DS5//tvnC3xDsAVW5C713klDs7c3J7RF
6pD80zP+6d/+fFFj4s5Ne30r1GqRgRB6vj2Bw65Tawk1F2NgVycZWR38ubF9DrsM+JJZ+5DGUCnd
Gqvh5YcXpcOR4un0x++++svU4TTLowKY4TyzeYOYN67dcWAWnbXHosLhGZRwYNUVwH31iZ622zj1
XOsbLvEa0SGXAhRlNvhRO9UoGIvHoF+OZTQ1O80qk/lUdC1FARoLSrpfHzNbP0NVPLSj/EpKYgkw
c7pxdD2Y4oiWHCH8iPYhmWHK5GgnVdrgKiWHrnXGZzsHvNzm4jFNve8ElH8A0j8G7V+D+HcV698A
+k8l9rtFzU0UQDOh2SY/BIWPmx7Ydr8hlST7kwABgyABesCTKvj0K52QgQHJgQuuFuel2OOE/cxV
HsGikgkSlVHgqbSCtp+vLeILIpVjEBiYfOznLJdPsGpIlzP9u0sHoYpSKryF/LSw58QEEYeuKV5b
+6cP7nfl+ONtqYOPLg+jSlXQW/IVEoIW4ACGCcELXpITEh7vTCM+m+o7a7QrUCibhn/yHLxgnZPw
bvSiWf9lw7RFSEfMa1w9aoQ+SsIfsFmu8sZbVY59azrDS0oxLKGYTmTEqKIjVIZETZhEn2pfnUqX
CIiZMImb8ImdyFX+hKGSKFoiKfq22wsiKgrWbrnKrBAqvaIM5gcBt+9mjL69GvZprpIuEvw88Hvw
5xGC0ag0jFTlYjCo0eOPCGNSmRmS8AxfhWgoXyWwnq1/ApJCQLtK2yDPl3GZ/A1PJXHYKpMjJpyj
b55nldVhsjWlkaYSPGaiPBoiPQyiPeD67RGJX/eVkmRYanl+o/vZk22QCeLVwaM3rbP5unGQ5PXj
deM7exclUdCfR0muSK0CRggayVXiSB3bLwLLopm9TlGCCDEim8QnpIRkVtJKJLklFBEegLBEa59I
k/qSbdIFm1GlnVgq92RWCShYmshCUakoUuWjkIoOIJNmkmp5hYOgCQHhiug+4Ux7y+AuBPy0BY3N
YlptZNy6jtZN+dWqZJblktGCTprOOFm0tBxUisuScQCFJNklmNkLslM/+oB95odAJcAIomA8ImFs
j2wYIA05uSYlF2N0b6r8mFIlyVBSBMLgzkiFo2fYrbtK717YlB3YS0DgGjl3tkqmiYmoSVVWDfhR
QD3E1yAJ/wlHPU/yx5pwG1+l3Iwq7kbl3liXBByicDodm4SNMmpRKTm2yssxEWssHuqPTCca06N+
b77WKmGnVlk7nUrdcVT+jq6SeBhS8n2u0nnoP032gB11QefpcdyINX2bA/0wkPBDoQgFBIdAVJqz
nqpzwSQHIpN7Tbglm5ajcIwb9b8om0kNYulKgdOCKMX8qjntExc8I41L7kLQkrmQD/66rSnZQSSj
OL0wOaJDYiE0qaQxkotSIoxqlWVUEmqUStKNerweMEZBdqvkI4fyLyuE+MpSXFJEFbpKSSpiZm4F
kaz6907lKKEkAOCsspX0iZSlWuUtLZ3ctAQwtSqJySpBCWFffYxUSlNLXFNObJNPfFOpcpwWyX3l
ehTs3LOpkp4adSCxQND/csobldsBVPJxtGfMgcEngHmKfJ1x9nekrJjEQwB+X6af+D9+tlDKUuKm
PFlh/cYwrhrSdLtQCyNZ3/m4L1rZpBtX5VahZEfw3JBVEUUs6fG/AuVySqAvMjsoh9y6Kkub1AD1
9XsvXfuklTWt5VDJ83ZFA7gqsdkPThZcefYnYefod72myc3oNp9mk3S7zJzjTaMfOhppbUH0Q2za
9Pzs7xGEctk4JwcD7qQK9r26I6vhQL5UjOUNtVOFjy8JtE8zya5yUrxaVU8HyJvR/Wjr07UfxKEz
Bhj+LS3deWinp14cInP+bLiDWsrOmmG8jCmlm55Qsmj6nsB/hTlBQxCBbqRBe1ej9J1z0emUTnX3
O1cxZwLTCyXROOxJQEtUFBo7J0zbbGaISPPJSltUaJpNDRbXnfOeGnSNs/zTUgFrZHRTEcwIXQtI
X0Pu9ZkzhgowqF5unEoV02aS16aVKFUHwyaBFzMe9zdBwKS7SRXzVmkEvkUkv2U5EXCuCoPzSYXj
bufouwTFsUTIVHBc09pPNNZEGKlQOani5eKIoLmSxDmf23JVCiJbeqzQtYqlm1RAXa/tC+0nTtSC
ugGdncEhfMBQoXbl1Lzg8i9U2B3cQmxwOJQtYV4PA369SWC4Gm50+DYbMczg2ofrQEewbWM8DpuF
xQFBhPtLw/9/KhLU1G3fu3zD3xUr64/+4w/6581H+fM//u36o52Lj+rrL4Ka35/0h6DGc37ToXbo
rqvbum5RP/6XoMYLfkNp41jQPmkOGSZ0zqpu++Q//s0KfvNMC/WvbzLKB4aNCuc/EaHebyrWGZ2N
48EZ9XTr/0dPY/Bt/iK/QOnj+rru6wHsGHZrf9PToC7L2jLJUSEuLFuGkaC8we6OuMVI8NIonkxo
XfIictDgs6MaJ/ZwdAhJZ2uYGmf3K0jwg+DwoCCZ/TfKFoNv+fcP51mwhh2Tr+nbLszUX7UhfREk
vba4sypyHE2PmdmC5IJXR97OPS1W6iIvs02CJJ1YA98Ckwq721/O5z/JaxQj9S8MVY5OwNmwbcel
zGYirvrLh3A6HUJnMsF/aSgejzNmQyHpwwoOihc9CcoyZWzdRK3780eG1HzjjAToaK96zkcs6DTZ
LEdryjBmhlaEIjBhsXpxLvozZcIoxOEG4ich8Pi/++DO//vRDVrNgW/R/uJKC/6mDBqG2Ydb5/V7
B1wfFdvXkbEFp6C1L6IYK/5EHrNfgrpJMtBEeuusIX1ABCZ2mW/Za8WdnCR7LHWsF+B/eCFbZmPk
5bzfnjhQf23J8pmiw9OEsOGYBqQzjNE7BwngDL0Nr+JtCAqlHjnKvRhx+U4NRiadTl05mHNoKkB+
6uN9XvbQpFh6TQikdCvDjFFnFvNCzjIUFADqMsAnRr51F3uN6kRuZlWuDCgUWwBtaTyFaDGuCc5g
ekcMSpJiERojpj7C1MN2jsZ1TH3LHsRjHCtzQSwwVfHfFCXoArMCNpuz+fBSc5/DrOW8IeCaClwq
Ctg0sZ3xxnKXlTq77AWvkhMAmxsSOC6OOpLqv25dkl+yOxGU8JSWIQUEQm0vFyq9EXFHaOTxSXjW
xtBoHiSd62+s4o36bLoHqInxIMItOZrxd4Af+yBLagOD7yQ7leobS/ut9hfs/uoCj0xkAAXJRdho
rDEMMnGWKeihMj8h0fosdBQQVgYDcAbDuUpo6kr4GqQZjmFjksaCrSycaHGHriWWbZq9EGZPApun
7VkKc1fV1hW9hhzbvrhr3CSgAUpJhUbbjjQu9pMEA4YwODDMJ/4tk6aq7c+7XiLhDKh6OIrdkyu7
T4dRy/U0n0sJmI3tK14oK53LXaqN+rcGnaHzeRNuB6pJT42tKUCCfO3c7OxUyQ1O7LUW5OcWQZrV
sICnOPo0WAjtmsQJhWeToIHMekZfQjeGe7IF1Tq6wFMzJjiLjYKTny9/KQ1O0yhJfHPsx7nhnAeU
hsElCNoDi7nBOrAagZDijEBiVcnu2dY7uZ4xnWuANRrcbFt6n3toEPUaTw5GR46dJ7itmyX59kR8
NWXFM4pF5FZOAl0L3oDLbgpZE6txP8BbZyJb6G8Lqc0Y0xk82pQ+DjbGm8jgQqwklBTDpSGFYzss
Kp30OpAssjYYloW/vnyDOPVi5v750ZYT0UkBVyqVZW5M9tS5Ou8L2d/SHfd2K6+sTFK3LxEGGA1R
K5y6OndZx1Y7QzAstRoQKkmkejQphrh3qKQckIK0W5YCOmQycdc1rEY9zyelProeU15h9iHhgUjF
3aYuDLBiG+LPWGXGoJZzIAtrRy7v2TjL0NTNKpySEbtdgBhy4r+PiU5Zmp0JORXBB97ogPrnuBQv
mWM4FEjwhxvUApt5zslZrp9bClCMHD9jyr6AejTrkEn5ggCcNqPmGBRnsV3qtdhkEQWK2uLqRSkt
SWAun/tSKt0XTyyred9q4OCaLuCU+g1gJTWM1zoV966EXqrbUYEutL4KXJ+AtZFLidOs4Agskxn8
moB1tRaZ4ENebN3/HBzcH4XtX2EQDpPWCJWgxwmGl8FgZKOloxSTvIMAVLuqg+I8Lzrxmoi+rWwH
20FJSbhJZIrIsoh5g8RFB2gI41o30ACWTBE5reSNz70zzKJlqOZ2zm5pxPVh1jP92jm39uWMDD0D
s5TJZpm0n5ClH1potBgHGdptPjX1WIQye6pfQ1iA8lY6/7AyRxb5Ba+eyHxXlmSdIiRY1Wb2XYvL
ZepyHfccFAEocuW166l+XmTyZcPXWCSlQasRm8sbsUrhe05HZ7DoinOx495MXzq/ubUyppfLZcLc
YNLAix8WpJgkC3FrjB3G/eAjk8mxbuK3yyXCrmkMCz3+7kgxLQvSj9Il3voGmn8vfUjYE688UZ2D
os23RFt/mzoTkOiYPIZsQqpBRSYkmPLWcaqaVizYpzg3VpM6gQT38HnhFAS3UT6O7HgntARUV9Rc
ATB83RvmZ2zpOoH3CchBrn0rKhkI7AKyeM0B9VHOrJZ+oGpgv3YI/5kVMHuqC5NQba60OP/WIhB/
WlJtZmsiCWXpfvQpO/qALmczDo+Xq8gKGFbsePmwkvwW58TGI+qajC1OJ/EXNH1yh9wJQGfgdNB4
NQlKHpobGOa4YFuubfafJfXF+mwWQUFFE3396L6TePcNcNsJET6qMQeyd+kaKx0ZadWQo375GzhQ
Eg2azyrxgrDJqFwbYKaPBFf5JUPxUrATCTimWq9eaGRnU6UvAMGRuCjm25DfllZ1FkyrqzGacc1G
T6POWXEor69qYSlgFkOy7jAbCjVxwMDd9gUayjhm3smajObtcksFS7BTz75srDKrUTTPHceWBHFU
NiQvbhqHX3szvqqZ+txErClmWqE+dQgmocRcZmx49/l6CJKfoEi3ncNZZKNF3m9pbbEYQSMjyX30
y/NlHYDBk2AHnWmSc4K6DrFFXt2gTces40kWMdNrj+8TPZbaF3f5dy6Gd2F7d6Wjoenqr+Z6DDOC
MKns5N/V9IRNmk5HE521iYtr9oRaOl+N9VRvmGqZBl2UgQj+BsFAZi7lAQZTmLBqWatjZukYBlOV
QMk0pIlN3mgzvQpmIXatFptA/7MO6ekOxM9zdBfJMU1NRLCMNiuB6vGPJYiBtnCkdHTpHIqOy6L3
yX8SboBW4FZY0c41rS0dEvjrsnkc++UlAPvPDZ3HNoT9akNgLxxdnAChhyAgJLV9b7vJuut66iwI
MFZDpJHy14YRlvTWupkb7YtNCWhWZY0foj7fFb6J+YVSFJSu17ig3yfUsGokfLccxCcGRnEOYka7
xuKJ5o2rbBpWsjCecSy6Qcc0V0YMPgYoTg0lUqy84JbDR8imYzJ5hMGrW9YEBBhnDjFZOfeyFvNi
tjd/xb4+oFtiIO3ZitBkI4Oyd7Sf6P6ptA7TPl+g14yRWuqikKVLYhrFBO5Fe6ll8e35TK1OwPVT
pzDRteCb/cbWEYjPWqbguTLf+nbvzVSadLriXdLlIStlmmJqHT/ZGFD64kngHdxaM1+yquN9MsyH
zmRU1hxCRXMdbeVs73F5syxSgKJxhqya5fFt7aLuNUsumKorPyGtP5jNwiIt5Ta3PI5r5rxqLDdG
a8G19t6pgT1D9pP6tQfeZ5h3g3zJQb+uQNRGBbcOOkb05NNw4hYsQiS/tz0LPYyKybev3r8cc4Lo
KWLqUm4Kt7wb2uKcZRURCjTc0yY0o+C2zi7zaH3Xx4m+97A92G5OjnlBi7tmHtLa/lhm8I2zWgey
P9inGbET5Ql9Gxtcq50qvIInOxt5fb5cfsFI6C2+LrSJG7ymH6TxKNf1NfhuLiO1nqunEmATy6DU
fC+kEYWXwTgz/KfLGuQyiGcdk6uR6feR1fO0HGSknrdnEzuHOpXD0D1TNmGGw4SCt9p/EmV6N1Ud
KkJ2NeZu9KabKXm2BKIRkJ1UKpmdS50CYtTln5e1r6c4uxEOAd/STuXIGlzYTU2lcyCUNC2+dcF1
rxbcRZe/B2xvaGywhHRpwqZD+p0a+TmJYMfObknwgx3iBQdocURFeAfKY1sPVDkrn5026TpiNeW9
jRInPy9q+F+wqMU480LmI1YbfruaPOM9GhkC2nbcJx35hyUTqT27j0WQ31cZx3pMi7PXAUOCYmoR
MkUVMdSl/zSkwdNUYUgdevfUz875MjuSss3174JbkOmxYQnOhiIl/9C5s+3inBI7j/R6+WKBskZR
zhKnjJ4whLEY5LtPpDkGMZIOtW4ISnRoccdNVWffrBLZhjDvYfUDxsQXMtQUEJCGSOWDRUBz1Xbu
ZlKLf5CwH2b1kzIbI3ENor8w7/L/S9iZLceNJFn0i2CGfXnNfSWTZJKS+AITKRH7HkAA+Po5AVVb
9VTb9DyUikolcwUCHu73nruvtez3cuwj/CbGJ0TQstyDcSfg8xBbKVVM2XcvDMuvi7mmzmaKluS7
qhccO7gj8EdJnVAPWy5TbPXZ+HK+JhojboQGH5V4z2B/0VlTy3j8lCFE5JuM5h2G2xuiqINm5xcZ
s/Y0ffludrxWRtf7xKoJQaADu6u7Tz1EEJoYLNbpl9oiAf9QC9qLnFntluNYXYcbm0CmiZdV0K4u
suI2SP9COgqZysy5U0qkyex/U2q+267b77rB2hVO/iWsgYBdYB8THDGY5zHpjpidVmz5Tok2Pss4
s49SXGqUFSry+MxMm0KwwrAL0f+gac0PWF+vQvd/xkHwgDbllrucX5XRgTBz81+l4w37lCN390gi
o6QmuSezW7Mo4eCwjyBoKYzVLiWpwGyFkjb2xsTTPs4knpoeKhY62W5Az3EpKlUPYPEzVQ5SXNuI
/mw6q2hHJnRAmUdByBz3LXPC70yiwC6CXPc1SgvTDV9dLpD4h+lVdhkXyRk3A0F4yb6xrXWllLF1
Ylz6GlO8HsIZbgwtQFJjkfkYfA2h8vtKUkEy7IXoy6tG7MOBs6aPQKAPerIe+/LCxRqFOZVYN+dQ
wWW5DVqAsCGZnitwbQS3GdNPnSY0JUV49zwcYUMKmtHFO+4X4oWTsTot7BlBujLmh5zJT1WBwNXL
AqH2OMM4TQmX4n3kgzJMtCd5K/OYIexQMDQKNPfBVbPVv/+oKTxPejmCbyBSlsy1iP7wQvnRVfZE
4TkHZCPxzm6G14V4s7wIWuAR6AX1u8uN5Iwok4SRbM0RuWM+JI/YGdydPpH4NFCInTxHgJawPDQg
84RdoldSv+UP3TC32GHiw983/bmLX8gAQaMSFiz/hJ2CX9TNhB0wqOmsGf/9YZa7/H3nvx9smGYk
jeqP5bblr8tPf98WLI/8941/3+f/vO0fj5oUGD4HOjV/vb1ieZO4pknV+vt5lpfXwW/YCIEPavmH
5Q80IuRkTRVdQw290vLgmQjs4t8/lOBXFSTj0QLjcjIwbsSWq2VkkxV2ujVai2Ffq7BNFv5l3EyK
h7T8PfLcp75Ge/iHGwWPci/zcd8gtD3p8Tv2AbHjs4RehUMZ7A55J3mcu6fes+FAuL5wFVTKQa3C
jcsf0E/ijRWl2sqJLO1EFwy3DKqgbdeN3gkPlX9afmI59U5JrTNUFERWECkmEATuqikyT1pbwzSh
IUPIz/BkTsGwIzjI3HZt85lx/a1DNhzYqzFOjD27L68AdIjF0VAjHkmqD+ctb1BnK1JoKFhCtzxU
wXAIY2vGYZhl68SugSgH9muuucEvBgrpZJ3adkIIkPrdOkI8YJh1Ad+ycLFiJNehYit/DJxZB/Ee
ZvsG9sUUhqoGAYoNJ8cW8QM8HpopDFC4RqOC6n2MBllCAdGx6xwcZM7DE/gSD7cbjBwfvXHZBg+h
zsAseY306CRzoa3xIzAclj6iJqIhQS1ooJBjUpuVwDUhJNFzP7swu9VYFVaGj1JawACAqEC7MwP/
3TszdXgYPY568mT10W3WiA/Vqv4w9+YL4aFEv+RJxIUOk6ll+b/Nyf70S88m0xB8DeLxXwHJttih
xSexHMPIrGhsyPXTkM1WibiRePvQ1QZVcDFeonhiuwLPf2R8vql72z8yJriWgoRr5lyIbeW4kf2v
nECbZ6KhrK1lh0RcF962iXnJLgeEn3uHKjTQyjsSRj986zZXyI/CQ41uUAFOkXcoWiAjojYAA6K+
BLIHpQJxML0dD/ZpGz+PhUv6dJ/ZZ93B7j7lSB4im0l43IHtlf6LIzKTWmD6bsYDF+jBwopHBZr4
qETJ60zXMsI4MEIzInzLOHjp1G1kY+yaPmXsLAgT8KMfTUOsst0N54AgiXU1WGR3w6HtyI7U6d4C
bhzeDbsN6cAMGxm8mAltaEl9jPPQoG8rL7Ww/K2ofRB3ZXOoLV/xu9hk4t/8xStgv2IwLsus+gzP
QNFx2Y0gymNrFZNCPe1tPT5lgQ7lMm5JrgjSLViJ4xwl4p4SovaQzd5lEJsSwBpsd3D/PNU6tf3t
oAvnGDTMHQcRQnWvP9kaHqLafLe5NO6JDriXDTjYPswY6mX0EPFmnTLmtbRT410cwYLRff+BAJQr
B1C8Mlq94SNMdiY6FMdFcwdxYOd0AqCBw4DYyQEJRfajLsNdSeQTxz3URea5b66Ib7QR4G75+95i
sXDj5la5wbUwvHsY0hJpFb3aSB474pXuWqd/sHGlpeKm5x7aohH38Zr48lsNs8JRaYC5XZNtABf2
SCL5Ry7TAzbjeAVwq8d14D54IgAiJQlsFq2S04xHdioftIY+4jm9DoYFZszlYCgf3Ac7TntAAMxJ
DJlwMa73fhdeCItknQE8VI7aU1dkPw0ASOuuizhsCRZ3wTuPEMSES7sqcnGTAfXg0jwMh7bxvuH4
yBHR+DvVnSvduTs2VfOblLbtoPa8szldspIuQoGNLCSJVs3UW+xv7q216vbQEHczQe4QdXENUhwN
U696j4HxKIfhOqUSohkLt5UA76LxzYmaY+hLfVD40RY+PoRWiYmjr8m+g6+J/YXIb6fb47XQL2We
xldThdXiyMBHkt2kyBB3aEa/rUibPD9Zg+28QF0CRO8OJIGGNx2/MxVMnm/F5L45tvM6YvcJ2b2A
691qPQZcU75NU3CjktsEA/m6ieNMGCXxf3Q/w/nKqP/eVDY4av+ekEY3zPT+qvCbx3AP4Y75TcCB
jhvnIFzrFAzVqSABxhq0AK0dm9MqIjfIal7qQq4gVhCZhsei2hWMCtKQPWLBrC9OzLVZD3fbdzez
iaUpZIuTcRHznfGJ+PRPy0Y9S1IQxBC6VigosCI2gJ8bA/OdASLZh1jcUKvY/WeKjXoV4dtFFxVc
iK/8sJUKWqPDSGudSYm2wcjNlOwB8/y1hmgmXOO9LMxHZlvAWsQxHIqPgAmhow5pI0p3l8HX4ouo
rK3WhRtE5lyli4uoK66WP5THlYjBW1KTmWBb17jJ7qTVs6WrCPQeNvZgfsRk5K3Mpj2UuvEmI/MJ
TcwuEnz1luIFuE6zAhyGui9OHsauOWcpadl1f7AHQfCFBJpZHZLZ/G6M9c3Io4uZyEfTpX9AiDN6
m8pEhg9rKi+ePD2/tBG1GtwVpBIR+X8rUMugtWIVFJDOmy73ni32XKuB8xI3JClTJMy07Rsq7HNB
P6K07Tf11aiHSjx5aFjZfDpjZgsL77sN75cdO+FULZxX3/0cG7yLGztAoTCO3mvO19GP9Y+Jc4hs
tq1vvDph/IHMB2pdtAlzh4kXYFkj947R7J4ICD4FBjLoLDfpucgrPXhUjwZZHgQEjuIIoW+chgo4
AtY4Yn2zmEykMfpJP+UZIXyEazXSwa7Q8bRDdHr5EO3jOXjWCiYULEsC6HLDVvU8o6XaSD74KWdl
S7ynzi9+lnN0EtXNp6mDdvHopM27lkJFs2LtZ8dKJlI6S7Zf2GSgKXnQlF8tjcCoqxixw6HAW7Up
DG+jyZ5HZ/pNT+wbpcqmqevPNjn7KYchNiQ26IZ/nCqMAHZxBtR5GNHbAyI9YzsPd66RDexs/aeJ
BgcamZgdtjz0rW3BmElxgBvezZ5KCJZsJWmKFpfQa1K6I87Zpb1mBO1J42SW6NlT39uW+QN1NSmD
bjdvnCR8b8bmdw3syhVojlqDUEfUuE2hOedxAupXK7d1ifzL1eqN8MePLms+3I6rfmlzEOoZI1aH
pnJ9KYxxa9Dl9mOSyyqPeBj5FQ8K3W+Y6HoUVLFEf5I5EVg7jjVJ7CWBf/Q1A7klKyvaFL4zb/Qe
73DvxRhwcX9oXvpqkbi3agpzXyD82mRxWW+0kS1V0eZvtrQ8MDh0jlPtmQ73k6tZ1jrNudC7Iz1a
E+AdRmsM2cbzRJGkOi/ZBv0DDWW2g7G3rqae3FtNP6djZu9Z/T4NI3xzIgRBoh5+9KUV7egvEdA+
9u8VA9R4VIb6W1XNP/QRD6MouabX03CxZbF3NK7YyCkBvH8bTI4RSbB5H9A4zSxUgGUCt9il3cbF
9WpOFse87H8sCYN6zlCrarBoI3wgX117RTTPZ5I3r9owXd0kfi1I24CggAVvhk4jZH9OTWcvXROb
gYnfnL6Jp0c1I7xky7QMnRpuXPgm+QqCnbRw1sf3xglusvBfMW66VvZhz9TX1HouTuTVVLAXRmX6
BKN+L0P7YJv1jwEqMRkOvvHRKG01/03oIqjX1700mcDJnesML0iwBQ5XMg8FZpAdQAWchTS7HKKk
kabpMtuqX/O5dpt//VsC8g50JnUibXRgCL0PTYwDROcpXB5ePVqCvq+pjf0Q/2wJvPrXr5oxin7u
Uqm7gIjPRnDvPF1FfJB6iB7FahaGuLR6UKnaikpe/dW0yo2VvM7zTT1uhP7J5P/qzpjI9z1hVavQ
gMKhXtVolW94I0hbvZOC2ELDrumdBYSVGFyQ6hjmED9bGoJr9bP6N/6rAwzUHDkWQsDldopUo+m3
eMvgFXyQyVQpanK8/L9mvMuuAjnOHtQZv4eOmN9Xd6kNb6d+VqdjwOOnZXBth+5A0IWNh8F+ZB1a
G3TsBqF/qScvxZQxoqTNm0jCMYAJWsNO8BtGShK3uR6KgBZOyYmzr+FXqXuo56sx+sYVqCeew0HZ
vp2LEJdKcFBPXgODrtUbYHBtZeORWfLYlBv1cOp1qafV1NuBZrK8dx6DPIWI3Zb6bdhpjy2TbAOh
m/rnVuJU/+vtqY/wX2+VVJONiW04om/WzGwmLCo4BmvVaG9Zv3dQs9DHQnZiAjZ5BX6RaLkPdDQ6
Jx862xa7osXBXQnQWe6eRPpexxhP3quCOcC6F6SrU7RjgY69nbqJJPN11fkHdRecXrh22KHoLVfa
/FM9lI4EvjB4NTTdp7b9AOl4Uw+p7hOQSjg/qnuo11QS1PXwrxcF02+lXnBUOUf1VDzFVQ5EgLF5
TjtjeTr1cK7EBFs9WFgi2KI8B/NBxkhbe4I0y+pStN+JyIUESnDaaNJYxNZwEhZTPTycpGa1zWYw
mXREVvLlUWxbnFWpROM5ay4+n0gnGi6fbssAHwrmF5fbu4YGlq6fQnQU9yg1g7Ne6IeeibmJUC92
U8jDgl60XnIo+rEAmh6Oe+QIX3XQHUgFyCklgGOVWbhypdMcnBZ2SZNegFFi/ZVcbMwndgsfyBIL
Bu7e4yKDsBsO1KF44CJJs0wNRezmblcdoYiF123aDutyYuOcK+dDbBbx0UK7Dkv6HuJ9ga1hsG+S
knZDfuqq4Un9VwSNucXQSjOU8rBDNGSm3bwbdgYsPiAZzGNkHH/pMCJ2ifepBaJZt870TYTAeQV5
bxsYGdlhpmJzLOQGVuu9WnP6wyLKd+1CDs/ZMMiYK0T9PjniJYuoh2aHJrtrMm2yUPVW9sA2Tj96
IybISV2w2hTIZ9TQNHZrak8/wtOv2t2+TTddq/AdaJu2gI6h5pWGmsDQsCOKAQsS/KTDpNnJAat2
TGwpq59FU3gqphvwHAwceXWNcgpbV43MdIGCoiuzT7tNum0VsXs0Ja+//F35FcNaK/+BfmKra4KK
ieH+URKBqhcMkMxEx+8Df1DU38raKIk3zVJS8bAyWPZuNhi0CL+vyPnTX+B2MCUz8/cQEv1qbkof
FECzqqIwOTQWe51lOEntfCg9egclBEKsIRTgIrT2cwgDNSAnIw1oqsC4JXUVMoM5DmdyWu1j3ern
NqAZMUnQUVINMx2zuiwt/PxYVLzMRXlVIRUDwCHR/w27ZCSATw/pZRtqDI11oN7m1UsUUqQuB7rv
xeOmL90tLHrQG2PY7wp2Mhh1k33ZMfQri7qjwmLu3KtDvtY8gtSkk+6c5uJOmAsnjW+1hxUvM+pG
zSfewpnk1aNaYqziPOoeVHbtbQ7HT3BKBqSQdLc8dTOiv3BBNIKmLAmdsyNgh9TXTtmskTMgIoGU
9/CLraDaV3roGDlZkbkpOVhZgt5O5KYDTVIkHBdSd9/y0W/XtaRx2ufwUGFWIBN4DKtqAsPDb3qp
s3Z0KioUYXdLKTMka3Sa7MRI6qZSMuxLp7kXJa3mWBJhAFH1ZNkmIInhmPd8t8k3J6x8TBfBC0m3
pMsYcbmX4ycVZ7Wd0smE9FCBp4BKMZrfdYPhRCzzC/tABPPjnO16Wd6suPpk3g2sF1HgNsbl1IfN
re/ii+GmX35+DQJKI6ToNvlPdJ3VuRCSSoUAYnxF6wJPw2UNMDIXUTabCEMXMAKORkSfcIxRbxFT
vXKVpO/POFUNFBeVFG4h5i45EcMzKb7SuhrU+7i2AcJIyiMBFRgJGcEJXIaCWF9lanpsu1izOSfP
aZ6cej9dq3HRMjRoc+ZylB/vGQXTOlSqBvU33a5uzuw8FygIGfYwuOEE7mvzQfTWm5OygSu1PeEa
79lQXdCrb7kc7HRFf6Koy3ahx0SAhLWVqHZZeBt1wlNaf9jMM7q40qIqU08imUSXofEtr6v3Lnde
shgdkFJ5cemgemRYNoMcKRJO4MLlMMv9fBcW+m81P1uEOfPAOsyTYphFN0Gv+BpNIXNa9mhEYG78
5MLegy6S2ueOEf03a/DJMM3eTTLjrJpjoQyIEiYBE6osDok+9Xa5JFHFHPGY9vrGCbngiznoLx1m
6FEfv8URKCXVBnIGlDxAccgCVBoZRCh3Y6ZHVPIO4c6P7EmsTCUwccmOEFYGUfILgZjFUBXaNUaY
vYZzCJcMmgi3lQfZY/DABhlcCs3f1fCV7Wx4nhl90zrkAHEH3gSGfybxYamxjrbbqqk6ggWtl7oL
mhNDtk1S9ePKJa91VaVOfgxc+9GqnPfUNT/rvvvQU2bI1kwNUOpinQx8BYHCTEZrA7PNMmYkl/0U
h2aLqG6QhAJT/0bZkpSjdFpqzNS37B5woew8ZlIFw7k26t6yMdinDp9c6zHT9sQXfu/7H/GU7H6W
9Zcmn5LqWNr9OcuVLlaN/PLEvc6mcdKVrLNTSs8MVKYAC7eOa6L59K5FNBKV72pi56oh+0hEw3aa
ki81FHT9+q0z5UtGzqFQ+41h4uilEZysk9p94rh5LlsNmhUhRsvsrEclAvL6eyvn73JkAQICwrsP
YhZhA6TxkKf7/64LthCc/0PQbLiGy8YERISvKIr/W9DcmpxoaGDFIazRUEz9MhRl8uv74Ea5gr7M
iEMPRUcb0daUESVYL9qFtOdDwlz4RxqoCxa+kQu70io1CUdD1VY3TY3wYbLTtA083OT8zQlHdbjn
73wmwDEid2/Gwr1OFjsc5XvIe/ZvA+PIQA3wmr45sQF9hvPt/D+CaOc/5eR/3rblEWLkeYH6YD7/
Zkci46oKgurEgW3aIWfhGGfjGhAUA5pFp1prr1n9VU2jvzENx1k1vmEBeVKaiyrlhGAnhyqAcqVC
fzcpmU+MEmDLZOmLIuRngyOGijn48JsBwYm/w4jBuFgNwmmwrTMEBUPOZc2Mi5ehDTkRkCCHWvKl
yqZYHaeZ0gPh6cj/0torgUOpEC5hM92osn7IlhVbrXCFS+w60soj4WvJQZGDfzfJDHIjt/+fD836
J5+RfBeXN2paru8EDHf/8aH5Hky3QSN5VUssBHB1eJ+ZUUJ9Yi1Ts9yxfYF+icpBqX4WeQRTl2OF
J0hTlxY2LBd8fqBoHO11KLWHqDF3izhmkTXNM4uH504V27j8nAmYMYPLQRPrhO648Y8/ajbbeh1M
5rgzWyQlbohkciAV+UkMIxfV+AhTJ4ppSqsz8L+fLN5/HjOWw6KBC8NHyfgfFoSobzIzSKLuoOud
uYOto4WwIz1iROjlRsy3BmxrSkyvmyk9QT85LyI9zeKrTAolAldq8nAKH516vljEQrD4HWaXpa4Y
jgA7VOoJBcPYTE84cvaVuqhENomiPp9MGQR3Ze2GPkW7BQ0E6w8shEIyIwrmP9IhBxY4RWT6lddE
cRYS8pFXQfb2UVKlIwqPfDx4enkgKGPRIaXSbk748o6u36AtVNc2OzaCvZPYx0oJsYhnAfGRMwYi
/wAjO9bLoEX9mb3rIdqjaHrNkCbMXgfHQl1dGVfht3KyBj0537iZBoQ4qAgX+wj8Wdv892/E1L3/
XMA8y8S0YmHMsFxP/4ctxOlBzeWTbIm4KFghKVb3pIiOG9NGs1PKB3d2ibwiG3FTNv3JdQnUbIf4
i2syOE59ZYrodVKaOphGSIVBWsdBcfWdyAXYwy8R0/gNwyDNBeZXfxalziC9hTCBoQF7bZg/dTn/
8pLoHe3ZTnbJnRT2Lz9j4Si0FxofXFBb0mmVqixrXX3dVeQ22v37XNQ1MPyQ78P90Sgdp41dfKsN
oJ7iKd8WnvYaihhYad0TGeiNWzGLs9bgMifWY+O3pQO5ReKxQ+4KPL8gjSFcxTz0ZShIVQmGlltK
4xhKc5MUzWNHr+5gjXlG4QXgkSIGrA+0Ks5LSbsx14stSxvmjepdafA9wv7GnAVPKcMWOZslUKA7
1i8liG1zaiRVpLlt/pWD7BM+a5NjUwUuSqrl300KOavVnvQh+ioLkoNTi7yT7tdSUEZFfXM1Jpgt
XD3glZwZSrjVes59DtuL2hdHdfKd7NBjUIWvrJTvamvKLtpaT6o3FOfiuwyc76EKD3B6JL1gz0Fs
t3vakJeGOAjaNtQIMwy8aK5+KGGQSrq3tZgyzcm+7GF8aoribOqxyyYRDX2CF1rOAdla0Ruw9MOi
VBXxzyrqPzRTPVbMHiLAZV5iiXAKGKCVrW2HjCMFvCZAHtIqtYydaNLAu3C9e6ah4FWqLlVxEs5r
KjEIody06P08PvoRUXTk8Cmxca/2HeXASacXsEkZxh8SNKRgmO9eTKtDCejsmLFTptM9LHm5ZlfM
O2ZPaO/t+t4b6Pmbblj7aitMJbvtEEbuut568sPqO1loWA5mnlwXDamx5vflBAdBGm+ccnyK0wEF
QB1hgGnMW50q7nHLHr+j8RAx0Uv89psfyZuDq5ItQTBB5k73DntyX2sp5QqWfCNgW2R4+vPYVM91
Ut0m5ZsQjJIF2+Og4+KvhzkobzsE06PwmgZZFRYg32XbLQgjWZGiM+DgqW6Gkj9WGr+YjkfYTZc+
+kmnX9OWwxYWmGG0XD2YGeWWf65dFP6psJJzy4dMCDQiiRKwELzAxsfIloGAOzMZh8lZGeceeZoD
0VPKLLmlpjxOky8PlQn81vdA5pFAQwKc7tGy6LPnqhy4nuiBs8cZf3PYWx61DIRlHeoMAH15gfz4
4WST+ZIBS7Oy4UKU/L2eMbEI79WPG5ajFlStJ+g4Jeg99RjUMrRg2lslDVmR2LsyhvkuTWvYskP3
4RdtGK3ne1do+HHdHqpZoAJaLMFO1WZwJ5SwB5FmefA6Z7sIg0A3EZm7SvkmgLYQBoCq7GRldbPL
tPI0A5jatBijwcLNV5Ou+T4ewP9a0P8JAjdPczBf49LOSN4zb1pvQCyya0zsc7af7VlH0PW9npqG
i3cTwSvqvkaTWx2NHkNlGtYJSZp18rzur58YGxoZIWKaqT/NhmvukK/BgrHMTexadzeoCC8Rb7iV
XfpLSFHk1DgFFTw/CoZBPXEbVZyN6BUbjWwAqPhCjgdiSrUzEdneqZ2/lr906pblJxx1DEFbG5kt
iUZbruOEAVj+dUa8frBtLziH/Zzu/dL6ljRBdhmjEXTaXGwCowAnxkjlHHXVtWf/c6jkTMKGlx7y
NDdwjvTIzfOmOEOR0dYVfIo1bUTnHA/mDRGds19e5fIqLI/4ntLqvqoQDUtYlaQ9BQkjFX8C+8M2
dF1Jy9kX/rAHCxcDcCKCTzTZJQ9BDjgJT6dXybnUdUEeJo1zg+Hh1jLQ8XYoBM9+8db0yOtMJzpm
Xuuea1WEhIYKaRq7cY/Z7MmOhDhIx997Bi2VjLqTQcv4FqT6boaoMJrmL0um2TbtzfZsN6I9j7Hx
2SBO3xVj1Z/jeiQsxQd8RhzPNhsH4+jZJcMcuoRnaZK3kUaMDVmLX8LIf8uSIcFkpyNnCTEdFe4a
JBkBO1Z6ltOTI6aHsuN0gad1MzW2FnRM0A9qXXoYXyKis05+cpp5Af0ckayQhsYekdOw74z8FPUT
oXOFyy65aebu5GheRyfDgvLPEGWdTsatROF0QmCfHglkQXuMc4EeoZGJE9vCDJPJyWel5sKTepvl
MSKkvDCCrHFtemSE50n8kCgyvKk8KmzGiESlNCN4/LQogLMOJ0pVCZRZEDdbsNvYW+PDYuGqhKAD
nA1fkYteB8HaZVm1SuXNQF79K4/dV7uYX5fqohimikw4ey9NxnmR6L4PEWpHn3EfSu783SffGpO+
2OjKz0A4DW0jW9Dl2S7S6HwcCXfAUDU51U622ccURedFnl2aIM89CmnGdS0nI6Y16WoP6KN2y6tc
BNOqRTSHxW2MN4gaT0ZsPBg2CVUMVdZzHzD+6u5LndROXD5kVOzjFLlVjvt8rUF6UGJnIPzd2inn
J3X5XDTkmF9Q9bes/byLlC7F8wLELyAGSSUN1pGdU6a397kp3pUeVqnPXQsFOsYmRonQBrEEJJgg
w2qGH0DXXEbThqs+pbRLH7mWSHOq/EIeC64sTIgkhsXrulkTknZK6Suu+p7nEUifswbRmdaTsKGe
eTHJEIChr94Xbf8Qs3P3kp2X0yMoCNs0enmfRTIcyyLLCBCLr6AXqh0xEotnaxEIjy02glZnLzqg
s996Dc4yhJRfFsCrFeY5/GQW+9tmnIm1cYGMCZyvqaJ8zoEJBrR5aPXgHjkzs0rzxu4Wb4gr7w7K
3SJPvuYm51xlBNVr92yk4+C6eAfa6X3wUagIaB3m1Nwazz6Q143RxDksG2hPqY37zntELfEoi87a
DR0qLuG1R7IN6aYpP2CgkRDc3nQyTTdFBERXuHRXYZZClJtz6yVXDU2wJjgTUvoxehOcZdxTtFgX
x0Q3xU5/6HC+8P9E0qucvJL8U6bfqd5kuyaki2aOJyu0MgYyWDKi8PcQS+pidUTMsUUvkjJylZr1
A0U01FDlVIPVArtyyL95gdinSfsda9oxYr6CrziT0KwkTiJedHcseuQq9kj1VEbURSoIxurBuOdF
8d5ppN/l2rflCSInRNDD+mCVo1ilTndXph2b9YHVtvmmas+lfxCCfBWNA32C+rxr2peM0TUmGWrf
gqZNmrKtj7XqkrRavfal95xP1kOjiWvioYIOW5TOMJLuepQgqmV+6y4QHJ1cGViEjukC0OGl6b1z
l04er6Pxm25gXzZVhqeQfD2RA26onbijQfd5TVj0L5pb6PmlMoEVlfqG3N+wYSoAG0lwEcqKmigr
UqiTXq7ZzOmWLaLGQwRefAX++0uLrhWec7rVr7oVftWKeIHEd19h39mMXqXyU+abLPmayXyKmB55
Ym0P1WPOvJXVB6sLnKpEiz6Mks9QValcsLcuJPVZNu+Hagp+6EXxZZiYBdR5K4z4ySX6eBD1bzhD
R0M1QAo6v/h69WM2Adelc2qp1zhS/9bwzzZpMBN4qwUoh0p2HwXM9tPc1sfCMpGLubbORuMgNU6d
ILSdDYiRTTxYmBv7xt47MWpda0y/lo6Ij9Ih0iDUeDQCNzZD9+VmLZ5W4WC8+Jn/0x+DB3pQW1Uv
xUO/1Qc/VForPgFlHaqid3hLOCT7jGAL+KRqw/5nLYv4omWVvgdj9tOP4t8ljGK60QRBu+S/h14I
wtrYTTE7eUTiLIcdvomJaShcJMxa+7rq2eAoz12nIWkcGm+nTCtqP662JM7E9pqajCeB9t6gn5mq
ia2C8ten1k9wcxgGlcNj2R/VMVftKCZmvhIkww7BfTFOLQ4MQx1UsL9eyV07lNiplwbc0rc2VdXs
dZhShMR9A1ABXWmE5ZfCr1B9ZluW2driRM1oRB760cBmn8V/BgCLP0fH5whSk5a/NyClVbsO2/TX
SbcD1Nu6DnUvlf0AeRXv85MbPPSz2BeVCdMG7ckx6QzEWK7PFCfJT8kUl1xaXnvb5ctwzqkdHQ3b
hJfTefkudV32Ywj/MelqD8PsPou6DNeOcpVpYqDrbX1OapXN2INK0YaK5YcMffGTuTUnUXmwx10d
I2nVE9fb2taGAE7epGqj6MmkckSDLXbakUCWtVGy0S8ku73lJdgpK64Mmx92rONP5+TWRvuxI91J
qmUfJqANgxLXvkeDVu8oDkj72DbhdDPIGD/YuC76mZgUizCmlaJrRZg1TotBVEYH2+nZGokNVk+t
fFwGnMsm1wTYUlvepdcy5ux039ui+mEJbRcRQ9hJTtTFdRt6zCsd0Gg76wP2+J1kunEjbAxqC+c3
1SW+RfcXWE9rJwqPvCUEtJNHI7+ewIVW4Qe5zPQedBOnb3hYMB1Tr01X037LI0dfFxL60tLxcQBH
ccj45YXe9MkL8B6MLKEtJK8q09B/ehknHeCmPL+lCSohn6qpUhbDxbO8OE9IKjmyot0Du/mxjNym
iWudL6Yf0C4vqT4/DcUM2sen4uiCTKkUyk0TpD8WxxtOUa6rcf8B+vdxRLctK+8umvHNzsutl7l3
GQ7XtnL2vtq/9rQqUI3h2VJchzDSqm2hXF5q3Ow2mGV58ct+UtPhNRASlK7iKqPlQzqi48Jc77je
LVc+uOO3rmd6zDRzpxyIy9mVEf9sNx1pYibSpeyV2D6WybQhQxgNXShW8JswzAiW5+WUK9REZhlq
qEFRP3x4rlHRAdcbAn/ecpu9u+DgslKCT/RfZc95qWnxTtFwmWlAO1CdY99D66oHyD7UJdnPog8t
rZAq8yn/GUmrcFkkUa7yRPWzdgk152WZ9C7fIVILZvUpTeeWYX5bt8feYzbReXcGTVxZVI1U6axM
vY9dDv31cRwJsFDDeE3Xfg/28F2E8ol2GAOHjIS1mFAATo+aBsZyNJCGXm+X82LpIWgMWBj58ID0
J/eT7j2rmhnRZrZZJhfLAEs4P0NfvCxeogBr8wqmNKyrtNuMfjTRSJzf4lFD0hDGu5J6mN4jr9Wm
aQiMDlTepHQUGS2oJodoocch7gE+HBqJYAxUO2OcL5E6IOuevbOqpXsLngJ70KPWlrcA+huqw/Ji
5Cy+HTVTEmkoHlB7UwjBc1NXPB/JJ1bu/KbqMasaNwXoGuUXhA2hel+q0jIoPZdPOY3tb5K60x9p
+CwWL+PVm4najDKduWSncRXLwCyz9Q3782RHX2rWl8ToU+bmoR5gravHctRUd66ZpKZtc2fjD4kU
S/SoeSfiDgmHUsbiQq3jrPq07fZ5BwFL9YBGVCdLv3mMDASnzCTU1AX9mbvWqfaY4Na7FO9hI8W8
UyNMpGbMvHy+lqK9YW/+3rG5nZvgFesDgwt6GSjqzWuWx9+Xc6gxjP/h7rx2W8e6bP1EbIiZvGVS
lhUsy9YN4cicxMyn74+qAv4+DZyLc3tQgEvb29uWycW15hxzhN7TCYHwSSN18a91jQaFyexRM0vi
tKFg+RvB8SmkNWYB/qzm1YWfFJACFZO5RFtCmTE/mUaX3gGOcPDt/nE3aBloi+PgYtl4H4it4WK8
PUccU4YpQaldxvDa/uKYr2Ejx9nj6wd0OfeclhqvfO58zZC3ytM/Wc/vUdYfI3NEbhmIz/m3onuV
DPf4qZ8UDA5VqeTkzOp8h5EstH89yb1yWOKdmxUKfcO8WMeI2r6Z0am5bGFGFjlj3XhPVeFcz0Wz
FYKcIX+dNYpP2ogqZ16qxEDGFUNt6FOoNYWVrBe2hirIzSNCaUE6ech5sBj7bNRBOUkB87KFMPae
gtgZ7+cVeYJ/T8IAFHtmpnnj9DK5s/cHXukwyjEKnloKlEC7o4VZzZeMne59YY7e3M5Es7ZWqbNj
qFMdz8PvedeLy5ZkFrrUBFtHqx/SnxmD7FtqyKeCm/PjLZhdCMuCdW3gS6wu0PrMdXoJ9NuiEyUQ
Zt3PNmTPXyHsBmDvnLDhggQBNbw8JxjPtTkY/uvT1yJBZs0ZCfu3CVYFngAJjr92okp3ImAZivNc
RSQMwLuZzoPA4KySuNxPwyDakFJCrxrUggYZGE2LgtqcFgL/ebE6j6lW0fHS/LXcFpPAqKElqFtA
SMyyeBYrKKGOOWZ4uRH+zVd0/mmh/KAjmxUdtbT4B5POFAlH7onMEjXZYbxuT2qeek+Yf0FjKjr5
I/tp02g/V05TQolGbeulcYSqOGftMFZ5W4jAMD4a0UzsyfmeblWLAFcH6NDmQkKVFBH/jmn73DPq
WZcexxCaEvSTFjqWLdarHrC4y9ul0WOY/o8snspmaHVaZwMsV8Rh6aEBkxbDNNpUGwmSCrpdvG9n
5wtgIsY7s8IhezS/CwYeAjYmttSxkWR/UEcBd3193YomeAodmDILbtWmwxwdJjnOiRNsjO5bi+Pl
vNyfeyIRZfy4Nvae8xBtgeo/1RkpUYI9y8xFaEDlV7+NAglEm+1iJSR13chxuVcF/AUFYorAwJ+W
BUakevRRh6dVgTiL4sMRlLdQEUtl1JDP5yeUdQQcwLz4Mmay+5iC3Vx7KTrz0DKYDkOf+HYdPWDx
6dexqvG2Nq5PMOGJYwj1iDFfJ12e5hiPdIRtm9SwPdEDdQnbqGGG9NCyjotjcZKxORwnDhtNIoC4
fp0Uju4kQZmVGS1yjb9RwQApEZCeVqp6CZmAk/g2rYaGNUBCMhfU7EQPg8t2tnnJ9GKPyyweJNr4
afS/T5W6XyXQSzConlqwGoMmVS2jXYhS1zA6joIJXZeJvag9EwMaOiJg+NJOOzZ4wqt2Q8g+JPsV
xzVui8QzhGLLHI20T6bvCx30sZuPur58a9iSZ2QlK8BjxHJV0RnpJqQ/yMN/zwa6meqLLLdvXT8o
tsT9SXD6XD49lnzGJQJT276VnaHHIxNc1ap7GgxdS36TsliP6YISUJssRZ+pvjNQD7vsg0iNT4nU
WJhE2C/004K9DsqWpEPOEBDpRJWrlBC5+lTbRv5ihFKnnAgxrjZp3x2qhzQxr4lI5YGD9ZjgwWUz
eQrn9kWu8lQCzrpkZRHCpilWOoG+VaCkzsLEQHemXDSaQeepBjuNIsXGBxye0vSrU9jCzUH1QqZB
jkMXddJiyggNRI2hPnABeuh8vyEm80bMIXYlmvskD4UaXLoxoD2tfTYlJU3fB1X+x+BI7D7jprZb
DLlt/XHHSpWzGkquPZ/k80zs6bwTaQxAKpVvSsbSn6As3CeAwq2uqEpuT3OVKKn2QtFd5nOzgoMO
cN9ucahCRj638DHTIV3kMa+D9Ltob88t9Lmf5fE90mgK5BIupXJLzWjpR+ADWofJ5/B47HVmrx5t
/l0IVVfMylNY/XZG+1mSK46enHtGQopKtwZTb9ARYMrJrlZmchIbzdOtjGK8tHDzA3+9z91dHpgk
dfRWB1FHzjVAnmBZTTupC2d7gBq8Bv6yp5TmVhD8ZSYmX09Tjkxgh8tmaBoNgfWYSR+Bb7yaDRWY
L1OBGWznM/qlYwrw5HT0U7jpjegdxiHg3mA9Yc6SUY+NnnBpdnq0ehpDPZleRJDIAefAkzgwD/+S
2SjVCJJfKE9URj75OUqV/D6NhVSNE4XIbYcT+NbGym9cp9fZwGg+NhdFjEijePwYRb2HRPnzHNfB
9luOdXmbDOogXHdKvF1m3wbgs5kz1DWwLWsmu+H88GGs/YpEc/0cAIsksdsANJZimke8AF986H4u
ogy22gDOe+Nf5vZpGCjvMZWGnzrLzTp9drCiOsxmil+rZHstMYkPzYXfJzgsabOceOiAp1qSPLA3
KwgdcsQaJjzB1XCsZ3OdLoAnw3wOUVHrdZDf7OciZTDaYZaq2VktFvMg/tyGc6I5V5/FDa+HAWTW
lDtgwt3MVUK9sHrWfs/erRAOUea7k8FMM9Xm5CXI9knxgPgIMVvGoAmKbrQclGTZxNpNlNiSYZt+
hTOlNhQfrllLjEipQ+SHcca3lWyJrrw1IompjHdsU2sOcM0gws9WYnOXNsyWSOj9FBzvP2bMt8tS
yQXEmrwZXi/q11qBc/1sb5rZaew5Rm1b6UcltMJp1Z9UHVAUznYSc2czo6MRJ2Be48cgDzqyRFq2
lL/WZ/nsTAXBKHsdd8YLkUX7sJigCsj0Z4pabXDrZBvNdSID43ucQU2T0NXMVfSTAJfUVFr6FH1U
L/GDhoKUP2y+5gqgaV+ElUZUhOsPBi4hYn16+nclE8d1ZHjw5g06QMLI2COJIoUaXhdyyLPsC14+
IpyWGFnZZYtwU5qjNeO/qdB/CBz9nB2t5p6RwccVTcuqSqvj7ClSROpuAvQARKZmHBSmp+YF29J3
VIToMNnJ2e7YV47ZtHh9eh+m89s3hd2wEBZulaAhrmc3OpxEsqUvQ9Ott+ai/HyiLCJx5nZYTzSi
j2sBzo/wNIIGGMnOfAkJksPeNu7Oxkzmwfkar3MdEgytFhkub+niOVV/UijnxvP55E6zu97cgz2x
JzCKjUz1Qn7FN0GnwF78TkY57bPS2Ogl47pJ+876CpkMFN1F9jfOnke68iNFw2m+PbKqJR7m9sTX
zcMAjXXI3RAAmZjZVDr1IfdUqc5I+DjQGePNfy1Rog2oNKxqrqzmy/ysiGc4/dlfDzoP/dOtaP7q
EXc42OKUzM8OsMFeAeVxsh3njWI+wdEcJQ3Oe+0QQ5IgwaodhVm3CbItC65KFvWSruGOLvlDrdl4
hYdGwY1PDVdimkttY4bv8bp80Qb0ajPLc2phXD8q4/w8STpYPtgdLSjlme/HJZUIS/RDw7Awm7KN
4gd4trFFtfskbz/mveZ59qv+dJAhHrnwRJXRm63YWug4lhREfz4+GHP+5FYs8TaM8vK9KS6jrL4+
HaTmoleTp3uam1sUeLP9IJ7+UxDcmsOiDj9KQf4pT4qXKIXqPEpu6FxVPA8bwUANOo4elEjDn0vV
Gb2QDjVmCZbSdes479fIpF6g6L/VPRl6qOtf8/4cZkySkUS8VpIkM0iM2bqS+7O+FXJFIF7Mimr1
Wjyq/h80ThQBA1QVZaMUyP+wIP9/NSIWFQKv/wdRyvnfRsTrn8/w/4j1/vdf/OtCLIoiNsQy/4mK
zO42Gwr/G+uNy/B/SbIsqooEEK3/x4RYMf9rsViYCx37W6YSkgg18F8T4jnv24QOuJBkVTXBZv+f
TIghq82c0/9hsruYv8WC94VXLWI/2fhfJruJSC2MPlY7iGNM54tYvQ+jYN1KE0sAUHkuZhgr4ofB
B1IfO08LwrM2T4YRscL+eL58fohr4n/quDZwY1Afm+eHSQjrDR6XzJHnz5GHwmgDoxaY1VK0gq9U
bZ4f2qDAxVaW/v3jP58T8gwXbsgIScAumhByQ83Ah+crqR74pPIwkPfreFeQmVJuyljHLub50q8k
MNNOx6+ruLEzQsQSHplLwldKYoSxIqTp6CvmAKhQHSC+RkvooNjPGAzc66frjGISHafhPQ7fKtuH
NTYLA4C4aGaxJ8+EcEQWgHbQbesx+TJzKPxpXhHQpCntZiTJGb2piOOCVB8F8hU3xPK0G4VzFKCt
KhHlokwTdN5TEBvXdjTXOjFSUUX2kyxhUJPUauSoqkHmzjTnlzxf1o+al1IKfxeWAuHVwmP1fJ9C
iWXO81UUFfrab7yK/njz/CBOVbhc9NHLgIvFCgb9KoghizAdqpIh2FSzmAUjKZc8cMRDJEM1n3GU
bEP0toum1tdSSRSF35frIMAEQNGHtRIolyyLKidpsk3zdLiZA+9E3PdtYehBcWYzm/98CFRCUf7z
x3E2qXHyPj4Nhth6SSCRpjN/WOT5bJTIKx1y9z+vJEPSyNYmwVHM8s3znT8/6PMfn5/DqZqcpQxC
StylBA/M76eZQ/6CZClh0n6ZqG4wrYEfzdQ7tquTvMNEFxJBdZXUi07x/vNYQEqxCEkqGi9foBgE
+vBEB5kK/LUlciQ7Y1I5fsL1qKAaMoBp2zOvzHZpynb2xvyEyEZiusbFS0Mj2tce9I1a3ybivmLJ
vwOTO5P1uBV7OIex6qLOrZM1g3KMvhmNvcjDRSl/CtUzktUD36VH0jojsvfQEZtNCKhnEwXVUy2Q
6GUB6a/Gbj19La70lOgpyByIzqQi6lTfVohBcQaBhBEhvpKaZ0rUDQRO7HRlxySgYxXmrvYbE6wG
wxkKmlWRYxhajHTzS36RY09701rEiPNlq4gDSmaX53aASkabiTKd37VxQ3OFmX2aMNYF/bIqndCh
Q2l+lT/YQHD5XjC5OmlvAhKowG12zYV5IFdCdwKO5napYDdjuom0J1vcVyzou6cyseszny8/UAC7
n8maGcZWOED8YxxbfkD3kwvMX+Ht4eLvQMSOcfWGQWUHbAQbWLFDtxyjY4kVTWiNvy3Ussc3ZbOO
/y3HerLGO3L6Xhh20pwxWOLqog3jn2WmvfhEqGoii0zdGqu6JUqdQSJhYcPkoz0TQJMfpat8yx72
HNIdQP204sCpT/T4QWDDzNlM6+6BaNCVwecCT+PZPJfGipkIRQugD1MU3EjSi7ajg25u+Zd+zd9M
N32JcZDrXb3dmo8PJt36CiGgwF1EwUcQ82S1umOwI3VEhiPUuRrLaJ+O9uKIvU+GMYrpGK/yTqAm
tfllWLbKp/I7vNJYBFt8A9bN2pjTMV1BQirppD9F7REyGvvLmDhhizllFDvZXpLZKVbKG246dIGU
W6ekuHS76m04SncG0I/3R2T1JkoMq9sZkAxwiWPGs1Ho3QtmPC4LSk0x3GRexErYNjD2ARnvj61L
vJbmFq9EnYFQ6TZUXchMYuaKbnNSQmf6MzdQNCFCekbt6nay0f7Mb8Rc2/pX+ZE36mf0Y57Yd8ba
1S6BWwIrSky1r366GjpLgsdQbMtjLS8HtK033yEJzdyoo9ujQKRtfMlX/rp7GXO35DjQUIxb9af0
mRW4a64M1kPmlXCAfyomrihgnZ9uD2bT7cvB1W4Kpht2lXnd3nQ0V8LEyAVkBGf13xlrxG6677Eg
JGJzS6bEa7Vvpm1ksmfYyK+NP0r68W0xuXnjys17LX+wd/gYyuJfpv0oGS3TWQ1dXjx2i3gtfY6T
XWwo5TjBCOF8hQI+Tu7jg1k6nu4/TbBklBpZyao4iyHpRG79Ob3GnvhV/JpsoZZgkCDq9QM/fwVR
NH4fr+oOdINtsV8GLgJIb+D3p3e9RqTn2r1XLNkt+3sXe9O6PMbNSiQs2V9yL6GZ+/5hsViXr/5G
9Jc5IYdH4bsiJBn7NPI8oQPxHL7Cb+IHShFJS9awa9/8aY3RC7DUiKpE8Ax+D1rkByCzJQxbFc17
sso56Nh3xE36GrMoH1AM3ODTSBB1wN52w8KSYaHFq8R3tROP9ynbx18hyPh3cG4A+F9m8/FJ/qWD
9iSVMZ1vDe9Fd42rfSIuzYsAF0Pw+DaEuaK5HYWdLtxrIq8RpRX17vEtXpp3f2+Klj4eEwx1Ayd4
6xdM1d9oeBB7r+BJJ7h3ZctGfCPlZLE41cOLvvgjxrAlRg2uC7tt5vrKVoM6nv5m8WrRObJoSafh
HRmpEdr82vpluvgdfoa/NZssT281guN5Mo9QaaUkkcR0vuBEfA9lHqAzqmk9Nos5TYEhF+GUiNhJ
Yza5M07q38PupnT4K278wQJ7X/NfZw2eP5tNeOz/iyW12Sb8Jv5WtF4FVzkF6Xui7KUDoT9RY0/7
fm37748N6tSIo2+7qLyU/j9fDcF3p+3iWQdDEI8TtYibPSlbTQtPKlwxPBaPLXii2Oy7ntEYJHK7
Rl6WwUfZw7WZyC63xHbdOFglBda1ytfknjFQFZgwnPQEg+hyi2nnRt7EZ207rrDAfZle/KuxYUUD
zW+Fd71xK7aYRJwscpreeQsQOx/1C2pJcmxz+VDWqZNi/+avuuiQSxcJrYO6IZPCP6du/1oAAMge
ZrjpWsw9pqf4J0fNIRkQ9+IoZI9b4sq9N/xeuIPqjxh+K6Hnz6wxmJMkd2N2aRvkg0az1+3sRb3V
zmZPW7QFf6q+GsbaTHowWw6F1cBApVgB61eiC1YkYRERv06F16p7sVt1MDXSvYZnForyEuX+KU/c
AAaIYCNyL89sRNf5W/VW9hKiF6S6tcx1+VtUzuMqHJVqKWozYBdrNneJeMT4N0pORCnwEgIewZMY
85RYcDG4r1wVHxBtCTsEY/iqcmN5ayZv2NFIko2nHcO66Fu5lXvzIwO4OfHZ8bH0t+F2EA4GlYZt
3KrS4S2dpS3B6+NuWBpfyo2w9V16xjFsnLfT5k/QncchMNea91g2rQOZ1jGX2K7cm5Ow7E6TG6A/
27Tr+qXfyh/V6oT5VP77uA+HBm+bFwiE/D/cwqxbaoUTtk7c70lSfF+sIv/1UdgL0TYIKcW6Au8B
BpxWdOlABH1Holw16RXWOY5fyZt8JOOdLB2oXjmDPWxllosvOFO3tr51hERdu8TpTkwMoY9dxi21
Eu9iSc2uYtirLRehlW7SPelg8UnZpqfx1t8eV64/Pyxqt+VJIKzxwMGBSZxdrOvX/lVj4LQdIfGV
XsO0Mz3kG/1NvE6/2AHJaPXy/XR9bGgDekxhZs9GN/jGyOtT8R7IkBgDSawhB/icwYGerMJzuw4u
wqv+w8J5LMXrornBrFXfRHmJhQI6TJoIbXEzpktDUcI7+WTiK76lfDNmec3q0eFGulSLJaSeaqvL
HnLHBIltZ+0e+BhZC5z8IELnd5KIcRzxUSS46apd4CXnLpJzpLltt9TwwyPkKPMazZM/8TUr4K58
unX1UvxwTpsYa2ee/IYFX7gsfiZXWDaHtlljUSihDcFQ6qW5Lr4yZzLfDS9CIpN7IqUnhqL1HvqP
z9QO67v62J0f54e0x+uoO8vF0kzWyQfYN7G5CG+Po2TDhK0uyTe/fCW7/cuc1KbxxNgmHrlHgOdm
cHGvFfj3+kGCrzXLla36BfELX1pobimu8rPSrBFA56lrEKUiWvF9rG3/kLxgvoXudux5mKE1vnTF
ssuduPFom8w/lfJcIMbaLpUT9NRHdNHLrwEXyp8qZ+b7jvN2IjvtekSru1ExJltzzUmrV3ZkQdcO
sTvUnKGRo6iRJwWyYm1s1Bb7Pxlq/aZsoUeLBuRUPpDSa24EvEsN43H3ZfxKu9Ccx3uzY+j86vm5
54dA4W/NhUKFYcCnThsAw7LVbLnxYywipB6RYlJR7dMub8LZ3/T5qsdt6J9XmSDwvuL5b1Kljpfo
97eDuYgW7vMLwacbSFz/t3+tlCVRcxqeAA1Cw5gRYiK8VxhluVJOpajCHsZ6kT6znX+gZNAeRzKX
2oxqRhXjhhjoZoWRDqHmOfTCvOLYf76US/p8PAyJpjhqbLeN0xS34Lf4jaRtwuO/p0Wr2R7x8oe9
s1QfmLhD/CcZxWqBBvmpsx5z7lL6Xzzxto+VrJCNvjFKK//CbN/Y0fHEzIgOCzoJ2CsfjGsQcOi7
As1j7KDIo5ncd8yGB2btHi7xfFNFO7T7ztJt6aJd5P3I5JFIQ6BkoE1wNd3NfvPbeBTchloUsQo/
g/rzZoSWv4Nzum8/pA8apGnLb3+IHQZVgt2sNMs8jaHTespHu6/udJ1B7xqE004O5keZ4VKPQZ3u
bnjyax/BZnEU79ql+RJGJ/jFmIULrXwUxHp7MxtGY3JoparLtED67X7iI01qmZ7VL7zTTwON1oQI
9aweiIkZviD/ocjENMwud82O5BlCI+s/AdH6e7Iaf0NPvOOT1X/oJ8XBfRgvi/EQ/1AU0+n1mu1/
1L/I0QKGVYh77FBfilsuXvVLcRnyzwKwD4ZBSOPfHpfOd/AaCkm6Z3fdER/C+Xeql9wRqHHVPnMh
F6NC8LjdSG/G44hfy0o9IR7YA+djaI/YCTsY3YK7kTMA/enBdmNUbpTsDVqFLT+NUUHVOFB0R1iC
tEmyNZ2B9d99j/SmpnAaCR52aRfM+Ear9wiCKUCA7PwLQSg9VXcLZzo8l1pwvwd7YB+LdtgN25Gd
rLX1hB3C3vceo1t70UZegemTgNwumy9AUuWH71pBXRjtfIW1SG2bX7loCZcmxIPATlZ84iyc0XEm
e6VEo8D5fqZ/lrfgKOJWZGO5xC+BgsLKxsur6N0YWchHLVv6edHbrBUdgf9PuUpvD58On5rK4isS
yUs5yK8Ma0RH2QRbrH9OOd7HcEqX1TmkNIw8lhGqDj6l9ba8hH/BZmvuF2sMO4dVe41fVJwTbtVG
3BrDMn2BvHGBCiYXzvij2/LJ7wgpsIMrtplBb3NfyOn8wvcMO6HwRnrM4qjhbvzD3L2koxJsOnx+
j8dM5LH8i7R+rIYbd6Naml75QpqN8SGRa3AtRTfb0720cxG4iu4KTrI0Agl7cOERryGeKc5P2NDW
+IDqSO8dqIeVavsrptCqirvnShHBu6ym9gY8XpRzC/zEwQkzk+5BPLXM7C9F6Maf+p52IDP+GLvL
wl5Fpkbv/k3xR3uqLaE6A5aR89haj9DFJo5R8YwYgBFENg3Zn4EP7I4+ckHa533a+d1niJZTsSPO
iZo3sdRmtxLWOj2n136qX9lKzxgeMlDYgI3o+NQHlzx9VW/e4m1Yly8RMBNGdeIKiRM5JFA6c7hi
POPgYLf8Q8YQZ1q2yCsWzPjd4UssHRHC2hNvqQl0mlfR3fgFRWBsd2FhIJHgMQQA4oa3J1ABAfGl
rX6xSMJ36N2DYFd3GR3pVz2esvQQxtBnrPi9/WWLY4RQOcw5ipRabdsd64MgUVM53a2UVhiBwP1l
oZ2RIZ96ojoELz72d5NRHkSZwAbHGtVbUoJMMuVxF7/pw63vY+m1XLQepw/kBkyGmcnaxl8N/pV6
emRldwOLZVy0lwKwD6z9fg/r09Gd+ss3PAi/yh6VePY2Oe0yfoGSErfWdCMk5DyqhyxxiT9CnJim
pzR5JbclvwWFHSZ291gG/b4eZpiFLVSLD4PP2Qs4FEDJ9KQLREDibc8Fmx6NA6ADOEEFhrqbbt2x
2OCSfCFhhtuJVvUErGUPjcvdffwkJx6SQL7oKgfnfpJXsuFlOIuEGzPy2KHJtbyi0MQp0spWFYKb
a3bC2Kjal/0bqBcnka8eQ5NSweXIeXzprn4AQYu28o1nF9bnuC9ftON4RGmghdjd2yhSKRYKS9vI
HoHmtKN8u1NUnrmPFZrI67xTxHZ44c7zyAm3dp8aJ8JayI5iimWVX5wa9biMY7Yb8rxadt5tcU32
/VG/KySyQD12Fr+DAs3cbvGo/2qJi5e9Rbgaw01WegZIaOQxry0oI8yjTxWjW+xd4IiF8Pu83twY
xV2cOjYB48NZLGxyTgl6Vbf02f6yfKlLT4Uig6oOYq+OSx+eaSvCsKFmiTSfSu3g2L0Yl0BYxi9H
rdHb0bgU0necbjmh2EVZWFG/h2dDRkjz2p+l34bbfOFx0xio9y6QONhdjMOdxIDTkXqXH6go0OMt
ZPdM9BM8XohUOxRrEqigydUtj7WVfzLBxsDWf69ZjO/jvd/zpLFhL8C6oOl1ViTu0/i6ULfYMaXr
x1p2SqhNGJTnxZoOlWslyLAYvF53pxVPrWD78VIRzt280cuz2y919rZQLnW/4rnQil2KonQr39XB
xbM5zdxyWkMrSoxlNXhG9tKyGn8il/bYwypfDCBiYuz9OicLP+ADcO6hRLIXMFHX5WX+ndlZKjge
NssRRp0V8oeV+pVSp5C+iJqx24flKtCPSbQZG5YCXSXHdjIXRoKP2aytYByMiEUj89eqFeAUEoBO
UGxqJMFtv+fYeFRuRJ9MlkDumQe2X6t3tTdIPJh8GdI2NeHF2/2vWF9Mw8P5ViWl9MqhCCjY0iX9
FCcMgotl7EVzboUj35RrcAquyg+Gm/qh23YN0OZgweqprWBlvogz9uuI3/Ex2NaD3RXrDAchchk5
YKE1LMFFCINfXAsezBgojn/d/1J7Ma5sGA7hns3FVwL78SJ+jXh3Btb0NXApKOdOzauKxebb6OIZ
BcPAP9VsJDMcndAtFuu4dLz+XF+1TfaZnBHZ3KsCxopHcw/fFkC/7dfiTfX6P/OxCiZb9EKbsU6O
k+p3WazqZbAizSEEPbOzK4fkpHi4gRHo0s7Pbv1LLd4RME0XVzIZ2AufHOnJpraVjbEv30XSrf80
Yq8f3mRcmwZFlozX+hLEhqgR0vQ2GK/lfEqZgdUFkGULpkM+sR3Bi2XiRrUntYx/icRw+mvvBm8Z
TwAFHja37FT5SiQnaptjbfaHwJ6ajIzphWqBkVKp4cyHm9pm2El/7LoMwaPJFl6CLausueQ/iou4
LCdZjJVglbvx1JDM/IvbLDu4hnU3OFC8mRh+9L+yM27iY3UOVqzWb94kOcXwVABLy/KFm1xt/LVC
6bZUkz1q0+huvFUHxR22iHa8HH0aM3eJ5Qmo0/5xLDPuTl+lK6WXuk1oSjbpTnxRp+M4YtbFF+Ex
75ln9qiHvJJED/9BUngGdS4zcMAIjN1s0xh5zSzbhWhsdV/mFw+nkFHksVikHwljUN2y6n3/5m/y
F57e+jrcxtjhgXK4fD/39HXaPS71lU0xBj8Bv3mNKBNcaa18TF/mbaqX+GwEdnbnXCIrPm0P4fjN
QUP57+/ku1+hqd6SREcmcohr2fIRr8Mz6pXoVT2VADqXROItW8RgazvpVWdN3rpV+5vS92xIq94P
p8U7RlHFOsVuYpdvFZ18FmYnVhFZUKibB/MWS1rDdt4HR6Klw9XgKi8Fru90NfGb5Mkuz84ucuUV
QtKjuR1WRJS8i0tj92BLolk6jM1cOeBSSRWPHsPjbkBXlyikXKqLEFHcl0p5cmGPrOd9w0q/xIc9
dvDCyZanfQJzNvAFphtj55t9uNxHtWSFK7kd7dSluQQm6F8XkUMzvcAuHzdAgzANzwDhbdFobUfv
IbiJucyMdQH394Jzfb41ZEzMbH4AoWJ656SmI71MtrFq9c0oX0s2VoxDZrRhg2m2IK3g71IgooT4
FjePTXPvX7vag1QjvQ+2hnfaXDG32H3QHL7Q9VGYngvZFu+qq62LKx3floHAmsZCv+J6YO7TQxmu
0wWkXyyH5laj/liAtLLpw6WmyW0c4dNf9e/DH6YPfWEJ++pdaLz2u3mDl2L2q/RUNcit4dhY6pux
XXwBXKmdq9yEzUNc4tr/1j9ctfGALoqfmAqJdwWajwqhXKwaeaPBMMHPAQ9ogCaU/JELq6YNXXja
NWO8nDg/W9o1Cxp84JQ7aZaLHbjPeBlxsHH1pXGp3gMQJUZQFOP66GaAMcAkZyW5d/xGSLHfo/6i
Kh5c/ZGlAza/A0n/XtVkRp2aM7et8i27SwHeSBGDRuWMQORsIysEQ8JPYyO3fWPo4Qdwr5YqIzZx
FR1lqMypg4s37hktPuLXul2WtTex8mmDiXuNUc/zfjigHWGpEPIN39RKcwcvVhDFb3ym7OA9BR/D
rR1kWpqvfzSnAlrDWcQlGfEgVa1P20mLN76khwa2EQ/M0fjGbYYvpi8g7UVP3WTPrp3S7dDv/SAd
4qFmtnisDsEWmhBeYl65yXh4KJU5SIK96pZe8dm+qV/NLu6sDDHT5wIoGSkfFr+YTlnZX/NhDPNB
xaxPW9abehvumbEGf/JrvEQTssHOnYZ/vCt/xAgx7JiieTbKERKu8O/mSevWydkXjhNtPxkCKHJ9
AjuO03TgO4btZnj38+2Aaz0RF9w2kP+WVI+NkWwK6MvKDq4zQzpYQLgtivDARiuaz6yr+LUgMdJY
4RHE0FIOlr7u9ESl4TpfYzG+riaGbjZjIgKr2mUeLDFdfM5EDZtcIPyoq7NCUU7eIzO6dywsmJrO
NgPowAWXYwGRm/FJcewfNNyHOwsxwoaCgHkhjZ/T8QB85x8Z2JrgsFvm5klVl1H6pq4eF9H0RoMC
xoq/oYPNR5ZDlsUnZu0BBuQLJ2EanL4w4OhNQGmmnysal8r1eRYPsfeg+doHd4l9jOoe/zcmXNw9
KuDkRCjIJM7vYELqepJcLg6U1zDzOM7cdh++xOq+7tY6nGNqULsDiVmyZR/4damM43eq5azc5QMz
omJFjWZ+6tdMtvO35CfQXJZ6tkML6Bofc/CQNbIZ3YGZshPpHwfGp+ROYOqCyb+57F7p4Rkomh+P
2ayab36rkgOPNMJ1wieF3/7b+OCQk1RnPpC6FRl/2X3y5+ObEy7TYCBS2/YH5ZdMMkqctf6N2mY2
Zyf+YO37O+xBtaX6LjusCYKQHzxJMO6Y6oxelLu4j+QjSjlr3qu5+ZS9r071wAvLYl6mY01lNd8c
oPiL/ozXwsAgicKfS5phlfbWu8OLwHYkMZlCnh1XvWXKbixYuuwU9GE8aaxrPEmukVdfEtwDRDeZ
dXir8E6wWnUsrwRqEE3McIGJgxiD2Xlmtxbj49jjbuH6BbUzGwXFBm/Fa78ScJ6lBrzjMBZkrStu
vR/3+Vq1hBXQEWuByq50uiu47Bg5JQXTRT+q7KUv0objUXmTPUxmbng7l8KqqO3uKsG5RD6R7yJA
Yzi7cefiaTldgrfpgh6rle9QPxveIGMIRlkr2HsM5lBd4wsaEWnMpErX1kHoTQ+3h5AS3rWD5tab
hCtFOPU7uXtlfK3m9xp9DugbbdyxfWxolWU3HhmYzwEBrafpDpAl5YbC0FfZzY4DbyAXLmOs95Yx
5VU8CuvspXpNzxzq2EJoW8GJ/5uu81pOHdrS9ROpSjncgoRIBmNsHG5UTks5T8Wn70+sPnt1dfW5
oUjGBGnOMcaffO0HwCihH21W2g7AAQuNbXqV9XOyH86mWPG/st/gVX7FrIS002FXvxd+slfdGS/e
lfbJsFt8MP+v9qW07pS1emg+4L960k68xFc+DoHcigfKoe2iXQzBgOUaTukDApCHwocKC56SLAhd
HGGowhFM8dU8c2qOzxxkLHhqvTGu2pvNwn3GhETZOQKOM3Ga78QXaDeTYYzwBxJzig15HDi5WsIF
7q5+C+3QpJ7NTAisjC2a755yJ9+20zaivxJgLpsp8AyWF1KvSWRN98R3WNUDWWXkHXeYMyNg1P15
BMvAV8jL8fdPOfpXwR1/GFXfJjWX3LAUQ1BKGevQSyflgY2lmfZAX3x71h2PQ3OA+VpqgUevtPfm
N77mX4R3FL8AwhdeniNm+RH2bbSyBpa6dfzaHprfhhQZgy19ZR2TF7ROUKkXyyDSZO7IEqOtegUE
iAwI60npmV+Hz9jSf1CGvaqHzrUezDM0obV8sJ/ADsfGs36MxHNRQsmkqS5+PkSWHMxD/zmR88Q5
uMKt0K934tSMK4G+IPGH4RZ2J0WDe7qKUq+4hG99vSqZ7FoPli+DjciL7gGgE6MZHBkIJFjnYHaC
bnY1fcWvNBVB7jeRCxMCadLkdXuD8xRKzxcmTeE6ulQvaJ/ijbRjdZA3WuI3RC2Xm5nACtxIPE4D
aOMaNbD+GP4qTxN48zfCJrGGFvGS/ZL+VKEYSFz1lf/Xb/jscIQe2ld0KS9AipJbXqV382l8D8mo
2WHCL9bqd0uJ8tO57BQM4l6kcEdcvA+2+GJNPktGe232EYzV1/DKomDKCxHN0D1ikmlSTrg2bcEZ
KqjsyYrzv97Ej4o/fKePAvBNeuxgtcO6e9HedUCe+JrpbvVif02oeRj+HLpnwJO5Xr7Pxrex8n/m
NcSluchf+iE948OMnWkLwHnno4y3+aPxtXCBWlsGDcxFr4DMsPIDD/ab+qa6+TX64LALrzLD5rV9
BvKpJjc/fn7SVqdMGLajj7mB+LVIQHipGQqtI/4R7zG+6ix41+RlvsINKKhqWcFLbMt3Esxnzs4v
h79xjn8yvlDnmPkhSiS3g7sANnrF3QdYGeAW3pSX/U5XcxNdiDujQh7ZeCECrKCQvDCwPIhTfjZP
kstPmnyQ3tId4k3zVF2cnfEI+fkRGeYXAjUidqGFHNSt8UgquniLXzl1o33sFpfstGist9N4kGMP
3gtjecrOi6vsCj+G1L1BZzJZW3h4jFkYzD8R2KBWy4foXsVHfzL5tMC3P8vINuSnBqUkJPKAnRYe
WTHterQqXvRt9mSG3tH4U+Obyfh6S4J8XO/4nX+YxUQkk7Z+Z6C0RIC15vCFeMPUARDR2s8XTd2Z
Z0rMtH529vIhZ/lk66mPHJfk8L0Q5md9ml/c1+Hs+8sSwYGivCfQaajsX5sH1VWo2GIqIhfLtUF4
CUgNcg8YVvmaJZtPqIe+RmdbYymJWHs5ROTn5gLvUwJyW/JimZZ/Ur1X2nNPkTR7eENq9O7GCjcm
HJRhPaJtWiPIbG7DlWAOXicuFiTYPuiHAOu3z+45f04OHJ+A1wjLJCbbEDGv4kHap8/dDhaVeUf5
6Rqf1CMBIsOOSr1i6eMtsmPSIEZb+xUIGzlK8aC8M9f9JUEJEeENmRMUsRBnqo9g2jnn+jPacWrN
zFPf4ISA21TEea6yo8R2D33Oq8jkhhELH+7WvLW04EhCM5d1e3wj3HhmOrUPbzA6pKN5YSogGMB/
sNM9p+nevkAsu0BzvYh3fF/chjo621SfrNiYbGPHgd/5RTuzg7DTELHH8L2GhsYgfE2hqdQPIQq9
C1W29ahMuNmuS8rj5jI9t1fjcTg0fpbuYqz/qGxvjc8Cc+70jXQgbTTcmScZAgk7M+OP+ZuQidCF
FENsyZqVT9rAeWTMQtU7RWvN9pG+u6wEb43ljrclw+uW3JwXmlKBzQabzUtIG0T55YVut3/Lgoci
ci3q2sXdEH8RdLjIFVbTnxgz3rfkmYZB8EOG/hLE49WPzQlxMu+UmiDAhl6lUvbyH/FJpxqT+Xly
PoJrQ6mNrqEhjcol17emuYxXwXAoqlMib81v8ztV8atdRXyJR8tyjXQLjB6/0VN1b6gLxskzAa7k
s0WxS8jH4/CDX1l5TbbFSePE7NboaR7Z6XLtnJPqBodF4+DS6acG8lCPxOQ4xVOcXQaN2MBNDdRK
Yfpbg/+9UkPE7K8fCv4HTJuYrbyE32PqqSTTw5OgzeEMsr283A6oYZX1mPpd80qiD706W1PNOE2B
LbvlKMMMdiQ6KmB4BdYU4qW2Uh/wTvfX2QevNVFWcT9LC1HE5t56zxWv8oevuNi1LVMA82BgWzIu
DbVWACUsC/IsLRVNmHs5m3W0bMDhlWis39FXD+R3leRTYL793L4SgziT/1webRxNmH7obqlty+wB
TTE0KlY+CVgfEp9F07ZWvqd9hInHGqc49iO6G+aW4bqtvYi9CtO9S8LQfLiN4mztbGDTfqtp0FCP
7NPA0puQBSfE1OwpnF1t3NeQIMy92iFkX95wnr0pAZRRdH8ShWi/60pXYVMBjKC2VpevH4FSeq4Q
a+BMPF5E+RSnZzVHmEOuCUR2jGndWbpJw27oH4tpb4N2gUESeWLux/5By74mc6/bkMVuk824BpOB
YqEhUgtRJOAa1jAMoWSn7FY9OyYoe8XPMSdw9Y6O5AeQ6oiUmLaIeE0Tp7hV9qY/OY/QkzoBN3Yt
AKxLYm2JYF4V1UYpP0N9145HY4TDcWNhxkawfzG/+sc7sN8taP8/nP9+U9FY1c1ckf5yAe7Pi+xw
mY408OH4gxEjdIxRmmDwDTXa3e+bAlPfWMJ67IPcwexRJuOawVjSciYQVAzqRKTCPg4JiLtfsyoY
9cOkkDHSHG1MmxhCLHfdH1TnAsKmYLR9v0/BBo8B5PLw/bbT6Bu7rklf1KHY54naeqQE/yjDwrW/
39csD9QpVPv7xYRS/u+1fw/cn/f3T2y9I5lWinvh9jrw1v1JOeHIrHjLC92fKjAyXMdIkva9kTXn
sN9hDu+2+gRRpSMekzermLHtN0NbbhBKYvaRr9VEiPU4mJNr4n/1grX7QxNiWhy0AtEbv1qZa8bZ
LOJzlkWfjpY/abr0SYyh2OiZrq8d4A38jnYxGT0N52sXnMdi1PyoVNBKZW+B5CC6S7Jxk8GnS8Me
X0PRhps8KWnymCDgSYBlLbTYSUtk15IUWhrbok3u4IlmWoLnWPqW9+Ww62PqUxQnbH0m+6bZxQBX
LbFh+GZvsnj4LOVSxRkUWlQbbidb9/hV0C3xHRkyuTWKbXAMMhodHnOhKgfHAH1AMfFjy2DxWOxV
Fvhk2uLIO32gCkFuOFNwdL1JMCqUNCmkMMpiIMsYfqcB2wLn4NCbOmiN7cBGmLYMmwd53GVl9NYn
RMLBTl2EJAHwQOdU1VY2sM+KyUzkCynQqRJCqhg1xEun7lZGDMlr1hPIdH3/EJrqbytDZzYjGP6t
spln8PIqGgiCna0fvEE/CxKv3Cw2CNlBxmdYMBNGG+4LJv67BDaFbgHt9ZqiuIqErn2Ni86SMDYU
dKznPIJsByFwKn7ssUi8oQV7i58q+ocWthgO2NCdptAddfKiDWzQ1xIOJIc4uhE7VzwFJcamSaRe
FJmNw9CM6WiRceTjKMEkrs3yfWt8jST4FdJ+llgDMavAWtLQvHaE4o4v+OzhpI3nb1TtqvwP0VYM
BhsI69aYDaSmG5iKHuse0UNMuJHbCMzZEpF7nVjWmqz4jGvUFsopqWpICqUNaYEMh7WVWh+RZQlf
Dcwv/AMesJ5hKGUrMI9lYzPh6YE1I3kDOrNNNTLHE3E9sFrKYGtENkUvp9rO0ohz7MdxK6YZNnfk
MA8GU0TufKs5Ej1lwDVqqHcooiBH4jmwSmwMj4eoOVT2dMb+HGOFeGKBLjg/giGS4WnogDwZtav1
wRJY/dHz8CcxG0ZrGXtbqjCiUjlkBTM0FXeFI8k86FQ0zpKEagCXkneyUiCfMkGrBQBRo5uSp3Z4
tTRq9mnUOaOuJnmzkLyTDwPX2aquMjkXSE0K5so9qKrM3DBMlmhKzbl2esjYr0rRAbKUJVVunBW6
f3V4xLAqcgPylHQ1tMnRC2HnZrC/iz944nRHJWXl1lXNdbqaijzOY990gLpx0IL6H45+MJfpuoZ0
W6o6PEO5gD2fyf68Rl4N4Ntn5WYyzANR4T99zfQw7zjMetwmV/gH6ltbheI/N8mxiylUMH3xnKJK
L0P4GbfjHrcUsBxIBiyxizWXjaQfGCJOh588I6EpjcO3qARSLq1MQQCc+pNGYFHcpLOPmrLYtPbE
aQJTNewLhv/NrMc0wOlrM883PX0cK6ApAYY4pvjbKB1HcNTYq0xiiFUCfMaORPj7JF8sPRdnBMZ+
nI7fsiW/jyO/NdlokydN2EgE9Vdb0tvvgwgbHVLozrbOyFHSb4WJc090pwBNAC6JDNk2L+DgGs3T
mEv6+5L2p2pglRaz4DDqMamR9gNFhDqabDitLfZpH39kxKuQ+a0dtJYQrHyYQa17ANIxRJYQwBKJ
p/riKCTGdUl2KDVg4qSmchCKJrt9XTabQprOqpg81bRCN7UxxAoa7Zp1GTlCBjNDaywtSoYYB6K5
QX5jRedCCdWTrHZvjdoh6uQ86ebSE6NMG4/nF41WS1BXRQNqANrPBh6WcsqwnW7OGqqK12V9U6Xg
ScK0AcxYSvdwETGCOkQG9UXiAJI7x4AlsrTf5JQxZZBjkG+iUFCSSeArMHiSmb044yJXMLsPYUfB
TrYohwfzC2uE30mY2N6PA1aTMjP43ItIzXDTAGqJSvaVi/xNOZOFDGVAKfHO0emXMHfyVZUQizns
oE20kedEzk0vZSyXMuYUnGYw5TAtt3V7xh0hXJh+WPqg7wFxHorE3GX2pg/hGxZyW6zZjW5y9zQN
7a0tn5a3uA+siIMqMiVfmwiQSDSD4yS7xY5GYHBhKHs1BqNpUJMD48DxIF8JbqHgVMzKSWycjmK6
APjoTamDAo39vDJJa7zKg03fG+QSUo1ahl56mHHhG4OGGQ+/S57n07YA5hns1rd0leTHaIbYMA9Y
oOQTuTJ5xozRmoxNnrYIRHiRkQ4Hr0dyX85FyCFvJW3vTsuYuqUQ17E+WzmyyJElwF2RKmVlNgyX
q5lMJ2li9qUGMiCEMF4zmaFBbh9nIc2eXsOeKIdWwFyat1XVJwg2q31ghJlXFpSQTo60L1kiWSsj
6EiOxOYloAsj8SkGQaOFgXgyQFkgAwF+9NSkG6u5aEoleZFByLM20tgnOlOPFpftVc8Oi9qf4Zfl
TCgQMzBMCS72Iief+h4JeVv54ZI8bJnGaRqZGZd7DHnAYjvw/ZiUb5WlfxM1CGVSqWzd0DKSbQzQ
ji5/EwcQ5JtIfVVspssSx7cnGKjh4hvTJEovTtbabmAjbhc4Z9VCz69qkdykOtwqIwty2LU4TBQ0
I3Khul2I6KVoE3RLbCZ5Y73iiaPecv00aQ3uP1a1xccbVZmcotgS5Q/fOC277byatjG8TZ39HWT5
dVTFfMq7vj0M4Y6YB8iXZjwcDDWEae7Q1PckF2E0YB+dIv80AlyBexkUv0wwE7ZR9M/dy8QRyMFK
WUN1Vw2tj7KV0StIYxJgo55Te8HjmtHegD/lpv6W5wBZEiS2xApofGNmWJqcEWRXKz9aatxQfivu
WMneOEzHOID02dO/uEZP2F2l6H6RQl2I2qfZsnaxWbtKDKlBVWrfrkNGhSGaHw3vLK0darov4WXx
yBBLKk4o1Dn0ZgRjgAdVrm4ckmnOHe/fFUbYnMqpOZGb9U70S7Q1B6Yx7pTk+kUX8jacmCblqjP7
tdV7fQP/R25BtnU588exTXZBPO/1dnjEsI5kMy3yo5jplRLB4sdAEBlS3CFWXFogPPO9iFqg7dmm
Y+cUDsq0szqmL01Suik+oBu5AqTPosQt9AdTypO1GQKvGiZCRln5Ywzi25YFTwsfoUFPB+o7vrDq
Jchne1cfnVHo11k10d0qqypHkkYQAmX0LUqwm0cBPm8dBfk0YA7xu5gkzMZxiAzAFHyBFAuukKU2
uxhD8tXYYl5kzo9VmCO4nZCStjhrYO4ItzYnFHW24F0ND6PDLjGA/bS1qaydCTbk0N00bMCxJc4f
ISKMaoPgEkJ9rfBTx2LU8ERrvAK1LwYptbWbrPqArUX4VCXYyaiEaTdQFW1NN3FkFB+WUw04STiH
yaFdcYzK70fcXB9U/JZapMKeZBEIWkxkVMfWa6QYV5GNhKHyXvmaEtiEeZBSQBL0HNpfsdEbW23S
nE1biCdF9OEx11nKiil9N1LpF5cHWBPMSR2j30VG9d7UUIylvH3LVVwHE7k8xUFNChoN98CZ6+Zm
s5qE4FuIiTqxpAxJk3YlyxHH1P4cVsz2sDYPbXljlxg0CyqnupiP5Ab/WAOOB7jwBimTnSCdDI9i
bFOIajpplnLKI0lfSViRahtdqaAcVwzVOrpeFn+nvsgOiArp3K1fLczepO52jlVL61CD/4Vg05h7
hhghtWeLQqQ2pps+5ogV7RirC7IvPceoD/USANLa76XKPozflp8qzI7KIoUp1DJ8mybpsUFa8CwD
mg1x+56PSbuOtAHeJP7GvgExPz2YvUoLrfYHU2P/EBFBeBbpfitB9hWwiNa4Vgw/zdAaL46hajQY
B637b3meEyxfCz7pRdRooAckZZEyhZ5pIA4d+hia4kSkdxDQ6s1aeg0iM3azDqyWX4OodCP1+kxu
PSUHMaKLZp6P01NM27HDjfhRsWrmXe0mlae9BG9izIGHbEAKjS4VCjM5EWxa+AwMOGO2zlNbHZts
89cPzIEryMkDx6kiLCAadlqp+lHQACtPkbgwU3iRsO2v9BwfwIAfUFIaZiBkEqcdZrumbntU89K6
FfIxmEBrZSOHBbkYgkGWNsyLSTe0V4wL+YIIBKdbEnZbJ00YHURKtslDiS+Mk121vWR4NXDeXUeB
Aq3WWfSy7Q1x93hQK/hWZ+xxnINRzjjG6B2MWCPyNXO89L1C591QzAT4lWOBaZ80k9lriH/0HCzF
ssLBSV0KIad94DjPXTt0wHedL7vpGqZRyUGR+sckVB/44MSftjRs0tCiYe/rkyUnH6mWpn5r8A11
OYtfSRK0bqVP6gh7vNcE1JKJ71defvcAPqmmBAc1cLJX2QwYM0rikIhFp5j3IJBTVqzyWvIzQYTy
KIO7jNjydPyUugDYMNImexiXOV9bSacm+upGY99ggnJw7Jajw9aBdZoQlQ+UVpu2Ipw0QOsZte2g
WbsoeSozaAxhJL4jGU5Fw3CgFjQ9Drj6SCC7bKHtLwa+3YrhzCbsIOzgFB/6UklzYdaotqZpbLbs
AgigGw2eLnxEszYHvIWsTeUYwzLKQOOtQoqL1aDzzJE0imBWi13XwK/r9Lmg29bXgwabXA4qm4zj
mEE00HOpm4iqmj8TS6/hRNMx77KZw6IhV6GFfUToTeDqQTCc2jTa9v38MMtqeihseH/jXB2cTrRu
1QRwB4PYM5LgQvAQo9FZPWgLvIORHcT/vL2ZmQUEJ7vm8IrZi7zHEOTW6xpkrv4e6AkTiN8z2uoS
1vzEzIIHGvlBKzqEUgLu9DRxXOfSRjPQNUw3LSPkIZRnLOIrmFUYzePpi0XgXMqbscC9lS74FWpG
JTfq91xfIzVWvGXVt/hBEZhi+ndS4xhtsBZfSNfwKxWGYTXV2zbN3FqRgqvcoBCZwYX5YPjMv2Ym
3vfzTmvRVkhkv1AWXpiYzJAtBr+Q1T8slD94E9dLYg+E/m5QOANyN2h1CVcvDXhNxeOtwNsfRy8a
WpuMrcngJDQ5UC3AwoEe/qyy2CDOsr7nJb2lh/jetTLdjjm8o6AS/IjNkljEh41gVNdVMW6kOgHn
kER0mcwvO3xC4lAxk1qFTud41qB+yAIwZVjQo+nNGuhcMrP9UGXaumrTBvpbUKItRYK1lwU8j6yL
PoXMUCjBM4AIOjdWB8qqBJCyres3TjkGTIGCXkTW3xutw3ZQg3gqm4UKzV3+0szhOjdgGsI8pU0J
FaC1ofMpEMiG9Cey4uJxhqqvlkBl5dLHGrRwCjVcNYRH0oU29sAIBBftYzDH9tVoAEQGwCtSAVah
Fisnq1Tc0kBG1fZQNdNqLK6zJn/ZlRJ90dv8GAGntIL3Dx7knqy1P+xv77nJ7MUQIVXWuay7Zss4
0yCWZRPW8bsuYyup77qBDTXWEfO2HWM1loYj2amrqUC3L0i20vLaN0KKGAuvhkbDLiiTgCZ0/DqG
DGNQpf8K1KQiLAnWVUB1MgVNgOq630Z6pmxGm+WtmJRPgi5eijlBv5LdFyvAp2A8xWP2jrHX4M9m
3h7rUbfBuyTFNWO5hJBTf/aDjtk+Z3nZGLOHh+F8cBzilBPqlnJuik2vBA8sdMnBVh3Cp6uC4Yat
PFdOTW+YjxJUT0RxRvfG5hVf0lFMBLo7V9sKHS+YA1j/dftC2rRrTrXujmWNLBWnPl2w/hWK3rhZ
WPkWXrM+HFW1Qv4U2FnOPseMZ2Ttw/q/wXWkNzfEdO6bsjC3FswDLbM6H5deL7JRcmpBwSqUy+gR
qJLkuEQnT6vXR6wottB32D3jCBtW67RIHPwfa2kflvp3nEvOOU6qx1lG1El60bhxcrq92UbxkhcU
8rrpmYmxCWp5008CzNIpxEn7GiCe5Cz82ObnRHlQ7OVWC+oQvBJHhIWmBkm/B8+Iks+mKq1Hm3E0
XcO0Mnvr5kC+w000RvOiT55RSX+I7fQH0zbp3KSz1TU/IYM3r2zgSgyVNvsOTIy5YlhfB5Tdy9S+
lHNyAi0tXQ1RaG2HYDrZ46hhOQxGagQThVxNcWBJMIoDCQ7CRKAcrC/NDeeGCCN8q9dW172TnXlL
SstwcX0FXq6KN3Wa861qpIcgaOX1NCA/JLhi6c6Fm0/o+KWBhbRUGDZr7WODTaKnheTTWGFkbNqP
TupIsJpAk+YBUQfxaqgsu5bNSmrdXkHLI5MC6RpLpIaYGUeM7HDrRHGybYJBp1cvCbnSKH+bnfGk
tbnx7khwrOykImV1/JSFdFIb88he+zjwy96qwNgTCkXKYtHCWGk5B/NM3yTF20hXvA0afGQk2AzF
MR0Q8uPfDybL4i+QZbGRjCv6EfZns/7OwoKCVLGhF5eL887/fTWamssgFkGVgdXp6Bhlcr4/Pawt
ewKoXpqIfphcGv9i//dJyzP/3cxrE0+E++2/V+9//n8+/u/P577hff27bdkgjIOvSMMf/mWERkLj
HS8X92v3Cww8i33To2v9d/N+7X7f/dF/T/5f9/2vm/fnBbjN4L6rNIE3pUiFnXzM90GKARz6Jj7i
36v3e++3Z23kISnH7UN1yiv9Sbm/X3B0obj9d1uag/93W190tuho4jcrn41tOksEwchEi+mMMgnr
FjOfUhI7PchXWTXZ22DUcMuxQU/zvjb2ZG0aeAcHtuvYlDT3m6Ke//uBdHkKvqogD5K2/fcH96fd
b0oMhXxziA73u2JD1/ejaqNk6+RUR7+Mb8/9efdH7hdl3vDPaTqfEkJFN6lZIOhKlrdxf1iohrEr
1e+J0AgIw5jxrmYTrkCMi9iBwgGXrcWtyKoB84OMvbiuQH/1RFxFAkDTk2a0NktT7O8X6iggRERl
M8NvnGGI4DpjleJnlOBaFDZGsHGixIeUDVxvQMyitgUulPDRxWxsGy8uTsliFIXRJIfLcvN+kecD
1O3OaohcxMO7VHrkDfdH+rBQZi+oit9sYCr/7++yNmJDnTpzH2CO5qf3V7i/dhVKi/OI1B/4OGSG
/uf//f0v95f9+5z7Q6MASVGGAlXof95U+p93dn/2/YH/8dr/34f/vUJlJ63vdO3u33P/x/8sY3sb
p80hUyiA8cxi+bNzjBQMh+CA0LkOOsRFVUFnZ03imDJ6xk4K94zeLgDDpJjR5WeqK/XWqgNQgTLa
WelU7MwoaY5SN4AqpeD42In3EdbWItsRZEi0QYmVFxYrboDvcN/If0xMQvd9DRDfZJT6DZULHadB
l41TgWSazMTALNWAztMptHHJtMc+3Gn9AOxDMhkFtKJh8IZH7ZCUp3RgSXNqGeqsLHuhSAO3CnuS
GFvA+r5oIH7a9CL6iKlBi4dHkf/ixyp5TQUHilrA7dLpsWNE5yKXh11kls9kLjErinAGUWBS9EzJ
XIpu8G6BXjHOCEOpR+WqWsWZ8rZdj5kMESEmdY4teNubCt7WBR48Cn2ZHMTQqWz0XGX3mCklm1kc
dKdRAVjqQDAVDZiuW9jgWejs+3Kc3CBFtJVIcImNuZo5tTDFseAq4/sxQZS0K6l5LMEWg+QcBXNG
1J8DhUYRP0aY2t6c1BZutMqhjIYO+mkAGb0N9qGNAES2nNcUWqUAB3HDMEZB1MHoKVqG99Jn16XZ
pinI87Y2pGkLgEYDRD9NH9uaZjsxKjjUEXrdADaoCrh20I0P7L8/1bRDPNsyTNMnZWuYcMdJ7iBh
59yn0A2trH5FZZCvHBufk0aE4aq2mZMqaUxIpNLOGHKwPkh6Oe5qi94hBINNRdwcrEE6gRM0vXiu
Zepihc5UFHiYTG28Bgw+DalyHDQbq2eSdT1hY/MttHozGMFZUvWvol7mtrwdiUOY4YgqkZrVYRlY
IIxJg+KPlcWHLBgQjoe1RIwiMzS2MzyFYonvJFNPIS4jmtw366ZlHFBDgZmqUF0XqfImC+3XTKVt
ESKu4E8fGAdwwkTzYy6Z195sxkdmj2pIsZbi4YkZtuVsLfxoaoYhewyoJ1RTKVFMNl1Q4UgHK7im
em9cRKb+MVRU/HH2ElKgoKgv4O3q730rY5ci5tdoK4UKbcKsJls9XXi9pvgGDFwav0Hy7JpeT5SI
+LQu86qEVU3LlRlwhZpVK4C0ocC2hSW7wFgY+KbWd9g30a1kvBUEBI1FQ7ypB4zbAua6myAP9nIa
7xhmvqi1HuxqviHJ0SRGnaXxopTimOXYWDs2i6iOTTgubMa21yJ7K6rgoY3iZq/rBetIme8ZCTzI
iLDGtn+vs+ZDrngHeQUJNg8uVak8ttFI68f33ZPQalAKat30o2Aj/dDE6ATUlhGeFCmwaeBhpTE0
8MQI3qIYUvVcyHjqRDjD52iARRQ8lDO+6DLnB+4R0jftGowKeVdgnbsKu4MOw25A2NM2WCqxnG+0
ATe+SspDOLV5/ZWbjA1aHBJdzcR8T4ffpjDag/yCc70168M1Fw0swwSiDN8tBGYRSSdqegz8FEi3
U3EQRAw/Wh17cggspOtxuBk15cNOHBk2TAH/Uk1fJj3u/HaJJlUiyzj1UfAtGKF1ioElhgq9ayQI
YFV3JNGICvvAWUM9G3Sc3WPfQ4uZVk7PZMoIIU31Q7AxZlykK0sMz105AFsOz3XbynBLo19V6zTS
kTTShww4v6OiKtTwvCgoMRyXblEiDo6zbtBMZ20u8DtJVNKNz7xF1VXbQMAYZfShj23tF3hUAuPD
hB2n8lCEg8A6DzYpRA5/liTDGxJEFbgB5WQPrczWyHeqhrGQIUVnnEUHOFqLEwLo3SZIbLEToXyu
Z3hhgFUvHYGQTDQuQ4uzsWoz+5gqBXmhHOrYkXffCU6pDNqKnzHBkpCIm4IqTb5JMhFAwmrQIBk4
ZdZiOsiGjbCtszY9wZnwkTQGPJq12IAWiC3q8UpAAXxwPWZaLLmzWs0HAbkmM8L8YSGZceRaZIce
02rOvYbMDuakZ+JsFwI6gWVlQjjRVFuN3wn4/8M4p/up4Yd25vakhzHmNFUfMEYY360UDgiBkOeU
uf1+qABWchsZ15hoiIZLZyeP6fsA4dUax/fMBEyXzeSB2CD40RNSC5PcsFlutHVIuNNm6qdj1yTZ
vt7gSn3JKoU1tXA+q6JlmC+Q+JrNLbXlGM5MdTUBtYo5xkXUZGfOJevHXE5VUwXCSfNjM3ACMbOj
2pvHr0CuT4M8VZjm8OkTFO+KjCSbvLWNUUfPitMaClRdp97By8lriAi4gPJy+X4wMbcDZkYGtdx3
f2C28carLf25bEV4cCLjLc5wNkwaudt3i2/NsFwoQ4qYIixeIimK9lHeOPtJH98iCaOKttCmvUK1
B72Ei4ZsNM/IoRMk8KAOaU1edu3MxPUyPQxa1R+XHkC26Atq+ki7LRVfXkw+7xeEHP33tfvNv29x
+YM2JvqM5KrljfdCpZwbl3duD8qzlGaY/FiD7Npoy+FFvuajOFTFVPiUj1idDxPJpbZqcxUgvVyV
ZqG5iiNhQNI4foEnYt68ayHcf8WB53kv6e8Xus2hoC4X95uRZDNBp2FzddF0+zT4CPVunP++Ka3F
294TU3uJliM81dkPREJ6scnZQnNJE1GrWJeUy8X92v+6r7cd9k0TgVGjJgwnl85JkipK2lDrYF+m
xinsOhq6Yvkt/120S43axQbpDyDOa70G7NwqizPr3SI1TEN6lkL2x1bglbBcJJYBlel+O15cWOea
aYyTaVtT6lN49VZf/XVmzZunXtjKzrRwLLKXizmDyCuJOlsP8rA4Vf0Xd2e2GzmSbdlfKdTzZbXR
OBit0dUP8nnQPISkF0IKRXCeZ359LyryIjNVF5nvDVQ5QhkKiU4nacfO2XttYLHHrsR1VhfOZagK
HhCulMeJzLbj559qYchjObgFzQxascHCiK0sa6nFSMBevvo8hs8/uWx1166NhCuMzqVTmce28ciy
1Zs+dP2DU0EzkQmi36AMMcGnpj0dQuuOsUhxzE2PZJvYA8rWvMwDdR57PZK+Fviw9AqxJusHy44i
TLmUZCs3VlyvO9ZQMiJRHyjJo3JBJ8O61CqHFgDxJvWhKZQISkumdVNjy5XVs5dhjnlT+n60Mwkv
ocXNlnfTRsZPMqtzhIq8dMuLOfiI6WeLxtB/Y3JVHnnrOqUhUtdefsqJ/MN/x4IG1YvozHiMIxTO
vNBfPRTtbO5G5qPHeXn5PP+fX1q0FNOMZg6nOwCgt3wGVG6/vegRhoqHVoDAVAMFbsqGSIYWotJh
V3QoXioKXr2AhH+/AD+/nGI85cU0+wShemSeDC9liaeunxetZDzHzTYU47uFPZ7nvjoMY3n6r8zu
m9BujfFKAiOc9YHmDvBNMthtetbAJ8nNJP56o3CHiVeyH9hAxLQJN8ir4Tlu9EP1bjwUJ0ZTApEq
Su2lFoS5HFMQr3A0qXP4OL+AF/sYr5lY+I8hBP8LYpgnCKer7CcQxeWmHHe0PZkglviSGAVMF5a9
YQgC3ToGHMk0/DlfgGMgSLY81Od7eNL1AOh124kdVMew34u7+br9XvDlhGzwwkYMAeKIGeCL5PY1
1whz2md+lcssDvlXfSHuMKMxJMxwgyO8cc/Ru8kuBnsq4XBcgbSf9oVxwjvVxhsq53rc4QiR9jZ0
viOGAVZTAhp9MF9uAVhtopuOcdwFNmOEFg9EYC6BBvjEFtCUd56+BzfyjDoNcMEGf+wS583o9aNk
OSNI7d79cK7kvfFqHf17+vHUeg12LMIEOGPhmZqBx4p8ib9N1/7HiDf82wADu90FZzM62Bj4O7Le
MCWwkdza1Zq01gA5OSlWEPHYdF8Uz1wHOOBnphNMjc7pKX7HcVmucn9j2tugxlGAIxa9BcZeAA+d
cVFFjLBWyOMARQ03VGI8N5DE69szaovd+B4QW3f3Q7fbdkIqf57weXsVi+HervZa3RvpLyD99/F/
QxC7+cU6/0feZTdFlLfNv/8pPXju1IVTUOSHj3//E+GJcATlhKM8pKmm47j8/fe3uwjpzL//af5X
WY1DnFomRk1xLA0kK5vkp3Eq9sl7dwzuoJym6Ba2wr+J1HrKdrQV1Zmk8+9cIdS1aPQIzaKH6a7N
LamZGR/FkpuIUGYXegc/v4HZOZQwVNeWsTO0ZMZO3bCTSP6eIZqgDHyaf0L32xII/gKF4xIP6L58
6m/ju+yhfGrpOKzkuv4RHyHWPqdvRF9Zu/4qPbL2o8MUXLAY6/fWbmIisVO3PMzQGuyRzWCnRj6N
b9/C2DTt5LCy19wdpGCsUZbONu6o9kldgmEe6WYT+rPR3fZH3X+4D9kZHG/4E2MChgb1EweUM6/c
E7u0NcC0l/gdMaT4oG+N/HW4Z7DwUPGhY7WBVczfcFfDazCQ9SMlO2CY9c/OLZdsy/jxDrFZ9Q2J
hXdVbK8wSuDVpTeccv6OSKJeyI02se6+o9XfGrfWExTMrd4EP+Z3F2O3tYse0oXTKJ89axOdu4PY
hzv7Cl+o/dqUK+xTG6z37S0YQATP2TcS2GZcLyibNsidMUdynyrcAO/xZhUdcgdcKwmFF9P1ggB4
sMTqB2CySG2oDtbkPK73wCyBfTLBDjEQnrrFeHHCpwBOfWPeMaw0QyqdMy1y6OILvYHLFhnf1bSm
ylgb1R4iw4G3GGytG/Mjyw7VfnxjC86hsoDvnGP1Mp30C/vKHZXbltp8b+AYWi+ghasX5xUlIQrR
zTHeeZs/BBX8T1f+Avf/jwvflcK0XeVqLe0/X/iA7BsUXXK4kl5/hWeJkF+eMVxej0o/y0VhehFB
63rFNoOyCaPRI46kZiF+L1rlvzkYghD+42BM20bxLGyyD77ehU7cjm6t++EqkvQK+X8rDmG+mThF
INpw2LB+rPHZxdAxmINdl+11wAAXm+Uj/pHo+vNw/r+NqdCfj7X/9X//z6/n3n/EVJyLLmqit/zt
n//4kbdROy2PPvPXv/otqsLz/uWZrtTatoD4u45LVsRvURXa/pewPcn/tClM/ub3sArL+hdaCCmI
sHCl0lKrf/7jt7AKyQ/Utie0klILYWnzn/99fL9dnc2Xr//4nCZU7M9XCFEaFqJl23TINySh7uvl
GiFw7IrIrLlpe7ruYaN3+AAeqjnZJhMpiq5Eb50Ta7qbaiQ4YwZDMWU9R70vwmq+DMHrTag8yIVO
zp4JFJb+z9h2zm3tZ49mnNK5HJiskp620Qwm1y3N+p1fYpDNx/BAGhc2tnaHygeLiaxfUptpAW2I
fhUBuFx3dYbz75t33YRVwgajWTCrEFmKZ4Ke5m0eEw6Vd+Yh7g29Gh3GxoavzrOm8hhnmq1l1oDx
JerVY2Hx8kIjoOYgquxt0ZfsXbt+qCvEmXXAey1Qo616jCWUphKhNHqHqvbYSRrdj1b14tAFwAWR
2ICWt5g+GJAEMvheYZ6+lRk/oC6n41gBep0qXaymsRpPpkcZDEKRacR1PTV7YRZiNdIy2kT9sGei
9YFiiQyqck2KdMA43+UBX0hrmxRjdZFFIItRpIHTpprXtltvM7OHHhEBr6TNPhOkRGJfoBqk+Pbr
lDjW/q8fIeZ/XiC27Urb4SrhmkPM8+fnWTx5dV/0JW4Fi/D4Fn/F50vqofd1EJNeoCnUUHy7a9Fx
UDaV0hyp307mXx8LES1/fJpxrdq2toRl24JsF1N4fz4USQT6GCRJeRgMVueoBAOIvxi2uNHdBDJ7
JKD9R2Snf3cGlif2H57oy69VljSVh1NGMyH9cgbmzjXnJnTTQ2NEZ1ElOAofTX/GCh7Xm7aV9W4y
MHnEw0w1WsPOMxp01T49IN6Ge6iK+emvz4P88lj/PCJSxYXpcsN61Fl/PhGxkA3SebLK7ZATEefo
qRrdUlYMUAIKIC8G3RBwj+kyvEY9nJNLZqTJMYwxoI6WK6FU6h/9yCbIddn2aAY4nz9qGSmMFkjr
xo/v//qgreWgvp5GxzZdzzY91kbvy6cXcAdEeRZz0GyctxFYgzb2pk3bG1TrsUtioiKcxRqqF9ck
uxOZIbIJX8CR0KKgO/hRufQYLPL5qHgLRGsAJqPqMSUErBrhuxSsrTIB2VfF723BTiWVDSJLvyKt
2ZjemQVdVc5yImTEuGxsYeEVaIlCeSe9qt10qX74m3e8XBhf3jEOEN6psoQmq+jLOx6RQoZZIiiI
WiR3xmdEVkT8zvAYerM8W9rD4wETVEg7xuExi5VhmKBOZpBC5aCCbcnMp+77bKtcJOWidrYRjrFo
pNCXo37oKwYisX/V+QlTl5KHgC470OOp/6ZLpDROVyVHJ6EBmzvdW0Uk675GtkuOdk4KPBu+wN7Y
vf939wuL05e3TenvKfK52LsrVr0/X52p2SiGEIhmWwLgCt0NnPL5uvbTd6Pzu131M8ezmkvMWWMD
Dx37Xr1Bq9SQTKubGuuVe8IqByMOje/V33wk/9OxmaYjpeeQOmTLL9FMdUXjpSXPjM79XtQgLua0
eC68miWhcR9KQ8HDpV37uRzIHvqbu/g1A5dqOu0ID4V80S63eSdfGxW+A2ZO2B66t1yWzbpDlohA
CeKkOdc/HVtgaZMPs56ODnIyz7mpArPe4zUStEprFIqIipu4t9ck1K1Ks8yOURy9Rlj5Lv/6bZv/
+QhzhHJNU5ukUilXfClKyUMfosAt2VO6IGacFOZxM6PjcVuEZXN0m1fW2s7hkrTWSft8MdO3xVIe
3qEcz3BSgBH+m0P6sq7Y2uEwNKUPpYxjCvvLIdmRMZigumk1oy1ifz1fi9C1d6QRHvJU2YewJbQn
6MVJag8YkKqvIoZgqyYz/+5IltvwD7fp55E4Ji4zm72q7Zhfrtc4a12jNrhN2wijs/3B3AXyTBp0
2yhmoip5DiVTGBxn5NxBKQgOBBrZZuVIIFW6gMTVY+pJfxN2s7t1pLMpmFT99dmyvuwqfh2j5Xra
ZeXjabKczT9spzs3bWq3GHmUNM4VwmtN5zdZ27p4MqTXvFr0DgKRnVRU+fsyfFc9IiZnkAKEU3ZF
QfmRxPhQvPIjYcR9PxKHIGpmwrGX3UgDyKlPKt2q0MSU0OftT7E0HrsuhGM1yeYyHan2vBoct8L2
8tfvzPyyLCzvzCQozWZlUJIMti93ZE++clQ5LZE2NuCoCpFRWPXTKfI8WkAN9l+rHbmNgDS0ZkVZ
kTLe9K0pO+IZAIugwGvle5XExt/cM86XamM5MKlsTrjlWdTi3pcLtA/cvph9Bf8t1jsiZOk2xUXM
Wj89OIJ4xzFOhlWUzHeeb5nLCWTWyyu6i+0oyZmedcDCpnJn3Yy+cXB0tC5K1Lu2ZDQ8p6DeGLq4
aPyuRZ9VW9W72AEjD2qo4e6jNOoerFGYBFHFxluBb8GxIC+mE1qPxC439myCjrA7sjgYixZOdtsR
cb6dCsggbcGAvJLhRKTsUJ9Dr/3w+2w+JV1HzEdiXuc9n2ObIKQv2zdvji9HeeRUb4o2TPd6aUBo
xNNGguW0LZgb+sscwOdAbv/6w1fLZfvl1nO4mDWZfITyCffLh0+56g+zMoy9TfmxRyTP6k2Uyjzz
xtPOcW+srL/1Nckfnt/n26ry0u2cVeXWNemT4cnbNTU+JJ2MzkHZ1toJM1BanlhPfVHCbc9/ILmo
tq4dfPNT3ey5n71VoGsouJSZF4MeIpLZkIT5iU9ugiivy762X0o4ZqQ3s3M6F06KFIBUhjgI3XVc
gyqxct8/TL1FKx/FfRGyrU5pIVI7Lc+H8TTgwS+74efQAD9yBvQJga0gLZNOCPXVZv/U1G9hg2E2
HSYkGUswBIlPQaODfZtYGMGNEKeUX4d7i6Y/8riZsbbRY//Vr05gyNu8oLWY4Fus8NDORhETGjVC
7nf03zQQzC/rJTcBLnDPQtDpUKu6Xz8goXPyElLOkhGBKmnzBsddLvbl2KEoNCEnO/hd8ceiY6BZ
JMb8wUUmgXSguA0dKEypkqg1MH2ipERb0DTt5q8voc+n858vIXob3J5KSY/Xr5uCyJBcREZDZ3Wp
hauhh/ITBJtCsLZDO7gYuM0uomjaDn4xb1McZBdBVbxOEWWywiR7gSKegAV0zGgvg787f9Z/XOCe
UMqTbB0c7WnvywU+eY3T2IwYDl4t7V0UCY0FbnhNY6aWvgT7UGIPOxk2w9k8iyywUPtsjuXFr0Uv
rIL1X58u69eO/ssJsyycuZjOhcWhfalK07o0ZI/Kcj9aqVw7VpPcZSNll0kKRJ/jgZH+tg2j/BxE
UUg+xw+dyvLNKl7MGN9MYVn19w6wl2GE2X6YPSJoih+UM93JV0O+jnwX10lk3eDiGjdDCMjD4bEI
Poa7ojcRxvbpU9ARRNiHLXKXMbipFaOEjLsa1pV1GY/NR1EW8aUbF+W+aecbX+JWaYLePyrO5DYM
6A7Purd2bh2913EYnkcHbwyBz/RaY6pgsj6ByqsbxPL9MSSCck8iFgMl7zvwfAmN3SbW0rZGva/y
4NSl/KhYE+Lm2KpCuRfcaRcHGqqhAR8egAvpZxEhCD7S6gL8Wdg3P/m4QY7EvbWVk/dh1WW+STG0
H3tasC2D5os8nJly0PmUmeeciiBiphHa8YP0XjjZ4aVFhqwvbH+rBlIs0Gphs2EDzSLnmWe3bPFP
pQHAXZVuu6axDxq4MI7zQK49WdYnFtRXQw0gnEaGP0grNs7MbCLDAAdHhc5FMMVMzIr0RZmkhEXI
77E8ITRj25Qf595+yXLbodaL1olW6zIx3Mt59MZT5tFlr1h997rDn1R0KGR16BNaU/vu8yx3iS2h
o/UT4B25JCrLuy4lPmDGwDupyWDEjMp5dJc1xPV27oB/95mH4BXcEn1pxs6hGVr/Kp2ZKbc5yKd4
HPgkvR6JaCxxH0HMqUPEFaXS4BbbsVrZBJ7eYKWo1paNxVva5o7djdy1mNhYRDvjMNtYVy3DF2vc
K0+ByXBrKvOrZiC0LHJp1FdiJJzccV+8FplYHOTFkWTmDuOI9x0VfbnN1ZCc6QFlFL1YTLN4rB/Y
Nmdbt4PtJ5wJI45ReIQCcS2HedEe3Hr4GFTf7QIDs6DnlIxl8PPCpyyvaV5c2g6hDJFqTtaYZHs9
DY82Y0bItNzTLlowGABocdjqb3q5yK9L92RrGKLR0LgoptVO2vWliNPwMnHRZso42XYu1FDThO4e
OC774jIb925k30oLLInKR+rUbiShpOiwR4xIBVM/C45jVmGN+FR4q7NKC3ErKvMU9mwbW7n5VXTX
ub+NdQc138wkMYOK7I3c3LHFkbCGsUT5tbkJjJnOW+1QIyrkI7Wyxp3yE8ZzdvrNN3O1aRofVniv
oxtEc87F3LB8Wd5T0VfRbY39BSszjgW/EIT/mZP5ZPnckKF8lEYwPsmG+aHdZKhAKJjWSB8k4ZOQ
hAu32SV+4J87A+1Y6bnb1MJmkYz3Pbnpl9RAZZz5e204884d7WvmsMGlyL73YgBKbCOeHBMdXKrl
oKNGX5up8la4myBIKdRReNzpdS48zz4MKuxxNrzucVdZYXAlp++Y49ZTVZmXSQ+IyI6LDPYMszUj
zp2zyBHzlZ0Z7KK5f7AzCeAgjs/9yEBUGCzlmqgApupgF11x7s3x0nfBpMGUFbfGSEDD8saLOkPI
3Xv1BsbN+OSVyOv9eH5MTHmmfjT2YZbX157k4JIg8r+F7fxkzEIj7tfm5bwoKkMBEklGzg4cgvVU
QrJYGUXYn3qLXS6rYRQmWPpDQl4aJz9jDQpWKkrsbznm/zX+1vw0ycBaFUYjXlC0kiWRuDeNnu0d
W3fOk0d/AgQFmlkXg6LJ0Mscve/FYPXrPMBXYMQLYNlVd3Vg6nsXahBi1hhNpwM8LwViQKXWUkpe
TQoWnkdLeazmZ7vm0VN1UKtTk9aE/yPr6Rqwa/yQBTj0CjICzigkV9FccwozfdsnZFd5asSa0jrs
cPJg34FEwP+CejokDEcxsB7G+loUOHnsCJ950VrlLhkulX/NR0mU3UCyhCZvrhBmeQAmwRDG6K0r
2iTPJoVM5rTQicMovMzyFL6o3M1pdeuE3INFbRlrS+P+TNOmZ0TbENg8jGA2up1VD295YT+1g8gv
k7hcUhhVtS1t8pUTgD10xq8+f+rYkBQjIg8Y4jjUG+EBQrDNV3useVYNTr4KgYbICcBdn4vycm7k
wbIycKwW0HfpZugpSPe0uaBFzwTMQzm9LcPTHMf1bTV58PvRXMymb+7arr+vM5cckwCiXqZrgnTN
eFzPhXtXTrV5HdIOV52HfkHa6XGY2/kismpxMHWBVTzowRwIbGlDSvntamyNbnqaohKrKk1XKEa4
yPJquhyK+jFl9OYnVv+cdm+wXNwVOxbrovYSgl8xO8U1H3CUCYgfjruiB1VveV5Ac0mXsWKOg6J2
zjkh8Ti4mfBH0UBUhUVOQJGErGosgshmrfvwJ2Uk0YbARrSo6kNsoHPJQS1ghspNSzHOLvwLrtgD
avfnWSvzHCpRrJIQCVRbYa2lBETex8xSFy3byK6F4pZAr3nQIbsHPbXHzMATamPnXwvhOkwpPSbA
7aInLHsUKcCzTgLiuhsBY/dDCYRyKq292RCkgInYROvmPSaj/lBdmF9qOzzOGU0u2AoEXRaw1hJ/
Os1DUyNPiDeQakA+xA6IbIIrCjcYr1M71zsNlijrf+K3jW+wQNylNrE7TcYMZUrCap0iKS5Vnxzr
xgG+PGI9VvF8sFNNyBUzHGavaHu9rAARLMiY1nH95EXD62B8GzN3hIPn0iJGIuD5DkpbGhw8xyFo
Wh6gFypDp/Yfy2FVm2sjV2rfIDxdycA2zzLbeF50H3W0GbnlGhZdZsBTkC1jnXlnMZJ3k/YN8fdx
ZCUep+zaoP+N2gS3mVNvCyNFoueBWhyhsk2N+xTgrtxUDZ4fc/ZvVaWPSQYe0AUIgX1tcRiMwbZr
S1zk4JVraqdtjes0tp17SmpiUt3h3OXGRRChE5n6uaMNA8tt4+fdexnUwKxpxkyN9RIoDJqjz7jf
Th5qWiMXwuieu8HWOPdN84DXDmdkW+WUxKhXmgngg+FTtuFMrUUZrbNZ7ZIIiYZAWM7jDY7hmEAq
ZiqAC1+KaKVMcGdYlHs0LuW3oS8BhdLdWJcpSzO6q4dhfpZdm22SoIvWtlVAbUyQ3o4qazdDNX2U
gzXSvnU/TLt8Qh8EYWps/I1PvJrhUU74XbvFebNJPfEShda2Spphk9bNLo6AltNhBXgSkjojx7PQ
GLzmwXi2gTpG7vTG3h6pSuXtwobtdjoevFz2IF1xpna5JMrAah5RHFEcQzvl+8CrkBMRhOW76Von
hXsQ7ugMhJ+KpM9p2cXuDuUpOu8qRAwaa2Dm7qlGOB3NSxryaFwn2LLnUpHLGVwotUR8KTx/okuc
1Zj5NwPqlrYnYgKDxLBOZhPUKp1/wCvhNWB23IDY2FAesnHqQnVOl2aQLuVb1JWX1YQepE2Kc22k
32XOsD84410EoThhkzIFKn0qt6s2wFBT29BZQv898WClquy+dOu925ePLf0GsPI0OSrNJt3Or+oE
KF6eib0OePAhJSZLJeV2Gar4e4JXMxuIagIWErbkStBLBEHs4xkPDGI8k8BcvzZFlt9mnt6HPAoI
jCoW6CUXoOhlv6vL8L6swTBBEqgvGQFyS1QjpMS5fqU4Ysnu4Zm5oX7EnMnSaea7bvHBNMtLv+gO
vdyfVlGWU6osX37+xee3fH7562XRwkWK5ilujeWPA8bd1oOSuvwUhK6sY5/fqD9dOp/f8/n1VIlo
eQqdPr/69Y2mFnqrR3H+9eUfftXyo4fEQxRWhb6/Nw3YOQWZJWWV8VEs/p/ff7JsS4mzYTni337s
1KDeT8HQff7H37/z17/89U1/+CmBlvc4WwGaycWX9HkYwonATQdxsPr9n385vs8f/ocf8/n15/d8
OXGf/+3Xb/39ez5/LKaQR93QjJqCy8Bhuw5EJTs4TdNfMxXe9zHqgEGNbzrtSM4Out1oBOBjvHA+
GjX+VDygRBuIAkssT7Rt3KDcCsx+uLE8Cvw4G56zsNuGSfTWJ/nlYpc6NKWD5q3dQrOzwL+FT0M7
ulzqnbcRbQKmGjwM6cT9t4AMzEuVYSwXg38AypiztBGzFeG3A8pXNjio+xsxJ3i6fCM71H54xDOd
nwtm765CmuRl2Y2lD6PrYYy32IKxAQk3UJtgG0nxswl1cBeL93rARi4TLFN5DV3Y1/a49Q5zTn1u
jPNbHaW4fgncAD1lCkB6LjSLim4f+SU8TUH+XaZOPByw/JCIMIhTXFu39bTMIXyA9N54bol7KKNU
7It+VuBVUrZSXtvtXFXvQtt9gLJgXYppXEEiKpCt9CFMo5tOwtnmXa9zq0dXVC5kK2sfOIZxF2xq
dmwrHL7+qjKUYtrFScP4wHSzm6hU05tU3Ee0utf1rL57fUeeo6VXEMVQ5w8Hl8sAesxHSs0mLc5G
Gw4QZ0rCgFUaMHJrLxFOELgiIeWOeVdf0pig7oGuUmQGVNNKXxswbLLhkr7GmzD7XSG6NaakEUcX
+6BwwOSl2sfY8snf0RkKR86epaeX0tQ3DtMkInBMOrlIBPsBXRmlYr3xuziiR5vclpZP5kWg1X70
pxs75YFqp8EpJDASt83VkDvpIfcH5ljWN9mD5HF7CpFKJQVHSzvdiptzzY762iuI/FjwF35EtiWA
B5MbG9c14l4flMwxaJL1OE8x/1YfJA9QSHxEiliTeEwk7hJvNqL9jBMZ1w+THBefQUKmiEnvwTcH
b5dDdJjdqT6Atby0QiaZk87XCnDYRdaxBk4GPCJPEOT6WS+6BmwgYzIhYMrCXztzEO1LM/pIxjzf
ZsL68Kc4RKQ7mHuzdb2r0MIJ1S+5b3GK5h25OobE8oa31lxmTBNy5spXRgwxPFI/mhSBi+FDAAM5
ZoKqd7p9FxI4j+cI683aNzrODEpgMxpPuebCgsQU36vxwxYNSZBLXEI7wmTMOtIzC/cVcAgQAfUe
z/dQ9NJ9NXs08C0CGjwMGAAz54BMMVvOb45NJZlHw3Wa+w9JQEalIBxbzeSBTofEMYDlgT6rYJLt
e+UBYbAhZ5SBx0DXd8jZmHW5YbF7HrucS9+KPGpm16drVF1bMeFAdI5I80iSs28Wm7BmIiAcjI1R
DbBzquqTtAtzE8/vnqB1lpsbC5TfBX6bHDSj+iYbsKJjSiOJMd1D0yS3y3hg6rBvK+VGWytqHpIm
ODvOu7CIdaTLc1PP6FrCDMMX1gLoDlMOFEaQBBgF/XWdwh5IZZbz0RInXFXOa94pHho2hjcTM8kF
5i+Cj4eMGLmyfTaTEKOKOe46a/4Q8JEpme9lOeyin50fwEce3WPfaYK4lPmTC3BYDWNKDRHbTyaZ
rj51PoZEG0imgVBZWxJ39wyK15JcgEhRwjQleoEGP9tkAgInEHq5JF0ufafGGNsgOhWpfZzd1FhF
rV6Py/A5kPWdziFW88B4Sh0LIEH0pAXsfpmXx0aQZIfT9rJQ466f5VHami6q3R+cKXowIgPPrkFP
FXuowTzHJlDgw4nIgSngDiNTgpEcSyjJmaU2XdY/xLQtrCr+mRnerddCZ2l9FN3zTITGXZNVhMpX
DffIBNkuwYrjSLFhWABY6aO1LIkLtD1nQfVNT0QYxbASNt2AzHUW/i7OYpSxAz1w7bfuBrwKpEGD
eLNipp7BS1zbNBNMIhxNfk0yNcUNirXg0hBXkYifypJUa8Tpbz6yCQTeeO2mbmJ0PQdPcWL/kNVE
HvbSeppn9xjnLPxNKtWd1YZbhalsxHboVMo6N9wBYW28NzHPh0E9G3XOhqWWxWXftqiTnSdldkdR
vU4CrpAlkUm22XQIGuNGVBFUNFMc58SnNTcrjNKK2RkcHzJ/cu8pDMZooT+9uBR6VSvkVnaKEt6n
XTaM7sNMNIPpWwv/z6POrFC9GPGqiAowRHpgP5sxJy3icS9i6M1pm7Kh999CGx9bYsHh7tLiMuqc
144G7la3CaMPtaMp+gyUCK+1lj/cke/tLFBiBZvEyMdbUsYkmgz0hQmsAsaoEVx6Moe5is91D7XN
zdlveNEktkPXQNlQxxY36Wr2Q6C57bbyStp5IIbPg4+63RyKYONX7Z106WlUdvrQIOR1YTRaPD3Z
qkZEe/T1IY0h/NbhssVrGnlsixZQB/t6r1tCY8uFA+72YhfZVPwsVUfRQO+Mo4n9YA25Pc5R1wqi
rGCa/PTVfECoonaUIjyWBybbc1MvenfITCIFjr10qAac+FtdsHCKcDphrtgXIJhLBPc22ncenC6W
iHWeIMRzkugRlAlIDzl6KxmNN9KeHvK8pylsRdgXBN08Ht+D26+MipRnFVhHo8E904/FvnZ1i9UJ
Pwr2vXW/3KRC++mG3zj5cbZj3oriXZCL6uHBiUk3Gro4X3WmQU0zyWiDT80BP0cHhGZFzRgGEHc3
nKvgRx6ReDHXCjwVJLYNPaG7uMshGpl4HNV4PxdW/kFfPK1CsUJmUR5nBrTfMPt86+zWpUnQUByZ
1ckYGaPn5cGfHWqgOt05vp6vU1JMK9dQJ26iD+jHHnORxDpOuQCQYckrY8hCWCAVj4ZePgdmtPWO
wZzZe3Y7NOqa8jVrRji3RXkVgce8qsjfqWOQMVTzw7ZRAud5ZW29GJcpfMk1GzcXd5ZQJy3jyynM
9H4S093o71DPgUSu650b1+CXh5BF4lWyR7jINlEJtC0z4eYVBiOhVvfr2urItyntp0oPd1PRPFUg
O4nEcL915UiAxUyCgE8SlWwvRUhJAhv2EgnfCUzajdHUnIEBP0IbXrvc/mQ6uFex0wOXdyp/DXdo
YzfNN79z4cdOag02zwT2wtIIQRwcpQTa3uL3chpEa8rM+6MZnIuxfWBOgM7dwKVJ3/9uNm/aGj6b
baJ4qlodXNjwPfuYw+lKtZ+N+ow+0N70Y0/JpQmfdtzqyhdleOlkw11n9vQ+C/qRTN7hKI6tvs8a
cAs5vOrFEEVTOo+I2IhLuim//mPXM16vEQdJVTBYSsfhgpD4kiW2tB4DyYyqCwyibZpYMpEZSDeY
i3zd2QX4I81mfu+S1FPMWpBVxosCj4b8jtIpbodfLy4wYTyVBNw4HdZAtbw0eMfULKx9kxtL0EX3
jNIPamiu5BFkEMViC8S3HZroNLiPbRQyJzDS+QV17iaxOrU3Ez0ey7FGgWYVZP2K+vj5YuBk+/Un
liuXrYMN0XT5b4DznLEChiTj+tiGilbm8ie/HRiimgMo9QJMvN1M1TGgLXUcPt/h719bXYa5I/CY
uGawpU9Ohz2oL1sQRosxDqI8RrKI/QNhAi2wOJgC32QCmJWW0BSX/uHzd0KhhH38+6+P6L41ma/3
ceYOuMEbOLnQ1DEXzcY9DsHh2LwwaCYPZ/n7z28aRxRvozRQFlg+D+i2MbwV8g0Au7mzckv2H4ES
JRa3mjF6DuKrtulG1P1EilOIQ94CyJhXWBHziIsxBwO/mnLKCq4A3HtieUmaLD3OV97ypjIbevXF
THp2VPrRQf8/7s5bSXZk2bK/MvZ0XAMnwiiJ5Lw4UWAni4CTABBgXz8L2e9av9tmI4w6Qmefqsqi
CUR4uO+9dgBThHbQ9q8Pzud3XkgGhcMN/nrFDOxu02sNyHttzm/CsPthmI/Y94eErWI50LZa6LO9
boylgK2fEARonRM7R4NatWCIG/qWEFZIAZgfUqVBMsO4HNdgMi3zdtT38Uz/7BVX/0itqd25UA/Q
clt7zLh/hC2UlVFw/bZtvpazh/P+QD97qUmHUrkXZK9mAbDasv3vD97/lc1v1nCyfLsFRFNIhp6R
MrKJz701pxteIVsyysH4rc0dHD0iBgeIsm1Ay5naD/a4D1bAL3hACKAQ0XSZReGpIxfA76V06m9Y
8u6p6x8y95AG6isEfqaZQUeXV32dONcukKxe9cF4w8T9anVx47cBYLvcfgwIWBqnAe6BLnfUxD9l
SN38GVqSOBbGoZgF8TsUxcVR+gcUmK8NcFDkOi+DTQXidH/UjoyMSRPkWIqbY5p/EF8+DLXNYbNS
Bx/N0i7HWwgZjTWpp2Wu6waIuRYBO6UZ6Z4Noz64i3tWJeyoznhMo4lD3fyuvx8a+lEMHWS0K2DG
39+fOYJ40IQz+/yxfzw1zuaL7/4l7x9WZeusIP+9/eN5nTdbTO/vvD9vaghXVIV5KtOcqVBB6C1o
wQyyrforrP5kZqhdhBe/BwzxljXdprwalReHCmDhwKXcdzW+X2x2SeAeaqkgO83U0xDkNmEDxYPS
uJegxkhUw25vBCmyfcgLksNQjrvg0TTmSZilQPMitd4gR9oyZryyy2ijiwVj47ZynrjlNPUXcnt7
IbozBoS3ssr6pLF4HG1nb/ZxtnTTaDl6XfJo5GVCRU9xU5Rg2+whOQxNPpytiNuqnnt3YVbMuOb2
JpB5Yo90sAMTAp2U+lYpxTPHfoeaDgSbZbLctepaR6O8zONiWtlSe4ImO2xNGVJ0B+zFLjUGFvMZ
Snk2ag/Ggmiuw5RtRKO2+yjQd7UVkTbjevUmwWwPhBt5dYTiOkJkvqETyVm/1X4dZ+AeNWfnD5Ok
xEjeq6GkRWPib2bPH/s3VXO7PZbTP2QGkH5q219N5p4cuwEvml0Bg3+bVqEe1EhZhuGxYit/6VN9
o6aNtcPN7Pcqxe/YbFrL7eA8RC957ZLtUzKo0/LxG1Dqq9CNcC3mQUBTOmfujpfYi9AbaGG7yAlv
d9voljT9O6s9v2K5Mw2ds0QUPZvecHWIqJPM+6dswBmacp+1fbXuStEzc5nkBsnXj/LNOas/Jq79
rNkhWJw4dJZ4J55xnLR7y4QMo7QZCcmh81uVfbBpplNQkA7OpG3PHBNKE7pgaHdWOj2ZHFZyS9fw
Ab8ZtvnlFEXIrcvsg7nauJq10C3T2MHh54EbOWupqtiXDJFkF1SbuM6vtHqpcjmcG9GqJwxXNhLQ
4lSuLWVGo5hkR6jxVQFL4RjRtQ/hhSIGsDIOlL1JHEIQhIQueILWNcETiroCastJcyVS+zBW9mUy
GF6lKEl0iyBYRx+eQ40hcFFH34ox6XQXlEMhGoRJ8jTkw4eZUq5GRn9NS+ehtulVtNaj2gOjzLr3
IopOjjVsE3r2VoLNNRnzT9dBfzZ1xNXjguaKLY9lUfzh1U9xh4QPdhZ9UWuRgFpEO31Mjyz0KnOl
b7spj9ImCFwzfyQjeRZoshkRtDVWz+xEXgl2qWF6NIQV2vrRycdb3ri/FULzCiGBV9cqd6d2hXuI
BubWafan/tzKBh/gvFBOovwaVWA1Q/QDtZbmWWD1fjgk5yg3PtJpbgXozCya7nX09IEzUYJYAIRQ
TZroKAxngcD9g+syXiUqREYK7vMYqq+ta0fLBJ0wfXgwIvPXQS9SU9SDMBqH9GC49ZOGt5apKhZg
V8l9C2odNuR+lgE61Hqq74EaZ3aLXyDTyfx1DIb0/OBpA85ENfvnRLQ4SaeCUb84RLL9ILahYPT/
FrtpupJsq7mGI9fpAu9Qg+pKiVptFesSDYbYQDaiDSroUaAh14reW/bacDY6my4YdtVRppuuFkd7
YLDB4foShTq7+gUmySIyxUtNk9cOrWMLRIhMHdYs3cLWGEQ7lbBDm5kUrTXzq1eR4eiJWI6uBso/
lNS+qnx2m+Sxb+AQ0XkdiHRMZMkERKH1i5OH1YoLMNEoYPnFtkrtbrlLZ53wLumbB2kQzOyR0Wij
E2W+SVT1dQxZenJiWPHdSigtimwvMg32ZWhtyZTgwAAjJ+9faTAZjvqL+LmQHhMCYERlOT51AHmq
vqIc07I9sTUAiBmAAAjcdBb6R40GlhZ/IQxJM+PBSLGoOK130yyQoXFHhlTUG+smVlHUWIDmiriB
QF6icm2QkvwJ0dJBdwk+px7GlMbPkXFXRsrVIvE+VScENcwrpXGjNXGYLHxKZlB9te3wZtLXSSoy
C8rxp5LI0Go7YHblWBulbQhmtl+YWtBEk3SQ46z/aUvBnqm5D2ocbqT4CNRg8DllndVcOSXa9OXG
3utAgBa4NQpxYxW01kTRULwqNbtt6VVfIdDzjtqPjacW684NtHVDY98fPY6nZvPOMAlybuJWW6wK
2Ly6Dl2brlI9DONO17vvoOX8ksrpWtvg9YMIBDeyGZrlxa9KW5TNtXsI64CbEjXBmIg1x+TnqflS
YmxHMq25Wtr2oHXQyZjc0z/Kn/JawzgmELWVUYYFndyCJCdJM3TiU+zVb2GhNaBpVO8S0k1dMEu+
AWjotrifYpDjZb6LWEtMhUEEwgQik3G6LSeFv2cSaBNqUFqgk24cy4k+q+pgZ+8i9ezNMnq1mrFb
FoRK23wS45PRpSj1SuQVGmo8K2gT5hT2it8S3c/cXpKO/RVQ1BzERCJk2eMVkYRaTTIUW4OD2MpJ
4wi6TggNt0K+XtqcL1VV1Rg/N7/pTIX1kD3FKVzKSNcrmN08f6qRVuFqJ+6qdU3IqRVofc17hjda
QdtLaaGYTbeh3IwxbUsa0G0aHwprfBDM846e2TpHOxako7tUjZqwyiOwbpIZNP3k6dkt7JwJcGvR
7gZmYj0E86OcH9wyJs9d4+XFuwceYvadjAPZJAMtcrWaikNscEBM07mzhFpyX2fSW882zDHLwYgJ
52InqOfuD66cKGbzZS4sb5NazriPGwNNEG390O5J6JNsoppJFESfEimusJWc7w/aiHJP8VCam9PV
ZXAP7KCfXYmIPmfg3DHIIC5n9oCzMAGa3KH61UVpHgc2Q78KZA3obiBYEHTwE7Vq9+TsqkiF7mDB
P8xUSz/YcNwWQcv0q8v7+rnVhnyNK4IqMUlIn0245MLWwn9evoQSKur9DTvUxrU2z/BL8BydafUm
twGSAlNH0Z0CPTpHU8S+alPNVCqudq/lzwOuxzxGXfHTmEAGjZkJmk04q7Q63tpM6HxbgEtSI8Q/
TmCcPWdANicDZWWn2CLg1JHi7fSEZfU6qUk6x702mYAWdTV+fuiQKE5avlrHYHgqmfKPKj2X1jsP
7qY3qvGJr7LUE/I92dQvaULYg9lpJTI8SPV2b/M1NwGA+GM4ssU1eoqYUVcqXuRBwZknOTJEJNeM
UiUyztgpHhajiHIiS7TkIIeODcveJp54bCdAvCm0omj2WWKiY4gxKaehtuTSjajdbYnyDnkM1O+K
291p8boPCXgiV0CyDFetYGeKGz7ZUMO1zZ9sU9k04pWKvmLTtO6y71BfIB7ARGnugxhBZWM01IrO
PszMa9klO43GHxWU0uBeenWJuVjcDb2yMmNfDQnymTj59YbEn8cGujJJ6NHMcNxhPziFg3BOUTJk
JKDVl2oi67nJC2IN64+0U749szfRkoKxCGd5SwlUoCENiN9jBt4E6SErMB9TBIKsGFhhJnkzx/E8
dcVTWXQpM88hgNdKZFNEDWeUbJsFppbYUVZWTYaTmxOyknXmbxoQe9/SzUPiNJydJDjM/00Wu2/i
9H4gPPEWIRJjrBnVfXZwA/25GuPx4vZgzDrWfwNA4TBGH0pWPpaNArk2DBCypCi8RiBaMWWKyewM
Zj9LtVmaACZcejAjUWxmK81l54a3LCFOxzNGWgNwrE5J/AWCz9tx2KeBajckrNdjRWgXMsw4wFKs
2OAOC0IanBpLNmBELaxTsrY5HsdGAkshmEPZApUZmf2GSya5QqN+F5DQtEhKkHwc2KY+OXpgCVbk
oIDTkbNl2hswHPcLW2vLbZgaIdVMG22NgZN1kqvYIe+BXH2wN2z4LJ2atY+Gpm8T8ztIvYgaHMX1
wGj1ECTRVVqdsguYSbehBm4yLvApRdqhSQZ3WbohAqysI2+SHuF8jasradAanrxUHMYWDFfBhgHl
ZxfJqgb8peyggjPs6aYHEOnXSMApKTwIGMw74mNhQY5KB+fCfviiDtUHtxBQAwWtpzvV3s7RiL0t
6eTpevmqM4Xa2LK9FUkCOcmKH1EVz26T4TgmhJJIQHoxlqpFU/Sv9RzsaveoTph5DDbNWTuEjVS2
RColTEim6VN0taStaB0bFfuAWXGi0iX3N1PkACtlsuf6iunlVVcLONQgJOYfp8J9TiKfnJDShA9F
1Zn4x60D9ErfQrTMVILMIBQRUOhdHCYQ0nj6TZs0mDSpSw+dicQqJjsm8Nrb3Rp//4vlRdut0vhC
DFgTNNhCp5fK2qoqXbvKdQ7EuqCLrGGdlQS6LDINgl9KZYXCHPcnChH6wDQpXDM5Np710MmRimm2
UNzNfmpPNJXNBU48F7R6x7KmrYWi/1yZpP3yrLqtUWh6eFrBFCD2LqhBuogkDqgAHi86gShWixBB
dzdOTzIVNgyqgsQ9awZJ0Z4wF8IskpOjMjcRNsKR1CVyBXHcqfQag88FL9CK9d2aqYbKLRzzZ876
zMymaMvs5ZBqKcUmbpoyvUV9qG41m2ZwM2kwJuNbYSJiRdIS/eW11zpz3fcMcMnpAwbCHVDFqKts
ovM20YrVIQJFD0oAAzgmTWR6imnhWfg0qh6bN7LRVTmS7xcw4HQLzHOh85HRjPM5YT4nJl8yM6rO
D0Wwywz+4uii9jlGq0WDA1baaGbj7NkUA986xWpMz2RrVt1VGlRcWcOnRwFqyaCGVeIFhMzOz3Rm
2ul9SU0tAbHKDD6SLngO25GVjhkS8jVOu+Dkl72n/Bpd5/m5AILeTUxoUgzUNdYQdFb+hMRIEfo3
6+lsYUuvWkUvTu9JSgO4iShLwLyNkEL0RMzGSXeMAZk6GutRqpImFFFRqxU2XZ11PmJ+jJyRe8G6
KL3Ji6Rbj4RhBCM/ldsoYH3wlFfJ+NFKzmJ2xdRHiXmxTYKQojGhMFJQmTXNcv7LMIwE3eZS3DWD
EvsDCg8anBsHcaFByudSgt6/7ycTGQvQuXdjcu106yuqODpUHp9yb98R6cKBMLoN1JJD0b1HE6+d
VioEqc8hHgUilJiX76wnF1MzoPxWQ35IvETb1hgIGtkO6zzikOvqlPNu1isvdtSSiEPYoVDV89TY
c6KIbE8lM/ecmenOga+8m2tgO+vFNTNYNOPR/JBhb147ykh1IHnI8iC1G3p3Tdt5wkMEWYP2oe8H
Ioal/dGEdXa4Pyid/IwiJdyPSmWtCF46ErmpBnPoR7fUOIQcisl5i3oF+aw16qdxAGQYTDjBWUcf
GbZ3m0lXHyurtdesJdbBkMEBMQr10ECOBkf8rXDFp5dpwD0b7SGSXKLtqKx6m01yvqjUGesQSfNd
cRgmJu3896O9trdGnGlmsJ9MmqD8lscBMKPeepv5zD8OwKYQOKm71oWDnHkbmvz2Ai0CgzsgxFmv
1rsxxfF0l91qsjN8TYeOIHn1KAy6hUeZ0M8nNb3WwxXsOZyLjP64EcNdqcbvSYcSNCVTakn9+GCl
1dkZQixlwCJx9zTQOmcLENcScNySSgaJA0VTZqdPZmuRxDP84LBzl7aBAFvjtL5w0A7xs1UjYQcC
dqH92lYu+e055VKIuqdoxGtNZeyLgTXovhDRXimBK0DKrBq24yBT4GEat6mYT6PS4ewfx5dWcPc7
zCWY3VPcioUYCGlFGbHLHab+dNa6lZNfchVkCaR+sVWhRFApohfRTRQdZAXw3ViNZdO9aQqGa/jK
1L8e/W+Oh6BW/Tar97heUNt2bKr3v5Ntvys92jQT/iYRaPiO55WzmgaIcFRbah++TBSCS0pX9noY
KBpkuZgh+jriEkCYov2MYzQsuSeXSmnixpKIJcjJoGgdaGTiqqOjwL0aqxb2xCKhZ8CCpWssNSly
n7btJFUPQwdS96Tr7CAdO8u4iva1E91m83/bZLe84GpCSIvYm+RiwgWwnbvdU6i1ryOXFR4lSCr/
fQmqNUPvBM83pMdnbdmlrFjpyPpI4Hshzqk3sj+6u1iL3nHRQ/HsMaJBhaAs4Ull62zGnHQ0HRKr
T2/tR8XATrfMXao1S35wzqeRNdnuT7SuR4BVpefHKD+tEJEJ+gCSEmh7+y5WFy1/5Bx/VkIMgo6G
YG5er8BqdYgi0OyzPjcjB76Up5s1JR8GEVqVOqC2ZjzdW+rYSIxFzikemQTxe3YyLhXTPjpzn5Kl
fVoH1Uy5SMkVc+QpZpGBlH9rNQm0PuC3qUizIsiXWf+0zYOGfHTa5+T28jr+tSbKfq9oab/2+uQG
8jDyhYFZJtNIVumMQ0YsWmv1HpBV7nbSWTmTRGfBFGqR07d967pI4BYpw3XmhCPkMDRDPWjo0pA/
MQ2drRgs9QrJ8WcYnkKv1D9pVKB4LqbpGJt2srWMqfZDzOpLhQZVqarZvhQleWu6PBlDt8s7Dn+e
Zuqnjhonz4hJ7cox2Hi2x30SQEgpkG+i7edyrkAeQP/L+ILgCOO6Ecx3i5tVaAA8Mu7H+QqpNfnV
euOLrhcnmALnvgQHEtRwkTG979Ta3NH75pAjNcZ69Jn7+eqxVKCCI1WiOq8EgwcmLWBRMUi35Jbi
jiMO9nOSZM5m+JxtM32b10PuE1QHzqqK4lvkBM9lKh6KyXxvxwg8m72NekJQ8LJJQHWWj2im4yV1
ngTltdHTITTiubOfUe6a800kBr5RU9LYm6zZCplXZKkR2YDiZ5FC8wTCQpNnGmm+qazIXlYTDOZs
7xs23EtD1Q+Y5pJFGFrZMmHgIZNDd9Br91ap7i41PdyB+i7SCEOr2uoraFyuWS4uVVrPg8uc3Mx9
/MyFl5MRAJjXJn0ORPQMc+y4tE0GKWx+yc3GTL0IJ28737t60kzrnB9nUNznoWW5q1UwYeSvn6VK
rSjncmIwgrUpcCu75SWouBnUArd0Q6vbCs1ziQ5vcf/J6w6XdmKPF+EqT7IjF6cbsL9RRVSTdwYy
OnMs2QgMB/tm67HIga40B+csUi7/O4jqfruECRh2szgpaKfpLfL6hpgQpCQSzKpYlgLE8Rg2Xu35
3dwPw6KrjSXGElYH/LXLHPAHsVbklplnRWRz7rRTs4CpwW9MoNVmfr86IrWidHWXWYdUCMlQHQhe
SZOJ6Xgy+0Au799rfm7DAgceaVGGFcyc+bhTOaru6wZ3koxPOKLmLj2bDuEkKTGAZEfqtEMKhWmJ
zWJbSS4KF09TZte8eDl7mMyzm54b+zp1sY/NnCyii7eZQ0cxCGeBnc2vPXnJuBrzg+XCp4rms32u
TKe0tL6sipMKnHKk/bSgnajyNpmi2isqn9fOI+m45nA3Z7tmGZaBuzXXJXuUC2juFA7FigA/skk4
iucZJYLjekvSdmyGOxgylN54EjoxvcjbbHZx8uMSGicuiHgxb5tcHASR1dMGiwZ8UoH7LMW1UYjP
kldulaTeS4OxRouVh7gBoBTnHlNTU3JkhLwV1CYhoyLmF22aJ7OXrwRG8YPWzqHtjBEHBdu0S+5Z
EvXXBG/3MpviW69z05MKvZHexIktpawVuDgwINXbEIk/GssJScnk0TKer8f+zkcqO5Of9ve+duOl
o9GgoWAfym1HXgF1Iy/ZYBhPrqiSszOaP1l+A2M2vDMGVUfniIsOIX6Gphcn885I43EvtJq0vsD0
lpaTwPGs4/SS0Hvws6SiCWM7oItyeNtaSfoUTyj6iPAnphoYhZEH4b7TuIN2ZpKtem+YE+mjpVen
iHDGhhG/2sY+zcN+iaRnBas9OCkz0V13xmfXQBPFzY9bo2O0Av552zXNVeNnPCQOQrbRqndm3It1
PV4aOl4TuiU3CV69Qqt3FbYcdDj2pgtxDU4VPA2YEVpMxjo8mXrdGpI9NqQAwtxQ+m5UTOtBtFew
R5haxjR71AyUNyXLN0YassxMXSanhhO8TyzQslDU4jpwWnycEHBK9CR/IX3+v4UKwuvCcf9/hwoS
JRoXZdz8B1Pwr0/6N1PQ+RdYEgPvPsQMHZ7Kv4GC2r8sLGlAYlTseBqQtP/6X0WJReB//5epzx/i
/TNlhS9m/g0UNOx/efh5XT7F1u9f8f8FKGi52j+RB66mO5gg4frAEzRAQP0nqia2Y65hrYn2pnxp
So/eFugOZl8Mat9HsyZGN6czZscA5UHFm6uathdXrequzTT+tofqdxKtsrWiWtA7Q0YdBhx8Yu/K
NpvvCfvyNrJFJKFARa9MmKrA0ADlScVHAl+xK78C2HO1r9DonadBWMdJQW04WM7ErGxykT0Ce9U1
0LMWk29v0IEcCEbstkhY0eqR2cHUdmujIUg9e+/LSgBfhnXc6cchS9VVgaxP6xPEtojGscCM2Fdx
ehFCLVahSi5LzcRNgxK44ThHpyjJXt0xnA6qsWNkra8HYsFabuKCOND33mbIhpt4LIr6imLaHxH/
Hx2UlzkyK7LDmY4nBj3vEF1Tn0n92KqNcW0LNzhXEbCqgGxna6SnG1Jhpxj93tShhkoy4NlAOaVu
jAo/vrQM5PkxAk4nWbmEtJ/vD62t71whxhUnfX4G/hqZjo1fgopNybHwOyUxVjRGcPXP6TEwmx4h
hiRni+/X1NW0sbT+UNV1wULQrwQOvpVnW+XKqcKGsgJh+CAluYEqw9pi0rYIHn7qftypnoFvrVHW
jpuVG7hGF3NoRyTjNEqddLjWWecsEmhPAyoQUJMUa01ibqaUfYuEAG/PoYYJ/wqmBkVa1eD5RYyq
DMXBLFCtx0QBrCMbg57Rl5xevQtYc71G3DSpxLzl9JhXpkV7vcwJxG7Z4bMMUraV5G9xFF7cLOqW
7OgH+pvvaqAd0r4xHxS8uYxs2zm8IzCu9qxQLhz3k3KyXxeG4tMIrA6UzvFKlGCoQTfKveH1TAPs
KuPgozRs0FQWzNcZQhnLdoj1hYMdEAmCnf31wK9mjVH21MUZIQtzc6guyfChXtSLD/LYliVaG9/S
BTMgl4y3PkBLLNx468aEpBkRDKJClxCcO6asTkM8uKVDp+YwOqSpOIWq9ujYta9HU3thuL3QDD0+
pYTyNqGhrXT6CUy2+2fhjOEZG9FOSVMoAkbp3lJQyyRbHfPKbh7HBl0sthUkRM7SEPquE1ryg3jr
VATazYxK6BUBeG6l6LoLY9mrIjSKuoJIH8bWTFrIOvHBSwRLOvEh7cE9xdkDiXIJ/hwyJLpW+3Jz
dg/86L6aWsSX0PpXPI/wXeaDeLBj+loMEkLUPn6Ju8HvgwzVcU6DMO6mdDW1cs7GrFG02xZcUoxT
eRa5PjO79Rhiho/IUqXDgQWQ/VD/sur0uZRYtBAL8Nm1SpBF5XIYgNiMpzhFvuPu3CRC0CUm8Mca
xg5662AmyiswqDXxTIJsw9jDscw0rWRHDkfH2RA4TX7YShDOrcX5Ohhi3wYTsHBS5RLZ5OBVgCG6
kuHXVFeZrzT8iliLcWT3S1s3GFxq/U035k42noyckYhF9PSCdEi5sJXBJjhENGdY+2cjfxhEto9o
tJmWWfh9SiubxKncj9xbHX04pj2sf+wcuGOvfxekgqJOWJjXti0u+FN79BDifQQGhbu045AypeU6
NrVqEZQRZXRTgFIHvYWwZLpS5f+KsH/iLEGBDshclNR9oOzdYNjHhhwIoqiTHYL4WzZgEY3M9FZn
YgcdqWMw3f+SRBQv1bT8arOq9Yl6JQoX6SUJsiE4AgsyuyBVeYpxQHIW9cFGXsMSan0SaURQBk95
mP12ncFnmSO5BhpyvKmsrxxON8rckfOegV4xB7CmN89UiA/PguVY6/TzhvPYyLNdNS9xJj6LIb42
WQBtyVZCAhk4F1VTA8bdlZ85ScdQX+gLWvpIFAGRvp3tsFXpAeHcFK9D4dAxp7hEmowKCFYMeI+6
+i5+6EdfUegNe31Uz3ZLjZ8NxiHJ3ZPuDLsoBySH22qTRBY4F0Yjvl6p4cZRMRHYrvGmB9lnlnFS
5GT+XcXqrurHD1zm1Vp0xnuYoqZsRfwGHexMJ8faaO+V2qcrUUOHgb5CLzvmPEmPX11YdvMWl8kh
YHwOdX5CLIeXeWE009NUdL+kb4sALYwRBA8W7h/aTbiP9N9ywkZM/I27RVpaXhi+OHStJ0IWImdR
uu96hlW/dJgicq976yGiTidX+qJ6ZxcnuG/r5IUz+MI0X38TZ4w8Dz7BquV7LVq5gl7b+bDO/sRx
fOo0gnK0gLx71pYXpW6e9H62YyXtj2lBuqkToq8cZT144SW09oFAE14VrNyYnoNDpEzbvsBqo+tu
sM7oHZFZy8e4P6o073YpmpZF/Bs31h9TYr+LYvNF6C0qnrJZ5V6n75qcUCv4Xqr5OIZII/EaU12M
EGKU+Imlx52ZlI0tUvhb8arNZnPY9DI6pU7xAEV7tC/M0f9YSveKyx2ogPnjsgOB+UrpbmIZzcHE
6eOH6KFHVOlYLxVd29FuoMmA0owyotzJ5M2Jk5nnxa5WYNRbjo7+wSmuOvPj0es3Rlp4bBwEBh7h
Aw70wCi/cfmS/ynHF5MbY9kLvw3zb27VaadEPXuxKeHXUHvlYAoygWelhpU3MH+hWjoAAmSkygC9
p6PtCUD3MgYcFNjqO3b8R3KuMElU5pcYHiBC2svJRr0rc8ukh+hCK7Oig3QI/phs51hJNCkWArLo
Mk4mmHFO1OwbLF2J9iNzttLKBmVHd0aLVlUcsfBIx2eyd9O97NKCfSIY+UYP8zNsXoeOZO1Y2yBs
5/DMJSvd5yDdEoz30mWjvZIcGgvOUwUCdy70dUr9MWGLcmrCDfv6zzTO4tPhynDqURPhiTySb13Y
u0aMe73V9u6YgLCo3rQR2L3NJaYKZVwIZcvVuK7UKdp0qkFPnTr9EBfurZC/LWfsTdnASEfXkKMp
Lb+GYD+mXySjbqLULZda6Lw3BRlfofUN6FCnq+r8xNm56jvl1E5duMBgRGSl5X2gzgyWqF+5eVLW
PoZ2vQV5DCzCFa0AdvnA+YyL6lAY5I5RIJzCyiKtKfVcoI10owGGXyJmHg2lHxesr3e3yYOLZ08P
Th2iQmlfUIrs3bmuVIWxL75NI7xaGpd1zGRTRFD23RhFfUOursNGmjAoAmCxA3e4LJkQgvZax/m7
UqVXxu2kFdM2cDHnjkuNHnmAN3bopwMxd09OQmdYC9WXVptzjnKWliFXnyWOTwH6OO2T2cPxNuWM
TSlOg607QChB3I1wlmyOyba02XK3IQloWutej7Up9XhVOQnA+Lapb2nwakXBeD7S3rJaIdK901bC
M7+GtNu0pv7ppe0pYUDoRO6jpU2oLZnPkeoN0nsCq2SYu65CxNmU7nZKn/QUo4RhW89aXVQosFp4
/M1JbxJwKRkvP/bZbWEWuzploYMCMq5j0oVtg30wr5J+1ajoE5Im3HDJxIugmDcZFU+EVGyxj8Rs
jLj/03Klh6OFRmIyf9gN6Tb99ZH727EQEUhymmL3Z98f7h/Q+durONz5an8/3D/y95uOHq0DbYy3
/3j///j29yfff7B/PCdNkwP+yGKTyqLVMEzyjdhhmdve/8m6j9fi728lLG3rGj0jUoITrVI+lU5a
YaPkV7o/aB4mkr/fvP+LeK3/+T5ZG1iPVXSZAdQW6f7J79/j/izzP5/61/vMvUqdyjGZGJ/GJLFI
zg9TLvFhxwF98EAF03N/5/059werxlBC1kHug/EtI3pL//j8v9/sUsJR0MvTMM+oI2iE/fsbaaWd
bgR/oXsg72ARaRsJ5FDanCN0fx9uhtTvMxws6RBjfCR/Cv0H2bXRHIoU5QNetfs/pRJeixaVFrzj
Pjoqp8Y8s1tN1onzRJK84DSzfYrSYMVOvZ9NoR/9g/GE0uKCcaz3uwOVCzK/l3xTBH71Nr1RkTI8
K79QwK7IKaaS3sfPGh1kM39yj7ZCeM3e4RTko7X/SS7eOaBN+IbOuHIesmf3ajAW+gKFhke8Ho80
X3OflD0VP86y6tfyh/uXs4rEZFL6+SfYDFyxuAKdbfynZ+HJVypKik1OSBTpmfmm/cI5M6PQR1gs
y7L7xBZOKErE1rI0bs0pYGrmNxuUaWvctv0asSbxoIvgtXpODx3gk2jZQ42ZPaVL5QnsnmRLO2Ub
t11rz6a5jwhj0oaluQINd85D/5pd3OvEaoHYc9PKtarhJ+EwG13yffkYtuvyEfVYnR15BCUUlRhS
kUBDAWIoDI/PHZGrnHjUHPqVi+anc9m5yCfiy3TDjnOPvY83+QZ8PXwUHKIcWXufLblAbsM62roc
MLeGzliQsk7iDGVX981nfCbm8wAm4UX5cyWstQ2WKCXofR2yp/yTBTq7xgttW/rZU/EkHoB8LEgT
zxYczcIteecUuQtSjf5463fHu6CuAzIRYF1Xgn22zuUSlCGK/ZhUDoIWMCbRt+SIuWT2nPxB6bSt
V+O7ealWXxxMw6N3avvl+F5g4PpEkXQMacQ/vA2+fmHydyRIBQMYCoYFwjqOh/Dh/KtgMLd1l9fU
x7E5a1rmxxLWr29eg293hz9/SQT4R/Ds7qxwsbGv8cne2d/Fjf/3XGv1m73LbvGLBjPgW5Hr9s3E
jfR/uDqr5da5NExfkarEcCq0DHEcB32iCm0xW3j18yjdM101VX/vjgO2tLTggxcyO3qMPcyfbMIv
BkDZWUga3RJHjvZbg8b9FR+rNyACj5yK6LDrIZ0GuyYZddNb9PFtvZiP5iNI381w2ZvVMIr3Vu3i
nSNrjxSRDODSftK4hR2o4FPgeXj1S/ub3+6C44u5q7i3+uEcP71rwLTcrnAOBvy+MzqrRd262k6f
IQDbqEWBZTZlF5K5A2MrkJ7Q+YWletQefpWnp3QMBef33njdV3PH+9DNzqmHz60hOcPLc+aC75EO
qLOS0rLwLnMSFB80HErWUuVQzeknByMgGgSt8Av054zc/bE50yCmqfEyIcB8SNlxgvWQzoxUfSrc
GSqRH9YvqFXFN5xK/+93KWj48b40PQCJS/U01KwAiu6ZCw7MRpsa6b4X3jc7t0H7i24Nc9m571J4
lJM7O81rfyRDka1XNaDOQq3HWb+ZbN+n7Dj7nYv6omanD8OpO9+vd4UtZDmbp1lljr+mO8xoncT/
VcNuRzuisNz07href2bKb+4ElkPLgu764nZv33nQ7bCweKbmw/kNiqTPuJSS1jiKUW5+Eh4iF8U4
SvVU7bblzMNklh1gZMf7bTD731Dix9MLTmYoBFXnpjpFcWhQ49jH5UHca98CRAMnD9cLWPNoN6Dy
p+/mNkwfkkeUhizDqU+gYW8USeAnvGEiZOOWdUu9fI+fcLonz6kvBEyMXB2A6RvLiz+1NkoORCme
eIL2nByQHfQRmCofbnXzKF+GfxU6b8sZlbbBWVsonI6O7JHFqNFFbj/7h/QJK7aB1etO3U3+AYYl
Sq9EupSy2tFLA+qTqytBk2MhN3owr0cBxJP6Of5odLLvp/buq4Dy7BtIkdUx/6XiOVPsL9A8Oj5m
rvCgwc9/idz5rQX5mfId+gZaFa6GTSUKOsE5objpsCbK3zoAnERspXxNv5UWrjKCAB5bGEBuuz0x
WeqAUfHiPd3v5SV5Hy5TMBpnRmc9IPrt5Oj3fZmusdI/c+TKgQyECzLvz0xPlqM6ftQniUfUO9k7
LYpKC/DDoua1ZxWiIz7jYXBkjcC5rp4grAbDC23paq+aRyQnMUqnXgOgNYFSQuvMgbsNAZdHP/1m
LuHVdmJcwVhoJ45AqBWHwo3ZHCZQIbeOfVjjJWPQBvEl5aD356+FSBUP38al/MMG7WzPnlJN/Vnu
QebvQEiKP2CJ6ffpp8Qfd1C9SqdB4Gt4LYMRyFXupYR4mfxE4bJ4voFyqD/jS3FFyOr8xCWKv/BM
7Gm7aZQEAfuHabJjvUG1shHf8afYXR/uO3ruf/+Lp3D9QuviEHt+/zKLCIHaq0ud9QEPaCe6VI/1
CxhosGXqLppsRqLCiQ9FNARq9KD4FofBNn9X9awR7AaZzxXgw415LwF4XzsioG8bfnwmBFtH66X8
5WRgG3kDPCAJDuc5sLXmzDzneIv2rS16+IHvttbZj/lPR+kWM/KOMwrInt2zVtqAA8rnJOUGkai5
SF+Vj7Z17klf8m+5B9jAsv82kAmRAcraIxZp2fVu+TRw032I2mPl+1AftB75F3uvtwGEUztzIlrq
xkNG+0uM7eiyhumvNuhO1jcehLNm6xiJr8mzhZsgc+Ahfybx/rq/IS6zb38TbBHY2ZRDe0Ohy2Hz
ZM8AHCE72pdxmFbQjLaPfO+nvm9ClsF7/BndhIMStofYB/vFCDqjzxG7r/tH5CSpyheP8md8wFxt
pgKCiIT3tzG5bE7ubPgAAovXx7tt2hTogLdinPXAw+lfTClgCJ3F2x4ilGvuN3Oft2naBvAjBLtB
j9eG0sTuiPMaEEtMDT/pI67sdTFj04N9d1n55mNzwLXYIWkQJIoVhENrfcN9kYBn82BEyaB8VMfi
oHJ+CUipFq4eHSEb4wcklTtjuBpm0EzXhNJvCiQe4GvMo8XOQlMP0M6lJ6BXzm9gorG4O7higObG
Ubhalr2gvVd6dNYlH4G6XsFF0B5u3TnxM+ux2RlegBIxTnZIP9u6wyx/AlCKRIQH2fUcTee4/SoM
p/xuhecOBaT5RyGblBXrJGD9Ku6xHBYAYhnxozQgjtCWnvCarfWD7jCXy535GWc9xpBzIOzuxmdh
MjmGsHHvwImi9VltCk+kMW9zXFGmmo0rJU4tAuprq16Ov1/1LT93sJRQDSJNbMFpoqk2RSdEX8eb
inkeCyjes+1Iu8KvzhnCADvli72N84RAWjJKMBg2y3/gyZWXyuTZ+oQr7UvO8TtTGAsJVFl4Z3ae
BFbRfvhtnfYFgqrkNBto3yUEJaBuRjaPp151tadWP1KPr7T9ohBBet/rYYxox9imaiOaJGnB2DvQ
x1b5BVQhkXWO+AsR9726wO/sne66NrvGV3/VXwGZa0f/nQLFJIz4aM6sc+MNX5FQRAQ0pGIimw58
aor+VFfs8kmiAz85CTqyEwphe0oleUcFGoq1OyMuvLBXOJAQU3YxVvxkC45+xaWUeEeeDkBIZCpB
4CQqFJ1gsM97xGcoqawFvuK+8BRlDzF8p1N+M94j1TXVh3n0Gb7xR5Dc/4wHex+GsEPuqVxzwJnQ
1CGjXZwFEg9g32FzJXSh/ChOIeBP2n/g45TtWXos/yF/zfdZ5rOegc3TeOLsfVannYbEEM6Gjn5a
9iJgNK9Zj3X+OB9qOv7bE7vDey8OifgrqEeUsMrKvSECJ4A5JiySvSjA0RSNBs7ndzxeh4fucXmp
Jw8tUbF+GgH85cGAwN7gii99uhPuNPxxmCRICxX9pPTXRXiN5g9QfgCA2VyKzC5vd9EmIny7U2Em
BE9sFMtkvEtnpEZ8w0KXxyPAWIJ4OBOgrgecLJnz2plCo7EfOAVQTA8yl8Z5e4JPxOGfu/VLcRXy
Z5o6+6W1zSnUvnpOgumxwL6B/gHzB1S5S2Im7RAN6MqLnuznBm3s5yLzK3aD2qncmaYbaC12MxCC
6Ez19VeHqa5YHJBEKpTHQToTznA+3ps9m930a/5Os9tTku3cDJUkI8CKIIcmVNTPSUxrS/AhqLWR
gw4C2OnhTJM2HqHJsbc5U20rHWj0PWJyRnlAwrrM3Hn4R54wsc9eqYWoqDtXNrKamyaNBlKV4rdb
IU3TBAVa95a3CMeqJ5L3egPR4OC8Tb+dda7ohlkB7Zi8dLXvJnnKwgqtCl+X9k12RIBhC8I4R0DS
O/VyieGyJUfK0ZVF3nrMEY/YCJ/F8lTmsTuQkEDG1AE/ESPyX1ZcIDjkLzyA9YtoEN1mfZ/nnMtt
/ljmwTK4RUIvmXbJIWEfVD9N47ETsYJARNEGMNuoXxPivLb11QgO4Uj6y6kka84vMqkKMhXDTnzU
PJ3m11GNOcsJYucGaRdv+WWzASBCJRhaI8c0rWMRm610txAvCy+aj85CYu30xq7eUNcuk58I/5Nf
jiS8fAHSzeDdtz0Hv3el2cfUQjiKCJjY69biAqh7fOZ44Hyy72fWjblXaGH7Z/A4xK8t9XCfuON+
LXfUrxwgqQ/xZ/55P96asLZvzY+ym9++VzKxD0tw7j8NeBjyNJLS9DNlY1pOPIQ3g5iGKfpKWQD8
1yO57C49lZesQZcB1RvMSez4U7hmAFCvyLhYn4o7nmfdy74JuwxH4Rgzjs+N3who1rKhmmH3Nb6x
l1Zue0mZe1gz2HMXoKe4MbhJubcolX+rc3nK99yQfb9qu614EHSTvx28VN2/MsFnuyHTy/fVuWp2
09P8M2xyMxTaRxsuANw2jWIEs7r1yv42MysbL6p9S6buYaKCRXvBZXdlQKlK8Ar1FDVMzWNOP/cx
cdvptB0k85W1xSeRuQftC9tYfRkCFhxyiWdQ7yZ71rG6snhZkYVPr5x6AXv6zB5ky4RP0y5xIAvP
ITrE2TbLlt/Ua35Kzn+X6ANMXrlvgRT51KL+iS/SheXOpwDTGx/v7pD/4FJa/qaX8mIcUPb1CO/0
09/1oLKWfYveerR8jr36RJDf4E14joZzlX3A3OoRUIbZjaIT1gqumT3UlBAIi7eG6fCiEFBZb9k7
Obnhg3zSdvIvBSbhC+Xx8tto3OEie0Q6bJCVb7JnUladHzeO3JlMVXojvEST8kNBxo5ygX+GUvy9
CUWdNy6UbVJ5Sv2q9ZBeBgAlpzSkHOmbwhGiVMSiFKvp6BcRiQtQTNOvYdFjT3oDFN/4rJqY/Q+O
z4mgSbOef43Rjz35ZZ58kvZR8aBKmh91ILlQS2r4PnSIPSU/d/o5Lf+hc/bGh9/BxTKjOY7bDRaS
3b3Ndzr2xGcBmamterBCun6MDXt4mh6KxJdD/FZsollVeayjnfihU/vQH03W1y8TKIwC7gGMX+qw
ZQ2OvIajm392x062m2ctCYTvqAGpAZ4VALMX+xZEABJeJ6Ly0rrxUa/8t/ZbC6bj9JwcorfuZeLA
JOmc7KkHR2snF7iRzrUz3nBPl2rnc95n4Os4dUrfrRcXWmHuVk6Ruxz2LXTIz+jfeK0tJJFCqdlR
5srT64QRi+6yEmv9OQW5d6dqf2zG9+mT84yPuZWBRix0/3hr/qE5DGmWzSr2VOFf09NUdfJbcX2u
AW4d+wvRyHDTOa5rR5YPOIjzl1W9A3FBmfFOHEt1oP9doC3ieGFPmruOtvirHALridj8gKAU+eV9
dQdqmPIH9sY+D1LMH+KHZUKs3l/kAxbJ2XoEKiL7JBMcz9WVWKC8yUvwbNANY6YiorYldARh2z6N
ng51kK3Y8Zt1QeEXbn9a8oDvgpEVmENzCO1k7U/iSq3Zg9qUYweyK42XJvIgZ2xOOm/UfBsDNIw9
E4ea/aF8Ne/nuXviqZ9EGsDDIUekqjpbHZFA8VVzELTU4DLIYA2/bRzF5X0Tl9QR/jlGla+tX/xH
RcYCgrP934MSHUpFQ5P0xTIuc3/QtzhUTx9HW9k19e45B98Mkrh0R+HAZwCwG4LoX3Vm1n9TG7HU
YN71Y2ii6YKUFXU9cvytPoKO5y7C0YKNNXJ5o/7JiA4gkBWyK4DNH9TpCOERkXsj4iVbomDZ7IXI
CRnoTYPsJcKQKHLub/c3/m+ruO20N+uprZ5qKs5ocOsfA3YD1BqY93eClWCUHLK3t5HtZ208wjB2
jTOZhll9olNhc1SZQC3RJy1O7Kh8DOVrsjYWc8KuTvib+t0u87HnSDXXml55sy+SS+yOgfAMZ6iB
W0FXPuCZV5Jt2vOb8MAxVLtsqjqIExo/BFGNJ8e7kqpNIOcPABO70Z9324DcuCIksA3IMiS62ZZF
cyKCDkOCNje9vx2wPLHdXsnVm2tJVqNnD/MXozW+EWuxrQFfzexkm31sesSl0Qf6zt+kLsTF1HLZ
IFOfbcnYydmBxOLwW0DE+0jVKyEmUnbQO/qe/uMXu9v8XkoBCgvwoKmjTDSdTs1CokxRg6WFFZuN
hyhKMgvVmJ3EKf0GV3H+woxDcJSG0gwyAXkQktrbcwpWJBDhjL6JEyvtAqTCQALkWaRNmXtCeu5N
T3hgkNPWyagVqogueMNpelE9sKitTVzts8iUr/sVLNmRgkdLtYYA1Pwgukeehy+p/pMKEVJI1KyI
EbBczF9jckVQHYiOgw7aSdl5ADVlw0L8V1g+EVWuO5TcVVCinhZRgyEsARkB22CkqvQ7aW9Ib28y
UvssfBeu1ETZMgIE+CkpcVk8IDUYp9+Ycs4/lUMRjjIdiRohGGS2s4ARBZiSkyLle5Kk6GOZTspb
dc49zrYPhk3M3iLiLPJvkwpN7lLuEsSv2TY/0lseh2wNXE35Mn/xTmwrGgk7IgkrYeq5AD31rJPU
glb3zfqofKnyQWaDuyVXHLLnbQbmrwh7kthEpyw/oxDBmxX9lV1LZmTILa7KbryWr3SSteXYOtMr
ll83fr9BgodJ/ZXHjnWdDyxkitUgwR7MExOcSpPJ4VM3VBQ9BoS9qyTEyj0S9S0dAbuB3LhpZxYt
JSR8XrXurVwCWm00Q8lf82d+l8IOxmdq7smaz3PnaYwazSWU6zw6FtSLU+MxIeJrPf5uGlwC9B1K
CWQSE8PUBbyVVYUxxVHtje4Mbk/WRy38u4OOWWBQA2jBU8WZ9VsFuT7eNbCy2WGUQ6m9CWz9XLMA
hwCz23hXdMGMcwuTJ90yD7ZsUmvAL0AkmJUVvV+P56DiFHxeQbq3HiJFAicBU+VKYILfmvLnR8/V
c628M18oEvOZejpPF4UFyFiMDfd7V174QHYyxqNhS5mf+SlSNb2GhahHNZGvSblqqMCOKj1ngNrV
Efl1p2Z5Jz/N/MOgDtMHf87nbOmKy0DfSc8rWzkwrNwR99UQ7qAUlruCsuOSJPr1tMD48Qq8Zuvn
GOMjZyEjznipAnxkP0MJa93CoMbmYgwTSAPFHvLihqdIifLG7OQ99fnCuRcJu1p8564Lio1t/krZ
nxdcPpX1+xaOaPxIpm7NTsnJR0otNRy4222SotTbLOGZca9kg3j0EjnyUDnnGVV0WQQKGjjMs+Lp
eANtaRBAde9wiPD3yUFJOlbkcvVcI4+IXYGpFGnscAh2XZH/D9qbVTrc0Xfig08Y650INJ6y/Qkl
TYka2uhTJ6FUifTHNmlNxGLfmSu8pOQqa9t7/+eT+QTrHnIJqC5R01DRAaI/jhyW3UAZZqJOHhfK
vUL1JJHlXecmZPj5eA7+6rqse4aVv6czvj1QBIJaj3vf7JUtn9th0iv4Xe9YRPyEX+FxTMGc0Bre
bpu7lXEpz50CViCuoeN2jZt+ETt54/J23Dl/xPUyCbaH1ADbdCuQbYgH2So5KHp/W/sGEsgx2pNs
xAVnD1EShRbHHFzcTm588HilSwAfIvX5XG6H/9b+yhvqlHm0Bx4PdeGcrFlVr4Z2ZlVoasiSL5XD
XQsHugKaiE4pYkcu+DceIm+2LQy0ilkMmju0NOuejYNK/mP6PFgWCJ/BL/LYuUNuU7W5o1EP2kss
7+BmtKu3lpcWmOTWPwAGSvTrjttSdiRrV6LDHfkzXV3LlZ7xcaF4IuQUE67MeT48AvWMt03rLcYj
qgIFLqfGI/eDpBe5jbJD2ITHwO9a61ZAgQMDLI/hYdQ26CsVd8Id5iqwzpfpV+tQJrEZZa6C3+Mx
SOaex4DkMBF3t8lBINP8wh8k4nGyjvTrmB88yo0hXQatFPBJ9NzxfunTfSaw1GkCWodpW33GRrv2
mfUw0WhssCxy6JGoS7KsH4cnGqRx52xrEYHF5wKI58wYe0lL2AJKJ6DFZlLM9uMKHt2nWAVcHetY
Szwix3nwe+gVUJhLCX5gCGnBZTuxhst4/8iAifVwfYqwVE9A2tAZNtEUlk933n71YaPVYkhr3FI8
EGM5LELNF7U3njGXCauMtWf0V15yuxuCq3HAcBCXR9LOGO0Oay945D1trm1g44MFREf2SJ5AOK5N
+Df8yLRSwYHiwpw02xd1Dv8zwgC2hfsOTCXjkyM12jl550xoD7/OIVg37gwuD4+Etcj4aH3AgoOP
zxLsHtVXaniMRr96db6TZGyTwKxdDcxVBI8Bq3oMqHweHQNF1xrpNLA6BYBPBpYdiNed5m2JVOVB
gmLU+fu82jOm+LSwlP+zIHsbaqdPTe6H++O5Mi2jzZ1rq08itmF9tZeIeyJxYjKmewaWNI9L4v43
QJABuMhJdA8tKuSx6i03BR+ZqvuufFnXAx+/TYKRUqYz8jxnh+q5FgUqVU6yMrQL6WJ5Mz6uHSU1
exjRoLZaJ2D3hBJNvR8s0FOqv7MYrUPyDUq1fNrmqwDT3x7NcNH9rLqRPTDJSHDJgVWytnp6xm8c
LQlxjrxWeBPBeP4tO8SF9HEbaYURUNAhoKXCmUloofRA4eBk0xiDKhn0cDAlbxtwfSPpNZajvSbk
DuzlwLvoMIKewssURABWXhcg/e0zdTaQHJZ5kIQKaBQVootRRAHLYFs/8EWR6JNdpKeKx27Y18OR
b/Co2/bQtSQVrkXjHAzLA/Sfkil8AtmVUbnHCTJBk5Z6tY1Pqq7Bf9hBMNzmtXLhWVJoFWmI0vbE
hPdOoR7QCzLirKyh9wFcUsllB6ookwLnKnG5hHa5mHv2YVmGO62Q4uMzAL4f5w+oXvTIx52mBuUd
TzOP7blW90xD7mKMAxJogUCdBdp5GUnJjXS3zUIrwc8FALgP5TxFED8LoFKw0kBkmhlSM5/CN4gV
tjH1t90LaDOaTyV2EYwp4Y31bnSXBq6ghS4oXPcQZDnCOhpByskS3J7hWQ9K/EBnL24PY3JYMAIa
38f789b1opSQeElKjOBsPGzWHyWn+3bQsBZRwFI/KSOgaK8ETbtjYvIomLIg/ilJVWmwPLACNWp9
BFkG6kpOFb9wGJm1w2yniTeZB37E1r7FHEnYX4QvXptJyFvFybPOLTQhT42TvBI57fcINBf0zJbt
LvjNGpVmXupuM7C7BlVySABbo21v7bZImnUvgP38oCLCxxu9y8rjnek4cW4XHKdOLTMbafov2way
ndlIoMshOwkA5TV1cV9g2gzahWUJOD3qXyFG8tybcS/zVqt3T9Gg/2bC0wOJlAtL956y2blMqCR7
mrkhwA6sCqF31xYn3AD5R7glyOrwwMDADAdF28XTTlh8ZFeS2G0QiaIRU3jNeIABSiGH4RaqS0TE
xcbytxmxWJvH4oM5w5LiytiJ1nF72PwSk5nNiJ2DRxSLgViEPDR2nhLQCrrhLGRuMnX7TwAhbFCc
d4IW8utDMJE3Ey/jOgZmrXRq6cw2BpcT+Tw4y2zdsYjLL3Nni304+yiW8ZIxJDhjtYgzOeojHRzN
omy/NRl4rPxVGUPMATOO8SGHHZQcdAztSn0VwJJpX1u8x1sRguQBW0ixwvQ2AQhnOdXhkdkfT7B5
4VTvqKcVyucTmABaMkRi3L3xzSb/SG2UZJ18dTu+QZ5Q/gRZBMVzgxnce1B/IUgLiskczmgCkfIJ
a+fcBQmdz9kqgZOq2CdZIpsHVtVUhVq93istCtzMXF4j2E+3aNT0jLdng22RZtsPXSuDEsaFZ9an
h9UsMphCd2O/sf9iBTV9TCkAm0xYCzW6esG7QdlLQ63srRbeP3ziyanUMoSwdsvu0Cj+ZIrxIrUj
sc1DcUpodAuQWlK9q6Cu5tM+Qmx5j45XjL6ZjA54NSn4yops4rNF4azTpWmPa9S5SXXBl1aeSD+p
L5M+YbwT9QbECpwHnbuqeGPy3KomiVSMsPafMrOxaj9dGX/iFMxxpXA6I4sSDIaXEdfgOluFm3s6
guYoe+SGdJ1Npfb/VKz//jzS9cXHD/P8960uV+C/K+L1v6LP+bKbqdz8KYijf3/f/6mMT9BdA3NA
dEUGU5n/v3/keAWI+ff6T/l6kBvTkTZ57k5t/iu3/ae5HSs90rU1R8m0tIQb4tP/fiHTs29z0THZ
qFAb/vunGxfEu/73+u+rsWf6lVUZouxS0/fQQDH+fVmISAXaQt1kQVWtB6EF2Snk3eLO2BXCfjJY
Iyl4fxe7iv9erbnJindtjvj035d/t/CfP9z+GmQnP/nfN5s8CseOHOyOLIPTGSAh/z75759sezL5
3+X8ffn3Ta1p3yyRTiL8XEA+pdiSV3LSNRvf6u+faXv5/33v7wd/35MHZK4yHVq9MR1xFpT8asRZ
01jbxpsyErkkRqAtb187UUb/okXN905/A/WbyRVHTXNkfC6IWQdUbT2tMOqgF5qXicrMClhMM7fy
NtYPUzX/6wuxI/OLvmItL4gI2n2NhBNObxqNkRVMW0YJLTNGAARjFZ8rAaCMoq6kfhuRLumpeTZI
pCxGD7MJVVT0jBi7ZTDxyJkemzsH8ihqmDDi+6boCylR8dDNG5sQsXC3H811Z83mV9lfO42CoNZJ
1TN6S0JKui6mJdY/ZpsFmtzQCKFIonb6ZZGlx1Zc6kBRAb62U4TlDeHJAuYw0Dq9ti0IWqQE1Odq
xGGSIvNSlSOtHocnSON2Q9XKRML91JTobY+hmEoQ2IuudaN5oGtokmtZ2rjDU5w6VKNisgZxrZwZ
6XjBSOR+d7uhArBnHDFU68jI2595QMqnjwmDdKptcUMzPRNyuvUcQnAPDYeuQuJKGVmhQFdmLRro
6OhmNSPKH9NIfRTfFr+ZQISUEhlGWaevtXgPwdPjHkiDNiN/rg0jReYODFJNldmkQKhPeUSbaLiN
iFuQvKI1leqvikXuUM1Em6KlE0nNqHvDaJtv8AMHoJkjiH8FTd/kHWcUgcQyQYd1qNWgqBEHoQKk
Sbm2mxWBw6sgeEwqGjADxSo9oh+1UttBJGYC05bFm5FvdUJo7SpvWRdUCCTbKbYBkilVA+SRdZ4t
5Dy7UTACMZk+arRaXUHIAQUK5hFdI+1B5OzCiXJfzfFKYA/Ys0nyDwM1mUDUvqzM0o7xwAFXahBN
mzR+k3QyQ3DMQyjIy2FIxhl/sao6WMoIUUJELMHQ0F6QtvBeQhcxxiX5BB1sqqfx2Hejcqrk5rJO
AwgpGr1QUNaDZGjvaE0DJRiFoBkwh8wQ40DWuJDj+DJV517Rrbd0KyFqnjUp5qGcqzBLcVlGa83O
o6Y+aEKHg6827RDQuqGYK6Hn1YJVYfE6rWBcBgjwABsXlDOwcd4mEXlOaoxUc4yfapM6XCe4bZmq
/rQC4VxcKkgwEI8IY4UeSWoAZij7Khyw3ksMbA0mkLTZupQglSbIe9nwkacCXaD1nvuZxPm7qD9G
bEy7qYPYB+3jAVVTea/k6z6uC6L/JfrUFB06B+az/RjHwfJctoY/qpKF+VZ7hE9zP8BbORSR9E9Z
egg0DYUzjgB6DQCSEGDTNClDA35EmwXmUSm1e3F9uuuQZ/E3kPcV4AhofqE5GqDY5IUkqcnwgSz0
fg9DCh2qSPsRUW4NylrHkKvgJOj6l6mrbpNeQGkbpGBViodtpsPUtURPEwr5aCTLl4myGeaaCW5w
UN4mKCqt1Ad4JbmqtUMgezelDZRmHapNZYH16NYpPWScI9Z9TN3NVNGZyIo30CIwEKOFAdtqRigM
xFuaXIu+HBv7ErcSWD7R4uZD0jqQhkNJFNZwUqrloibJLmu0A1Ok/Coi+WRWgNfv9fyC5ioaYdDc
9InO2tRTNky6D7VHp928C4c1BaYhbATJZl5jXzH7lwX55FARFbxeao7uBvR3nKACMii/2kR+A+MK
hTwc67DjXh5m+rtTnJEIpdp6RnbnDR+tnsrHmoZdqhAT1hSiuuVOTggJS29y8GbdOIe1pIMbTOgi
o9wXSYpb4wDgiK1+XeC/7pdYxdIqQilzkStM2Alk0FY8DmmjXIY2e44kxFnZjPNQzl70uBYf7lFz
tOJVOcj0s/Q8RXJ7GWnqAMXqO0E6TMZtXqyfeRnSHSL7/7B6wQpBSV6QgoByGtbmTcCz82g19SnC
Vy/IIB3DHhA/iw0iIUb0s8ymO4pNkx5zKXmt9JE8j07GUkgnSVjZNs1x8oUcDxGpbF6ZpU7TCs1J
L++k5yPmEIKloU7YC3QBY+2qCp1XrBqCJnPzm83RMetlBThtWSAtQdhZT+n9WJDtFjltl1alDWTm
kn4YovH5nsl9GMPQofGwlUjgDsddhjhx3vqqUf7rDQl+gPQdQVKHBDpNYa+kuafp8tu9jCcvUbU5
QOBIR7ZmDFtt4ahVZd3XJtIjo1NxkCtepVEBo9EvF8GIaYop4+qVZulaSMVBfLTuR2wkiG3ZWgZ1
lP1JlIej3JSP07R+zFgSdGi0kFfMym4Vx6OaNnGA1QryMvp0VakanjMDlwypxji7TO3yvgne67g6
5/kCxEVQYEbLUSjPY0FqIXR75HBpMesUFdq7XDxD/zlPy3wUxhzjOt3yjLWEBUFA3zZY02mQJTd3
PSfJhOoHezKvyDSP+F39jES4z0z2p0qVKJUbZpgSoe/KeDNNT4ajsFhPEjTkuOosWiZmBYAb2a8+
2zVj/2LpElu7QFVR0km21tj8TleizdocgMro1KmQaAt1kZJmXhlaeJ+8xfLzmeRQGoGa3BOQpghw
gfxuWTOiNASqge3lmo0nWI9zXv2DuG+j66x9Nut7221SwGmEWvnI/eswXtbVSvEqOptaCbZh+FjU
GTDrgpGJfFjW7ICM7Yzb64xgSvITazqBOeaur4nwNGng0XOrb/0oG3/SRY2uFp0lscYTS0X44hTH
43fcG1EghIrW7NqG1q18nykDrDUmjYT0uVQekq5UEZnrv6U7Xq0y4UaLOGbQmet7iq4Qz4e8b1lY
xjej7z01XrGjkkbazdLmMrnmD9J8WpQ0OQ4NLVQzU/xJQmBsMkhySMPvtUbCmyf4/dZ1AlXS+OhS
K5zk4YMD50k3ZRzGN0WJJphYp14TRdqxsYrDLK2IEFdbjUmsr7OV1mEGDg7fIW5ShuCLvtxm/Ul7
sFfgP+ut17VHLZXXMz577QlhAsr6mK1giIJk8IiD+9ycFemuH/EuO2gzRJw8QdtpytaIvSn/Muso
O3bRADooywNd1yi5zhoKD5NY7ybDRbmGHEk7SDPKP8Yi4ceQn9dh0k9S0b1CW+ecNEFvZhDSZZkt
Z14o7uGY/JjrPEqEIkA1yah8Lgl9TnFqXF26UDG7FyVS8Pd2U7evTpXaZ1TA79Tq9E0YMe732Ti2
rz2wRb+hv466wxM6RJQv1IZHVhDQjSJd+laqKA13agV5r0bYeyAd1iDcwegK00GWQ9WyHvsWFcUB
Vdwt+KZyZvTjM6lpE/TQsIED87I0C7SScu2GbDsamWp3mCAZU7SUbp3annEkt0BArXcswTpShsUj
eWRwNV3dMLmEpELpV/q8+Oq90+BjE0YI7EzF0LlTTR0kytRbTezrKaX4W3YVPXtxwhwR4+dD2u4M
i0WKAxjbmMIEj2jXFtMghdFYmo5Sl/Dd2CarCaYFdrJUwvtnRcQjpB2p7NZyvavTjYYA4LOSNOkw
R+uDKI7STkYcYkc+rUzrFhUAXc9j0Z/VFTgjgDAS6r2Ud/llSK0sSAaa6/lGi6xrvCdWfVGOIqbH
UjnqVM3SCFuvOdQn6EemMZD0oYawL4ox4bzKqUnh4K1Kq0J4gnFlsUD9XuJXUxvBm+ZoKGW19B6/
FwYU/Iyg3tWNNUePlnJKO20OLLIYPSxGvvEFaJ9EWvEiitRFdFWSHhsTMqxKaGOrcbl6c2/ClFfQ
glCN2AcGmAVNtFY7zJoP8Bh/28VI99Za/6k7/h/uzmNXdmzLrr8iVFt8oDeN6jCCwfD22OgQx9J7
z6+vwciqd1MPJUHqCkjcPC4czTZrzTnmvdWLzSRkNSWHpF9NubT1KpTbllFn24oyWubzYUXTPzUK
J7eeGJ/FiY2hJlKvNkVkZCPaDLJFtVWe1W+CEI5MvR2pVEVUbaoROTq7CEpORJPEzdRsJ/wvNSRQ
ufMPphidZLUXntjukq4pfEGmLxdqvev0kIqNSa+xFa55Zmy8jI0CtOCEyZrpO2noomfGkc0QkXrK
Vx8HOrrmkMQLNc1oO0zot5q3zhteKDtobJ9MRjmtXudGVWKgsIq91yo9DYlkE7O53xpFxdhSkjJE
px82mOfGJWF/ScLpxNLsCnPkRtNr8y5U7LZjrSCc9OkZtiydswRlqKTgPpH6dEOIuXJW+27TUR7p
fC88BCPBrqpVlkeuT4bTSJmWEWkPDus0ltu68C3jLNiZUvg2hEyrYsDdyNXCDc0SFvvQAPcRpnqN
7LWWGEZH3dftwldN/qB6z5VecZqxuou9VtFUDLlFi4LS3/QmheJzENEqnDra8qbVe8j/afXDqZ1o
UJf3ICwlRxlA2upozesC+X9Q0v0IAsJM8jQ+DqFyE4y+c0VrNOh7EKH42fvIr8egQKohkHXSKFXi
VMElmcaXCbIkqGEKwG2eHokfe56CbC0kvn9LtNe6676GiDgwgDyiXVDmWPJ2C1umdivX4rYeUtwh
KEikfECvYG47Mz4E1V6RxHs1gWRIFWtnQBuwLU030d5219pKu0ss9j9Kj43E1HCFdIQD2rURxzct
TN70/qXIc+17Um9ZGF/SoSo3bTbRBoqGuelMJ6i2KLfG6mFgQnJqvfntSqtbNxa9PLg1HTP9ZLkQ
lAjzllA0wm/5ECY6C5LeO92I90xAw+dI8SsDVrcinwmlJHk8O8Jvv8I8+S4Mv6SqW54ryWv3GVrK
jlnVmMzvOVPb0Wc0SNhMLx+tSWaK2II+TOfMNEPM3VLx0AE4VRLKZ6nq1kacsqfpmxV4annRSsO+
63xlI/sKC/7gQAZxRy3BoHVRTOsBugY44RHbQQs4ItQ3qTzXXGZjYl9RxBhJfLEq8qODfmIxJRfE
eRMQ0ZTcu0GpvmWW9aOkQr6K2voz0znjckiG0DjpJyWRqEhHxqom+jg22NsVJlYaFXBu22YlFn0E
44MKCcTCt8VZ5/ZRg2U9GGg9YtiTQxcQn8LtaQvx6B07q/gOaVM2Tfqreb2PQh4PaoWAmZHGs8QP
IUVOJPnEDI0JfeSQZhwgUbo01Wcm4YLyzNVYQ94km5vhVWUr53XBa1vXb0M3ET6pna0Up3HcChD4
sy5DuwhUSRBYMc9JQRbPIST1pYmrYBX0dWs/6GX/H/PZTPn/yGfLvgl1//gXPNv8mP/Cs6n/MCxV
0QzZsihc6ya4t/8ktJnmP0RLJCWO8C5N++tX/0Vok/5haBa4c4oYkqqrpvpv/6OGOAS8TTH+YfAL
C+abZVqyZpj/L4Q2Fn48VZEno59nm+9//zdNhdkmmTydpSkyy0qZN1h8fVzDzK///d+k/9nKdRBO
AZz9kahFtXUTnQAmIQrTkzcGMRhIcZEw7x8BWoZEd1DqVUf6BqNEF1ONANUPqsuWpKd7H/q20LCc
bvvETSlasS/9aOoUnFEsfxIyPy7VTCLaimCJjpT70ggCCjcBokfmgF2eUxNM0hYZaIoAqdeRA3Bb
kf9Ib7NkFN00w1vTwjwRsb8VrUJWZ+9vQ1OulnEKlJOqaGuTAbe3koyrd+z2HWxT7B6I7xJTPGgw
72iHojcsy+hzlBuQcioK6HrwbEAW1Bya9ipUHu4SEKRGyJrGS1HGtSO3raKYC09uRxT30IM0454L
Q7AaU0TyRZXsKCPZ/AnWOb93BR/1YUsAyEGqnarK8S6o2bema+9RAnw1xVQRT8VvR+laWtEdSXZt
TpGH29VaygFVrygFXizAMdUFup2er3KIB7qtnUTtBXtAQl3M8bSZNVqkG7H7CFrrhyBcjGrGPk1Q
ambSSfQT2S25qSe1L180wOdFEa8JKAjADgzNUY3afdV2GFnD4JxWKtqWXP301aA5BXNEuRHrJfG9
4k24pYHEIqoGJKWkBVqorN2ageRQubCOljeIl7L9jZqTJcv+aw/UY5n2WFsUQ/5qVcPY9nq7oHnE
aGeF01EFg0Bu83UMacqNqaqfyuQSg1YyOilCM0MEez1hHqvBn2zSRrgKCvnOZR5/6yVN725C0GBp
NOwjoffd0ADO3OHRCSRpQvTAvjKCYrSUDOUCoxspvo7IAurHl5dbyTaaMeEZY6rU9/CRDEJMQlN4
DqGaWFmlXALSkDh1KaiP0c9YgvGmM3rZ9Us+5PpGxlpCmUBaKnlfbzyDSpCsF3tpqByr9ijFK2Vr
D0hlZG3sdyPU7SMVMYu8orHF96jf+jgvXpnVRmxhZuK3yyLJVXY9QCw6X53QQSXNcgoQ6LB+pkY6
onNt+3UjhC9xkd/qqcgonuMolet6JSQGBiQReJ1ujfJCIhpkxcQlaiqKZUVoYVCoOBGC6ahrd6NX
h6cWKZvlMelNvjxuIoEleiuIy1EW3Jq5GRpeeTKozC6GDCt0m9Kxlg1jL+XxCsILqUpp0i97MQ32
oVh/hJPO1DLiuuojQDTtXY7YrY/IMYh0Yx/dFFfBJFElKS8G+VZHcphbjCKQdrVOJBPL+In9MNr0
abcEci27kjoDpBv/U0CDH9dj4FpT+gV27hgowuhmQ7WWOd+oGANGGjA9isZWSqRynyETjQvoBBKd
U0WKyDYfVcrk/UixuNXPpCvj0FVzDV4fYPyeMIWGBitsybdoLHdRa2JiQ87TmtNXlpgq4Ar94JM6
uySDGAGl31xarf2JRd9aCHKDkCMcwS8JA75RNsYNXQ8isNVreQBavFcbUAJd1oJDUoimo4wk10df
gg3mj8em7HyW65T2U3z/hoewKYdRZxTzol/zTYdqOuDZ6EBcQED+XjFHUrRbScTAWxBkgH6HKLu2
30tcHZshG9Zo0XEy+eBgowyoRGaMi85kzQ4aeID1SI4nQ3toKQKhRmRlS8pVLIx3DQoYHbN01wuv
ZBqG8CXiV0Gl6MOqoiN0ckQ6HoM6tEqf4Q88ZYzl0hroD4lNxhihYxUTrbegHzQnkzCoTXJnuqws
P/xSPnZhwLowzsFdErxcd5qwDGIIFX34I+V5f7EsIOXqZD6lEMFXqtCYtxzFvE8nylVy/0ykwXUI
8Xr5OhwtqSIM2WIcJxqqRFkesaSiDmKZv74UIgOS2+eimSs24Y/ZDI2rp/Q2eq10ImHQ3Eht36YU
1fKkv1EUP+RicqV2dG3E8ls1od+HXdqsjN4k9Yopj2TchkiuExldK1MS6X4XA0tzoehQOw6Y6lvX
n0QK/3QxCvFIxnJxaiXjmZSb6WBK9YgYD42FUr5nokohXBL2SmwJqzifPoYyKtxJCn6UKR+IGvpl
gwMxw9pkhOSiW1A2YyE5WSS1F0NJMApOJ8WLpitMdHwmsee0QytzFKJxXU0wLcs6xL3fa6fIGjWb
ADDUigmG7KmCVVhTFQGeTxyhcfMhbcqCKJ50AM/KoFHlSYjWEFqBVBtxKve1OX0QV0bAcxG/6IbY
H61CA9JH4VIrhuKaDqxwYxPTmspoQIOKPomvkYWRXXo5QC1es0RtKS7bWSUksJGKn8LKxH0Vy4z+
oeyxwcGeXenVdkTgb6ZydKCFDRrElFtXaykXJKBsIrBwK11TRgjIVr5TxP5zUmhdRaXwouiV06rW
Z0e11mlKU3MNItpXxMAj9s+zs6DpcyISXWtr+o679pPERRVNOnbjEpLzjkFpG/kK83ga7DJTu40R
yUcC8d9LlUbUop0kgClN+SQCGccwqAMcUeDLSchhBhKvl3I2PZXFbFxtknORMhcKYz13QImq86Wn
oLCQmYwMZ00xRIdqRs/pgr4ZqhQRSUS0YhHXKmVQWECD9CsPVeGahX4wGnHtUw1djvRHoXEWdpwy
QZdra5LGdaz41AwLndWXIhpuxDLR9oMYf3pj0iYmT0oa3+oKQGajg3EM/fig0QJNWT/t2KefCSDA
pTZ16rGBmLYxOvnDK2kw6UZrHPxODGy1FiRXM5CviWrzLfnasC/pICy1JEUUxSeJnvLSKohRqb4H
+perXMqfdbW8N4VCT61mGvFVRcdRvh3zJrmFTYXVT72aEp29Qkhf2WCrCIdB140Jnp0uUylu0VKO
i0FwZGH6DGsQg1KUHatcQ46rYTeRQvVFbiSZJgje82TVWdVLcRY9wc3NFOURxLIlAA11ZTYwbKIu
cVofxICYT19BT79GZqWHnbVFhYcXtDAIsUuKbNsXcekWI9aedJLeybSsWcRVDGyxjygpwQsxUp61
whHHiVcuPJTXBD5T+xYKrC2dCB4T02mOH4opot10WtgvdCJFh1aEuSOwBsmn6MVUSoAd6SEQrFsY
N5Saw6ajrjk6atmDlql3aWRO22acMzgnlDEDe0GLygED/QBFDflKvzITc9VJpC5lQiSvKjrTGBVY
BRrQTRq0NpvGOwR5WhxjVaSGAXNqZJVvaynis0iFqbzzAq10B0FEN5HdZAOBypCZmGSVCmmHMWdQ
W7III7QoZjMuptNUkIhiTypUVK33FKrBU0iSF8EuVUcrNUZnY0JJd5oc3ympTu1Wn//Rcr3ZrtB6
/Of3jx+yxpY2cXVVegvwWaWaBe5GBlMeG6EQ5fMKeUhHTFMHVGc94cyPX2chqcvk3J/KViXpOgzK
7eOr/+7b/+5nQycbtGSQtj0em1RJhX5XLxb/22d5/J1XStjj9aFNEHYLlKfmV3/8o8UpqMM/35NN
ny4Dk1DMv/3mb18+/vLxnL6uTHZpVnQ7//lsAkxNohtymSoSi6m/nvf/9lNKPtAVrcCdwy1wH0sd
Hsg/j9Jfn+DxVDHBpnaqCNZfL/z4WV5lCKmM2ETaBUHNogtVNrmyfrDSjErBB/f4RT5fAY+v6oTS
OzKp8W+/QGExkW3DVZaosIelppnr3ROXVGDFEadZHvLt4x8vykCGxdCxE076PNT97Z/HzyxlCGhA
xbKdZtHkNm0yB9BnoO7KDHIITqQmoJdTG3JC3zQrA3JLk2d5PqFByhXaEC23tdIh3YoznO3x1b/8
TFVNPEJd644G65adXGqZC4l6q44JK0CN6J+m87ng53tH1mZ0m1ix+w0yPN0BhusuDPHu5v4cH8/r
/PlnnF+RJNK//yzXKZmjGqOKnmZbIe+yrT91As7beB+aSrb98/OuG6zVmMsYgb102xoFO26KUovH
gwgIvwZShnVQU0HQ+gSJkbQxP51igFOTu2r9eMPFfKwfX/3Lt/I4tqtJ3XFF7x9qvfkdJDXBmA/p
1R+91R9NVgDQ3DYDRPF6PZbbislu+5COPb7962dcd0j9bTfenMfVtD1DkDhHFRca6k119SpatpvQ
sKiDa+X0q3if2cbhddhmtr8ZV+WyXmKzgZBqrPt2EWmr87R97VcuPRVbp8XsFMjMSCb0HLxw3s3t
4m26T8yF690qR7vAIVztIQEvQCEsaAK507Zeon9z3ucX2zM4Qww5x9XyNTIX+5kH9ZoZy1dTWOmn
8YsftEteEDzATaPMkX9LQEniGze2m+5fvVuTUD4AdNWCNVrA0tuwCr7w3nDw8eIuz821/UuRG/uu
tJ0W/RLdTb+kjZRXy8K6pRNQaI4FlUY+Xf8Wlgc1O3FYkAzW05koDg7PiOl/mjaW9pawjqZZf8qs
HlMkWn15W9YAcQmWW4kCKWRg8R2LgJTprFP2h3c0EbWls8g58treIWlIvmKl3p/7FadEws5Knzra
J/EafWj3C/KNmoUB0i9YiFije6CbbrxvTQrYNoS0aqSob2OhZlJAd8bHmmhrKIvWsk3f4Qu+tdRV
MWeSLoaACoHdpI56CtC89ju6h2kO1gaByUK3DiYb5i8acDI6h57t8Fq6z6mFLSPVouixcC2r+NY3
QAeAcNfbMCEW9cjif36x4SjRkCJA9G1SV4wfMekfCrgSR9CX4Ub38TvZSrIUTxPz2oHusxXiX2S5
0S6y0dFRfFBmps1m3sxTuTHNU+KdmbEc/qe+5o7sMt7JlxlGRIMtWU6NG7+MhHW8KCc8RcUCmiJN
iWt2kKVFdwi25HfZgKlsbNkAmxDumZ8i/CXE6fR53OBTPJPvyAHrfspgkd05Oun44l0ZFW1Lxjn+
0TrTKnjqlmG8GD/X9ZO4cgZG1j0Ih+rQzDXtnyLHS7FJFwp8nuQzSw9Rj0ghfkHgVqFCiMuDeG1t
uGpL0bZ+PVh+S43zNS2OxSHAe33MnpNiL2x+yWhBlPfebQa4FvLaAOpDzhyeZQ/uz8AV3QXotbzG
SRUFLSzR9Vvld/glvxd2wT764BJoNWElGhvaLMvIaW/AFUFML6oXKdqYjZsqiwJ7Kq3kF724WLMG
tXiSUtcvL3X2zsObygYqyPFQT3CyIaBz1iX22DD60MAl8MxPXI+csnbxOm3FL5dftm/USu5StAb6
zOY9ATXucCEl0zr7tfDjoFq+SgW8vBOvDZTcpCj4y+knApybkL+khKgWBy4uP1gGxvySNDUn85ZN
h+CFD8dTckMEnFijvjaQJICMgOhUcL0Au4QESS+5s2dXrsZWBUXwThUQtdxG+VfA6t20H1zJdbWR
paUl7AP/wEWZQLanmUTAJKniWGKLbGfW2+RxlGYQivlcFk9W8dUq32iXMNTA397k1UbESkZhq1rx
lGG0F6pP0KkqT6CZNxgqqbzvWNx3UGUzyZX6cS21H4p37hSWgDh1y0s8wmYY7mX2LopI2vKzXBzM
2yRtS7T5AmekJ5CV+1vKEJFHm469OLBMniLIv19RcOcvqBP8ioXYknuPWqBmV9yT8cq0Oe+tsoBY
+WVK9gg4mVDSs3U3T5xhGQpky2j7QQDaqbGPYXDV3PGLOxhyM8MTtwnDQl+taX0a69Q6kZ38oVxw
POD9QMsIbXJKGT35itNhuN22c+axmzH2nUuJ13ClbfvFuEqGNOeZB03b7FfjG4e3ss9eqDONtOkW
qOD5pL71QUaWfBN+Kgp1d26VGmHrl7gqHAyX1VqNWZMf6a3f9BOGssfQFLauQsEgdZQtFyHvZNiO
bxBTjhwD6m5UMVxSvFppSSyydxpXvWz7T4yc4Z4TB1uTo2W0z7wFlT/WjEXnIAN6M4fVuEpGXpzR
h6F04F5r0WkwLXpraSu588yh+ksgfwuY3KmTvTBY0pmZL1SqfBE9Wj6DQc7fXid2gZmUq154Vhs3
+xXuOZO7sOq2nCzKOPJJJ0nad9INGEMen0b3d/UmHH6Qf4hfHLp2ybsYCcdjQYY2m6ePXqmkMOxq
4QbdMHcwv2Wofry8krqCscj3RrH4MO5EGdjCs3HBlPCGU/NuXJj+OI+GywEKPvovvnCRCBHRFCwQ
7qOzoKXHPMzELnKi55lQxUJjS1vhuQs4U1wbSnYuZK5IlE9wKlbTZeKMcmnxXkEULdI9G3suhwqu
2rBF/u+ylIw380deiF8fXHlMF8YCofG23DN/mSfOknXhrp+YievVtIB4fkl5PuYD99W4sw3bkzwE
MAmW3pJBQXHFk3AQnqUtJ4n/XqOXYfHFQdBvs4WUcA8mEo44X/L5+Vhc/Eyh3Xa+T7Vd4aBxz2zp
wvSi6Ustf0le5BunMd8zPXs34wA8BLUkY5Rrkd05j0zGgdlPu3CXYa33QbEG2U7m/C3IsRTGNa84
uUxl2F5xerq9xTXDxcKelEcyVFJnXTGK1m/vPJg1SsolbaU7hkp/k03rcM+JZ/BJXhgGpS13Hv2S
PZ+MMeCNyV07oEW1lTufBpUCcyhHFuicQ6AKL2Xc36t6HzKh3vmHiueIO2XpP3HZp5vRd9DKClzQ
hcN5wQNNrMNHpu1q5skNyd24O+eLlZ4Pb8BwOcJptVTALs2PGuaLlBgJLrPkl7fF5M9LsBWf1m21
Lrxz/cVt7RkuZwUIPVP2iHAKixjj6gFTV7hhFSXseeQIsNO8zVep6iSSK3Oh7xURIhuy5uPAYoG8
3nPySy3eZLXnXw3QjbRfhxv1g4DCa/s8q/cYU8s7kbG2pvVnDkG+D8/RCNDLbZF5g67FW5aRfbCZ
a/pc9Q1uTtL5MHfMwYM0atuDcEWRCuKUQ6xBnLLqPcWPjlpJUNf8XdWu1E7fJUG4nvDupZvGWNHU
gmdd1OcK/4z+VNA+SGS8vNJCO3yYNzbpNqplhoZhHuRkiDSLfjj6xvN5LN8yEMOAxe8zMFKkGrDw
4WXFAhwMcMpNszG8aT8ffCl7LNFWYX97TVIqiyuWTYXDtGoS/XeTpb2enhiiDMoS/dewhWlthXMR
oIBFHb0znfY8TR9ix4xmc+meoBDHW+XWochftAORKxBREhoikut5qyw7WoOjdvNlYOaHAngEr/Ts
1xIEdigTq3E8szIXe2ANh4DLlRWxCqVQhMbD4M/KlfNz9Q9k/ygo6dIfk73+C1Or8Ryxo+QC9h2F
+xQ63alkTTNfYPuScYS1/hfX7KxRsvneSNeDtezPiDXr925cQFduNFsS3URbkU7SbsQNLmYG83Yd
qUiWVsyBiNMD89jw7WUwj5K4iHu7s5a64riuyyBH9JjwXMHMUZ38jfGKK2DA2kVNe1i11iFlOeQv
w+KghktYvW6OFJFRgGEF9SIFMMJtdNzc82plWIi4V11FdATxqe92vGF2HFxbboAhgv0O0+vMYZYL
23xCrUzdkUU6M0bdrqUjEHrWBgnrFBbCPRPUQjkMIwa9Zbqvv4b6F16wLlzo7qGcQ+atbeUn6V4u
uSkN1wM+R2hNtaORb7I0ZkDGMIlXxKPKnojDuaQijQtnbXxaJDXVavBeynC4PnyozmxlQuuWRNBe
X2KXB/psUSH8X6dqx6EwN+kdgN9gbFWNfFUnaO2gWcDmTZCnn8ILKYCLwdG4uNYsbCuHC7CpEjZP
e5EFiXKo38mn5bpmImXV2lz1NS2LBGshXnu7OGK0/+KWyyOHmzhCoy7y3DNQgvuRNgMLOQuD4YbK
1wBdhnrTSD0eQgTVoa/ml2nK2FmZg2tIID/J5uQGqtvEhzxa+sI6kRbpgTxXgFbokS9iuJhSUOR2
uaXTQvckWIkUEFm6pMKCwAWxQ3bkIMCuHJ2WWE+5Vt/A8ml7IIlDRaP2aCpn8b0U5kuIEFzOZtd+
m8Qfn0sBBMIqBbTOD4IzRKCsfenpdGs41N9wsmGnG5SDUEJ5347svF/y3taOY7bC7aoy8kNqHt4G
DUd0syALvcWa+oN80R7fW20hFW6EDY3f0D0inyJbicC420sTnNCA0FDno2BaKrK1z+pZXxq5o4sr
tE1PV2tRr4LjY2Eis2uD8gX8HZ3N1dLc9Md/Hs9MeBYCpnCnisDnn3KUOLG/7vCbMeumCITbbB8p
LENcEGXfPkX6awureZcxDUKnA+ptAVp+8tZsurHIt4GSL3M92YqRATSs6Wn2XLRrTWFYXUZYmhvu
JIhedXk3GH/KO4lMnGt2TgHoQdawtlUttKt3QUSlfCMiS1+8uyowZJDaAAXlhkIus7Wr1fp28YnE
vss2Ren2NCPhStqkYjOMSXdvb12bUiL314y5LLt1hJdcuXOa1W4Tuqa89xrGl2HL+MOlAPedpapA
LMm6NPZac6xotFe7sbuE2tnvn6bkTe2cPBjdIHifAzyp6NrAW1K1xF2F6GAvQaQ5JV8TwduX7L2/
lwlb+RlYzCi5wza6DPfjEpaKta33zMpwk7vGrj75f3BKTvJzc6YRgx8ZygTFaL07AZhF9uCpS1Ba
A+NF5AiHlFTIxiHxXUJ48MGIQbpdRC4QAB9KtDVSYgeOzx4ggDtuZwEeUnXvTibjXtsHjG4Qxn2J
kRCBIMuDD9M9+OvpCbINTicryEjTu5HOizXH1++oFzCGA47ZIltkrcx+bzEFH7iHziIFwmWxURf5
3VpJK8ZMJnOnfPHNpXnQnymyODKlYfGgauwwtgCCoUrBOcFOR6edwt2cN7tCmlqwv1oHK4k1ChAS
wa4SBP0zj3vns6C3TsJuN6Yb2hj6xd+BdH6W2zWJ9LGLjUmjMHdiNFXf48OwA5mhrGH0KGvc41eS
J4DbBgxnmHNs4mxO0pKKN6NCzJ8N+zyj1/kBlpeIg2xRvWUb8CJEi76XrjinJriz5G1buOq+3SAB
LM837wiPYm+cBEoKtnHKnXwnjvZwQyYsOAGrUHmf/g5s7+BkL4en0MHTh5dgetPf/Xv7jKJODLag
irF2rxl9Dpws6GYw8EBnlzOkr3iVriD0c5Blx1ze5aZTQV0jegWSIJgzeFLo4cMVra1eWFfod30W
W25+AI0yj4m4xRnzjwXg3Y3h1G/RK6MooDoSEl1sAY2yITo1qnY59GBjZo635b0In/RwyV0sXUv1
PBZz/MGkbkzpl1WXWa1ZI4gVVit85Wz+ia2jGira72ydmP5YIQjdvIlJc0QfFVAFWsLz/3MYhAKL
omW0Nx2cLI4PqWYDnCZmzNwFg51QV+G9+JsUBryJkw1MzqLd928GEgTWtOZruodQr5k4q0e3ekWj
kIOhS9BvA/IvhB3NLHZVtHRotZkIg/Cj2u1FNZfjQcaLS2MGpahui0Admk3WruVhNr73Endr9Mxy
kx36+BZjXh8dlvqFY1iER1wo9YubbN6zoyRxQl4EvqKwopohHMbVB1cBee4se1OXts0Y3WEbJQts
TMdg3X/T+mPXBGbPoG9i+89Jx97TAI5GRAMSCzt8aQ2oImv1kINim0dv/xn+HuPVitzY3/C1JUTP
zim/L6UvjerJ0iLZGIkfqlRIv/t4vMPYgpKhoJhgHIetzMcBZnrxQXbbjHGoC1hx7KUSwjyAF1uu
95QDZMoogVPayYY2E/ogygcogFghMMqj6AC9Gb0VN4hItQs0W1ubGxb5t6mErwXkYraTEEX+kV/A
H+Jl1+PdTAabltYxOEENk8gefjWZq3pEpvgbbe87yiQn3qRmu68VTVlwGDMAcNvwHSEhlSJl3r0E
L53ktljJARBf8QYB3Bit8r14oaT61UQXVlqCm6rntlkSFG3lW6mmJAzUIZ/WDB3x1upsD8Jbt+mP
0qsJls4mJ4HtPfA9Dmh3a17194BRlJY4dHRMsLCPhrUfneMW9Ro8enbuPxwBdoG/6VHOfzTwa426
V64D64lnAy54d4g/ZPa9xFRwiSC+BeidkkLs0CTIaS+/Fp/FZ/5lHbRtxc6eusYJuQBqAaW8JdzQ
LTRKe3BYqvxE+DzgGIdn2H87ro5wjWLbdLXTUFx86gvbZitKv96+ISejeC2ceVV28p4yhYhi2Noz
vU8aUL97P2UN2IdgXyDh/VMCRVN+NsPG/mlsslumtQ+5NjUc2XAEh5wOtujzaWHL6Haf5GlDjmPH
o6wDmm67Yd2sB7QIi/k4EngBLp/l7cE6wmGDyZofY+MN8pC5AjOHMNRGvHG7Wkf/Tr+K0GSGFvFG
je3lgwaQPo+2L8ErSyhkv1DgFoRhlGR04IaFoge8jWG/gxeLOZS6+ElhJI9ti+InOH+ZfTwwKe11
+JYp/N6Va/7sbaCBGa/hdnjiSvwpo3OHeLaMXlR/a1yfVIHP9lUuiBWxjZnCDthAOMZbvH7MyFwK
3hmWNhxIl9hmkIN30mzAd8bBGhC0LL7B4FsQrYrpE+q0fGl6bx33m8Z6MnJh3wj+2Z8bQP4jsOfx
Zf+I8alG1pAiXGe/zxXwZTD2+7nvM7aCgcCro/XR0wF6/Mwqw12BjseN5xZWME4ZrdFZ1SVXlCSj
qYfD/c/fpPNXf75VfWyrkfjUiBmIl7k793j845/HnzYqbghGfS1AbVkyDvyvj4/lStr4/TYUoQY0
c4jT4x9//vbxM6+Yo6gCU/uw0Aw55J+nsw34z5/+yyMfv9DmOKY/f5JXEHOTuL5pmon4rwocGrVr
fIQlIXz84z/irh5fajTsJefxpflIkzLwDANrg3T6zz/v/vk2//zM8udcrD/fP/4mTSro3KO/+pef
//n2r6+CNAD9MD/rn9/EakD+d83U9OcXxK7zIo/v8551mVQU1vLxkL+9/ONjowiF+zYne8VEfJky
93RaWJ2DMori11zDnRPBugLnd0U6atSVa00zghWdfdGVFQJWU3peYUTtalKepEfWWH+r4W+1cwZZ
rKgbAfPNEim2XQFfbRqmdp3gstAXsNw2pEQRaGY07piho2xEymgCNJ0WOL1S9QuFloUlAPkO5ny0
USAiEy1vhrELIlMYmW6XShIV405ddfh8xApZQewZ1lrRkMkG8Wsy57HpNfY9Atp6gtqKh9Yn7mCu
qMOzYkmzBSG6YXbcpR7LM5G8N2LfIgn6pQW7m7Ul3OwoffN91ilUOXo2b5ppbYQaRk4OEjPoE1j0
FfFtxMzh51ipEjw7hQC66YN46q3RwifQImGrptVzEQofIrF1mQYh3P/sO3J+lYx9MwMOIXfTI+0u
xtYl5CTg6UThGS1ydX2iqENI3jCn5Q3E5iE1wzNSFTBkYtSR7ADovjKLALPzfcR6hUpBB4O6cAiS
Y08w39gMOO0K+RslyUH0DUI1kbDKhPkN8Zckbf0++crmpD9MSCwC5vS/tP0NMvOTNnK2a0XyAfM5
KTCYIwOF9UQcHEUottONjEy3yV4NQgalRgKFMW4Rk2zSlD7L5O0J/b1ikz+POKdDwgoBm5AjSEeo
AlZNmGFKkFDV66zFGO69ClWjKj+3ltuZT/qchZhj9Go1gop0c+dT8yQykcP0WSP6k4hSlOToU2W1
lQzWYE8S3GR10RdUPVKOmUIYYxG10OZJZxwmldUeczz8xDm9cSTGsZnzHIWKZMdgItekIWx1nFMf
rTn/sRgu5ZwHOc3BkAREwmp5S4uKOqjVUk0lRNIgTFLysbEFrbDriZkc1DzDsG+4w5xAqcGHN4mk
nFQWlri9RqwW0XeeLlTZEJd+2j8XJrPr2Ggz9KYeNl1MOhF6IFB+kOuFigw+MSmOYS2+T8V/cHce
u5E0a5J9orhwD+mxJVMxk0xquQlQFEPrcA/x9HOi7o/b0xhggN72pkCyqqgy08VnZscAwLW2sjbG
4T5Z2i+TlvVVXy4fRAxZUmyJV6anoDeAlI438J27PuoTMDxqOYMUKntIUSfPpK2Uw0tEgedAkWeE
Kr2szZ6LmJ6nyZwMlZ+dDxtWmTKmLu1mDuLHIKmOpXQAFIeMP5zRfpheurVFtFj7RDO0zMYeQKGl
7rOzdo62nv3Zfgsn/G3zkkrSml/X1Bo22flkezLajS2fPJxnNi+6LwcPFILVUnOaeEdJhn4R0Q6H
b3TG/HoK6UWVfwtSuTwUjf+Mm7zDiIn7dm7jm8V4n36FfWGqOUejiC1l2ILOAT4UzPVPBtBgjhx9
m4ta0RNxxvx8K9uc80dHoNeNo9/IGbPrUb95kmWOwtyjV/j+Vjqo28ksoSB1IRjq8rcjGDiEI7u4
Uvfd2iILUlNQKutSLovbmVqqeK0BiyCrZlTQ+iRVU83torRHuMs4elGsETsKBW22eSlkCVzTW86N
Zb0ka8dti2ye+iE0TouJDDW4dK2jVUJc1Dr7mEf5ahLsX3Y3xHthcWNOE49wAsW6Qw4dIFp7HXp4
6UrCXobl4lDGWya08qbU89Z/TNf8RAM6j4cAWR6dtcm3dVPKRAKQHZT8ah/0gb32/gZrA3Cdobis
ncAh5cD12hLsrX3BFmsP4BUCjNgl7xJKhb2mf26r8czv/Lx09qHlQDvpDNXUEq+xYuiVh08Rsahy
rStumrvUhXVlVWwMXbCIi6hMf93p0aknUOiOTziiTu5s18mxBhdM5AXkxXBFDeAwvbQ8g6PLp+nX
zUnQmeLbqhV0+WX4dX3GW+1au0z9cr6GrQYn+VLdkl1hDZ5OAWXNM+t3sbY3NzmhfNakORgee53+
DgQ17yRcr26Jcau7ISntdRfE9lDvSkVDdFpQB5317Vu+tkf31Eg7dw6TEGpDL+Lyj7c2Tf/4LnJB
m7wXw5cPTOnSFWT361mAriOyiVH/aJf3VtRROdL2Z9zVq6uUgbqsAcrZUUejAh0B0VC+WIn+8ogW
g6pbpa51VudSXFYWBe0U9GfDO3hO10ZtC20S26dNky1IE3RPKrY3I7VTBRCrKQCVsrZzV2AGxrWv
uxkYgii8vRNV3s7a6Y0VF0pxNALsCueL1KW0YG0Arya7x1PtvYpOcGJfe8KbtTHc7/InsdjfNZnX
utdH+A7T2jDeeJye1s7xQBK/ytYecodC8nng9pmsHeX12lZu1t7yyl0bzCkNdI6Wpt83Qm4SyAxx
RB14Q/U5zJjoJmbkSOd6uQmc+TssmE6JnpFRSXW6ZRjo5+pc6jraJEaHfLfoJNXauI5LjEF7Q2dc
TwuScYGf+T0jAGUfRUTWUqbTtEkjsq2dpCADn+C21823zP3D/+okmONI1/v/JcGe/kyf/f+dA/vn
f/yTAwudf3lCKSV8yfPSdQI+2T85MCn8f/mOzbampB3ymyaB9U8OzPH/5Ya+G+IyD0IpCIv/Jwdm
e/9SDrEx5QqhAhUK/3+SA/NcT/73HJiUtufaKgxsl2/Ice3wv+fAxGBZhte+uHIzEpZ+bx6JjjOS
jxl11IGPSESuw44wgscRo4dlvq5otU2B9JiZf0Il/bUTLTV8OLXzFL5Pr/zserpkLBHAuccWI8xT
6EpuzGFy32CAGAd5jd930yULVU8mIWe9uM8A34C4gtu69pzus6I0xWLmysVhw2kJPTwAh4nOnnHR
1E0ElhI/ke5fFyIVFwCUrnMoWVwivPvWYQ3pJuLB1cj6HdLSY7XOXaF9VMoeaRvx3ZuGk60HFNFl
ueys7ywM452f28HF2FHESTbTDjhysDagr2MlWAKgLxSzB6mkOpMYGifQl5JG0UWiRThhtSf7/dSH
LDZjgGdIg6RfWna4MZ1sFC/GaLrcqaj/aJXc6Y55Y4DkONnJlR/w+7h0xsAcZXesTQDtDgfmqR6B
8I2Aby4bE9s3ZTmLU4AE9fc9sBj2zd+3ZEd2oBDiRgWuPBNAhk/Oirav89jhp3D7a+HJ6dRbHN7m
aZEYtULrtvLWqIWzsAWiaFT1CCqBLC9JW1CjodfiHl+8ZatYSv79LktKe0coKRdpuHPsmWugl7pP
gentYx0YxnSlSW5MHb3GpNWpgI8p8YhTBAhLRbd//+jUbN1iEng0zlcZTsEhWoIB9yEl6HS7Ytiu
SnvfuCUfE9CVrYhHOUutDIAqnfBkCTlLOl7txAQwZELjWOCwqtLOM1i5uh4B0V13M5Mca2pOnpmC
63DEpFfweTZEa5O7qQvScwoCsJw1BMQhoQ2rE/aEe7G6C31h3UBv0I/9nCbgzSky04E3PFad595L
QUL3KnFl9yysmj/EB9eT6PHvO7bX7VyAYXert1mOmf9sSvSLykrfRBEURBkM9gW/z96WhsTBTG6L
HdN5m+p+foqc4cVEtfnKRvo6OY6798aP5LFuq2mbQMVg5C70aeY5HVix9adFnhnV1JxNy7ncFKre
ChHjh62092T7zjn0s+EMogVeZ2c/TlY9/yhuqfHYoKOs43Bp+ck7KTYo5eG+y116aNSE83TMsw8Z
STZEWdPllHkMqATX2n70MexVZrkqsgEsO4/z/RJV5jLNlfehlviqMXn0ZdCzImu6DadhfO4DJngJ
4dKd6p3+LafZsYh8+9aLJn0hxs7BnE5vQEiO84VsCY7DsnZXgk38UuYOPV4eLIq/fxuOxMOoeUbT
DtQBg/P8GvTydUYsv+td5MGpA5WkIs70Xt+bn/LTkk30kC9YvybVnorShGeS9ZxDpR/uiwkFJ5E2
rN2qb54SnwRKxpcuemlt22wxTyrqcDcY+zm04Ts3RYzshv7TEdK7q6WYb0hgUL5VcixTvNhObeME
x0lhnCyKcHqsrXF6rGz7oL2QM0lfGeyNfHxksweQOsvt338R9F146AzQfJOUlyYo5/u8C6Z7zx3G
mypNj//1IR7LfB+L9JT6HPB6AnqvosHRs6ja2v59l1vkxE074rsq41M3muIVvtxtVOf9vbfo/Hmu
Z8gk44ffqgUdIame+qo4p1Uf3/59j1whbMOkiA85r4lpntQTKxDmmnKOr+c0F68l6rjqPO9pnkZ9
13nhC3SfTSD84qGW9lqvVe2rkYyL68/eVmCVv3G7qbixcqBIjs52KrZRdyB/pqfIfnJtZzzWqcK6
GETeY+OuAmgRUfcY7oFgEeBtAxudCBTyUuRAYKBG3vL4YaE3BrVnjqqDwOMWu7DrrQpuj2a73JQR
HTABGKtD4zu3sTDpj1LyVhXC+kbmlwSugngm7EZhnw4LRsTruxvObC6sOIIVXe8GbwXPqiIBaAAg
BuDC4hGKK0v1NoaMHwVPL67sjbMNgHO9aeavQfcmljE6FfS5o+ACUOAA+2D78rYh4fjiWw7mglSW
V50BxhGGaLtubFH/KZnMhL1Dv9cQ4Gc0aDOMHtELBS/htlLYx0I4fEZ30cF3k+YlqHlQymBIT1Na
naO6wX+3aMYtcRAf+Zaz58CDApkU85vNoXEn3Th9LEWt77m4coYVySMAQ9bqyG8OXl0X13Y2XOet
Mndu3li8zDP92mENhbrHHNPSKc1YjJzcoAI+2aYpLnyuaangJ/r7t1gzg9ziRFDi84kFwUI/6JY7
z9f3sAr06d8fW9+tDJiqphQvUbMMN2r94+9bY8X3MxpIvcOUm9MU2PgK1rcIAgAtXhr8SgnGXidm
950qlifR9QCMyC5fpLbdbLKcgF8Zlu1dIUcAEf0viUk8WkZjnXLxU2L0ZxtEpybrG6NAEr5gHuzy
/FEHJwZSzRPfYbjx7vhyvMrT+JAUK2W3TndEsdnYyQtwvQyi64bGblkN2dk+Nnl3V1oDtxZWWfp+
c7mz/D9y4UDksinsS7HMF7kNUNrkDZzzVDyOETYcmcF5X5wI6V7RZVjnzZXjtO9xiNgUM7SeTE6d
2Nh9sQhDGWmt8DaeCaX7tX5tgxxTkjt9ui3ISN3oywAODUWK4AWb+TE1zNyYHJBHHwa+bDfhDnEH
wgPfjKGelqxlRWWSbaEP9910Lz3mPX3X/kYpUXcNlq31xXDRD/LOGiIoJbb5cSY6TDu4nGUgKaqw
vPaidrP2oLIAsKLbvy2M9kWGc6EThb0LfDJSMAGhKidUneKLjXs82LxaIRxTxcarBhoBCNMYr1Aa
vjit/S1L62YIxNkSEWZ99101CQqeutc149qsGP+QViPf3uJESlP/Odb9CzDYfe9H/r7VORas+Q8s
v9XlbF3qYaLTqPk2NbPucIlPHDUCZ5QbMdOJslqhkuQ+hqhJ/boY8YFEJvqoQ2ZH1Y9OV5LnAL6z
a/o9cGGciZ3cD7a7Y/KbXHqF1xMMib/tvAO5VXr3TXjBTPk7zbq3BdPMUph9NXeaM195DWfx2I7I
3osnX+tBPBLBeah1GO5Kn9eT+EXNHEc85LPDnAgYdOwdIts6xma4jRbr2M3BhmfTduH8t5g7sEaX
qitxhoI6Y9j1mY9oFLG46nN6MSz/MAcUHLISM1KZnqBqMQm1SOzmumaiqEEyogbWq8vcFA9VMD7Z
6QJfS0mUhQw/K4Y6QrX+tz+myU6tCYMuu2pt/FFOJi6nseSV7fjXjIhQ6ugYZ5o7hOz1zjFtWlrw
MFZ3yape6nzPqhYkEZo5OBe7GhktuGO/gWWSRGi5oYjafRIGt32IyNk5l1VQRSR0eGs9dqcgn7dl
/ObpqDozSXsPyvZUL9V3NdAh2Vvzk+D1uBk6kuekxg8lWZexAQLhtbwQ4SpgVMYQV4XMLSBO8+3D
nxoU2lHDw9MlmqqL8lQKBmWVEt3l7DTVRdTJHU/1hBi4n2yWWLyI2jnnAtruFDoU+Hi06bXI6aAJ
LoYeLlVIz+8S2hMHOfPSl857v34eKb33GPyuo6mAnNU6nk/+tC6vEcdqv01DzrnXjMj856DEd6vk
V6ag4Dh3UdfxrTYpfDB44L36VeX85fr2tT2sRKRqpYqn+i7vvZF9EouJNX8aR73M0v1j/PHPnLbX
bvOn711sVTVu1Cq58lauC0DX78RLkb7ova295lPWPj7gZGb7Yo4j2ItM2nz4Gc9l9oG9Qj4l43fD
gflNjuY11jh6fP+smvC+YBZU1w7WrHJ6F0rf1G1/dFvrxNHIvqi75CeRjCPWJ2DpYoApaJ81OiMM
3/i3XQ7eER0eqpBvUUONpbRW/V1U5bwoO2o84UVid8W4PVrjnSWzu6xxPzyR3sXsv75FQ1c9LfXO
9Po67t1Da2Cv92l6iRKZdeWdMZB59BLg72JU3ZXlbeyTbR+SXdetJFDIAZt2TDaN+oC2gca/LH+0
GumzzNtT74Pmz4DURxSfmhS37OLnB2ekX6uwCZVLc6cIpICb+ohCfVVbQYYhlJhIAYyhmtIb3RqC
yYOUez9lQOy24jC3Hlbc+rOuSIu6wSTRRi3yzMiKLuQQzhsMmF2f+7FU/A7CZUpu3CxCIO+Tu6Aj
hFl3v/ncg0s0xAmdgvGbq77jh+xRaefRD6v0Ka+d1wgQHEkYBH4rwk/oIbZwyuoJhPCUqkI9HRa7
ugWg9yoTt7geOxtNPZ3zXT5iv2R6PieH0AJg1GbiwSqeUqBEF7bXuJvCSeAGm1tufu4mnllNYsMk
qQ2pR5zpSkN8AHloMm9vTQo3o+u/JENabz1V3Qb5nJHc1TjcooAmvV6fLH7SfkiuZsdg7hDUBFsY
T1tP3Y6j6g+xKHd+FmYcWrqQeP3KBGXpv3Ss6cPvAn3FPfHKA8KyXZQqD52Xv6dZbVP9wS2+6sWP
HLrV7W9Bew7xhTRwnjgQ49mXQ/vWl91u6Cgu4uL/mJeM1uFaftrOigGtWfs+PKiXdC3QMjAo7s0+
Dz65JaZkFP/dJ3O041qrLttOPSAjcJnonBeCWWyXHclhi5BNTCi796r7OWKBZzx70xMnJdAfqVOI
DsL2qspwOKrO5YLezNZzH82XlgmhFIfpm1cUxa7zxpuxEr/J7BRsZWl1aPIy3srW5WId0ye1Zj47
3zTHrEhwl//X+38/6IT+a24vmILWfzeW0N4J8P2//+7vX2ciPXIba/d//2vHsBVOIKUT//kS//74
+sXgB1s7d6KjZ/2Ufz8+tmYztbgDFsVGGzkQU0SAOQeAD8vyuMcScgVi65zNDJKq8U9ScpgdZvHG
wOMmveotQSu1NVzV/XALFvFKMfYh2Q1DTvtvCB9febP8CbL5Twtd7ULP0aYPnStnHP8sOSZYyJlP
bGKnkh6ScKD+qeSs4NlIWYtr/yHnxZ0y2XSNvKlnDFPmZ1nqgDEsu4Dx5HXb0LOSAnyuESIug4FZ
ba8oZi/rYTjm6x9mzv95aymgu5ixxdSvA33QsG7//uXfP5JhoBNn9J7bnDy7sdNPlAUKIYfiYEa3
5boKHmTCITLZlK5nNeNz4cYAhquyP7a2xkirlO6Pf99vuOMfG30Amn9fe7id+6xEeO1rAGBMk+Yw
oT7PLyA2epzOFrt8LdyFGsyAhGm7MKyukuxjUQkBRSe2T8I48t9/2P95y2f+x1Eq5kU8lflJGTu/
mkd0Njt7LEqCBL1ztgLvx/aZwYnHwY6J48SnnlLmIZU3odd9J330HKQTwB1+4dMZluiYl9cjbmjb
Il8L8dVky40jxxo8o32Nsr91PevC1mKT1mafTi33mU1B6j/iucElhTpl+xTVECD6hh43l6t+kN4b
AAP4LbaDj7cqtD5a8A4XI/nBdAp/mhmsbU8VCUcEz+M4C4MxCAvo394pqDAvtPdTrG+aqj1bKV1C
KUMPYX0MEQqAyjnit1sPvnurkw+5iBunxVbcL6hljSZeIzoolK64U1UIGe6BnDIdzxoqxgRXANoT
wiI1X+7J0PtUY8i2mmtXUJMG7OFCY0SdlX1rR9ltjpiBn1PjEqjGveFCDXOfZkAQtMzk2+Kp1gwu
6+LocYtSxdM8Y/lz7ehVWmaP64n7xYSoc+sGdB4LpJNIYQbpssjDp17c2RksaxJSrtP85niVwsI6
qlkRdh4I5vtMBABjojCG9blh4afmlAmJqq9s1ICLojHNVe8R11PN1hr0dVtGz3XjY15089usDajN
a25nt1L7zn2fo+gRMk9F8VVyrLM77SXgIPsGkcxLoAQqcgAa42C1cL7sabquy9dorYWTVIAXacKE
NUmfGnevywAndcstgAMHT/0ex1X3uHDcv1AhWmnnxw6h8/k58Vi8XUOtj9W+J4wdFEhLbkwXZdd/
u3VwxC0D4yXNvrO6VNjVOLHmCDz2eOPmBdZv3VF3zpMTJWfrjs2B5vbksmyoTaqj5GeeHX1GbzuU
Dr3MOdtYoag0zT2YW1o/ZSltd75emBGNby2J8Wwo/owIl9KlPzBfvocQ07+20MA8KEmXNu2k5fJY
2JSUhwLDu0vqyRPWMy4YsibJ6uvR9kWnvRMVKEWRPpSBuI0tapWH+d7EjXUlhzfX7SmKedXwSZ2E
FgrdXonCfciqub4UgTyPUqeXRZviEzXeb4fmbBF3rNvstm6B45akg6M1qbFKn7o99wVZ1SV9xwzn
yPYV2lSzqUCXcJr0YRL7rGieN+zMmFyHJorfdVN/Sz9HLLWuJ3ctsn9RvBAB/v/meKAvGxXdy5Bc
RsxRxJf9Y9uLV9fLIAdXj7FdbihzYI/OT0tLX1sXPJZQFAEifeYttlWRRvICUi415TmkYzdM9s3i
fkUZ5u9Azctl6UEVSnIC1c1vwkJhL+1vQ4m7iIb7QrDmBPJ66imLrquvJaW7lUVByvJXhfJm0HSt
B8HHnDUfesFuhrmyd8HCNjWzf3BsJQxmlpUcAzpmHvu9c6cMxsry1CuJie/Sjdwtr67nWoz3hVIf
6IU0b6UGN5wOsZ4xNVPTdAjnZ13SxBfP9bFaj6pRU/0O1rAHD04CLnKeO7YAHctbF8LshdD4aDD+
10uwg3mGB26Jb9j6sJXF94WcEI2/AdKgTmqYkPa7I8+a05s/V+d6waY2xfeZWR58l0PZwqRYM/Yg
zgyn/86tRzruU+t2Gsojro+M1PZNKgUBJid4bKl8uezmKw/GKxNfxXRavo8ifEiS5oJeBHsbcDYU
sU3PRWt35MX5ceti4bed42G0Z07QxdaPOfAAK7pff8W6JOZaEMfzWRFyn6bsIUFjXqrN3MDcrPgR
kvdskcyUe2qfZmzrfRY+25O8GaGfkHJd0JA7Vs9y8a7gy9yp9Nv03kzgJkFD96y3Ii3enVStV6uQ
Ts38hUYhYq7PY1VL/lt6+/eFNBQ89ZtfDh/PZUr8IZ6KTTZQjNCqu9ZvnYtxDpm2W8jOAZA9ZmfW
xSym12B1sNgRZ3YL5iYTKbbJfCH+zb3Iz6+Rx/hcIG8dnjHs6C0ZvqiDeyy+oqTZyDy5S0f5VQSK
RT5s72KJ6cimyHKuyU0X9uqGyZhgr9fteqYCu47JZjWCgWAennn0ryiYIFOLJHwBgQqQj8vYaCVn
xMo7zOwdl37gd5vIe/Za/2PyWqY78hmfKea28Zcz7osuHj1t6l06K5rq/XrDcwuLizMSevUT9hV4
dhs9JTHnyBmOscuikOe/3uiLbTsqMO3zQ9zw9Qtt9K7RLhuqbX+Vym9JFxyzGXEZGtPzWNCB24v2
vLRhcQCskdMLc4LFAa7b56IdYjAu9ewxcuVc2jN8EvSWG4noRsw4betdUuDWZ0fPmNDJ90V+lmP2
MiPBXJR5xJxhXSHb/t2azKfv4GhWI5zo0shrMDxkoyBEgSXg25twmLOODpspYm81E0WFNg4Ibmdr
wogapzagyTigZo/ej4vOwzhvCg0bJeE0ITOA/s1AKDpN4rvAojYwnYd19JqrI6D63VgEEot18txp
Z2LFIoU/0Bov5r0zDt8a7DtlOMvMay6+DYrwvreZkg7O49BOr40Tnk2MllG01hsTW09grZsSfE6A
dNDQk5R9lg0N7vNXmsyHdGmx6ObdL6beCqwrd1Z0vst5WqM6ARvBGGZb5ushXW9fjO1pG5oXhukD
zXL2e79OU9g2fiZ6hdw1sjgmOaW0zaWJZfCAkE/mIrHrl8TV23rgGzCJgIPTMVVeKECXYDWvKSUi
s8tTXNarurm2HbWls29d4+0GGX5zvHkGL0vSZLE2sV5g6hXz75QM3yAid0MacHYNU/wU0ucCiRWp
cuqzHPSLDLk/6f52Krc8vKcgZp401+OtVSdEZAxCcE9WuOjyZ6jeDKM2HJa0ew78djoZQediEdfy
OinLtf0nSl4EsHPGIHG4RWErGZB/YmVrL2NYeEFkbiqaiDauWvjFJXisF9DzikfJG7mno0EdFZac
1JpAeTU3QcyaF9Zc0PIEAFbYfLo2clISk+iaGGKZP6oRe3SV11xiFcHU+zyNOQhIym4uDfWkHnzw
Kqd2o6YRZK77P5XVejurd7A9Dr+yecHcF1z4acAwL02/mtPUl+aojMDRs0+87NYvSVcBFfujewwk
Bl2vYlxtWesKULpI0HQfJ3O5K9sSfoeBb5Vjoc4awkqVHb76E7/xLjaflcaOCtEhlB0VGw7udhT7
bd8H91xon5Jo/LRzRdnioKj5guAwCOe9K4N5Hw06vjRT99EXzLdkqkHYT9RHS92zOclbb8V9RRAx
EsXK51j5jdWkOzMlLkP1jIKzlXocsaVzZG8OfYDXqcG0iqKqDg3db7PGlQfKD3ab/zO6ghtMQPRH
O/QLCklm0pek1Pvsp0Uyow8rewoKrs02k4DLriLbQGNfx1e2UQQ2BplrQ5vAhxclpPUcDsYiomUl
oLNPdstLbNFKUWpbwOcA5ehXat5oMX3rgA9hNbpTOoEwR9YL5WXDYIyPTmQo9bIFOYv5tT4Zei2b
jhxc5BOzkxJvIMCki8aG/cTI/WHuqaGcgfNtmrYatrbyy82YitVUwGGSzuzAuXenmHxzypRQSbUJ
g+q9jiko1S+akgGojiHZbxPJk9PtZRVQW2IDq+6egsYONoYF5lguxZnlYZci6/vnqOCVjPLkHLLA
8nDRu4KwoHF2emKTaXya1mQu/6Rc/i4TAlhUZwEFq1myL6yxBOE+z9cgm8dDWSzFllqVq5GeRlbD
7oqz9H2tEXuyMYEridqQ0oGT5iEaXSGu4gJs2aI4hviui9ttAV7eU5BBR62X0Tdc9RwR3G7aKYO9
vgfvdpn5XMiX3nqru+CYQijaNc2mbwlJAUu8FDEDFadTtJnOmX00hSGWli+sRXUIb22Yv2zMEzeF
gIlGCc9GkD2J6RZsreAm0vmESMsLIxbbus6AQUTpY6RHDh70TDGeZWrnegRJpXVIEzCMqJOQSPQD
99idBp28pRMFQbUKiqOp6v2SHnu7uvMqhIWGezZlisXDaOLwNRqOzHDqxrN+mM5tl4EaMQNHdWab
ccP+NrIJzlmZSfd8vc/ENKyaRrNSl8jxblPvHFN9CZiaFKeQ4E4C1ljLGaDj8+uKs7NX2RT7iYcm
8K9MUMFxGTTZcxeHXeZz3owwxGEw1Azbgm/8P9XB0yXNG0kGBZQ9yq97e1vbEaLDOslBj4wD+VVZ
cX/SjXXb5h3tVMGzmkGDRFGR35Lt8DrqMPiRDnEdJ1dcS06WW7joB4xDsEZc5XQ0YjkiiSPKu1kv
106QFhvEnQsx9GCAc6QOqvSkHRh2B+pdAzPEiEvcmPAjbqkseSQOCW0ormBFp424V/CJLzzLeW7D
+sEkg+bakXDlNM5zGrUYfOmvdBEdr4xs6stuRR4x89+JnmRoVC13hXV2wUbved7dODkG14g0k5i6
M8xC5hLc4TDvpO3RW6zPNsme1RsD/VNhvYzwT5169fPRAHNpU4BGc4Yz4l8f+uIlhwm7zoJQHPSn
4PJFNROukDG/N6aGsAAfkkvSxMkVnCBBYAt50Blfja2Q3ypnNy8NYUhvOWRzc29mCA1JHFaQpgdq
jmtfMUciDB+6ZtcLTnt2ldyUXRGcqUc6xZmHCcrJGa3p9xT30H5u1MTTnFShdyOs5J3pIDeRgboS
n4p2W6sLbhTVpUuuAuXDPYN8XUlSbBf+IShLGq8Rl+n19qnzGGwm2Wy3J4NId9n05suvich4Lqln
x7yxtpPsq+SP7BWQ5ID4WOkItS1DfVPuVWQIjCWHiLoL7rycf3Nt9mFRt5wOt3RHcaViKN86lb1B
s6w23Oloyc1dwFw5K7YHp7MzDL49P2R/jqL57FRFwJ5dnqaGfvhcw0PAanJwg/43lsCXZf7r1p3a
NDwiyhDF99v0qLHEsA/sgsT9mtPxNvSsoy2zbUTBB+Fk8zwQPchcxpYJHSLRMj7P/DS2GT7m9HPw
hmZb4EPZJsLeJH5Q7dyqKsBnCZ7qZlwfpgxQc4l1Hv+PlPouCgmW86hx3S8fc3cCy7Akxd7U+HsH
2NJ2gsojYNpG0XTANvEO6zG76OnBQhPuP5csOXCSFsESHIrYoHfX9S9C1ctidizlfH2mtpC69UtA
8U8/q2gXzYzrRkMrZoWtXafFJ3UpNiunfYK6+BPR+IYTOAfSW6snutsT4/i7OhtJA7TnMByIOabJ
AWONpsajAuFQ2z11iv1PLsecyycn4EIEoDha95QGXrglLbBrAys6FtJ+HIaDQVVBKBR0tCbRK8JU
t2NYwWMDQNStCcfmfdNdlmyeLhMN6mjLD18FA8XPbEsqmVj3w2PGPk4vMPUpJV1BFjumN3GfbHzI
rXXZ/0GKI+HoYLyKqRA2zOmqGc52LB3iqijbI2IXE0330jc84fjUrAxZ7+67kx+0TDrc8NFKCg/z
Rf+DtYtLVDFwDPBnci+OQ7i5B6ngwaeuUw6bUr4swvqBk+UeezAFnQjzB3WtnuQEdKWPwV/Umc+8
M370nT9+kfV3dbbcx5q+pjqFnJ1MZwqzeYlw4+qpRXdGCi1mHyyKaG+ipTQ39dB3tNM0lJmqWFy0
/gApsa9fKfMUb8RlHjrH+6q9/C0uJZ3i2Sx2rGomePAYsO4dMIgnrFEtSg4Hzhof941fskDm9JQw
Zuo2IjBE1Dx1NTWveb9MV1FDt67w2q+6Ny01eGDYIn0HWnVgYeCIWWsGPk1Hl1o3UC8ce/tkwCI5
9028bVv3orKKczRb+ZU083wrAzBw8dAdo7QTV/4C8NctmGZDWOxq8vgsxiLR7WFwSRqn6Si2AxP6
yz7P15BhzwF7hFaWZtFPUiKxTRSh0jy2t3waZyL0pY2gCF630wqRSveTF50pj2DPcngaKJOd59l/
pArSeXCL+gpis7ufYvm4dv0eJlGRLBnANXu+3FdAEg3C/pF2ghsLi/1GTPJZMiH0XLPsctJzNMeP
8mg76vP/MHZeu7EC3bZ+IiRywW3ndjtn+wY5kqEKivj0+6OX9K99lv4tnRvLbrujoZg15xjfyCRt
xwlG/W4qyZf3coCsVs+uRc9by8U3mpeSXKelmx2a6bM1A8CNAv3RFm64T1hpKt8oN1NDhyxKgNs4
2LGtwkWzlhf9yqvC9ogOxGQpeS+QVKzLoVpgYQJ2aMoYiO8mrmHmbasg+UYD0cpd8dF7yrqxun47
lJ+R6eXPRVTcpYXziUdiqyWQibDAggtAJ1chnIThvuBQQFGrG4Lylt2vsYmE/60b/WKoLtymPngI
kZSMTG1vr7gum7L59uMF+BCKln2gvBm0zZWyvxhqOW97FR9Zp9hNVcnLkBmsvg7SvjKM9uOy4/xO
A11du2n6JmuuyyXt6tSowOK20BU5qA8OJiwTZdLRUdTWQz12m2YrHMqnKZ7fHTbDo2DsKrN8a9ZM
MVL9GtlNCuFFv7V2E4ErYGpChfwzNLLY5y1cv1Br8hGJXOJ2CuRumPDYCFgZHK/zQFC4h5CEMFxe
rF1h305T3KQVyT+9OEkWG1FDMumV+WJS3W9E3z+acYO9ZmkTu3UqN12tH8s01Dvd+hM9J8JcvKSb
VoLFqc/yCL40wejkTz7B8SzXdk26urRJa2/IeNqZCSsfWhK1jZ3poyFoReNZQCglbuvGdPd+OHu7
grnDGuHKc55SAg5z9dwNfG6u080bUn6ve1PR47XncR3I4dHs+/mgNmRBTDAYAmQILUnjjKiOSRiP
vFE3OZ3ZoeZiHz1/9w+o9P+8Ddon18O/dz6DR/8+jKQUWvsq0dUJejKouAVTev4bqXyEduef6eMH
kE7/g0uNcsmvzj+nU8Kvznf4X9/+ffw/v/FYbOzg+H++ij8v8s8zcr1rZ4wyy8v+c0vsRtlGKLcr
Tv5ihj0/zPnZ/7yQ87NBEK/Lw98nlkZOCXH+U4WHC6fT8s7+PPj527+Pcv7OFGPD+cBBegz799h3
Sago2/pYlQu3xYKUagXklp+/i9A+/Pnu720BeZ6ouv7zNxkiK7pq//nL83fxslL/va3FmTES23Y4
3/7nEc6//XPnv8/1937/PAxuIWQ9VozH3qePvk07y6JuiG/+vhBlG0wgzo/1v76tW45V4t55PecH
r5oq3tmj95QDfyZKIjenXQBEmbOwIjSdL9liST5biv+57e+P5+8IbL8UObSOf24/3/982/lB/v44
U4Wy9yGI+Pzbv7/4+2R/bzv/SUEjiw788qr+eazzbf88zPnHUGNTt1oPdGXH7GV5L+fb/7zd88/n
h6o6mc3rfx7mzx/9t4c93yefw4sQk8veXzDWbUVZZrkGLKDlR3HmW59J1//vj+aonWL1z68Hc5dh
oc/CpeNyxmEvdzo/0PnLP7eZdb+w+IGmeP95hv/2rP+/t1lhxGv6+1joC9VFczGfbz4/iCsHZoDn
b/8+6P/6/T/v5/zjv782wlIepqzb/teP4O/D/n0d//Vhzn/4z9+cb8NbTsiwcH66tHPX6HyREVqM
0FYEfjH6sEro5bexHtLdn+VicJ4Nwkki8J+2fDqvBvXiy0+yuj5ilBMJV3C6D+SG5Pi8UL72O98h
WCikecoJ90FeLBHnSoP/QYZ08pbv6NY1LltsX257/FYQPeW1jZGQtJHy0Ywa8xAm2T4f+0fVpbQc
DVqaoqoYI7ao/zo/3smov2mt+sqbuXCcc/bacgK60n+7EW7kBD2Bk+HCq5nD0gNUi1x32pgBOJqK
oMN9aZnfYTE+WpIMo0QhiihxcWqNx3ayonRrl1RJsP6JbElWTUpOb0XsxKWPCuoqXuYwNZytYSqv
SwstAENsbxP6FYIASmGm6HKLRTC6k6o7juYkVmKYTZAqvn2YB16Zz3Z1FC+UJmxtdL4Y0ih07KAl
B0gvlRgzcLLOoXoQ9EOkCh2b7Ma1LZKwrcnYRuR5UA4iBcX7Yg7zk+MWsFbkFSpdSUS7+6YGdVHj
69tRQKVbj2s7FQq0VSZSBNbE0HNqMGrVcSKtlq4Ee4yMNqBh1u0mBrFkOkwBIu2mu0Hx2XnaOURB
kjwSygeozR7WRhS0G8nGvA2mGzztv63ggwn68I2ZOuPRPryMpxyLGzyeqMpIuZRy3DM7u7SJRED0
BD5qapIX1f9mEQWkaVIRjLMX7HGZCkPqg7YZfxtNsE9diCyDSztdthAmqI2fqSXHHaGiC+6n/Rbp
Lcm7+aIL5L4+reS9Y0zTvW3EqFoGg8ocvK+I8ve2D5Mt4/vyIA0aBJIs610wW8Pe1cUuQKOxtV3e
eIyu8ZAHd2MaAmptedEjIY7MkGrjwqz4R8udk4hwzQxyIe4EZIUWnEvaZmefGL86ImGwGa+WI8jO
fH1VJPMPI2zK5JbxgHLftSEiqEQQWkt7XNucfmtkgABOJqRySQJA1DUzl/2UuGRMMUAXhivdtiP0
uXLnuOBc5hxMpq8JkaEhywzH1i9RCoPH93GQVwiviM7iBfNcPkqyTaVn+LBjP100HaBnZexIT43u
JguOiQo+ZUFkRGzGH1Nv7HRgGERNUpdZzhX9BAzqFVauMPk2FuVrPSb0tcf5NVQTqCz3YBk/IsQU
aqdOeiRFsVyHmXk364jg1KnYREn/iJUZf1oIIZvquzbovOZ9s1JG/pUrC5O6ojCm8Sh3RkDIMCe0
l5URLilYN25f0Qsx6suZU3pNUDxNccu6iUe6EyXT18788JRL2TMJIEzNQ5urJ8T0xTqkU4mh+c3S
/TUztHINmmJX6P6ZNJGFlJ3RGY9MYmDznv2GNULsiskV0hPjjkwkMKkNKCvKuvcz95lsTeViWysK
9khtqcgayuSFE2D6N63uYDkILotieonD/iOKFVDmFP/3/DrbsOoE6lCTKMFNC19GJU897oMTQQzW
bjiF1s70+/BDj12woV01TojxspqC3I/sX5K0NsRavWWDd40u86UvwkvX5s9Ka7hyTPR3enazbY+k
Rcv2klAfTWtq2ucJGNx0rpLD9On3e3yvj3nVvZPuw1xIT7cATzZDh2fQp5OISYK122UQpoDgEz5J
gxWIccwxsW7qDnVc9tHzIa0auUCRHeMolzgNbFpqrdkjkuBbCIHfpyVPRu6a0ovuUKOQpBuF2XoZ
IftjuXGqjoXAoONQFK9DTPoWCIVFGU87om3LF+lZztrT06YY8xSu2EC8VGPSkBmZiKGy3xKD8uxn
9l0/Ls3pl95n6qvSHCslggjCd2sj/y5T+6tVDl0OwFmdCf+rgy9VDR3lGum469RCSEO2RLpKoGtZ
qBTGEl0nMVYPJOBcqxZsXjVdyo5GZ0vDyh54wYm9C1usd6a2m+1o+PQ1TXnD3ApKmL/gv8hSU/F4
xFac8B+pch/ejyLi2dNEjpLS0TBVF63APAREucxpbDniqJT/0aZyi/H8lriLcuOaxSGxhCJtXetN
N0ToP4LhQjNZj/3KBac7WNvOydC1Dz34IoPZDeI+EH9eNW4ix/gKFAO+qB/3TuowGRjQKAnAdWPz
CIB8Lwhw2teuvffm4SpPqqeKeG/XIgosSJCHTKp4Sz0OM6N+Dc06u+gBgC9xGOoeDfBj6RXP0wxA
0m3ax6SZv+rRf7FrdDW0hktf7fx4vJqDDal2dPhbpKyW71/VEhkNoBvaRgxlfLc95hEKldTfD6mB
uwSl2htT+/cwLh592V2OPjnW5oDAtTi0bvFG9Pvay8iQsTtqA6e/TAjNLiZ8bmZDUwtwwW1qgMxt
OD9hAXnFgV036sOCWV8K9j3gFQK3JFRaj+9xy0xQFEhCA/Ls8Ny/tWX+NYj0yVHjW6/mn4whbR87
+7lPISaVj8xXmciZ9b3EVdqlBtNxwstXfB4P7owgpZ7TfptbDuBtDK9uGH+0QQuJF1sO3c1tFZCv
RRDaTwulYaO5wq46jYShwhLPlZZzCeaXqkwi5xaPkK7uyIZml4QwYospaj/64fGtbLOlQRYc65Ex
vTkgbTMmKKMLDAXr6kkVHfvlCEG7K+zDoqNWMqpWUuSwLb7MEuORObx2vKijKV9S4nlWpAQ9h41x
YuV7SJtIQngVfPTxtSUpEzx7r7PhMNbRrj20tJBbPhYWCaQSKZar1cCY8D2ZGAwSrHGdBot6Qbdb
s538zRhe5nX9UHQOaga7wqTC2TsE0U8BCaLOgUoSMveCKuTSDvVtF8Au74Y7qeN3r0RM0MFMXGdD
8SZCwDszZs91O9PUclx6wzPHRu6aPvxMyobGAm1AcHvgmJecknu3m4h+wJlMIjDeANQ2mIHwzHC6
dC++pi03F9BB2ri+KTIaJLh8+DRd9JxOGT/C1/yRi3FlCahGet09pTTiD03CVAVBj8C1gMcA3Tmw
jxPSrWSFhvEdGwzsh87e+aXaiba/cprwStcSWEqElr5I8XwxWncMdAVYqAmGxfoVC2PlzGDie4cP
WfAxCoGDAJhQuelsEa4I5EYKi091Uz6gpwbImSNmQkO98tomvddw0iNfP3KBo5K8C7/NsesurQmY
qa4BzkX60XAndnPkBaL5XU0TyFFr6N6bFtJWHzDVID3bCpHMFTRpGqYiRV2rDbJ5Th6KMIUmUMWM
z5j1IUgt80M598ExmIsXQVEvuYJ3vUQHTm08DZyeNfTLLL108WP18XAzhhmHi0rvLZafTdtxrkVk
mCNZuYzT+le0Ke1xi3F57jxFbXCN4OTTGlGlkMtN6Y1JKEqDHeNe8ijUyadYjGmy9WF8TQmyyhrv
yk7zZ2rtZ+Lc5NqLoZTO9vhFV4phS9CP10HIpcafoMZ3H0t2Xyb8OyPOaI/7Cum24uwgVKqhd+v1
JdMmn8REN6AG8wtSMuL0t9+Frj55tdWsmLsbK2scnrx62Fq2N1JYGVxbBftgv7vFhsqw18hvHXrj
zFw/aYlVe8ZsN0rNTDHnpN+jy3Va5ttWUD2hIPpkp6zWpOEge7WY+AsOGuPXjuyPtIZb7jMdTBN9
ku51KU13HSaIiYuSQnT24GW0JG6EmHKy2btquvCxNLofRjsE016mUOuRvAMWQWCJ1WhL+M5t1rsu
IhL1NjbZBZHU97NDc6aX78qFizWGiMaIJn+SLpLRUUZPAXgcQDQxdSemfLSyGMADtBwmCAHEKYxX
SE/0IXVU3kfWkV/Wg15zY9/euc70aJuYlzLOwIRPOHfTeJGc/XgISjbgo8DjkJ7gowQZ3+fxgrnP
UyE4S8tyica0+JzcwQVOUsLsRNjHJglk7tRetbn3YsAYcLGRIVftX+32ZFg73xwZA3jGg0vEZ++y
HWORqjEGBvhAp+dg8e4O0VaSb2lJwzk5CZjrxPm0fWPaRXb/YJLbOGk4HFMM2ARMEYPgkKO/NqZw
S2ECzT6BJkKNr1MkfXXu/DqMK1b+2P0w1D6vm0BrgQxPtnmXoq5fJUps8pDZvRFylICy+fCC4Cdl
voRVsD469nDoJ6CauQ0j1AuRTlnEvYQO1rmc9EzusE1TT28QYMFszxmMA8OxEEUKqw+oA6CdWSES
HsQdr5mljk2kTwYCRVUj+msL+ZQV1VVi+hCv1WauqZ8HHTKDt6Az+sVi+cs2q7olsbT2X6X7PSFJ
kuWcbRhY4RNriUWshjfRDl9pqQ8zQ23ftt7Rd3ob6QxwWWZoLGODrW8eGAhw8Ej3oc/FXccwlICh
8qrHsWQwo4RBHb5lHvoT9E+PkQZybDIIZetOKkgA31EA6kmqq8JzL12LyWce660/jxg1THEj2XX0
gCU2CVOB0B2e7N54MkNIzXEy3eNw6zegDe7KKGQQnkVHtlqvQXgf0GtHZFKKVcUcea11RoFNgekL
fEmZXW+mwbtANrbqm26vRYJ+CNdz8aRwgAJYjg4ck+tGJs52zCx2Yj2CN/wG1dawfTrPF228JLK3
+PzidN6GHd7TSmwHZb4aRXERNJ29h2q1r0fg732B6UWJDkmV/kpUS6qxc6S+wBNOgTEIUF4t/hg1
3Jj5kUraOxqL8oRgeRQyvc/T+FvqfQPfR/haKQcNXpB9TyJ5TXSyJYOqxNcC3iYLbURX00vtpsU2
svcFGJIV0eNEReFq8TNGe273mldM2COmnZsIKrQZ+gBk2xDOaGNh4RQH/ixbxFd+DoqLq7dXI2iV
AyVH7+t1GLSwm5KuQiQUXrj1t4wEZKVEXus42Tm5l2J6HU8ytz8BQRyiJOvYtKFHVvorHaanHBXb
zqhDAjU547ehIdgbhpxKw9BeQ/kjUZoLFSByu9UkCeVEDhl1FK9VBKe2l6sMk92miOiFpOl3HRWX
pkDTxBbMY1vvydWctodkrCFdUWevmtr+HhxMHcWTxex6j/DtXaBmETPEoyksj7kjv2tmQDtRF99Z
gdV36IedsskuiRGqKr6s22V+b843TRIexO3I1ZRT8Rqn8gdZmzvwlL8gWa6jEJ8X/K0rSzTbshfP
oTWepsZAyaHYxddOQ0KPi66M6Z9gepWH9t4457nJ6bLwTOK50qrbpQgYfYbNKymHZ85R1CCWROQy
AFBv4mnP/YBBkd9NxC8AZfMJD6qxSZn+PbuklqIvjoCXf4fjiwqcF/Qzj6IEANdBXfHQWaxbwGAr
RB0oktBSCnYLFLycm2h2a7VXjb9z3kzfxv/hPI9lB8ozbe5rPjyags6dUeTTRrvOaw/3w4oHMhXR
avGfCeNLLASP8Uwo1aJ7c2NCI1mdqAB8jqwFPIbmTHUO3M0a12Nv34ZJfCd/WHijGDGfci7HpL8r
COaFiESwSTYQseyar0nTgsey62uvGB5HdAq7KSFuQvSXToiOLGAm6zKG3bAJvByweY+T82B9IKX+
EDiXW5MDM/eeRUICl18RRpJeJeG8zzUWlGK6aBvOlhjrdDAeWsd87bT3aQgkIbyvI6aqHW5cmjEZ
138xpyRZ2f1Rdde58q9aFoDQTct1o623aNm8BkZ8OTdoNaz6MrehyRp9+yUVJC5hPBcLgZEO6cDw
j8LbhIsL6/HKoorpqjo8zCZuKo8Jch3pT3KT7mTSAY/PPPY03YMo3BMiC0KoDUwsMVL7gIklL8ww
Nm6Z/VAAWAxlbL1ys/oLROch83L4ucnOzL3vJGjoUzUN6asF+eJjurcnwiz9fFw3qjjKfsRPQla6
qr2P3GrJFWQSG3rpNsuXFC7tfCZRddek3paXcOqSGwENoZ2Hy8qAfpP7SDdS8BeDcx9pA3dG9DtX
xqO9eNZw7Dwa+XuPxsGb7bURm5Kay0bbWcqNo60v0emjHaYPEHHiY13l3zpaPuykeJ+s/iWvsKpU
Dk7jtuY9p8P1lA+EEKQPWCg+KCE+zEXmLOp+58npvZMx2aImF3JwZABx55oQWFsgb+7OncpxP7Jk
bpyJ1qyZ2heo1ukmJO+ENKbLTJVI9/iECvq+DAYIe6bxNsfDpanCiyQkuowlHCjKXtdA/MrBRlWj
t+mQvqZF465/lSe/PKf4jCRp1p1d35WGWiFhY3HxccdEmD98UgqqYRthe/Xp6BW5JU9OUT4ghlxV
Ag1JhfplGrAwJVb0kmWoYsE39hyN4pTOrsOYGjG9Ucd7H9Td2lzreSR9S6SkG8XiVNTVhw/4H+n4
TV9GwTblOOUMecHtALq424RVfZV2Qby3G3LEB2LehEHUfDZfG1F1URX9vFees/U6SD9c8oztwlO2
ObtQUfYHr0dhvuipxwCL3fKmpBPej4LmDZgmduVUdBzF1ZVTPEOQ2SSkaDWJfk16tK/LIThPkL4r
yqNd7HOg0Mu/xu63pyP+Ggl9Tef2JmojUHwRuLpCWVsvk6fCLR90Yr+Vo09Eu04oawfSfEM4ja7m
wlilD6gXuA6bNGVoHssDu7EHPZWvUmdf7H4fh2BJeMEP4lRztIEg8OrJy0ZGb5QH3TFJKFEiGvWX
RuBugbGhwpm8HBSTfWgMMqFMgtYpGVR8WU7GZS2kQVqF+TKW9HZn4OONTKsNSgtCmTVCHAw1dMZd
EgKr5qqqDQYEPAAMK+OLfS/hN/2jm0bBYZyNa8mu/BiXOU3MIL7o04FNo9HsnKk1yMtDdC8n0sDa
kuCnAi2zmlXMJEKwUQsSc19G1n6C7330jAA5/gSxFQdYeU9UMpoayBz7849/bovKQ8Z5yfiG/CZC
85pK2lyrNDBZUdZ7iHlEhI6vgZteMfjpdr7AU6XC6ViLMsdxIN59+sgWBuqVcDrjwPvZzRaFaudG
dPosYvZa/3kumnbfU6E3A9ewvqEBmeoHOdYfnQYBlRJYC6pwIAevD/ci+hViAvZSMBpS9I3nVvXI
JVERtHhTjG7SWJgo7f3B+sENzElDhV1G0aeTLWHbPi10qEpuiEU+AQyInY1lKVCQJpeSLYFnD8JI
ROIrCW3MLy44QBZh4tiPzkyMikvHSof2S5hfd0gR8AhfqeXp0mUC4/iWQiD6PoTBc+BCxAhgzOO/
WfeEZ86mf1/KG5mBYUBZ81DFONwxMh0b6dLSFDd4GFeNCL6b0RNcDCF5ecVdtowOQqOkbTg2J9eM
B1wQDmdESAZWZ+qLrkf3qOIltWBCsobQjdPaOVa9+xNCIt2Z8FPQias8oRPqR/AahWw5shyw6hPG
OxBSN03Wv45lSzk0ZtganfJ3SOf2Sud6H9PeNj12yk4ccoGdgLDgqtqGifmaTuIqjH9RQWUns1m8
CGw4ZRpULI/ZQzk8Rw62lD5gj5bEyGNrrN8j1Hh4pygzwoy9s0CWB0Nmn6Wm9ZKHrNa5BlKX02KB
BuXtLXJQOrovPvnY7LEffbN8acuggJKKwaC3QFDEBqywwN6nixQuQ5HJPzFm024eXDqHNKnQadL2
xPg7LwlPWJqlQeSM4V+PXp7vUQZxL/vkMAvbmYH/MWNILAdalVHPcKWPuVe7MN70yB7OcCAsVcQr
5T7xvtHcP1pFTaHqKJzFkH5WDg0rT37nmbptwmo4FNPiLirwjNjuUZe6Q7rDYKqdaT4JkX90NPm4
2tQGZlM6ZkWdHOOsXwpo+83z8b/SrYwh5I/NrVmiWRps5G3L6Cl6V3RYMC4Z1K6acIEJ0yCGyriA
pkcxcheBeQEyR7OzMyFT99e9sSBoyk5uw8prqPkZe/j9EBw7RccvnTuCdcCoAduNcxgcDfkvjC3H
Ju/uVMkQqPVa/jVDfaIvfxV7cBU6+jZjgRx5oK1JLSUXzHa+Zje1T5QLdqBLzSvN2B1HKYuYsAUe
m5SAR/MmlK6zd81O7fqpPs4qw6CRV9vEdkHyxVwc4thtTwP9dmjPKOPz8dmv8IGa+ompGf//agY2
R0c2Stvsoqhpq7NvJfUXfWHj9CSbOA15K1UKKJn5qWpo2ktnNE4NRzEMMGCBGrknG4jXkMiiylvq
z1p7p7k/ejkraZHWz5U/Owc8ZxlLWD1duO0yE2pMMoisEt+WILZRu4W3qjvaam7CYWEMrn1i3lhq
TjS2Wb73DCK9xCVWRevAXVc2lAhvINPM5RRtJTmPfkRoOU9BliQnRNF4a9d1HVR06hJ/7Yv2+Wwj
S/tQ9nI0NJz2mxKGsc87Vh5PaecYzMbYZ1ljJOMH/YsXehZS8PIyoCl5ius7kxYKRxSDbv4rxKO0
UB5BImwjntuS085RLKHWUmUJZj1bP0AJnsX9wWXjvjKNkhT4zq32DIudxKt2ITLMJOl5PvVh+q6+
L+1o22fTCziGS9mLHmoCuFRyTRtQO4yIZgACY0oSXW/8uqXBJ+DFn9Lxu40IuouYGSqNw9AGoBpP
tM19+W3rgo9oImlgceoGUfBcJH1wwKfUb2MliW5Eg7qxlTp01ampOJK9CNcUJxJkFvLBJsi99VgR
vmLj7KSs8DjmXGl9j7H3Ydq//Th/d5W6C2W29Tx1O7e+edGmGMvb6APtHvd2yTMxi8cIstRmlCyZ
BRWPbww9VHKwrPinsoSwhMR4Cxs3QKrQmGvWOyQFriG2xRx8JbnLTIexFym/VDrsc2B0U7Gyr93b
NWtlOU75hsv2MXOiaUkkYLbB1setOorZuB53hjT2hUwftFGYuya4tV2DwtCcnvsRQFVr0hUemyfd
MxHxB3x3cdWCAQrB64zFzKuPr5JWvxU+IzLn1+7T24DdPptgrop9P764NtuBDr/aKgkNanaCbLzk
Jq5xJdSw3RW1ytCi5637N+ARaLoj0lZz8jC67yGgoS8zWvB9bDxqmgK1XYTkzVZg0DPnqY/YHmYF
0YxoQT4Mtu7NgtAeReoeyyy7M1wJhMaDbiNm8jzqkP611bPngxpH819WP6YzfOrepGLxh4PF2rPP
qxrWZ/GJozzivphLjICdsS2ae95RxlGFrwiyfLFPHDCes9rkRnYoTdhCTeTcqjbMLmp0yWuHZGI+
5NUkwxPHEYBj+NXbRA/DtcSa5TYIWUbQWUn3MU31DVfYjCqYlBhZpzBRK3QgcjcBD7/EWUbXP8zk
rTnL76xFC6KT7ME2w2idKFqvSe1B6FM0TjDQdTeVv05L44te+/AOi5rpKzJ2w73uW8Zs81h9CQEf
VLhsjZr2Wi3OnMwy530M1e4mXb54dN9KIxQX55vwqXz1Hp0Hmfu82zZ4BFwwHkoE4qscCQQNIsJk
DdjIfkM4gFSsw5G0HrOO/KE0NV9aSTanZdsCkv8h8PGMuXP4EqcJUJmGnnbdlsO2idjIlMNMLbRq
xlod1dg+9kLOexsD0rYHpjTmLpHMFdM5WCBqz8mDizjAoqQDvL8WkzhKONZYH5U9O6+c8MGm7a57
GdwXFR9oNeNXlVZzrUM433kKkpL7I4A3NOMNNWQ3TTTR5KfNiKPwc+gsmKSCsXzWWc+OrwTqjnep
qmifjBisa9BljbgpmYhtsLAjJ0Y5H0mCTBmxWoXRbmqgZRmmrcjvsYbXF3nTjbuyVMDDomugZFex
z16FbRk6WMJtByOnH2Ohhw4lwdnp+MOSC4xNBLeW09ypLqcN40PimJh/ulyX4kKzE8CbGfW3WYRr
PPUIQ9NVGe+MAvybsoJf4fV4D/XzqFGauQ3lhphQ2LYT67Mzf7tjcGgc6KzZr/A5QOey+FIjJA1T
EJzcGaj+qyk+DY58anLEFJqDy24fx7w9hQ0KH3yaW3TmT1YO10CE7pfbN/jkHQu0XGg768gWl3Ys
VwXzl20f+8cQyc+FzMYna8bCF0uDaXvNByDcb7gB+y4xSG6A6DtGQbYhnuMRQgRzU4GTHxk5Srrp
pneYHsC/f0tuUaCwqqyjYd52tt4YfXMFeKzYI8s4Tn10I1sGxIJeRG6NSHUEj4kN6qWsvJ9mHq9c
8AZUqZskSk4Ykskj8H0DQVC7y118WvlSnTFHufGzBEt33mLY7J2D8vTRgpjUleODMc3WVYcWyJYe
l4H0AJeCII/Q+bFzB5wxrAij1jN9rpyLAZ+brdalQvTUBMlJM0uj5/Zhu1pfov9ktQ+mnaF1uGnh
KIcuUSLQvIsaLl/MWl83+9a1jn5fcCkHkExUqnwvfPKAohG7km38xF73kbv5p4aozNFv7wfF/8VN
hzU+qHwHDx1cLU3ILCu3hpExQXPw89k1SBAXFxsdBia2Hh9zj2YZ4RMr7EWmsyf+//fis8EvCYTc
4/kCmv5taOI7ZFvlxT9jO963tviRhX4JpvaBKQQU0owgIENo5s64y1TEdsC1FvUOc1QDz7Xvgjcy
k5D823JWbPlNps4ick5SWZ8WIQzox9GJLdOsSscIX4oAWFglj/3on/rmYnKmveAMqlDvlSzckW+8
OsDqmyUFBZY1YWmAmocI93zzU4n2JZQx3eiqvlHuzoq4crKmk2EeHkq3vxoBSuCdHRiebLsgRVJn
unIXU6gqKYqtt9hcWHy+hf3DQDPYJnN4NSJJ21SW+1WU8R1m4eQChtDF6M1nQznZqoagcC8vfUCB
eaXKvZ48c4tsjnxeGj9d5e+tYYwvWy3VLm7VPT6wrenVnP65e9GwKY21MjDKgx4guEGzwmMky34S
iGuYFvTRqQzeNzhF6P479N7EpuakWRvTgAUiCU90NkgJrJbrYGptR1E9JrK5dTpnMwJ14GWkmwEf
7SagW75u6Pn5AHNXinH5Op1g6Aknv8x8dRfDul3Zo2RiNTLEGMuMZlWxV9oAUELU6GxaUJv7Ha4J
8Go5RZlsD3UF6qOjJ5xWkHf0WG2DZL5K4Vevo0RVW1PqizjISEImuQtcxMkCwLiFX/OSslksRvwu
PVHjDN/hwFH0A4D4jhnoqQywAmE96caY7A9fqxvX1GSQF9NWW9S7hcYdQl1trKuihrU93OrY+ZTu
KXZYNcd0EIzDfkM0DrXrQazswx8x6Q+aX64Knpmg7McqZlaSnxw2pUlMGTHG9o3IxptkQFI9dKg9
rKOMi3Jn0R7wS/92tDHD0Z5q9lKZF3BlQJs19ks7wrtRNEy9EsyK7rN1WPnX1ew8RE5277Km7ALR
7fNm3oek6EZcyd2AvM+aAZkPMinL6EZigcuwSNhqdDbIKPkpiCl2iAANWnjGpi6PaQ2qurd2Qmuq
EpqNYQXwXxrFpTs231HWf+cts4psXlnqvlBdx0kzYYWpX9Hdf6ej99P19TaCdO6QqbI3jZF52QTI
ULFr95NPWrIM7DGQ0Twzbpx6fkw88ZyJ8WDazhFTptoY2r5MB2PBy6LR6bggei1e28tftNRbZUou
GG2z7kN35ymusObwiWT9tsg/XWcBHORHmrp3WMJs/n/1yxyFmwb0AVYn6+l/uDuzJTmRdUu/yra6
buowuQNtp/ZFzEFEpjJTSk03WEpKMc/gDE/fH2hIVe3q3X26747MhAERGSMB7v+/1rc88tjr2vsQ
9Ujb6XReNTAJG4R2PcJZki5z9zVeKwrcufuoN+raB+WrFeX/H5/H/xk+l3dlNoVl0f7zP9n+XFZT
E4dR95fNfx6fy9un/Ln9z+Wvft7rn3/e5I++P+juqXv608a+6GIwPv1zMz08t33WrU/H0y/3/L+9
8R/P66O8marnP357Qi5WkKndNfHn7tfoAYPEAGd9h9/e4PIM3/9yeQt//HYuh6e/+YMfWQX674Zw
HINsAcojP3MKPGIKGFUZEuQ9HBQpCCP4nlNgL+kGEhWobbmYh13b/plTYOu/W9LxcMdJl4LU8lc/
3vifPveX7+EfNJvuyrjo2j9+Mxg0/PaP6tsXdP7yx29C9yxL2JY0LdvTTceyLG7//PQQF+Fy//8x
5V2HtTt2/dpK340I/rjagVgsoL5iQAYUlLzl8kRqukYgIjWmS1RBjnQ4VWjLUFLj8nsMqvImhPJ9
BQMZ1RPRMNiF0vgRGCqhAtlXmpfxiRrml9EhMVozLnbmUH5VtOjS2HwDD3A/Vi5XKr25xookmX54
RBNODiIC8kM/ZAgNdOt+cqorWVj+VA34FTA6gSrQhqMsAvI5Bve1XWFobzrHwr52NMPGvYakDgSN
Gs+iSsMDBU26moHdHeAM0nB08m1lODH6YaclyF6+ixCyvipNQCkZFYsqCedb4RjAFoJlEG5b93Uh
nx2ZEQocqWf69mTUNuKKd2o82277SKxQeHAyxNdWwJnVLi3tgpQJvF33YYgt7TbuSVUZTCa/Q3AM
CmMkniHZwlS8Me0+/wRq8FK2MV7zebofg0I/G/RNXAtxDuXZGdmYmRyDyfXRuFJdV0QdNMI5u3WF
5VyjpG5gaJv3RbxIegho2ClmFdYk4ktTOYAfAdNgz5/mS5NaJxTkTLp3BOBRQRbo7wnkseIIGX8V
79yIBqWWmdep9/S9M9BzxNt9a6veQKaGT6cpPqIMfJzMuN/3gX1sswjWciC+1AVI4TaTLUPxBEuy
STHHA7t+nIZUnsv0Dj+o6feQIPfG/NDnBgmFJZ7IydwYwk3wwDsoN/YmsvGtNw7u3kHWsqls+6tl
kbIVDN2l0JprMmrelUHNQb5Nu4KCmzfeZKMGqDSLPtkLSLExdd9Wqel3obi1BbSqQkDYi8tnjZeH
lpshXDoSOQ1o+QPYw4HwDQKcVMf0ChPc2TSNC53+4tw6YbZPrKbYjlGGN0dgIo0JmFPK+VKUguht
m0aGHgZfDBkPJytt7W0KD2qXxlO86wwE/pUGUaQgllANNZ7vUBhQ7tTHQo/GU2Z3NynwZFLXBE74
oTvnWnkWTsh4w5Q0/jduSf4DQ/UqbMN7mZws4rONqGEKxAF2rA17Jyr3PciAmVa0u1OaiUDCrO4b
NGcgLgd1TYyv9sKNjzRQfKKI9G2jBYsfoEU4aDcXaQykvpGpBPRVv+R21Z8rr4E41cXv4FxEWzuV
9jZycknk7mcNejkk8PxDOHXDxkFfuzNxovmkL5ueA4zVDK7QpJgdQLLgqJs+WG7uHrPOwEcgtFdD
bjv8tGkXA7FO0NzlWEV7Zb8uMptpq7FEJ0hqCIUnD7IC0y0wknAl75yDEQaY59N+i05InERXY6jM
PhVUm49Zn4VbcijCo5ek77vM3gSOQl0kyFb+GGfka7QY5j0CAZuBE5eBs5bJtr4x3fgi2gAnS8BR
kxTAC0V8GpKQ3L6cMGTTzDBrtnB65692AG8U0DEJHHsSUNxdLPRnV4ZnWWqCligtwWCqT2OSf+Z1
02tJnTMlCEBddUu2OxUJgdGdDHOo0cM07koQ0scu/jCS5JsGLcEDueILnIH86dFjzkl7g3ObRPeM
MlnWoW1rWqCED02JSWMG7bETckxvtYew7g74ZeKzWWWv7HZQJLbKzyoCEpgZSUjhsEZW3xMqODG3
PFPOwASXUW6QyV3TSsU4EQGZPYTHomPqtIQHD1JzT4n9SjI13SYY97fQUumaBWmyn7To4NVoczv6
b3OT0vukvJwnMZ7/kXJTPV+Rgw67rJxnhs9fRChJL07x6BC8cgBjTNawbD5KQi029si7rDvUE+3s
vMufR0hYVI6a+YyZdJdS44zicrp6MTb5Pi4QIntX6LfpbdqTC9gZnbbTFezHoD/HES+5VAPdoqb0
MCui4K+B7h567RmstDzEY1RTZtSREA/PqTN4sKKA57WxFb7lmnvoxvhuBhyLaB6ETQIBJknwJWVF
/smW2iMw9YsBdNsIMZ7I0FTbTlPvMDPsNd3b0lSEFdAYWPY9gpqzNnzt5eoBkb04zKPV7C2bhqPq
azKLI0Vi+ui8ngKdMWtJnrPT6uardJupt5PlBn6fAKlhDjjuBsqr1NcMLHCtnUM6xkBvMUHeYxDR
UZkU7R6H712QNnCM+vpqILLcj4KM5DlxprsUTBUHOx6CmMDsjso3WAVEPbQASZpt0LuNFY5f08tI
/ao1Y2t7tXmMzO5kz9WpjPszaaH5Djs3gbAtLo4igiBC2gI4V2DCUpEqZ8kK/qgkXb0ibyYOBq4J
hKkcPC17xH2TLdPHR12fjJ0bttHeUQx/22lUUIYgTEqT2kU387k1xP5shCoRe5QTJ9+gg6jY0Muu
rrkM0UY0TbMNiTKSLT8TQRH+1ZDhFgut27nyBt+kTNRGcYrZAimUGYNscLDnaR2TNY+iO1f22h+H
4mhXaH8ZtRCkYgy7MRkkV+S526JjuI/hky+cQ6pzdX1BRY9IDOjCCOQAlpjjkZsSH7VMA03EXJXp
U9UBUOYCHOdkyHs2B4JL4T0yXUoZNt3l11pMimXE7AcCRfgGRzrYgXKujzKo1HZAx3RqesUll+R2
nPxXEaBYjZJEkJOCDaGtDnWljVcU+fiOlDj3KAf3cmio59tF/qqF1wd+RcD0PIZhpr1mth2e9Q5u
laahvoO4mV2ZfhxJMAx3gv7Wth7BVH439QW5Dx8u6V93MwdAWJmncHaMeUvsQUNPZxJMiCXUqYi6
S0MN2KfKSLV/0nbKPDORxRG57F3X7HaqfceEsaczPc1a9Xp0gtl3+4mCRekAEkUl6VcmlgEqv/Sd
OMzgyFgfk3RqiPYBNWNV1qbhJHbSO/0k9H7y18W8AOiE7T1hPm1ptajP8AZrzmHEUPj02fi2M2Kj
7Jjg4ZxwllMgSKYcDbQwUYjmNvZw+fRpcUlMtzp2rUuPFtoB9s7U4TqQCjL3tEUhHmrT3ui6T1ST
UOCkpfbtRY4ElvJzRBpXBrHtj7Bat4RKQJdvH5tcErDa6n6oNY9BCjUk6bPad4VbUXxsr0k5kXe7
bIWVe4XCQxCIxYE4xX3tr2tmQ4NzXXtZ5EBVrSr2Tr0xNP66aH+uTSaunDhkRh/EFxBjpV96D1ag
JxcIMulZcT4petcgqBxLXpFQwygF1ifa7xIQeHW3vlw8oe4xSsOTnIPSz0Lz+wJOH17tl20ZRs4+
DOS7cfEJ20tYsmK2XpyIO1lSxBpCCpjLcG1t1JmoVepqixeZ2iX71tXW5uPFwDYikuB4o3NsKMSs
eE95KAQo03ZdJQkCMR7+tN36taYuCGZX9Jj6vi3XHTT27maJGa4wxw9hvTjIFxv5uvaysDzc6dRn
S99G1C5N5MXzEhoNhgkblwL/JJbFutlM6bNetdCLf+5KqwaJuEcgm4EJ9dtnAwqPj2X9rFpTXIUJ
QMV8UzTd7EeisWHq2HLjzknBVcqMLuuiXdbIHah7YC7RUKJRpwyG9JU5SlnUyh8VjXUGO6cAjon/
svCadPCJuSoPqTc/wnrQ/Aqpg58NyzEX8/usEc7PGpTrdQHsAVmMbJ8zhLo6SqKajm7rnDTGHX6g
6d8X7staAUBgo8+mjcWp+9BFDjHXy4LGJ6dLF4cPA0fOfX1bc1YHBZHUvFMZ97ekKoRHGI5k/wZt
8+A5w3RYb1TLjx1vDSi9eoTCH6JD2fQZbCCcawzIl/OEXE4RdJa+rxmTS/b7ug0X623sDvjul+9o
/S7WL0ql9IZk4bxGtUDIDNDu2q+ld0CMBF9sOWr/cvy2A3r5ql3SmH8e2Jg3QVDQ0+9rAtfXAxll
D0cW1on21DAgcNcPhOv4r5+XN1aKNkfSR2emE98+gvVdru/Xjs3Zf3nnnLaLg9tE53xSu0o1IAF1
60uZuYTRjoV9cjrjnigb4mNc0GUm7geEVTBNZ/tDC7fANRWYky450MF61AogNYlLyc+c5yVDpHvW
+VbcFplFNkzvm5Tee7YUruA0kajdeBYFHiwaL4vRa6g4oscAB4uEMetRW1PwacqT7iDnMGMBXQye
e+/d1Fp9C5j1rpHM3bSIC71NlzdBDI0O+my39kPZla8p83LFhC1tz3QnUgbvRo4ijU7TqG6Sovhs
OMZbPTTAvWpEdA5D/I5goiRKoWy61ftQFe9NJ5DbxOInYOTJbRMV2am0x3sCQwQOusMw5tc4HAih
pw7G0MJ617fMPBtG74sd9tCT0cTnRaB1mPWnIZgY+jjqTVKZ1QWmyU1nDe4pzKLH2iDnZRmowt1G
DZPGztnQub6GenfuXSTCBlICYxrvvNx9k1gwpShEXNxPGnWCPalUp6l3hweBRXOYXOW3tn2TNZ9H
896dHyqQoYcA1yoFshQ97PiJCQn5uJp2q5FYtDFRasKhZbbuEn6KQRtlE/Vgag4a31jzOgnFqyK7
I8fkC4G3pPdMESdQAtHansGKBlUXWUh6dQVRi9BiTqjjHtzm7C1TPTOg9QkfnY+ru0udnHHCiD7B
zpEGDPlNX9aojhJ1o49vA2cJkwnlDRb5bdegBGQIifWSmiNj5p1TVY+QSPeGRfdWTxhXkatynrsy
36Gjt9OnVqg3rXQ/Kj6EOQIXAaOfA1GK102W+m6uP9RZV1NdIGgHe2BqMqdWiVdsEiJ0bIjSiYQ0
1WSeSWctfttTbR2V+Qj0HAcq5elNTteosWj8WPW5NyNnM7X9XV6pfVQCuRsvnZcc+cF/bWN04x6d
gN0SvAOUA8dJtm8FLPWepqdRxw6SKBCBld4i16K9MRGoTvYqpb9P+HEfEm8itC6VN9lk95h2iuvS
cbWKye/y6UJv6pCqNNwoe/xc9MZtlDePc+O8Tg3vgyd7Gi/8juYSvrJu4Zuvavcuo3Jf6KSdp8Ow
YUxK2kP/vizzB17lBs0bBAI4ucciYuJFhfkAcnMmoHBB6/MK8pKZuxPP1Hh3TjjcjZnNwBEi0MlQ
M/UaoF+HeGhwwSl457YgrCP37uKRWKgp8B1BwEXQtu+bEJLDQEpfZ6IYziExbpElO3QGiPky4zo+
FrP2oSkwfgVGyaXg3DPpccrWOQSuZHJbK4QVPSc/rd8Lk0jzjpiDnexRXDkZbr3WdYke3EUp9pYo
ZKyMw+0iC+NNS2zh1q0HzO9JjmayQdzfqIanRw04UpZrcjVc+raF8ku04SQgKrQ2/oxmQEjhok/r
k+JrVlOeV7JCjAittlLevjSM546gFlif6rZiiLUhnBvvS0bkXw+xCWdFvQMMQBBF/DABeL30Oei4
UGHAGqkR5Uj39VRCjnA0Pxlq7aqbKNZ1Qm7CQU/uqj7Fe0NKYiucBy9qsm2pTLWjv7qxs9E5ECP8
lZFFuLd6VdPtuHPM0PDH/C152/fMi+erYcfX0ssZWcv+qwWxeuth/eMhn0aBeXlu9A9FTCLbPNsX
6KnGNqHfRIoLoZfWFztrnP2czJgYw2GX0p4ewT7ElnsjUK2OQAQ2IHkxViXYnBIeu9JphzhB8Yhd
4K4tqMaS4qiOOqwxnwEsvZWw5ZCiEDgV1zYcmKo5w7Xs9QcvmT9JmA43JoSk7eygnesyQXwoevRM
Qx0Z5zgSO3VSqQrPOaItqgwWilz3a4I/Ys80RCCiiwnBAmcJRd7YR6J631KxvnJa28Uj3yb2tK+U
PaZDM9JWwYB20kk0qDkH+eAxvkb4YTrSlrF7Nc8RVRRQIV/dZCp3WnF1SV7YhzYOiQhvc6qgGIhc
v3ZNT6ZO9oVLzLXlRAa1gMs7lKxeuc9c0tUWZybef2H7Rq6fk+RLKmBWDUjhrhKUwpgwJuttC18J
uAq6NwmuYt4xZRBh46/RYKFWDhzBtJwJB1Ja6OfBrnS9O0P1EHs1zjKMaiH26gi/OxvBbT1rn5y+
wQ81udZWlz3ng/ihSUV+K4sBrE0u0e/1dMF4JiNz7jIm1kRjwW/F7mvtFGpjMp2ApRq2/bGhacg4
sx+OZS5O+vzcuPzkc8M7eCVKD8voxBZjJApoNQFYINQbUIhfl0SL6nWxBebr1QLR9kAg+NxO9wGZ
g3RtMCdZI3xXEP4uVK1XSDAxMtWowVMTAINuZAdlyoc2gTlGVkdC1/1kWfWAldb9BPj2RmMWtpN2
TmiJ/aZIZ0zLSYr4r+SEFvbqLlBg9JrqNMTBEv8z3k6hsm/ofH6J5+E4J8N0tWH/cfky+wOBKmjo
dmObXWLOElsSiOmUZTVyrzJ8t/gLutZGJopHBgOyLYyHkEM/Iywscw7CGT6nVvqm7G/awhUL3TDd
ZX3kbVVvMmfC6znmMxU4iaTW7Y6Ea8d3k0IEPevICgdg5TpAfV0I0pQbeR/H5l1ENO0us9+l1Lc3
7TJlXBcOyuA6LYKTUVRvbE5soE8d+tJOZ1LxojhEtmu5ANHiYwJ1jsROLv7h13wMqksAlBlpM26g
tsf7Ug/jSbOyGy5z25TG2i1Z5pKQmuJ1oj7FHeGc5FYhV8IcUgVYKy1CDTq8B9WUbDtUpV4A2Y5e
RHMC6A7bffzEuGlvhNlHHTX5kGbuPQq9HfhikMfxParDYN86wxeA0mcqlVctR9WeO2hyAvtJoNLy
u6KSTJTP8B1hUZK00dvOA/G3atMBmBJW8qky7U8zFQ9w7qg+RpupZs9R57oajluV7DsSqojJLQk4
cfhtERiKLDJk9K7hXIAjYMNULrcDrA8s7OIBTSJirjrfi9yicwxzXZbDwcwISJznpZQ05G8bgzyA
3mmRsHTWWS4N5EwQwzsW0o+k/coxsCjnbqKhB/Lkro2JS+myFHtLg3Fb2ajNFOgEJK71NYKRkur4
SyiotIdYPBVKoUvSP9dVt2TglsiTQDn00hjJxfKehqqgAby0NbdUneYtP/GcrFkK5r0xXZ36dkDO
hQipfJNngAprbULTbxAe1E0ZLv0qpL++but12FFqYur1NmvhUTVrHSGPk95ft18WMe6erSk402sF
abaTAb3cGCwwlricp+URNJ0niNc5m8vxFsWJ3yxPVIzFPT2RES3TyDMsu14WahjmLbktOFeXJ01G
kbUnZTe9ryc3yZx/INGm21eZB7TNyZhk4kbwi47Ah23hzmJLEAvXFZKsqQiE4eD3dB3AIbPgBVzh
pxXHdf8CIjHt6Rwj6POtfhyo5DAQnCdhwAguG3+sERQ0HZ2RddORnbfVykouxTL0+UuRI9Jr8FYV
wxks4smZdheJVMUMiHApiIhlQeXm10VG7MRuNhF9aMvE3l5m8iMATKPLGKnF2RsxmA3QQ2LZ1kVd
FRibFKLwWGqnYJk4J0k3wKtisa697COJ5K4boCk0DkboYpmBh8GkfE8CJ/m2/bKzaCBRi8w46cnA
Vzt3eyI6qpMmmBzNYxVxdQ9oFjUigaLQEG+VLeUsAmYxXtZJQqktwd7b093SEv5Oak7rVwBDkSKw
hub0+9pyj9p0u5PlOfau7Yho6KI713ISH8C14sDvE9fXTbJWEokFiQEbHGxpEpe6rKkEaiWw/q1q
SQwK0sHOESx72sFp0lfrviTkzLmuGaMNC7rHItcW/bNhWSNC6prRBOmlPnZrA571p3Vj3W13iGJS
vrFOL3R/XTQ/1/6yyYC33acVroH19WnlaHHI7oyWN0xki/Vtse6eui44jyWaiFkgQ5dReqyy5Naw
Izaz5cWurzhlkID/CCNstbxGG3GYL5fFurkuZN0lu7p5SCuuxHnG1wTEZX3+X17E8iFJVzgwT5bX
sd4ycSBgz+EXPqSCkJo3dt288tRUbREHhcy5NiXEzDxksjI7pKDFUSM3ycjEayKUQB+t4OTCqWhw
7c85WTZ5SUlbU1Sz2wD1mSkA4bjJUzpmnxgDbTNrQk4PN2VnlPGzEMVj2S0QNZSsUQlWB7pTT6en
J2kt5eMai/LCMJ+5hEbzUMVtDpV1qnEM2Rdo1Q+If8QxVTxco0W7rzpiPns+zoEdMzgJLxR9G/ac
m9h4BOv6rGW8A6kQaIYJihIyfTZ0SjlyFaLUDtuuo/TXmmbAPJJNvP3vrfWQhmn8O63H5alon9o/
qT2+/ckPtYf9u3A9xxG6K2zbMw3vp+LD0M3fdWGbSDdsl9GeQGvxQ/Gh/64v/xxperAbhMVraOnF
RH/8ZsnfPU8n8oCah3QNaRv/JcWHrv+r4sOzdMfFpycs15RS/7Pig66KmzFmkBcjwCKVZCQQ2r1+
dbqB8yjnEdIiJDaA6mhMfa0u8VLMttuxBM+4nK57x41wK8TE2sk4O6/70uU+65pazvwvm4gptqpr
xGm9sQg+xoFdnYelkGwsheR1zVrWmr63zqrGWPxj98tt676M2S/Mt583d2XLecNKL41Dis42YgyG
lTjcizrbky3/QeWlcUDhDitHO8/Mg/xUp8JvSdwd7orM7BeEa4HKHnp/Ge1nWVenxiPBYZvrb4pw
HE+IrXZDpEWXzIzHvZTyq+r6+gicIbKvTd6e3L6xCRQWur8uSNLC2O5m75idYB2wxsUTz+eNum23
fo7M5pCkutoRyev3ix7PR5/gz5sjPZG5ZUAP0JqUHAyZApn6Jpv7m3V0YbSBX0mEG+vFb13AVSCr
kD77xra7axY4mPY84W0TM2n8daHNXEI36yo9leqEdWlfgoXDNwU/7uVlrK8F79r3V7Vu8jq6Q6sP
+C+4JtdLYf1lse7rYMqMdONORVIHJ2rFG7E0YxZ7oywziv3Y+rJob2t0ey0Xugx9uR9XQJwDnBgT
dRppQm26fCEbdxnOQxW9Hr0YlNAoYn/WD7HRjMwHqR5THJiGiJI5emm0fOSZ9zOanXGG8WULlWId
ba/rhTvOyWVzrPI0kg2nYJPWc8JEKyFeq0dDa5UIIfRW1QwmZz+uo61BAhbwRw/5SGUuF4LFbrR0
fQYDLcGipvVK95os3YmghKC2Lsw+10+6S2rnsivGO3wgNeUmofxL2XHpeqyLIP6xVk5CYe1/oG3w
zgHas5P8quIZNBhKc+meLXlmAHdwoyA+kXZSnTwQoV5QEucjM9yxy+hxqLySqSyO4XUcGblJs+9M
76sHgoPhEI2vfF6ul9/uXeXhRIFxGXHaLRrjD4RGxa1unVRiB3y6/b1NfepgOI6+N5T5mTyeicFZ
g0zBcHpUzoynapQiPvpinAkV4pG8QlGZB82wiZaPQ04uv6V6mWCtH4PA+XzQq+rhL+8dDDmfB+P2
Yxc0BEUsSYXd0jOiD1b469r62xQrfXddpZ/HwKUQp97Bp0Ql347xuag6OmgIglv80mbHCHpoPTiD
EeEEbT0yGZr0Yj8H6E4ytNXMm1HfyD6ip9lXb+SYTBxijvSdRj1mmpwIW/CiQ1TUxzSN8daMh9HE
UdviiPOHpbkhs2Or15IUKrpC89KnkJoi+8sMSR1GqQ2iUWSY1EYiptwCOE0wBc0+6KkwxQkGvVqJ
4eTQkQJn1fi2bWJbKzhToIzBZp2PBsXn8AlG5Pfhvtl42UEbw0/hxAFaKuzQWSfpa8fuKVUxMySB
5AIAgTh2mDKNpY9oLYt17L2urfvcwQBcJsl1XM4G7tIUqmsSUZcJOZInaYSbqFLUPpAlckww5oQ/
QkPJsBU9bxCq314Sxs9TrdBNL9OedZfjWcAINMQSKnsylinCOk+gOaB8mAF2glkS8XJ5cuClgm6l
AbEeC99W7aUN3Ut1wkzEBSEtP4KytPapRZJM6hHcEJqUhhc/LaIQe9fBttiYqTcyPlS3EaHEB3Pp
EKehsaOMducZRJ2uHyVhwGrC2IcpNtxMInyU5v2MKw7iEpIR6oQ7PWsosPw89SKJuoy2TL6dl91o
sUHQcN84DXHBOjihYxoO9xqSCTLCAJdX1U1cQvyvFqZuDokTpgrJY1ZTpjt9JqyaQk+9Ewl2c1Mi
UVx4xPTeejxjrFmgV7aOhsq69ypkgnwdhkePLqIQD21ladmZ/Rdwp/2ebMFqOy1PhVKX0x4c3ym1
jH0Z5xluSz29AB+kTOGLkAvvmCxDvXV1XTjLzm9rZksYiOS02YSlwFUNmyyaYppvNuPTkBL02TKt
/DLrWX6ZjD6/9AOwXuiAVOo7MeyJ1wg3xRKmO9Y9KnNAWh7yAAT/0F98MkpmqtS+rnOGDTmKDnaa
PxRtv6s7i+mN697TQT81c2Ye1zxgK4Em7tDw8MzlWrDuQ+gCBT7T6f8MnOepNk5HQxdnp9BHX9QK
m1zHL/4YeBUdlME5xzK7UbiHTsMwzj7B0JAdKZ6qwA4QoE6kUVkixGpinF38UoyPw2PNvS40jNTF
I2y0HvcQWnYGJKyDpMQN/H35fvJG//5NrZsRA6Gj5YzMRbd5R72rDfuHcclllvZtF6vwRGYImLQO
PQHo610GstZfF4VbJQeSQhZQQunHy7CHmJvvC1zJ9LerPDkLCKhOoIO0XW9F98ZpAW1V9tyMw6vc
qYaraZBQGhEdlJrk5baN8ZCUg7mhQfRk0thqeuheVabexWH5NLUM3qyhQeOv9dBMJp12Ld3DyXmd
V56BScLSd+1E0FRQ7QPwutmS9hvIPtmmw7spzVrYEKuET22qCN0aOkw/1Ti/RJZ2akT9LlfyDRaf
dBNpgBAXsajIqn1LGRteITTgKb7pAmx9Jj6Hnvr+4omkxxd7b3MDg+8wTydpWQeymb8iqrgtJ7or
PZFko3LLRTE5v228sKOLpg7WjKrKaeq3UsUCN9FbpxuBMDPGsyY82DEsN5FEFrgc57ZN9atOHvIB
QfpHp6Q9NSfk3TF+2qs5JcCuAI/gzKRkkZ2xjBhPWU1zOUPnvytxvYGBX64DT1XZQl2sanHuSjOl
m703TmPamXd1JB8Bhvo8M7kS1asgpjAmuuXqg58ECjLemmAkr8dGushwtd87KQlDiEuXnKr8TWx6
6a6Kh/kwzqPxtuWaRKrdVwqv88bLtM/ky8mDyuod/Tq5CWbAa3PA6G+UX4wFy4HS+I1BJXVDXSA8
hiQEdoVCoDwzyPDGWe7zOSbka4EAtPzojJAMoXMAwpppNX2RWM8/jq31fpoG417Bj9lWxGWOboUG
CyTKNH6sRRldTEG7kRAhzmltiWLReQUxoDjbw8TH6wVPbil8u6OK7ji4ycqcYA3rjtZx8pDG0IBM
C7AvmcRny51QCgugRyPpNnAcNtWY3IyS/ijaYOC/ApQTGuRHbMHA+qbFuF/QnOhwsXBVPcDHMbfl
kqubjfYump2Y0Mnig6IVFccJl7wk2hcODrnGEdkuj3RopZr66PYdnvhIfzuIRbYgH/D3E59Uuh/S
CSqDI+zbIoI32d5IE9YASHMkvGM53PQoHwuUWFRlsexZbncwZu9D5g43mscrVW/68D6VCG4kyAPO
dLRQIpg11hQ92vQGsqrVTzNdxwUGfNdZ1GvKlF6gPXD3ccRdJ+L2o8P/Ac0Y0O+9qKJxUek9IlSo
sD0m106Q/WS1FUVZhOHWYM2n0lT3IAhQCOIgSRpTbEbhfWnDhhOhjdKB3OaUjMaAcER9lLsSymQg
Xyli0fkVgwjIcqJyNNronUNPsOohNWD82AaGOOJ9hMAeONMuovsfEi6eoJ0ccvWa7sQXjbDFyuCN
661LaT7Zw5N4F0JvDKOelz1QPaE5QmIzXwyewuhT6QBVhmTwwdDt7BMO+CdVk+bCdBmZXf++8ajE
SofSSFegcgiFs6PqFk1VfjYQtn8L16jqJWdjzclQY5KQQzU0TLFERTbmyqJ/Wax3etks1r9cVW3r
zr/c/P+4L4+bG4/sxqXt1FmMjsJlVmMtV1xjXBRo6/a6iJdbXjYHK/1xs2TMeEAafdME5KinM4O9
da2TenUGw72hsHij5cwZ1t3rIl/u9XLXl33rmpQto7f/7c0vD5OU4vuTTa9hOuffnnh9cF0TITx4
nUQdXtXLHX95gpfHUWmwDBdtSXLu+tfrTSUj52OQdWd6dd4e8ti7lyyJPmiRwDfwrn4JqPi71Ih1
Xzkts/t19e/uA+aA6E6ESplMyl/u9pf7/pJf8fJQayrFy+v6lmnx7Z5/+8p6D6B06hbj9peHy1y9
O6RDcl/ZjUVw6eDcGbRxD4VBkVu1lD9eFnIZda2bNdljmyFAJ4sVgLGWgpHDxPfn7d+2//42++e9
1vunTURbcSyZywKKZ0zOq5P6JlY6Zf11KowrOB1erauzjSO9G2sNu2LH2HDRQa1rL4t4UU69bOpo
3zNOpqeXXesaDsR0K9sRvOef/2D9+7/bxy8mpmD6894v99E9776qSjgHmmX4EdHEftQUz5rMMUdX
mnv871159FybUtx//LBz/YvL7OYpLp7/VHj89hffC4+SOqElhS0tU0jXglz6s/DoGL/r7lJCNKgv
Yjxfqos/Co/O77ZwHdN1sH+5lqlTk/xeeMSFBmeEQiaJ3p5uc376LxUesbP9ajSzXYfJoM4DeS4+
JuqYfy47dk6ia92ozad+2gjAh3ASmLPvKHybnw2/+di/0c6kflLqOnMR+uWD+u57+5PPjTf4lyen
cko3yfA83o0w/vLkZYG+TOrefLJGkjljGumXbLjNy4OEJQAVvt668tkY/n+fFvffr+Y6oFlCNVAg
Ts37vt5G+ateO+77DMMs0skLxgRA7P/+nbr/hze6fAu/2PlS3BoBqRzzqaNhP98bZIyhlw5Qnu+6
5O2/fy7bsf7l6VzDwIbomKbu2IZh/uVzbTMNl5yqm1PYDQEtXOeIp/HVuOigCEyub+I2jfZWubAh
GNDvJsZaN14+MHFw6PUwuL5BxDbvE+JFDhy53rYgNxgMEMyPuckFDGV8/1arkxnh6KQEk0pQwtcg
to5RTGJ/UUziIIRhnBqc4lSE4AcaKyeRjszTABr3PkqGV4FGulieDDe2pMeBh5HeHDbunazdg+Lf
rtXPUVfq5//F03k1x41zW/QXsYoEA8jXzllqRY9eWJIlMycwgfz1d1Ff1X0Yl8czllrdIIBzzt5r
A8V94mSHJojUTesJgfUMAdr2iltI+U1TS21KR8G9QqhsJPrV9hHXGdRVuJDC5yuaXw2tCvfQOBMn
Jc0IoT+Ujbi1Dp76xPLAyrM/OZCI1SinV+pkbNh9h3TEPeHCIRXEbq9yBCLguieMFsdRdH/tKriJ
cOaGX9o/btFfk7r5sMXwOk5kBLft1XCp2gQKFFr4GfdJC+eIRyaORdLraGCwaDWxWO6wzb2vPmnr
NUgPLnADHiIfp6VGFrKua/VhRg0fjKjWZWKgQjXidVGh6PI04TX0T5vsr1WKH9vg7402n4QguMET
fCkRMeL2/WJtlfO9sqp9PSItVD00Zt42RMjTn9KANpEVCFxnb9NDNS5ygK6JhR6nSraOU33Az6Fn
SbZdP/1ks36NPXLoIpARSr9OYxKv87DeDyXKtUzOP7ZdvEb1d1m0nyiUc1Jn/UU1BQcK/BBBNMVW
jvXHQqEwJHev0nd2tje8Ugn8mGO1TSCDbpavU9j61Zzch6l69Br4zJj3gG2QeVW7Puo1Qhi9+Cly
2a5qGqEAL/lfqmrrYEKZE9SYkqnjBl8pPQucWPhGYYYULe+aTy9j9EzqW37Go/arjCaH8wM1g6j0
DmM6mJtVZjwCQQTxkSb/IH3zRVpII3SfLvR4uGjZM5yAXP1BMqtX4Gu+g4r+sBFLoAoZmYMZ/7cx
2z8mycGUeKw5MXvkEcO/ssAeND4vpHEQKM0lUiJiPLepmYprDgC48WAAxA2vWbblPbDUkzOzTHLL
ukByxqloBPmWyJFf+dSxy81tKSxnNzasH1qHdHxh+BIQu0lCbsVx1iiWDH9hwNeyfNCBz6bTUCwG
/iNfK1pXHXt8yJvB+H5fkwnDdycaLB6vmE7ukwSMvyxf8tlxKDXVXyv1IIv6+T2aUpJQo3ZeIch6
ytQSEwflBG2iBeCNgenKdhdZtZcdl3Wjp/KFi9sNLHq0tvPuw2qI5WiNgcIYfrAjAwNaN92/QZCX
rfGdlW7/k6O4BvlvHgaiH3h8z7DP0mOPMgOVNiy6TD0mpbb2bd9eoXQh0FZEV/S8fb8rzwRVzL4L
KzyqP4Tg58gTABVpGm5JXGAotTxxlaTrIPcmTeuAUKQl/UeC3xfpYXCrVS/qbRZFQPk6FN9zRsKM
MsyfwuqexZjeIIjDm1x44Msvtgtjt4UG3TuESgbe+DpI3uPWVRSYcAVk0N/VxCAY8eveLyNY3Qa6
yeEtHBSaBHeUdPWIjoJCSJQs2AakRiiW++K4LCcMaQNYeTazqEsoh5PX3H5TjYBN6Nf0Wwrv7lKE
o2rYDzEp0FM1vXV1jUna5JOPw3k3l2z5v58n9cLUUgpjNL/2bp9hCIjRwIb8UEEDTI1vkkbOT9ey
UWH95ha6wMzIQy1F+OTXvBUoJl+RnP+ofGQvDoDo2t5TbE97hHqvneYPkUbeEye5q2Hc96p8NQS2
ccW1ehUwHVr+vp47lGXVeyDG12aYXlVQtBsjfMAygVYs0WhLU/3aw/qJZPLcw09hU10i0pwfUfE6
+3HZY1TxoRL3FdjGEKGkQ/f5U6XTq1gQI+xlR3QB9xFRo2UWdwAj/4KZZHoXAbRYnmOHT3TWvF2t
ke2coepXpl+g8G2KCDXPtHeMAhNJe4X+56yIZ0SLkF7amLdVL5u7xrxeS3+Rp4FLdLO0RtXqwbHk
/FmrSV9VbnBqBhHzMCV+Emmwd6bJS949DP2+mbu3KTvogf3TCPjRIh9dhzamIxOTj+UtmRqOGOEM
iNd5moosR2Y7zL8/oGXAzGt66DXLgnfr7qOB4VcGst4zkWj5nsSUcY4mlbuX8Ms4kYksEvFWpXzg
AUMQMG3FXTrtlaP9I7YjDAy0HBNJPqics8vEMY4sbGsFSbgPsFlvOmGT7pR/zZZXM8NkV3ND4IYj
+MSVpeaGWShhF8mYIHwf8bKRQ+6PajqQQEOrvEalOMr2nk4olSuMEEwxgMPELkBYop+tWEHZH4u7
KnkohB4fnSq+UbBem5I504jgOV9OvrjLr4TK3Ym6QCJdxc+c0Wc+QrrLQ3VSmcC1Mb7WWhY7xxXz
Kksr2rY6+NchoSLKgyztwqzxEJmr1udH6HCybhDSbo3Zd9cGT+zJpye59rrpNZAx8h4w2+yyxr6u
MVMuRj4Kx3A3tWc1vsyMakyZPRBLBJzMazD0a/+PaqTN3kE/CxWvaAjFKiw8KxIqx7qLWrzLBIZt
OFS/W3fe1oXzmKaCSWOnLxn/VB2+yCnsDrTExTuz7o3vFvt84FoTpv15TLv+nHrkVzSg7DHUXuBw
MjPo6VUnidOsR/c/T7KUSSviW2nxMTIgbAFeljFZQJWa++PgNdTLUfAwK32P59hgj3U+dUgEX5ZH
oFbHFoUMULGVb/NDxQyxdw7RvuQ+Zi/DDEcbyna4zvL8y6gyFPwe8lTJkHEV90R2TfTgMKxAaKyQ
MENgIMpa8IoGnPRpU9rrwMDeGRFZ4IVfzpRn66wzPuCrLN3riXdjGg4Jc6iIKABdjD46HfFkkICi
gs5H3U6AVItvujT0DmZNwlqLmHmqEap+P/skbis8fc2DPXokZs/ZG3xjtRs0sc60rre1Qwd0MA8+
I66dhx+xLhNUldImSq1lANswbV7kk8z0/PHvLGuiRW1F1h+S6wEX9tQNL37XOysfADynQ8UiMn3Q
mT7AJs505YzGdm6/2e3GszfoS2TP1rbTmLv8sX9JLYhUiQsiseEA+t+LWGbckN0PzvQgjPkCJ+LD
WnChjTkCrrKRbVtxzN2gqlr4iAEt2CTapYb5bpBUhZQUKZut6XTW3RK6VgOKRmAv0k7tK4rQVRY7
L5OdPNngAjYLvAEfHm5a1VnW1g7Ckkk/1596AO6jtQ/W3eYeaOMJMw8oB6ojg9J6C9VCV/Ir9B0X
skUh9iR9W7P+hmEn8KJajN/S/MgGzKWgwybsd8z9YQuZxAhWT2XOTNZo2r8tj+a2qr+x5kL3HOK/
0PMRaMzET6N7AWUYzpuAGy9W7y6EQbLJXP09mwN+YTDZXLSge4k542lhy22MAPW8zYv/XVFsFAnR
SDwvIbNAD+CgJm1aDcwouIpNF2tECCn6smQaIErcX4O9VBIW0G/a4mkUJhdthI+5+x3lfNitV0G2
LMurm8351ulZaa2GiwKOcDv5YQObI/nKugGNQ5FQgaQFBkXP2AYuHF+KW242Pk3esOwwfqPj2smo
5aS3WsQBwnyFPrLqI5Ftc6ovgrQbuSee6bPAl8dl6zj7angskoltAMOAG0En4QhHPg8aFT/oPw3g
bTXq7IuqCPKogGRQNw534ULtDYwQ1A8RJzppkSzjdNMx86L0caG6ijdXgGnrEO6Qd0cqtlXdIJkb
azsmiSKByIvsFWG1icsnHcKXDFfPPrAwMinygFaibardkLIfdYJsHBIP/WJI0WXaFyfJvuJyLDnb
jpgtinWf48jXjkPYifvdU7BiaM+DvXJFB3uBQ9+R30VEyp4zQ813udrWMOYhBPC5ek67BHA1Rw8T
6ro10xTbWP+ee8OTrGW7wkHD+xIC+/UVq0CE3V0BKR+kNW5jmd6MqP/nKhJ53BqwXTWlr6CfECeI
cTxyR725ZY4WGqNO4hONYYmhObdcLcgENEwmR1ozhOBOydCnbhGWtj3Fhs2S9gjOo1LYeVPS7iMZ
7mylh3Xe+n9IEXXxVBrPSS2fRM3oKTOKdp/bM0EL+M0cImyGCDNPo1ousVPd7sP0EAxucrXd8Dm8
5qXrPrVZpdbkB8ebckAtCzvKZDwcwgxl3sT0pJLL3L4rgRzPX3IGq28Z3m4MsDVEAdkd8YRQXOPA
cd4DbO+fOg+ePXvqjtys4PZqD45tGHsbMnzZwkf3wkW42A+E9G6CMYBWs0y1aBnEPe5cr0VKnKEO
2nWmeHGF82D4+stR6F2kJfh8oxuy/PFYKm7bOXP1otZfPkp/NkWeM6s1q+0YltTuCLw2vLss927c
VqSCbaQTBcduLKjoANeAXiT91Wm7C5IjHrdUjQev95ByEbsjpjlYqk2WZ4B/WkeKpqtrQDxfVlru
mBvLNfd2I7Z8790YUzEqjN4UxWS5zNQYZmLYp14Px9ngrh83cAj5qOIq2tCBOJS+6a49Se+hpd9Q
ZltjABttpJK5iDkfAj87V2N97ciXxG837QUiVEmQ2yZ2ZkWQ667W2twAV/6vtOqtsobsNBT5lyTh
YEy3WfJXIWRyuNWs0Mh+Vo5BXaCtU2Y5jOnDSy9AKft6D5MBOFJW3M25+cmm6ehwBONlInQ3Ts2J
/Z/1S7/w4LXlfyYTKEZx1nGq6nuVGJ91tLigBMVXYYLgnCAlDxZnGtccdIHBUxcz93ywKkQ1UBu+
zTEjKbEGPS1Kq9zLBFNAhkKi6nWwrqqn3qWSDbsqBp+YfaV21K7M0hnXkwNmn2/zXDp0DjPmxiFQ
YshY+NRs64IIHpiwCTTxzcBZs58ROOxCq7gJkgMOycT6ZGyxLUpMJ0aD1iSZd8Btfoq2fhqK+FmW
4VuZRilJYAjb/bhkvpOzqUrjbJsQBIrYUcfErd7rzhX0x70K79xW0I/CzISWIiDNQWX+fK5n5n+w
OPa8uxet7HubOFekhjlq7QofY23t+tyGEuXwanLPPzjEIAVwYA5VlF6NkE4K5J2ZW639CGeOVxkx
Y3aAFqjJcPYOFQpRi8WuyAFpMMEARcQQVafzLmsHZxPVxaOHy54GTN9t4WNhAxzKYNNzsYerzyYI
SnXrNQNjSQ3IwGMT702PmToMdaB760IB9ZBO751t3zwmjwZStsMUd3oxP//z4gWnuZckmKDm4e0S
bcQdSWINBZuMDjpP9xRHw9psLBAoIY7vPtzkRVYevKqSa7rPrzXWnd1S32Vuo7ZT8y7oYKxhga6X
tFkvTUkCNqdg7cT8BE196yWPYzzl8QU4BVpKxzhVpnjK4X/LsjM3yMHT9VBMt0wqYOm6F1xWSL+U
GTGnroOpw8KWsHgQJ8KsXGR066x02o0dZ4DLcSzrTmuqthjhHy3Bw0S43W6yqsXHA98Ewfauymv7
vU/lpW9GGP2GAhziAGqqMuaY6Qw73qyN4+CmTzIyiiMBQ3e7se1zySUoXLb6zJQnMyQJSactzxyT
q1iG1rqd6PzaUVRgMokwYpmasKiZ+JVWvYxt/cAsVW7sUAXrYJrOOdowPPEMdGo3uI7FrI4Q0Y6D
EA85US5nPQsCb5pxXxecrgsOUg0xDafmzIZDYb+c1V6PhXKkTEtjqqYAsMHabWOuuqHERCNxo4xz
817Nxb7oHe6aMTu7ninhLcgka+FhWJcyfAzsCtJ+a6OP5UGqRX5R8BMJqp0e9Di+41ACiyNMf004
0KkOQKRUMByPzfi7L6avw/LiA4tOMQCXTasA5Y/hgMJdoOdQDq3Wxn0Pq9neCk24hKe+68L4L89Y
Zy1S+tOccSqA5memzBu4yBSslmuFxeC0Jno2yiZnMwZJsC9lChyRvdciOgzuU/Dmu60B5pb3tMxa
9C1+tit8ED/aOeUTACy3uMcGXcM24MQcQSavu2yT0mnjnSHX0pM8PpgHrQk2dRW0oKVNw1syP3YT
uSdQRlhfXW8ne9PxiVssECGPrJzcMFrKt79e6NCuc8VbENG/zQlcgNjMdDSiNPrPQw14Iespn0iu
UepYkVV+6lANoEJF0TlZ+b/S8waMZUvMlsu1POy7bttarHkWtz7T8f12e8RMfc4rI87kmtsGEgC1
87S+lKWFB1SL7NGpja+STC2wVBth1p+BMpFMEZ954CiyTtGHRzAhJJ09kmPMAi3JHHEVB3s3jYhV
GRgqYOvWCXKeaYoJNSoOVcua40fhltWP98QuL4ZDARHM+EebIPsuNfs74SXpHssDzle0TJDMXROR
pmwqQDTc2BYslCZ3cW1jnV63sri4QUx7zmX9+ThXXdnYyJbJGpIl2B84UDCBzRjBdoiTRypc8Mqj
ExQQH4o3a6RLC5Zn+cpAcDArT+hPGt5eQfjrqInrm4p7Mn3O0MX3dFGunoHNNrYwGHKKJkZAnnU5
rhA2Yevo3QBpw9IEhMu9qsbmYQQgw5UYEkwxVq9j5xDXqxgH4LF+r61+uVsDmlKW9zAaNKA7Exkv
xt2heDG+3TA8zzNgpyKfoabG7r2Zkl1X27jIDWfnDjGon/rYO80n2qNJkf0aN5TkrRt+oUTbhal/
43JFWqXazoGLliWxgB57/rut7bOXt6tBonoD4IGxkzZ20+4KIjUChDBA5NRnpiB+pQHbKb3RfgU9
QQ3fCPAY11r5zcvgEmYRF3e0c9vqSXsX21uEyUIb284tuCJKzrxOhbvaay9E45H+0VsvRm2yw7fR
ZliKjNgg29CN71EZH11F6C3mVdQymf0OjwEyWPMJTpKhTW/cuaF+LgrrqZ/e08i/MCe4txab3Qjt
JEEbOAv1qTNMOWNdHTzkcwvM/JPG4Hui7ZfZcF5wRu6SDoEOM8dVZgeEti+SZFb8JxFyz45R/uco
/iAz1Dloe3MzuagEjaDeekb9lNcxkiMOy2x2je2kLVQ51p8OU9EK8s4FajtXebv6axuA/jvFfqZs
fplQsVkfzeTztjhiy1STKjGDUwdXA6c3kteGnE+3VEBql30BPupJQbzMqa/MkFwGp0lb6pgR6LiO
r0MQblGuoqqFCIf3EL+l80TSdPCMDvY3eJA6EUNu2Jgr3RISqchA6FzGLF6qgC50ggzF48QjuQ7C
EH+4qXxcviBy6zQd7xWmCin1h0jDDYX2Q0t/aZsCHV3Xnn6kkERw5B7KsKDXJLxr1lbzdWrl++x6
f4gqTzaChKt1HJOH6pQ3mPsDZ7SyMeZSuZtRv6iZ0DRkHDMxEkL0pWwJeUQXgdgc1n+6i43kC965
vrUu235iJIxCkOSlDrUfSGWM2lLWqzConq3B9u8uVAUiOjUMI2+qj0JAc/bCLriPxd4sfsYh+Cp9
+9EQPOZuQNLpwG7RLcG5/ouhNN8vBRCdBxOj5KhFeNY6KEFNkjfGhFVvp9Cofgvbzj64Ido4rGu3
3Cb2UxZ3P+/4CPE+b3RcnXzkXuug51oiLflCes2TatA+GcOIf7OG18N/aSDMEagy5GfXuLdlqgBx
yUdY1tVlZOJw98gUts23YrSSXasgEbs6eU/7JjoZ1sJGn2ySEs34XDGrW5nKe3Wb0YEK+UhbINkr
Ij/OBXcX4DmrpgHPpYrsaZBDc/P8/lh1udrjFEn3jrVP/dm4woR8iSf9DXiJ2RBN/zOXPXV27Xht
6CLYEOamURZqdH8zp0lbcehGfBAiXAwHvGe+rAIagOpFuYCHkugIti46GO+N2kxWR6tA+SCX6F81
yz319yyMDL5AKp5QAHAaaO8WuRzZhAncbIMGMIB40CcusUt+uCG93N8YtXyBStvyPMcxH2KwS1AL
cUgxRjT58H43ehQLKF1Hkg7dGmtanHz9Ll10cZT4JmGKq6xZbqBQGlej8S+3HC5CNnDAwn80oRht
imy4IQDfNUXbMQ4MsdjVw4ej5Q3RJQ2F5TmnXvlnKz53kX7hl6Ov3NT/+ije+iFfNmgJqEjrygbr
GO9/V8OQBy/B8hqr5brVQGXtfFoXTbXciOgjNmlVwXaqmIkRPFjhiPXqxeziEvCaVHzJmtMsTut2
k9rzrofmsk4sV5xEGnwGAL8R5Tp4d/3pkJKsRCwSIFkTPTYbEWgpFH8lH054751nm8biSVbk7VX5
lu2HlLocNjbd4Xht+tsAYjlLAxw5zUpKduNfOozTCQhMvynhkXioN8GaFjP3E16koN4Q82gcOsg2
aKPnA7UXN0fT2Pra/JdYtbUN4kCeMA1anfc9t3FwsvEorVAFAP1Hlnv7/V3fokhloVoM9HWyC0Lk
ob1PlmHOVSAxOSK6aBgPjo0VdeR2DJjJL2GP169ul2VHKztIfRcGz2zaFTDYYtzipZ6q0+SzW0fW
O+AtUl5VfrIGgyc5pk0hAtN6qE2bbMERyiq9BtAkEVUP5+NBGfoRnjIMs6BIHjoz/8kdThntKYKm
uD56ocj/NKm9V2awt3PnvyqL9X0mYGgXJo8xnZldNKffpSkZkwoCgHzL3mCV+XAHg0guXv66Lj6m
MeppZefcGuW1jDfz3AdgQrr0hrsPT888gDtImvcSId0Wzi2IEjNpYZ1Y6Z+JV84z2adnV1Hb1RHo
goyilUP7UhEbS1/f7rZ9Uyd7WXl/Rwbwrsh5ZusER6of7UqyHf6TVfM4Lgfa7D7YNRxXII34Omyc
TozBoI8n07++Q/3e2TErcHwcqCNwabX/4Xne0/r/DuvkanSltcltRPgiXtIrA+YaSfTLBgzfo84w
PuSwkzZRnOn8UjVDv9Ky/YHDrjcGamaHfm/dSeg1Nq0WJx24IDNa3Ti4s3eddD/EAs0i/Jg4XTDr
S8Dwg5U0lxpYDjPCoT02dXYrahiUpSCxhminXWUzwLLC4dMYS1IfelqxAbEU9LVesSlWxzERa/TL
tO/tDERHwPwzsc1T2KIlpjF2k9mUHlw7IqaO8Du64Hq4OLUTb/uRAG0nfBWUZ6AWwVeE8YvlqHDD
wUfudjk5x5B/KgX6mATr0EOrOcoUi0PpXycLFVFdWJ95B1RT57m1H1mNm5zFuyPTFpWgHNS+MBh+
OmV2sbPpn2AgsoGyMJ8EvaW9k5V/yphhZyA0zSGm/LtY74bQG8+iCY6k14d7z+24HQmxJwaUxTfP
LXOiKmdiCxc5NXoTtUkC3SlatBMLJFHSKJ3K8bk2Ya14sCCOXGygUjLr8+XcPElnG/eNt++r4HEU
NDpJYaYI971DadjZrkuHh8wZsY3Nhb+m47olT5FmCvVQ1MBIhXHyUMuI3Ns0iNvT7y8Vp/jJtspY
bFEa/P9vhckCs0D/mPSHHW/XlO3tf3+V+SH/6ff/bTo1239+v0JivqQh8G3EClQWmDM7wIErxedI
P54vmxZdQlZr+GpGNWSL8vpCzKR6yEdC3qwysvdUNsU6HESAAmUO7gFPwNqGe7XScR0coKxkRhmt
dRo9gP8xPp+8uVKrtg3C24Q4Gu3BV9nJnwy9tWEdgWYUWBSW3JPxnMXB/MjPkJzMGmZJ6m6ln8BC
M4fgwRR4dAI/2k6RABSUMD0GWJIhgPlxXfYxvKASYRuAXWLO1bPFgT77xnM4ruwsD8DvO8fS7apd
Wtf/ZXHW0UkY/0sLi7ipEJaXFw/70XcK1AHgS/LAvkYgJ3ZTzmdoJ/OrrolQYK4PFraHfVoUeg8s
N9oUdUHxUrjDtanSEkWLPtQVtZ7gylSk5S4J7LNKwoybdfZUFJXaGVn1qgXCjMWvOKP7Ym/GRWcV
/TswkIuX1c9TRqiEJbpHb0HHjt6I5qRVZ3pSJXqzYdh2IEpJXDXYYqzMOdro/tauqZcKq2JD6NaZ
rP7RWuSS7ubvUG822C13oxvWfLwQA3o6pc2qskgoLJYn3UGeF9g6eSJS+jaMUq5iOoegUdrgxBT/
2Cyp7qOodp1C7V+O5H4XANwjEyqLB9qTSFfOmQRSuJR2SwQkN6io7W62KYjfmLEL0kYL9i1jNboP
bv+KSiel8J52cSLqIw3A5CE2gwMcm46K9ERY/M9U+tk7ggrSIq3TEEeaZDi0H5gTBkJWJr0ml4TX
MhAy5wUAcUguzVeotVZNXjSAsWJGXwDpt14IxKY3eP6zuv6eY1vuavjUdT3SmVjIg7D0H510kSEN
sZueHe3u8kJ5p0l4BUkG4z+RkntSgUUMmN3JufqX2u6bO05/+7hBVpQ4F1e6Z2ZvGxpDNCMtkrTo
LL0jy4u3ERk6LGLo6JOFPUDl6tDFs/PsPfqgn+49MZCpgH1emKTIA+mHGlGRvYwFVB7LwmOAXRQg
7RxxUuhReVQGeQ0DZ9y7MqdpRkF+AOHsn1PaRce4NQJgn2FwbOw2Po0uPwbLvzhGgWefKwjb1CCB
uEBcm/ck+9jXNKz9HcAr8i9CJuxpfG1Jw7uhhxJbJVLzUVohztzGLg8z0x4ULrBccIVHTxZ9yI1r
ucMTHdh+QwiP8QQaEDI613mfkIvnDiws8IQueWkcw1kbqjFfwHlN68iRxSuSHQAwsuICHAO7DxiU
H62QgsrhCSN0IFRvI2UMwOtMvQULW8/F7PwWhdxNNS7Vt65hiFQDyn+zfB/O7chc2FR1vqZ9mb61
yxcVk4rf6IUimrOy6C2cmC91S7wO8AeSX9PAf2VjoiHf1vIVeVW1tkC8gHkOtslUCTrcyKN8hSLx
91/TeBY3N6zMrU7+9LnnreqR2XoYGIwWG+MxTl0Xv1w73kJcVTfA7uNtLGv7QkYUga38edeMQGMC
YmdELt1ra3VnlcqD1Xv+W5f5r3BTFhnZV67HZNNny3iBXGhoPdF/6Qy2Ko9hTDtRKzeeJgzIK1MN
QjRR27YHgegPfBCGrqwNWre/zCunXUJCDm1qzyGRmtmoMq3pKriX0BjJMIF2xSd5UBfTtKrH1Euh
TNW3cbQJsW0y+TjzisGqXMooPQVpkz8VLtsxE2Cg1mHAfjaU6KJ4/XCx5TkbSWq1WiaCTo1Swind
RbCDybOKFQ1wY0uGtocuQA5X1xmYnoyhf0K0Y29K1T91UXruVEVqcjsyrXGzR5Ukh16N6Ukvmi8s
3PNqGJgnazu/hJUP+Gw+hY30tjT2udlxneIQ6OD9V/OBIVu7LSb1TQIeDbfsJpZdO8rrJfqGfIi+
LKiPSJVMwqWuZUqyZIi6bO5sIuXQXhrF0eDFDVM/bz8vYD6EYDUCAUGXJ7aDLSpKD197y4U9J0Wh
Aw5zsV3Pu6ZcNimasOPYU3+2nNHB0RnKB1kRdlsM51YpQFyhX+1qPxFHNgR9YPm5vLAHA2g3ItZ5
N0ILuGo5LW5Q+K6OnLml5THObM+jptcwmCbuIfE8UDmkDBad9LX1rOYxmjRmKZpibNvz3q6aicwR
tKPJ2zwPMx7xOgfDhLaltM3w2sZjvLZVvCaAIjghiVuXlY3zIc7ZSiK1znpy7SdNT4Afcj7mcTc/
ypmQuXq++qaVERGMBW/snUueDNzzpPRBEnvJqk+waubmtCcHcanLxANTQYSqtv1upETV5+o1RsjM
ypoevJphuXYt+2rM7LhxO8D7Ytc65BFuNl3Rq+1VCo6+pSmQknSBT/kBoYWWbMfBEm/K2Q85zIvL
tTkN75VmPjKZAUSuvlTMd5zx7ISUHkI+dE5PIkPMwKavRXEy4sFk1+8vGnnZ0Z+GkaCiqrlwM7tF
cwjgn/XGaD0DZBVXL5R1Fmoj76x0oE+dBiJkqaHd106/ZRzb76hM8pMrDbUdJ5R4VfQfrFtk77SM
91PfPE664GhQlnPgDP0jBGVQbPtL8+egpLoFAnOs0+bprmx8El8yu4FGgLiq86ITmbgcnrW6tzYV
8MCFYFP0oDGNMrY3s9bMYkPzws1mYjEOFynhuutcnXXrPfwWjryTK1V4Bim080ES/0W7AAXB4BKQ
FXl3w1OCbFo3xyYCrjMX8upK5Lh5CTI3M6mjG1OgDDciaDyiBh1IeWHYpHkUnkNbJ8RFjwpfrscC
3fiQpm92FOa4q8qjZwrvHHjdZUpdkPdp+uhWE10S/JKkTjr9USYjtVAX5RbBrL1F3CzzQUKkaYQu
f/b7y7D8LpwDZGmummhWk8y8KTxpH5TXHjC6mWdkbD5Z6CrdOWFTHMEYmudk+Q+/vxMlY/4ygGna
aOBl/tVXO+c+dHtXrEmiXDxDpwSiBsPr+/BnRO7+QjDYMdlYj+UfGK1/g4vFuDB+JxDOoPEL12Pj
vFEuOPeGheBsx7s/XcNPe8l5urcN8Vjs3qulrULynLOLg5X1XzTs6n16MA/5vtx6f/mDh+rZ468i
o7eoNwCqvYl70t7m/2SK0XeNyM59LMnOon39Ki/Jbr4a5s44vCnyQVOa3Kv5oSCj64URofklj+KW
2mv7OfsCcOpUmxln4V6Tb7Ypv+uXjEZbc5X1AxgC7x69OXAXmq+hvrIhEP9NfELLKJNUs3aL6dwW
mz7akdzXX1FGExhC25plFvj7BHqjynfpJcz3SGHEU/NVmav+UORXX74Yxl9+dMR5O/sVGAzSHnpM
43dzRFjSMYr8xOSmbw4yLbWuT/W+yV6KZ27dTnmcLGjCewwb+R0PSX8s39I34wMpAa0kbA/bat+7
W/vN+crFWQDp1us5/umu9msAoW2TH8AdOvIQMUxcDefmgr4NH2/6MXwWw8q+xxv/kR9uWjt/9X58
r/Vp+BO/9G/WTtlrpLZXg570vJqeOdWQEO2pOK0tcpHh5shVvSYbmFlt+WpWGO5XxksKdhTb8LCF
1hB2t/mhHTfpBTov4b64a3C65O4a8yj48GcMo4zGdwx7jHTLdOtMDDqfzXQqL8Wb9eC+lOPa8e69
OOQofK8OTJDV0EOV2wXP5l2+EFArWDjG0WRdN5s//QlvwExvOF0bl+LsX2kcU0i+pMdcLysgouL4
P9LOY7lxJFrT7zJ7RMCbLehAK1GkREkbhCy893j6+VB3MdUshhQzs+iK6nJwmSeP+c3geBcGdtg+
f5X74kU49psYhP4qWY8LdfsIcHLh7xMe5gLtHUAN3eSPipT3rZzT+ztgC0y739bm+MtEdyVn3Ct0
iAsBOFHWWb6QglWnrkBi1ByqB2sNzZapmbEeEni96/DRxMeESrbfGDSZ2arz5lws0wN1OFiCYSaI
G/8pnnDVc75IxYilnFc72Q433ql/FFbhQVsFa+OxTO+1YK17c9ebX6SjfO8iE76IcPG+1LUdfZVb
9Ds7G73Fqbe69FTOHbt6wcv0udy6tAEvzVKdCw8B3gfg2Oza8f0laBL/0L/Fm3Jv3OerN+TUq52y
ynETtYu5Oe8v0SuEkJNxBOOSPas2Co4wVdQI1vvCN2f1d/gdI8rRzSokyRbKQVTua0fCVMnuXgll
yjtzvglQDwJ8Rfc7BpZ3UHgxIDWd9GS9469evCJBPmNkkq/Uc73FxrHoHOm9ehWjBYNWayHsi7WI
Vjjo3hkK9s/o+5xwiOk+dDubl6vmLjlNjB6guKMtOtEp7hzhTK8orPmktIPEs7qUP6rn8M1lTLUw
VtpxNOzygpGVeaJOHL8llCViJ9mJJ+VoHf1wTRvMXY80kA+8IYr1cBOZdvUuoAuyIt1IF4yJUJHc
ZHf6c7c0XhEw2GJn4+Tf1dJ3Z+E7MiZDA8t4azA94R9HyNxGcc3NHOZ0yPU+xMeYXtcSccT4kb79
s4iW591E2yZpgmnjYCEOGBloXfftiXssrEPY40x9PsFxDngYmIcOaI2CUoddnuEsFJw1LBo8twYb
p3mgjxq5J6r5ypo3b+dP/ttkWCXOqg8q1n5RD9ha2gxj0VteVI5074M+XoXRXN82u6DkY7OYUtxL
OZom7INt3uVHERslTCs5soItZmgGur3VDHidvsCB61HNZ+owE1HII66N98IJHYzhIXwEzy3QCoYc
vqrUhbQfHIh3qsPMtJ4RdT+8g7nHwKmdi4t6J5wQSt+Nd5hRRmQMe2vnaXv3C0fRcAcVf7Id40Di
RJTI3Z61s3FvvHgnjoQXNAA+hR1+9/RpKeppGGBoiI6FUz6VG8BAAUjRGd7yC8gMM/9F//a2wMQ9
hq+2/CLR6Ec1j6XKjNSRDlhCBisGudam8sApzAAAi8rcshbmqURR51v0Fsg+v4p80gdpLd0VzVu4
Sy4uS5scHLxyZ9czqjZgMtmc/8nqu5hQNqBWRTwUu5W6xusAOWTsDL6t+gnbc0xmOo5MFWvSGYNe
AcNW/JYJh6Br581Lsq5yh5ESmAr0x8W1gDqXDcp6mCuAZRiAOOPRT1ciSrULb153M7xvgGYflcGW
l/WTtZfEVb6FBKkZdrHqd/rKYptId8JztKgdUnf5PvjyEJGam59ii16qLd4jTQB2ASP2ZAVOmCRI
/UidGkkTxh12UDxiQD1gUItZ2RaYLwpfh/TFeiZHl3YFqhUGopVz4Y0+P3Bc91M7RJ0t30cqJPAR
PItdv1siOD0AxpDVCQtz4aifvPaoow23jefVqpp5EIBWxR7F9Pf0Ip+HZ/QczHdaP/7G3KaHRF1U
L/5TPiyqD7Yc0kL1VnkXHni7S/Qp/TkvzOhQNQOmOguqeXCOfAdmcNjZ2IDKjNFw1BX4SuxpW7mI
wUbHz2itRTvJbh1pNQLSeK4dONVY3eY4WH26MOH7eTXTxS3+XMa+/a5Fx6X3JdMLWqVPFYDBWfso
vCCfDAuuoxi7M7eBwrxpkQ4P8TbG/MyxqP1tZGUd9V21js0dwMSsH2bDsvpw14ows4Jl8xBqjtAt
q0eseOEv4soLRDXh5W0hKA44DjF+dro7rdnp/go2hrwzvjPWdmBryLHtmclrx4bjXjgN5BvBTHsq
j2iAZO8pmMuFANPjXsDbgNnSnAkkJEoVLXG6Uat8ZToJ/tTjHSusQiZ/LaVzX0T9numa3WzxpTOh
IqUb+YE/byCMAtugXQwPfbs1ouWErcTQBM4kepv+UsGnQttQswf6kUwhzB51dY8GCm7kFJJCsydh
y7/Kh9o61aHjkoa+hog0HAlQwJ/k4JGmYPqAv/ldCqdy0xUL79RcImSzGLxoxCiIQ3MDyTdhmX+I
xszn0H/S7tBGLoclVTHIAB2Tw0MRIb9nk86BQgoO3pv5Ku8JEvFXeGxf0dn0nXahvGa7Yu1vmm39
oqK/vBqYCIMpPSloVzTQppSZPzp+Ms8XheFYr3WyMkEUJdtMmQ3pXWrMoQD6M9O988ZT9pm/5j7M
DZvSDw0tT/vytAV0j/QbbleifsEtG57hLkLDijESAAGKbDOZKRarS+MOsQ9xQ5v0nK6CZludmHa6
F0Gwx/34ne30U/YcIpnvmGeP9GuTPsFBnSlIK8PN2+coiPOxoI4gOs1m5Sux2I6FNCtBoMziR/K4
On3zfDujNbrv6etduE/IoZAHOL42EbjuyDYfmLi5+UVrj8J9coIp0yMjzTaj6gAq+g7Yc/ziYCsg
RmyR4qFH6W7FC7iVU0XVsRGwoGPWfjCdCsA0fUWU0Y/aHhx9+DQsXXLUdxa+sGlRMtqEEH7mNMzT
1wBJmq9mh/UZW4bjCVQdgPynlFC9cR3ylnlyxOC3nGtLXISW5jrYm7scLphJFjwz9v4dmYP3yp6J
t222yaHAqKtatPOTPm7QSJr4tpPF36K0zuhjg6aTtI12MNDF39JXp0+hOi4MPrzN2RHyLD8x/vVe
JQIWGVU4h1iSbiM8Bp9caT5mny/Ca96/itmxjefFM11nT1i7SzKoYAVEASA16VlfnnsVP4KHBhUk
j7S+xh2W3Ee0rU8+BqdqRBpPQbOWbWGfnPtH5ODbV8uYI9Ll23TZPwfN1s4QWphO4sI43peM/JbF
RXT4jO6DC6So47zb+iR+MsL0S1N2/Ec2KEZA7VLdJEdvBcjWJH5u4nW8y95a0/a28dk75JRQFrlS
A2Dni0bAg/rOfIZClITVXECTsXYglj07Aiy+Ce7TB25buhdfxaNyppnBZWFHUSO8wPVpQSQDZ99m
cz6usI1f6d1RKMRflbsFQDJN2c/eJ9E4ETYgquqDeYGw+x5+l07ISG+NMeCHuzMha7rUfOTIdra3
HuAy0tfLd90mwZx4Xi38T3ysKbfF1qltUDLPiIpgm26zXppnWgWc180zrY+6wCFtRtEw9+7UB+El
WYof4rDMPRtXEOEea2VIUgOvvH4L6S99lN+cWl0xrzFNrObd2m/nysL9cLfVxSu3IWDetbwT5sYm
gebmo7FnN+ZaXBa4dxCJ2KG87G8g9IJmWxt4IAZYibnbL7WVdSyP9SNgTlzW5xn8R4Cf7FUQocth
57+RVYeYtq+keK4H8/h9oMHn2V9tDspySdoEPptTvr40R1/ZxZ/aM6vzIXhzV9gmuRhjza2tcZDg
F34yWwB0YY1PPg3MhYHiGtH4FX8KB2sMZYFIEO7beKVvGZ3M/T3Lqq8W4brCWYoSXzpNwWYCiVHD
4WRzn09FrMmEYUU/zzsMj9LzMwrJ2LrQ9mFoC+ecg7F4jcGyz/olekdEHhKso7z1v6C/mg8xIirf
4bn94BAQTtIyfUnPQ7LKOCeO7qpfGydiFJvC+GTqtlN2wwalJwMBJVuLZ+OJf6x/wTy2GdeT1J5C
ljbz12TE7hfIccp1sLfhl0qJQWakgpy0/T30KvGBKO+hDm7Ti4QDc84O2RtwdGs39TcFpj4L98E7
+ewn273EX6zh9pkUetiAxxSPwR3hCGNqAcqZzbirulQX7aW6EB79B3ELkeC+WHYXald1n+6w796u
oyPutc+oEy7x6SizJcGTYKm9kFs/tq+dwzTmkj8CUBPmAzjSTUsqvRyeKdjRm6l2OTjJYl4tRUZ+
DPuerA2r6b08IqyCwUwEKCydd2fzeei31rw9uB9dfwkrJClXmrjKVGpLG1S/YxzwQ6L0mxg+FHEI
+ku2+DJtoP5QdNv8211qsjOqSywg+mYpFo634g9mK207HPI7oiCYQ2uD38kFr5kHbdOveAPiTllU
DAQf4Rj7dkQ/KH3qcWGnL8RByXDrMKXPcAnfU9Iyf9EvxM/CXEXVggB+EQjkE3DBzh1jn79Vz9Ap
ZApP6Sg8IrTmaXXLVmrUlQEIurNid4Pnibv587Oo11sYqDkqm6OIMFXJlga8D6Hp1YtcPp4SdTiu
dQHuU3BlJ5XC4M+v42OAh0ldsFSsaFtJrbkIS85xOE/uPAghTClj/CzESrU06kmxW68Q7xa1lJ96
ZrSBccjEL4RdEpB7gVIGIdo195EYFph0cj9+3kJ1HtgM3fRDCOxm1jDZgOM9KsDgqp0q9aRLPT6V
f37ozXLfqLm+inQ/nrwhGVGqJJRxiaSP9WV9ZZXV7iyhwXwdOBdNWPAJC2yGqFT+/KCPj7EheCuG
CzQxARjnCwzGSR988wLIsnT8nMQc3CMURBrPKtxTkBy0aIfxU9TCsxDde3QsutwzAQ1IUJ/LQ6fK
n3IkVnYaUszpeD/wvGjTMv4rkmaeFdRcmLo1Mwt2d+ENX0ru7t3alUlhvQby2HOoyxVbRYR/zIdo
VNkBr5zYQjdyPPZHo2qi1QjVgs4MgzM3f1KrC+5IIBX4eWD22NMH1acQhmcrzk9lXz3UwhgRI9UZ
QnlvSEPSQh0uQy4oq1oVHTrrS2kw7qPBc3JBPmDxNbNa9wGHzJPhUhwZsmZH+kDFUiqOHLtHl+HO
oqvNp7wZtWXkgQZy+/GxG+U7PgcJTKa69InyT1NoUZprm3kp9h+mrAkby/Vh9PmOq5S7Ku0rNEIp
jA2cltalQepqIAgpDv6hFCCdQMbAObVoVq3oBbNAnaaYlbE3Y6vfYnyu4wJDMxCve8ZAo7qyLPlj
oGm8QDHSRTDQ7+eehGmZdxkb7VvtAD4KLrsOieulFpMuNEhFQmA/hIVPNSyZ/yOf/j9G8reUayY1
7r/82VXTBLxkaLqlws7koleCLnofy2krmKXTqehDZBYyBZPBlOwG6yqpbezFVqUabnLMFpCoGB7/
1/9RGLpx+X/1XaarW5IimjoTIvVK38Xotb7WUPnCV6n7dlHhEyuP1kFIF0OYAEpuqdPtEuFK/3xd
Cdmhfx5bkhXDMjWGW6o83dhfOjZipee93Eslk5YEBziYYqW+CozuftDhwo8iaPqk3EPD2+sWeE7G
yVS2mbJWsYH95VamZ7z+ApJsyApy7hZ3dPUFpEgTB+ChJR6NyCLg6IQshPDlZyaoyDv/zsuZT06C
MCzfnulZ+4iB64hH0TJrveGX5WDcuBdZAouqmKomW9f3ogWuJAtZwKwcn3XCAwf8JCsQD/mbDxfN
FUz1ly+h3FqAMhQPA4qJqKv61ZeImNiNeS6Ujp7S7jO65NFQNHCSZFrNiJn59PoNqX7NcxfBmBRz
rZla9KT2wAFgmcQbJXYR3KaJJkKlxcGNXF/V+EsuRqlDDeOqLJ9MMCCoLqJnmfB584YReIFyBAUR
4LBFYNbHnz/qrW8qK4oBRdacVK+u1vXgqTmnkoeAe8JBqCMPY+tF98vm+bNIr1cOqrk4AYjobxmG
/N9F3MN0HmpLLp221M5o0xzbxNh2Bs3vmh2T04I1uvQ45i1yDBY/6cx1H2p7+B899PX4qPusqLjK
77udq5o7vv0qN9Uvq540S/LXuCj344CARq4XK7Fy78XG/87KpFz+/LLkf9SziEGKrGsyLs+SJalX
jgHYbfWSJyuUAxapqWdkqBXoYJwYtQwJ33Qsg8RJDGXdo/YkTm1lc5mW8ZM3mWX7EQojev/lWfKX
GZWP1aS5oHioFYydd+8mZvnLHrkZOxSVwd2kOSbrf37/r9ihVJaeGQG3y8qaNRKqNhCuZuMkOyUl
7WPESH3i9L/22jZU6F16AODoyeBSKda/3cut3aMQuEUVRD3A0Ksl4AEskQRchpxIY3piFNGAeRo9
WJ+eUCHj2Kyxn2qkRHWPMUbnJ58/f7ub21exNFkV0XnTWYj/XYMWfJP/WYM9gKJ5Kck0mXHjrcbh
0WzCELVWjBymnQcvK0IQZPo4rXwKTfpKk5xMD00OGnv/5U6CKCNg/1kd4tNnRDRcvX0e52j3xFTZ
Vg29fzi3vvuOTsQWGiUN0xAZcFSW6kmG6ucHk26/WVM3OI1l1fwnLoFBZQGJpVNhltLQYtdRNVZB
rS17pGbqECzxiAtVTOM8RPnl56vfOhdZYZPimYjgnnJ1Jqg9Ro5qwpkwTDo9Aq2JbmSa2nYoiHvG
Y6ilNEi6+pdnvhW1VBHFJBV9H5TsruTkor5J2yHuSmfs+ZYAbl51M3v9+cl+u8bVkwVaLcMTZcEC
8tuPerlSzeSX4HtzTbIZJMViXzDkvl6TVohWi1yzKQpM3zpGAANRxOpZYFqWHvs/MkFqsNCKZg9f
5gipiWE8+OE4xtmi2GI5vW9F+KGmjBPVEDOlMugY+IP/GuTesq5AALcKK7kRhkc/52weJsEoz3jI
A/d9EhwzXVAaP784adrK/432iihqpmISeywg+1dniqrljSIgFuR4gNPtmmMcU7tkIQOCmoUJ28yo
4kfY3YwckLvxhIKpSU7qm1vp/OdbwWLm3zsxTItkVZMl4zroFLohmkOuFE6Rfgsew3YfowHLqCXm
uMOxL2t3qyBY4Svbn6/7b3YCatIEWGfopqyYf97QX4HX8iT8O6K4cMbRnxsye7LiZc+yvIWPRtAt
sS79+YrTir965zwf5k0Q5zVFvc6OrSoIxmEwYYepJvoRILNJZZ/zMnz6f7iOKovIzU9puDo9+V9P
plPDKVZpZI5J72Z05ZWAPWBQuL/kmqZy63n+us5VsoWFoO4CHMkcJClqwVLnYL6p8nVb6IEFSJnK
XPEhDrJ1VoU9cTt/UcO1UYRnHp9eQ9u0S8GaMFdKslDAY0mKLy5DMiF79BPuOB1Mfg/lgw4EW6Ei
cNN49IxUq4d+j9/oCv1QYYFmN4he1H0aC0dYy/VOWEzOZdmlzA+VtVZUHsYZyyzxE7yDmNBJrZHN
LE8FAJ/VGPiOH/DMhXVHQQlnsgMeySw/bz5aUwReEPkeBTF8MQRF3jpjTnnKqM3ra/Bq5gteIxj0
KE0OualDl30NDEk6w2PcmJ7/0iF6C3AVdR2tV49e7n+LaOLNI5cJtqGZ9DBHyViWmvYsLnEBvqdo
LlYuHdbMYgDe6tBtwgjwgNn7T8E4nr3g7ueVIt04mEgoDY1gIIIM066zpTgeBYUyLXPCBEEA2e9O
bZwelU4+maX1TjcCs50hOkLnuVhJeF9ZvopIUwfVf5cF2mZI1RPk9WdNQnbezx9HIX6VdAWTEaXG
GBQDhXHwaewU+jwQvaeyRdh99N1mBilx1bviZ4k5kG5ER2htTKlU/wnfEJpmCIIq1nvcdSettg5j
3ZxkXI+r1l2qYcpAJLEOZYFBzyR0rfIXwjjAbbWZ+x1czvCYyOoOLslRrtsTlDmv/AyHdK0o0ufg
SStXMA7owUS2UspvTSqt8p7RY8Brd12mWAEmskwDinIEXAFnYTbdp6x20bwympOvS59//l6r76qs
OoK+nVctChUycL46tjaT3ZrGWLApxbcKmyAXs15VUp8VOV3Ds9jEQbofffne09Q7L0Ibwi8fhTHb
w3ZBc8f3H3F5eyn9fNzVPpo8ric81Gm1VxvjE5tOuvlmecmgI95HrQV3K72HGpc9UIOyplwIV7+s
kBsHhWyhlkrzSQOVaVwFEzdBtVQuB9DRyJBlXokRNcqlM92iD5mU2jJIrM8AADuQjBI4i8hnj6qe
IairdM4v9zId51cBVJENvMhUCy0P67pEocvStl2eZA5yIMDTsXkQgomolixM8HKYZ+IcqWQibgjd
W2/UH1ImnqoSZI3v4ziatTnTRFPw1l3d/3KISf9WHQoVmqjrsmSiinkd20s8bwQfr0LHgzJAvys3
gcoyeAFc7m3dvnzBMRl1Qty/nMpAZ8sXunXTiO4vh9okjnz9itC35TwzTY3/rmvFeohMrOYb5GXN
RxQBkhX8P7xk/uiGQOqw+7AftmkMOFHJ1uWkplFPnHMVRXSUsEMYjfqHlmxj6AS05ft79P5GDIEF
4E8QS2Q1mskWyFm3rOejLtwrbcyzBLWM4hzaWip62S6Gq1A24l8Oz1uRivpIQZJBo7chy1d5WBXV
eRzBqUKhtTnUssXovXxDg8pu4/JcdOk5bvAtLJQRsZjs7eeV928GrU6nqWQgCY0RmXaVZ0ZtDrtJ
CqGjmIyb4CvN+2E4061bBnqx6+TkYRQAD/180RtriqwduWvDIDFSRP3qifMqyxqvbWIni4B8giXM
o+pt1BtEP8I7zQUnncKR69+S0DiCov78+fJ/UsD/7jZVVHhsWVIlHfu9KTL8lUZ4QZynKhY9zqjh
/otYKqsDx+8BghSt1bsw1rHlQF9PwzwFxTmkLTq6E0Wr2r1oXspGOTfTb5tBdDdUcPnz3qRjguPL
8KA0e2T8Jhl/dkj529f6N0xw4xQdJO2axu1f3Xih0bfWm4Qbh3TvK7CBR/MzhISPBOUv1cGthaHQ
9NN5TWRC2tWlfKDCrllbkRNF6Bpgl516xirRmj1WtiOUMSrK2rr8/GH+TZh5PBTTFUTOp2BznXap
OcKaghmBBOKft/K3bJDOSDLMxVx6/PPKIzdZqLLxy3r8N31VRUpyRZySdS58tQm0iiZG7RqRIzTN
ZohbR1Wju0AXdz8/nnTrnWoi7S7FRFlQvm7jknb1QcC/7XipdtRbaviMjUbDjaMyeykEZRep8jIU
tSWGRchiEWVLBaZVg/kvoEBEqjR04EbjIri/rawbQYh3IInk7ybOmFSE/90TvSD3aRhC+y3hAY2B
f1K0nhjg7mp8s5v2RXJxmsH14aGRfltq2nTSXu/HKfQZGiJhnDRX1+YAqS1UjiLH0hCXUCH60QFB
a0E0MuJ61q1rNN1sCJrINaBEkioep7QJqjjx7nxI8HbXuuMM8cH9H8FbU4IIaLKpFQnucZ9EKNZw
EniBzbanYSbJ5RxmHKCQvEmXbpU+xFjMz/pJQeaP6FidqxDoYZPAE4snRtv5j5aBUJgLrUO86M8f
RxDPQjsJ0SdI5LRakYPrute60jZliyTDmIkTKd5b+qZSzNA+RpIjeKevB/KtR9xPyFoHIS5rJkvF
GwLPy3wqA35ZcNMm/efFmtbUmpFMS71ecGOIhquvEuiGTnh1Q/ByvrbQB5y1QKMVCKK4WrPJUpRI
IE19ws5ZKHl1//NN3NxcWA4wvrBk459qNFELkgcvix04nUCqeGwxks6mUf9StN3oN7KCLZ26l6Cu
0+v77wqG7aakeZHGTqcwdAKbaDaLfpJJrfCXJoU6o3kAHpxvUyva0W/kXem2u84cf7uRfzOVqUMv
MSYyaX7y9v97I2MoQiNGmtWRKnQvGn6Y9yVuZW9RMjxrE5WzquL3stAOExE+Md//7184b0HlQFdN
UbzuyLEN9DbyiWZD5H5O77sEX5aU7i/BWv63SKYJRmRkzkD7Xr7etX0VpdKYETH0iBGDhc6/Hecx
6CzjGGFdZ+vErFCpnaDFIr6rWeUIktstGBO5REU8gvBA5eCMFinvNL4LVOuSoJkju5gN9MADKwmA
0+9h+Fa0+WPgy9jhRlvG1EsTCb82AtnZbISu3gh5/sarnKWyvBvEX6P+zfckK2jdIXth/jO5iXlJ
hk73yxn6O0HC3a2L8reGtimSkCbImjh4b+J3FeGXTkCuqiMj1bGOTAHA/LwwjGkHXIcDPhRDXlVS
MCe5OuesRkbgySsiB5IxLB2E/k2EH1CgLFCtDMB+QZLK6ureJ5sgJThaZrUSzRfDVM8J2Jrsq/eg
rgRJ61SkSyEHJFLTPlYO/NBaEsj2Xttrlrsfavls9jQzchaDqORvah094VGJ8V32ZvXiLkeo3q5A
TqrlS2lqi8ITQNeSL9GqpgVpnUepeFBQa8qtYBIe/goyhu2+mSiLTNZ3cIwfWiwuUeIut36jIG8h
Lpnwz13DQPBUv6QBZS7LXgRx2ovIWso7n+VgR1qA1s7rn58berL485bzgo6Kn72H4m+nqnrz2xt0
WIl/cPuuU/vSraaWQsLJVpSbFLElM2o3HUPO+bQhysmQrvAHR5OakgLmXedNh5Z0Dsv0LfTKj8av
1qOonoWALLPuCNhFWZzQ4rgf1bIjLbVmGBJ9hO+SheRI4wNK0Id7GF4OXrGf0aQzZcQ6yGhB/2xZ
XGauVbNWAfc4xWLF4LdEFPCRl8ph67QwCTLvoa6YZxnCL8fArQRDElXKSAje1lTG/TcqxkbTh/h3
UeLWki316YPXuxsxXEhe8ZiVw5uYg9Vx46OVDb/UOPKNI0giGE5JM8Na5TrflyV2tQp928GD9hO5
tmfE/p8MyV/gKXwK89dGUhzFGb70iVimAdzxn8XM2GWu8ma29QkHWRpjOVO/fOpUraoeAIWMhTT9
HihVVn3yy3j98169FV3paUk6+T752D9ld4vaao9HaOZ0IYg2I10XDf2dpDuVUboe82gjdsZS8WFo
gdIcUm4OHIndic0prkFHGD7UGf8uNsaPsFefE1P8HNGCC81HKRneokr8paa6+XklibEksxhquuvT
VxWsMChNLGah0x0KvSsBDT15db4VxeDokWylcb8YQm81mNqvvkI3EmuuPXWeZUmziNX/XVuEvK6u
1IK1hXnKTGY1S726Y9estGyuCeEJZv3GH8XPPBY/6VMvUWxbpZ170OTmBDXfjmoTGDPi04qY7n/+
kreKXW6OckYhB6Nyu4q6+DKrCM7zJcc6e0ZubInN5nOoES4937CpT3diSm/J07SD7lkbtfeefrmD
G3UVX0a0FFOnwDKv08DcUIM6SekuFUN7mr5Pp1uOVyFiXj+rVnsSxegpS/RdH5mHAD4ZOI8sVJ7D
avysDe8opOpzisi+gD81nOJfdueN41hSQNVYisqZ9M90vkXfMh3pQ4OEbqirsy9NK85xxQIKvOJo
Nulvw+Bbi0XBZkvWJFmm3LtaLKwMN5OrMcVWHlqfBxoePRMb5dV5rvun0B/4xf6X7Tx946uTl3m9
qCkKE2hVtqYI9VfHIR+7vhRdmlcwli94fAOz1nGQ2HtZ+lvj27j1tf++1tV6s4QwClV1apRZ6GNV
gQvBVEKpiwpHCt6KPkOAzQTWqCorXywOY54ZkHDMrTlYbFp9DmX9PCn6Jqqx9JjnlfmwFjP1glB9
wiQfdxLkluIRU8omQIZHXFdCfoYS6yOhr9Q0a1GR2BrbvCnPf5SPgWgmjB/R5su/1FRyBoW8UGuR
XQnHdeVL6yI1FmnW3g3BpycbC6tKQdIZGxMONi0Xuc+cOhtWYmFt87I9WAmiL8KwKsfqIHTFOULA
B9tdymYqsHaftMNaaWCpFc03XunntuIuvfTQpyiYJO540mImJbKFpVEGSXsWGEjYxP1o5+/m2o8o
zzIVh+PEFZ+xsnmJKt0pkSwTBmWYIaRt9fNWxCRHQZFmWcBH+6NwafEoSxWUJGw8daODCTJCr1gm
PUhpMXnLgWbRWazwwaq3ozfEaKGmnCN6gZNPxgpEXmClKqOMKJIXbNjBMEEZtaxCrwO4WXdo0yEU
hasyBhFN9NAkJImKhacj8vkx/8Skug8sEa0E7eD3GLqjLARknA62jQnDs1uAsw4tZZViC2QK+REZ
PTg6rPrRTI9Inc+VnHzMEPt1lXIUaqjGRfCFW7yDrOjLgh6EX+rZdM2tZpZfbZAdvTI9ClUNlsIF
86RCac8+KlO6yDG8xTTKnsIec2qQNTpytwwOLgbiSG4OyRuRYst3fI1/K3L3IqZWDcIBiq8ta2E9
LYleL47WYGxNfYBEOvm4EgcQSV+Bb10pEbqHrr/rguY5M7wep9hh9XO4vLl/JMOQCA4KsJWpqP5r
r+pFVdSDTkCSK3de6kRkv7sfchwvQAmpg75oRmvLI/4SB28lKfQ/qF4BU4BVurqs5g9oqHgDLDLG
P5JoHdIooZ+f/hKJbh5HGhmmwsSWMaJ1dR0VcBDi9VbqdIPlNF0DJwol+AS2Lt2UDDgdopv+0Srl
fYAtTiH9nincivgcqobOO6YLe104WnlSJHmnMVGAwxEXIE4b8O+doO/4ZQzlIaPppu164wPBf+EH
IF6RRNyJJQLJJs3HBkOeui7vIxlLLVPfuonMBEtDLNnFiKZDOdNOJKy8w8p1vDj9zLz6ofG9Dbri
W2toEVPAbarVShgKKd18D6MQDwJx0jXzIdPPSoMMXES4bIZpRhgLM7lErdQfJqaTOLwp6eikI4Y7
vjGTLOOA4zFA/k+5igDmtBDw8fWyDSV4KPJjaWZg2FVIA2I9vk1fM0MZDP5XH83NUH+ilMI/FNGG
Afms8Fiit4RyL5nIqyt0ABemiZ1P3FDQ0ZtLXkCjpg33JkkqXgUhcgp0oarEqOdy2Hp0GZBxlJAQ
jt1gheUHLgQA1Os4/4JIhTCpiDZ33yLLDzCi81QsDWr1nPddscTafmHk+JoXhE5UNtGhYPZotPqm
EiFRxqVnNz0c2zZ8GqMc9Y1kAonD+QxcLjDJCv68B2+dl7qiSoYF3o2lOu3Rv/ZgIFZakkZtivoh
Myb5MdHj7dCJq0jCrub/61LXJVqbozecIfno+AZKiin6wik9dmQSZ10t/PJYN7NknboKXApwNMq5
/z6XWMh5VqglzxU5lY+bnpcu/MlNlrw9lIYXycNeDCY7csO/POatrIcuDS0pUi3qsKusRy+BFaQx
4aVn7IsCepJAeanrg+FbWynn+/L/P7/Y21fU6ORPxqb/dBsQpwbdgo6hU4YlBLDyjKrMm+QOlywu
v2rOEFSdFj9f8k/ouM6zJnwsvU7QysY1+GesclT9cVBwwj72Zyomhy0YR8iWFkajYmmPtX6q0GbC
C66LT6Z5LiJUHMuBHKHsplFfBse8PgocVBVkV3imSU1GGowrawDaoAkZqhM4jxiJto0AvdHociHF
jWs9N/TZWI4rz8VU3DDZbx2sNLwG6G1vW3R05+yVbRCgL8XwtppJ7qmMIcbVaMIlluJkifzYW8V9
KqSD7dKJ/d+Mndly28iarV9lR91jN+YhomtfcCYlURIl0cMNgrYlzHMCSODp+0tWndMuW2H3RTEk
lySSYCLzH9a/PgTNq1jEuAkHWrYy4SdQmx2ZOlbT502HaRICQCBh1ZLss1zi4/8p9XGdcDDH+/VV
fXfVsmYtWkG0ptGg/nPVjjKElRYHxW5s6td8Oge4jWThvMe+7mjaa9GvUuYd598VMt9bQPgBUcik
oGv/lBl0gzbFtekCjY/r13Tm4wvm7jLl4lIoDYZs60d8f55//WbfO/3pPKF419XDNbr+bufRgzZD
kIzzYcYRUmFXswzQaamjv62cQ+ob93nVPKv45NfP+96O993z/pg/p7OdD5WjFww2y62fs8ZSvzuO
pvGhrYbjr58reKdCDYXYRSRGWsqu8EOpXIw+QA+gTDurTE9SDuMqQbYeUY0121yAcanfHGBudJ/m
7aTHzLL7eGZQNzT4oMOw8xZOt7Oib3mF+5Hryvs0sh7xqpRFiMGplSPy04xvkcssVmdjlhc6n1I0
kmvTRJYnwe51eAzGKcY5zvwieixN5uyJvRHvXpynNnG5J6ZlLJppk45pbchtH67DJa6f6mCfGLsL
jlnFNFIDtXphYH+9IPOiYFwR62vlM5iNjpEQ6s6hsY0GB8ad6KDpAYZESrUunfHTMNsjEDjSHkM4
W+RexxDAN8a1mF/CNOEIFnhMZMvIxEM4s+SjnccHFTc3rfXBJyKWHWsDpMI6iuUHO5rBYInntOqP
4B7qtZdpNzJz1iP2s4kWv2lzO62dWBxgzIqj08bQohh+hdD7myPmvZsmUABqGg/crT+KOvO87tBd
1tTVa7KryvowYEchdPuDUzs3NHw/CBBlv9npzfcWb4Amg2kIj1bxj+uJ/DKCW8gG4ebe0cTwHtlt
aK6MbtnghJsoOpShWnBdEuzcMAVpWIRHmaTpLkqLp7anrVmbtH0LqB1m+laG9Uf09sCthllZS2Q3
ePHil9BjqI5t1jofGAE2HNwgfn1fvDMpYDNjgc7DZLuhVvnDfRFpU46mMsfzKCw26KeYcNepeMvW
ONoF7wr+Vr1IGOrTJvzXMy0GthcECLOnigp5xCCiFojt0LMLi/IJqh76LUadtlALmMTFvx2kR34e
rE3oWpjH1zheCg0ARa4rNLQO9zUZ4t2v39S1vvTDmUi07xgqmPIp/6gV892OFriTXwjTynfSTNcN
RXWs1PxnUYGyaE25MYKwXlUF1uGFaTzH+CuQw5eM90awQUSZbZOMNADXSj/2f7MPvSfEQLRN60hF
Cd5PhdlIOnMdDmy2tR/f9kl+0fLmMa4YjHZsBpEFjJMWH+/Okc+YP97HUtw5tL4WQ0jmKTrvPG6K
uHwVGR8ULvXI3IrXCVqBN/In+tK/AVqD2sfW3n5zTfV3dlC0EUgFELjR2PlRiaGnYeRSNirQZ7eA
lDLm/fqJbSPUD5Cf0YhwdeVcJfsxPgQj1gNVms13gY53wxh/06fGvKeBRnc7xzHIChWfs29QvRnT
JZq5Xab8C3zIcj2W4h53VHxPICsGNTWO0uVucZJBW6X4qsLt5GabcB13/OTEZoVBZVl5uzwLbGi7
JbmUbx0qE0KOFVMXVp0vfFPiAwZqmPTlFCiGQfmahq/MKZ4+dI0VozUMtLXe1ChPNevkO8mHEhnS
wuptYzHWxEq+5t9mwVdvZAt20/5b5Oir0CGaKYcdQrZV437GsfQ1CqODjPB+ilJnFVnVozpPBu8F
DOZnFRSK3PrQte2z0fffTHp99M0/DIlp0P3nD1u6eI6J+cdx2Ae1oEEe3+BaP6yiZHy7C3XrGHAa
RHaabakWMpLeNiBTAu8RHDLpI46AbLEDnl+12M258h2d9M9lNX39zVp4bykgSLN0RCsktT921Saa
CXknrGIn0yrHFtJaYO97KqJObsnnuD5J8DjYGhBPtX8xZ5MVxm+UJe8ELQwI+ujMHXWi/1jgBXfd
NIUK0IKKj2/M67PrYTE8BA3XBjnpLpia9cwc6SLBa/l3d/E7uz+lEno6lHGJEH+svpf02PuxSMpd
1gORrMt0Z1d4mHkY3a+shvGqimGkW995crgHNkUYYx7a7cK6gvscC39rlukx7Btzb00KATgEmBDC
5dKd/dDL8A63zBXApOfEBxxKbLElqiEmbNu/TrH/+seQZ/ef/+b7r1UNeDWKxQ/f/mf7Wh0vxWv3
3+q3/v9P/eef3/JLf//R1UVc/vHNukQOMz32r+10eu36XFyfLnqt1E/+X//nv16vf+V5ql///OPy
jSuHiTDTyl/FH3//r/23P/9QakHru6WqnuHv/63ewp9/3F267vI17rtXIbp3fvP10ok//9Dc4N8k
2T5ZGrp9WpTUpcbX6//xrH87qHEsSjWM9qAg4eQoq1bEf/5hm/9myROco9QmlUXQ9Me/uqq//i/j
33T3yDFpeLhqSs394/9dhIe/jqW/LjoX5e/v/1X2xUOVlKL784+fa0VKmkjv1HAYVdF/rFYF1oQ3
a63VO70djxXMP7opNLdqKqJ+xWSwr/8umHnvGU36gXRsGSn6qfyXlzb5nDQwEFp3oTVQIq1faDmP
NhXrMYz738QcP988lBpd1SCmecV02g+dgUho4dzWWb0zcnC7DFxq3nSu5+wCWfj83cf/zrV856kY
i2FUSu1S+k/J8eDlRgAKuN5NXfaW5dlbqCVvCTPWWfTl18/0cy3T4JkcnwIOa+CnT00wMdnFjqx3
VLECGPRNQ7Mft+VMJr+7fu/IfiiYGuw6yFeRF/3YXotqvQAbzbuy6HfT3NbPPoyUmrogHtBA5hqd
UNvfG62AHDU1G2/wjhbAr9n8Xafv512YV0JLidKOZbgMGv4z0PKGwtdEMNY7MvaNTnHb7acTmf/Z
0KazrOWps73XMIl+s4LeCfB4XsZIgFVSz0Uq/8/n1QynsjyjYglp2T7Vxd70BtykxlMj5KntNRz1
o9u0nM/UB0LsWbFvtFtkhyP3j81xJX33OXWz3yTS778sW43IXWPpH29dt616M4/LeifsrgHo6Ow4
lJT4ivky3RegYe/6tuEfUuyedEheosofp0y52fTDk+9MEIIxzHWj3xTa3/2YqICzPZEesb3883LB
9+gnlPU1as+m3dUD3OG2HwiiSHhHmzvCo4Bjik801H+nwHmn+M5H9d1zq1jiu1jcJ5QctD6vd9Kx
7kedA7mPcJSKJNSXVp6lDiBQTzFOcN0vSfJStqCef31rvrcJfP8KfqzlZEVcDSWvgEkNQPOePLsy
vcyVhhEMW8Kvn4zJrJ+vNpon32ddegHJ1Y/aWiJyTuuqhiSh1xuv8W7cKnsbdQYNJ30wNjiJbBss
hvPkhfa7A0YcO/DcH08OBhUiQAxEyf3G53emfLoJQtaOhYO9HINN3elncBv4wg/HSO9PttWfqnQj
4YQSWr8FSXpxjc5itkae53wTQIKqo23vFmD4Kv6O+vnenZRxztIcK1x3rKdpCpd1Zc7Lzr+Nyvmm
cVmgWcYPOQKTSqs/ljNcBM/BqhD+XRUO3fWGooRysm0XHCQ0QiPe5UZSLGKLHEAPyjsvThB82gZG
qtNl7CTjUJjdR9YhrOT+im4q4STMWfkgPGUKFSsUaEEw5cbZvmii3RRamy6dMbTH46P7lvXpJce0
OLPoHQ5Qm2wgEPU4rM0gfSuc/K0iiVbryQxYwgZ9JSw0Hi2n++qrrVhdGYwkzGVsdpt6hL8tza+a
R7dPH2Ioowk+2N5d13XhYuR9GdLdjXJ4hq+ydpxu1XI9r5uHcDE3pCm30NpaW8qpuBg8J4EZii12
vDFo+QNo4o0ExKXe43bIm/Mhr0ApX/SDiBdYkqBZEQHFTENCqPL4WCpZrqeiOvQhG5i6/KGTvo1Z
xgSn9uwIcJ1aVby1RYdOIX5Dn3CHfwXDTVOhwdXEe3DAl4mSlS15q9rI1uPM+hm39GMavEqfqoLj
jzhAcU6YM1kkdlBpHRyaGHQR8K9FSIdsEfrzo7SAVXAIB/5wCgAxFdR842zg94MuWD9CaON0qaNL
QOdpARYO689vzSBvbD2/qKco5/EUj2qhJf1GPR8g3M+KBRRo+cWadShDXCmCn6OsXeg4+lkb85VG
sppV2cVIi8vgMX9gyXMDgIIUbeFX0aMFlWQxtcYphZtp64I1FTliGUb9Y1bgOBVYOMpNTJEvbIoY
67y6HfC7X1D2urHB66KQm84zr2hZxgLMYaItuya9YBCvLTkd791oePVVhci0+LBaXD22TXasXgtj
bTw4HnY/onQP3Fe311fvZbw/aQwnde6mDazp5GLWPp6SzWXERmmc4OuiNUN6QI3aNi0MK/SzWsp0
PLiVdfeo9QZ1+bDYpQafTUKgurWbCBDacLZgBm7gk3b7LMVdKynbW1vy2vo87nmgSZe9uWFbbwAq
S9aHBXCEAZLrcmyc6C1VN+5csA5aLWdMLXr0RGkuQ0+l22or8ZP8bXTlOci5V6od2y24zfF8zZQN
jb0YZSCYNCgkIIBI5QKcqQfiCBu8G99l22l66mZiwuu2NaijHqnhcpQsoTqyl1JiX5iK6WyoD4oh
M/0r/p5DgihyRgbce/1p2WfxGzp3xLM6W59oIxpx2YvXZhfQcbsmEZ+d5DBM3AMDy8WIsgsdfIFu
D/epniMrGAmBpW/gzswEwfb6A0G/jeBI8ATD2VdvVGi8LOny0i1a/QuDZwk5h2BvWDj046PlTzdy
Erd4W1fYBLWMqm3mVt7obaKtMhSdes+1CWat3476zgmGtWw9E0RAIjcj5V08WaNkg0r/zscEACCA
eXZzdXe5eAWqHdMV/bR0au50mpTFsjUEshRhQNHAaL1qwnwV3s1O5NxmGhem9n0QNgML3h4Ptdlh
2x+PB7LcvSfYRbtaHZOVDBfovZINcLRn7q1km7oamCvNX5qiu2sm7GthScP7qu2nWDEHNFkH67xO
X2Q00MwpbTzPci5cbujrFEY8i5Nr5Y7TWVf1guuCvAYvABXf1HGgF/mbE7nIzLg0bHFCYOnG2NC3
JtRRDpXLQTcexzC4mfp0k4/KxszFBvOvj2gSH/qg2MoiOlwXPyoONK8Hq8cgXlNMujLFZ4U6KTbv
WM13E/Z3lF2WzC8x+zBU62rqX/uQeTancp+aMpj2Y5jujQAf0aSYdWU/w4BaH3YbK2pfmp4rEnXJ
xm+KWxFo9Nob44vb44kfzhk2hfBUKPCZDfTnxlzpylPJirRt41YJHyDAYYfxXt+Dv5fUyutRumoc
JTp4zBPTCeM+tEOxwnTfWvTpzGAxjpmMT+zSGRsLXQf53Bi+YFQo2CclY8axaABrevGSG9kEK1zd
lQiuGNQgbPen18YXDBayb02cmYtweHX1olwXDRdpyHB9y0En9r6EOOzwZAObObA4HESSYe1k9L2u
n12Vcw8Ns3gr7XPX9vcS85eVKFpAzoF5yWLmrjOw8PhtNisT9fUyzvnY0Slc+EV6WV2yLT2oeDZV
q2tMZJvya5A6JElBGqwmDaOqDC/ROlf2kQ4T1E5MfoGf4MouaBf3KpYNe3CF/avUC3rIvuK141dm
V6dSuOdScgswJvw0l+OjqfZyxz3OuoMJbcctGo2W4moLxmX5OJweSVVq4N9Zh9zL5jLhbKs75yw9
/zWX3LboMF+owunAdlNwBDMMWHpWahSFr/hU8pXw5W1DerCxa3ouNZ+5ZUfmMovGjej72wgrr5WI
ymfh1snaC+nluWnRrm3OxdU8uagWo9sO2SV3OIFBz728KpEa3fYwuxflkyn8AYGsy95edXfm7H+d
ivHR8PzxCyxZuGXuIYom93O0hg206YQ20iOxb4fBqnck3/DWx+Sj3w36TRGk463m01dN8hAuSQp7
bdg2CoYXNVJfBW6C54kZ2SvKl7ijxNXXhLIWRw0FwJJ6ZWKcA0xTXQjnS1PmLwlH6UpPNp6cm/3U
QEOAAIiMDC4YC5rBfqk0WIVfocPXdLwlG+xUTZC7mbtvY+tO78yncnSxKvx8zcnxZVuMJZbQvbf1
u9DYQDBql7l1W1JUW7SO+eDItsS+sLrPXJFsHc3f1QC2kJzQ5IePCTHIP4P/q/ZCCccynDSjon/Q
jYEf9vCGhOd+Q5/hBuBFs2FiBd6EmIZ1CdQMwzvxTRvdI5IVGvim2CQWhG1ZFzcM1DXcFNkpQLPi
FGd/jLATVCFDKzlRMbDTlnWI025cuesihN1sEOY53lchOT70fjQ2YsxQPFT3rWXchp4NpUxrKSSn
Kx1MEwp6+6Ot4cM94aOz0CJszdOIxAQaIre+y/0/BfZuKDKfYa1461k8YdAAO55rpwe/zhEwmIj1
kR3iR8k4c0orLKBiO0+QIrwpgUABDTNqM33Vi2ok58N2sWUODsdybN69CYteA+bXFPWcSHLTT92w
9YP2PhuHbOlQ7FuVwl4ZyOjWnYc3kj4Mn+g1QZaYRzwAEVMvLB+0BxOb24Aup+fXOFR7MXZuQ7ru
dOxmuxGrvKiFWNA7u0oL8ankhIFGEU4rt9YVxJUuIriztaGFX4YuYzlxUZe2enZXiK1w4OM5bgzH
1DtwD+bb60nH2DZJJvNkwu2MZSgjG3TrnG0j6gRsZwyoleXJbGz8BIr4kPiRtesDQJ6cCluJ1Xsk
zfguQKhvhdELrivFZhq6L3mjYZAZAYNG+/S5ykWwtqBn4g2GvdewyYyOoEgk0dbGItsXLvNWWbIh
e3OBaQ537tRhgZJWCvXYLNChVCsvlCvdJDaYe3/ny4gAsSRMNzB2Lg0WwaxCSqa7BtpbTCiTPiBW
xHrYzMKFPxGma4TJDlTwxVTnF3Vg/lVdYsyFQZMsIf5JK5YP97q9oB05AFsFoBURQvM54U40LIxZ
u6m0hvPdJM5ydTIz3ET0MWMTVGzza9iKeg1pBJQMo/uQC9CKIdlMOoh60xbjgwxc/E29YAtel1dq
8QGN2iIjxsMmlGsyW/4zVNgH9qQPSN2O11BXqJkT34Tc0SXp2fQJ3jIkY8aircxXMfG+W725AGFQ
kXIVmucSE1HbrJlCLPVhm+hQPRPtk8PewSYYLmSIqmeG5qz+w2IAI9s2fZvbPiSIT/Ggz8N7DWPK
BfYUREEjxhlF029MQru2JNAonGxlNH6y01aW37a3sY8dBHLTOmmXqQ2IYoAmNFtEF35PfleE2jrE
AiT0lHEvdhW5xseYqmSrV7WWXl2F2IfK1ifeS9ilX5hNPDtpy6CRlV1Mm+s/zh0ZJ3ka5eL00PCJ
iRSsS05GQnmei1vlD94gj7PnPBU+LA8qh7Vq0aViPfgNaDh1iznz2eGcXtb4VFewdZcQjZ4clYZg
MfKMAKlhxD3PN4bfAb7FMMoaINV7drGJGl+uw6T8NNlo8skv0eQbDPteq6GREqKiSibcy3j4K6QS
+BGl7HMlydcEfXBRdyHAew5UlZa6Ivhsip1mYx+b0LW6rtCox4KI0SFIePAtanARLTq868vufZcW
nREtB4NsYdCZh7f0exeb4BVNwHwJ9VxnDMl7Qty3y2pOaizMTlYRjOimjF1kjSdrnHBEIjjuPS48
kT0J2qZIkjeNDvE67YdT1hD3FHl0iIrqzq16MtNuuJlN83z9DPoE/pUSFyLe5TWofbWsVG6h8mM9
nj7Y7nTpC9zC6zaZ8E4KQAtajKJcs2Qrn3fS0464tCpcMMXqmfvQGCDrXl+E2VWrQKW2pVtgF4YL
C1VafMZJVut0vumdF4Cq7UKrAM4wB8e0e4bx2ITHbgkparrJM3HPZN4G3OoBXU6xzEp+Qv1pVVB0
ouHLWL3YLryefspXKWuktOKHgJIelna7qvc/14PDBK4hbxmI48jwkoulUnRQkZmOn68qv11fvKHO
nNpmvZoFhYqUfzcS8024mPxW/CZ2otR5g35P5Vnlu2BKOhZ8lrjHsKDeY8gbvzAeEbtjXW/JOyvl
xNQc0GnFiiv/ojaMvkRhAGFBZ7fxpOEu8KljkXJ5tIZEx8+7WwINgmByvd4nsmqertXkJmKna53P
mu9SPDNJLzN7AvjhHk0RLcQMR2fgnlZJ/VARsvcG3QpI3rfo1TgBYBuJED+mJsJiXTHiBJkwK5jf
iKxkXURbQ5fL6107q+oYbfdvtUAce13zvtXc1H/daBsfY/u++5xJEhC10daMvA3f2mY4qa1Efarx
3O/cyrkghLukxlfMZZZR52bLPC/ZZrT7yTLvMO2ZVnPC21YliKHj7omkPDnec9bHX3EFm0uqKq1r
Rpzqe1qqGC6rawL5GpfNj+ptupqqKbMp1sI9Oj7FTE+NaKvCZd/BXCFq5SB5Mbk7Ghi6y5H597VE
fbi69gYs0Xjg6XG6DUPmpDVjPjda9ybr/MR88mYeJfwFbn8GmUnuEQbJptKWqoGBXDICSmseUp2i
11B+nEAh09om71AFHyeK3yabqgajSBoaWm1Pq2drECR6amlfHxK6eAb68gI78gYM9AK7WiQs7lFK
lmDX0GCiYbF2R/ngueAIroWF+DkH5otEz0fdMrLwooQEXASYcdcscGPaVGaOdwSRQN8bGKs51Nkz
qh5FDkhAVTysoLgANDwOuNEP1E5cR+XWrEpTwoHRMFjtKM7Ja/ks3cKHxbfbD+9G/Canjl094OKk
4J7UW5Tt+IXi4bppx3XeA1npDQK/wig+isG4u94PIrT5CEEKVgkJ1YSdhVu435yZcfOsmXjmTGyQ
J4LS+4BWY+cLoFE0CLj9Ou/ZAuO7uqbaIYOYgBUPBjXGoSJnm2QOP5MFrdJ7zvuhid7ciI3byWeY
zqRFrp/t27E/5Ujaptq01rgfER8YdrSMB4Y3VUTtUIW9ZlqRKpXlkp2hrPFtYy565avzkYYLrlHc
14XGqZtQdCud21EjPUpjdgM3InorETsMdURxKuYDcXKWZANhNmbTDQplSZfUQHcpUobGCP1Wxtum
H8hBAxGAXkuemMQItumewfFyg3OatjJIkHUEC7FLNFkKWERhdzSB5zjKMGtIX0RUgRXq2GJyJ/9W
toNxvOae5eyukxS7rrzjEgkopq2Ybsd05JQKewATAmokDdeLZxREDMfIso+2LN6uVRpN4023ebJq
asbWXd33t06iLx0U4MuS0uT1sCNUzNYN5KXEITXGchLSZEp4OnnfvNjv+Di5jkWIIXyc+q9+Rsrb
FphO1zEcJVUQq2uq0a3FtcsCZoxzYuRFGTxUaeHhXJu8TaoXUAf0kGKj/GBL961nkjfwA1gIVBES
K35L64di4ghJZypKc/Wxm8V9rZF6hxXOmlPusKFyvDHOoCEHTG6uOXOJ99byerZlLmG08NzXptMA
AFGsnlVpynS4MUsr84gY76kyLGhWK+9xVIBRsNGgHvIjKWdWX1xazDN94MCajyPJ9azCpmqBR+79
NZq7vlHl7rSqHZu9mSSPymwRqA/dEvxRWwM8CSY6Ys648+svAQ1GkKZ3jIp+Ch3C7ZomQBjln72k
9ldWbIWUHOCpqWvj2kSSY7OvyihfqlUvs1OTwYzS/Jy7ssF8t5w+4U9NcOclxzl4HAF18wGEIHhy
8lDhmuWhv8Pvk2Jg2Jq7pCwOKW+N4b+97tckBe30LbQw+rDLekN6vsXDnM0tmPplExQf60Ycohp0
Hc780mdpOWW+KcAex83XOtfcTezch0O11/T60xz5GJ165Lqh6G47O6r3ZeZpC7bLYeVM+c0IC/5O
6kP/NOnFS5ENmJA5codXvlNrwWZ25KkOYm3tUb5bJjrDlf2E81Rfae25mzczc0dV2Pm4klvNLeLP
9D6sbNja+aqXwDb0oTkOGa6rWj5AZjAHf+P2uOnVUc9AapN3m9wgbEh7ed8lln5rYnwUD/G80X06
c3UYDogEx+e2t9x9AbUKGTfMnf5SjopD6r84CKicgtmErtY+C4wfqZFGKfJHP1jXevahQOK9HXsF
LgpHc2s75UM5+ujssQs+uU0vNqUpBfQMVxyY9hIHh+mKfTqAdDCld7g+hAZf9Z+qcjAOrAWQydcH
LLkPIp0I//VAo9BRQo4epvoRayH3cH1AGeMeHO6cMYoqQPI1fz4v7/PEBacyaOvMt3gzxkj9IKZe
DGOcG6aJBBVCdjsow+bKRS2+6fL8a6dr5qEv9E9lTUMhTxNjjfgNUM1oFIfrA+7+n4J2Ctam1UAn
8OPvH67/luJvv46b7EuCqRVunEz2taV9wO7ZPly/+uFbi+F6zHHbQ1I15Q1ThfggBfgNa2WqH/73
AcgxfPIA05qhCSnhNDLp9ilo1Sqs14429DsLqDl3fzM2zMaxC1jJbRZZT8UY+5sx6DfSkoAR4uS2
EJN5uD7AbrcOLS4ToJDyeP2//wMidbrOMyoahmYZh+sD5X7zr6/wZEGpj/mfQaVS1SYx4uFuTZqH
AHYqp4B+6jJDP1VNGoEEpzQYh+4+LkvvNoOpZLktdFfGi0gckfdpuR5BuLNOFcMxhdTrJ91t1fSR
PLpGDxo3y9M96Fumw5ISKLUPK9ovW+vRMTQonbFer900TtZBUMIoMZxug+sFnoKnKVDeIL5gQalv
KbQ3DyPPcf1Ojg6YS3DtqzEo/W3f83IiyOWn2Srq02QzQuRX1Cmu/+YppWTQuw+2di8zYDszQ51N
CuJpTj7ZepXfJ4iVkT5jXhgPVPdnO7M5iLjOXa/009cvnTL+hkezuXa9ziIFMCzcC/lqUJ/Cd/+m
u91miOyP/ghRKBtDuN6m90nTgcnKIGtu7BJbuAJySpAAz1QP16/kED9ROJsXWJESfXW6PERu/pbS
aF9ntA0P13+6PugZ6NzrV3Ur4DNhKsKgfpHvTfoMJjXJgxN/5gU+ZgOr3KwEAN7cPk6PCPVhRKgH
f5q+chzhJu7NIZCvbTW2T44mMMqvph2+vmtT3cCeujvFBG2yt9Pbpugill+49rVSbKi43zqTwb+Y
EbzkxgHBJ49e32Y3DpOaMJGDdpmw1aziRsWn7XoSRnRo1S3eJS2iR1yE0Ifrxt5OHosk7Q9D5vo6
Klt2m1xtNFVYIa7tg61lNyk8wQwqW21ijaiTU25zaR5jH1SJP5rAvza1l4GmsLobftYloEMml6k/
5epI99PCv+9TEd9k2I0sk5kh32HWdIKI8mvT8NzT1lYeK4Pd9gcMIXv2tYwY4/olsm4muvwoXVOK
APAcJvbBw3bicP3q+hDa7d/fJk5tborA5+Ts95NXTxA/8NeJXZsnGeO/v7r+mxO9jBFjIlSPA845
SXmcYT78rOukwj/BF2tTc2xU+93nyeCyJh5H9DQ81HHyMY8ZYLVkC0qknXZGJF7MzOOTxwZqmvR1
xmKm8DBGt2ECIrwH84qDV31bBw5FOjfa26Q8ZQ60Man1L6Fvb1Pvpkv1HeLiz0FTn3F++5BJIkZj
snYjcSmZr5keJpMQPpqsFycd6c8laEhnDWpWSQ2j0zTqHvZn3YSwPgwdFJfwTkC23+aRWa/fLFC+
ieFwz46+s48nE99XDxmZwaif66GxzkImWLzuY+oUXzrX/0JisnAMDzVvH32RTXiZ7HYpve5URhiq
VMzyUjXdRFq8V29AN8ctcZnPLSFjaztnxHrpRHDbYxZGlOw9i3hcUWRZ4mgPhDSngirZ25pgaVje
UVlRZa37OcmtT+3MH2nn+M2XHHNjz6hFTKnRcIoPUQ0fyon9Zyakv1ie+GLhIto1yoUPD/yICI5x
UWjIRftx1LLb2TrMjUkzzqTf62J578wlySz+L7dFlXxkF7rL9LjdawbtKa+pt2bfP5hNjbWs7KFd
QkgtMHhbW9CqqQ9zwKGZXtKLGxbto2ROY000297OLhVwWlFvqTnIv6o8tgYTrdJv1NuIVSKQw1Hy
AKkiSCSizq/9ujAQJjyKHR4Mjwboxt4jfbpW9NIgelOlIHlNqPDwWOK0vhQmfJ0hK5apM57bACSX
w4BLitxCFyEJpLV0SHRMjbzFTpkU7DymUJtxbbnZJQlgpBIsUjskZ0Zyz2h5ufAH6gJodokakRL0
lIVyZO5m42uLnd0Ev5nUugp9/6H1D3SyAmRNAV1By7B/0Bd18xzZfUf5yqqcXTmRq9SGzjjxzLgU
PRKvLr4Q6YWkMTnHWUF9QpWaAhpqvVksgjh11h1RNwWKxFgUKjO4XsqIMqONnZk17iOTdJaQR5WF
u6NMXbrMDsllH5Jv1w6KkenNtVgEfUpMqHs7LIJqbAKSS5W6xqZrPjGPdJEObEmm9ykd5JuZ7ZqQ
P4VWrt26yFh+LUIylKDrp4uChtTwbKwTzetF+0505UVmNPmURHZtYZx75ERtRsqqXlIi/TtGeuZx
FwXtSsr+dw5s5jvPzYQznHabUWBEsT8MX3T24BSU+vNdrTreRUj+xRMZ8dmhzKCZzrEyp5OLWmSS
xpk5yn0wjgeVhdEWhVwXYb/AmD9xBC1lcdfmwV7alHx+fYXcn0RhjNjpnqNGeLDH+cm8pWxlmdlu
xrLxeZUxcw1Lv+vGBdswyeSkymulkS1rl2mmKEBXhWSsGbM3JeZI8N9msoruSJ/7m4qMGK3BxVK5
nJ+j/vQqvIza4pJTKmRNbGyToCxK489VlxDcPlwliJGu8nZVDhSNfWw+ppPnQXkjKbzqNEgT3mgE
uysvjxfmQCJvZgjBGTs6RLO8ydSr9K3YXHYDrTjZ5pBibQbcoaQVznCaiviVIaR7UHT5SSVs1Hku
bjue8rZjGkJ+MFWRMXGbvQNyHZFHNdN6bK3pKZfx7tfX2rB+EsdysbEewQ7Kw1b3J8Fqja0vfJg+
2yVu5iyZ1V2jUSX7VXqTVu1kdqdUUcBFqdEMsIinYoUlqXk0BnvjSr3iOKCi7HsJkTHjXjeoyccd
05Jbxr5tDmHqOXORe8UhjqiftMFwskMawLVR3c5dUGwGfX4rZkbaHVQpG7eZNtdicxRTsWBadlnE
l6jTEMIZ1KsTPjrVUCwTimTpyN7fkqPoaFQWVkHUZVIQtVJzV3tU3ygzVC3lNpcjdJ2KhzGmMZUZ
I84bVf6RURV2HpL34n+4O6/luJFsXT8R5sAkTN4WUN6waCXxBkE5AAnvzdPvD5yZ2D2aE6fvT3QE
Q2Kr1UWykLnWb3FBkxrW+9XMydOE7ntGkQXlvfz7OOPDJ9/aa78yNVY7MAfN6KqtKrofBFqsLENO
swUAxDYbEzJMio+eBiI/t/Q9/iooLz0nrZTeXmW5KzWSRLux0F8Z9MCrQHwE0FxqNhcNkAsNA1+1
LbunT6y90kqa3NNjXGm/SpO3T1FERlDiXzQGxr1QLBAjKQuWjq6sjVqELFiGi3bca7mJj1/V1Q66
hOpOVR2rD9NS82lENuWnmf1m8y9hCE5ROX4XY0zYCumTor8SdnKsVpGAk3BPNNI5WI32HuU85+tL
rY9RGf/CFvrUp2tKikOfoNHriAH66c0KbcQadBikY0eXc9m+/s3bdRUt/3F4YlZ3DIIEHVuSvPyf
itWoR2MiNNLrrPVLXm8Dl88xw8mfWncuXMXSSqEaihxqqMqVvFsJM/J9uTpWDUPdZX+j3/1vxbe0
JJcEUaE8RZytf7wkwjkoPqPU7pDZ0beK7HbG5+MKfWcjfZXNfAxXxVk5Dm+r9Cr3so9Qr79Ynv03
35v/y+FO/QcIGxYJzObun9LzPumH0CnK5NDFOLymnqeKQDXV0gtUoWdGKf6jYVUbFvuH08C/YLC9
tiu+4az6MfQUfjtThJaH3oveJy+miOctSFjoJ9X0N0pcaf3Xz5HIZWtVyBPRRVDWegX85RJkwBbQ
4GN8mNK1ehoWHWVFoA8t2cehuZLZrPVL5ri4VBtsmPqZCODx5Oqi2WIKBnVOLnOajNue8KAt+gnX
N1c0KskJQrZEEoCzUjraIswre/m2aaEkt/qYszwWpYaTU7bHMZ1e81mVgb6gijVzUgdCcuKlZss3
yS5k6k9m86ylWbP9xMQjLeH2aZaDmVoBSJ/cDiPAWvalsgmLzeqi31Z9ElNGS2E6yspXJzd3Dgn6
TjxjtiMqJJnhLTRrDCLa7E6q4bGx6gq3vGEsu0RqX5qqzagCGgBXpf51zhDratZhxRw/paIFmJon
tZcYAlfnjojN+D44HMhLUTzLGG1UZOVzkFvaUer2vegjjNN6v3esQ6iy5lC2HoB2Oald7TSx7yz1
pZZV9UQQA8tpymmVz91EQmdCOU9SBp8P7/+3jiZCynhb/p9/24X+29GU/OCw/ij+w8z0z//oX2Ym
z/yHMNb0aNzPa5CxxQD8LzeT1P9BXqkhbYFDAu+Ug1L9324m7x9Es2Fdc3BOk0C9Psj/62Zy5JrZ
vHpZOHUo+/n3y/uX4+b/5WYy1v/JX49TTAdsCYIEEKxygjC2Px7DetKmDszTOGuh8dw1dXkNlwEA
1aKnbpTfJ2NqTnpf0tuSdfq2NJPloann+CwXCIb1d71Reqc8k49z1ggiNPKvpBOO58/f2VMGBm7E
+c6ooh8i138VZvtYahqdEWBS/mJUWZCy0J/MkRgjWNxzlDo2AbnM99oqOJ/t3DhYdVGvqQDfiKV3
zq4zPLVNGz1gdLVeQwU7pE16eyLrF/H6mD/wvb4j7JqeqHFEjOmEMCNSbxAL9nl47nAz2AjNH4QJ
QRjqe/CU6NGwPx0XtCgmdot2bxkZyLr6kPMkkmo46FxqRvFcp4ROz6FnbpOpEEfEONBVriUeiVBL
fDd07kNoas+5shk4W/1xAt84J7bGi65/OGU0Pru5GPeLyoioyOEvanN+j3QdqU/P0eIqe9iI3GkY
SqdzZxK6koHMEFOoD895VB2QJciL108x6kLSmMJBWw78+KCnqEy4efOwljGvTXuGii+gKA8VNG9T
dPPR6LThVrK+VyIqfhGH6176sZXP3uL4vWmW+2GA52hTpT+UZugE46qKTQZk7lHSDheHnBJHj8O9
KXLF3G1QoV7in3LXlL5u5lxJvAtOglMRW0DxNqB6yR+/KZpGtai5w5cXi6FhjlDCJuzaan2+OriF
yLk7Cz+W2I4evVFPr7k7PC2h7j7ZY7efHbO7ob6etlTgIHwebfsRhex+sJW6xp32ns0LvvVO1udw
9qDr6reIgJSzMSyLD9b5NNaSmhmXaIN5SD0SEFwbLR5rzeCtLX+0YHvKpGF81o17S9OUj/4KCVgR
cs5bvLerv62N/OPeM1nscNWtSQhMDDbzwn/ee17bo09uluY8OgyDQ8gSgQbuYnWE4BBgd21p6zva
VvLc4d8/Fkn7TYSKujyhkB1Qevk3yygZ/ev/8S8TFa9I6JjxhY2j0aGh7w+bmAYCU2l9GZ1lFI/H
LM3VzoZp8bNqZMLLxVEHgeCZbFPf65333NA1MtrsczMYm1paa0cKesuwNrZdlnv3OiOHAulI9D6K
8eKweeciH7+5/Nw2raWiF/kDVGwOSOicz0MPf0YEvNgII3X2NFeGW9XapF0Mmj8QzEozQ3yFAg/q
Us4oRPkPI6fCcy0Rh0RmOx4tRH0b4bLvdXa/PLizug49Dv55do/1gLqwqB6MTDjneEDSoBsdxqIm
mm5CP3ZWmH/XGIcCnaaavaPF10Ys6iXq1xaI2D3TUev5nj6ACacGLaKGc001I7oynlLPUaGt7au4
uxJf/mzO2vvIfvzkNdbWbvS31FTiUlrtyTE1cV+acB+HRuwD5Hk7KYegU5X5opPzm2JEUJN+NKLx
aapMdWBJIYtTZYI+5Olo4D0/DOPvPLS6PdDpq9E4PNzJGmZh0TxKUdBtXv06vUvOIVTTxVEK+V3+
Lc+7aJuMhb0VmewCmN4PEpQxCEEK79O+/+I6AJpzRyUefHBQ5TI7asR0bdw1eYusn0DL22U7L/lZ
tFiAvAjpYJNaw2Ph9lsGxyMvqTwQRNZs4XWhfWkvtOtxukxLb25DOD6sc3V/UK6xMY3hpyvH0k8U
gokuXnzDiMSW7LPZ1zX3EtuqPDMRHjy3bfG1eHT92OnRWAlW6AZCnw19rzlAyFnkOHsBcRt03aL5
tpYCM8L+oUXjGWls7bDoqAVakp2GOMGoMqtdh+Edhe0sS8SsMod/MEPECyjKJBL8Dr6d7UCIM3D+
C1/Tw+KGzwJIe6sE8sTWcG7ZgvMi6yfjlgngiB5F/JrZw6jdARBKkezMELWmYb4N9Yy2hqfD1+fQ
3bkUODoQB75Zyu4c6/qh9CyqzUMXNl9RdjqipyDjw93UocTlZScPjSG1Tee91vAIR6LmFBNt+GHL
GQE98YVNZcR7llhyYMJnrWczzmK3vpLIQJCbTJ/swo8d9I2FLOVeTkOFL6Ix/L73hv0k6m1ZtS9t
Z0xPHqXnrsYNQJ7SfJ0B3AsxFUdNwDdPlf1sTYZ4wPNYGYt1bC1MWWTiECPB15km4QtT/VtpEy6p
WcUe1DTZ1qosLzNuV2Pyjbae7jQToLpLi1uFvC8ITV1uwyJ5I0kCo5hT8Tjg+guUmqetG4MytDN+
pgoHTbl6MWIiWDfakBT71akzewzKnUc/LFFssd9yS9VTYz9HDYMtIh0MQ9kjM0m7LQh+DgjqhtMk
N25LCvBrNMzfRdU3B2FFdwWUuulQ2OxXxc0EUbavRfYOmD7wXuPkqZfmPdYJCBpibUWYm7ehkK9t
b8OGVgueiYISkHH9PpSNfdbRNgZpSchXtpDwG764/VdQDuXbxr3TNckINKEh6KMOwQoqF+l0W5q4
CTvUk0sZ46mKM83ej5X4USUwR9aPnBJuZoY86OtxJ2zj90h0JgdjiCqfkmtkHlu5PoxFGN5jh1LG
QpF1OoA+sH74n2dclQoeBsGQ0brWpZqG7jx3rKgTKv3csOuTGJt3MpXUQct9p8Jo0Oi09eZlHTSe
QMNWF95GDeY+nYFGKXi1jmp9ck0xw0o4y7YasY5RgwXZ/WSjDdj1eutuYN9v3VhQ27s+kbmV+NQv
ljfXbU5Vy0DVAFEfBsRG5VJWj0MTrr0WzaWaK1RoHakQXBwOEsLuV46g6Zb3/c5we+0QmtUtbAzv
jsZO3j1vRtgXje1G0H63IXr9MvdBzWvbhMu64hH4kczkiFDomD45s3YW1dyes4gRtkziYyer2XfX
yLlaQ4LB2PwSkk14KNAwIFx0L+AGSFrMwFWaCoqoMK/hjKgFbxV0SqzBa3nqmHuY5op0tHdz7/4e
R54/SkOWgPIO/TwU1i9nJf5TBBFbQcqvT/Sou6MudQmYSkJfhXZxyiLP9q0++klsbPFILA+RLWX5
TQ8p726s/rF0U1ANDpNbk9nmOekX6lMxKl3YHo4ZzR3HTkea2oJrFRG62FX6VxY3TCXq2MIXWHl2
ajPi20Yxl+eOMOAdVNWHtvQzAbH4VfrFje5uJK/k/TCQZU57WTkYcOGOy+iBpvM5iFvTC2Yd/07d
Cwp6EYX6RT7jADKq26jH9ZVwBuJdovGj74QZoPRut0O3dlVFyBHpab44nGk7jyJUbE7p6OvDPO5a
BCBB7sVcEIJmaFwhfG0aD6PQavvoNk1GKxxwXhHCfRI4+0jFtRt8/m5MCdQSbpXsuWogsrlinzMz
PtjLoh9qGwMD4YKbIY9oTG7CFFyBs9wgRlkBzT2Ck9m6vieaKPySVyjK5wEde0cwP+V9CFUVGqbF
9vC0QvWSlddvm5m1ZGhxSBSReJ2b9woqZ1uuB2yyHrV9pCDWF5s0MB6lo9HPX618iS+mFw44XYzd
2JroBVWbBkg8uOIbLCNx/NR13i/SlspzamrGS4uco5dMTRkjLXNL89Ogkwd+xbhVlvHCy1GHIk1+
TZHesfbbRyuN+QlOTr6PSK1vKwOtnuhWCDns9mONqnlYf+wJkpob0sW3dOyrgKNIBzdB1i1vHbXl
q81SWOnvRMcDE8ckG/NeBbSE8IpjRJgpl8Fi/IAeR2bvEXkbm1uNh4yHMOCFkqK+fnNnhcPMLbQn
ri6EwQaSS/2uc+wexAKkkU/4NZo4c4+2zL+5dFSf1z6EJa6Lp4qIO5oXe4rj8r5m7iTTypbTU6Kb
7dYAJLlZGUB/qpEQ5EXNDirQesUDtJV0DiSy7O4YX1AekWyzi1ddyOeHvtB/lkrxx7WYBYzeuHPc
BVE65GfVS5vbHymouUDCdXXja6Rwr3KEQR4m7ER7ymLBcBy7vPxzgWwSd3lC1JQkNmalnnu5Shby
3hbswwnTYAAl24INWWLVvk+HeAnXxDwzOpAN9ZA1CPmqsesCcOpqY1ZEheWzQw5Qnv0KQ0f6GjFF
/FHETk4UiyOef3gDswPl6qtvn+/KHI/AfRjjS6rbD7Kqq3tcr6rQya52pj19j9mQfNU15a5sdBMR
C5N3JeYKor7+YrLdQf4rKNrWrk5eUhr+UDjig1fGy+sqEClm+qB30nyvhhm5ZzbH2BNA3NajvyMU
nX7NlXcxUyzio8MaWgVUIIXcW1Z5LgtrCdyi6vbE6azv9OUgtfx7qMv2hkyxJ87x1njHWU/rrZUy
msOMPFlaolA3ZOdIkz+m3tRPokl+oan8zoor4EJr92CY7A2D521VBcE5NSoLRvwTOxlb6fu4KD+b
bY9UPN3lkuNR5vMOycwYMZywN5DvIcupbaC6iDyfYTAuQ29+N+io1CIhfWs2zW1fYVaEj1kgFbC6
uAne6SEWmA90ZivbixNqLBxA5MFE+RF7j6FwI24ezJMtRZkX+x176HgbC+MJUPqkGSjgsrCIdjo5
HxkZnm92mUx+WKyBn41r4QLEDEB+5mPZOd5hzvtlX6KuQMABma0RmyEaVKl5DTrP+MFdYZ1+uMak
37IhosRV0vFZUO9pmf1yTHSGa6ICv9VUpj+nnflMzSAKnTq7RPPoXiy+WeQcliYu94hC+VUF5UYK
El2I3/xUklNdpUaQr0FNUXMUizHuyh6i1mzb8mjH+WNfq7cwKR3fHFB+K2d9CqSD+s/gAJB5/T1M
W+ti9yj/W+GeDbzRt+4wFIV3zcYMBiYmTlRvtPYCsH8t+zAlOtf9CKfFfbRDM8fEt1KRpq1fdWbu
XVozW0fi3pUpWYVtE2/tmsfbyhPxxpT7nBHD7prNcSq6GzNASpIT0cRJ+zBTa4vSMJ3vOkCO4dJb
iUXF8uMCNQvvTfb/7GrnTXUebZkGuZzOdi3sq0GN2T+nucIMEYOp6JqFrr6zHTYHjGfdpmN23+a6
lezduZUXHcfZSPQmEVp8WJJtg4j8IYyx7TbKRGzclb7nlvrBKVhqlTn+TE2eJAzTRBkwW012rD2N
dMGeyQkb1kSs8ppUK/C1yIxZAfCGVmEs541xxAAxnJuSOqDQS0vOKSc+JzSXnD9/VRt0zAxJdpKi
c1bHq4Y0u6wvTGjewTKMhyTR1RP4ZPEA0cWGxkHgRwrJv8nnsBr0H1ao0jvPSnqfUEYEVs/ySPjh
Dpq6eqhRVF1CsyN5cDAmZlEiBs+M+um5QK7oN54iOVZfwlNDlo8/4nP2GNHVj8VRokKVlz8BgBoH
Y+6NrdlpESwI/cgIe0URfiNmGydwvD5ZhSMD0Svv1NusEYNbT75oTO1lTGnDjcp+Df1DTJ4jcuUt
6WeyDLeEBcwPRr40q4EpQV9U5+cU7CGy0L9qZTnjhUwpEZd0tRXSOHuxmT+MK+ilTdZtIDqfSD4n
2id9lLxEiDtOGGKRhSZ6/MIpvVzmMvpJzlLiPuu16z7H1CMxyheI82a78Ru3M/dc44p8t9RPTGs4
62XGptJwNs4qWIVz72hQ6SOy7QHMbCj3KPjMe++FzwMbO7o7qQ5EB+AfmErtmKbe8fOLVla6KyOE
e3NjXnFcGdfP90pnGCQA5/i5zepe4fjdfIKQlemk5wUoIxCh+TN0BqKDDS871OHwsITbWS/GO9sX
ybxpezLURI/F6M3My64KAAMZg1v9Gtevi9sslwY04NpozhPtg6NfE21IdJq+M2opLvW164i9jctL
MnIsEXuM21ozuXibXO0bRq/AJk/4XNphQ+LDsbdldCWHYQNKmF5cU+F589LQn/qpCiIPJUwV8SUZ
yTRtZMlPqvXaF7zG0A8TjUFts9zQ+eFOzsLxCpMV+sKsk5vW4g3LEG9fLV1VgU5cQEC0RS42CWrc
ZQifcighmgtFc8g40LltiSaIF+NXkcvq3I5ZFsQJa1I2GNo+7K2gUJIe1qmj8ticKY2C/D1/fhCl
2e2XcXy2B9M9D6OO1D6f+sPnAOJpzWmJmjxo2wnRpNHxP1+MIyxt5LeFnhE6WHJemCAxygiQrvyq
ZPE0ufV5LDTL50T9iCxIuARsfGtyQ+1k5/UYoQ8toMdGDJZ31GywH/J3XN7dQ7ITll3D49zwjbVk
RNSvTUVmEa1Lr0V+NRHrIt9S0S0vDONqa/grJ809cGWYqPE5Qeu09e5LR/fsPHiPvYujWhJ4cpFL
jCQosYiSrR6a2C7PU91+tSqD51uO108W+NMoaovlJOzyJczT3eciWbY5e2OPucMD0GlblluNWhdP
dAXyQb78dgZJLZ3yI2mXXyWmv51sv2i0WyykRx0tK7mGkU7cOyaPTU7rha+Us+yXUnP8Oevjw1Ke
Pj2un5kQ1jQcK02n+EsbHrsiTq52VHyNE21k8pQf9rri5ZmfraP0VAy4lJIcRkFtGycMQm75U3Fu
qb9CN8CuLmoTvCnkTZtHjs/KC5gHVbPjoEECzjFOGFWH/zmBdXdts96zx5kUYeLGGDNt2zMpvyr0
eKgfCfQuLf0lslG+tlUBC1+V+vbz58/oNuMsWiQq/eqLNnTFnpgXVqFsUDt05szN1ht6kO5hzrPb
AAp6ka7Hdh+ZlyWDXpjnRGyrrLWuc+HtjH4Ue00WgqUCILNJbTATjKRoB3CPcVc+QNmOKUlKfB8p
iW706d4WPOhaUyHid7ogd+bfo+nU15aTqe3pHjJAOjEfILiL9dE+5eTdCC9XB7AkRfQmB2HTuxyV
lkfTdtEE1BZi4fAGxx9CgMoqsV6ckXVmqtyCYnoSwqPerX2c/Jhl4j1rAmXBWD58O1XNIZl5cXOJ
DFoOpzYs+C5EoJhMOslpaxGdfBwH66uX6sutEc5TkacNeF70Zse2zY9WYjzWQPc69M9ED4U/U1wD
7MOrtj5vqKiucV3a9bQJC2CuDWC75qfK5d51gJc8kOHfbmHUFy2LtOcecscp0ad/gil9WH+F9niq
pnTYLgO1qwjONoQPYC1yCnXK3zAoimPEd2ljNYxWwil/Wk1ymmcszr3FdlFomnuy6y4PqGg/SDSr
KwqKyjMKUZOVxn2uZYzdyWP8TwSSWnoHXQfYxhHgO+DvPQETcRv0FT0rmvOejiie25JzB1Fz8TjQ
jBBV9onJSxBirYatPuQjNnGgIGUI0llr2nXKj7gbxnfZ2S8lJ8dSQESp8Gph+yfmJQowO+CNTWvJ
mmlU3zxzxBMoi3FbkBJF+mrEMGW+dJUhj5HokvPUI7QIx8U58T79OgFnJaCgn8i9xfvaFXV9s7rk
qXVYtOVCtGLHmitLM/bjJJRvg/RuTbqwO6zVqEMzaue+bMmqXlfT3uIMdxXTlqdQ95nZiAce/iuK
vqiErhtXV/D5OKQuHgHS6HxkchiEFZ6I4rp4HF9gXLQkoYrxNhZ9JawxERHgVh8/t7OgWoiSuq1N
AevZXT+g6b2ioO/wNTK0xOb06JattpNrd7jJW6czPIzfXthhATZaxev26rMiiWLFBHBqSSc92vxW
k2Z+keuHwtHenJLKoq6JI/o3Rv1W1nLXxxzVXYco3EjjoLV+E8VnHQp3eCcLxQPNEGxPtbtsx86c
N1kbuWdg0ns4iuI0pVV9aZHv6HMVEd/rvOtaVO/LslKgB1P42I7JF+7/72XdyeeUkwu+pHYDwUR5
SBfRkqU0ZS+Q+76G+8hfVLHCR5JONnjTTUVLG9PLYH2Jl+5HutaEMBUZJ1NR9CCwIO+ntB+3cio2
VJZ6m7wzWu5x2glFM9eBmsr8ZdHzU216+bHTsOF1Uw//G0KxplVpvzICHQbsL9txGMLtQpj0VfUN
+IyZnPibLb+X3vLSegz9SkIbYO06IEry7p3K35tqpKJWN19q8bOlIz1wI1e/L6q+yDHJdrWZ5Ogr
rNIXIyiYtXSvjl2EO6upADuM0TobZvmqe7ydpbXAaPahh4d0+ZrVTru17K+UfjpcqWMFXUtzE03a
eKBnBhQ55PscMvCko5dR4Jr04KEH7KAjYWkvixT3yOFbnWX69AWl6O8wXVgHQd0u3jDtdI7Sr0Vl
PkUK7CYtqni7jFws/Ii0fVIl7X1A1Q58cOHpMK4qQS8chl1KuDxT7ZJ4/SZbA1eK2HuaIun4ctCj
HarqakeR/LxRKv6qdTPGVwSDgZFlyB9bSzsNmdsAxnFKyo4J0ykSbzeFdfWtQv5IQN0yBp//ljsT
XlT3gTGLi6OVaVBCPvrVwj4h+s3oWfNDn7Okqb7c1/Z8JzVmOCL2Nq8DIkflzOOd5zDZ86iTWIVx
gOzQ/jWMP2ptRltkhAIdIKAJOxEqeRDWq7ApJ5KSWb4vYgxRWP2/2OXPOY4UXFsJCB6KkTOijs9R
H9fc/fl0nkY2RpqNH1nfAGGhABfqMLZOvohr4XSkGJHXjphX42l0dZcI9PwyoyaCskHvkyyKgaRu
2gdaLq2Lbvw2JdFFK62dKiZ8mfYvYZc0z974BZns3cHkvmk5RoI58X4MGZ09TbJ4GyRH3TPFT/IM
mHPX5uXn2BfdU2RtAfBlYIsa3fZiAjEa6jfmIidoauujMPUXJ3IkQkaZ7oJJoFOcJTHrczRHfjdZ
DwT67DpUqvtERQ/K7p+FORwVy8cWmzZqfN7mjqP9DKNWBLFmpFDCrBK1zU6utdeO3ZbvZbsztAP6
OPc0tTw+sW6c2W8Svm24PErsZ16Rt3tig+gTfnRT1SEBIJpgHvKfhm5EcA/+SqU4xjLujILCKyPX
3zuN0Rzy3fMnRbtCngzQBxrR80VFZDkLCSX171qVmDwyjC4i9VVly40z1hc9J1s0jh15/fxVFGmX
tB3lkeCDXg+sjH419B1fx8jDfwFKYFshlFgdR1D7fPj81ecHbWn102Bqh4KqyVtU5KjDuvhnbVnY
X9usjm9VOFIiMMwIVNbP9evnxnYg7URwT8C2Iv+jixnjiFsRj8gEfvv8gBQt2vXocf75uXCZqdrr
YEhcMambHnnqxui/HKMov+NhV7f//fznrwydrJplaBxU/zsCm4BT+spTJ9spL4KSxetY1r+4yDli
a3deZ8jU77SCTPRh0nf8/a4fDT16ZgDhoCbGF4wl1U+4PN/Nee3cNtLa15GED1pK0zoFRoG51M3W
WKP99GRetsQLY8FCAvecAk1ehqQKDF0+OQ51drNI1MHkRAg78D6w+Dst17GvcQi2XnZLChAyK3Te
RzavTVUmr2Rf/i7G5M1Cf8fmfwJP7iAlZpbnGiinmy3UxgnweyPOxgS1QsEJDq/u5JY59PT4syi+
Oc7wYUD+9VFjUMSyNw1Mk5n7JTNsaLW4pbXQuVCjbhJgZDG1OVTKxkX01MKjprbbI9yulb+AnG0M
tjhXItRDvD9rEqOvHftlqn+QTtVu4vfe+O7CF7FJCYyFE+18tQ5rM0Tkpan0ZpmF54uBZKSizwgu
VdSZS2US2z4chCinB9Fg9xDOt8XIKIyka3AxciQVnvuYORkUb9Xc7GXYsbYioCRcBWxNhDl0tNSO
YVitNVsg0bHdP4ZA4hS7hzhbs/6mHSYE2V8su3LRrTAfKIZGbF7geF12cWP+QjQM3wrMIvpctBy7
9ZZLwwc6tgme4e/Us3UrbA8pTQ+ka3zPBptsLpuYj2EpukALHQKKtrwOO7CMdNq4M5Ey39NJ5hgU
4nWQpg2EYifDH2UKbLODtWIezt0sMPuW1Xf9Khrr5zKGRB6IBbG6/SwrXNNL8nMy8KOtzwVFZj6J
NslGVO6PhTBQXBBpto89FOkVaYt5+Ah3TJFpZ2JDT6d65zTh2bRI3OsjuW2FN/vIb2Zs4PaLB00k
3Q6IBx+p78b2L5mSEOrCmrbRCuhZuFB6tJ6kxh3yyJoDKyz2Dl5yf6Yrbav33Yk//TwOOK6IxD2b
aqY2sGgb9i7xHOMO3hhOq28rNQCBkoQ02c0Xymb3kz3SlqjVv2xXPzC278xUJ4WwS4+c8IDx8Q6t
Kz+Bgh6DfKnRdtp0Ii72zkNrurc091G6I4xChDlqILEzGqJqy56JD9G69w3oowiLwCKocqvbHcKr
5Je7Zrm0hEVBVpLOOamAvrIo6EId77nb7E27eMDU6FvO5MDS596uS/V3SMlvfF+T6sGaNN7gKJZp
TyJiUO8g6HttC2vNHVMCo1StWG1OTPUaP58QScS2p9NmMtP2SJz8gZ2zgGWzIWEqQPt0MAm4GwmM
wsdCP+O9JRGU+882/KqWMgBB48Ix17hZq22eHZOxuR12hRLk5iQlvKFog6IlMnHJESaRz9mMUQNB
76hNNXFVRG59IZUKxz+Bc5inEwrp/Lx2jABN3TZB3rRVXuWT/PxYekr4IeEL/qJhu0igdeZeExyE
BVxZAb4lDesGHYoDz1gwwCCi3oxS/95lKca1mtE+bTIIYSxkWvUTna7l5xWg/ULMO4WYr6U0D1kO
ltKQHxlAuD9jHyo2pNyU4kceZbAr8wfKpo+UE23j2nW0iRHUkITg7MZQf69nIB8QjE09WW/EjlFO
/ZL3Bm4FdPDELh1ct7uWOVRt6ADEkeiKx4j+3nXeFKPdHSm2xwDKEK97Y7ofqvcGyYs/dgQk1Uv7
PI9JtLEKlJQlGYt2wg/V0Z2daNMji90XpdLvRkz+g81hXDTzViZjvNc9+TJP59oKv5mcRAFRJBPp
KuJJB66PPcBl4bH5JulXTCEx0VPmj6qM3tZwRUUfw0alE4N6ubznMv/lDm21r0oyaL1jVDXfcqeP
ApKaoBqWS9mQMQM4BBjRUHqZd/Zu0Ia70ZKForQwIY1F/56HqgsyAW9eqZKQPecn6oD3qBzGo9N5
v4dF/iKewNjWmbYbG0//GyfQp2T9P8Vprmvxz6dbibr6P7T1dZlbnsqq8ISNOiCv7kvl0GeGZpQI
qTGy9iYRGcASpuDsD7dphp8u1a4pi36AuzfZCrIdEEs68T5iOvqL2Pdfatq/dgEYf0TzmzQUuDYN
F6aDyJe69j+yq0W4xG4Ml3DCWmYdmxX+cmTS7dxYbIHowfMzeZVWn6yIFtEMXuzulsTPHYhZzWAu
GxfqClvqN7oeJao5P/3NC1ztdX9+9xyXl4cpgKNQ/0PaN5Cw17cyCk+CNS/CC8M0UaBPXxJyNXnh
5NCM/8PdmS23jWxZ+4lwAlNiuCUBggQpkZo83SDsso15Ssx4+v5A999dRz5Rjr79oyIYklw2KRLI
3Ln3Wt+a4YMxcbwTRgtrj43vT4Ecv2mMeZtsVcXVidgYovi7z1DDAajESA9D1DQMKdYcJqRFxI/4
UlsUncX2YTagK6O6KP4gb9z+6X9/A3CQOXwyjqGS6PMeRd/Grt2gDgaQsI2kO8aFWZo6vpiw3twz
WGILFX1ngzz757de3z77d8+sCdZPrlzVMsX7/DTNqbO6KkrBCCptr8i+wn5SPDfqtGMfp8EybdDZ
bn6tVucniFvpOeYNDz7VXonrb3PclXORewuugYuswNAgdCA+SI4PQtRfS4siHq3Dn+Sp781gXNK8
U47q2Lphcsm8l6cuJS0fgsNMMLCS/oqyhtPWpqkZOni5YY43g0BIpBlHBHomgI19pK8FOFdG6FE7
LgdUidmk1xegjGdbARwqh2454m56avqmPw/wBwaJfs82lIC5MSLy9Xs5OWB8u4yBA6OJXYng4oLv
HK2cbe1pRWeoJzI9YDT9QOGtvf7zJ/X71ekIiwOZo5Lox5DxHX6/rsxW5Z22woG+8a7jBt6pRuu3
4/CpM6gEU0kDWLOzj9LK1cM/P/fv0lue29aEy5lE6EiCuYj+ZoIpIn1C/d5ZoQYyqVrn7oBIExOJ
HXn21jb952f7fblyhE3AuBAWLqHfrFNWb+gtakkrTHXlx1Q3b2i8f3m8cq0EcRX9+Ofn07fl5d09
AOzTULEycVnRE/j3Xy9vy5bOBzGFeRTZfqpkkGZloHUmSYbD1uzYRgRpTds/Vp6bhhjSSDfYbWuH
JuA2Hm0BP5+MuHm+i0bLxs32lcGpasIxRHDtIWfBWvtYXOOuDamh3T8sH/rvC6hDdB2BKJzEthC7
dx8QDLNomQrLDJNMsQG9077POnnTBockKdudj5qmfDIYhFkuLxdB1bBzy5ke2yZHnBwUIg30nYiI
qsIk3nitrQdo2R/0tIlf1+otEu0a/POb/h8uZ5dITE3jbWe/f/+euzqIh7URekirgQa/YNohHMKj
UQCetKjWvGqLlqAVHpfqHyIjtf+w5nEl21tQrkNc3fv90KZ5y3OXengnjbbVuuw0B+XOCKRCM5jm
R3JcHrTeabCr98y6Nk2tnNV5h8bvTzm6723W21KGQcZ0iPwReAWN7dX+7eYa1RTin2uRPmyRq3FX
D62b5ufG9ZcEa/PGqZwbjvpQsZX6D3f23b/279e+i0uH2EOTiC9m4e+u/W3W5ahVooaNqn6mJ9ig
HDGWT8IJSqN4XlNG0IYoaYFG2whHzSAFF5tRP7G+2CmAjULRvknNPq5DLa6jEdK5B+8hG0+S57aP
gSUdUgaX19nUbhDf06CJzDB2B+0MhmQMhcACr49q0IvK2uEHJFAeTe1jnMa+QZ9lh2FEHEowbWhu
LbDndeF6mVk+j0Z/HFq3OjOU2OyfYtGBy7GCHU0caeDkMORaCbS3oqNMd6XGXqZVXzI1foa23BHr
HpunSYuOMQgDLhQvJRX9Eme6FUybLzRuFKBM4/JlnoyjAn13Usr8WW50UIraSzdOK3MxUv/MjhNV
NqgrTv/RuVR28dLH+W3oEo3TWaX9YXH8Dxs21maOrMTl6Bwg7ovZ3y6XCnxZuiiRCOPJdM5rLgKU
Bt+ypHOexl49OzEyjHxBMwCGHQu66Dc++iuBYOKkrpLhMi3YuEVXrA9FAJyWPgFaRoYljTwNrXiD
RAFeY1j1P7xw8fsdT7YVqywuVNcxiAD89+s8LkZkK9SA4V0mKtCYrMryc4hj8a0s5RdHWcKiEPZD
vq4R1qeCmXQ13HrXhCjVsJ0ioYFvySAP5cMlgtlM99lAPShnsOKKccpj/JJW9iFmWuWPTPkCPMpY
jhpmDR1jLc39ZGTAiXaaUpoAxZjkW8jUQ21ubvfKqufcfylvOKZYGN1Z9ws9pYfMbBm6tPE0K8xC
CvkXCZ312ZsLIiBgtA7Hlg6eJBT+oHxxjAZTSpkaHjosfj+qe4N3+FpGM2Bm3GDHukfnJfTp8z+v
pu+9vSwiMBIE7jgWVG7iu+X2b1eF2nbJOjpsYYVzdGn2PHZ23/rI2fAXuRs4oMduqW2q0bw2ayBb
trafE0QRuUu4i8z/sLprv22pRHNt6ysWItY28/3radOOwaVcVijmYjrZHZIK2/bnWpWPhLEj+3/K
e9LP7QbdI3SoQ7KiVK9sBm9AlTsyLbXkD5Xu76s+LwlXk4Eh22W3fL/SOauOJpvmYagnqYHMFAQh
/YqItAFACBrtGR15nW2pywP9/uVkEehbqqN+ho9h/CFMSPut3t9eC1pjTSW8kw373Zpf4s6Bu6su
oYi1DaEjqlPXt0HKGBCuDB9apOtIX5l7er2laJ498NqUqbnGeQGArC1vzPUj/s5gei2nXQ6TaXZe
5/XLH66r33cni4JiO5RgbuKA8P5oBvA2na3GnkJFApTEO6meyli9oI4FL8nY8UgDFg4imv9rFLlH
xQ3amlvbTcvkoqTPxooJZbLFWxJLeYI+OOykdMpLsUwPyWFG6PvctHO5eb4f4fU2L6wQ5ZmJJYaj
qfH1gWW4zrvGW8xc+mvtfo6q/gcxSOWWOxQdFLUv0Vk1leslFYJwkZk0FzdhddKSRTs6AmWh1QUG
Sn2zs8VJtAb84qW0/V5vic/FLHQWCa1tlGkHmLV2MHQgU0fNro40CwzkQRYwv7pKPXIBliv3NLGD
6xTSG42QN5KaUcPGO88GY+H7Q9Mv/WFcajO4H0BqBnqoX43+suKWxB1SWdcVrqA3+uVg62/aQjmf
5fEbdIfPRccRN04LXzF77YSD86dU0YOMxuqAVJAPcQIK1hoG93pfRDOahmfVGV+Wdvis1iveCMWf
UFpdUk157nRo+vGMlsI244e4+cjAP8Nz4LqhBRzqfpJOI/lzrlCwZy6RTA07wb5aY+1RK1L2uDI6
dqaY/1Bz/H7xC42TPn5jVxjgU95tBGmFQwY1VxemucFpDWLcVkM3k+/gAT4AMmcusvzf736hcdub
NoGM3LDv680+VvV+nBMZOjmcD6U2H4phdM+ZUhVAC63UWx0j6HvYIJsqq8TM80uvIAbL+UPqqP7u
gANEgFJLZyfEDCbU3+6pCuuH1kphMppWXlvbqS7cRGzBgoYtst8A+4Z5spLoQTGHxdv8Givu+hPY
RPdDliuHRE6MypzpIU2rbxQiNI51sgoQOs5KSe3kMspfkyeD8Z9Xo8wmtwvCVN759Tzrf1rpnfft
JZPfxTIsy+B3gZRABfvvG7tZMKk0EW2HydymnqMkWriWQg1LwGElmbd8j2VRC+9f5VWx75olPU12
tIYZsQW0vrcvnQjJ065wyuKwGMoHmNJreH9IqeKRuM8UnlIAG+Lngigrpk81lUHbr6FONHrb9j30
JqTog9oaXp5joLgOC3yLlWFKZhlhKjI4K0kz/8+XKsoUBXIXYQ61EWaJs/jC6n6W7qIAblxn9vdu
2BOZFQkYhnVClsCIbKkwiFEV+TFTGubamRmFBXLtyGn4tWfI+/325YJZiIFEWG0P969ciOoQLyuV
R9zJFKuG+lSJHrOMzF6gDeOWjggt4yxK5rRlBrqjIrOZk5d2YNNiFUMx176WfYnQWGEXSPQ1sJO3
pIxFYLfY2ZgloBdXrHSny+T17sz8Zb9CL4jljmwCMeMHGhbGMk1htjcI5Br4k8goQR+aEPRIU50P
BjYtiBR1DP8LmumMlkRnuPGcaaP2WiWD16Fl8ecoZ1RADDMoOFOeicxNg4JVer+UjnOxS5JdJgF8
34Sgs62jy9TczAy8WhMD5CvMPjn2GMXur5IZ+EPF7P0EOS7dq3YlXsimTj0352rg+MJkHomQZxE2
c1GMerhkiJ84XDRI7nXYMrKn19RX4y2KWnLoY9UNYrTD0nSjFzz/+7zlHlKV1mBf6hrFS6DmoPYz
H0gaL65thmC2Bl+8B5Bine52HbYtZRdPjK4UOSKmIL0Lkx52edxaR67BGC5YgnjVUKogmSXnhY7j
tCvi+tB1f+GdPYJs1l4nE7B33sYKHlBa8kstShIltU3tJC4iR3kGdC8JIDxmAc4tkjJ6zk9uCwIs
j6xXBGO6n6GuCeoSP2QOw753UoX5T/yBHtEVqxVtKM08OkWinfTSPMYc9tGor7oPXzpc0mnP6COv
Wu1TVYoPZlV+croYYemQ4CvFFX/SB3lQCEw7GrGGlQ/aqqVi8W8SXH1y1D8inKV2rgrTn6SZHrvE
n3jSbJDzjZe56y3s8b86lGqO7NCRAEJRqWMke74bU5dNlju37quOvoshDPlQgtLvUs3DtdZgGVUK
0Q7OhLyKMMOPKGHbYHS4jO7u4giF7c0Em71XUiv9SyZf1Xi1ArfTimBK0PctagEoHaI1tlaO67gM
uF5X/WlFGfM6oRGHb7+ldm/fFu3wgJFHY7VVLXQjdBfsAR7xCu3+lkqqfmMEtEWcQ3bsWvXiCqU6
GiO+ZzBSaPYw/PkmDH9c2JHxjF6Ap18lmMzC9lQ4lxkxC3vTcopdxs67d3JGnvXJXKzmBTJDvG9k
OzA8MYu9sTJhrYpNf4T1lrAUQsywnCIgKI5mXLuIhuJt611ixLYqEkiZXGiWJOAZWYU6lRuiMgbl
II2883pUI97IAOvB0sH8gvs7u4B6H7gURl6AgUIPZ8F5Cpb8BzlG8RltX3NR03RTpmA4KRBWXlxy
DrWpv9DqLXwakO6+tTPjQJCYvS+UOj45Y0eVacXtK3XtvnYq84mKCcuK2z1U/aA9uoaS4Yl4xrhT
7jBDscZ0HTDjsXdpqJjzdOb3T6DawMZSnfmWiWq5oaBKuALAOU92exBm4tyUuNOuDTdTy3F2HyPG
DFN88FsDdwrHVrlkoAKjmCHZoH6qm5meXDW95robsVMui9c38RUBsfOS53+xMTBh7QwHUi+nHk6S
baxj20TMawY9JosxGhFC3dxZ64h6EdpBbRdw30lVhHMRn8s5hN1jYy3pv4KekUFaGvE+bnLQ2siS
znXtPINkBdzrfk2G+OTikwlzFxHcgvj9kDLW3lmFBslQjhsi+m3ojP2M2+qcoiY/jmMTMmXMzopg
i5OuiPCANOgabZOysmFJeVby+NAA+yan1r3WPVlQs1RlEOXZk1nR6usbbvy6qUxPUfGkDSjMT+Dq
1VO8lG9s+SxUaFR5t7c0I7cbMCShb9tTE7tYkObRKxgGB/FAABp4rfs0NWtQEZlOd27w4KY7OKtK
Swgv3SuC442feWx5i0EKC7oAXNJiFn6KaqqKmXcjnK3PS0m53EaeVZlfonbRd9AQ9EPvCOrmIr+i
uudjyAgS6iA9MAGecH4pQVxgFMAttj4ykqTRBurIIwzUPSTYln1cMWUQrS1eCRfkqVQf9IEge44t
aNXg01wnaeDkR9aKNglgPnGVdTD30iNHwbkgoBv8WtTJAemWSrgbb31fEDjQ5vNJGC2e8+2fZiic
7rWN1oJ0B8KZPb/cQWw2S6jDGvTS6nEG6W2YEU/cTGGIl5alsiQ/5rYudRVMYz/tV2lhOBlzLD7R
4JCEqGo+7yRAWlvgpSSJAMtIeoE9hypvBQiouh+s/JFoSfuzBW+jgzGJX6s2d9k8jS+o1PZ37W+d
p4xZEvG1tC1UhVmRnFyl99tIMR/Kylx8OcobR8rvetoeHdiUJ031TEopDkbzd+QcuA/L7gkcF3kN
tSaO5gDdNI8fdXrcV71byJBpIq+Ii4veqe5Rl6W6Xw2ktiAmyWWLJy2gRPOHdLWOHeaJnU3rkl4c
p46EnCZroc3QdyMcPNU6lXkL/601X+5jmaE38pOlSOLOsuqLoaLg6EfrQgrg2dzE1nNsALPJL3Vm
ypOeD4yToxij9dibCPOm+WjwLFrZTGegWEEaJ9pFjNZ5dYrvbZ+5jxGyIIMGT9Cv8tbORs6vES3E
zK5DmGqRl6znanGbR/RlSIrNRjkxeQbyokowe7wdKZAGWkEQBJbsuSbz80Fgn9AWzbm00vIcAonA
7U1f785ykux3Tlsmvly7C+l7DsGmEGTcnvjjbRjSN4ayG8bca1tN82akrf4MTZeCw9V95vloWtWJ
ZM4m8ZxSe2rojmTDX6o4tIgRTBkR+4emZJdEoAKFiuHerLDeWw3W92mzMOIQxScsDQZ1yTekxfOx
6Y0bitbKWzLZIAIYopBDHjp5rNF7rXUktN+hCVJdfE0jw3gQa7cZlbKTrhafonkyD8xDtV1S4rm3
8fqkatWfpW29uEWzz81MCaMtDNSqOYHmzfRSGZ16HszYY4i67PvFrGgWd0cN269Oaf5Mb++1XHT1
XKzoVaYoPwFvFYy3x9EHLJY8Iic5TCv2ZgAl9kUbeown05iG9B81IvRYfWkLlhyYxc1S0g8s4zKc
aB5dyfrlBrTqk+EkLCB9/jiswr3SOrFSBJQpE0EEloz92m78QvevebKe7oCTOLfn270ORTR9KFwj
uVDvGyzjSLqVtpe+wp0P322FNG3HaAoHLs6V0DyzH06IPDovNpzxSXGnk4qv+aEflA4lvIAyJCyC
9BL7mqmmDJSSIKdoRXgHswChSpd+s8d8Pc3TgGPVLZ+llrOhlcqLClstyIzOZbmHAbmKCTN4Gp3c
uW2eK4L2DI3YRHbO+Bg1PNc85h9Ho3tpS7KntSl6pluEHqrJ9euIyZr2EICZJesQ8+VOeexyTi14
m7Dmjes57dT1qg+AB4j7Ur4sRnHFiTRYiv0zSoAao636ynlY8aTeX1LJdLRd6YL2uXaSeUV9Y3Jt
FJupCgdY1+A8Gq1uuhj4Q49W63yDDqDjHDu3PVOyNVrKMK/bxjeFa2DcgO70SwTcASdAPMo4FXPR
DoTmFMLxeWuF7iduQzQVmPNTmjgzo4DhyTFK++vEDeau2IKGoqvCGHHkc7PlBrKanNLYwX48DxkG
9WjbMzhqzWUSZuYnq1WoB6sOSXLTNZrXI1kLu6ZNT0m53OJ2rQ+muUafrAS1zWztpjobb/FI/IfI
OuPRXtmVJdLvJU30W2SYV1dAo9Mmo7gQrw61o3BfQaeeU+R9D0Nr0r9Y5JPomu5pHFFEjs0Kxpzz
w/26ndCE7ycJw6UbUP4OtjE/z5PUHrPBcD+w+7i+WNDDY/Q5LA1AghF9rCftQXrutJxWhXMeJ+wP
pjuZZ6VUMViqehXwyXwkO1Ewo9tomxmcfhd1aCXL+GlDyjQAandLPpsAmoz5peyBFkz5SFYPxm7a
hs5L4XyOVgEARXNfJvArv7gi3NZy360k+9zHBYOO7YmrDfNiHTFGrAC3dOZGFs3ljsYZmqtqPpVq
zz4pTRA1I7TpLYq2HqgHipaoKafI18DduLaEtJoXtpoFPoSOAKmpftLKcH2mKnBoZUnmlD6Tr6Dh
iohmYRwyRHoPxK4cEPPk55Jh06m3+4s+J204M2RxhLzxzyH+zRYkzHneBL2LVGNWeyWQy9IHdaS+
VMwAzgsN6Xt7a+2Sv6qRGa6L83VXDlF2wWLN0qxbr4zgX6dqeZQKri6TCm6pugzHIzhmpUtgE0q8
nlpAwkFHUA1MhC4T0Hzx4LRd0fnR5mrCqt9dm3bsgip28VlpDiEQ/Rjgr3YOOs0vLx26r3o/GCDJ
xpVpAsqd3Rhva1i1KG8q8uVYcDKwFtUrHP2RYdn8uRBYUJZDWRQWpS2REtGEvD1uCPgyq+5x6vs8
BJccln1Rnx3SKuK+hW4bzzg6TKZgtcE87I5I6tHP+si2SDPLCSehBfUIE+dQiU4+GRmFZJTJb0vi
LpTa6LIIiwVMWeL91Jm7WOlMAjIDhvMY90ZYpoKGWS0A5NdOehElYVtr/DC3yXTABODuJKMSJOBg
TiyGrCLhPaxgPu/pW2A3m6fTYEvrmEbzY4zg8jjr+k9bLuKhVJ3L4uCL6Ew8Ke2STccEWaanKsYX
E8Wxb3Gi4NA0rvuR9+9oyw+Tw9KgG2zrwzQ930FQ1EYqN7670yCz3TETSM21x2hJd2ObyAdFDK9k
YwHq6SWATscidaolvWqMtYIgqEM01fNlEnPocIYIGxBgA8o6H8VvDlXLkmc706/a5HTPnM+5PDeD
bJk+jk4ZOrlrXvHlnuuhmBHdmvGN/v2Wwdv6dhyrXm8jq1yUpL3ItiFJVLZXjRy4j8MBTfmuUWN5
7RCiwzfd2+PaEaMgzvGY8MmDhzhEov4ySf7Hu/VQTCBR56G65liFPC1GfdniqtjlTv+hHYzXERsy
NqMF2Im5t7MITBgMoj0r/7dSSfCgFXr7MPGcoLTFB6V2v1Cr7FrTKQJstZS5NDWCQlYYaIrsoe3A
nm+nTFktvxqlRWMZpwpecqcxel0Fe5e6dS1J9Hxs9YSCdyheIuOHBowLezihsc4qjgTJ6R+d6CsU
xW/xjGfGtKfIT3QisgqNY/+sG46PzVLzoq6PDzjbjjHumHw1Ot8cYcckbvKAc/A7YGisGzQGdpbW
CqLRcAQhmMatpr/mBi0xTRus7yvRk1+U1Ygf6qTitONory5R411sfTZGMV71tDhJ1S7OWVs+x5KD
l2mYcF+i+YlIdgUFlkKQLXkU+y5tnFPa6+duiBe/mwzxddRS4SuLOFl5ZVw5i1645Gurm0+oUXRP
IaVnd6/galZXLWV6kaI65ldyvcICwmiPFZqSPg5W1f6ZaPSjcGVi9B6QBUwL9yqBS/vE5vxaTyw7
bmd86rjWd0m89CdjHWecVUrlu+ris0ykh7SfzvrCCHTU2sdfIMhNQAb8afaySCUn2aArMWdm4dmC
zntEAOE4DuiMqxo7CwEyapm9uCRbQtZBOIjaN3BawoHRvzV7Q4lIU08jC8NM9oBrjAy8aK1A72AR
Wtf5h20B51vVzKUjOCebV3Bb0LvvTZbKIywRrOfj+k0J4PLg+HEfJ32YQmvSp/1sJKN3x3dBFYCd
NCPbj/W+CSedZu1dNMmgOA8tmpe7XAB0EfEcmLakC8uxzqmaLjAnym634DjFFmSN6HkrjOW7fsx9
Pa6rcOzzr0NvpQ+U8uTcWwZ7F3XTKan7p6l3jZPR2Wwpi3pvmtLJ236myuWilVrsGaIaD/E0fp5M
2R+mvqjICCMkEPy69F1n4qA3bxaVfkJok3Tq8b7jDz0kiboeD5LTVmvgC+OaxIYK1G4uyumT1emn
1MT1bKuPmGhVMZM5RZIeSwR4MawawE3nGxJPe2dLJqWq9OdBJ2CQRZYkzu68qurT6uTa4yQBhBA7
iGN7mrh3OIg622Gn6KNvcoKa4MiBq7kFsuGIrt6p7pSFJuiv/epYQbENE1W8eRyjJuT0dRswPzFO
Dfag3Qox4xitGKu0qP3Cn2F+0Qe/T1Pt0k3toz7N1klZMIDTS7+5YX3dQ2yx6BYRbDrhdDlludp5
ndaQlGd1L02hd8+FzMxTafa0EpXyJh+tSZhPIo8v0qn/Up3C8ZvRbAMHcQKNCmc40PHVXlu2qlPF
1KOW9a0QsNymFDdfxIaAwfyEpHl5TgvwFoS5bfqN9CF7Llpylqyh0DyWj5ttLeACpjbe6xlL9Jos
1oVKdFyu9JA9Q8LwyKCdPqFZZUjXWgv5hFPH3ZgvVwOXG8ZhQvfwQRpPisNia+qdc4yAzBDniaOR
s7JgFLFduS1UGKy+QwD8FECXqGIG4Z25r9ly8WFPBDXNuk0C8cC+pui0q93U+jwt350Ed5ZCntdj
Rjr3owpXPnKrL4OgabIUr12p62/6uOI2Rf8I1qM562L8zpk/8TBNlcws1uTKbuWZpKddOkAlBwPX
9o62NkyF2HyWQvgrC+dLzWK0JE4oKJrI8TG/NWT8fUBv8MnRGjJZXPlD0O+M8zencozLMKjJg8mC
rKEpu+gD4wOHdstRVOsPmMwJ1gaS51Bxmx+i6DMnoteSjtFzHQOlTpP82g+FyiQjXQ5rkmAwnVLQ
/jF41op2upJFy4tsVG6ffhF4vNuBpMuJ5LOVnlRixd0THq8POiXQg9FcFD1VA43gDsJ0knxgGtR+
yMXQkRYu28/OZkWIpma+tm2tPk1a9Qk/XXNb6u5nNUAj06esCPJJsT+ui74R6lblsV7wfuTTah50
jl7HbnBJrjeU7jGebwMUpDqwi8gz7GwLl8lxtU8RaxXBSTnGpDa/SNTTYZSuNABJjFqxyODnQSZL
/J1Jo8slCznRq5cpmz9GtTIfEhC6F3IWz8bWGrGWcaTa5jBX1nJ5REe3POosZZ4yz3R1h+UtH2Lz
Ni78wzuTl9a2E9Vu0TOEHtrxJcGyebRGlZtj+3ZpouFFdU+mVajXgrDx2q61tziZfFtXy8+S6UpQ
gKk4yFrr3+y2PFH4e6OF233nR3iVuR4h1ICKVL5qzfJ5AnryIXGxgTuu4xMQK4o+v5QrMjK3FCe7
hz7FKd6x+jNRvMCHeW4cIKQ1MJLO8DuArxssP3jmvx8/buOO8Lx9zn/s1z5aywBu1Zkcn5vzWny0
vtMN1psdwRoTuWQVJBfGRl5PBZF66R6GuvBdVmHoAMsRvLG8TM41nV7QsTewiqWHajYwPd9/9B8/
P+Is230lCWBP+JQ/+/pBhO0pvaW38YPzyfgJ9oaqt7EAC9LO2eMR5dvsue39QTD68PPy4HybGVcd
1VNxXm7TTX/tPkNkZxiZ44kifkPuaVxHxLTXBHcehimgl497FSUIDhL1MVnKhYjA5DUZmkMHEA23
FIPKoXGaIyDEMYiywcSKL12CGBbl5EzVI7a7+tEZks9TXc7cqJbP3Nr4llMI7ChnFdCguX2Mq/pS
5OP0tW6AAQyzUj8sSO5uw6R+WOPq0E1j8ZEvMpRJdUyNmRYf6STvhUSCkIukxVtumh+N0aJjllFu
ZtXZwPBR8SJePgKX3+GxWQ63fvJwZIa3HHBV9HKzn/BVts1keaJb2vD+0JpNG7bgPn99aycZfcQG
10+mZzK0obaFUdvJ8P7t/au849IYyvKiMU4LmXxdlORS0rk9tPpch25j1czL+erdt5LpyHEVo5eR
CRjWpQ3JI4lbHjXmZYe5cJ7vf7JGltinQtIh1soqjDLjYjMgPNz/MKrHKmzHuCYosLxMk6787edN
ZdOEw4NTTSQG3h/iLCq5uXn435/dvwJrsy377NkFrmVte86uYr+O1qhd9/eXLtKGcyUz3X2sNdhw
hiaMurgOlp5YlbPa6ENQg3dbhfjvf73r0urX87z7WdYCcNJkIffMSd/Wqk0O0tYxMnVJ2ntsaBCh
lLYKOflUZNYVcGayNUDHqLP06AkOIQbVeqH+/eH+s9iWBS29+qxs7/r9gXksvdPUzXmcrRncjYJE
wlBZ9cmnhrIl+zrMtyeaGO//0g7+/wvkR9zyN6HVfwDy08AfZPrvQP77X/p/QH73X2RRuaatW7gz
xP/S+MW/bBvh9J2o/z8cfvVflqZplgo7HvuMsT35f3P4Detf2Gl0HAiapjqbAO7/wuHX9btw7296
YTQrxM4x60GWb9hIDd8pzaVmZe3QxklI8wIaTfxE2k0f5LGOqDDRe+ZlBYrUPAru390frESj16Bm
R3XJm9Oofb/fAfcHh/qeYm27I2AhN3u1Xx/zFFaYmdBx6gvrmDn1l16NEg6ZlSQCXXiJUf6wunof
p7SjET7u0tGdDguYtD2jMea9ZXYBA+TFs84ONmhXmtcpU+EYBzixn5WEqVC5Q+YvGouEM6xQrrQ8
aFbS3OGw7CxmY6dIAVfaOuXkMbZHXElqDdYIT7qA4iT96CvEeWuyw5YwtI8qPHlamfvBLRCr8Zer
6FvXWBaTkwggw64zCB61uhwbOvAvr0b3tNedpfIcKOg7Y5inUBcRLJioGf1ZMbJdH8OiS06j1KId
sBSM8AB2dQVKlAHRO4VISg8bQuPIuUdD6DLHyVctzcHVyKyCcKP+MPRXarrlkC2V7oNNzv3OIjpH
FwwnVocgthpevV9kJYmv41ujllvEugCQrS+HTY1lNHmA2PunldnPeavrpz6PvZT+qN8b9o1UvJvT
LKceUJenWowx2aD2ZtuBtRjGAPtf51B2xkXqp75q0w0Hw3puK9zgABrI5I4QxSV6DEW9tW+2AhsQ
ohYthby7gvXCQscwYccQDQjgyvuRRzk9zozYA20aQS1BuanRowzr104/zO30g7DM6IQFEzg98CBa
sYXXFarwi7p4EZPrNU6r7usKXEHbD8kOhA28L7eefQjajHNkFh1KWNg7IE3zKVGKcJ2fkOolR1I0
e8hg5qtbSvasntHR6EBSZ4bEW3O2UaudY2H8GNdyIsyNSQbBhcZeEcotHXmZQqMDqwU0I7lwCnzX
tuwYwg7ERMP4zI4wGit2RnqJbMzLaaqX1M+l9gSjy97XmZ68OgpGcnqQe32TLraFSvZf3ytXVefN
zPP4JNTx8zxAnEfW4OwLmueVZgHZWTwd5gCGLZzMsVKQnYCYKKy66ntaPC1JQSZZrqJonMyB1Vy8
jbXLq9dFCHak3Nc0B7xx7k+Kru3JbZDPVpwBKdRbpBncZ46ceMcFR6yGzJ7BMb8XkVZ+QcTTtYLp
EKHMC50ADf6NqaEmt53XeK0+a9XAeTRNqXDSaD109XOMGuxQm93RNSoaTgq1ECpxunhLQAJsefgv
7s6kuW1ky8L/pfeoABLzojcgwUmiRlu2tUHYsg0k5jGBxK/vD6z3qrpfvOiI3nZEBYqkbYkSAWTe
e8/5jkuS6rHy95TVfHqZwWzAVBnx9sTMG1ocrGy6UzLREeQHPOBcPB2El1EPxpGOg+qP05o+2YsH
fdQ7eA550JVCazXWIIJpTGE9ACLV+mLZdQ11T2sizaCDQ7ue0XtZ7dSEwkjYbGAJs7gKSz6KpW1i
ZyelPT9U+vM4GOvRbftqZwQnURnpq81fv+bAGkgd/Aar4jzMTBgt8PFN5TwtFSdyRaj2XSvcHyZD
Fwlk+ujhHd/dyxYgt+QxhTmb5lR+lvNAOFDRZ4eU+W1iTXSFcSJtm3d7bcadWdM3KiejPMI749xw
nzSxEo9qGL4aKvuSO0VCB7UhIom8knOfEHnB12jd5kefewxNPJIEKbBFuuo4rUGqG6H5PSWMCiBI
UkmIBMmcxsNY/c5KBfe3/ZnAjXgQwcq9SQFtc9k6Rv2CCY5csmwvTCOIEu3AlGEcF9FdQDLb7RwH
RPXYMs4u/fkKjwcIco77voRMuXqPtkzaY+O1bVxMww+nwunShOEvTP5fAXsyFa6xCUlQjwSPSror
a4eT22wZLxIM7jjQr7m17bWEepijjNFaEwuKlsNv11MC5edkVg3GdZld7dS+m6FHsRIt943E39XV
83gIiuoiegq9UoqnXsS9nRAIYDZHQgaoPZDi0HzSD12Uj+ubvzgY5wdG+8Ea/Jy12jWCJcJKpvts
7p46P+1OecN0WsmPvA5ynM3ZhDeerlGmv/hjEcS9DvK9Gyw8YHbluOv3XvZcLz35IID8wyMIORVB
uHSjXpbzqTDn3/AXm5hEqus8kDIhR2YD+dJByF2NGBYJ1ElZPJvOa9c07k9/fvNk+ZWEuOJ1lgS8
hnR6NmVRuivN+dcYVgQk5OqFPk3AJHfRQGjDu2FFSopu/V1uZVRxzevkYjbLfhkbPuNq3U8J0dEe
mJi2bNnkpuHex+MVYSNo6a6pj8r9ksIAfjWzmtnGwF2letCYWY4mMJPdEppv9vA80VqJPfbP7Cin
Nl5SvUbhD6BWkRVqGCTBrI5a2q9mUxUPIoMYKLviNLYLOQVWSUeQ2TF+VSsmYfPdYKwT26WARQSD
luD0ttix+7bjzFs+e9n6VTpty9RC7q3ZpV2aT+8N8ty4McdvCHYCjPop0kfLn3dAB+lfNwfmc4CQ
gYxDKkSQZ2W0u7UE8gi/5ivmnPzOBX/jBmMRF645xH0OVtgJfEUkXkezVRuwyVO86Rh4cfGqM7mm
9lNjzdU5rflY/Y76rPYGJvY+qO1W0NEfcEOR6hH7Kq9pKbnesWKzUXawltPBTI6stY8uCqqg7RFL
mE12MQVBGBMpXYCYyPD1SeeU7nDq+pR25FR6B9iub5OpvtrSZAkBjWzatB2Wgk07sJOPTKu917ug
KlsnCgRT7NYi6s/jfk7Nc4Zn/+IF6mnmNEIKe2f2A5exHIwP/I22MxufQjN/TG0GoOswPuAuLMd1
vIRS6jiTzE5JaftawPRk0kBBA2SewroevrLquIda98l+CVjMfJcmN4Y8oiRA30221UfcNtPHJpVQ
Cmn7oK/BfbC4m2wF9mk5H0wDuBC5DOd+Gd4Ztstdr3156V3rlyRWh7kH4ESjy4+unx4YP1pQtAPz
7KbVGrsVKJKOFvcOKIb1xNC4RHldfl7QlxxWvwDBK8zkoZ/rNR7DAPDo1tKhxobEy15hB97Ksr/y
LvVuCDFqo7RP3+gy03QPj07q28cJwajXNwQK+2TIFpWbX7i8KJ6IdYvcZsXDXsNrZrXeD1XFHYxm
mlPB4Q4KySrYpgQ+y4IdKY3a56YVF5dWPO7t8FBUFiAQ+s+EHZJCQ08CBudpUDboWpdhcijFnbkk
oKddBwBC2Jy8YdxTHAfXyf3E+QnkZjbzSHuQwJ2mIrS3CnbVPFlnFm/ODHvcI3IaY7o6NVsz1I8m
GVo2/tBqIoEezPMv2ndDXFneuzMiL1/6YU8I6nwm/GifArMk69LRh7ZAB+sQx7UYMD/svIK5we+T
hhscnu3WCQgTbPXwaLfO+wJsCIhlf7eGFVrTwn2vg3JEKTKoT6OJzkNMLI+3p53CUIdIs2KRN1lB
wvApn9icapeAAS4OPBr0h/KyeTV7pz5UvlzvZ3O7f5chijqnVUfmJyl3weals11McEV5KBjYv1Xp
cMHo4tKRBMLBdoQOuFlf85ENu+tmpIN0+657NswZE1jtZ+jpSfSSlCmD1+Xokvwnixpjlxi9hN/G
zi/nzl21MuEkbN4A93tXWOuP4Pa/tIYzsAgbQIvgmZNDQPLHibhyunGeiwQnLzYvLrthRvr3qyh+
LPm6hafkRcS4tNqDyLtzrNFjBt4+hpmCPh+CQfFCvbOn8hAgZ4KGKtbHAQjK4oGSGeyjEzrUH746
UHMMX1YUABFdgzsdSjYFZvPaLHYSWxlCLHIx7lAre/cwT5Z4KHpGK3xx/J8iEC80+78NMjyLzP8G
1ocYjyIDlde4dtSIdJfP3EYXIMspYsGDQuS02jLjnYLrXQsUe/wg+I13brpymg1DvKbvGbOySz+S
NEEFQ+HwtQ+c/DgIllXB0Jxb4weKGee5tKq7Hton+DQUQCO2ob6tvYvjtqf0kg0+0UWp+oDQF1wt
FvbdpmzJtUP4TK5+luHQHRaXxog0XlTaj2+ZSyCBzH4OkBcODNmW+xXVR2kIpmaX1Vm6qJi+hW4F
n5go8zWUV7+bd41iKsjeFYBLz4inW78qPrXvOiezcynq32mMreDKZ653nmlNx7BbH9HLbCHuQQfX
SAiYtCt+k5DWYMypRLvUhK5S9iI99548tcEE+4x2VQSP60N4NHjhGDvA07kzIin4nLZDfnJhE1tc
pATUhXuhOY/W8MXPpvua9EdGFSvrgB+cG8fSR8ScL4aZN7twCZ3vpL7FQB9iifflp8iZ5yuLS7vt
iPFljsWHw5VMDRxjuHxYNKbYlKifUZSfGJdxg3b5+VsLqjCcW9BbIjkj73fjvjbZK/N7gQeOIHo1
b7mYVnOE6O+aGjmEN78S+8ISKRG0m6a6TwqUCUPFsqqb8XGZ1292i//SFNO9cpQ4SAGYoWJIUjb1
trEamI86NZejtcZkQ5BpP+hnoex5B8f4raKdd/Ao7hdHeIfe1WMMx/JMrpB3kLiYaC6mc+x54sto
AwbKknk+G6UgodP6QC9ccp0SlF502GtyebUU02CKbXaZBXK+XAxnxMKfwsLy7npnXPdZwRq/2P6e
4LnxvhYzm7GqQ9ttM1qnvXpt2+FX6xle3ABickv/VSL9oaVrlHERoM0kSqbeh3XbXbs826EGeuv9
VMYh94HDgkX/YJnKugZ91I+08RFSNLuRdKul9BFFbuHWg/zSe/glsE4SnGuK12z02Dsq/6INHy0v
bUdwAGyxNpVBynvjY1O/Bml9xqvgnMkGsPv0jggXyWaOEsaMQTAZ2b5U3EzacHKPkyheHE3clKO7
wyyHKqYHgQEtAT9tLXVzZ8Lqpnu90bYY1ZDWAMqz0Kx8o4jgXX4Wjfy1ig3RZKOMnBDclEv5g53v
d+wLOR2H8T6dObfrhqvNrEI43n3rPIQpX579t6d9L6rZvHU+CmUT1CI646RhfGJ+gfSkshZtnNLt
DvL+oxF8knPhQmsET62t6an2hLh0piEu3Kd8opi35/jU7cvt0e3QVlEyMTVieqoYsz53PXnq4eZW
uh06t7MuzXa4PeXmzQhEzOQbV6W4tNshK2eH5ajPHjzPy4+E0aJ/L0NQ9UVyvn23YXsLt0Nrd8NF
4f74602Yo4k6nBFovGwmKLUdbo/+3dNhZvRfG8PZ396guXmsBv97Y9bW+fbk9vKyKYMK1f8ye8j5
bEEovfXKxml7s7dHtpKPiACMA6Zwu/rzTw1auJz26ZnAbHHBKiT+/CXZee3sLEGIubNh771xUuxF
mHpdpuxpBCEXgZd39rg8sOP3NWS1dbg02+H2KKQ/9+cjiArt7W+MbABELPqEFPPZEWjUxvFCz2S8
2EM6RcpEhm5MqG/gwc7Txd7+3bIMFKB8TE4Smqdepfum7tSF9Mt/HBZkTHAV/3pRsaJwlpC5RK37
ZPQF4fCmr9hG8ijcDn+/VrNbRx8FkXEhuHdEWvnnoTRUfygC+Wnxtnabb72koLIvdP8aCEGzFbWT
knuxTSv+PlhbN51NdosClzFJYKYD0kKPqJ2wY5RpFO1JszxfSpCQF589Oid0i9+jNzo+IYR1bLym
P58ahWntwwnhrbN1CPPKQyzJlXi2vG/IY+cLjEzkFpm8X+wGa8R2uL0eNAUj40KSN96gsQHZhp5j
p/WkLqFPCU/y4cT5XJAWuFbfrPyKiGG6FItbDqdW5tPF8AE/z/PMICFtx8vfh1Is46Xw9HJolvr5
9jrfP4cPucvNFTFaahEkuBrTcGlrM6OLx8AO6mmLHcu/2G4BsbbNpl01eCP2wH8e6u2bbiKvkrs9
Lz7Z21ewunREvc0X7LZ3MemSUL3b894gQbkuAcomffOpcTnvcge/ibEwZPK5Tfokp9smZVJN4CAI
kaU5ZONbiJNyxwSDe7rlvKulG/HdzvRFVuR0Hd1ZP7fPJDZdEzWcg97PIiMBpLBiV4rg0UCCxtq0
U27yjdCM5zTrj8pU7gHQwmtnh190BccSwRjiCearXf5Eshdaf6sbiQAFe1553s/ceAUC1cWIVJG+
ucGbdtN7GwXOYWK3jlRkDg+V/lmhsDsGXMeVokuXi/KhNBz3QJCZCXAGaXlN0XDCeSj2XnAxRJXH
jV2+pQFyT0w5YVESEzWFOPWqlKTWvnxtWsTOZI7+Zks34WlmV2oUb7JArenl3C/NoyKgZo+TGeDq
1i5nMhCtDalQYeBPj3nDlw1ge9KlbK7It+td1c2EAvZ4z8tZReaIg2Syf24yoHJEdFx6aMZyYXxz
TM6LRns+VxUDo2RJ9vDB7cgLve9G+TZUQG3d3jOisKTgEoh2Jw+PazOTvRPm7iXIe4aTZe9d/bpH
Nq/ewlpdVd/oS9dQnjn8ZICpu+lpmBDxGfbnjvlqM7FZRun8Bf/TJ9h66zFgNN7TKztawDOQqDKS
Q8bXfFNhNUa27x/KS1X3X8DoTxd69/Q2DHH2LevbZLOq+p7w46ZexDmd3/Jx7j/RyYo8MR+LEBNb
WM5b2Vk+LymqTfRoB9we+a4LLQIDremrcgO2e91GTvS+M7Apf3hq+lb7xIlZfvZjXH0ZteAHIz3z
YRhYTJBz1z/4hX8RJdlDpY8RjBG4j60lVeKnqtSrnFNUQU2UpskTfDaN+I++ZwjWdAxpgNCW2AZ1
YIZ9FI0VwSwO4w12MkTE0H5/hL6YmAszWwXSzSa/7UiiV77r0z4D+J7+wiLkgl8nBSbNtu6ael47
YnwtYmjXbqKyM1s/shrk0E7e7ZGxf6ZCwN++UGJihfDk8E6v4H1GX7ZP3QXEOR1GRiEsJZlsnnSN
WrhokUbZAdMQnX1WfS0Q2PU0quivMjbN7irrqX9ZBT94gduZLfi31Q7Gg9dqi4JU0Qjt9t7SIAGx
wdG6QuHWvXJpcXa5zkOugQqlrvvNqSR84OmlqVCHLvbyZlqVc0jV+J4YU0lQACkY7B6hauUZnYuc
jU+Dyzqrv6V8MNTh7r5JM+eQj+BcJyrGARdtX3cyqjWYVKvbhlBV8gnxyMag2bIK/DyPLDe7cnFF
2yij9KcRx7KGrldtgRJleyhlhWKxQrzuPLWM4tGSEHxEayujFwNIpwu+p0ED6oTZNOW5+9iKFghj
DtR1otWnPQMrX/6unQB/Ros62ULcnxIYIrPSerYS86uXF+80ttG+pA0u6/bcBlZ6x701rhsCsDQ/
bD8iJVgo7TLMtHvM0dHE2nt0R3DpWvSfMgYrlCY/DYP/J5lNptFikHsLcXMwbe8QlMaH61TEAyjz
dz+j8FoX662R0HEgNhYIkytSF2aSJwpFpyApptiHTn+AiALjW9F/DrkNs59GI0KjO0IN2T4u5EnX
+oIH9fNcjOLJxI4ZDw1nXtKSuNc0Q7qDk/S9JjCzRqVW+Ph/is4Ghh90p8516l1doAiQuj5NKzd2
UW6ZoWkQ2ynLqZy5g0MNPwSjvsfR/sANC2GCpLgRuCoj6H4exeVDVr65Sro7r+/exJonFwMechcS
jzlYcn2b4a3gUxJ01lb3jHIcyZBNi1YcWkQTJ0IK7h0ZvhWtRBASOOJowWqlH1Idycq4qiK1KLqq
yCnb2M/0j5TAmCNCU9KhlfeJjecXM7MN2ljLEU/vfGkyTAXjqKKySjH+90Nshl8mTMM7IL4W18z8
hmWIbrJ/MWebYqRFpO5rHweWFa/aPGICtyM83AUFn9tSKjffm1J96ZgcRNZmVPDVd9nMKMN662VY
UNoRVwiIFTpwRST4vTKnx4EcOJqBDqEamV5RUWIOKphb4vVsEpR922u3P7gd5CY+qDZNAL7vN/qa
OZwXdim3Q0eSLxugSxUQxh65uk5P0nMeZkRURCG9VNWAcIZU8G6+lKqfjh7U5cvtkJhsV26PdALB
dpdZEj5qYu3bJQ6QQspWMFqZDHWnEyc9QiLaBdaKt9wkZpieJGM6hxSiDuUNoC8ivJr14juYAsuk
uFYlC08Yto/ZwjIe5lZg7eq5Xy4Y5s8FKSns8OVyWcK54/bain3ZsH9lkRzYobCJ9fwyEjmRZLfX
gQ+IY0VWRBsEzx3t+3idGE/K4mVORg9rexWCfAzZWCvEoq68oP6gU1ghJQwZZZ39gI2QN2B2LUe8
d7XR1JEwgRPie67uoIKUd6s1kXucznREKK9SDT0gmr0xxOrauLvQYzaDLxhYd8q209sOt0e3A7I3
Sqrbw3pC/NIcVGaSmSVpDC2FbTEftn61kwPOIODaxuzfUlkhjqdb9jM1UfKMhofEp0HJc3tKqUeq
hTGeeo0G9vYZ+XjP/vy0kLDPRyfv7zvShfaBCJEH93mxhwyErzORqL8o/nZy+1bOUtM7T2uCWrFT
p/OzWcECtR2vQoztxpVmW/j3wSbd4DIISSv39vD2J9rrwONSLxRFVpGpmGITqOVDnbXfbjoVbS5I
cgqJBaCeUV5u5+mfr40eQRLWmnOhUvl5kPsOi1AMVDm7b1qa2yPm0eN5qt/mDS5xw0pUKuVKABlw
U/iEsr042+EmaFpXpyC4MRn3oV3Rm/k3miY3X0BGAzzcD/Mg74QyjnlNn1rmiH1t+nkXAz8JWqGL
DHt6eTapKaLt8Jtz0qkLCiVkcn7PObZt9W8HX5LXJFL/odrKulEGv0jRzPYs62ef0TxhMGzD2cJh
D0qgnbIN99PBp2xZaBtsmg4GdhLBz4C4Z2p9nwha7UXgqal5/jqArCxPVkoJCxKhjPgdVjHk1t+O
4sQx8qz78xD+9cjuyLW0fc5RFwbxAYXzQ2En458CEm/qYgR77Qmz6+qbSIZNcRo9Z6e2GrHaqsXQ
he6pU/q4tw8Cjzjik3WLcBp6H7sm42s6H+PMEJ8tedssrKi4pO4627obGQHRoCTn83hTU6X5Sj81
JFHUH5m8pW2jjpN2TtMmuqra5CUJwxpENR89UQ3gK2YwInyjIXEOiT0/j8HKOMef2KsnkN9dB+C2
pyAyiAnJ8VYIEY4Vq6L5OmzyMvsmdZFkbzmkOez+RXx2e+rU/Xi0w/E8bkWeQtW2T2wT6wCEDuS8
Wy0YZp1k5ZioQIaVyVDG4CkAVeXY0w9P6Jcc9d7hJuzyN4kXLl8CQW7Pl5T4ECAb/C5UM90RcCrP
LW2FmwRnQTQMnWx7i812fv4lrbu99az7qr2yP99kck1Jc3iH/e/qD3yE6qYOuwnFuhLpPsky0Lfv
GlPb58w73b6kRhb3j69+e24W8s/vzagKKuZ2EMPCG/37ucLvuKud9dmYivcMjDIBTsFxUJrTTGxn
F2eIBeFsJXh52W4u22u9Q0q6zxRif/uJHX8iYvf2e8iN4esKTWafLwsoCor07L5GjHPxEaNexmHY
ARy3/7w2b29RwVWKkIgzp9vK8r4KfiS6+Vxu7ZGhI+QEud/j7Rl2op9qqVTsr0kDUGWpd06WEDro
Ky6V7W3drpfb09th3f5gnqCpqJCe++2dL9roDrYt7sPBfUidEnUJn27uA8Njgcx2rX0oCOQAljCd
VVVhgLC55ImR29FB/8oKZpB/UpXHtuifjfJQdu2rTYrSiTSRB6sGB+inSYRFB1cyvZYIgO5VSfOJ
HQTNSO5cohwxdinwV2SS68j2aF93VsY1aFxEw29VtOqjpa8ZNRhZg1Z8zUfvm1cGD11rhXsqSueI
i5OYJte9L/N1PbZ5znJujhcXFxmGim/uBPKpc80Xw3UGrPOocnSGxmCo3tNQrAQbiCoukUXW2ea9
pLOo7KA4dtL5POk7u0uuTUk5KVz492J6yOfyvRlK7rPOdZqrGjFs80E7fnhR9CoVkv5+yfRLmZin
kf1YAC5ox67w7HcGGbeBmez70rvSpn8KcERF/rPlJ0vcOoVmcZePS8nOWLYjgBLtxDaxfjs2qWxU
xvnc9s0HV+QaJQabMiHxqQkTcgEI4B6UAPIHpgX1ne5czKV2fdZ1N/1ozCfXT5wP+LKoivU24iGP
fVJVug8Q6aaO8RjSuIhzq8AwP4+/rZB9fZepZ/jCJA82Rni4XYw0nbEl5TnDt948zl5wvElYw15g
Jb49LBaSZDt9RobAfU2P1qNVrkRIZXV4WSrfPN8EjP9/JZoYKv93iWZd/xqa8fv/1Gje/tXfGk1w
wfBHXQeQrQce72+Zpv8HxjRmsoFnEqCJhPM//hJrhn/YSK5c33FRAQmmUX+JNR37DycMidNEMBHg
jPbd/4tYk28DeOt/aDUtTmE0oeBaSKQTN7bff4NC2llBb8OpCX83jSbrJgbScAPuGm42dsxEfEzu
oNTbv0gLWcneC/ySVkpPoJL/qctFlf5G2TG7P9H4NsZnJ8Hn/TbTrh1+p9opm++rbyvjp8oDEoHy
lS3gaq8ExS2topLqgsCzughjAbKfpvXK4bV3fS32pjsMb1LQxYrzgWYgOdbYJTa9O7qLkLzB5MPN
pgWRiidScddmqnwsjMBu98lsAKZXjTGy9plEL99PpDbdZIXSiswg0/ARJ1JrjtySXHFEiYgqjJ8k
lXtzKut3MwgMVAaU2eQglWTibNvj0IkIx3Lwj0CXsn4JvUDxGVBMLgAy06qNsm4ZtwxB8PB0NabB
uyfysVDZ41QD9IO3NzJaHPhuuTYJu0hdwmaqvHSl9b2iYMvOmVWAPDHRI/oRTbMiP88ZNQEJ1M6L
M4PuRjzS0alufGvckp5bwD5NUvwQqMaAQzphmV1H1m2W/NJPgAaZjlMSArZmLGM2eMLkG0FKJDaZ
ybAy6nbtiqh4aekL6Aw7Z4FhUhA5nq/Dp4kogPkz3cPOfl1Wz8o+cqdxPtJwLj9M+JHDcSg6YvHy
vm+JgHKhnOy0a4/vHraaJLYR2DxUIbJzIRL7U02LAwEEZqa4y4kxQNNiNgFJ0Iu4FI5wnmuvpGVg
4fLsdq3V1MVu6BL/8+QTkHSoVTsuz+FEcjb6w+1mJoQ2rUvf86OC97GBuO2tQeA0d9bRa58Aj7vs
Wj1NS6PvUNgCohETVdxAUvABptU6oAI0VP1E6KgR/Hb92R6Qs60zUtltREBSHCsX8TSSUVsVKZlK
445YTcJdKuFhhkQotAbtvvaUj6YxHGY/IlLVCY55MOMqbcvScOPEpK36kLaTFifC/ypx8Bipmw9t
q6xXUnpEjsnenbtrCVE2vRpLuvhvtUsW34lcxSC4JNxRbAekikd3IpZmy6dCZ44wKoxv7CSFBhfj
EVpyKdbU+No6lX5Vvm2/WOTixUReYCoonPnJ9HV6zxUAg2J03UdrU/Hyc5byZ+mI4pPRU0LPNdmW
AGflj04RIrwYwr3DWN2izXISrIpVfRTtMsY+dNsY81/TRqtZ93FWjvad01vdVUILhleGpZUeONEA
0lg+0Y4Vx1kGzR1LuH+/UDUewwRpQmr5Hs4Opzr3bjq/el3KEjsCviFcNj+lrP5nM0ndN1N3SRZl
oXRJO7B/OdWsvwPe7B8cQznPzTQnz7NaMRFZVv3c1irl9zFkABXU8Bw06fRDlVZ7nkw0Yhl2QlqJ
k59dAxqXsUeE3nFYZutrVQ/yZHc5S6nmUiGotTjY6B0IBUCRElVBDWRLpgXUUuQ76I7TexTbMogQ
9eIU5A75CMW6fq8XJ4+7KUyfPK8HEIpaOPZdf4RsTUjDqpf+NPRigKgDwiKkcbqX/thfbU7Fo6Kt
c3DAND8pJzG+C0mDtEPP8qbYVzwF6FUOfW1o5ks5OgP6JGcvN5FygsglZV06T0T4CHJvM6d6KCA1
77M8N39XZl6/9lM1PFhLkFELItn3osmsxNkZVuML0NDhOiq/pCGnNfEvZla0T5ld+s+hYkahNQJ5
YaOqTe0QEKmCTJE3oPToKCPvsU010sXgMidmZnlZvQ79ekLR5WFyAx3N6PqUpCLYCYgOx6IKIC4N
rhFZFZbMSE4UijNWzY/JQinHXoPbrUnSJQwl7wEh10D0ZNYwKyFRSsjWPSNcXc6iHY0DOCDj0Ga2
femktZyKkt5rUKEeMZiCsFppcmnHdOLfhv6+Tlz/o58dg0FWJ+9Ne4MjoMzG1Ga3xzlovL0tw25H
B6h/CJAw7GfdZp+TodTXbIL2yJAjPwBhWo5jbuQxLRf74iLV43ZUYpJfIO9WpcRaLB3yOCsdvMGI
yknYzd27EdrldSxAlwMmW56TCrQxvwOfW3Kd57gJm+YYmhshqbW8EwWkiMMkEEfd06JqxNoecFfL
fd072cFIrfrciQZEM7PGB18je3NLPV2yAvR6VpKrN3LfRCfpgz9olHVaPZUQqZyqg0aOiLi2DI4L
VzSJpJQMXUsDPXHM4jrqXvzExds/gDUBD+K7wHqDpjoGZiZ3bUFz3qgIqg4CdO9GQYZvvk6wQXKi
JWx/4hPXWiGIn91TXU2ETdo2xiyT7SON6/CLD0Lwc9EH4tFI/GnPgukf5zAvEdOPziUxmLVxeXMT
HXWC+ZjVAoqdPnSOHfzOHDO9s6RZHIzV6F/I32XE7xLAns/I9C1lwWSqVlCeK1OeSntwOtD+XKaV
EJJcTfNjYNA6NaZKPVjcOY4rAfFx6XvJbl1oYeeOXca19MnQMtfp4BoZlVNjywWTqa12ssZEoMC1
XNuwlNDB7WmL26Z4DRN7bzcIMcNJ9UUE3HC9SxsPQ9SakZZMM5ZwYrWltXo0FXNwBd5qLTsf7eje
D3M82RZXRuXUmC+qmzwu5ByWfX8Yc8wZXj0TiZmb0zGbq20BYXKkWe9ANpgu1g2Ls7TK033JcJ5I
YGRHtBxgSOXKZA3tzfJe6ml6MYwc/niF0HFFqnUeNXk+xjZmwWdGG7DnNjPYoXECieDGAKoWBHje
dFwLT4WRo4vhe9O3pKSayjmivrCJ71qmmeyIrs2elVe25zIIqMGSYOi/tAzQDva8tg9OScl1ILRc
+HvacrM4DAW9kOsiARbvTZmW0yGzvMA9LRaCnvuAXxIolm71xk+Ls7Y41JKpH/fIPOYri3rZ7Gxr
AwB4jsZsTezXJA8Mc61O4NRR2k1ahhqToc37yQ+cH+mqHAHo4v958QJp938vXtju8V/b/qvFbPt3
/yxfgj8sE4lrYDu+5flwHP4uX6w/PIetnbU5z+qmH7P//A/bxUlmMgj1XL47FjSoxv80mZl/4P72
LbDcTK89ein/l7pFiH/FowOHRrm5vTPPtpEyubzp/x6JIX3ZoRUgf6xUjTyF8/g+Od4DxQxKiXpJ
LgEXSQjW6lgtEMhzWZ/TRRcMQjLz1AthQ/5g/ubrp4J8VGji62OYjJBNjfZ7uTSQY63p11Il3IdT
GD9FVTAdS+ffqtkc8lQRLMbIg9MCf0qdk89JEn2qUaD2U5wZ6sHOv5q6ORRCkD+3wGo1e3/jkTqk
Ddi/exyYCA3TO2emje4+wQchea0d3qsOrtgydf5B55MN8SzKpo80s3FeBc6rVy9q10uwT3aaFftk
JRjPTNYTNcRxmXBjQavLEHRI4+RZwCDzAnXBatT1Ic/IkTSS8qEw3OKJ5RUByQp6SC6SzVwJZd6q
0g+jt0JwRqP9aUT/dmI9+ZbZuXwIG5U9+Ak10mixWvlLou/Zy8/wBJUZsRM/E37gyLgeUKn3uWHE
QwimHwQtnfVlgIQpt9kxHrnYtbNTQE5nJHU5XgU5SDocB/LU1VVzhz41oJnQOc/Yx9bXwPO3DEzM
CYH5Y1HNmbAM9asHNbgOCVyNCcVECIPZwFRx1DDD9t287+AsHeZm8CNAStW+8MRbnQTOXlj6k9XW
+hgOPV+o6fAR4SNAv5Dsc1fdBfO8PCHuXpnNZfrYLDTAN+SjuxrlPTebqCFO92AHhk3CSP/dzhA6
bH9bj9kDiu3wbpEvVVLeBYlDN7vF4GLyBfOqc+FqbGNO0pH2OsybyG6N8KT74pKEoj/ioTQiDJsX
XeIA94M0BRYiP1Tm5mwgOJjZ/I8Dnl1Y7n89vf3p7e/dXvt3T29/kDi5SaKkc397ZvwXd+ex4zqz
ZelXKdScF/QMDmoiUV5K7ydEHhd0Qe+fvj/qXNQxuPgbPe2JIGUqJSVFhtl7rW+5GI5VzzRQJ91C
C/7zPa6vV15/c707KwzQlXQffr3v9WPYicDuMXevldUoxE5/fNDrazqc1UB2IG3/88e7/u31LyAh
45bBgMNalP/51y+uD2UikTJc7/72+X4+U5tfHJfYAykpy/32xN/uXp94fZuZPG8EHqhATVWso6WB
fr1pDBN/wixQJgxMJgPmO4quoHf6pWvnoF0Ai0HMmTrTqU5/u9FgWp9xVfMz0PRrmdkLEoCfwU00
tla4o8z3fv2b6087QZqQJUwiSKR9dIbmlSm72FSmiXfeSqpmP/XnSGNbNRaod31OJUNX2jkkdu18
vWcRv7mZaXLSfx3bE4DW4+AP8wG2x7BB9r7K00KtdGPvsjo6s5+0ztpy4zuxeQZzI1n8Bri9X4kX
BXi9/MpsTSLqGxS3njadcs3hUFNdQZ492Mh7Xft8vQfGZjFtTA8LOLhh4x5SpUWAnjhnmWv9OtQ5
hr9+htp4Y3V6fRyXZ+Dn+Fr7EXwhSujA4txTqXL3FA30I2kvg9tbjvs8RoTGJohnzpG1yv1kC2ks
BNHngA3MhH6+Put6o0PO/fkQ2GOCCiN9g0NfMHhmn0NYYZxQSIxCf8qPs9ftTeE7p4bdbTPp1V7h
2G0NCdTIzr8S60WOaJWoba4bJRG46Uteti4B3IPaNoQIkU+rTBJdMaJgqRvPnuuN5wlA5M5XxZPK
EUEXy82IDBgRLSAd4tLGs1nfsUm1ToqR/jg40U10Fw+2SxxuSz2qL5zDiLg+mnJgk8tNPybWsUmR
zI9wLjNLC0RjVVTkecE+Zq2Jvhp1Vf5BIEd2Zh2vD0Cpa8wlW3CJ81mbjPmsh2RiNolKDzNxk9HM
j64/J8W9Wum2SLbXh/im9Z+/+FKRkueLgrLVYdBIl2VDzzi1YEFzf+hwt5bmLZC0/lC2yl3rot4a
MRjXvq+zM3rL7CxnLdnDbgBW/9gj+UQ2CMJvnEmoUMPeLqjNBI6fWpu8HDj5sXzsSst5uZ5YtQXb
xI0W27QIs0uF6wS3EFkT0K1rNgI8tLWm2SLTrxF/TupCW6IIBq/AiAiH0m1ocdD0uCd16q7u8IUU
HtnUBaaNVSqRjltJmR26dGrWowZLsyukces5xIMgsnmNwWTsrTC5NTGh782lxTte+3fR0jMcl64e
Oyf6viGpfrIe+u0MAm1TtRadvmR5zrC0Pq/3fv7w1+PrHyb4sP79zL+efn1o8vVsSda8vb61Z7be
ipxFwpKXl/71B7+99M+7iHWfm9CMtsWvT3J9v+vbz9dGJP7bci3dmED6Xx/it+fXeWOsTQj3a6kb
LSanihLt9UYs+I1fD+nd1YQz/PGz6287fLI726apK3aEDprrOiQXNqedbNGkJQoarVeYcMG5Xyih
fqH/XAW6qr64s/dB07u/dAmprGkfZ7tkfnNIZx05rodsxFzg2KQ5sRA0AwRiaFOMnhj41EPD4fIX
JoDL1s42GCVgpGTZdFCl8UqZ5uBSDInJJbVng4ZLZMi145UPvZvvo3x6aA1yQon04X/WolsNalGX
2kHqWHFQogSG7INKVLrYAKQy1iRIxIwSc3JQGTj+OGz3NBbxkRSBgeI7aRDRUynF30ABGc0LwFle
vkAX53rATR1pvg15ApMnwshKooyqlX7xzAp4ets8GTbg/fA16hcxn+u2e7egzjjYFfLsWdwkZHKg
TBjWkdI+VKl6gkfgIcpR7KsoNaFjG6ACgHAGgtScc0eggs5ASDfNZa9YGD1f+wFEabfK+8aHKtQ3
a1rK8dopwkNKX50lCtXSsMLPHkMtN5GFBWbF9tgi5YyFJJ1Zp5+opOvjxqgaxMIzYhDRtJjMYdAG
cTMQks4KLFzQWqnl0VMkTyPGfBKSH7xSqdS5RhqUQ1HEQRiyzxLhbDo5u05CBE+tb/HC3Fb6o2uQ
OA3u9jJpFvUS1bwBcIIQHtr9Jp5SMGtk0oSZqumqAUiMUZuttT59Kk1I9+MMl6id3Q/2fpKwzbrZ
DpyerMXcu8np1BkK6Uf+soipgzmj7qMVDQxqYjGR4Af+6H0ZPFpqeKWClHyLXelSovFpVADWGbDI
aywqRrnz9LTivy8/qAnhLr94YrgrqVNvQrAOB2My15SR9yBIy3WWgFAU7StBZd+jzt8DXKwCj+06
IGn34M/WniNmgUaU40o/GXOf4XeObtvY16EC+2waqFOy98D046ARKfT6OWq2kU/Ruy1+eFRdCZnt
9BNRA8OQfxZkb6K2K/a1Q577pNqzn7hnqsbRBd/Ljtols5s74g5BqOqTq95btX+y4h7fJYLHyrA+
xnma7l2K4XWU1pd44FwCdElxAIW803KCilIHvNA/KhQgPd0UnwluXczYZZ0Qsr5rL2MyEs9I6zaV
PTrrJAlXIrSyXQzky7J4oo7wEdmF0oKcQSdI5XhOBw/JGV7mCHdY4gu8Z/LZqLwXVEBcUqHc97Vu
7bvB3EedGx+9gppG7l0kzdLA19Hat9mmMIpbPCbjysGcnTtYQ4Rtb5VMuj3e171B0rgVssrObBFY
+r6HHPbiO+0zSL/P0UXcRmqqpGSDBTnrbio0RCutZVhx6PxTC4tk4LqZRtgkOg1d85/HxnpJoBEF
fZlhgqornJirFC0lGOK8XrMK2zm5BeQZpMWWAr99StJb14AjW0WRINwgn7HPYtQht4LNUcJlKd9C
YGeHoRnfBlohxF20NxHU1XM3lu+izW/hrOibNmthtg2tuXdHX/scozrb5sDGwzlZ+Bl87gSKMl4X
FW+UP1BSj/StI9MXzEXaxoywwZplpK0h8trbbpo2k5VoOz+r6QzpURnEQiJWDJvLssShJogAPct2
BBa2q6JtiFuFRVhIuZBzJ3zepXaBthKHDPuphm2wLUgxGeQD6EYB0bTflBmyE6KSxZo6jR64hlfg
ZiDBgZV8PnrpevwUMs/Rgwl/7zCGUMONWUj5mId0lvK5CecprP2D0H+YoRfuY0/Bl5Kovuy04n/v
klsDUD+bcA6taezyBl375MG71fg2EmeQa/Q036RzTtovwkI6YhNWE+Tx+MGOlTZPbxDEOjNWiQii
JUu7ENqJDzIsRBqXWP2l9hLIf+B4NdvlVZG0XpDTIUp1+0Prz4hu0uEBkck7ZGboUbYg9ncZ8a49
+LZK3gzEOpssBHXG+mmWVcr6246W+C7FwJ6tQ6IQN04t6Ftq9jfZHaEmhI8gobKVvFNuHp7CSYrV
JO0fESWMFXy0bg/WkE6Hiwx9RDnrv1tLdFoWsU3X7A9Tq5PjBCYd/B5Dc/Ve50xKdtv+KGMSfiBy
MAPavRlEy3Y0MslZ08Bpzln8VCNx2rB4uLP6gTK9rr6G+CSx86BCr/OOMA9IGPgLiPcQIESde+lr
Bwtcn01iKuDCLoAQQiLEVCP/bzCdGTldr8w7W0Ld6rF4oLR5kfqDHLqLDtKSkHsNvDZeyxNujXWh
2+/SzF6IBaJ+bSRoVqmOZ/LFmXvczC6e/z5/KNl5Vg5u6BzNSFCCqF3yghIg4uTIhVB7cqzHqmsx
Yvr7xICN4UdfzaQogs4eMOhX8Sn0qnytN34c9MW6gsYydO5d06Cb1ixIFYnwqIAa5fauFFACROU+
5kK/T3MuPy2KhiDNm28ZelSg3cSEjM5Xl8rvg619F6pHGCb9h7Fy4tXMbsgdnZ1VGfvS6d/AaZBh
BhLOlKz8lfzMO04vLa36lYokS+QZK06JiAbefgFRGX21CuYy/j5U9jvOqoVYxjCelGG6oR/vcKac
soK6ViZNvkTN2/sCMygTYx64PcMuDI/PVolxTXx6DCwmevdiIoqAyK+skcKWifchyinayOdSzd+i
uQRXYE/dtnPF24zge19EKKcwChcF32uE52pRnENJGz9aAIB0yCaicHAER+NDjHQGw9FXN5+DOgEE
W/Kq2n7S84+W5ILAaTXGxL44IleEfpzEsHkhW6vUputtT/NNH9ZEVqfFR06NJtfTh2mAxesQGhC3
5Pv1U72jW+FQiZPP9Oem9XXJZcKyX9k1E7QBioKQCPa+M5CFbYxq1qvkDj0XYDbnQh+LFn4FN8R3
kGm7qD99GW/9FG1wrtdrnwCNTd3Mr0VOk7x32QKNUHeytvRvJzHhEHesU+/BoKSBh0HcD1cL3Gk3
9qEfNHVIT3m8nYYfjtXW21HhgCF8z96KmV6tUtFrh6+Nsrb9mHf6yxTV1k5EbOGT7gLx3DpJ64jj
fzh8pOmidXdrDnMNF98WJ3NEJzSa2AYnu3rzPSZV5Xjftbb4Lk2GzdAlebGMYrrkTZFsImUW2yy8
KfBr3E6KUofmh2htbXafkYgPtjjYyI33QhL+EopkJmNqaM/1fdLMehDHiRFkopiRAtg3bYXm3qvE
hERjdk/U/p/3ll58lO5Gzpl10AZsTLY0Nngzx7VCh5r7wPAKSh3ozpZ0iKYNWV+He7rk8nawaNeU
/bpRtYvd1f5hKmAXYywdBrbFSpVDx/MTvTmzritS40vEoqlD874BXoG/qfIEyn9oXuAAxvnSSTzV
XP1HSKnUHfjXp2TcDZ33mobINlJT9UFHWswmtc4GIfRKOM6xmOtxk6shPhAneNE1+ZwX2I2ceXHS
IqUIPFe9a8702PZ0h92xAkLq1+8Uw90DUKqEFMjU/NpRmQkcc44PrWW+DFN1qoF3BkZtCdzMt5lh
G2Cdcmbd7uQnHZOiJhFplDc96sS1R/QpSJcCzVhZnU26IV2CbVWSaTONrsQRONHgIwJk1Vd3vRk9
6L6t0K2aTFdj+6TLs2vkKHobrEUo8TfKpMGkTM0hnqPTaYv5bF5GwTHxxxWl0tcmhAHQEjeO7QFH
q+PeeA2VQAxvt65CdjLTCE6lc4eS6eSo9mJEfBwWVReOE3K98NaMyM10W/E6obEIxqJ5Kf3hIS3t
l8rqWPG2fh/kWvqQGR2KmHKCrLUxMFKsoo+MpjwI+awP0qTakXJCp8/aTeNAGnoo9qUWXXRReae5
S9xghZghOTaCMCoT+XuTA3/H72yRvw0zwzlURp/cdF1+kzXY35bRoiwndnOYqvcNVf5oO/TmGwlL
yRq5QbQpLfNmzEnm7iN0nHaBx8PXzG/4rr0TmyDYRRT/S2iG/uwUa7UQQ3g5LypP9CYFAXclUEvH
f+mpXb+6UVseR0sgQ2T6obT+zcoeuyqFrCWl2KEPfojNMt5MtSc2OHbsoJTfVdkN50pirUIh2iUl
PDRPORuBcHpDAkm8ATeb8y3makuI6H5EpKi5ScyqaClhtQiFU7Vh1+OuU9bEtlqoVK4P2mMs9mFD
ccFl6AgrbBuwlnqWLrfSsy9pIvotZzK983F4MsmuqEUj1iHgGSKStCfPl03g6nTA0+ZQoHXBpcbq
qD0MC/Etmk4CV/oKSYJiajXPc+Z6pBsAApsafFAhFDCW+Qt5Rszejm3lwW7lj1Dvs31MGggjOQbL
/OrJZrlhz/6x6mZA9RBndz1zIb3TFJ6WT25EV7RPSdMgmI3Y9KjENE6qrwknAtBg64jDJJR4MqK2
1ZQ8Ga6FBbZqH0aPAHDZD8R+dy61OOAsKz5rT1JB0IRM75137Lsm33rxxCI4FzgkOKEMq9xjeKpW
0ncAssS22kxDyRRYJkRDkK9FLhIWLmbLKoOEQzzndwzSMeEd8j1O9gKNEJOdjU+lcz5IUWD8ANlm
pCE0Qs/7nGSZrUUGgWvwBtzM041PvXktmwRqNzIcjH0+AAXiUkLLXU3zsO9H96kOcy0wOkLKSwxk
W4ehH6XOu4R3fwpz8SJD7C2+l1Ot8WFuWR2bZz1HQdWVcM+b6L7EvcL6jeaRTg94rj4sStZG81Jn
V3NwU1yQ2098RW/pFLGbrbUvNUUKQx+tc4M7bcOOxCvlVqjKe9AWTSvV92ObjyVlwCmkDGF/92f5
MgH5ClREtCLXECGS1kKSbdQSwfUyVzcyaeH9R3lxR45XtZ1Zm2/y+iXHtst8QiHHQ3Tc2uS4ZTrz
xwiqhXAXEVQz9KJ+UE+WDLvN2LIsNfX8tbGoAc/EbM/p/I2t4OyYUIpoGpVTdh/xjVHjTpjn76yB
JXSrU4MYUfJ3vntvV8kPUk1ue9U/Aen34KbQ8jDaciZiDCe3L/uN9dmQuk12GdZSl24/HBK3XttT
/JSxMzsYtv/QzbjcvXEXC/NS62Gyo/9XspJnrxqDj8ZPRnPyharoQhhrH9rlIqUeGSCD1/Af28eh
lfEJjVj6Ze4Jj5gGm5yBAThCYYX+NibEABYZqrjIRng174F3dhBZvQkzJ2emT0t1p3vDdkjsl8HF
7DQ5DbuyaP4xI1zbtBoSigrQevU1lP3OioZH0aMTk+M3Z+7GXURMaS0qEpwQxMAW99eRhQu+Cf0f
JAuPW7xyH7OVGXumTcjDWTOt6bLcclq0GGiQaWMtIDJREdfQLLOjmDTURr6/8qsvWbOw18snAEAE
CYTomrsSv1qT3uu6/TRk0JiMplHU7L3XykxpQqJ3WClj4wEtWcfzF8Mmxnes6lNU+4QJOGwVZY3d
P9TzTWa7yRkyMal2IzudobgtOUW4rn3CBgfyMEsre6stq9xEpWERBIFU3DBxXVBj0aC1+f5edSXQ
CaJVpTcdrBorRaEjSLC/ocB5qrPuFveuA+Rq/MxFma+MSVQbFxpc0jYXypMBKYPZXlOPffMlIagE
O4T1QTzOphzpveJwIutVb/SDO35jjZk8ei7dRqfriRwrDshCqAKWPpvyYdNHCQgwh01bjFpGUgVb
tRlWR7qi3+ceX6RrOzcmFlzQDw2Vl/yOpEJ/FREkGURAplYGI3YpekGAYmHsnYR/P9Otb6lEbQPb
91ub0gJHvBsGnrMAw7qQxhXLy5XH4ImfsMMRyIAWaC2+TFfmQT0Xaotw8KK7U31A5UELdRC7Usgd
F9DKSKAqIHmJD8RCwgoi1DPNiAZJqul5apsQZadBBG8tDnhACQXo4WEomx5UIapd1PGJC2d2VoCY
8Ddqlybp6arU6tZOmjOmXhT3aPB3HqXjI/JgTkfrtQDcjjnIof+AECtm+eoQrmh3hDK02nCnxYa3
54qhatCm6EET5syhrjfd0C4Odm1bJdAIbSwxu8Lw79pMf3dhXq4NUj97oJVny33OYn/CBb5sjxIB
AFPvAsanndLzT3ZWl1k/mLMmbofKB2lDzJ0/ah8tPolLT6VgNwkUs1bWXDTioGDUJdVmctx+W0S6
sXLymx5kJjj4lTMcUCHi/7T8tddDDux9+2vsdiqIikcruxu6iQwhZE+bMoSiVWqeB6jbDtcV/sa1
RpVB0x4wZCBwYh+KaolFoAooAlE31+8E1dJdrvk5J9TAoj6zLrHtPhEpsYM01+3qKauDsp+9dRWT
akACPDvosxtS7uw7pwis0rjPxXRyEpQ0oPL6Q5yNF1NUYEBsSo9OXKzxDlKN7lmij2Cq4vx+Ts1P
elNAQg7oz0b0cxDQjTSmCj0QOxfrX+rIlw+MzT+8KKSI4tPoTxKzx79spZvaOMToxu9iRTIYEUbk
i5Lt2sljE2rqYMxpvTet/o7OPxbpBGV0khjIvEKXQk5GobqvUq7F3L/oY/8aQXzYzG3KAU47sPLt
CEOyjV5YiViByUltAsKJqiw+zA0l1Un7gA23DRu7f/MmdwcvcbiLG/JVbRcp4aSDYEIJFkOJ8GBq
i2g+DpqkjNDLbscsvmijxk9Ufh80JPatHvWcHw16BzuTa9c8OxaQD4nfp1v6RFeS9tUV5qiBxuOv
x9d79eJ1/fWz658IqWG9uP7N9fH13l/PgWVL6IYT61wKvAI+e0gsakZCpwnz8beX+fmu//ElRQbh
FcSSGfx80vV9mA1pQv96859/uSDd22JIWKVBcYrCcN+nAmfkX5/v5+vkrXHWQfdvf3vZuu5O7Jni
3d+vfH3884nX/6QRzmdEFsfm+tLR1V33612uz74+73rgrg8jlUdrLye48frw1xHVgejuYsx7ca09
h71DscGnVhkn5QcZugRc6i6QZkSOFO/6aNVnGjuXnhkTigU7yZRJ18T0pHo2xayZ72+IM9cDMZr+
IbGSnavbRiBbKmEkuz1njHAJUlHbkF/Z8pMOVyRYfVngbxJ3YphXeAB92vdEjWthhwNnQn7s5vkz
rJb9ZKFncRAP9yiUiSZxZtSkTgf4TF9aJhPB08CZgLvKM3EVp75Kvi4tjHrSlrVCeSmt+TNtMKx1
lXOGjLTz0ZJgzcZStdVy7cZSxD9ks8H8hPwuaPo2wZrgrwYV3ukWA2qCpQpTQMxZDx9CzKUHDZ4F
oH/rSobIHETCXGCFTPwjcbxqE1vg+GJ319GLX+U4DcZ47teuiz66VOZpaNWXuebwFrS4rNKDuwVj
xLea5zY3awDCtGs8TtqVlY0HJra9VgrAhBFpku70aVHLmwbtDZ2OtpbmeEaas7ao2a56PKOAwGq8
as2wiSJrS2zAO7Icdg7tFtGhROCVbO2xCTfxUNMyt8sXlbnfisEag76avg2eatkg2gzcVtHjEWYO
NDrC0fv5LZLmU5GxvC0ZyYIeIGhQvALCRK01Y4c2FuEvzEgtdvbDYmvIjcTHIkoDPYnnEt2R2FXw
ywKiZsMwNoJ6ojJgW0TXdy2jaZ+x3ejw0R3aAagevJu3aoCX4tnp0xCyrnCvoBn9Hfc3nGHl0Y4i
Ti2QHewrJjUCmZXYAvNaGbE7EENgBgDKHitKnNUIddj06Moj7bxhGCP3EfGC02raOlGLl7vyj+Qc
3pdLKD0SuGIzNu7LYBXkCucuWcpZtW0n7PBMCLNfg1Xtitt29l+whhxJ3v5UY3w3T3Qt7ah710dS
OBwjgy7XgkC5ap7c0mtWv6kP735ajv4r79RdEedt8z//bS6Cvd+cSPRxgdhblo3xiaUSur4/BX1R
iLoz7ihOTRNNF9Vr/tFL6SzERnaX6ag7Yjt8cojR2WgKCojWRuFWSKrCqgNdpFkH9PU7eigk9UrZ
nQyl+fc2xNox8tRtyolQeM0jQ4H8v3zwq0Xq7w+Owdiktergd/T/+uAzjHl3okZ7oBGcHjTXQa5B
OW81EsgMS6WlNJgIevpZdOtAqz5OFhiffz54iy/t74NH/cO1jEUKKVjl/Xnw4ipO3DFS8QGxxnRL
XtIhNZII8mtvrP3Z0/aYcQU5dY+ChPsLnsmjC7EwL9//+XNYf9nJli8RqShWSsPU0e26f6H/02Ka
7Dr1JFElIXYboh4PHeE5jc4gODTJWw8baFdk7pOBz/JCDBVSa4otfWkfyrDRLr3fVmcW9KuawMeL
RDDDfIWbMzJAWduSYRpFqHEJPXkKbYe8vQFxttaYqNbph9dkxgU5XN9NgbMKLm2/HwmmAuLuna83
8XKvzea3f/63/8O5u/jnbINkZKHDIli+nt9cdJ3eiqjtI3lwDVOtBxJKN4mfThtDetuSnJvIngke
gwxpw93eO2Z5UGNOfz+bWbaP5xwE017pgw2iVfUHkg0IHpR4Nuoy7HdEqpr7zoSMCLB4e/3k/79a
Mg2LqIvfvpvgs/38r+9ggNrp5lN9/5//3n8On/EfguZ//8m/Bc2GY/9L6MQwmBbDzK/MDMPV/2Xa
rk1NVtiL6M34X1GzaeLTNPh+Hd2zbReN2P+Kmg3xL5Y2DgZKS/dQ7PvG/4uo2bDsP65imz6foLrK
OOhiM7RtsVxdv51G4HuzOUEy8qiXibbP8BDuYfLjAs6NC9He2mtGp3JV0gow2s5+FrMerUx6+8iT
S38HjuIFUyKl+xCkAW5FxPYgSo+troI2rTRgtcg9XWmABPDZxI2tQZhlS72vA/GXV458GHAPna20
eYpLsuXaeO/ZrUZeRwTgO8yA7rlw/n00M54ZUn40JK2hHra1HNAsGqP7IXx2HBnXCRVGdhFYRhD6
tXpJQOrg7a08JHsQHgE2vZrlqFu0QUEtCYRed19JqPaz3ppbEjZYOzNoXgABbubGfa5ymPF+A7R8
3NsuCJtZa52ThOQ4dlSFMEfufcmUlKOdGsmkMWwWx5xLNXKLUFJjhaAdgh9iTz3Yt00/fG1qAsSm
0t7VCYFrxIZ3iELcL9jQXkVu1zeD9O5NHAi3fVvTcJiKzVCl6n4CpHMQjUfdIKG9ULSx80AFPbAr
r31tRPiDjM4ekJGvtqNFVYlqXwlDgz2KMkgKSzEzEcy10Y0m348JNgZ8+jeOLS9qDPsDC7PAyFyb
lNTxRwFo4HbotDct1u8a3EAPyhlZ96aNfMxjnCIUtNjpoJjpa2nQMgQ+k+T6DzTmwymO9K/MPFip
PNoZ4ZiAgtXbdl/N8xNoFUmZMcp3ZeFVd0qm8fq3a+4/zOWLdfm36eh6IjP2e1wcOlG48G/+PJHV
DG1fCxuaphThUz3s9o5FNhZxgdMmhCZ2cIwStCBQApUlH7oDsLWkgiYozB2dyGxuex/EiVYYHgDI
YskjNu69fHRwCvXWXbWigyCfjAK62DwJefTK/j5O9X43R8m0waSyNY0lxrgzbjKDPJmSJpqPJRg1
37hEKXo7QQUE07wXB5ZWzmfSYcjug32OzJB8iGapm5GgmlEEdtvsq1emn5Bpmtclf4rp9KXPOueB
whMLyeHDVFQOezI+N7502ZdYxW1iTA+NjZDY6jBseXIwKTihOM8tHZheq/zHfz7g5uIj//OI27q3
DEJCUFyzHfuvibcUrpChXuaPXoUjNppa79hG04bwBYs0A8T/ofOay0jeZueRjc8poZCHC/uj1TUt
SGNaEtVkSXiVNZsNIh/p1eR7y1D1GcICe3bzEhtxsk2ECahsuZEVu2Zj8S005WAck5HgPXw7aw1f
2J2RUAKLGrpy4xeZ2+kxK/vXBov2PsniO7RrFOZiD+6zUC/1Ai+mzv0MusygmV3lZw0dDoRj75jB
YYHHNd45IoR8MJrocfP4SFt6WKf50K+Bd1M5BBox0DAkcpSU+W7WoBmfm3JugwnfygalGhsgUb7H
eiPuAIoeiU5Se322vmF3Og+1SS4wg9tkNfFO4SmjfJgULxM8Kxufl0NzbNPawCDYRKw6MZbbKGHL
ZCWIK2xZ+ERGqzX5aSTSRCz7MhXZZJYZSFbcm0wnpN2YHD+wWmeH0uKgYgg5fQF9uOxRUif+m+d0
X4s5PsPIDs+l/ayaIn50qD+nLXa8rGHzL610FxXRQwtfcU3RylzTdfVRI2OwUH6HkY2WR0v4Ua43
ON8y7aaPFsNrMjun0jWeacjfIn2otnqTjvQXcU5lTTxAehA0s+MG7iirZM7m6aTP5MKZLMSDsgSU
lqX2TScDr56GkxZR4WzZj65n4KmnCiaHVQIAIsU1EIPsDraGt4wMFrKW9XFbeZo45lYarwgxI+8V
o/ijEN2+7LvpOE3y0vdocLnQv8EkBikGzGjVmUhvQpF+zaOm2SuA18cYTlnb6ghFrbVgX2+asPYr
p8blqpcn/Pu4QmdIUMOUbyfD2IYVDoqqmdPbcbq3ImXfhR0xZBhBd2PsUO6YIJu5vlderjce9e2S
uKrjxH+2kjn01Vw57F+d9mJn4bTIOz8sM5ZbvavTrVEueVNmuu9yhcbfaXZaSJk8H8xxn+jU/PpE
pmBqaayawGjsmbb0NCPLoNMOnprZ0RTlHfSor5AYh/0/DwP2X8tvMg8se1msGC67EY/t1J/j7hJf
WxsYLB8yiFSbMTFGsCscjjcibcK7fESroNuo2QrhYDKBAqpFp6JBOlo6bCxJL04eVAH+ytHQNxOT
O8UYlbu0fNFD3aESQexAbff+jYZGhRMFnDvtsRvwItoK6ejJ4FI/hAXyMFGWLaGwDUVbiDFB4fTl
KaPw8WTozm2WChRJUXGc+yha52aY46UQK8H1+djKJRVRzySMVLSrdhMe//kYGdafk5PDQSIbzdBx
oVq+ZbJu//MgmbIP6ZV42kOSLVISrIjQqjDc+l6C1cOhj+bb9X1aiSMNahFQGPShMaNi89ibFgtU
L/Un3D5UuGeEUJ7K+xdZ0+MzWAIdiNv6NmPTfIxJ/yOgu+vGc+OgSnGqo8g1SpA1CQKK43PUWrRY
0PRvKlG+gV1PaYNBXh0crnYNShvqkQnQz5KQ5Xo7+PLsv8ngIR2HIWuJpSFttGlo1JiGtqH08B3/
dXeKZCfQdBko9tg9nEBjuuvaJIKbqmsVjdW2qGHeQB7i9ccYJKZu4pJe+2b4ZVSWZB9ig9DHXtsV
I8J4JDR65pmXisiRzaD1iIctZzqXvP1ScjA3E4PPmbqyvyaDDax8h44cKyyqKM1bCtctnFnQm/SC
NWpKk/7Sq+iDpPEvyCH8nYkOG0aKhONZr0qQzpvOmTBokBAQkWG0zf0KnRmclLUf5wO4KYBYJaII
qp/ayfUp3ske5CK67AHwb2tfhtwqaVMpHf0jza+JhOATbgZ6tmMyoMXKEgZJwhNqvlEzHvY41bBA
jy67xwK0PRTDFAZQ+g3ShrurpodY8yMSx8lcoHbWPJi4cs/QA55oQoc4EyjRCUi+pTp3sycRzHCz
H/vuxz+fte5yUv5WZFiubDYYHpJbqiTs8HFW/r41GCqj0eRchw90LP3A76V/Ct3SP80tUAHdNl/K
Wu01bR4feucrjuDpAgzY0BDJW/FcfdJs3uFzSDeanrFTMMcGNlJhblGRj2c1UE7X5gdtapLj2Lra
Drv2vYa7/F3k2CeA2EQPpfJyyMhUdW1YRjFF8I0jEBuUDiGkvqh7ksXVeKmQUIHKreftDKD4bMrO
X0GlDnd8jC9uPEBXIxWDghQg38a69ON9HiJyHZewt/9D3XksR45sW/Zfeo7b0MLsvTcIrRjUKicw
JpkJ7QAcGl/fC2BVRRY777WuYZvRwoDQREC4n7P32jZiOOo6pnpn+QRW1rQZa0RQT17oQ6oftV1n
jFRKzcA+WdicOHKw1/Uo4AkT2DoWSb4RsU7/ecNrnvp/b3kqGlTqdJ1URRyvX7Z8RubSaHbWHWNE
rphxol9H2i06qeYgQ7QMnKJebEyKS7vtm4PajD3TFYKdy1Yjr7rlMFY8S2yTCrqrb/XdcvBhKthm
GQC3LGi8J0Sq1bF2pPg6XqkeIkvDz4jhE8Leu0XUHpI6unLK+DlvVBMmxynM2pPqFCiLi1Dbd7o7
1YqbTW1nHuZG5/sQZtaOI35E4oGcuyeXrDBU+pJVdGoJ4tUKtGxSjXE6MmJc6S5pDpobD+fU5AAG
Cq4elajaKOrADMfLzUNZC/eUqVS/Kx+u2CAA9bvJOYYkS9KNhe8/em6VRp7Qc22GJgmvHNsIVs0Q
mg+qBnvfSFCOZRWeUAYSHCQH8iIwJ0QZ8ysdCUmIimOr9xsTRvyyrDRl6RXUzOrSerE7drmOuc4a
CRw5V25oLkzorrsus7VVLGztmO91De534NnKDmR5daOZXbTGCSLpeKbZVUcODwFRCOQJLMmbtLmL
RnWj1D6qw7q0z2h+capHajj5414ao+KQqPqlkcPX6fv6zU2oQgLxmzSnkx7IWAFPdW781vhoCX2Z
5DqwC9KVmIQ5WiPxqkxnVzMUNy4H3ylXiXsqlOu009xrWSpy44b4/Ux9NYq0Opu0DEtVsQ8oZ5dT
6PKB3lJuEdGhx44yIW730FaCJ4OYIEhz0XAbEfEkbZJLELY8Z7WrPXa9tweAXa1Ej1dBNRXgh3pU
rduWFKRaccURRetNXTxmehYTcc0sR6/DjW4h2RMVRxXI2UhvjSMiJBz2bXNEp+AtYWv8gE2NWCW3
SbqLpIoiNUsejOgQRmTvlm6Qbwri0Eg7YdUNqq2Txe9GnuV7IEnvgkOKaa9O99EFbu8mbHYz1ela
9Gjuu/reMAa0IwMiMYc8S8jQgXrFxnUX//koZuzz9SimPMd0VEPeNxdsvsxIXaFlTZW05Z1l89P0
UCKIt0MgVFFROXPCBWDCaQ1MvHntJMq9HgIA1+EHrdOuL7eDX4ZLLba5WjK76w1LHo3YbNaRf0Mx
+tbUY/GA2tfW6/FW1eMQgegwNfBD/dFzq4lXahsLt1UF8pHioY5da6tiKgTPyLDMkMCqorTq9qE/
8EvQRrp2E/+jdds7NTW8B9Tum5yf+dwmfrzQtVhufAooS64H7hoFdLHUW7cH+4nCnuoMpric9jyA
0GTlKFg4fK0gPCTE54EFnFwwSKbg8d2jMrru2S/zYMpOzxaFXQo+OMBq0BhHZYh8pk7eSHM7aF7J
yNvHcTI+2BqI8jQgtapEj7oUxW0ratLhoYc9wqgqdwRUJatU6eOHzL+3venZ6qhc9b6b7j2zwogX
gVIufc5uqhPcEiyjXmEhRAasGqfYt2FZuJLKh2U8VzZZY+Gg46stGee3AG5WwaBO2A3nHeCwuAsa
1aZ5FQVHh9CURZHvhGd0R226VAexSb9/AAJTtESHWAwH7nByLWtqCNvKI/k4shjoRqLZGwkTul4D
baUAJN6QwbklSZQGi5ORYljmUxAVWklETvUk2SXLo1bEueoT6hqd8hS15AYKv1Dpv1O7dmA2rRsu
qDkQwqPQH7BWlEcrJ/nK98mW9HPidRqb7AMDCyqhoOQjQw7a+KCCoAzYgFvDkjRxt2iSXToRbsMg
foZNkhEfpBqrtMHEKALMbXnqMYet/FNL3/GW7UC8dvJOU167z+062Vq5AQmWQLVrG9eak9MJrLsy
e9fMawag/hs2qGHl1xyRhDmme2QkBgVFDAcmmXqRGx1yQigeU836TsFGuyqntbr0jl4w3pVlahxS
ipkPKZqMdaDhKLGjp6xS9OtKrYwbUODOcjJrbdxKBTCuZi4/oZfcuVi2FknO9NtMfvqy+26Xrn0b
P+nYQsloggve7+rYyG8j5SPCpbaspXSPIG7wCTgC3WhruSsNitijOQI5o4qI05BAL4A6zLu4DDwp
FXkyYc21MgkMe+ULdWWEXH/7KhsW+pgh8Br0Yln3It4DY3ssgrzZNqogm159wBrFDAkMzKvbZiTl
XdU0LU5jYNGPy+sPzYjd45DpcuPUQ030Q7QJtDA6q5Spb7ug3ltKa28CUxGcXovhKfHZ7ZhLhWE9
vpQ9QMc6acUqo2G9HDiLn7JUJDtTvBYgF5ElOM5OxysNDzS/cfp8wi316U1hyvumdgMyfUuSDywv
vRobXAOeT3myjXqmcEo1HIImfhYRykyXKReJqx4MOEEAvAhoelu6Fr5kmlOip2qdm9gqqDnID+oU
+hnzgbfqJ765SEL8qE5qT6jUallHGm7g2n0g/8Qy7hit7BUxaifXDB9jn+Yj+TppXMsd6cZw5Cor
mxBMzBqZGyyQ7/i7THErZEqzt11r7zBVZKqVE3NQkSMkwmhcZEjne6RTuO1FuqcZUmPUMPwD/k/J
hooCVGDEdYDq0jnrdED9y+4eXm2KcmXot0Y7HLIsxc09DQkH661OCwIFU/9+9LFGDEAX0MwM+pl4
x9QbtkUTv8+MGnVyk+s0w0eldfETEyENOB7D7OCflK4czx0IdmIr0Ya3psncV9Xc3agZr45wdmjb
XiHL6qSGDvS1NQYJSR0j0Y2c7owq8dtIsXgNvhs+qdvd0UPw2GjeDQcLmfZq053Toq+oNRk/0zIY
10mvDc/mIK4DidTGLErOaWYi7xJJFrD3pHmVeHGpna9qchvoajbVDiWS83ml/EcNoYc84++/pte8
58UgoyCs/+e//rZ2Fb3LvMp/1v/xWdsf+dSWqb4+6W/vXP3P/HDwI5+6OX9bWc+dndvmhxzufoAj
+PwWfzzz//XBP/pDD0NBf+iNXBSBLRUT53v9d2ynMzV2/vf8f/7xCX/rLF3lon4TX1Cf82v+bC2p
5r/4EW3HVJkrGKrJFK37UdX//b8Uctf/hQBFo68ElojBKJ/0BzLH9CZkDmVyHeCRZdL4/qu7ZJr/
MlD+YebQyVK3aU79k+7SVAb6MgaybDpfBn8GMzOXRvvfZzLFmCe6T6TDtT1MIcGUbxDPi52g6rDI
FHU/itzZxKlxzBo3Xqdt9M2t3JoMN1tDJhniKgyPnCTx+Y1BvGrET3dKrShq61V36zuzkDGKN04Z
nJ+JXEatAr4bci1ezsrKb7POIohQDzjzo599SIb6+zhi3XTiEZsAmmRAPK9h0jNoFFsbCg11okG9
nUwWZHIvEoUSUepT27BsIkZSs0f8ZRqLjkwKI7mhsfGkWNmzMSjRNv8J6x4Wu9xKd4oha8h5DGUy
bkt6A8vAT7cBLwM5gQKaQKsXrvcN9oThozcZVLP1ljSu6Su1GKQZsSwGjzNr+9aPanKb1fm68SQx
aKOMgX44RxKUTTIkfGqqzYCGuEMdF3nRR9m4R9Gmk9lIBSS50vRK3aou/e+eMCRCbdeZWSHZT/Me
viJWIiuxD2pIiyH0GIvSq1xZDB6R5DfNCTdAEViEUytUg4Iic1dNl6x15ICrWB9uQqyQCG6vS6qS
epFYq9qcNLaGd69EEYR8qd7ULQ2IRhH1ckxC+oDFPXkIcs38bVzoZvoCOBLsoJ6+aQ0BzwQyBvin
LABEBVHSvutujLh6hdtGatto5GssTAfdy7tTUYYbmqrwiEmLo2KbbyIbsXrAFmBegCSqd75paXtn
0xTaYKRUoXUDhoFFTqbfOHLKdYfrsgvlMXLTn3ECfrXP4PWQYhXWngkLhfdAJPjkFBM11YHHEqb6
W5Bb/c7ARkAGQ7tPk1CsgKj42KrL6Yftz4pRMsUcSb6NJrSHmAJle1fb4iDdcKRcZaP3XcMhTHak
802MNbUfwKyLdqjxKZ/RGZJvZRRvWU1wtILslyjS+FxqcsriHW3aeydDtw9KgEjOkzETYjjpy1T/
SbGk2IdZ86JGpBXJnmAGdCPrPofkZ0gUYTXVrtreVfl7MvWkYqFD9QhzsTWnwpqqOsjWQv0WMxok
R4ndMQyf/NBLjyYzY67HcK0Rv+BvzTSEgxpW/H4R99EdFxOVSeG6NN+tcitClLGqvHaUTjBAKZhN
Yw7DykFK2coivWuRwAcIJRXbgQghz4ALWlBezyIsENITaC5N540r80fNCWypjkzKJVHqU4BCNfQR
9kiMEaK/MlTBe8cdVsCyaXBycX0mQUQs24oRzhQWttEsfCReUeyUMqcnw1RdUJfQiETQ4peSgOu9
g6jtRnYgWBtRwxcvg7UJ4kZGCMP9MJfrEbTgqkl3/GrMVOhgbtVSVjSYSaEmrzNHLze4xoYz8NJ3
rA+2uFikSPqOSXdTw/WSzAxBDDotIEV44sLc9+yzMoD8YUMtUXP9mETdG0DhTV41/c5qongx2sjX
oTfT9okyPJZt3u1jPXwpvPDM8JMWhItmHYgLgTFJoeKBhdnlYn6kaBKCAMjXqKVpHJii3xYe2e8N
SFtPoSiTpy8BANFlJ3pji3D7mkEIfNt1I6th3yOhTU0y9UBsbnRTeXON7C5JwzdLRNciM6xrxZkU
fz4GdCDst3EDq/IxitZpqg0rLSZaqSdokxSaLd69fKPaEXAO9HY1yvCdNAdMX/1KafaNlcrrMNaT
Qz2lgYimbUhPJJMsRT/YyUNEbtoh9cLqQCIC/qhAPV7ump9RMazXiaWbX/P52PTCX9YpvGDYHhED
xK5CLWsKd5mXyH27GRX7w0jg14eGtp1R/NqUlcd8vDjMq/MNIyCKjdifa9qt47J0qn47VN61ZlL1
QfsOGh5YDq25LriuxmpvTyWl1u9gbISwiThRr+wQAibzDuXMMJzWBdLwiAwDsrozgYpIR4M7L843
FZOW5ci/hOjWyg7zjei07ABOD5DQX/fBPdVWAnrRUulHuPBcRjuyMYiO40wYj/LOiHICIAlIC/Tx
IadMR6iGex4tVD9VlO4Gs7lWFchf802B8IPclXDfMHnZCqklh9I6sl8lh9Cyb+wgeK797JZczhqE
Lhx/8kPd2vX2BtmwKVKhINvJRF/X2vTLWVq5kXVw39s5EtP5voqmGR3Vodt39WOGbJV+xMpNqmEX
ZLgcdUGESe++1SQwMPsqj3BVf6LnstaKS2hl7FTX2I0h4lTQbpIp+EN1zgR84PsyFJFTcMQY4+jv
XjtRI+AeBHYwrtBmW/T/PHmYb7wJIQOTli88L2o1p0cZ5HRpjcHZKUS+l7WNTLL3uIAnGXoOM+eM
e1FJz4JgsM/Jwbx1rP7eVLP2kOWHENrSAjwBXFxNPYHvbvccnN9U5ombrLb3EfPejYrThXaNvsy6
CrGvGaTsJwnMsXkPMACGL2uTFsec4DJ/0uXmy31UtiUhLLh1MgSw6jqatkhWxQD3Cmxe81aSUVFg
Aix/XIJQ5qVxCnb4ch9XRmaUpB5AT2oITeJmrAeah5FEuTrmyrCkZEwcoSRVEiR4DyfP6xbt9GtE
EypovjEAP6+RKr2IhObNtDuMCodvYGKUKVX9pz5Qsh+CBouNv+3cIQq/h2n4rvShO1B4Zffup93b
jfzscFnNmLBmu/mR3unluJ4fyjBQwz5tEdfgE8V0/fmM+TGpmBuzrcJ4WRGUcnmnVlB/BrPRL+Z3
Q2Dwxyd+vs3nR0zfYF765WPm9SZrHt2uZD/96ynz0vw2n1/n8lGX58z35UQCmYOCwyWLnW9fHvy3
q/MDX97z86t+ftz8+Ocd8zb75d/4ZXF+FpGztLP6PgGsIZX8l431y5vMi7/9T355u18e/2Vxfunl
5suXdjITL5XbbMyUgTnMvvAIsZruLz1L2uWqtoUZxiR+esAHfIBiaVrMgoh4v3xanNet7JGDhEM+
tO6dCh1xMBL36aII4aL+20V0GCHE2HjidFN81DyUFkY/5Xg6lKgIpkwdMkGnl87r840G5hHUExkk
WqvJXZG69aqoetyp5VF00z8BJhYgnK6uVC6ja7NtqS6nGEbsKZhmmDNqTC5EBC8X105WHsKYHTqf
zuHutMvNq32ksude1uc7lWnPn5e+vCTv0nrX1gyLyNo7zDdySuuZl/Qk7ldmzDgAdHx2mN+EGjhh
6/Ni61PZJTiGj8/me+fFX+7tXONFWAxI7GpAiUAABAWc8tXWRk7GITksTayk+7otSO6IXU9Z94n+
CIDtLdBpjGBSJ2Ztuqmnm5jB8ITkidf6kH4Xgw6mCp+iOvbHxCzIT/Sa3cw200Dw162HtayocSeh
k5u2jVF/ZB3GnPkNmZgCd5zelbY8CFJnb0fdx9h5N2VGmsn8f/iJfe9PSZ9iPiHM982bgXOvs+d1
l++nT1fMlqhlStR/bkUai4zPE4yGB3LerJVvZYDgpmwhRkovLY38dTESRfv5FHP6gSXev6LXrLUq
UxrCeFK5GKH9xaTl7AffuOuhTzAk6Fc1IDWCFvrdzHEjCACba6RNVCVHJzl3+rG8pD5LCCaIEPkK
8/eiCN3va/16NETN6M24/XziXz/tvCqa5j02hmjR5zmOjZzi+HL+lGYy6bSTH0ipQv61eT2Zs6e0
bFfkyZAai6pT1xpwF/ycteiuGrSnuznw153GPl2EIIV94WcRZshypu0//xLV/NZ/rc4PRK7xI50g
XYMnV1aIOxkxovEH8M1t/RLKS76e7JLzLzPv1oHaAglieuHn5ucuOz823wzTT35Znf/Xzx162n9/
tzo/eX7K/OjltV/eqhZtz9jjaj7k5n1t/jLzajZH0FzW56XPO8cIEJAaOOnn7xUojY14y4IjxaE6
fyxzTY7kebGfD7XPxfn4nr8NI78/D8Bk/qDLVw4K4dIcMU+K1zyYE+hvZu6Fiq+M6/kwoWySj6Tm
md9yKYqtF7YJXdgQ0Pf89M9F8hqyA9IloKcMn6YTw7ynzkuXm8t9A3xE5Er6utAiogf/PCfN/9N8
U7cal/x5kVhXxqfz4ue3L8YeK8FVnwM+almu8mHcAITKGBynFRBj87s7fxFTHnRXV/fzxobiy2E8
fdRl21/uc+guAyaC0H958vyRl9XLa+ely894eeDyfl9eG4nHJiGWfN4W84mzcUIpdvP6fOSxxZP6
OK9/fvmxwD8RKZ2K0uvPX/qyb3njW6AoZCbNG14n54JDid8gbKD2L+cd8feL81t8nqr6fKh2bpGu
oOfAWpxu5nPJvDovzfddVuf77GkU/I+eNz+58987EEr7+fPn70ewFrvt5Zjx3Wk3/tyZ53s9XdBJ
urxgXvp81rz4df2Xd/3lWV8/4OurFE1GyxpLxqiCJ5i24XwZmZfm1/7uvstT5kf1eRQ4L15u5t/j
sjovza/7t+9aaC5b4PKS+YlfPup393151y+fFEwn/F5dy4YotfmYrakkGG1JmOpfkM15aSRDaMS/
8SfP8/Lw5b7xM+Jvek5Z/8UA/eRrzm9+eernyy/kTaJG2wWCNU7J0x5tjwKT6OVA+WX9c3E+rn65
d16fnz8fZ3+8Ekd8T+Bqk4waJT0Gx+U7knwUguZNCsufyVMN/QKDQF1SfPO6x6QXcAirRn3kdNJP
UcrOLXVhaC+0lB5x2+3NEt7XqNnDqzDFzi4N5VHXfA8OTV6udL+9h0sTISTr0aDGSbjHStjTIL0T
PdhIzZj6KFVanMaBYrwT1MAzzexETjLlRuoktHRJ56W5ViLsoFoHAAM1xnSO+/oPf55ORrABzTSp
GhGquLOzdr68zhfWyw2u4z+vtr9ccufF3z39y33zpXu+7/MTfve6z0/oEu9kV1uaukz9piHdPKyc
j93LujeNI8mRZoY03zmvd9PB9Xnnbx//8nLbqhGP2w5OhXo6qc0vz1xHxNfzM1timDZ6X97ODwzz
Ifj7RTIXgKCm+bsWSXsJWYwMuqEDpFAjFgDetIy78N0Rp0Yp+KFz8kpNB4rLS5Kl5iaq5I6CnXPo
VCOFl24ROFmbT1UR3WjSPrm9dzYEucAuXtuJjq5XmUWIn3VHfvN7oeNBjDg9ryOG/jsUMMR2jw7U
HeR86CfHatUQH4jBW0G/VZGfBWGOqO14QoxSZ0RF2BzlNzsILUJKGRkS2lTzETdBqgY7H77WGnOG
XEQj+c5dSAYFSoqd56Oc1qzkqHGd3XGJn+ylgD9yx1opiv9kN81rEPYYTtMMRzR5gz11Nqp8BF8I
CuGL0p0q8P4gUYWCAXP6nhagPyCrDqhS2AZtUjXLN36Ck8KnaDEULCGbICi3GwGyVPECXRjhImb+
oWjetQk8kKlyvbUL5Wem9MM6A5+yLsB/Ran1hOdjwBrKFBxLxg28iLdwaIOdMxJ7LgS51v5zY5e3
bhZDgILmm9ps1TYF5vjd8ER9boZ6hIkD5Sa2No707XWaiY/BLaZmdLHAY9NvmCQ36yERN2WuetfM
+94dUJ0HFVYydFJg9lN0ISoAk0SFsFg6E+ZWFJvSpLw22vEGmW4G+y2tqNyka6ZtVM6rcFHmwt6l
0iTAlbZ31quAqIlPiFWaCES1ZSim4UriThati7AwoGyhgUc3Jkq5Ioz7Li/dozWUJh5hwBRl9eiN
KKwcJ/DWpuvdx309YCGpotvYal5CfKAJwawPuQfXZnS1B+KOAS3As1xwgoqPjeZfiVGKDclZFLQN
5HZhRLqdRPktWs1CqG9u0SK9QUUDHQjaAJywCV0RN/PJ0UjDshXx2rhnMcBCQbtcLWhJUCjXnMds
0N6YfTKrNFNtIyrchb70+Xd7is6CMlOD/j3T2u92l5JwZuYHbOb2qTSAV2EhwSyA0s2YznrUm0hl
XKZo/eohFSfZBNvQ1BrMwiirjT3dRWWtFNErUe/9JqHAWjZyB0CjJh4itelVeJp8HY3qI/Osap1q
9oPp0+apxIdTaOH3wVC/x0VP/lObxAdh4bOyc23FLqed64FaOf2WpSm7ozdG7n0HRN3pOHf6ZrHJ
u+CEOavadRbXlZwOW6PnwXZofgROJG7wMH24WreLKrdYxxLep6jt84D7Wre7e71Rv4+20K84UyRU
EJoOjI/5mvSwzKBiybUsy5cJjbsmnpggGWhWbRXvrSmsNWnCN9JeCpzj6cHL03gtffMl3+g5Wc+J
XX2zO1oJ8fASdM6wGGv9ZHf6N8VtvHWuoFsgo0qt7obiHSdbeBurSCiLQvSboJIUm2CeouuQJ4eM
JxKKu1fdsdlJqBEPEfoCT3HeNQK1Nq2SQWqdqBa2IddOriFeVJ0H4JvoJisdZ6nfp0vEBEuv4oyh
q+yzMQSQduolpkVG/k7hfWSU2rK+22KCHU9pKG5x5Rwpx/Zrx9knNnNNLX320ChSqHYFCo5Bkcq9
G/AZHhkYOnVPYVlb00hudTe1FzI6c/mzrURi7nb2Ab/jeijvoQLr78iDijZ/7khDXZkuuNcu9ZdV
yoZUtPTYxUSASD4O4dSTbrXPXgctJYX8CpyAH0U0NxmSja7nRGoomKLMIgt3rlnb2KM4atFhGHxp
C/pZrh5KH6Ax7aPUWZNQ/WQy3kEv5HTwZ/WjK0E8mrF/q/vROpd+vHGbuloRCXSU6VQkVxU2Qq5d
uU20w1rXn81e8bG1I9qJUMIss4CwbRoAw4nxzKJs5U8zN+1diXSlJolq9OEGtKggmcFDhTFHsUcY
BDGha0jGMpkR2jqaPLrxiICgwED7GjqCj+3NUHbdlV/UkwJRGhsiLmm/FnIXERCJYH0KEoyIg4Jc
Qz+bwi7ZivAcRsekKdub9cr1XvHLgaSStIICNfipBPU7qGm0ZMZt2xnOHrwAqHKpb3ozSZYh0djC
CoMrY9QfLbXA+DUkyRG06MEY3lAVKudUH9ldwvSqUxQgZ1nc7mnKwc1p7WUP7RxK5ZZCAWm1WQuS
jGTHRS2roxtgPSSDIH3m/Ij+PZvI7eyoAqluY3CywgpQkMqV3FGNX0GlirYqW2yVGGhgjCT8Fmv5
OXYh3cJUwGQp0RdRy7/SlfZmrOOjJzm9Nb79nRnztiop1nrRFU1xfWmhMFvQ1qMR6gdXuo18qimR
D6rAqwwJMgGrOd0qu7+1Igs8UwoozszHnSGEdzxoBb3gnsPxqCroydi6AWV61EuEdhvRs1p17jp9
8326+srYpJuelLsFrFrc4U+tahfLVrnFixQddMu+7Qf0e9kyIe15Q/EIZaU+nLyOQ7x0vXUFDYN4
r+Yb3W0OUJ83ys0MoypkACvTHuGf1bfw1FBY5zpqvm7fpGwh9H4biVPsqKkIMxV/LYtT11feXRAF
3V6ihI6yca3bIDoc+BpdBk3W9zpMP5P9dmOlMAli8ImDDVS77gyw4iVp1QRhLruU8ThIkrXQwevA
CuvXECM49Y3RfUOQ42LIbEbTpUIPUwDg0BQiHHUFBnlVlo++duOMBPd02GOdb4Y3omgyWkpbOvFr
wNHWqt1PhR/LoheFM8KKhmm3VaamZXO0Wh2UXHI0lZehS5xtYHQc9akil21UvY5Iw0ppjA89dkBs
YGwGkXQLdhIdgoWyBb+MING1XgeUGn1WHDslJZWCFIWF0WeA/truya3CneaIcl/Hsl/aROJwkdvD
11Xo7IfN3rMHWCwog8l1cYBR3YQNemnGTYUXrAytGO9iIjiQpYaKucA5A8HY788+ZjUc9NZax0i/
kHBC0KMuWiv8KMR46g3Hxz7Kxd1AnhbucycY+YFIR8zUVWHco5JwF1VkKau+5oKa2hOGBHV0WYwH
rkp0gpuSQzAivgTQfIv6YhVYYLatdo+0VCOI1V15XvgzG5JXlCa4FalLnKSo73ToDRug+NauD9zv
IVpoK5tYvEFM5qHj1iQR9AyTNOs+dJ4z5j+0o10Y3ym4VK2ITpl15SjfnCAst1HD3GFQjko3dqdu
6lUNir1Box4ugpqhGGdT0lDDu6itjk4+OnsSmOjahzU8fE7KpU6M+qA5dH0xQhJckKTZjW4YRMd2
zZM7uD9liV27yGCaeVjb2nC4apEBJDBdlrZbD1tw1V04Il+AIriPlBtPtyEgTkpRV5d7CCNgPIHT
gb63YVp5wGYsizkDMQSWf+j5qXZAYs2N8iLQc29rrAJHPaKZjs6Tq6F5H3F2cNw9Z/THbHRXNmWq
oypvkh5cUJp17yP0V1/AKouQAEUx8qHMvKrTMF6NRbuLldbblEBI7AZlL4rHYd/5/lmtSBkJyj38
1HQdTQ2uqOlQ65aSmCEFUmekRuvMmM5AnPyMqrtp+v7gMQ5iVJVuiX8l1dsP2O+9jkF4om6VHuWh
UasYsjPzNhtXiF5ohIY73HGvYpgiGwN5rjE9rPpQIuMPtI0sBIklRXGumUDDhBDnJMK+UE9Tk460
jcH9liERXVVgGJeFDRYN9vVjaJergRFA7xd3sUPGlIZVoCVQvTFIHiALPl6lwF5w+a8D2pKrmOyq
odQ+nDFIkavHTBYcP4UoYWTLNIu3TBteSjzoiwbNAUDFCpI0+XwuUOqFNpY7T0hywVASeORC8v0P
+tg8dogWDiK+aVRjGqEDSXJF9gaB5uREFIDgJsN2HFBZNJrVAh7OUScH+7RhL+zQt5+9NLvvG/fd
cq3uJXe951KmclEZ6UcUK2htGw21jVPseoP9KzXPMrH0p1Q6zxXKHhqk2roO7PQwCvDjAheVUlfd
BmJQTSxhsNNEDE3RzO7J0bBWWZqR7YDYKY6URxEPESQRYPf5kK1ViFbM1cZnO5TlWu1TaCP8lrYV
s+fk1SqQWJP9vgk30CBQruAndxGmIfCEjB6uWsU4dwbs0NIgD6IY2hYePVBeaOCdnmrbwPGGnT3G
iybFESFtiO8EfDKc7XHwBLD4scTGCgFOtzrXm43idPRhUi65CZovzVqolDcRq2iLcSREKbf8hstZ
7S/6snIXAWz4BRHaybqjUJxOuFvZDXCGippDH4jcUFN8Tt1TopZEmTS19ZwxXYoDWvk5qrSlJSXc
eCRsY1siglHrDOgUqlBJW6yXSGXtuGpXWYB6jHHwdR1PxjcmH5zJ0qQ6WM5gbcIshcKbDYTvjl26
GMPRXtgEJ65at9pm8JfSLBt2WMJuM9vJiaHq9xzUgE18fL9x7VwLP4PA04NbtG0VeKhsb2NM/Hhk
zFUIOGKjStRp8DPiFbNzDjj2QGKDOPsHwtIOoWeEG39In9TY4DTPRQuePVkEDqFPFbGSB5nf9V31
5EZ3oVk/kTQL0TVI8iWo91bE9p5fQwaVvfABqHsBP57pjqBsewRWTckBTa6EkYOQckPvKSwgXNH3
viVdwt6iKBNbx8QToMXJCsMOGsFR066BtyCn8xnMaEQErrpgPTjhz5RtuSQrztsWUfIj6uzv9O+3
01fcx3bzzaLKtfDt9FH2HdWwod5ZdUAoVJwRfiHkqmtedL8CS+udIm8TAEJYJSX0ip8lSPQDVlT+
A8e905mCLIhdKYhnzRgdwbW2Rn5SSLkb5hUkm1Xhuckd/Bg9vEUKw2jwCBss9eZx1Bt03YEO79sh
Q2SUZxV7Kh2BHK+5Jap1QrT5xpPGPUHs9GBth3iYeqpBDNdNSchMRdr8KiqhYQlDC9ZOE5Njh4N0
Fsz+I23x/0+SYN2d8i7/vST4/OO7fKuSv2uCP1/0hybYs/5l4HuAxwDVRUXey/v9qQme5MKWAy/J
cTWHtDeEv39qgg00wYaO7t7wbGS6xi+aYPWfaIA17FVfNMDQbVAiA8J0VPgnfLW/a4BTo8HW54ft
SbRm3Q/hsvTl1Sxu8qeK5bx0ufnn9wVTYdubi6H/+W046PAx4LuQBPkaGSFv0+fncwt5fmVrkhPd
wmceCpLC/fQWAE1+TIFUU+7ptmSTQZLs5EPYPeVuru/F2Dnr1qDg6mraK+W1Pe9VLGIrbQ5CyOfs
YIIvi4uyXphvDULYNXOf3opsgnGadquGsOcN8kI7r3jwXUR+DQEikowBQgse6yYkzqJsbqzCBU6V
EzfcyXw4+KK9SuP2iUn8PiXx/Mqb9Dm1F1uHogOXaUhlE/oKYoWcfi/Yz4U6BBOd/Ymw1beuw1lg
+r2/augE45pwDpbaqctEV14zm3EvaabangSbxdAYHxpz8qzjOsXnMNnTkw3zZ0IsgvyKiEDOi7nJ
tdF1EJURarmpMTki1aXOA9p3GWsw26uNE7vNMk449dWFeNLjYFfZ1gRuaH92Zmiugu7/cHcey40r
WRp+lY7eowPeLHpDEvSkvFTSBiFVSfDe4+nnQ7K6WVcz0xGznQ0CjiBMIpHnnN9kD7EcYTTVOu3K
Y0i5BrsZ2HwDqSA/+zwo17L3se6pq1zr7e2QdYjhbiErFoYEwrbPzmCeIdMjzY7JCt4x4y8v6J01
BECSC5GerCfDP1qG/ez4qbPMGRu5XfWYmeYvGIAyet9ycxpDpJz7PLmtgjLYoPY3wWJxK8156SLl
YTJzAwhIsamt9G4q7FeQzWjvYT1PARNDkartqGpUJJklzKaGWDrZETm1ktI4igA/u7AcXVh98L8U
/Y3wAm0gNHxIqj7LiOQhwS6bWF5VDfp9fEoDK0d2EQywRaYlU85eJR8Z5DMm0ad0ERcOAIQSF2Z/
jm8BWTnvHV5WblYEKp+3HGAe9geK/DOHi7mKjHfJwsgpkVPMdkwYj1VcHu0uSVc6LySqqugiEY/y
9PLipkgdc5XZkUSTDko3NPWbacjMfWq08N1IhmPVCp0O2GzX27nrm/kzEP4CsbCiXLdd16+LRNqZ
qeYS2rl6iXKHOhn3wwh1zEdmUU0g0wI65hUYqn1RVqBdLdweRhzylm3ulcvUhG0nq8E59fGsVBJp
q5g4z3Cq2BCV1kdSpR8ID69yHS5Sp1v3UZN8yvJcuTZ2bUbQYxpjsZf094wgdmERk7mdiNaNXT1O
v8hOea7W3OmdhqYJg/0hTuw7hRhU9ZO3OIhdWRk+pqR7Rbmg2kIdzxdFk73bxQi0rNEXkqY92QXZ
8LbnWUlqabhRc5Ccj0EpHub+FS0A3eGh4dXeZSen7OGWtebS9hCklHpd3mAWXBwaL/wy4/Se7tGd
HB+Z79bPUZXEY8w0ieADNV+gqdVqj2pWPFaYtm0lrLhF4foysRAWTPWXMB1bRqvqbVSZd3EjOYwn
gnJp1Ah3Ka2N7p66iTwpvLXiboMyJOUyE2o2bIBlhRnokPNOWNEQrxDAM0DkniJEM5oUqAlvly7h
bEusYij3Et6HWpvi+KDoh1JytSl8MSaKFlODbVlU9gmwmOSQAMhfhXufEcIaqiLj0qgfj6DiN1wL
OhWdftLS4QxEnqahltu21Jd+M9yWiU+ew0e/w0q1cGnFT6NUFNDvCm0FK+DkW/YHKqL9sSIQtuNo
K3sY7kamfZ+D4l/7iUreoLRco0X/xtBw/hnsBQUCApvYHl3J8HjFiMXuyCBkN15pLGUgXjKi/VDp
X3UHSGdBkONLI9CPlBx8M0K/1MHapzZmLfY8RJs+C3juJoO5TT3g4a7q+lvhDcu6PVWjS0CorQo9
LlYF3GyQ78YtyuutQto5rBQkrHuivjo20rNWhfeK2S5LAORL0vsGA2Lpo9Vt7HuwWl+qOlI6iQd5
TO0QEC1sOFzeyusgKyY4iSyaGTpv6cSB0miicQUKo0PJf0EqVp0CZIPIoS7HyFvPr9YwYQUBa3J0
4+gX1ic7z9D31aRCLzYRE2lz6bPsux90SKxFN9tplWMe5L+KvL/hY3CsqMAsYDzEK6yk73DebFzI
iU40kmPov0IVHF6WVp+BGcAz9Ho+lc3X6I3t7Cn6GDV1sSX1scoVf0IvoPmiuoLnlm2D7bL0Y2gU
wNAUN7aoJzdS2K7MOXiKAVCR9bO/piYl5gLQiyCXv6sbgnQo6alUonEEdZ6Oy7iRoRyfNQqdEOOD
/ERV46Mf1PtqHI8UL9pd0I3ZsfPWDQPahaMmz4h2KPss1rpNkzl0teF4y7j5qZTRPvUih3eHbKEx
AcwfvXSCt4IHTu+dGgxKqUHwIoMnjA1sJpvBcr300wmzmhG2xNhBVeAt6Acn5l3O7OG16Qn3vUp7
90pvqbcc27faL5D5FgwYbMcQHAEuHt6N6bOt+grs11tLn8qlhR6NG4/ml5EM1hqlDjLuarfycF9b
NoZ1zyEB8cd0er2MGY6c0TpVH2u7Ujp2bXCQC/xjyzRwtnqMWjBpR3YmSCtLTDaa+75glJEj3NQV
1PLTxEnQ4PYoQraIuYZ5R3nPqVeFonyWneM6OqnX3ix+4CwdIjeUfTmIfIInKzcNQzow68SMToNv
Xg25t067/kCJY4n/eLnQq65idFHZZJdICteUBeyS6MakYwMEjlBKLq3DuEJ0PHQJhhyUG7pbxpE1
UQfsYieDp6XRHbuoR20be3j3Gg+ZP4R+1p3Wf/p7ScktLPhiZ5VP0qsaReFmqK32wFjBRPVeL/jY
Ow4Xo8FdGPR8iU3Eh0KAs6vsZutJZnyU5BRRIvtmbNR+OeHgu0LmCvsGSVm1mFGvdFSMRj9ttqQg
N2ODYkTNwyI3TaHH1ouVPJIFTTRw/ty/CLxk+dm2dBjIdxG1h5SA6cswIiANcC4NjYZSwqABxB5t
GivNT01QLBQFKcHWlGlA8IsWnZZ+WsgXUZho6Yu2ch/+yniS5aQCyx7Tfmchk0blxWkW9uyO3lvU
GWzDJx0rqbxGs05OietlP/FlLXwLeXQkrxL+F9tmDJnHGm0uDD1AlGfJivwHCa9BvpNqrQDOFzTr
ypxlG6PgPoOccDSkYuapMGDQzfZEG2AMkuxK+GluSWJ9UWTdL6uOf02R/FFX1oOH8t6y0AeGzG37
VgaT7Y6tbeyrKGsWI9931zDGJwqO0dacVVwqT3t0sLmFBj2SQkTg3ut+6aA9IB7NJgdTjYI2k2rE
/NVR8UoN80OmtT/VxoflZ5GBczRR7H5MU7u4M6Jl6Bk7u1Qw6sqozvqOjVRMiM2zwod88otupdlk
NybNb481xhRmJKPDVlvVClqVhHbUtAxIPd4YmYy3omVGdAJ42lcTY3q8h7tHCfZbXlVneDJkkTQ9
38oJwssZ3zXZy2Ff42/ReE2IqSo1hwlmPtmeQNmbUtot5ULh5c3LlqICIxvNDABQApmhUw6Lo4wl
xhqwxSc27uWhnrkRYg5N1hvNkJWdKg0MG61+1vztwWkEhkYFqn+RxlRCvHA86sAhzoHFi22EzXaM
RlSe+GxCiUmyTSR3yDeN0XlIY21noeqJd6yDI8mcRVPxF1hKvncalXZYRV2BcJcRLZA28LZ8KI5V
beH/7Y3htvamuzHqvO0QI2zSy9Z+sBptEQ/lBMoXSbAOrRcHqfOdF5Xyc2prtxF1NFjHKDGqfkCm
3XJHhUTxKGuHthiiU+nZp5SOpFXyY51P8u1A6lhTxuDYauYrTDR/Ievow8dD/ojimn1Ii/LBcAoE
vCBIq+l9LdtofaKB55ZTWq5JNHpYmkB1C1UTh2PZs9a9PUX71pQeZHymlh6RxTrrkD5JZOWlUV0c
4fRF1aX9uVez/Cbrj75HPXiyGZzmWck4YZ5M+EtdJt/W2XHyM/QZcZCJ7vaF3fFZhP1AhkWq4n4v
1sqFtaJQ1m/ncvHeHLwexStMZkT5+LJM+S2EVjTHDyqcoy4d0e3J/K9IpoKyRNy73otJnvpjstA6
9eCX2nvYaC2iRjqkKuGV7Dj4oaEkARnmstyU7z7EtwvqW4klvHURLkUSGdnjKrAEBPj3JNTKlYQp
wbbVh6A70JEbGIHES2tIoUQJhGKqexHErRnF2KWYXLVK/SIArAKVdp30M3RNLI4SVTUd6/C29mSS
a/hAC3CjOIaYyHTsBCDW5rrq8gdVibVjF1BgmYHO4mjeXOBdiNnrSgfvkFyVx80VxMxYCzCuwOhV
CEnsfOX4B/r3D7CrQIOVc2J9DKQbgQwl8CAz2tSDuRnIH8Q1FAKn9VJulzQRogIXXyrQZIj4ZeKN
0kdmDcQS1IcZ+xfMPCQxkea7ZB5joAIqVsuMGD2KEsLl2pk9sMXckGqT4oYStC3IUgKSrjkhA7MZ
nF7IBvVffbB+tPTgrpbIxd6csdt5QWpuO+IQ5iNrsuW7AP0AzN8+zhIesFhGhrzcMz6hPIoj4uDn
1b6Z2VliTq9i9FIt6I4zk6ueJ2IuqRrdbdThtZt39dB6adJgHyra78Yn5hDt4Lo7sv3o1YDBEK3N
Z6yjuOLCeUjV3nEK6t4W3hyhiq93Mze11jGGAlGlZBNgv7Hx46Dci4mBEsW+QI9g3yPG18t+thGr
psnKV5DXiYGzJ2BGMQ1/poDhXprv8TMr9mIxgxfuDlr7CxnlZu2Mzd1/Q01eUZZjAEkW8VzIfDPS
3RG0LwF6F8tiIhYnCSt41HocMGspYTggeCDyU4uQIElp0XAkQgY38FIwQyaU02q+AnFB4lqGe1Tj
YdhpEV4NmJtQ9FJnVhbdRIF6ZwYFvTX3ZTnVe0uy6j1M1KQCF4G+rKfeG3qv4L8w4rEV5U1DHMAk
5kVBRC5SZqEKbDrmCe/077nRxBsOFvu/lsVmWaykONW72CW+X39nyrEMYGk+RNOqafXj29GmWkt3
tfw5FAPXVuq0u8usXjqg0ZSWscm8MuoCD3mNkH7+umcHcQcaHxMxJ3bsBr7DZG+QCZRpEmrUuoVh
gp2bl9AvgL83zzla9aNsm9njgaUqJtXmyj7qLqA8jFUhZbi15hToNIazl18Y89y3RZwLN45JrwID
DXr99fCaVqNGqxeQJuZ7K26rY3P7xaKY9POG6+K3XQAAGtsuo0cXHFLSTDTDXPFkV/IrE1piMIfZ
enqTB3SeAxAX8mc+DnrCrdcSoHkxW44o3loR0hvDbT5SF7YFev7KFL1QBknjlqupnHmo+Z0knqYw
JvljVvBF7YpIOgy6DaxHOkk+4UxzJ9O3MV5kpOfLvWZ2NnZA8gufvt8UWHH6YjGc9xBzYhIUJbX7
Fqzl3B9JhUmXT5dFG/73steP8sZupc3lcmZGgpjL6D+HTg23pImrlWrI7eXaxUajxrYKy6OM2sdI
hIe+TTD3L7xAQbUVs4OEjwQ57QZlWjrfVIW5Fc1zYnHwKyLQFNL3vknwdlG63ZXPqPHVp2+aqY29
Ip3VYPG9Ec5t0vTbci/apEH+ba30+u0f7VvMogdvLuIeV2mxWGhBvEkU5fDHfqJly41yVgxJW//R
+MU+1/8oFfDIWYpAlliH6gHvE87UoYuT8+8TFD+pzVkHYZjRuLbcT6tIoI2j+euHZBSUsnnu26LY
AOfXWv7/LqRosoZS7X8qpHTvv/5aRrn85F/SKgq1Eg1pFVNBitHE6fRaRlHRa/xX3USlbmJrJt7l
fEyAFiDyVudtE/zz75rBJsNkra2rqm0o5v+pjmLMYi5/0eM0FcuyTBX1WHKIKmWcv9ZRgkYfuqwq
tFMAqDPqKsMl4kMVG8Q6qdU2WUJcIeuO+E8RUG2YEN6KA+NYzZi6Sa2ePHSugbOA7jQlDzcctXIx
yy4k5DMaaH/LpoIYnatAkSVleFeCjjJCX7stgg/LXp8WkwzPp8MwMGkV1OEG66lKvdF1IgZyjpLd
enVubBSbLtqvTx0ZXjU3rNVUFSNu52FEXXja11pgb6sIFb52KMnk6Y+25iuzHEGDXpPsL2VkotxI
7XZyI8lguIx8TRRSPzd+9UgdE3NJOX/R8OLVsuHs2F4NegbSpdb1wxLnOXRe9PIG5r23GNEPgMIP
5phSreuB+liGvaUcPFXfJzKuMZKdIvKEsbajIpsC2DklVZncSTogtVkFKlPll3au3yjTwTGSbe75
xStiTWRbxtNUBMGq70pU8NGItQPkyUNKw+4gT3dx/4pTOFq1ilkThZCC6yflHvfHfiF+ATsCgQ6T
LD46muGKT4CDWgC4A6um/oMwbLKsIszQvPjWmMICmEtauxrdUrhRUvxE8xKB6br4aluFirWMqixJ
NlAo2Rr2oIc75C+TuHqJN8AyCTTzAHvAOwMDQ7dyGmvjpqd4jwbojV4Cx6REDo/U6b+sun8djLTc
ArZz/Si0SL30K/CKCFVGIdFBlJAaQj1yN3n62gAngEwfluvWDL9CaY5MlKqDvkC6OEc2eEE1PqvR
i2nsbt+1QEdCy59r5DL17omKdCcpt0XVxydtrCLXrpyTmYwAtK1YQ+zPAWze7b1bP5LCUxJ34Fq4
N/kUSY/UNooEzTsMBYs1QCTeA3tE/QXkUrGy1ATlslI+4DTUHK0HdLP9rV/nlBnaL6PqvFOp5B8Z
MekGhbhuDdbLRF0+IDAr5BdfR+bOt3ud2+MdJtnJd0VPQQV/tkXXddpZq+tln/poMRIc5fhhvsTY
VoQg9MMK7D9f90ViOdoBA68U/W99WimzA6Ue+k+OCWbKKTWaLe4UKy+V+RwN6P7XagoNduhOCDov
oGE6myBUActJ6KbDg0m2IJt3Zk9h3qsr+5az3tompQS/TwwXzH4MwCJ7yUOcDu0cxEKtPWpJ0L6W
bfaQ+NkTtZFulXeJsXVCRHjh5A5d7x8qYJs7HMGJh0PPXo5KPz2bYcgY16+kd0kLT0pf92B8nBrG
IH2I7eE5K0m7WNfkczVDoLxJIjcZpi/qnMRKVVBnBTWnhWVFxiZBjO9sp/Yx0NV0O3dXGcUdgKM+
yZNXZBFOjWy3nyU0m6Mle8eJ4c6avC8sS2DRh1rmHoxqkK9kLMdPoQTUBu7oKwJ3HqFuOFBPg9KD
+GC592yyDuZo6qtJGpIbz8H0wrRCbxcWenICF94DVwLD4ldAVFCQ7lyjxpYu6HLADGag4hycYYnY
AbKUFUPZVJ3jraK0x5LZ854b5Hge2zRfQhswl4xj9GWcmvY+lxnp+DiLcJ3NqHEnVEoHYQfMNo/S
I+KB5mWSRNEpM7xdbem8bjxyPE2wDkUN/cbRhk9G3MZD7If6TEFBaGnsDm02MJrE9rmUzTdSh/AH
fBSyC8ZBke5VWGciUaVkaU3Uw0SbJ5gfgKm5Lou5jCFeQoWWbMFlO8p0BHLzsth+XbzsKVZalcOR
xKY/ZsWmgTLCuh6UW3EIsYtY/+2ILSOQvQZh3H5XbYaLrTJzqydBLZ9HjpdZKWc2mJfFnNhJTK6/
iS1aBMxt9kFKGIzZddP1N9d14tdiA1wS3MNahIVGK0EAU6z8n89AEucldrj8nTjKH7OXn4l/ucyC
bD7wuhO3/vvk/zj09cTE5ssWsfKP5W/XKTYPlYdfmlVVy+txr/vVVfcwGuiyfv+rywVeL/36EzH3
fXex8o+r+9/P7PLLPw4vbgElOpg/1zMsKEygAZpQdlYl7rQ4vpjoZlkTBc0P74+TEJvESjFXOPhw
JUaFhsrw6oMdvvzgstegM+gGrUnRGUWWuMkm/sQzTlGOLXXu45ppByTBQRHdpZQB9tZIIiAqZoY+
Zlc0F7H2uqkhVNiYnrT/tl4sGvOPxRGuWy9Hqf2KY/1xROqri6ggShlK0rPw6qM5Ng1x/KBSNs9K
JaIKl+UxBEsaoLO6+mNl5sWYbeQvl13EBvE7LxiV9SD3N14cOvQDkkkGIXUQnEBbm64fG+DEdg5l
TLxGHEvUMs9Vc9ytoSK91JskWqnpHvr4OXQ8RIvm9128ooXoCgr1rDaqyhuZHypn4nMV88wYA2d4
DDnLuu4+rfqTnhyDiWx8S6QCkg5gIkSI5sk4h6RiYlKt/h8Xr/uJn/E0igViLtilWe12GIrDUNfW
Tsf+GMTFRxY41bqqalIizkQKXNf6Vy81H3KqPKAVqK8Uc+pLiGyIdJxYLIdmqcNJ2sK20BjiIAdC
6kR2ULTGUqFeAsLE9d73+72Y1POcncfkYNMUkps+s4vGtmPnpNvL85xYLJpJ2XR4KUuDGRzEBGKZ
AxGfr3kOO576X4WwNVQXnIPmRypSj2ICcW6h9p61FYTOYQ7NxKQNpa9CMXoX0WREKBxPCzfmYN5W
fR0eRtgayxEZCXIloJUTDwuuAVkBA6KJrmNwj3OiAR3KRJComxhsNlpUrUpV0faWVWtIwUkVAJ0I
vvqc7osqrOBkKN8LsytfUVQ5VYxI+JzxqKLhHhYcAncwQFRXi9ENN8vGo3JgejsEL4xxUpC/oDxB
dd/SAXhYMKNBj9CTC0q6mOtNStVUtS5qHoMKTyZB7sjNiFv2qd+qfLGk33OYoTLIyg0g4Fq3F8+A
ll02W6Jtyo0IhwES5v5b86RHUnxXJvcilSfPGTGAseT3vETbymXdb65U+dgyyJ6IlLJguSdTxtCA
YZ7I1amznoJBGSHdknpFeiPU/OWVrC2o3GLij7MAkZbq517KFHSQdNBPQovDGMloLmV1pNhMPVIo
KFwboJj7tm5s2mQVDDAC7Lk3dKw8Ysy4rhkFzrl5spki0/fHsmkFoUt8FiJ+Nncu3xj+IuMtLtkp
YAilU+9d0t7i8kSDS4W8h8i2i4Zme0jkWPLuykQXc9eJuAlNTF1w1n75Ruy+kKGvqhBoooGuaeoS
9x1aj2hCYu46uSpL8DVhuBrpW2POBYmEtV/S64vJdXFM5Nfex6olG9GGDHtjwl2Hnusyq1HsW3S4
1UGPIx0j8tWRaNXz5Nsihcg1ziEeBHMS0yJXfZ2Ms/6UWPSxmd7QLPZ2rw3w/Xr1s5FHuEuaR75+
ngQBgusD8tgz8cXb6nq28WsK9GGsuyLtK+7ftZLwTQ6lSbJ9rVbKjKkwNy1qmfCVaEYT/N6RiuyB
lK4KSgsztKiHPbHwDaXejHzzxAXpvNJGrsBYkzus5GqCwAWg2mSlQvfjzaqGvYqsVQR7tZPVG9uz
dBAhlrkPR0zrp5E6bxzIyWHQoqMfRo993yDVWRcJwD8dhPycJWqFk/KsupLZKjImMyH88hZI8qrL
OgrXE6p+aFz5hxZBs8ofYS7Nmh2gTOL1ECSPAm4kHryYuzYGi2T2Xn/IhizDiQuU4TDHRnryPii5
tneqzDhY80QiGJTKJl6K1GwjvmpOH+LRBXzOcUj2lfYWN4R1F7TPbeFIa79K/BVy3/CKuln9XFUM
rB6SAb+1Pjo0etZurLq4K2NoRfpkSbznibRA7ha1x7JtV5UMDFuiFgcmI4fOPOGfFMjhVinqnRYh
odZmIK1AfnGZOl2cDquMXPm8rHi5AUGFT61D2Wgu63RLXbFLLEcYNsvzWHuYv6oWzBc3aaVnjQoC
ZsPnJNU716qdWztCK9Guqsfe3GiEvcvL0fWc1Uns2SvxPxTmtWUpH9PMWvlWVS7SAUhOg96TibNx
WsvI1M1f97pHnzBQZpgEzteFIssT2AvWia1TFMC2rJvHoKWvmSb/yfMSbx01fn6o9Y9Jl8a9WvvK
IY0WsC1I2kO32odlRwGlhtaSZh4gmiZCmHcCtT3fAIoKNXAR9Qi95qYiL+DKE+Ai6QtZqPwQlN0P
pfZH1+5xF8FnDpwl/KEBOSykr3jp50kmST4ZbvlTr3kX7Qpdw1p+oIIablGi/nf9QsyJzLrnKM3e
1Fsw9t2NZQ+RGwVBu8zoUMCcJ6BMxQ68vZBZccarMB+JAJd1srfqGnzhQa/0l2sLis4CQ9Hbi9Lk
O1LPky6lONSRZEHJnm5mnF7ysXr2pWYi2J6U5WQp3B4zfoa7STEj9jISzuF4irAhWWEwvbQbvg7i
7qTjyJBID1WoY1LuoOuHIAPB5n9XZRArheoCOukH5I6DjdhZnV+uq/CCmBO7mVdFB7EsDhCHGcwi
Us3f9xO7yKoZuyg5f11+K9alUb8LcRxaZsbPWIaCj2x5uerzxkfhVpdWtRE9ZGk8nZxJie/Hypu2
UX8fVYh8aSqcQmA7pNCkca15Wg35dFgYo/Ph9+nzVIywn/D1xWSpMxfFhH/aNJXwR83ixW+xwrMV
ZBUTZE6DFihz5mO7oHVQ3arhQKGv+ulhw7PoC+ctF2JeIzklrysRoa/bHigNOUlJjod9303SPRC1
nwqqWramv9WaDdvN770bK/Crk6dgN5LF4fhuVeFxgjH0pJL72pJiQvu1M7q3WDqI7b2WgBVBZGBP
Xd/Dzbp9ModpeNeDGtHb1LPOVGzrc1a3yMeScnkHd3mPQRiCjkmOOyHw0V0z9WBI5421vFCGNn6v
HTwG2sksdhH+AE9VMJ3FUblrNPXQ0E9OCHzOIC+8EBuw0XsNIkhGfVGpe0OHwJeOWNTJLeP6XI4X
IU5pr6UC2CvLjBb9Qmd67otgJy5ibHqojXWoHYu6VG6JfmbY9dzTmJBK6xGGqCdX3p01hcoBhvFI
do2zncgpTI4Z/0ilatpYuK9ulKQNfqDUBjuHm9COwYAwjImjugUI1ogBIF7uDvrsi7AJtdvOH5Vj
pqEyLQ45IhrWDQYksQxQUj7mlLDhTb2mIJjEL4McIe+m1rR9bVjxA7joN7FeTkJwe7433Khjqp0m
s8GaeD4HJcjPdiKXT2QG8109VOg3SKb/bvSXB6yXNKewqs1d18vtYxhP9+KAfQHgrzPs5hyMhXnO
YX5eHqBhZ0+qDOK5BNnr1m0b7xUjgis13xK5Pjh4Ir5N0BEpvmveVpUtAzpLchRHnQJLWYomBiXZ
uxHNTvxQL1EWMXL1XpfH8BDYwM3E6WcKw0vVyp/DHJmTFBPCsSz0HRBu5y7ySbA6o5b9zFp9j/ah
+jLYEyqpKkBOH+7qnT9I4LHmPYBC7AxTivBe1XGYH6tyX9Ah3dWSofAOpvnPcNA3HlTbH3gLOm6g
AbIJ5uyokptbB5vfy3EAA8MIT4JXRluqG/mavVfQJrkd0W29HMcIYVRhq/aaUEJ3JQsu/qBlwW1V
Ya8p/slPc7xbO++1dqzCjYt0NmKErESaGI3f+WwrlJ/hVjZv/qjyuD1MRyw7LW9kAIqXY5jQhtLG
sN+mEkOeoVAwQcvJQyfB1F32aGGkddNUv9u1oeEgqTdH2Kvy2ZiVVMS/DPQBTmS/J7k9rLAZ0o61
GRRnq4bmJ07U6bYmNMCj2EEu2nplIcN/ahrLwaK29S57wdoqotH66FoTcrlp1afYbiaaoIJDOFW7
n8nvE8ph6Q16r500vc9PCf+1iqte+SCveTmfUraXrSQFZ0+qvCMq0O2q1PTkI5UO4nyUqdCWOLE3
56IDs996yMx4E9Lhnf4idkBeZsTTodTPDSZVR73GNKTxG/mcY5xBipk0tVRUvyjpkIrsG/ke2m7B
t22qYfZl3f1kSwiwKmb5q4bxkJit/l5qqbRMcDzGd9EAEsc5uh3kxWep8e8vR3OChwJ3jmdPSiSX
alZ8sBRJP9OYQH4Htvdu87DErrHWAFNsw/LeyPVum8ceqlV5btznJgUNsUuW499EcvYdbiKORnFZ
nQGE94fYqCkOd0X5IiflrdiVt+exhdXwTGoFfgGvxL6c7OCmzx2dkU9Wf2iI3+vzFWsEtdjUmtKd
Mo7qlsGTtJlMLXqwfFLS6GtUv9CxhNrXSW+RhPeoj+FP7YNwG/RD49uDG6a8Xvqkn8XtwVQbFn8V
Put1U66RNFH2aphVN0MtycCri3lk9CL2nFoPIYNOUe7wQ3a2/YgsRdNVh6Et2wfEovLL/R59jAN0
Z3yTogJ9SQiSJ4ApwXFoYdq3nhX8mNr4JK7FKZwfctdqT1Ygdespw9AgRtD8RkEYHdkJGpzSncQN
KonkEDGdqrsObYQd1fpx08S+8RB2QGrELh4uWDblqjcPutAKn8n+ZKlSfvR0JXONsG5+KClGbvM9
JFP3HgYZ38kU2hK03XSjABPcmZlj35kTPjRBoek/27SiiF9Jr3Great+tqwBgR2cwXaFwF2T5iO1
78Y2NX4OEvaEnWNJN1iKqLA1dOiTede+QB09iWMFjfwlRX70SH0B9YahHbAl4NNt+fh+c9YG1BcH
JUxP+eEYU+dOZjAcoinzb7CcRZVrPh8xEYut70hnW6YxUUJHZn/+2fx7sQe2Qv/fS9oOJeH/VNLu
/7Z9T6GVhtXnX4xGNHn+5e/KtiX/w1QUWzF1THaokf8mB1rqP8CnQE8xVJOyN67O1yI3lEJsPAwH
aBXUQmN2qv9d5NbVf5gOKiHUpC0Fiw9Z+78UuY1vlpM6JpMcybT1uWoOGZFz+NNyUkeAwi/pjPCu
rTdxaMIUCVw7dKWn8phsLXM5qevS2nuqiyhc+9i86z/9x+YZ9wuEnGDLeuN6mADZvjTY9HobbFaB
/YCpNdBskbcYsKWIB6F/9xQ3VGJ2hXefbHCvWGfvFNKJ5ggCUm8VPCm/yoOzsnbOCuDrH8/k9uKf
+beM8nEeZk39z78r38wdL9cIyd0xDDAr+IX+9RorT0WDM7UnBEWt51ZR7oMWlxBbu4163s2q/ZIk
+vgiDl+NULn/z3+OLfpfQQTi33WeFOks2ZIN7du/M+oeSgYF09Z+cvqD/JXfVzcYB8hvzTr9Arg1
R4Nf1oN+nyPtcyD7FT9Ia/vkPNjWcropC1e/U6qTciQj856ep118h/d3faaP7u/aYlm74Xl8t3VI
ZgvjwYo2U7TKt8PP/Dk4arfyprA/faIVV2J0G3+CQTNv9VfSHzlqtliGLIwTxnSTtSB7tgA1/pQ+
YXcoaTuDzK3lMpDQpgX6SGQ44UggTVEf0yNU/l8DePktRWe7XBFNE8ljovtQnpV4qRzqjb3XVulb
/qTgePAzeuRy1sNL9jVtGF+E6/DkbVEOi9VF9+7b2/7Y3kBAs9fR57jFTXY1jZjuwbpbfKkHSH+N
g9K+tCM6rz9QsmjxD12lH1CRBn0l7ao3bJ1S1a2eQBdQglJVF9CR/zinfp+8epNEd+PtZC39E8bt
lf2Y38WfFJcH0MGn/NHYTPdo9mcvaf8o95QRV9wO/zj+yN7NdR8v8co0viLYISeT4bCCJr4L2twH
L22ve0QCohUMAc1axDrl0B9dSps+TcAGUVDJ5DtdxilzYd1Vb/3B/MhvvZsmP6sPYMghmHb5NvRB
Eiyd+3AjndN9f/b33bT1b80DCgUj2Wkqy8viPdmXNkoCi+AuX2lfkeuvIXqhfCVDv/poIjcGNwLM
3FwZS++HSu04vw0fm+BkH3SkBRnUg8J2Gzc7TBt9HbiY9yAbjWGM8ar88k6IRZun6Qf6084qvQHA
8BacVOzkubV1sYJ7ir4BBCAPwtnGOg4AH6MNjJYXJ1pkOkYfq+SzukMgYzir+IXcyK8qxd57f2dV
sCqxmFnm6rJXls5jx51A2qQBv3CEl6luo/d2Vy3TGxW7sIX95H+Y57Y+NNhMv3hP9h2kMpo2qkAY
hRnopZnn9KYHpeKm/8XdeS03DmVZ9ocGHfDmFZaeokgZ6gUhZUrw3uPrZ1E11VFdMzEd8zovikxl
yhAE7r3nnL3XVg7GpVM9CHXkeH9Nflk76abZ5O+Wy3rC7oX99Wg9Wa9MW8h8M2pn9nqn4Omw8+/x
BAlu2MvpLa2c5sxmfe4eflU2TzRttpHtpne6VcaFUG/cYzIRHG7u9Z/6hmAxQJaeFTsrnUqn8q2L
RhibHR/JhdYLm4hPMOXUc3+Yoz9eoO6XnrEdUQytXEjmz0F6XDZhvVENu3XaU0Gk/DY+ZinjINZA
3DKLiAgDHbsz6O6IKITi92/+EnucCe9wwfJAtpfN/ESTTQ+QOWrb9KX/WNzNsolfVDwEePuBRZ0N
0iN6W7uFn92PQGcWDBJB7NvljWaUh2HCugxQKmZbCJZ2KwJtCuYIg41tnpXhxbqMx/4e71LdNu7L
s/gmugVGNFt8ls7t9N8szv8WZq6apiRrIP6I3pXY5v5dYiXnK4QRHVNiR+JFiekHLNqbmXTu/30Z
/t8W4ceP0Sys8jjiabo+tog/n89JGT02jP/B2XYZxFBqNpo03R4/wiLObYnmb5xgWM2KHg9Zwxb/
n2eB/8O+I/8jiv1fAp0fr06VRTroumoQ+yayjf/rj1WiRtVni5B7nFikVhG2qc1luqlRUNqlrggf
ktbZWMH8sH5NIwuTvPmJ47p0QzAvIyY7pnbLrQrRgaymzKOGF9EfCK6nTyAesmE+z8yjIGK1hO8p
uCfh4qieOcsmFS8ZfCtBLHZGEGw/s2TkK3TtSt2jbknP5ao0B3VaaLalxi7T/bDpule5HjTswQkG
ERFZUV5WdKjM9bkvUFxzl2OAXTayMpLDU73gihuukdbJRysv902Kv6fIDAEVdlRvrb47YNhMcHGx
kYVifbfGihxGyDqF4eca5fdELh4YsFYXGiKBmAQVCK36nVhkUqCI69aAeOPrUGgfdiIkHOGAH791
aFaTag5vi6PG+JSUvATe9p7lwLRLiyYEOhukIlD6gIK8yXUruMxdaxcC8s/Q9tlJnlDcJZV4zfRQ
PSZjQ6N+1UcWKhmMpibscK9utKa96HmSOSLhtTNhvLaqlQq/pPkj39DLsKaWlAfccqEd5X3lInxj
Hims0H6awmSkXPqCDKRfSUXj2HfGESs5oFxxYuMz1PPSKkugC+rXZM0qAiU449hpw8HIN+MogxDo
tW6LeY9E5PRJqYQ/lsxvVmrrTSMXi9/Xrszib1uRvajVOvvZKp/TsT/GBKQ5faVDUk301yEBiali
Ip+IhKN65ZAwQlNhVoG6UNev2hpdxbqFFiCdRGhIwqI9SfPfZtae11pQAkK83ug0vtYzQt/zIMaF
183d8xyX1zSMbqQP/03NGYweN/CqDowburfHn9XJQzxnwm0SUl8rFDeaH0hBUeAlZvSz2BJKstE0
Ck5qQ9lFsERSWpoq6PAoMWvtJZHXoyAgtVMt3mlT3lVpJQRCrgqblqiodMQgpGQi9rRhei1rprDm
hJajjkxfmL9BmaFiym9zLf8NjWU3LSXaSwu/j5gFQjYsNkpgxM6D/oTENLIXdob+NPIOLGHEKQJu
33qkX+DWdeQP0xU7gdPjp0Dc5tZMHlU8caU4uI/3TAwFf86/rTzyDXh4Sqy5E+KmdsU3ajYb9Uln
8l5oNBse0+UKeGTWQDgeHE0ChzPjqG63A3TuX2uU9KGNgmOQwZxx8Cq17xRg5nxdR41AjfHF7KYD
SB1Sb0RfRXH4UAJ262J3HNHGOSF/22j1vYJOI0iK4rzEWgrMMDRkD+Y2m0Y7KIdQGMwBl/dppQdU
kRSk9WpIrK42ukspNVvwdwue32HTZbBC0VTOAz2O9lmomP4xyI/w76ct4dVMrhFjSfhGLBSwitm5
5ihHZLmNO2noSPMDegEBrvRMSUxQLiS+QW7s7veDvjC+zpOWM5ts9XHQ9OZT2CNaYPzeYRhEhqAu
5NlMsYjIT52ynaF/ptmDtfD7qcR8I2Wm3AHsg3/5+E8aqbP/+NMo/+GJSPerVuL/i3ALFQ1zoohE
CTsmWLNkdJKHQOTl7yaSBV+Wx8R7ItcNG/p5fe4wpBoOR4B6Y7rdsSIYwk4CJhwcGcO7/LJu5Hta
e53bHvPjfJQ+88zu9oT86ZZrkXZls3Zn9+XKs98cGDDNP20gefhviwPyvLtdXWIiB++0IdVz/Nkd
VH8mGsIOT9VXsefILtqQSeV33iP93dx313ijws9E4sc6fzZqpnAobUHQEm3EhXLw1E+q23aOcRKf
GJkQOBZBFkCcQd8qshnck5chXRDDPIx8dnuXCG80Dpg0+TKDA6KDz1L7Mp/Mv+a2+U7GewxhKXVV
BB8DXzj+NGgVXqeDzHBosQWLJjGnHnJQ3fxkBcZrdeMgHz2Z9vxqBEYgnpPAaB2DTazkoEHw6cdK
NKtjfq0f6WobQdN5lcxJG3Mnx2ZXoh+37zeoJtB1PlhkuwrP/cgCajlmesJ/1GoBQlqSECPs4RMo
Al/hdDV5SreX1C2204Wnrd9boSMeW9Jyew/lJtPXrrFrgBqYHQDiQZHwJv1Jk2CNudmlYW3aF97k
JaYfCzYNSz1iP3GQ184Nylcnqr3oLe+D2tU4nJ4IhjdATW0Jw2zf5TpQYANPTrU4+H1yzREIYznL
RCpt+XBkolOh6Q5t0oTNxtbd6Z1rnPF80WwC4KVsZK6HTifLx/2M9bgYvUWwewYAXnKpHkG2TvWN
kk5p9+0XiY68PQ35Zx5TC2Cm+dnSdxnDvwgj7/M0bmfrLpxYwixCznf6HTjouOG2KIQtl/gR2Bhd
jZP6dyQULfMoyZA5tg/eKlM4zozmjYgvZhrpyUz2+l/NEy7ra3imfuruzIGb8rm/AZ/kZ0cfHH3f
y0O9Hf9Sk5Won74VPznpx+JzqBxRsfu36SWZHQJZrBOPDX29amNO+COd6qX222tMqYV7+s4ToHwV
FGupi68dkpf1yOF2mpdHJqCrnbIXjaPq6pLtRx67VXsAzN5GAwXupub33/H7isMRCTjPJEcosnJ6
2xBtoB1O09hGEzQvUmzjbuFl8q3H8amS3uFfk2JomodIc5PMwxvERTQoJE9Z62gHqfGMfbgzqUBN
6hreKZ/v0WQubxC5k+HrkL1Ga1Dojo4TZdgLX2rpJc+RRAMOol7QcBA7WecHto5G/Hyct+MhIwUw
8rlzkUYKNsKg/cCAf0d78phG7sPC/nexnPRdtA75ISRH1bD1kOxMWyRD4osJdUg1Z8ecTYhHfue+
wiJNLCNJpi0a6Q0wsK/hK/XUDVmL3SHelLNtMOx+z4NedzgMUICRzfkK6C0790FIOuEEJhYzkC0A
c5ZtwXSY2jIvj3RvOjQU5KXLlJK7hhKVvoCXf7QChYszQ+a4UJHjdstuY8Apz7qZljO8VZxw5sB0
lG3nSO+SLwf6Sx7QzLlji1jZPrb5MfGVl5K+gmcc9gjr1utUeOBHoMU95RfqmXvvp494AfWYsYxF
bu0iRjf+ItWJNsWJjMT38R1B7gev4UKla5abeDcG42pHNa8arM7qWVtQrfM5kpyldURGeiQinsJn
aMC9M1DVQVNwKcv75+4s3Mlpv2LS7d9NAjjtj3jb7aEpexwTLuFM7jzFtjOP13TxzQDfYbi1fOtL
9opXttD+6QF+OMx+dYpO7R80aAtgiWOWONYZm6fKceul/hpc7fiwwd+UU/KS7RHAybtI2akYC8km
X7Djb/LsUPfbWnzSL+rRuFaEqgNmQ+/vlhFQJnRgG8YSEA9pqLRb6R2D3HqmpDuxw9AKoUZMvnrL
7mUbswXc4s5wjQE3gFMUbh3uuO7ght7J0oLaxHT4XVI8Baf42TxpvdMivxICfOSxsJkln/cpjPEy
kAB8EedDhVgmdShSQSmGg18eaatM2PirA1Wl9LdrvjhVWMjx+4N6iW94Z01b8s2LHFhXBjqIbuBJ
RnT9H1N7JyGTw263iL5hUc6HhMwBz7ROzamN2ZBOzLIhFZk/GA4wxit29Lb+KU6/y5zqRbvig+4K
gizpA5M6xyLLW56KgHDCS5TsFOkLIHBqXqLpmHzAkpzy/frwusJv2JsMe3P9yOI/LJhC9+F0Gxgd
RsIPMIjANLwqfWL9sZCQ59Yt2yH29Rh/v4HzoSKYjvmdDoTyLp1pgIyKLZ3z7eo3FwbBUAaKS/TB
vsRioCif1ugDaDhXzwkIjT+9H3VO8SaKjsnQl8EaFwDcLlsZ6yPYAvZhHb7uy1y/RCancCfTAuuB
MYTe70usdvf0ozec7EyM8nKZ38OQfF+6YU6/VbhjU7S/4Ju9dbDDj4ikZWIKJK/+al6qjyo8qK91
8pw+mTUOmo22Se+PgydCls8ZMhfanMSFXZbtUnKvNisbxZu0gUYYDM5S2NCimo0Y9FvK0+GYgJ9p
g0b2h29Tc3uIjpqLn0QEl3k3r+J6Cq/lBhrLffgGv1tzCriNFeHAttIit7Gjk+gVL4bohE/VBeDQ
c30AmpN9wm5rfhR/+Kjpb/wsu+JTVi4F5hmKOoQKx3E/QavlEH5lz0susNufRjHQkm2/S7zlQ2UA
+MKqDjio5LvSGzsBHL+iOGEXUTbmK3hbVKfWmYbSp+KL3/xFgskRAWSFvsoIOQhBKzTw9J3whrGz
3GvPNc2S2I/zS/GtrJxiveJbg86eXVZrn0k+I7zSV4wT4oTxadS3IdviIn4weqJU+BpXkeJEJBXi
fWXciUbIxsNddTDG6GBR2E4qK91EcjzY7ZwjUJO0FOqeAeioS0PaahJR8EemyPk7qq7w2Co/Xfun
xQD0xGsCHQ3KPNxG35xhyjPEsuRC7m0YOTmnhJ3Re23rWZlT37Hz8sap32jaUaFpGeWHDQqW+EYA
Z7fxAC7kz/QBlIkYi/Wr+aZqBDlTtU7405F1zEYD1dbEz2Vrb9Fss2eJpSMFxm49Lm5xKIKC06U7
6fZ0yjhmtOiE1ACRlDS6wLVGuzklHlwL9NTqX3HLETEJgI1Fe/XYbGj4sbw0XnTK7+U2DZBQdV9D
7cFvi28NKBiYwzY7xdkMmpNp7sVg/h6/zRN3pRA5xW09xsfyj3WLzv0RXZX6ZW2T1/bA+Jb+efM6
L/5S/kjr0wJPK3covZZ0W5Is1frzH8MMasYUFqUMViNudFJI5qRQnNGMZCQRC2wuWeU6z40W7Rgq
OrFmiPspyqX9/PsPktgfx6IXArFDy4gEsbOJAEP48fjw+/9+//T7ZcYE86jMso5FeZD21pxgUfr9
Z7ie9S5cnvKox4OfxpdOlEBSzwpYFNFOYtaZvulU1xRb2YMboFBURXNQ1DqUYHR+IPocQ0vPUTzz
YBcgfQqCxVxEH5fEiveACfjdgAIR6lyIPvJQbbMaomWHZaPCrMVwLY9QzAcNRRECZx8uACcqwehB
2IleR2oC3GiRZpSl0ecM48jr0/4uZXrsNUM3XSUQWElR5n4j02EXLQ7cPYMttwkJRszl9toxfnar
EAtKDAIwFmryCEj5yNsIOVIuu6QItN6UtzTN5bDwlWSOX5PE1xroxUJqSNi6emxYStj6YI+wvIPf
cCvgx88NpyNTieF1p6bdzsgm8pk0FZDye3VgX6+zlUaKOe3jh58wJGJgFAkJiTvlrqsrwDTWh3Qg
xKhc6GSqQvoMa2tn1gZqSdbRuNmPwFGlNe85P3JCnqrwkifhB+EM3a6XcXFWqFn1lPWvWzUfdh9Q
Xxz0RrXNoj319VNfi4hImYa7i1xk3pIUVCILhwqyxbfRZL3EBZnfKd6JeDR3nREdwnp+17NSRmUj
MCfr9acw/cyHFreQJX2rdU5ZNjJmH5c0DcTwYboXgnRQ87tqUqzgZ7BApNQCWuUeEVc4P6/RpUDL
9E4ueScw7J3F/g5DlvYytsI0vDXaDxa0FgJt/jrGOftqk4FgbK2fpjT2Ekogm+AcOiclv0OxICyb
VW+STYHSd30T8BVu+llJ7EaMf9ZQo41ENWSCrY6nMd6E9PKaYX1pDNXckGVJyo9AAnmkT0wYoult
efwwWaY6RYcuW2FBBxrvWbtang78SMVh5SSpTBJNLG/EmvY00fbBmsGPygg6x4eyH9Y3cFtvYxmf
gJZ5o6XQbRyrt554xX98bZFqP6K5zaSaxRrVXEc/LTEgW865ec51LJTtIt56UX0v52wzNB5MuIe4
QSQ9gsO19cqqHNuDGfEbPNJCurdKm3Yg4BFelBxRlap/KRvSVUtV4aw9WV/t7EpJ+KXqHI2TcYDi
zoG5LpggECdgqXcrl94JXOgoQRlgobx2Muh8zPT9CBijI8eMUNImITspzwOpLaLtc6w9AGILFR2A
jqCSEooZdHByY1ysxXgVUmQgo9FynhbvWT19pTM7jUnY72LRDyr6LQAiACbo66x01MDNvKANxyej
sKTkItVyjHnIRYbpwXpbPDAI/cZMGt22ykTfjRIbgBHdhlmNA0MJRurStB9hrggisQyD33XkHQjJ
LSTCSEMUQfcJyrXZ91s5VzJw7EAEc9myHGWkbyFESrntGjp6CRNElkhPWQhfaEOS6xXmbdFQn02r
vCRT+yI1y6NNtpCV0km4Evtna+pgpInTS6GimIUtQCVjPJzOHWOLsCfTqmKcLBrRpiaBINIFn0DB
i8Kl5e6US4LQOdJqLWyzMRve0irnPJIzi2ENLw5W86qQjU3dn96N3mJ8lRL/pBKBlEbmbZzSw6p3
LvblDKqRGFQkENjzCExGE4TFTbNFPtfMAQURH6VuJdhayeTMrDWyQcBdYZLRUsitzyancq3i4mVG
opGMvFcQSlt7mXF1qVlzqmkz9H0Iz0/FVj28kYL2G6mc2jpGRg8FKLN0dQbtgCVP/ohnDrJ1fxf1
fSTVJ+Yam9qAzmf23bc1M7gvOlcENWYI5bFalIfiODo6z5WpbYumuYqWeZprOGOTzqStF6dt0bZ/
a+J4FvEzigq203IARprARRc6kqAQudwzwe8ypr+tFh/zB/uDWQIHHkqc5f6pL2TgagiNky5uHPTt
nM4E+dAPdEVa4VGrmtNzYpYcPNLkIraPlDINmHnD2HeuBjhd1jVq08LPh4WNNas3Xbduex03ctqK
+6olcSkV8+d57O+k4zZQ9khhj+SIYpkzEVnfl0oQPueR6KtYOUdjidoK0/VsRbwbQ2ej2AZeCENd
ADqWd7HuqJgCbB14/ybMsLLggGZwhpkckanhVlbxUs0Tn6ppq7XTuAc39iIas9thus46/KqgN3NG
qxPd31EOOlYzWzezh4xJOUkrKHzc+AGW58Fe852mlevnqiV7gIzCliChC3zLR8O5fpnmnCJa76+z
Qgc3nIzLwH3qLCoLvGwFitplrjnk1E3MWiOVsmo0tKALa/KiFDdM6o2iCEFS0+hTcktyEqncwrrf
j2ZyFXj9rwnN86zK3jGMxOzE5Eq0bGRSibuvtCZxq44inDNsVrJS0EJOkR9nrZr4cU1hj+yPAjNE
a54IQ7VNcUKB+nzQiNPEh4o8noGC7cYU15I+gUiIZMsla0ICFQAc4REvgGib0lBfPtXMSp2JOBGn
qrPtKhLRXplbNe0HzxQkwUa8jHq6Ishwnd0JxQY5b0SCrTKqR5H3Xw9XX4mpy8hh0J0wFZ4WtS+2
Wq2C4zGJ2MIu7DeVAWltkn+mZqSNm+Mcv40gXD0TEFmzpJQO3XDsZCCHwxh7K7GHi9lfu8Kkr9m3
23AwN7mR0INotctUsOXW67BFJ3zKuETQ7YxDjZfRrSM2G4ZWeZ5cm6Xjiem0N3muAZxmxT0LxZep
jZdA0zUGddabIZI2JI+zrykTSASrI3c50t9VnFdOlwquJgFpUjEl2LgCyVPKJ7+S5HfsH0iZdXoC
5qNnrcn58yoI+7hery0ZTJx0QZKTN8JjXKjTzSwrNJqm9JcA9faoYiigj0+4B0gkfwz756jbVrnx
pcuJ6HbwhaNi+UmrKPZNfTRh2+tOpareMNNfkwRObIkayw7xxE4z81QbzR+jgbcp6dwScQeMq587
3c18qcgaRx5xh5ay9BKKQwQNk0JBRR1RhcPo5GlyzQqCdxjQoM01UQU1jLKzEQnEI8gPZfTMRGOZ
6GtEvXFEIYwCQ6qPhjgTCWmRWtlVTr+sa5CU43lUfMHEiy/HgxKsbanuumJSd79/+re/znmF+66i
cG2yr4TJkCcpjbabzPhfP/x+zmwXy0vE6OMXbf77oRl5AliwJK+oObWFknwXBzw2nV7+ISarI7nG
IkBHFAiOaYCRafFIhy/GIRth7If6p5TuDPQPURU9zZzK7cEpG6Oo2qp0nbSHfzJr8v/1YVjqi1Bg
aScFW9916QIiWtYqYyc/zJa/H0oyJ3b93UKxDoHznx8S5AXEYjXb9D/5PL+4Hg2CExY78bmYTLpi
ilY+ieEkE4ugZYe8ydTgd9r9/y33X5Gk/1bbt/tuu+/lvwr7fr/sn8I+5T8s7B4GLBpF0SzF+Bdx
n4a4j8+bTC9xbfIP/+TXSP+hPLgypvyQIxiKCubmn/wa8z8svhsMGwCDqiT+P/JrZOPB+f9X+YEl
akjpTckyTf6RlfG/yg/kpi0LgpDaTTfjWIoX4Qg4msfBYiqVtu3kdDAQ7LJVeg9w7U1o9dAVmBvy
SKG5ycLmFln98xA1opv2aXYoOxLeEigK7BEcDOaHfznNq9TvUJvb5qB/qMUc7skOObXVrPkEcyq7
UNO3kthl28bSmZu8p1PR7i2k7HYFzJAP4Jalfix8OCaFq8iPOUaiLNfmM5TSr9asUrQ+MgskffoS
W+YBT9crEbVkuAhWs887zC6cSGsWGgEO/yTQzMrrJ7Ps+xPM9ZtZ077Qxi6gbOy2QKuBM4qviDIF
jxz1xInn5QedMnIb5hAg1WTUGWjCVVxqDJDg5HRBNBdnVLHhbSjVP8KUfjSKVQWVaI5PDdkipA1U
2z5nFRUIa8FctTMyVm1RTlLn2JKWUslKekxbIXE7kYAqE8wmyE7kDksVIWBTy1u6SobfqFnhaZwM
Q7VZXQDlRdBG08sytMWmnAIgyGUgT3znWqdZAsoXBWaC+6UitA9Q9XtU06xmy761eIMRX92qJkVb
PhFIxYq9YzAilDFe6Lr1i0Fl2kJaq1NXa880PbxpEoNFYUJwWA6ak0oyf2uRVeCPR5HMCKbkIrrt
SEcXxsnIVip/kO+KjY18n2FJN/2k8oeGY3rX94NDiKhTpROBWXPhGzXfPA+zff5gilr4lhTFqVBC
P1dkJtlCMSoOuIXee8BV6F4wn398xaQbAlk0JD6ZKRoxK+VzxUzwD+KIp75fNqLM5WiRfzvdjCpk
VCN3bV9FYeZNYU8hjN79JQLPlrpZh/W1jOEFaOScgbtk+1mM9trDtJ6S8CitBjm3WX+YJqnCDiJP
7qIhBlAk6uwMB5+cAchG0hIsI5d3LF5kY3622lYnr7KmcZ/tFtN6mI+l3gNBxKXlpoPXeMDLmnj4
XrK1wcal7ap4fZVnbrVWzQPu4dmXczl0QjQfq7nrf5kka7NVYmaDs2UGEZnvPrUT03kO3QYtHxl0
Mt3+1tEnRTgvSfZerucKKeoekC4hOX0OnXudUWNQ488cdTOrSelBJtzz4/Sl6+91Ko3XQXjTJPSi
vKnrTh2A1jSE85DRZR6oTXKYmfH7wAllp0wrHIglQo9EyeYVcgVAUq5eGyPzoVPA6UymcjMT0eno
TaltK6m94jnvDybCHybUpi9xlCczklF8K42BXvSXqh3kICRnGhknSbpGgUEkzzPTjnXRRbBVA/Fm
yqTMjpRkWVCFlRJYDAummpuHoIORzEtBltZNW9SHBykyHumP5cpMxxgYotcjoasrawPJ2kUS9iH1
2qUlUANnU37ltBEd+FUMJ3qiHzg4tVl2V8hYtrG0EIGNMffCYal8k7eUamr41isOKqlJ1Tlp/Dew
1ZqfCToKaGZLKyVZHj1oTTM2kjCPkViSA4RUhpGKNKKIVuvLbCC6nR8m2LHIvxLCRJ1iSf9WEfo/
NWpuGVnCdqjRgoL7RfJEO9FIXvPBNSDY4+ybBQ6QGK6kYaP+RCZyinDifTatdbNgtlgNGvv4S/LD
ghkM+ENM1WqM1zyXaKYTeQ6UW1VcjDuvgo6RlFxdwFmlN03CdyZmL9GKkEoSxq1SMCiOO0AiJVGC
TfVtVuWmDjEVyyKd8Dj5EuaitLF2bmgqylu9kygfquyr7QTSFCJ/GhPFBRGPoaaXRkereYBaOTtX
PeHDahzynM44S7TB9OG+7okNKzz98Z9I26MpVJabaIVBbza5FWSa5FI5UtsTV+2l8M7t8kNWKAsA
sIFiXigJUJTdzIdWbFIW1DHcCmXlCdsypE3RQPh72CuHYyZZwJEoyacpRN1Q1aE/lEZCouBELEjV
oYlOou9UIFljeCyqyd8oHo80EkYHHdLoQjvxOnNBRysUVCcPd06HP6wfSfHNIryXqgDwrKyiUyYi
3dHJdvX1xPxJDGphvZLHYC31e1eLhAUTMks4HtPLWQlFghkaKj2IY21B5jTZfNIhTMh0GZQx9wu5
b57khflISTBH1NYX1GP12RiF5FDm5Jl2hUJrCD+5tRoXvDHjduIfD2bU7AqpzS4wrpAYsasIldAg
6BLCy9gvJ0tJGYMaSeZD1fiL02sXCTIE6j6egcPJP6ucaoew4EWUMp1IOWm6Y9PRGFwzlqaex7OU
VaoSaA9eYw77rprvYmQtfrZqj9tgU+BUIeUUMulYEov82LcGxihW2p1UWh80LPl/SwN/ieOsgCAg
rvRTrA/YAmY0MGH8xW4/Ounj283FeJ3bT+xFBX0c+ivmODNdFpvMHwBuOEaVPFtr/9ClHIclagOO
ZrzgJH7pmjb2C7I1MJzhBfp9GFe01GNNOnM7hd5MbrarmZFXZ+q6UUdgICmOBn2W7qTEWoGeWycj
ZL5gta9yJxjOZCE6A03vVC1LDVxUCMXJY8YynwZ4xBtJD/+YKiMfhIn0CycTif/UMYQibd3ieqJz
SMUNrbHnXoBAogxXYzYCVc9lp58SRDeW9rnKJmQB5ipl/8gFIuvPHUg49EyVAX+fjeMj+4BqlkxG
z+ykHzZmVZKWUzosAnrK4VSkEqlu6J2SngGxVLR3Rem5MVhts7A+dFK2+OqvSXyRvsi2fMNoJR9C
joWPrUyJyx7zFvrgmgOSNjWGO7ObG9Kj6SHKAeSqcCfFmECmHpnPYqGQSZgxpvcuEYFmp4yUCVO6
WWp3QvUa+xNIYEfl4jq/Cq61on2W1+pbLVC9TALu/8TUtO1snlt62cdK0qBByzsxjp2ORY6zCR0K
FgYC6uTBy+utJLu6irAzZnbDXpg4qU43qAYOdSCfgzd0eNAJYbl5aI+nLZsi4mlQ9Oe2A1SYr4v1
TOX/x1zVq16H4xN2Vb/tUvO5KK9VjxaHMrlj9JdMeyzBtjVoh4q9uWBvfEY5yyXKeotxdK4EUe8T
qWihHTeSp1ptBmbNKytq5JhqW7uyzty5NRULDrXyNw3L9ZpVh2XGnD/MQFWj8fb7YarTF6yK6Wky
uvGmkgBEnmE0bsKoyT1dlFcI+CF2jhbVeoJNUtP5Tj1Qn4sgsNFXiCgRfUqsgQkXoilJZ617DZOH
yKathTe2xOoEx130o5GYIVrMxk2MZJKqVYP4vJTE5XLtja2Cs5TcjfWuz5rlSeUiYOidpGfOyrZV
FNpN1BZUCFnmi6XUoY17fMrCVFhOYrlf6Dhoca/esoiHo2sqHI3441zyMuUAEvkCQ3tgohz384sk
8PhKORHSWsFLiGf1j7bAgIBq6OoyNoC6+dPVlubKs1weS7FGaFvrCboieddqdoqcEn3NLlmxaegz
AoxJJOcvQgQ9NszERUSS1QrbajXtQ2PG5rMkrRNZCuNLnjP7qJR2cZQa+JOsXhYjOxsD3RlhFXb1
REppGUnkZmn64qxTf8PEBUkQgbQ+JwZR2w+H3+hNQ2hx4CdYNiyT1zxaWnQezFsJS4k3bHGJj0xZ
QmosvU0ik9l4agLmZLSUh4rRT5h7gvJodI3yppeDdkXRH8HmTQea/ta+JER+ZtfaSlb5MtnCHGR0
BaM63miDjvKAKyRxXNiUdPpPFByXkjZTIRlsetYoImIqEL8AXlaZZ6f1YPhxYqqQTej/ERVwK2Ym
eVNCVM7aV02gFZEP/3rZYQv9ylkokBf2OD+UrkJFoe4HnhvQDPRdy7X2SfRUTa4IwTE0ZtL3ZGCu
3VYDrqC6Z8qbiII9g+5d5qGHw7JktjiPf9OPDlPkhbMI0hJuZoK6D5py0zWL8Fsmm27/OKGMQn1o
ZeNWFlZzblZI5LH2xeEcifRKdpg+D7vMmr66rFYuLDf7FqAgeSeT4uAwR3IoRe2Bamomc4lzj6xs
RkHG/fE/uTuT5bi5rLu+yh+eowIXPRy2B9n37ElREwQlUegvuov26b0A1VeqUoX/mnuCyExSqSQS
uM05e6+NAs930595hHAY2BSdnyp90hNjb9gj4Oc5N9ynzIZ9+9N2uDd0dpN5M5DWUSEE1Sjz5/3D
EOv5YTC4dWkpxZEJaPJLCHvADONm380UEdUg1gnHiXwhvdnYMnlCJ/sFSBEuijR1th05NKY368G6
8ConAIhBlz3h8bxgcP7qOcSXwIx86mQAgHNUP0LmXULvvLUCqIEnAGFoxQY1LakqTUOJ9DeKUjKa
3a9jiYSmQ+h/pHI4bW0LI5Gm2g1Zrj00jdRBlscuQs88/WKwkOCvC+mtGEl7iaduE/aae2y8XRaG
5iOEhnkaRG/We6xlw/hnGRY7o5m6fRUH5aqif1RGP1y3t/cqQ1iXecZwSBwczAAhGkSdTN1BGhHl
pLDHrgdyXAkDZHtbuO62X1ztbfCSzt6ALq2Pw4TeIk57/1wPydpvYRsYTBLP3eTtA/wKm9lBcgiI
KodkgbQlLC+OyBW+ZuvdM0BRxpFxs2jQHNIivBszEtGaRl0pR6K7dUZ3Y82BOsp3sRBNzh369pgL
pfhgefA9ddEp4W+LfOfgDqSZ06Y/627zHM7h0yzhiPdcpB5pq0iFJXMexMurLW1iP7i5UA0wXMRG
xIyfYySxaqwESSXQFwoGyYa+txaiDpYQjvYiRefuCEJNEpda52QY12aKyXqpvzluq85W1F7NyjvF
CQYdaTjRTRotSlcrr45+zPjQYuc+tj0xIZSWSH6C77L2Ko34BVZ5qcLkXF0j5qMjV2TAFSqugebS
gxfOsRUBBglBthh8S+7R1n8hQxKyua19yqT8NmlDCp6U68TgjoXVySoMupGxbhOIlrmvP9vVd6+G
YBxMrTzQS6JYj01QK/lwOjD9onFoK8GBc9jIWBNdtnDCDiaFfxp85KR2bxq7NGIqD1tWjVZgmWdp
Nfeh0Yo1AcPvZDmTj1isASQXOyfcGN7j2DbOwdLJps1qFNFlNBC5hQaQ4DocdGCU0Nqwzp7C+jR0
W/zSaOuaM/zRYM0qTOjPYxlGK0Ka464njIgWrJs1dJV91A0ykbRZG3GlDCsebpAC6LXCqBn8nx1x
YhCJ/IfKhGaeYA2jvEoWfNhSouqpUw2IEJvCN7eqz9HQ6tZTDo5p7VosySc9EmtjeMsiXd+3atgL
QQWtBp5X69OnZaDujZ34KwktZ6lJf89y5KPDFL62TSb2h6QIMAHgl/Uk2iUzYzNhNx6jxmR9h96w
apO23ppO2az16JuFFx1E56BtWo0lmodMYWs28W5SLA3Z+m1JK8l3XXs3e3VUXZydbEgOYknlsRq8
dMK+nwb0W+RFYkaskte4YS/TsjQA2JSiI0wp5hfuV5Qk9Xt6Jy0S8YICcRIoBCIbte+RoizVhF+J
4wnXPut81MvFRvTIu3xzunfBwG46RANYGBihDYfNQZhM6KLpdySUs7Zz6V0OtkXWNn+BmFg0mfAo
+kHTtmGWfIM/5c/5PqjhiuQsHQUBiDSQub5GGa0MnkebdCUEF2/LLi6pkO8S/Bwwme2nkKQ+G6W6
xXlethJeE/CurBij6kXVwEPIz/W3fTicoumhJwEdcGmrrRvMRCNhg3lDozNMyKxjNVHvLQWDZ173
l8nEVVQFZ7ZnNsn23L4Vq8K5hqZPtbnKKdXkriwPhBMjY2Xq3zZVD3Ahd7pjo6xvidaxve/1kxWx
R5ZGQZJwfnSzJ03YX4hcQk7tsiWWFa4Ex9iEc6ly7GqEqWQZHCaAjb5KyVHoacaGWSUOoVU9j54L
UizJ74MRikIWzUrMZg6hLIO7jI3TtStGcGtB+L2HSnMKmuzJascMM2TyoBx8uDS3SRtCuqXYeG+p
kuBBGSi6AOcaHwkJfGuJgKS0Pt6ypjw3BP6dCwe17FhU/a4VLVHH5ZzDh3DaKoenmAwq+jrfm4QM
j3AktdMT9vn/98aDgw3wH0bCzYf6+K9PSZrBePvIP//3/7h99v/1Tg37j7bD/I/+ajuIv3m2MDws
hYIE2aW78BdTwP+b6+hwBizfEn/HDfzVeICOjw3d1nVYA6bnuBjR/2IK6H+zfJ8OhjAxKy59jP/z
v74P/zP8LP7uc2z+eP4vfvvZ1fjPbQfPdkzLtWmJ0MmgtfpH20F0TsXcQZ9r1MPsriO+8DEgWjNh
290T5LKZRECUGUCSNgx+2g4cyQVw9U8n7e+f6l8+xZ/Nj/lTeL7QOU2ci4Wu8M/ey462MfVW+uEy
86tdaQdPnZ9fp24UN5vAuR1FwmvtsPyIZnmSYKyxSVEcymgf2UgfAGPV/8HratBg+vPEWLplGK7u
WoQK/NmPqTXTcEsPab/BWg22maY2egsLje3Ij1wl+n02wKEqGkV1PPxm2YTSAjh0NsIzsIJpj4Fk
8QRGr92bto1BPpsJc/7E2kKfk84ocOxLs5rLISrczoGpm8KtD1rfHHpDBLBLh5f/cJLnBIQ/vmpa
TFxtHhcUZtc/8BGVpjeU42t51P1JP5vuICgQYs8rY8wrgIYPRlDH+yYdDDiA1p7Vz4rapFOo8kLc
8HNcuMadNLy3wND97X/4bPTY/u2zcaGb1pwAC+fiD/CCahQlVM/Nj0DMHoMeF46pZ0f2w+M+1GHQ
Nz6D7GhWKKRbkk1sAytaXx2BEA1rM0inu1y7C3Ump//wuf7twnQENyGfynJ8MjP+tDwndCdKgzYN
OZHHSkl3beqMoLaGN7MU8qJs0voi5W8nZEl7I+xfoUEVGzLPyK62J3HNUT//9x/J/jd7NI3g2RcN
cITv0vDmj/xP9mjEVvoEKKw7mInodzYdl7NT42NB+oe3N66fsuAKuit8QPeSPEvhbEeiIteT5cSA
CLoBD2Q53KRVsK3uKEx1Q2adRjNEgjvpb3XPqgsW3HUyM4yVqHDWdmo9O1StL07HDNhaOykSIBfD
XbLUgeaK0FQaE1shaoTeYBIRN34rQMqvPc0fdk1RQHJyu1VdNkfbLN6jucxFtR3wApUvU6Pu1JPK
XRT1eCPoxhvp8SWVsdUpMG4GF6eyu5TS5qKa49cx0DZqA73s8WhRe/vvT69h0bn941p0bSF4nfue
oCNCav/1BLOV9WjnqfZgoIFwjLy4gVI9V9L3mXvN+phUiKvSiobiEJDUK63pPKVS3ieRvNfAywFq
0lDs4B04+139WecugueKEzS2P/oIOx2F8OCcBlNwjgL3e1kRyRnHo8/5xS7gWP2GTlr5HgAEjSIP
Y/dgNLRUDPdEhMR96hnP/hh1x6hx9ZtWc1gepX4YnpTT3nc+qnozIvm20UR0txyyyL+xoyiOPdFL
W/TEZ7eRj3yN7S1Tw3BolC2eO7IYHqLgDqlkey9VLvZAL8Xz1OAfbOrozk8Q6hFipCElL6ZNE1L5
KQhQpAm2L3W7XguEnDPDtNoR2gM/RiZgmqf0qvwyvRr2t7E1kFkMIrwaLLcxvLfZkQluo1NI3nFz
k4lq1IBIx8a6oFHaJJdUYFtxsIbfVJXBckPukxshytnkbdSa9sDU1iA9nMazrDtxQ60HGna80be/
9+xK23RlTZ/EkP6lj6qa2hoijUwfEO8UpTgysVPG0BH/9tZYnIU3W42juLm0kL8SNY0nLbIGssUJ
0shb80DT5wMh1YtXFt5p+Y4cUpjWVWQK9GWN2pmm/o61FattRXzZ0Nv2JaHdDILshp4EvoSWuXM8
2tGv3PjBVeQzIuq8RCKNHwKtQ2+X+NGq0CsikCnzaFolnuh7QOELPIKYB2snDCe82CV/Y+XJETYz
V4tBiR5I6Xgx3AQdK2vLB9+JkyNFM7Y0pfoaq1BeiCWYIUBts25dizWiPZxGF7ufOTLLJ1qYb73O
QkQ0ZMmFslNyaUbdPAR9dEsnl9gUoSICOQXDrDc8Jr2UJ9B78d2gR+Eu6bBcTy39NunUGT4+9hIY
KvT7AAloHCfxsRrbj6GuxvuW8uF9p/JXUt7PU6swtojBBBtYaXcxJtflmWnpz5RbOMmiwKTHWpQd
lH+ys+kIBMu9Ww4EccRH36ORtzydfOn9+kFq83eorsc1Or9Ggl1PxE+JON8opsvyy6avo8X3pLX1
c0yluQvEtgyb8IGQmvAhy+d9u4OkaHk6VgymtRkNV8oFdPn5DQvWfLjuxakxqdeg0oz2BlEqT2if
acOl0D0YYLTH5aAn9ikiLvWmz78ReXp7yDwVrExUU43p3C8HZOuQ463x+/Isr73pxp8Hbk8wNjcd
efJxlD0thwHyoDe5cjcyaK8a9qzBSkOouHJxstQZipBpqMp7P+sxygy+egoxuDPBThetJBCrNf1X
EesuWgNsAmbRbUQRvpYyd6GWu+OhtROFJaxpacpioCXfRIP0gjiynQw8+0FVvnu02WLnRx+n8Ysa
uYh1MERWZr9CyMAHXOR4mC1UnGSXYzgwhu9Z0fr3tYfk1vjq5Sa+nJVFx/YVMeXZcoC+RISZOURZ
4CHoDqOiwIOvYZO0PoHpQXIcuC+2Gi51WgXZEUFqtW16ZQO1sy9tTV03JhZin1psoUN36tejh+OS
ZPlxnwFy3YU9kNaOEs9RL+OfBkPbDm64xcjF7jNDpL6pDQ9n255eBxsitGB5PQQP4Ka/KrONdhaD
7yHHSCbr1rsVRO5utAA/kN7le71M8EOMxkuiHAhyxAbfOxECab1/DgYNo2boexgyo+BECUsCBfGj
beCF14xkhl9nE4CBdpwwyQrbwLOcWv0qTt7stlX3unKQm6OOX8anKfPM55FruW6+eLpWPjBT3UjE
7M/0rzH/eMOT65CC1NrngX3Ifsp4laW7s63NoTz1/fDVaqxpZ8XNrTWIb2l7BgmHrHFqtTQASvCV
VjIdIs+rDsKEF8obvIfZ9OTAKLjEYcPeX5rFPsVSow+9v9X9WEOqso5AAKz9SORnvr97L6QTo0L3
3i2R/qZkyqJaTzUIH+7Bzgp6fQJOJEvhvQykXFleMGcMmeNuygFUDUReY3iViKA08U3XZM16lezD
hJCBXrbFOelMPCmxii7ocM8q8vqLFW5NIaebaLuzLBLtbaLN7mO571Hso5bP0oMZl7dp7mmyIcv2
biXjnaVFRNSO8Ji6t7igjUxQ9LNuppge9DlyZtxYLYVCLkftNWxDD4R9sffbzkVrEk73XvVQ24lg
Yx4DkyiHkv+ecBsEFEys3XT2BloP0UgFfyCb8k7PPeIXIFXECMbDIOqPaZXbJODCGyxnCfyIAOIS
zeuAHEaFAtzuhJZ9mhpoBmR8JsV3nZCGjU7z6WC25bXKjOKm+59RT35AEGB+BKtzTO36M8Z8sq50
xzxqyr8Treme7HGC6+7k9lyl6bEum8MjZhtxlq7FdOxRUYcBDhBADfU9aFBat9KxPmjXle+xG70S
iGmfzIac8h6UxabNoGo6wjSPVks1Dw547dTl3mvwiHhxlx71yrlV4L7LeLaeox/TGnRRqXMvkrxA
RwOroyxQmVETB3yJPiZJEtgHQX1cPjxwzuahbP1rEZbaSa9iyF50x9aqjfWrn6fUinKxi+BUdVXN
MNDFtLnxWrNapuNCb7OaBXQKu4DFXzZqtbqDL4vt2orBuUaDt/Ep2mL669ZVCxvNN6u7rO7qw9Dg
mCD5qejKDpLvZ23L4toXXr+ZgvpnOaGD7UMm8MQu1zm6H5FUAOCwFx2yAqgvk5rcWnx5RL41MVtV
Wa2i1HURvTEUtsHwZhD3sI5G/oQU8d4mpdGPf5eraX4PRQ7bWsL12HMFHc3WhFo7JSb721AhSqJG
26f2diAgbc244u/6zIGPXhHfVmqXrFMZgiqbvlrjbrlMjI1SaJ+dz8yKiWFSWyN23aOhUCnV5M1l
1uid2rJFfRZ7c/4YLZiOxkvjI8Rre2qUcBfCsibBpd+4RWQ+1y3CQVyLOd6It2Dqyx2K6WejRcQR
T8Gm7dH58XHwrfiyRqrsJS/tqP+ssXqsgtFNHmsqsm0zmh8dQXmwykgoE8RXrQGBYrpVXXnO6NM8
YzjAA9fCYBAquTmNy9rUzJODFg3Q3+enLeBkHPB84+ihz5FijupsbBxtnh9Tzd92Ve9cPRn159Kx
u1U2OgHoPNy4tA/yLyIK7lEGdp+m2xypPVy9usTtBHJmXefSORs0l1A9tu1W7wzIBoIbhFfivnfO
nkGNr5oQgSdZjD1r+Um5/Ku2PBONhWNtNo9lMu4vdRuWm1bHDixzBVXOHUPK/GyTrNrgqRb88IVB
Y68v9V1s519rNmTnLozDy/JoObhIpTa97oKgCQvyTCrd0s5+AuvB6KzT8isNcrahwvE4TP5PVxkx
SufxptmJeXI0x/h1kOQSrqquIjeGZizMADKs0JcmgH6K7M6b4ncdBSL+mJsYNEzA1f2QOc69RqQ4
BrvyUc8M+1BRwVlp3Vg+Lq+19gDPuO68fVOaGktpDWAAoWmPRRrRxUIMszxDjk2su4d8YHkaHmxJ
I57LWKJhy+Ot49nllkvGfEgd/MVjShpfmkHZiSaIfDXVlmNl0k8ZHDHc4P5eqHhXT0QH08kyH13h
hadirPKDZfFx6lpUF89PXwQOjYtQ3tGzenpKOnAgiLTiUaVCf4wcAVSdDxgo39oVvc4OzAi3lKb6
ldHOt48nt7RpDmw3iovH+Lu2fZu2iKbdicbXT+Ok6ycyClBxLs/dEhUJYh9oQRg/EjZIZ230vLWR
Z+O6oYh2srTw0Wy9ej+ZVGJpjvSnjoUd4ofptByKzGvzf3oejWCgPGBMW4PzzJQ5Op+xaEZ6Ugcq
2LTdKvshK4nncbmJzqzL8U4Cssnz0t/wL5LzTOreD011M4IJEGFsf9F0DJaZq0tQkf0R4UKyRVKU
bdswhxmTfakL51tA0uRZI1xZ98HK5Xl86RB+8sWGD3qf3PwpvtWgVxxlPLPCOySiRRXFRx2FxXvn
giES6LRiFgAXp62ScfhaZRGwDyN5o/myEpNurglNfHYkW6/aPJqs0brAsdbkoMfcgv53mgQf7uQe
eq97QQfbrrsJRIUzbRwZ41J+jkpYj51Kij1KO3aAHt76HvuDaPpDYqkHFidv0TzDZFa/RxlIXF6F
yvRgiARV8dGoo/tUOuSjYO3RDXCKYm7fBD3+g2wML5o1HpF20E3uTnqjfxTtI+v8YBtgIFlNYNlp
QbrimKC/WNvdcOgsAhMz1H6HzOGeqkR8jnW82nOCn6W57c6x048hncoVAKs3o3DUUaInC1ih48h0
jpTa6BdkMEaEPLnzcLkccnvj1JFzEIn/2Uz8nUnb7GlyHYWn9K1l2Q8OfpeVAqRiFEhuNVl6CFl0
RH1o81JTw/2SgG50tEfNhPheVKSHEk/9bfChAlRzeScnsTf1XnXD17aB42EXbQZACJgrCfOmr1zE
2D+YOtFpsB0qcvEz4FSXfQB6BLwaQjsWAiqtPtJ3Mynz+3JGuYUVKuK5gizLSf1g4LhjGIpWpWng
9NcwysjerQ5mXvzs7cHCIGQbOzH49mvomDe/QpIaK58KqCNOMoss9leR+eL4JdbMODvFdNMvFpbU
deTj+jMqeE5V6SK1m1dfsv4ay6J84yu5alnwWlcdxv66+qADho3LqaZ909tIX7sMe0+E/99mDGHT
np5R6w7Yd0wKZq4Z3bTM39BRrW8Kn9muUdprx/AjY3btyTgnQ5dMX15QktksTHz5dRAdVKbRadLR
t93aMi72jVuWD3FMxRCpSN6mDpIW12VT7mDuEOOqLIL80mUlpsH2RRdKv+i9SRiOpZBOyoqTaBAY
U6n6XKI/3thZXc3Ozu7o2+qrpHC0ouV/KowhIiVMMH7Z+p2ZCfc+okAtNYesFeKe8QqWOriAKXSt
c5L5EMN0+bViLbXH2fOgTzBFAyOGbQF8wRORWGWdj2K2R+OdPfcUlQ9anHQbqtQwOKv4ybXSjTYF
3oVvjf65TT0pALK89VJKygkmT7ednLOVcvcf3SGtoA5AuVzmDYSLL/5om0cWChcyx0DcNHz6zEoe
PKcPXoqE8NxyfIWE3ANXMfoVAWQVheq6IDkikTQr0wehAUWVA8lLgn6rKMmxMnoArE0QrJHSwCsK
q7uuaG6phlEuSvh5OrKmjfUgYFtUHfqmMtZk3norahO9SlHPEVe6CcvBBIeGccjJ3WIXuNPLEsFk
U7r+expTI2JU6Q0N7ViVX/F/webUnwvp77S0t+B0NR6QNXJoiW5kT1m6FiDSb96UfaOt5gEsCBCj
dIbtnZbnBONAiYqj45KbVc5hbvU/Et1+ZWmJORfy//njABndr/y35Vd6F6ji2Ecku8q9KKE2ds67
m1btuoFZ6GzxSuzyUaaHrsrRxM2/MDudJmIpmE1G5Pl1tlGRW52WQ5cAiBh/ROzBTQSiLNYuQdbG
x0yDvurckUVU7dq4e5DoFDENeic8LNk6K/OPMccWrZmNx2XfaieAh03ut+w0NW/rpjOnyIn6XUh3
+TGoUCi7wUSyRR8+uPsax9pT7HYvNdnS+9/hUkPor4YaZ/kopo0JuLp3n9qatorfeW86Eq5nH+Tc
8+TOYFUM6V1/1AoHRKzpjaRgxNXGdqFJpAVpwBi9OTXZCWy8fghRyPLFEXPMqTlOVqBR0VY55pNB
y08erlyKq9bTwMBVlunJL6YffNkuQ7ZmH2miQ8QxEkXjdvxi9Mq/9dFk7jMcNGwUoQhMzMZ1U7AD
HK1NV3iUdTMqK20WFnd20lznWNozcbR7nyt5o+nS57cQhJgD0gTw+YY3pV+cHCdOICk2BHEjNw39
skuayZtJ8tFrCU1h57JGOGYq7B58+NFz+0F9H1Jc4ZMCv6SsJ9eNij23gDwEUSRfCxmcpUy0Dwj/
5dryRHcb8ii7MUWzUUIxV7IY/whLajwtYGB3sN67MHpwgtj9RJi16cA/II9w7rLA7C6Svvuq1sdD
ZTXOt1xCGbIUEi1Xp5BO//rRH2jodC1FXjbU+HaR2RwNrUfukqPlRZw3oblm6BgRUTC3KPy9FCaL
soenUA17ShzNqZGYDxQgyFtYQZOhmCA2mtNqF7fWws3YAGVls//TrJoDG0rniKYUpoEr71LRiWeK
bScUwEzxuT+ebXZwo1lET7UKgFvyDM8keLNcuTdlmAJa2QS+0mqRso3yOWKPsE5adsFhDQAn8bpi
b+kK+cyYIGQstIchvI6JDTq0xjGka4CFvWY82l/lgLkJrJUYBjzctm6cSxPIpOsL69gnGAXqsnOv
fZ1fvUTGF0zoGe3B4Ux3kqjFbrx2ImkfjNz5SLHzAOvINwUV3/tEh2tsRExSYpjDnNrHtmEybkLd
Q/Ey/WiqvDug28EZTnEVBFskd45OA7dGZZ3UKG3cIW6umOp7VH8tuwR4MH2KLhJN/XsUKZbofS1u
S1nKt809bSPnUegflWkhKiwKpjDlfXFKcqWjMjIhRE5oWMty1xqY+QPyWoHXTK/xWMmDMfZPfFvj
rMVkD5R2E1L1FlCiB/XOd1tjn4b6tBNcYAwRGZhDeBkp1WF0O7BUzPrNV0hfO9pI1ai35y5T5BpV
Nozrd7fN76Td1A/RhLdYkh9+1XK8RxZTWt03w94e30e/v/nSJ7YohTjI6T2NsfwC0Lg/owQ8J0bi
3OTYv4XoYQD5BBc3QtRl9g5M2YGWTTo6d34JxCc1cMZPYXNHuhGXFh0bq2+R8BRVdFZx+zg5+MI8
+0dlDpiwQFb1ocZiO4Em1phy3qkrKpOax/o437a96e4dx4bS2avvej9G50mzcZ51Q3FAjVureJ8X
Q3uNKiisGWzQrTZd+8qz9yZM2o1elgQAzJWDJicqJVCQb/0Q6ZLby2OX4uaPPdQmY8rpsCzrFuee
+16/gGzI7UDdjUZXn8YufQoHI76hJjfOqRIbp7L0LRluNkSLskCTthY+u0jfIB9Pm+3mIxvPiIJe
37b6fmrY/lMqLt8Y7VmF6wlsskR+VdNxjONTa1rxzdHoNbNIgmZLDhPQyZCVkEvn6T5qGA7NWmkX
LHe8qRHe9zbFgKGerp4VgOtD4YRvmV1iSFdi7UycPxa2zjkqMDK0hf8COgCEoFEHcO8lqSJw1Bl4
+EdIqoFItX5HRyUxzkOQfHZm5uyAtQDnbR8RxLRfulH/0ipmWFeiXo0EX7GVWQLt9hSBRcLXHtGf
H3NaYyJxzH3hduDpdL0j0YoeMDjeIFHWZQpL8hCG4tUSSXQBszw7wAwf+XtgYnFqQi5CLX3weItN
7A0TFv4k2BN51k4hDhsC0tn/nxsVwY/0R+dcsGYMFIWjtDPUnh1udbUB7J4GQkMlmYjXOHJe9dxq
ESObr7QqNIrnRdUgkGZpIWoavobXUF8yuPoMD+SuP/aAh3EtzOkCmqJpklI4CUh0Zeo94f2fYMOm
3d6Kx4tgLXEx50NsMCLXYQuQjRVhqYP5IuGH8F6HZnMZi2diy2AVErREfu+ZSmp+BiEi1k2v/cwC
XIxNG5TPJrLmOw1jmO29L5L0Bvvq80TRX/Xpe6x36uoS53ixWzLKepA+GN2CE2cEZyX7RDWW9q2q
Jvp5SGMhKeT5Oc+s/BwhDlvLGht3JSp5HjTE6BKao5aw5Iv02UFlO8gvjTD+dJKKTLLItk4OqlqQ
1695WNA5EEmwdtwU04fDxE651eAh8YrTKU5LWJaULFZOw4Cx5E3+CqH0G5ToXUjRz01Ga21oYXdM
qAvVfRXUh7IlFzTo7AFC32DgumF+mYwAkZ6lyv4WYQLeJRmN+E6qF8PEfiNxOY10tGkxZdLsryEK
PJ8hOW3cu7qqmzs1H5ZhJ+MORoeSon69o2nJWr1Snry5c5vawj14tYkQC+3o4CWM8IgmM/pnIr2L
5kdujH2sYNMtVe8ckLvTG/W7TVdnvBbIq1N0zcVKsr3HMvZc4yrYllOaHSPcrWkXRXRZXXagPoTI
OmOatHQCrK2AHAsZOtdeoVZEYXlNB3XyG5mf/R6KU6VnOCMCPG2mT+TIyNi8B43+EblEz+pe7j+1
Ir5KVevvgQl1O+odCZVT3LcNG/88b+H1cyJhzlVyb9UFmn89+9oLI0JQ559Lacu5a+6++pIUxpxo
XN0Mn2slKNgN4zm0W7LsExecgel9hyhV70my7rdaZJwj+kbvaPQ2E9lKq5ol6U2UYXC1hiRkOdxt
LQoop46lnnAL8S3tq90U53QPWIRKj+pf3mo1vU2Dys6+Mw38QlXjPyfoF32yIkjPii9DRj2hwwYh
RI1EXi/uKNFv09QogaDon3bYQiiQxSHwm/G5pDxNaeE5Ls340CuKS8v1sFwZuDP3FkuObYmIe2MA
eT9mIWp6Lm6u+CZ9seoKjCHljH0jrfoBIMoGYw5OVRNDT0WpjD7U1y6CJCuYN1Y04+tLmIhnGuD6
JsPrSDDW7HOe+D8y2p3rNm4egZBZxwr37ywxT1cdXvFX6dufWjPxUpZB+5sUnOWWVaucjAkqEoOw
WdBVinE77u1Bfe+RpVzzutFx41YkkEo6m3ViaPuWeLXr1LivUVGoZ6n71jUyjde0enDo/z85qR0/
+7WgQi1jgYvVRybg6/XJ6stSpyzAw+W5iazp1yPMQvVpeRqNFjKrOMbsYyumhDjxj+YSGp22JIMv
Byn7N2x32WZAgmHN6bytW9K51zP9r4cpbe1jP14pNhfYLTjYc4KnP2+7lkd6S7bqqlAUwLnloRXC
kjh5NsVkyiUuWZi/HgNrQlpam4mNRCE7BnMipuzJxlwOvhe76cqpzkJV+rEx2x+pyqttsoQY93Na
tprDapdHIi3mhBjnLVmSnjuKZqdfD4f5YRwafFCX0ShqbHBLkmhPLLIlnlMOy9PfB3vOWa7mnOV4
TrJe3mB5w19v9Y/XasvfTG5YHHI2YNM6S7M5HaF/XX4tXV5b3iDViwgf2/wR/njDtEScBZThtaJG
eiqcHr66lkREtC/P50MYaTAlEWVsZEdYu5cBWGzmeGV6d8VpefT7aRBpLFTJofjj9eX0//Ha76e/
/71Jmycl8eSvd85CO6N2IEkjmb/A6Pe3uDzXlqT3uAlPXPw6jcvYOgVWbZ0yEsLNtbJzBBl+uu97
z6d0+LT8AoEBvtGUx8EdSoIV51zT5X3dSXJ1LA/xkkg6w/xkeSQir9nqifr++6XldW/+teVR43sk
JIOy+/12y+u/3rMYKPxZJfq5hStCBU9hW3MAjM2PlsPygzZmB062vbWOyyeyOMcjwHwquB3xrr7G
bZUBpjqxLloZoZkdl685Wi63318rXL1uvqmWO2mYQ6mXQzc/shxcRNUUR1st7IdTVUqiminPU9Tj
6e/D8loeTewM4QYkqcKuorK82C5/yG++C95/AKRpPSAX8eQLpDSkTugFYO3I2RxW49wOtvgNzLTe
uQ5MszGm3Ofr5PDm7h5HGIot71nzSFeh3bxPcjkwRTs7jBE/8jh6EVI+mikl2H7YjrTyV5TOCW8N
BbKDcc8CzTh7SNNjkQItZoe3onX4ksXGXW4k3s4Y0x+ez36HRviLU/Af5mruLHJPa7J480bz2MnG
An8ZhXvCP684D9gqVQj1QjTa/5e781iOHDi39KvMC0ABkwAS27IoQ1e0zQ2C7eBtwiTw9POBujdC
GkXcidnOQgxJTXYXqwBk5vnP+Q4q6Jvdug+9ncXXWMQHuEyIzWl0jXIvOfu8wA2U51n9RItjVs5g
dIMBDDs9nwx/IZ6MDQmamaZJ1H9S1qibsCCKosTUkoNA9Zy7SBCydYY7vc6Ghx72hJc9mH5A7ZCK
tqh1Y98yIx0Ib6vhXRTdI4rZkdiPZcYW0U1Jved7jyN+W/fBScX5L57WtDdO/D5xeswMiV+rnX/R
YrIBacnHzWBWzoHcxI37ak/+l2FC5CyzrfbJcvbMWebAN2iuZl4QqXwhX88EJ7E5LLCMp+BvExco
XjpADTMicz9QzX0XR+lnm7YFRw+yepatTyQWoezGRLU4W0bRYyqZJ+JePyYVwBK/IfBPLVZB1wPT
HAQZ6CsH6sRPoofpjx8FWENt9VgdJOF7yjYc3jnFSYwWtfFkxCScmSskhyYpmJ8H1o/aO9oBxyyn
ZIvfdBStjNFT2t9X0Nv2dUl4OhhI2LKv2fUAADjTFkpmO7ZfDAKBuArHOkaYbUgitbABBKqkbad3
Qec8z70dbCMPHAfeiBsS1R2/u9o0c4qjmJjQwYdRorvA2mQuaa/Gq964O/9a/a5f0EkzxYCbDf5J
xFxclmWH0UItknKS4zKmKzzR/MkBAnv/yba6Hdd2tmN/SDYMgUsTi2je5x5YbVOnAJimmeSbucMh
Ge3Je4HrLa3b7Lu/6X3dQVlsctqmOsooNkNHk2pk059oVWV07LQIxZoRNde0qLnmRvs1QWqvWVJi
IvOeXTKx5DVp2q2Z02xNn4o1h6oJpJZrMpXED26ANa26fOdWCbAua5L1+/8iXbHp1pSrueZdXU3y
VRGBtdcsLHRN/+Sv+dhsTcoua2Y2XtOzxkCI0FkTtcwVMXQSstVr2jZYc7f1msAl9gJFeE3lijWf
G/EbqDWxK9bsbkLWp17TvMZMFBINZzkEa9a3XVO/DmM0lAmSwHrNBEO9e2WhGF++v/T6rNf8MDzu
dM0TZwSLqbMLOGORNfbX1HFG/NjIlj9Fmg4kuaf0MXUMuZmArjaRzbOqCELfBwcZKQOEfeKfE+Fc
awazcnTHS7u4zAh6MIClf3N6x79pKz3MxTI+moP93Fbdr8QsA/5oRqumnvbBEz2FdKY1naSVk4qK
Osw2tQUbs4QTXAbdsRYKNh4nu7Gu+gvG7y/2O/khQ0ZE99OUa1ViuvrZW9lkYNerqdtHVB5E9vSC
0YPChxFCpyUDtk4N28LCvGupNbxz7VlQuIBdkTrn7OAR/+ZOzggpQclB9ve3aZxYV2GJp3YkikTR
sYaYzHVdG+9UqtB42MurxncVLkub7spy5QEgm+46ymZxq9OHiD/8z1zYzzgrkuceeT6J+vLVmy7z
ogLynR7Plfy9tObpGgVzc5cZ5KVX103boUrSNHSOly4cPf75/9lZbP1HtaHEdeU7BFJtixD4/xm1
WEY7C1LfacLcknk4jQy9+5KmATyDrxLT4rMuVUcUdT64q7lDe336f3kJ9n+kPSQtVwRHLNcyGQQ6
q/X5X7zjQZT0Q4ahPywN7E7RYD/4MM52xgRlj4XsR2GzP8cQ0Bzo2E3uBVDGwC4tusqAKSq6dHHG
xcllNZuaowVoScYvPcPlE8dV8351gX6rUf/zG2evhut/Cy7wqlfSlufhwxe43v/9VZNmKJys1rxx
Qe/tC9eSp3iM7i1nwfZeF+LojnQQ69E6jR5dPxyb8h8Q0y0BSQ58a6RE8KX3jSWTn55tvtWIOYg/
7h8MKi7ltvBn0ImjR1UTNC0hn/6zSfXfMjf/mm6x/yPcwOtfKWGeDDx+jW/D+b+867PKyMxYXs2j
rmLrLojcpb3il3A7hmyzecKVUW2xPFGHW/gfo5fyeBB3GXxo2ldqscfbf53kT5cqn3Dx5EewKiB0
eP3gznvMdNMcAYJDCCsTEr6ZuBd9MWy/P4T/f5FxnvU/J7cQT5P/tf3q6iKtvv49v/X9o/+d33L/
IVzbA4PsuT4K55oA+a/8lhT/cLiTETks4QkpHJIa/5Xfcrx/uNxp1IpL07H5MX7qv8Fxzj/4Vp59
NrtO00I4/3/phHUse43G/OvdwZzAdpzAdylttkzHX1tj/+Xq8nPdll2hsjA1XXH0dPPqSrZuZjbu
q8YenjLHT57ibGI2ZxVHs2c75zSmc6OlFT5vuQxnlyFpPlXerTFaoizKrg4pieDrNCMTTItwH8cI
o0IzPnpDzMyOnDxOJOy86VRe1Sr9Ot1dQJtonprLZzTQNguvFNdJXzWXfKFSNs4URr/U8p/aYIH5
5DLh86lGzWMv3s5W5Nwkxv1Db1v2xa3T4MIGdjhYLXsNOyGz2WjGfPWs9K8+MO4SaRm8cq+4iMor
wkVH5TpNnz7Mrtthx9Q/UokbosUh3HQsYlnp1e/0ZmuQjz6+uoKTbhkPr3qG0ZAYLAJDv/SvoEWH
Tb2qxo1svI1nWskrqtmudAt8xAvyrK7v5+VpjhJxGmX7FfhBBVmYpHirgf+krrxm3pIcu8HA00UZ
TG/dO+QwA8w+e9+jbGMpx2vAxF/m80VF7DJ4s97MnqqBBrdmFiwvtVc6e8OFDuB54o+Bib2u+edM
tTC5pCyeIJmeNi20GWYuYbVMN3xywd63KeO2WT5FeahMSx0MofBZ1tdMDcGbecmeTIAJj/FARcVU
TodSFyOqdoZXuhvqEHYTTNiDmnCvBBZ0MB6mj0KPt+9YRTlkmjBskRxp21hs72oAOQXj3tIYxC4Q
5a7EtC1tSOnILYPosjforDtchwRiJM0horXqsBG/uY/aMM9KEYKFZgwQwC8HFfaicphge1/ttUzU
g7RLG3Z+RC9hM7LXc219bOweJCsfzqEPEgZv8wpxNrtToVuDYtecVbSci51BoDjsc6wqRuMmFwsV
ulbmz8ZgMDnHrfNkGmeWDgcmDZkQdwg4nPOXbouIjHtvevHZsRnVSY4Yaw7aOBhRFlDPQ/oiA2D+
yOBOMm4u1TZyaNtxTHph1i/MWC8w3tMwqXABmjlUX9xpeOedM8Aeih+CG092+06m2r4ji1nuVIGH
IhXZc542h5Qr6ywjmF5TNtPpEGXrFhA8m/SetEPniZWQQ/cUw9OuhIHPy+CcblJRGbdqojJmHQfG
2ElLwwfQNJp8/FiKjDr1YfyS8err+a2abQR03nJUsaU9ZtH6mZJwyqJsbfJ06o0ze+PBp+jBarJh
8zLparjoLvnpRH1x6lpOdq7XU8uUFbvaxJAmW1ro/a4L5+UGDenSYsN59M2yovBs/fVnmgfwi+Oq
NWAk9kL21LdzsTYRO5saf/FOWQ34/TGXaLX5u4k4+xjUNn7z/JxGnJPtWL4lRlRfkFnw0K4CpBfX
H2VN00Wn8MryBL7j3nl3+xiHmgIlYhXL06Lt+WT68E66lBR61CQHBwfUPqlqTDQDAsAADW2XZYlP
ep5uInMu5C4qcm40wWOiqxsSiOSu7p00be8yjlBZV30KAUahBnKJI3mr9KsR0DUr0uGutjOLTmfm
78GQ7Q3T6RF6Uo7S9DhXuoIABhfftzAwq0ljKVuCDxkw21sqv+QwV/6woggikIgOrTTqHymW35le
pKElIxID5bj3Aq1vjFvKbeE3ydWfqZQEkwPAQoLFA18GJdsoh4fe7+wnkZsPNmHFBwmielkY1DGR
5rAQe+N9C/wal73/kxKAfVu7p7jJ3uIJBIksG7mvdvWYZSckAXczkEo6jf5qgytJ3XNuIqaWrFKh
bWRh1hg/6SucnrPIfqgL9yAS1AXP9FbKaFfvWYfqq4els5qHd3PmyW/9Mf3Efmi4+veJCXZUrapM
JREBYj0OxzhY6BsYSACmo8BQrqj7aP0v0BjBmxPN0b3orHOXYwvSTYSFPWOINWWlvnqlQdcc8WbQ
Etma5dGPSyLrz8ydxIPvGK8EmS5l5w2vtb8HKSXoB/Ilrq1sPOBO+JulwYDvlRLBXNUM7yrkFHyS
aVjmYr60koau1HpGZTcuMkp2Y17kL938qxmjhyGx5WtmGB+lP1yaxs92y6rYALhRK/TY3tokBfZl
iSWFh3d3byflOZ6JE5M7+FwwYc0e3zlyjoGN1gbsCKuAwuoZGmfap2HAFb/ro6DD0oF47fyO6yR4
a+OWshAzRusomu2Qy+Q5m3NaOuf0ps28PVYd/8HZcVcmNHuDrdtZTTBehLKTkCHKR5S47XbKy5pT
PHVlo1xKrMNGRsdUg1cRaf7oJXZIeUb9MhSDs61Uqan1I4slHdrqIOYe/A52kTu6JmB+RrKEYuRR
Lt609/FNnOLKnHYyERYgyiompoayj2z9aVsUd4ye/Qq2UwNOsR6Zp8TbTnjuDTSIiKfp4MF9OzOY
xMrl2u6RlRowF766HbLBX3uev/DRWW+zdTHHKnibi+nGxuhrQVDYYs8M9iJXr/EYYI/tzUFdl9YA
Fye/EjFP59qYPhp1NiwHk2Pb1FtYtEQThXX550Liz9mJ+AurIg0ne9F2Ztgp1kTCODZ7AIbjeQd0
NRGqJGBV0LNuf9mt6T7lHKdPhdk6Vzt30kPWslInAoChUJUMu36gSdBK6pc6zeg/kyzrg72SJ2rs
FgXYpktnO4RxytiCqT+fzaiQIbc7hfPTL6+4FWtYtGWCfewtnFpdm1u3vIh3fj8GF6etjyPFIGfl
Tt3ZB6o/CPOG6USrhkIfKz13c12TLOqh+tUYzDV8divx6L9SjXpSQYQ2HUVXKC3DNgEhclRM6q8U
d5y9FotL1iBX+UXxp11adgX4cUkOPbUlVzaZOX2LzeG5V4b70lG3VfSeuSXBYB5kHx8N0u3XMvss
HIL0sp9/d6Zbo6NFyJPModbgwZ1eoDNCYmp4PXkMsdWsh80oC9THnDKvPC4/J45WB9tcts1EJ5CX
2+Y9BRzNtm466uVmbR74pB2cED9kAOF009aD2sM9jE/TQuvmQrcXvqvhYfSwUsiMk/+MLSKawJSo
zhU7ISlt70Y7uXpu/QdKIdEQsHg0nWD1E4JKjEl2j9gO3qc6WQ2Zz71v1M9rGRTbCIYeHmGGG6Ky
dTBbSginfKg+xnYPYivWxvJoufkvP2PbIWy1Y+Dh30n2haDpm+6YLKiJfvCjcm+kTacHHDtfLmih
Y7mEjNsBx1iZeiL3ibbX+xdZUNzieNaVWrkeUvmF9oK/DjCaax9B1avihUXBTx2Ypn3M/LfMLz36
yJBG876ymoTdWtY/wq/UWkxo6tnwyJ6VwijeRebgOBOEiIswcUD8m0Yyb0Yntg6F772VtoIynC9m
WNbusrV9QKdMMPtLzuRkdHBui6KmUVbOr0IN6dGxoxff6NKQkVZ6dLPpgaA8G4Juwfw8oDn33POM
HeDMGC8Zylckuw8ffhfboGbM2oeGykYnnp4CeJaI3Rgzszo0cxHtAms2zy41w+sOu82oXGIjA8Wr
w1cVeaO+laJ5S+hOzwe3OcmxZO1slltO/YmZJvNdnXYbHWv9WOPrH5zUOkEHdU6UMOyhE4Ahhu6O
TFmr/ahyk66x6ne1tjhHhpNe82pmxDWvVY+9L+57SZWFp73lyKkLLozhAKJODBzDcqEKY11RFAGz
ksjN6XszxOtFY9VyP/bNs0qHZj0F2A84SOiUWIKrn6OdQcVOj53dwJuEVJRaaXZok+KJYWx2x5+f
C09i1MmJXxu5XW5pju720KKowaAbi0pcNmWTP+lrlpCmizybdtU+Cy7mVH6i/2BwMKri2g5Zy2CC
MIBvrFwr+D4VZ6J94M8NNQztvA8gY4SDJpvljSReWkiaqS7c584hqefVjPRMVsu9O0d7e2vV080J
QHZ0Pqen9Q/TUSa8rGazlM3M0Aw4aOCWSNsG9y6PY+jB/amOA9AOYzNs6KYKDjSmL2wx2oJdZXAy
HDa+Q8qe2uicrUzLOsSkSAIHI9KRWXFIiPquCsCj8zeDMjNHhg5EN+rhE+MMlx3ngI3nmvtM6L++
bOROIa7vij7/JWyTG9JpRqYERCwzYFcUBdEHHCt65aYFFkYQwBNjuWeWgxG0CMaTHc/ww1RPmWdj
gdHD9hWBMAB0yYrZ7oo4+8hyAKWRkgwp1scAH91eFW8ZzvMHtdiU8y2yO/Vtvl2SOOMENU2h11li
Z9vxfUCu+sVqqo+gYwdcj0HIvGwEqsizPpp1chFaPxOEGI91b8rj6rzkcMVKpzmwmMWaVxlSEvv5
jOO5qw+u72HYCci7+c8NmV6GIAtP0XyA8k1ij9101NEPaozHIpvfg6y17nEd4eCF5LkL1suyAwZj
rQlDgHh3zdy8p6DXuPxw2snKSbFfzD9UOdLhtUbowWF5B6kYg09LxAcK7HoIpNjAJEh3+bCowyg9
ZGCDyruJrtw2qumXp6rrLHR+AVLbnqzW/W1BO91r/NlUqXrEblNoujqOJtZV5ezmsSajqXbfB+5U
zjlOqfJ5nnPe8dH6i05v42RIsn0Sj79mt+HjLogztALTHYfPbaIIzQdlS/HVqrSRlGNjW4INm2YD
rmLrm7smh5WeY47f1UnpHMBMqG3SyVCppgopv0p2qY8rPm9sNnaWB684re8MgW/cZ7ciUuYMFsnI
ZKPcXylU7Mhs6z2RW7iaUU/UGasvg7skZ7nveW4fgMh/ee78a63S4dwZLkoHd80IJ7OuquCujYxT
o3MVAtxzdt/hTWZfHp/hjK5NNH6H1lFsG4UJzF6iOx2Nn5xc+YZijM6L7N+lP3qnxnb7x65+JJp2
ZBXvHyLWo6NAytm1OMQSRKvjQMEdweHrMhE77Zl9bFy3Lw5ml1s7k0nNLlXLH5lREK9bTQ634RCW
zfJa2Ib14hHguKaY3UkTNi3UiAknvlXdEnKdjmv3D0Uha3I7cXL0ZL4LZKlOXXWPwVJcGREWp7SK
FP0lFSNA6FxyoxDt9xZFDCsaCy9khE/DEAWpYlUyQHQr697smwOYkV1fJtEb89fjYDb5Ic4wm1sO
u526UqQxl+sSlEccXTnNnkZ/JFnOBK2IzT3dScAGSYxvPccmt78ugbqzTaYD2avX9fpKXYIe5zxc
5g7+eD/jPaN1PIvUC4nvUjn91k8C945zxzGDuvnYa/OGVXTVc96wQlEu4EmIfnEEobwveajiMsTX
lrfvdQRFJkJZH9Ll2EbuQBMlgOu0s8fQ55hZkmA8GYt8skplPdbyc1Tk8M2pfmws3PIK8AwBNHdn
sBycSONuu0FcxFIZ4YyZFVSGpw95g0jlCyPgNk5Ps3WHIS+hL3T6KHpDvbVyQTCofvaGkT6LIv2I
stXDFyWf3ytWVhCLUgAEwOIRzFiM1xEhZqFZ5jnJeb44nQNsBuNwMvTjkYecfeKxwpb9yYn74i1x
6AGE6Dg5RLjhu8Cui6mmTEf7ARwjiGcVxceai7xnKIsZxKtVCCcK6Aj+AQ4iZhhQa7Wu1fdQs4M9
6Gscp5UA/JBNkJcIKpzS+ehr9nvxZM3hFDHPA9COITqz0Zqs+K+3+NQ4Fl5ogpq5abaANng0d6CD
EyFe9hnakZPHB6kLtClRX+CA/s1EZ97BMt27JZZMMFH2KbOoeg40dsxemXTa7Zn0ylOroXp6VIBF
7RFXPCjLdMkvqaZngUEl9bK69e8wSxsh4O3nmjEJRTg5kn/ZheT9q+OYBBEiYlbTEpSkd8Xk2scG
g80mnvW8DbQQPwcao1pxatxJfVgq2AgLVXPDk/yBQXsSFlnEFp9KYVkbwZ1Z/5a6P2rdzttO9aTW
zeBHYvBuSfQZ2MtIATGr26NioGsuOQVn+MYf2dlMj+2nFEsNlrhrdx0uGBDE9bUsDfeWJMkuU+Z7
MvbOZ2zQc2sMl9Rx8a540cmzQdllsjjzy0wPnqKS2LIB8IHgD4uU5zyruLEzDAMxpjSfKLskDUbC
4x5sNsZJYkI5NvTnCpZuQAiAp2ajoQhxzdarWOtM6uamHWImHSHsaRN/v2S0stei4mFhVm8qf9Jk
1pBSvF+2kxCsNDD9C4G/c5hecBv7D2I6QQ5xrwHrsm1NUegqXW4VuFE237DRF88g815qChOkjI4I
56hYlc8/khVMzSN45ISvaTGIYyNMyadvKuDlB6iLctuMU7SxexUfwOdTW7oqFiOOOIbZfnk0Uurt
EfTXvgyjPLRdlx/IhgVHn1t9gQmBCJQ8AlC91Q6ncfi994MexjecbAuWhu5+EvLX6NK7lmdW8NwI
FAKNNiHF48QEFeoOmTMkZ5pdSu9kkI3dGjJqnxPYVAabu7spzt9h2Kgzj8uUToc2eEIf2da6zvfT
oktQ3l6LrA9fExMDKf1pZzAgOM8WcWWDmeombUssofYPG9WcEKK3H4o+ffd8WLt599a6v8YRItN3
ZQYwub8eUSAkS+QPGbNzTnRw8r0c11fTUgUJoQLprniiTu7ZY15/ZPelT8Us7tnqxKfYzJMwSDAA
JCS4iBsZxrao6RCIWtvDJoRHYhisM2HoDi24W9m8TMUMgqTSr9gfsVZkNrMIsiI/x4Zy+6kBYgpJ
7lGXkOSkUX1JA0fhksfHFJ8aKw7GXYNHsl1IfHYaBkrRUQBcsB7R6EVAyp+OWezf+2arzmO3hdtP
K3uGbJwXN4O5vJMH+mytX8zfOkUaLPM5tFe7XZ+6zyYSyoFk/6fRrsnvmsfkQAkDm3vI9R2Kq8E3
GVVmnuWQhHMpzW3XUqKtRvOBHYhzmEQ3nH0l6PvFbrrFuFaHLpk4r2f58hU5SyxbNtCQgJ2/NwDB
YVetEwkbLJiRjdK9dihQHeJ4OmssXZK3De22yzc+OViOFfgw4OM6pbinFMA9mGQh1OBhZlvaJxGt
CcSCRkoDv/T++3Xmo7fw+7qcsYu+2JoO739Qv/pDfZfRM7gFQrkrRqlDttQ8XGt4d1bq1rvYBCry
6ztYRldZe85m7EPlDFmtXRQcEb5gFqICzzdPc4s4OE252peYe5o+OoBZfa+74ndT19SrKipBVmNb
lXJ0dNzir18PCzFmGgQRmvHNd1W/S0imEt3wj5NufxHfYhU1kKpywgbBjyX6SDJcmPbii7DGyOIa
viJKzZc4n+HeJjMt6Kt90jQkiSioBzuxXiLfX5B8CXIwf9kZwTyeIUvlRxrUrrmdYUXV9rSvk+ln
nwTdIbbzZ7zO1pbtHm0EhDysiWiPMOU2rsqJQ8PIiZCx/WGq8ls14yPz0srdqdTceBSPoQ7WB3yQ
1DmU5XUlrB3Z6jpr/LGaqSyjy0jb+bSHwVAfYNT+xJnyuxbLsW/8lyUr/kTUHlB7GTO8YZDBKgkd
KjjNRqLOlkOpHDjkt8j0Ryx6ONvmcf50yXhsSJGzCyyOtPU8Ki2t00wJ9iJxbAENNc6zqWnjjTXV
sTMfRFu9UqUhdoNpqk3qieEs9SNXLktg7d4Bk6jOnqA3UqjoUk9A9KysWY7oE1w8cfw2itF+pd6I
JtHcD10eAie/JTkdE5E9LM38GhSOs/uekSyq7i5Otf5b91crnaGgySH/ARYcjhW7D9dXeMQt9yUx
tI0DyXfOWIXe7El7ezOFxK6x5DLGiI+5QQOKO8TiY/awk1t4P6yIXs/VEItiNZvbhvEJZxno6CIJ
ei4CSLmWq4nu1DEV2ej0q91xWr/Miq4mjpq3f16XNib4GZ0RN5z3KtLxrpv9lzL47fZvXZrcjDmJ
wNG3X+TAJpSLgORS5T3IEmQvrdZ/tQl+JsC47Bl00BsBvj9byDUZbaxeP0DHeYTxqxZO2FS+fTb4
4cSGkSzUigqren9djLcO3s5w4qIE8oyGePAGzu2/2KYEnrMPlLJ2qSGuUyFuKI7bYnVGG7glpN18
mikdeVV1GXM2wN6zVo9LDEEoAJZr+AArkBs+SJy/q18yuS8tb6Al5GoqnPPjsB6qbfKb6ln43tmY
kGXm8dbIYfWlYobDXB6hBXnDsDMtPJmEUV/zDjKSIV8TvvXsJ9Z+crI8dFdXto6aKZwWY1tqkn+t
s6IYh3OZ2LzFXoVVUA1MhAZ2vAsKWdti/kPRZsi89fqUKtHr1HMcbC1qw8HIPMmcGhKbSVK5c+0y
oOOLgpIyx3YZx2h3oArqNL7ldosaUVlkEFR+L7AqUr41zulzjPzE9oXUScCyE9O3tEuckdExxPtV
0jCJ8GOjm72SNgb9O1td1JTyJP1OYp7m+QPbCCPorpmd8tQtIkw6NzjGHIgsr59CZ8aInMQixJPa
nIvVS21m4jy0EMxcXPOhbzjbGGwIGbkqHKc1j9+2HJOc4HeZGORF44U9c2ljIPORvtAHtoaXcagM
grvU8z/YEBM4I8pNp2V9HhoikxvtWmHcxWAwLEedi4jEnMfPWxnwZXeOuTciMyMRMsR7BZ+OndIk
MMG35WGZzesYES1iP4mGRyIsdurzshKvypZttQYwtPG0xnIVjAeiuG/N+mNRrFjwWj4dZTyxQ6CC
uYgeTJ4/38vd95dmfbYLQt/7zJWPrZnQ8J7w+0W12nSrYxyG5HPr4qKJI4cNMWmYHa1ieILGlrOK
zbmwGM81E+r11eKxobgiXri1q5LoMgdU3Fflph7ie5OmjSiISUAND00PmcrLudHzev6SU0NDAnO0
vuo4NK+r9PrKv//bVHyNaWRTvartra6NDwaYoKCr8k0/OTTbe7yxTQMOcWbj27CdQZ6V0dauCMDQ
Jt2Ay8jw7LFeTfuub29BnQnSaUSPXHNgCGBZ5IBK/y7QlqbudXy3/fJriD29TaE9b42C7W9p2/SK
Bs7PYN2duGC8eTw7FUM1iWffYHt6zmtLniN/rE4dcG4BreA4WNOb67Jm8DivN0tEKBICQkfuiQh7
2bRiX0iZUf2bxbsiiFi6CvhYYHoCYlD231aQe3bRMTVB5+91GwFrOBnqyzGNF5HqB9CdUG2d6BLH
Xtha4qbw4Rx95Ufbps8X1DKmCP44Pwyq0OTHDtr0GE423hHK/ds8ZjGXd3ef9/rioAgRhk32s9OJ
m9MBmMioF2Gzq698kj1GgOklHqcHdrZPnNbkTrpdh43RI8qXVn9diwcEZ+VdYK6JkKV4l9xJ7QB6
KiJdC88q7N9zrJKnRc3+tgJesvXoJd4L8w9VKOyearCTPOmiY4rhfT9F0XPHERBDueoeUES7KOXI
omQY2VW5CYpGn6dBH4sCa7e/CnOOX8eH/KXN6C6rkuSJ50SErIiM4TLZlijbjcWT0YrVaVhrjhSW
56z3aVmK6/KxLk2g9Z5x7Jw2Orq5KsLYotgExW6NnhmHoXTNkynVoYoVckEpf6SFBMFlsYnx54eR
kcilSynEqXDcDOn00MeYANiYFN3wFWXVT5OPmErkmWJoa6CdqGP+PI3tZ+XZnwZ9W07vXsyG+nYz
+1lZWFjqucctII3ppN18dYxYaltxst6C69ga4622J/pr6aSnQzsLzBHknGPvWR+rXZCTggYGRUfX
4rwFgO1Ca/htWkaoLDs6OYSWCvzdWK3dx4zI3q6HFnC06GHaxG328h0nV/MQ5mNknSf3T1TjoExE
fHI5S247j0a2oP7b1VHxEVTIK/T32irJP4NjGxTxNmMHGdJ9KAipun+CRnn7TFG811NFEJXRJYUW
uaHWWG7HtDk5tKXt+QUgB3kIZMKl8UtW9o4BaL6loAJ4nQYtGAnvjYtgK5YVAagam/MRxoAYttI6
mY+CErRlEYd2fzNHrDsG9BwgR2zwVow/qrMZfxFcoPd+NH95NBnsTP7HlEGtTGMYhj2pyzHCVp6b
FBiSnuAGL0GAeBMTIivi7ZxilKbnrsviExasmYAObU5UQTzGvjo0uU0jhPUb+d59lINfcpS66xd8
42Pc0IuRItcNCtG9KB4sDthuCcZaxfGRB1QWypqqZI7SH+Vwagrzd9RNaBOOhhgWBHiSMIseI7c6
RghDPK3YpZjZDswdHBEgjj4MOOisWndrGyIYuK6j0YUCLdCt2MZsASy5AybjSm/Z9q7fh7bj/xnv
lj3ZdGZyJSVYsxDWtvYyhuXLTu9NBmiHKBOfdvfi+PB4hwmPQqpBIzC/wvmD+2NvKg8wEyJX7WBz
yasnzBXy4EOVYqCMhaGUYS4MlqMch6XgBOUu9ArWmmM8mCw61ybmjRPjrkpctLme1nDoUHmR+UV8
8cz6w9dkbDyCGDwF/Ra0FXtqAomMcdEseGgYgmGTysufwdTNYH94YW5DyXY7w2mtIhGmCnAiTSi/
JXpwa14MV1f7OMlfiqa1LnPtbp3W4Hw3ArFryToZLHPAvXfYwaijJ/dHw/cAIaW9ccpjkTYL8gjp
srfIPxfpMJ9EgQ+oU9beNaZNUk5kKejzIbGY7Zx0/Elt9vPSd+MWmX/XNNkpevAkBl/LYWyE7rgt
guFkggqQULXOtbL33mzmYT8Q9IsK+5BFE9NDt9kUwiF2nPPexdZ0M7o42CZcHU3unhmMFts2ao6Z
MIg9wHd3NR2T+CzzXezb8yZW1i9Gv1DGG4pPVAYIZLH1ownscadvnHA6QnbL9n9zdybbjSPZlv0i
5AIMnWHKXqQkUr3kEyyXXI6+bwzA178NKCM8yiNfZNW0Bk4nKbYgYDC795x90JhEOyK48X4Q2Vj4
VUvRa3h1ipvAa2r6N9Z7qkhHkcrV4ZFwnGdF/4b4J5t7dD4+Re9EI1jbp4CyJU/ZpUBs63zomOkN
yJDmV1GObpFKDlXLQuXUkr9NKQjGE6BNJ4PunMIkon/jbCx//Fno4XAwcwTp0iNYr6MdwVp1Y4qQ
E29SWDsRhGf8oivfby1wi+IhS/vrIJfGyrT6ajWDPMqqVBtdK2g007fYIDunB40YqVTZNtCCt1rc
5W0+PZUZ4RXR1lJMrZUQxg5EYrlucINQndSp9bpKB0LjXaMbMyFm1MM2wx8CwPE1T0fCXZsOocvw
EGQxi3tbAFKDGLfWs3lvaFy68MTZ2VBUaxynW12PHzvHeJG0j0iVor6CTFQaRcgx95SiQ9wh0WCZ
zv6BiMxs7sxQhifaVDcK4SFhQ2DGPWGcpOO/hF7hb7rW3eHxiE6OVR+TDGvyXMVvSZfaZl0ACYz5
/6RhSDHoGGWjAjJrhQl+n/5SlenZd2EyGga7jbRqH3EfwMUqi45ZDZq4Lse3+HborA8z5XAdy/yp
bCu6vL33LQKevgu9agXUhIScyZjLkNkpnVha5H3LMYEarCfWA9dFYMbbsjrN/IRIcF72aIUxn4+e
CUSOmXiIYKYvXDm63R5VPh+JA3Noxr4/3I6V3vUtsMEn6brtFQE72JDn2fVy8XWTRL6VM1rOZrGN
amNFgA+ZHyrLAoJo58LCcmH8ee3/9r6MKsaqZeE5eam1+WUr7GMdcujAOnN0OmMna/mgsyRMCn9E
bYRrvyYoN45bdVyuhX9eW27+p/uWh/x6xn96iGUNLBYiu9s0lpEw0lQCZxL08BA80DYwJoxBRYsy
b/Rh3RDanIQTLKewfrKU9SOAJnqGF62AkSXuyqokPmssG6Wj5zsLOfLa4VFWj8y0JaaGuRIaovJI
xjwFwZG2a9dSLVR9fM2et2eIxXI0MifpvHA4K42MtRC0ZG6P+gpFKZ1Kyhzk9XBu6qJTwN+B+Xc7
dCzrDibNHPL1Dcefh1/vJ2PmsC50hjkIljaBZO3etjxogcb3IDa7zegDRM8VVSQjZpQ0XaZQHflH
0MDBB0NsBs7qO5t8ML+Vwr+MwDz2Lkv4uYmtdepdlI5BGncL85ImqONSFxoxYSXhufZik5ohcaN9
j6JIOHIl5hml42vPXfZTb7zsQRlvrTF+UlwNN5PuPwUVHsbEHPdm05bHIkngDQ3oaqZaWOta7pMS
jr+vWNmrofgxjfENcxdOg3rzjB6auvTEUDDK9JbpwlayIsLa6BLHa3T3mb+WvXaPighOj7CfFFBs
VukRj9AhAonoo6FAAfYvIq/Hw6ojavmYa6HJoUZUldGRm8l6+Yx74012CtcLEwfdjpjxZKBvipKw
OixsJxl25j6aJrizZmUf+07aR6uQjymhusx5WdEN2UD4beKSrzWMcocN+TbtgE1VAGXWfucoGsM/
KpsDt614waIxtWMxxBSy7gIqsJULV60Al0CvesWgSVJTyolmE2VAFMfCI8FyyO5AUD6EmG5pr4ue
9GXYmZoxuBDCSO2RIy7txs6tK7yPyN8pp2J235NR5fDpqKVn2bj3ap0BxRNXcOzT0+gV2zbJFEFZ
rPH6okzoH7Q+GE20El7BtjCCTACjm15YKMKh8oBaeyo8lH59BD+F5nsAizJ/f6M+mySRbfSBXFo/
p5I5Oqy8sxc3SS72YF5ihe4tfMZkmJykXurIEigsU5S+JwIQMQDlp+WFPBvaB99JU5ScQ0fbtdQM
+rB2Dug2RiI4qcWS6UYI9ih9rOhinw2eOlRhDyR3BEZj6yNNK0FXvTglkc1wdhvn8ZG8eN63p6Y/
rtzAddaa7R/dSmPHYT6MxpXVf+LtmOS91SFrwZnmn0nVr8eS6VsKli2ObqRtvLSDna9Nz//elMa1
GTvk2LmYX9LXoe7RNELLcZX/ZvqhTxc77h56M1zpkx4euzBjVUPLzDItJM/pAiR5NapO37lQatZV
NL6B+Rjp+FOP6mMt2fqxzw8LF+yhsKtPHftwHSbxfYeQYaUTrxSrdK9AMd3nIZ2tbkqfXel6wAaZ
r7N82Lp0pGhNy/icJfFB1/xwpxVWiJ3H8SBuAt3zMqouyrouBk87YMWm40iOtY/RAY13CLDZYDnz
3RFpcp1PJA50RO+69wOlnICOY4moY4cn9S6dV1HKJaxNQPesJZ0H+o6YOlP1KFPqHGkXu7i26DoU
pfce4z5AzdXlW0Om41HMu19rU6r3GjY7SZHNmvbyKRTw7YKE6pbOjHTtM8/AsNrchoFD36qMX+KS
1FnIi8Bbab+CFSCagfN2MDH6YUPF/oT7MkAHDEFfUQqHJeGRWzl6HksaG+QHmhl6O+qt96LhaHZw
UJcLryTJRwnqBmVU3+RG30NBdm6liSgorUgGmuKj3wqdNkJ51xs2UTE0NJaLrkSgYusaAGPpPw/J
4KzwHZRQNKNua/bDj0wv3LX0kDpXHWDWw1hgIm3Jhd2AVia8kokizgm16ilYHzHKUnaaL6aCEEPo
EeS4NVF+NET0PIHooI/Qc1ZzRHcSZPxOWf1DRAl0rfk5KABYWM1jGh7An2TxwAGJrGcLACT4ZRra
lUnPs69vJPqmt7Kkg1ciNMthQ9dzBxs+3Az5Tn4glwqvelnq575B/e52wAaCiDBDa5NNfnRBZNyu
BwIgWF0k1k41TsNZc6APoGNULWXebSjHzUSpnyP1elYS1slpIjhWM2Uon4z6U5bbfJ3afbC2lMFZ
xXxVHY1iXUeMZSsZnROruqZ+nu5RZOTMy7ob6P1XtZcX975rvxPi8kBc2vSmFcXJc9XwmZl4mUE4
TeEbZL4CkJsd0cEpUSfLmIjNoHgWMJXiyVa7PqaCP2IZmEKaqJ4oo1fReW+msusfY/MCrQ6Ksn4J
WsthtaTsjZWbP30XMWpcBHBlaxlv/V6wNswRbJl4UTZGGITUvP3PZLLQUbdQgEZkgEEx5Teji0S0
NibvwZ0l4F5Ry29YYNuyubS6fe9UEelzdZBcNVLuZFY9UaOicZXOboEMXNkwfrfjizVE4WNeG5TR
I3sT0dTnyGBkc6v4u0jr4GQDMrxuW7PbMcsur+wAUUlSFA8FGrnS1xv0xY3OcrYCoYxq3zP7Lzc8
Xvn6sQzLY8zMdmXn987YQVs0pm01QoWNI8NHK4Cwa6zKAAeMgSmK39EJ3fIqkNRgxfjpwd0FxLcv
QFH+FFV4JWsk3yzenV2k2FAeRPFzh0P0iqGwI8e6jh/wfLHOxdP0aQcHYyJSfWKGu3GDqTsFoY1j
pjMuNaD7y1DTVnQdB1BwAVRXVTdL0EdHptw+ESElYMptN9LR71rk0siXm/wmqBK6qzHF1B6aI2N6
Z7w1Yop2UUKejTu3KZaLjDXhMXlRYVve5ElcgouJnK3E/7z6ukkhf08UHynAzFVGa1IX2Yav4YjH
C6iZyYAq7mNJipbp9eipqqjcpsSn7N3aA9oWtmugji7j3ZBgGYdcmGC0v2rd5hVndXId2PM2L6nc
WIlhXVeJ9mR34LuoA+TbNvxpuM58ihyfaQf1rFGJjO8t1NI27eAOWzY/DyrHpkwQuabTsQlt/7ZH
D2Cm6hiFY3KRD8pJkBDBqyAgo0Mg4UEzq3NjDrIA2aFlTImFRS2pxDRTMBgftCyXW+kDw/tnO639
uw8Zw6CNn1FgGxQu5sHfcsC60IdcDg/n4IgGE8/UiJu+1Y8RZPg7NteuozZ1TCwzb1fUbbYOhAjO
4nT+pxxTClMpxOzpGKUoWuLnfuadFjPvNEoi7YB8JcvW0iGHUpXmv61QZhqKdVG7KYDV5kAqcwx1
LmLunKTOY5t6Dd6PzjiZCTr8whA6hQR92lJPCg+i9N8WBFLjVfGV6MxzCcr65teFzPLmkAbdY2BU
9LXA/5c9Cjh9dB0YmF1TbkvduO9cz/8vm9H63dXLZpSmQb/LciXJxItr+S++S7gvBj2GNoBh5v4o
+8B46+q4XydmLMFwaw4Vjj56nV7LEfDRhIV5QxnfvEftCHEgTYurzkrNe/qvzdkllQPNAgYWK8P+
QrH7gQMXM07nPupjo10lHow9SnKXIYmdDdu+2RaO8wGSrDkiDg7vBDZEJBfht7RO0RQNU0bIy5Bv
YBlQOLVCd4380791je5KEj91QhJ6aQU+PauprggFRQtALeZZWvTP/3l3M3/3nLOBIGsxBRQONln3
92i33Oz8IkQXcCCVejOA/N46frMvVcHXjcXIVNKOQQBW7anXkbKG/S5mH9grE84s5eFbf8Y2hnQo
3BEm+WJgi+22OtgB5IeMfuP6h11mwVluq2Ean7Ihuh30DLxLgpZR87M3aHD9g6asExqef/5uvO/f
zbd8OWf+h1zYsH6LT8xHXKx5PyF7d9L0Cnkp5dOdKszoW1g2WCCDAtSUxQ9B98raASYdVqUWae9g
GTl3FUyC67Q8WLGdbnNJs5X+KXS2sdOfas8mdqHOKHWzW62aCTQXpavmHJhu+pdriR1CfzPb27Ej
oUYTSfvRM0Q6+pi/OKAddsD555YErlzjdipgxwaB7r75ZXaVWXTj8kF/1tv4LRJ99MTsptunOGAO
FkzO+xQh+AotEkJMBQBzCrQXqj7OA1YJYmfjiLwh1hzrovCg6dI3OYzAzCEccuQYJxFeagmSuwoM
SexRc0Ra3q0VKPjr0oO0xmKWAcHHS1nHgw/DO3/pG6f/7Gl2+Vb7rejGEY07UlBh37c9OobEtStS
ckDZltTy9yWp6EfJghoKOUbSrELO53a981oNxdmoJ/uTofVA9dM/OcAaOWH7xKJ3IAti3wJ5b9jO
LTY7HBdadsB0CQAbk2Ec7jhv16TlYlFRu2YqmzdsbwjHmyuOXfy7ymuvRYzLxeo5Ham6fM1dx1uR
ZfKEFss6xqGdHVqzHvd2ixSzjwVJe0VrblOmGaFfGG//vBeafx+JbNc1bNcEMqC7xu9HGA2eSIMY
kh48CqYHHemySWnzxu1f0l5cohlCZgW1s6WYKE4p/DBKfnBgkdCz4peqJTVqxh3q4j2zqfOSyBTs
XZ0+uT7adHrHkcQ97B2iwSnQzar6qZUrt20ymD3UIEmF2ZqFR/3eD98QtiHaoDq6trLpRm95ZCqV
fQD3/V8Ovtle/5vxHTUFrjegEK5p6MZvmZGaXWlTJ9zwMLnFOUpGcRZjFKydVItuof6dslyQORPk
jwWQw5XV690jK5qzpsgZH+umuzQWHsveFXR/7OBG81NnLlaayGTwLJc96u8g61EOzkLIafhu4P5b
mRoOwCCOnziIyo1HTyypm1vHDI+isA+Uo5NdOvj0p93K3qQis3eVvW/of20m2ln/ZRMYzt9/eogE
lu05+D2oPv6OlnB7vcQRXIWHXpT9eUwDedPVJv0y8eq4bXs3QQg8VkH04VpoN6yofFGRv6ndYNg5
rk5BLvPKtzQ5t73xkI4JKuZMmI+ZG1irCpyi5CRysqu6f/GiNx+ZwqVX/Xs16PpBVCM+N83Sn82Y
fJvW4UhrYvwqY3FuTR/5Pm3ssEifcxpv5ymqX7SgjdaRn8RH8J/dg+eSWpSXjx0VoU2VgffouuKS
Qqo/17SQr4dg/Cb1pkdmmu2ackQdbjvPDYzlcws37Mx4+Uqyjb5xhMFuSmjvPfohE6RhcyuqzmZp
mGEPUdpNh6sIFpBFYJiaynNDq2bTjuJm0ZYwZl81KUv+XgejbI/VdF/axr3syuLUVfW9ac7IGQRR
9xmLwdKbUByjl9zTaz1pRYnnpM2jvexs3BSThOfqnVq9olWg9IghT97ZRpfsNafVZ5KstVUaglRs
ikFpoUB3S3kt7EZDtIT8ZUBatqP+8cMFa7jFTZ2ssIDlMHJS/0KyxpmKQ7on4Z3IKImSuMkD0o9Y
vm91IyM6S7qI7wwt2UUiyS961B2QnCLfi1iX+xPFbtsIkhUZ3fEJTXezcjSK5nYo/a1RGYLA7ISh
4JnJFfM/aETEcGF8bt5tgwxOuDRIuab+TXfNZj+FiFBwRjL36zA4llCXqZ6wbgCb+5Nkqgu6zRsD
ydZZZRRHLRympIph+GDZdanTzts6rm1uB6C42wg+Ka31HC2gi9pijAivd9riLg2HaK0cnhn6DnP1
ST6jFFuZLus+FKbOddaNNHhKX3v65wEVyOnfhxZXuJZjSMuwHO/3qNzQ0CgM9a4GLp2C9WwiPKcu
4QIousVqnKwfPYvo+7yM/c1oNOkWzD90xtD41uduAD2Bwp0GT/mm8Lzh0mgivOo8TmsZiVWkMEeH
GmTBrgd1ezBN56XNYeuXY3ZjFzas11FDulf1zcoM0/bWg7/s2bJggXeB/hte5nbfHRNSvBWGcLdR
jurXpzkP+TPey75tV8DneF5AOWVw85SzkJmAdkX80Nuq2wCcsW9sEF2rsDAMOsPFd9rmVKplcdMB
ukLdz/4Y2YZ7K9KWKFEnanahqmMCXrBuZ2P7kinhXlQSbU3cZrNPb5eFx0zrmg8gdVcROUoILS9C
vFO+6A9aQbe8AAvNJOLWZYbLmUSpA/AQ9CcOhGwG5K3qeZdAODZ9KX86mE5wafMYyQ1LMFpz4xXc
C+JQZh+87Z5Mh7JeClP2kFGxIdZDec/YaG+SsYJOYd3lE5orJt7mMbQ97IAteSPY56HjBZ65tbBh
ryagX+ckZ2qOMOkaHeba0MoZPZcd6xRljMKadHLyQN8hY59FbbMSAnE1ehf7McZ5Q+ULyFvvo8WM
k2I6eDKpbiP0IBPYiq0VYMZDJRkHcfbhJQgDvFgQG+OLkyAd4wvs9P8xnWdeLv1Drnox03k235Oi
/Z3NMz/x32weD8qOA0XHFYZFNjMH6p9sHkO3/qVbDoQxeNcu/wHg+SNb3fuXruvQQSwKcLqtu8wr
/shWt/+FPgqGDk9jTceE/v+FzWO45v8ZIm5Jz7VMF98Qn9BmKDF/m6IQxY3CBHjktbkSM1N2uUA7
bzJZMidGF1fsxaxw1GaebL/oNH/dXu5sdZKJeuSdX6TTsUb5SpzMsc8sEmwnD4ppWs9DkxrNlW11
xEWh1pYs6GaqaJ3MXZhQQ2dFAXO5UErCa4nM3ruimrQ0GYOa2fdhQXsut23hn8yhgk4eZAEpffhR
19l93tMGncLsOcWJFI7mPYnx+iEnNqI0JlRmEQoByrJ+f4YNOGzymIY2JvunJpgeM11110plV5oS
Ww9OEK3QpNzFoHwoNaFYDSx5p4B1WH6IFHCCRpJwAq68sYXoU3RMJ6xDaxjZJhhJmSuwENG/rT5M
xhY6Yu6lNJn3y+S+qYK7UW9fUrtyN8LmxG+m8RbEQbB2M9xhWgRN0bH96ypv8H1F3k9nAGqWzRJI
yqZtRIc+L9sbQB4bmakbq7U1oPv2S5WNZ8ROdwZrOxtcHcGhGYxld5MLHwaRfu/Qyt9JfKceZD7T
EnAqAkVWHnSV+QXbsHlhGoGeERHRkCMHyaDyJ2r2DwXeCD6oxBJi4z4DimgBA78vkAasWS7ULLVW
VkxOcJt/K2eZAM3nbJ04wO1MYzqFUf1WSvmIqf3BqOqLbNwnPGbPjQTbGKj44GUOeCaf7c4Q5FZ3
ghg5DcVDYvXraShPisF9EwbVj6pFLVOY+Q8sm0OBBimd/C1eTyoE6kMplL6mT61/1nQn4JjzLUJT
8i9tvAURbMdyZ+rRgG+U4AfXuap16lmNEdK3zG1/W1jVTyFYKI36NO3DjnZjcOeRKZ+2xqed8mul
5WPWoy5q8xEZeGj/pDO+RmZ4ituATos719RVydDNl8ZDtCHEhW3pdux4dfgtUhVdJrcYd7VozZ1b
YFtJ3bVS3ntpp5gcVH3O81elm4j0aDGsDfaHFYyLB+OFYmSFjC3z6AA4O733r83B2837U6kXh0KX
NAyJ/kL+AG97Si9RepUrDSI7OMQMgbPrnEUPtcOcSBu0IkRVlHvpbY0/yDO+JXUKO0EbU3rVdRA4
uCA6qvi9kd3Vw4hNVk+ea8N/MXNyrjtkix3cWtZ0Nh1REAJaKX5YrX7RcIG0Bj2rxMDDK+ODbQp4
ozIs2CHo75eQv5TzowOGvUnm9JqekNqwTh+kTn0JeNyVNw1nU1KGLVRRbUDPY/0jAahywOA01oWk
adQvqX9rE5GU4RqqvFwBGDnUJvBafWRdIaKbWraPKlEJApBsa+XsyY5oJ9CZzBzbgFLBOnOQc6QF
cKm2jA/1g+olP7JLPx/DihqZfXDy3XSJg7TeDu7awTyBiDxBeycv7qznVMwlfHRAt+NP3uAti6yL
FlbtKqmjdyxvVwAgaWXWD74Tv3M9ojzhHKSGX2yI+bxXZdQnO9OPr6MqYMW96bu96klloacLJc8O
+KEEAFrTwtAlLASltg0oZQQZgu/33BggAILqZ9xqLOhucZc/tjWZXgGt2tbgmO5j89KFNykVTURz
zZ1jRs/KwsjTIKKp2u5KaYqki0JdBKRBl4oKZwl2r/hbb0LvwB/wsyHIgN5ugh9SG05Oqj94MTuz
sFExsWb51O1b6JSYnuW5SaNP3xgM7KrqnrJCyIdsH43C7FbWiJAKxxxkI4SMcuKUQmzJQx/2H41Z
3Otl/20o+ZBg9W8tgYK3xSrGN99I17qEXk7+DPVtt8u+a0P9ZChz0wvrqcAEQE6wXGOeqQzseH2q
3/ucBNDr/oR48ahURUxE/HMI8hNU+J0myhbrDWeTll7NGp0zHLCNm3YtPN1kRYLxVhS3TKnxMNiz
2zV/0nl5Id14q/vIYhITn2BGTrHf7atp7X04MWNFx1xX2h/TaA1b7Ey8SERzid7llvxIpllTLlft
RKoJja0gzWfz5osf6Z+uP5MhLOo3k9XBanGvfdHvvEGd3BGqTJ9NFyIZkPXVW2vWYgmyfygYrnuR
fieTSteDe32e1WXtNQG3Q5JdrMzHKeqio+tKe1t3Ht58tLetgcg3v0v79BMJCAoKhGVeP3yX5qBv
5FBcegKFovnoGqZqB4FqdsWFnyQzbXtF2JY/85pjr2ZKjkhY++Y0lI6TxqOwjlIlUP2GONluzXzl
Vub+R09CCRPrUtK8e29F8DwM4GAl9bc+RgAELeoQUYVcNa7+mvst/i8zxAIox6uhMuFPgb4Dynw9
aMllDJlOKH/NqhN7veZvQkftdXu6N1hTYZ0le8avUNMOvG5i3eg5BIG4xREWO4dSGdQ03Bd6A+F6
3tvp3Bn7RiIHCQgQDQbxFijqMGAU3jOzvsOhgCUypuv9mhO25Y7Dpze0Ww1hO6K9J4w6D/mAtgAT
71uMImZPKM+xmUxsfnj/Czy7VUD4J0PDVesdjEaiXxuKO7MQ99YUngBphSsjW5kC0rBXOxecp2js
eZDMHz0sHHRlvltKkCEfxc/lxI6oo29GYHBqSFTZuHbJeIc5jGVKtSeJIVllE8vi3Ga/IYcLeTcs
726ayOJMq1dbZRVqFe6nr4DdHjDVNVOKtSp0zm7sIaZV74M8PTjlnDRiHXuHD4ww88kbslON2pxf
/C0ySCyOJ+cHiTd7x6UQGivt3aPTsC5tQsFC70ol5k2bon1qqvRbC/h7X5Ss7xqCJhIl17oOmETh
9CK3IBenyBabrkPLX0b5o0NxYIM+5btpxY/5OAOD6urTHKlNyerJTHRvG5cKFEuaXtMIEisfn/yg
m09Fz+EalvLZhQJbyqeoR2dquv5LAtVqa4f1m5DkiThFuQmK+N7J/M88r8kA8Zg+uTEElpGaM2aD
yCJcUY8YbwiOMLPh3SxLfLeBflua7wC3V5ZKHw0PIYH7lsGNRa4R0PCnGM6ImFnNo7QslluZ/qJp
OuNXz57gI8PuG56iF/IFupjD5Mdd6VBUqEWqI8IzQm06hT4UAQJt6gdDlh9UrExP/6Zs+aMJcYI0
jbpOGilWnkUbMSQfoSiesCKh6gr1S4OvaRUjdpImIlvROvTWlYWLYoCQLYMzzVSaNledHjE/SoK3
1EyQVQTfq2S6Dc34no7KLUaZG+iG3hqn88lsADwQw1NPdDsaiGP0a4fnMcdKRnr0wyTNbySonQob
iYqRpg8dgc4keWIvHfxiDX8QQuNFFcGLXQzwe5KQYpzJuEuln+Fvo+XWI8UFfaU5lOI9Gux5NLza
8eQzeJUXn4k1XwWD6AjIALYgJ6EwOBc25aAh23uCOHZ0BgbYJuq/QQa2RZfjR4zpVQ9wkNRUD3bI
FAgKtk/MyDUrkxQGCugK465S/iOlp3ZNFmm58rGu697cIwxtE2PHXWGiIIkbBrgxTO/n5uvKawPe
YMa7IN7/TlPq0ZHoVLWciCR7BCgCsvIlMWZlW/UBLv8+1hAPpmn4fZDq1Q37H3TEP8XkzKLZdyLv
MT7pbKvQR51D54/mMmt3r9/3VhsfUJPeGyLbj7a6Ztl9coTtr8eg/oZWF7g2Gk7yOSmFl00MzS5y
X0WcnUgs+hm2nGJHg4gZITe2IQ+IjwJkycmdQd7hGhnlR9hqEVGj6sbQk7Nn9HjIQ+e9TdH65y5h
P8l8whvWnMeLbnZ5qnq2RGZX0kE6NeoVp//uAS3bO9jhcPYd7xlw4aYhJsTnkOgW83+UuZgNhg8G
nHszJAjcv1PIKEjMXOctwocCjSw0sWRDuuMdahy8ftTWDiHWZzt+Gqz8cQwCTv9rH37pmiy9gMUG
fZpwlsloMZwIwUy5s+1VZQ+UNBFMFPBeptA9KyK6BMalzVg1SOcGFkGNQ5RYtutFd10V6kEgvsXo
URy6SWyk7n1YwXjfmKl9qLvqMirjWS8lPab4WkMmw6HLASapp+NLXKUAuqZJZWulias+4phqEwfB
h3GXaCSTDx3zgSm6DnNGqMp7FgZ8lAKG/taMMMLornWuTVo1rfGcuOGW7GjIGXOYksoOsZsR8/UY
KwvoTzrPai2oLk7MCTCi0KlFNx1S1B1Elm5tFgi4R8Yoz6NH4b/5ymivuowo4CBE+feo6WClcmro
q2YWvTnZtamQnviZ+2Ra4bME21Eo97ZkuwZlN+vFPzvalkZFFqJ4sUT/GYX+j2BSr2AH3rvQeQ4s
5tuePLL+vsAA+1kl5Z0vJerFCIAzdcw16pwVmmlUJ/YHgIMrwxiu6+hM37jdgg/Zy4JGBmA0w+wO
FbxujuIUOJ0ai23k0PYJivKRLNxjG1NHS3IWtZ6O0Yzm8/cM2BMH56Cx4gvfwvoMJs9eByS64mIE
HhYl92Iym603hp+xtHZd8Ghz3hPO9qNTxNSg7XAP+BZWi2d6uYA+RZlhuRoDsVk5jhFtl5tZhgWz
ZF+nD02qQ07MaOCPs6IWF3A/VyK84BxGFeqbHEyaV5Y/luelQ0BNvK6CDXXWP167mN8+h8aytZ06
+Hq/5b4BSAPBEwN6Ihynx+UV5Fz06HsDVRXCX8wiov7uz/ctF4ojDcBkAz3XiYtVVikH/QNhOetx
Dl7R5lCeAEY730oPvvUKxaTXhLTPFudymzQP/UgWj5PIMzVLOChfxRgVJdiPklWLSftIz7RFZoyQ
t/nz2xJVSw6YjUCYEIvs2M5bYLkGk5w3W6562ZDRMBHgpNhpwa+zkRAYkyCyXJ0vCi3IN4m2ryhP
c/JWhGYsXyttNGva/uXq8mx3BG3DUQvH4+sqDYCtkzvRYXm/oWnoszbztO4Fx8xx2XJfWykiDrWw
Z9H87I9ftkrScs5vWoOqy3zfsv2XZyzXlvu+dofl9nJhzkGW0AkOFUbEVnX3yw8fAexK8HyyI/za
G5a/1AMSGnpFZL7Nm2L5kKKv2T5tUEDSnFn+o129t0OzlU1Kq3Z+ESt3+wm3jbnLPN9mr6MEkrdX
gRnuctLZNy2wFwZYHjhfZLHj7qdggnZR8bMih88PuGU7B/RgXvztjf/yGZariDjylSHCWejKR/z6
9aIQvSeJRWIzzDsH6QKYamsYDQ6squE+TVHTLJtqoNyXQDf486iRwvXJF5w36O9b0KzCW+xGUgOZ
ZYY5KrBYht+0LtO3v7Ywh8hRuBJk4rxXLR+pwDWBfqxH9s5n6TH5ps6kE9xng+hqMg50JbTd10Pn
42p55vKK/+t95JlMtApCIp/n44NGPLUE1PXLR4ZC5R5gRNAp/OMgmx8A7IwHWEyLy2CkAcDOO3S2
Aks0u9urbe5SlvKX0Kv/9X2dgpiskEgBLzdxwM/vvbzl8mmn+AbnKlQKs3BwgC1H2vKNlzLnr71r
vq9wre08Itlicre+W6ld6KYXN9DYEZc9b7n4dbT+ZRf9urr8faIMCpB1lsWysb+e0ob2Xntum3z3
9avmVdDsRVBf/TrCl6+3PGW5b7kZzHuh3sPbbhM2kxvtlr9Zy86+POLX83/fBZfby6+2XPt6znL7
6+pvf19u/nbf125bVo7z76GnyJhF2akFDBi+VCoOBubNtU4w6tf2EZ7drQIB0nbE90XIp7QbVkPz
L65A/9DKO+dTe0fuCuVK+pkp00A8c61K7nJpHlTdnWyyIY7UGu9w4BQN4AigXi01IhyNB1MDuFZp
3UEbYSYsFwVC+GNt1LBEl9tuKgVeap24cLdwW2ZjeJJl3odUQSv+sjz+P1/NiWjfKUkgSFpOKDge
R+LsT2q+8CPFWWC57QsHNeZytRPAE6N6ViAN4CGwWQan5Q9BwInCkRByyd2E7cPhs1x486756+av
+wZzYBMvf/66uvxJLrv9r8f/w99/vXI0uMXBqkU8XNtDPe1+Pf0vL/d11Z0/zl/u/Xrrv9zx6wP+
epX/dN+vd1/+OjhkGfs12AyzwWf+z19azDvHby8/1XkA+ah9+nq5Xxvnt8f95aP+ehmAwAPqcNZS
y6OXt4/ZuYxUfwtzLMOwPqlb/eXqkkYmstEjXNr+ivRb2i/GUOO4ni+WmL/l2vKH5WYzJLsOYMr+
K9dvyfmrZvPncjEuYX/B/3B3HsuRM1mWfpWx3qMMWox1zSIQCEmdFMncwCiS0Frj6edzZ3XFX2ll
bTPbXiQMQJDMCCAAuN97zndA/DJDiyIIg+IxIi1XvBlu/pftrKhtn0IVg1B535c5f3LxHfYnw828
FqVRZWj3sjNjFRPP+17cvVQecChrmNS08t4Gbo6xmAPAV9zg3KlJT/N3T6eRQwi46tHBzNyA+TId
IWJKYzWQDZ1IPI9U0oGqpLQP0o+WYxTkeAmyxMWfJjfRIP8q6B0EmgwLFBetXGMksSfVvKVSmRDf
DBwbqsvAzLwtVbzqqB+3pcD3uAJCUP9z7Y99bauCgksnwscaOli9Bq5YLiZ0S6fvfak67yFT++pq
buRro+mZ+5jEKHk+8ZH/I2dO48CcLvvQN/MdsCAmLEsKsLftGP1aFub6GfIfGjLRfpPbdqs/h1UV
BrK9JrttdKw5IPIMX7pvS91mPrNrKsZiXNeIhVyTZ/qPfZggOwqDzUcqH+/fHbjvdXmix5KaWu96
vjyd8hRfOnK2fBR9b4sHlr0y9CqROMpmXCJdhnJ1kV7BsSPmMUua31jUa+zV2AxNBSr5X86o3JmW
FbVZxqqDonIEiNvt9jZ3eRm7aIpzG45gKpgMQt6DawpitsifLEFmyse+ms51lfbHxX4NVUI1ZSzg
ZfHv9lGBOShJR1KnZnSnBT3A96In946qpAHq/5/7liYimjCiugwMwdy2Ip9wTd6NyKuP1CCtYOrG
n5a2gtCQ5ymSp0iuYiB7CvHXAkAUGY6XMyFPzOXsxK3GJNUBayBPwWXhiJvTZfP7ouztKsiW7Lc8
DfIE/btTNYjzM1V6fYgod8mTUtvezqwLey+vtO9TJK88Nx0tHw4jLRFhlEEd5MOiWg5ZWOaqT+R4
exKj86OlINiTzJYkqz9COgnBJI5TpHHYc9fGki+3v1e9yBl9NWb+LA+hKo7j9/EWa3JTM2F9QCTd
yKslSXUXpIT7cglq9Bbyt3x58ciFVtnJ0a6on9UurWm7cGff4OyDKsHIGiuaTpobPupY1bPDXE4B
/UsKzfLVVdwpwhKTkb3Wz39Eel425VplAm2xFIXGAwMI+U2LxWFQxN+QeoH/sYoIE5Lyf6eIuM1o
PlTFv6ohvn/pv9QQ5t/IFdIcSzfgvRiWh1DiH0lFSBrQPNhIqhxdRSzh8tJ/JRU54hVEowgIXRca
078kFdmaxT3Rxiogftf9/1FDgPL/Q1XFDpQVuge6Az2EwX+H6uovivl2zFDr2hqIqcQ559WiQ9zF
J+0AvMjD+HkiWbaeoTzV1Fu3g/IjczWDohTBdHEGCr/ogd2i9PBLELBM7zOgY3gngCOZR1RSyklF
vU4d+EQieGsEAF3iqUzOuEiZ/pAyD6XIn9r+fW5gpwMRoznPBNlw1625aCAHvWyHxMQ9rUYBS9+N
xm0aA4bSK9s51bb1XFvEO7Ydj+hWVWymADgm5dploZj+rONqo660tRzcffIlHe5b+f1LzVQ5mOCj
bgeG7tnLFx2ZUvSPRQQ6BC92SGy7xaNebmZFAY4Zj4Z/+WH5glwk4jfkmvwrcm0p4bR7FjY/6sRI
G77iTsCCXHIWVjUvznIBdYtuxBqi2oSWbC+4bzx0aqfvtb7aFhTX/GUFfR1pONrDAQrDuuZnt/AY
2nuecj80ibOrwiu4DGCXOiYLrkFD8LJIaXL4TDJcYCchHaowGa0twQzEA1p6fSYQ+YrK3Rp0N4Vt
0Ybu0K+VyEhwdhV3+uR+2DUPtbFZp4DI9p/5WuTbOKl/uS64DW9x7sMpbbdqbMMUTt3y3BEps2kj
OKiu8jq45NkaY74bGyXzNW9eD/QFrsiLwTbeDs7WnBv9Oup17XqeFhOjdY9q14tsdZe22DYx7RwV
l/6E3kVo9gctvlKWL6Lty+vRy0FKr8U1aUmgHcwzvJyBSIEhSHv9HbbqiA/TJtpEVfVrNMqjr7V9
uDWsyriuWwv/8MgzIcnHHwtFlTnzlit7RhHZWujuIsWKryl78O3s13w34Y6BV2McAE8XNzDoWlAe
7bg3iGsyAZyM/Qbr0rI3ieKZTfxuGFexiBfTFc18E8sS0RzTjH9nrqwrNU/sveOSSSNe8+qJowdi
pAj1cSN/wE7hCOutstf46NeQ/I1rTbzrvoufR0XUixOeuuK1VSzspLhddIuMIXV9siPUej2V4s2S
lesVqKnlarITjoeV02pQPpy1j3YrwQunSVvTvbUQFzOINOnOZISaElO2w8L4L/umFl9wdkOSgcic
josz9E/1sCjtDtIdE0QxS+z4zxmHilW587IQnFh8VcR5qwA9pNhXM/mfUxDOcksXk4AMzh/9WQJh
bODuos4QNO39akVPc0Jtl++Gfq5QUoohqjVzsZC+cJeLEDVhoE0APe+yaLyRDNDBWmvaHC0w9waO
xAY2nYbf5i4TpLo6deGSu8UvWcWYaMcfKs/2vyud3yUYWfRES7ptEekf1LDOV/8jd4GYoeuaTrpY
AB0zLc6c64E8KwVlUPIG25GCIxrJg9zltQ29ZsYBQWtobcAtgTKxECUk9RhvJ5t2q1pFRUCQCBEX
XkN8ugRXYnD4yOZxDGIxzk7FYhFsQ7km980u/NIsR9OuwU7rQtcC3IFPvKeuSFrXGpg1UAcn9N6M
1st3nRjXybe0FtGblrRa8H0khwkorks5mmF1e4Lht6UqT4HIcxCmWKtGK8RsA69EOUNShcivx0Om
UmX3DVENdOSAF2ZlfZKITiTXOE9CQFM69ju1VKmBG8UBqPFOxdeYlM0e0XG8KxR7wXjaPxnCK99Q
fd/pFR3TkIOejEhMCmUiciPUJgoPagnsjnaE3RMXMyWgJfXF8HyngxcQlVfd2MQ7K1E+S6GlS6ja
D6UFp0f5rpoQrsWjQhaKZH3qUvOcGhd6VgKWtlJUQtVELVF+AS7VuK6qHnp1AHQkxqqyiGtbRFMC
txJJ4IN4eCFaR2uVYpl34EQmAt+hCKQHdCsiwvJ23ka9gdF71D90nMcBwVdYkNbuXlLhm6kzUNzT
23u1ut+RGLET6bIwTxBjT4fkIq7U0kO6O2ux4ceu/UVaSwvCg5/M4U5u59qDHSd+GinaQooFWL4w
HQKnSAEDT3qCQKnftcuxoQd9TIAhM8dSSJpaFmDQq/mi5w9TM4/HPz673By/i6V4/ZYOlK08DHij
fF1FHSy35EKWFq3Zhj+/vE8C1rimtnEymdgEVq0TGiigjHpBtm/axH6u8u3IxBc0g0e7LquzaXXQ
5GGDWFri7dab2TGo3Soa1Tkgk27ZXk0C7grgPt4M9oxxCKnONhQ1eIk5pSfhJIzvU62dT4AE69lK
Tovwtqtj/EPtuUGQtBgFEMvbTT07A/X3cXtB3q7Uc6hgiYm0YzHr93zAjvUxHklMFHPOgpiJNEvC
Q27zLKgJDK5FPcJOiK6/LOS+bh3u1ajtd/L2JheGUJdeNlVxyysShXpe5LTbuIp4tg4kq4pheKRq
3A3kqly4nuXBSHQsdKX9FUpmlxIcWCt7DqeTXPTaQMGzA/UoWLxkSV7bMXIMMgsokOjjLfO1NehN
9Zf8f+X9Vr6XPzZXUXAp7QJ8KhN2x/M15CvHMKspn43NYkKdzV86C0w33B71JBedAuymKzgilRqZ
V5rTNHu9RzPI+Au5kBKfdVPZrmU9H5AsKfBkcGyJb2YMIbLC7EZkhexEyQYPVmhsq3hIvsu7U9iQ
uGBt0jHWduQ2vOYN8Sf8YuJSPu4cnRtzY2RntHbZXpbaZY+hWBfKQZd2g3zl8rJWHLphIHREtCIu
u+UalrT66Iy/4BhxBAAlgLLnXie2CBnFFS6qW5fN7zXDzo4GcNWhsUmql/uqLKIqLo9jbdnVeE5J
h6JJAqSDT1zq5Xwy01y9SgGZiADE41jTdY0ccgmStvydFKN20hRDO5GORUqU590votwgMaRyLRVl
ozJpmZjLVbnz8jP/bh98TFD/SpT5lx+WawDW2wMd0+1l/x+/L1+wRYlDrg0zcY+KYpjfl15dF+AM
5VXYtHZJSXjGPaxXMmUeuMBc7ZpQzQ+Sf315hF425dq4mvgB5MtyWz5mL5sFkjwCToBlzG2yKTV1
DuQjRwK+23FhIiy3J3EdWaaLIrRDxBqL2btcuCoB4Hy5BvcwNpM/GfVwJRczatXtwhMZ6HvSbWut
xv9NQ4cnMrfo07IM4ylcq7A7oGcM90vUBUNzMBeOhg0zffXlKowdhslQcSgD/fHSX34qGdJJDeaC
+bz8qRLAVlUfV4e7TyArIJ24Gi5VSlpN3T9eqTOb0p98iVlLQ0NX1L5X0QchRqwijFusLrKge/kr
emchfHLmMT8TW5dtK9lw0GST4/uP/3XP5U+GorIs/6LcN3e6exwcX+7+46di2rbL9yvfq/J//34j
8kfldtI4/JTc/v4fL39KTbEl6p7dl2fHAff8x9+/vIvvt315+fLX/x/2VcU5dRq1HXdMhI5ruKCn
yURWKyXdLfyg2lgP6rQ8zqU5+yuVTJzizY2ZqrQvCQTCV1Y+pwmi1MqrnzNYJwxmV2uH8srca6Fz
12Vz/ZOp8BdD9LfeIel+payCjVEhskPnx7UK0GShW6Q3dfETLB11O6QZogaPuC+U2JsiRADbkYYQ
5AmhFX3VPxpVwpPGpSG08kSBdzA+rhO6sqFRXzATrVRnNYQ+zjkq07MSk6iFYgG6mPiY5swsYBq6
Xa7w4LOBBkxLFjSMT/25T4HP9z2N5w4E7NjW+b4u+9+hHSdcvmgSY3V81fsZUbf90017tDV1SuWQ
qpfZtrtl1n4ZChyfcTdWENn1BkIx4Q3G0RlApXO5HLIuo2bFccs784zxduDWl7zGLjmacfw5Le/g
TiHXQQeF9zPuojJ+6Ud6uI4RH82GCWlJNmFkGHujr2+1Ouo5VQ3U7Wj4tPEZ16pn7fWQigRCqV2E
GjSApvaCBvzTUratLQoYxcKzlV8VYX4PGXFyRrazSOEDEVFApc3tIM6N9yzM7z1KE89j8Q4/LhgY
ct0uA2IN8gcQbgh8mnrXUDOkeG/osCOdFrpZyYzDHGo/sn+tnquCRfG6Y5Vh71NzQKipAZKdWfZ+
bhHEo8XGM0HjCrSvt/fc/k1du3g7t9FzN3vpOQNx6VM46bc108cA7A4BOxlk38IK5tbMd0kdw4w3
3LeUb/op5UkNDXRcd2pM0NSsPYUOtv5aV5C/MgAtGK3CPNX2cx+eJhWJVlzPtAAj7Yc7teaeOI9j
XDTmQ2K6P9w6v0GSxOw9gl6AtJqOBgmHzTwBFlMCj3LGNuSQ7xPb2ysTMuKoGK4g/oefythd8Q+N
apYR4zG1wtPMDQ7oXIdHhdtkQhcCK8U2rTBgWGZ+slb11qOvd8yivj2pTkqE/bLcelgQj4WS39QN
oj4SE4m6QXtngiIeiXulFdoF5gRh0x1WYzfrKN4GD2V3akIpM1FK9/27bBq4QD6PU/2igGmnKAq8
xgBmm0IzswrstGXZW9dEwqFoG+G26NSzkWCN8JNH5wG4VbqQ2psDeSmt7GdjWO9WZz2YGAZ+1sji
am5RhKRl6sZtBtWf5rXd69D5r1X1OunAojgz3WxTr1p+imJ/bkCebOcb4kWwc4MgyrR7uxq6u6X8
onsDjaazz9xZN/ABufc9OleN6mUPbV0dm2g2KWApWBe05zIJd3lMIEcNHstOicEqIrsnf4AciSXr
Er8cu88wzq1taHo/LKfpDs15SDtzb5qAqRq7Qfk2zGjLlHxCRhNyuVmnlaoWwzyXOneNHh67RZej
XZ3C4TeDXMwuMymvITenqhi7oM9hzQ6OCofdOxVuPO8qK71pQq0PCAr+RQ+ZZwAJUF2ct8i6uPM5
DYPQnrqPXpftLovDFxBjKXpmOtQW4YaT+qN2lPBEDBxaADASfWOeMxVrjDKDBkq1KYMV231OPWyS
kHsU5odiCEQka20Cl0r67qZEmYnHz94NNm4P93EaYOx5CNy2rq5+JrZ+thYD2cqUvK1TLmwaqi+6
FjhitHBXeuM1yRrPRmuBrYTVsCPRminu8zjmX3XSkdLhtc6hAgZhKXx96zfKFHymUeXoaNmrF86H
1a4etRgIcVdluD6cyK/WGHuwEMLGplH8KEjNBDy3Bfgz3OXOVWfQpQDE/TBCFNpG0DqCKepBFRNH
s/MWY1sTahLE2loHyfw2RNOv2UUetk5PfZQTssHAcu7yH14yPimAL0DMZ8HcxedFmW9L3X4fyx1c
ttxPnPTkjQQMNHBFKmdyt7P6NcW1uoXR/OWSL07sLFFbnjMi0uHrl9Sg07p6vdHEAYL4iIke1xtY
+B6aqkmrDmsOxo663NYG/GWP8dF2HpL3egrcvGqCdBhhsuE3wLENy4ypp8ujith2b7gme9QNDBgJ
aKPJUFFL7ZNMWmTYyU/TxIdiYRUgXmx8H9A3kdldc10AAExijeRjGpv6r9FpdD+syaWgDlVXOBjs
wbyJuiQI1YhW5bK42JB8u28jhJY2yX5K/Gpa12sR4o1D4BdPaHnMcHg1jQwePazCdrLOg23bN1oZ
X7dqVW4iDwdJlrs31JvdXSoAYlFEdBcpQ2S7LPV9k2sHnsLI5XpzlzoEluvp+gJaBdVU2tvBaOvl
NmbQuMHrUm8I1L63k8pCvkiNJJ7fTMjM25Qz0nX5cxuvM2NG/bde3UXgBXyTPMbtbC7cCp8JWD13
b3WcPpmr8tZ7CY3WcMAwtY7ZkenqzRKWOsOC+NYYtWsz1sq9Vd8WpXbnruiMSy9tdqMyB6vXV37U
RwAXTW7GcdiAWzCeoKxWyK15LlNAeDAV48kJuUEShK7e11E57NsyNSjzKA9mhfCpGHBljXXkD32R
+HEFNX8mj16PPby7fXeXQVbTnUR8IdarRC3u5oqk2JRTVjjOcYno/4H7AJLvOGeljOJjBdEaLUUO
0Bb4MfADRn69HznOU52156GM75yk6c648N5N3E1aDf7YTEAXwAzAh0gtMAZlag8wjkJNxTfZhx9a
PD8OK8eRBPoGZzI5BjzH6N57KBa8hhHsqD9olgGmNL1ZYUjqitEHaoxaGAFytNWAR9O1e89xZu0A
LkzIwpB6et24MSwXSvuYUERlCGh43a26tMVmrg1/NJw9mVhBZFXRb+YcVPFBBHovrVI+eHU0bjQz
WSgJ17AATlNZ7afSyU96mjB8UnEBZLqxq4fpgVkuD2quulZTuMNZ6KNRbcPzilRf15ZHJns/iGDK
rqaEWI48oUoG9842vetYTEPW4gGwWw4Pd9xqbrZeL0Z9ryWqdlZ6YmRK5dylPQL3Fp0sjleMT2tT
33tjS63Z1YI1MsjTi+rZb5vqTEk8RlTB6NZhzqf8VBwqcB1zL580bpyfmbuj2lTeRYnn3IKgmPvK
+8XtCLovg/ld3WtklQ+zdjO22blV1ZPn8QRPtAjm/1hC+cwTOjDkVC+WcaxQB9bmMt85hloEqqJB
iUntRCSOkvVGZfJg2vTFteGAqisgrac646L4cizoigPPpK06lB9Van4mCmOt3BkU/C8UhKZcnW8n
WHzZBCyObFidRPnAzodjPakxwDoNizu3Bm6Inno/ETIYZw3ia9c62ia13XzyAoZJCoCxrIWgzbPP
6m4yM26Ze83TphopUHoOGbSK2iV74BdbaDztcdLadG/Ybe73IkAWMqqdG6bf64m9q+jc8Ox4H+wC
j3/OXTmB/7W1uvAqrWC122H8lXTXKSHGBc9XhpGEpBX1g2H/IKNGewxbbTtFU7fzXAdXbba1mua1
GymcD73+bOoM7j3HuC8i66U2ui0FvHsNEBjzvrIPZm0lc4So6a1areQDKKMPHxV6Ckd8iZWeik+E
9aIeDvl8HocM/qADA8ycH8C4IgKrpgLI68kZ4tQ3C/2up9Hp9yry+NJdtqM7JZjz2aWESrhR2/UZ
UzjzglAnRaZMyL4h0WdSOsT/dOa0eu23WD0YwtAXw/+CyzKmU8/TZurzx6VoZ99Jik+jdEgWxhbB
fAwArJagnK8a/dQ0vyEI9LigQnIns+GUIDKqWhv6hUPJN4urGvsBKQapg0AjR7nMLAeZzAADwSiu
c5v/Oa8slI0dvtvJuFWhbjHqyiBfruk2E6CCNBl+Ddz7fTBYuPoy+7Xt04Ebnov033S4mIY3e+4f
s8G7N4FJzc1KjUHDkhWuQduhgzGW+W0p8YEWuvcyFuQaqI66WevGBlpaM12LFwJehimgkHYGcRZz
pRaU9CkAFS7e8FYRn1LfRFZ6C8LdGVHEdQV5KucxSd6tBLfI2OJrtPRnND1fBNnsUmu2dnY0/jaX
9abIxAm06yPnjGmbCWmyaJfdRFIYTBMwGoX3kq3avnbG30MxP+lxRBawuWdY/xZm8UJeH4Pl0rMf
VECCZDk9ZikxFbnSg/Eb9mVlLdtS+FrVYmO5XJAVGvXtaMzXFVzQKkTZPjtvxKEWm3qKvGCtdaRL
JFs+R9J5HVXa1aDqNS3KZj735g2toWhrrwRaxGvxpGYhx0kYbYzC2C75csvchUqQpZx7xqTchT3K
NWo/PK/EOt8wS9Ezwgq6lUNWLyEGstbcLXH/Qd/2Kx5W8RKFx0jnq22bT9wlPhuaZ7u6wFY7Rg0X
RgyJyOOuHVqkNq5zdDUqIw/RCO8dnXUcxLQWPGsMPKV5tiNiNci7itwHrp6JlFtmKSHJAC4NvTz5
VNd43TiF9VotPimq5F1lJER6ieD+U/TjO9k5ykxvRScNYXSoj6wJHC2KiV1bfcUr+cRxvBziZHnX
yl73iTg4hqF4A+pYHrS4HdB+4RBVfg6RkHM6Dgji4cXoDdB1451RKvfAg269lLNUpBGl1GL6MDxi
TnueT0zkm4Fc3CSJnyInxNuKP8qIMvcE0RGTlBIzQ46jO0+vUBMVoPCYhTICAB8ZjB4pAUlvUmHm
rragTZlLl0qptyDNZvQ+zCUHJOQRaaqYnioLSmpE7yZecBOpCxDsBFTDVUaFIbEEPcGZ3gCzwaIm
X2q1wbTWiFPyKX1etLdY116jgvzrvrNqwGw8nXvTT0atuwGY6uQKjZLZvtYNxzoLMiyIVKIgTbBn
rXqm+oQ/HUn7Ie/U5mbMgWINw1OyWOF1S4a3SzjzCCUFHiRm/GEcAAULGRdP5KV2dlqvqsGYZV+k
HNKYbFRCfFBQdkaM8JAcCt8zJqIlFiRcRa9RSSRoNYfEuhusB9KInobpy4upetva02Q1g0+kzy/F
enIcm6ecMZJnUjmHMGe2SJ9o4wzcAZyI/7/N08Sn+XWMa+fGqlVSBatIuyoX4mwGRqpNajJyIJt4
rurE1zruIGrv+IXb3cUKTcEmM7k9pHdejE1wUN+1KGz3C2/BrzXufLzn2HCroKFnrjEcbT31WsxR
IRSFGy3UGi5IPhLBKi8DOnowuhqcKV2H50rsfG0Tula7d0mvErIx5dsBX3YA1fUp69qvvqi+hKbE
KpLbscRnyEwlFBqxJnmOJ8/d6gkirCRndK78NJKYfNDOWq6d5MPMizurWK0j8C9zUzDuHFdj2eiN
ca12ylNHGOZmtssS4Iu60Z6LcADZU43cjPHhaX38oYwwEBrkUczuCZyqH3loXhv1eu+Q+uAXgSHO
k5alnj+NBp8RW4A/NjrZBxHfFnDTpKolOgkgNWMz78GYtFeiR70d3KCtQXZzSshsbDg/oKzjpTKv
MwuJQQ71O4niO+px+Jum7M6xaJ8is2i6iXTi9DEZ1wdswvdRshyTvr7pu2IHJt3K9NeKjxCC/nWa
jxp7VjSR8metfL2UqzmBslCuzk5MTFdCfLhwGdBG2i1BuW96aDyt+kCSxTrsB5zaaey0UA+QuBXC
daw8uVjXa0u9HqEebdrvzA4+LrDpX+Y63uucLSM0A1xYUBF/uOv62Jgzlj2Ci2hcMkBkVuo76Vjs
+oJvTGuWle9aLdHpZMqr7a/VcX7hb6WEoF1DvvoaOu+XMQzvZfk+daGDN0a9KqDg00a6bxRCsuzy
S+fN5mv9RcTKj9yqHnFsrOjbPGJiSufd4/u877LhtWSATewOtySI7tkGqvBbnrbHtnV+lAktIjOn
UDAfzaWE7lb/sCxS0cjFdbTux+QUu3imVVy54b07r1SWx/Yrc7N7L3qeSBbTOwWGR4p/NP+oVbpK
raOcc2XYIRkhqSGCENmOTeFbnVdvda15UZK7ek1es777XUQ3BkEp+7qG2R/17nWlg+oY4tsQsAdE
dWh/1pdFTjQkFVGs0g0Ai3rl00OjisRIO66D3kkgaL8YZneIo5/tHCnHol/ulZCpoAP5PU8e1mT/
P1yHR3Hyv9Xhtb+jqgRBVNIMXI6ff/8P3ZS/8g8VnqbZfzNt6EIGod5I8cy/qPB0E16RZQHW02zu
WtZfmET233RAfha6PV0HfObxHpAW9PHf/8PU/kaNBm4qiFETJBmquv/znx/z/45+V3fYMHgz3R/b
/6scSAVLyr77+39ons0b+Cs2UbVgJaHm0y1VZ+qoSqTpX1R4WTes2TR4yV0ZwtdDry1V2nYO6AxA
FwhP8MnV8BwbDdHxFIwpu2dP7px8Rmrc+W7CQA5SCu60fy5cqUkAUINFQNvms3En9a9y0dIl7ZuK
spRjMaW0RCtv7sXTbVau4fbqtBZZVI6wJxapTqQlso+xbY62RvhWH8M5S3Pb3tvz6oLvilEJZePE
rLnIDoMxnkPD/EhzJbxrCCXeodR4Ll3E3KvlN6g67mwPbfG03A1Nk9xnbnEkj+dGm11sKh3AtSFr
j9wJ3hMwiXDvlHNkopJpSKzcfQvrZQtIKoHlmlQH2/r8XE8iT7WyKYGU9d7KrZtsVDMaIYQKjB01
0Tn8UGODGIjcXYKqrjJCp2zEGS4kD2BnNlyBYVdq1IFqsYAbYdDffZuKqD03TIa2rckAK+LTKCkh
SDT7DbGQame5KdfIiHycM8qYoTgHZWQrh97BDCvyLrKV0LsVwjruNKys/+zZAZO0DwwJQTu4FLTk
h1P53wjnqnPIFH0SMJt/nIz0Ko1VEisWnXiTCtO83mbOyR1ia8vA+ZYJ5xbe6S4Twgccl4yuIh0O
K3VYiFXq2G200SYXSdE2gxD5JL19jEK3o8JdEgemCUuhNdhY6yenPYcrDjq8zJQVI3dH0jQWKWfU
joZXfncD5aH/40xczk6VZGYAVvLLMMu9ygD8QP8VDZQ712QrIuSQC6REbeBW1m8VTlCOcxaVNTmD
+0H4EWxxMci1y2IWIbl6jt3NXKydwX9/kgv5gf7YpEXTnNBUErCiax5yEsQP/rcrRa7isrybSHb3
E01/NYUug1oa7VixdtmUfpTVac2Di/JTnmlu9dX3V0BuXr4Mcm1dZtoUFpUieUXKi9FZSyai0pci
d8pvB6KCn0ZB3VB2ReWhuywu+4yY+GUgnZOQuktNey5lDVLsLtOJ5Cv5OoVbtyZPJBGKAGkfkYtZ
6AXkdV5IlUAn0nQtJ04CfcRz0BopI86Lv+R7O8929tLfm/AZEAiJDnBMB56ZbP4Wkc146scKgZbi
zuS09uvJcCGOWWIhN+VCh38AYahWNsx6UrQW1Nn39VhmBzRoRAfP9CMooaG1kdJhkcWKHqlcyn05
95A5whe3ojxUkTDhJKTIuIbxuLhrsZukLE++KTPokyQ/qeJikzsgkpELIRbGP9fkptcxc/FwkUGN
K0+L+AU97AhOIdGEBwQhh6V2zHC2nu2CDhiunShQjGrlc7NQFWU5ec2U7FZz/pkULcQZYJwnc33i
yGYaD3kEAqHBYoy9AZx6w107tugV9dG5dcxHNxVh5+JANqKvHxeMGmdbJ1ZN9OrlC2OSFs1PR/Wa
4zI1tnajTenjsvQrV7RKst96D3RdsKLMOhjG7iZd5/e+ReJsKBNgjPEqiVoIbzzpSP0JPxNPy48U
9qDDFD3RE+2P3FWTQ5QNz6rZgEecDDHeeisgvmzx/99Dmvfa/JQU6tVUJPmubPiJJumpsmPcHabU
o3adX9euU+7deX6dCdrV5uw1MivvSAAhHevCXSmErgzFxFdhhm7V0s7UBvU1BPUTVHBw/XkYbgh6
ByKQCr9sidmXHE+Y83w6xrQ15IzFxr+EXCmLyytcgiQeVWNyZZLmiUCssKLiesCUT61gBbSiINk1
k+PS69daM/9w405j/g0XjagYEXEy6MEy8Hyz3PnQWBPBc9Nwql00pO0cd2cvW54h59DNS6FkuXH5
mRnMWmd3+FAQMp3WWnMCw80x93cdKqMRRoASByCMnxJm5fs6XW6V1MXivGDzhfEuwFDL5DNnvjWM
1Dg7nVUcy8wlggkNOXFnyJ5gK1lhtmcOm9KmN4lNXqqz0nqEFZYNcoK5a/bdQCfV6MI+IDVF30bT
bRUhd7XMpvchZfmoX0h+mtcUjGhCX8Jgvpyn8PusoTL81jSMnWEMhu8W2e9FW8kB9pbHgbpJ3trT
IwgsPVgNooUqwwlmcNhMLiCL2NSMPU2nwJri02xq/ujS5Xc9SQkbTvxMwkqm3MxLzC9Hn/GSkwiT
K/mWVEFqQGHxNNf9HGROqu1QOfyqiJpgOK2ciARpNrHdR3dLXp9h+Kq49SO0Q61yQ7Y9GQMTzcyh
GEEHW2RnIiXvdpY5LDCfkXi6g3bt1lZNKit+V41x0nuOmgb0HO8rMYZ8hzFM913XeAHGEw/nyoOC
spb6sYrHraomn1kEyHBCkLCJHRDEo+4TPw2pgOf5oZ+5gMYyfqWeVm/VdXK2I6mPR6VkckwlI9Bh
o13zZj4dc0mpEWgK8c4IpddPrTTunCIU5MHrLOeYEkb5izblK8K0TTh711NVnEyH65b8agRIaXQz
YU476Dk+bXGpYqUgdCyOKdyFwxWhzdbT6oTKbqkoXFhMCeyyfsoWZimWgo99Jp3QVIZtrqY7HYL1
dsIQR8Eifq5s7yPXUx4nKmpoV7WUGwKyh6JK9/BvuCa1gviVSc0BBxH6NizDnSfa+vARbUYG00ck
kruzPEwPa44epj+SqPAydaq+rRXzlcn2acJOgtrwqU+gAhB185W1jnVfto/tIiDy0Rw4UZ8dW/Cq
pCaU+qmsRt5uGh46A4vm/+XuvJYbObJ1/SrnBWpHmcwyt/CGAEGQDVJ9U0FSzfLe19OfL9GaPVKP
jub+KKIhgB1NuKzMtf71G18mGUbJu1ozx4uZeM+80EsUBd2ygU1wivHhi6Zg32T2j3iy3uYyMJdE
cT5Yuu+uhU62R2CVqygU586gtmTARmgQAZrEkuraKfMHosXT6Khb1VdJbM+i7vVwU6TY2sWGli8s
ABXQwGpN8/hBGvljrHnVZtSrU+STeVf0ob0cE+Oh7cYz5kxMHfLkyXSYwuspDrp9+yK6lUUgFMP2
+hiSiFWr8BuGPfAMkt5YJAYMLRpXuaxd4nHY+oOFr5IFqhL0qx+bVywiCPd8jAq82UBV8LVRUhe7
SbdW0mlEa1nvUn63psg/1j65iTIkC0bnqidEkSlPklwGh1JGF5BgDCrvvPkAnE83DnPBOccWuMvf
wiCiEp/BXlN4wobjvYYurO0ughY6C7gh4dDtupKE0zEBgRSes0606vec6eCeDyJlZPZYyhZPRq2+
zJgTptoydGIJTo58ZC45jtALEcVaIQDGBgnVXeAd+jEirwgvNMJozONkkKCNqRs59EWwLDuSBwC8
DD/SVmZu8sFOM07SOGkCJ5AVRvbJlOr9OoEg6Cv1IyA86MxdpH5/fL8XJPzN/eHQxICoGiWZal/u
N9SmMDP/9yFHYk4EU34bBahwn+V4jmY5smOVk3VPgL/fDKo2+uVh0Y1yH4yw5Kn3LE4TiFvTs2XV
pFnFJbqhoYmOTsecpawY3N0ZzwhuU7okoGpG0TVOC6gV8vSbVegToefNtK4AuRYVo8tNl4afd872
Pdn9Tte+38QjBikLlzJol/MtZVUG65tQ75XZqImIUizklt8eUnVjMIfaRmH0UAsUfCCB70mgTWvL
zPbR0Pfb+49rI2KKava7TMebq6imgx1Am6THQCehy3YlLSK2NCUmdV3z9wlV09qFq041GJVy3+uH
TimC/33TqqrcxJdKtXWoTf5FeL5znbMSWM2zPUkuNN65d55zK0h2XN8fe2TYb5LMebyzZ7M7K/Z+
986SvbNp7w8N5b6BbkBV9kPSRgw81V32LvgaOoVhN2zTsZjPpLhgGCCMZ2kVN6bG/Y5TBIBx1INT
0FenWWTiRQT+Mrbci5YVLO7C0B4Z1P/ehVayVcovhocdHrElZDO/jcezq278sP0xp3a6SaUzEcGH
xYdR0x/BYvLgMPTE1oa+/j3KKZ8M+zMKpnItpr5cQmqXeD2xRMKoqEBYM/vR6KedT9giiZr2e4fn
90PVw3MJowAfy5LWNINHlhDmRd3GKK+pzfeRlssZmuLKDDIrnzXsdTOtfjXaOMCgSyMbuyTpim5c
WwjyrL/1UKkPNmMD5CVfEyKEU2vgik7ISLBOVL+ok5WzFhJpEpmB9WOoMj0HW1J/6gXD/VgeWXlM
H0O2TDsycq7KAlOvyJbBSmjheDK96WlMmxOeyGe+CGZrqUreMn6AgCVnUe3jfCahPCztlYVHOIhy
Cgdihj+eNU6xabwJ48oymh5jrO43ho3nY0LAelOMI4m3FgzhsTrhF0X/z4IBN2WCUlZmtewcHIP0
GZ1RkNX7sXZXfi7qM4brpGkX5NBiLMp5ToDRqbFRJehD/UNOgAZe4G+dZVvNLVop2JzjJC5N5BZH
C5fgBR5F0BgaXrq0iFrz2IKZbR1s6nvsx/T5yK6wb3pXf5kcdAgyNU3UuM3vFVazm9hECkSGyUbr
Q7EmOy8i/wevUc+YLoPnvDmuuITMu/cTjA5tkPIpHsNw4ybje+0F37V8si7tVPXnHCuV3Mm1k9Qt
f+t1DK1RmG0LgfBgosd6snQGMpPEDpmqhUQvJhZGnh5z2VPPuaSUtwU0TJz4BmuwgLLZqWKo6cvO
MqrHDDqiEz0Cmj2g7BLn2NSOOuzHnRizzxaX+/XkpWgs3Dg+YyIYLPMuHZ+SKsh3mLmCpiBGgmrw
4GBFpFNRrHvwreVcG8a+Tt/wMKQ9KfheUzRYq7AT+AEPvrkKG0zvWt7Rgng5khqxItiGoevh7cSr
wRsfLHhuts08WUsmerxTlGJML4qDCeiw66r4tbBpZOekfSBmVkv8J0gP1wqUZsevzdekXVWc8tDo
tNph6IgnKt/b2kjG5NGMmnVIqMyD64/WesrEARj4CXh4eKhxuHm436NFwbVNi8mpsOt8m9JRL3LK
VPoeQoUHJsd0fSctDFKGjNc+VmQQX4+PpLroK60g3ojDiJgF+GGiiLoT5Bo4KbYzbOKJrMqhJxCd
wbVpewecbO3nJOnCK2yHxWuVyC0MHCUg07eJ6nG0AA9i73FERAFu3n8LR1+/6vlvXcv1RbD4puoz
/dzbmCOwuybLvP4woIsuUUe0UNZ0JKFmNiPexijZ7HGxHwcjxaA2yB7dEqFe2nwMmIJD8rXqfdg6
wQv2aAfYuu6+qvkVaVz8PhgPae/aS2i3zIzqFtpbUBdnXchtDC8Nw+KqPRZt++6khvWADTeapw5F
XWxIvlU8/9dgHd1OFtrvXemQZCxgnOm5fUvqood/Hz93rVefjVCqhC1oC2qPbebmGsAo2GuBHM5G
nNHeTyg3HEJK2rwmkzKbDkJPWQhdCOvaNS4iGoJTJ82NVTTZJbT0M6fRb41voFZzxyc8541TVLAC
W2Kru1KiZ28JNMApRoW/JNoC+7Fy4zjeNzaadG9M5p4W+LOUdXqaAuiKre2MGx9f5O1+Rue2hizg
rorBPJgk325St8EJU3cdvtkIS/LiLUFoS4nZwvc0DfJuPAMhXm+tQI1tiJIIljQ7gWwUIg4szfpx
nIfuqtDUcaeCQD9xs9zi47fmmkJQYOOWAStNreECv9IPMZDp0lX9Dq6+cRiND0qMYZfkEzpEPAKz
OMz3s+1Gq7xrqk2eMFzXonGLPm/npc6PmLL9m6C67yq6SMaANsrRQ1hmFZ5P03vspHLp21xKdj8x
BWUex7Fi+t+SU+bJfYxv7blPCvlEed0j0k5ioloIxdX0kcmP6X01MxEMud22lLoQxYnjc5aB5mPc
V1Bgd0b+UmESNc2TtnRDvKnlaLoMj2A4jlHULBuTAna2qebvyphqqK3NUJvneynG8BL7aonTH3Ke
W8tYdhXWhYH9mvWNvJKDIPMelmCHjW8ZDIsKp2MIjQRyBFHwIIeRxNsJMIZivW3BraXvFtAIoP+Z
0gD00SB0EH8SdOnnWE8ePtP91YExk9pme7Q0cfTiDguH1CSpfCbM3knLvStj/4U0UUUdxLwWm9sh
hbdRTgbeDwmy234uVwaUwZOXTRT1pkvNGSLnNZKZqdgx14v6xIy67Mk9HWy/30i3n56JDtsmTTzs
gKLEwoR/uS4acq9IgA/PqaT2JokOF13a1yrSF/hn4EVeZl+1jvgLRurwLuvyiktFtpZV0iPC8SFo
4rg4T4kFrImRRYKx0sljxryWxLbBXfHXukOQ6Uz5w7jfo2s1n+mkvvpZHx+cBh4xHWNDhpj55bUm
sIlp7Yc5X+uTFq2CJMNx0C0QN7UAHR3+2OuScKBjB9PKq2FaYTOQf4PmhRuO5T/a4r2N4+5VdDEn
25ySmufiWp+kIcn0XnvWiD7debmUx7yZcKsX/VNVQx/WoBGxwwh/K5NaW4myBv5sjGvOQRdUmfcQ
9OHrRPbZYaiUgJxUUzSuRXXMdAi9vcAOlHNGDTwTzsMxLdYhdBbmc6n2EEi9x/O3qXeZMexKA059
rhasVZsrouHWuV2OJ+E12jbJyze9cuuHYsCdyuHVj5pTLCFsmYiKSmOHHf87YarlN6z9VlHPWO8e
b6JVw3YuteA59vPd0EjWWM78w4jhEc2NW2wlftLoOsh+yQaxSmlt15keSAK79HgdwhNnZCGUP2gP
Vd/L+2NYI2/gmNdWfmuZp0iFqDB9RNNuzBykcCpWLtPxJItRGLfSeLGYQq/ssRmWLsMa2ocKVlR8
LezcW5OtIogMb0zYJFSoSVWc3eA8prU81klNJFt1j85LnwwNua438AU4Xishm8G3YoTMAUCLvXQx
j9lHxJeT8ZqeACa2g8BhgRl6c0QE125Eg1NKH44xoyDH2GPo8omSeARrcAm7J3r6bGODukwrI9hR
FW3Q0POJzNB4o9kFOjZ74loLl36tqOsVGGS/cgayqsNcy7f3D5osg6VlGBNe5jCRLF8/OiV1MO0Z
DJrNnEcbEVfursVowI+c+snQlQMemZfRIIG6vmvCq5a5W7zoaTzvZGCpfBjYrZPZnoqMROR0Nthl
oSr7owBRzLrZ3FArA5A2yZuoRpQM2Ww9+Fnmbasp+2izpIYB4jk7r9dT8MicyYmVP2A2G5CAjrW4
GOv4qEilP9NtRiaW+wTu217qDJ2K+JEzOTi6rZ+esDWDWpQU51ZvNxbvbFuOEY2hDK4+2OYph3ER
DW9RHg0PboLtsu1b1Vq4rY3ppUeTVmhXGcfO8X7j1n3Mr6tj/MtF9iiJLt+IAWcnN6CErDK33kaD
45ygJuYn3rbbRdqjiO3fpESV6KtHrRP/Rs54faSp7wHw2QsG4pIyR8vPqCAKOIrmFSFcfYwjvEon
eta1k4zr0pyGa65uRq9Zp3l39Xo61XyM68dK3ErH645CQuaieTDJN4ZsMFcwpZM0ro5zZMT7wkuG
VZ4aFxPe2TNcKtb6BDUvGmfYWsJAxMEXtwyb0tlrXexidi02xIYVsEbqaBu51K4ee9ey6vwYv4/5
EWWJsSuK8UP0VbQz+VLPeVAttWzC0z7o3CU0aoPf2n0OoxRP+FmsPI7k594nEjPVzxp0tTM9737W
HZo6SOaIcCjO070oZIMJsZtu6hKCX950jwCE1XGA8wG+LRJSjCgbJcBtOsGHd+sVfAEOA1pTIhaS
VZ7Iel9mbMIZ5LqTh+l7DOJEwC6LyIJGS5n5gG1qdXKADiOJPi0trZdBmke8Wt2tFgfRPnDh2ZlV
y/Ck8pLHZOofZyfoUYrH2yYhPEAQIbhHHgROg7J5EFBOYzQEjYG8lwGmt5jYPCGFMuLBRjtaG6Q6
4/gKxSbPPK7rHv15XP/QY7vaern7EU7OYWj67Fy0qMGGuOngyVbdWtbzubaKkBgmaMUh4PSiZD68
ncax3YqUoz6mbdoQS6YAt6rc4Ha6dSuYnqEZdLdM1g+dZlt7y2HePE9OuZ0y2JR6OoRHmbZX3e1K
Ig5aXutImV663Uvpe+4DAC4ZtJwlcHKY9UbQkO3O2WOjXWDJu7cV3Ziem8XR0b1NMBgzCbZrzBX5
LiaqsLZyicIAnhok8gNN0wSyWJyn8w5EqTKaH1YwFse8ctYB/vO7iPgVS5l9NF3zmtvFb1DbSDme
hveOvLnRHeP1/X10LgGE1uyQrZyzgKMg3Q1G9y10iZUnYRs/hPZx9m/2KLBX16qZLdAGIPaY3MKB
hfreipcyORJ9Or7BDI9WQy2yjSa7nzO++7Tvl7nfv38W+N1LWOX5BjQXsDdTWFKpprFdU6w7H0lz
EYrl7CKBZfiEobnXpewEaFzu/g5GrmfL1FEchPvjuGmWDK2CPeChjsYetqJFxunKGELKdyHGAzzz
dB0J0oFcPXgKIIfhxRtHq/vw+O7qRQ017ODJQt2OoCbo2Xtm4ek46trOqx/jGqpCoKS7d8stPfWw
fA6w/W5sYzgEZp6tKkuRg2LEbvebMI3PfksopgZUc2gmPDfEyOLOmGId/aSmU5bmExcL+YB2dZPz
YNKzRNC86GWKY5wawZKhf7bSibZgTzXK8jhxhThkfe9TqxsBoefip12Yo+kYsd15aTPqKHDQb0aM
WS8ZY3jX4Haz8JWVRxQiLaUFwaVCvZP7jaf+aapAvn//TLPMeJNMxbdf5tC+RZWU0I1IJfS/v/P7
vaJEPf7vh/d7TjnFq9pikkR7SBWsDCju99z/vXd/GKoPrDDNl7mtzmGVWcusHLE9CPp0PckQsaC6
8fKcFt/S8AkSdXe430hOr/2MoMJVougZDyv07epuibrn5839IZ6gjLziwlsQEfPQu8l0JHlKpw7g
w1CvDVEsq291p2Ekd5JCwu4Mqs7QmGkFBW9s1fR9brhtSv3NmCwiRJTbhaZzk9zxUmqQ5uA58oYJ
RLi5u9ZlyoPlfi9R93CglFhHxI/3HzFIHPehc2vV28Gu/Y+b9m7D0qPSu5v5/TRqtN1DVkw56Fvp
LWa7+uhdQDOSFRGCID1Brfavm94qHjrTqFUgPKwR2Uf0VQoRZjhorD0rTnZabwMjgmRGo7gINzE2
/3/zujA2gwj1/06cu4bF7z/+D0mf7/nvf2F3/fyHf7C7HON/yIAGZrVszzbde6zcHx5r/JXrCaF7
TDhs1yGo9V95c+b/8C8wXcNhzRY6OQN/5naRxa4bdJIGP/6Fx/VPvC4oAn+ldQmX/2hYLF4Dr8v6
NQS4qoOuzjwPrNDB7Acd3ffpENpAim5rbnW/uEBTbNeTVffMILFNG7wRTUge72vEHUwJnDPRSUF2
cav+xS0YdJvyjVINE63owW2UcNIg0Cp5z/zk5BRkj2gCzO0UZkCXxdmS0VOVO2eG9iVRLeO2Z9ji
eWDAVeG6W3CWK55Y7sEon9pBbEDXEyrsgcxyP9gFWXpmHNOCuxQgWVaakXEFoZW4xVs3n5zahfsx
InutNHFILLyJtRgPF50gr96QX22lH3MNHWgIjzHU8SC0z15OJBVw7CJXfWMMD7voYaDmZvwVTwho
3Abr/rTHrGM0Lkma7lrh/N5DoK69jL62YbZrN2LnWdlJQQeJKQjoGbZV3b20oBcLUEfPyX4M03TV
qhq9ffBjkiuHLpWpY7WQ3YApjPbscDph6dCfEr84BmDGpNxoqzzvn5iLnqI2PRW52HV5wT8pV6IC
oIKrFtXOWYv0Iz6raq588Xz9FmpyZ+XThRIHG9xNnRm3WmNindTQeSYU0rREbfRlIAnytOjVb6Zr
RGliwgnpkmCdHRq/WTuFe3askch1AkGT+N2Q83EaeJtJfhqM/hrq/t4M9l5CMxV1GzQ9JwwvLyKe
jjHokVcnh8GLDnWMxdEcnyJXZ1VEp9JA0o5iFgJ7K6gQoZWb6UDuaMIcxTsP6HIKx36rpmbjaNNF
n+1TO73qKUErngi/mArB+LWLI/F4e982SOEQuyEP1hNHPaEjOhEyrrGDsngAreDYG40VXGZY19Zb
0kMQkulDMKw9QLsylLuyDQ9xDvnMDA56nZzUN2z4w61rmHzMyYdI0i8ZhF9VO17Vx1hq842ktxPQ
x4tRbetE/5x0MlMMfPf0cTspUzlYDmme7Kuk4zQerl5ObFJdwO2wSw5ZEwzA8gDNhss427tuig6Z
xXRWnotZns2QT7Acj0YodkEwHaMw/XID0CYd/nM0woMQycmSSJZYk3MldzoxFwIPIV+On25pnlx3
PSbji00E8VCKN4ZJhAsbGHQmp7qK3+/PMXUJtCaLoYOK/NPSZVcFX37j2os0H7fBmL47OjljolkT
8ntANLxKegLMWX/tdOnhWEZ69Ca7+KtOGjaJdpOh4dVh32AGANsqPtGn7PwCF48a+grU5ow0D6IN
L9GcnJIBLVTMWtXq54QWKB63ddVfRdq91FrGpIXtwP0Yw/nmzd0VSKUIxqvJV0Lu7HvT/0bI46Ed
5ptTzTf1DRJ/d9TSBGVp9q4+GLUeyV27OtEAIj7fmqkjPG8i8gN2AG/JJ2F4lPXCcsSOOitfUMZe
IBJcWnPYQvwxx4xAgJrfVzN/Tg4JI2gyXRfDIN8a0gQw09jhR/BBOsocsicA5T135HyrtZ0k41G9
tjRgLxuYyUfk+MazuY3j/BRHbAUAxkdbdquZOK9Fl3UModKvUYh1FL0NyNeJ0H4xDcBvFhNOaxuc
4W5+i644uwFNb63eeRtLRA3IpSBK7RvNew7KZlPL+KDFyh26Y5ueL049XkI5kqQpV22+LrORQMDp
5sTD1s0RnfhF9O4G2itzg6eHZpRnUeufIdL1yA9WvRlES0u3z5YzfnrS/5YjO/dk/EXU4hEq/5JQ
F4Ze0bqdDkWAKpl4au3iD8WDVfQrm8QvIIpdNSdKtMIYCy+QSr+gkcS+i7sSp6/5aH2gr3/Si/jQ
1tYOW/YToSObYuTymEKWBJ+0jfFt/b2x6seum49e2b7AcUKMiDuXPx5nLgT1h4zOTYFLqMXyGnEP
kYFxrGT32fjjZVSWYqJ7qcA5FrEot34IS9BB0MtmFWHGAEWny+l7U+Vc/aI2bCAQFVf16HGytfF8
A/5/b6vqm+nf0J29UM6j9hbjpxn+aCKPUbzNNCI5qT1B95wzletGXUSNyTVmGAiB+8B967qyQjnA
SeOJt6qTO87EcNHr7dUWXPNsVIukv8D2f295jjRnd6P3DkewejAMLrXsPfYGro/woQ7P6rky0znf
rzgSIw0TrpKvie+tpiER95U2NXzsIxitdqzMhSYlwQCEDPA4O4wa+h2s6dBOMn9m0v7qxtU7ckbm
IbHxGQe2CnGVxGT55QMULUIPB/sQs8U+oLOjX5qYmiN8shLHZt7efkujedrFfbMCx2sQViZvcOsu
HiyS44SZTWs036nRxcLy3XadkPa68GEu5ZyzrbbM5UgJDiFvn+ov4xD2B0Mx4O4uTfd7959NczRt
h4zIHcd+isLY3NyN2zJG7If7vfuNJuo/HkIv42UTukQH47kU4SNe5VTiwWuPfnfVW+0D4lD/oOME
C4Mk9ZfwzSNr6dUzSL66GZT1ZBaLduPP8tUAEp2nzj/4Lt1pkb6Gkdmsg5aGx0U6vc/6BLlZX20m
PboZjhHuJ6Y7bjizhXT6rmrtjeFq6znvV/2crHPiBjG8WXAGYOr35jZfdm1vEtziVORFTIotPTzW
hpPDT1pAJ1gxjIQxqak6rTmW9O4/bzp6iCMvbt7NTnN2wnrcUBShP8OuJkTunGrhJS9Esab+urkL
L5Xvs/R2IafAugrd9zo3XKRVvXuI8u57NDK3xXp5jZHXgiEQqmV75DROBQ2/g+dLOah+w0b5LZE1
tdBwgpyFPcfmZ6olB4Jbz64o8ZPAryGp3V1RTm9dqYhNXOZxzebBJZBP3TXz5mtQT0sutvWEmQ9c
Afe3VM/aRyBm4B9sXmB7sP2NJtjplDC41uwzjvcvZj29JKIgJdVfVL67nWX0HglG3gTXwzT4U1H/
hx7iL/qH/yyTPRNnEVu4d0tjAw3Gnz2Io9hmNjAwUu+chAQmFNPpC7PaF98dz4hnZ206VtRRo1Ot
/8szI+H4s+6CAt0zYTLqlmSijvJZvbI/6S48MXS5PTn5zg+MCwr5nAmhvU9XNkrilEInAoAbybjR
PPusSqX/8vS/yD7U02MK7Tq8Ap3Jjv7L0wO1jqSNlcXObCni2WvysN1oVbn19GtiDFfbit6bYt+O
T5HEGliwq1HYhvH0UxD0F0XKX74B5fL8U6ii1DLy5wsh2samaPPU///6OQRW7mGWz6RCffly7K+S
yiTVji4SpKmkMABkc3A1Abdadka9ztPumk9kxhicPikFqyfw8xTr0nn9549I9Wj/+co8W+qOYxBv
L37xpy7JVpvjyc13XkcLpedHK7SetAbZF3xNilBpr0XSfdyXN7yNY5ROn1RiL0FzwZHmXffGTytk
A7iXh66cL8HWtLVXXFxvLUcXFj9Le6IMobYjv37rVONWlSC2N2wTDP9CLgBVpevoi910vGZhfHAz
/TJbxKrxXQyBS2JKhS63v8ZdvTbEG6OBTcXh57uQYbtpW7ukZU7DLm3J/xLIKfFqCHvsZux6o2Mf
V1mMg7PgpgXTZzLrr6B+sFsI7AP4cI3u6jPsq7yOXx+/1wj3OcOWpnAQfrJqFqmOJWFK/5cVYwL/
on9hTpov/vlb+LvlIRiMSMM2dGn+Kk8yMSDLClPku9BsYDzol85LD1n6ca+sx5vR1vt/fkLD+rvv
nXB21bW7iKN+9SX3BlQi/CVRUDaYURo/xzhRxtYtLoZrw8G3cUXyPo1sarNyF+j6F9rdQyWyg0Vd
n/Zyb8zPYZPv8wLPl/7qeYhDzfzRctRi0ClI0366WINPI2E+NqR1tozy7Rx9YcfRMeQPM/shJMWj
+r2DS462BhnR3gkKUNUVpKwEL8RtzxyPTAWW0IRuPV0VYDW2ovh0Z2THGksNrhr9/RaDx1MORyhq
PhiGU6Yk3cqzHbymjWRlOuUumsh1GwfcJmBVqHEnvtMAliY8/zqFouX6J9+F1kCv/2m0HcYB/YuJ
/VbWBY95Mt4Gh+zHqFv2tGBU4NabSWAEDdE6ldZvNe1okUbvqmhty2Eby/ScTc1r3U2fvUk5lke0
7OG1qvcRwpAu2Pd8xrgMnFDyn0JXvJkF7pf9IRPTw6jFX8QL78xArtyg20xl+m6k/sFBKGZd8EDZ
hZPEEXo69q37ZvdMbGj3qFiO01rjcoUmcO+TCntndjPbbnio8qfR5NDifeCIfPZsxZAuIK6SBWv0
R9L5Pn1XnB0DmOCfV9ov/vf3nU9ADHEMeBsm2ru/7nyzoxUVdjf5TrVvqqWDEPtm3EjdflVvmUHw
Lv8vu+3f7fpSp+R0Xagm0lR//6dDpzanyEkRq+5kQkPW0JgW//1I/ZtL1rHR1kM0MUwkNL88SRQq
F2kdJxzh9rDDZAOIk84v9QjrkSkZJMAFrKjqOs/UBuSkjAba+DD5UlV27c3Eu9vryPLWnjQU0rLz
NPOc0Pb0pnhz2AiJIT2gRMPgvV6S1vnh2jxN1ScnuM7kuqkQbrazbLx1AQZaMVt1XSe4oM/rcspg
6hEL7nRXi++/85N32IXHtoVjRBal6ssca76FnjgnpcAolJIctwnpXOdh3EkaHfUiJXUI7pXnybJf
EPKxZNa9W37DUIJiEbUwDt9WfPKG7sVw5FuQjUfXjk95bZ2YKa21ZjqqtolQwJM+O5j71w8sj+Mc
PLo+0EcDXmDWdEmge4uxL16NzqlIVMWiE3HDQjejL8lxoU30JFFy6kdULDDRCc86uKmFFwO8ZJ5O
r9loejReud29ZE29TirnDSfspWpKvBGeNa/F95FisIML+rV/XtyG/jcFDkvME+R9OroQ0vzrWstJ
AR+LKcMdIuX4zDMCMivYmVFL34QkyYbCrR8LRoxLI+Q70sYIQxGMjkft2fSW6Qpp+LmmzYNYduyE
fe6Ei7veTRaoYOjQVevW95cmG6+hFjw0rvlQufFvHoNoDCSB5HTmwdHr5Cbvscnvd0w+0iHv9gIP
uwLgL5cQtUz2vAoIoOfKpxpVRQUihysRUWe1q1Zz/4nhKizl5hj5w6fDzo+dxjue0CdR8kyTe9CE
pPgYtwbgAuidr41Xz+2vRtetOjlusuK7alIdJHS1Nm7l3G5KwJHGUhM/qh3wFxgftyrULzR4I9wI
SKJbVY35CbnzNHNQ/M/wGQKjO4i6uWZoJaYOrhVFkGwUZGG9eThg2RZ/fGeLGfiNAAXoSwGXhOU/
lUB0rfuRSBy0yrZd/fMX/Te7GIWb+s8gOtk0fvmayZx20nbABGRgRt0QSEqWKbjmAE+aRW6140XY
B78M/sv6gsrzn+WZS/nMCW0YJuTsX7bPSlgY6oku37WhvGXQ6NQ5B3GjT7v1oPNlpNnJH1rUN/Qq
cb9CGbyrKXjKCeAFhNPkQrEaiauLCYsNyIoiOwHWrFHFqFrMsD9sgBRR1AtVL7kApc54UegGaqq3
3ms2KnZLbRlDdOo0bdv09hb+koPABqsuqrBs+gx8+xyaFryLjravhoecnmSm39S+G7PoYgLdg3xA
QiLhyq2bODsxlF8xLLsGFD3UE0U149fOYZTzbcbiwUYR2bfJKcdUCS/w65hOx8xh31DXcGAl7+o9
W7N+mw39FkNCqqCrNcmH5kA0FLR9/NskwtfPqdemze6L5k4VOs6oH1uWfUPnOmOWXKXnFkGa9N/A
A5WYxX1TCEXQ64xQQ45bQdht9qXgELfH8I/K/Pei8rZ9Np7Q8jKE/cI5BKvX7GQLqo5pnj/hsls+
O1GiLQmVhjCIRIirUpV1CLzeZwj0aM4fg9AnGVowzg0rYzHjetHQ7hIzcJggJ4eufipTkNjYOXdj
8t5Nzlmh1gZ4nUKbyEFioC7WCoSj9/pUb5ph6IuZGJdKiw66A5oWd1d1wkdcG0Mvz8TRXtRjqCLQ
lJGwpoe6i045cHKPn0vYJPDL4Q5FCdQ0n4TZNhU7tfsqZA1LwxfR9o+ITu5N7NS9uNPwaRTx8ww4
g/zwWTuoXRf/oJPuxydy4bdkXrwLiONG3tFshu9C8Ko0yQ4N+pr103LyY0mUxJFEnjeFtGXoa2qu
3lyXbxzhTIo5Pqguy/A5rmxoZfyudLphbfcWB+G6wOsK9t9nH3LUUU30OdGtfXwIPXBEj8QMxMiB
Q5RAsFFYW9umwIsVSu8d1e2hLCeSW1jwDD1UGQnPajcOfJ7sXgJUQOQ5Xk40YFjCeGm7AkOECjzs
1eGTi5YOUp57lasbfOoauL5acAp9jTlUy5HeoUGMBrOEEQTwQuP0t5QMaIyWOEkrNv+5x20V1Jnt
WOGEc+n/+Oddy7Ccv9s+HAntUNpsIvov3V06WXgCCokHuzMRL84HOQ97y/8GzgXggaJtoZpRt8se
gDGZ0QwY8UDCAXtWC6uBEbGA6oQHJ7obRLHpNYVfrbbt+y9wzI8qpsCto6/CI0Pd1RjpjGcO72eP
fCPddgM8hZL6ATxoWMMS1whd0QtMdCJid0TPmZOjrV3rKbKJsZt2VlUix+y6S+bQpAemTkxwScns
zqe8iJhOgyLZ/5e781iSVNuy7b9Un2No0aiOg4Or0DKjg0WKYKO1/Po3IPLeyDp16plVtzoYuMA9
PBB7rzXnmAunyWTmja+o9XvVOMKLEiLsLYoaTUkttCupbcpaNe6uizXT08STOKlwAMENOlS5iUJ5
dvBJDsOH3GgVANH8Y72+iAU2XpIgXpPBBpnXpt6d9yoXp/Wa84Au7xo88a5sxLuMp9YexmfMA/dT
oh+6Ct+5chrQHa/38Iwc5FAj7QhNST0y1Fvvu3125XBErudfazkPivYw0NfIEvl23ds6TIrUdWoc
n9IbVPf7kp7AelSkln697sSh3t9QXl4rAxLtBPrup3WmgQDwUUlNtOHzjznnC1C3z2eMbI7iH5qK
UVDZ38uXuMZ/rcxjMBCgjNsRw1D7kXX9o2YCAqQq1Vn/Gvr/X40j0zQm4H+cYN579/4beXL9nv/6
z/94/FUUv9r2F2fhFwnl97t+98pt5S9U2CgrVIVbtkF01r/zyBz5L00xNIsWugLXhOW/u+Wa+Rd9
ck4HXaVK9glJ+U1C0fS/HJvGu0P9zrA1h3nG/6JjTtv+v41kVMcxFUeXmfvLjvP3eb81N5okRgPQ
lWKtuejAGDb6AnlL3bGj97z6z0pN5SRYZJtEGDgm7hZT+QWIQMCH7KbbjGvryzdgxNfT2xPbY0VP
RZlw+xCFN6FN/2Z5yBFy1s/tz1Ub74SaOV1QmMRzkdW529Ad1soX2Na2RR+vYdJ9n2D4q7WbhCDB
02ce4rY6hiVZPNtqvYaIIMtG+qpolborDfKTzDrucT1Kx1o3IxBmEfg4O302MvQ3NcocGHVc6Zbz
SGjjlKNdUWQkN7slxLhMaUPZ4wM6x4uCZr2tMd9yEUl0R4W1TMrPRBd8nqqnRuHW1qXWD+lG0+Vv
+WyK65l+hcGQH4T5Eh6EhCkp77kVVlV208nD7aiLdI+fvXQx8JNOg0c+7hukABEZNEMkU6FIApl2
1sHQUTpFU8ytzEI13IOWLMRr1WjnmeAzX7c1hYEG8oEIj66k9aulLIh1KmN6AC1xIdfjCQ4xmUCQ
3fpx0jFrVshn9RfZzB7bERq6GToo+TJIssVkuUqe32HTxZprmQJFWmX4tvNgR8rg0xAkeUaxX4sF
+l/VTNjt4RPMsnOZIa3ulBzXNwI9bA1ty2UWLhb+g7W7XSf7rgsSkLVPkrgfu+RbNhX7Il6WnZ4B
MA9lxUu1QfFpnRJ+7OhuInC2j/ZKVcFjRGHkIbcU/SBD4Fft+CYNe93nBkBJh2tvxlzMQ8hCb0bY
V3pLGoquKx9SIZleEavOqc6qWy1t6js1PRlkM+zndYI2m4jKZEv37ZzQmmhG/lAohOvQK7+3kLL7
VLv20mxLQZw556gjGxI8QL6jt/RNjWH1EuOm+FAz0diG5ndk54Ai5qs0mV6LsO4O+OgA29rLWxyq
MY2Uxd1OlOWhzcrcm7FrywUF8tiIdE/EYCF0of+IOpOer2YRvmZx2IRJdSziQkWf2QAvoDTZqeZJ
0dOgyTMH6wh9ehk28FSH68jdBoMTzfRcgLiLzvHIpYMMMmh7burg4IcYQP+I+Hp0q8acLrBGci+8
gwt2xDrhFfYwuGZjPKjx8D3rpcSbl/Ku62RoE6vvDuiDzmXNr6i4HIUGqCLFxhlWNbAMFb9K3N4X
DeOpeYpdiqewdgwDemPLidhR+EGugCUViieYiRQSAL3Y9LGRCTGKJeUsL4dax66n9vTd09w4mKV8
UboI969O03FaBbW2Vn7n6IAj3Y/xXo5NbQc7ShDLi8hUwq6lzc6OoxgFaPM6UHU761kAlqZEolHt
wrTQz4o8MlmYcUx2vbJDq0zO99KjmWFoRNT8vpWiIMaNmWGtl8q2CUjlc3wOoDtEAcyM59d2BKcG
CQICxvrFahpVuAMjKEQiao/4Y3PFfEupd/mKHxvgwOu1cMkwvqAisHPCgVwsf7zSNOtXb1jdAcQW
xL8mxH2n6iWTpPYl4zA7WNoA52wkg2LBPSwVOHOxPe3bHMa3c4VUlX9PvkN9NNHkLoJELqtAOE7r
SeqUIGNhkG6NCvzNIz7P1zTqMUtUGql/hQgynVNDCDCGorgx1w8p6zxYhhEbLnIeL1ytcxJDs6kx
bntZ/5kZXFMpTfaUgaYh7q5nRuvugDnl2DoPIBlIWrCMkB8ohtmuFEdwGCsOwaTvDZtJqIwUZ1y9
wZBYOzKyd8Y6YBwH+YeasoVR4z2S3CYmwmNKYy+ECgUZiOmtuJ+jUApUwZVzIBazMqzYA+dObAJH
o8CfUePtcXTzWQOmyGFCn5bQaux5Ngz1CIsxFdXclQor8q3CKvfLCHWrU8lrDOkbxPUYnoUKp2KE
FTHOEMZH+xfzWh0SwpwR1cZ5Dt2VVIK3zCyOVcidym7yV0P/kHKgIYpkDMyb4iPSBNj01YddgmgA
knqQGqU/RGP2OOUrTltqGoIfh8xLMmHeGiJ30e8whZUISwFILfc/qzoi9WvRnol9HDygCdIubcfC
KwtH3XNUDz7yWlAu6Bay+WhZ94ktAFtBOLQVAiFQVCOJs6XxWMxducuVfLgsyfelos6eap1xhgSe
m4Deh/pNa8Cm6ORaeRBKZ9xWAuZpUnzHiPA+zT6JQ7nbA7yH3AGdQXaoTAIL15wb2YLjMxdpdiQR
41tTyuNxNfKpo1COYS4Cg+qsq3eFRTDEkh2kbA6DJhPIvXXZdaIlv5WIYmKUr+9CWQ33uVW2RzGb
PRbDde50bhVOSW0yQ68Ryd08kYbWPjf5sM5++fGAGg9oC+ZgcqYJ8RAIEKxAB3BL5MzVbrqguijE
CMI4FY81pqv9oo5hQI+2ddOCi8aYoosain0+ahkQFoj2iUyIakuHvcJfMl9VfcWFZp4Dc8lebByb
uKYhg6yCXIgwH6B6JdcxGgoDora9gptK1M43c0op2Gw7ai3JDNI2RKEBIx0cgX4fKfE+kRbjnCKi
4Tp9HQNZ8Q2tfm5IXg9mFCtS4g8ts3+plW8wAAi3IxF0r5WcE+Ao4sDUzXsJcZyDIw2bpAp9qJqw
y4aeGZG7o8jXVmE8cOa8ynY2n+qqQoqSCqQDSIi3RcpAIm1Bulu4SUDvInmqPUOMDB8GBLjQ6gmr
gR2bY+E/YkeXT1uonCbUt5xbuifb9tXUF9beSLmoL2l2JypI57Zw3gaRY26m2zxFhhZAdZu41unE
/8W58SgPtP9FOH+TCTTdY2byJFsY2a6SczigdvFerXrhfhNCp5LGKDPP72UqW/4MjyJKUHXATTjU
kH4Wq6z90PkZzi01QoXJJDQm5pajbSOXo1QnSd+55rc+6OCbqBsMf4MkmJKuueboCDc1de5ZoIp3
ODpIP6HWglvE7VVUGonR3hVx6oWkpByprRNft7jyev1ORoIGmpVOphZIJdCe328chpH4ONT+A00h
fFCaN2oMrVPt3kyw+EumpXGTgCMhixApP5+5BTbmRI7nO4kzL6CaeRODoLI0Mg/SdWgrw7nTEsV0
uf5foUGcTpamDsHUJtSyhOGPk7iZtHI84YUkqGDuaJMmmXoo68rthFWfwEzUPsls90XbLUctfpjh
QDc4A2jnldCL+DqmAyk4jcXRcnKEFkNI56zGgTmFlO5I5ClMFcLMjP0Usy1jQkfNfKmrHpMtmnxm
JO33QA0XJzWIMFdHrntkXI5EZUUVYbREiKR7PHm/akNCNZOb4lhTFEMVknhmrYT4AdDodKRQenIM
q1mEfcWNgfTNLXgzD9/0lmrFwmC51fPI4ySRNfs+x2t9GJG9ahT3/C7CAYe7fWzxMoPcAQNk6d0h
Ufr9MnTC7xoTVW8rn1pED7g8CFNosmg5lWSk7i3CSWG2tcGSwdxble5E8UldziEVFW/18JAn9q8x
5nohMF8VQG6CUs3glGlPE4EasPse41pS3aHSBhweGvjUxHx3YmkBx7iq+23+8/Ic1l48VozNOZ2U
KHtenF7hi+su5KVXxoHCd9TkQphv7KcIjTN1+EX82aq1OYVROoImFh/dlJ2VvtROlfxYATs9gjDG
ArJOIvRS8oXZGhQuqsbtMc4zGpUtt3BQ2XIYAXmK9oW8GueqyvKKKb2TaqPGWTfsKTrXh41QEmYl
sEtyJ9wKq+gxd+6hhJEDvS7G6AemlJkkL+hwal08a5qCFlleFAdSO2mjgNxcKRIEXdVGG2hM3PRR
aD7O3m+MKJydkXOxsXSv66Au1pWMrztfbGr/xVPNxdY3MR1W83CO4/phGMl0wXw8nKHfkchsQ3ro
D9aSSac27t4ZPTxndQm722xJtZ0wyyfoq1PYFHhioALIu9Spag9oo37qZyOIa0JiW6PHeLoyN6s8
U0+Y/nAqlS+xZE70cGPEretJjV3vTq1VeJ8TDizMdjV9KiwFpk4e5pRZM9aYUkH3+2YlNYc7KHMX
MhLYpD67ZFPHpcOUHC4rZPvQFOPstpNCYkYYHUKKgzu4GsCZnMjL+xz6LtVVWi5kZ94S2tu7Y8fu
LC16LOfI9LukE+cePvcRaAVDvgQatkmf3hHWc2RpcK2shQveyiw0ahxvS0Kj1y0yyG+482Fd9iCt
opA5c9k6z3VMT3Kj4myH+SwgsnDhSfeO+Q0K85tIq9Id5uqSqMrZBGu215rlDLuBgZChQAhHBkYc
tnFqZIbUljGR7DleajK4jkJ/ywnkWlMISfm0P3KsyqdtIcukkiEP1+7GfOEYXeeuelT+XmRV/zyU
7YSw3vj9UG2CttfEUO23RWiCWS7ApV5Q+GyDdJhoyt3G9VHqqDvBdFL2Ule/o8akBB4DGZ2kiTLj
gl83B/T2KcIDCWcD3jJxmlGSwPXZ+SKrJzeT6sHvXmIuRsQOyvoprnPjcy0dATYA6zgW3IdQhRi0
FyP8oLtCWunQk5C8Lhr7Q1tDSBwbppV6fesQthLIZm0dltpcbYHOaVif+1psj2UJHdxIgtPprC+p
y5xguiS5L4Bc+NNM30SL71SdgMqoCOcfOsUVd+5t45SUKTdQMGTXtRRFgTBl7syOFXod4lCqqV1H
+wzxNPHSr6NCWjyNAUS/ZBG6mH1+VYcq1L5VPbWCPIXDt8sawcFs23dfdKANERSud0lFMNpNatiT
20JOhuVQgMnTWhMz/Er322AS20Ja7mpNMo/bbe3rYRXKjLEmKueGfJLXxdJXj0WnE8Ri92gDY/09
bNPIV0IVaTnJjLtk4eK7cIzikcAEBbj3XJhDDuK9wP6Hgapmqp75WLaPkSSRL+X4XANk7i4CBJPI
9dttkUsyAXPlg9FZrds5ylNNCZUbZ7iPG4yXaRKfy8bATaF2VdC06mliUBq0eOgtpNRXdGcsV1ei
wtNSRb/IidXiVH1OZy36NhX3uP5ppxHVWpSRJywlfteHXgYIZLRQXcM7QZTLQ0WQiCPbbiXwFdPd
MW5DByZ5LrKfHYHjobMqFivcbrW+gE+YgJuYaVpCUh+GRwBKZ8OKkNTqTAwoYMO4VN8WOT/aqQOz
m2Bg/B27skq0l7ZKVOSnUNonLS6BdRM6VBA9ikN0dHsbdjfQn19dnz0KOXcOBmJzf4KLIEamZ6Eo
JxjY8XEpindc1soPABcnigIvM3rj+yYDomIkhe6piP5R6hDPZUXTdRXXP7HvLV689n9wTFrUChO0
JIAqjU61rmgGkbCVz+BL7dG5xNV3Zcy0c3UzZbl+zwxE9RoM4OSrO54uuCKW81IdE5WZb1QpOek4
xANGEeOJ2Sxwf4xWHzC79Zq6wKkXNs1lBDh8ifTk3hiRKon0TdUx0sooK5JJe8TN9G6/kFruXHNX
jLzNsy8MUKmdox6niho5AQvzpQOW4y8SAYfW3DoXUabElqyxWA0ZGA4kLhxnE80iMM9DlSJh0z5A
WS5H00CGvjAcYQKCKjZrw8dyIS0pgrCAzVefrmpcKkAczMET9vg9k+L2xijaF1HaGPpXl2K4GhTx
a1oeVUvGgSsmTFrdjHOc5odIbn1k/gpBb2vyzXr5p4W/nOyGRm4pJY/bQ4yF5tNtvfoCt8WWoJqM
Gp5CdSHzcq3SDmuVdiOLSaXtOa3ByUdrV5uX1C0VDsBMkUufrN+ndL1yN4MzHiJNEM0AwtVZF7Pa
3DKrHz8fUtuWgIFKNZ+6iUakasGF2xaIpiDEmbVfAjgAfcEdpxYYNMr5uD2vcac/tUzPsl0hGCtA
aCWLRG0ZXG+Bt1vk7rZQp9abQw5fWR7aXW8K6H4GFYTTNugJW/7obS1TksxPC+V5m+mUTGusXBDF
OJG4NnGgwPD6qdTYG0mqQOBsOgfJrJyzGq34jYGCoUNZJVSIEUMxlByqiH/eMGUmo1ynB1rJjLKG
+E8oALoDwfVDukVRRgxV2CneQr1gp0/mLwAvynnW7bMNtIny31JBmun3WXkvItqRCsou9t6j+E8f
zQWmxGJRPY7VPEFPjkCtKusbQrS4GtU6fLXauI3UKNyDHWtdYx7DK45W/JoATJn1wN/ZS2m8b+xF
3CBGR888BKVWnyNy4VwbYhzlo9FzqvVSE932mnWbDATt4InyslpVj1Zi3adR8kFRKw34f2Pz9Csh
N/tsiRHWVcNTmhB4q9fYkezVAGBQM2j4F+waBDlI5wt1b2Nip8OMbF771c8FeZpxSpphRHdMDW/I
RwlSJ6XSA1vVb5zEVSkucnkc/KnmFm21E0LNgKKGhvKJfD+qi8NeI1top/cTblpF5VpuEzhQxfzY
1lIThYSlftdpeLQ0Y6eP9iXFeOj1i/W9SJ0jHuhLjgyUlgZ/vrO8GKN1IkO1VoFWEUdCjc6EwUvM
SU0L0qso8np8MoOb1OTd/XoNW9DgzEoaWP3yMCmkWjN4TfYYXiq3hbST1Vp1UVMC2SwpUW7KmaAk
VeIAteOLxo9jKkTZ1qY6IqNgpJU69ZVJrTSTkl+TTE13dOrLRD/A1Zr8LR4RT6h5SJhJlnlLRw5g
K51nzdZ2dSc9UOh/2Nch/ZdKeR1ayr7rMLYY32Vm1+BsZSQyS/waMSq6byv+7BYz0k7vcgrODAfj
LHpgIpBomM7gD0axeGihpbh6yB0PALZbVPmjqUZXFmNi7LjiChZvStiqXl+shJCTyNzppvrDqu3F
t7rnwslwVeXWE62fZ0NvlT04Mj2AInGFyJrsZjNMGfhV1zVMBBoL5K/iwgBaFlrHVijqoQiVK/AR
VMvAjbm97NvN9NInMSgJstZsQA6KCSeo4prFXa2B4Gd409xDY9KmjmK+Uvm9IlwhwTnNDPNeVWkI
xIMDaQcb3KKYVyaluLaVaZvkVUM2O2FEkLPu0hA7H9Hvi9ooqIyJ9whHsrdNvfBmUjJMxMh7CaGg
Kys47iNaPblDnIWq/ZKc7qemimu1KMmdlcqMgfE3ckdg+4VE7A0gG+hvywwPVoQoBSzDonhszkR2
jhcF5uAWE2PlI7FUzVLzYxF2SkKsLTVvRqN/TD8KuoQY2osraZaNC5z/lyL5wUxVULzr0n2XcnR3
GX10lSlbdTvHmrZbHKpWuuRPeVs9tjoHiLU81IZsM19CgYOe5tzHb2UPY2wCggQA6jVRxpHygOZ3
7Yx/KI0ar8/MU5WanlyVsz+MlARAcRTcujTFCymzNPDfjByTu/pKS3zwklR70jv1e6zROq7xcaJi
KJ+LnFK5AlJgR3rXuekbgoKmiaEy1cRiVh4XyuGkXxE/Ve+qXn8MY6c5hNZwQRiE/aHXXSchScYc
GPzkju0jvAe2FhfvkQJPtDJMKlLNgpg1Js65vgeOdhgZ9bSdNvrE5ZRIWJ5SnfZQXB0WMLiebUn3
shx2D0JXX8rZ+VakJOzx5Zyg45LeCvNaDeOPKNETdx4jAHrEfzFBS+gZQUTLYU6Sy9uSvWfjiLUy
xh7tLE5tRk8B6Kx07Efqxs6cKHuTrGgi2nDgjQrABW5sJNPE0vdWagMjhAALQ9lPYrLQrEnR93ZD
dpMFp8+QfnCye6IBLKMXk0lZQWVyDXTKUm+0/DwonGl18lQzP9uZZNMGpUyzoo3QzMLEDZgzHxe7
ukSFgchvWgt4aemh37qkztIFY+YzpkFvbYORb0w4NKJlN1d4j3HFKelDXWkfaoPThpYJx874bbSI
mw4Bqh/zOrsSj2sqcT/i7sPlU9QmP4PDLgZR1VehNO5aKXuTyR/eSXH3QhOByAlNBTrpyMeklLCs
IQ5D1Eg4FbjCLOtuADMSAT0suZvmpeWjTzVi8CS6KhH5Ry4PQODOAnsyFRqdwbr0h8z50YUlv8xS
mVdRshyH9YRqqRGFpDXsHHhhdbUmPpHuknKfaE1KvQX3y52hRoirJuagc4/rM5WtvW0SOFiE/Z5p
OUdhgcHJeqO6+aMuicnV42o3jUdLceRHLLy0g7DlaesgMdJ+xHN3hhQhH7nWeAt+SlOmR4T9am//
tAKlyNGJFBaU3mQtGQ3U2AkGELJ8AyH6nQ5b7cddB6nM4lqmS8lDU5IxbcA6HqB97+SJhl3BKU3C
z1zsswqCSlqgWjfb6VG3ylOeN4lv19Pk4SK9twRRsnnbEZqVCC6qlk1m5ozQ1HYX+kanqLH8zCIM
TZ8ZV8oM1+spPzD6fa0BiTIWJDmpHsD30eAcs+KdABEj067Vavgm9Q15Q0apH40aN9AIxwxJgrkT
BcASY8JP2+Pt4hpjubVsYa6ahnMX0V2YuGYEyirjEUu/t3Pne0mJylpoBSdjQ7XHJrFYxjS2lg7L
QS8zO+gGXQQbseNrsSE+EjXhi6+D322xPfa1KS1Kh8osIhCtLpD9b/SIotMihNBGWsLaLVEUUEWo
XVo4Fe6AnKe4s0HJzWxuiOuLPl/fhCr97zx7qra3b6/5Y/Vzd+vLy7WYYKqcHlsChK31N8qiLHTx
1g9cF9t7vzY/v8TX5/2x67+9/PPzZqRG+4iEWZ+E1RFJLF/0K4FiNBIG2dtHK6ZQDvmCaA/DwpO8
aHFgRXLhg6j+QVFsPvRIkAKoA+WhYHS9rxLzhzmnh2F4iWtSSFbuj5hFeW1ZKxCl+JYs4/wmQHEA
pLQuttobB0kl7orJEm2X0WE09PfVYuWo1DYTnK7v38J1qsL46fciQZ7OKGDdRnXgwONYV4Xq1LR5
1tWW7PFTblDvHfQjdsq/P7/tzyqoWH/uZaO2bC/aFqaa/GtPnw/qC2NLE292xT3463VfX+tzX1/b
//Saf3pMlzr7aLVBvRbQjXaGfkepcQeTXvO2TbEep+2/n93Wtse2Z7fNbbHt4Gvzn977T7vKUTYz
buN/0azNkRXUXa+F+oi/lgN83f7HB7WKIJs/ni/XN8Vfb9q2t3eaNbOf3j5iABkRgHJI069mNSyt
+ffq9tS2MCCcS7V0/Hr711f4ekyTUaRt0qr/s+IxRsOY+v5n1spT9y7+i27s8w2/dWOK7PwlM0iz
bZlZiPpfErQU/S/ZRMhlKLLu0GFE4/kHZYWJEIoAedV0KfpXgpZm/YXkW9ZkPH2GZf8vSSv4dP4m
RJdtHSuljGTJ1HTVgQWD0vQPU01JuV2Usz1fmYqE8ntji2Mtq05/rJpWD1F+WNs3n6t/fwHyC8oc
Vu+PbcqAoLQwuwuSl1unRPpl9TSkR4eKsDH6falformOcQBItxTYxkPT25emkYiTCnWbdPTlYyoJ
iwNzvza/ZipsU5r4ZSMRSK0z9DSnCCMU2pQgsaLrfMGPPYrkm5CWV6EgO8iouxP8zDU2Bdag5n0N
AILBpKMrbQB5NKVET2ZGC8dwwVjNn8odrihvtlVJKe3lYVvV8yUbzjZkF3ISO+6FKEx+vyGmAff7
p/hjN9u7/viVtldtDyIRDOJ2UYI+wXy8t1bUPuxIc3jdVkNmqb6ui8ctaWh7aFtsKDK6hdXpnx7T
EVih/Vj3hbDuX6ufcLHtndtT29u/NrfHvj4GWj5v3Lb/2+r//9O3HX3tN6J7e5zjZjpSMq9OTJ0r
MBisUSD/vfb1RJvKvx/7el1kVJTO//aWr6e3t2ybIssERQngC//0YoLqFgRY64f+scfPR7e3G5HF
52yrBDEMSy0+v+zfvtPX5237+ttHbZtiPSgkVR9Qd/zr76kIPmaWsW6L0KbNWg2rWGam5lBsy3ht
6oz6OgLYVrN1bLDGP67g6GB76POFxTa6WV+9veRzH9vq54vWp782/3gaGhif1tMoQAiwrm6v+tvu
ts3/+em/f0tQAmSqO3FJn2tVVSZSXZyASDL+Whd1JIG/d0apohirDLvP7XLNatpetL1821zIlDuN
99uj2wNfe1rMjp1s29yZitO29vVOwKukgH29x5Z6xq+5ShKRQJJZ0crrmOtxMH+t9mHBGAk5Od5W
np+KnHEFmvrdSI8F2k+qeUNP6xJFweCl+l1uGNhfVyoDHmSyBOP2Ys2DRKGEoRjOOLfaosi2wKnP
1S0ey+DXTCk+UU79XN0eFZ111jEzBNvWttjeuL3ua/OPXW4Pbk9vL/x63/ZYqFLMKJMCsHm00POi
c/J9mGsBq6U5k2uqoSsgmBsZM8TVrHvb2j3bQmthQqCUIQiPp7neKTkolbJsKIysRblNgqBbCHQL
CsvpXF8vev1YGtnsqago+c/mU34yjUuT0z0Wa8iEvQp4t7WvxfZYYcKlLtVl+Mz2WBqtWNy8RpAi
NdqLntQU7CzFPIim1oJIjIh7IhaZqTCrWpTH+LO1unb1wyF8xOB+15KF4lZrBwyQp7aLxzr2ts2c
aobe8VeoQ8+8fwIXvZrlcjKRFcJCh6R3t5yNLWLDarD3RA5UJ2q7R6V/NrThHVgiAfFtVJ8BTFRn
xKCp6zjUZ3JiBZB8Lg9hZrtmtUIy6gVYx5qqZwAl+1xrmf0fLNSy2nqNtuNGAPls4928Tk+2andb
2XFGKQgVw9eD8SDfaDhyaAhy8mwLsc46vja3tWYGg67lOl4UTqRtkQoEDRZha2h9EAVuXUIpuqnl
TgrMxqw8qRo5BeacmZQZAZiUSKQqmv5WdQZcO+s/TVsXX4ff12N1hvDRGvQMRSr5NiXsSHs9C6oZ
YKDRrFOHr+1trVb7iQ9zmvlga5knWcN0Sitr/Q/jU0aeIJAIb9sAOqcT2lX+K6O6spqsTt+34don
lIuFaSi5iq686NPpc7UDbA3i6ihQNocj2JSIDBw0cWSxRFG6o8HpnNJSsT8XNbZIgCgns09scD0t
TksNE1hsk8ZRbnNBSLcIcNCWpShg9sBXEIWjph3igzLftSS6P9Az18SxfZjeaClgnLMpQhUuqKSD
9FGKINI8smxldcehmP6MQYPfxkNQRa9oDitaV/Jh7l/3PzQKpXgI24MKklPsh0l199ZAWGCL6oQK
vHUg5yVeriP5ViHXRv/Zh+8DFE5Ego2rOS6lugyY/vMovEbaywKcJ9hx+uQnG0y4zbSfKhAB6p5Z
vgq6AMsvVd0n4I8qcQI3bWA/pzQkuSm9q9Qd7MEf9SdTP+jGUdPOQ/Ri/TLXivOT4ezLft8ohya5
Kk3yUYM6u4Rib6MMm896einEVSMfK/kAYbftyHdCtRyg4156QCta0PJzqhJ1f32n87ViaM0upGOJ
8tDiSh9T1WJZxT7dvzaTR/40ewyrG4SoeeGTRSP1lxn1UhaM/Usu0QaKbqvup0n2zsk+o4muq509
BPADoExYE/DiI8g4AsoOOumJSJBSaobc4txQvo6Gk2kf2twN7YP2PkbQ78uAkMUqParpJW+PQ+2W
8rWAejpQ+dhn2mOsPSO7yG/nKJjJenECmTzoD5Xkhdfm2ZZOk3zQPhJyvRiv3ShXOVLb7BAae1Ps
43BXOkQvu8NzAgRpP95Esac8kWPgaTbEHTfFnouJpzvO5nHSgkocaQUZzS8yxSEcR+UVSRRKfChD
31yYn39PFsaRp4UE+na5yM5dKXmlGcCTFsupsW7THhz0aVg4L7BTkzmSpB9l9Ky3VxHH0RmWK783
DQI5CuihU2GUPopoZ0HVSj2Jw3QSJ1r9kbY3+QcOwVKdDTxR8Gx+QpoSk1ernt2dlI+yuQMJV1GT
ldcfjN+Jni+5PieOTtVClndMpH2OUJjK+gCf0+0oRZ8NarATQC9/7ugRo/V1C0B6/b4gFxxOqX2W
uwOJ3/KlujcIfdMfoV8s8kEXHgLq7hA2HjE0VnnOlj05Dw3UIxTKLYkP9CRgmEOSmHf76W16oglD
oraDnOeuU48jKtZhuBidPyf+FPBnAoUiaYZqCbR99DI75Vfyhn7THEjZagNCMEf1fswvlunLj9Qn
dembXFAxuwEThwp1CUy4TiYjcDf/5miUhS9hFOQQ+EBUyeRIA5FedIoo8m2THOWYroHwFN3X+50F
Ijn3xpGZt0f6XkhCOIZ2Uk+wQGpu3+866ZI0oM2DNKL7rDz29g2V/yY5kDqy4GH7STi58wQU2Nhr
19hUQtzH3JudXUiZheQSinrf0nFnWkEy7/oCyW7AtKh8lVCDc+GsYAZ7cu2xF5j70DOczOM3v+Zg
tq6ca+2cB8UBWJG0erh3dr8DJrZr+cE0FxMI3ySWSLfCkvvExIlWWHXuXw3ttUaUle27Q3+v/gy1
fdoc+GrWsqtCfQfsu6kCvlPYBnZ+UYFmwMt1o6fqBZ2aHgeacyY3qd+HMk71hyJ0O2pFXIqV8TKM
F1P2xfc+vl4cr++P0jtqaxpjMuYYRFPX5L426o5OVfxUvORXyAVv9Edp3y33gvhQ8kPQNGs3Ajlg
2QMdYQy3Rx8/1IEGMH66SPpVE54jjDzECpR+TRVdOjvZ3YCxIHXzO1wduEsg8VNuRvXd3TovdN2c
H+WzdcYTi59k3zyQLFfpx+huOSMYWPAxvDio5+ZALrwxhZWwyzmXJS95lbWTuexxbewG59CCHsPH
gUZdkDa6kxgFc/ZdKunRIHdiedQXcirvRial7TthEh1l1AFZ507Df69TZd4ZiR81aOLQEj4gEnmc
EQTYaCg7KNGnPsOkBBUH0PnHOH+j6wvXc9nF4iVvKeJ3gD1vUDO4Mhuyr9H1ynCw3yPGy1ZNxcWc
DgNXlhiJoRfX72N1UaRzS2nRJjcOksuupusGn5e2FfzHekcID8TwjJb1T/udb3kjXmP9zN7TMxMa
odEXQXS1E4+m+/+4O4/mxrVrC/+XN8ct5DB4EwRmBUqi0gQldUvIOePXvw+QbbX7Xtvl6Su7eCk2
A0gA5xzsvda3qu1wVyyESpqdXk5FugPbvk2RdHqE3LXvkmEX27DeUgF/EMlMcfSD7JAquDEcTvUf
WuyUT+Xk6reJV+/Vs5Js5k3s5sfpVq895dWHleDgJDE8jjTS9hAO/CwZDh6DhzhyxHsDTKvHllPh
onL4NFqu7++QrAUX9db8We4INLv6qJ86IDTXcUul2a59BzCxwBHLH4IHrNzW7lDiOP4OcYoNZMgh
uWej3f2wP4DI/MDX4u5p2si3ynW+k28nBgUWABd1WM6Y/Cl+IrFJog/9pN31vqOQsqq6KMD8B4xH
/JeAB55KakHT40hwk61SuP6tb3i9TJd9Y8ZbAPtYkOng0mkMRgc7K0uowqXVRw90T3pqFu7C1ile
m215E3kjEBsSSZs7LpcKG1GCE9SbyYsOqts7FNNlMhTxNeTXZAsTSyS575ZdOfOOKMQOrd3TnnSX
4dWHh39Chwbsz26uhR/iI5J/4MvNW8BpkB2Ks7bLzuIlOCTkNDEl2JmOT+kaHXRxKbYxW7WNzuaL
wJUhI+4TgmDS1uZ3/Atkp7Fp6MGLfeFwpRWaLNscHotsqO1n/Oi4sBfj4BOOeI4zHhAv0oMcOP29
/Nhc526+6W+10wiE8Bbkv6O4HOybznJUfjRHOymn5rq/rff+9lUo7Pk0n6prhZ6KE+wE/rRC74rT
O5s52fhzRBf8AM8Sm9ZmZoEw5fc8g5ximyudk7YJX9q9RvvxbfLMg394bd7GU3Y9EpNjm1tWHyeU
0ifMI/MGD5uTOGiCXOKbbGQfV76T2TzFLa5Qrm1kJ75t9zrKsIfkunwQnqO70e3eUPTY8YNhi5/V
I2nve80mu4d23EvwpM+25lrIwRniGQJcbjNk6a60YdZ4YiTj0OEXXpqQIqMsR+wIBT6wh9v5rj5h
DCn3ybWw01zjpD2UrkGXN99at7kTbYwX2noC+PsrvXbml84hPtgWHEYoSLeBrb8Iyg5ZCZPLCz08
ZxtsWZTs0yOHw2P80J6Gz+Ta3Pan6g2fJ9wSACyfz9l1dEdU12f4kv/MdiK/BGOMdtSOpDJgO0Vs
e5/fd1fkVG66V/ESnfWCGFJ2fMNJFdkP4gc2dLQVqH8vS0vPfrDeu9dWZs8mx+qc7cw39VK/TNcM
hAyQ6lv9Ev9QneGaKLHxPjkmR/miO/1tdVYviSc6/Khb+YpbZ3YFPuC9xNK4TTeNk2PUsrWTsdOd
4hA+LwfdTniii83whiSCEa56XZLXruiR8SBqtrO0y2+YEg/VB8dqcUEcusflvWkusCkYY9qnIvGK
K2an5GM97tun+AYxPP8fOYvc8Zixv2KU0HarHxTfiQoHA7uP5phr0g+6w+0T/8bJFNENlI4LCZqf
RsWMQW6QQ9Qqou7xfX6P7wWiFxPHH8h72Ugivb+tBrkCQ81FeBevGJd1R9uMe/wnnC23+iHYjfuR
HTJdjz/rFzxYDeYzjvf8YWBJ/gPVx+QUj8LNjFkt2BXMSLG0a1CNPw7Kc7IV99gv9qPHXIz1AUfK
QbhCYlJEnnGXfUws7Rr09T8JXq0CO0OQakEJejINW7c24Xm6E7fGzXzqpjMMpCNLCm1MOFfEl8Kx
vH7n335E54GfesTxR0iEO7BUPsQ30Xl+GtcBcB0lcE8xqFS05i/FB6ocBhXR1t47Xki2NeJYxg+m
wffhSmcgeGz3uTvusRqYb+1NdbDes9RDNopRMnHMN+7VL+GzdupvdMQ7hB2fAnJP7/rW6WqH/d7f
G0/ipb6hfZ7M2+y8rA9epffqlU2MAetrboX66zQ/MSH27zO7EethvgzGDGwsEYarhmEJMJeNW2s6
TN57v2OFRyD7nXKN/B0IGetoJ/DqG8ZSpsnXObsapm1zSW8Y8tKb4YrfNdkBAveEY0cu8418CDlD
WQI50qu4JzFJP1meCXnUVumOOwg0XLRvDDf6FofWVrwudiA1tIfgqd6U7kS9CvgBJ2+wew/d0tO2
Y8icNp71E3JSJrwYy5Q9Vp7EICk6wH3s7Klixnk3fs4v7eBoP6UX7cZk7o431nX+VB4RqB9D0l/u
ZDw9htfFHlOafMtykDoMB+1l3CkMz/V+cGpXOEr35rbaskLlnbe3RC7ASbeHD3P59sGhPxbbedd9
9IwTO8gVTuVIu3gT30fn5EyI1Wa42+BMkZ5kDgEI0MTdXmBjNWfOWf+R2iI7UP1QSG3DE/o4vU1v
5W39kNxl1+0pZxQ0flg34YNxL93UZODsEV5vs2vzLHqxG7+8x65wNx57Tmdlt/wPRGwIKbp29Ef5
Lb0VNC8u7SHdVY1N/I7wLKY7rKEJSyhQL/azGV4x04iPjX8y2w3r4oN+QDG3tSjv7rleOMcb6Zpl
JketfLEIv9kwThfDfnwIDuremonn2aDdmI0PcYqIDTon+sRenFvXeGgfLMsNDjrHEZr4h+LOemIj
3oMtC3xEOpturbZCBrIRDClcG3F9tJbdhIhS3GrKWW++HgPWC6UAs/1SdFpDfdd70lKiWu99VaMg
JG6I5jpzFUIRSl3KyevNWon6/nO9Rzo72cSDojprFWrdHlNMD11olS6hyvfJMJMMEZAn5w/lHkSH
I7WNsZcG1oJ9dGyE155iztIQp6XiVb0c7SaxADjGWb14iiKBGBMDa5koBjeoMkLMhBh51hsuXXQR
Afpq8lqtHOu9psEqNCuDKy+og4ZQPlY+6VKHrxtUqOvdpBUjZgHMb3oKDpQYWVuOTCqY5iXA3OnN
gUKFJM/vCsBIKFeXRJc5pp80KdVtrVIbjHQqDt+g3zCUSOicknep1am+wDGJF/lGOaK7L0Y4khGF
iDGBVVTqLIOWLF+qWnQExBiRhZZECB19NOPjXFzLQIA9vRKWUN9djYOVgZNtUgI0hlrxNPaG4ZA5
mjmatfRSjKU9st7tRp2SRrTABr6TgNe67lrtNdZm3VCR5+YH2XZ1uqw3q/1q9bx8P1YKXbSrw2AT
kINMSWURFa964lVZvP653ohLQHE/cAW21kHXm1IQKtlb76LRO7fkz2MZp0z7VauVZznlei3idgh1
YReVJMKIBv63cRUe/+MeXj5qn8tj681vf07L89aXJUJJNyPLp1fJRMClNx+J2HyIUIHprTIAJB2n
qsg800rFUWplGVTyddqWfK+VrzzhoD9UEmCgmAjkzN8P2CVcuVMYiVSq4uXStRkbOnvrPZTUxzkn
2iGex9tC1OFE+BVVRjjg+JckRCNdVUvEDOnVYZZpyldU1amR6o+GbHb7r7/Wf8AqgFUdEa/9y4Pr
677+Xu/2o2flRnlUZmquGgO+XFNEboOa+nGjaSG9sfX++vB6k9OrPKTLzfef3/9akVg+Vn26XZ/2
/fjXuyhdjQDv+5/0IT+bnYH8vDLQQIuRhGNI1K4iiy6oLTdTQpWhX5LcdH5e7FTouArgcb3sWdL4
QqZxvS0sdf/9b+u9YPHkm/PMd1hfoOhVI3rrP603lSyw01RACfgdetldn7S+iOp1C+NjbSMunzca
Kc/8eqvvR7/+Xl+wvnR9U5K4mIbXu9/v9/XM9cHvl3+/5uvtf3/6iFUQJVt//9tL1g8cjLp2hpqa
9vfbfD/v9y375e+/3LLvj660JN3KVkznefnd1rf8Zet/+XZfd9dX+t+/8S+f9HV3fcLXF7Q6rjP1
lKrt9zb/y99k/WSjgRny9exfPvn7e/72Zda3/dMWfH/E/Dq36oU23UuzNDVW+guy5eyw3vz22G9/
/tVT6AFQ1/rtbaS1afX99PXe93PWty1AYCaLYpowkf+8Jb9/zPqS39726zkAOO9a+m2bNaTLXBuw
QTwV2wp375rZRQhJjqGUb//bnyiK6XDiSfzbvxCAQFtxffrX3fX5BbUmgIJYF/7iLdZnrDffb/P1
KcuTv7bmX77utw37l2+zPu/7k9b3+35sXLpg/78lQ5oow5H815Khx486A8j6T6qhr9f8TTVkSH+o
hqKgxhGRAS2BSv+gTRnKH6qiAqLSVUlfiFJ80t9VQ9ofosTDJiBg9NwL8+pvsClV/sMA1w5kStMA
t2hIjf4L2NSiCPqFeY5gSZPgVrGBKiEk8N//WTFkSjBNo8LUIExbP5g0bCyNszSMKKxJ/vjlh7n9
etdfAevK8ma/fBhBU6AT+FbAsgio+hPozu+IRIWP4O+mWkpYQXdUh/sRC2OlRF41O7X4E3PAHvR0
JU5XZCk+V8K4TzOU7FGPA9xggZwSh1kPzeAO7eAm4xS4akJSqZlHF1J/HsoU+IOuKyDQSZst5Wpw
u7qhhJaYxCIaXPBp0akITNJoRdkT+ol6uVDf/vsvavyJ6McX1XQR3ix7ikjh337VkFF5VFhz7KaA
QjRJv7YSmxgFIo1OyOwkUpo6WiT/INj7E28OIML6ViQTntxbpPtRCWLVz3bYAD8zNTulaT+4ZgJH
SK8xheVyhrcyqjwZCYBc4KGoM+mJcHXWDhRmU3Uvmwq9Q5WU+kCVPbqmoKYSnB0lJnfFW93pgoyX
zDLix3VR/GW8DZFlYINUCPlBS5/WEpVvw2JLVTa77c3UGaD329YSq2EE7fNU6QipgmoXmtIljyaR
iAYQKaYV72KzQfEJ9p+XkP0UT7u8HG57nR0QYr93ZVua5o8qrW4TMfjUE5nSXhLdlx0qhWEE7V40
pjupyUtRFYGNB/ONNeyCQkkH9z/sqz8xotlXBmo5aeEvcob+Rl8UISwoWQs9KAwxP0mV/xArySvx
9PBlRlJLE0iGdd4BR1Vj0v8qbOtFPbizru0agXKr37VbCVpKkCgm2YahuKvRZvuDLLtyNBxwL5I4
XZnPY6OnIOuRwotQkeIwpsupB9u6pHddp22wMaez9NSLqYaHE7AywcxOGalUHgwornHBcV/1glcP
g+XNqvWehnTYlbp6TsP8pBaFidifmqMZdTaXfcdMLh+7Ib/NCg48g6uZZOpPeAteGy2/JYSLhK5D
0Q97gOuuLKXXsS/cdHJ7gkueIhBRxIa+YF+SkCNzdd2xF1V4nyBPrbMowWrxJ4mdHxNeY02uoULM
aZJPohUXGyOZGxwx/2E//cXYYRo6cbGmCc5b/o2x26hKB151sHYRV6T06Gn6moE2bSR6ea1836rJ
87//QOmvTmKknqRicKml/QnCp/VSk5USn6iMGGJ1/XY2IeyAl8arkXdPZZRfKwKBqKSZPScTR3BU
sIdx/mHiy819HQWfWLCCKtj13cu/37a/OmYtVPwcLbDrLIV541edpyyRzwLzxEKvcrIaJA1GyKYx
kzV2phmkUxR0dXMqN//1x4IkhJlomFQdkJn+88fSzZPNdBDMHRiEz1EzH8SS8cAs4s+GOGEvGBNC
3M2Hf/+hkri87W/ThibzsAF/BdHt73NUHEiyNXDi7kT0aE4U3CAyqin4UKkpxd4xSokmeJ8ggLr4
jfGQxAS6ViPSlMIQPyXJOmb93KMYtRj9QxjAcXGsYgYZX8QoHPE2KXgMoqrp/8QTl/eikTplirQ0
1bNb0PQRwJnoCQjqOQcgTQ2E8Rd2nwuogPJH0iLzoBiRQlmJS4jHtXiL7wgknk7yb5Jme0tnAgiU
Yy4Wul28Aq1D6ZkHNODDscI2SbpMAURHN+sfrXhJShKeEZHeWD55NJgtU3uujNcW20qisWVDgqYi
YQXKsJhQOzUxqXXaEWs+V7dL2jQBXB7B8p0NPFBnvT8tA086zic1YDLA9wyMgt1WVhthYb8SZKXh
apgelL64dNLyXKZWEBjTHbFMKdGGcJa7yHogjJQNs/hxtUp51qnpJ1g2cb5iuqdCkbt4/EUzTHZQ
7giYx2hPcm8BvCBz/sMRIS+a6X8+JExRlJhjDdkw4W5qy7n7i9DZl/2UdLN63AWWvLClNnHe37Bu
nbeC3wDIsM746Sd4r+WVopD/jH7vah5mAphARUwjov3eS3tkGPA1ats3xZ1kUt9Ks5iUtJiJiLUK
aZGDM3SUkAWxC06FLF26GC2WnCWVk0LUaXS37cgGDtUegh1xSVhbfkTGgj4AaTk1Gd0tcwAiktIS
LwzN8yXapAoF46QIwk2YTaSc6SRGRKKravhyxH0dUvIuBuRzvVQikGy3MhCoq2JWfyYCHXnfnx7G
kiApxiyv4HBqEsjR8z15y6dUy+/MiiqcPtaKXRYJnSlJfgZqO2yIStloWY6eurPwLMaCq1FNxJTE
EiuQMtAlEoZPzMJCnnebsBeedF2DnBhOyAKUSzMXL37R0YpstKd6oioJev4+RtCJPBQ3rU8H3cei
klKA1xvhupq7PQS1yO1b48znYt42rB05oPs2M6G/hcO9EpOdgZrKFLOI/tlwVU9x55r8QkbKT0VL
YEiJHSKtL6+0TzTmxZaSzCYv686WSmtprrHdfhyeQxbWSL9bqkiEySZWXEJtlnktcOzRl5md5tHl
t1qc2QmCKnxjaoQVylfQOAUsvlAXjWPGkcxrHVmf3liakbBNnwcKcbqsTqWNKvk43WNAo1JouiYG
jy7Q+xuYmdGmn1GXJXHtVrFS7EeseBwNHBKQVKkh4yncDLHCElDJaE8kVKaDRD7WuYYka5mcFYQM
Zhq2nqmWyA2k7HmiPxSPVfg4B+l9DDUmwloc66FM+ugUEGYW7hDC77A6u1QgN4OhbUOVg2HCUCYa
iCliejYcdrtKxPXomwXtwsk6W4FOmVHo74MGsnUp1ZeM05WkUuUcDoaAgy85So08vxGDrSe8DVOJ
vkUm8qhV2rUuVpAWpRAwHcSwXGR2qcaKURDixFYMB8fUJrqsaD0IJowlDPtDIZKomJYXkrUMd7ZS
Ag1HBFVZJ22NTK53KrgWOwQ4hf3IGDeU8KFLRqzl6XgNUxg6/WzcFFF5nEPlhhR2jyrlGxE/Zxat
9NYTw44UeRH/0XOT/P6ll/O7QGT/Z7UoHrV6PDQGxsCeFarGaqXQymyTd8K94jMyzzlDrBrkuwY7
fRpH59gkULMxSdYR+s4BsQAOXpBPc91gU5A4q1sp3k1JROiDPb4onDboUDJkNOjOhIGQmDhmiM62
2CNfagUVRRMhaNaziVagTxrnmCpvVnvww+5nxWizrwfOY2tsto3mX6dVdZ8Te3PeDFZ4hUxTtk0h
vxJHiLgxKj0jfEyy/gMmV4QoBD6tVF43yAj16qWtugerkV8TImir+VBNMohEC4peMhnEs9V57MzG
8JSCgOtan0V3u9USmuUjNbk5h9wT9zSbpiWOPswuddqjzEmtt8Sk0aYl431qzfQJqSTqSqYjZeh7
yFfWJheIDGrrdHYnwF5ekKAqT0Zpi4gextMS0p6mpz73H/CZO8NIlbZvArBOcvoS5/w6ofpYiui4
shqnKbgH8heH4YmMNHT4sZicS8HKacQu+hWJBjFMh03B1QHGyp0wthkMMcfnuhGIx0QHRaaXlarE
0fGeF3NARwNo/66i0R+rnMxlQS5JpbYXw8rPQlveJEqLLgV+Kh0C6vjAeKoGPVwzGxfyyfP9nGeq
XY4RY+TclHZG4NC2oRJstmHqQW7ObSuM3/zooW6Asw0TgyaRXDlW/wWJgopq246ILKUQqUDFSBrX
tJisVmdQ8KHMQmLHFkv1tK8KVzNU9CMdvvHIRPA7DJfSmjSbWEeazTOgPWkfDQXTLbKqaGRfJdb0
LkSvnOVEjMZD7GqW9dg11nmUmKsDK7k0Zb1VR4ndTxPGPosQffd6g3CtigyYTVMBxquqnZJgXDET
TyKgBYd1JJm2XYODRHkuLfXFVG25zDoWeMybUY9EUM8PpRL8UGS3T4MfmarQaK/IdGU1dWlLmAst
LAZU+cNB9psnUbB++Fm008uBywhfeEx0yPrAKF2u9fvKAzdLoqr63JOzlzG8oOIyb2KDDmFrpHAd
LTcZuIwkbKGzjM84pkOjmTUbShLNYEG7IPXHG/LwulDCZz94Jr8qBXtvi4T24c6ztlI50ugP5d36
2gGWqYs0fNPMljeNqWYrFkuDQdImJ9ScuUpGxwiGp1AnvbUWiGHt4eA6NXFs2JqgIHfpJhr6cAdn
IXVH/j0XGXNb4JS9jm88Teh7TdJTAVPWrUTNkyuwn6LakO+eZNQiwB5Epnkca+tzXD5sNgtONThz
YYljuCoDm8CISyhzuabEDo2ql1YoRKbOZxzT2rNQn+NIvMsGwooEXAy2LMyLNpMhPq+z7CUphK3E
nDtMcYwI0gT1XCIyFSzpI4zplnTTW97qt8MAI9igirAXyvG5NYJTCwGvz3tgTUKIOku4TJOk7scl
lHsoe6jaCx5QRYTNNJC6eCxuk/Iot/leXZhrAleujbrxSa/bkgXaLBeAf4PZaDPSILUAN9Yi/We5
OqOnRbBtLp2wbhao64woarHVVfvvvtx67/smWLp2WYziDCAijG8Suw+9idoXowY8Rno9ytIp1BfK
YUsrbrUOhCsPK4tiNJRYJ9d3M1uZSBqAnZWGKIqGUGBm9O7T9nrF/CTg8moTvuLK5wL/zMwxEAkS
GoARkhj5sCJflRqQ3Vxx80FGoNbKV7EccoRmFw5xpl01UejsIK/sEIjqGuqqSsCmIsrtcUa/XTUS
edJC8oGX+3aYMzgPZv6hSemVEZ7LiGuPeQpufX+8YpkEMM8Ib4eiueQNRIAkOuI6/aiHkQB01ZVM
+c3s9FcVXSGXnz0KmC4rPuQ0uJWRaErysDj3sLzHUmSzyrjqO515vbsAev9gDXXsq2WZgno3Fmem
Pophpggyc0KFBD6GwbTlU2ZooF5pZa9c902HlewzKF3u9XQS4JvBHbc1jdNVztV9L4AtLcvtandY
u8q6PPqe1hWPq3GjXWnv7Oik0Y5BxikqRNABm8n0D+tNPkAOBFBzzbrb36zUpbljGEsHbUuRpjrU
YmLNTpTVsBfq4iFO2h9Ny1pl3bvrvfVYiWYgUNHks85Wgg4f+z/sLes9U+1Q+FXA0cJFR15bD7pc
I2/I5nfIeOR8gb+MavEliKn+kCb0SODcNl8KGiJ67RgfCxdMOxXsBEJY7SS3wQVmWbSddAtsmkhg
88jslhMwCriPrvhEfScglsiJ+raDEpXs44xFXFQgAqxYujmqguBazDVPk+ef6jTs1xpmG0NIBQBq
BY3gmAXqmTLSNmjLn7lqY3kkCiTjzgBVCtaD2kZh3PSGJWvP5+ep2/izVynIaZrwMfaxZdc1X6BF
5a+Vo2TD9GVxwxLzYHB5WRv+0lXFNF7pn8kyrS+lv/Ui0S9RdOpEt6tIvGnUSvZ6yT3TT7SlSJ9A
qbb7Us6I3F4+LvKVi4QZwjIJ0FtKeGuZS8ish0pMX0Hbs65NAGWIaUxmcvKpjrMHnmavj3y/uL4O
RUFxhiAdbRkmoRe14l0s494gSAh48XQj9AAcrILZFa89lAjGQw9/h1DS4qRvPwNUK52+RZUk6Uh3
dfnWb/uI6ZklHJgPeA/+vVbnu3gChFYrCcLo7i3TEYFGaBpSSuQnOTqlXWq6mY8SGBy1E8IK2hnU
U1tSSLmCWo6YcQ51t1rqmPose1m46SWqB3WbIdTRRletkYUEogmGeClHk6XWA44W0/2ocY53S1kR
2B+y8GE8t0b909epCJBTfCylgPV6T6FCj5sn3yyhnVHh0MTiUermBqmTTw0D1l4NR85NW2ZtDDVe
obBoouaeu1ltyE4isFG60AL93hfNsZM4udfdEzLSRGHUOrofv7bsCK+f80dZZCqLqQwOWnETWyii
EnEmz9wf7mZ1RBo+l5weiXItKAhwNAonUcVq2rTMOwFqiz3iX3JafhUjpoqR6tFL1EVnwafWux51
yRh6mSQuDWdWJ8MoomIVP5cMJhWF01oISWoOnlmBG+9TcaT/IIIfNh/SWAU/v/wbV20VB9TeBGm+
7AAlXC6pl0qMkWnnulZ/pCW1Icsv0ZmJHxE5MLl6H/bQD6fQ2qw/aQQK1IOxsBQqIdCzzskjVIu8
W5G8sbYtWPj04cnIljruEhWkNyLap771hja5J2f6Oi6ozvcF13IZqex2J6ayS1oQsWgZ4KQy2eUU
G2yNicKbOeDtsWW/rsXtnGIcle0BQy0654QKj6BnuVcknYyyFWZuhfBZHikMF6WKkalNW4pOCF6D
TNt37VDBjY5fA5UqjCSceomiRB0jGIDR55tVsoGbyXQcGsdqkEIvF8gjjHsTsF8ErlzN253l34c0
OrehP3PSRhRraiiRRBpowCo36cCVwmyhwIN8WJP9FNB64KoAlVruo1tI3ocg6fdJh48kNefPTLy0
ywGshRTWBCsBlAUjq/a5PF7I1wl1M6kWz0NpbDOF6pwYU1YiPjmmLkTJggOP+gV8q+S49mSAb31S
XmE3D+YDqRbX6YxTENa4xwKqSbPWM8qO5Q5Kz/UYm9V8cMdYgUdZQVfpa9kTu+rcNAgaIAN+ijMj
bVdfgbpEZRllaBEmjWqYJB9lWYUIupXErNrKcmQ5I4DyTGyoqwmYqRISlMSQXWcBn/F9/2qp4vrJ
qa2mO0I+nsSMk3rUsZ2kVulApVvqaKyCg97c674WuhPnM9+w+ajKBANAFB41ibyIkh7fLlYpkFrx
sBMYUwjLnSXqD7TasqBvbLDivjdEd4k+vtUAUZliXV+d9lzwn6yBMFuRiiGSG1aJI5c5jQqkXW6F
m8DaZUW0L6pdLcqVS7M6UYdtUJbFnk7BU6S2Z7EZdsUSsiLHSCfNCLk2lx2wcfACMDkD73a6IMBX
o7/UEnxbSPUXfTZ2Uma89abwA+1K5NSSoDoyK7hK2esSy8IojihFaYpTc31D2DtpwvBLo2l8NbQB
N1mf7HslPSWZxHVNjpHYSpHU9Xpz7VvyDvjkQ7UEBswRiU3ptTJF564At5Rm0Wm2MGz5ab2zajE4
VoX+LnXpcxtwsRiZqWf1JHfHEG0TAxuHL+JPlSLtWfLnAGZBdS1YarWlZBsfsxl7nUDgg9p2mFit
hLD7iWWK3p4jlXqmHXW7aQbgSubfhz/LFfIjH4g7dWbcO0oxH9abQKy67Je/a4uyZgWNQ2gK81hX
Ur1VhOCuZguw40InN1TGkH4UCO2dNZuxpHIVxiV7nEVIsKEyZeAya/Gw/m2F/o2kQANOOjOjuqjk
J5+G7EyKIb06wxMpFtiEwMOGHsStDp4Tf40iHdokWdjOy91SC+TDem+9IdWOjilzt5e2k3xYb/wu
DbnGBQjUhony9dj6D3MYnaj5j14QUyesC3MTB8p90CnRCZVmRRIGZ15SIOqmLAIijv4kJVMujZt9
x3SkHUWLDyqYtRFHxzh9/3GjWSVUNRV4XUhi81EA+7gWgv/f4kc0ZekE/xstQVQHUR69/bOYYH3R
38UE2h+yqvM+Ml0pwHMSnZ/ho2n/938EU/lDB81tqJaBMECzFJpGfxMTKNYfiAUIrYI1ousMpORN
/T26Sv+Dd1PMpbliyjKckv9GTUDr6U+tKT5fQU+gK2wGVMXfWt9mrxcFXGxp187VmXYeIvokjz0c
DW3ECjSIqWl0ORHjnKKzcUSpnKi9tNUzjcZCtog2p0W0OYDCg0Z6XfT47+SRK+sRZWhR1vCSEnRq
otEfslK4NHXk4eq/zBJZTBpBpxaXNamSjg40UBo4pJFI5PRSYgo681CJzb0uX2YT+2iTk3JkYPWQ
9M4zwuuEJUn9VPrjs2+U2K4s5q0pGF+H5jZ6ZPWMGxD2cQSN1JDL17gJ3seFoZJxEYGE7C6S9ZPZ
NJJr6gqSgv30GeGIopPpb4KG7A3CtfppRwazEyUypHYxQCcv4+/0c/2GdaV8aApV2ZlG5yaar9PR
IosKgxsgOZVpTTeiEM/0PLnWhDkizz+NTNSIf9Jvqtqi4AR91p266i0eMXj0SXxXi4+p9VPRWCxF
/VUcWZeR2FQE/2N7SBu9PbD77iK/rzeBAlSBSipfRrMzIUYloBGIWGdlgLGYapba4gUuQtonsphP
ItNASNCO6OOMsmCuGxic65ywR2EINnMcbdvZV50kYvvRxepezWF/AS/4XFCBVFPcYEbzyaqxPJWR
fkwrvvaKIZepDgE4i27lrqkxUeXFsdegQkrMvJvcCnbKFEQ3mdj+LIe+24ZjDKIv8q3HSZ2kx4np
tIT2KVeM91z+SjuQrBRB5yBDIqJLOzPGj2bgibaGDaxZ9aafan+PpR/t/wLrTazbaQjJBxBY4M2L
6bzML2D124MVjA0JhRKbogbHPhplyaksdBcjzPt6FHgd2sxiISRPPQeN9Nr5lFN9slNhXMqPcOtD
dM/gBiKKP/tR30UGu99MRZpDSykjTj+0wXogkGU7BMXP2RTeQ1Awm0FOBk/0J1bSKjMe0Fgop+Q0
Un8381O9CHxlKS82UWgeTMpj0dxobsbXQruQ3BV00Mjt7DESZ4BU0eM44qDSoZjCY1KztO7rVHIK
Pbsv55gkRGl6H0d58FbIm9X1JzoccFaXU00b1cHNZTx3K/9svamzsXNngYtReZGjC/Q1mS8W39mC
NG+XG5WeGLw9bWct1+Bj+gLV+0UVs5Nf04VpreWy8kdimtugTQCR1HnLahV9bUaoIkUtcWZiTj8p
43Rfh2zU0IcrqBqoYfEzNbKnOhMpFZAs1FXkxyIRQShByX/wNVtfyA7rjU86CGiTYfsN/6KnNysY
NDK/cAlW1Jw4FGhsUDTbWUQvKMsPQ1TQVZzVYHaJqaiJqRZpV3jkRLIqWOe4LCgoP1KxJUWoORZi
c647PdnOsX5N7DXVqES7rsjU2OoYeYUyvjWqmrxRDRPGAICxDQJwHQvUS1ZZ90C43reFtWkDcTGc
dzdhbFVOiWLE7kvMc9NAZm0Ksa9uhGJndKQZ6I1aOf0Sw8JiX9nUoCgqLiTsSA8IDu7C3dd2Rtp9
BJ1j0xeobnMRwYRS9OD9RsELh/DNDBtqojxJWrjQdZZMuwFC3/yTcst4kJcbAo5sE9LLgIF16Ojq
gGHNF4aGAj2wDAx+Wvy7SRFne7ocTjP+H2Fnsty2sm7pJ0IEEkCimZJgT4oSZcmyJgjJ9kbfIwEk
nr4++E4qqiqiJo577j7bRyKBzL9Z61uePv5j4rWGoLxGbkIgYAOzrosPnoHqy6i+ptIu95B8n+MJ
vqPiKNh2Vf+tWYfuGyhnYa8sybPUvhAb4wCk4Fsi59YjXwX6umVl+lH4/tVVS8LwxlgOwwkgbvfM
uB/PDp1bUXjLReBy4eHd+3OHM7+Jf3TJXB0KcNl035PHicCQYtICfpvDUKHny5D5Hwvu6M514coT
L1Vfhr5Iw3Y1O+v89O8imjvnxjYDow6RyVfMAq9VHkUHIPkvqIO6J+YZ9aMLgJSIrnvXXc251fa/
/v2nOAFS4dnpEtrDz6myxM0SvfNEe9Rt24Ios1rk4qgoybcVPJVHHrmkpwYmFpoVci9a6+8wJuey
w+ef+9fJcVLoEMPyZcEOTLp83VbYyLSmjg4Cnj5KFQJiFZxMbTbztSoJk7Hy4aaS1N4TC6jW3qNh
4mdj8HEjEUOpnzLslxhZIAk2Bx8w9SbPB566OYrDyjGmvVkY0bFnIbRdapgHPPhE+PRYaVkVx89x
8u1EhCfVrVPsdddAIp7Vc7csPkd+m/LYaQ1IYS5u9Rx/N1Hmb+mN4AgL/yRl7Z2twHDPLpUpfD3/
4HVTHRKH8rMfHPMqo1oiXajsaz2wkGUukodohtLQqImpjYqILV489HA6snfiwNiX2v0cTjJSEKuL
NoTs7xMNk/x02UxfY2UMjNYigm+ayT3O2rfOQz345N0HwysrTScq+juyvHsS1PVJeaZ7yAfEJQRD
MWwT2DnK4k9lc4sMAd9pm/uXKXXUSTD1SidhHicqMs4JBRbcF/JYrBBSUcXFzeTvAnvKP+AjrNYe
98ChxK4kzZ+p95+zRY2vlV25h7qPH8qIBpquQT+5QVXd8GWQAGlmj0KZ6R6E4o84tk+GYb9HQx6h
8rImJo55c+tQ/49Z/jraNCeeM0IfWVQoZjGcfY+clk6TtDUZ52TpMayQznPICNwkSqhQzHLbaG92
2QUgKMapsXHnx2T35JgZz0QsBS/OhIaCJVZ36Qm/xdOlWPIxo7f7IwOLlXraUcaJ4Dj5w4/aV+Vu
LJnk+7r4MlTwoEEv7zmOViXH9hr7nr5WzVUFa8soI+usvPnmDSOxd13g7OvYuS9eP+3T/K5mOz75
zoglb+S/tLjUZU00/VKLHz+LoTpUVhvsJODVilSBKhrtV74iNjHulep0eBi6WfauMD6YIZUEwVTl
Wxk7aCSzQ8wq/xpNOTltc79czO4VpYmxTaypeHKixAx1iSfF6p1XaYKqYB5t3BNT4ykjfmbjf+oq
jp8pIsh6z6P5SH7zgc0wOYQYfDaN4am30WFwpdYBjuhT9ab8XHJmTha7xhZkAG+b9uv2rRQfixId
eXR8PZhkyqTzbqKWdJS+5uuwiC8ICztzj5lcXgdA/tchBxY/mLX1M7UOvq3cSzAsJEF6s7w2Q3ox
AovLVw3lNcuWW1SNxrnpLWamScDwdMkhheIB2pA+2xwYRNlX9l3Ex8/B1Vzp6LYc7LeW5wuwktS7
xI2/OpoR4s+mahd0ZH5lcT1senuqDlOd1oxUS/9lHrt7kOmXcQk6cNPWvEPSqG65Z8TnZJ91RnFp
MugfVpN5b51tfXL0beBJD2/pPOztmG65THjiqMKwec34qMskLa5eW/7OwBlvbaNBrpEp+ZHvZR5/
WjlioIQScad7M0EM4Ayh4Ia8a2U/Ah3IHQe+tyMpct1VJu5eorglNijqDkbvrfnwMZCiWTKWd4bu
yEw2JzwNVDjWGfHKgA7ff9VHL3ONBbgHnGzGXvNmWjM/GODcP5JspnRs/Ldu8dxNicd89ro3UqmA
V88zp3q7NL+gxWM9FUZ8QUwHWw7JYxiNRGWW3XiONUgGt67kvupbBBXkBYjkG1zvXTKyS1dIrFMj
3Ix0U4QiZWerfBfwb9Ewtx9odDJXvSdlbp4iuypCKZv6mC8MDzjtOKagckRmv0B3+duzeIWy7VE8
sbqzh5yCeHR5OvhcDYPRaVVSJEfdTx2JDgVZTCunjHF1StknWWoAHANb+SxxL/D88zAuq4IGz/M/
kjJChM3eT+sRqZsP+5qNwCYLyuKQe+38VAfZF39LdAFgzcTVq+XXGMTwtZOx36XBFB/o+3ZLNIuP
YVX0LfEjnmPg6qTTMc9Ken4Jsz8Jweeexc6uGTz9XKzx6EbVx2zOkxJ0OqbAAjLlQRbDf+SwJa95
PjtwHSYEfciqS5vi0IyAsvP6k2Nj33xBcnqJVoBKDazLlEbPI4h6Yqokbw5IHvI4Ty6UcSZscaaC
HSC67ggkbNnzoDEcHwwi2OLJOfp6TfLpjZtl6GvG9UkwpLp7GUNqUiB1WNU8+Qg32xDFyT41XeNG
9XWP84TOCN3XpvP7E5cEO1bFiK+S8juZFrHvMxePfNCwSoh775COKySc7d+NRIyXVA0/poBZNOWv
v5vHJqALjq9NyxAfG13N3wzDrWNs2C/8zV5r/ycjQlta1tMkr1cZ6kqIVTFo9EeXzaBVkmTcltkQ
IHuoMMNHWXSubA88QVwy/KXCCN0ofppLXz1FvxhBEE8Pe+1YMsTAic9aHymFfRq095L2xnCcZ5Yo
8UiUl+euYQdjXlyJTF8kyhZuJmvXqzo5RYn3oe0EzZdXvFWReceexrOYlNdkadHotfnBWQB5B3xr
WZPxu7GYCOupIhIux1noMQ09E5FDXu3Iqz5x5U9lfg0WJ7mofOFDjjx0Jrl6MTweTFjxacW82W6G
v4ty2sto5fz0lfvVxTnyFQeuuVcN5tlANrOZ/Ck4iXGNOoyAJPSuesnn5pdILAhCTRpT9aHfEfUa
ZJtB/RhRyBxLBAcZ0P2jJmgr9JtxPsKaTTetLuGrjv6uqcmIFC4Ip2bxfw86qC+SUIStqqxLJFct
R5tPVy+a7gz0cXAvKLqKTN1GOP1G+ZC2Sl4RdKY3ZAfPpoHlthnrh9HBH/LZIrIVhKgzEzCKwBG/
tONd68TFZS0hJ6/b/xKOqx4c52J4f8x60BcrjxkVZy3fJT5Ks36dVG+TbsM/iphGKreIT6iQ05Nv
4dxtrfjSx4ZLBqQd/XDAEyVeUO/mpfkcCOYrM/FM3FKCSGvDFKcl69h66keyRETdVU9WbWbwqjpy
02Tehf5643oRsYrQCufjgMF4S77Yy+z1PL1TZh5jH5asQ/JK4noIWTqsK5VjXcbaH6Bs2aGoBQWi
3//QgSahaICu4BYE7ZqrWMkyZbqr2EPsB7s49h5Ej0Fmn1zVbPNEpc8ukdZmEqtT0jthRhd4Eo77
FieVOgCbN/BuVyVCX8M6u2+FgbOkpnJpC4zigc0glxzubZAn725XUNYUvE8Wn/eeK2DTfE95PL/M
i4RPM45/xDz+SGrlHLJcHu2plTvStv4i3Psri9k6kAj7W7p5Bz1v2DNodW80w0CWXALG2s613m0H
L3YQvFlB9ZVPcNOWgMX3LEgr9dXZWtz2NlS4kJ2yJ3RCVA28ddV84X1+5ZP4cPpyOpH0RimYvFQL
eCmuH0YJxUcyPJGwp39G8SJPvHPwEVqnfLAdOwV1rE+Gl13HUb0Tm4MiCjDxSSb1XfKKXwxjVdB0
APAWlFUvNUq6njSnWPbDb/4IF7geedt4rwlR5KSd7o0JSJnndTzx44TkBuLeTLl0T9PeCp1Rp/uY
sZNLakPu8IlqBMqYJ7pfrocCIcmdeJfYKAK9bHlURvrKxtvfalJ2D+pD99lI+w7NuBMQTQ1GQgza
gClWzd409qwrp32cQ4eJh4bTbUgXYnvqY2IBlygZrhAuCtqrYhof8jVhCHcZ+I3iq13KevdsefPP
cQJm4c01V6Fiq6YWkw3KpJ/U5DvPHP3yuShdVhRM20NXNS8IlP2LawJStgyfioyFcds16S8rGU80
VMUn8oCd4xkC1XWb3Eg6SanUe1AoM2LbpQXY1HVMYvpZ9XdhMn/x+bVCN4n+AJ5kz9a52BQ6zSTV
KLPTmA0vlb/Yz71h29vWN8pwthl7mEGvjkvGL+2yLg1ZTfeUNSI5djxy8OjZNTkoq5u/ZUzXL+I2
FE5PaAMD1mcnVhMpFt3A7W9P3EWpvAG/JkZDs7AY0KYU5Px1bXwrKgQ3mgsdsyrMMpBSrlXilwdj
BfW3viCAOfS2KqElj7z/JGsq5bymE0v/dkAlC4BuDOSPul2isDzD9cAvnzzG9Y/EJfrTG0oExjyg
dH1u3LDJnAfSMQPuxl7cAyP0FDwBYKsAK/UmZkM16vhmrQpmDfZscNk69rUNQirnJXWDctt1jbet
DZ6wukm/jRGURtD+FMp5alFQzWQwdrE6dBF6irmr7h2CGBKOObEC6DzFaL/xKY+YidVdWs2vOXKO
+cysu8RXxz1InYOAr/Ltm2QRyyjjG0wUd+dbJ4PnxofBZU32Bmk/0+fY7f9zUqRldZ2gzmFdVVDx
wB627qwgt7klD2pSF8bW3cbnSUR0AoEiTd7iSd+qon1LCofAttR4q4oRnF+rCG4ha2WzJKSGTeqX
re2VdHfzyCxiiEUGTmG7cj8GhMXMWfkTkROwp6b+KZmNGNQbckLeio9IVVCgxMy/1dTLLyt9ThIq
hab44Jn8dMgLY/5ox/vG7X8NCRQ5S0TvQZT9zufcOeSGeWk0qUHc8VvS4TbI/zdGn1NkWxrJYSYe
pGmdS2YUG9edcfkVHhMjPlYnYbxiPDwBUlJOtndh+PYea5dtXFI1TAhgYXWldXB0E2xiP3tzkAxY
BfhBBtpr4qqxhA4fZCiMead6koVqZpZ1x9dnVtkvxXxwkzsuOdCjDXaaX3Yol/8KgxSreIFNwT0p
8FY0V9ffiVzyxTiNOno9dBfml9/Kn7890CZNxfggbzhqtcYNVhq4M9hji5isyaEPti3T5G5u/7pp
9Lm4/RJ2M6FfdfGkMt/DReNcqBksohuIHzsKR14sp4SWsuRXFVuQj3S1Sii85zpnSjN2DvuGYTr6
E+vnpe4/o9x/8US+pmvSvYugv2jWIRA5jk5wbqcR7BFjFppp4FEZe70+vXRN8zv2KORIGNyzfa5u
wrsE0/JtFqURMk3B2ZGh/5zS79iZ+lPuIzwp7efM1OIkWthBbZqFjuKM8j376vKPbFfEJMHX9jZv
+r9RK6f7AoGxFPHvyXLGDyoVlH9edZOpd5ii6d2j5mbHGCcMvKnsapuPtmtmuZka1X7mrHk3yvDy
+6AZObTG4u99fjfQTyC0JBNvDDw82aM9hlbTnYByWCC4YANNsW8DlbCeYowz14p9B+EX7z5Rou54
8ljsfpo2isjS+M/ILMS2C08c7s34JBHkopUkiJnALg6qOdovFXQp7bHMlqN6S4IZMWHTP+OvZWhj
FdfBNvyzVYxr6COVWTHwILDeaH9IStpZGNwcFd1szb/jjDVasx6leYr880CO209aMgBZbkPfOo8G
kNKFNAsD8O8cobsoGXltqBrV0cgXB4zzcPNteQ2qBmE/ui/1bCxREFrG1B6ExxQG9QrRTgF+Czdp
Cfii8ZzhyFWNfrjzwGbAwqhC7xlWvfPiThBu6vKHuRDhR8wT+qUCbkUyEZpoGUzY29p4tmvyzzh4
LQRhStX3ZSoeizk0BMnk+TZ7KjuE+GtwQpi4fnLps+SO/Y240XH5RE/5rSxgMt1Mk0Qf881xI4gQ
OiADBb7Xf8eTKPZjckNpvF7qo957say3fT815DYSc9dGdrcP3MRDiU38RhEXV0RV1amiPgBuHOwd
xLuaUL2ij9FTL9nJRvO7HaqOx70agXBE/0Xp8p/OHedFmqxzgmx+wTiLdS/nUlinVo6ryRFJOQPM
BTeF7Az0258zGsitXOKPRMZM3SEBtvOL0H676y3ry+1ieSlT47nK+9Mw19m5MMUQOiQKI1CxnwKr
+eaJKBFNjVHT3BwD74RvivxWBVQULJZQ8C7D2zSubi21DFe7aE7TEOBx9g1MoO0SlnX3ngXDw0UN
sfVblnIlbGw2QVTobvFVFRgRmcy/6xoI3by0ArOxtvYj2dBXrxnAOXpvfWuKTR7Vw8416/7YpdbF
NrMDd12FfiH4Dgj6/CjMzzpB4m8zDzjqFrl0C7r6uCCN4mjqo2N7Uu5Em4NYIPd+2m35w2PmvIuC
fv45TcTSIUpOoxRulPU51REauCV5E2OLAk8YmMM8r9+nqBk+Refv3Lks714ZH1lLbvgiMP12CKzT
j5Gy8oYYbasNZrCLW1yYwa9c4O66lBhnBBUe2YmbkuzNXWuzJZzItMuE9TA4I+kPxY8siriPmuoc
R+5ZJy387QA7RYPisXX4X8Js7KIarP9W0gGf5P6ZGqSJZYMmts6NmhEppX9bQobhEyMiykZjkc7Q
cUt2SUdVQziUs9qa44KEJ2oMtjfqMVjmp+aHQ3IG1djxpj/EqZO3U5r6xcUMNfacW/hm9k6HIkm6
qwXemEDbYHzy9cVMLPWirZpRFRFLCDT3XX5yWb0eHSyljNSX0J2sQ8zuDZ1kqU+yb/ZNNpZn8Ew/
gy7zN4713vcIyYbZ+zEu9Zs1qFc383CV93iUXfJ6p/IUj2b+3IxG/pxRFqLsDV7jZjSh2DGXS9zx
SXKs1rZr3Nl9uc2tRAN0HQcuWdNLT16C8UtbtNLoEaqPCj94Izi8MX8+48V5ptRuQ3LFT74Riycj
N/ND2nBXlek73iHrWjI16WRkPvMOUwCv2Hsumm3vNFQXmNptd14beo2WriNXEA9COJnMymXz5OPa
mRa6bi5W3cwnt2hfRtukLnTaD/U7Lc0R8L37KQNJKolZ6q2pildtST63FPYafTqu/9EPFWNIv2ZE
Aa8gRIZKkDTFrQ7ofpYSPGaG8F5q66UTKeZCnAPBCELAKceDb/D19Ec3CojHm0ElsmIoO9ISJ8IN
va5ozn5uiJ3CtZ1mQYIHibV/1oZFw3qkTZy3OECS2uDZLHP7knmUXiZsutWX1mbIEqnkiAX1isMg
OOoSuTYdQd7d9L7kWH8ZhvVsT5PlYM7tbQks+JIap+HCFoD1ATU8D2YyfGeNEKGXVLCskFMughO6
Fv30NAXfYxOzyFz0D7fmQYntadqMNJVObv0tNGVsvrCeTAz3XWb/qcz+i+Pg2kA52M0FkkCffC9+
GYZ6QPJpYrN5g+rQe/Fij8RFRBwLE9qgfWe+Vp4He3j3GjGeZynvKV0pu5bSvgclXMIp+pN7Fg6B
Shqn1vDscJ7yLwyX2GrlQwjO0X6K3vzFf8wRPHsdm9a18eeT5U4OnTHKPdHVvxeV0TosZLePZOyQ
MTccGhyhU0S52werjFjNX6NwQzE22DC8r9nDydgXX4HQx9lvA5BW5Nx4tTmTIIEJSKVLs/GUsLe2
DTqQEN+nsYTGbPUL24a7b0YvfIJ7OFnPMrHaAxbg46iisJuQgkYxwmSeX9zDenhG38fmSvqaorrZ
4r20WIeRWLDYT1rX3sHz1V8j/4n3gwmw3+w7135a8jndqTVr2kNFPdovzH4/QLL3kUdz2ds7f06N
kKxP/lflc4Uj6WNeugkqOCLJoYCXh+ekPPiVGW9LOZOR0Dxl8/LHIG9iY+rpD7+QBAShDEi+j9qs
HsHLssTTGwuvvXT95uYO8kmyQtS5HLe+Q0NLWOIjLz2fYWe9W1d7WP9Ba1h5C00fhmPbAQ+QZP8N
yUOk8c1vAcELm9xgPLznIUEJU2YoXNOgOKl0lTaTfj4iVEwVX9BCTcKmlfzHkQF2UrVnlmtEjEaw
HF1I/36BehDLNY3/7G6yktO1xkwoXIjHq+Yz89B5Dm2HshLmOEL29j7WyQcrP3eXpp91HhjIbLx7
EcmXVlhXw7Qfqs0pMp3iJmNkDMJiFqTK+Ecw/yaULt022kKXgf1ZAN/YuuY4hCBeSLoVvG8V15Gh
t2qwm4880fKyapuoXSFfqX4aAeyvfEnd7RVPxKEzTQVAWTVh4k3E6foFfU3iRqHnTeSTJkgdESrv
GZr4Id0ecP1Ef/T+cKtxRFzaUp3neEBYDYY0TlGRCtouZ56RoBSg0dyh36u0Ay4qnCdVBuwN2D9t
5yyowfz2nyqheUoCiMYFy5UIkH2ELolckH3ngzSf5mADD+5r/afpNN+czru3RnCh8dox2iNg7j3j
J3fRuDYuE4lpJasjzkmml3no301Wm0ti/KgHaOBFY/0wj8h7ucm7m7BZVZAGXJ1wTW+z3n0E5IH8
iArg8UmehYifsn3bJntsOCNI4RrweTwyHxhjJrODMKAs8gN6urktBJvs1hLY8v7t8tKQ1lzfRzdh
KRZ/EUOSbm2tsGkShKakT8DpSDYwRVIcOOYOygr+UNOFot1LYqjyLNg1DpImIu3BNJb9+rWZzk5M
qbFjqLI857G6eQQ27yPk8qFlvUpkHztm4m1YR9UtSvqEfZGFL4+yqxTwFJFqVCMCqSmv76aXB1wp
mtajWK5WNF9yvpPVC773YybYNgnBk2btLB2GMb0/16fRr0/MvkMYIjtYQs3eAce3tYnH7rGVrWJt
8FFw54Kl2cW/opxY3qjId3bmGNREQwAZ5lwkyuWWu8SVf0t0MNNdJdFhfWu3RHQgCZrNapdl0X2o
5JfZ8zXIFMDy2jTolmF2J/c1IcYbHAfuqYP63KknV1yTjjR7jIlfsyBoi3692OVO3l0s6I4qY7Lr
R8VfRy/Z3jHnPwnS7pFWzc5GohViemQbk+ELyMAGkdSxtnS0y0RxzFjCjHWntkMN3tgrIlwL9gQX
3UR1hLOzGr2H6ZCmTMUVJgoj1whULjR9kSIkH+6IGdMTMbEU374Oh+5e2czFePNfLXsd3STV0R6G
i7L9Q1+wVBjnhPfEapywrgrUwzU/mYeu9cx47zWL+vbgtm9qqXRoag/eXJIx6O1vZq/fglK+ZRbj
Qp0NBwQF4egxNCqI69n03ldQW8lx/B60+6HZPkAARr4zpeIBSwDwi2YuEqTud+IXmJLIedypuiW1
YTsb6/K2mu2QpORl09KNeHX51s9cstkNumjrC3Z1cW8eVbCcitTdVayXqbSqRX7l2QytlkvinLHx
2iWYTRl/VbcSAA+dBuIWu6g+cuz4TZX9qQCjdVPsXWyXrVNAEThzXfXMQXf0xHhERv2u21vf6fFT
JhIqe24iszxRiwX83+S+z7K+tWZ+JViIXiB4rYL6xVZWj/0JfGDHLwDqgbid2Kb5xNNMk+z5x1rx
OFF2dRtbN/VXZ4CZrRHrS06vk5EGWOr+y/zMuZi/K/rT0FSGPMkG4aZbWglOr0JxCKDlyq1lHyey
uyYtnDch/ktnjI4sPn8IM2J84HofylGHtHTFszCUeGY6B+4+ZjBssxZmtbdsI1ZyB+br3W6ecFfM
o/wwUzx5rG/NmJY7qbikJvmrFOlEOOzLHDylQ2X95J7g987cGbM5Dk25KGYqPoZnAsgROdbTzhkI
0TX1ISdYddvkzGJFr+iWAg4ydGdg+zP7fRg/I1aGl8XsioOe1QtPUXkYhzT0wNAWRkdxissoG1g0
9Q2BNAsBr91A8gD93Sbv0p9ESQhjwKE9l/eBOfG+wiZXcc3sEtZ529gddqnObnwF7SvKqGcd6Rb7
I/7Esnho17+NZIoOHhgnN+i2uQSRMORztXNbSmKLUAGpUcQOTaFZ4Nth1CC4KiNgI173u88KttN6
Sxl+lhAsORhw5+vFeBlncj3iJmDZneTYD+y9XG1JjlukUJzWzgAi5IHwdwoswCR91HrcqUTcs+Wh
FIJDEC23pUSuaUKd4s1rebBNzj0tj9orlxN5zxSrFjnCfOB6MyI4JIuYuCwu/POCSa4wghS2LuNd
x6p+gsnCcBlEd9QoRN2biT4yNeg7YnaTtjq6a8Je7jLPcMmyzqrsJGq0L8FwN3veCXupFC5cyWot
Kvcor77LhECK3CIIoCtHzmU+brtj3GTRqOOrN/qwSciS8ZLMeyJtau8vONZz9FSh9hsGLAmvoA6c
WwXCofYCGcajy0kgjVvfln+jDCQwnfRs/uqShe0cqIque0ilx0vndcPJIE67q0fq+3Jxt5xtu9Qm
sSYOfOdYIIyBfzZmRHPX4IpCSTzX6GbyKRlGRIzM0bhSaeAqZHk8dpti5rEsh2LHCohubKByWdib
6Tl7ELFN39VHb1b/JVZb7z89cFHoZrOkvRf2KRvQxKFY0Y0Ek+y1aCdWzV+VpqfUKRTRHeLvorEK
x/YqVV6DxTRzqla708loBnkqu+QJfZu7R8AN07Mzux9FYBV7qKcW6Deel38LtREBYTxH+dls5zAf
o5YbZEj3RdEmJ4nXvnUaGK0KaySpNimxy+9O+uoJsbCRjx42YY5EiBMLW7VwQKIeq4kPZWd2LGby
q9iSm+DuLEjIAj8/u7Y1Hph3k3XVpTdGzwxXhuZHv3pVRz0IGGw98onpjtW8P0QRA/BNP0zmuSPW
eUmi+PTvx4kgF9HaIY7Ls9epw47MDscJS0/jDfun/l5W+ToO0AfDbsA7K0rVsDqckGNkhuMIm2ZL
8ArbVDYZpP1I9aKiBlA8RYDOUHa0fr01g/XVLPlWXZ2kW1cEjMRXnnBcWXLvG+3dQRCwx0XzuyFk
eJp4OVzSlrdFgucn0H27C4I/Yw8VHpgGTAuXpPaUwWQPISLnQezL8qG4hwGurqLSetXdGl71Rbi5
tYv8BKzyCDoHK3O2iyP9a1VisKbxfhB67KM6RM25FV3sHDxZH1VSlrt+MT4FEwjWK9XLICIZTqry
dry2N3ToAHsT67NaAvPMvog/2qk+pS0L4qTuQyemhgmsBc+pg4Gmln7oWo/cbPxdhpXEZ3H4P3+0
eXLmhZsPJOnp85SnH26F5FWYT+6QXybNXFvF8zlLxX6WBHh7aE5i/l+YAed75ydvi/dl+zGBHqtk
uAicgy0xIDWOPOXC+i82xoBrViP5CyIBG4/0AjTLGTOw1tm1SJxW5AKFZAQKCvkgZlmJbHsQ07tt
CcK4OOQCb6yIXifkLMoj/4yJI7Qqz8C0KcSWmdSqpU20+13gT0PCWEGb1zwSeMnnrTU0X7S4P/1Z
ELRQAjISeLodU2loiGz54W85+3ZoH0inp11aeo+AdkDSkZTTcChjPyIBnamm1sRBNH2L3Im3D2qD
eIVt+r6AjgHVYny4PQlnCuP7Ziy+/imHPaqP/9E6a4aoBycLXmgcKJ5A5OSrOWBY8kPtqLsRBDFh
UMBV4ifU2hWizKEl9KC+x/GSIsyr5i2LZudcVTig+d6Qne5NyZuguKJZb4nQCBhlNlJ2+84uXv+9
VSJiGoIFv981ZoJ9KHq2+bt3/x7Lf6rnf38sXc1mP7rHMzaIwXiBkMJWYP3J66YtoUzqd/he456i
4+fkwdPj6on3WgI9MICqi0iZh6kvxVlF6O60eeXYRpi8/rRdjXqlXZ8UMzKzi6OJijIzZuOzO623
g/6VCPL0jDbmr5BYXv4FBP4LU52i9i4X2pW2jj4q27hFbpYebc4kdywfBf6EvYiXnjM5Mfj9xvhv
UE3ccx0WPY3AGdVouYfhuHUyyzgO7fp0ZwBeVg78vxTYIQEtaYEnMl2WPxNJf4OMo0O7OCgvbaBj
1FMM5mYMbWrZBNEQgs5bgwk7Nf9hQM69j3M/drnQ/72A0NPVxrAmNpkGw+o0drbxuB5yVv6qhNqB
2yj6/EkJqba9nhGGpfFjzFmoBrBAkH/sPcQ+m6Dped2cGu2VBw3m/0v++j+4X4Fpk3qM/pOpnMD3
srqP/jfuVxxMisZ87lCoZ38X6URhJuHqVi7LJJ1IMhtGnl+Qug7eusZihMLWTLtfAWO8w/9mzfp/
0Ez5l/6vH8axhS8tbOG0Ipb8Pyh8RTJqoBf9CrpHPu1Jp9sT5IjkKDdvVtO+0pGESdRB0UR9xSiI
4DMx2FXYC39Bt0z0W12/5rxaVy/Nq+uqhGbU/GiSPH9ymZRVYx9mjk6YPgFSmBK/Cj2LfFSHchJ+
M2PxNLXPA/7YEGNBf40cDxHlwKZTpEO3HfxMn/2KwmmCSpQKJ38MgwW1YHlqoij9j839tzma/lFY
DfGGJVIjrhzFC88+1izXrC9DOW9a7rEExEA7UvMFpz2n+zTKU5GzNZA1tb0jqX9i2Ow/YqfzN1Mm
CCosjF+ELkq7PdXrFGVqjSdrZllYJnOK+MlMfy7B/+LuTHYrR7Js+yuFN2fAaOwfUJPbd9JVL4Um
hCSXs2+MPfn1b5kqE5GVWajCm9YgBA9vJV1e8tjZe6/NaOnm5RbrCAmVODqmrj8ce7s7hqJ2r3ZS
v8kGQFAUG9U5sTjYzGH5YNSNf2INQaygGczb0uc6rxvqXKWm4QyWfmIuvnUVWl8sp/ASpEb0whIl
j9DMOXVTLeSkt6PnsYVpUSWw3Fr7PA8xtFWpfxQOpB1YdMFecivdsvghLUysZVcZ4i13luLBcPwH
W+XLTcUyetPVIFZVUg933Jfo88Q4zLDRfGZhGZ0n3L5kJEqaymRuXNgc/uJRYVKky6cJCYy8qln4
Zzu09ok3Thev5CZYzd10g1PQWBe2c4WBX31OcRat/HueEuUHRoOE4HV8QLV0AEqRlPBl/ZKEU3Yx
UClxtdlc94SWY3vhQc9qsSqkfJKwbBgd0z+JnRwoIPC3uNo6HIL28loEBMZh+v+2agnMq+BiIo8y
45/OmpfA697N3BzZfbIKG+dc3NhuUxztsLjr9f+l7jCy7NA/LLmgbizZ5Tu/roCE+iBeuV68hY0g
ar+YegJ5kScpUtK//efPJCVKVj+X8X/8RuEZ3sYd5vkQumwlsJ9lJ7sjSdqTZVstVIWjmyQ9qo5j
HWMnmB7aqYElZmJzm1pWPv6LneIfKBGiY9+z11XkLXhm88dqrtRNFbhiI7JU8K5kl7owSeECIRbL
e7J8bMcz3qHiThRedKhdWv9Sf74EwRiscpBWIu5c0s+q2Umj+VYGRLbAa3kCVGwxSHvRF1I19gPz
Jq7q8JorLv2+D/H9xtLeRVVIHIpv7LUbIW4EY+bfCI3nKjqbviiWhQ/4z6tVAUH3GNq0ZPUhqb0B
CIVZpzCrnN8qGsBb4aRxzC7atoTFtzgzHQBxYpeHBF8yv9MFGTh8PTdlFzh7n35UNQdfDjZFiP1j
a0T1zTS46JjmtEtqa9x1dUNssacdb6mafMP3rNmF9oKUyyIHIhQeGgomw8klws1cHJfWbeqK8WRV
1TaHE3dOreZnx9RxRixgFlSxve6mcTx7tDRsEKebHYbRZO+5yycrXioPRZrvxVwd/NxPNk7EWua/
vzn/C7yVAKjj2jawWMcWxGL/6UGRNaYM3VZUBxwFa0ZfaoLMMj0JWaQXZ5QhB5Tsu+E6JjGTYxnw
EyjvC9S8wBHJRQ7G1VQclMqSEAlay2+2if/Dpyh1EvYfsaY/n2Lg2qR4bd/6F/Cw37gs+fBAHeB0
Wds2Iqgx+gh4eL3kWeQQdvqiSL9DbuV2VoCfyyXTqWMZd0M6bkxxn5es3mPWh3Dy/G4/NJN342JW
0zxvYGqWyaIbvYqdYb1qGehZdVbyf3gKmkSH/+mrAJHrBzBMbRFYgaMB4//wRK4NrPRinipsY6W6
sSPnjgDeyuXwsXFMp7xpi1NdDZeIeyA7LKUBZjaKJoY87j4j/vb62W6SZBNMH8hJuOYqRY3fWJAJ
++8vCdv6Lz5TG5hJIE3PCv7l+00M0QirsMEJD0pxLVVE2LAWLgD+cVNGioRMO35NUXOvOr9569wv
SEa0mLpts+9Kgh1+WJxdyqE3UzgY+6oIXkvlnakwmS4+Ju5tk/GodxoVMGBLuZpCqDhuWTsnSDwY
GxFAVzUYvf0wNpJSwGIvOVO8hu70PSxXY/an+7qO8EDTXRklgUtaFqu/oFsyzjyMEWz2E7ZJYB5Q
8n6+Nf9rc/Qur+I/vPibj+7j377LLiH79FF8//v/eSUR/28v/1WY/j/+5N/D9B4kfYcRjs4W8tG2
4Nr9e5he/kHKnmeGHdiu5DfwS38n84s/XEuYwvM9mP7EKhj7/h6m9/5g9cfI7LkBjqLADf6/wvTO
v9zFfMv1TF0BwP6CMcj8pzdXNNtjXlI7fxwNGkU5Wn4Xg2rXckyurdc159Gy8i2xYLFSff9B8KM4
zsYlG83+dtjNse0exx5JpYzQ2ZZ0XRJS3Dh2AZ2DpHbteh8JckCvdYHKnaifi9gjYswN93kaa/ki
vCGgXc8LeyZxktYcrNk00jcnmwzC+fI6frg28+XSw/fsl4PfQwj2ovowCjZWTYXLW7iUxnXWZlHq
2Gilw9aax6DVD4kM4mk9hGPrLtUKiYlUMmjNZGTRt2gVJYrVFXozRhoElhyhJdY+F628BFqDKRFj
jApVxtb6jCkfWTpQ3pz1w07Yw00urOVucivajmfUawU4kO1Nyhg+s4+suzrYTha7UMeMi71N5GpV
RWC18iQDnixpKNRakpNsGnZGwFUVG82evJzuyeZahJVEI1WuNama04fWqFzEqmacWOUnnrFxFYRS
rIY09OasdSOl2Ob20GCTPgUXCSlRMgHGyzzBXvYfChabLf0GUKLAW0qnJYrC4HgokNVqra8JhDYT
wW1GeHMR4DhwUOPk7hTCnIs+XjZsSRisf/ifNJIL4zzWwdWtFuhvwTPsmA8bmP3AkL/KWIp22UzR
W+cf9a9aOfSlDrEwQjQctXroaB2x04qiQFrstMbIWbPd1ciOltYfE61EGrF5yJAmR61REls6RZWT
n30x3MhBvCVVm12WWfq4J81qFzPplwoUVIKnbJNXmI+DzDb36bDUG8t3emgNbkcAkS3WAJqW8Dxq
Khf4qnNQmoTy6KZMcvW2gJ3pynOHZ5wLLoIo6eN9rc1lXCvqEbB1Rlhu0XH96atD1uW5X4OKbzCS
0IQgG8g3ISIwau4lQxSGd3qtMhxyany3o9zbNmb6puq4oX0OakuC38ewQG9lbEudZPK3fdHQw4zl
LGlMl3a7LL60tI5CRY53Y2nuMyEXvpPq1GpF20baRp+cCYfqo5JljPs+CrdAD15xp+LGCaG1oplu
uBPwNkM1F2yiiEmEBOVZsWtlnez4NeZ5j3q7N1uSS9AiHKQeRjCty5sJyabWJsu1BID7UT/w1992
Nhl2D5WDU8z4HD/Zsn5Imge/kDzA7BIXQL38Sjv8LmUlfzm+ugUwDQcS5wBm7wJaIm4CUuGMDtph
QLZCq+p3ofYeBNqFMGg/QocxgYwQb5u3NH2AEcnkMtbIZDLZWqZz6zUpQOuIPOX8ioH2ezYGfC0D
4Xh3OhJwlDscvYAncUksGXTQeBru5jkGNVk55XrwsYg0PYTpsSdUHqDUhdF908W7ACNGO1zDH19G
oNGV+a1XApmwMiZ3WYNoxJ+ERXbBYh9VVrEOHGCvcSIOov2Ao+GsTephp55dhfBYpYsPsegXKFpo
DWZg98J+75GSWDfgPlBgS1BsUfPVE4/YFIVt7/NmOSoZyEs+YqQRVsjoH4TPcZGfVP5YxMh9XVJ+
IE2jO1pxdCJRxBdTxd91LchTjdY10YjT3PLQK0JcMvH44gVWcYKOy8ZIrVzcasPoa6HZx+g0IS1g
vJkGDCt+0OBKiirckXFMprHuLtCpvt30d4J1J9cenkK7eRxsPWxdV/ADRrBDJK8NRzyRnGi3Y/sV
JdZ4azmId1WOuXwoqh2zqrkJODiwVsHs5lNhbHHD6vDDpD7ZnJo7k6qWPQ1v0Yq+keje3ZsevK3O
mAvsilC/4iYp9vinNi4Nfmg2GDBsJS4ZZqcS09Ok3U8xNqgGO1ShfVFWXBODS4/zkidsIIBAVzlx
LFC9p8jk1MQ2dxfLiO+x19+oInpWOA18dR2HcT/Vtb82UlxJA0/JsAnlfRGQvrVJWKq6GE+tYwwb
E8AiCOSWCOxqwPwVjbjA4BvDOMsKJlYMQv5cPjZ5Q4griNL9kgXvLovbQ/E7yLu31Lcz2OTqvtW+
M/MwaRcaJNNrLm7t3KVFY+L20tU9Mgnni6azsHNo1UVE4KHcGvOidrolWN6U9r5BYt+m2g2XJwBg
U7UOtU+OTKyunqS/5cdDh5nO0q66CntdgZgGbKV8m7TzztUevAUzXq9deUQxqkuCUa+FQYdrz8a+
RyZzuPUw9BkVzj6m90fydxalH7j+jB7/n5HjBDSID8dYAx0sgiZWwcVTzw6cObab6HrZa1zRIz75
kJlNLkuyljusazNSlqKJFRBjEWGqH0GpswNZDkPL8sZCXzBgnSzq6gNUAVJwrnVzrfKa22CEll0t
fs0xh9/XLAErCvxHljHfhz2KHk6CXz0rI3oJlI9iL97rZnzou9k4thHXf6BII9ZcmMwc44Ftdbde
ZusE6FlWfccaiwzSiGmryupNXwKBrEaOP3b9XTm4PBV2T2Ic9Jar2UdAxhbDEnmXOCMLntE/tdlc
noY2/rOYrKeGYPZusO2HiAEkyTlO90HQb2OUxqCvgKlgRA3n7oK4SMCVx1HSGPMGZyWwNHe48Ya3
hG7McMHMWMCpc7G5wtUprgLja6wdsOrHC6tdsUL7YwEHPw/aMTtjnY2x0I5YaQcstYH21rraZSux
25rYbp1+wu03rV0aQ6GBW1jEtgq1+uAGXU8vNi9oZVI3PCUfjrGMb42Ivtiyl/vGp7JcWmdXjS1v
IL5jmhi2smRAPSsn/cR3L5Iz6y7Ajs0aKeAx5siXQvuLXYzGaSc6rEhUmmsPMtFBl5jw8FDM3Uve
D8umUuzjqg5z06JwAwbdJZrouly84RkUBfi5lDtXOxrZTZVCL/O8pYYBAYsGzDQ2aehr1q2Fcdrx
aFefkik9LXN3LJL4HvOgc85q56MekmZrNst9YgBw04ZsjNkkPrgjqncXwzbAFqLqMW5MGi/A8EwG
TmYvvmkxqK7ifLnPE6dfKSuFSeybv4sCidwmocX44B8bxicOz156rNt4m/sp3QHhK0e7YNdIze3o
yiPTSn7xUWOcknsd7MNmV2iDeqet6rTSVDCesK+reeL6am6ikPPb4n2mECZWmA9qolOrPJOfhgFM
c9CmeOqYPttIvtuywi5vJNecp+jZLAJExKVWK+NKeUi2Lkf8P8ZcPoRKXTH5g6zs04d0uVVVfI9K
Vmw7N2Gk1Nb9Upv4TW3nr/H1e9rfj89/Ljl8ClqTZyUgxrTiodKhANSENZzjY6PjAmIEwulIfXNP
Iekt+tTQPzhiNNcTzBGP1IFP+iDUMYRKBxIQdXm86JCCreMKgQ4uTDrCwB2p3y461lCQb2DkZbbT
kQdLhx9KUhC9jkOMOhiBZHCsdVQi06GJUscnsN6B6dKRiljy/dYhi5o/gyw47W3yF5MOYvAFlWC1
dThDxzQGHdiwSW5kOsLR6TBHqGMdufGbewytETrw4ejghwnbr39pRLszWKZfFhIig46K2HzNq1HH
R0xyJPNAoARW1bTCOkY9NfdVT8dOah1AAVsM/UKHUlIdT2FOUu8oNQ7ls4RXFh1jgQsYb10dbRnI
uNhkXRavvAHMj/kQn8QbkL6vAf5qmGbTtY2H795qrXVquyhHhXMnOGxcHHI1DfmaCS1vZYWueYQK
eie4/iq2hEeXVE5rDWfBZngHTMMghiY/4/xiFOxfZqNKdvGoXmdn/pYqe2hTQX4BPXbVT/LSkkZw
9qUqb0qTXvoKhubGSTWmyPBXnog/I5pYV0wi70XbHH0Xx+xy16TJSYdIOUXds6l9GY2GLGVJREqe
iQq/dwbCY1SauKGW4KEYor0TIrzFHXUrLKdptRjWy4NbBw/OFH34fsR3GK6R06xyKapNE32ERn9E
s1kDtdtFHG88e7yRWQ63wATxNlQon/5J5N4xAQWxkoO7d7Dtu62LLTv+DMznaVm2C6e3gVx2jb5t
usGz7U1U19NBETyFc/DF9PmnN3APsUOxNuo/AfEEdrZpsNtgyj7QiczZoLxbOm5/Xni3RPJcxiza
jWFbGyMgzfYO9joOztx7cECR5RBUOCoRcYxTaFZTipWA82aESs1flebFfQ05YnAtGJGINwCGNVlx
ujpufKnHBtyLfCtZT6XUzjhDdypD7tBGuM2d6gz887ZyoBibk8TLWKCMx1j6fJccdSTvK2G+WOS0
c1vHBjPnM2PNXlU30LmAgqnsKbCtm7RurjMYDbpztq37J2YknXSFuhKuvdZARLG3bAqTy1uT4Mw0
LfEUl5jPUu7K5jEEN8HN275CPnpXVf0kWnkTqfCWsj5pGAyFOrmWad89856i6b0IcGsRL8viiayg
3X9Nimw4I04WxmsqmzaZmngUMAhgrSI8zkVW3nqy3xZt/EUo9j4PSa2FeEeF9O4c393gJHwiObJW
GgOgX5qS3hUnKHYFpNCYw3vBcRQHYFoB7DBHHcol2c16b10bZEcrwD6BdYitmqoS+eovPSEi7u2A
2Nf6e47/9qmp7H0QxU9hfTOM9Ycn9kkpZ5DMLs1NDiUmc3DXy/ElAvFRt8OWUCMpPwzftvPMWPHC
9oIwdMfp2YjDu8ylNzqFdIDV2Xl8qEmCnKnp7bdTB6UJo/tdNhmJTikdKzYuNwiH4pI47V5UC0mi
gZtGjc1qXDhHoeGsfF6mXNCeTblM6rY1B2VDgdYY9jz7UUSs7iaJxHXq2QDw4ALGVFN3NRqPCWQB
I05wkYb2XdlhAOYESL9Q3k20hEDgiKbLkgFsLgO4f5X6JkXEJIflATl2t0xefm2V9xoUAxZOThGx
i88ap2zHJYHqvhjLbZ6GK6xvB9nXHF9F/NEw1iUA+8O8KrYwTC9WVO/ZXDHGRdatE9O05N3iSmsU
Y0EaSw7z8Q2z46c3WJ/GeGwbxrgUisva7cgBcfVgmbd6wk3w9QkiHJa6+qwTwLuFXQ942kyKyotx
FwftXR2peN0Z1avrpufJI8UatuKzMcb5SSRX5VNVEoAXXIed82RHPvh9dTdYKbl+gSd/Np5cBIDe
Gl9kywqmItPOSTnYGYm8eg5xj75a3s1MYU2yYnvX4UClHenAdbmTjUD8KehkGMvsJhG+f5tE5jkL
ZYwkFm+bJYlPRsY+N8ScWalRM938JwfH4D6u5TuaCkN0/cVyPFxPjbtJqWM+WsLDAgdRqMqqD8pk
KAnpIE9DrghkdSuipHsqk+wYBilQ+6Y752w8N46ITxEpEYRjGMlYNL1Wt4wRNc2t+lyaYbCfItrA
kPZ+FSlgwdwzCN4twExqbhsUp/nbAuKENQ7mdvJgJzscOarpMY2HDeNWCH0SZdCn5KZjsCEOvhlt
g0iSWYO2dMCNxSzYuj58i/DoK9yfdJfhEQlaCAANPGSzGW+rBC+L4bCcTJaq5kTxuxh4g/ae4iTp
EBPt4HBU42OeG8U6ahAxkirlLk45KP+iZ52DZnF3sjbu+1yWG353tiWfSIDH8fYTPJuDlCGnu8Uh
2ocfM/dJPQ5DyymB4SxIediOHnD5zMFuOLmnJibMqxB+bTvEfksxPUCIeXiY+l+VNYIRa0nGV1SP
Wr51o3rbP5qRGAGntNtK9swFxXTpahaVed3ejmlzBxhgb7KKXVFrCfjI2GWm+nJCVoGpm/5aJrA9
GQc6XNzmlxc634VnlrsxRynsfS89D7V4bIL2IFArCdhGd52I7q3EuA39gas68Ij6Y0SuOeUwCxJH
M31KSbIovQM9/5W0FGWBb7skVYRtKNxlZCB5i1rAK3DwkXAH8xNlxrGUT+ECrmHw+It179ac3+aC
9WUJPSCvrKeeJpIVa9v30pAWxjZxwmKIY00hpUQCe4vFZGLUmmKj1m7C3CasbO8Ug1h7hOW7FxBm
7GMjlzqJtNjaJPJtSVk7NDqF+gLqq4UK1wS/DCGBT7ORctMoI78yLHsWqgeExUPoce4wEkxwXjMR
6+uSfa1Nnhhp1bb0GH6n3l/HRN0XeVSYaglcdo36gnuCfY1LWR+ZYKbM8uTpD1Fby1Oc5s4Oc9+d
NWH3S1K4j1nKbAGS7TTG7d9+1ETNsh1HcK1BaBgn3iicCDnrbByf3efPB7ByxAxt6Z7krLgAf36y
C5IZ1yZv9ZZ75qmPkn5nsbA6phq3GvXmLQsZfPeqaE91KWKcf0ISY4D0if+hOllRFOPG03bEuZz4
oUV4DHpQw2EjNQ/2nMx71skKZMxwGIti3iNQ1SdrsPmgfzR2DDX+fMxrHmA51RZ9dV+YpLURj5tz
OAYcRX7+dSAizanGUOOWFbhKdvI+/Z/8u3+Vd7ASp8T+P/8cUygk9loeWo2gHgrs1GPghZuxWfy1
jNn7sIaGxOPKv32IS46tKCuv1g8S1MGaHhfUIWEx54een1ABrn4KrhMcpEnH8wd340UlpCpQMR0I
L0m6551Xn7qEGra4HkLw3729Nku+iT8fet4121GKj79+Sjo+jtCSgKHsWan99QtUbf3tT/38XDoX
JhB3bu1//cJYIWBYimGuqrm9RQ2VXTZOqr8+BI1F8O3n/5Ok26pGUkAU8C7waYcitkLUCmrWCSxV
t+nIp278Qj0SeihuiOFvlsHgaTqywFYwswqvFJDtYDGQLN2aPSk+MRTWpkEHzns0xRjHPjSgvujb
dUVuHKQW7NK6yIw9T4L7ouTBTyGVeABodptQU0r4ht39JBfJ83RMLl4aLaT0WPK6cDi28eB+LxIy
U10OR84EzqWfk33T+cW2ZitlTI8yUqRemW7ZQrqryPbp9EoI3xlsFeekeJ7TdtzTXLLyuCjPqW19
JVLXTDpsILI5fTLDvL4YdcaC3ovpvZKnmSgxDwHkTjiFtFKG/Z0NnecslnhrViSn6rLcLT4FmBVd
SIeO1dC69vAYEsJac5urYOcQnQ16Ma0LwgqlwLhUUQFH386zmFq5TdkHYbLtxwJoEFG+2Km9Yx72
HJcaorYCSrNqwTP1fKgY4mT0ydk3v6sNAp9umAeINqCXwN42Zf1LEcltxW1ky4OyOKpYQBM99p6F
85KZmPSzxvomoP/YcKjOVX3GOJ0fLUyXA7ZFbRmlhlI+05cJ9hLGcuYfaTVqEE8SBxbW9NTO3inN
ngZZsm+xxmvY27g4CYEH6a1I5g3GsBeW8Zz3kZs5SpbPs80dd6kwfPfDe1wEd/qfrX3wux0WDNBa
AjYy0Y+KCCEbfIS4+S1UYktgmpovUTw6tvdqGyg4A0vZPBZvZc+dtVqaX2NjvXV8hU7KYqTruemQ
9PgzntlhV/Kx6S5VD1GURaW3suf2VX91a5t1w03mugt2g+7DG6K7wGA4rxw+y5jbEPNEN9ymkc/J
jdCWcJ7qkPkHaApPyrzch7UALDjtB0mGMk76X+3YMV5xzmUDzrNSHmthG+e2e5KpbhUSBUap3D9K
oFWJJNMRI9S4qmjImxTfBPxzFBN88eW8ShPMTTFJr5BTBR4yVHrLnJ9qGXy5kbOc25odlNmPmNnn
tkOJd2k/HcHeV53D6T5u2DjsnZ41vW9Q1wMxdjioOHGJXjJC4wjDxO3c5hU5HGLSPawgvgSokzv9
rUMosj5obcSZZrzfFhWnVBkiQnjEUgx33ESd+2j26R6V0r6RSHDp0BHpkuy8Q5OFb6huyIRiUeL1
gCJb7hpQmCvQhTfgB16HRnxwr6SPqrL+JE5F+huyT6maQeeTvqhVqVcGdGQJd5c+TXKDYfPk2hkL
hNllsLGuUVlTIDniaGJfkxFYdi4my7qDSxyWkoD0cy59tJCWysX2t5exCF1oRsFIQmTPMUCMBku+
zhAiBK/ixppwLcbWO40xvDyBj1k/oM1BPYS99WssBqoxQnauVUsspCvJx/MD/UtJAnYxy9pfkkKN
yrdpjOJNGiYDb8fqpfEg+czDCNxxwIVmG/tcvXDICtYW2r0GVbhre2zSYxBGZPo4UhaF84SibnOR
svwNMPttFgysnqeIzJH7TNqB0RnXifpT9IvaOHSVcp3wkvjN2fGqV2E4t0A68w1rhDReXvHMH6U9
Xjsz2iWdy78sfY0474+GNv6SRHxKY0ftfIxxjKm6jsew91FEs1BnKG6cqZ7dOW0Fcj+3LosRSW+R
f2Cb/WbEoHIAd9nzOfPMS9O474oRjJ5u+CNBRhDHf1CB+wkddWVw2ZRW/y2r5b5Wd56strPNGnCi
K4itU/+dOsRxShW+6QueSMm2T4KtYUdHyzZOU0sfTtzb9xlZQmNOP8g5HAK32vGpLZveZRcXjILg
EJsYhgW5Ib72HAPdx8ptPBSA+urh04hCcEPUPi2OOM4qtckeRtaKWMNt6JBe1NWaDpZp2EGAFrxg
E1rGIXPnW/ZU967n3lk5QCrA4GXpAr2xrj//7txRVYezJea0l+8ar3qIcW+taBBbmbjSsLvDJEqw
NWJKo1QH6RrreP7sxeRXizzSDPL52wi6feWTHJvYqawmhyWbI/Gr9w8txOnVIDyg6015E5Thg2vS
vDqPzb6wPwL2uNS1OV/4sO/GGdW2Uc+pSvdtE5+d0ri1wAIkMXfFKbjz2SZZHYuiqCPbgwr70ZI6
MGYqmn3/t59/iuqHdOU+lXgf2jSFLeTB3ahQ3RtowA3ArKZhwzqJwzI27z+sFoxfHCPBwHCjNUoo
/hFJjHq8NoFDzMBeDt0QEjwsvGXLDHKJRXQSgf3kCPuVktk1XUK0ynI1JrOX0xDgvVNwpPsU8xWV
AasaGWZlsD5lJt+ivp5Sx90iB36InpVxn9fP6TCdhuRBON2XgO3myAz+UUtedrjwoN3n3XAFhweJ
H8mGUpq6Yk1sLuwlAZMWa2WitjcGx3gcuqs6lXvQ7ayYK3lDEdh2FvabWoRWr8JzhRO9pP2y9/Cu
Rw5aCjUGnqr/TPvhtc3orpNJcrVisjEdpaxjV/7yfTZImd2/+TnAla79VLP9XqjypcwZC/rkWbnD
n7aXUWVbTvfMGuWO86PHAwBbcA5SIMb0G6BOECRBaCibT4fXM/QnyZsB+lZlbklnZvA6H6PU6O7T
SlzqaSOFIr9VTxa5cTPHMEZrEue2ZU1s91RZmwTY2arup4leloQrAesXOmX9xkKfmslEIHiBHzbM
7KNTOAJCHhTIYtbO7dQNvjzianxjsBOktOKM6Lcy+rMlHSVmdS47Jh/b50mJheTM5vXO0S02Xnwk
N/sBwgmj+/zkz+YHSzOCHOOwN+gj5XlZfun3d1hF8AI6d82KjTZcSdPrZLtPOCWPA3k23kiocKM1
Xxxd/YYTsQDL5s3cSvtD5HXOtSUGtOql8VUp/hbHeCm5a4pWkRoqmFucxn7FGgCUxG22wjXnI9zx
1c+473W/pMt+qouMZhUYpn40X8shZFBR3DKX8kQxwJdh81m0hvnZNiDtjJF2YLKHhDswrRJza5wA
W4d5JP61HIyTMpPnTIKiIWPqcLC6w7+bnHuUEgvEUbUsKDLU8RVV+BQk7puI0QUiWhTnLHzpxHB2
W58GS9WeQUJQKFbW34BtuGXI5b5Mlz3ue1JdRXauOA6xVUAK6XxFTCjF1UQ0qE3oXvWcjTfBbwxb
iPLZdCgLc2uj8K9NqPPrmDUIzmNrhKbjvKolGY+qLdjSEX5ae8mrkgscGVntQ18SkpDZPSMQHoXZ
e8N4c2iWJlgzbjV00s98RRYadz9vTQHONO9vZ5arQ68mbhnu+8S6AqMu9xVeXJsAaPygVKS2pGVC
zPc7t4quVdy+yQWo6ThZtIVgTGoDi02oF+1Nq8TTO8BCB+t3Qr1ZeyiuiEHnuuVUUbXOLVXK3t7y
p2cuhYaHyZ10aC7D9gMrNX0eQS6xt+ZRm5Q8yBTk9HSCcoE9TG0Y1iBRlXzl3KKOJd6hEFI1DCdd
R897hWxlxpDnGRim3AAoY1qqQx0B3oUGBTuY0B/k1GFELjU7m2ht5t4FM8YQ8to3OXurPZqz2A9m
9uDU1mcNq/sinGOQ3dLmV9/35nKeYjjoSGadWHhJuoLJhgdWkdLs5UT+crRrakZq4ayWOsUrxTav
7gvmyFismmB67lgLjbJ86KrxogbprtHwX7oWloHlvAX1l9tRzGW0CYAomTwUCcRJizVdg2Y5t9D6
w+zer6Lzwk4EFhxsF7b3bk8Fe74YvyHgIyklI+GyZQrWlRzA3fe/ZVDQTh7OJKzEs22855n7LYgs
j6Usz1aJc8YakstCYGgLIBn8t7C2yQg0dclfbIfLugQuYrBsS5eWQpG8BI8P1rqvo8PYdreDOVEw
P0uWg123C2Mz2bKPBlpAXfRqsQT3xJkWe4tnCK8as016bHtKrGKWqDPJ/KUK9u5kk+cuvb0/vbCe
YUdIWG7nd8NnKZFlijp8HCfvzZTTC+uIZ5i1POBUAFG7cG+nsmcXPf+C1vLq5j0jTYNqE8HeXBc9
Ac/AOC61AK3q93AsxsjZ8AzlMs3bu9S1qWCFEEucaNh1pXNUAbv6yE8/lpxTW1+8wfbl4u/fW02r
7nCiizpUDFQj4FN5M08oBwIK2T3arGeV3245+GtCePTd91O6GTl+UocJDdm7+glZomIZTDpWPJOs
sLw6kc2gxarTsXZxm2DehcBXT+bnOJfdOiPUX0TpgWdfRG3Dcx/YACQlw16WF+XOAnzq58VdSlyD
6Wy4D0r5OHi/2rSgp4imVab1z7rr39yU6E1T3OQOwdiO/xYsSyt6FXMyp8vFEj3HXNnSiSLtE3L3
IQMH0IEFaMm5HTj1Gez9tiMHsWbaumAEkgT8bmGRZLEbaxMIYsVdvA778rcqwesEfYTjHyyBrfkE
mSYVDIn5ENuiO06aYtCCM+g//Qq2AWBDxGy16jX1gP5K1j0dRy54CHHIkTYbn31H3cTSTfa+767A
zcNyUc+JZiqA+XmkLC87JZq3UGryQicx+/eaxtBoLgMumb0E1FACbDAtyA3oW49LRIjLia6OZjtQ
afzhatrDIIdrq+OsjU6R5DQHr2NNh1jARASaFwEpbO0CkEg1SSLWTAkKO6E+QplIwE0kZn5AzAm3
lSZROMZBajJFphkVMoVWYWluRVRvLTAWP+7j/73+6kB6P1/h1/R/o+/qX/3Vc0VFZPSfasrcnz/z
N2e1Kew/eH5p67Lg5z2L7MPfnNWmafJLXuCDMfFJzhGq+7ux2vlDmJbtYpt2hW0H8i9jtS3+CIKA
C0z41v/j7ryWHEe29fwqCt3jCN5ESIoQvSuyvOkbRPd0N7z3eHp9mewZ9tQenX2udZORDmARBQKZ
a/0GdLWL7dn//p/XP+4XU6/51P5veZfBuCKX9b/++yeLMtVVLRCrcBXA8PE5huD1/UZZ0Gad2KdX
AXurUDleOgIMomzyET2We3xjfrsyvz789w8zBEb7N5rHv3zaJwx3FRhqOQ58mn83/Ryh5LwWQEow
y3uAfwl2wXorkmNwZ2yLZzgP5jv+ej/Aa+/NTcaGgQ3LMjwNr9ppXDl7sKhwdeGsKeu2WBfH//xP
1Wz1E5tDdTUIM4amG4bpWfzz1L9fmklrNJAnpnbnNCovRkFLlj4/IBWJmpoK/Og+gMhVtjpQhPwZ
Oe5xr2RTT6QDaQ1cn7CkkrUY7M8CpiZakDp+zJVJZEvvouQoi15DL8Y3VeAS+Yh11DAeDAHezWJy
R7Iv93lLagCqV1WMEU0SNdES1EtPVDBja6BU+UEWbhOy3cpnKOkwRvGNSN38EKkFsXJJd5XtHnn+
g2yWak/cphrwxYJJa1vRjCpaiXyQ0Dy4FR2cqQMoDXsTYCmeICpwkAVmCNoWt8XdrQtmKfm4GcVV
VtSjt5L+QGqKBkAHy47r0pUJmQkHpxDxkZYz6DuhTSBpwngqYg1ny1J2SG7vbGJaHKYaehtu7fNg
6jcozVYH0sj4bMVEvWXNEzXZbGq8cDQdNUA2r5kRwiuWGgiygHhXAdxDmHZQEX73FBVpQVXIy+Ym
EapbGzUsb52O/hukPSjHqi7WWe2BoFZ7YLN/p0atv5FdrfRud3XM3Xw3+nBVrM2CNvmJMECFuCQt
2SWLW1Or4ndr4O2miFi6/LqWkOOI22Ccl/Kby/8K2Y2T02QRIB++r/yWsoaJi4gZiU7VTcoN7p5P
t2+oJ7Cprl/baQeBuzS676VgV/tVg1zAWHKT3r6srGlmmu74ObAp7mDxqaQCZA2dHmQhzHmPdESw
wXDxVY6lEYIPTWkser1Bb0fBmXsUyZcQsWXOrbdIlWF3fm2SIMwPEyQf7gTLwqZe1uTdoRPDgLLd
LGW/7OI/Tr7F456HIMolqkSuBfogIiP4USAU0PTOcgwUxNQ8/FZNmJkrJawIphkQDw7D4FANctj5
0UyWahSSFpFWj4fBJMFYoOzuiL9B3ra9+Juvtbl7yCy/3fx2v2LCwl0r/6imwA208es7+dcU8k/6
q8A0pTh4QshCjvoiuRwV5Fn7iZvGh8V2yAqxxRBNWYx/1f5pCpg1TI2bSVmh2lwf1Ik7NMgSWAUW
vgFb2yOP6nHrylHUIurDp2bus6kFKgn+K+4B+qbsdPBjhjAhD7GJa67LtHu/nV7WWgKouy7tr7Pq
sOFXN07IYZlcr6Hhlz+JQtZkHyEBHt95HREA7EOQvmIi/pPBwqq8dH0d/m1mq/5QeiXbx+KZlUzs
gGVtNAHk4JlIJyZiGnFGUZVF5VpfgWwNkAKR/VrcBuTR1a3zdjY5R3EzbZHmLmrG4sonf11+20Rb
F2zMYxdW7Ex5z6ItMaBIEljiEUX+FIcm0HyD/GpOwP0hv68sdAMXQC9QIZOIL27aoB8X4SSeetfx
ELWqqDbeikmoCcXGyZ+ctSVOcp0rZ8l2oZH1vDVlTfZdT/fbMbnSZdsJ/TvoAWxGUeofY/Ej+6fT
3Pr0wXBnwgftd7CRMEqQiwnFbeoO1rDWUuerbOEEj4iCuF+BbOEtJZqDxu9N1m7F575MJGChjUVb
hauRKQo5Pzknn8Ofk/jy/3isPOw2Usjjbm1Z+/xRf/+Tgs4MVY/LMOE7hrHJz4Kn2RqUVX0wQm3t
jGW6U3L13fQjC0w5qUlZsPfjx8lu10kVfSzJrbCAh/a4SOYC+cI5Ik2gtsj+DxBjeFBQuJb6aMTs
ma9pZJlLFgUekL8SyreBPKp+NFFZ4rLE56hlAcGsicdlLF5z+dBiV9gOekfKuqtXnbi5ZaGLF/St
+VufeOvhDDLyvErFbe/4KppnXGSUMdAznlDEa6wZfJyQ9fDMvZt2uF3X7RcuR79XNFb+dphuiRIj
hc+bliAbz/T+ybyYSZJcP7MXqWVH/oIqs0CwCn08eOMYlUQWl6eG2DZZlbND1qhd622FP6t4X/ZZ
Q6JcVmWiXBZwUNDBtJGGd6diMw6Tvyv7P+QFsgwlL9gvl2zRsDMXV0Repav8lNPAHZtxGmsaa50N
lhBZrQSxCSkm92vVhOgCwD/3kmbaefmqI8R0MIMXIbm5b8QKaxTLE8/pMhWEmP8YFUj6yD5xOxi6
me7qMeYPbpTZ2w/6adB4hYDgatCjSB4QDnptWetOU8DObDgWtZYAes8AUUI1rEQiXwMUfi1m5F08
y052fTvtyHq759LNF6E+P5Os7jfkyw/9AKtIY4FTaNCxyAotatQ2HxDpKRGvGclfi9S+LMTD9uDh
6XJtXgciIa2T4nIVCtEoWVzvAFmNbOwe3WTAWQkAKbsN5eyEjr4Uaukr+CMnxOMRF9MRvG8BrfXu
EFxaUs8LC7QRWW/WrXbnXOwZIwrCPsRvtUz7iVZJtoaxwWtZFJp8SwstJdlkr65tZ9vd5oX5nd3+
fZ7CbEtQRjnIWhVn+NYAtcIThB9hxjdAo41o/uG3tqfysIuv3Ql0xeuYy6Ojt9CAu3XJA6/nyLqe
JVkD4g3gaIFKrXi3VKJIU9eYyadR7cy4W5Acw+zB7FgRqQOeWqAPGCqRR7rOl7VRvLlk7TYg510P
mcfoexrrzVr2OVXlbd3a3NglYEJXFEIDncsnqtzsGiF/bG9Ys7UH2eco5FmhqZ36SbP2sksOhsHQ
HWStUJKAwC9/XtrVQKdddV1jUrPPO+t+9G1zw53CK10P92ntYyliB4m6vPa19Y/ADWrySKzMZZeV
IQqqGh45NXHUbeDWHC4lK1wTs5V1jwnFsHaVFTeABmRoq7n9Od0GJFqMo4Y3IAGTt/wHHMs7MOIF
b8dts7Kf0zPbjkcFPXMiWGRcHkmKheO2jddUdP9Y2Qecgaf6sRlOdQT2jnzHKg4OU//a6V97GKZh
siUilejwtlGiuGjxFupiphyL+OLE21bnN7N1tKPbNwvwkl5+yuNzNZ46IJjgwD2AwcdW2btoeloP
AYqbsGCjfZLtMR4i9LHBMKPf2If8hOTCzBt72f4xAxZfZz8J19XtFtVjR/kioAJ8/6fW2ZMGW6rT
ZSIImrzpaDHGi2AVvmBdWH0jzWwirak/IwwXZiTxlgAsySPooCc3drIwja2jbuwMbbV1EG1w5KjM
i5st4pc6vgdSmd6pm3Jxsg7lV6zdzojE8hNdItF5QFR8GX+ZTkjY/Jw2JMnAQqyLlUImA1+txfgF
9OGS/P137SFfD/vkXV2Vr9XKXeHAiwbwxdj1O9Loi+jeWdsAM+/ZdOJJs4dLc6ftym8RG8v2jHI+
9gOkQ1LUr2EIDQv7BGC/RKORFXa7Kkijr741C+OS763N/GzPSzQvH5Rz8GP6Hr6WP4tThX3rAr2E
dfYOIdJmm/3S4vt61p+bd3P1o93Nx333xd/zVyFqv4VT8cBvzjoU9wdj3DlbROgnc60KGSteWSuk
kY1tnqGq+N7Guyh8xElWrxD129jVzt94AhqYbbOR5IiztJ9moFbtUv1uFg8h0daPACFgdW1DmJ7A
+y8gJw/djqy6AQLWWcQEB8aD4HY1S+Q6Sg1cav2lPp6cB4+vle/tZf5kjwcXZPI62mMJrvhvBq5O
wXae1jwhITY6LxCE/FO48x6wfrgLNuMX9GNJvZ8QzMnwAPKQH1iR/5qeUFK0MSTGf8tbD/4+bhaF
/ShESL8CIFXnzQc85Vh/yJNdWZzxhP2jVNblvAaAqfKGAHkOPOib890h9YokK+wdB0rB0WcpPCyN
C4ItyWs1LY/Wc68slKO2KVdYzXzH23FBjhVwsXfyHwN15Xz0+XJCxewLbEbFEIPm0TR3/Zfp2StP
urlTT6y9HtIv2g+1XRKZUL95+TI99F9V7srqpBVLVj+IUK5KJEr3uKHEpGwQUwMYq7FlXOhvOdrT
mN4tnFf7W/+Q3bvv1X68gxdICL/MT/z8lX7vgmt7wk478xfd92BZ/xC0Rm2d20tQF6O2SYsNpFD+
Qk6fogAHfv3OOBgPOeg2Uv8ZcnuL6AeyN1+VP9J7c10s2aQ96+/B9+QZ9zuwcx1o50W79M/JW/UG
7P+B6AB8njXeK2Soz8UObu38nu7N8+v0aD0pO+M+/kG81gnINi6Im/8kSWkfxg0S6i05wm39gjDI
g75DY3WfRIv6FWutHrXnRbJvVuPCXCvvWKs5G3/VLrpVh2PtgmehtmRXECO2ma5wkiByDGCJmx4q
8pdsj9uQTmbLhgS/QK13xTP1zUTTaBE8Fehx2ctinS1g7oDy2g4LeHkbd5c/eB9oq7wSnV7Nu+RL
trXWCi6Z7gWvdRVOxpKH5ioAIbccVqiegfs68XOLNwTpcC0gSMZ9eILRilPQmpAEaYKAqO12Psch
HO+NtR0f/vB3wYmd5y7fzfxQU5LT9+1O3Q88eeqNKbSDFhlWMFACVtUT13TfHuHTJivAeugYTsEO
iEFAZFldxfys7733Cjr1iCbAsjI2+EsZ3Pn6ojo7WLMsYf4gCEl4Zxusk2W1jT+Gu6J+Ye8VA6nl
jMiAvGn9suDegx14clfBvjr5m+xgv5r8zVs0DXb4WeF+sXSOFS4OO4N3yhKKiLMMCEeSn4jXP6YL
poVfzfvkJbgLtuG3HE7MeUxRWL29/ty8IuAjX5EGj42sT9sdwaODajr1NjT8s+aysGnFDscXmDgA
I3AjhwGTXawL15HukoBADVtApAcduU04rAYRsAOJIyCoohaIDYmsDViOoK0sOgf0D1Rs6ftjYjYx
Us3MSeXu5v99tEHOaVk1usAKWvGq6OwlxtIN/nM/YZo6bKhCDxOev4q4VtGgNJAMlDU50DTlF+DI
QNAq0rT4XOPWOs8bZNP0fUPkyh0UDStdkyelrKJvMUPfgmCMh0FjrpuQBedQ+aDUXXAPYemkeN7k
IYldgxhELNu+w5BjpKspwRDdrgVQVhUIU88lVCRrLXbhhH3+asPrZvcRqke7B35WQiRe6ALkqorC
EXBWWbv1IUs44HDZ3ftqv0JNoVnaE/9gtifsdKscv7op1pStH1ykTp8LaplEfa7tyRQ3206spWXR
CqN5XFo2g4gu3IpAbAVvTR2fg02ISbyMso1i1yZrtZQtvHWaNtpDTlSHa13s/WwdkxMTXUEZDm5F
SFDWSAA2hyjR1V2GJZ5ma0/obfgb1yM0VY59AnaC1wSix9WxVjVtYxo8j7vXsZoGBLKHjWKN3vYW
QFLdvFtOiS1+jBEOQFHVzge89wTapuap7iGyHOqsPLse1VerM65NdYjwKGCp5PX+sxSsDLMRldZw
1p7L2q025ADGA3mAEffv0dgakbsLZvEfr03rLZtQE+3TERxlLOJ1ZoLxrgOYauUWPTsV8Z+7Fbe+
vlcn5MdPOfptB62vwSabXTGtJrOCGdWcHXY9huPbO6ktK0N0IgsCr0t4A4twson2Jj9aGTy+BZN1
vf9iWQ4PVqUAvQb49ZBj3M7eN+TJWn2b2sTjN9KhflA0xlvfuBo7Nwo1Q+ZFHbp1U9vaWoZV5T9Y
FrcmjLSIL8nGUGVNLv+9mtjaA1/S2BhVwI3KaXDRwXQJ70gVzmshYshWWdMZkDrMUJdcAG/xl8qs
EaGTEdZYjzG6kW1XHbP1/9c5NDJg5E7+x59ZqX9Jof2f9GuTfP09g3Y94s8Emu79h+foLiLUjqGi
c0kO65pA0xz9P0wT/SFPt1CWEBpDfybQHO0/DJTEeKybrmWgrkWq6ZcykcUQqThGDcMxVZ2E3J9/
2n8hgYa+5d+SWuLvQWgG8qUNncQkKfcpqeU6/YTcr2r+mJv2Zz1OAba8VnRm8wr8rNZmhIVgoWht
/B0HKQgN6KQ+IKKB2rbj9NuCtBZKF+NDEAJx7zp0wT3LKp7qum8eugiWp5uWT7IIutZadmlmbcNg
Kp+CqjTvOhBAKCbFbH2wLFk0iSrQXBxBWGdid4z8PH4mKdi0tNwYUQ/1pQS3kxaIp/xZOHjj3rlh
GwJJiaAfNwSVVrdhWZNzZK0HsXLyMZwWx8vuXPfBpWaomAWgl5qw0t5TRztbVd390JLxOGld9zFB
U1n1gBGJACXpIVGNbAsxKnoygfaDjUTcxplzJHHUor7LdLC+ZuuXO4A8L7cu2S+LW1/lQuFEpfwg
+xWwuacBJ2OjsFklw0DGUpsCe4vxKJvcaenOq7N/6XfBgCyGosQgQ86WxbVdjAlj8kSRO+zrlI0I
rgv0Wdej8nzEkxpGnlM3PZnKpnkIBiSDzEnBdB1Z5KPSdxirhkmfHVEQxabxcxUwcHY0S1SvQZ04
ybrOQW3YeTbeydqMs+pE6qOJj2JUDrQVm5ncal0cCYFXILpWfUSzL8zTe6JkXuC+4y4bZF754fll
gEgJL1SvG8/hmAmRSgefZi3CDbM2WXXEnfmqsf5zhrL6GHU73zlGTfRNTMO44KEA3/lIGnD47fAq
gJipGEG4LUFxO6jsatHBdav7a9OPEvNs+1DlMgQst3YO/2Vhuhfb1n1+IGXPHVEpJEQ99+JohXex
RIF76jHsNPN46+/C3D84evAgu2TRzbN3MVPYvVE2/DpH6MHmKIIx2zR5PGDNSdET58InDWNeZeT+
+jQgp9z6migDER82xbp0YufYGGaIwlD1JlvdbIIBk9XP7VBJGerS1oHuQBQ170wDeyVOIYu8xsNh
ZfX6r7bsRDaLdBwLeowP2kdZqGm7rdH8PGd51wJ61dpjnUcPVebF33utOU9qmLHfZKOWll7wMjVw
YaLC0S+o1s7gkrTs6MdDeXSiYESQ1uuOgQo/+yWEeVivIVkrZ6DEoImqiQV3P0X314KA4ylPtcNv
XWJQcStraSUB0mB/zY14i99/18cx/HWsGIEyiZVJnprLWC+yBQLc6JJr3nPPF3qUhanzf+4wqVnf
+iLgPCjSGndZN7aPNcL5J9VVrgf5URzsyeOxFyl08+RhR3JCuVc2oniGTvRbNZwa8zR5LF+CmjWL
HBnEYbGuhP3CDP1xPRlQNNB4CM/uFLCXrcw7ULbFHeuP8NyKfivQ6PddEuf5hDfrdV43+7/Gs0b9
bqCNjYF5u1VaU31s6nR6BD0u6tdi0Esi2ZMQqU+InImB2eHpmPhkpUXXCLDv1DrJ++0gHKGQOfn7
Sf3rCYqgv1SBZvBvDPN7zJLWs6p3d/5M69qVdM0mHpwe4iF9sPxyMII6e/Y/5976rSlvNmRqIDLz
m2Y5ibIQ2XX/boh1jxCAlf3hEpRSUqxOW7takXVK7qABMcH69Vb49xPEPgZMwL8BjpB0+/SS9RDU
1DWwTZptmQbJ9L+DMYrG1oq2mZF0ItS/a7mwp9GotZMOfNneOPjGbKusfVF0TcUOkvQpYlNzsS3F
Ne8IfE5wuS7kjtRHrbeKvTrl5qIWg7IvDIgeOWMeHsBeWncaVtGZWYuNfhx/S2crXJL42JZz8DXR
uUPTHsvLcsqhkNKSxdDvU7vLfjVQDlDDObpvw0F5tlqL7RJqOSc5s8yCgWV9Xe9lU61yYtz40jvY
P1/S1FIObFyJHaUqkMy0ukcVMP6uqdF7knTaS2FHBnLjibOZoJFnIQjhEgv4+yg24Zam2GP7Ta/d
mSilrG1fzV9wOQfK2IzJdkqjbhV3enLQhxxiUd+bj0pHAcYIjgy6DnvcL0SzT88Y151kS05ziZ1j
c8dHT41jPl6nIVdGkCDUDcBHbmNC24mVrddGzovlqBeIEP03P0g0+ErefD9X9XzsvMCH7jcW33xE
p+H+axl2GmAXWf60iX3+bRH5D2gjXf87ggf0lON4muWA37RsdFm1TzeNE+tjRv48+D44qrZK+zp5
7ANtfjAIU8Q6u7KqRzxibqt7252yzeQ3LZyYEefXMkPtFAV/dB/j8WhUKXfADGKf54lyZC3qLfxM
AcmDu9nxNiBrsk/Ok81PfbdjPw380+RbHytMoMAjrD3QhmuEx6270oSrrFkutla92d9nBACWoamY
75PTPXnGYP6s0bkpGyP4owszDXRVgFjNECZEo2G/H4ZaJXgt2yFLBKE/RO+1Knvt1mq2ehgBjBfT
xYGy8PSBUBEbt9MAbXtX6WqzL/2svHgxIQJ8HL13t2gvk1b4PyIl32p9Ve4zz86WiLyp51TvoA/H
PayePqOJrbS+kNUxrS5xaSeAGZgnuybfLtZWFvOaS5yMV4P1bawSD3NhfmtzkYUY2PfG2o/V5IF0
SfKglq1KH6uCmpTmgwGR68E1kbRMoFWBY6BPzjOVStllUHeQCPnz2MGtlEMXT++3LnPssztnNvYG
l3yFBLu+Y3pMHDQxXhJyetlo20dZoNczYFehgRIX7/3bgKzJvibqCBj+03BXQ+0fEbRffTqu1YOm
RpzdAOI71CfbC36Y6aidR7ezXh0sqQIjiJ41LAufwolgI8K+jyUb5lOJwtRSI1H1zXbMnR+4+psz
ZxYxjyDdD0GoPvFy+UNOQEzmR2lZzRM+odXenEzyGIqhvNWduzXLQfsGl4zIg+4NFztxyxNvH7zD
xQDhzjzZBjMyk7lpEO305+AO2bDwbrJ1bEusUN8PjR7goNiFT8Dj76MiVO8q0w6f8BrydrHTh0s5
KIteqe+nWlPvZOs2o8JG50ke9dc55Aw27f71HG0cANnQ8Wap/GoWYnRYi1yr0mpEAQwBoVC4jlyr
4/2M7xxUZAO1MKtTXv0+hPeFucHOCF3lVTWAzJgubwM5atfjSnFc5SlMcuVxyLqtJWb1+Vz9GxVp
A3jpbyBJ0zFwPnIEXpRnlglqFOjn75BMW4O5jApd8wUx1BW58eYSisJEReFSOE67G/oGfJ3q/+pT
Ryc79g6pPT0z+w8nb46N6qbPtjb4aE03+dLIsuEjyAjVZ1ZGyD2I6yfkCS82KogfSMp5a73QOkJX
KxeUdCCQ4i3UpsVo+lgiA4JcsDfX7nIxImuykBONHJwya9fi3yiCgwD7+2Xgi7uEICEfO6bGxf4M
vwyGUU3TvNdf+IVlCyutitPYFiA2ZNUR7UwPipNfgmJ2DXP/qV825YzbXNmHhlAJAMZUwYJwkk/z
bs3bsQXURBKGTrzTZnN4NGzfPYaW98G6CB/mxgQIHjoBtkNmw6iYgqb7ctTq9l52mT4qiS1ybws5
KE8yqCYiw25EwqZLxke1rIaHIr234oJTKr1LLL3uELsXZ5MnUXxk8bJSC47yJOGYTufEj6DH86EW
JKW1Xw4mDDm9P6ZK3B+jpCUaLQpZaxuyVcGAO9WngTwThEk50Y6g6BDsgFrblc7OqJN5GRI1eHZS
SItckMcO2ZtnWVTjh4GJ69N13CYfkRtuc5Jj7CL5aUKOTokD2mwHlkieaqe0NlSUKKpfNdkni0SM
fpos++RogyUAUgMG1hmo+R1Vr8u3+ZQ+WFrJVuevQg7OLmqOIESn8ijbt2E1NvDXVFu8tSfYuJ0y
KxskrfNHTRT4g+1jrcvObtLTaqzkbm7zC/qOCjvoQkEJlFfe6jqqZsUjLB503iovP8iTkNdXH6xu
o4oxOYudZL1H956NtjzJP32q1k/7yDd/fSpACpUEjpUfimyeT4KBtUynRPloPOgdoVZ6lwHl3Yts
DvqkfOiDSvbQdudTP+r5BQ2ar6njG2fNns2zrNko4WHfieIi0aKzpc/QU+VAjDwBEjP4YMnmrZBH
1BZOfeJMslCR5F50WmIgYTood6bWNryscncTqraCQy59twIQEDIoZZQeUuQfj0PvJUdZkwUiXigB
yCoa8ukG5sIl7hBoiwNAzC1Ii7XLv2FVAwhcZ6qZuPjvJC6hpTGCifczqArroRz6/Klpw36Ngqa6
vjabrnuA2Lgg3kc2A5ykgqRQ2W/laIhZzhl+GzpwbXoXmBZSURO0H781jbeRYMe6s5p5K5tFyrrP
nKfkUoVN8FrDnNW8FJLfPPWnT0fZLLzQOzgXRQtKstSbb/yaD1NnRYjZF/W2GBLUJ4uwfCFS/ygn
BDr+6biR2vdj5PXkMgvkfEev/IZrhjiBWyruKje9+QhzTb/vJpANcsD3ywcTOMxL7yMr3mh+u02g
1b5Grn6QE8CzRUsF1ETv2h0sqCTzzf4ZCZK166vODiXIegObL/86rkoUFJGsc8AGtL6x89GoeDUb
bSuHYxBGq8T2i2021DgvhhbZH4ABcjkqV7ZyjevDpMqdIlqaSat8BGWyD5sye8Gxg1yikB2T/frY
fx8bp3xAgmA611UFYjhQ/I/GRNAjajFVj6LpccIABCA9whtYdo+PupVqD51JkpMx2VNrTgn1NiRF
JibknfZAHsM+GJYS7pvIMDaJqhXvYosrr4UNL2YZAoI6I8KnYa5iAWsQlzc24lWeF/mHZvCj7pxY
3Y/hWD1ZZvhdTsg1csNxCfhPRTHoAF/cQyZvCr+04KjkDN2fotXgFghZoIJzUdMK0bPa6y9KT+6E
jSWSBHhzUuH5cK1MsjJgI/1nz3VoAtPyZ89/fc6/fgTnyRsWkSwLbh+hwI/7N69l/V/fyrhFGCp7
LRYqKPt/IkVYVtBC0OvGF9Oc3UuSdhd1jKoPpFnyTe94CkbsNHM7W9m1jsB6TXQe2IZffUwCWRSA
7ufyYN+ZI0h7pyhKvL3VFNPxWGVM8VbWrqOVvfvP94XW5xWWWFlhtW07ZAxc2zU++3QQ022qUjP9
Z7MeNkWH65AqNLgcs/9Vu/V5/9An53nFxR8wSVOyetmUAV7ekTX2h35G+XNIPf/Q6+V+yufY2Gqj
z3a9481zbc889/o4XWNTlH70XZuujKZ2DpXXuG+swmNHSVmV2fkew+WMxzPNeOq/F2Ot3YdTbNyj
uPFdzlICJVujFQ+KRMyqyfqVpf0Gdd/akAqrCbaPebUx0E960zvWHw1KiSdLNElQrwIDCYwgm5FC
9QbWfFrxNk8OkXQih8s5hInHMjrdhnnMmwcPiJPjjxvZmpLOu8gamwT0hQqiyImTEmKTnYqdfUCb
9Pe3yfL4xAIZIw69zpXHov0MTVF09iN48wjlvk1paP42iFQQ/MlQvqUhwH2UldKD/CZwYB41lo33
eRb1L30LtF18I3tWAX313ZhEGMhbH2UWfQ3jOfsjwujJRM3wuTVGnxvUTXYmrknPYkLEe+Ilsioe
dYOHhK5YLl2rcg2lT+QY99qEvJBp8EfcFla1hsUm2rZ/rrGsjryBF6Thdu7MbOOi+LxnPe4+l174
YBiR8RWv0GQpXsBnlPLKc1A1vITEAI5CZ2Jm7YuHtCVBzxon3oEHThP/IccRf8QXPs2Vg9mq8H0q
f1hjaNqcEYJLloPmlV91L37z7B6n70gHjtWgQin7uerLuG2r9yDNcPztHFy5Sk95D8E2yAkp0ntr
oOL1IYrDGOW88Un2qwGGCu4045SbNsalKXvtekDnE1WItF550P3GP+JWC9M5s7z7eCCeaPv+a0P6
4z6cy+DFYm9QBtr01jtOeZpqcCfZlE9vnmdEmzYycjTLGI3KEFXfOgrOcrRukeEx8ze/ScYzLu1w
TMWsJJrn7RQoBkmyaH5rYxQX1Lxk9y1O6XjBukMx8VlBUPke5fun6weTq907HiJ98iDXzPEG9F0b
Pce8uavjiBCocGZ1GrFrimLj5dZEGOxXExeQ+thCubmOyqYcBen/69g20/WXqAqeffjzMb6Z+YKw
oX+IMA78VeXV11vLyKj8g5ZhN77+lzF5hOJba0T71V2g7JMcm9X3amzqj8FQB8TtU3NvJJr1Aht7
n4Ix/kJiR4URhjxeiVbJUzK7j9f+FHWoMo6nk9uOPtTO8Ifsb1iSLLMmSs4IXab3WQtKMQwn94sy
FeMiC10TeDAMvRzmDNZU+hqN4kWEgZK3dvLWASMtqkAdHDhTtH1subejPz+qOi9Z4KHY+06ucmiq
urlc+6rKRv1xVg6EA5qLkzuoAou+QHuYGujHPCxYviJ62sfRN4JWJJn86AfE923kuQVCx9m3rPPQ
RCm7CztjC1GAJN7gGTj/aCafSKM7fOtD7/tcF9qHDtYFwQMTRJemQZeOfB99VDKtC6Kj6TLrbVRY
CtU/9WjeQ8kXVTlJ1hqjxajIdTO4Ehyo1AUHIl/qn3B/FlUToT1U3n/K4dtx7hBNXMa5WPc+cGhv
9pTnTE+CtWJX5pk9rrpD4UFDBQAtZ591GUnesHnC6Q/401yjWqWEFz9Ah2yhrIK87+8IRo93qDWN
d+Dbx2szCDIyYzOG3WKwnapgbxuZgHSNzl0rCsc0WrGFt8H2xSxEmownTt3fmxb4/yBs3rU+6O9l
Qby9v++C7K6KbQCHol9OtcMImpjZNqvbXKRl4q1mhbs0rgmD6VNw0bN23mm2Pe3nPjXv2ljt17pX
5M9BwbPFGozgmzEau7FhDb3oEaBPptT+g0QquEJDM1+8CGq7PFNNSPZ6pqIigIhkv761ldq684YT
VOnwzhWNlGXoXTbMqZCHq6INKjYGwkKMOKmJ4nCXmxHyjSpRk7gFJqdmJ5hLGD5rFbaJZd3uiBb+
qoV/9X0aLYJmWCPugi8fnqlwzsEYyWpo4w2KHiEWsGJEFpaBKcT6OikaW1wMZbeb2JrkUd73hIlB
qqdvruXpB9fsmpVuZ9NHkbkY96BNem8ZpkjVgEI2xQARdoiJXkfkKgi9V0jhy9Q2x490NMDRDsio
y+Y4FeAXC+sZ/U00jEwktNKGHa2FPdICFMCxiBr/y2gj3p4Vmf0IgaHe5GmUn+ZaSY4G2nx4owb9
g+bhkBaGcEjVFGVgQ0SYAhFraocISklev926ZA2yqLmKMNTzVMs9aUnmYljUu2z6G0BeeWgBOKUp
+2SBrsTUL4Bewdl3rSe71uqHmgDYUktwPYuGkvCfbM+iPSIa8avNW/zPdpDVb6aab9hxqu9q4z9k
tZr/ZIO4svXcYr+ks+pITPvR7XR7E7pldLSdLLjrXFyITKWtX7oCwGafl96P7luKS99PtCRIl9e6
+6Lw2EMHLm3vAqzIDoWTAb6suuqRXWe4jLPq/xJ2XrtxI90afSICzCzedo7qVrIk3xCOzDnz6c9i
af5pWzNnDBgEq1ik2h3Iqr2/vb7ka4dcWJ6ldcXFH7lboZTyltxa/xD5o7Txt5iXgzcfQheVHBUS
D0Pl6/R76K/Ux6ATIBu+WXkwQhk0fIA3CDHV8qcO3uBrGk/rV6t1+28RdHyYW+dRt9IdwFysBywt
vLQ6JchGD1Wi9AxmZPldGFX1vnVRYGE6mAJIegiyBwxLL7nhmwfYXiC4qWJbFQgflmHXGtvJRMDN
qgnEHSTBlTUkKrcOLpdUJSVGm/ZFI82wasZpoKZQJReqmMvWM6q94TTBKla0A2CL6OoAVeyiInyl
6lB0mfEa/SjR5Fyn/Jn8t7s1hQ2Y0O6QnTsiO6ka5cQIAJ8Vd0rP5GkoW6xTaydaTF762lOOTvRI
0KO4i/S+vlijZm+8Dh1raELvVFSnhFaGyjorlX6T6kJb9diJGyJIlh6ygo2CsmeD16Sxmaxvralj
XUCoZe3ETF2tAKED2WBonBWM9Mpq994UJju95//rTg5qf8QbpX0SQK73cKp5yXjdUkllYUKTAjhX
w+mxnyp4C5l/GgOe+aLmDe/02FlnWqsgH2yKzWiAxomDnhLOGNaralT93p75zEqvf4nzONt1Npib
zJ+JHwoqnNTHpSgyISrFun5O503TcC8F8on2Jlj2aTQchr518UfApTiry45Md47/URRz84BzueBv
RPjWl8BWsE7S4+jZ9iKIZal7NELEQJiduatoar+l8GZOcV5/9QMqHQLmTHaZ41/tQbw45MDRGz89
pYb5aYjgtvsNNkGxZXWo/DFMINuPdCFCfJPmT6zq0lPgx+mp5CY9BupD0Ir2WEVe8RiYxZOFqdfB
Cve25qHFHpxLD0vzlXvvPphrmfHUEkF2zg07eqmUZKs5fb9VEky8c1M3703o611FmUPgKFe7CA6C
r+1JjTF367quObdUpahQL7xWDTdRoJHiF9M5yPXwArNw5Zt8TIUHrF6N83zjDCYVG2X0KU89HKVG
grKxPu6FBhwYf+V7wXoUtqYQ+7KlboPgw6MWVe2d3OgO3vNDmSlkOirjWM/oIIMiwtoznFOBseql
t4ETjegeFpqDWjuaimXvTQB5AMYLMjgNFXdBcCyJYh8A6Q770e3e0iBH/qTjwNnj3waDBrigbljj
iRU95fVRm6+6ak57TULfDsxkQZg7y1Axvql9udZDqnX6cRjOKHOvTc3/O2tbwDYUVO3FaDSrOGsT
Ju0BOn5wNonv5IiPKfjBgMDWje4PtzXt95gBdzWLAL5FKlLjo0F29yENS2TNzWOzSr+n9qQdmjyy
jzgnraDiUgIQJO2+ykZgdtkYUdvCnWaFcq58RIptLLjou7/jbwCMXxkUrvbxHmvxMnSMOVxsDg13
lib+ml4ZdH5FHV/v7y5zYkhwbbUH6PyjE2iesYNrYKi48Qzgd3ew1n4aSvytbRpqknoYM7kptiX0
XeaRvrJjpjIcPCWAmUHaewMRrpkNl+N92wWvRpSRxJyCu7hGDGfrXYjORU+2LeZW1louxlO/ecGS
wlvoRfREIfoj91R37Rd9ukIHZkGOM17CBJZZZAoqw+zYXMp4dtS6LW9XG63a0lbXmt/tcbDS4bqq
3XL0NRiFWMJeZLPCqWZd987Rp7TuDI5qkYIgWml9/5NcfbC1wuYN0mp7pGj1Adyke9B97dCHymNk
4Pca8x1aaML9muIJt8C4DUV3kpu7zOd2litJhJ2FXh0jf1250XTftj+t0bzw7Uy3TUUBeN+2p8qL
25OuNg1wNtfa5WpxbMq2OSdpydrRz1tKKnjKxaoIiVpo1zbgDrvIUNqt63H6+d/RH+Mf30aHpBr3
esgnuq0iG/3985/StudGH0c/cH6j2CK2YXMV3vQmanFvhEV8REYFAsjvZ282ZhHDQRlri3xutS61
3joqfXA2BrU6WWlQbANLe3WwDrgagjo1D8+VxvwECMBYIVPmETQC06QioUMkVyFujPzybsq8z63a
4kLgcQ+mRPTZIzd5rFqKRf/7/6r9Yz7Br27+7QHUNUHPiA/f9VzzY6e0/Ox75qjDtavcAoaSZ/ZL
MirgIrCOxJMV+NX8SwSrG9xbInrXKv+/v7cPvp3y1285yBoMYobYtRkf3m9vMjPHrdzse8jt9AXf
6Rfc/TDSU6YLcjnQ4XHA6oq/W3h8i8zOKn56Re5sA+azp9SPTxoozEOM+08bduMhmHiy//fbpP/j
loCuCB3wfF8wyLfqH94mDfE+SC/Qb1qefEOS0pwyFeeTEanOwnIBQIPynvnQCFNHlZR35++DURvW
xLvtJcJMgWmW/lXPeSgPRWFtLaYpx2QS22jMVKhanX6aesoj/vtlax/imLy1jon6GXGkjv8Ai8gP
N1YtZq1JmbLzPay4F6gxFuhtj/pTA0SeeX65zxwY88PUfLJATYts77PWmCvE9zzXY6Cg/EoJU/Z3
SgcyU+ncQw2JchGhjF+NBRwtvlbMk4X2FJaauh6DfNcAc1w1tX+kgnTFZCi8s+t0Vfa1vR98iGuE
VcW2FwQC+ybRNm0Kiz8bQBhiY/YCPzvbOD1YvIBENuWjON6XngeYwA873IWpQcvJMW8Uhd9Dm1Nj
V0bjV7DerOMLONexMrZrcNnOBoPEgEVq3uGT15UU5I3uxm/BklGCfG9Qbw9rDOvKAbIBaB0zYrri
MpW1/J7Q39RQnWRQh2j6lJcVzGrd6IvjHIK6/KqYSGvKhMmnoujYHone2ZQJludOFI4EyrwnTM2p
IzfDny2TQtc7y4n1MO67Oip2Rd20gIULFU9kTzuIah+mhfimGgkGG9HJqDrvrs6bYA+4DE4sa+5u
HMMlqUmTgk1/WPcWtoGubWWPFMU7O7drf1hVjRdFV+naDsW4fi1qprGXmEoQMJTDMTh4uLLrRbyD
Z6Etxs4E0WhTJWiVCQ6YuL4ajmJBSOgcoDdugNwM0eV9mL1mJnYSn5oY1WgfhEwcM23l9z+FWqWP
dW7aO7OrYWMQn1Yt7QqJyHpCMUA52tTUf3gqSynWjQz1/lU2Bc9lYvPo/HUgWb8+lVuVGmNddbzv
dhVSd992GZhJBQ+nZGw2qN9aMtJdd2fbVndnItRcVJF/zJNo6XNv2Qxm99hhIVPW7viU8qH89y9N
n39IH14dyQLdVaFBCYoGZorWr5QsMLtVWhbRj6FQnAV395BES37P9yQ/F+7Y7wCGYoJDmmhZEFre
zG4LBjxdYITqyS2mY8A6eJ2Swt4Ymo0KM+2JaoZNiltR5q4hveubaV6KZXEf8vEnxtpMrWoV58FL
wy3nD/+df9zvsPp0LSogVA2UKWbPv/93DL0HXD308Q/sEi5RZmiP4GPaXWVFPsaMTbga2ypBvAg7
AYXhUtNHYzFoQls2FjdsxQCoV9da/hkREuWIsWMcKj/qHp3+yc3F15HihCcffcMf9HzG73I++R0R
s/STh4hwTW4kv79sWwvrFDRh8gNG1grJk//Q584zsGSmRXk0bGwAB4sAY/M98jdSYfVg4/aTX5FJ
HTJ0pXu5cOxU46zUQ32psj1CyHidz8J8RDfQ55v8AV5SfTa0Yh8RJKVO3oc3ZOYNCxzPPVT9pOLt
UW/zQPk2tpb6BgEdkU5TnaPUg59sufETaG9ChNxMm3Z4+e9Pjvf0H99E9D88yHXBB4cP54ffSdWn
Vi38LPuRWJa6agu1x68uQMVIsA4HMKaZlzSMV+hkQDtP/qPZBD8RRGE9perWJqEm4Cw3uUtoF59g
pHcWVaYWJgFtG99zN/L2hajfYhEPJwhLoWjSdahUdzFSyXVOfnilMKedq2GuZiko8Zvr9k38D6tE
Ma8D6b67OHsLnT3PruQ4DOCarS9DBnLVKsTOylTjuaTQ0iNHb2B3fMRdkDLDplO/Wjw5qf4iuJn6
S+oOXzziXijXqGql1NEBAgGUs5mXWNODNQvDTWrhCdg0BATj4qJkHcpqIGFX1IzlsuFesEBLwwub
1V3KiIKVFMUFJ9n8Th+emmYKdyw5sWG07H5ZQY3eWFGXLJsMoMZkPDNNch6yuv/R2u3RLat8ZXND
DmAqkFSMLwnT6MVUKgNCd9AnsvjEtiptY5XZHXN29yjsPDySxMKFIEZVpqFCP4Bv/QkmSyfrkGG6
5wTdo6dnP4K2LI81cczFRGT3VLTX2ivb09h0/PC4220sZiKI+Al4wGWM5lCoac0RuK5zFk1eHgdw
8p0ZJZ9sE4FhEuI5qAtibmiG9lmmHSnzrM9m95MEfTMjnLUFgG6I5SleFV4Vf4q78uBVxIjz8atI
FB/54DhjVBIYFbhJUf/sm1ti4+rRmjcGBae5mRcn3yu+xkP5ozId/oe5deeVsflgti00AMou+kTJ
L3rYHKW6PMMW17T9jdkI/9oXbnXtIVjWWvpA/UH+c6a8dNR1x5HzAgPKhiHbtcdM1e8G6IWPoxZs
qcSLrz1rTOqZxmbHT5X4dh/0q0wEYmHlJrD+kNB/GFHI7WE9tY54Wh+7JhjPfkuoahI4YoEDV/8w
y/1QBDbfm2yNOjMeEEiOXU39cG/qUm/kW2e2P2zKKfF5G5nZIMnFmLjlvsKs4EJVDF/IeqMXTBQW
kY9829aAT3RGvbXD6Vs6hBaF2hhWRHiwb2Ch9yACtMjdx9EcoWLlxCPu5A16crSp3WbN4p9VUhyx
nfX3haAoWzcKA4nX7ObqU4Mg0n48qfVneDI7IwrCByMGyVHlGXaSGncD1JA/TasXh0g1tkkfGXtr
IAek48j2ltbUu1MCzZ0VHIb8W30aWhtgpfrWNMN4l/hhfuzFtoi3XbzO6qp9bCOdYuPuKSXztR/w
XlmrmfCXwZT9GARKI3vo8EL0SCjF81fYgxnSRd14Dm3r2kxF9ad5/by0uD22TUelZMAyoccyP3Ht
fyz1vCDGl5v//Y9Yd7srhOFi0Ude/bWIg2OHIQTv3R2+txXQcb87RY2jP8OsMw9NpJwCgkYp2TpE
LniM5cwuqR0QcWIcauy4D2GHNdAmanp8up0ZWxhn/R++U3Nd44eXj0wBKKdtaYIn3sfV28j62J0I
z31X+uiM0iz/RKyHAkBhvNZG0e6z3idZBb7yNVKp/es60nZz6eFTmaf7ySvMVyYz4S7MDbGWTa/N
vydoDebFqnLvWP7j+9lF5vCjDAI8zrl26eb3tXo2wxZy1edwgHvppwV+NJWOhYbcfW83Tn2Ue7FV
FtyjirE+NjmxznzMOvxR8qhDutpSTI9TTtRavAiz3cfC4mZFTbQ4hgmrALmJhronkju3+0iUq6nQ
tUWXQuaSdQSm56/DphGvpgYsd9DzYe/mRfWIGpkJI4UGFTppeBqKeJgmnDC9vIo39eDWbwkBJDN0
4y91HcSbeCBqxvxffwaah/1aXRhrtbN/bZojMJjIUB5Tx/TPEV7yZ7knNwEr+4UQot18OBBOfnr4
72e9fJT//u3FUBAjO2JchgMH9sOjXjP8UXWJtX5/V3KgWIDIYFfnIVUv9SyMAunGxmFljINysLHm
pjyQKHDIdXt8H8ZDDiEGOPuFPZfoa+oeegXM0vtIiUkMV4F7VNv0U5cL796ceu9+1PhNW76rLbsk
dwDmZD25BDuCQTGfIQcy+3oZmI0f5Rmy316481VlR+abSGm4qmzJM+RVUw0H+dtVgrHC4NXCt0aO
CynRL/16YxilNaPxiXe9785tuSc3PTePA3gk5gByl1jaCgGPtWvjONv896egyZXH7x8D831Tc5F3
EHEkP/P7rFMPsyQuWN9/JztWLUMecJe0Sh5wFE4ODtD1i9xAfYovUQiaJi9EsZF9cqzcqxrHWKOr
6JYfDgxl32BDML5+6B+HKr4r+scP3fH813U/OjX5GBxv15fDaiWCa58Yyvtfl33vG6CF67rFS+eX
vvmV1/jU7vSGucWHA5hzxWfmsL+ccPtjilZsRaaRj5mvIftDk4B+ICB5pVnZUUQVsJHl+e/tj7ty
AOa91O9/3P3ltMDIS54nHy82txulUFZ2obirdk572+Qvz3IPgohutsPZitrHcPAfDb8SpxI93kL0
EPKsoCEfqeeBwIKTI7apipNsjqjCNuQ98d5B/wgcNeifa117mdzaf6CWd7hzcgfJuDKpb0nq1kut
i7XT5IvsqUj0o+ynLBFKCyJWlk0hUgT7AUhh9WpT77svNMyI5ah/uaoGWPgPDz/j95UCDz8L4S/x
PwNUNNHuj4s8RQOQmuMK+c03lKNdgRFkxRl3O5K2JH1k2w2D4FqXGIHAMc8Be8yDRCmK8zBVa6cZ
Ud8GgRFcJxU25AhVYyVPIWTgLat8MsFL9tGlNNNuhZf2uDIUO7rIPrmx0aBs6xDNkjxgzUedSve3
nZg8LNL++6eq2/98YLqEpFQIFzpPzX+IE6M812Dj6el3Cmb5TtveMEER0jHj6qtNwzz3KFt5pAc4
gulpsqZav1nKzl+O9NFu8JLyLLtYfhPxMnUYZJqLA9pt8DD57vuYuiDVNWL62gReu4XC0eIn0G5D
bWjuIDmLe3SI1M44ztJ1MvdedmVNVh9MCysRMxPiHjW1uC8mG/f0SElXsk+OixsBcsS2263sw5GD
lPAY7PHusTAuJSAt924b2WcHQbbhoYRP1zzO0UusPD+MuTV/OWzF/bjDP+UwoUv/eP3/98/dLlXW
TAJGe/VvQ90GvRAaXlRj6qCccidTTnIvDOtPXWwp2w/9wzzs1mdUVE+5rDuYjMEguJ3/YVxv+sWy
6m1r9eFAnpce3K/5qiwmUfPzaoES/d0pr2hTXr1zqcEmAG0evbg3j5Q3R8fJPfqw0rFIhxdJfTob
gdRw5iiF1vu42xlUbt97+JfMUey/LnI7TV4zMLeh9wgZQD2xnm/XqtL0nxrdejNmbEI82CTYM/ML
mij8wa2g3HpUvV9ZkbEgE+VnMQpctkd8Epy2dE5BTWYTez37zUUBLUtG7STA8CxQk8eBNPYOi9Nm
l0XBqk9K76LjJVMIp/iER71/KZLmLfXy8hM2o8WpRahNvT7NNgycPfp2ffk+lvzVtmqnaB3PR/tq
rzinFOvPZZC1PaahETlmFdu7grqYxx7nFmrdEue76r5FYqihMWjgLBRsQkQ5iX0XCRbnsTHPYdrp
oTAdQmtRpexknxXV03UMkejPJ8guQBHtJgvKduX70fQgD3i+ce+iajjLEd2Q8x+kPHrte2W/tN0I
wsCIYenq/R4/INEFaUMF8aiVlIHyBJAbefT2LLgdiHmaWjpMg1tXLy9ye4Tc/tKtT47W/r68t9P2
cqYCmomZS+NiOC9nMu/teToDNBIehuadb123CY/2L/MfOe42Hfpwudu5vAV41Mi2qfXBH6ZHMnvz
2+zIYnFlz/90YcFo+bDuNaqkJvEX19/Myt/je1GcksLTN21JrLRyJ5VwSF2c3nd996UhfnrgTql+
owbgKecu/kkLDHXtkSI41q5Tn5nSm6u0yvVVFZfB0Wk11rW13Z2nwXCJP+sbqFLiNdMyxBJEk3Fj
DtzXxmy/FF5tX5PcT+5910dL5d7/9/Nlpsn8vh4jg03U1BFMB4mcfsxja24s9EFXs282zlPLKhps
HG68xYR44SpbWDbo24waUHTCuCotUzu/Z51fIDRlbNrb1SHRsWXEqtjcxCWBLZywvOMwlh6u2OwV
2F0S4aGkd27BjrGrhdyVGwtlgT2N6qHHKwy8g+0dSqVDmYpT2LYDcH3BA4RJBvWcTyIo/SVFIOai
rbJgGdRI5RaeFfon32ZDTbpylHuybzL1aN86aK7ngx+GybFt3GEsJw8r1XytMOzu/DEsn5l2Whu8
avEojUrlUzMC4k1Mrz7IpmloL4riWhfZUqHNzekod1CNa1tO98xAo91/f0zah1jMPPNBfmYzPSAa
Y+rax7JvD/rxgIZH+RoqVrFtM+UzzLTsXm485EygLqIrL9OlQDakHjJUgZ6PdnYfWlF2X6GJvMQW
WRilxNip8Xz7Co++CzsSQG37xeoV7yKvpc1XRdYHlMGs7m5/wwr5TAlIYV/P9WS/ElbPviY9uUmS
Fz65o9Jzjy3KJFiozbRJPFt/SKI0WIZ913/p8V9OybPjoddvs8QWX/TexobVcv3HMZoarAcy74gp
dbPuqkoQqcnvbmANcyp5qYYW/wrbqOwH17WMk4RtjC5BICrx/vWksG1UtGCcQBbBOMnrKmJoCd7l
RJsTDOCKERvP21+wlPIaYoy1JIncPCAJb89ViOFurDYPsosfxbguAyz3ZFPr3HxDGMUf8lU5OvaJ
IOSPLC7ya2+E7v1giEcpCarsetpgkFPyq2rt1zJoz13nRo8DBtOXqge+XMz9HbGztTmKZA/3flxE
cRKuqIHOj1RmYjH3e3na3yVrVTM8e3EHreAx0DvjCBHgr43umcYxaS0wa0g6zT0VsDiV0ieHjE1q
HIM60LaxSqygivL2Rf9WOZ3xojbleE5LFbHx3FSUYthUxmhvyGoZL3CosWTtMv/ur3NwpjMfND+w
t0EflHfCKKnf5L/xrbbPk1qon0PEvb2tdKeuavNH8qMPkxpln8vRwlcoVMyD0zfjM8LkXQq94rMB
x2KtGPBxcaUNXyOATnJ8GmgOv87CZILF6S6+cZz8loHn3lES3/4hmfePeTg/OQF72DVmwxvkNh/y
S2LIRe+5Sf810fR6J8XKcmOJ9M7VlXovJc3ku5hPa7k2nLU8usPGHsOlWdgsN7JfLfTnIgYn0gkP
VzerVDeRNThPJaWDu0FHdCqbrWbpxyqx59ApR+u+4xdKulW2kA46Tw+jUtlP70cN3s4gEhd5ACOH
hiUPYKQSbR+GGsm6bYzi1Reh2IspaVay6SWUUVcijU6DWRSv7UpxjfQ1NoLslEz8HuQgJGjkxEVs
7s0sfM5Edjc1Q3Wl0KjYuT4usZqRo9WVnRm5E27M3km26jltUWnKSBwVl1OBd+8V5fmXP9wZNV39
uCrko3EsuR5ENSDeOSu/ZDJJgBdV2lb5V+Kx2tIohH3R5k05wYBtUjXayL6+LSpwOVhzVILn920c
8tr+6CXeqeyN5igIymGGNWhbf2zdF0Qz6wjX4i+RCzy3V4V/MnNvPBgj0gNFr66ZZTNRyOw9ujni
8HNXYyIF7axaoybyf33ygDXZ3FiT7uwhMLqWFV7vVZqTX8FrDp6UAVgMIEZ/1AJhglaClCabvl9E
JevbsT++78pe2651b/nLALlbgMFMomhACcqFmnnzPno+260wR4682D52WEPj94N40RyCcFfPpsdA
DtQHv7LBMk8OLMPIGTdRnQcnufEYeBqLDKPu0MxWtz65J+aj/2+fEffx0bOfbqPkUCgwI1bdnbsK
iloFstM6aySiKvzfBMPg1vawvJkXkd68xLSLBrMSTbuTXRih5hclnVbGPEB21V2WHEBv4FOie9FV
d2ZlA8tlI6/Ht7LCh9H0jXLTFvb4FoTBUWea++QlsQnYxqBuaR7GB2MtMhGHd33mGQ9oMh9kP7w3
rIlHB6PdeZjOypMyrDcrEgsQfQs3wuQpsnBw68YgeGrmTaetB5Trj+89QUoaIxmKQ2BX1iXO0oJy
++aoD23FR8BGMflskqCP8BqxK5RMvnqoIpLu8mgwdfC71LHYK0zoVmPkh3eA2KpDPST5tsni9kGf
QN8SSPC+9mj2wsb0fth2+QK1qXrp6x548HxSiWPO0vbtaEOyg3JvvYpZwMpdWfvyvlEgTS3lLkVZ
3raIqmFBbqE0VrplCjgrQKTNJla3ABNmL+R0J+klWUdGEunsuJVoEzXN+j2ItwNSOP+FyR2J0MlN
zl4gpkdC63fZHFJCGGytKbcdVpRfRgdrmJxrYDbuSbMUsje0SrRTV7knyIG5am7fiSSEuwEZOFZH
tKfygSjA9O8aPXwL5uehlXkgveUB2U7xyJvGQj/eHp6yP7SMh76lfCfFN4S5Q+qtAzfv70m/U01Y
6eFz4oIyauI0eDNz+7sDgv/bkI+HTqSeD572XomnbtnGNGxsfO/kRpR2eoo8e606nWW8H1AUy7vL
M+01nAxwTfKA0rr6XVF2W3eWVXjjxAaXl5NsiiaZcAKY21Vt17vSgVosx81d70dlm58Hmox5I8fx
FbvKSw11cgmrJF9pAYKCiXqWR7nRCHoBNnzAS7R/9KIyWfV2XG3lMT8PEIBo3bNstV7WPZZV9NXC
Qh7xFMHoQljeRW7cMqpX2FEyA/q7r7Vj5cKTcuOntX269TuxM6+tux/8JeWiqyUrY+7lKQRmC7Dt
3CkHq1kX7asou0Po3+xBnSWvo+GScE+huxDsv7Zt9FV2R4jkt3FKBlk2O77oi4ib2cXOPPHkNgoG
SpzdCAdzjgQBga6J5DUeAuwfY/i0QvNZjtu59jnHW5MYNzeCbBjda5GhfieyXX2hkLBYAKjz76H7
AeYyeo/Xi1O5Oc6QWk+hKnzexNQXF5h0/689IPZa+n3pr7q5L5WH/ahoj7GtN0cNJcC+TXRlXaKt
v1JiDHGjUsLv+Pg6QzN8g2I0YB6JkgXBmH3Q3JZnWJw4n4Z0uJcjQ139FPWueLa0cdwoiZcc3ED9
cC1fmDFJjuLq9BOqBEpZS6Rq7JpDDE5c7g5muC2K1t+rptAgG39ryQsjp7K7vePb5XOZas3KTvpw
1xFAfVY9fFN6niAIxdLqOR8Fb2RQa2t51E175mMeKg551BEVGHI7w0hpHlyn3NJMnMoWsgmpODu1
HfNH2cz4wBys3h/8CW2cmXXBD9eFP+j1FFupHiElIZzPkZdhTKuJ7HGqa2VteZrHd77LD4oIcEPV
lsCMtSR24CUXwbp3c/3JzBqkAU4xfqkb9dhWhvI51s09mVb/ya4DcZ2Mcc0KDOY+dhZvHuK/s47t
2lOuIiCzWtNf5plJaYWfjMfc4gkzpie50cjDvu/JZqs5KVYsbG5DFM8emORlhOgaf9xoGfljAKZH
uSEj0RzNICIF2QibRGMqlK1SmS2eZX1wkZvcTcN9BwTj1iX3JgVdhhnm2k5J02YVmsb4OdXdC6i5
+KlxwvIo+/25P1KVixKPj0OHoL9H1bqq/NhbBogf7wj053dyT3Wq/C7pxr+OjnNT9smjbgLsrfeq
6dWs8UXXR9W6M+yBglNSkZjTojPswFNMBbVEI45Am1pPcb8tSv2xMPwvOnPCZ4Cou8Btqrt8jKo7
uacTlVwR/LAxBmWBuFAEh+URKmlIs/pWxe2YvtsBeTLy5XJhOGO2lQdk3/sVLD18dJiibU29RkNo
LmHQhpeon8uyqNV5b85Wvu9NjxQKVm/Fqa8G75BP1Xhsir4kbuXE16noeuLkKi+dMAY+MwMqlsaJ
5mIVi9QDxbQZ7qhETlNrUf3eZHLeb7yR4GP6xRM5X+IyNZ5UFLVvnWGiY8lg5ppNYm+GsjHR/an1
0W0R5iZUS9271C8vJ5TwKzMMcEZzyuTSueanLMxUapJoyS5cPJNL4rTR0m4jCuIsYE+8LRxOg7hc
YwfJG1uVZ1HYwQM24tO2sSkZAtrbvgVpAjDRbp+0sKOyQ0XOqadl99ZgJ7UY2pBSTd2eHhvdPLup
aFHU5+mGWmzwaPPpsI4WSpdF9yW8A4mmInCE7mLGUcmNE2Tu+548kEuG1W2MmXjBKrNYAimt+aib
0aZLuuYFno5yTFEpLz0zaF4ioy82faCI96N8lBg6lL1zkkdVkOqZkYonkwLya1ZCroxG9Uz9K9Lr
JPeupMujc26jK5hbsktusuxtHGzjYoLCvE6KW+zjxMV2PAtXpZ7me4DX9Sc9tcxFk1bOUTYTffjS
jP2sB+Jg5uk7VS2jB9kSytp3hvZRTfE8jigBMArbPtVjb5/m3Gm3AIr+V1t2hv3gLagmTta3gfLA
h2br5Ab0Q6zO/r6eHPZvY//tmk1JbhpseMA8JLEopfNDCEhhswgJeMXrhHnzMjSjdK3GL6Pd2t8b
fNsN0whns7v6UobJTOqxKsRjBtLE+dva9ep4HJOC/EDeaxttVOOdh1ptN2hZCvoFmUTFXeSzb0WX
yleKJ9kP9uGv/kxLLhbzpAe9+9KkYXAtqU3APHyovjYW5gvR4H+yvJrJesYarEZd9qkiLiQHKDbm
7aFmDpcQcv7JntqC3wdFhBkmvwP0xc+pYpvrKhL5QQuS/sEeIN3IU0UUfff1tHgc/NrYm62TbGq+
429T3i3lAKNSvOXQTAVJYtO5KwyKEbP5VfWJuQtyjDNIOUcLKFTpMYj/t5GEYwlDlnu3Ax/GfWjK
wWUY4GFBhdJKnna7wIfr3f6GzoQe9iSljaENEsrCkW9Xl2PzJqpN3rXx59o2gLwmfEyRJuLPBN+W
neeMxKiNCW1NWa7lMOwDTy7BrSfPTsJDZih4uTRjdRx6pzqGalwfb81u7ouF0jLBmXdl+33g36fc
+op8wBM9rrzVvw0OmipEkgsNTMNNJ4wNvgW6qz21YCEogs8oEKNVjcJaxj1WcI3iGQsl5JFFfXyT
OtiJD8TiEriFlh16v4QCxRAey9AO3oN/wiUiGtXhy3tk73bCeztSfMAIDFYnQAP8pIOD0qlL8pBt
wNoRY3a5N/cpZlT+NA2g/uHongzbYVkyb2Tztsl90M6N9uPW83+MndWS48q2rp9IEWK4NTNVuaBv
FI1iZj39/pTu2Z6rz9o7zk2GEl122VLmGD/8NWrUe2M+1rjGTMfFvMyqWxSh/jiA8YI3XTc7UcXH
TWdzGTkLp0vTV2QAUpQFpU/M3uxZoY14L2WxcpSUSF5ImZN+xgWeZMgN/Bh6600zve4t9UxjqZeV
ug8TSz42QSHjlTkg+5kn0k6FRby1XGVSNjOls6m3v4te1+1Zx6llbSqxdxEdtdTVZ7lZicoQ6i7g
vQF5GYKpOwD387T2sJvy5OingmeE78S/2sD/Gcg2OTgp4lTgj5AUSRnuyrFLACpiJIf4pj8feUB/
i/uYEUxij3Spc8eECK2HCyc1hnNjIpWs9TpySiU+5A7GdtJYf8MeWKAug8JGPCUpYGpMupUKwvND
NmZXXYpxpNFT9RsOtme/jty7Ugf62pB19q+RUt51271VqZl/6S3jPk7CZvjOI45m2WwUoOqvRVV0
SGW1wQKvPYkmyYIYTor+UmvvnJbBoyj5DyWq3svERc7dquqV5ng9lmrReOZoiAdR0KffdXifY1T8
SNqCVLqjRNfYlYotf3q1dkjrv/p1GMzEEDzZgaMq3afV5ebCKywCaY5qHzoed4umHetPuC0b8bok
Kviiske95QZqVhVmyqfeHH8XGbC7feK1CIb/0+7YfUgwKUTDuuDYNH8Ofo4ZOtI42aBgfhQZ18CV
w3XYF/4bWz28u3o/2TyqkMrmsc+bENVRCdN56MbjTlSNSJNnbSU7e4Jp/hvI2mhWQIw/il4Mhj9I
FFgnbqXBG8fgU95bzeWxEHAAD27UTUxUNHPmwnm5NkM/fzy3E+AcHUzsmXhoi7amC8ntlubx2STa
AS92EH/bGiIcB76wvull468RJP2q1PBpeRzHxTaLx+9I446bRq6Sc1bwQykyjRTxoGDrF1XOj4FU
uIpZOns3rTo1RPi/BKmRzuWxaG6uOx0EJcRkTbdL9w7Bi3WupPWVbIc8l5FUXcCXchemO4CxKlAT
zh0jvInCaeKtDJbs9KgFFfFzU4JBE0ePAbZkjGstbJu5hZey16goNUT9URSuWsfDTFwOzkeL0/ZY
ee5bBvR63wHERbxsREJNhT+kppa/Uqeq07nWnK+XsxW9pRb/yFPdPompRtzOGplwGYGP/KbFxmOQ
iQ7BIdeicSbmZJ4Zb9Ik9ZZy7U1MJQ1UlF4eumxwlNWQW8USzxMFLzMcSzgVBtVBDjMY36IrczJl
JsZr4l+A4ADUnDjB9HOSVVEaGw8gLbmKWoZ00Pk/22WhxSLa1DjuxFjNR3xFNAkZlj9riHbR1AdD
dyBUdc/wgxSHIbKL6rJtyPRbahK892P8aE/kXl2aWYbA4dT+n+NFe1tm2WvpceQwNXfftA06ydOV
miCgrMao0UsRSYx+kHBkm3xZH9/baeeJF7sGX67Yiybbsp2L+MqW7q4m87ot8kIqSXt17//r9k50
qLXxM69AjT+H/bUVbKJOIfYsXCY/CJp0n0TAWxytQsRupqofdGfio2yEsIY8ehUpONGuRXiqyeXI
s00209eWfX7JecNTtbvkJwE2Djr66YksfUYq/oNua1w1R4tOgVNyEJjaTZuNHEfznICWg3JK1po7
2Fnujq8ege4/yuSVYsXzOALs7k0AZPYb0sVVC77l1IS6eR7K5Wrs1H4h2hILLgcU8WqpoAUAZEa9
lH1pvISxlS8MpyzWfLzGC0FzGQKehrhELukvYsifCT0wW47K+GDpjpy8kmhZjqoVXCFIoXBeck/M
kvAVVjqCYpW1a82RsF2KzNApsRIXIf3k0hvYvILGwCM0rvetZ87YP9THYYJJikKdDl6RYX24yNlu
RVM4HdD8qTAJas1B4kYkzkitSqMrzUbJG5xFmjXKTnP746Mq4od6lB+D3FR3olaOKjdUGzcs8rdr
NkHuiyiA2r5rvVkgnO24L2OEyzSbd2tZTtUGAuFBz6UvelRbJfKVOa66ynARYxE3c+YoJEiP1bRg
ijtboYFbSiG9IKOjvozf+042yzlqIvLM1IN219edsYKbZm718A1al/5LdlFjd4z6w/Nzb2Gl5g8z
qPSFGiYcrxESI4mhmydZCatrmerlVfFhLE5NKXpAjxF1X1sn0SmGTZNsaIaol+cbToBAG60J0GiZ
GXasgRK8yKWMT97gjYAeJziK6H6MLJRxXCAsg7LZc6YYZHiY8HUNhu6E1W5lpV0TXR8+RsQF1oSP
2pWoooj9BdkZ5VIF42OUUhNTs+sLGvocFKeCPQ1fxrEF0P2nDRVhf0vmuoDrWesS0jPjrEX3KOxD
tqVdFezd3vT3oiqKEU4oaaUYAY4sn4wlp4FKLPn+SlxGIIXMubgUM+sVeed8U1eYTMZ+W90Q2MBh
RrfaHx4080JX2294vAPSKDWkbtym23kKjye3M4F8ttIXUhPtDzVUd26kXJMY0Z/ESxpv3bQG0IYA
FAbSOP6RWB0bqraBYIkM61ItU+3eotGdxIZ8EUSnnlo01URfh6a86JOnkVNfXkbKo+//nSf6lAmb
/mee7sSg/H10aaoor+Zan5JRG9xmC/q/W/MYyF8yzcGYcgJdmRIipsQEQ7NeNkmgf+tAb82GJlEv
EkJZ+y4qMpQDCPAV7M3yUfvWeNO/XCaW0bbIgwH/RX546lA0f24qnJjKjh9NWfnaLjBqvqAFilhi
7Tjszr0nBW++QthE7ZRso9SRhF6gFbHpRWEjLBJjV8Xt76vezDYuTPqNliUTPGka8uwVV89pSIbI
OCa44Ynt+qwvNLRCLHWAeRL1696J3Y8er3c/1ZOvPKawqlaSaGdye37lY7qY3PhmqEpg4RXCTXFL
Hwhd1MgrB37/qxRGKOb4ZHdFbytXOG4QjtBSC15yYePB2GjRzcBA5hVdMALB2L/tnytVFjyCbFqY
8ZPEWLkXcgcJ2fG51+J/mE/qB4JULgq0WbUab1FI5o+B01UkhW8K3yTccak9C1SarmACocnk5Ru3
/epXOcUcYJz8YMvbztrAiV9z0/IANjf5oeoDea8HeNzmUn+KSqu/tlYyXPsYMzIDAIdoEoXRF3PV
r5qzqBHB7q+PXjHBL9krtPiHPtdAOwDFhqLfPdcI4MzvHb98E00Jt5KTkneAtyazG4gD1h73RWtf
T8WzmkjeeyALGbXJM0d0wLeQ65Xe4o8j6qKoIhej8hAq37TA36v+qx4G3q1QdRvLpUkMCXD3ArEV
+Q1JhHpp1kqLa2CtvLVKUQCJ6g184JV4C4FfmnkqCDI/DbJVnPrJ3bcczDIbU1n4Zhrfw7RQt6Zf
VvOhk+N7a0T+wUy1cvao+ujwI3l2FzVUh5AKKvC1G50Il78QF3Nx9SykwCZFIuohuSz7MbLymmKP
RiNaKHmjLE2peXUdA5kOr+7uQRVWuxLFyrmohqYR7xGvQj9PTvo7IlGgtXQdx5NpsNVLNkLQ2JXG
ptHdu8A2jkigfk+nWkq444Rm1Zvoq4tYOztBfhETI8/VLoPn70VfrAfGtbCklejL8ty6uR5eWtMq
DupKL3X6U3T1uh/dFe5GHtz4eRhtUivRX8U4xElmYUlEVLy2hWoYaXZ74TcVLmSNmd7dbtiiqWRB
1kyz++jX73LmVCfRZ4eAldWwjw6ik595Mk+cMsR0k5mShdi8zo4a402qWUucIO17eaWHCnn/3N6n
bh4c8/8shmHRyp2C8A99Y1PmRKj18fewUCEOqzR4vnqBiobBNEYOJcaM9ThuYrW8/q6KiaJfzA6b
UF65vo7FYo4DWW528o7tADEnHtlArYxYO2jokM0lkukIT2oO/6qpsStKF3SsGGQH4L3lkeBip47H
ZzH2nnxUQz3e2Ya6Vaaa6BTt0UD8G6cjp1x3IyINojFV8GlCrJFlHpOzIMAEsZk2NNKvNgd1SMoX
PHGnQBHuzfggCqHU1D54AKK0mzp5dCVFegsGa3KcA+L+GCMuhcSTxYedWUOPnOvQztXAm/zWw+ot
KHi6947hEY+hWqrFbYzk8CJqOtpDo9YOL+xeOGpkh8gr0Egvi2wBFbaaBaOkTXcs/eoX0bAagsTD
BQFx0jlbnXShtYg24bGKI0VikWn3ZPJmj7pSokmbIIae6Kp+FevYOQ/wFM2xab0sDOqTMbgA43kJ
0QQRbtwNUf1LND3axxhXPl+v5uKPEG2tjZuv3XrN0m+RElMchPb16TwVjR6SeQihRbqrHevpcFZO
hWiXMFnzFejmYqhedB1qYdbvtucwMevPWNGe2ENxUFS+900eDF/cSQ5MyeSPPsD+oW+cehWO3aPd
c83xwy7HemPIRbNydMyT2aj4B73AWbouCn3doNl/G6yku/nKxrdr/SpaUllTN8Q5pZk1Om48R69I
JqdkVFvJs9qbDrjyonD+f/QCCIIUFuBuKib7SfSzBfC8MJshemt6HKLTRL1qTRy9ycQjLA5pL0oS
2Hf/q2isArt5KVt8vqcJaT9pH5j1XvSZ7PfPjjS8iz6PcO1RVTFGb+pAvdmt8eaN5Q/VzdrXsPDM
l9xcVVLt1HOWQy3ORZF+6jPjCs5rlNUbMbS1tXGNHV/FzYLeZHSdw5911KES64QR+9UuwBynUtQz
QjrGSzGdlvJUQ+ar046i5sk1saAaOUEp47DkBG55msaLTmSZjRe5Mv4eT/y2W4pOVxvLk4UskpX4
gJZiF5o30lI7MzdQgehy/cZDSr9hyGVAtHaybV36xi1VVO885MFGdIphvtLri8ojHP+cZXQvGSTC
q5ij5lqzHqPBmD8nYUNxs101PIo5rpTZO3t6YX16zb9eWFS9MDxEZXA3zVY5l6iPoCzju28YAv5y
Sm386WuvmaTFeAvhraPY6vhZB14DWkUDfMRjZlXgHrCPMpfAmsQhKAO5eg2soZ53lm28QcveIKEz
L4oemZGpKL0OZowEQibN4uTFsdlIqIFxEDUxwioqa+Y4er0Vs5wWIF45ON/QuTAyls04MkdFA1LL
QlDP0vOZGvnRqbV7dZtY7RlERC8jBDCVgYsGgiJ/ihGPJiix0UnUkWpagoyT98rUJNqRlcYQLiz6
hZw1LbKJqMCFcVR8jpVWLgoZc+mq0tz3rnxFUSr/HHFm2XRt3SyNICqIQcZQd6Kx4hYqyfPCyfNb
NhW6W+MMP/r5VrRpikLAl2NQY3s3aJbZzSUIC7oD3KDoE6NyrMygjxRHo2u1szYVRmrg4GzU4Uq0
Vdg0nLFL086Wb105uKi7Z1OhNfopUK5qxb4AhRKm50D4+cEjeJtEEH9+jGZkHEQh2Q6hLnGZtQWX
me7hqM3paP4cVPXN7+Hkew12oP9Ufa/Z9mRmt3jIfOe+8bPHjpK4J8YWiuuj3ypl7QtEbPQLbNn9
mprWGvEV6ZfROivJk7H3NU1tltSJ8TL4kbMcJcs8IEmm7AJdbie4u3cdCeiHhgdOy1hofWV9+nFi
rxRgnmiuU5VI3mmZabzbmmttw1bxlllEkj3zMV2LR4wPjFjS3h0vvUP9NC5qn4avI9lV0VxFfriX
/LSfiypi6c4iaRP9/5yk5RHKO2MJeovgdK7430zfUBd5XWv8GtDN9dBVppJ/cK781GVQNS1SDrei
cA+iuVTg6A1lWS2bIC4+0sjsZ3nfoaCs9sEbmZjH7F5VCSNaSXOJ7WTXk4z5JBSDRx04oVWcD96n
NvgXtwOTJ3EbPRPGxzN6asfPUVnww5iCm57/WYyrLjTyDx+FFDYaY7jws97l6KIrS/CWB9klgILM
ZnZsFQRlpSm7XXaEgIZWC48gmqNXHi97keZGuqddjXZtrEVyHBbevCPL81bDRtgPeektxDANjhLs
vDI961WLBvRgfIhliyxKlph8AmWaXqVZ2pNvQIU07dYy63ApMuvt6H6S2e6IfVYVd9SxwB2cFPuY
S8HCAB2wrYZvRiuHA3Db4SWMfG2Tk5vM1r5q+5sUZtZhNMgjRE3trGVEbqCb1G19qluoJX3Y7Qmu
oo/xuy0LjrUXk1BjhKG37Yr9cLSVTAS+yjzDKbZLHNSxBulsOPFB1CJNH18nV7+py267Zp9liJQQ
oIDzBJHwkJXk6YMGXqkLdppvV+Z/4JrxPW8N6YfrVnOSFYGPrke2srty+A7BPcZwrTPeVMUMJoBR
ATS3x/0k6MuXUeoHzGILTNWmagtj/OLI/mJQlJrwtgZac1LTWPqa655y1W5fPKBV3MhvQd9R6RBw
jzRsvESf5Of90deRX5w6/SpiRKT8iJwhOkRQPVa8Lkkt1Kfmecv5YiwS/Zw3slCHL7+qffErlYfk
1qFHuLfY4C4EOExp+1XKof9dKat8gwgbmLdeMz/LjJBrVX3lV9wvYx+aP7fWX6rrD3BEMX7HrazU
FpU2cAfGlkNSemsnCmg1ADLFJQO5zAYTC4Wp+Lv/X0Of87V6kph61sX0R7WsiRcUqXq1Eeaf9XnU
frVkYCGWjBZ5dLIL3NMA0PvnwJH8ryqCZbOi1Z3XsoCJDxJGPhMeV9YOTGY8hstqL4UV0okoyu3K
xHCvmKq2ax9N+jnYc/cq2jpYKuj9FtqqRXpuBrOE72GMw2Saj8W6AfL8MZTmVzsroksJteQlTbS1
zw2C02ozzqPRBInMfQ8fm54gESiG5uCqwMqPQw6MwUEixRhIQKZgP241IImN7KvZBtyNdPM7fkM5
+6Y7yvI2v5oqIbfmlu9jjumLamKFZExVyZFmhZ0Fd7+TgJi21k0012mPREmOeZjLXuGdZ7wLWUJr
N6LXdoxf0KWdk+gUTaJaZ91+UmK79303bnB/sZd61yifRMSOTYuQvZoq3tHyq9eoty2U6NtwAjnw
4qoyab/3eJZNVTB25aZ0U9xmpiqEEWknuWTCsXAN7ug5eifFJ64vGZ8pYlqyMSCbXaExB1YsW1YT
KwBLJZC0VunP20oyXm2SEyc9D+9xh4KQWnf9Siq1Q2NYzUs7ITxTLBgB+IbRfphAoviletsxliPQ
A/SKcWEdzEs2gFdRw6QInY4EyKVdOFdAwvkOnJ158YEC8L2t+u9KU3C8SJMvrh76S/b2bG9UWz41
OariYkSOb7KUhd9rolbzyiYf746gOqzSUhcjQk9fqwbJPWk8mUVwcMsq/bBCxQctFjU7Q3OTjw7R
nI7H0L2xzPbUTZYLHh/ERxsb7pKdqLrWyqGc+R7xEWxtkUVSgLhkrb+MC77mgQrl29I1CfVlrdv1
OY8Zfv/GK2qh3kwr8vyqo3q0STRJQrhd+V3gjXMz0ErZPttrkJex3teYo3QqDIS+/5TG7NyAcf7l
JtGiNOX4exoQ0TNLwE5wQ6NV23BOlHu526MgK69kNTFvda4inIo14TcrV1ehagy/UFbdDURjvlRq
Vs7lwXMOBppmMwlxcdR+u/INz4lw16E5g+MI1dI3zTWYFbJ0U1WNUErxE9dYgU8r30jcZgtLsezN
MPWaKgEjU0epSfSyGYJdXfOfkAhOvI1gXvGbiq5ipbyBg5BV3SswneEVReYJ8cYLaGq6Qd3SPDd9
/xVAV/PLtbe6XFc/SQYnsz5S8rsJzQnhUz09Jkhi7ww/SddYXLhXGbjkHG3p7Gtklxu4k/WvpDC2
HYGWL6HvlfM0KMdrpAZQz6Wk3qU5skc6KscIrzTqXZtStTaU2p9mM2f/V//iFoAmbyS/1YglAiZw
Mr5xaBUgv+uuexQ1LoYDAlgNrZVR8TkC4293UvoKaFQJtoVVlwgX1xUxrQFB73k4CXGLQnQ9qyjR
A6qyceb915w0hlWhFI604fGRncqpwNMrXihl1y7wVs9OxJeAsIlupbKjf/UEnOnYsTNG9MJquTuc
JGqULW2exY/CyDx2R129KroYvOrU0SE3iTt3pX5iCetuG1HF4cvelymA1WmIbOAHQuyxJfmiBHsy
4mU2E5eTsi6XY4r+m9ueHj1F6wb7tkVoayUu/zXet88DAZaro1ergOjIO7LU6ZGcIpCyqRpgnbFB
MJVwpdt670jCaguCJuNG9PKkLmZj1nRH0UtSHW9aSX4xhqJ4mZbsa0V6E0sGzYgI2lQVS3Zkvxai
6rG9eSwpqqh2rA29sDb8BuVdVROt8qDJYcMrB0hS/9MmrjrLHXdGV/bJo0c0/jXmv7WxYdlUTn0k
w6MjeXCvUeG69Fpr4zVh2Rcbjl1sZuPh2a73vTpLYjATYgTnW/sST6jEmkgsGap/pqolHw168d1M
jOt3ukZSlvtztO7QFz+W05Vih7+vRBtHpd+9f437b72AEuzHelnsHd0+XUSTzUndw/OcTMusHbKE
uj4Xl/hfsesQl48BYizJPHXm2231mCraSjFfXP5rEukSa5crRr0YfCuBKCCVm6AFqJvEpXcZE8+D
s6GwrSyB6RQpzlrPDozbvBMk/7kY9mx3ULZecr8Abk+o2p6J7lpXj6CKu/1znBSqwa4Kho/eMKxt
7TryyqrkfqdGTr9rDR3JZ1Ef7XjYIWCHXcmzX89T+sVQ0fgY/6iruqeCCwQEihrXDPlzSHDjVy8z
y6Ucp/XOD4LuRVXqD9HulvnMGIZ+Uq5O2ebFquddk0qRLqmNRzBf9npRVqbEtsPXqg2pR9zSvN7z
APvW5h6U5WO0mMLmElup/FVUyP0xC3vOlUOK6yjaRKHFYIuB8HJXkX0XWmE1BU8n9jJykalOkCdy
+GVhtdR2Edxdb7i7WlJfc1ktrnEevcH+Gz5QdsDQa1X4uXyv76VrtffKxR2ovqtQAO8C6/z72tSw
Vk+88Qx9HismM1NXnZarnK8Q8AKy9LPUGuugBnH/iohvzgOb01MQuv0rW11v07ADX4heqcriYzU6
30RnXGgKW6Q9uARMQoKxXCmad9aGFkSjXjhHUSQNSe6Z4Q71upWccPaoP/vFlVU0G1mP1R3yj3Kz
rqXAxcmD6KoT5u3eQCA+n7mu1OxF3ZoaxdVfbXasIitDZJKNmIbQiaqD97G14FC3lndu7O53gYCo
j5XXWKz+6oAwgP5YYcuzZwfxPe+c6Gl45Psy/6tdrOn62cuAoshW1LA86ciqEUieuEGC4zMqXbY1
9Ayzon9oP6Ld4JAGFU0QhASRiDFbjXHPpseVDXvouZxoE2v+GSua/lpd9b29YhbVRu/HCB3lAEkR
w202TpSEOUyEZiBN12XZtrWj6ZK6uEprH5BgHBxUP+fuMxlwIq2mn3Th24nAjtLif2Fi9GQtlAC5
3lAKU0D3QkyY/UPXOrNq5IsCVpl3Vw7B+6DyNUr1NlmKauoa2QKJmWILbjh815TwpzpBm0RnZNz4
lVh3xrgXEoyXQpGCd7CMzs5sMewWg7y+KLldFSroBtbnZx3PwUNWezG4991jSTr6auPae4ctCqKN
NTDyKE/2YAaPP0rVOctJXx7Qhzz9LCIzughIA3uU6koLDJ748kQ6gEH/qyVTPsOojS6AhasHXuJ/
X+fxOpXx8Vyj6yGLQSPfNekApoBAs78vZXcw5wDogYZNBczGepGOMfeJNMdAoZWa8JBAWD2Iq1o0
jiNK4ZFa+5zcpkGiP6hULFL/NUpcRgkZdSTogOb+tYjofkwKLT86NDtcuux95DTVum2cVwK80t7X
e6M8issA30kYVjQO/CC5aUBqAO1ntWDsIDryPQhcoiEhpikB0ZFZlp5650dtu+FiCiPmaKmSdBSZ
yP+elBRdAAJQJZ0KCevcuivTne70yLhAUC3UCU1acj5/yOM96n+6K7mTutOfah+kjBaaeQoqTdUi
jvp5VxjRvlfC2ls/FfZqbXi8ACKYDtq2/1QfK6Cz1CPqk3SQOsfuqnyahqFdRVGaanMMdR+4vc/d
q/UraRtYJcLZaaNdU8RVrxH+qOtYcuX5sw2nLnVRRRaJ12kp0ZFZpTsbVDKMzzZZNj+caKz3YiXR
zn11UYEfh0bETA0O+0WykGGdXk80ldjNkZ5tbmJOaEG4bWsVV0evR1Qh7w9azf2qdZ3J7w/bSMzB
ooYX7kJKuTRIdk0DBtdbSDk+L940MReDxKXrkXhUQrtaPjdiWCPJu2f1/2PD9n8PqaIKx23gL6u+
5eAzgm/wGq88Y/tWnsWVZ3YXb8AituExj9bp1Ftk1hsRWH0ralZUlmdUpouz5RQ/emxqt88mMWJQ
tRgkyZhv8GlFFaXNpWOkwfh2/XbAeBc6Zd+49a3vEnMZ55J7dOpW2ehKFe9UeyDwZo/eWsvq8iLp
6BmHSZDcx7Hg0Nwa9lvc9O1eamTwUSRIbGCaFF7SJ4e82Ctp4BxU16OzafXfnWIE7mThQcdMReZg
LMdGeMmmxGIYhNbJNtulqIlC4i6wi7X6Rzt4UQgMNejWuVNUMBZcc1GZsb6rPMjmGLtLa30Y7ddW
Kjm0puq+NsAUktK+OMHJMowIWU6KaBJjrpF1TmyrPovao91zdpwFpQMJiHHi2lVfXDMwdmIEfunx
1U68bkbq2tjolocDEwQNIAlV6a+fq8sJVvddSuL82ZZVsbQctThZiGXEgk3RDGvS6ryj6Y8ypqJP
o3qb+z4mzuJPcGSNvYGpvOrVOHhzE8WQo1+3KDnzDsS0xtTSS0b49D/fXdcPCPsgR/x8veifd/ds
+vMOn39BqOPbp4Ue+vTiJZFMmIAqbB+erxlaFmp0KRm456u2geQuocL9fodiwTJIf7/Dx6cV+Hb1
eHePtVXDY7/DuxOjxfriHVbIuz3/yG56h0n9+P89PpYOnegy6n+/OzEbS5ad5NmgoqYPQszOkvRL
qJbG7rm8Rdpx1pdSuACGV7yAO5r4rnJ+zM3GvpEqe6mQIP6EfIP2YeoCsFTc4j1T0nluSskpw7h3
6Yzuzqqt7MyNyXhJVSJy/uhylwkisp6xrh4kRfsqOkVRAMbQMLp4jC9bSPM1AdCVyId2od8c7Dz6
8RzvKMQPeeaz4bQRIdcw3NJxR1phYN5jyGArN9/L1BvCXQe7r6VjONWGwup2fsgXR3SKYaaLUQS7
bR99Uoa4+DufFZwdRKco1Drvl0lr5f9qc6Nq5ZhWdX68yhBWxPxdFU1l1hCzaj2oyFzlyU5Ue2Wo
ToCbHzUxq6+RmSrMApnYP3+vr3agDxT7IppCBB82iElkuFP8s24yer8yOcYqdJoU16F/tNTq8Zqi
STEN4qB95JPt+2eS9hl5bfP4SAD752s5TIDxa19656i5aXrCGRIC6+AFZ3FlxAnUqa7E43vqsIwY
v+dCBYEQ6HW4+Gu0E8n9toTt+FxAjBAFr+Cmw+9XeDabUR5Cxv/nFZ4dON/9fpUMEopOlNOcy629
1mU/WQJlJrTNpmOlGpIGpd6Ltmzno50yOv2erLNNur0sTo5TuThv+PVVA12wIJ9jvko+OtCtlvYf
RtX5M6XXhm9hVh9Lu3V/4UI4UxB+YU/YklVma+bhm6iyP5H975au/KwtD8vaxLHRMWvSuwqvZ5Gg
e3uFusTRFBO6E3+usjb91tpbUmtvnRTrjR5npoOGQvzaM2p2Xor7nR/XcACqleNgIEqFLX+ttclW
9PSaMzGOUnLJM7VNhsOj1dKcWc+DYAmiIuVfUPNfTudBVRPvl5R41ShsT+ZFOqWzlWsaVfqtQBdq
HVT5NiiVgJip451lBzwI+GIJYVB05iM1qY9jZcq3UK7uot32Ig0rtrLecWtV4FRqizS3pE/wrMrK
UV2TRDLT++6YqQ1iyJ3ub/lpKEvRzAlx3xW9/BpejdG3oYGZcY0oL37d+KDlLUFIMr7xvusR5q+q
vIajPF2OKqoVtoHpk+JlxBf9RWC3+RKF+uTumKTPml5y5rZlxvdcGqwd9hfmTFTbBspVmMm/RG2U
avvshM5RzETzxbjZGCegWc2zeCrsdAOypH4VFST715Xm1VcxNwnHu45W/knUeCcoRLt+eBBDkSYH
uEeofkv4QMLfI+Rj1etcnul5FRCrp9B6JZjLVqotxyD43TYm8LlmHE0AChuE/cTAsFf/6Z4Gms2Y
Y6CSgTf+054bU6ChlSNupONblHk9sOoifm+lQV07NU9+UdVyYp5aqHs7rFbjd/YAb7JRhBfo6uNb
YyzEICV14rOWt3yPWcFWQ/hMpsJOYJoS2wbpfMkFJTD1onCP3JM12kfRO5L/Bofk3QfQVVdDq09l
HSfvumIH+7EO8FCaJmXtmK1MMBYrMcnIZQmUb8DhIUnJPLauu/ImBqYokPFHwNoJkmQfIz35aNTA
EhIdRQpm9MryJSSshb23em0irUQFO8Ahg094JTrRlnfP5BkfNdFUNp03T3FK3SJ4WL44pLT3So1J
r9bnJCCRa71LjRdyTGAlAsHONoRcAIL5l2JU31B2APaDffEi0q38EumFsTbdceLM9YgzSjyyncas
XmoV82gk1/OvlQV9SpnS6EpjzBugS99Nt8hnUZLJ99w3SbXoqkogW3c2HcpdW0caJzxJHuBGlmX3
KuZoxpey+058bfFYqUijbd61+tdIh6lgQgx/aWqiXnUcJEdNzsjcRb23CTCoOfuWli1svE/fA1P6
kViW8TPur491Sg6vUl3Jn43R1f/D2pstua0r29pPxAj2za36tqTqbd8w7Gmbfd+A5NOfj5Cn5VX/
mnuv9Z9zgyASCYilkkQgc+QYgK965dGD9WHlT9NwzIf0dZq1UaIpLV/6BjmwxMmfpCluzGkW9gNZ
PQ9WXVZtCsLpaznKb2Ny6k10HOVoCc/1S3u8r0U+bo5qJe1Jjjtelq07hw+Z8jn3uv5l7JFoglj7
vbNcDfhFZKC/TNcoLWdjIz4BpXrbvHMSC5dZMlA+IUczf0Pio3/W/Kx+orTqZh7sLDzmxYyOnr3S
gu8c5SPDdlQ76yiUNl2YliJmWV57pTahWJr2NJylTTZAEYZzOjdT3NqrpIapUw4IKJVHsKuMyL6u
QiR7H5Y2OQqtHuip3D6qDQpAnZgQVbIDJJALZ1iOKPB9JQR3CFClfisnO94VflNtqcmMPiH+uC6j
1P2qUNC8yvXJPEW9Fl9z0jeU9erO1zwe3zU0oAIyG4vQz1FejER0vTdO658bNjpHihkrFyUDL9lP
ih0upEsaOb+cgwg2bFPNzwmCef7CJlS3qKy24fsv+5wuNlXG2xNZ+YjeRwBjogDKI6sD+jH9q55g
VpKVAy09ID0hbE7Ip4xe9Jdqd9GDrA6Yx9rZ8//HPLmKaQ2z2mV0USdKBZSGRLxvJd5TaAnvyW2A
j7j2o7SMKkEfaHLalRyTNtttN4PXThfZS60k2TUCRrnQDtmS2n5zhUx4OMfzYoWvu5sJzHekW/ZT
OA4UsEYZBxOjtZ/0YnIfUweYC2PS0tiWsvapZ1+lRQObZpzEa4MCkLMGKtut6xgJ3qR+04r815W0
UWbVPY9DuQRDEX3xxE/DLupPTmnne4cCt7U0+0F09JzOJNnLr1UDje+qykT0JZ7UvyjZ7x/DpCse
RmN0FtK/ydF5ZychHuC8yx593fwh7ZaHEHDUVDa0NXzPPLc6STu/rS2cplm3j1Fu+RSbJOfn21EE
cqYpFGxb2eXurN93J4SLwM58FzDMHKvO+XV3PVuppdD9TQOVSlyJ4kflaBcissWnKS6slZ0M6tlv
vepYFZBwChElr1MPRIE4TfGDavBl0g7mpTP0bNWZhg8FaaAc5NW9yTpl3Np9cvLszv9jUPqaqvkW
mG742vcmhTe2/skfKnjI8iQ8V1pHebzqF2sdhfR3xEkufuRq32OjeAIVl70bAX+WqAvlGBuTOMNO
QeWoGTafwcrvA7bR3zW//JKnmvmq1kq+cUuC70bUqg8imKKZzNT/kijBWrrCfBQBoC+bl4Lq701v
dsFBpZT9AnvUsNS1kS/xaPaQwiM3t1cm09kbsbfjgJFIsqD3Ka/bhZjG9ItVRt/KrPG/EUl4KCDo
+FHp01rlZz9ceP0Z0pMiXnQ29DdUjCwo/diYRVb/8EL12uRx983oox9TH1o7xfbERnWm7NkHvFeU
z9BFFM99XXEAHX1tI239ZNYXCsd2eSGKmwc0ksHSS03CGL25HIvoKcxj71JGFijm+YpK/AYp1CJa
I91XZOsQ9mz+A96x1klK83jl3GhVydNttPWpS0K5L1onDuRFpLs71vl7ys3Gu3qbItcPoVhcx0PU
blK3VxaxkioX3xX6MR0ByiVwNH7t4zfwx863tO78JZTo2pl/mH02oYNe1vNAN/6VUYf8NbZFvA5q
zgH2CESlVFHMo6jX+TaZJRUZXfipFEm/idxY3SulhZJKHKY3j6G3XwxqMF+j3Ax28La6gPfs+rXL
tGe5BJRE2QJSPyBnTVNvdSWC7FEnXwQUE3hd88kBk71T0qzc1I65c7okfEOJQd8jdCXW7qBaX2x0
rCMnH9/9ejB3ro6ei7TX6rd2iNLPXQsdYwf8aKt5kf0lzTLri+ESURhS1dlWnUg/j+k3OZZQ47zh
WG3sKuST30ejWUm7ZnFQjZtMJ+Y1hG8ElJGP5aWJ7zirSIm2hp0qy9oKjWPAWeIor8q5e7fJATOs
/z8uwvRM6ik6c/Vh7gDS/oC+wLIRUPzJpo7BKVdRafxhyzNRXLiJeEumAMmv387pPIBuhAsbuPX9
g11vKbkNg/b8we4HRX7uQPz3iT0uG6qWl0KI99xq6sdqrlx04fA5/jZR9d48Gu50M5FlqwkiURWr
cKwNzVFblXqRPQaFZaxbc4DwpPe8TWmY5dnjpLejKnY4qi3/T9Li/j6wvfKYFWG/a2BfPVs+jDpt
UpLBUAJvncBRfQ3jBk4Avw6eM62HuTdmMxrr6gMwgOJS24a6sbUeveHc8jlY394LddzBkcDJ1Lbz
i7TJKz/1rAOVQQ+yZ3gxKnFAnapzQ0IqStETu9niGq2pIVPTVTiO6jPF4MGhnWoArL45Vpz1wiUA
aPEoR60U7W8nMrKt7BqJK07lWHwr6kx9bkzEpSFbPKWBD5uyHkdkdK1ZbomuaWpikZexfxuNxLRF
rNh/InsavLR6t5Je7sT+pTbZx6tUKwL8gmtmtCbyhAJS1LA227fIrJfJaECT7RApnMy+W8tu1ybf
qY0fr27WJ485Z0+rTQGJeqaxLu2qhfeSSVnMl4+MyU6FpHTr2FbzVLtEgc00Ondq2j4lrRWdex7+
ckw2gWjrdaeH9dq2tSkFCN1dTctGThUEyT6P/OwiG82skpVa2coK1Ex+s0XtlFGtFIQbNbaBM87O
0iavqOCsd2pHgvNuQ5TZX8H2oqGLN5TTuk8HciMzB0/mddkhpqhpm9K/Mg86u77r+IHyXj3d8H9G
6YEHhvsjrvyfejeob1mtTMCSmvDSFo27g7c+gmvRNh+ERv1uaZTVmxaXEfmNqv8BltcyDO+nUccv
8UteqyZPqNG+NW3mwFDXZ49VgmjsB3s/D36wEdtACadbpFb4EyHfRn/wwDNTkqFOaxNgwbmYDA1s
ZPwDsY8RVpdxPMqrewNBb7bVko4qatOHeYEmZB9C1eN8GRv1S6+TIa44Kh6lSTa6Qp2+tN2cf/vJ
0bvzUGvVOlVNf6dQjbbVNLZYEyHpd11TFLgDVVQXmyB6D5Psa2R7zYUHd/RuzlnwtHkLfGcgNJw9
yylT1egHUoZiKZ3QQstBflHtQRSWZ8rIY2MSVBbB8Wu82rGprbJkbC6QDKc7Ta0y8AuGfariNN2E
9aA9ORSJLQXlJJ/F5DwRZJ+B/Gy/SFotfCrZI59tSGga9ZJyx/bJbHiCZJWmnjSIaQ+5qwS7qVKn
SxnmI/q1VfAmBKfk8hO/OdnJtEpSAHEjkI2kYmUFvDU9BXOZlNdRConqLX3ZAMmLQTh002qES/DX
iFxDukuf2xzZ1xX3cRT957Exs8dwphDXBlGchry6SFM8m0AgWOdYtFtpko0w9e5CrGAh59zt8kqf
ucpvNjxurr/Xhxpse1tQzYjTZUlzccO8OEl/dYqUjW9NDUAsw9taBLaOUxVXCLkLjxB8F57dxjA2
4NuSKxoxs7A7/HnFaLUkjI1qfuaWiGYZwcrtqDszZ9VHGFsgMchmthCtbpONNMZa7la3SzeAOdsn
mjYe1RFROV3jPF0EXfPcixQkuOkTrM7UbKt2AmLEoTT3Y1YjeDxHJmMYGTeTh4RpqchQth68mGqR
LW21qT7FFI7DE0posYeYlGrOnK3yuPXnQ9QCYOG6FxVUYz4S1I47LqwZ8NFXSnTgAN6sZNcJO39B
vYRyitOsf/vt1jmgC92BipkiNNB0mt38xvYRk8PNYzVpl6vZsxu4lj/d2IXY4ASm9JS0bb1VUpfk
fjLqz5Ft148hv+B2G1rV0tcpCuhhJDjUXqo/O3au74rAopJ/dnYRHXrOKe2ZXc0yK5YaWLeddNXU
Nj10CnBt2TWd1tiMXqXvhENKCNog9TkLYda0PCt5KwNOPd2k25/amM0w/37tazJBJRG22nfkNtlz
pRCgE6tYuIS54kVQbzlm5HD0RPm6SbLqUVEac9l0lJrXcQ9HU5cROiQJ8JUi8nMRdsQtYncX1IX7
k/zcqz/E1ecys8qlo1TmkwFKbtPCo3q248TYd2Nm7JAj6h/kilD95JBy+bCZ90P4tS7YnfLsmmPH
txWrbLytaPZeuRxnkkITWNRennH+3Snog42MWHUIM0Lbk4W4MsTyhTnk6ACN2TqDfwj2dMUos8eo
LYvXqqteC2HoD6Pf56/cJZqyHPdPcnBSCqjuXKM+yFGna2L4O61+J0fJelSwO/n2Ro4ShrU2DbHu
oekewNBU4N+N9LMbqSdr1oaxHY4nge99yk17phuNugcvbgBm9prP8bylICyp+kVjOO2PaeMHSvmj
TtNhYRpQYqml+Exph3fylfpX03bNuE6L1EBB9F8GPnTtuuG0RXGktE9RAXeIZ+SLbDK9U9gShoYU
n0NrbHHCr6LhOzsyCJkH8RPmw7dUcAjwMniCqSsSlzgdrF1DXQ61Lm55yUgIr6DZtre2OXpLHm+8
7XPTUWBwtDUXHrnBQKdXGhEP99Z+NSI+jBIGz68pWkRmYJ5E0/gvfiDmL4re7mU36716XXcWUiSz
M+oN9nYyTOg25m7Yec7BGRPztpRTet1DqHSvcurEqfgJwqOlM7vabSeWbH2Qd+Y8QV1kMCWrMuXg
WRjKYLx3GT8/zYpzwxAugCQPKHJEkA5YqzIZxQ+11J5zsoxf/R6iet2xvTeU5RCMRjrwWe3UaA3x
9NHLHHgCwxHO1ngq9gNIHJhPNKVYtnV/YKvhgmdnVHPMdKtYbroqEj9/zuZmJLNApuFRWlQ/OHnO
tFcZOoeh7Z119FmnRd5RPq3afoZmaifUlRyvRyLCRQ9fcdP555i4/LIyB3eRh+pL4lB9ZTf830fS
Txvbz+ulpBGSxEHxXADbFoi8VyWwVnVq0BpL9TfH5M9zE/0ieyohdJDXLwlVL1cNzuEDKqT1Ksgd
6/PYF9+dzMoeS69RHqCHJultCb5H6G/M0chHssnNtyzsvlu8Z595uHQLNwEWEBtdtISx+ZqMgXgo
KGJaR64Lkthz/F2siWZfI0uc+fBNjmgaIYOkTie+LV+0iR9I9FlQImz7YGOjVMCmHkphj3+MUSva
LtFiZUcA8NtYQ2yemRCQV/Ch/6plgSEy10vn3RxNf4sETb61q7J7DO3ynPqjjjycwdG/zv5SW5hd
CDqHVyeuHoUSxvthiOwjJN4wQs6NlV6C8mtRhW2AcCv1okXU/xT6RjXU7RBV3qew8MW6NdT66HKA
uATc4jLu2GQZMDhs6sQ3L/XUBUtBLJJqoSqGKdoLk0XbJQ5ln+rF0LrpqxY0MC2URb7wnbLkEzVu
CtV9D+Ha/ea6EcwqgoIzHijx1q5hRvFVS7x7NnCt2gz7vwJr3NZBReKuM1763PSo0lMeAzvftSZk
C6MD6ciY6EjFa0RXstDdJnCSH4uhGXa2qxz8qcjX2ugdp7TpFypBDwIx3bDpI8PeFH73KXTy9qKX
brRo8jH6Bi/T1bUq50fJlwcqZ28ZQIO+8ZS2PUD9evCob37AIVMXlPaGD/kILj0BBjIEYfwoGwjK
tKOSwEo/mxJFgVYsc601uR3tLJxRO6ui/DS45bWyc6LxRf1C+Xh6gdhZfS0U7Q2WQudBj8vmPFr1
VcRAecosjo+R9yNWu/ykQjrhxcO4DxzYVYD3F+ZJefA7KhVDO/ssQGVswaZDzTR3ldG+zJGtJwS6
xUNntxSuK4DaTCWOVrXahUfdQ5W37Vw462fE4QxMDD2u2CJ8T8oQjNQIfYG0y4ZiLPD00kX2vbD5
wqY/h0V7fB3QfLpUafzaakXzQKCVb9IkyPCJpn9T3TxeUGSRbeuo/+6SCXnMgGWfh8GhtNEMoyW7
jeLE1aMchDRePKKLAFx5Sr4R1sdDaNa496KkXNz6ke4M6DXrKaC6vF+Xg1u9VUbcrZEnLbeyaxs2
jx9Pg182mKh/88pxKVrKQImyGfnxdulwaj36JpV+yxlUcUwC84lUsLIMBXKYITruzXitxti6uBmo
VtGuTc/4zrmuWqhx+02YVn+d2oy0UwHNZx19nmq+h7GiL8cubn4K81m4Diw/SeidKtJMC1io+tWQ
UDzTxSkiNkrn7xDwI+DE1/maweR5zecr0tDXTE8rijgxycG+oFBKCH4rZVfVzexB0epvCaieAj22
lzpRe55B0ELJrhMF03l0CZbxnHsB8ymesq5YUgZhv5SFmi0iYAIkzlGnm+bmrm+XJgZP3dD+ejfd
3e6+Ho+HvTHy6r+V9RyYssco/Vn5pXsYKrgf3Q7dIapusl1kUmFFfSaVyTXcZBy5x41RGtVlcmuH
Yku1I4YTXL22KnYFW/Vj7pKXC/n673iGkJwroFKA8HC6QMpcrP0oUp+6KXFQfxLqS5k+1jUb0FlG
+bHv43jXm3W9jwOvvYzRnHzx0vqz7udnteKbnqTDvtOAMxHlMpa2Y2RXo7PMXedP6g6sdLKsCj1d
a5ZT7TWb1QB3z48MgcS2w76UquW1rtb2D7fMnrUR+aamUFXkhJS1sOLyJ6e8h5Dfws9Bzx2KMCmg
aIq6XT22Dy5fpW2iu2I7WO54hd8yWMEBrb+rJCh1O4t/5vaZTBbQcb7MV3tonc9OCM9p1WvNEwmm
blOlbQHWpQYbTRiLPVdzLRqzW+aNk3yrimEZFnX6Qw1rRBDyKH21gQZueqhPjtNkwNJigeUNPaGR
0x/Pemu6L67nafxkb4hyVV+j0KK801URaTfFTZVeCxJ+KF0HKL7V2ADhu/gIFXG8JnIzPmSeXS56
y/oWa2XwQiniiP58220hPfVeOaNDFZkHf0FjAYAwz8anMTMFZT+1uqnzvnuHF/UgPSK7nWZ5nOxR
F02x7YZmpzpBuocTwt5r5B9O/C8TUn+tfYF6wltFEPmvu4Gg+6hH4ykn7LsYIs9/sUyTcFA9HGbs
iTBgCK4G0IJDm54jgHpU1NTturY65S3gvVzZKLHuebgob108hQu3d0l/z6NN56I4Y5kvqjpzkfoF
m6KWB2kNpMIwe7HvOqLXk6vln73U+SFAml4rLzavhRF+j+bfXJJbixIc9ZI6PhgWPNXeI+41boc+
yZ8CfY5cF13zlw15VhZ12g9OOT8qNXJeK6if1pqWfHbHulyR9/Su2dyAWYZJldzRzrcVXYHzo9FW
Uw1mKfRr7yodPc8Gmh+TxL7bSmWwif7ywzKvIt1S4kpX97b2bbHURlynuwy9INisBOHaLcr8rAQN
AgRTCvFTb6QnUBdfHACT58iw1kXYPENBHS31ST9NjXc0M+K4judq57JMYEofQ21lte2w89JG36ND
Ml7KuYl2+UjIBZRBtCsDL1qZdqe/2yN8+vUw/KQYbgoFJ3ZorV5r4u2LpvWKtYAgiZ/LNJgOZBCW
oalYCHiVxk4dAbGlla0RqwmcnZ8o+ZKPPN9XLf0Uejo0MC4iMIZajqeJYtVlZpCOjm1jWAkrIUKv
jg4ldV3XL5K2e4YsKNtJ272hKuxvl8bVxVo4wliwGzmbpAre3UYQbHHM6G1mo1z1mWVcEy/0NiHF
2X5mbclITScKjPJdYKF4I/QKxp+oPYvayJ5hVGBf7apwLenmsJc2LQP6ArsscFDFvXIUcH5oOmGo
aZaJc58Cg10yahNfVUUZD6FZTAfw2Lw7PhmMiKL+Uwf2iI1g8klpSDsIinDXPQTMu6wa3EcV2VXV
0XsOPYYNUNwlVhpxxgmjbpkGWXQCM5zvo4mAhQvMY1U5k74yQs+H3EU8BUTDPcsmhT/Fin1uQSj6
1Ks9KkVQPLKXnqudkY2YbHZNAejdVxshAIR+QzZ5EHG9or5GED0xX/j82GB0ljC851e3mxWuu1eH
YuQrkc/s1lTkpVcVDGHrcfaSA3HV+A9t+ZfsIECrrkmYJivHqacrDFPewtDagSyLMV1vNtWyt3rq
muBfcZEDnBbMiwVEcraUIk6WqpWzAVa6+jR4TnXquvTXVQrVwroguD+TXgNSlj63S36J+Fylar9J
eRKeawudaUW1ym2meT5VlTR8DLx91zrE7/PpbNU2D4AsfmwrJeHrz88iO1gHpV4YuhE2oYSktpxH
aWvdgkBjA21p7OockxqfJB1RXVB/20nN81VRjQ8ddEBXFWaDpeGHwWPIXW8JzaVkCwWs+cF0dQET
nfjSNUJbwSto8pj2zaNX6tm2jc3Pfdgn57D/ThC8fki7sdx4rg9bTIQCUeNDuimv4FSGJkde3pvW
eRiqYSR0ivzIYKs2QhMOfNVK+tmHFeWLhbzFwjKV9o3fe23Zxn7wXLk1Cnpx7V9slQ9FlEDaEyVH
u0MzWe8sHi1zVzYCUg+qIL1iKBZySB+IW+dipYhUvxrNUyTJmVQ7RZ6HN/jG3aQSjttTFUb6YqIg
hFOvPof6ENaTBEuyqUKNbUFodxstUI0bgVPddojEDjr8QjOFk/QT6FrBF22fkgIegTIO0lXnaOah
jajX9wBzvWih3TxxnF6oQ1a8wPy4BiapPM4bdb9rtHcj9apTnUWE5+auVWbZMh5FvIHABY2VvB+U
NaKyyjYFpvvUmMVflE6AEcuFOPBdixaCTNWjVSTg5bx02lqeD+CqVt5CtK2exJgtza5uXoJxrF+K
zL2WkAk/lIFSv3iGsJb9OHb8wtJ1Xc3fkqKIV37rP1hFKc59OfoPeWx/h58zfg+yuN5HalhSuBEk
73ZCbJI4ZLSTowl11GDkSZXJUV9BuCpPlGfVNdUnnh87aR6cHpm6sADZxEETgOQUQt5ABtMyUNCj
HsJ+tdIEAm8d7nAqquzXrCH2DdBMXblz1xpVbVsWPN6VxLFeM6qUgIRq6VrO1b0+2MLw3a1vczuQ
wzztDRh+cWaH12yKyQ/gSWOppB8iSNup/5JdHfHQNcz86kY65wJMugnt6G1UDZKc0E1Ybm9zh8Ff
QfijbqWzQTHFqg5d/zaK/F+3ciiz30lnNRKAnvo5DStfdwqVpdm2yRbc6M5yvP7SB6OzyaKpPLnJ
sSBC94LaV6+p4mWupHnJ6uGN/Jx3LmAW2MHwALu+MYhL16Z7Stq9o2MosLFIW6t9rSYqs26m3hDJ
gwlSwVdLPYK6NDePZEcOrkAFXPrndZSuOD9HWxd6mczJBVu8iDyxGqfI1pG7yLThr7y0+q9lGeoI
1hvWhbr0eBfBG9WSDrt2VvLaqUiF2V6uH4ip98vYG4L3mtDxxoDnYCNHtQbZj7ZKUReZRwsTSF9T
9Ncgco237mtTZcFODwtIywVhuziz61WjVPUWNDPPLTeYxoOHTIW1ji3n78t0vjS1rNKXfzj8cWlm
WrlJ5mqvwHpC6D14s/nzKFoeVwo0QG8Gn7ZHP0WIaO4pljAvcTA+yV485cVDBTpP9sBYWScDhZ5F
NNOrTzUkT+4wwHc+r4pwqrGZ2bVWsa0Yl9FXfzWmsncUSg7vZjb85SH1AVPOTnd7asK5GI6Rvfww
UASxukBnctzenaUL8QjOOjZc879fzu85MFq1pr0iTLChvnv87E62v5paT5xGLVfPqk64q9MBDsac
kcMRsoloVhSSTTXLCsmr1LBmHgwEeycHRSFp035fpcWcZO6RDf4wIJ3lKKy9iH7MK8tpaDEH8ChA
ZLGeAFHfVm2ILQN7IinVLUAyr5Jxyg9FE/1qqA3MD0S+84O8ug/c/e4DH/z+A5f78sDNILyX69/n
ye7d5/5K/4HLh6Xuc//xLv/x1e53cHf5sHwTKH/f/j++0n2Zu8uHZe4u/9378Y/L/M+vJKfJ90Pr
R/Qdw+hJmu63ce/+40v8o8t94MNb/t8vdf8zPiz17+70g8u/e7UPtv+Hd/qPS/3Pd+oGYc3u0CgQ
Ux7Z2kXz11A2/0P/j6GkCZmVkyO8zbr1OzMp/uzfJvwx7d++gjTKpW6r/G/+91e937UqUKFZ30f+
XOl/W+9/e30OMxy9hRmzO7+/4m3Vj+/Dn9b/29e9veKff4l89XacrlYl+s39r73f1QfbvfvxRv9x
ihz449bvS8iRdP6Xf7DJgf/A9h+4/PdLuV4NdW5tfB0VKzp2Sj8zJAI2O6a/GzmSjGN10I2rNEuL
vGrkhLuv7dfxUQ7XJJD2XoosmyGCp8LozGXQWNRWtZbyWEQpBGrt8MIpGCLbuZeWFEACY5Hjcs4U
mfaB7PtPOS7tPjxRm6mGEUvaZNMMsGXYJiCwFrL9E3TRF0g90kvlKuleuB5C3II6X9dObg0Mlem5
zGEgnb2MJEFJTo5GjgKcLVBPN5sc1hPzRw+AishZB7WMXKoMB+qcS11d3xx9WCVXjRW58CRb1JcU
ExI7nOzBYSKmugkTtFxd+G4s6udFdTEJGpC3j6numbtj5FSXSkuri6Z1xjYwK6DrcnZvNOPOr0A2
/DHbGTyAyXn3GXJBVpQTG7tElshqH+9ryaVDYTQENYPjbb0oq7pTnKfQ8v79ktItH8Rw1tlY3NzM
iSOao+88tR4oYkYvKLCj4NQlfUDqcyopUb9d38wq9VfTKLYW/9cjoNzgFDbwoSx8i0nSKP3uwxU4
EU/xzEMmOlAVbllRdJrD9FE4+7JywlvH0yIPNMxsL4HjQnBF8Oo2Qxrv0xRnSpYkPdr1H3Nuns1Y
r0Wa5cePEydtDPddrDx+WEt2rcI+E+m29lpjBRCYI7Q2qSJ4iLoseJBXgL0CdFvrYOsDmSWvzeh9
QPoJb0rOE5Wls+t95m0ho39y3SQlbhqZB9lMhM4OKCObB3mFYNq4z5RsIQez326y65tmkFNwwoyC
4mjEZpVF76nAy1AbCyEe6yr9oVcU7UFae8Tk1mBqjaUcuI3O7vJKTCohbz04Sd+7Bxkne6OUUHqA
1/jlex9NtPAZkSGdgO2/DBpTYe5M3f16t9vgCXX4tPKCLI+vbuXI/cU8NAxB1QkoTOa7/n1ft25O
qR6lhu5a3oTlBDrvSJ3BsOX6B9lYReHmi1t7t4rExlpQE0K0cPbNQLYgfD2ifDelQvljAbMqCRik
IlVuC94m/bFgPcD1qsDQsNJhRj+acxPHZXeUXXl1bz7YqNODNpaD2PI+8F8tcJ92ew198DYF1HY5
B596OGUcEVFA1rNrqIb5NbZyTlcxghJygHhbggY1IrWzViW8tO6BUoApX8g+2NNfRscKXxBaUDfS
DnrMO9xn3H1rKWwpl5Fz7z4fumUwUI3htftJTT4rXU4mo7RgcjPj5DkCoLZ3HYIGKp+w96o3dtKD
Ai6PM7cXXp0Zxp4XVNeVdloDqXKg8J/hJP0MJ+lGQD3lVFIKJy+lsZ1H5NXdR05pho0zIN90d5Xm
f9eNJETlvlKqTg9+346Pk2ddzTYTLxUH7kNp6vV6rNP8a2BapJQAWBE6GyF5m1NQauJ/qiyAq0kF
/Vrctv5Cace9BBtLFLJs2sb1l5blZeu7TcKWc6rq1hn4raUcuMGTfc+Pt4bLR/8P0HPQ9ske5sVv
N8eOKu4mgjEXgSv/4FWed+DkauYLeSkbuNgtIAQNmvY3a00V9FDp1sa4e0J26iPDOfuQN0Imdm7k
dLdqIwCWhAVKuxlgDM0hVFenoEU2J2oe6hLeZ3klm3LMqLbNTVAdfvNrIPl9lQaAHGByNrfSWTUM
5KCTEE7U1mkuQ56+xb7nQD6cAjlV0hHdkL9tMamsixwI56t/smdD/pb+XiPpXwhblqfWK5Mz3P/J
uaudVeMR+oTU65dJDk6VmMCTNFq5h4T2pE7uKBbSpxEgqMl7ogyfewn1gfNaWd820VZepp31w430
YvuHTb5U/LOEF/wkrxVCpsNgZBDdmd4hm5vB1mCkvPflFTrB6JLYze6jXem9w7+zDVboHxREn9B0
n31uq0qr7Ms5sulHSk+WcqSqRnVHVrm3bO1qmmH51hJvDlWA7HYamq9EPVq7K9+CIFdRUBfg+tXi
TUNC/mIJ+1nOiEs3Pdclm8bSJFprd/zQmJRcH8M89I/yKhPllzFw7Y3sibHyj0EDJJmH+98u8e+r
u00AM0VgxEd9Yh69D9wmy3Xkih9erqVaZ5W32cyJ/y/z7s6/5kYqKhROtFHDqNhWkxk8KmoNC33l
pZ+I3n22BlP7ibi2Z5mkft0gfk6dpP3s9QkpnbgPn8LY5TfTipWj3drp8cM6HaRfx1DU8N3wIT5p
auPshVISf4J2YNEinnOKkJcYzx2sgJs+BnoJFsGu3+NE8dYpbF0Lh0A5CdMsWQuj7E7d3JCs+7O5
26SLpmrrpHaV/d0uJ9y70k3a8tKwd1PiodX2L0ta5fTnK9znGzHpiDbLrr5lUQiVIu7gwEq+ld1U
LbMHL0sfQM4m5bLLUbMIQtS2QqOF52tAgUszomEBqZYgcf4vTYFeL3qvFtzeCzkUCw0ea3lZBhkq
sBVhtT+MflXYa0PEoNy8pttEWqLNJQfhs2w6EwIJtO4fZS+oIMC5e4jZTeAROdPfHuyawD9qyHtr
Vd6sSDsG5/r/kHYeW27r0Jp+Iq7FHKbKWZWr7AmX7WMz58yn7w+Qbfn4nts9aA+wiI0NSFZJJMIf
pEhS1aZM2/1iXMsg0pnheZKCSKlIksH/Pefe557TCNkl2RDHRrBTweqhIFQar2iFJL5WvvYNTnS/
Kr9aKqVSNjnsKMgw4r5nBMU6RsphKW+D97tiMaGMG4qGe+x2HxUN5uSzkS5uq7K4D3VvuHe7D3VP
LjBsYr82y7mvt/MzXP9x4XLifpgT/GL0zAk4a4VSlDp+Vy0btErCTn8aRSPCGO6y00Bmy9xRsa1j
1Ai/28LoK45VoqNb69FVtkYlf5E8Q8ZcVh1O5i9mMAojIfW5ntY9/JgGJB2QBWF37hbGyu/scJ9j
dHHKHFS4WBOVyUpeIiw+NQu3ANkJDbXetFM+NovKUH+m3trvXeXVEAkNhom1iqyyyw6baQSElyjF
kwvb+OK3hvYycei5NBLH3IOa0l7C2nFRuw98HKdLpMJUc1ja4vTVwvJ1bxnVt2pWXZarIgamMQAE
1tX7WZzDysIMNHMfte03WevEma3MjaDu/GeuGPPeXV7JcbVCqfeodKXHMRkq+OvMpzQ+h6tZA5iR
sV6Drdl6vredq0K5lPB011Pb4zY3BuVybDLtMMsibQA4FcJOcCEDfzSJ9gKtj0OQ9T+vZMof2UYS
feSFWu9A79QHXUVY8rfboLQclNUiKo4ci4RHGWqlK2GTcXRmq7mQ4P/lTyiTaxvmnDLqQI+xLPyj
x6iVR8t2guNtANlyH2XOkbte/X4bU99wUD4H6dKKyu8cpZbPnEBVz4qSfuasvz+Zoqap1rgDMomV
lcgoK716LqJuhfT5/CDztWrGiHiEIiUbFctuHvWWrXvRXXby/VQDcITX9+0F3DQ7Z7kFt98oy+XA
VsnCTrziKJNBEcx7fYIpJF8fhwh1P7kcSyJc7fTGe9fUxtlRgMfKqhMgqjy3sHJktfKcZqGaiXPO
A0V9/9mn7zXjrGTojPuVZ7zf+zCJjR90Hbe/EE3LyEm/ZmBwroUoOMLUrqGeWetRuJfeY7IhMwt8
EhJcfmRVFjIlNKPnEXTi4R6SV3BGR5vNmfs4nB26Bz9H8vf3y90ydbjm/uiBdRVvQRajY6Kgnofb
wVfao8Xas0RtQG+P+ljv7CGYdq7WtsjTEkp124C1IuvyUkZvfWR3u+EQEShu1azDGfxz1xb/0aFQ
4XwmkbLTOpYQskj7wAd1JeqNqui3IHSXn833xL9is+jR2Z33s7NsNo1U32rg8v8e2ko9N8Pb81/D
llBfdsaEfiNkr3SV4DjzoXXewJPWxKTTDooPzX1FFNl5Q+isPjcxloHOmOYfuT+VazeAXs4SG6Hn
Wl04haqtPIHMxwo6P1oCuSmvZGwGiA6sWLTIovh9JavIpNHsWSmyPIN48BbDXmXOfEKXunvQwqx/
0DXLXw0Djjf3mK1Wwbkp/a0MDZAuUZkVkq7G5I57GZRFjDDE1gbQIXSuu4d7YT/HrV88gM50WCpa
kDiLpvYA3POCVWyr58wCzQbFdBUjr7krOa1+6xo+oSa2sBwWTszwf2FX+117NEV1aEGwwhD2T7LV
dsMvw+RNF9kVBOw1q/XqQba5ZrntTDt9km2R0i5A4KQvmqd5rwP2wyi8eLbyEqGU9wBgszkWPohU
UcuQNrhddV6KCYHWN3vZMFpB/eDVbrdDSYv5iEi+N3Shslc1s8PwgjSZC44t2HQBwJR7rhwdE7kq
CcNb71tbWAPHUAxtrQSBv/GGEB2CNCiuslAtrKHmFgNdWcXQ+GdDUzZI06hqsLkn56IVy4lhFSYl
0nO/R0lGrbgGoe6th67EIOh3g+xhDezaxYqDGJOpbGyUtve8jr3PNVxjhC6lKqz2sOXCK1jKWt7r
92aMCxG8lPWpbatdY0JeDpN5W3D+j8pT0D/4hs73TVwZyTnGA/DKmfLPSOwXg9j14Q8kE0RDX7Y1
DAbApOwWr30lhacfe+gEIkC7H7zWeZhEASsXF+Ca3bFUi5yHMLOcB0vznW07Js7iHjM1RTvBcDrK
kOwqc5GxWbS5HoJRZDTZqAVBdHuZe+z+Ml4P47hHm+bohU6/h5gNOT0t53ebKfcqMzv2I0XVRY0K
2r75OPZK85yYzjZQ9RmsSR8cUxCmy0hWTSdZp13Q7GRrVI1fYl8c1YPOea349sostFUQvmdBiGkF
Q1eNlm+Q5Yi2sjrHFShKLfTOsqrVID6V/D03wu7Ckyq9dcKfBeVhlBrWMqs0LGVR1+D5ZTV3EOzU
Mdw2K762dlngtIAc0L4pnXzLTdd45rCBOzlCAv9ENvLbCOJ/RSNwXDpYfV//yjXRCcCLhdw8xeWd
6eMK8q63atXZOPaikFeyiLCiOjpV6FdooNOiALda9EbSIrhJNambJ8Nr4/chab34pcy79r1Uu+9a
F21cp6oey0HVX6ClA4+sG2aKUWi8jKA9VoE1+FvZGpms93EtMQBgkDzh/H1MfGBSiUiu2UN8gAJ+
kI2yf1x9S11WQzISlvGnoFZQuBbZSomw/4ywvGpZ6irlp/YkC8hXqhU+DVZfPkHmnNlLUhG7nP0k
Xbopy9XcNBFG/Z3f9sXWCC3rojv6dz/DkGwctPQ6FNwpmU6ijg8a8dqJQjaMeW7vgzF7be3qV0h0
yHO3PNd2vLzld3ZwiMP53EmJUiE+L6/uRfsfsSmz/l95925xzPe/UNpxZaZBAlbaR3FnMmEMC86p
3oQ6ikEU8qovOSdZyPpfzWBBo10Y+ScZv40gu/yVd4/9kVOi1bHh9/BdUyudSQYv/Mcr3bvIq7/f
TW6yNzQyrUMZk/f5v77efWyZZ4SKta64q6DUjUfAcnBRleZbm5QbS2hLyzrSJhHgYQCN99gwGngY
/VEXHTsZlH3uRe068aEsB+UR4KD13Df5N6WwhpOsseWqb1ibWaue780zxiG7KCnGU965Gi45MDUm
O9bxN831q4zJos8tRC5dvVjLaqnMYHerft6zZ8v3v6vDN9DQEQw1rcMrsMg3pjd15yRpPHgqUXBQ
hPIrg7JxDUAonOsADHoQXuWVpfO0KbQOdeR/N+Ayxu6xb73LuD1nMTIUIkVLfzQDB0lyjKxwQ8Qh
Rp3bnGLjIAs39DawzK0nDgz8bynGJMesTYujM8aPkWll2/h3SMYruw7Lxd+XI4x2onzQt96y/Y+k
36PJ2P8+ZOl7v0Zvy2ALyMlda4OXn5s06hFagGlQwjFZRHYffs+BeUIi+sFf5sNAG+t91op25Wtu
ei0KlAQR99N3k11pV5s52sruu3IJdd/j8KGdT6EJPHtTh1CJnMYZV38E5aUsjACAet8aPnAtMNtg
u/X5dG+ekLjvFp3Px4Rv8pd7Q4Q8LE5seF6qWfHE05bbMXKksgZTwjw2xfxJ1mQxlKb40gz1Wm+m
4knG1AghmHp2+XET8jHN5qg2Wss2U4SQP9G3s2J0y3ssy1p3MfWA1e8DjclXX8O7/DYqdLADNLl4
IceQsdxDW9ZPx3gjY0yOomWlR+0OnZFrUU5YfGCz9NR79nhGN/Mcixo0+eppQoV/g2javJJVWbCH
/x2gfMzuJGlpY3lXnxNv2UmGWtjWW5QN+mWNMDQ84XECSeZjzTiW+jUFHW+Wc3RpRU3G9dA2j8wd
DrLmqrMJSlGfqq2D5dZCBm9Fo+pXX8cqzOhQmpOxcFCNiznFiyar47XtKdUlKi1OZ5Hm3aWOZlz4
f7sAnh3ttbc5QFF7M/xnKrVlhhgKZO7ePORmVHwJK4irLqpUiB0pyjqZK+dkolBy8BrV3Dpsijz0
8CFXSLCo71YRfeWEq/7hxFscNYIN95l668Cee+g83V4WVUDM7jpvUTA3P3Wtd5CttpKgeJ9OfMXx
GrV3KljIfYrFzcrQa/sEbf47kgohBAoNS28Ruhf3mI2S+65QO/jmZMi4Mk5lj5b1r25wN/9/hvuv
V5Ux8Q5Zd+nrAKR8LY4vW1F04uRVFpCNVjGA39M9JDMCfdI2na7yBxW5Mib7yypE0Cfw7tZe1u7j
wpLJ0QLZFtClDh2wcmGznL1UfQpZ1PmMlL13bThhm5q82hW6Gl3yoYX9axn2I7tBOE95PuJK+JAu
sMWwPo9W9zwkfIOVsVlaA2ecrPKPN33VP6RW5eXkZfq6rkyoMkJZVTcsCnklCpkyC3XWTuxaR3P2
Y9bL6codDZnrMey/QlY5VNAq3wPEjbbwy/tdFfkxNjbqV4vv2C53HeR3Cqd4GyEgbT13ntay2oxt
v8aoKd/Kqj8P8Uq1jHgvq54uxK8wujhO3CrfApSsoBshvVWpqnLG/xlcc478WqW6+uuo5T+rtdhv
lVUv8XykyPqfrbKaPZTmegrU7/08eyi/2iquQ6kJ1rfNE9DRAysYW8OxhP/MKlN69SxrssjCTAhZ
6N/jwciz9ejsdZuNfrYNDOgwqnG7EpN1iDHVwCEQRDPZYOq5eWvlp2ZCURLZaW3p61If0J793exV
llGu5Ii3YWHWLqbcV9YtVjHLPu2Lg5Vk+ARiF7uawZ9/VS1EGHTvszIP1nrWwujQ1W7+bCTGV0w8
s20ZBOB0uqA4y8L1x/Y0uFdZmZqq6lb3RkMJtKVVY7E0dtWwQ9Dwzc8ryIRerS883VEurTAM4TQg
uOYpakuWZvwRL6s8MBeDi/hk1HbsG5Ame6FA2+/nHqdLji/iT52ORqVtuV/aIeBBl5ToxPfwMrqh
7dGMKLwvyAR90cq+fjaNKTkwVdLWSDwPXxKmx6nhfTHZqeOktlTBwurakzm732U/1gE8vqGdPI4w
HjmP6Eyeu5F1kyRTx2dTs7XPMErx7gQispdLR1lkLIVCp+QxJVaTsogqaJ9qW2EQnjsuSsPl7JxL
z17JRagbC7u2PFhqfqtemyRWr0Xjf6qjQNvLmixkY5z4iwFu3PkeN3TdPHWlMVdYVaqN92bPxny2
/Wha9CqmgjMic2tPH92trGaK9drrxRI3VjwxhGyNqcUhn5oenuRVModZs5CXQeAmzeLepLoti5Za
AxlOlz8Sf15i+7cwW9tDzXEeT7EoAnZh8lVtDB9OYXdb2YD7lo/1SVS822YO47Csw4a/9QB6SF6G
QnYnFqYW4oFzuhVCyedWvyV1HLlpeH0hiCUw0xIV3aDnprH8DB08RtGlVtgqxs911net8O5pgMvz
VI+NXZvp+qva+z9bkb6LD9OAMxzzBHcBly74OjvJto5N8wcK+/sm7tjkQ6SB5aO/txuneJAb+ale
zQs1yMOjrAZaGK4rFWkyN3Fem3HGHymZP9u+W27SdmTz0XPqDxEvKn36DGUWWVa+whzvLCsQUodC
HaMP000QM/aal25CBTKL+u8y7GZDuC2NcWFlO5s12gHlbpSaxZX57+qkjIOwL6T5dnlLD4FbYR2O
eO7vPn+Nc8vWsBfIF/cxA895dOBBbOvcGU5KUAwY3mNlZQ3atcPL3MTMl5hsTdRxOMmiqPMXZQyc
bdLEtn+WMaRBwNDoZb2QPQCZRGxPi1GrfE52Guc/JeaveH3DSSrTYZP8JnPxB3TmhWy1ovhT0ajd
bm41HVaD6BGFLSdBpR3B0vudKFlgSPrYAMy+sIxNEqQteyY0JZOQuuUQY6vUib0p0TND7VrX1FUQ
tD/Kkq18Ja3wCYT3ArPil9k7/1ds37vhZ4M0gL/FhELGXw1u7kB+vQ8js6VL/M04/t/j/9cw99jN
Pv53j9xCWYXfLu8mEu8mEvbQMvv+Xq1QfwrM3FhoSlOt2GMoHnAYyx8ccQW+AAKTfZURWcwhLnL1
YDt/pHppO7Ee2t26/B5hrKaM25jfrWVPObTpqv1lYi9LhsysD3G8sEy2kaMw3syxFXgLjefquXSH
tSarsl9WpgXHmaq5UQNo49D8+u4UgQi9vzP56vB9HW74c7+9N3ht1x8bNh1vb8NUhQmYssLI2XnM
2HbqPDZKdatyH9PGM8/gXg6yTRWhYnAQ6jAmZkeiKhvashvWteZ5Kz1mHr5kBecvGtqFG7Rzy+GP
erUR7znJUbgrdI/Y19zbwf61e1Rdzo6b7Nyosy6tVaQ8XzOOQLVGBaKDssElnk3rIq/coDb2Qds+
3/Jkl2BI/8n9fN5l/DPY+KaHw09i1zZGtLDFqDLvPpTAhU5OWRxuL6mhlRHByloN4rRx6LsACl5Z
7mQVr3OMgC2oSLLqZkh91N0zhgHuEX8J51b8VZUNMtZ7cbQppzBGeRDsnxEP6QJ/m/oRj7n6MYo5
8zJLHcbXMNV8zBTwTP6MyWSegu0qHVDrkFWZJ/u2MXMPkw3mW9+/xmuasN2WDVxsDdfzo1n0Pwuv
c44DkwYo8CgtQab61SAsyyuMEJDjtOKmqDdol6M5gcxgpVXBSo7wx6UcVmbLFh8FEX5oWCPNKuZR
mG9iiVlmeMK3sXeCMs0m22Dhll4Ombq61WGhuqdb1uQFKFjY4dc/WizZqRD9UT1n+Q1PkGl4ynzF
rH3lOMMqZH5FYSWlgg0zp34I+ujaIRnL6BTBc0V93jjEWboJ2OPcxQ60qrmsrANntvYuMIcnxRhg
WaOKvDDmvt2wgJo+J+wiwD+dPvQATQS+Ie2mTvtbPLfr+RYfMv2PuMyfgZPc8s20U864KiLJMiKf
NFTVpRbuumnC8rgtp+gwC+/dwcFaQMNAb9MIs12DhcuOX1S4kq0B0qwn3054QIm+VT7ZD6oS7TqR
i/WBe3AD/w0J0/mxsXtj0dSo9qAFt0Cx2/hiaB32GEEfIWduQnHVG32Rxl5y6aMyfcZx6VqhJv4J
mFW+sYNGQWDNKz95MJnZPyoh++HRzoE/ronZGYpmfUa6GgOhChOgwa1vocAOESjiJL8+a7XCXloG
PFsmyxzZIKuyKB147H6AI08QCs2Xe6K8UoSkczF8uw8vw3KQe2wIo8+d8ykdi3lTG02gbarZhrSo
sFxbYURaLbmPNkyjRJMVJ9Vp7Azu4pkXpxs2kLLF/+gFlio+GJ6xug0ix7slmUn/rilGvYuNOLrc
C7sART1My3sEeaTogo4lXglzZL2wJRnsZeyeIq+a0p2XvqYpq3uDNrl0Y9c02Fp9Bu9QvNgtKC+L
GmQH6k0rIzX/fBeGw1ZcV3Zf3DoZDoE/9QdPdX4WMiarsuFe/SMlrpR08Uf99zDK7JtLH1utpWy9
d/5fx3LECyttGe7wbN4j7TFvo9EJF7WQ0GpR9kcKwC1XpeIZxzz0kN6SUlsJolHnhPOd5WRFbPb6
9aTickkfteCPMs36UaYgPxChrIQBUxCU1m5MHYfZY618GgZtD3MONW41HDn8EtrlIl7N1XcjQakj
ikP9UrbmoQm7zaD0h7ixiq9h5jY8JQ3lNYrNajU2yvBgq1a0ddDWOLpYTyy7dCqxttMRv2/bL1nj
xK9GqTgPBUTiHLm3V5/zmJciOMgmWSD9AKRZbfANJJt5xWPTmAs8d79VeAW/JJjb4lyhLGXNwszo
xRn5kblJt5qYa68cY2ErUfIchF3/nIxZvHIzv92mmd0/q0URn7kDvslGWYyB/9lltniSNeQ4nG1j
wt2MVbaFlgzmisE8J/w52Nyk3ZaN4PPUtRz4zQVzGCHi06OQDeZEVFE+WTutvq1S1ICiSBl4CP9y
4pHGOFraIOxsgS+9N1RN+QWbFweJZXYBlCzklGlMHiTSCpThtWqz5EGCsERbI2qyLYjja6Om6mJq
mXU4VltyXJioC7D65ZNTmMUTc2nIEvmcb2VVNhgFPOE4di4y1Fh9fdJb5+WWLzoFirBLDVj0pFMf
p8vBbL/GXtAdZQonGe61ne3lvYOmtkuVm+Sp0cxF4jAJTsqot5AKTv29lynXuA4UFksAPy9YlvWX
bGg4/1dTSCs+Up5bw4GzgEdRvfV9zeBD9JtlZYUckYmHaaonaBvH2P6ImixkYyEy7mn/99jU48I3
NpB7E2Vd2C7qhKypXeRG1lOcucdxDKsrHiXVEpfW7Nv/OyNjjPHfY3RahSeJUQS7Kknb52ZSPnze
46kQtTrvwt08jNpSUczm2SjG9jlJP3QzTZ5kxMJjBCdDa9jItmjynIs5opMUNO1jGuvAmivzwtoU
Z+6s778OPLJDS4k/WsczNo1nRPsiUe1Lx83AHlz/WPOYq6HrcjnOnrJ2SwCQuL67yGHOmC3Nrf46
Ib10q+q9rb92ve/8Ub23yuT/6puz97dD8zab9fYkC09F+YCHboGU46+YvFI7FC/YCvY5BckFwHPK
sNVVUZZc3YKdQJPGnbPLbGM+zCXq2FKUvcMBiWeS89Jrs7Kb+g6ofq5Hn9TKWCL6GX4FOAkcLHJf
dSfGIrEEg5P0CLsa0cUaFP2SoCADuYmfySkLyvWt0Y5bZ28H6nsIpYGjHv+taLhFePbcbXsMbFaF
NxsvVWg2R44/+oWs6oiDP0RNgklPrXRLw3jX9LJ7lm01AguJUoUXWdPKqVy6lzniVv6ABo57nBIl
WQIAwF5ksqdzX83GErul8KtjOBtmStZ735aoiugoZNmTEr6VwhBMJMieiTAmqUcUnWRPptbR17my
NvnkWO/DMJTbPlmHAdLfM4jh+p+owudwajXlze6Hr7VVJ1dZU/W3pmvVVyB13SOHa+c0LXD+7nxO
MvU0WMqqng/ZFiiwvQan95HBj99XtZ3PoOyVeVeCutZTtoZUUVjhiObU76sxQymDxcCwkQ2y0MrU
vuU5CH4cEQ1b3vunDYco2B91DQoQfrhxcly0RrdjZVxPycXrVJ07Zqo9odQ8LJOycfnQ52DROLWJ
HJcxLks3KI52V1Xu7TLzy+KouRZb0E6JIqPyrTNQ52bDrcBqaAQGPvGUKowBW5yuHZ51X3iGZ2b8
LfX9JVuP3Y8s7h9MxKg+zRM/GNOoyofWS8pdP9jsEWqZfjHiSl2FGgf2aHZ/kZ0md1+iQvTdsYZs
Eap5/Zr3GK3Xjt8v6gAHcM4HexRF+c01k1nv2sTuXtiTEF5jYNtla12EAYc85jfZ6BSB98wHI5tk
gd35G/7d3lnWDLtxl4Y7gDgTQyNd/J9jycZKmd1/jxVheGIamnc2RWc5Vqy/BGlmruS2W291Ke5G
Uftzv+6Pej8q7jLrUBxqxNy61dH+mNGD2aEVYb2kWuxsqj5P1q2Ya/dxjfStwh24F1V1NOYLu9ac
+1JTtFJ/HpNH2VEO5ljlHgePgWce7RgEVbC1Mu8ox1KN8b9fKXgtg4hHjxH4tyLQWwvoaJhEm65v
uoVs8frqZ7Os3nLUrNH24Dz2985xycoiQD9ooU0Gt9FaCJrrNt5mwFg5C0y5v4qQL2TP1VCbImyZ
uLxlZxHgWkWLDzMSeaqrfbLUEJhx2/mbISimz8aM9tSvcFehtCvDqvOf4X9ly0Fysaf3r2wZDuP4
H69A23hU3X7HysnaJqjRv5hT8K236+kbIiFPCgJEb6YeW5CrLBXmZs3yp5vnhcxAZnEz9B5sTj8s
AbR370asjUuDE/gzs0mUV1WlLc6y3oEbH4QulDd8Y2qNbVdh/siD8oKvjPtp0Gvcjip2tR32U7c1
OjsHp+mUU997+nouhuYFYfMBXblm/FbUhrjxmD/YGNqiOrzocm9+6QG2oE+igvESn5pVA/f4jzge
aufWLNWXwEULdrCsn/kRRlH3/Htc5Pci33fIl+PLD/Tf+ffXDRjnr3z5fv6d/x/jy/dfi/fvTMV6
5ADlxfCs76HRDd86VKDnJMUfxl3ApIsQ/LfyHVsG+jf80/8ZY9M5IHLbM+G0rB3qQfHGd/3pM3pt
SLHVyrujo3lciTjmxdNnFHmW5u94DtHuFhf5s2v2O3ZP2kWG4cqxMZO6XqSZYh+rwXAw8Oj1lWyR
hWy4V+VV3Rh0+au5iLtDF47ojYlRZbdJGyx2ykL1GVtndJmyRP9U9s2ry6nqD/R2M8VBb6ybh92I
R81yRIZlk5ZejbQfBX5a9UlW5ZUslIHj8sBsG5RQeCQpULTKuT3LIim99hyJQlZ9a7SWSLy0q3us
Njv2sWU9UOZ4Y5jBvJD9ZBfZMJWoysLprJH3d9RP/Wxg9VYHr4VrRad+cLRbfIqROBlTGztNFUcS
1gbmpR+Qf0nS7FA5HS7qKWiurZdj3I12u3JioxfenAMVeTaE/l0+P48RyxuvYLnlTM+4g8zPLt4F
UEp7zBdFDNrNhLErE47IhuZn6w+Q26bndvSQwAWWgfKxV1fLYHRhFKT6RbbakeBZgRJba0Y4P3cI
cYnVMJPJdmmohvcRh9O7hi7hjzR5cFAyDBa2DT5iFjxBZPXXXcq8RS+AHfRq91mH4TZscZ4LL0hA
iSWmMWDlixLXuFOdEGSAhrCbWpUHWRvZGrnKq+ra9NV4u1Z4xq4sPeUzGwECweGHNZQFUM8rmInn
Oi/HYlv3E1NmBPWWHE6OZwvaVo4WFEo/Rv/Vb4rlWE4merelsg7ULDok2jA/NVaM5CzCcrtRtby1
24bNxh1xjNWUYHxrEyH42ObhXo+78W1yY23BAjDHh4HWuUp4omCAZ2bRiEtJxRPjd4EJ5M8q66P4
oHgVevRoAV2gQfWvjdMtmYtwahJr3DaSAE8cUYVnj+hdn6/i0eC/ZDhCXbMAS8wW/NouG/2jVISH
eJN4Vw7c6qMJugRvKKWHLxmGGwZvF1ULOyJ3Xf1RFkzur4aqIWUYoF12iyM7YCrlQwNy+7FIIaZE
+ozs9q8uZlQN7BuGH/fQjEjnTjXY0L4PwzkpxjY8GW9dG4Qpl+nc5SvNxwi5BoxzTmbdeEeKvwrU
9r2w9ODiIua5kGE10XHQMO0PDVVLzvvdDRbs4KYSNhRXii7gymq+r5PaU1ZdXLNGKnJzM/dadnWT
IL8VGVYnGEMjgW0DRbkUICu3qoEPm9V00zULehv2jeZ8RqJ5U5pB8b0Y2o+i1sY301GHtaLHzQmH
t+FUtEW1GvSufemrzF9xRB7tGi2a39hfAEYT1JAvBm16C93uswLWBJogNTWwmN9kw7OZt+aLCnaK
P+/8luPM8xDO3pNMqsRXBs6DtnAilJb1vNsq6phsKhP9Prgv46vReyeF5+4X20UH0xgB50QRrpNQ
MtGlG4f2SzVBoSuc1H0cURY7Dho4gAmk9peKzTfDc8p3lPfTXeAE0bZprfaTODKSCbj0ooE75f2h
7nX9WY+qt459123AXsCuFsKvradpLwJxtElqJzrg7QsJEjGrJWZf+tdR+VHpyvQPgFLufvDFn0LP
iXZGGRk7t/HVxzZA2xvhsfkf8EMIaCnf6sBNwd00+kPgYFvd9A6Ws0Ad8qKJj55QkJaFP83qCexP
tpkEtOIeu125iEy7LV+oW4slEkONj9gxTILO73H4bGyMULFXq8p8PASzw9bi35eyLgvdNMeDCo3k
fyapraJy7BwM48GKK0YBwBiCEUIqQQVkZkRafwnqyHos67F/iL0vsWlgq55mYX4KJv9Jtjleaz2G
Za/u6hxM6gClIF4mVmiu+8LWOMMS9QCV2SW35gLZN9I9E43H0t1mFSp/U6lru7nmSBoyu8M8WOPE
p5nBf2Ng2XcPTRMB+1eHi6wheNs9lLbLDnOe6GsZk4XQU8CrQLtgZMJQMtb6+kemKe3hlmF96Flw
YIdiRku0h7tVgLXAO0bgHyvdeeT0Pr6mqofJTOg+ZkblPOaZ1R7w1I4Wsho4o37FTZEtvN6dvzTa
cBh1kC6Kl8y7VjHNDZMO9RMARORPlX0zKo/sPPWPo1MlB9fSvUXgBz/MMhFTPuFhbT3bFXOTlnOz
xYiC8quexOmq8auG108xAgAleHYaJiyOA2VdzWr32IVqw4lt0V99YVeAROz03HWgBCdTyT6CANtm
x0GozrZRF4Dn/Vj6TfIVF79g0Wcmxh4DkmqJ2+iYQcRAM5w+e0EuFi+sLnYeOzb+1tMI/BDauLZp
qwY2BsCDnZ3rxrFn0rsPej5GVxX3CNVud+Y8JGfo39yK7DG5YrXIY5FVwOMkzEyqoJyfsTdT2R7B
kG10XAvtlVH7wD8hgXHIj9pByLYNneofU532ZS5E+H0LxnA3Y3GQhdPC7jXndbaxx426mkV1UMOQ
1pOV1wT1BwgknCGMAvFhw6k/ynTBWij4mFS7OCElki5lVurA+TZSF9sR0QnJl5Wb5sii6k1/sRq/
5jdt11ihVsqbG3qQIj12Jwq9f7YCZalOp9C69GkZ4Vkz5gcdC6VvRpn/Y6lW/EnVgC9GsYuvrGZz
7pqmM0BZG6mLLKgv0q5HR7Tfsd2qNBbq0PRXV9DIJJNWMm7BYvbI4fdPrqDjytCQBKizpL1+8Ny0
fJ7hLh4wme4XVZ30uxFM3AZ7JPWatFGEfoV2kTWQsgBTRIFyYbtN0CfmCRmY8boyBn2hlJn9hByL
vphG2//cd9UVFwg3WPCotYWgLa96jvIE5kiVR5vcKHhSDkaiAI5K8XTVYwdiRuuc2aYy5lUA4Yp5
Yne6Vave1zethSCTy7E0f4Y43riJpqoHNWnw2UJmdJHqfnWWRSYOb2o++fEWTPId6jXmSTaqmYn6
CHtk68rCzCN1QYW0ZhBfUiPb2ArS9xM4MH7GhfkQ957xEBZ9dYFgiKrrr1AjrloUJv1xco73+Jgo
5tJu+nLzfxg7ryXHkSxNv0pbXS9moBxibXouqBlkkKHVDSxFFLTWePr94MzKyMwqy962NhRcIoMk
APdzfqGFsY9ONIadu8t0PBHB7oziMpWcGMvR9lhX/Z9aPaGtPwT5e3qqe6d5V2LRLkynHO+danL5
S83+ip2tu+qb/DMrAAsXDVLInZoFZMKg2MniR8OlSPIqduvs+pf6wWzVVYSu9kp2+zjkOSEMM7uR
NaaTFs5qGLV2qZtuth68K1X3uzt5CBw+Wk/v1L0solSuofiLEs9Qd3cKv8I7ZC6zre84uMvPo2Qd
apqw17XIvZL9+gbiSzx5m8uAuVuuB9mmnrxxJUf1ldndVZX6hCVpfpRVg4PXbFdHJzkI7F6O20iw
K8hQnLSeQNyo4VxpVD3BWGT5eXrqr4qf+hvTMvwrwsranTYh7yp7DHb9meiWel+rTrWvRN1vvAav
YDWP9nVeCAOTF907lQ18/9YVR1RJkHDFS2AlzFmkCmvCFTKw1Z64pfNi8XIJC9t8CkItOvZg0JaF
ZzkvRlDzKFSriF12Lp6Eh/1J6gTLJgcxr2lOvK9TQzuCTwu3URT157xpijVqo+od0XpradZ19FSW
oYa+TIouvTW+KRhCfKm7aF/EhsG7zRm3oTd58Eo4tAEPZzcbdXY3ROMtD2H9ZHz1ROIsm8mdDmXc
2Y9hYq2DYqIe/ZWtNqGbKjJjeM10otIdsq4ekQhcyA1SIPPwMQcWFhRDcW6Lqbr1gv6THF44urVK
BbLsOtnrOEyvCTYbe9cFat4WQ3cybDtbB7jtPohSE1BYs/BTbeEeLbc8Vb8Pu976E5GDR2HF+WuY
5+VSrTX9LhtGfyNn7Nl6XGa00W09KWmP+dRg5Q/lMAig/Vr4SQTdtR7rbKKYMQNV8VUj4zV+mb1n
DD1wXq3Q4PvoLeNopIF5H/TAMPrEfu0NoCwK6gN7ExXpe9VP2EUiUDAVaoahV3ZB0fmZ2R54crRL
iaID1doux+yz55QhBlSes6y0St/5LsW+SxBL6ntck4nXgKFuzG2oYBEuW4eYHVoAJHspW40SUrsN
tRBvP3FQXN1ZoVnsf06CNS9/7XPZag2mXal6FGGdnEfFzGaq2vAwI8yKXN9XtTU+stcvrnw9CtYS
WPZzfTjXSyDaz/UF64V/qpf9laGoyEimYqcmkb9JXS3Agt6IHoPOULZtjP6B7UXxY68rxZWlY34p
W3MtUdh3jLyR5lbX1XFTH5LrSZuTOE39WcI9TKVLrvoemYIP9IesI99JOv47+kMZzORK1kmAiGyo
BXmBGnCobSB07OLQdu1MBmlkJdJfS4cne61bWJ4Urw2O10/VLKBPEBCFs7lr8i7iTZuDapSRAnNs
zZM80+czBP3PgzIlV7Lqoz7PrGbbfx8lG0iIfxvqNeKHUXowfa2m2tzpmhad2zS2Vzl0n5UoUFmX
dfLgQ23Y6YWLqxUknnNddS0LXLh/8LzMZTfFHX/h9yG4g23dsnUOl35yLs+DNNnMxJUfKhXVs1b2
BN6hFXWorDozr3YVQreLxK0DDDfnK8RcQc4t57mMnq9gFp29Sj2NuJPRurfWpMG004bqq2u8F3k0
fBZFZiz5GNIzqWVxFWAQttGx2z0HWizwSKvttZK67Cy1Lnuy1A52Tqm3u2EuZqJCejl2qivZiphD
B5Qp6I+jGmZPok3f3Ki3TnC6syczYivPXXXVBPxs1ISr1pNavILhQ94oMKNTpLjpPcyhs6wXTp6D
0IA0POGo9Gr3xWp0rewJ23fzUPTht+FeisRYiIr6ybCSfxzuA2p5tab8MhwRdvPg266+tFMDNIYR
esvYJdoTGyN7AaeNnuv2xUXU6LGpauXGT0ikp0703BqBc0WIp8HTpoifB3atG9WuQUvxnSxcxaq3
+ujhMGdUwWlocGcf0Ife1SMWSYo/dqsmKMTTFFp/FgnuFGVyCzWZJfZMwoCvsYis/OQY5nCUTrvS
j3eu4veOHYf4y6L3e1VV4lnYp5EHhLVq91VS3kWoU6tbOAHND0W8Y9o9VlF3ZavmpyCuYBh6broy
TBMFxPmQpu1bglzKfuxKjAPHJkrPGorjy8i2240syn7q3JCOOknEysguE1RDtXKNBBReZ4wPg0cU
ITLqFxwISzLko1iBRpoDCghuo8mdXA+81J5EkyxiETcvpmGpV97gKEs5yvf1dpkKbKJlq/oyIu/3
QqAlPKYJTmpwvBtW71G6GmuvuKpD1VoR1gw2XcIbHI2BzoLHyA7MNi+nOULdNYDcI/ghoiQd2f84
qNO9McvkrFh7O4umr3i/o1G2JPoYPTpNDDILr9T3tAap51lfI2AIhI3t6d7IsKEdBtM/mAI+G1IR
4Vqx4dyLKsevaCLcTDYdfUTxuecpTGrQR9oS24Tt4BX2Hu62dapDt1y5Y6K/VLo4ywuZYbCL4UJi
DceLtFAnoAa5F53lmVWXXxUlsEkE/lRfVo2LgT3u4imhz92gsOHsVNEdO6vuj/KszaJvZ3YvlIMa
AhWnw0f1L11xR+8vrW0366pYBYHJmLRZ3AbpzsXK6pI26/mCrks9epGNxQwXycPFmDjJg0x+2Yr5
iaVSdi2b8A/IVjr+FlvZyBIkucxVhq5ylQ6kk4NY928wsRMrjJqANoWw2WWdN58Rd18rqk66GJfC
S33p6fWuI3u7kD0+BiQh0lKuPZSgNP+aJEz5pzghIj/zZWS9HBV3jrlyY+zIZcMPs3NB8xxGanHL
VqJ9rDPnOhw7kCBzydHSR0UN3ZMs2XX+1UtnTY4x7R5tHN3xmiymo5iLBXjmRWk6PdAJRqqI1ix1
3+2u2nrqHuMuGJcpPnl7OZaIN9aSkTnt5NhB5YE99oG5vfwbNBRGvA7XBDnWIcm1aQ012cjWPvYE
0MfZX6/EgrNKLSwUu7548qxoN6m6/WaZirVKAD9AHgqKB/iDN5d6VDlWMfv5ozpkzZ1j6p9kvZwn
HGvUOd1murEyuNddMzlvQ2tqPG2b6hyEsXuydGERhtDQEGzSYVUP2EqWTtDfwMLsb5SZnl/xmpxU
F8jZ93qhi2BF4lKwQqOHbPCFhllFhgLLXOUXquIi7DqeM8xKDrIuNeNowRNTrMp9EwH+1ljFr0tX
H/cxic2HPp9um6rHJ6ghFjjadfdg2ZARcQg49nPpUhWgZlKhOStLEXw1vMyT/iCLoxdlaz8Jxo0X
g0F02tbaZJK5owZeuyjmU8zjN2bVBfMShrp2Zvdo4HqLVRMFgHBmHK42xdvUna6ywlZeGx6pImVF
ztZ6h8govy4Qka9N6u4wUcsfeUnUBxRiZ4dd6tEI+jLieqNq96LP8mA13gRlqR1CltkHA56M0xIh
13loL0Q/VHeZkrm7YIyG7RAl40OqD18I/VtfIovnCHoJz3lhJhsH5MUVwfTwBglc5GSs2PriZHeW
OrSfGx2LX9uzkpOrAQqoa1Cvip2aB7QR6oXHuofHHEV58OLePMyBGeD+c+UPp66sNdoy3ZAfRvNx
bm+EFi/deavJ8n6JIYF3JH5tOqveVsNVqCj2qk0b+4SDd8ueJ+JuCYpy1xmGDb6GBl/UAEY7MUBS
5GG9k5VktJxLswgCyCau1S0GlLpWrYbeiWpY0x3euWI7G0th4TU2KU/j4R1zlwqbhmi68102nIis
nGRJDiB7qK6GeauqKkWbsrBtl2VSVzeyi8c7bD/lmrUwUAO+E/PB1xHf8LPY3cui0fnJKVB3MJ5v
oNwT1q+eBOoL/gLi/J3KP/k18OMYu6Qwv1fhrqzVFIuBAlWWve1NwZ7dkn9K3BA/JGIv94FfKgtu
/OatK5NvM+rkQP6asUY3a+tOmbrGKlTfmVqMpkVVeS8IMb9XllHdBDAJsHt0n2T1aKiEV9LJ3Tpz
r8I2tkIPtQd22xOm77rgu6a+Qx93NYDlvsKZqn7J0pX8b5gc+8Ey2PJCp7PzAi52MvxYxN1SWZCE
spbpOGG01JvVMVIgnG7G+bSbrYDkodZKG+8Q+hQIoDQLWfnRx0C5dyuKVF2GGWFH6Qys6eMua0hU
RdyTCwFG83G0E5080AQP2M/9dV81zlNjzb+g/BljMffk9+GflxKgzV3Nam8VmG3+PJZpw6PVy/a+
p4Qrx/O6jVKCu9ZdnLrSjjeV13dbfrL5S4boSTsHbk0oMKu4iLH/RIj2Vvh2vMDabPrUgiTlDZYm
t3ocJ6RPfdiK36Ua5ZkUXLyoMl5a2GizyvU2H/26qE+XoZUaywxvvr7N+ptxPiSlQxzdL97bFA0Q
WZL1hh/CIi1H1qLoL1+6uUlVngvxInt9VDcjCxyh5+nuo6EsCGBFNgBGOZu8Xq12GnhXI4s/Fb2/
Nnk0nJJ6wOeqHcO7DCzPUrdAoY4VAIY+yMs3TWueML0M3zODbKje8tR1tW3WagVbQNO/0p0aUylF
vBtjYLy45RgQwUmHB72Ph1VWlOZNhwTMRq+j+rrVYZTovTkTOvtu9YGX74KhXTqFC0WPhBkZlj6o
r2VzDR8UZ5j+vWaDuC0JByPFk8fYxOW3U2vho6MB48qUgth7rGP+htEk33bYXLXg8V5g5snuEXGW
fdzVwbKq+3zHUwrZxToyV8H8wJWHpomK4FKORZVVC6OGSf7Hv/77f//ny/B//ff8hlCKn2f/ytr0
Jg+zpv73H6b6x7+KS/X+K0VbY7XpICfpOKamO7at0/7l010I6PDff2j/ZyxQ3SAE2HxuUGgBu5Xf
FmPV3fZK/ijNx40M7Eo2CWsjrcyjTn2SvVi1JmzaWHn6WvZezNwMeRCd1uIdE78DAatu+/lQRHF7
9b2XmHfk36tU3zJRf1XbZeFHw1OCPsLkEZaWJTCokB7Cp6BJ2rtsciCN0sdXvPoUCZPd983vPwzL
/tuHYWuOrruGo+maY6jOzx+GDrhu6tiSfJ6qutloZptuTNYge8JlyWPU52fHjNRPmZMSyG9FSNw0
iM6BmygL2VA45iMart49tNboqkvdcR0PJXZuVXOPySXWiFMS3HVNlOwvxWAOUcs4tUrgb9sqEQYn
QdLC9fveImPZI7rhcY8l1kdkW57pimFff4yVoz4m/aEz4+V1ZY+Pem8ANolEHZQ1IAOHIhv9gw2j
Ob+UAwO7RD6trWy15i4f/RBiCy4jXDniozmJ0sxaYm7u/4dfq67//efqGrZmCN2eN2mOYf38DdWq
VqObDYm4U8Jy06eqi0sNOjOOC3GP7Sz7Hyy4TpFXdceicSGDd3nzYtd6eDCSLrsNRZTdagkuk0nv
mntZdzl0MAz8oMD4cu4n6xBRTdkjd+1WFtvRym77QncI1iXNZpQX97yC5GFedmuoBx5yC9BhY9PI
msVQKej/4kZP7h/kNqE4p17GtlYc3aSAb/HDaYOw7S6avBtPrUFVRxmfeJ+IHfemdZyGMt4OvRGe
8yjR18AT+9uIO2KF4V/84HeEQtgNek9K0UNlGiblNQmCz4oKyFnRnSO6xtMDnJ+7ytSa3QQAh3Ba
G9/oxNRu5BmcjK9MgALg96q8QUwvatIn050G5zKgKH0YgCn4w4/xTQd9zSPcEyrcjfksLDZZeRl/
YvsOAdZGzMdXS3tpih4/WV1AL53PYntCElye1lPoXiplEUCzedX8KWJyjP4STHA8h52StdsEQGXl
wY93pjMqe5JoMUrJSm0sNSdAah6y9hGpde+YKE13IK4J0ZqSrLf8irXaD6eAZ9eofk9XH31yl8XB
SpYt3focmX699fJmH6pF8BiobbESxHiP+WQ6J5c85NKYg6ptOhsXJuIFkFW+IUtl7jF+Jg/nteTF
Kmu8wMElAnzwfKzgHCiDM2B87FzieTWwFtkIyDM69xW8cuFNxdKs0nExqhE2S3Nno3FJ52XhG1ji
5ji5vXoClfftkGUYnbCnsrfshyZ9UXepeoo04F/Ig29kP0t7V8cmONtN7FyPGRbgg2cFb24PuyAe
BcvarhY39oBemJsb4VvV5RBcPCcBh2Eq96QzTmbneY/s/buFG12RixhPilep/rrDo5D0GXAltyzO
hgI+HelTLJrTqTzIugzMIJqKWnFmR/zYF2gUVOx0/DVbCQIIYAh3I2K4/roQLA6UjPy7HCeHyDM3
iCBsJPw1H3NNDsLjCTfLOgkSPtgIDNPanLxgZbMsW2uN3iVr1MlPoOnzg/Aq61zbunUeI1Bbv39z
mMavbw7D0FXNdDXVMDWYwubPz6Wh8tLG723xafC8tTHr9WvzgQhPy/aSM4GImgcG6q/K0hmCVUUa
9oc62bsFhXSIc8VE1WIeLcvyLBiQL1enlCTHZCBh17QboqwJWxUrPlUBjz156IYswpdBnkPfV1UE
X+gly37lwl7xu4McI+svXYCqPKKb5KPcUmvqIhcZvCkDQ+Xff05yOfHTcsOwbMN1hOW4mm461i9v
WFFGuOgqVvFJMaNsaRN92OZlgYclgJnXTqCUhn7aU+447YG4JTz5ud6JUORTCzGdk0nxbnxhfu0L
a8QPlXUyy4n6SuiD+hyVxULWB54R7oi6FRtZ1DKsKEEKPBAdMo5mMFSXaUutYOHXqOlpEkG6SXSt
R+A/CTe64zs8e2P7uUdGJ57Bl7/Up/7SLNr8zR9jZ91jQLNP0Pd7DtX8AmSN0MS81OOa3T4nxC0l
oPSX/hn1EpjqhkqEXsAhrJz8fs5/rYosNDeyqIxNfob9uIuJqxQI/OowiYMu30dtXtxjxEwkv6nf
x1HR1r//tpy/rYd419okXATfl9AJl//8q67KGhMAYQSfuqDFcVjLnyer9m6jtLRPfV71i0a0/evQ
BuSpfdeCFetoj2ixbLBe7l9FNyRbp9XDrTDTZl0HICoMcAwHbT44ZHAOsijPZF0gdHICOMdHepzd
sN5BOkTltinx3L1BlA5b0oGHS1+qxdHTxv5YYMrw2IziHFTRdEb8Jn90dfFOXL25lqVgDoY1RVAf
ZDFtw35ZuXa/r+aRpc+WwJ8MeytbQ/DJayOt6o3v6ulVMEObwNq1x27mrVizRnm7bOq+PoIOA9In
a2TbR6+y15GrdooXP6tRNGqj/isPfWvOI6W6RR6GGNod77FiF0c1m/ZEZascq3Q14m7uWjf+zvYg
AdbuaF/bSIZNuK/m9nVemacqF+O+nBtkq6zXGsv+D1+8/GJ/vE11YmFCU21DNW2hab8uhHskj7ve
9Y23UferVW4VIDeF0l8OMT94VC/cp7yKrA1biujaKh3rNp0QeLUR8pMl8q3JWXQmsEO2WrN5UbfO
PTNcZDX4jbFHMkse0CTKTo7Ns99vTIXFKN7WDupGbOmHU8eSeP/7H/XfHtW6MFR+zoYK49IwDO2X
JWRsitIxtEh7szXvGdf3/LrhKfPDYehRgYNXp7GQm+xFiojxNeiEfmVmnntTpnq+idlGYtiD1qXI
cu+qdELrSgWqseuSabr2uqHaFFgA30Bz6he9MTaHItSI+ZpFvQPcCxolmdaOl3p7E5zYlTwr1Ki7
nGXfz/6p9aPuox8JnPg/vNL+dvPrwrV0RzMdQ7hsEn99pbGAm3KHfd1blKbvWXYmDOxdD1FkncIZ
MyJxIEJP4xXKOmL1USfP4tbRjxpGTpcBJVooC3kaTTNY1SjHjZxAdpYNKKbMu2zvMJIcHb9BijuY
7GUwBmh6OP31BWYsT9WhniWBxgSXt64nvw0xUQc4AgdJr8+21MuY62wc2a8vXUAXXYrG3MVH22OB
pumI3Gid3VR1+qA7wrySpjY43mY3viqanUCsFaIPRXmQffM0vvRNwZU7C1EG7c5Xhk0f6TW0UqfV
Fu1QXoPIdt4CNcEG3QH0xU7cZhMrXszGd9+s3m6WIORRsdB656ZKEP3U5wZEbQg75kF2BsHhn4vJ
Q9xxbshG1niNN2I6LYL8uh3UOQxBQzQVzybAu9/fJra8D356BlisaVwAlLbtAHYzfo0MII2YaGim
vlkDCOWyDgmyoGK/jpTefipNr1+JurZ2wVxUerDCqtFk17KVVzcusUQfx0KIh4wlpqweLTA6vNw+
ozppP7UaOAMnN9WlbHR17D48bhUOc6uT3wZ9/4ALTnkSpbCvhR/qyxYF38/AqWHuGOPLVBegy3Dn
2GehXzxUSvUsO3RKVi+sdmxukRWMD4E/JevEG5RPTbiQHXI9c1eFG4wHr8hc/Mg9Xv3z1Pi2PbAP
sB5YxRi7wVBwvZIEPye1CC/5Pd8vcjpbVYvq23E+QDP5VldlZnUrD0hy/FgnO3+MVaKuvvT7qNMj
FHlYU/w016/zlzboE7aTOlnae9tWTwHcg9fEwMYmLrF6z2vFfukj9Mlr+7Vr4GolnVqhCuRZr3aJ
7TTUOBbwHfgFjCwQ06IeGh8Q+DqzbrpsQFs5gYLouuW+K0gwIUiRcJsYPrbE0MojaFrV2B9YePTB
k5s3944OxkLP6ycXIPr1ZDbOPbApY927iIiFuN7ej37VYaeGv06ERMKShQtI5qE9y764yZMWrhQP
diR9fY2kS5VPyUK2Xg55szTdaLpN2DgexaAZW/27IIfU1fhFZuNDzAPD5mmL5e/NR5Uc8Mv4X4q/
TNfCHFuVQrcWcqyU8/iYL8Xa6kotsM7J7Wbd9blxIwqtIZDOZY35bJjrZKtauPrl7Pf9crSpN65K
LsebsdSWhFXLUz/3Ho3WMi8NxEC1oyuR2LLVmXvLs2LwAUHQLyYXMRmA7SfWYqB11ehWHnKvgTTv
helyRm1c6hphTns7m2Gpc792PqhNC48i1s8fQyO7VU761C77aNTXqOg8mo473trqVC+1vqu3sigP
Q6a1i75z0n3XFNOtrNNSYKgK5BpZkvXF6GJOVIzXH1U4yKPT3kY3mSGaG5G9exopyTrBOccsivEF
+6h38lr+jato5t2gBadmtIcXUVoGqA1UgnDi+LFXH/OkgcJ3GtMC/DfMNOzbjbRcJv7JQ0LrzlWV
4b72I6INpKa2fjcN93o5GseZ5+a4XVYSn8RrCDwFiDT6drniQHrg5aTF9zrvCPTfx1u2y8U9HvLt
2tJ6fS2LoxuHt9lYLmXp0mMstaXp6/jF13OI0SeWgICUXW0MzzQOod6x+uuzHXaE9k6YVl/vZYM8
JD3wwo0rjFkzqa8WsrdsaWz1OkiK8k5zEWkuG9Ffx7ajnbwW4AtgxfJzgtBVinzgc56m2TZDt28n
1Lx4xGLqVnZ4C3XfvgrsWglRPYM/4Dbm9eA4A7GncThDtUxPgM4Xlx4aK5mDEpvHjx6ym19kuHVZ
DQhYU3VYLFcOUYQAC+xBDPNnllQHzUesPEgpJlbj7bOsN9aoApQoOBLQsQcv/Wwg1FLG1vAVQxwA
rFg33nWTjwxL2lg7L1JHnr2OfemScM+5lv3FInkpUfw3WZaOe97HKcoIzy2MIszgBoTm6vzbwZ2L
H3VFavI1zoS+DUgqdxGQM3zBEm4pGeppZaPvpgL4i8rcPgcqr2XJTJ/G5M5OS/1Y9HzKU9GjLIw6
4NvkzNQYTRlOqUpIz8S0QjfZpIIwXhaNVr7BTwHlErg5nI22fYUCaiVZ+TYBJt969VRsZTHRr4rB
A4Y0jOVuGs16IwcjPbjM4VM994qCjJAXj2tZH9Throk08VhManeV9KZYyWm0yj6pCeFCL+uhqLfo
GybCMmGlecOriV3uorSlEc403mIY/ibrNR+MMDhiKaA/vMTDIZi7642i7lyM4dayV6GKs1lbpBZB
2l4bVqGgDNkPr6NooJqXixhfr2UfO+LRUlt7MTT19NL4dYyrUDh+EpEPP7rSvxpRtgOZ7AP2U/7M
4eBFBHTOJTv2YEE6ddPnafUe++mtMnTG7eSHGcxcMdxkwLOXAPO9TRzrs4as0nq7UW9y1npDUK+9
KFlU6PSdXaFk3sLQYKJVfKSbOPNRY49e9UB12WGVlXLt9ZpyPdjoTcV6eZBVH/XyTO29nj+KBecv
DWZgKOuJi20r3ObJbMZnJwmRhzEV73HMjATkrKvcuHnh37LDcRYGVAEyftRZfp+dhB7ckgo7RqrR
H4xBM89q44szvhTxLP+1llXykALowA5kaK9IeRHBblkyuKoWPPYxwE4gFjFohTZ8RBHCPsddyfOK
RsuLh3vfeM/LMHwsVL1aYe+Ct447NNfDfCj0CBmBrNqpXtZcq47NYT6TjbJbaRrFUkAWW8u6X/qV
yYC9ovUAOUQ7Vro6HXo3LTFqqaOHaSDd6pPkfw/xZ2hM770TQbjwkDgir+dPax9k0mUQRLFyEyXa
QgDJPdg6AqUazKcOYUSj2ylmc3Mpol5uHscaFZKFvTbhdT02GUL5VcFtEom0eiwhpK0xoAq2jm+V
j5mBbCJPdRtXEop6aWJY6eSIK87F0LbtXYBm8VIWnbYrr1hgRpciyn3uAf4bOJe5czpZ6rVe+F8T
/cGLJ/UTkOMvEVDA16EuvYVfCfshqfR6lTtWcAvLLN9E/aBeD0o5EOQf1atk5EtKrAIpD3xjlpaq
tzcwOeOdyv/2ljY2J8hfYuVXo8Ymu/uqaUH/J7eGUiXJnxEru0WMBP9TGY7BuiqAov7pZHq6iq2E
O0CNLPfYl/oOOz9ugMK0nrIyM64Kbxxv5lLZFHxSfpA9gjZNFopmTIhlqumj7ZtAb32lupKtrpah
7Yd+OtBrWvVu6FFTc6eNLJKdjLY9Ab31NGbpI7pH5iJtlfjo5nVw1nXtTx6G3XMYpPmugM+xthBA
fPZzVyPsV6iof9DqdsFRD5r8rsl4gggfAZW52i7N6gBrVj5Qu+cGXdV1MdTqVrbyY0FNPakScEBM
2ferCjjMk4lc29nuzR+uC/ksXcsxRjtsdGwALbWr73C2yoHAllhDxVZ48pH0WzlVWj8jy/0MA4bf
Z9Qvyay6n53JAxA0DxJwHLZDILCkngcFDoggA/vc5ylILoMsp186VeF89vsUIQQ7qu/8+UqpHvx4
JcBW9XNW+c+W4ivvadn9cCXYo7tJsRY8SwVoxDnpK1PB8lClzeY/bPLmWEcuk8KX7C9pNN1ULQJn
AF3+HudpM68IFBXcvh0FBgKTbXzQq0x/SvXodfKj+ozAnP4UGDFIybp6GEqWPv3orWQnOL/Y5wLp
vQwJmvEqMkGvyOIMzNuidmbwxTGFMyj9Cg0MYydnRIqQbH4Rk6SbW8cwOsdYndxo7MqviP6Epzz3
sl2QoOfPag2BCTGFR99N8kUQsaXMwwEWYzrgwJRYD7KHPzyjLdbdy/YAewuu3ZxkKdR4FaWjmlyN
bvDk1K6FMIfBbly1tl5lKDNgzTnCYYSGMhdrJYt2cRxF4Fooukk5IOPo2jtZNBsLBmLR6IfAGe95
ED/pjpXd2XGX3cVsOUD8kcnoCu6FpR9x84ZZepCtIBPa699/g5rxa+ZhzoS6riqI1ViwUcQv4azI
5mlS1k7PDm8YtwQIJ4Ps7cSD0UsRYWowbY6uW6GaB6vK+FHxt0Lo8kg0W6O48bLPuupEd0WVx3cl
Zsl7JxYNacQIArOLZqWKAO62VkNlPeZF96J2vJjb1GjOfu2g6lFM+0TRu5ep66fdJIALBoiQvZQG
Cg8TIbCTZeLEAg75MhwaQrN3am6dfp6taGFiuo5VXvfYYDyNwIDl8LqY8quCLDpGT3QrJy3BdCSt
jikox2fn2zVdt44PjpuZS9nLFwjHaTwdD3IOtHdIao4rxYmG5UAk8EZHyeymQOTf5/F2+qhyBdgL
Y0AcTNbJg4fly8ZExfUyFNlg7WiW1rOKWevRx8dvlxspumLz2UfdP539vp8dud/mc7+f/TJLHLpi
C0SXXKt6W3eKt42CMFyyQZvmXdp0q6VBshFtl68+6nytnVZdqxlrOUw2dKZeLs3U7rYfdbZwEOYa
9XIj+ukreGNkGGtNcOf56l4YhLEm0aOIXIfOHTrj+dLKgvZV78QDOKUAoqaypgKijOqUJ6Ps6rff
/77/lvA3DPYIpNUs2M6EbWX7D/iUzGKTE+pN8IogShhfWfauNrIHiETNu+W0WzHW2pvqO2IZ6LZx
LtFu31fBZG0hlefHHJX1RQ5AbQGShx/5fFCQj19ZMYhDWdTr5iT/yf/9E6amlhibL9gzoJwdNL8U
//chT/n//8xjvvf5ecT/XodfKvSm/mx+22v7np8+pe/1r51+mpmrf/vXrT41n34qrLMmbMbb9r0a
797rNml+33r5O4AOzRNJzNADzhi/TPH/1ekvDNI/T/Svdznpw1i8//uPT1/TMFuFdVOFX5o/vjXN
7yfbdsk4fYczfZ9K/jm/myIhkNe0X5nb1P5LkMEQhDdZmkJBJzGb5Jn/rVmx9f+yDYcwty5+/Ja/
X+of/vzf/2V/fcqXX8s/z/O7f/r/Y+7cdqQ2gjD8Kqs8QMt2t9vui0SKFkWQhCjKgSiXZnZgrB3G
aDzLIU+fr9wecHuWQFSrpCXEBbuU7XId//qrHRUjT299qBjI6R6/MiEA4/sSMB/asQ/p4zPiMQx6
HPgVg1lJH7lpASZ3RcrTaaEwLY8fmhAYY/jpKRMjaExrYcEBmdYFiEh+tlA5Poit1YI1ULUIoUxz
Swapa1eAtYAttHxcdFYROl+ElU9Fgwd2h81wdzhJsHrZD4dlMOD8hy9TwErCx1hgg6kZZ2DuzPc4
MDzgXUszCMEUwvqrQtlwyLgTZ/lfdPDJgCg1ujokFKa0gdqNKagN3rXriOiMZ9yDEzS2osJpYwj+
7y3hk1oog4thahVj/0VasM7A8qw4iytYjj5gZJOaQlmWxnvnuZSr24KgkJ8pYMpf5hArRSYOYUH5
pKqitGLMuzIFuMGGtMlp9yVEDOblMRDnZArFfE8KU6AC4FVXsEn5m06YOLuMCq03LRqA3mUzTAy2
hretNAPXGDhrtuEts2nFkStrM5gSAwXCXEPkFxHqOsRYrTCDxlQkPhgvhStJE2FlBmUZjIeE1NBq
Sx1p84sIrrLQpbWVEk9fWxewBkKfXWmhxVkKQmZblXV0ieziIjCI1hakaagaoXICjjVV5cFUliGB
QkHKJD4lx4ekpGzOzhbKUGujAimylXoZglTpATrWySFUBuAJYyFk+pKD2eMFM0oOlfWlWgu1qWF6
NFRLdclXvtfZoQmGY4YdlZJllCk5IjeHaAjcyqhgW7pITnSaI2PhoQIt/QFfMLVraKM9YGTp54yU
kykUTvhtqtgoWpDQX4eC8VcbilVUaDyxsaSspDzNsVTgnH21N9Ah8ezUy84FWgOBC5aG0NSGatJj
A6yTNZ7WPTdvCKU6R4odQIv1FIyVOJdw3BMlNLSRoPFoJ3ZQ2bWRIKnC5lN5Q9WaOtBL00MVUxJc
dVBUCrgcGRTqqWOrQuYSeTXT1jPZUGoBW5iaBiy+ADi4KJ3bgqKRynrW0eQweWkB1EeYvSpbsBVa
IPpz5Ac8YZop4szSI1prnHO2IUPmagu8PHU3XdMoQgWQAAlYVV5owRvaBpqMoqWCptfILy6wDqzG
Wp2x5MamcmzSslF82UeBL4G6eDqpKkQsNjOPAPvTxgUHyIYGXOkDkJ2ArSuPoGxk+6lq+Unrcyye
ub1WmyMAXAOfOKRjBmibkPWVFryhbQCVl5qRqjJ6YEZlIwt96rLRVaZoHBQLx7HmFNFujTpbUGnw
NxIIc6ocleBZhtdmiJZqgDIgUDa1rp6QxGWGCC1RA/Wgg5ZjPJsyv9hIhtOiK5ZhGzVC1bInKh21
YEhLLbQ1/tDw8FO9lKE7cGKkNj/YwgTAE8ICi8py7AQClzoIJbADhtAsplR55QeGIkGtBRpmKYx9
XVAy3RMUsBRON5DBQ4agcxlAxJURwdVUQ1IqUg9NgOoqQ/pgKpAn8DfHnp5g79MFM0oOFYNSrR2Q
HMCUqQZBEsUM1vP5hjEUM2nGDzWVRJzQZOYNAONafMkBNfKaAwhSWQiysOqoiYvg8jK+Zx6XpRYA
y0t1zegAVLF4QMYq2nwaGTl/3IDwkzs859PIuC47j0AL2prRSZcErIzvT6CyZMEkPzhD+KHdZiE9
sjXy0wJBXRkd6agZuIpT0B00nmF9qoWWYRQsjoyBNqgKesYK7CUrxGSABZgpF/Np4EYwHKBdzibg
LL8qv6qRMZnaI8CYABklCdw/gpBBDEv2ZNKzz+TnEcDlSo9gSC1ZkNrYCa4IAJt6BOU0IBTaZh9y
mmFHUCunekFSmFYL1lAuQkvh6BWOT7nQAvUC69rZcvlgGKgjI1myEsCZlz2RFle1AiRhQ3IAcZXv
K1KiRZVnZQe+0iKuQtngGxM8IWXABCCtvaFgEgPDiRPUIDBRr2cXE4R0o/UGqmMgtECmFHD5AmUT
b2ASVWAqcIBJotkNZyGfSbGrQt+pnumW5cQWjmuY3/WyYoLi7GEAg7Va1BTnlnn1EFI9a/tJC7sV
1o4Mm8DfBWdKPYJJTBuA3mH21ULpyHAehRrUM4gSt7cg63AWUYdE26UpQFzhxBs2hiCNETymgioz
U+B7l9p2EtgZaidpENY0fNmJnrPUwkTupMmarCA/lM3WrLwoY4IgjVARKBiJjRwIVFB+LVXQMLfE
R4CyWP4Dz8pvFmUFKFZqgcgIxTkAvTNsEk7zOiYEcAUwaSYdVAuCtU0X/KJa4Qt+6cOezPWu399M
azT9dlzs4nz2F87c+ksBiy0ZIcYnvyhbNVH0xy2bbxIS8MTrX/zwzPOfrjP/9/kBLy+dXOv8VOd/
fNxvj91xs3s//eD9fJuywvT1V9/uu+fdq25J6gfToLP9eCcXy0AfMuNnBI+3K7kCUKrlHvu/hkMq
eOKe6wXfdoexG8+3KOs+kbKnlXzd7fsXw5GvXi1lR36sWvawH47dzbCUHNllesmHw3Zz6jd3p0T4
tP+lFf5ou+/edsftUnLkQqklzztrV8OLq+thf/fqear2SDbSXuU7tN7fJO9zJvBoJbNceHyZ3vJM
B9FKfozG+36pcVo2Kbm0gp/cdLvEAMvIWVDL3e/7w9CnHhmJAGrRh5u+W0WROFxXSx7epmYRx9Va
sT9cxqY4AlYLRsDd5vb92QymsBfnqlrRPw53/Xih5jiv1Mp+2vWHJHrM8y+9XM4n7A43S3XQrgvj
QC96HLvN7m7cnk6JTc9DK7X8frPrX3bpgl6cBOlFkwvG4ZRYNkc1Co6ql81HmPnz+nUSm0BpBbF/
COnD3XEt+kFufDicVjGkKidQVXvTP22fH7tV9cRBv9IQ6EW/6dK8xfhKltb0gt9ePe5evR53fZrW
kS8Q60PI/3575MzksyyJVPPy5UMIf7p912+SNIZwadYfQvifw/H2LGm+b5nEqEUPx9Pu6ro7DmTK
1DnjnsXDXOBRd7v2fbiCdIJa8XwZLNV4XJdSi73dU5GkXc3MEFGLPm45Y+j85NOrjGvgWsE/c1zv
+H7/plu1CfOuvVb8L7vhZnv1ZLzIbRHy1Yr/dbj7hCHOOOLDXODSEOchv1b8b2h/O47bpKSwkYCs
l/0u7So531pARa3c30/d7ixFDBHqjsB0WrHPtsdXZLazoElyRMTVkns6m5V5z8CaVvQfHXnn8PKU
uua8iKsWvh1PV8/uu/m4raCW34+b4TD2SViZsTa1bL7ajWKStxnPMPlnyfchTR+OnrjEn84nrNz3
31JwTX5js992x2/+BgAA//8=</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solidFill>
              <a:schemeClr val="bg1"/>
            </a:solidFill>
            <a:ln>
              <a:solidFill>
                <a:schemeClr val="accent2"/>
              </a:solidFill>
            </a:ln>
          </cx:spPr>
        </cx:plotSurface>
        <cx:series layoutId="regionMap" uniqueId="{16104E7A-B5DF-4660-A6C1-C52C2DE29DDE}">
          <cx:dataLabels>
            <cx:txPr>
              <a:bodyPr spcFirstLastPara="1" vertOverflow="ellipsis" horzOverflow="overflow" wrap="square" lIns="0" tIns="0" rIns="0" bIns="0" anchor="ctr" anchorCtr="1"/>
              <a:lstStyle/>
              <a:p>
                <a:pPr algn="ctr" rtl="0">
                  <a:defRPr b="1">
                    <a:solidFill>
                      <a:sysClr val="windowText" lastClr="000000"/>
                    </a:solidFill>
                  </a:defRPr>
                </a:pPr>
                <a:endParaRPr lang="en-US" sz="850" b="1" i="0" u="none" strike="noStrike" baseline="0">
                  <a:solidFill>
                    <a:sysClr val="windowText" lastClr="000000"/>
                  </a:solidFill>
                  <a:latin typeface="Century Gothic" panose="020B0502020202020204"/>
                </a:endParaRPr>
              </a:p>
            </cx:txPr>
            <cx:visibility seriesName="0" categoryName="1" value="0"/>
            <cx:separator>, </cx:separator>
          </cx:dataLabels>
          <cx:dataId val="0"/>
          <cx:layoutPr>
            <cx:geography cultureLanguage="en-US" cultureRegion="SG" attribution="Powered by Bing">
              <cx:geoCache provider="{E9337A44-BEBE-4D9F-B70C-5C5E7DAFC167}">
                <cx:binary>1H1pb9w4s+5fCfL5ykNSpEgenDnAK6n3xUucZCZfhI7jaBclUfuvv6V2HNuyM/HB+F6gkYGmtbC7
xIe1V9H/fdP9101yeyjfdWmS6f+66f58H1RV/l9//KFvgtv0oM/S8KZUWn2vzm5U+of6/j28uf3j
W3low8z/gyBM/7gJDmV1273/n/+Gb/Nv1VbdHKpQZZf1bdlf3eo6qfQ/3Hvx1rvDtzTM3FBXZXhT
4T/f/yc5fD2kh/fvbrMqrPrrPr/98/2Th96/+2P6Vc9+9l0ClFX1NxhrkjNuWZRYSMCRcYHfv0tU
5v+4bQjrTFBkmgSZmLD7390fUhj7CmKOpBy+fStvtYaXOf7/0cAnlMP17ft3N6rOqnHCfJi7P99/
zMLq9tu7D9WhutXv34VaOXcPOGok/+OH4/v+8XTK/+e/JxdgBiZXHqEyna7f3XoGykq1b4gIJWeI
U4txShEWjFH+FBFpnjGEkIWRyTCzpqD8jpiXEbkbNYFj9Z+ThOM/ZXzI9AFWy5sxCT0TUgpgAQtb
BCNJJ5CQM2pKzBjwj4VNMjLR3W//YJRXUPQyLg/vMsHmP1cnik04qOwNucWkZ0SaxJRMmgwxweRT
aDDGZyDfLCwpZQIhLqbQ/JagXyHzY+AUmC8nCYxzSMLvqszCt8SGnxFGLW4iRDFDwCFTbOSZhTnh
EjHCTWpOsHkdTS/D83jsBCHnPyeJ0MVtluk+aQ5vihFFINosS/JRvlFLcNDxj/U/52fCFEJyjhgw
zzMb4LVUvYzS09ETnC5OEydHJao8fFP3cuYNbDRxBugw9oOLkEWeYoQROwMzQRBhcQo6igKfPVY/
r6HoZXweRk6wcc5PkocclWW3N1V4U1f3U/Tv4aH4jHEwxTi22FGOTawDDia2CeA8451XUvMraB69
yhSd65NEZxdqreoyfDtoTHFmWhzMZRMxzJ97NxIMN84JaCew7F4w3F5D0cvwPIycYLM7Tc5xb5ND
eyhv3xAbeYYQ6BvBKJUEP9c87Az0kQUCTQjKLfB07n/7zqh+DUUvY/MwcoKNOztJvrmPD7xT39+B
xK7Tr29qxYH2QQAARAgIt4CdJtoHLAQEXpEAALlJKMFggT/WPv9b6n6B2Y8YyNN3nOLnnCR+czAY
wm+H+2n79xqJiDMmGcPgFiEMiI2QPDbqBIg9AQY3ESalnABv3f/2HWu9gqCXUfo5cALM/DQDO4tb
VfpvykvkzKJgCgiYdIHALwVL7Qkw5hml1OQUiReBeQVBLwPzc+AEmMVp2tjXt92bxncwqBqTSwIB
AjkGO5+iIuWZCRc5FRSbCEIMYOA9lnC/peZlTH4MmyBy/ddJyrDVt0Pwhi4PpWemkGg0zQTBRDwP
HdAzC0I+FgQPiLxzWx9D8ltyXobkx7AJJCv3JCH5fKurd59CkGBvGjEAm/qYKQDDDMzqMW7zlFsE
gqCOye9Vz9GuewzNq8l6GaLJ8AlUnz+dJFSrJAkzFb5hyBriOhiYh2JLmhgz8gwleYapALMN7gjr
ecj6NRS9DNDDyAk2q9M0Aj6ougreOYdSAUZvaKSZJtjVphwtMOARCQb2Mz4SEgwBiGAzTp4baa+n
62WcpuMnaH04TVt6lX0LD28KkzyTWEoIUUOO4RgCncBknUFoB8KnY+ANQnOTHOkr6HkZnp8DJ7is
9icp4TZvnZIT4MKA7zLyjaCMI/MpLBIiPwLyp5AkFQLiolOv9Pf0vAzL/bgJKpsPp4kKKOb6Ju7v
7dl/73qa/GyMgRJBJR4zpWNO54mHw4BdOMBxdDun3LJ5BT2/wOXnyCkyf58kMltVh/qNJRk6kwIj
EGbc5IwKMWUZDKkg4BjOmHW0GCZuzqtIehmdR0Mn8GxP0wH9dFumKqvejm/A4YGJJ/DPJJIJKSZW
NSQRLItY4OqYwuTgGk1CNq8g6GVofg6cAPPp+iT5ZncIszcMUlN2ZtIxTsPoXY56AoslzwikDihU
7HAESghPgtS/JedlUH4Mm0CyO83w9O5Q9skh+/Z2zAIuqBy1DJNjBuGOGR4rGW6dcYShLkRS9rxs
7TX0/AqW+zeZIuOeKLNofbgJan1bVfrt4IEKNqjqMEGNsGMBmzUJP3MoyYFqAgi0MfBOAUVgqscR
gt3hlWT9CqUnw6dQnabC2YU3QegfsvuZ+veWGmgcAVJLQt0ARmMKbhL1FAzS1mgsDIHaqZdQegVF
vwDo58gpNquTZKP/BzE2sKJBfkHSmkAmQFpoykEQgwPPB7JtyGIUAqBw/zEHvYail7F5GDnB5tOp
8g2USWhVvWHghlpgE0C1533JwOjEPNY+kp5hKSA6Khi5K5p6Cs4ufAVJL6PzaOgEnt1phgXGMonx
vzwP7yfp30u2saYd+AaEG0Q2uSXZxNERUHYILs4vKwteSdSvIHr0RlOQTjNKsANP501jahRKBkCj
QBCAjnloqC54ykEQN4AcAwg/C3LUHDIMUwPh9wT9Apz7gVNgrk9S8exvv5YHHb+lbINaNsIhsUMJ
+DQQdZ4EpSEVCiEEJiEcfSwsEJOS3ddQ9DI0DyMn2OxP0+u5C6+7h/htdQ+FTgMQXVDKRu48zinn
oDMCDCWxZQoswLa+F6t3lR2vpepljJ6OnuD04TR9oP1tc3jL2hsTigUYNBwIAj06IwAgux5bBxhb
oH0gnGBCkpSMMYOnCP2enpexuR83QWV/mgnR/W37bnlIcx2Eb1lzSM0zS4Dqh14REHBQ8D5RPOCZ
Mn4scrurR3xsU7+apF/h8+SNpjAtT1QBte/Wt6W+7e8X8b+33sbMNRQPgNWGLFNCudSEgThUfnAB
xsGPcsPnKug1NP0apPv3mSK0PlmEdrddePOGxTnQcwVlnlBXCDYamGjPKkIxss7A+wEQBaSv0bGD
ccpJv6fp1wjdj50itDtZhP5WZfyGHETOIPRJoHCaEza2xE05iJ1ZoJ0o+KdEjrXXEyNhlHS/o+jX
6NyNnGLz90li8/kACijzK/WWcTd+RqHXgIP+F3fezcRAIOgMQqcmlLdZFoeEz8TEfh1NL+PzeOwE
oc+nGd/Zq/L/TXUOtFRBcQ4HLfRi5wiH+inoXICCdxNqdMbu+Hv+vTO0X0/Xy0hNx0/Q2jsnyU93
b/XmThFwFNTvgq4Bc/tYzDbhKISgvhe6hAlB0AR8zK0+0UfHNfR7qv4JqfvRU5xO0yn63CvYd8K/
X9JvYNSBSpISEtj4h1QDlfPEK0IQ8Wbg1x7tiefG9ysIehmdnwMnwHw+TYV0HoRvaMiBqQ2ZbQbR
bNBG0B8/CrHHqECfCIcSHgYZIna3Bcj9irgTcr+j5mVI7kZN8Dg/TQfoPE6g7v1NN2QBxTO25VgM
QY/IC9t/AKOAbT3uZPCsofQ11PwCk5/vMcVlc5KK5ry89d/UaINiXVNAUOdRbdRjToE8Hcivo7Pz
vBnh98T8ApQfLzGF5OokIbkKYMeedyv9tqUg0Hw9FrFLyPeMbVPP6tzHiA40kCJwVaFHG4IKEzvt
tVS9jNDT0ROcrlYnidM17DMBuzXdvmEVlclgEykCNdRQ6E7o2JUw0TNjRtWEvUKQAG0DW4aAdfDY
QHsVSS8j9GjoBJ7r08yYfqwOwf3s/Hu7bIxWExNCngTSbZgDpzxF5rh9DuQajv0H02rd35HyMiJ3
oyZgfLw+SV75HOoblenwLcMDEN40pYTtv6C1bYxzTjJwkLyG8mq4A07ncT+jiUB7FUkvI/No6ASe
z6chym7+ce+4O4lyxzNPnvzfbpknwQIDMQX9UybUhQIWT3kGcqTQeACtcRJDyyhsqjORZpMt7X5N
1ssoTYY/eZP/T/vl/XovvZ9bDbqH6jA77lH4aDu9f757fF3YOHEy9IcmeFHW3c3d6hvsY8igOfcR
kOOXPNEhj0Nfz4bdHnT153tjzM1JCCJYFkQJRkUEyLbQRTneIhT47tgoN4rBbAwZ/PmejntYQCIJ
BCe4tnfiU4/9YnBr3JMHkuTQFwSdw0edd/+CFyrpwTr9ORs/zt9ldXqhwqzSf74fuT6/e2x8OwjV
QiAQSyg0hn3/YAs6CnI6vzlcgZM+Pv1/BjUUtaFr6zJGLHSzMu5XuvJXlY9ax6/TbJaazIHWc9+u
JI4XVqs2GUJqrlqcrnUuirks5TJKarQzkvj7o5l8gToCOcspdWOZIIf2adhqDarYn1Lns44mPKjo
pYWVXQyK7hJpFHYlDLYKE3ypqHfFsLLsTEW12ysjcThsyLKsfU0dnopwFvtY295Q2oFg0dYbammj
nge2idvgvPbCeZpmthqsxjGV9/U35I+TN5lc6N+CTRXHTiEL8H9KfulXcVsqTC8H2eV/l4OK9sUQ
FU7M89zJB0pcHwfyIkB2bbZ/9z6qLipMNqnFg60Z0HBL/GRdVCLbc5U4wohnlajwR5mXq1AZws1S
L52HpChXTaOvCCd64/nYVl4auWaO+DY1ksvfvNM45U/fCZqnobITwl1jb9r0nYgZ+pmMEvMSFnq2
KDXiTlNyf45af1WTrLZ5gNk2hvUxz2Mhlp4qjDXDQb/tqNcuQlF8FF1fbHhqzmVU4D0V1yQMa4dE
Mb2yklLZfobtTvoVFHD83JP0hdU02hzPSQfeocBRwFVjO/7jtZ7lmVf7uSSXOBcOsozoqseLNi1K
O0lDz+F+E2yyoQjssI93TZ10X3LtVKKdM2Y0yyjEcgbsGy46f+jmZq1Su43bcNEGjVPAK2yMiOyM
xg+dnmtpkzILzoVhzirVok1ApXY5170ThbFce4onc1gbtW3RYLBhmycTlqTuZlVK5KwIh8iJ2yCY
F5YKF0abqyU3z5mvkJNQ5S8Hbwguc89zC6/K7dqQeFX0/j4MLLk7HuLI5Y2VLpgV1E4Zo13fFeGK
hUY1x6m2qYeo3fqq/yKVVdmiDT83hqp3kUGTGYiKbqGRZ9oiwtGcoqo5P35q4+Yijqp4hkxDX0FY
VO1R4a0UlgtREFe2rWW3VnxtDbR0yi7GMwPTyu6jslh1GpVua+TfequTqzTUf5HMb+2hE/QywPmS
pbpc/jPeY6HxM7yhUA9ca8LG0iP0FG/RCrPueEAuDVJvG14LOxFlufB0Ysd1QleQ5tq30Ma8Ur3+
GITMnMWpGGzlK98ZiId3gcoXtTQcHJfDNqnxZWu4flx2tin7wR1KuZMsk59/Q/ZI1pTDoLhQQjZ6
7PuUE6lhGYhHHSvx5cAMBwR3cOXH1rnJ49QlVirmRUYiAN6XNvQwZDsa6HVoxB+0PMAmFGRjofC7
8FW5bAU1VzqVtkGDdGYW2eD2QR0u/pncsRNlSi5kBE3BoZoYxMJURjdSZnERd/gy9URxgXrtiD7+
ErbJNqhV7QiRFW6UibXI6BYPWbzFfvQxjEUFtuE/sffYef6cENjbAWwjoAbaM5/C7fW8AtUEKNVZ
86GIMd2Wn5MgsrYqNO0AGfWntPk7Vhn9EA7xzieddKqWkPPjVPa6mod9m+zLrKLu0NeO7xgoIqu8
yHK71Ji5YWRsAZzWDrJs2XQpX5GwuWpiqvZZ0a9bD8u572HtlLxAW8PI+rURJX9FcWBA1uWfXpW8
sERMqMYCkwJ2H4OU30SSEWooWSAPXWrI0NO6jTatQMQeSpO7ScSueh1/t5S4NIwimuVel3yJLHOH
+8aakdAc5nlU1YteDOUq4GRDqhQ19mB0i0FmhlsYmW//M8HWc0UOvZl01Bnwb3TWn2KD8wiFhtmQ
y1JXwiVp2CxASC8GXt/kfcXPx5SYXSRhYNc8ZrOaI7VJy4iutEncOmYXOBjwjKruholGbHEQxy4T
6gtsddw4oIBbEKFmvApIdN4OpmETqzFXgn62Kl8sUWCW61gFuZ3BLyxrba4DKBBxxzKheYnMwm4w
T7d12qdblANz+2rDSXcVIyK2VdzImYhKvDQ6ntpxM88G0ewL0axAK4jzqBsqF2XkItM++25EtZOF
Ob40ar42o9pfqwh/wNI3P6adUdqYKLpmWtlmlnY7zzKNdRqUMzq+FCnNZv7P805HWTGRJWMxGEwD
ROHBuZuIwCjxvVr0El9KmSeDw4fmqg8GtRl4WS4tw+quDNm0Tgj2xbbvh9oO2n5lqV7OGiMtlymi
3rzWdD0IvKCZsa9rs3IY7QonQn6ziorA9YXqN7n/sW6048HmK/O8qHPXMuvQ9iqwDbOefvAzS86b
KDqPjcy6FsJwkoxsBrMmO6FyZBe91+5ITOdDGy9zoZIPTTGYjqzoPA3qbN6BHrTbiOezlMVyRVRZ
/2aFYjC2n80UhMdhU/Kx6Q66iJ6uUKMjdWN5FF92efaZFn5oizr4K05gIeoCU1dYRm97bVk4Xpim
G9ZXdlCnrR3TLt/0XqJtM+93mcl7SN39E7NbU7MFeppApoHjgGCzWwgFTyhLK59EKO71ZZubahO1
sb6AHQUyW8YfvcIQ25Ib286gmW3kYeliK8kWXjEwW1i54RyXb27GzZL1JbMrYpi7UlBlh3WDtr0n
dwNRhuN7VrKgJDfmtIrDeayH2K3qoJ9l5tKvKbpqzc+tBXrRaAdsD7lFlzGvDkaWtCvs2ZkxhIs0
YcVM0cx3uiRf9MUg7aDIE5tq5DA9Ln7TyhzU5KaThrnbeUFtV6EM5pir0slozJzAl/ncTFHntsx0
YQOSfh/Hhyju621Yz/IERDPYHgpsdfIpTjGeN8Is7SbP07n029IJJPUd7RPtMEWHmRkq3+VZmPxO
/kI1y2S5gLsEm2xAwzOGgj8OWwU8XS6DiCUvwt6/NOJW7VNjaObUSLjDsoA7ytgyVnwLva6a86EX
qyoK19LMgutqMMpVy+LECfhX0ZXxnvU1pTbhw+DSvACzEaMV56UInLbqqznzqXYi62uiffBtosab
9bJFe6XDeV3F8QXCf1dVga9ir/tYNRba1eoikvE5agzfhQlDiyAqb8LaWqR2hzobMkPBVdsQ60Na
GevY9GubRKSZZXTWNWE3F8DStqnCepf18EoNxWCrRr5TSx+5oHGiTR1FvtslVzxMEncIwEpqLLm0
hO9EoszXeSBi2xJ9tkBljty0o8TRGW+3phV327tPpL7sUrrmXmfO/NDztjjUMxR38Tkr2lmq4sI2
jZIveJK5uV8XtmYom+Wiw0s/JldyaL3L3jGteptZredWRfQZt7xcRkStu1Kq2RB71C6HHlZaMuhF
kKV2UvDw3A+EtIsobxY80nwBX2vavo60W7UeOGM1LeyYdZGLVF/YHRi9+yL5qy8xXtXgXjuDRv7M
6si6KYx+K3Oczko90xLsgdJru0tP5L6Dozra90JFdudJa2Z26c1Qx/0yKwN4T0b3Ha23BgNqEiet
/fLcDIPCQbHGbmO2pt1xK7NTVKlZh4WTsuY2Im2yQa3ep02CFpbwOrese8cajPqStrB6AN5kkaf8
G44Mb1EGvbEb2sJhHmr2USPNi6aKvmhzOGQiC+ZRnFiXfdbboDPwqhHWBS29v8ooGC5C1c4ppPDd
EsOCiKgxN3KtlkVsJXOm9DeaELLq+BDZZSPQdVmpldJo2ABsoWMItQbDGC9NZvpOouN9aHTDLMqH
1EZxkm+S3rrIgVWWXS6rXe6C/+MtZBZshapvBVYCYgk62iW4H0CBm3oeeFrvvT7U+6SU7pDW5QqK
09MNkf0MwhmFk3igb2Uhe3vQbbrzcr2rQ45sqFHrLrm2ajcnhtNk8FoW/NmLc5GQwk5FkM/DMMjm
iqnc5m1a2m1fW27jgRfmDyvoAY73bfJdJcBgXcLlEqNiL4FmD0wu5etu15ue79aQcXBDAjEduwAL
HARyKVzDtDaV1dSLtpTdeKk8DwZfn9NkqOwB6n5mUYCSTZnk/kwxmrsBtWCpoe4ThVFbA6EMQgOG
+NwZ8P7NsMy1rOx4oOgiqSp00Q99exGtWJZGdljBJOkoz+w6NYmdyjxzYmj33OeNt64UZds0sA61
F4czxodlWHXWOU6aYpEondkeM5jjiyF3YKv1fEZKedMH1Eka80vnCWPRRNpr3a6qE5vDyp91XTys
zcEHWRtUt7yKur0cDzxHmV0ICAqBb8c3XuDFi6ZLvvWp718MVVutDOJdKOE5RjHQawhg7crS83eh
ZWK7lmWzxEH5KS1i8sHyySYw+mEfogWH2IPdmCS2DVi2X8Nh+NZ7Bl+oIY1tXMlmO+TYBmMscDAu
u03OPgY5+ELxEMROSrFN5cAvjraMH4XnujPCvcfLvR94wdLPU2/hxzyzIZQB9l1TUAcEgTULdKPW
LedOYXn8olbdl8Kq1knRBR9oTGces/SsMYe/WNAX87Tg0sZ1EbtFw9V1S8/ziNsgvvA5yKnArfNo
qQnzISaivTmPG9e00tSpYN90GzdduQwa4zaosLmqS+/CVCqwtazpR4zJRyMYulknPGX3ISsTuwaX
bv3oI3jvcL7oSJqtwZst1k1YF2twi/K7U6I7dfRzi7WI5DlI5WFOZZivWSYGNBs6kNV35yiwbC/U
wpG5pdYF6X4cgs7YEa75vDNgWuuClY8OpVyjMGcrnlFYHx1I2Rmke755SJZraoJdZHGvcmPG+3U4
Hrg/9Gsv57ZhkWZZ4NApQN2tg7ZpFoSkq8g3+lnaN4e7y0G4DSwSL/Iqq9fleEhNr1rXYUogYsIi
NylSvU6p53Jw6Zdh1/WJ3Ru1Xh8PATb12kBwqJLgxkrbcm4lSWJ7UvczolA/b7Pko0/9j6VVlwvR
xGBOZWkyi4SZrZM+AQUUBNI1GxxueAbMMpQNsvOh/0ACENQpSRMwhdZZ3bFVoysFLxn/OExOhzbK
3MEomM2ljmYtzTu70dknYrQZGAeeWh8PA2/yu0/H07I36LLRkSOjoAA3Eg6gi/P18fT4yW/NLLGP
51Gn5iU2tGPy7Lzs8Icoof7KqEAl84QbixaEvUuC3i4DIt3aioeFstQ1phAHbfxau03cX6AwKl1D
VJuyUMaM41uUW7u2jSIbKhkt8Gkb7MTCau2qGAqH+oXndtRCs6pokZu0rSPaSO0TeV3B3xya+9yL
ZwaBvZ+lXgxtyGyQlZ1dN7Hlem0+55Zn2EHuOXXAelv3itoatkmz2yKFiYJ4xbot0XdDGgdJYjc0
OLBnAB5uXCWrMmpnZeUvOx1T12/aGQcTZyviPlsxFaxEAbo/obhYwrZrmRHOW5HVbjXoFMwIv3YM
1WxJlxx99cTBifHBYmHsBl4F4Uw/Z26KeeP0pt5AaGiZJQIWRNrKGKKCA7DaeAD1tZJ+qRfHS5FR
ZOvjc8dPx2sPz96N/eXth29gAQQHq8YInOlvphpEqv3wM3mBwoXsu82j746Pz5CiSRY44+u872HI
w5fno1XkBQX0XORkmB1vKBBPgxM3FSAygK93/IbjnYdxR1KOp7GfE7D5fRf7veGyMqrtJOvmUQQc
ogQzgfvAQRKq+hZF3sLoTGSDnTa4RHpmYlteWK+Ph4GQ0qkjZDosqkDg93hO+qZyMiwKp4PNnxzB
YnAvYWuuDbJi4cayAY8D/saU4eTkJohCaxWigK2zpmDruGVRZmewocfcqIIPrRDAycfbx0MNftBa
cBk7pMipIzMzpM7xDmhBtu6jaFNG0bA4Pne8dDwcT1OW0aXBmKvHLzleZ4n48SlPEEQNUCTdhwFg
ySegiSHzkOa9WDIvtSNhVKs0roY1K0F5egbSxEkGwxHpwJbRX37rfWApEzMIP6m157NqcI4fs9TQ
g6NzEYJYG+8dD62FcjSLfDBzVQ5GWF2Y0vUwaIDjQarmx6fjaRB5KSgECkv34Rnx8+mHa8dxx6cn
X9P5OplJLUD6tGigbs0JBBHIyBIx/NWVYbTZr/2qDecEcgBgAKVdun44ZIVlPb7YM/b49uT0OK6C
nPijb/D7QPTOwze+NATMgcbmOC7coIZYx93Taarkj4+D2QEVDyN1GFcLBiqH0RqkPPGWngjviX94
7OFHjRDm8eH0+Gny3DEb9nDt0Ysf70yGtLIwZoO5k2Z+UUL4tKJ3M9fVUE6ZO8fvyb1BVx/QOGNe
Gqfp8jgzedxk6XJA3NYpZ8sjZg+IHk9lRcABS1UCx7vPx8sPjx4/HYEOVeMPEGQZBzQNNnon4+mw
MKNw2SACdn87yHyma+UW4IjXo5gr+5YNs+MK6AYS6b+6UR7Ko+iwSvCOcNGC46O1zbIsXcUajKeM
dD8OpRYksR/OPeYbjqEDZufYymd8YOBhwOI6fmkwalRGsA9xCW+TGGloM6Och0i0znFWj7iUYPjO
SaGuc/DqVt5owZAR4KH6mITV7DiBk+k/XnsEUX5cpnez/vDRi3NYNmFdfxG1f8ONELJYLFSbXg2d
PdQit2XB4Y/0dd6m84zWTQbWXak4jn07B48LibkwtJiHUc4XlufVTjfmMGncxjPO62CWw9Y5i0bW
maPAlLQjMpQ7SEHsuoIUn9mFYXnmVmSXHmb+Kpb9ykc+dwbl+3Yd4K8D1nRfKHTN2iZckWpfx6jc
yJReFqIkSwi0fA3noWb9nvI4mVEQwaDzIEuki3KmSGHtwjq4HkqDg4lAr6O2iBZWIb4qEFZ2nUTI
DtsmmBkh6PoulF+KMsN7Vbfc6ajprVBvbBIvh9CYhb7IQFjzhkTDshL4bxb7w6xvQ7smqeEov8rP
46GYl3XWOh7yunnWgkNv0P4QDt2XzGjUJowgAoUQOE+QYSJgG0hrXuoYPPyYE7szVbeSuLsZIAE8
b1NDLjxf+xdIzwLu6oyWl5Hff2KW4qs+498yL+3nSNdy6bG2taEQ+aqAv0t4xfVQLPIm+tiktJpB
cjhxcZ/7rtkrMYvSlh1IAwEzEw/+QvvhqgVmOPcVRKvCIGnmRah2MkKfWU8ZqFhPOmHa+S5M+z7r
Re2EZXZjZCjbNXkXgWqMlhAHvQCBVGzoYAWrJEz2UWQ1q8SKL6lE6XXd+CaYRfRrR3r0qUyWUByi
NsrgfC4NpFxB+kVtNQJslyZaecKftX0MqjAq5FqbEDMAPG4Gbu4bmbNN6IEe9Lp4Dtmh76mCOGWM
UstBOsMOK/zEXqeQB9qmtcg+iRh8MfO606U4JH5o2D6pyRIrP1nwwsmrrt7GFggFhnVxQXRf20zj
RaKx3BZK2KIyOrCzvWFWqOa86etiyXHXX4VBuWQ1sg3O6ktSdRBCMXvIUaYi3vhVqGGpReDogaIz
BN8P1PNXWQRJzCjzsRMki7q6rOooduuGim3S5J/8huMVVeGqaLxkXvcQQ0QsF27pxakjmp5tutb4
Ui+TmF72XSy3SZDWNkqDZhPir4ZhtI7RQDqh135v06GSjmcVbAUtUgt50Uh7IMIAcZHvJQSxZ54S
+lsq/XAfSfwJ8jdgwYKHPse4nQF3q31XwMLq29T5v5R92a6kOrbtv9x3JFoD0tWRLk30sfqV3QvK
FmNjMNhgzNefEaxdtXLnqVOq+4JM5yAiwJ5zNJNAjN3ZG+NnKgP/Ir6uoJw/6PSbL+2Tbbrq0WvC
L8EQLg/1UkWn3torKDxxF8UMg1jqzsexX9zc9urDuIzRsz/wa+uP7KLc5Xs3AqOqJ0qu1hGmmAx4
pNTVxQpy/SVx2tK4bCk7wcdDp/oPJkjkEfnpEaIId98Ey2UOLfiLZj5K8Cak78bz7K1p6fsMV4cf
OBur0Dm0dn1lsh1f+JKxyl8eeLCrSa0eE9HkY09OThO1gIrBinptjBCp9XO22mU/NqG7B2mz5Ag2
64w6tXtJKOn3fQv+YOhsfU4bkndRsADW5NnIdVQEkJ6c9Zp+XGa/vYRqXfPZn9bCXYERWndti6AK
gzMCryXvhM8O3hDkRsZ55XVTHgn2yRpcObJ9J4tG/cnpTZz5c1tdnbj7aXX3icp4h0O6XeBXuLvd
SZ6HZZqeID149kcfeAJWi2qVAdgWR4OL/5a2q3fXyeRuolwdbex8dpEV32mpm8xSP5cBaU68XcUF
tOt33+1f0kW96Nomu1rGhz5ar0zIT70z3pFoXPZuBa41XT67mnsFnJm2ZOlYFTf60Qt+uuxovHT8
6n3yq269OtQpx/Eo48l7aeyXJg6CYz+HX4w/kcPE5icdsV8RZ+NhacGbRD3QXEGLGbnsiwJDnYFp
GI/CPiXN4JbzQkgekm59NjMQxqDDHxAQtY+RtbaEOa8Qmh/i+OK3zH+hQVIsoAMu0eBP2e0lbblw
nDqzyeyebe0eezru5sh+XMNBlbJW+i6aO1b2/ZCWafzsmnC81J0G0E+XYmFzsncqZIDWies9Ax6V
kaXOusZcOrd1rtFUhHqSz75KAGkF8p5ORhRJ400XsX7rjR0fE8B1k2+eEcqR0oA9WFpjPwWKX4Og
vaiA0ee0JnTvUTacBjVKlXWGvjpBNT/GLoCwNYX8ZyXT42y/N344fnMUGQo5rE2mOW5aoJEd0mjj
Z3G82HycawMMiMtHqzGnJa2S+XQj+vBAjIdpfZx1OJ22LVVQj+dg6X5ylrYHEk65sD3Zu0t3Qf1g
57AqxFD+2tBCVXhgZM/2jcTnhGyW15ot085EBs/FJDigYc5erSbZWPc0t4lg97qaRtzWAoxHOmKx
dPeLiNrT2LRjiXsiV8Q/TwoTQ0ykKqS2P0ik72zveVltm6+OO8bHursN2wJYtO1CPN8IKhF6jemu
1QugewvRw6QPK2Koh5jo/Slw++i4JE5cuvOgMfWGznPLSYaXh/zq7GQ+yIiduEsaCEXa5km1dZ+p
pt67PVsfaMq/BtT2VzV3bqbAU5/0oxODBCRDuGMY6PegXZDKh/F+sF0NvFtgDgMq6pPj3BPzCmgF
t6+j12yMgrwP6vCUoBozYiXzFeC8u28ZUvhkMOk1ZCnEQ6ufpQtf7kbzWMvP+Mj1aPAr7Ky3fqJk
DDPrUplzZ1Zg7gObVyEg0wq/TC67+FX3HOGFE42FGKs48zj/WLe6AqPnrzk1vtqNxAKac8Htyop2
matoviJS/RSG7etsQkSwgFjTatCFbQxBPLC88KjzIS4L+c6Y+n4ZgX4ygotgThDnTdIeTGCTPWBh
gCt1f3LJV5B33p0bT3v8kIEQ5nPQKa8kUf2zHsHM9eCZHpfFQVip6SVOH5Z6JoXftc99jVt5bpK5
UB6Gf4QwuCvseu+tATulyJWNjtX96kWqJPXyoUHWDAR5bV4qMl3ruoryIbLrfrVpnlThIWDpj2ZY
2r0743HVEBCVLFZ3DtdjsdigZCqMP7rhL0R17SH1TVx0UYfbZZI/QeY8RZPv/gicBkBySj5i9pIl
t3HhwQ/+KNv4la5i/UprUmUTWzvcHwNixpkn55CTMZP+4OzT2KOZE5n0qOoTplD3gzt032Ipy7RR
5lQ13prZcHUAs1XTZa1pepFE3HskRlwP9UjZtFNzUByZxohY+oJUfEp5/OioW+RVtYepmviee8nj
OnTjQd/gEndtwLJ5st+17SB3ZiEFrcMJsDChGRUGAgjGkShzRj6ndfsloUJkUUuGi/HmwpilPrva
0oxz4x40H9Lc1MFD0onkIerMvoqBYLSmOYMSPADKBq4Srp+HVPTnAYOBAh1TeBNguB713TJo26rT
MAVPDJqZvI2IPgyOQrRMeHsEWYWzFxB2LYJ92gZL7qb+BaIE4MXh4mbsVcZOlWlXt6WOXQiR0uRB
Lqk9cd/9jDeRy6L1MKHEIFW7Zb4gVNC4AhkcZLz8GCLvfrE7aQjGahFX54GnD1CB3vsewBZv6I58
jXmuhSoaEcUPA+s/S4+fm0k6exRHVZmzxlXGwL7tlcHlIKxi0ETo+Ug98cSsMx/TZOLF4iS/EPAE
Z2dUVTam4XpcPHMkmNvuUZD4OA4GUcWcdIBwl69EgYAJnal5jVx+L0J1WpYKYRNR664ZB15yHQNd
CiI89KHOdUvuOhqILOFfImnjn52qvob95yZwlyfC3Pt2Cj73kJbex6n82KXcO2k/FKUvlUW8aSqw
gFF0cLzp3HMjS9pA6kc7T1zJgAwYEwvklrO4gxbrRG99iki3uZ+TIfVe5lYeAqcSYNrW5KRpBOrL
TZ44xt/WTtG57fWYMwvtHMSFYu/K2d974ZKUUNv+Ajb+RGmHH6uP8fcplhFJ7GGtvc+9qa4Ij9Qp
Cch+ZPV65zZQG4zLw8wvcS0+D6HxHnyayswbBllEfb/eL/gnMhmMVZk4wPGDKes9Hewrqx+sTqYj
j6pTHz6ToQ2vntZRvtRef/Xp/NgykvGeNNe0am0uoZratZ481alHc9gE6H6TZ9ZN65ehQ9sdxtcc
eIkCyRGNYIMimfV0lsV4C8a5s9x9mwPwNxOrs01eImif35wGd8aq717S5yEI6sucmIObqPU4kb7P
8StYUMBrh56bYrvHIZMteC3k0TTmF2SIe+oNOJeHYPtB1mSLD7q6WRBTuuF5mNqfQ63XAjIcF8FR
z08E6lFSCe+JZvUHmjgXsDT9Xb18cSSEmglAyAcIollRD5jvtwWH2PU6CPvR8Hg6IPITl1VEB5EM
yM86KvKQQYnUJjqnoRUHpDcvKukRWHxSYwipZOrVWUVktQuhGymNQQ6y0U69P5+YqYIrq4YPf0ED
rRMca+6ce2xc+AXHzTsLuekayfTSIR/JGBLngmOyOfA0+QHG/4DBYDoPij8OnHvnmpFwVzF7tqhR
iFkucq5hata8GnxSeIvzFBr7E/m1Ojg2+uYvXVswp6MHQ3svQ050bqPoEwi+5JhwmkKQ6/7oV2mg
DeqcHXzu6jxNVIOtkAc59xyMmKNu1EpVuL6GSjecyqALgQv1wODDsU3z0Aw8a1MxHAEB+8dBY5XK
JYSOwLonJ04bzG68L1XXzzkD8bFHRjxmAg9XDtimPXe9y0or1gfSCqe4CW2mEdxN1wx95qULxEhl
B/VVqebpACIi+Bj1P9wV8ZHtzUUjGzsiDv+Ie0adVfCkgWo8cp7eORIojXZdsZuouzxYn2ZaU5Lj
Nm2yug7Dxyh1zsAXMhWy7trqYNfVIjgQt2IYoxO6W2WKEKGaRO4DeT35zJnyuVWI5yHr2tWd0IUK
m4+o3Miv0dhVeVRrfQO4mrKlcbqn1uU5dJhm78SIMyVUv2d0ZsMKj5gd7IEoArXb6FeZcwNIWq1+
yGaurousH/x6huW5Sj8s2oNEuXO9M+ZdnTGZqKxBtuhCGHjqQg8haRuKA6pOBGUQt9DJRVMJ1ne4
E20/7DUPWO5YKUonYEvR24w42n8KLfvZG3CsteqWPa+i6ZIKnh4iEGV5p71fjnKDa6xEuU7jcG+M
UQVpmtOKuzRfxmQ6dAT0Ob+R27RqvTtHHLjq6UWC8oIQ0hUZ+KHl1MepeaArOxHgMw4190aRVymd
KwlsswtjTxdT6h4h7rBXzdIw06KernHd3jvD6ObklpDUQ8TuxDp9XCe6i2fu/zBznAmR+lkVTv6r
wZCYatK8zKMG8TvHd4Pyhy+pmHdj2H5HuZoa+bj/PEROc+AVVBQo8t1kIpjE40QQkei53lWOrMo+
XRUic5kCrOgeIL8MjtWIp6GVtEQwpjKmCStjYA851DqsgJbyljKYqRlBeSofArp4vvrLAFFU75dx
RarDKKsQWBaIczN2K+5Ii2z9FpQwz2OnWiJHAH0Jpl2Oh4FCfLk2EDvKwLwEkcU3BM0PwqDyy4XB
i6H5qVqo2vlVUoT+VO3Z5E1gMGBhUDpswN+5X1NEUNEw4jfm8tPMuXOaIp89eQHIEFkm4WjzzZKQ
JEhe3LAleF7rrpjr+lsY8Rk041ON4eKOOt0vYf0cLxdgh4QvkPLQVJR2huBSTR3G/bV1c7z93eTg
UZzd3Danmimex51hl8TeO5Z2yBttlRHqrftEvTqsS0ueNM4RFHwANdMaZ7ry9SnpwdkrEcYnri3C
ND75O903HgincIcnuoNQEg/qCC6vcu79bgF1NYZlzdzp7PIkiyjUTe1DrRd6lLdh1tgwzHVM5b6f
h2fexglE4NcAFP4BOm8BwjfcveFrrnpiKSLqUab23q5IF0anZbu1qz5aOcqy9pM6C1up7gPzgNmo
uTgq/rRBMG1swjyivnfgn4O+9cDhQhDU5xqP2xouIBFnt1A1n/bO+LMZoxZwqgkfunn+EQlyTtvK
lIq5UOq3JsrjJXqOVOfkQx9BNjFYRAd9+jinnj1yOSJnDZYKKKn8ha/9GAzNq+hqv1CATPMgGpFJ
ygjB0QwUxdwkHLRyv2iPsSKpuQvZrRaFCBbcO7Qj9/7knhob7pZ1bPYSIu6CrN26c2g1HPy4B/wX
I7IOAtk++V77mszNU7rU4bGum6UMZwQgxJ3Fzk37cNeL6G5R8XSWIBHcu7Cv7CmSwc8JEouLJ6Ji
8ZguUMlDlY074nZLicmZcJas5pjhGkQqxdrEC/Jkj+fw6iDAmKFxVDK6Uj6LM+PVvencXRL30Vcj
r/5Kk0sggCMJBvdJxNYf3BnrXLgT7qdxHY5T01SIufufmxi+WpJvnSTqYwasimU0Sqq9iy9ZUjzw
98TYIvJfo2Uxv9agzy0yJojjwvkwe98QcDX3evWB+41Lew2S/mEmDcDGvg12DNbBHcfTnANtzoWZ
xmtvkktUe90TcFs/9xoSF4imXjUbmj3oZqgHmii5QHD0OZRyPA81PBJTHDbl2FZ+xlSrSzsoKB6S
BdTHSC6kIrl1BTRJrD9X8+SC2U7B7ac1fbGgJCDVhT6k672cDSQqoCqeDsr1Lmsrw2sFWfQCp0po
n21L5TGiY70DrBTlG/TI6mHNHP3g8wUovWP5LtTs04Bk+MKI82GuwL8k0Hyeay7vVXMTL6ZO4Qdg
Tzvj1SeTPsmYxedt0Toh7jklntq4CqDcDH9S5KgQDkM9lxmn+2rZHaLk/tJxsnzkTQzdKS07j8Le
0PH0RYbpc4sH4VyrtCQqvT3VHGDc0gLi4lTfQwmn7n2Z7NPKbTHGl24C2NWBySZO219DOrtlLFdM
ZEpeAy7cM0gWfbTriICkp/oUQfPvcecytFP72iyMP47ffDXsu6bnr5idvUtnaZONwz50fPbsQllf
Cs+CsvFCe029MXdWrvaLahOIOMZ1v2EL3viEFMU5uEY2+7WBwpCC/3CTsTm4Pxbq0PMwY7TngfPc
aaz5U1RY7aVXK/jR6ZsYkvtxOMEA96UZpqT0xIgnKhlYZhKgvM3iZwZBbRx2ywEeB2BY1A9y7g85
AJvmYJnoMQR51QEKEciFrAC2JJIkn0nXFUhGSOFUw7OrgmVvPLrTNIifutjuAw2tXp94d6LjX/R6
U9DMUj11PAa6ZnrITid2ln2UHFkHoNBren0eHLrvF9+9p13/AT+BLMMVIbgNvIeA4ut3YChziNvF
bkgYyacuDosAEfEeGt3xlABhoUsPyR7xL7Z1vjlmJvsukesu7sduJ5sPuhbLgVbGZrojM4DV5lp1
nOZ1O+tLm9Qyq5ZJ3I38W9p3RZP44ivDaJoFkK/A8VNfJdem7PyA7SKPYTQiTV9EC0wcjvGCT9EM
cJjrj7xvq1OrnJdAanmnaoxbcehV+2H0Crqk6+O4zN1DtfzqQMqXM0V2AcjHPhBasfuFs8yNu0+j
K9Wph2UM0jwXMppmnaGR7fR16qRfzhHyBz/JPDNHV5iOoitJ+XdRD+2xT6xzD7L/OW1BfQCuG+8W
kyVula0Ag54x56SZHUR8Vn5ZKdpmDlyahzl9Au7Nnx3nV2t1vwdnOOfhLdUxkl8WICPX1m2hxKkb
3G2soRfCg3sW9v09LMXirlWvbyv+jPsCkuzcaSDYI2EXn50AglWnM2HZhCF+ZCRnL41vcJN49XwJ
dKSzebIyM+MaHzbDhW8QQfkKGSWoon6fuJA3MpJchhmUlV87/cVY9nEyQPJcz33oQVgpOpGyXQYn
j6U3AonyD1umiK8A1S9zDrHS+H8Zxvsk0hDYknjvN+uUx66tkKMDvFvY8hDVyDjr6nGk3nKPK0CE
nthda/y25FW/lND87nv8WTliGq+AOjS+knX4ugo275YJEo6h9sguHPnn+jaexHHV5YN2Hms1M+jT
7XKAjtEpEEbGh9kOJZLqx7YLzBW8gbMfzEJBc4B2lArTvkmh2QtlBhILEWuHsBiSGJbJCZMDwK4k
c+C/yDrNEZaq/uw6BOAT5uHBU9BkxV3JKnUeoiktlYRsbp7hN8N3giZRz/tkAiBXL96HuUdaNpjv
ADD5wYaW7iojktyTY5yFDeT8ga+DizTeWboru0eeLJEKNFGe0AhcRCd7mEVrAK468l4A6M9AuoGx
HqLY2JeQheyxxpBVWwtRS2yfjYpwhNsk0JV5+Sxv4VnjldXqXwAuwGjEHFAkvU2Kapygy4GFxnrU
f4kDfFNIeEXow14TAOY1ifxJAh4eHcTFd52ROYC4gjsN+RLAoxiTJY+nQGNgmpKzdxs8RexOBxf/
mzP4+SgtQfDn8WJkzXjw+xj4nTjPUPPBRUsjaKRv9skGECFIrFNfD+xhBp6RkwVQr9JMnyTkFuA0
yZ1MdFOsSLguI/E/VuTLUhP9AX/Wa2MSA75iNFkUTFAXkAV5p0vDHQ391znov4X+YO6qZO+LVCF/
RgIkqxTxBxFPK4UheRn3XTTJz37slEY0z8I3XelMRD+svTiGA8v7iLb5xszxFo+69Exy0J7Fv+c3
NSYc37vzQ3aO7csUQoBu+zbFANna+54uEGgR8xnVnfAl06rw++DgIFO6tOE3B3LcfT3VBUiJAdPm
FBdgMOvctoSede9i5PB49UFQXSYU7pHO06CJh9WUzdgADamhYG7XsC6UDeS+E4BgtTlPdjYPLzXE
SucopJlgHxA6DQXEzAwT8uiWE1kPSRWAKnFIcPQ78Qqp9HJOw8WcLZiiRUXBaTJ8uI4QrOzTZP0W
B3V3dv1AnLdWH8nubLj3oR5GuauCfj3VIRZba1kDOEMdCyypVdfYAbBNYLTVEXQCo1fZ3PchG0ua
GsrpqX8ysA+BScbf3M0UskSWulkfd/Ar8NV7sWM95gNe+pSPdRJmS0eX6wj6frOXdaBXn1f2HUKs
+yGsyGeFfIWm3me5xNNT0DbyHJsB5ncjM0mc+Bzwm6mgARio+vXqz9o8BuwLZInRsw75PrTpDIHZ
5Obi3Es1FV7v+znXv/pGfKKI/PegH4DqQr2OSXmNd4htT6DMEH+J5tTUy6fQFRjmaLIUeBcIkkjB
vm76iKW2gKdNM1zX0NQZlNJQl5sOQGaSyH1C5xeaMv/iUIyUgKG+TrgQBq1eBjXFL09HQxZFeIxH
l9z0Kvo8h+EH4S1PkOelRc3676xZxd6rnML6kXeK1ugaVklfKA33bhpOBWssEsNkPo+gi85pJS5y
qnlhJGy8YY+oO9AT7BppfwJn/FrD935CmEQKDZYb6ClmBx2v2aaTnUf/rpE22DU34XLnJBJ0YKvz
dhIql/DRldB3JzslgJ40JnBy21FwyfJlapOhrBOMEp1bwXgOdipnndU5n0SdqQWA+Zh6gBWNrmBL
56xUYppB7fXRY9OQFvrU6Miu0EBWr4EaQMZjtM9TAkVKE7fARjv7FdLw4eBGp9pxyBVQFsJ+3ykb
5fqvSRv/FAN0UZg39wLMi5jUANV70sB1CUx3jSLMA7Y/QFhlDgYShI4CeB7mQ2Bc9+CIbzC69Pu5
b+4pANkMzhJ1UIqUipg9n1j83RxUP5ZmNdNT74/3CTVjMUZOW5gJ+CcKS5Cs4XNQUJ56iLR9736Y
9ZWFsC2L/pMApJbBThRjfJEy82Wsd6ZClhdDNGHTbigPaavheyHxslvqdIGiT7TXpZu+L8wDLlnx
Y2Dj18EDRTLE3MmWkMEtroUptYwAqIKuRCTtFwRvfLwiQXkcK288yWj8XAfund8r8aAjfxc0pr6q
xHuwE10B1LZVgYHQnmgNQ73bueDDwD8h/7tpHs2dg1cSHMdVPW1+Ah16LxB49ketEReFIXtmYz8f
1o580GHcIrWOLVwqzo/IYKYQlA+lY9MUdhsDmx5Yp5y0XnDptP5aj4M+N7O9CUijN+PzXzVIHt5c
lG+1NL730o5NTfUfq/+1/9nffRU/1f+9nfXPo/7r76s46a9Ob8VD/rZS/lnJ5B+lPG5H/qc7/7NC
JnjZFiyP/zQe3j7gb3VM/t/YrP37C45v1UHeTvlHDRO8O8XdfKR4AQ7G6du7U/5Rw8TDK788gHlR
7Pm3t+bBjvxXIZMAb2RBOSEC/gNIHsoOo/LJX4VMAg8lolBBDSa6BNU7veT//OPL/+23R+GWv9b/
Xsck+LuBM3LTJII8Mr3VL/K8EG+z+LsjDyi/Ugsn5pIE7VQ2A0S322KzrXiNv578FalHJ+s5h75q
PFUQEpw2w8Jb67barO3HTpN6ZzRP8YCitsOpSjHwbS08AUIJetI3KeR0Uz5urW1hbqvbtnhTi28b
nQHAT+rTo7swYKK9faFvmsubCtftvHr85Prrxae62m3Wg/eFpxQsRdu6WFM051B8DP01LqebRna8
XQKNNVRapHZuWq0BtrHac/xic3VsC3/Qy5q/WT3em36bfm+4r0oAv7zFRAsnyDxDq/12JBOdXfOW
MxBlM8QJxGdAN7ZfLIEx4sDDumQJmWE+uP2Kb7uh2z8rCDddUF4dPCYWvga4oOTpfbVtKRwYnUMZ
4m8QTxqi0JVHbr41a7NCGro1twVKWiDmXIYQwEqH6XTtZ5rD9did3hceuX39GlVfebbp8qMVdlNP
yLiYPLhY6E0NGs9QFJSJaqCkjmridYdt83bA+1Fm9D9EmGlA0U3QFQzDk7VwsiCRVaet5f2z1UwB
YOk/drvNUnllEDCxcxbvpUrgROFa4kfaDtzW/fn2Q/6267333/qEbOd2lh6GrLXCK/74dGiS/tHp
dklbH2+ftDXfr3M7UUhItW4OIYfDtdgm3lvLCbV/CqJWBPnW3HZvi2EF9x26Vfm+aWuJWwdbK4L3
8YB6O29HvG9/PwFiQQGB+l44HvyY3U3DrmoIWhB73drb5vdFfLtX3vZvG//l+m9dbc0GMuMdj4KX
91O21ls/f3bx2+f+jybUEKBk++Ofn/BbTy2xBH4tH0KG9y/w2/5/c/G/nfBb8/2ifzv1X+7fjvzz
0v48siEMymLkmzEk07mfwOT1fntvrf9129tz8efupg26wx8bHViG3p4oG7fTmv/xCbCJIi9wIDuB
4XuEesHHkPZ+zvvRf3S77SDrIwj46Jjc7FDtzd6wtbwOQ8n76h/bUPuJwVhyO+V/NLdDt11ba1ts
HW1dvq+iggNGwG0dXjJ0tzUjo9H895++Hbgtto9BmvTiTKbdbZt8Djbm09acGQUoydTq7V0T74PW
lSdUCZMnu6ZAbdktAN42bgv4U0M4QLZd21HbVt1AdA9+dlCZGpiBms5h83nbtbqMrM9b041q0d//
1o1PajdboN0oBCRIbfbWlxOEGVwvY1PteNMDiGy9a+qMDdKb5Vszhp8hkdSZAOMI5tsH0Td9423I
8lEvSznD1WmQ2/SUlnCogMmUnQ+CsznLtpeAdromA7o+iVMQ19+DdUa1DExBqJPkibwaBwjO3q/y
7WvYMKGwOI603AwG820anW/j/Lb6v25T2xT8z8V2xnbu2xm3Dv5YfTMp/NH1f9BNkETTHoUjkOti
yk23yXbr+q25bd26SbZ5/99fiXCbE2W23/9+NXBq7qRvn+Q2k232hPTmpNlam+/jfdufx7zvfj/m
fdubteF9/V91+2bd2c5+7+L/72O2bt8/5b2bbVvK+GfBYeuwKeKF5TavAjGAwOfW2rZtq5jBHzwG
a+b79pkqg7nwdtpbc9vFtnl1O+ePHrdVsc2Q2+63I7eToH7767Pf9r+vv/VJQyS+ToSKBh6gurh3
7iIfqnrP/UIXR5yharugjNeM6MLWAB3MrUIWzPoBItIdB5TXJyDYViCFKNBFIAOk8hu0rGuR2LRB
/i91SSjorRrlS/ajEBeVpv1h1t4+le6cc558CUJk0xKCY/WFOMnR41IcDepq5X3l0zyMn2wX2Kx2
HWjn1PCdrXNYzIgwyia4S0i9PsCSuVdySU58bL2sbYYXN3bCPe3Vp7ZxvjOhmr31ADT2a3RXGzeB
FmPN6+gjChik+7RJ0zKCSCHidB9OfT61IHnntpszom2pBvod4GqFkJgcAuWgCgyYSwr9o5ALLNEQ
7O6A9R8kHx4qp/nFbxorZByQqxFyQYpAAV6kJFOo52GRxWcRnHpnWEDgcyDxqfXdjyKAxBOVQS6o
IVX2iN0LS+Ln2fRwu6PMIB0D0KJQIIvUAf+oLc9n0zwRD0JBUrc8+wqfv4AJrKf4J/+bu/NYjpvZ
kvATYQLebNs7kk1SlOEGQYkSvPd4+vmqmr+a4ujeO7OdTUV5oBuu6pzMPKrGFjGKT9Ewfy3S6MVp
Z4Dswze1eUQD7lyZUN+rXZGp2bp0xHvOCrfIJ3WLcupZTUaq0BeCwdf5MYRU/KnOvQkesoIufNDB
ky8NgrssOySIikGY7luYTFmBZtoUGve68Zoiu3DI/LB/Sh2Aa0k4PWStfQLS8s2yEHDoXACS032Q
BYdYL49xOf4qMw2MclX7CwvqCNeiRKytBTuXhggi+HkY7duJ1mSqEedIDkPLS7VSjXxjNg2mCK9Z
u5mOsbzyfsQaXHK9Qb9oMrKVZ1fByvIgUoSO/q0P7/26zpalUN2rTGg3Zdli+VG3ZmA5a4PtM0DF
2IrKTRfxs+x52I+D+y0X6kp9V8733Vf3UR07VDSQzIIbovxUwp2PUNYmDdXPQCiKbe0DWQnCfNnM
xtnAtlPkm8CC/z16YCtahB2XWg+YpsR8a+Z1LnT2qkVuGpsQlMW+ilNk+HBhrOAzOauw6ldKhKPM
9wFYWRhoDK/9hlf9V5lP48qo2m6RJXe92gJOmBrrztKOoM/6xPNvSwPssRv4y8nDWjSWr4od+JvB
SzdphpEEElW3bDsNElv5K6/Ms9X5SBeW3A5rXKUN/q2o3HoJQMi+X1q1jm25idlvhakggpTeKvOj
aNXABuCPY2dj2pm2cOElL/pZewAMgwFFw+9tQoFdxMO3dh7v7dau1w0qf7CkuoMcMZVhuApVJISK
5pz7QfnNtdIdUNhjCyEo4/lokqxe+WayaOL4vmO1vygxsB1tLRxWPniGREUH1NPNQ1VM2lGHhrvk
9wRrM9B+jEgIrLGPpCCUpvI85vZ+AjG6A76lrkrXWI5j2t2XPFVLOPY9X3sA6pYWZecp4kqYhger
dXKfZnA3axWiH3hBH3EbI9C2lWV+0ruxOlUQemsjdHfzfMjmKAaXjf1+qRUWGzKW0FUSNDeqi+JV
aG1HIz2PA9s/BNQmICKoNwCB2iDasuuHpNiP5ozHqdGWLUTrNbb7zRz3L2ZdNItxACPT8OAjtFMX
GyNeZK1ery20TzorGDd6kueMLZ/QA3AWVmuYJ7/CteNNzwaLEZRFct6nJQx+t+DtVjNB1NfWOgh6
ACbVRnOPCXfj3qrnRWf1q8nilWDVZbQMu/QL6gFLY+iKRcmZrQyzuQGobi7svq0WaqiC3sk1MOTa
+LVt+wyW87ArubiwVcKfc+//zIvwJkLXw47HRz+vzo1fWlvc2FAcK2dTakq1ahUkzMai/VToCjeF
j8CIqqThtjWMx56IG0AlvH0eufmaV+F0HmK47UaEYkfCSzcM02TTQipelIUZou1RbsDXdEA05i24
93VVjbe+YX/NvFgDVlkAg/KyBVDSb6sp1x8qp/zM0weJs+5w93kqrkJKreej+WqyH02ifBnMwTHW
q+1Yg3hSp7xfjlnwhI5Nv+2MF63QRgwoY7XUgF4uMDw9IoWToEgZusupDfd9DJhXU+wT6qyfNJBq
TN+fVOsZOEy+LfVwh/IXqDYfN7tWZ4+Gn82LoE6QnwKmskQ/ZWt7rfWYlkucjUBO7+yqUo4DDxhP
mrGtsFUvBK2lmsoOTJF3hGKug2dx3XVg3wOP0VYRYJD1gMAM7hAFURvr7HbtbTUm9apyuPeGBL3I
oEn2OItreMxLPo2qz+uubZNnNgiARPoG0JnnbQrg5gvLLpOVmRj1tsVVhXvF3NdqvOr0qTkDd1pP
wsmWBNaKt128mKfJPEaF8FaM6aoLHHU5VBBbzSi+MfBeCq5a13fjEmDIdur9z7M9AYIdvc+Trs5r
MxWIyw5b6OS/1ECOex1X/5AABABa8TOrU2UFzyVa8qTkO5+dwCIo9cd8jLRFAqJ4nTpH3Q7VhVnB
WWqh3YMKAGQNmR9upq1/q9xOW3o1RnUHftECJSd3B0GqZAtffMOilu3nnhVRZ0cbxbKfxn7a2Fr2
lM+gPtGr3aUBV9hpUsQSvflUuWbLbr35lHdmjdbtrC89I7xN3GJYg6RLFuiB+MvGzd3FPATAS+O7
+kFt9fHWbYsNapjtoeDZcBJ/gAVot6u2f+m7aB345riKbKRTHJhobPCAxyXqoUrafF1jrxiSaNpF
HX6ZJo4+o4qbHvBc3jqd+d3sxw2ItOCguqG4MzwccWq9mSf7tgD8tTUjhEDt6eSLf7rU+tsid9gs
lbz5hha/q8AYuLWL7GD0WmpRDKaThUIToRzSqmaxqouyXrgIWCz1HhHROP/kYiDqeB8f7MDbICIy
3ORx1KPCo3drc8ghoan2OjBKHaxP8diwcqgqu161bXv2jKpeBL0BPlQv7yxb/6zX6hHxJIDB6KEY
EBecGHYQ3Eu4B49dop3oxGUz7kdLS5dzFpwivf9eDhxKjd1Njp7c0rGcQ9371UnTwwdzTHvuUfwF
cfiajJ/tITlM+vgrHaCFV46iLyBp7pt8GJeGCUAkNrNundlNvRx/GRMvELVKC3w05pProYBmqOGt
36PzBwBbW1TgJRc5HjpQSkq0jJLc3+NGRyGsOJXlnK9t1WxwmizB6BULB+xeF6bdogP1zhGX4E/j
ZaSlzcoEmLSvcF7MhWnshHBCpnn+jZ3HD67Z/+iciBtAg7bt8seFabSJO6Vm5QN8OrRtLL72sSrR
9JiiPXJ7q6ABHo/PvPXmnPU8elLxCEUF/J8H73fL9mGpw8grKuOu0cSrM82RwB7HFU6lH7k68DIJ
l/zjeDcC9xM7tpJt3bZoyu2EY5WNS/YwmjmaUDlUMEN90AHC4A3JH62uewVtkCxVxA9LJ/yaxiBY
3THUT4pZrdVI73ZhNq7nCuhWEcbhUXWsW4CZ0zgr0LS0rzUu7wUvQ3sdJ+WJ7yDLLdvl7y7jZVfg
DYlYKJQmjCTTaMxtBWEFglCJAWEoVoH63LfTs2L1m8DoWtiJxUPmudE2bTMfuk+w69J5Wql6XfLO
m51FF8WIPfT6XWzX5zTgYxwayh5wX3xTxv2tFb3Wrg49S7e/GLmzBAVaKqy3R7jgyzn+OQlMXdvX
LI48K1y71sw92hcQhU0sJilA8dZWgAqAigZ12q2qQePhixa9EiWsTO41XaCRfB1EN3PArsDS7aP6
HeN9XvSxv25RtYJYDvOwU6GqtF2wdep5PQTTjV+HKrDu9EvYQezO6zlZdOx/dOwVMMOOABWSJY8X
qwMNWFY6YO4Y4RM0SfjSTdEnNSjsVe4Pv/RWg5XVa3tUVH/ZwRPmeLhfzfRryEbjsxVWHQQ0OACD
h6jdoOHqjIumu7FXsaZ7u8D0j0oTnEqwmWuvUwHVKTeZN3z3kGq9wXK0gftvHrSxuWmSqFrWc7AP
sArvsNG/oLw2LYYWScde3QNAmreO1/0E3D6tUmAxavSj1xM0yExA9bkXoSYxdPswbV/rzPc21Tge
3claRGhUow7JR6F0vB+2kq0KNFwURIwtp9magDJdnIOLxg/u3Tr5XCCMMWjuk9lAlO7ZJAvC6afa
r7iq3ZMWjEzm98inqcltrzYn3tJoOqFU4tbxOtWLzxDaCHE1nJTCASrSp6Cq80WZRPMtMu0NSj5a
uOt1U9/WHpdM0e7rNlHOamz553Ku0nPlH03Fc5SFrBpGSNNjmtxc6jQHjNJcDNn+OirQ/RCK3xhu
SjGTbOhn46WdnXFVtTD8wvmxqR6b1BzOgzZsW6dGUQgi6WKY0RAZbORgIiV4Uso+UBCNnw9x1Tnr
vm/HxRgBheCpwkRw22tjcN+KZEpBIQG4yuF5OcFgnWWCOXKG/4NIOHiVt7rcnqot6HUe+d913ezG
C92M9G0F7wMRHf8uE0nHzVg61ZmHArUY9JQ2Y6br51kkmGbLnTs5KN6JYgOY7xzXiAkOXXOputY3
tvklYvl7kFUueJpzWo7zKhsaJBJ/TwlhWoeJh0yZ7PKuAQVwg+XLtcbSET2PpiLfywPLBj9E7Mtr
jRWb0xKRvn/OKkrU/GjZ06OssrIyunVAVQ1BGN9jKywcRKdaTYvuh2r8NUYIiYPPu1GnOD3BLTLP
MnEJT7AEwWhtrnXp1KNw2hgggFQlVhYlZpeToXSHxILwDsDAuoztIht3DjpUE45dqHBuyEVNwYzA
tXG3l3IN821TF6kJU1S0h6WFHrI9nuPGvZs93iH9XA08O5159rwE0F50DETBYHtzSdhafesQTzxM
ZsoMaTA3qxG0GNyif/qNUIt36QyaWk6EuLF9DLLonJVZd1sW0+pyR81lJCjV7cJLs+auYPV1bypu
cK/HxWPpByM8fu45mdhVATHAzUsAytTJvpqbtyuUGFXoWoySdfqkpyulQF6gGwE6qIF3BsnmnYOE
EzaM7jnwa+8s63Un6wFCx+DvXJXfIbr53QRDXQ9vZA92gciEaQZmG+6/YoranRJ49rkqC+dc5mG1
BreCu39Ed082aG3c7NXSAoUk+skGgOgol6TV0oiTVmHhH7YAPSA699HEyq23Tte+YVU5SCg2zhbd
xnjjTiiPzoqP9H1uQWE3AeYagPeAQreVvyFkRrdsqiq670RiCugvNqV8EY7QFKVv/P+r818nKDBO
+X/t/Rehmf8Jf/1TghIEAOBt2G8EgIEz37Qt/kjVtlGevyIABDjAIlAaobiAl+g2Te8RAIgqO4xy
hHceeeP3CABPswl34zmqjj74/wUC4Hp/avKCAPBUU7NcwqMQ3cizPur9VzEam0OQI6NRRVj3bLQT
jbKbtyDuTu881ojg4Ye1PWhcoaMtFSVj0xw11boKrR9mhi6DYWHsrcdDE9rDJTHMaDz4umuulWx6
zjQdr02pVAcwNUQTkNncZXWwltnOz/Edi3aZJI5fATr2/EXTwwUvhMJiaVTnKuO7/1ePf+k5+T7K
XrFP4HIQYAGZOL9zsojoZ7CeNAzCvpCoAn2UCVA+vlfpSJDZdgabmmeoUl9BCxJAcC3KnKcNwGgn
REKF7BJmarRchRTTNbE6M9x2pnVMhINuFKJkMolEcVAsZTNHzUlWlb41LidwWkiEAGJc9Llw/dvS
2dYXxUOqNfXG74WAoSlUDS9ZBwWIfTI+WMCf+U+bCakHoREpE1mMozhfa5Hyq1bcDpYAMW8Wc+MI
C40Sj0c2D6sULPDCQlRmLvvXNpvOSmcMgtgCl8TLbtqwu6tjNdhMDeha/IvsNnhD1F3UbtOx/+SH
MZbQWt0hM/sJoaVwUYb17aAl1nZyWJiXcXDGplK19ZFQBvXRFDmwZ4C6NO3FT2AKwNFb14PZb9iW
KQslmbN1McxpBGwWNGOxD4Qsm7w2sV09oQpb+fNNrpuf5fUL8KAiv226dXs2iwFGpwQ5oGziQ3Wb
zGWh2j8xPQOJFJJ6ilq/6erhJHnLXeuMEovf4lqWfa5FOcO1TpVKfRX7wHrqyt2133+Y5mOznDbQ
Q177MntpT471HAMXEWctj2nJk7uWr8f7v9eBl7eWST5DMxPzyySr1bfch7o+RfFPsbDbOJsPh7r8
Bde/5EOzLI55PCzUrmlXshgOWrmF4X5IxeMipRJl8k45UaqjXcuyuc5jRALkGNly0W+8jsT+sCUw
AhsiHbvi36b9UHc9/Dvtx+t8Mnftcz2bvK3ahaIDMr52/lu/6+GUoPM2NWpL16rr0Gvd9bdd65JG
v6tte+IOF5KWuu08QfsINhKSI9ECFxyBRAXUuvIPzuBdVuIHlCm4g/aIdKRdoUysarAobAXc8xVx
IHMfinLaxEnw7ssWT8IV5MEnPzZ3LcBx2edv42TdZbDsI0/kMsO1fB39oa7IRn2fIBOyHwSmrPSf
TZDi4BskSiry0lG9lKPUBrMlm95lJaDqgqD62FSCgTQARwuXdyQBYVM+oE4W5WiqCpe19EjX8pPw
rlMgu8o26a+9dpXFzgZvOiXWrUQoYGpERljAFmTSaJEAWil1h8GsuZd1sp/MWVJ5+FqWg6/F6zTY
a99mDVXLg4+J/W4W/06WV/1B5mRiFWCZKxeRgHcNbUNElmQqFhAG2wNv6PfJ3+rahPcu5gPpsJcK
gzIntQxlLpmFZqpsCbRxV5q9th0lDDBC9ucwua670fLoIoT4rvMlK6dAy1AYs2d3E+tpuIsz1g8y
6Xo4JpmAHrahA9VLfNxkEunipSiKsgFyGrjgsviiwj/a4+ttDjLRHRVPeB7r7trygq+j+KuMZg6X
ZUMIkUBFNn8Ey4OnCR+xM/ByQoitOyDU9D6RdWFhfVfzEZa4wESOjj8fepHkFr837xu2gmWLFxrl
RpmLWx/sYVHuJ0GdGUSije20tTv7EKoopyz9Xq83gTk/1H6Bz0eo+clrLq/vJC5yCqgkFQbrCmSS
uHcs8RFMjzPqc4w3kIRNctzmfjsgdS3/CfnH+MAuTPRst/6smgev88yDzIVW/Zab7K5YJ53wYkjc
oiEkrvXZBNbDChDhnRF0ox7ihx6wfOKOr5qdPjYwwsx5gOfCKsYyFAsLt4Pr26oNzDNIb6yjTMkX
Sai261HB19PgcTmkWQcQ3EVVbnSxS+hwud1RQYxYrOrwwQLSTIR+tCzDKP+nUpZli0xyCecsdQTV
kDYE4i/L1/Z3neQkspymEId0vb25HGdmZbjyfMDZs2I8utqQodLdwoZVHUCXhgBOyYR99dIvB2On
ZTtbC6y9LtplYoiVl8w1wBZZcImyHHTt0yoqLR+6X/vUKD4t9Fn1l3ZUFgeZzPBu+fCLMncZ1LVS
LHf/2j4JgFJRuDEq/X/0kb3/F3Wyy+UocogfDa8Bwszr6+Fk7vpTe1yOC0Q8vKX8UfLfuv7cD0X5
QxNla83C2gOg9XeiCYzdtRgIoCkGyeKggXqDJWxzwwokXCFRcdeOMjdK/Nx1zLX5Mq1E332odCR+
9cNhZZ9/WWcLMKABKtDGhrnQ8egeZILXkjP7mJXlXAA2/9qzIWyIAO/+q/Z3k37s+q58yb479KiP
PHUQpS5T/4922XWOimLfaK/vjvH37N+PdD3pZIIN5JXx5t0ZyOy1y7spZMvHsqx8N/zS/u50DFxH
Av4aC7zsNUl/F+E5ws8BQisbr/XXvsDv/XUJDvda5Qu8ri7xujIrWyDDaJdDFALim4HuYeV6QVRd
MU8Jgi2AvH/Dn2Sf9AJNFt1lT1kZpiHu3TRHjPbabHdisyzb5RyX6SS6Sh/KUl3KrGx/1xTX8ye0
U9JN03WehsgDB5LDZe7dnNejX5u53A+KlotIhaOyhiv0WT4r1ydCFk2J5b48F7bEeF97qQIC7kci
/oFYAA1SnDqUK6BBbJKvCSazEFlwAObOKLHmAnYeC2y6TJReoNJlNpNYdZn1fuJyjQ6jJ8CjEPp5
zwsM8yiWc9diJsTRD4Spy7cyJgEy2s+sfbAgTODM3ab7OXXmq8+HPEWkZUwIVWRpj2A460PR9V/R
5s+OUQPPrdXM53AyPVh1PMMJ0xTeEYNrtpYkALl9vyaSgjALPKUZ8EECUxEf1U5HpSlggRsmxsE2
+JjbrbNMqrhmd0ioEtOGwMdX2RqPDa5aVWURBl4O33u6du1uOSvWKq6Tu+veVZoi5C42G61hXdlm
gNuh1w7/H+xsP97Hg/4naLo0mAlWzL+2sn0IsfzO0CbGvZnZbGIFOyK2FEGndO5JeC4Xno3m6P9l
eqZDYEhL93RPxH9+M7I5cGkgf13jCL9Z2DT3vzwDuh5BdHUHI5vu/F8sbCBJ/ox6ZbsuOqGejTER
RRGCkn4IsZhqMTrQQ2L9rIzixspV42msUn0FiMvbar2NEI9JINBsrr2tbFXx/l5aiYZqXFrTFAjk
vxwrp5Kd/zZW814ipDOJ+lDCdhWJK+T88I3/U/bGidiyIvlQh5waaK9LpdKcbHDJeOVmhEx/J2np
vS9GZoZOV7IjvpDxJUB9Fb4vshuKKCJsyX5tCOGnswb6ojvta5K3w10AvkgDHF04NfyEeZiewfIJ
NSXvSw8yyfLiluW06iCmz5rYP04Tbi6Zs0vPP4L7wod3LSc+kj19H4P5Q1vddHxUEYArBSgdIMmB
oLcDWsl0taMsh3Z3pxS++h0vW4wshJmf4jksTqlIQp9PLehzc/mhQRZlYkf445MyQe9LZssdQdWS
k2xLR97FQTjGoKSQLBuN2b2NmxoHcum7t6HIzeM4Qr8USrUaTnCj+eyplXJu0wIxRiUswKL3xS2Q
1eLWVxISp5qAOuYCUjMEgI3MzM7QbA08lCnaWy1o59ugVMxHrSA8mN77waYWaslhUA43Qdk8VRne
aiBXVv+QJDGAYkS1bKt56NS0feB39Ls8iqJLnWwQz8rCi+JgL4v2rAcP/26QnCi1oG/WLEEGlMLA
rUbdRLTN5H0i60rdGd81yDqW1E9v19w1bqe4ZzczpHc1hPVH31esbWPa6D+Ydvg48qpf9EMzrhA5
abdgWIwjcYC6Q+kM/c7VquiWyGQ2qJO5eNBHIHuWkoRfkDVCapVP0bHMK3WFbTldxkMT478ll/7O
NXBWL3XXHPJhOqG7QxuF5zpaak6OLjZqZwRUEuUh761tAJ0cH9PUrfo5BBvUDOGjMyb5bq77aheM
6B6WTU8MPiWLX8MRnmgVZs+tPyGjYSrRjdXq/ilAAGDlg1XaFBiQFxnOLI2wMiq6/54P9h138W04
hYQTduridhJJ5bBQHz244bKhdqdQ47mhRQlbYhtW5Q+nG28qP33W42xgI0xQhYMo5qiBQBVzZuVA
jOZnHk9+0O9iLYQbUB/UjDk7zjhHq4WQFjzGeZoEqxbu2dogGsql8tIeN9p3u8zCnZNZ0boIFWRN
eiV2t5byQ2kJ44l937jNkJZxYyedP/cpW3W1igL83W7QYiixSoDbFv5OjyABlyRHH2H0ovc1wegu
igpRGTCeE3HHRrT2kYBPnSC6L3z8ffpUZz9g1u7GuBu/WE196+QVym28R2TCW88/oiP4Vszky+Ra
5gLe+TMMDafW4lPbI3YZ1qaz4nMzf0Wv7WQ3uv0agtYzZyv6krneAF3Dj0/FXGc3wMPfuvb5fAL+
U/yHuMea9iFIrO2hYwoAxDY92+aDpYqvz7tY9CwpCEpgh+7PxI7SfeQJO50u9vOK2F+1iS7sdiL7
sfyx67vy/8h+HIuSbrJU2tEkSMKsPnVV8ID403iXRVH8VBCzAMbn0kfBDMwcl1kmGhGueYdlySkH
FSSrMr0IjYXMumIEwV79tex3HfZ7xLXe0meCAMgR//kYiNneVDmCBRMADXxJxXAf6XV98u0wXiEi
W74gpnUIRiP4DEY+2psA2DdB7ZYv/bGNguSlyYpm00aFu7PTpEHiPttnQJmHuX0kpnlO0InWeiDg
6k0wOd1XImKEuxlH4Fpz2u4r8XayBRrT4V1mNcGuDvCdabWGjlo9hc+9T/SiTFWRn8/dCSHv6uyI
+gZQ01rNZgBfkZV/mcVKW9R3XuxspjbWt4Q3CZ+19m6YRuerP+Xo3HTousnqoDf3bVxGT4FHZKrW
JCqpPwTRM3J0q3cLsb8RiF38oeW7ULm25zgikrJJoGBWONyKf959c2y4RLOwo9dYS4wE15VyJuzq
/Gyqs70cJp01Q+kbD4A2+JQTOV1F/3ipBG1zmhHPeAgD5cvEA7vRICywjfKTUy1UtLKyfsvJOsXN
zjgqEAn+s172HTt7RGtTjL024yU610bNP/6X6WSd2sTbMuzuifVD0MiuG07g4K0T0QhRryrm4Gtr
x3doE9qvlm+dWaqrX2RXPTTfurLNedcVlUrntVAAlkBJ+GL7U7HWSi1c1WEbIAeCyNdc5sBl8dbp
aNwCbIXPS05NTbQtCF3wlvuz9WM/ZYw27HoY8Wc/ojBoGCE6E1iNp56IBvg+8UptHxt2vf9Qf+2b
+CUBCcRQ2ypO7ZghL5dMxLC4drmOlXVWkd8RYnNEGZKhslHWfxyWeeoD+3hiIhbJxp/T6RMfz3ip
uVr91Z7QKUPGbviO9fRmTgK0bwA4LKIITeMFrJZFa3n1A4h6NMSs/EmLx/hOJ6TZ0+/SLKJER1H1
pPcIw8uY0aJNlnS+VNee/6txszjC71muxws4giz9brseT7RdS7/PzMpTB/1BwV/QovDGLQMTwoxe
rDLHDG5kncxdk0Q2BOBqbIxml35/6xyOvr/790+yg6TA+weZvZNBZDb2Jzai42LT8+eDPIaRokMW
Ul6jWH1s59q9d50Y0Y/ERxFFPNEsCX50ueHes/SJboBvvtW71De/6/sZVcui0ifZf3Qi711/WW8E
zo/Uf4lqD+EKEfyCh1s7+b/v2ktO1Kkz8AIilwHNCxuVjuKmls0ykXebzMmOfB3hExgmM8rKy+Su
JmSq5lAFz8OiuEoTHPu9lxPmgkVxVhiE+lWNaCWLau6mGC3jS6kQPYhYWi6iEaRaZD3PCNi4PgFU
0qpt7gZMOcs2SrIflRUCtLTH54xl8vraw7ZeCWTSECx2T1ACXByazSLrWi6N/7AakCHsi3QKwI6B
PLGIFa9qhsk7mU2VqVL+8yoipzBG9WyhdoU7Ht1TQ0NGfg63JaKNe4LFOQ+opGC1FmuioUvOfWrW
n689fIX4z2OHSM4Q+LBtMZ3z48cUbZhw/p52RQAzqggfLTUjuJlolUWZBO3wnVCmwSk0VWLK/R6f
D8Kkmmjad3U4/vubVv9zZy1+rqkaLsgZ19QdZK8+rH1Qd82mjvgru7bzlHZvlHxyWMeuuxSdQJ1w
Cm1VN3e1SKTirqzvJxH7Lh2tRWITXjPo+ulQqE67QIfbgDagEGfKCJQ/ytd2g6Dld279H2Jjc5E+
SnFYqs4v8dhNqUCCXFdGNH+3kFOR8y+cKGy2aZeYhw70IsqYBNBSByv4GmF812o1f3IdLEqmOSKV
KOqDuHM2ah9pGyXKw6+eivluji37VoN//wSlYSm75Si7HQkJgCq+GFVYardq4gFgrAsKv0VE9zCr
w/ci6wiDRGQfy8Tnl6PV73S++y3LGjDdWdU9ENmi3WRqVZ3atHcORDoCEFqb87motGCFvpT+RczT
t370a57f5tEV8xzZoNnKkv1paLNjK8A/+8Z8g8IqtnOYXsDdXbO7dXRUjGflqR667lb2ktWyOBHn
Zmf26ousl1WyUSZTT2hNBJvs5eUIsrIRUzba2IOgzwPwohTfHcwlMkI3xc3xXV2G8tapVauVNVTO
20nJQ1mYO7d6WmeXE73UyT7EyChWvZX2K1n54axrQo0hSKJ627wJqj3yYBD7RiffxCbhXAeXYN1F
ourWKS71nrACmg+7rlN6yI2UC5fo8W2gRWswpevUb+yCtxk0hAHg+Y6wJNmj04UO6lb+nW2GlERV
l/qIAreqxXbAyiAdBuZRMbNf1x5QyH5Veeys2VqihSJG6nbm7AH3Ipkp5vBEko7ZubM7NBhFD8Gf
2VWsODEO0Cjr2KOiUK6E58uRMm/aZNM0ry5zRNXej1HWc+pt1ABSkrU6lJU1YvLO+jJD4Vf3hj9f
DiurHCTtCABklls5qzmX/m2UBrjRVQtIPEGUgfr60y5VL8dpobScxjb7IrvLg4wz/2Pr9sZBFv3Q
NQ+KNoJcEqcukyrAQJUiqSlHBW6g7GpIKUt5CrLO0AlR6qjurewfmVG9tXyWdPK/mUb/2UBW5eSy
eOQd06MPbJoPpkgMdNjgRBMjGRAudM4Rm7ITOdm97NIQfmwLyXheRrperBGHb7cegvZWk76wC07R
FjbZhyh6+TmdfSKMOSkUPh8h8bbQj8bQjw9K33/XKj95CfKBqOGYym7dwEvudH9GdEM05Pb4q4eC
ch/5RcJiu03Be3GA3kImsve+Ai6fbp1U6fbOyKWQB0n9TwVh+L6NLYFOUiQAsbQo5dey1mDX1P6G
KAvxpvQ88wEptCGuCHPXjTG654UVQ7121EeU7An0iuTwohwjqCE+LzHEcPN72arZUY8auhKg50bn
UPHMU1Okz5epau7hKkVx0wXq/6ir6Jz7+lysZZFdnHoXR9bu0he56hT+E6HtgDT/kLM5JUF7PRM9
aBVz66OujOZDhjVIHOlSkxOhI6vC5HKqrtLmeLFh/xiii5HOvCbALh8M6JNj1PxzzqVQcfP5hsrz
6ArVPBlm/nbOg+3etQQwvZyzuB2wvFis/MWUqVXNdzNymLIkjyLP29SH4XJe/+6c5aAR9/jHcw4A
xLAuLsK7llCygwLKrqu9fZmw2EI+sSQIGfEBc5wYZKeUbeGyazE3R8S+9GSLqxBEIs1TyGqXni1a
mLFFrDzYHgwXAwe1zTd+5H5JUKh9m0zNAbCfZPOltux1dUGscT9XiAUc8QEwkse4qbQN4vfjiiVI
+liKpMq+uNxP97IDAVENNIiRbJPFUk30BwbLjnJIlqKROYSEepZ1jUu0mS5aspqfiPZFRBFxmEtT
2CYrhOiyLUyt9FFFdvZu0tBR+d0jqyaC3YNG2MkBHRzBG/4RyJdVWcJwZCY5tA5GwmyrY7OXdfmo
DifYad+In9jtXaMi7qHqosrcjtZBTfLsJoDGuQzGlZ+XxIQo6qdZhVyMWPSEfvMmzZ3m15TOPwY1
0z9D2XNwBfn5LVt5dz83prPV9Da4H/0Qsd1ez55xahxzMSjukLjHc/kSW0QgiNs5e5BHHqfCOsTx
aO8xpW9L1663CcJWxzYOfxqDXq1DS1F3ve1aNxFfjY1ZBtpayX34dyLwjkrsiic0ISvTbJA5GLQX
N1Bviww+7mJUz0gn8ifHY7UJI714VYjeWam9/dUeURMkNob/2ASBQlDFRL1zjfnt2AExng4fjht1
gXvvWzOxAMJw+NxFU7PQNf/D8YYqwlcH6WvjTaW2sR1c7nVrwckmFBErdM1ZWVOvvSidtgAp03zz
/puy81hyG9nS8BMhAt5s6T1ZvqQNoqWWkPDePv18SNZt9nR0jNkgkBa0yMQ5v6kzZyMqZGbVOM/f
PdM+lOk8K9KFCOrn7dkYOu2ahTGu2XJkMX7i3Ty++B7+LI4Zd2s5IM22PLe7300ddxat6et9i+r7
6zRD8ucJJzvK0MtEulQU6nBxlBG9gLmBmO7TpJnOK3+7Zj+oIt6UeuV/96vNfaDhdmvs+cAzqC2W
cqL6vL+QFA4SFFz1Go89LgdOqS3zecKwVw552GbvkyvGne4i2po2bfstJvApOygGMgNKrqVzpLJ8
9lxCBvJStVXDOWLXcAuCvj3ZnZpgGMmUilVvPO6aH61rmFu3qMatiAflIzf55ucOBWIQK1Tgk1MQ
TNET6GKC8/PHlRsIE49s+57R0WiPCBQa9ymrCB+PsRZQ8DE/GibsFuzeHd+nXN/LkXGKSmjap7gA
TYp3zeIIqVuWpDcrzd7Kscda2i3TXR7EDcZRbX0/oG2ZLXxhpzsrt77qtMB5UQZX38+raaVE1nMx
H9yEvV1pRMpaLp+h19Hg/hSEfe4LapGC+8wLHL7kINmrS8TLyHYS0x4WZHtovcPg9rNISa5v2ebi
OZDggIxDxVtiKgok4+IINSv4GJycDydO0YxEZPajqrRh26rQCmWrnQZQQ8yx28tWfM5+J4WrXmRp
nlFHTfstm2eEA3MM5ilgl8SwjCoLcim6APHadDv35Kno2UOUZ3falYO+6532qs8NFR4EyMY+mpWh
2HHTt/dTEY2IqeDDcIIA+5/TUdjqEn2EPwPte28G0c5vZwZ97hl4Ajii4ZF1ZncbKpw9BbNSvSOr
gjceKryVKs5Gql6/OmMXs7HQCV/dy3o2m1GWZbN35GR19hLYavSUALx8Bg0QHC3h/WrthAvprYtP
VFPzM5MXqs38Z1s02lpH724dtiFUldyOPpJAsRFB8mY9T4pl71v8CiBjyuJg6LsQ0cRnrBCsl2yC
8DRm8UcgKjwNkXyZN9LxB3gAd1up/ldrlAzxSs38cS9bO9X5w8SL8SqHKsF6MtQBo9iyuFl6+iav
k2ZmeZAvKp3nDy3z31+UbE0r7f6iFAXXT/DpJT5RcyRijlEgAsPZXMx66PM+TzLrR50r4xauDHPI
2kDxh3sn5x6p+Guieyc5Zzh3stJ0WpUNVAVkVFpkB14CK53eDCSSEcZpn2VJ7XO2aKH1JEuuZuyJ
xsf3UlKMJyPI+5ts8xvvmoy5e5UlPVBfyrHK7yXfMD7awdEusg0znx+asOCdTdP0pvqow87cv/P9
EipIQ/4b/km2amkwkyfH5nS/SJsPi1BDXkO2ZqzzCy01q+O91bYQt9ET54A3tPqG7GVC7PuMqEe8
J2aSv062E5HzRMVaFoNEbc5u5X86xJf5FUMpD0ZffZaNasOlcqP2Dlmt5K9wxfJNFqGpI1uxj0Is
aOSOdh+LcWnsJq+ya5plYKgxrD3JrqLtO6grWbKRrV5d5oewWiZVX18SwxSrJEZPkDBwfbFmiZBF
O59Gwu3AbCIHdq8shUdTWWu3KCX6TuhhJFc9z6EibpIa6WfViz0Urwmtfz970bw+vZShuKiKpuTL
Ck/VRa0Zzl62WmHdHP3RDRc+wrkvsk5nn2whVHOSVaHX+zv5IDTKCcZZElfPa+6+zD5ohb3xxdSu
ZFGO0MkJxp2KT8F8ecFeb7SQvJBtYoz7G2GQe3fZox8cfnYFkSRZdEXTnaO8e4YV+j3zMRWQ1Y0C
D5ofaHeQxaAuAZiywsCx5irygEbkq9EkyVleyZuSGrIM6vOPHio+J1ib8kNJbr0JottQ2w6SuFoi
g5YDSZo/gy7XlOf+1/3d1qU3oVZkTBs5C0kI/Ron0VYXY/Yiu1sZuGc0H/Svl+8GJs9A1ocXo2O0
nCZ7Q4R/1o2AMekYxi12+Bt7int4VMmzeCDfopOtlKV7Vd9hN1kMwxb28tdw2MfGpp5GFD2CeC8K
XLcSM2gXI5oqty4ieyEPfu0+qzgdg8nNHRdVVDffDegI3/sZHsSm1nHatYcnBLoUgXbWrKQ5oy2F
t9mQiJ/+vkEz9OejXTURMv4f2uV4luaUh78k36QdppN4cpvHlrTQQkbEH0UZSn8UZaQ7nzs3tkrn
OZj+aJVja6ScVpWnDhhRFd61NrTfpTDGT9sVYgO73t5aBdswdm3nEdGc54ZdqOzlR87b2GvWIkD+
bdO7A2N07Q15iuYJhE/5lBjJO5Is4yfcIXfjFIW3aVk6PwUflj3rtUAHxcohzm6lgeVEolTpCUrC
IY5DUawfXULNInU0iHI1iG7AYj2PgXp7mFRgVbK3Mr7ae12Zuf3ZHhr8BbxKtPsCd1KMDwd129mq
y4cWGbh0mir8p9lcHPLVm2yNHVLYhasvkrgPkIcmTlcoPZJfmp6ruPB4a61qxpsxH8Y0HG8Yrv0Y
9QqhiLkk691W/xoq6+RBtZUB5YzQuVoGNOtwIGY9OnX3asVtPeMF6k0/F01Fc/Z2FIRL2ZqbkXct
wXnLRllVdICeDVV7kiW/EN3CGwloR3Xw99nQ/gqDyn4iEt6QsDm3etY/aYZSP/dAk/ae36gL2Sbr
kM/NMCXoCQjN/WWdF5+bqtVPXZReHgPtER6pLP5joJFZarJkUD9fKfSnryvJAejp+rscJeTkkrFP
ADOnEcIKnB0O4zqIH/TU/nnGDn+jOYi+qDgW5ETSiFKY6rNNFL8vZ4bsXGoHxToKzfhDluQBB5OR
FEdmbI20157RxgmeO+Kpc3c5DVZiyvzvDlddDTFtOc+If6V16ntFPNtig9R4dgrT6V2Xbyka8RQ0
he2u1fnjk4eoqo6JYShnWRp7Nz0NvfYuSxVYlVOVu9M2ITN5QlJbux/Ih32dWaHXbpu4/CZ7JFr5
VS+LkAWXlllEZ93DFEnipyZlzpokCjaSZeJd1bkhnYFVsOxnaxH8JVEZ8K7doH2NiCLv91Touw4/
5n3XhM2zoU3mEyow+FfUz2nWNs8Ot/ZdXRBGkR1kXT/g16KYxdegmizLk+Ohane2oTPasR6erCYz
L/KAzIN5UaYo2HTVyIueGwQybwjAzS1wR9aDQUhN9pOtSl+/dpnPt23FwznzMN6zbPfY28BYPA10
CJa4NMjy3Kr4wU/XCronIVqxyrxef3mcBRirobVPHWwsge6Q9/fWR78hh8rqNT9E35ffCM6SDuHr
v3joYT+Xhfck6ysSSoTN6mKnwhf4JnhMSofCfu9aNjwjYiJLWf8YniGQcKx6J76hu4VmD0iTDx4k
EGuaz6q5Tp7JOtkq+4HDFf9sBWTyNTZHMm7p9ULfIh0SnN1GiHMiYOGOxYiwLFWPenmW201wbl2z
3npWPL2asxl8UQ5/zicxjhnyBAr5vcapDHfhRUGnvPh8E23UioNSabfE5xkilN+cPK29qVwU7tgT
IOE7teeDbEC1SACK/Rrh8k4vNoL7PFLYXrVzHWPCmWPAycQttVe+SmXbJ3jqyWJSY2djEbZB5IRW
dMp5TGOnABQfwT5D0XGRRtRNNnoKcl8l/7yj0hjaq5y4ikoCq3NR2EzsZcTafSK8r/o0YkCMB3Mh
UEvyQqd6ioe0fkJmddWZCwUvYL8xjQ81iqYjAnLFUvMS80OxM6K1SlZCeSuNj6qov40WgmwB8c/X
fxmkaKO6ws/QPmftCg9RQCNExtFL40QxV6E86acVK5a9sw3kGlJFB/ec+inxcdLasogQDU9W8+Ir
i8j7l8spFeXTOCbmAVlyxJKCavxUVeQnu9ZKT4Rcug9NO2emOX7KXqIw8QApvOHTc1HEauZeRqfI
XnLwv/UylFJbZRpiPZUWdx+mcpYzFE37dVlZ/Mdl6VUnfb4p8Y3CE0NPL49DZGxzYirnR02qsY4v
wCcuq8oqTrJhUoLsUrc5DtVFB4Am5b/MOvOGe4i9S/GY28RkPj+7ql4ldRX+iBwtXAEfcE+R4+jX
oTPRWZob5pF+FcVvZGu/Rmp+eh8pOyR/jSz11LiPhAQufpRJ8zTmzS70o/KPOtsOli9+gzck+lJ0
9ptVIxqZI6N5xr8Mhq4y6BsAWvkLkRZyW05HopwstBwV5+M33BzCj4ZgPCJBvbgIk9SqZhG/850g
fo5qBHyCNCl/YKiDlTSZs9hnRVWK+hP+VImmJOghrEK6vVvl39j0Y4M0mMSifIKYQTO639lw7sKx
DX9rlnbCpU7/lqWaA/7KwrUXGbud68b2DhNtkkQhsUBL74dvpp2fsRaMPjTF/9ayILT4DVz8Ustf
OwdhsWKMk53m4WilkqrasVpMy1ka6bUfe/XadPGRP2X+KntYg7sLsEK7ySq78uplhHvfXvafAhCR
ZaolK9lKEB+Y6uA8yUvJKlcMKyCP7ZMsIc7izVqiwUHOHYaVsrHzyFrJoh0Aou6C4rvsO+Rphfqp
pS7wxjSOrRumr4SuLiiw5t+NsPZXpobCfuW65bs2ZZu61vLvow8ujV8xP4oiUz8L9YfsrkAK2g4u
G3tZdDXc1Zr+W260JTIk7Ldk9dglq8aM0o+sSvV9rqPfISftFOuA/ZDyCkbaW0eGuS+qPH6OcxNn
exOTYBj3SFflnc9SWLJWE01+Lpo8uYqxWxOv7+OlHVTtzu16hQTpXP4/Dr5PNV/tXyfAigz72ybf
E/AgJNpgIal33lukZfW51Qo0jub6TEPjBlca496twin00a1xk793s9ks7VX2yecxNNhvLEgi/hnG
DaZejtaeWuQTPlT8vjKvDt9V1RNX2y7FYppvouwPOjyyM38ti3aJ+0tMoOAki77x1gV28y6Myryg
jghgb56ss5GTjdtVjG7Wwibn/7OuK5S2MoITbP+PEVj+76bhoOLVKeozDmiArRFKOfpe2R4rYnIb
IyyUJ+zFK+Qo4+i71ZEKluMn/BLbPqz+RB4FtLXT9G+DUYVrvKqyi1OM7R4NVYhHft1cUzgpqyIW
/jsJol84o4nfgbqzdIPXUWo6Vjfu8OnM/z2lyI1bFJXa1jDtFprqJM51l1noDkfBqzrfKEhjDj8U
u94oJTExM/C6XWyo/m7EkXPV1LoxEyPcXVEShJDF0eAOiGFAdC8qum/sdK+O78U+4F+aZrjeqHlk
viXqQLYcMh7rK8XGigaKdn7v7JCuRpY3Ku+tdhU0O4DlfKZzZ5E77PMS0dxbC9iiO4DWeMjOr8rw
h3Tnm0p3b02tJt61rjrcWz2vCHc4aoz31sTzlW3Qaeq9dUoif0uKXb9fqHJIhISlgQzSPDOUDGsL
Qsq6F0WoGlu1sXFDmltZ27Tt1NbufWw29NNWt3zv3orTwADuGmplMsLGdYtmByzyTWtmfH3ZpfVZ
Hvh6v84iA3TfNGDN9t97yG5CAEwjkZdsZbEuanWZCYSuoZ56V4za3LM3Yb3UFf6VxddwMKdC1bEM
BPIEc6XsJw9BHv1wQkvby5JstBWf0G+KjMl/7xolxKLwROLxZb7M49Do6queJf3hMTfcWuWIT92h
Dn1WPNnXxyV4hRQyaPh5Yi3l5oN3VH5JraA+Pi7m502IJ2V+ixv17y+1x2Z0ZU5Ykcm+j4s5ery3
3Lo4PerbQEmRjFDe5ZUfc4ez0TWBMe0+h/PiO1pBTDtu7wclNNuT8AQMiWL5qIalbzULWdYL9XFq
kUrLWXhdz0B7TQUWcrqfyq4NlsUL0dTeveV/mK5Jwq3uB6QW5lcyzvPYQctTkSybo+Iug8zT11qE
96AZT59er3n7MuBXLovwQhGkVkV+hnQfvFdxjQcI3TQ4BfuyUtnGAr761OoGEFrttmdRtOYbXttL
WR+n3rCfxGDcZ/PgHZEjCfsFMRA2tOjznOShmB3qqvkgi02DhjdagsVC1vVlSZKaHH+xUAGCE5mK
nHPkNM45Ruax9YzpyCJsEhubG2zf6dYEvlhX4ox9tuwoW7Rwdg+nt5jHPurlmedrX8Nk8T62CqyD
mSN3yd6o3o6jrpyANCSumZ7lYTTD7NzPB3km60ISRis0WqvlPxoES/LfhkVKtx1VmM//qJeTyKGk
yf1NxXb5fsV/u5gcq1XeDwKIc2SO0G/S++NGhczP180BXNfXocCGvVkg/Ojt4VKvK1l89OmNQF2q
ntJv9drBuk+zwhdFr4K9U6TJthdB8h768ZMRjOnPqcb03iXg8Lcenmj+lx6+Msu0Tw14bU9PT17b
ELxqguykqw6A+sjcP6qcJLJRzP2ry2NEpcctTrTl2Z0nkfX3zs6oOqsuhYGKYmZzGwtWaNNUiTUS
O/FI91XOLodQtChHq7ndK4us3gLoi86yLp8b6ioJ1zxjq6giMM29QUOX3Y4R9ZlUqCDthIMRloMq
miw+hMe/6iJXoAwgy/kE+WDxaNI0h7Ic+c92Wa5r0O7/mO5fOw7z1WSLPMgZbRSI7nWPIv86FnbZ
x83KYdlh4UEcAGx8gm4pwt7nYYQ0u+CjVI8likGqgYrovaX1a71dBU0F54pveSO725VtEBYZseKM
ZwsQo6+fyxAn10oPnb2L9Npz2lfxk+5+yjZZU6I7sHOIPOL7SX9Zh02vuQizZAbPWNWzACvwnN+b
ZHsC5n6Xqy7OdH+NMYUaLWNHIMiQuz0KBSoYmDRNzgTjEtzjkCEV7fhR+rmGyDwo634hW2QfsJzN
stawwtPm3rLByVttk3fGSFI6wQwUJ/v6FdXfdG2V+C16bvACg2f4pqUxj2lW2pCHLhFXTAIAElk9
HsYytrdsHIMbYOdq1Smm9h7z6LzoU3P804gKPLetHqVhoO/OYHhglvCsj5OwfVV8knidUSWX3lGT
vYp/1l6Z911qXuZrYxiHV6Q61EVoO+KH5sb7+0w9GGN18Js/O4wGFkmaXfwJYU6jKY4GBhRHzRmT
guzQf8ryTB5qnAR3Zm1cMHsMzgj8fx0IreGBPHBbSzFH3qpu/U02Pur/0XcaSjFj2/51jsdQEbvd
oUn1tZz7US/PHnVT4Yan0H151Dy6Purki4mns6642elR7WZmuMXHDKOlwKrPrvBmjdjA2AwwZNZV
NOXoSz55DtLfSt64r5jP3ApnjK8qidTXutWmxeQ0ybHrU+918tt6RdzF4TOg1ax7e2Ow/V/rc9HD
Hms/KUBw5ExRV2GDI8QfstFyRPiMZvqKPfepiq1ij+sHf/VYHv0wxRAE487jvSxPU35EBxCtzdEa
Bu8t9Z3v/Cl7OHuU9FZ7SdELvt5LwiSw5eJjLNtsZ5fik/EkS15MhMROzOfMcD5UPZ/WKcKvV3nQ
AcKuM9/Af2euQ9v/q6ECUQldBXHzRrXQUkhki1bh18gdaveYoYwjoGeB2GZJ2J0e9W1feOvMAH3p
9WW2An9orhs0AG8NoBtkyBzYpKajQzkqgJbMB4OoyDlNSVT5PI2wK6WuNYKtUU2Q8uaS7BuFpr6o
7DDeYSXe3dp2ZUfKcFKxjVilRLZ+RCuene0fVdu0uLWmOjqehXNBWb1ZyobS4s5k1Oq3rrcMEsjN
Ly9V3O04M+FTv4OE+7fTaFatI61bo746i9IBUi/W6qD4e0V3iDkn7c1Gxv9VdMDAWeGrPcG94jVl
g4OCF7LisjV1Butc9ek7wWh8K9oelZc2rKE5kp3tQ/wqME02Vl3gpdu8gy2xwN5ePdQaGjrygKLs
34t49NrpMtOU4EhUKMCClzN/ysXfirLhH3XJ3K9wM7y95BBtatbcW6wdngqfgxBkPHB6XztCrY5d
EEZPmlV1C1HW5Y+6s1+9QTVe43Ywd7Fj+puk6PwPGGuEBYrqRzmlLWCtsblEamqcB7Kdy7IasusQ
CrXeBnB81xkor5vd9/5eqyHpmLXu33AUQWzdH8pLb5irMiLcvwYDyya97i+yUXZjif5F+Do6yDnk
AaYFIPBgQ5oKXJowp/cK5dXANPBkKIp+3ZJI3+O5G23DDkS431niEhlReMlLESyt2kfoei4+GsRc
TM0G6JOBvPGjQbGt8qwA3HTKrIZEVDufRuD3PPVUmJ0XRfGByLM9V8OIsPcIN2krsgTlAgRzsNPU
VDm5Ta+cisxWTjXIa3SkUxI/c4Osk62WxmPuQpaBw5ZLL1EXSjo5V68BIY6HZvhDHZPnGmOC1wJo
166eIIclZaZ8ZpaylB3GUo9XbRmbJznSz4DqBC0LhKJmz6mmkt+9Y20wO8BwGF4aAtyWfiUi2W+C
VEn/VidbqwiX9TmcsRkxrYzXMU9GONy6/DAZKw8YgegXL3+VBSPnBrFIAf3th9z500H4D7ncxEzW
ZuOmq8eoch6POD0GGaOPgexfL8UH+7AgA42VbqIY8Mrgh7W1eB/RYL52hRZgDF4TcK6mceuUtbOW
3VyfFAE8UNbdufX/PcrqICq1KB4rht7dIPB3N9gI3c02ir1HJun0qG/DjETxNLk8DtJNNsSJqp4I
sSIC/5/hvN9xNzaYPIToLFzJdhNh7137Q7XUzzTJzd+Rt4X25/xSghprGs0t3p1asVedB77OCESD
OL7b7UBmGVerqL9G84l+gh7+bQTtL6YLzl7TRv3CnU+dMhVnYVXuMvSTGEo/dY+GphuucJLVlZ5g
EmXW7nnUIgL78yHq9G2AO/tZlmT9XCV7eZPwt/fEr44fEgY/kMuLUfeflPQZkDCUl/kweZmyiko4
eLIIXJSIgF+OeGdMWEm77anWmvFqTWn32pJ1X7ogAfeyMUReYTMJjLJlq+okwzHNjDlpwdAqbcXz
CI5LNsoqmBZAbc3xKkuWT4zBr08+jzcZYhE9QmCmF5w7AKUrOJXEIuZiPGbkf+az1u35yGR5mPvU
Je5Tk29isuK4A6rg2vjiutOw0hXd3bDlnV6QrZofJoa3cS7JKlXX37MyT86yP+bdwTad4I7IRhcY
0VMnTAL4TOZBpqj0FUgxfSkGPbzYUcgWcODuUyRPo2qzezTDM3kpLL9atX+aLNjZhbHgvvk0VF0B
uFKPl2M6bv1B6T6BW38G0P9u8cHmZvOEF/lLMo5kW5PU2ZpE1zcuqh8YViWABAoMKmwb5wTSkzvS
sXvFqcInz+fmDrW0/+4S6DYbdVxrcFlXOY+yF3mmWMCNykKfRRH5WiOlT5eVUWDfQlqf+BOrNKFY
Imcsyb3q58u+9vFLznWiuPGMJN85wxP25eyIPHRRA66/yIDqHlBnm5Zveugf3QgHDf7/wwIY28/c
9/PnQjVQqnfTb14X/CGiwNv6oebBpFSIbfE4zCoZ8iua3qxwxLVlBjy49bCPkHj9LDx75YYX4O3W
YkwLcStKA2uMFjN0H/R5qb22hvYdpri7UEGErczWJ9qpOPhakCBSR4A/6EbgAsa/hyhBJlZTU0dQ
xFv15nkqJHzyhOiTQcUEXdOsAT07yqHAr2xFpgP5jpZ1WU2i4wBsEVvr5twSjoePGv4ZW5kGYNBo
1kGulQjKKykCcgBM9aRb6kUI0Cn8ptnt9EdTtlvfCvf1ZF2NAlsOrwbbyuLUrb0QowItHH/77R9V
loZLnn1/RYPGZ1F/y6DuR1720aWASfSi3Rgjug6g1RZ9VaDXpXwEWYzfVMmyUjbnKhfmH0n2icvM
xuCTybyKvIxT/1LZJqws8x02QHkAcszTSRVi7BJhyaIqaNXpU5YAsLK+67PeH5BjFO5wnlnS4Ztl
WGuEuwN+qwj/lUV8CW2Q1VNA3s6Ka/Q28hY93O4Ppc+y19b/XXoxgcSqflOIjrJPmC7FQAApDQOD
55iExWNyVqqGF4QqeCdTGe0swgtAJPtfSRRUF21EjrdLXtuu094M59CBoFwi6f2qwQtZ5aZlrAbu
AUQ8zT3SoBdzGg65UMXzFKcXXN2TtQZFZj3FfBkkerstvPbqEAZ7r2zWjl6Yez/HKM42+yeUBis2
n025DW1RLLquvQH9WJnV2INCxmwhR3VfDcMUpF374uCOTTgon1ZSvVlE/R4DJPenGkPUiICvK626
63s4ZrmZAXwF1+XnHtn+0HkL8oI0UdNibdVZLbdz++Ji1/nsmGvRlva2acODl6F0aIOAFJlr45AF
j8HkFreA1akdeCx3l32L6nrpV3ti2BjzILEIoPUQwRg9sIsI9XWJeOGhje2husrTEt4b1rqPtkmX
KpG53W1hme7zgkAX6EhGyVmQXKD/fYIgq2ZHjUU6TD1iLWiH9hXePE2Do86QTfVBeKG+QTDyqupF
eQBIPvEPw1flmvB8vKoxI9y2+viLRcyGJjN5TzXiMEuFncGC1Q+XG30TK0iz+4WzdkXi/vmcDe23
yOUBDiXlcJHpP5B/fUFuZKGT09sHBoY+TtT9LGq+HlyDboVphwcVAyefDHyeJUtgs961SuDmN+4G
9Kt4zcKpXCe4Kqyr9lfqxIQwGihAoVIU60kJ3WtX+ft0cuec/0L4Y3jUjPYts3AVioriW5MlytrB
A2oZpRqYB787q7boSOGTqNZqXHjC7ntQoYiVWKG9jW0SKnjoIF2NYR2vNz6m6YBzIh8IUv7eQk+t
7lzmfFhaIl7Tnry+XvLo4ottjDP0REB5Z4v6lCLytUEC561HQE3MUpgT9unLJPAKMpq4d+X+qSqq
lxEpHsRtu1vha5+h7hCqqaujyvPGssVbdQ1z0TooeIQRs4/NPeZ7/apqyt9CyzEEbpaGWv3WEVlY
DGY0LFEqRzIS54rM0JAmRQsVw5OqXORO/aIm4r001XDhGQOPvm56CR1c0CujNxdaADa18tK9rrFJ
iN34s6k8nNFiFw+hGksTbHNnh2ThZfrCSQt3k5PuubRAFvHPay6Z1RLNTYuNP7CHgnej4hxet2/E
9KOF6KxPI8eQD0/F8CpUb9fjakWE/pAr469ZNh4BnW9Wnz7j9tzvMzJPi1CQLmZxRmPcAs6X656L
nCOSrTx5JWTXykWZpOUx6hvuwe5govJs64tWGfqVkWjvCSYYYFerkzm63ioq8NPuY8ipokcpbT50
woqOZEePSVrBO4JOCIy3e3FjCBZElhYpZjVtU/2ODAvT8PFnpTfkwELzBBj7WMBCdEbiiKbtlivD
r/DtQxDKyZJXN2yty8Byj4hTUu2KoE5v6QgOTwnbJ+xpFmaL3lrKpm6lQ8xaeVaE5IrWg6VN0ZzR
6nRd6sI4FJiN7qrUDU6RIMtW90Z4xDLY2vvs1A4ijLVD1BswNMNsOuZR3O+yIRpPQMONLeJU47kL
04DNLLRW4DHlput7HUh1ra2LKHZuaRNgrYXUSAutxxSYmJI6tJ69gi1xVuIMHYIUX84oyGUTq+TN
TSDxFp5+r7bh9csenaC3ut51ih0uMX1y3xqS9svKsdp3nNHw4GiBARljZy0iEPUfeL3wcFV2+aeC
xSJ2D82wLyzTWsFxrRcNt8vPwYLpE8Jr+YRW3ABOBvsAThXjolYYnyxg7aKBqvU52G27CFFt/cxD
q8ViFABnYKXgm/Op/ySezgNbXHafeEZ1C1wI20/PqoktTm71GeTcIgbsvj6hkA3YfZvVLVAMFL3Z
ISEx5RGQcHxEsini9qFfMgUW0RB+Tk1cIKUHZT8Yg2ZTmgOLrGkeQptnYj8wu0uDgfOl5r0eB7fa
ADjjWZkFaFV4KVTLxLHO7LWJKHk3ZaqU1ybmI+vNZWfzKgs/ipdtjMVooWjxug2MOQqK6xfQKGC/
Qc0vZDBRvwYyvlFVpd6gSPKH2yWkmOsODgNeYuR0xk0XBYgCW4W9LAmRLjrNSK6l1ePNI2JjHRMC
XhhWt9Xz2HsaWP02U3Hp4nLctXXkXybeixLZJ5CKb0noixuB1HaR8BDBdkNRr1rQVvztp5ttjizY
eTXi0leDrhPzptrnSVbtIpxcRNVsDBfvVWQJlzDi46uNleLemzT3oIWTseqL6Xve5psGZ5ZtWffs
KArvHXDwqq36COIL/39/AvE7lq7grdhgQ/DNaybQ2o699uMwwOSFQCuKZCO3fMhYUQRlSPhQVtDe
utlKfNHnW3eQELiy07ZatVm6wlnKYuEWEB8ICCyz1reWrZc6CzXNSUSyPDToIjz3hUdQ3UoRtjRw
R8wJauRe4K5Qb8TblszyusZYcIVAT3cwLNs+R0KL+NFN4BZqwmWayQ01Ywt9dfLolBklIF3jNCqN
te6sMUKOoSgx8XUsXtlV6YZyp43xRSi1f2z4qy6wPfppOlO7tMgy7jrVOCFTRAh5dLQ1ynL5Ng9E
sjSjt9rWylswDvqCiNp37t5kmHsxovK86EZsm8I6UK52UbeXwR6URUa6/lwLdLR0FNNalJoOIV6g
WU6YJ26qG9FuwA0twJ+88sxdZhX+1tE08ZIg6YADz9lVtfgCvXHDT2K4NDXZxhhU4iHApGaZpu45
UdkFBgpmEK56NQnorA17HBdaoxwaL38TwnZOWaP8qga+qMHSjLNZlNm6HuM/awP8TjVxW4zbW44Z
3Cnp+mGhRONsJ9tfm/9i67ya20a6MP2LUIUcbgmCUaJEUpLHvkHZlqeRc/71+6A5+2lqdm+60I0m
RIFAh3PewLyPKgTTimrnp1w1w2BGQ2sbDTCl+zDEbaHCGNhR/piTOZ4xejf2E26ecT9ZfhvxnPSV
np+UaIACahAYnafy6M7DCEmnrJ/MUbuoDVsqA6iIYZq+riQJYFlWZFFun5vJm07oRzVYVQ7tHpJt
EE/4Lrt1tBxyK2uBVlZvXVteFRXAm9uTdnTa9rsWrQLQjWbyhmGwicPqy9JPsOSw/nJFfbHXmGg/
xGkwrvglqPM4srH7qLw4OsFRUsleLT/aFms1xJeaLS8FLoQzo/IyTdEWkdXvuGlix+gMxDow9puy
5jy19kvkdNNlAmRYMMDuMld8OFkugsnTV9/qLFim1SMzGrhBKFDscMtVg8jJPpCwx0eLkFmQNSDK
sxg0YamIC/5O1RPWkkvQhkxRuW0aGydE/BWXesfv8qTzozDeE4PLTulSHG1Vt8+s8REWtLqDmSSv
hqYp+4oXaRPO2Mt1hzFPomvLflZYJJoNl7xJBK+kq1t2rGqjs9JnZ1cZYtrnla1tEwA2G8xFHSt5
QaTQYnnTDuitg6eznPQae9HZttwm6LxOkLfO1R0CbtZhcVQPxm9tIvxWQaUZ0nzXW3qw9Ha5Q4Dc
2QiFOxfOatA6brOBrpztQs9iJAkjEXRJ911L7Sio+3a8azlhoRz2Ta3r0Ub1vNDvDJvYU5hM20xv
7vxULjEW9yfhz2wXKdVWzMbWycDICIJyoPWdJhizJtlOOsJdRjxFHzHxGXiuvgI2EFB71/gDS4pd
bSHhXKMEATq87G51BoXLIBHokfNvJhD0GeZIG5WVtNlrSHCnyy9kFsZzlGRXJawXf1C18Dlqje+2
SR5+QRM86dPoWMwM16YCnKskm1E5Z4ddJtTT84BborYQDq9rDSn1MoQ6h4WBkbanTsdst5zQ/E5E
vQltS91LyfqhtpqTLCx09DZmmQ9bNASuOMEuOziak4+IYs5CVmGnPuUJQACvPmrJ2J+m1QRAHn0V
YtXgR62MiE3Pm/nQrXfFfsbKYs+Pi3Z5plYnm3jXrltQEZzS5RTVTAxJzqbNg5fky6u5HcmAPpv2
NQlGdFnORC/cDaH+S6SheZvWxUfj5gRQCnNsDkucs0X2YDW72XxCbGQ+jUZfBAPKw3gUanmOai7q
LHphHgclGwgv7L/MBWx9CgOrLz+kDPlDzZ3/MW0t/L/M0lfiEuvo2Q1PsmD5yjo0Ti8WYfddiCPK
aembvZmN1r5hODw1agp2MWZZuqmb8g2Bqd9tV/SPeyWP5G2KFwuD2zlc8CcFHr4PV98guc+QR+5a
ndhx8Htvm6qY+NIU9hSOmJO+Q2qqGOgCrS8NdhdkZT0n+TBwktV8TDLTY9ctJNyXLUqwV03xkqCY
0Lon+WZp1aoEwQq+bcPQZ5Bav0D9MpTtJVUYLqKE8+mMr3qshuF+yerD2GJxHxa49iTxcezgJSos
1oDBTsZJfgPEPMgLO8s7abvqxMTgLr48fLhQtHiuxx0gSqRCoH+/lYXH1mo0ide06GMDdNBPERxz
v3LgsdW/3CX7RdzF5c6GE0+ubrnsjqkX+rBBOyo6yt+qWhXpm7WQVVmYiHn8I23//zsdgg74V+/R
8drdjFymCxJaq0a8kOzvbE7wKDMz3Q5sxURgpEgP6Op5JHXoIDBeWNDD36BAuGm8Bnzm6hYhiwHE
327+jMLkSAZw0pQOb9o+PmZKHm/slx79y10fD9cirJ5SxoFTkeOQl1X5zzmfBIHyFppW3yunRX/B
EbknHK64gZM2ygZgNOkEkSy3sM4Lxu4lR8VOXB2yYmF+j53hvVFdY/9lFjIJD3/oRj/PGn5ve4gI
zr1veIe9wQUvmZdvnqRBOoQQBUTKYTxin4JlveHOKH3GiNI4SsuqiTijh3hDPWSnECXXg+jwGB4h
Y525NUe0YLBmWMg6b5QJkJaLh1LqCfOO4lFRVenJK5dPfmwHL2bFOuKi625cPcHKhhSZPnbeZYwW
Y09QuYI15idsIbZW05Yvag6pcWAb5UdZhQl7JsoXKyHjXJboafXFHqL9siUL49ErDjfGFGm+igit
u6R/gfpvzmGRmH6Itsa2VZb6KUU4w9BK5aNimN05U+Mes04MV09hp7xYS/d7SqO9s3T7AbDM3XGi
cs8rgDczcfSPskD6t0iUn31oYtjqYjc85VF2UbDFxbZqCKosjn4KdBCJJPmlM5nfBxFd8R9y/uS4
vw/MC3qh2C9ZyPKlEAnWv+p8qM3W/kVk3iUWwBjlqF1/IFhyIzUIx6XHJG0mWrItV5drXSGn6eTm
cuhDb9kvpA62oDQN/Pa6NmD5uC2rMdmr9Rrv8IhIFURacdOyLwD9D0odDbcCPomRlPH3EI1NmOAk
E/R7WqnlSl6JA9Wwl1s7qt+7VvurGLv6HA4QJsn2k4cpcyjPiYcO0FhssQhMr1GS5pBb05lBKujm
PDvXeTWerTV6NwP1HY2mPnhDo7xjGRlEnkFItY6MbdhnwSQS8Q5S8FfUucuz2ejKm6FaymYe8Ox1
+xxko1XGu6yZ3O8N8evGc8HWt+F8JvAptpmJnNJABvlgzESoCzZUrTcavpM62gs7AOOIF3y7b+Ge
3WOzg/VOJvwPpmEmWr+fzcwDQ4jFuHplVqGYkpsHzxiiq4E6rd8pUfE7q/4gKxCTI0UXcGls7w7a
ONyJ2IEwXC/YpC7p8kKI4XPWu+MyR90dpxL32iNsERfgmeeBaSGLVyMHmf/G+ro8yZx3Si4NUfr/
1R+nZU/ZKOuykN2/Pv3V9v+9hDxtL8jcM84jVqYcBZFP2B+r89zjsBzxPZB1eSTnmyFW6STr/zr8
Ov/VXbbJ4j9t8jqybda6AvvkCpVpaSsn/Tk6eSidOwinYjMnW6XjhzzKFCC7wcPCZLVFeXz0UUYz
acDVuQ47zPoki2qdZkezRHxM1s3VmudRVyKPVeSAHu6si5ulqbwObm74gIjETbZVOVr5bWKOe9km
CzyuX9R4DJ8eTbmdvgqGsa8PdaPnHU0dmM/Xh4p2acjvsOH/V1uCLremYQH81caO07c023gpzUzD
mqYSe6sSyB0rtXVRK1O9hAj5MfVN3c/G1T5ygMh3XVWm0xJGeWAXkX0t54Xtk5hxHcrK7zGIi31i
VOmBxAisZdiJY6Zt8TAetkOTEUsJi2e7HNonM8n2LnPsubEnlkhLmh1hju1TtvznosFSGHGX96LJ
nAv0QzVQ2HYxrAj7eeymhBW++ozR8gkxlPzsjaw9azY3B1BUS2B4GubZSo5+XLn8jBxD+Nxo705A
/7noGvU7emvFNhrtIlAX7ZV0c88Ws698u0wnv43rYm82JZkeFUEmTYcox9J7mw6D+o6sNIBRrKBg
UxBJynILPLwpjL+S6tNo+5adMoDGXlgfy2hW2xzu3C2LESmopvIXsfz5LJsaofcXL0M+d+0gC4jC
YtdC/d7K/rKt6/V3zxqaJ1kb4nIhwzQ9d92M+dzQRdsyT8dbEYUFNNh4DBQxjjfZFpcsdgFHXWTN
w9D0HNf5H2Ro/umwTJaDHMYABmW9hixy/e94tKKrvIxXLfFRReJx89Vh6Kt1ed9kR9mG0nr81Cnh
xcPDspzLLXqJ4lVbcmROm3TeOa5YwxMM27JNWPE1L8igyiarHEDdZuVvOa7LpnhcZl+tNH0vq8nc
ljd8o/+5QpHuFB2gksS8SpArcFAkZhPnkLSMr0i2/F/Q7aNLi0quqYXfvtr/248QfwEc0tB38npf
HQctvk9k49jZ5KOPglP5jGSgeTSmVT+njqeNbJPFUKrlc7cWIlGAc+rzsvvPia/OWro4h0pXX7+a
5BGaveXzV5ub5H9UxMs3RRN7G7dpk+dSJ2UcTfE/R19tttIBImi8k+yhkGF6dCtEnR0w5ovZXIQj
cWozXNVbundBICgIWTPsZFWLynzHngTetWO171EYriCfNVa4do7HKD8kUQSoeq2OUV8dpxicCVJN
7L0i+93wMvBtpUmEea2aJNUPegtyvxt7+30qmvEQKazY5NlsatND1+A8Lky48kNnO6ewYVFip0Tn
VEWLEEnL7DdnKNiCedGHrFm5hsoVeQJZi93QfjNMC5WkLr/KprIXrCbyanmSVRBTpp9O1nf8gAFA
TLX3ZsWDgiRYrOB/5rlvGkujg1qwqJPVEqkX9NdY5MjOBsPFKwyGszwZguh4+6bzWA/+OBu8V1X1
qq4XTTuWu53nFU+yY+1prOnmHiH30MYNZf1DyOZjsd6iQuWxv0eMfIBEw5Q3yYlNzk2uji/DI42D
qLoy+4atLwcna3eRM2RgP0W8L1ALeRPjtaqafOcpdbrLxlX3crTvBAkskr9aH5Sgst6VdCA6lanf
eoEjyzwXOWSSaWadzyjnOXbGWtxwzksM3Rkd0ex9UCaSLV74UeOv9g5EuLx6vbmXtboamzfHODI6
xoG91HsHVNDJ0XUP+laqHaYijN7biUhWVpOSgkajH7RCOH5ETmCN8jn+ANIliDOz3xHGWmNjLsv5
/D73RuGbei4Ono69KixUWx2aqyz07GCYyotRNN96XYl3wq3nF740MhzlRLw6Y++iGNAiE5LHvrAr
qIY6GoKoZpU/u2J4DcNafUsESpMgbjaN6YX3nLhWWrNWV5Wa+zNroIvWQh5F6xrDLs1nUYjs0aRN
YXxSjOGWtNnvCgviQ2sYUMWRyN7MLHHPeZ3/xdq7/e2a0WWYcu1Pg35D6rX4oCsvqMLjtqcglj92
HXAJK914OupTYsVfR0WzEa5mvZvYW8cAeX9rOcJwymvmWdZNt8tzo6nFrtSI0xYKlrXumFQkveNv
LPrq/eBCZIgwvt6EMLtezaFEEjq2499N9FMVi733Wm1F5xfudlaJERZJVO700CVoq4KMxbXiuiRj
8YYn7MouzKKTrGY1eqOAJp5g3turczd5qH6s4WoY02vc4M9jDEm7AxWcHNoajRBLKQ7GkBZ+ktnN
gaBfg3E4cHJ25saNpT9/fiEHSYJiCwgqwHOqXZNa+CHpXUzwxt6Y+nVUuptYGIEMhtqdCPXyeUwK
UF+KVr1ji4JmbV5cLXZr78Piateu1XfyHOKi3hkVeJKT9mfP4PxuRo53zyvMR2zdeh8sA+t4JdzI
cxNCcMSaVV/WVPQWb/VA5H793ECy+FboRSBr6AFXt9ZLd1FYWe9dWStX4vt7ea73LPXqhM3hUavM
+tqNy9FUUxX5Cv2Q1tlyydeiU8fzkmC6JZuqvh12g6vYaBnp9mXSNYc975xviOigGSAbjfVMYjHH
zHN+zvXGvqijxtlw7ha8FuMBwdq1Lk/JggSm2ZbDRVYel8rr1iKpWhJGxdTiMA45Yck2KvEIsJoI
whDKYbJarn+AJIDNp1fYM1kL4ERUp06n9+Kqy7GP5rdHVZ7Rmmo4Ye98ybPhL7NMymNOxOsyDPU/
BQqYTlCldu3/58SoetOzzlf56tsZjmZs2kmrNwDIkRZZrxJ3BIMmPUEwwAzFi5G60y4aIFNqmSpe
eJMgCdjDMj/FwKtkm+znzpV4kVUUuF9h3BWn/7QvdYt8UWMr6DKKhqVciL3IHEYwTimKpCsAGEOx
HLOKJPLaFq8OkAgBCeAcdveWW8V7FdbRRdY8bw5XaGXBZpeTY5coe2W0EzbSRf+m2oX+bFfONxAj
HaAXetTAUtkc32Ulasgx5U26PMmq1gHlgIyX7WW1movkGI4eyOH1k8h45i/LGD/+sGyyrdmPm0zc
ZM3KR0KsI5ooshqPyRTY5hqIXj8e2RYmjeTiN7Ka6Y712kDBlTX5/TqhHzI7b17ld89XnNdkJcpR
9qhXYNGsa1Ugq1WkLjyaOLzJqmfnyCAlCEGtf0peLQ6H16wixEtimdSapRUqhkdtc7JJFhBInmvG
arNsD6pNZkjYWvbuTIzRiRDOTwDEZ7wzRQTD5NVoreVv4hYfM/m071UPXYSkfHQv0HXbdCwNNwP7
lQsIjuxQlXZ46owlOmOKEx/IQxaHEhHPFz1PPjLk2T672bmZczR9OG71WeSlvSnNdDppVWy/uAno
G2I/8eeRRHxLBJ+NgSbc5JJNRQISR4gzKdJ9Mi1vGIHj+g6YyTeqzH7ulr5cNnmt8Xjzpg5Z/iIL
xbazF6KhSGSHPx0UHv0hhYHujjX5NFEPAK6AnsOhU9HY7GGxeN10Biy/HJu2/lW1mXK0tHx+s/qa
x256xVJc/7CX6HexuD4J+udhrsJdZEd/6j5PX+IkRrc2c5QdNH31o7ISjUUrBniubr9H9p6UWPbN
WJZxh7k4suxKdhaK95vlunoym/iPGZe/+ikySe/UzkEDMUqWzQ2SCqGxqUkyFJggP3iRkf4YSRJl
s+UCRapJVjq82Gk9eVs9Ir1UAwS4leWeiHxCyi/azV2R3LMOdWKyBNq3ehHewfLIfAJ8z4I6Qh7T
dAArjWDh23YIn6wfLqzvy1hoN0NtTxDRa+yscHhWSyJiFnKXBF4m4r0qa/PGMV6m6YfesUi6lp3t
Hua8R/5wAqDc+JaVKwdNIa8Gp6newZ3XkQcJjdNvoB7qJSMCtkVfyd4WdrExUKs8Mj0isWmL73Xu
NvdFZ9KmSX9xSNwD7nYiIqYUijlFT5OX/J4LDIqmEe3cZan+XqDBVJ3u/RC9aH1riLoryVttb9VW
dBJWQVQ+rtytwPXsA+Tnr9FKqr9NVDDJBf2J+76G/B0RrC8rxCHGrt+oiNQdcfQab2qpxa81KBVZ
k0VtddoO4jzBsbWHLMJKB+kyeecQssoNGRUN2F9yABsRJPbIgkcz1ftMajWAdWkHsmohpHjJE+9Z
1gbQhffRgIw92cOTbDJgH+yd2K63rZtqd28wOlCeAIjWmmzSDAvBty5LT/ID6+xzNJiZWbvEh1IL
V7XPqr9jjrzu3aqrrJW5JoLMDYudrE7sbMhX4xu8dvV0rb/HSgZCwEGSXrbps6cdB6+wQfLSRRYs
Sna8Gvmr/IBwlTlI61QFjUAPVtXJa6+TfVivpqzFNBL4UyANHGUPQt0jtquoQH1dUrjZCfHV9PGd
83gs/dib73NCuGO2NP3ehg7ack2Em2/ETFd2yd92Z6Mrzdrp5kT2LRs/K28x3ohp+rNhTTfmCeOt
mqrfUYrQhDxHiBbb4n7wDiBGzTdb68BzDfglyb6FoYtTXZYk0tezo0qmR21jC2OnV+b7CjBMM+cn
L2IFARUtvskCcZQywIwCO+P/telznG9E7SHebevxbRYTKK/QQ/vb3GdRbNzdsjfu6aIw6INpOcpq
onj9UVuAh8gu2mgbdyaw2cnjR/+iJY08odJ6sNeP16LZAXcPEUSH21YrvXOTBZZqjHbtOB0dkTi3
Dm30y5Qo0Mx1AGilKWBH5wtxnvUTRASjK1py7GnCrvBB/bYBN2gKVjvDx/Wa/u8yV8IAZj/AKH1W
bnDp9J2itf2jKts6s9k2GvOZrKmiLfdLDcDuUdVDPrXk+xDgxotswomOdF6fqL6h1+Iu2+YlPGkF
L4asNZ0yHDqrwQ13/aOyGOz5pQIc8vxoggV5HFn/bwyniF8dl9e8QzvLnnVzQ26XTLExipssPDXa
q6WxXGRtCt32EjfuvtSzOPWXdo0CN7WzkWfLmFk+s3RCZ22a7L7aDC/946kqk95QtVcthlv2x+l3
1tSqN1nwHKHgMZCt/moLzfG9iXFYQtFHvQ0CZ65Gs//66pCyT0F5o233X23ulrD/9LhoO4wIViAj
5FuTPT/pcfLaTV5+YQ7ML6TQTwMkiJOs2aZtqxt56GXRTevM7vivNvkxqy1/NV0otlqFMxSS0M5V
Fm5DlNCBEABDnbZKVQDpkotpxm0KR/XeJGF1D9OK8JqXxHvZlscFscoEiHlUlJU/16G64dkPj7Kz
abg/sH0E+WwC/6lUG9MthtlA9HFzb5bqhsfg8ozea3MvU0RuzUgJccIuCQnq49npzYEbwMkI+NSW
RCpIKc1u7urcJC9t4h7lSdmkuYZG8L71jto8VpfZnM52Ew38nqPx3ppjdfKmpgcVNIv8uRFVUFSB
oo7Vtm2dZqtZYgF4FLY7UzGc5yGFopEMq5uTqQaWXX9rjbCEDz88hdXwbA3YX8NP8EDVlb/CPtlZ
mDRuU4udTskKAKuj+jDF9ueCkdxcNkd1EDAnlAhMtzro2441iN+y+ii8H22i55sFJLA/xQpE0pDZ
XGb7wMfArjfBoKvKeAIx8a41TrwXTAgEuFUg6YCUh0E/qwtac52mGCQXYCe5yj6b9A/2XQw2oBe2
laFe8j47zoqjPNV9BT12GN1jPkCAM4z3pB0Ttn8u+2TQnvkQufcltzRU25UT8Y6OYKJRbrBo7+BM
bdTJ6NGkIVoPnajdetWApczCHMlm+FkdrlrUeq+rCN8MicGeaxPeozCezDZRdwrGKJsy/kDT9Y2M
0DbutGpX2p17HnLcYAgEcPhVzCMK8LZRnxEt+wbCYjqGajfsKicKNyA1wstQfHKZ6ITcirFB93n0
HdMgc1sq2lPOWjW3JvVqZFx5rPPlbCE4KyJAIrmyBGWqw8mb00Orjc2p6cMmUE133LaOI54yt1m2
aqd/wyWx9kFM9YFYoGioS3W1gH9ca918V5K4PuSoNT4hkwiuhDklyFqne6rKkiiJPsLfWkJf1PPw
BJDg0DcIMnZN6hdNtfewEDwWxlxvM9YNbK1w5zJiuBHN0B+sekUEil4LzNFOdwCEfyHV9JNRLj+Y
ZMl97tbgA4frfdTZiODx3NitAlwv7bqzRolOAnAttCTYsfcGs71hw7ZRf9WpPsOrM5vzCNDgqKwB
D6O9yhW1ti6rWaLwGPXkQfDHqtFiRTIiHjv1Xc9/DrZyyTJ4voij+FlyBb389+Ia9Yn8m8pMmDZo
rqmnuay1mwnDw+SxJ91rN2MK/sapfaOI4qe+qAVOd6wwco33F+9IH3pnhdzeuD69VU7IyhnQpHDi
dyytWWCmxFDtumn2kT3/ck3VfZrctPMJBXYRodAH2KGF4NYMtnMUQ4QjhIBMo6HLqZXNGin5BhGg
8Mck/mzz6kQY2Twwlw8piBXkrZodN/TvJsMiZiIMT/YBU46utl4JjOibBHTZNkzau+e2cMzc1uAl
Nspj1DAOJorpL+PQ+lVPTKApXtE0VZ+GONaeurVwzNkiVQ+1o9hEuggDswepF2k6OxTF6Rl7rTYQ
aer6gLJ2cSk+FTIPKDHEKAoRyvg9WGP10SFrzqR96IsQ3xMXTpMuyIGoE/RUj+Xxs2gB8ixXdiSd
T96zrsxLM2X5RiUGmSVqxJ93rBVCvZ0hF79MHgH2Ru9nssLihrAK02dXg1AKcbiqUJZ6mkBebqIK
bBbBWADjKhwesyN4vWRiZ3ur+mw9fApsChEoM4A3unoGiMEsAB6G+2hx0NuHML/pNahM3Z8R0mAM
7DdoPeB8je0QdXY2ZtGpPkLTZaCWPQjlXsGARVMV5CPRixEiJLFQufe5nvF6tdsnQo25v/Qzomh5
9wJ7+Uakud1Y6MkfvRk77lgPraNjuyclHLyTkobuyVpxOnXS/2xd76mKGWbNVmEYy+oaI9Q46LTo
xwgQdV/3PQakjgEn2BaBUqXz84hX0ZND8LhcCcQi0++Z457BP8yssqeQOzj+mNi1E90QwJeSJNCN
Pty0JSSKPKkJVOC6R9atsg61W5cbK7W7PdD1ElCcZwG6YTLYQWY+OQVJKb1Ecwvp2Htl9S5RnlLb
pgn2gHNn7oem9v7KvDe4TL3ahb8Xu9nCeWcu9VaIjPI7Nga/sHJx0icx+Xqttlt26t5hAHi2t8CB
gjshJaWEbN56CPeOVRL0UM0tK8BnDx/w12xEo8ihhphMGnSmeCtyxT5/FfVYOo+qzcr/aDdQxLD5
ulgha0dvtMAxujlAz9rzdqEIPT/yUF/TGPp8tswbXRW8iqFpnJcmIW3K6uMzK/SgEOl8UhfkmxCK
umqJ+GOtDlFQdZ7QLZYPI7szJuK1WMVzzGLCls1suus4dPOlS9aRm5pXie7axCx16ybbV8JRIz9z
+BnBhB2Vjv1HP2SsPKz4I810dA7N8tUyJns3FTH777UI3efF6+Gh4b8WtP01c9r0FLE9OGWhE2+N
EgIAbOz4bNnmVRcG7A1v4onqfGsEcUV8LwlGpbkuekhwjRgMzz8CZ1p+kBgwe81IQxUGlmhaq9cV
CMz/FUpPvmhA27T0sMswIiS1wgqkxpR7HWEW/BocZM/XRICy6IEenpQawy04En2QenCsxQAaaxbj
zI4z5LOERp4QlD7yoJZYw8+varRMUDtCezuhSuPPaxWZgtkfTH4sM3MBmjlRBq+kR3py0UAXeWZ5
BpFxGGcYKcCVLr3ZX5UO/6fCTNKt3tfF4kvMXLQS+C3wZ4EzzgWcgsW9YHKtsRTs8xeP1NwpaeuP
BbjRO14boA3Ln9EYZ+9qgUuM1326ZcjDLaMEzhoqaBadnU7GA+V4rvYsi5kpDICVp2xD2RsNcOzV
KlkqgD1DwJAzNsEneZly0d7iRhQYpVYM2VPvbBsrAR5CSgEQXLn4JYppsVPavBe2bzLkPY8alN4G
oAD+a+Mubfl7SI6EzwkB1kO6RB8RUnCIj+5mrOW2jjNBcF/xRgC0t6nGr4v+b6b42dD8zb6mO3dj
vm+mhmkSVGDqpOFeTSEJdfA4m+boRN/LojK+ISGPIud001NhHbJRuS0EAVZ6q7rHoRzjgeSH2huH
xMOQlT/mJYt3jGLrkpBK8zMdWaVOLRD+M0CM22fX1OcnLUveJpVdalQLZBQjKMOrSVMdomuTtvw9
oEAfDwUIkTf9zibhDZarsh/CEdn8dz862h3Yros0tjKzETAZp7UVV19kQ7stM9t7hQXgvKjz2wKC
79UAjGAXot3VSfqtYmGAfGUMtLIimSqrS6bnrPmqHICmouzT3o1YPxkZ8BdrW4je8OuqHA6wI8q3
3mzawwRbxJdVPXVa8MaNtYlapX1mucz/0/X2Vq/E52wr875MsuWM8MfrsAD2xmQyfRFIubyIVmvI
DCOF6QxOFliNXe8raOCGgJ2hpEjM5Xy9lanhjkgFOxFJxlJsnGXKA3bRLwZxDkbxbZ6/9BFgMTyt
3jAt6475ipmpVvpdBMLiaDovsVKj8mjM6hFgRDQvnFmLWY/x6zXCIPlfk2yX3fP1tWtOleC+eh10
uk1eZpQS6NnqIKe1phbbcDerBgvD6C1pQQqEeI6LbCeg89qdAbdonO4IlaNuiOfdQ1dDYoQkbig3
2TC4iYOS96q9IU/0YQZJcvo1u604gcuyloDFKt9EHso32qrhkh3kYboQQYKFxb83NiVoX7fTURCq
lP1MqO/EWjY/lQNwa9Hi9RBuUkVb4wi0CrBYAVmV745SbFNVONf50xxGUMzrjWvXK8qjL3yiraXq
EqjrdWXjtORzfpA9Y6fjziCLKP75fLdeRPbSInXe2E6ebeW3TNGaJgGL8Nnq6rcXrbqXCiOO50Ny
H49gOH/36+83mbFzKFCjlulgWaTy/svDhC0yKS2M72Q1z+t9VCk6/jPrdyrAfQpcNw7yT8qv4YmX
KK5HxEmGOvCq6lN+LpsEHPP1Z3z8wrJR4qWKkKyLtZJGv9qmSu/3SK3gyQTo44H9lU8DtFsy1NOc
TYGqNz8lHlgWIzDqvoFfRzwVyZG8Hm3MiGonY4x320AmvR84r0gVPwaYi4HXRvyiNhKiuy5t7/K3
t1P3ZSTus1sag2HdGmP09li6k94qT5nD9q+L0Gz7+tHADutAqFuxlT+X/DXkUYXHZ7qRh/IpsCI9
JK/cb7xyKE74Onqgz+ThWkBE4NlQ9rXGLgp9wXQBiADMOWNHswT/OpSfdnCkAInsGsXpcbhkA2go
Oz7Ivze1LTHqdpt06bdl0k/yzj3uEtTSTWll81bea3lX0q5k/99piK+sVE75m8hPyCPZ9ngcZF0W
RoZjSNtHQDQRfRz7m/zhH4+mvDVfT4M80xD53NRg2LfyVsgvqQ8N96cTpe4TQWeVa9W/utU2BLnL
x/01C2dYAF4Zu5zVAE/dXauLDqZttCsWiM6dPt/0deiQ03ae2M5+EQtIYFz3Nip0TpRwW/SErLQo
/58//K/vIA+xvYLsrkf6o+fj10NNBofSwdC3cgiQ83uP3PjBBpA13TK4vI+b+4BT/Out+Reo4r93
0CCNV8awJpd2Z0SFtgSJG/1Q+lwNvu4wg+BJd1wo3V+Dizq85phY7uR3GcL6JbMXdYdG47D4/4ex
81qSU9m69RMRgTe35X1Xq41auiFk8d7z9Ocj0Vr07tA68d9kpAOqIEky55xjjCrxL3WnSoR5TPPQ
9FqLI0XuP+ucJh8hDvCjjRgJbRjvWMKwdZkGgtpD7aSDsV6Gz9TBLEY66Oq6g4LtIEZw3xjdYUgN
tiXFNrU6hI/sKbjyP69rZvHR9YkVdlKNcIUpIGUZe2N4tdUpgFHLzHKit2F6m6ZlMZJEcanLsP5M
M5KhjtbWtYqOmJX4bnkSc6ToL5LlbX03ROesaB8Lpzs4lb4WI2E+BFmBvfRaVzgIxFzIhr3aw9B9
XN7wZSyLOlH0plEot+2uIkhv71vBTrTpYrCLHsvxH4egKIunJnLzMaI8Zz+0i+KHunnY5oVp/pl6
kJXDwR/rRw+s3ComPCaLCXJrTSKcpw+H6gA09VQ2qoO6Q4cCPz3rAvHEO1NFGNR6SMf60WJtwP7w
omKxGOVsVQOdSAlK6crmbLR6fhr7/DHt7Gan6yNLiUqVN7KXYbtpIZiB4THZCQjCkE5ykfrYlRsv
yB8sxIuXBy+uKorz67SUReUyTD4cknVxfWiRHxSDUSTlNF2LnBoBX9JDME/i7ouTZMQzDsSsMOxa
F1j9WrwloNqpFdl3tZ2tvaUGJEpi3zKgGrwFVPfFFFgKnxvWhFJ8xA4ONCSc4hv6SH0JWsLdoTHZ
inssEvHYw2l5AlEue+Qh/p4O6skJtWQnj/050nMIypzmICYZhVm7BrObw5678TNv/gJo9U9A+clR
nFA8eZFjpq8nNIwZdD/HzrkjL2fPMctuZD65aJ7tUjEilslAVmTryHHL71PrXtm0A8D75S7micVM
Gk2fmcROjI1rABcSoBJwAW/EJWusxB3oR0UXfGtATjR4UXrF2M48ZmKxRbxusR9s6zgQmIM/dw88
Eo7iwFwnKIbNq6t5FxUoXobPTVXmSRgs9a3UIm0nzi9+l2sG/bFWH0YtrXeyrj2Kp7o8WpFLm+ZH
qA3Bqs8ymP6BkP/ZoC0ThyS+/aI8L+zYnuYo0rB9IMZ/qyRmCjq/TrsrhOz6gdC04iRQO13QFCfG
wu/cT5L5+Yonscwxy4PhA/0rBp6pD065MQBIQ4thaSicZLwENjP4BobAbc4tE09GDGtPxvZoEB7s
ZuiG/DuZiw7LjL48yXlAT/P9chOWVpETXf7/p2Kt1oNeui5TvfgxojivxZeyyM2VY4DsBwtaiBnE
QldqzIOMxqLoIi47L7lEFoVNXrU5i1/7T1j9/KEUv/PdKmM+Nk/tNWEBFxyCyGPwoRfrV5wjmK7F
azJm0MGsvUH/CtcK9mS/jQ5Z5fvyVnSfs+70BQ0IBmm8eF7HiZEqVnRLstQNY4LLQYEpUiFMbFqE
ib+zJHOUpCi/W8vOvz4fe5A41z6D160lXxGevjPxUo1r+HoznFDfbfFD9PKk2qp8FMsysagTOZHM
p56WhaKIIwjOaw8AyNJZdFmKIrcky2Nc6pZrfDg2SF8aiDqYw5gzxcQJhRuxRaIs3jzueMQ2fmqf
f/yYK9kqkDr53TJSPMJ55I3fPID2RzFcA5h0CZqenoHfNFBuiJHy96w4ep6qCMqpDnYebz5CQTyQ
IssW7gMmRAA8ROvSsOwBRYNIln6i2Lk/OqVMj/Ovn0byDPZY3pl5PTMPZlHrqGmD/+Tf907k5l4i
+7EsDprP+q7Xxwt8PEpScGzU5rMyQjUr5pVl9SCO/Vvd0kW0zutskV0S8TyWosiJ4/7zrO+2M6K3
6PjhUn+r+3DWD1fypgkfobmy8UH0Ta84Gs74Kopx3quKF14kmFIAZwIjYvM+mdmWZKkbEzRBgd/R
p6g1snMnMd2Kky9d37WIrKt7RAjhgp9HtHhZxHuyvCzLS/Wfdcth4r0T/f5W9389lTumE7g/C4n2
6zc2Cm0sa6e1sPhwLcm8k13K72wVf+v+oW7eT0ynna8gzvOhz3yFLnIuitT9lhvHX4upQexBRW75
Ros5ZCmK3LIgWzp/qPtQFP3cFsKA9odSQokQZSZAPl5OfO8sb8UQnrOiVpRHTNlsq5Mi2alO9rRM
7wRTARtfytI4wchFWcz8rIU8LEpGYtiz6cj1jHpci+kB6z+UrBXMwH/gavOkYcrYEMTskuUjIEzI
3zZ/m26XoWCJTf/SZxkGS92H4SKKorX3qhiThQ3Sq5NHfdNYajyuxf43IsAAc1HUP3t1F+zmN17c
lCWZp9WlLG7XfxZFw/LqiqKHIeXP9C3KH84g6sYkInZCiXiNlsl+XljP7eL5LEdWaJWweUuOBoYR
bbKQvNs5Lt3EsSIRC4OlKHIf+olJdKl798dFy4dDOqeQtqN2JSrwXgKlQDVA9MBSrilEckwfrhxF
vPpJTF1uEiXJQdyZPGrT5DDK1qpKLOMgXvblic7v/jtj5rulwtJV5MTjDbIWi97caTZypRakJ1oY
QJOiwpXdjU6OOwY2F2W4iVd0tlOKEdCPali9iRf5j1WrlL0t0tm4Tiqcg2maHCMogkGJA1oTSVnh
rVwtZdfwJPjPfGOVT7zD1mggQMaEvFg+DFXx9rrqngVm28ABEMhw14i7Kp5LmQBlUovsOQ/BmQg8
uTo94LGGdKee7Zkfbr+4qe8e0bx1ne+62LOI7PyaBzgnR0cftuIui8suifgBS1Hc2A91865OtHwE
cy49RfPyl1TfV9cm0norZAyRivNS97XJwn6vQQS4VUHMUgR6BgFpdkRnklZDxXemWdD0TK2OQ5in
GkVoN5XeU6Ake2U6hxyVyTX3ynoleo1N0h+kMdc3cpsQpNd12aoKeNVF4iS2vjYdAjwVYooucWTv
5MA30i2UQQgus7PfYpUkaniwjpXqVQ9gsvA1QxoL8DyxUC8K5Uvs9s9TRPsnD1DKJ/A35QbWuB5W
DoqiLoHwKIlwT5Q9LBChWcSfQseCWVBvrkMIF4JF2MJOxbe/dwx3vMdF9QO846HVlfy1T3VUtWL3
a5qzJC/RgT+5nkykeFI9t85ofHOw1uPZdT0cDkoNO07XrbyqLD+XIzG9bMnzF1WOzTWMOoRXBdB2
ydkkC6BjSh5To4C/SZY3BRTBMEPlxHEjxFjc+qkFUxJiAh2KAn6k7KvMzG/jEBU3kRNJkmUWvGdp
CrEwRngjC71NXkA/5A7dFx3n2b6WJyq/RC405Ehg4thMBuCV7bJzC7MQ1msZwKfmIiQqw2C4qZOM
mCCn7tgPV5l9IlID95qDsb2G9Wtoh+DeTQlAl+DuytFXaDWlo6jKE0S64V2ElSuD+Ewz8NZY3r2C
Dfsu4wm9x5KirIe+99hB0BCaDqFVscm9TJEURUN2NXRdc1OixnkYp6RMCNszGVugq+mxNPhqEq+V
3EIVrcM7ow+IzfW9Ci+M+2uIgvE2l4jmgPnXYswtxxeB4TzAMhOsC79ewXuqbS3F0DfDUKVwvBFM
n2mKfjItQp0Ja1U2qqlG9QopeGgwUADPHT+/FEDtLtWULEXG5z7KsKF2UBuZYNNy9ZSOeqytFV1T
TiLJBu+fyqwtpPXggHJ3/BhjM6QGz61LwKht9u2XqEvfNFzpxIUD9+fd0sEzE5lItEJWwBLTjr9w
d37200j9MlQR0QoQ4jx7fULYNTxYD6OCL9kYIuNc2Gl7UtuwPsRxmN14BAqQ/1r+VPUSgyuJ9aus
tc8lrEFXO4geOrOogL5K5aewxXFkQfa4FUXRgCv0Bfr1dFv2qxbhjtUwdQ+VGFG+kFiu6Tg82FRZ
ErBb5ozNu4ON9KsVj/pZnKqsdOVmOf4BcBhKnQm0aDs+OMVm+QW1F/32/TGaz1tqY/1QNfU2laG1
WbtILLde8oRQ4YjRPqvYK5v6GaBF9QnseXvDdHwUJYR260+I1gGGSnrImqYeos7S8o8HRfazbMPH
hWoggdrAfrBYTFkJBN0F/rT2UnaYlfMYthPRYMFkcYQGMyKajVuh6lK9h2xTWYuiuD1JLE+fKouY
sOn+mH1PoEsxLfTCvdn/nv9OHKXu3sxKMGfT/YNwmoi8ZHDQp2fM9J0Oc4rIiqTwRhDuS1mMtr6G
QvJdpWgWLQ3gjk33QOAMEXgePNfY6r/BH8qkpJZvZen5h9bsPDje/eJrnu9Ee9j55S5WYW0qRsnC
YC3ZqIVjDzxWXuBdminpInhPbM3dv2to2xg5mVfPNcMtEIbwnPcJGoZTInKiTmeXnQEKgFEtVIIK
vcH/6CgOmXsvRzc94oD/l0NiuyO+Qlb2H09TNxkkt4/9LZexBq4//DrRW1xkyHK1usT1hKPA7agb
NQhYyCivwZSkEExcRXFwXRgLA7cDvC6HGNen5lyGuXy1dBI5FPTOfPga/MgcHNpYVfy8cNDEGCTp
ZL0ahOLDLCVaPxwqiuLCNayjBwsi8PlQcbV3RySqvm1yAjQ+Nky/ashDwI6PY2a+xciTErk02vG5
Hor4bPcBAScKzJtNgp9RxluxjTJfeZJzv7vYavk99RX5qTMz+Un1y1vDBHvDNw3SBdJBvn6tBv+X
Vdbq2SS05NVOOBXOnPwaw2bwGhTSZ/DI3oNo1HPv6maheRdtRApvYwB1n9KpZ1++Rp2iPytukL0o
0VF04ZuTPMlVBfzy5pfxcGk9Jb72UwK5n9qt9Kgka1bjijmbaLypKPoANMWR49q/5KhDvdTGdgly
KX5NnBIebUWr16KotVV30FBN3eS6ASP+yjSa9hMyVlAXGb26DQBUvlYtsggyeL39hK98JRQs35iJ
qx96JDPvudk/E0LTfDHyb6Nd2Z8Nya5PSR5AnWSqzZdqJJBCtoz0DokOXLp++9uzzPoLIVvqZgxR
ETcr91kh+AwO27oj3pNc6NfbEWlY8ML/VAGL/NP4oU41LKJik/GSd065Ra8th2HOyp4TyTBPVdwM
cG632bMKYvoT0u8r0SgRxvZMBMZnkLzyVVSZboV/we7yvSj2sEkcFWeI1qJYhrZ+H/HSiZI4Y9PJ
VxmuNxVE9NkbRuISMsPXziVcMcCiSxcWNjO9YnQPmw2xeNB6Qi27LdzOOomWtnadra50BuMOtZPR
ZeaBMCZ4beWiXYPxCU6iaAWySZhC0J5F0USICB1I1b2I4igN32y++TdRGtrkznyd3rWQ+B639w5+
0EmPcVLL18AFRuy7yFV1aXEn0GcL7UT7mDv1SxTW8plghe5RVWtelRBW+SKyL6KDqIcXcZdLZXIT
VSLRYTkKTAAMZaMiuJqhHpuY3qPoHgJHu6f6Y1VlO7uxCwQLyy005vnZHKzsHDSA5Say4PwsySRV
U9jQzMrDJnRaSMfNoHrwFQsp8MF4hiEs/iIbhbOFNzM/iCIYHULq1ew113soKbWWWIKpm9IO7gpO
P6Jq0h51ZbkmULyIvxBFneyB41s7Fd/HF9PQzqktGU+6n1jXPDIIsJi61YP8ayBa8sinTbmyrFNQ
IyJnT8moxO4aC15F/O4/dUsXkTOk+lfRqsr+b8erNQEwjRk+lP1Y3XqpIFw6s6G+I6pL50v0K5Xd
F73vzNfK6uEHStXskviaCbNxERMR142f28J+FF17Lb6Ugea8lVUqb+wyNK5x7iDAUpawpcAL+wIc
6YcE+dU2zNY2YUMXOeelsvvwW6MQIGZodvXg6I13kkwr2gexLz/BqlKuxOmt8U3OnepHg9+IMCI9
hIdx0A7YbHNYd3Pj0THhHOd1tyC2VNJVlJQZzLhwVF1y5tSLmfub1lXDUwk5+Z+GuY9ozpdacCQE
P0Pjv5FHTw43ot0n7vEizhZaNpVmAZywsPTjXBTNqqNE/Y5XO5h7eor6aOiRsZfNDuz2cgrD0s8m
4eUnyzekbaxkKrJUnXUwiPc9onVTXRRNt3ZmlAz3AR2XTVvL1Qtvo0zoj219Ze38CDeP9Ltynu0u
YknaZ8bu8cmsM/0HmETIInXmeUYfL20SWYBUvHFbFkV5C9W6POha0Z0CuzZQ93VzZAkaC34sglWZ
+EBmqjm0WG7rfgm9/iUKdOmXRKTlfKEkVaCKy4yfQ9x98yXJelPMKoHtWBmffBNucJYo3gMQanuf
TKTisuTG5zYOjT3mgPjBBgpEjHNlYD9jIjPd0f/CBPwV8KH0U/XQQSY6iRU2i/DIs/VfCczIatM+
e0hzVPWntiFmGZ7i6tmp2RM2baE8ELfREJ6DwhK4K2uDcc11D6qqoUHVWxOlgRyjFqc0yVnkLKvE
BQgFwrWJoHVBv+aTYnXOcxo7b8oQSle9dRzuAfS9pR+XJ1FsNJjnUitsjmrYQkylsC47Njmhblll
Oy8egPRV0fnytS1y9yUoxy+q4ak3URqnCHBLNR5EV0exzoFiuHdR8ltvX8d5/EnPVPfFHfElZkb1
lGuW9eLuezexvoR8Kvd1L9d7q+68r5m6L7vS/JoTkYVkTlEeOq/L3pC5W7dGYH9iH3lB5CG7la4E
eb4HeKNpfWU1100NQYbHGWXdCcnS7yE7GniJIF7TAu2XkDs0IFPzLa95WTpUWqltCrMxdh2Sgrdm
ShgYw6ZCG3kjiqIBh212q0bUtpCsPhPsxJW9piC6AcHRFba77KZNiQkV79mWtGtqFeMnrABvTR4M
X4dgCvSowXPAAwXlXqy+hWM3fO3LwFj3U30w1f9vfxvKpaW/a7uch/C0deXZEL79c/6l/r/O/7/9
xXXVogO57ehbPTXCdceG/THvhvJRtXR1b0510GWUj6IhZfM714kuEEVWj/lU9+FYvpzQWUnOPlT5
JorEmNCWTlHJO0ZG8qdORj7aSfXd0k009qHjrMoSvIGXP0hJbQCYBPPVK2XnbS3e9U0Lj80m6ZXs
QSS9zvPK2ld1pVTFVvUj+eIVAPGYpEQBhnb5Uk+JKJqaBOh+LifFpmW7BtfjP62ifimKI0Qd3Hbn
NCCgbamaz7SUYya9sbcfcm7Xtxb5DxjJnC8ReCYGVZ4eHRcsqdpbnwazdb5pENBhLXS6B8O2ERyN
4FvJYjnA+wqaGODxscqlnaY642cYGbp9w1kF4ekrsKyjuIafEM7XFrVxRQnbubmNgqNrOjfiFQ8q
d+2FuBED1QFN26lV3Z/U0oez+1+FnVlcx/AzwLlsvkSDSFq4urc2QVYg0VvrqMd6DrlO7T4mViQ9
QhDdbNSDg4xYNI5wumhwx0BCbukrliDgYsK+3EtF0u7Z/EGLr/0u9PorFCPd5yBECT5q6vYhqFrl
IId1cnT7WL/5noomhpSPr7Ef/yboMPnNwT5y8CdJ12HHQvr3ET2ZvdY33q3IquoxmxJNZnnoZ9Al
Th00dYIiVYRsGHV+U2Jw8VAmy9vOyZqb6C+6IfC0RTRyQAANcppo0mQnZB4t2TZ69CDr2KJLGd8h
HUIgwkAYTWvkfocOWnkzvCbaF0BrrlECqELr9fFi2UQWg443z1bSBccMKuOzowfGEbNHdnKGsTsl
Rd8fJTnIz4mWIezjtsElqlwonjrLvkT5gNZriZEkaCJ3F9a1jAKDXO5sJ+sBukK6DAFUe8c/kW/j
0GoeXdie4A0mdpAZh2igom2fxgapH8Sd++fAgB650Vdt42OU8jL5pcIHvfZ7WXvtbRsub3hPP6M9
066KYOivLjpUUFCn8aYY/AAmLPjj+DYB+HDj8XtU2VsXPbI3vNcVvDbBhLUfgydiSX8Hpjx+lyLt
O4Zf4OWGh6Hcs9VdUvNxdjt9305nsEP0O4gDy5F46NlQmQMknYSYfM+IS1Qb/ZtDrAFbwKQ7w43a
38vIUic2/hHStfLqGEMDFTJvADuj/JBUCkQykPf1txC2Fhbl/SHVpeDZlRzrZimgaYUQvK+3QO4M
tzu0cTe86SZ7J0Xxnu2MN0UZ0gzaALl/CwgA3Hp51x7EUWoYHUutU06ppXQbbInZCURQyFZ1igw2
HAQ53Ho1V+kDhIiii8i9qzSnFlH5sWXp3ifwES5FkRN1RWGDQ8OBt05QDLwZeY2UYy01rw0Clqfe
lRPoK7glCXzb2C07kB5TEUY7ZzvUGTqXU1HVB0BLupEdRdGNS2UFOjFcIfIASM602BRMiZr66D3l
+pCfeycqULAgJ5Klj8iJOpTG6V2phCh1KdFY/4fjRgijcgDq/3NuUXx3aQsdgSMrodW7uuUQcf0+
yMdTEr9Vg+8/M+e6qyy0jKPqgq1oU+1Jdix3r3W+tB5THrPlZOHdLLKDKImDdM15qpvEuRqGdIC6
aLw5TQWksE7rz21vFSuts7xvtSc9AyhyfuqKskttpgN4wNeekqoBHSDlbZLwN8aMB9hBwu9FUIZ8
dqr6bZK7X0dGk1+xc59lSNyvAAWKa6oU/g4603EV6XJxXRpEKwusP/10JHmy2lrLzSshMig3T2cQ
h4iOS7E1e2tldSU+y38v8uHUUh+BF1Ld15gYVQgzp4ssJxDFuJMPOL/C08buJOvS9B4CREiHovgi
tT4QEtW66zA53mNzmn2VjAgD3bfnOpC+SCrF9sHCVHC1ZIRLQhmq/7k41aHU3V2DKRF1hGAqW3TR
8IJMrUuD6CfqilJOdnqHKoAo1qaWbgNoYTZNOGDeL8rvAcAFJ5PLL4o3AH9r8+HVytm0l0PlPqVj
2m4IFWsf1SaEDdPqkwdbg1QlhMTtOhhtd8iIqoXBMSBmH9mqoxE7cIJMs3hnycEtjeVil7DXvctw
7WIxwHodG6WEYT1LXvh1/hqbt/05MmFAMUZd/4qm6JtbxeaP3HBPMoZMDyYccE1RGbGUfsny2oS+
DyMDDo3mdz84FzdNsx9aFX6TdKzUzJYE0BM1ZBgtalg6VAsGlJ7JmHQvbtlVcJqzgRCtveXnZz8B
CihaUyQ8L247VivRGsZ+guYlnHKidajN+FZK+tdoOhMej/QhLosn0RbqNjYniJZYkwcPeS1LtxAl
IfKeMQYPIicSOfG+jKpcHJcqkUMN1d+E6PjMRy2tspVY+xBH1ErUWZUP3aRdgTuFHHS99FuuI3fJ
tdIz8+SOKn3HEFUqkEhPfeTkuIhcnCdKrJwdu1HOMjgqMOuBso9HqGJEg0h6G9agtTT1KSVpKHbL
MYor/cjHHGa7f0/zrothhWDIxMmXs7XIdKxba8g383lFsxuHXOJdz9GUpDVyWPpGMx2AYNPppa4E
IgiC9d2BomG+pPiBfiK7O0fXX+c6TfyC5eKDEzEEXauRj5Vfb/76n5bef86r/Ew8eBvm3zDdBZF7
92OnHzf/JtEyX7TJk4cQYleg4nujtuVzNnUTHVy9xMwjsqJFJIO4/SKr2w3UDd13B4/QVWq6HasN
5NT66lpFQbEuEbDwAqBmXpV+M7JqgEOPmMZWPpq+O+4tp/lFWO6wiSFWlIMfrRohHamb6FE48IM5
XXP04/pnmbjOjjXT2YbCNCjUYKOYw0Rl6/wwJSSyw2YllUzkEM3q0OHbDjbGCnUru4xe2WceAOG9
6FXrrFpeO3g9hufSLQgubl4Ur+dkwPxgxI5urVxdrBD8ZUHUEwadbYx1K9PVb37WXSS8nkOGJOIA
BUM+OfwyCadDBN73AI6YbaoTnQNJeSzrSLrLIVveHD2je+GeddYiyMtNVV3fApOKo+tcpyDishqz
LjkuR3lY8jZJCeUSuqnSXTSAQftWjyCuiroFyjk+VcVTFevdvWMhVFslXOgpW/JuJGQE8rKQH+K9
SDkiKyjkIHtQNBbMDnW/6oGa6g7xhkZ8a5UeBbApGWL3sezA8SfZ2fI6g6h/kgxr8RqMWb9TM7jG
RF0KA8N+RGUNg+k/dc3IQgJKU3VfoKKX2Yb7kEwJdBRObhX32oSuKa7hxelZw9zHKQliLT/YgzWs
RJEZRLuHsFEAGKrmqqW+MvXPgVFrJ1FlS4UKL1k/IhdaZVtRJxJNdVXcRHA2ii7vGmDM04ZqvrCo
NtQM/+6QpUdxYVHn+t3KdGptUw8lHuvpR4rGIJLTs2FCQDhVGZjVb5YlbTrPDx+zfJsBCL7XihI8
4jP/3QeFe+wU7QoReXzpEau6i8Qe4fqH1srYLXXx0KaIuMHMH8lSKAFpdDU0r5tTZETGHWO/MR/b
BOZ2zFzUj/y6WqepzabNjdEYGo3c3s9lFJKKXZnF+po4X9r93FDP0+I5rOyH0WF10I4FvqKi0e+O
E0kPRnD2poIWhH+S3ii/NFgtT4MeT9tC8D6o/xGYsfTrI1iO4pGpV5zIkjMT7YrgjuBdc8uzYTOP
qDEPPGKN6xWsyNVDVibeo46R7FENs6fc9fqz6CYSlmTqClmg/CCKoq8Cy/rGKIgcF0eJOhAVMZCE
6Moerl87sufc41Rz7vByjydNa756bglLyFSvWkmLklS4ckMb5L/oBgPmEc+9fxU9WPnd5UDRzsHI
+MuGoD5InmPeAYtadxTEiq3i22gZ9KN1Fw1KDbmnnOOcEUXRAGGKfitiFowob0gwx/o1rmRNW7cB
82/UGpelr4/tFDGzytrHahHu7IGICegs/cccNMQGeZZoq1kwo62tunB3mqPBHA5/yyNUz8GjXldg
Q7UI+0GPPdTWYkSFJi0TkbB2GVHLQs1THXtWG7mHHJ6EWIg7MfW5EA//yU1F+PU+pzVafmhrOMTf
TdIqLuLQJ5FDrjnBf32qJ5RQM4UwipxIOhEoOSVsagmcFJVQ1zZ7R8Xj3YcQvmTDsz8HXk1x3jLL
7vJNVkfMLDW72An4sCSskYE6iHIiUA+tnnzWJ+BRMyFpyuknoE0E8sgU+COjgNgNNkiMAvDunkSi
FnU/InBUTvwb/2bV2PkRRCocGFUK7aNobtsRhKjIhtDOQPkfhbg5IM7HaQfL3nzH7AEJkgiekdA2
cSGKuzg3Q/Zynqwye7hPkDsAYQZ8Qd9KgyYBsWt+DY3+04UtIs6KfY/818ZQnjx0HU9Z075Z3NZz
gBzYrlb0r/6gO9t+iqqNOE3mnJlxkq34v8vdFjnxBPBh+Vvd415JqKSd5UbdlJGnH2qE2k6mluVH
k01CVITlSpKbfaebLzH/2jB6EPqAOmSeMENAKVmT2xDSj5KxCUtAzBMoLZ0irq3pYYlcAmnDtoAW
hO9uq5wqmC28wsTRpeUw8UVxf3l3Y4Aoc99Mp4JC0VLWkpS42PsxuBW+8UNPfGmrGZesK/tT5Zvd
nGh60J9cdbpzyfA1UdTiBOS3ODlpAem4yKa20ypbkRXSqyInkshyC6KdHNgwptj5bJJjybUCgA6L
jr8OrNyx0mOQQAQwYUSnvykS8YeXYpNoMMso6Ga6E4ZpnGIUxe3IBOZUZOsRg1eaWMNmeTJinC5F
kXOUDnkrALxM3hk8gSTaFPa3JEaj+/tGN87RFHsvxoFIgqnY4eLYjUF1EVW5ayDu4NmsRoSsQSsU
DUyp5fm2WfYpVqoS9VEtBQM2ocbmrNWo3TGC5AuQPPd04ocodGQMRCKKYQALsRJIv0uWlN0ZYch6
NVZWiyqKFPZny842GjJdddYPKy9BWtdHn3oj2wW7GFV299h+fjpx/6zkE7Eu6xF0YzME54DSD7jO
t2rSghuNrklW+Cs4ynCUjrl/MYmFuXpus8bfXq26IbklCp+I1CmMjQPL6lku6jVTRo4LHctiXjRH
6Aamre0oP4K+Vw9jh4KQaaNJa32uyzrd6ThhiGJvWrRYKm8X1AhRogQutQn+EcIEN3xwmTTCB11V
zPWgDNLWlWpkYVp1B/c/9HTji6bHxzTPsd8hSRRU+peiK9AsHOId9EvB1gDol9XNxfdKecXHEWSy
n2WbCkCG31wgfiWeJMSlK8m4Xr0QowpYqjWkbMGuKyaN6FojChcTBc7p9ZirHfrGdrXJoaiobGyN
bf+7srgxdusglcLxY+tcvCEK1wECW24ayvCaIlEaKJirWxniWw398wHRzKL9HbogsmUiqdb9aNh7
F64bKa8PtepzE+ChC3STO637YMWrTicupnt17Ml0iRAk67Hqp8Wne5pbFAXuGMs8ptFekwaAwBLx
/k0n7VlRjGv8j19ZPPtbewC/n0tmBDcRYTr2yNpTB5tjQ49G+CZ/3Eud4RDZjz0USAc8nvKFYFrU
M2wUGOSUB52D0gUz33gQBtueLaO11ehwToF68qXftYu2TNlfpxGkhmZ9jf3xl0HjOq34UBZssiXL
vWVq86NIYEdSeUXXStci1jR0+Bt9C8UcOdQ3GEQvWVShgGuCEwPBvYkxJ2g6oPAxkuO1WU+UInAt
r3q1/uzyvdjA8rpClxl90AQXjs21zMIJ4IQY2zVROQOMXsa1KaRd4lXu4wDj+ljY3/MYVT1P9r4N
rbSrbTaCndJupgVga2r+mVi5neH4PyV4WFdZjzax0o9vToHBAgOkIv2ykEiE10gLjpqCJc8J5UcY
F+y1NsQb12+fB8XeIYRL+IhPKJaky3hb2SFJ0Y+oUJrdWPTNZvDjfCfZr76UpisjTNxtGafYZ9p0
Z5hSdhl9TtjVWAYDRXnw+rCGmnI4NvI3dv7+2hmsdtuUT1WEVGuJXhf2/K3p5F+UuoWeBYIkW0P0
uG5ficjVIDsK/TUqnsmK1aCyHuFfXTkIpq7qoU9WoeUfDF2SVy2UXWaov0IkVugESULzFbM+KuRN
GiLPZsMYKivNQdE8g7bhs+e031yvKCF1yn6G49uoRpCvxf4PgnOTTaW+IKH40hIvidcFttTu7ECZ
Ovk26r6xN9ja+qGxMJkRBGy66m/MN1CYmF/CzrhlPU772LnoKt0SpbtqMqt/5vRw26I6XOfVxR0b
BGTTYY88r4m6bOofhu8oZ2Ovfo7S5qvSICgv18NdD1n5N+NE15thCEQaHUefzgydQjLZEDMMsaHH
mFiXWQMhWPit5SatyhxRYEmTjnnPIsvXlWJd77n38ia2MPgjKXDW8l2ZGO4j2ob1FtdOuO4L68Xs
k42WNkwEEjS0cfyGxn28URwc3lVZB6uqSj4TLwrIsWYP3UcBeklEb5olQsKTTiyR0f22kuJXyPwf
oU6zV9Xn1oSBrggicPfd0Q7Un5kU/UwC9UdVaIgFljDzy+yhsHDv064ZdnaCsyBQiGW3Y+KI/MF7
U7CC9glkf92QPclhcSsmQ1U6TI7YX1plIb3Q8YN9QmWrVl/Be1due8mc4M7/j67zWm5Q2br1E1FF
aNKtQEKykuVs31CO5BwaePrzSWvvf1XtqnPjsjCWbAm65xxzhPo8xukqqSzQkitRt4mmXaWxKRRw
hCzM+/B6YdW0Ii/Vdm2RnG2IGKs6r05FVv0Vhr1rGuuzS2i8JnEfO3nhCzXfQlQBDwp78lpkiK7e
kXc9aWYRVtV+AwN9PRgpjjxyzHxLIY1eV/p5pZjl5IeG8u3gbBSHI0T0xFgLQqX03raCeWqfiHlj
DF2IABQgMBeQzLh8Lid1I0j13jixBX8Yzkpicpkp1ZurVund6EWxc/UQexiNGLfx/GVe+tzHf+Yp
bpfvarJe9Wq+jJanF1azsaLpuGDNmVk4z3XkT2qWdaywsXaqDp/BSmeiJrpdFobQtK1AJorvJGTd
v89J/eFG+ZNVD4fJgtOoype4z7cdHJxs4ppI+26DJRvWNOMhxjgQQhvGaG1u+llNB660vtFyf+Iq
b+bbpqskIO6MZxz+0JgGkF0RmR9zP32QTV2s7Fx57hyMbPpEf++K7Ftip2c00zv6sl9ou/BijWAZ
k90giqcZGbmXq9VDPWBenuDDNGYwqnk/HgUhYkHFGADOnwF21C0BA0jM1LpdNAwXMo3IEHTAx2Vv
/3aiw5qCHZaMbaLeS4HlLwbKK0VIIi/VEtum/KD35SXDmmelLdJcC9cNJsvdvRcdBn24De2qyezx
288gy8/QI2JyNElj3xOKUZ3QDUPhs7FN17kj6xBkB1S4N7/Voj9kqnwb+KNo/V4TSBg4feYvbqvs
WfkeIZfVq2Gweeujk0YyfWXqQZ/K7VSFm27byXLT8bawSND5MzucVsz2Eup/iRWwXZ8SUKptT56a
2hEsNrmHrMLrczAy5inlRibcvdIJf/OcCOUMflo5ta/W0B90t78fnNwjz+FS99GHWdA3IiEjukHm
7zaaevxJq9FjNEPKgyD6c+HaYCKAbXxJ2dBqkopmWjuGCsF4CAR9xs6lW66KE9GjLXVAooJVcbsM
r1YPqLzkzrTCh+ecp1O3amwcAVUB4cgooqfKyn/rfmpXRZ9Lv3EHEiMRHbaxuhtV98E2KCLnGOfs
Mhr3RkeVXQ/hx9Bz3y2DvrEw87a78WiA3uGckvlY3FlKzjS0CbEShTuF5e4rHoQQnSIgNAPssB0N
3mSbt5HIk4UFXSv8QbddBP+OsxpTWfjFY1fgETVmirrRDTwbujZ5IAC+D/G2Z4Ojkry4P+o0DAcN
IzK6MXPrhP2TImZsN93hQ/Q4jc9KAu9l+Gg7dxONWIp2CRnFbub6ORBBy4Ajhxjvl6rCzUMR1ojU
ayIQgUFVCxDrbFsso7MjZPLVTjDvYQcfxvpH66mNZ8ntWeGvkyYHoVQkzEk8FFMulyZ50Fh+fNRJ
sJrI71mS5hAl1R8ho/FKaANjJeM57ByCSsovDec6Z2lRSWgkgoWJQz5neRyiZm9RLEZ9eRpdhobk
i2B1dURA9EKt/eIwtPDM6JoVoU/fs0kHkDnjdHJcthpr9jNnuCYMsptbBEilHT6qzWumN9wd0rPa
RT2bYzFRjOfZSjjUYFYObyNK/kbw7H5vVleHLHPC722Sz2Yl15puThRWhGYkNt4O1nCvyKneJUp2
b0QU5GTSlrpZBgbIVNMskoI2HgNE2kZnFT6A0LMVR1/4W+GdmsHZi7WGO4CLRvkD9PtMqmwXWsZE
MnDPtPJU1NiYYXEvVjls2+1iRq3f4YjpytRLF/PYDi7c1OHXVO6IWj4kBLOWgNAYPsK9y+o1Usb7
dBRio5bNOyYLd0O54PhcXS2aPxpBcPXkaoj1q/i5FjaVEBwoB5Bg1agRdWeVYDMJBb10AkhLJtGQ
tvRSC3GPNaMKMT/TAQvIUc5ktlv6Rhjzk65ahyblDox5hzNBqARTyV/TDkc/73EcLtaxZgWJNX0s
0x3MmeccRuqKXJBmXWi8T0SJn1BiQBtZ6NcttEr9fIXgzVcFZ74rt83DPeRN7/aKtrEIPFq5pvIo
KrEZMbi9LlLVCh9UpFAzBOrg6i5H+kfGwqYYe6wD38fY+NItZd6E+ohZMhJSHA1pT/McezsqQtPl
6q8UtAMUJsQmxuhXqPH7JMYjKTP+DKsvV9YE3G/imsS6CYRoYi+oq5fEUXVc5Ww/I+V0pbhcJbap
fwK4/JKhXO/HjKm1zuB+Jqoo07UHDPsKH6oMAkpD89WsMq+/sE7AiH1dZ7DvZIEw8aXVpmlra6ND
HZDWHlZzHe4p/VuqNdhR93sl4WqrWrHq8vo5zUvkSNYdxpj+UlE/y94l1ReQYmXlcSBJHMe1czlZ
UNhr8TNr7nddLKkPka3mMh0udinf7U5+4yS6XebZs3Tto5oSE7dkiUUv4otwak38SWTpMQdRa/E4
ZvZl6BxkGWlxHJ2BAUqjMsh231OzJ9G+MJ7C/mEQKlbdeIiSIEbijmqH/hSXx9wUB6FZ3LpRT54T
c4xWtc81XcdYldKPE/WewJFnfSQV0x3KTRTPD3FojnAB7QsDFQJc0hDP5uXNcR8cS4Ekol+9+Ip+
8vo+pcCmwMS+LvJTvfJnXGyJOV+N7cC8IQ6UujyW+TO2eS7DznDLNem1dWysp1SjExs1TtWTcq3o
luE5d12EYSegH9wFssHdAc5Jaa9lo74pec6oZdCDcMJzbwoJw8uxQWvswYvG/jtuoN6bxo76oitz
Cgxpr0yqSroveVazHZW0ietwTkpV4npaNVq8DHkIuat4IdzcsjE0z3HSn9mO32LmlPM8FJ4y4g2Y
uvq8s+fXSiT5OtSDXDCQLtGhokGN1hY5MJUY3rIyuiLUdP5hyqfmWq3HhsCspNVAWsmrU4IUEels
Zc/TxO5tkuq9qSUlx2j1jAk7xsMxIdGu7eKh/FOHZGRkcX3qo3hjECSycedpX2f6V64g2I1TnN+v
fkNN/w0j6ZmBeLVR4KisGu74tavY9IYut5KU3amcNy4uwPMM3A6fq/HDLMKdrUIW2KBEyJlqpR3a
vzwEC0mSnyrMD6qtYGqe1iQLhSajp6TbxhhsrCAt2au20n+kge1U/qxZdknilvZha8rWXibwExc2
j1H/VBVWp/h1/+A380lFLTeNHp8WLIdx9s0yjzRYXAiWcxsT4Xo/sZtyKyI4LD+hxED9Hv/ItzyF
LhHLCWuURtB5Mdovrjbt5xYzEnzmyJI32vPYis+SDwtLlEuSuXqgXCOX43o+5KaK63tSDpskoU9T
qf3rWr5wj0IDgVR/XQ6tdRvNAb/HFHyIML6Nd8QKPWearvgkYAUvCEnDlWxC2EM/7vTaOMYr2PaT
XQxUmxBTzQXGGdHVSCf2eebSprJEhQYFL/cmJFuw3qaFXvOuWvpHo8GlKuBMANg+VLx5q1IaFyXP
gAyF8TYyt9QiOfqk/1z9VNzoEJviKVqsrZZToIuIUD5WJyoAnPboYR0d79ZmMCAa4yQMYHXvxtGl
/mXhDZn8SJSVUzxeckGnZrXoaVJJLIpQ3+KWoIZZr8iDkk8YkOYbOFz3qT0eGCsg9FPyk8ij3qcJ
PMirc+tsPGqfUel82kP30qlcmJn5QvbFo26VvojIKSQCGBdwgmTnu67lbkHWBUN82xnq29CbX4o9
givDdOsMsutSFTAmZf+3l8RAMTHumuGUNfiAswBAg7uaN2vv4bV5dZTosOBUiKX2IdOtBeCu+66b
adPYyktOJPHKjg3pyYrCWzVhM4RcLVQxQ1m5SMWFujJFfleF/VcpkFDEw4IpJfSndni0c7E3Cqvz
dGWgpiqh36sYVE+povjims87uNoaKThR9Gn1HRfxFuOKuzaJN2pm/sROC07VMgUkSZUoxSTQ5/qU
WQSKtk2+q0ciUwe1XsMK/8y0DrqoTkK3mazTjMFz2sN/C0uMg801f8J+iM92UkISlodS0fB3srR4
hegxlMZD2COhCMO/pVSedKKEJquKn5TsA8/E0lx0T4lU2FhSP814j/lGr33bQ7/T3eSxkkzWUQD+
9OH1zY7zj1kbX7MSXTVpC7hfVfzPiTzNmTxWKfS8MPqkhPgkWDVe2dW4Mev5Y6ivujyVjVwpXBiB
S4X3uA7bjtr8ilROAVO82DdmoFk10QmA10ET4g/XJJEi68pDkROnVJkPhSMFE3TlfYnkQW2wkHbL
o84SLmwn6KvK8QqJyV3ZrxOZvCV5K7y/xqy/TSP/CusarqVeXQrcGnu7YHGxWtKWzB57vP1SynVI
fjwsJ7TaWr1HZ/SoKyPkdJS/qCy2s8SWMCYbNE1VQL2hHLka4ZwvwvBVZqp4cEVoQUrpqV6/TClJ
iUm2WSJ7j4Ly0xLNR74s5xGfL8Zq1pE75NXKcGtTBt8tKziYThToberZcoBwrJAWlS4nxEt3uNYu
QWMaaxN7A/YfjTzK3HN07q5xUcctmQ646EMDn5wBk3X+qdpwHyYb8MYGT1kZVHRcxeXRyF8GkfkE
qN63cf8Wj4zAr5fgMhMxBbFE3UQWFwr6idOShwGI+Fto9yeQ23OIUT5dAjq0vNHWpBDtc1E89rH+
XkyWoNGLKWvRUzkuLk+iZ2Msk8cbVSBSAWUAj+st3dgjodpvdZ9+0/0+oQLtd9jmk568hD66lzez
PrR1+E55AB8jpkQJAeoPCoOcViNsZZjNbO0U+haWEbBeOhuUDE1EPqRyqOxaOdFrvk4F2O4y2Bvy
sku/Mi1JTz+5m2LBimYRebYt22NZKQwIeIK1kynf9L2rGS2ESEJnOy0KuskCy0pCsqLJie7GRNI0
4pzAbF/x6tQktng2g7krtDslZ4LVoERgEmHTqDmxijxDC+bZbXbI45JVO5PBNGlG8aDMHabxdtYF
t4f/HMOGPuW+7PLQt5FwYMRf6+xVPWHjdlGRZXBNf5reHJFgxk2AhWVPs9e4866ykaQjcvqwwJE1
Af/UNgZly/+zWTQK1UGEIH2Y2NPavCx52wUjFXor2cPGFgAy6R/JF/4c+vyq7GL3WRS5E9roBnb4
Z5PZ6c259gmPjL2mg+6WqiIi5zh/VwYMVSuD0t6S2m9YOtw0VNhFGH4ZqRg8ICLHxzZAuAYmzmrJ
/2SxLDnNXSKvJVus7GMbDl9of8eu/j120LdnFuFwCHc4MWOQDmLVu/qrm2H6bW7qWTk215dLrhMY
w4I+JXG+d50X/POwPSxJllhKb5zTw6JaD0V9rlMxrtJcPpYR0+fccXZtLYA07XOmoya3nZ92MjHx
j5r72cwv6XV04CoFsOHU7oUaSa9rDe4IlxR4VGV35GOUfhM1EzP83qe4ltzWxq4cBYE6Jt3b1ohi
gdkEzA7VwpFAs2s8UTPDxqExatepWZ/bdHybimvQ4pSOQWgUfzJZumOP00YEvK2adMpG5LLBzgbz
AcNYu7H6lsz20Y3+9M5gJtuSh+bQcNaJU7I8po+FfAmNBHchhx4tjoxohcR6NfV4OUzV5DluSu9s
m3LFTDVIE1V7zVxWa7xj6W6BWKaCfCgt2YsB9MUaxYke+8lSi9eucPK10ooEokX0hscIEnZHD1Az
qR5ED5bBK+nQJnYI5BCQavCusOd61BGr63zG+nXauigEQ5pZFhBkym/pe4NZ2EZ1rM8FJX8hgSrD
keEKFipI3Jm4y36ih1PIXXLK3PEyy9JQNI1PWo4hoGpg+TJWNbQqACuz/snSBu+XUm7zGZxZy013
p4tdX/TDao4YTHUL4JNtZ58DIB+7TaWsSkgPXV7FuygdrwW0/m4icVmBVkbYnUztvVoUDFZ086u6
jp7CjwaExdMyhdq1P3RgltBk27sIaeBAMXIJLa7KsgLsHFR0J+NpRF/nwVGp125p4pI+M/awrok1
QwPilyyDZF7GBYMzQha0MS4VlHerqc2GS0Nmut8Rb3Q15N+Dyx8js/HyAdxmwlFDk8Ca1FL1Lh0b
HD/YEeJGhF4zJOqxl+qmoKZczTbK6WQhsVyoZ7cWRiDUodngELlbmtReWVm5jnUCW5aIzSGKRLeX
4O2ZA8E9zaYXq4RkqvbPTM34/MsF6g+IbJh06V1eAavTt+JTm1pEr4wbvBhwkWjK5NDbzE+bFtC+
NiYFUSx+kLlbrJfeYDOW3RsWPevSvNafFdK4ZdyZGStpnlQvpbUYW1uvYDOLar4T3XUm1EKnIX4D
Dp+dtdS1OXniaDfWIuayUKRAgN0BBHKj0WZZ5kuRt4Vna2XoYblSwuVE9VqnHpFtJQZQ11vynE+8
RDZzCxt5a3pCiGueQnMwRfraW7y3odZb2zTJIDBx2yPzeWkt/uPG5CXRE4HERBbLGiMZyxlfTdeE
WJwVB6w+p31UXVQgFK6ochXyqazjrMPuu2tp93htrZ43BI2MTJ2psmxmPWvLqSsvjcatoHEnXrgg
YnUQZcCw2MAjZuOOxyomvAWt7KdqCeLe9XA9pvOrIVFdjvb43IVoPaEBtUFJEA1LdH+ekoWTlD9B
ShCwTvRVG9bg285wFzFDBTh0dYxRohnY3Kp/8G/mLZrT+1EdFMKnHRQwo0PsRokwoanh0+ogdDph
IwMJmyVXshlit8aNhOq/Poq5Z7mZSn2HUUm1UFaYXHOi1n6myPxU9b9xWn6wniHcAqNws7lfOkvF
GScEhw4/Md/it4VubdQcBQUjQ9xrOkQm4B6KHE+SGbNFik8aj+suVt7dVjjrQWsJXEuy6sjkz17n
i0M6nmCmw9jLUzUqHfocxL1UrPS1AcY+wsMTI/PZtnepEc53Vqgy26D1ESWUHDuqpo2CFzw85Mde
ydVN69zjcUFhqM4v46Rtl04FFZ7a535kImLJ3tOjsvMm6WoUivnCXx8d465/zy1GZMafPib3Dt0+
TTC74jhOUI1oB4aJAXTsKtTs2xbd+Dkij0SpCLMm3MmXnfLTVuO7EZHrlYfHbIBbKYYf6QDo1ykQ
POzKpx5QgLw3F9/f0gL8MJ7HkPYwxb1hjUDnU7mq12J73k820QVFml4UUeOeb85ccktdrSqoKL42
0vPZV0/8ri5/VUN+9aNKxWLJrcbaE1xNt2WVf8HdIL0S91PmvXTGut0+8B+lXFVxCvxi5kGMBS5k
Qz9T0m2hEujchsZ907npXdVxbRuNH/Emr+bahR7IEFxrXHMd91KeamdtwJ71nUmQtjF8znN1ZodN
qYKNlaiRz7VVCQ+k3szpVbDb03cQ2gZBfql/UkRWtArpo666oRc3QK9xZSZ8B3CSR9VwLi2Uuco3
WLv8UKIt01cVaydxGjvGbMtUftv21ZtF0Bq1HcS6kU9FU5cgcpfunFy/mKBvBUzau9shK2+IMgJ5
qDOL/7a7RtCE07aA/ggnV2ctJVjdUVxc/Ntx9uuGdTistad0SFKuA/W1w17C13Td9iJj61iW6YvF
fY2SWKByA9OuukKu25BGppDoINJVO1XNrpm6p9Gul0BPjWQ9tvlpgjLG7JjpnNHmTcDNQ7CxM2T4
CE/MapnEUcKxxqLSx6YCdHhttN1wGmvnIS95Q8slXxW11p56t6/J8N44bPpOjSdLz3gD17FzG86A
/MCMfTx9yUHDRdxmLJ8O2othwSysu4+6wckFRRelULF2W/tcMBHz60V0HkXrOkQ6ODJixTPnGrQh
f9N29kNr7IkvvMvaYdpg/A1zMTy5S3SMLHoV2rJNptexJ5UMPEaTdxr5AxQ50y9LLuZRtnOvGe2l
GTJgGCt6yWfmn4J9KcJBulXmv4n84DQ0tFNiGqPfl0W0UXKSERrN+bNNOJpF/zL1Y7gS2CB79qx6
djezPhvLj5icbWsQk53+2RYX6FLk382Etla1e2o/hRCjco720qif2wwyRc/FpXdP6Dj2bgvDJwrj
dZi0uHgM+sp2xfdVcUIhjjtJ5+qGF+r2QYd5nTN/WY+RtXOh/NwhVHzWrjHjUa0wba94A2zx0+WI
LdERVYCvmyl0MLVJ8yfXYk6t22QU4QVyZ1XzeTSYHpgifI/vYaCwqnihXNaDDnV/bI/zkOUBtIzd
PIZn4kKQvoBFZNoEVcfmOaN5fi1K87ddpqMQw5kqFdvieJ+FnMHVqUAI6jaZGLi6r9UZc5SzlcaC
crYrQE6MbWP2O20iB72YHpV50Y4DXCAdHvCmSrZFS4nbu8avnhnDqrS6V6XqF3CujM2A901HmdlA
emqdeN8zSwNz+9RF3x80wmLT2Jk3St+7frdUnitirpbkkuPM4EWs9VUbYKu0gzPJVp6pOvr++iO3
iBMLJ4PEaeU3MofPTGRffRsvXP16IBs+F5EQXkje+sZauo/IAIRM06ucPmWCZpDxpFdO5AksykAY
mNiavM1jO24gPrHC3qV9+szn/2B/tXXr+hF4ATAtoH/nqitF0laZ0e/UTQ+dbv/Wef/qzN0jU4jQ
01MFn3yb4CwXR6kmpB0Q2pW9wxxVITXYElCyiTxwVkOxNLT8KlNnOzT2GKV9aaF0vKaEJ3adZpU9
8nw6tdwndmc3ThbmD3ezMQc2d1AZVUHBwh1aypsxJH+Ym5Ugz80UVCq0NuTvcftb2t0rOVOg0WV1
bsRGC9k5WdNxV3a3hRhxPy6/9MyBmz6tByeBUqeKmlwGdKf1NX5GmSHYhdqPrf8y0HTW8eIeJyhp
fqlhjQD1OmlUOL1ufDeZi7ZKk/hYVwqplUZxsFCrZWVTBP1sqmtocybVhfSG0go0OUW4jdUNESzN
g84T47DG7Z+Ju5amNELRSbpjjPDabXpW+GCu09+4aq6mU/3OKBX+b1I5hQWKQ3lLE3bNQJvli7bE
7h5kw5s6sscdM9HWk10+xXV7bwwEQWBTzZ+R+LKA6+qAlqP3No9WRivUMC73klkluMrIDnjqXaB/
Y/o31UysJoYYE+FOMKeCplfqtazP/aJq+7IYN7JUIr/JKMrqbluVGnUrmHBSJnx6U7l24uWYFCxA
YdyUa7Xu7yKH4PZIJXYBxpHmKt3azRXkyuNbPrXrduwoAfroXtEo+mVZ/UQM9JqUMEo3UhJfmfVP
q2/OQu23hZvP616j3s37zAIPMhAL5TiyhPK+j4yvWuwjg1WTnECbcdifC8ehEiYy99H9JSPlE/BL
NM4LE5RgIgYOTcveoCmNI8qIKdLPCFbOsVTPiRxge2i7OsqLjQY8YBXW/aS7VyoP5WjdEKQ4w3Wt
W/21m5InGJaUo/hQmf2IUKO0TuViPIZG+iBYUzaOPQRZuwRurd2F7OSIRb2hYkBGNOU6TUEjSexM
k3alN5PhQ6PkkRNR7NTwYroC1Bwtd1LFwTxqG7vvqUoAG10yC1a1kh/E1P6E6fiTdcwq0mWlNQ95
MwzcNEj+wupNj62fZDJ/h7HCr1/3DTWvA8zvmZfNGCs0dO1W/AUky8C+LlvAM+VsVMtTbNovqT1t
Vd3YNTGlqtLrB+x3kHsIODoDG6LZOcPq8KcJZd2oNRsG1hCjKzZmww6ryq+2xDYw+xKGIIct2wHq
XiwbJC7vq9cldP12XkQQ99qzSw5r07jv8XBlxCfxQZEQKSDakQJRTAezIPe00gG4C+dZxcVtCKsz
hkcjzKvxsRnBYvoIMWxlW0eEYwTahfVDgZBh5S7zoRxcP1lMUpQ4hYnJwcAnhTGrszGd9sEwi8+2
I6tMUW289iGkqeOTK4CXDRdZgek8yl6jYDN9llwm0HgkQMMVzxkBnchNsBczjfazVAdfgaXakBo6
JfrZ0mwyQ/ENTMHchzrcXrc85gKvS5mZKxGXaNOR+oSNeWmM7mS2k+Mxa6TtJrRupTTGfT5Y3bqE
0yMdmI9Tv9cHpsER45RW+cbJgahHsNWVbHGQhJeq23y0knl5nmv0pfYOCJ61MdFq9rUlGLThpVCB
wHBFuirSAwVhd+daFCUUihK1ynUMiJ9Ugu2EGs2AA1S/YffRONpmaMVhsG38UGqSITPWbAwt7ApA
c+iPshb9UauS4QgAsTDWk8oW+ohcdUo97YpO1A+pULIH2urr97cDVYf+EZ8itk0rxAsyjCPNa021
C/7zY05UpnFNrGFzvh2CDsAcwhTv/z5JKqOUddyZ1ubS1Q/gMM0DdLHHWsW843bIIN711Ljq9p8T
rmflBJhu+Gtj/98nAkhHpS91ZXc7D7L1dJka4uuvz3r7grZkGyOoZGzNX3Y71lld78GwM7Fx+e+x
PHE8DVOf8+0MvLtm2C4pgLaZybOYxv98obe7OKKUd/9zXFAbYKUjGWj993ytsXCxEAfmpPrp38M5
0WqnCIbR7Ulvx/NqJnoqNu/pRTa13oT3KZmeT00IcaqqZX93e2i5VXbNgFvWyZQOT24b5Xu9AUss
Izmwc/TOhQwEL0d+03ulPR2lyuJ7+9W5dTsvgqy3uz1MczcNEDYI/58njkJ5IKsQ0Oz6sm2O61ym
/XPq7aUct35l6iKOt1eSCZGNS+hEABKcLoem2NJOK97tYYLy9Chd/bloFP4OVT0bjdY93p5H4zeB
MtrmcHsis4TU15RuuLn9tE9Nb4bTi6omry63L2betJus5dbCKiuOvcGq8LqQRefdfgyjubrwgsm2
JYOZVfx6TpEsMawrhlr/Pk/WzRP9QBkAUuibvjeSMxB7vKnklN8zgr8yB+r6gkWd7VdRMj5kWGr6
Ha4Kj3PbWF6I+uaJ2qv1ImnlLz3oG/edKV/jBT87Ozftt3Iyy1WuDNWHaOtfQmWRS7blqzOmxfdU
l8gGU+OnXCCy5071109UFAUzFSYclTeqNQvHot6HExXNqj2AVkHJLXChEVYK/YBoYsqdkbOXKoiZ
hfwyiNgb/dL85K19sWH4fyUyfXfKuP1U6Qmo3jr3XWd2u8rSfN4kdUQ0iqs1F8Lk8dXMbZaga+Dy
7ViU1UgqF4XiZ2yay+0HWqTZLBJhvb49vP2gTQCH0ihXKHd4qn/Oq6NpbUEx828P++sTVLburMfJ
wVHv/16DrOcK+jRzNFM2Vewtra1uFEPDhfh6zu35XWaCwdSY4z9/6u0HZRcOQdkx07qdcnv+SVHh
+Y8x8/6qgc+GIn27jBlxkYxAz6QFFduhMVMiQev4yG2mrHtlSh8xMUi8VjP7jyJXTrpZy4gZ8WVx
wvivKcxPCN7uq7R0hwjkHtmstHNQFbfZK2Vl7G1dOhua15H7v9CZixvjmwzHN7PCyiU216gH+ICW
bLmUdm29T5ZeeVEklwdXS6qNaxXY7RTdeAe73wlIbQ7PxJp2vtFk6guMwhTDpPi+UbOHctH1k1EX
GC0YlmQ0wSxwyOLmxIXDoCiqslNG6xQYeC0cs0zkwdDgkpKXDLiKTM7HzDT6wChhFZSC4f8gtOKo
DbMe4GwTHTVXtwJuFPuQZQgBKhZc7rK7EtJJUCPt3xpmGl+oRijpNNv6jvI7fCWsn54+fNX10fxw
OzUxFwVU5r+nTmP3P6cayJwfVDK+g7E3WX2H7BH2VHog+yyQId6muC0DZ9yOAXgGY1PLeC2JC/Xr
VmXqF8pLoXckK6fhstaTRV5uX4iXtT0DO4nN7aF2PU8bUeJGRm0GNUsbwd0pWDauPtFOT5rpn9+L
U0BlRw/bO4bgPwtpfhhVgfTD9b/vaxfbG3RKdIPOtiJFBY6lRAyMLuFi4CrsQ9qZ1rdjsnLCC9U9
HH0cN5kJcd7tmC0NX87YM90eyTgsTliUbW+Pbk+EPs3dpqTnQWfmOW5fTGGGBDdzD/17DD5nyyjX
0nfD/53H/MPXsbY73w7VrlNi6dZuq5YI9SnPe1/VJewKAJR+o6SCz444yHiNGhE9prJkYFl6d7bZ
FiACXA+CTWbeP4+7psWADxz3nzNvDzHOB2q6fvn3KW4/qMyoP1uM1PGcdrCBkd1ZC2d1ewPuSyXn
j+DC/P8cjExL3SoaEP/tF28n3r7cfoAOlXHw9ZeXpYY+nrnWLro2oE3cGqcR/OccFQ20FlwDP0AN
O4Y8ZnWv1xhVmAt6nGpg4GjY5W+pV+4liRDeuA14+u14YbuP2H2oj+613G0aZDFKPHB+We2rGlco
cyZtOpzLZn07PsR0RHKoX5ni2JgTTcSrpowuC5PIWS2Wyr6zuZpWt2/7meTSchqxMjeV/e1Qm2b8
9Pb4n29vR//9+egiXMsL5e9/jt8e/s8xU3e0XdFka+mAoZJ7Ne9jff7PF1XtLsnA/7oI+OJFbJtv
Wor4QK3/H2Hntdw4kq3rV5mY643YcAlz4uxzQSuKRhQllaS6QZTphvceT38+JGuKVerZPREdaGTm
SkhigUDmWr+Ji88U7b4Ls7C+KHb2qdG0Zmdahrl1tChYu6mB6gca8J/MXKN8BsMj0x2ep76GLlOV
hK84XmJqzAMTVIayro1x76Cy5Y2RsQIVzvMvG05jWaZ/jAWinm2tv/miVkGQ5g479l6571/vdK1D
VlSldL9Qe8O/89KMrXUDtcvR0y+Fq73jT65cEMzO95mOzGBoTwAShnZTpkXy2qkU0UYl0TYKFK7P
lrfkAum6fe0qv7jXyirZqBDEdnnrp5+ccdyRjMy+aL2Rw3ryvH0adNHFM/0/5Y+bdId/wXLIH+w8
7U6eT5VhmCfMvwcISmpaEdjAzPLNLXKSXyMkSY/yYGRDeyzNFnitcJA4UNillwAkj4YemsNCxsDl
nE+BacOBM/c/mj8vIcPTonhN0yS/u106MYAFm0rXrNsSasAwTDt0W9yTbGUxBDS7Q/ZeNqMKFAvw
1F3v1CebgmCzq8mAgA5Tw2VeKtXr2FFXjTKzfLcn6tbhkNRf8iR9BebRf8Oi+diyHv2j7iwoWZmP
g30+LXIHmsBCYSM/p6NdH35LOoCQcXxzptun8MQbeMqzuFxulyjM6VqxCLGW3srmbSBOlBQfZHCW
Henuh/CT0mEjbiBIfXCsoHQ3dQHEtx+sehcY7b1syYMMEXOcbJYzu8jsffJljf0YDqqyyxx4XSks
dXbpHSIKOuSrVTgPy5hK8dRlkpATrYQghtfqN7b0yv11iq4ly0r3xcM1mH+nk4azhKiE/QhhiIv8
/BnX+b2XVtxZ/IwaSMF+KJp+s2zAYV/8OM0u3rzlCNUKrM7PPqdum1VMCgzoDpJwMFf0c6U6zqHU
o+oAl+WVPbF4VqFVoTdmnYvaRlI2Ak9ucyMe5KBA1X4FDqS4Uwtwgk1nFNvMBu+aNIb/Enq5vS46
xBH0aIBHBb0T85wOqtuQWs9TAsrGzX3ljw31Ne+PrGNJalSNeE651hqAbHwYhBGsiiiBQARS4Ils
5nrgWmdDGOJpqjwSp7bODhOSHXtzRN0Ns4kWctQ2qHSOje0dKM8jMBqGyamorepkg1ijhF6FX0s7
va+ySHyqjMKGU+EjBzKl4WuhkECYA+zfZ1JLrUmqO8FX8CLXmRZPrGUx1vqZ2hIZd7tMnvsEhhIC
nuFj5HnoRmlNTokksbf9aOn7iHcEcJi0paId5Qeeb812TFX7ZPL5rO04Nh7zBPu7UFXs52GWLEKP
d1GWprOtW28aF+nswdDao3ak1JmQuER1a+7KQPAfi/lwjWsqM8fbQvkxQ44044hDcm96WBBCbqfG
vQaR2F4sow2eCgvNihCht7VsygMBpm21F1b2MwsI4aFbgOwjQDNJB5IB6Xee25o403b+3sqS6tgH
fbqO06T5pIfRN/lPrRl/hqIPvkfcqyTTR4wu5jkOUkV7c56T2OQUqsisP03GXD7ovT/M7DoncxNt
oTvpjzmlBS4lTrI9lCp3rzWju6fkSX2r1ylIlFHmb2LeDRVu2AxlcujjKYtgY6W04SYZyrTFpMCE
x4er7qLmr0flGR/10UeEYSFUh2M2d9wOTRJiAAzq9XmCSLtuBxzX63AwDnmmx+tQRMorJPmHnrvw
uwi7s1n3xiu8hYyyeP2XUC9tH+TS1QyGc+GGP0I/XNWcVDzW8zImjfhFrzLjRfWq4tnvfmmE3Ret
s/TriOb+MvJxTuEW/bauPEAoU9nhLF6rA+9YGP8URFVzLU9jDUGAcD4UboTCpPOgotu1r+J5vyZP
MzRoFTxVf++VbZThq/vJIGXtjsp9Jvw9lBFzm1Aqvqcqr9zLfojvJE9lp5YODrrIczRFPzdbyKjW
0lpxJwNq2StP5aF0BLUyu40WBcoZP+LlyKj5n1u3CvYjz/mzz1fjLhlIzGlpmZ29TMvO8oxV6KeG
Yur9rX/wfO3OMSjcy6m/x4I2/RHboN27QOOgRXbY8Y/yIBD65D5KzbVdpmiXNC3cb3l6i6lHyh0f
Y+SwpQrEWjqMZUJghv6zgvj7Pssalfz0fKorIL7kmTzUPu8u4EnB4tbX6c5YHm/t2JriTZSiYyYn
Q3FEqenDdUhXUqSpa4vHlUON7JdrsHCyl9k4qOBrCrhayPV1bnhGyCA7+2qQnctktOGIe8bKHfX0
14G7pkPA79ZbGIa9otJqrOREeUBaOTvXd9UcKTvqHnyYxZJjC08jxWnmdaLceMQMoVzIJlSmfFsb
KC3Jpm5CGVXgah5kM7TCFS9I/blwdf0cp+az7O5DtFsbEw+5aMzG11qj1MsWwt7JUUWoDzhpTo8Y
ZZtPdTZdL+0mZrvvo7ZAT4lJVDzGNbpC7EfnX0tLUBPMhWKcenyVXnUPZ5K//rbm/NuyDAs2VJKG
19tvKy8Z89umNQLNJSz9rVRCT3ldbJrcBxc9i6Vf1dFnPfVbs6wDmGguEBo5KgemIeHJLtuJmr0n
WpLdydaYlnselVB8Em3tRqx1oQWG4Rltt2FVk89eD7U9AmUK0qWHUMEpZymEdZInKD9UyGfJ6OtE
2wjATpfO7OsRnoVSh2fwZj5bi/4xxv/igID8vlUG51XV+fGjO8A6ct1z2cUv9dydufBsqphyetPG
zuvQGNGSRHx4kKONFeGJMcaffA30dGNisTP0ivNaQRrbZFU0bOQsXe9JR7ZRdHKVxP00RQf5Ix2l
Uw8ovVIBnH+UF0UUcqtM2crmGI/vE76zaFjVxXPte2v5I92G2pg24Xzddon+yYQ1FofOsUkMKh6q
CrkYI6sjTtn2sS8FtZdIszxwoebTOCYmckM/hwcFDMNtyjRNIw9RJPYFr1ZDwDoJuic/aLsnjJZI
HSaAQz2fJpI3GMj045dbhNZ6L31kJEcZj+tJvTU6iJayWc0XnKu487XknL5KxRJNEXfrGmLbtGP1
MGTw7VkAALWvFL6tKiKZrWH534PHNujy73g4peAE/dlrwIRtOzUORP8+ehFW/dU1lOx77OnAX6zy
zdBFuW5QJjyQjbSOxaSVeCC59udIKVcytHSo8+m96lymBG+4UQ15k4iqv0yF2y3kz7MgKSadVX7x
CqCKSjmwGFNisa8hVa7z0HJeAQ4cZWgT6e+do8JB1C2NX4qMjvwbcq8vlzb7qH/9DTF7qOvfkKes
qeTfUMEaegmz8ivw3W7jlbG5SdR4ugMckK50hD1eZLOr4mylB6r+Yjb1j9HJ9Y1fmmqsl3cUjdIN
bGfqJIYSfVLxSV+po1qdAMP3u1KL6ztkk9ERVcJkZaOb9zaO3SsQaPNPp97XiTL90ZQ8JhAhjyCU
M3tyvepUk8/MWwQXeiP70qdlsEUvK0X+LumLA5k5LKPmsw/NFpFnbIbNZsk+gOiy7EfYEdhAe01q
nRLNWHuDEh4oGznLhLzrWvaXjg4WCKJzdjBEvs6bHssIv2WG4YYYv7iDc71AvzNsE1ctbbbXs231
YJpgQedWGfmgePJqvA52VaCtq6pDkWAekCFy1O30fE8BARX9iAIVSmCbpPLF0SS/ebTmg2wGSW/t
J8wlZUv2ywgtpX5E0cdGmTqLoL7Pc/scj6NApJsA15ulFGCH6fpSIPT/FPoAJmsNnIUUQren+sVy
nfiJcnpw7S8Se9lqev0ZtQ3Y5t131MZ5hwF/efQL07vzkQ7aOkGSPcU9RY5GUbvvRq8uEYBuv6io
Nq2QcdROSKfigNYm4WYolfpTpWovfhX3SOpglDVm7quI8FCJNDs+tEXZ4wFijKj2j/6ZPQZk7Mx/
hFbeHwy9sR7FfDB1cIsifxyj0JoVxdojEMw9/D+wlpUZVzt9Yllxi2/rOtyoDVs22SendQEo/DFs
061sygE1rP5Atl7c38JskFR2nacPkDetx6T06genU5a3AJRlWJpF47fbZWrDLrfNBKlPTpIDbRsO
qzgJPCgXXEj2aU02YHYdpjvZ7HLP2mRhARpCxRvH9cWrw5Zu37uAAGSzHsdgjVKNeiebdpy/NJS7
zpCpvCcY6pu6acVrMfoQ2NyLNkTmkdIFEvy++icwLHUbVQVbGtknD2GY1Qc4V9CWiVWn3Nh4U1Xs
mi57BwsM9dz19JWmOtGlHzNxNvWvLbkFiDPYVeyQMYPyOg/mVR5fVDNUVyrVobXsuw54xbsx6tpe
tpBSFGc3+yrDZU8oNHXHovXX60RJroKKaJR1ZXcdRNKmfvfhUF2vweYCuHY5vUN+cZaVS2U6ovSv
zQ+gEL3Xp1vL864t+awaULm4jXW/tX7Okw+5n5FyHjWn/knvqVXPD8CfkdefN4/Ngjv/Zp47+KAf
/X7n92N8hNkYH0XsXdp07O6QY4mPt355du0rBwpmPcgGwm/dWcWTfiHb9dR9S3yA+fgzHL1U5Ed5
Jg91OaKpoictBmL/GvA0NRx+aZt2eJerfnof9fhQXi9zu0JXK+Nai2btvvn68iCvxaKgW/zzH//9
//7vt+H/+H/k5zwZ/Tz7B2zFc46eVv0//7S0f/6juHbvvv/PP23Qja7lmo5uqCokUqFZjH/7cgkz
n2jtvzK1CbxoKNxvaqQL6/PgDfAV5q1Xt6rKRn0R4LpfRghonMvNGnkxd3jQrRimONCLd29eMgfz
MjqdF9TQzJ5dUn/3sVxrZ3rX8YIBXitD5MFJS2eZVeB9y4US9i4LFUwCko0fxeapmoRxPaSTdjJ5
tN5TG+azRi3JPIHKL7aK5reLW5wcoOaGgWYeIplchCRFRXZXZk5/FFk6HOWZ8fNsjkA5JWMZB+40
YGty9HRt14Rt/liEQGk9c/yl5WbqTgTuuPn7T17Mn+ztkzdt1TBMF40PXai66xi2/vsnX7RjbkNv
cL7zLNH4LIVW6mv5EZMcTlodat68OY7jO/gNynMRWvlTOH7pUnvv1ZF/BC3ZB8ufTbaOXYAYh3cd
dUO7enR9FNQyhZJ+qR/Ayvh3JPt0UO6cGXOfPJN9t9G88JTtLU6e9WF/0TLYOL2Na7Rt6ixk5yJG
PPk/DnIg59bY3PpkCK8nDKLmAXDCFEOqeZ42d8rLyGgZiHeW+5/ubvsvn7FtOhq3N/AlB0zth7vb
F12Iq2tgfKd+NNOVQu3Q/jxYdai2C9luGlPFuchfG01Ys2snTnaVGf8wSdgZGDUI86TM92CMaGCE
NgGY99Y8YXb1ox9FU8ydRwqsHwbkrAHqUTObgDUtD2yWeqGdnNS8AxSsp2/lEGo7gSXNQz20NYgi
zub+3LTGu2tsTJHpwWzjfWd2+gu4e/cMo3Bf9YXxYsSjc57HStX5ZayeW9hWPONtN65zXSl3NUyI
vTyL+vHHGcYEP85uo7czv7ejfazX1fbv73/N+OsXwLEdy4T/pboqghfq71+AwA7QtGYp+j1uMvYv
a7twNxVrpGPilOcCSMtOtq5dtgYHoMraceUbjrskyTa352h5iOJwvO/tajfi7XU00kB029HNf7mM
HJCxoaWbK/DgADcLCJZRPinvrC0veVFpPmAAn2wX//cNYGxZ+bn3Ch/Zukx9UoNpWMMV9I5loUaU
OrNyR5bdOMZKrK+1PqqejDRDnqIOEMjhikFsq/MVTc+PL44RVFtTKVCn6Mv0mwnQnuTg+IYzgbee
FJuMTGJ5ZxmRVBSikygC1iVv1/n2HMxWPaDGwj3b845ZCMNPNu3PkVsgOnXJyvC7bAkZvH50B/g3
oJifzNINeImCbwzRB9jIvp8RACTilTZ4FwBL1aMgp0HC34ODNDdlH2CgdFNiaLCyKcsES/9nO0Po
5lEGyj7FjaLVpEX1oxy4XSvNOh5RmW6ilaA0qKcG67KhsNr6Q36SZ7ae5qdCZGKvlf76Q7+MkIPz
TBl6myTmmdU88+dlZYTsl2E6uD55Wdn1Yfrvl63d/O7v73bnLzc7ez1U7YVjCYtHvvHhaY8IPwRV
fE+/xWO20qjz56Cg0Xed1CndW5qT7mWzFAD6RRVNq3wqiJHDHwIjJ7DZE8yzSxmE7MGPC93C5SVl
U17SKcRDglfXJoya8RSaRoFUi5cgn7yXPVNvjKdYdttF5G38Hkx/AtNTX9zGUTtpoTEniANp4Xi6
Dv+4Cow7/ELYxq/zGevptM2Cskl1mDF96UqeygOqcNQI/bVsqL1ZHX4JvoWN80igOu5eSdZhUXA5
2XU99VjHbxrb8DY4H+THOkOSosB6e2HLBdncJweE7c/rrrkNuORQqGOFADx0hmufHJCHwG1+XEE2
3UK4939/A9juh1eRphmqaaqm0GyhuYZl/v60Qx/OqdRyGr4OVVMZ6iIbFJRpzEEceT895iL1CnSY
zT+NbgYqo2fwpNlZfRdD5FvKpjx0xbOFpstFNsBaoLdo295GNgMtE9jmCDwcmY2ObfcEteLPGIDr
HjmW4uSUiBQlQMpPiEyt856SumwJHf4qxFg32ARdQh3tZxwuYPMyt/XW8HVWSnIvXz6pywohLtA6
lO8bTIt+bboodqwau9hoti6ORpI/VXPlSx6KmCx2VxUn2fJGe1gnhm1hfUP5S4sq6xafayOi1ryF
780IpK88S63BeS7H6tADkvgs+xGxNu9dtCufG6f42M8+mNcAaGGQNarv/ac3mGl8+Dclla2ahm66
wuKlYzgf3mAQgiLhFo3yFYLfGq8IPisEUMsVm+1hJV/7t+UBUqvDyfksO/BRJFQuE8YUbhT+VT/i
ZZ+cOYXTcOq+8XKYrzovPK7X+v361x8aRvafMFROMZTix3Q+dPYlUM3yfF0GzmvBPnu69fhOGp+L
6GC2OvQ1nvAxmK4nV+nIFqDOtPU9V2BmYkV7q2SVLkcHbRBP8wRqb/V1ghVWTOinRVLXGWoFLFcV
N25XPAbzO9kEP0IqBOfFO3UeDbx/jco9xm1UbjPkqDoHf5irkbN+wZgp3U3F8OdtxyG3E4rffZ8K
8JOyJQcRqut2wHX+lFuSBDVwlO50g78kBUGwieAUd2Gcfou6Ogb8PooHpFHbvV2LYi1wcPhc2woM
tsB4m5Ai8P0yRyaoDaAWVMFTN2MG4FetXb9RHmTXEA7ABDEOXvUiYtnS9vqaskm2CRTIRELLXTgW
rvNgz2eF8CFuWVOyuw1gNmIeS4zOZNitX16kbdCWuA1kWTctDGqrySn0zAnqB7BfQLAXLSrys6pY
3zD4Hd5G5Jg2tibGrVUU45vX5g8WeLQLUqP/4d2mCefD90BDWYYyr0pqCni6+Phsc0pkgMbayr/W
Y++sMs+rYF63pwi2Jfm9LBiOfo6+rjzL46zeWVV9yg21FvcyeG6m/Sx05BqXRE1guWOQQ34F+kij
YNCCepu1ttnBPfFmAewfhukXOx32cVsAZ6/QLLC7WP9ujyNq0ao46ZVTHAcM1s7kJ0YKwKxIyglo
AKJaY3ZGxGPh2gC9Uw8JMNw/wj909F1XcGexK59fPbcD6lP1wZkPt74O+ykVA4uFjRXp2mV511yQ
gNplXnWHQLDxakQkOsfCFPj7KAaUYufg6W5xaZOxv0SNt+f7En8q7AfbnuIDv0p8kGfygLDeCNSq
a/Y5FY872Ve5Xb3GiEvdgiaa2oWrls9JUXtbKFcqjj4uqopOqh1uTdnnzAM/Y69h8wQLogqaXM2u
LvxxfztMcwE0TdI7crn6nWHMZI/b6LVtBzyqMRTdiag3HyarX7VZWh4RiDYfZFfDI2qvNsNRtrgh
f/R3uRpC4lRRRPnZJ0P6OkLqdqy3vbCa6mtkqBk17MGCz2Ox/SKV9p4a2L2rVjju8zHNXjUYRLI/
97wcTewoQr7bD97BQCLYY2nug5lm1qNmNi/W3C8cO9qQJ/a2GbisVa6PwQQvsxy0cd8NvfWE3lX4
QtlKZpvMWpMNmV4yAyeYR2QjmcN8UGcy8T6H+SEQcUSq/361YKjiL18p1gi2btmObqvCsuav3C95
mcHos8KFGfM1Dfi+2KbqHORBcaZoA2UO3u7PPjPAsnOh+9WPmCxJ1APfPCjYP3pk7IemjBcqtBbo
Wt3GLpunQKHkE3UunijzAXYW1HheW7cu3Jmp+5bUxko9N69h+BRDplNrCGpzH7Jz2kqUbrlRXWdY
FkOdQhAs3efSAvCMBGS5kU1YotVd3DgB2w5GqSYaew27KtKgNFtHaA+dah5lC7uN/NkX14myJ7W6
Owpk9tl3w2+Rmmb71Jr8uxZP6EU171nGeQPyoQ/JId5cv8fd+hTRkGCM8JhdfpjXGs64F70eQ6n1
39s4jT/VHQA9TQ9YWo0+xV2Ud1aJiNV3vIx3SExb338PjW1WYeYcKsquW4XD0G8dGNpLL++CE14B
wamE6nZQgcsEWDKfLFGmKN7MA7LdOwMFRdUEKKgn8MfnGLcTAR5bKKMawVwAvc0rFR3XD0epD2UQ
JA/G1HyebBfgs8U73UQ1dSmbVdGbWxtxYUgwjNZ6Eq4NRBi31+AEb2896aq9bPpK+WZD0X6gkq19
CqBQOQZMKY/knjmjmUZRhsfC0t7kak52ga7as79FTjl37YMfmxdzzEEXyA2Zlk4qAFpySbed2m1b
Jkf1krzRh/0auLN8N2ihc+9OHk8fqoXRPdyKHTxklMAR00Njqt5jOFjjElPUe9mkOJ7ztIOx+bNL
nskwGSGb8qA2dr1H97jexjFsgMhvna3u2cY6J8H4ZsHZRbxjnI5x73uf3PEhsLvwTfWEt5/wVlvK
pk6Za2WjnrKTzbzJ9l2meRfwhO9ebVGEBnPgW95w7yJC/dLg01sl3fhZ9iPAM9zrpvpv+22ePfeh
gqzFMGLyNFguSJ25GXuTxx/r0jcPyOaHvnZq7opJ3Sm1ahw9PAU2vPzgrc7N28H92fRUkS6Qaw+3
ctQn94F+9TxcgbE7TuHOK0rjGLlRufYHEEQgtEGisg0nUd6X7yQOpmUYWN4egVzvBRoHX/awfEcR
n4qBnoCAntTivdQxHeXN/uSYATTSeTrCkn+ZnrbKSvazZTDXIowOIc5PSFyJ+iIPGJNgLZnaxr1s
shLQHupJ49+BiBHaCSwCdktO68cPNprBg2c7C3bl2TmoO0yq0aZGVsNJz7JPWHg46PaL2+a/hWXi
Le5ZJqMJqLiP5niBBJrk6HxmMKt1I9yIGYumumj8MVjOuDOvsx7+/g1hzXsL0nTk8+fEPatFg2yC
qSJh69oW2twfXhAB1oTOgKD2k1nn9VOjr0Afpt+jDBVGR/jlo0Aa9c5wVQTX9aS4NPGow3ho7e8+
0D4f4YMOQcLOx2/a74N4j43HNjYF380eI8C7qs9x6rKmIN06EsOuFAXaCggzbfuRLM4awajf2sBz
T0EJ4H/ea6A8Wz1C94pQkS3SjVA7UkrzwY+9X/tkcImlqUp6/F6m6eVBZu1lwh7XgGqTB1A4b6NJ
1b6plZ2idEZOBRaSVW2akdLIba48kxcwM8Q2/v6jN+dczYeP3przlqorKJhoH5e76BbkML1t66np
w/FuTDJ/b3jatE5NpaRiN66DaEq/9RM039Ixq7OMAMAyLBNNvf/foqrMAzyLA9TtOr2Kxn6G1zAq
cMq9EHXwnoSVvooM5PXsvLX2ZWHoiN6Y2qcJKAAfr/V9DqVe5l9DVQ/cq5+Mh2ZOLGvV+NAGkXFv
mnovFkKBf/X3H477YU/MDkC1VZVPhwc8R2te2PyycIGAWcLv0bInU25RrALrgSw3P9lNmD/65tg9
Dk7yEiBR+RbWmbJBk8fayOYcFQZG9jgWOGfrAbA/D/dcC6nxg11qSELCTVrxb9K86W11tGvd+q5V
xgW3kvxVKEWLP3FP6Jib4HnOgZJXZ/IEmx4Nnac8t8RT2fDLdPAEkHCgr9ahszeF2a7kqJxQkVkS
SiOeoighS1zB2QOMmy6HKIl2k52JJ8vLJqqlnodkRB9XaHWSywmaJ5y5BDCZ32JN7VxDK3GwOQ3R
5UFfBIlMeYb+aH7SW/JM86DsB3WarrAXD5ZmrasHQKl/VL2bPjfzIRgfi0pET7InDUGOdtXA/eIW
2TP062qjaAhPyVE5u++T6+zcHdHrQ1wI3eVCVzGOaOLljQjS8a6j6KA1GzlQ6uh3//0dYf6e+RKq
6mj8JwwMcoHH2R9TnzxZ9LHhN3gSPhojRqUOp14LKLD7UPXC8pPm1voXvS21FZj84YBb8nBSAldd
dkqFfkkUHzu/xRMYHRC2XS4Wvn7k/Ou0kr3NHBA2Obl3t4xWMkhOkgOy+b/2XS8G6d7b1rXDW340
nOQOtUP8Piku7eWZOcQG4l7hSA6hVUukzmDq34b/EnPtMKv2P+ScZFHk9uyZP0zddS1k8xEOsnj2
f6hoxQHIjQQHz4s91OM7KXh3oYmkPeshishFnqIvmrjZe64KWABj+k1GVFWAmHoP4McX6NSucxNd
gBqhXvwCFuZcGK3mYukvB4iax66dc6s9y2nGNPBMCzwnAcX4yOtVsaYdTV1NH1GmZ4k09eNnOaCm
yo+BdDYt9hxv/KyYLTYBBUqGuefCakc2/e9vMff3Ot/8qRgUVAW0bUfXSMl9+FSGJDL9rEmsC/K4
8dFAv3Bl9lqM7trMv5I8KrS4I2SlHkMyLwAbyEnIQzgnJm7ZCU0p0Vh2GmslBzx7FGt3sJpVXUXw
jARM2DIwxrdcCHvZF2C+xZxdifyt3Rb26y2qtrx+ZatoNuGqUj0WHgpKfogCkWy2c1/vZJiXoY3w
sU/GFf1IyBzXznGyb6ydau+byrtMn6JYNZlPPIbFk6f7EYrUFgLjc641LKdqB5wd+YR59JdoF1ci
YAWmewiQQuEWGD9zOxWbSAdElqGT9jb3q5iF8Iwo+TIgS+xYn1mMYG+Aj0tXg4jU51Re0bmLYW7J
xN481o/F+JQ090qJg1XgZxge9Rq2lFVUnNombC54zHh7J7XfEKRpLrILQxYNc6kxpJJFhBzQEnfn
qdqXv79HKKv/9trmJnEN03E1Su2uMKkHf8jWgljmdTca5SUIkAknPfcqKRJZb1EPGCwVjGEVHlJT
7VeSIlHYKCKpCJAWEdYYMYLDwMus8Pn3mW7VqeegHw9uigTH0GjKJ1wgK3jkTnuUTQfp8QAvO+iY
dvU0+tkm1EP/FTmU/IhK3mzkTlOzAZY6tmVTEKaZVgYWMo4Y7mRTZP6PS8rm5I9rTAcw1zO4y2PU
WC+hh/lgOFnNGr0o7dLNhyjsWBlV1YOMoHwz7RLgvNRNc1yfRAqXOquEtpPBAKjzBw8xZTlfzoBq
XK9bJFGuP0L2jVm/0bSVHtvvFNzbR0t3fQzFkNUe4ES9G62O0QJOFAdlmuxnzS93XlBo74VRNBue
qd5WhqHksQB1or/2jZPiIVcgwTJPB9H85XZZw0fjUk6Xly3wptjFaFLUrTkd8xoW/1h2mJyFOdpX
Zi2+VHa9o/pKTnBQ8Cdkv/ad5RM0pqn0XuJu0leeMiQPWe33d23e6Tt5JcEW8pcr9VA5Lm4xHGRx
pPMw/PIQvrbmqsitNCIqJKFqlvpLcrk/yipygowDR7MEcmNcr+GEUIYzQGv+xHrObNPPcYL7pZZ7
fzQRxhXDhPR+olvLyB6DM0Lq1p3dVNrdEHb5WdNx99Q9J/3sgE2oveyFWnH8oPI4fBzTYZmakc/G
Ju+ei173T3Bb8+c8nV1U66LbyqaF6cwOpHSKOB6jGgzqc12rm6g18keyKNoqJ+l60cs8eVBLe6uN
g32RXUPoNStP96aNMffpZslGqriGe9CETjqo9GQS1F7V5iEwEmvXUoM7BXJnMfc1gz0hqa/uca2r
ls4I70/JtMewEmhw5/XO8KryT3ahX9A3dl6dpPaW+aSZZ6TNsVVOauW+SKbkAKm73xRAdC7/7jpJ
vIMWUW5jLIrWJaLT2HUVl8LosnOIXOM54Ml9RhyoWwQ1sHLZJw+i166x1sRTygnLWT5tfHMw25vG
fHyJ4mDGrVt4s6nK+Mbq1lx1fc6LdF7AigSL8BGrnP5a0+u7Pj7WVDyXtaa6j25gwRp3inAfp/mI
2DhVN6pU9pOlw1xCc9v5OikBJB3f/NNv3X3X6P1nOT0ICnaWfhBuI7OYNn//JNTEhw0MaUXNAfZl
sX1ggU716vc1up0qGdZhmIoUngn3n9T9Xu3CDGGPUON4Pbc8IfadXahLRHHQ5pND1wA5dD1UothG
PQL5VR2U2y7NkiuGCcJ8uXVIa6xlacfLrWKbK3WyloUfiyfOdTTq0vzRJcujzgviYF4ky7O2bl8q
uw13t/5iXjzLiP5fg7I1zjNvYS7A62iqL7meAVuNw5c4Qvm1S6c3OImkY5ADBB1RjW9uP4G9Ax50
it3+GqZMdndMB3yjZa6cxLS68QRvC5lIl33yINPsMuF+a96CP2TiPzRvVybFyQppTtHfrqIP3QFO
gfPgDs1JbnHSsH/UlLh/NStg7CYSjwcXQ1J8fmccqhKlb7VRncIabFgrsUWZ3/gXj73JQitmNShB
2aTX1XsSvuObUYv0rh4roGZzU4bxBO8PhdbBPPJwIqK4np5vaRBWkS9dMaj31zyIYRXDnZGyDpYh
8tDMOZPAyl/aPlfvb/23WHnNa75FEfn1ehEWyPhFBdWSJVl8AcSk8cwS7rpwRXSRBz0NP0+pObL4
p8vDUP3sxW+yIecENt7bqEjUi1vfh+sMWaz+h+y80D9m53XL0NFydjUevjOi40MxPx5Qv/OCvPiM
5HkK1DELjgl2YkfW5NBxqVutRC2yeiU7/92wHGgK8V4jiLOXtfrGfcBspbvIRlxV9YqHPq6t/5+y
81qOW1nS9RMhAt7ctrdks+l1gxAlCt6j4J5+PhS1RW2uObPi3CBQrkWRjUJl5m/mOr4yCMiS/nD9
wAkgd/deFU5w6mrX2o0aOln+MFj9KvbQFzMwlF719Wjvqlg8Rxzv4Sfgp9JOk4c+DiITQE+MZzeH
KyL77LksGY+KdlL9aitb02iKRQpZE0OarmTPL1DuQfDNM+9QLVvLHyrTqXCqiR2uJeDAL0R418fo
ixRB/wE/qLH0RqkpLfZyQeXY7qGfC8qyiarwrJId9Vt4KPmpNIdVS6L9xi7H8WaqWiAq+BhhBC4Q
NQxd5OFWcqhR1G9e6Zq70Qt4tQRBuCvGvFsFw6BdQ6fB7oIiMrThEWeD+S6e+/BH0c/QNqj4OInm
kV5FcUpPw4sUXZDyCzJOkP3UC/EIBKg44ZuRhrF3dO3EuUzKrMvKY9PAbtp0MDK2GgH7UbSxvQ9z
/65Nh+YsWaWtnif70Kv9BTzM8F5eMCu+SxKnOcvW5wwkJ8N7uerPZ8gZUYCNmcETT5Twn31Rbna6
1oSg7X9+6ZZNp8NvnJK4bHxumXJ/lGO++Pm5Wcq7yjx3RBb2zZznRGkrOXGEDg+UHN2dHVv9WdWK
bBO46QCuIOSQq1rxkwhRQsraqvheZe3FS03/l92+dfloQ+VDSKuwJ/1n02rfcpt4NECHb5mDlTuU
OnGYPpOORj12zvFMTIoQm93nWnLnYjwzrcK5Tw7k7r0dUj7oVGWu3Q5EOXmnB9tPCMCQp5sCfWS+
BXcusus//tykQfzRE//nZh5qNedWCbsEo7LUPSthAyOqr4EwCAtJf9npaQM/RNX65QYliuguii3r
UKooBoWiJahpcD9ZKWriQTsnr8zuQ7JzvE0Vd1t5k3X63P+g29kbSgXZ8mPr65gdusra0eJg30cJ
ep4T4hG+Kd5EhKcj8urJ1TK95uCoqBhWNfDDmX0hZxRCi0hI1di4kca9sX2zXMI00feKW/DSdT3r
WFL0PNbzRTY/L3WlbnsjDfefXcJO+q0x1tH0pCEMuwUrtQa/FN7AdDYvA6mci6vE2BoNk7PtHBN9
0sKNu01Y2epSDpvzxGgIY4pWAdjYKt66EZLERmd42zitMYjP8hz7DIhcZKj48iA7s2ws33muHOsH
5sH5e5kgTuuhjrQgpNkpVT28JUokFrog1TcS6eOaXNT3BQ5+sCHhfjRudV/EIlqrIkFodx40otaB
v+Rt5KDsCjTYCC3Ah71sKmraH61gNnPpk7akxJ8+pjM7barKfFVajdFsqkbN1lEGki5MQdaR4QR+
J29lp7wk8/DHnapbxQKrtd/TZadsst3aW9ckN5f4IZpzg1lHhzCKXyC5erc+wu633XwHqQrCcVKO
xGs0+6QYdn4dQKLIJkIXP2JbmY+iug7oEuvpstP9YzBg0InQ0KLi1D89Tbmq8sXV46u8BMqj8BEz
UwC3XFtcRo/aWH/7HDdqZLP7ctBXsk9Xm+9uMcQcFJx+HLbpiIFcH5TfW1LqmGPrBQqG0PrhT/VL
vikkk/45owxUbHFL88WgsncNgJAZc21ctmIr+Ks1j3HSAK08zyywLflszWMjgp3vGTg4DFJEfBF4
u348b1UKuGgATPZR6RFq2l7zpjv6ZrPhIc1uxjnotlycwPBEQD+86a6qRliSFsqTmVvDqTLg3ffz
LDLEzjauQqS159E0RhEqbEptAfDBI7PHR+tFml60lpz7n7pS13fFtvbRS5N9McqZ2zZI4gXufsbs
NQ2jxMG2IB+x9OowRQMM7DZXeQFqezOUhYULZHNLyhzwRg1HnQJuC0hoPvx9dCLkgx+jDgrXx49g
NWG7spYhioxiPOw4bvGS+oxcZPfnVBnhyNE004Z5qurMJgQlOoC7qEAeF5ghqR/8pt/hYaEs4r87
mYvVpN22j1bqqeteE9NpKDVSnsqCmgOHRGVVVPr4zUijg2dP3aMaOPWhC9y/+s3BiM+YHrxlQWZc
efks1dTwHmSRHjWlpRf15VW28A1/0SCUfpT0dfAzy05UxUEOdgE6v2A4061sRkjm4lHh6Cv5afZY
jwdHnzXn0FncdFoRg4ZBJHzyawuLEBBctaNhUIVE7xvP3l2nJcEjFoPurtQzA3/BojqPM5KOQuy2
gVD600lhXLEFi3t/CqDYhuOIvp7dXRGSFws5JU4o1EMg+Jb2Cn+RLmzPEzbz/5bS/V8Ok47qOCSm
EKKwjK8UHJTo8wCR6/RbFCULu6sEAtdKc01aPTmUDf6vKIe0V9lHSkpj00/FVjblwISQ8JdVg6Lt
xsJrlXuLQkE+Ld3By/DMFJ83lG6yO0MNdCToELFApLptjvIC1ajaFJb6fVKU5pgHDjYcuoOFozpf
5BTZxHiddfL2c/Ffa+TnDGP9+i/R65cUOIwZh/cQHuu2p5kIlH79fTVomCDLYfSvOqZ56LNp6KXM
5wltvsi7Mkx5rUdqe60RrN5/Upx7yYAGQtZsHQVJB0mLlnzpTDcQaOscQqAiIBi1tdsvd52e6h99
w5+7//95vU6x0gqmrUybWh1k7xDNwaMMi2UzMOPkKFOsspkg0PZXU45+Tv5c2xYYTn6Z/NkMmpp/
CK+/pTpozon8RnHrjljFzsQAeQHqZSADaBhbsDvhfTp5+S0FnSVJ/uqNoqaCU0LewpnsdBzGCSJD
10yICwwDnaLOhm29aPhr/7QT7OiydIgPpcaWbJc4EaJIn78EI1u+Eg7aVjbzwXlQCie/y/WJlKxq
QOY1spcoLbBXUUS7/mjGE9YPvT+e+7gbn4z8Pc6m/IXMU34k2zt/s/lopc2iVeGqzUGOjqaCDWte
P6K3PxBO8BPID1OzCC34+Sf4aJreA2p8+Z3w8uradNZNFqAraFkxbtJwslb14Fig4Ur/EsUjChlJ
Fb3xcLwixGTcG2ps7G0MtTaNFdffXOdNaZ3w7ctCX2jP//f3X/9a+XdIMttIvFP90VXddL8WOyaD
XVNB3/DJHjh2PJmaa26aMEbKNEhXohP+UbEN/xh21V2IqctWtmQ/oEynXny2YyQWlxUMol3fmxBg
7ZgYD+1W7FOoKaKSNJGf66zhWlV2eSlsvDHrdLzKLkQJu02n5NB55xlywNS9e7sWcM3mLsfpu1MT
To+yJS+Dr5X4QpJVQaPQW8e6H2zgPDvbAmEgbCxK45lDZrgkcZieLEDPzwN2fiRQxkdIWMG+ih3k
FjqsEGcmzYSOu+OiX0a48PHIy0eZOuDWNCmUCAxeLV5L23gWPkTj6fcFNXFk4FNsKz4HsBtEem9e
4cwr5OS8tN80w7fh/c6lR1lQlGXEz6riX+VHsPKuS+3IQX7UiwG/UahUBvWmVe3LlzyAbH724e88
TY15kj0Fr6PzZ8qg1TFVxsQQsIWbh3ihuspTEPvfTPb+W9kS7W1qFu4jnjDZneqEtyAWlSddhMOR
Oj0CnJZQnrRRRFssVNZNr/GOq+CdX9mr47uGP0g4V66VmEsV9gXlobg6yr6s9LZFm41bPy67o+Ir
Ap+SsTt6qe6Wi8+2vPuc486zZZOw7yYEn6R32rD7COJCkheH0C8fJVxbArTlnRkKhMULb9h9MEcD
UEif86yCjCkmVxPHA8281eBvLu2aE5QxN+VFbVEby83yrqAEdhhrK3IWbZf45xqvhy/T4qrFVDVU
LU6Kk28ek6YOKZJwwe88uXHHi2yQDQSxBCjpqaCssc+nPjMXcsSJZtyiqYH4mVd5fJmObhuf2XHi
K3IkqLz16UW2ShtjoIA8pGzJS5aCjpxakP+ffWaJBLUosSxMuvCc1+PPxu+gf9qlK1uSmRor018t
4JofrSbTdYii/l9jnV/oK1Kv2Soo7emAUYt6kHdtP0wfd7IvmXr8MvsUhQeRVgfHcsuDUWg+SE1H
4HP0cY8bU7LN8CrG8pGqiVuh+zdkIj3p+JdvK2X0bygTTWsFlOwVz0jKr3nYPuYWJGafAuDr0EXv
MfHkDyvX+DoPuAVhKrMwu4iQoqlx30mCDHXYVJzQMXbf7LD5hWu6+5J7hYcNjJY9FoHF2RibmH/J
5iFx+1+FQXZQmBsEj2yqbKYMfykMJrYf5n3VOI9hi6aXfPX2pUCaEMeNg0xfD0pZLZFGSQ/y1StH
s6j5PUpF/vfo51o5iv34XuhFefe/rZcfJxeEOuRUq6718ZhXA9SgNqRk5ZjBOdbwTZB3tpiinmC4
0xE8n5NYbuwhIq1HzZJ4uX8skZJbBp7dP5oE7QKepKLot6YZlc8TBcjD4BQzmJcmmUJ17Qa4Rcim
HThQ1au2Ok+tBo7GKpbosqNxayFVF7ShvTPcptpanW4/4r93lYHg2E6IFcKVvY97y9o1AQZLQRs7
jziCXCPFbneBFQI/QxlcbYr81VJCFd+DAGiAkevH0NMpqxd294R00JPMcv+ZmjX576lYY2kfU12M
cou+VFZWqztnE5XEaaWl4VqNC3HEY4LDnhgD96yD3j0bbe++6dl0tXko31SjenfCwX5F4BfYfOZP
z37WhMvStrtHTDHxhPJ0cZ/GuHxVgiSFqmAt5laheZvnCLD0Th3eoE+mbgdhtie7N52drgzewXNR
0DOUYtg7fa8e3aoqdqNdZ2cvKij3DaVzgzekgkbGOF10GKWgR3sBWKlIUQF324cGOSXIkHn/xMZl
LPBP0V4iB5P3puwV5FanF/4n9Q++vmeEJZ13q882pijCQ0DRZldRlV10CM7dUqaq7vKyesMFSnvV
AlPFblGrDqhCzhJP/UL2Z0PrbGs4NBtZZw0Da4d9WvjQi9uBhxsZiTHeIUky3TlWg4FS0yU/zApL
tSoR72OFcLawRYkgYhpsdAt3dqwg0QsLrGydqlXwnPT2U+9N4l1J4o0QuNrZRazvRmIaXJUTcc0K
39gYQu2ODkRINsSgRCs/LO+bDCu6FAOpN6uaNlqJ2AZW9unSQfQf3SfF+bjIJnZJ6KrXVriSA5qj
9fVC3qpZzK2c9HHrzctR7M6PSfTXx8jJbtT2S0ct0r2ueBRKe/Rw/NlpVti5jsmJC+gqw6KvUcz8
3Qhf+ymcfuS8mNEuzdU7vZryHaK/7s5UAv2iYNw7O4dXb00AHGxek7vuL6GrxWOZmclG8NU7WkbZ
nxUtd1ZYkw2ko2uwWF2cock53EtlZukvZcynFNlfgxj47PrsB9B6L1sfos5p1Hx8xv+zT36I/BeG
Ln3JDBDmduRaoFOM4EF0VXPTZu5FV+LwQXbZVntowCHfqnOX69XZyoK+upWDsUW93owpBsimp4/k
4+yt6ahxs2ywIcB/48ZIp/bWbpUWS9joKEulutaluwqU2Lqbs1pBhmVFp3vNbWUY4l4XwV/TxAij
K/OejcQZdyVpuszrIYDqlVujpwn9T15kM0tG/n4WapOkj4yLrxUBWv4H1fLJV8ou3OS+GarX/u6b
bB50EOQVqEkWcMooj/9yQNf/G/BmumBLENRALsPi4dQAv/13ebUCeDoVca4/Uv+kGLNhry0P/eRu
bfJud9UsMTF5SF257e/WPPbZmsfkzHZ+rQ//NfOf6+RMFAWNxz//wp91UaLU277Op4Xf+ZRTfNFT
XvFOatNZ58G1xxvZIy8jfJqtguzL4stAY6dEATJR7LqZukLWH4FyCxL8XJPjAcf0u/Z3siUvZoOP
KBtFvdSsEJmarnXFsvPcESV9bTnZjnueEuHdOmPkHyIjvovy2LuVXfJOiSjXiGACn/xngPp9vcHK
C9Vwr1mju6xfJN4SbbhyhRp+BWMBbGaInu6R80OyGDP9rSbP+xBp7vvU6uFjreEZP+JZdND8xLrB
8jGEmRg0+7LovTXZqD1pDOuKA3F5n5T5Nsns4tnO+/hkCXKDsonEvs6uhUd0PeTl8zjp0VKZfbhK
caOkOQJdyMxB3S6A8Wg9qAjsXietAR7SKDhmoLay7jKtL7bjNH23dLwTxwQZYjLT7qMo9auE7GUd
JRQMKut7WCX2DiE3Xq7/nEH+ElcRTGq2aEBom6lsKWroWXYmBi7XGabFT7zLfkoBUl1/Fa1oLoi1
O+bOd2qU/M3SInuTWpc+LbRDTKZkDV/felExbQsHK/uhKejPyhn89Oph1itZg09q8FTHzibMEo7g
M/iNlDrSaDWxsl7Cj4C2Gyluf/xgV/mhCE7ROJwGNQAejgMQElUNNuxNjNPo2Ou/As28Ic2cvNUp
RoQdbOJnF1+5JYfS5GHsIm3l85+5pJHXbnIoqmcrzMbd0MKCGKMuPPqDVewKFwVs0o3pJq6D6I6/
mFh1BgXlMcjsZsMZfDob1QitXi+MvcRyJAPvgHLwyJn79XmAuv6B8TD9BlW8cGDajPEYKkzi/kxT
kwqzqnkHQzSLT2ut39OSZOTk7v3i1Z48m/wKNWOqX4O0T9ep7YanNq7QXNMSH90Eob/hPZ8Gqv0j
UtViObWJB6nG0w8NgGN+WL16TorsJrMT+0eWpu+50tcPTlWV/3b0tb6gtdmqPM0wdY10mmqZKKX8
91bVDonmpAKgC0QPD43cJ9cQbLx5pR6szoOZnCbVaxaB1rKVVtx2fWXcDbr2LPuTKcEnqF9houUu
jXJI9jIQkc2osf5uylG7aI9VVN55k5ue/BnQE9YDNjMzMGgg2/FqZBPK6jOl03P3peVUvxq7/I61
lvusuBrylL2W7Sn+/GrbRj0qakPxRmAoHzr5tTE9/b6e+0N0iLCbNMZv3amKMT/qVVLvMqJHIVMF
hVYESxnvy/CfAtdwjnCs29upY7Zbq1DxDbOMeOukHSdLC/+D8+jm9e9kutNrKwjn3clBoHc2wR36
k2z7QdGfgsESVCXwe/8yIKfYpc0SObH16mGducNja9oXSUKTtDWBkehp7lIgJ9+FeK2disntV+j2
qGfXaTGGU+dgSFUB0CFz+7ONUAbXA+uX41bX2HeVlwzly2US19plcmbNZszSKV/+ZzmS1r+X85v7
WG5bAJBqXFgmYwxucQrvd0405LdYraIPGtj5S11HOGk5drZV6iZ/CR37VfhmfwFoGt17WXGU3aOX
u7s0aUI0IFiUj0R/pl77JzNU2+eo2JmGn714iP8fqRLXOPLSHJTxHumGWwkhzmv/xomt6iHAD/rY
axg4yv4gD27hY1UPRjuucg9DOXy5NmbbcgTnJH+Cd/z35bNPddp+bRa1sZBTPgdkE5Jhv0buwlnl
fYPcnZ6ldx4GOWuOGyovyqjbRnFWnYIKy+SEY+EhA7lwNHhAd0YsxDmscQ1Rgw4Xo3jK1mMWD1e8
jv1l6ebNI87a/mLQNOgqIQ7AGV7eUBrmGnBZYCjTbMYEee3FhH6fBY1xYYz+QiRBhF9tQRHGd9of
IojujW7K418dYIq9rJgNDXUBXyR36lxNK9wI00w7uZNjVHQ+xoxZKO3PmKzJ/XOdl9QhcLZc/xBg
8MwI653CC3cSNjyrhh2KMkTXYwYVt4GjIBGflrAk+UaKe08N9hzjg1+I3OxDv4heyYWAa1OG5Cb1
UuOgGohXZrHu3Ls1VezZdOg9tpc8/c7PWqvUxaTnytWFuLBtOQwchsB3b4KK82alp+NrUQXHyEvb
c6MmxtYhk7cg8Rn8gq2Y5XjAKGX7WlBcfnZEUoKVFdOt4ZTjbjL0ElghotyJkmJlGSN6mIaNdjRq
SCRqW6VrQF/Js9GnGMHwM4FywfDFDL+PiaMRGYLBRFuCnaZCOT6oO+POCZOQsBgrcKf/xpEZ2lGa
G/05kgx3eyj741yf7GdYuRwAEfT7zgRMuWgtRP/V0bIvXd++1qU3vHTuOG6c3CTXOCNKWs1cqULx
Hsa0x4faLaKl2prRiyhi4Gp8PXay6U31WYBevdZ+2+Joktzr8yyvMNJd1qJEKmeRvCPzqYQ/QHSL
G+oJ/CpKRA8+QVITVvJUmiNy+X/AVqPoVkqJ8J3swqoEm6c03FIrMI5pMsDVDxxva5YNO4OKJxES
xOIBwWB7gctc/60NyruYb0ewKJU1VjcFvJ+4PI5GF7y1kyYWShCZj+p083EwUJIfbNRPfmsaz2Wr
TTuR5binzk3Pw0JeUXjSPkb5b/V5YN/83+d0+x/vPtswSBDrkL81T/2HOJiGva492pXygF6zBrYJ
mO1YTd2t2mfJoelrf4PSTvHgFxxLTD1zfpbgAoOWh/hz7ogkzn7EIAiVnU2MRDP+hmG6KAvD/pye
QV/4+OgUbaTDx9z5o61ZiKDxWx3I66wHlk8CNnaaHlsyvu+oLR4GUSTf2qYzl/gw5BdkNfUdTCZz
FxQactNQBJe2UgTfMiS8Ag7lclGHUTpZUHAawEsX+rwTlFYWPWCJtdDn6nzYY2iX9BR/5x1Ejv1p
jcn0dWxeB8rl36hiQOa+JN7QjDANi1cPcDp8y9UvMDrSN74JnNB5MCjtrhIxJuVzamE1HU7JFqBY
c4R1MpXoXXFbC8qR7Xz5GMnN0VvKzj5tqEROo7sMMgskqT2dJc5FwmHk3RdMzJdm31vjsppa29yh
NxPtTdGBZqeedg/hhEOn24kjxBDnhJMmBuS2Zj5GGejlOQp6z8oTOn7WT7kICgCLnFhs8Dn9vahJ
Ah7L0DUenbTkqJ/e6noZ/hR9v3b1hqekCoolmpz5Oyoi3x1cn148DbFRZBCsK1rSKColkX1uY1PZ
oXOi7hM1Cc8WcIGNOcH180LzKfRJqKWAbE6k6Lwj+NB4o2RT/5AjK8S7sh/fseuOW5MvCHg88B4d
NrYJFseRV/9eRCI8+lhE2Fr9WSRR6k7dgvBFLvxjERbQ9WkOmz7+JV9X+geIhpRIAABtO9PLZjPG
MHqa2uA7ciLaqTeS+DCVscdhlyxj43OWbYYh2MkcZIXu5sKqRu8jB5lFAFEAJj2WqbXqVfCbiqLZ
L2X3q5kJK61oh01NPmXnWrEzd1dGXFwCM3nJnMy/qRxknppGf87bwb+RXfIim16Wbki8x6cv/Waj
60uR9fU6H6+JwHknNKf6RAUEHar57vMi+5IA9lSSn9ih3I64Tb3PkxlwnPrWSZv5MY4NnlZ3c/uk
d7b+KEdHoVqn2rsP6qHZ61liPCeTt6FIZ9+rgxPe1WF/n876IYXZeDsNNXY083VjrYgh2hRlne96
8u8r+dRq7pjvvNEVH005mtmYBWnj1irbX5KXNMDx3pDGsekiUlNi7VyB/7z6xU9jdJRT443OWR5w
Q20TOWp1/jjz6q6NTbMJq2NFcprjTGJF616NYZU3Iehq2F5EmcEKrkV4KuMwu7em+O/+iahvyK3s
fp5vicx7NfVTCrPunLVo+SQiXJvyJ4qycs/R3131Rqfu7MniD5CF2Cq1rXtuk7B4VNpgLePMMRfl
PiM/vOwTXdyPQ1huS9eIN7JQ6CeZgbw+zKaEX9lzHl9KVRufQJ89fIBgwHoZq8lQ1A1nY+eQ+UI5
u11LeBm31YvVJpdgznV2cXmwscR+7ROc0TBHiW4rP/L3mPE22yjwTEhKKVboYFV+tvrGTJpfOTT5
17y4kgwu0J/5zw0mS196/h5CGTXHAuivOXnVOq8qujCy5AD2Za4RobMtawR5Q8lIj7RgI0c7FHaq
YnxznUU+Eqv7/DmXsNDbmzSaJZwRzl+nTuO8iqxGN7/VfmQF7iCehkVAyiEJIKCNtDXqq49Z2z3I
GXUWEbBG6WNbYigP6yzaa6mormJOvskZEH+3pdWN55I9bSUZxfUArbhX0WFQw0xbuVqIIVlix3Q6
trFMhRM/ZkN0Y+hpdZEvn4IWC8qL/BrPY5+t1gj+av1Z5/t8Ef/vt7+nOv98/89wGyo/GoU6zfsq
wGpYCvLx6jA+TN6hVrRe7KMMTJLnmd0KMwf7KIkR8i4QPgGQiTzGKm58BSxZ529E7luA3Xv0vshN
HCvc46meqw+Jk3hrm61qO+Lls4EvTFZ4BhNLkHE8S6a2RbnIK7ROInVqjjY76xNCvU+5m+CGO7fU
YFgYefyQRGRtNDv3D+zb9SrIHesVZaefDkC5u9JrlJtk6oZFhjjJzegp2Kknw13Ydg26MeKn5dje
a01mDexCNz7H2IEvozq9JGPQ3xQxaleR6xY3tef4u1jrm31NdJoRQ65HUXX3g65OpzQS37RJ7+7H
KteXcdthZOlRVSh51/307JnQC9oo0WJlV/nt21j7xjUzMxzfzAB/Ps2rv2s87bkOPdIcTX+LklS+
hSQl7kK7PKdAeV/TDCvnGWCotoivjH0RXpy4uuuVMN4PQ2Qf/Rwuirzw+gShiO0s50wkJmZJju5X
r/O+pUITVd5LiMr+ujXU+uhiY31LSYxXqYjGNaZf1aZOfPO2ZneCllm5G7cHUbBA+A4TVJE4V9fH
PhUY3HcNwAwUviJf+E5ZEvCMm0J1n0Mr795cNyoWVV8363gS8daGkbtkB+ifPRuLktoMux8Bslt1
UPXhQhgPXW56v6xOuSMo3rVU51ejA2NhTPRl22rYCEP6R3uh9Y4FxvE721UOeC7naw3TnyltOjjP
qYkXshg2Hbi4TeELIvC8vdVL8HsNoMM3kfQXl2LrOyUncjaOtwz80N2gNNsecE4Ayo1QDBP+oyiT
j1MHbSE9DUEY38lLVWFariRA+OauRFHqZZThllRiOnOGNwn/AHbo4JaXys7LB4C3D1rtpbdQpNXH
QtGeikBzbvS4bM6jVV8gAgDpz+KYEO49VkV+UqPg6iEJtg+cLDIXNaS9k0IC2ltPoZ299jZZ41Ko
9UY2ldG+dUvCQ1vv+htht8MiUPL81VTiaFWrIjzqnjgD03TBPyN8JRk0occd/NyfSRkGW+S6f/fL
wYQkJumaeYpse2HzTXGKfNX54yOVkfy2SuNHTifNzYhJ2JLjk3bo+6Z7Ul12aqDh2ZYkyU/eu/1d
5nbGeRicnZWaIf6Xdk1CzwSCPg+qs0VmNzjOoZySN2qMzOhRYtt7UQLSTrYj3RkWI4I7UE/zbl2S
WX7iGCPWQO95rc1N27CxofU0sc+DqdxEXjku+7ZRUA61jfz4ceuYgjCJE5e77OfeJOAF5erKMuxv
8Pf0DnkzXqoxtm7drN0Sfa5Nz/hZ9BonvLh9602ru0xtVuLs6tabOnqdap7DmEhnFHHzqzfvsUDs
H5sk9E6VPyE7VaXQKhIBiSRmS48U4e/UPsoWJY/zJVNEecnnO8fULhmb/lF2ycGuaLJt3xvBUjYB
N2U3ila/JZSEi9mbrU7Ubt83dr2UTScKJjJvyfdYye2HSIz9NRPFMp1bJQzWRRSgDzGog3Ka5gto
st93aWJ02y60v392fU77nOshRkVpg3/9z0rHbrDjSn9hxOsehqqJ9y5kbdSEhmwXmVpw7qOogVVp
JDeUEseNURrV7eTWztrLkBDs++Di8WbeFVmRHXN3ag8hj/9ORIV7MorR3+ijOt0OVYu/POCPq5gS
LKTNXn0o07u6ng0R3SnDnjeOd51Z1/s48NpbLBIi8l5p/ar7+VmteNKTFGyBljff4loYS5B62cWg
7LoDSKXuulIky6rQoduRRd1rcN9REVfmVwYWJK5jaN8RcF/ram2/u2V2r3GGWDYkFS+9oawRMSx/
mZDKQvbC16DjJ0QiprhYObYo9djeuDxK20R3++1ggZVRHZfcgh3qz6rVvOl2Fv/K7TMoTRK5PMwX
m9rzqxMa5bLqtOaKrCRek9jan9yhPnoxNUE/UJoLDCOxzBsqAVUxLMOiTt9V+KoLL+dMYmMCvoFe
WBynybDOWHBpq9DrtRcTA15yIC6FSk9jy940KiYtUWhNmHeq1YE0pQNcvH+HW8FGSdWeiLix77JG
xEcDDYq1Cw/6JvPm8MWy3mKtDKBltONOC1uxtQOOSKjd3glQuj88YHILLc/G65ihppCmGOfWeSee
SU9QIGFGNB+c3arI7vS+wTdpaHaqE6R7Z8JcVZvwy+NvmWxHtbVvPRM7laiflY4HnGpHPRpPeQkc
f4g8/wEOe3Nx8CxLEDXqDZzoK7QMgqFNzxHa7VsqyO1agrsCfpcru4+qvYR+iXgGZ3Ruix4y0K9G
4CfkWOaDqnb5VfULUqatdbTqLl0aZtfvhdCC9eRq+StEjHeqLsOl8qB2FEb4M5r3XCvxFmWnlMtI
Jw8Lj97ed1E3bocuya+B3nvkK0Xzw/bqRRYJ7V2hZFGpkfNYqea01rTk1R1rSMO54V2y+YI2W7/Q
Y76ovq3oCt672A5PtVOuQ7/2LnLirIKxdWPTW3z2lcoAv8ViY5k/RU5LrcG+uB+f/fFhqa1tA1AN
XT894zAbrt2izM9KQAIQziDn586AThx735zE8M6RQXwdNveTYURLfdJPU+MhkFb7B8dzcSOEoLKc
xhBFu7Yddl7a6Pu8S8fbcr5Eu3zM8g3BcbQriRRWpi3+h7bzam4cWbLwL0IEvHmllShRro16+gXR
4+C9x6/fD0mNoOGdmZ0bG/uCQGVmFSiKBFGZec7RX+2p/WHU4/g79bmZTmUeVNht10qabZrWK/YD
uW9ul2kwnxRE50JTsZ5H7iM36qTAjgTY+IsdB86NnyiIcKPeSv4q/UbPTLqbXegbDLWc7mfg/tvM
sJxDbBsjvKNJcXDVybkvqq7rN5TkPlkFHEliWw8aDCdvIY2rk1dzaP/iaQQy+6Z5dZuh2eSOGX3t
axDQfWYZT4kXskWlF4J+7mNszEAEgFXT34OGwKBXwwYGg/NQG2wByVB9yqgzbSrkPuF9wKZlhr3p
Z8SbQXA9xUbk/EYtapfN29YP3JfA4Ck50tUfqqJMJzpP55Op8CCIaD1392lJTVTKwINg8g2prvSn
QQ1pWKcdaGlcdkmAhye60nu4sw17m4xuvbfpobfCiIJkkEX3ajnmt9Gc830oVWVXOTAAGKHnv0zO
8BLYwRlsNHw7c6yQYEm6o6/VxTP5NCDJCjKhitbCOGbz1ASktv5iF1N8HslrkApp6y9JWbgPXmJ+
5vODGOgEmgcmsT/IxZyFaHSFglXs4nZVTwFYuMXEEVeN/9CWv8jADkN1X4DsX4Q356cECt6NobUj
yARjfrrYIIo86qlL78USIg52C9BrKtCHYikHRMRVK+cBeOHeHj2nuu+69O0sNcpkj+KAtahuNC11
WGIup9yJ+Fylan9I+SU81xZqBYoKtDvTPP8sBz4G3m0H0sqAlvJs1TY/AFn83FZKwtef26IIvWrz
CK8m78yttSi9iq11i5OewC9SxK4OkS3Iri61qcKPEImrOXScFXJNpm88qdNkwTsSBs8hr/o4OVN6
o7C1rPRgBo02LSmERzpYd72lmvxM07nplTpYnNj8qQfUdw77XyejoNDaIcLiuSRuyyhxIE1oeBZb
ztC7avKLUcZyaJ0HqrzToe8i2DNslRJFCRJyUNKf/CRMvluKkGkq7Vfu99q2jf3gE70o0d6Ma//R
VvlQRPAXdBEF+K6meb+z+GlZhnIYPJ2uWssjOwCuDZc+OvYpRw57SPUno3mJzAZgo2rD2unzBsOm
FzL06vTWt/UB/IamRNtyJh9gJla6i2bFeJZDBZHJjqet7qAF6putbjsQRqNe3Y5pbV7iBk17oKBn
36O47B3KeOkTdzTz1EZkWjx/ghIitJuXoRk26pgVn02n33uJqjwvD+p+12ivBh2r9yQI/MvQKrMM
ScEhPmR6CdlJ3o/KvixC5Qh7b0ottvjF9ePiLs6H4cR3LWLHbI7PFiSMMDSl89HyfPcuqZWvYYxo
0QBC0uzq5nMwTTXkFe5TaaBZVQZK/dkzBqThpqnjDsvQpQ581HpSM37rP1gFTVVAt/yHPIYMbJ7j
1yCL69tIDakIeUHyaoOW2ZtDE92IF0QEsg+hWdK9gtdXLARSEuWTCq3ZC78ftLFgHp0e3GJY2Bub
jeado8w0DPaWcWMZDdpvvmqDmEI5LaOBaQcO3P6SkUq4oRNf3ZHXxzup2rEs+HlXEscixRIi/UCb
6F7m6l4fHEsNwrLL3I6mM37tyfMtwTzhNYdipjNevElP7s9Eee0ypE2LHyzELA8SnA8p9c3RhAl/
ua4aJPm+7kiMXeaOo79zKGgfJdiAYGJXh65/8aZ200GNmFU3l7nRQOGtpyQkf0Iyh8qWCmtydCAS
tByvf+yDyTlk0Vzeu8kd3SfRZ6XZ9po6fFY0p/+c1eNXUFTeuTDz8abqAW8qxjg8di1U11HvgR1S
Ivtia7Uf1Qwl/cXUQ1bwYFJs9tUSiZSYHTON5uEJQdHhUdbIa+Tp2D9H0BFCeeLkA494EVw5apze
BQHAb1Bvv+Qkp36UZahv6PKwHjPfim+i0T217Zw9dVbypVOT4BU8MvJEptZvY/ShXuukbQ/k2qeD
eGkeaLbUCL2TeAuz/pQ1Rf8URK7xtfvRVFkANx3iWOVg1ZBN2jWC1VV9bGKKnAh4w6ALJ1tv7WPL
+eM0XU5NxFn17YeAD6dmppWHZCJ9EFgvPiDMrzZ/3ifPpI139IKvBp+2Zz8tTjJSrMF8jIPpRUbx
nEMsh9a4jGr+aODbUUW5FaH5uYZ21h2p0cmqcTsjLkZnyi62FeNx8tW3g6ncOsoQPK5mHvjLU+oH
XyRotaMoqu3DiUrxlaMIYnVT+aAF1mAJIR/BXgcK7OH9cn7PhtGqNe0LePhDNLTTT+5s+7u5pal5
0nL1rOqku+id3rnQhIJ/r8Ot8ObJYaXRQ8rd5eud8xvuwAIiXu39LC0y5LZ7ACVXDgkW79ApwQcv
YJ+AEvbQkJUg93pZFVq4TdrMNO51gIpJsExzfoJp+u0Q86hwSpeDnK2ONW51XMX9i5B1ecid6GyT
9dd5Mlxj1iv9i5Crpda5f/sq//Zq6ytYQ66Wb4KlMe/KfXWldZn1xVwts4b8d+/H3y7zz1eSafIq
tX6qDl0Yvax/gtjX4d9e4m9DVsfVG/HfL7X+GVdLrW/Yf3W1q1fwX8395/flb5f651cKvUPN06FR
bCEI4dEuWr6GcviH8QcXpShm5an7Nusy7sykuKxyGV8mfJj2l1cQoyz1cdbfv6L1qmuMSt153q+e
jyv9X6/PZoat92DGPJ2vV7ysernOet2P1v/rdS9X/PiXyNVbMBBWNfSH9arrq7qyrcPrF/q3U8Tx
4aWvS4gnXf7lVzZx/Avbvwj575eip75DgbgFABVPzUM3hs6+piN+K8OwXygDzLyhcwcvPVrWVoVU
d6e4TaEf06YqgUx5PFEubgkcp4CeOJpXkM5t65NetKO5E3fQ700z9c70/IKgE1M/e+ld5fEUWOql
ftQnNM3h5eVrRdabMgOtlySn7ywSrnfDaBTVBtoz6uF+iRqEnEJYlyhbOZWD7rxNXE2X2cs83zdi
1FSa9IcfNcqtibTMNs+y5EhNinyUmhUvdGXemFXePkC2lL8oZF/uLa99Ep9EVXxzD55djztg4fmL
hOno3W5Cki0nCdF9lUeknEdTVpWAtCzo4TJjmgWXi4jjX15dd/snx9J9kqh/cWVvgnlJ938OcoMM
3MKOOtOJNW3sdyZVMOzhdky9N/fqWMlWbVMhpBgJWchWP3CvLgtKnPe+ilUl4aEwAe9C30oDImSk
xeVUxmQJ0beQ0/VwCUpc90z35XT8MIfO0z/CP1jh5U/d7WjA86o0yL+ZiWk/9FrkPMhZiuxh3+fd
+crOA1G04/mUz9DVhLEN7/skgK3hjzUkQg4l21tYoOz+uNrkLEyd/gYY5G9XdlmkbNy7upztkzjF
5KTDIVOnRcp6sOiZpE5oLQejdra5XXsXuzjFLmfrgfY6SLSXqbMQ4MmpSzHFr+O3uTKtMSN/Fxl1
u/WzbDzQAtBvo3jWvQ38es3TptJIkmziROFTSws1aTt7PMRe0T4Ngdo+1VrpnJze/Sym1Q791meE
sF32GoTKIaMd+WCbQb+dlpliu1xDVlqNch3XCabLdcShlvM3dKybo8B05QweqOc3vO4VdBcSPq/c
XHyXc8HsCnoXRRG6HdqdV0G7TQ33pLaGkaKfVGXNSakUm3NfUes/nbca5M5bCffbuh/vWk23N0HT
Z7smNtCEWSDRidJ5LtkNTteDUTbQbpPNvw65Rl6L/wP982U1Q/EHmS7AbOgLNhEScd/J3pU0GQOU
blLXvguXpgh3LtTvWQE70CLCuEaEtqahNzNkW/32quknyWg+P4jRmcPiHvyrRQJkV7z3BsFpdJfb
AZWjJQPIN+UFZv0QzQNo8eSA8FN2Y6ctrN2LrRQpoiWupRp2iaPVYtjDetJAHVc2zwtDwSFq63gX
IimFaqKT5LSDZPHuwie8sAOLTVtsHaDucNuQoz3IWMiDr9YZ1fix6fzgtreb4b4H+3zvDYt4tIxj
1K7uXP2h6Iox310cJJ/oBxid7ucQXVQK93qPdE9Q7tYVujx+W+vKFi7r+frDldlWI+Wo6COkxvw0
yM/Fh9+Vy68NaKJ5Sw5B+/ALI5H/8It0+ZEZ/EjdBjQ9bUH4Ia2iUDHN0uh1ABd2zMs6obzCIX0/
m2i3b1AS+sMjbkg8LzOu7DJkB90f6fz/1gydO29IfIKa8gAxZ2aknNdD7jdvQzNoNx1tIjALEyH2
y1yIuuNtMNcL4f8fc8mq+7u+rLTtRSjFBHAIDGqADNA0oogmYK3aK07zkzF1WXBqc2e4z+OcjWnU
VLfxnFa3iZG66stgkTtQRzffSky9BCYCVZg8OqM7qm7kIR/E5IZ6seVhdIAeBOLSbAv1OFI3ELfe
8DOnPQJm1R/lLENOXp+j7rzadYsOuUy34C4i1FNpqt1oY2kdHV42ED+M64G0Hn8JXd876MqXysDi
jkwPqsr3q4mtWS6JzAIlGa62voCwRiu9b8zL1T7Y87SiO8bcgmDVb+c0quD4QLLV6zKIKhVkEXSU
IMMuG35223zY1oD6n/z32Mhw5qvYwflWc5m0Qoon0CgBdA3kaKnXkE7KgxsDvqbh4q7siIwknQ5v
tgJgVTFWiLMuMy6TZZ0hXJJ6VQj3+uKp4TGD/HpZ0R7DGwm5nrKsDbQ2QjCMGeItrGqX6o4z2o/0
rOd7t0Gjhn+d/asdghPRkupHaMfwelhN+ljVSXMa9dA8WOBcPkus0LX8OVbtZ4syDa0Pil4rG0fj
J0kwAw3CkYBhEoZLG7FqwKsmXkEbiNdxaXQQr8wtOuqQCxW3V2991tma1Mk39SJFTL6eDHxF/9Q6
FG+1iBiLNysQJK1NGpoa7RjT4rEx/bR5hKgEBM9ytjpWW7h46eDQjnYMWkHi5DC0zpsD7MavMxW+
eRgooq4T5BJXK8klJthOEBNiYQler50uL4ruq+Zc0dZkOGa5tyfa8SJ7jH8CB4WSqPpTwBtAsTBC
pWbotJ8qS6PJCnb0qRjA5ylJSiU80H5yctWh+Kn65yCd1Rct4gO7TJdV8zavb0fyvf9uVX/U4cZQ
FKRheXi8tQbXOmp+DzKb/qwN/GH9vVCHh+V8G1Rk+1s3nj8XVbEdF2I08HOLHgWKw4EO/TigRZ6d
bbQsxeslesWfwpLilSVB5Q334o1M9cOS+ZRTKGYNty1+paSQUmHwCjrone5FRavqtnND+4BOsv1V
maMH+R1eI1IaP2/LyLEOYWNBa23CToUEwWxVR3lOnuPIuDMdFAiWx2Q5yLMyoEqewGdVNe6s+M37
ZhNP1NQfPNPIz89GZvM9Um8MJHSShWvBSNGhT83m1KqDMjy8DymKBmc5zLlzCzi6PNsKUugsVNw0
mhu9yMGjwaNM6MWTEdwW+rky2zujNxGazGDrPmbd0HOTZcLM9//FydJ2u0g3Hwuo6BCjbNVT2XbO
WUIm3R8ebHc+rhN0e05uuIOCqpcJvlpYMP+jyyMxcojm5LEsivCyiAG942M4UfiUV+HQhn+DNhGy
CO8vm67pdEdv03Awl+VnxS23I4J6nxSkeWLEZIuuGT5NQa1vo8EKb8Q20nF7T1fUr97C9yqmqjCh
CspUtGkwDXSnH5Ia8QSJKNn0vRjWN/FJuBmDI/UyIDut6punKfN/gjtkuPOCYLib/JEudDmVA7d3
RUES8T3gOqp690iMDP2iDaqNjKE6i/a6BaG8TFxjsiKe/O06W9xWPb29jssSMi4z57M61MHxKsRu
VH5RA+9LaNWI0XaeeXJ7JaJ3cFY5lcM6Fr9EituBKustUsb2GnlxSSgFiWmrBfCMSJCsIWfrJZG1
U4ztX15NItmjhrAO0pmo6s346EAwuItH5ANk2Hshtt4YH3t3djYDHBSHKwd877+G1Ftur+3FeArL
TLur8zq1UeJkkdH9pE/l8BDocNPbTuYcPHaWz+ih1Ru/nodbGcoh6dwX1ezjexlVsNE/d9a4yxEq
fSyWkWcGwTPAzHVKBQvHueusG39q5mjroR1xF3jZDw34d7SF42XmK6JD9ifTlwuPZjgcmiijT6mq
t7T3DM+1o4afAALQV+l/koMR2y0dRJZ/Sheb29CoOs8KuqDLkGp995gH+qkyvbcJek8LgzUpfMkx
AUXL9s7cQxu7xNN7m9/3hfP7Gg80kPYuu3mWgKqvJpjxw+lGhnNbdjSj2dFWhoqbGi95+TVL0rer
la6LBE1qO7dG2iZ03RQGSRt3kbyGSzTmL4uDHRTriF0vtqiwaCJex+atAVAOmTcC/CVAomQoByOy
Y/poimB35ViHyH6ah9Cy6RH8amguEquol6Cy6VJsGpFAs2h83LVDMx+owqN65kbhsxq5m3gqs//w
ylwTNVeJTQ03+CTzAfdfz5eIEHLaS8R6hffri3Ndg6ZguHxpQvdQiTtYIRxeSY36+sYGvHN2lXYP
MiOASMAafqnbODjFS4/1RqI7O3K2U2iMT3JoYU09l36z1xF8eMptQB5Z7GdHeU1QTKPmZ9X3l5FL
Ga1RrHGTyNvx7pVXl/2FNyUl9mFut8wdlrcuVxPrhlp1AMIpBXqTlPWJdkG4pWiAfRnDbRotBf/F
UqixxwNk/ru4LkG13+3Tyo3265xgKNLNhCzDZR1xQGb8/7jOeu3xf389XT+rW8OCoaxKLeO+aPRj
H+vWbesbPG+lfW/cTxXL8OiVoqphG/FpBAKcLw4xDeK9xEh4BShnr7UeWJJlikTK2jJURoQHd1UA
4VObVNNejOK+XFHCR0BIKN3Z9SZyo+TtLl1O9PlsStOYbpBT3KOyHZlbkhrmKaoyi9Zt7vltwE8e
6oSMPbm/i59czuTuy6ptb96ea/wxuiXLpzzwBQke3S51UV9pUVx/t6mLA51tkDm1frHnMO+Yl9Os
mL/1ulXeynyZJRM0Pj47PinQoizzxTH0mXuP8oRyiLMRPMdQ3tMrUd3PmoWiyl8MxSEhE6zWdj0D
rf3fY2WlNAp+ODaMaLX9qVQMZStnJk0rl7N8sZWpgsj4u/ef41wHpceiIZnppvsrbiwZ6rTxKnlE
w+w7Z5bYa6RIPvBopbQWpL4BbVsWnDUnKF/BGm9MM6PHeUQWJVPiT8Zi9rMuOU3spbcytCqg93Ak
KTQwz8WrrpGEJwsE4egSzBP9ZY2ZZ5qn2Ak/BYCVXjkkfN1MnmNQuLCzMlWPRem8NL5d334YAg65
7QMITY5K4128AWRlz7FtWvdQhI9PMzQp1mR0d5CgTU++yaGJFFiwq0jfOX3JzWuM7eR+dt8myCw5
uEZ6mSojmT9aSbx3aKXZlW6VkuvspmOhRcZzCdBq35XkyUzLMp7F5itmuy0Lu7mEiGNigQ3MbPmp
1KffOlTFTqSGjWdITU9qHKpnrWvdaFu8TmDFntvFNXWtctbs8aY1HC/acgudTomi/36JNAFr0Z1u
Flu55vpi0gCu75i2mJIe9juxp63XbiskPo6XpdYXI255gbGTXl7IulzxilSZc5vHegBhAhs7EcFz
I6W/odUf3JbCln6zGrVppu9W9osSTs83kZDWX2LWJVbHaluXQSg23sx8TxU0ML6SQnuFeln53BaT
dSw6s7xpszr9DJPfzzqNj7/8OWCMELyoA9IyQgU0qeBkDIi8hAxQDW1jZ1fZx6G5DCVYvBK8DsV7
NRcFLu+mpcd6O3SWcc4S+oFG3/1Gf6vmnwINunRAPLB81aUykaaJzTO5XeMs0c3Y7pLaGO6K9ve0
sMxTCMXTHUhS/lWVUkKwowxFDYkYVnS5xjtSQuKdlhA5k0ONrBEtou/GD2M7ao2T3f+CGrYNLnqJ
k+VkTBKpAwpdneIpgK49SPoMGDQHY9ZC5WasSNjP/I5sewtJ0N/T1Mzu6AYuSX1GWXbX0BG1TRxf
28qkxk29fdR1Ec9WuaOY56pEGzcYJhCAKvnVZQhr1PTohX4XblFMvnhF2nRGGuAMAO+VXWfxrcvi
eaMVkf/adbQjaX0xvfpVZG28tslffQfF+qIIPFQUGmWjWGB2OwNEE2UD76Q5BjrUC07bjGP/MtSE
6gEamg/D1SvB/3ZumgYReqJsydsF/Wl0tMcYdaTxrOA5Z3thO6F8Rhf7RM3wbgiqvdhGWi7n3cW9
TMn6QtvXywomgK69p+n13q2V8gb6FHefANv9SU/irw0Qg2e1r/THIavSjdjzrDd3mUobubc09QJ/
5tFM++bPVXviDWhQKsmSn0C3NZsm8PwHegHnl1Jpn8Ue6Fl1SH3TIjHGRaKmPXQm7UQtPJuv0Xcj
jMdfhzlAroDb2nNftvMN6ifVjWoi68V2kB56O7d/jb7rLfwnEgm92fRsx9DCvD1ZwzcJ8imfwh0U
FikYqJSsUb1g+MQI1CDdT5OTnunGcx7zSlG2SmDxa/Z+FuSkSsUWvZ+t3stZPBbnLoccKwrs55Cn
11s+i8aDHACxmw9W7KtHG9H5zZVDhlPsP5dl5t5K7BoBzzuZMIue0z4NXiD3yz9pdRrvfZW2/6IB
OBaj5ru1eif9pR3j7WxO4/cAYer9XCcfI5qlRPKPEcITlcbRNovC6bsZKAA+cqg2j7DbZHyLFDV8
9JcNRxN6zs5S4QSzwzYkEyubE2fZhojfR+GX7kDrzoMztNt5i0O8XurypUnr86SUNaCQZU/zYdqy
NjXg8a6pz22UZL/oPQlfo/LKl4nGxNvBVfTDOJfKVzJYlwgD0M8mmyAesmMgUTn1YW3hW9ez4gel
Z+0OZt32BR7F6QHu8xsj52Vv1WIqDtakDzuJlYOhpj+gsNPuZFR10Qymsr+Bz715YnO57eeasqSP
Dng7OeO3tiEPVxhkR+amnb44er4TCDT0qGyHkVPZCcrZ1R1t49q2egaguE1DDeHWyJ+mPaz7hQ1S
BlpcOYS2qp4UZA9PCr3mGXcRTumtNXUgBd3PGfdGKgWLR8IXTPvfnebBBMkLcFhwr9U0PkfL/Rqy
L4saTmqxrQe4kP82+21+aMpggsCVw0zfLcLwFTLzk3MjJsOARRz+yj+F5LEx3qVTaG5mWDh269w1
Ts6CpDnG70tdhSXuo+JpWRMdoVzR412bWbu2tfMnq0zZaJpJfKz1Nt01esROU00BznfqfGuZ9c+o
dHoHvVdnpAiQpU7GrHkWW+v183ZUxuZZHH9rU5e5IPyApq4xMiWtm2HbTaO2k8LjShB9KVt+KHWG
qBcd/GH4IgXMi/vCHf2f55fypmmgZn7hnO5Qej70RffFjXaQX24sfUzPbzLcClBPJ/+PYbKgjPOB
DF3at0cZJX+Etst9TG5m73ZZUUZil4j3eLGbod48vsfLJSXU+25XEDCVC2u1HIrSt/dNj8rkapOz
hT/zrBceNLYSY7nwEoLXf5vXugOgIIkckgoprSFx9qi5foxZV2whXjtSjfoV5QP7VFXWw+X9kCGs
V8CieQPWv4gq2yVMTBdJ8/epl6F4rmxkfH/4QV1tNH1Q903LnU3YBcrG+JWG+v4xoLWYHlZtIxwE
TVBl96YJT6hEySQn6GFfWKjM/3NS2yTnt1KJFmnj3jNz4G5lMqEhhXL1Jint8SzjAHmcQz9RShSb
ssR8DAR1vedu5Vxmi5ucsEZlkfwbvdcGxEPxbyaVt1sln4wnOcxt7+ycoQn2q60GXkcJUQ02Wa6a
bIv7YDcswmFyIFsN32pNzjsffRgcF+Gw0E6Mh3r8LgEfzF2vHaCzzbZiW9cgJ0ffU+M4lzXEYeea
d9YDHjWXS3Xv16MLKD3MszlcO3jm+IXSa3+7Ll55fA1Ks+PD5+k3MChBCaPF5Nos9JkMvQBn7ZiP
TW7Wz9VyWALEJAFyiJ2PJgldJtKsbF0m/nmtdfk/rzUV7TcvirWTq4cbx7aaFznE6G4eA83v3nRt
2gJSJH32zNtu0Z3p+8x76jMUr20NLZkhGMyjrxJ9GZO4ohafa2/RDnCcp4KtzHX0ej2ZoS7ri20y
R+9pZH0ZdaX2GmXh65hEzvM48LhXJUZ4K0OB7nizcwcKrTkLhieLveA51u5kIEEhzPRgGc3Pkdm+
AX2I9o9JT9dUbQEG23ZI5+20hm+OzJC5IJDfLrUutVzKIYl7ljCtLcJnvwbnt6yhgry6H7hM5i2V
LdXPD4Ea0mRBn/5TmPUP9ZxOd2KSQwmr09GZEx0yR8LIPCIcFhOnWt1E84lTnarRjJ3qoBW9fSNb
iUR+4uRUDnA4+rtW07SNbFPEJnsTOVtt64wrmyxgUvXbqG7R7UMAoLQMwRf2gTQMsKhzW6vp3YVO
DLjrG2FYMdV7y9KhyOwRFzwo4CcP9VIgnZMyOwAzSA7VUk1dvVOg/zJqdNBQ0kPyGR2K/VWbvAzF
W1JyvHjXNnlpp6dKi/D8MvfKcVlq8SYzn2S0DclugSJC0+jrXMLU5Wsw+ru9Zn31O/07gkz5ozi7
Vt9Akqd/rrLae5n08CjmMEOIzxjA4Y56ZH8dC7W5zdUy2YnXChplH3gxdbTlAr6DgrZc4LLk6Fxd
gGLihwtEbuMeoDKl6xWYS3tvhcmWIWkXGWYWDX2Tpm/TpD9B4Oned/4U7Rorin6uAHLMOvynCMGZ
h0EvbEgtiuTLqNTPEkADpQPZRWA8rjORBwx/rjQ2wZ5vfkvnzDog7sLHyoK1Ph0z+GEiPnb90uyy
HsSWI7wCvW1+XO1eVA+HikZJ8lyIg11NlaEizZTLXHC66EW9Lzwh9syHyeqCutx0QVfdycEuOhJV
clrHtGC1y2F1i22ag3A3DySCxHG9xGWdsqZQTBZ6Z+i1fb8ehq5vTn1J69K7PaAb6d4YIdrb/XEK
5LCfmw8xRRuNx6T1fu6DsXiAK1k/18pBBlBDh0AweBy/2KvsKHaxyFm7zBmSRj/zbLOaAwQl4bSj
yPqnRT+st9r/tGiAIFafN5HrbHWQU8ueQjYglu/ax3FMvl+2KFI4WQ5X+w+Awt8Q/aKfdnHSX6Yf
ohjRaRmusc6yWhVG3y87IPFe9jN9NexocHLvYiOrSOnk9acmBcCnKjNglKxy4BGunM+TDTIdwprf
kbBzv2jcP8nhaf79HNf1nW7QCIl+kfGJ93zYhEqr/qq0j6LztcyxKv1tjq8p/n0TRPXdnKCgrQ3T
dsoKdsVktL+33J83PSQuj3XTQ+ehBuy+wmz+3jhwP8AXOW3TBi5HZ5iKHRWV+JHW4/HWdiflqDtN
8exqXsXOBxyW4UG3vMiMTdHwNPaN/u1qktbWCmyrZvHc1vAeuJPu3JqDN2WoTvAACT6odg6JlRtf
k3p8SCc3/SUxEpCUuTO+wK9ZgzElIlRU42s99A+SP/uriPc1/jYCEJu7zUEB79wu+QIvRfYkjQ7d
XqW69dWamhoAWPhZGiqKULVPIxxblzaHrDRo9UQN42CMsFd18O0eSyPvt0Vh6ifphIjz6LKozG93
suhEt6QsKj0UADudy6KdNnX7GNESWot5TFGd4SlQq/webQN2IIiTXYZg6Jtn4Y3VMJE7gWFlMYl9
MdWxmt/LEu/riAlBz60TKxpvM/T9Nk2PAK8g+QjuZ1tPHptFSK8Lw/yXbtmnt573fZpVf5ey0bpE
WK2KjjZNOh6ddge7iQFQvedToQNoHosy1XAgIzdJ/nQ1WvBgI3Op9OFeZlO0qTY6nA/LD3Jg74px
Jr02ZdkjcvQaOGv43roqHmmo+k9HbSvsJRZHQEbtMiPpPT7FiyOIS/NeN+AhPo+kqrKiUZtPb/md
wXCyw0iBWvTudn4/qT/a5BWlUDiI+lDdRt40P2j0N90DYIci7C0g76N9nSr08ymxe5za7mCprXNn
T77l7EiXJIccIkW6jLTo4o4U3bmL+HugH0KvMgV6d5vqgNjlL6PNem/Q/f/ajTB9rHa4cfZmmoSv
fxFvL3Y98go6Gxu4yAroPdKk5lu65CRlrLpBvaFsbCFoR+7CK7VxY9pZi2RsZbw2VF7qliQkyQHU
4rtyIyybk5tAaaXAdyhD0zb/eVKlmTTn5dOZJFUB/e1yUOCppL0Q/Yx2/sO2OGJkylCEGWh7Uu39
BLtxqbnVfdxM03O4HPLR2jdlAbv7MpIDDf9m1PDQuVi8rFMfO2rFMoLSET4OOvuQRA7uVlM81tnd
0Ks/iUkOducVt66qt5eZTVSHt3lt/YZET3cH9ycyRt2Y9IiDFt0WInSLGtNQkm9fjOKRSDm7hMvY
DLLf8lRV6ZdJxnu2TNq+mvthI72W2gD6hudyPDKWGDmTAyxp8BYk96sZ+l4aOMuue5tQN0hsV7P6
mOgOUkZK6znckxWdd66r/f1UBe4uTozpc9OH5FEt71lX6eUKxxL2UFtT7sQ5D6oKoBKhdfG6rlXd
IFrtb8Xr8lNztifnB8ji6bMFF/Qn5ACKuq67bVErj9UAt5hEFhbo7GrK1VtZR6/56jTWMO3Fqzfd
cNLAu8KGySuijyN+ivXyJMtKBJ2QEPYp1YuMohwiSrac1b2sRs6qg8S+mqDRstEbNdHDs7Sebdgc
6l98wKwUPCJoolAivRn4IN8a0OieQWVza66D8nMFOcZGHVBmK3jTfBI+AXJBzU4N4vGmC3IaLpac
KttpbRtFYQUrHsNML0JjQzdDcuZHCb6W0gRso5jOLm5jbZv62Z8CQwcRAL/KDmpeoQK8lOCUpQTn
L6W5lByQ14/tg5jEaTcQ2KieORwkQhx2B5GTzBfbuohmdfToZt2D2NVGGZCkQTMLvL52X3dVflOG
/rM/KybUX0JpFWQ6RFYaHKmzH/+S8VsOucriCRuPU7RgkoONdvBGjHA3Ey6nl1CoK/N911GWQp56
53mvYdFOj2sKYFJMYAF+pNxI4kAcUWOOCGE39Y4brPEkjlRvqHkX2isEGenJKYqcG5+nH82s8x7K
Fl2DzIoQVPDneavWTvzaDm6xcebM/1G51cMwkJDfjPP3kg0f72rRgiDpq98SM/tqDUn+vVP414Jf
nr6wH8h2YZ42z11fkBAwLe3shuN8MwVOd6pUb0CVV/+PKxej+fHK1nJlJSwfyqkgz1Kk3ynaf7xy
3yVf4zJTt3Fu9kh/5wdIzGDjnk3laBaT8sMY+Jx7XaJDhl27eyj+vXsw//2JOjqigkOsPiUQmm0d
IFrfrKZ7XZq2mf871EZUOufkh6Ip6mvQO8lO50v/FKS+cgS/HZ/+h7UrW5JTV7ZfRARIjK81do09
VE/uF8L2thHzIEDA19+lpN3V9va5J27EfSFQKiXK7SokZa5cK04TeRraZFo7wVQ+eiIEYbSwrW8Q
0nj/GBY+hhFG0beOIwj4x8cYp+BfHyO2/fK3j9FgY3Pi2CcvuwG/51pBvgJJiPwRVLDlPW/xWtEt
OzBxAZav8MbiTCbstuQqkLzbUpOGiwlYJWq2fJiHo67bk0s9FIUBqDEHKbI32fGq58K5hKWV3+Oo
BWBC61ygJ+Bc+kgHYSCCdCBbE0Ua9au5rkByfAHCKL93w/fhkARDPjF2EE2wO/PYtfb7Req7FPB3
1+iBLtUtN+4nxFYyjsCp7gE5D1R7LHNngqVyRboOtoXoAlIg0xFssNDUM7+TGeqikIrRXqRTQ17F
NI7HqjbvsW8Jl3FVgQ9zVHZz7DWDCl1Y2/fYH4MMOgb94+7aAWkEeJsf3uPQrMs2vIFcZ7fkiJ/t
KHmXpeC+AsOEDzJU4KypF5zXwY4SfzmbIMfrg17WDcP1DByYlBCLMFT+toythq9I793SRmgq+FsS
diexeLqjXgYWt0Wre+sW2JlOtVBdB0nY7ST4IyOWWt0aXfORKGypT7eufdrT/PD8fRwEhmfPijcc
hWSAhYXKGddpCw4l2gLOu0EyDnEFnRC9WaRUOV1mb7vlqPIF1Pt6CUZjXI8Vdr9KuDeJbXCAFOLx
DcCuVZUF6csYNxVK/WAnbto0DsBkUWez3R81w5gfjm/afvW3mP0D2zeFdxhiL4NmbKdLmzJUi6gu
RrgNtmtvpP1yr50AdqDTYpHl4hxZWLjaVqHSQqd5giCMVgPP2Z6yO155N02jfPnDS3mJzi3uM5zg
7w38p3XcReLCjz175RcCCU4tzKq4HO7rEf+llNboGc5slF4buOHdZ7bJL2DZWRtYb6CZ4nRHI8N5
jZRqWGZhO8cEioi0jg1kXwpA04U8UG+bOfsRtBUPUSRsmoPMPaRFjyLHHDQlRxwMeKQ0X+SiTKFg
1YlLNdY16HcAVKp5LC4liPtB1uIvpwHss8ua99A0DENvU9vue2+KYzUNJdPfxmsP6vRQYLd2oEmD
2oHGayv9T5EzgblX2vUR/xQ5c5abjmiO1DvpzDj1IjsOZ503v/bSr4mawmOfx/7NmX5reKulR3Uo
Ym9YFm5gPBrR+K+7cWDvNvVx94efkUDLfZDNsJVFyg9i8EG6o7+0wEE8jNUwXpy+5YeqGzOoGuLL
2YDum+P08slOX+bwl79KwAU69aVyzXXleggQgcTkMEnBDiNr3RUk4fmCbNeOvzURS2D1gsZdu3kx
uatWQCH7jw5Lz59hxV21PofEl2GJW7rkZfaI+lUPiMdfJroDr1uwBKd8ti5JL5OMVSJBm+L6oED7
3TsWALtn7rermY9RfH1C7pXvT/AcYLc0a1ywZJHI1jTi6uwa+SVS+c4wwLKJ6qVkUedDsmmh8gkt
OZ/t2smsz6bO9BoiDw5mB4iBzvRipZUPEjEnyCzU0G3VHtSRS3tnoYZsHoTy4m4lIW42WlN4hhxp
uzCyoPrSVkhHOiwXhzzsqxfokc32ZoRKEQSJ7HWdNvWXCntVyyrLB16EYCvKRyCNtb3Xw1EBFV2H
15BcvURu9wyRi3IF7b30okyEW+iObErbRm2ju/8fP6NEeKEwQV0+DMJaBnwC3b5+oznbqR/bV5uJ
8TCawCyTNc1yazkovFEqwaFfse4mkGAHEOExQJC3aWRibUnoYvL42bFK8yHNh/QuluwfMpOXH/vm
trDt8VV7mYG35TnwMKVhX7DXLA6Wg5cA8vHOhWylEKsBRY733OHOJYFQ88oD6npLHjTAHhHu1AKw
F7LpAb0L9tY5DuCzKAaIL12DtVu8AC7d7MK+YWuhQ18e7E7rfLaXOBa9af+/2dWUQX22DhdiEN05
LZS/SVlfrstC5E+gMeQ30KUMliJs8yclGhQte5G3MAI0kylEUELrHJGzxcHn0+fqTJ1plUwPKUjI
ImydFHS2VnlUskfWqfheea266VPXNxGGc9t9hcUyWygrCnc231qOlP0/1GGUoLs65Gxo97M7ZPug
NwMRKqCnarCwTNVwtuOye2lX7mCrF9OQLQSnhmxBzajqNMOkARlY3QtV0griCihloWY+QMEsctQF
meng3u/cE5nx1wVDUQSQe5U2mNKHCloOIZgb6vWs8S20x3aTZjjfXZdbREeycREjQgItgE/LMK22
18U3HNa6qPeTA/UJUmBB5wSZl3mtpoEMMegYZEhHG+zuOENaatPrLFveDe1DPIWbthPRLZk604fe
sWj+oT4yXQddbb8PaoepPlid+of8/6+D4g5oMbA94KN10kec1BtugyQC1KOSitffxiY6GAl2m5ci
bMvHIg1/WnrXVXtNvPCxmTyBTpDPTff3JvVenRGxkqdrU6WoOLOyqF4Fxi60dWXxwP3pDq2I6oz7
v7a4VxQLlbn1AyAhbOnkgt37zBo3kJVujiCC6/dKQiwn8Hx5i/gyXxkATDxNNYQ0xrJuvvm12EkL
eNtFCTg3SAogFJrzb1DeEa8u89gyRbptnrI3NO2jV7xPqSYAljrlvE+JkvJjhO9u3Er1apSsBzUj
7kbU4C2gc6BeC4ln0p3Str/6lXwCTWwAwtLl0OZiQ9pgIcIqJ9cDxUUN4uQ1NZuugVA4FDlJKYw0
w6qceacPO0mLuQhgYDFOE+wFT34B2eAFbuwQ688CUh3zzeeu/8XHBOBn308x30Qd71Zi8sJdHATj
qwc5606V1bO0yuSUgSF6MUDX45XcYig97sARPL5C8GZRsT64SVIWbgWKFVcoLrbXsarwf11lU7fi
ZQbdD2qPrd2BVsS21wNEhaAL6k5rbnpbYJn+CZ0x2hFvPUBX7S3dfdivJrJPjjX7E8U9mRwNGBlg
x6oa7chOJur8r/Y/5sd3/NPn+X1++pwBcgKoaNPIFj23Ys4mQFXbxjJcG1/IX5ceRLYj6267IgXv
e618pC6K5FvDvTBdA9uO+E/TgWRED5h9+JRA6CXxoAqT4C3976mulo/p5uEJKH3dIYdCuFZDsEtH
f4tktQwsP9uQjbQTOjCfnlVmLnjPwIuNpZTbkbVDatSccWPKz+yFI/3u5IFl/imu+fsCnFTvbjOM
TLsFbdmdwBriPqW/3KZ2+Ndsv7vR8DKM8F/s4tvPJxyMocB021YONOl57d3HMrbvgfZUqB/GF700
j1kLZgvylDZvb1yX++BKZDiUaP9mikF1KBpw3ZLPaDjuopFA0zHkWGYf/QSwLzufnmCuZvdMhdMR
tBF35E3TDgHeW3xODply2A8eUCt2aOQ3GXQwn80KKYnQC6MTNUH1t23yNr4YUKS75CNfjbrGNc04
Q9WTLBfUnCaL34CM2Zx7s0EACDMUxQ310pQCghsnauopxwycfDRlAXqdrIvakxOFoEUxAgQrxJJR
3ERfZJMDJg45uCPFUrqomqCJF0cbalqpUAdmQrOor0XxGCFvdLGzOZRCDk0NyufrcClrcxl43dpq
OVQKoyS4H2qUqrFozL9XqgfthNcCaNz1YH/4t4fy20MzYKn/wwPIKYTFdcrjL3N4OL+vhphDHx57
lpytgcRBSMXlNq6Tpt3vE2NDRPqzbe4HqT5I9usGLLBOYVhbp7aRlWBgNUVFcH30qImUydwkhA1h
aoRyZtMVU/MxiNA65PVhoha5fgxkKEc4igil1Akrb7ssPUB+0LsAGuxdPMaeUcbVnEAS60GyvPbX
iG8Pa+psPSM4jQhZtbqTTEWRnUsvY2Clxeg0dpI1SuqbDQ33TWnhJNp8m0frQZDS2ALeH9+RyfR7
bKpA/LylTzD0fncQ0ANeUC/NwZCDK0zW35NJVQYqiJSX3tBHgLp2vXeYawIA8usTgfQHql/GA1la
M4fq0/QtTOJ+RwE4CYLc7VR31RzAUzFvz1ho76mTvmTIxkL0PRH39AUTaYuyj9+Hy7yqVsJloG8u
Un8XYx0AdtfftUGdPzosKR5z7JP4kA63Uc3xHXeYvXSYkDfUCYT0dMNBlLCkAR/D8b7KQeI6emvf
LZMz5xcCTTAsQitAeiew74DvPq2RVG7UEH8DDe5Xt4O+D4hGgl0uoMboZZn1hoHUTwPHyvBXTgLQ
TLEyzITtHLNvEJ6rxxukxS0NvZD3yAs7i7Bqso0P1gIFGaTXLo052E4zZDB0ZrHVUi7aDmQt+2T/
3R85wxMLGtHtULo8AMKaAqmgI39/xAArL66WPEZC49rxKVjYUCTQU2DVLGK8w/u+BJeGCu+h4hXe
uxayLNgeB9seMrb34AhAzN9F6ZfygyN5sDCx7obu6zQ6TrLMAuFq+vAfoafcZOloduBGT0m+NAdN
6dQNNPv0E+qeIXjbQb077FH0pk92eC+5kPGL2h01G2auBFhhn2KcPLBt+bcbLRW9AwXtIG//6lbr
2QjI/OGmzzHzbGSnhxqdLa8Ppdm6HozKfaoAnIAw2bad0vQAXbDskFuGvR2BQrgVqgSMvbT8Sxci
dF0zp/zCYvElFqr6USfQu0u9QSz4AAh0I8ofXVB/GQ1RfMnrIoE0TupdRoYfc2WI7BYCFe9Pqa3h
81NcO07WyIM1oD9+q7n5zhoDpWl1AGaLOGI+maENOdPK/M1GgzQFhx9ZkNgI/HWG2NsFIjHl3kHK
BsI8jn0hWyRfW2X3D8rCchA4kB1uJnBhXf0hfQVIozSxS22s5n6+vPTtBNHS0r5zxsHdc71ZdYHd
2FjpmCCNPclbJNuxN/rDOIvHk5Frz2Rt7wfp+/+UqXk0wUlyvfFca7YEv25+8ymTYHyO2/qN9si0
W6aN8thDbF6G5o7sKvBvBfeBfcimL10E2YFreJfCwNpuM4id2260ocqDUT1XEZQqIBVhrWLkGSE5
l0xnHkpzSQ5O8Jy2tb0UBYrVGxllSzmZ0WaKHftsAHE7X6yAiWMg7XWfhwhvUQe5KMgtLQv8yDZk
61H/tzKdOIIwXSdvewW6kNZJh01ZSPz96tJAAFKOe2wax1ew53qQqHSMfaebjG3qYPBeKpDXHBwf
6n1Ca0db+eQtOwkK/8kzCjBhVT+qkRtv+sZPq/cbC/y4qYQgiGMhu1hYmfVc+227Ep20b5UFbYG0
ifM9EgZgdAinYF0xqCIkVlgsswrkO5GWpyv0XecD7Q0gD9qmhaRfMpjW+j/7kCNdkgRsJ0J7Xyej
O5F/LYo2wHGLH+nI2ZdiumPGdCQZsjRh453uoxMm9TUM3xZ9OP3o+9/GgQ8FLPeD/dZAlmEB4iNx
ETz0N6MPjI0CjeGJJUG87mppPZdG9zUvh/AHi8GDh13dd9A988WgBxns1yCAb4cTCnoSMGsa5vM0
DPMgyKrOg5oSAS3ATYywTw9x7RjLbFLJEjGn9BCFA0jaqacNk/H9lrqm1EQAxcmnPR+QQCt0WWVp
oBA8tiC8Di2w+BiEYNAwctk8GHZSLctKircxV7eeg1qvRa++9tJvf6Bk6qfwHf/Zyzh4mP3Bvk09
M4XukxR7/GWrUzpytpa2711YIl/iMNpOOn9EF1WOAbA1AnXj1M440sWpM+wtykB98vnoFr4Y99Rq
TSjOt2MwbQkSVA7QKe8bRPRmhJCGD4GS5e826YKBgkSpyZn8ho+xhDqi+cjvP84Hbq/o5KftEfwb
KE8xPWN1jbD0tvkIlnRgbnSQprABCiwdF1RlGh2tLzQohLbT+mqbkuBsGW81jt372A8qnJJNY8Df
MFrNzUHl7u2o8gSVu3GAcAGIk2J9oQ4w2YUL7hRi+8kbu+VVM2b96erseJrYO60un9wg5B6vBydv
wAX+AoKY4CTLyuGLFvGAXcDDl4qx8DxKnFtWgN9vXA6esdkFNVfTIolDA2+XMV8BTwRRg+v7aWBZ
BTLrNb2YWrLbY2efi6zNV0o7U0+YIQO3MCUAgomcnf94+dHsOeMWyBZRlq7ZDl1NjxixAnWZdGsS
8eG1i4zKSmyg+oDN0ENIA++Tn+itUqzI0YktlAfxyuM7ZqvZNs/Ax+qmgUybLRZ5lUNuwrLsuzid
6hsnbrNdwZ3xdoIQJDTikvrLALlHz4iMH76qb9ySeW+tlw9LGpS7SX2jMgvMI0E33nJMOQ/KTfdE
bwS7aG8QI3LnQSFwbXdBMq4ZFPoWua5UcHWlAl2qoV4iaBWcuK0s4Gr00R5cGwL0Vyg9ACHjux9O
TWAukVUNvDlCPouPwWYZqy300SBvjHTOLTDDw22eqvrEXCjUS5a7EN8BBYoZN+O+DMx7arnaRHfg
LcluOleXJ+ihNAl1FEaUbswK8DsvbIr3WYIsa1esQyQ1tvwwXhc2DppDykBIeH0Uckv4NEDQ3NBs
w5jchEkizxKkCmvfV/GaflGl/lmZcXGBkhs7UqsJg/ZU1B14/9BHl6A21doF4mKdlMG7DZWr92Fp
+PNvEVW1xama+C35008R5PFyHQlVr68TqVDeccgWn2geBIdBvzF6CYJMoFSpNP+VlcY/pUq8O6eH
eLcMwVpPduk63tJqLHZoomJ4YonYtqNvfcmUBSXrohm35JYihZ5ZONg3U8/2/2naiRnVwlWg4aJp
81AVe06wwMbo+A2qBsN17kzthljIqJkgtv6pKXSTKMvMpg7X195QIShhFj8jLAtPPTSF9jLFv5Ka
tkC0vHR9FCLo3sTRHJGiAi5RN80E2EOpafqpiZRBfEqrNp2b0ajMU1QZP+aZkPE4J1HxlVqRdJxz
35rP3jRNT20h21sDOmLUJywu7posOFPfAOTiXTNycAbgiWDUqO+xwboJQbDyFBuTAUzRuKG+vGfW
gwvCQBrXOV1zGdt4SX3VFMWPbv6zwjdvqxJg3buw6C8qL1LQcmX9wdVcT4AN85uE2RW0dMAXNbug
mqbmjnNPraTIGDCAsbWhZm8Bw12kwZlaNKjABn2BAEF/oCZN6fndvZcmj6OmPcn6Jn0wdNS2qIS9
xQajh9yNqHYDavfP5IKkjDhDg2J3HdDm0tyiEAAICj0JXbo8lvMkUV73Ow7o8gIMEwFS2ZW7SOoA
aObKto0FMxwBkS0ZrOxuCu+qrAzvUC2Z3cSQN1qY5FMzlNkVVXemXrqQ87gvgsi9m53SBi+XBt+B
ed40AFOS6aTRzXXQ9VmFfoyVgMI2SAtnhYIrYEiCyGQHB3+cj71ArmKgtan9afUf4jFbdx6C4FVr
bpMu629cVAtdIuH8I5Ip/16YATIHXvmUgy7tbw5p4z0FY1nNDlh4+5tqxKFLz5DhsPTggUdmEbvQ
tC+sqDp5mcFfmNxMYR6/VPVQn4c4Ak5bm7tCiW0K4PgGySj+ch303sRuPUEka5rKw7wyDizAbyQW
Jcr7II/06dKFALyJfoTKLzoavbbSHWTevTMOPDEfghVZAsawz0nLchtmBdTwHDuArGsm145kyZPM
sRWM26j9p0SsymC2/VMijVV5Y/LFaRHUyIDPxkm7w/EQ2++9VTUottPDQ4jdzMMn32yekPLo10mG
3X6jsRCuxkfIxsZy6XVnankm2BSmNpVLa7SA79C9na/ee6MI5fK1UwIxpYd+jA/8odiYARhMY1BY
IxaAQvhe16hkHLQq+IFckLf3wRWFs0DvMfOtU4/UH4LbbcV4MB1oYKYHtlTcMg2PdRaPe0+XVdSt
X5wdfUfNyA3xOw37ozVBaxssHOBnrEt1JDfymIyo3LYdyGJ3AB91S9/Ja2Q8R2OuDQizpFzElqnu
rN6vzsC+GECzInXqqqrE97PS4qS/RvAoDe5BCAgO88z+7klfHmhx6po4OEMGbdsKrPTLhkX9Bkx6
zeq61dMDXJW1BzIp0PRtTJ8DJI3wqEzc4S3Mqh2Id4wflmMdIVw6fZFgFlh6qPe/BW+WceN0Zn+D
8lKgNvUgz0HdYmLWu2kQ5e0U2sUiHQtxynRVahoDHq0gCTS3PuyOdAq5ylW+Lzi4FK8kM4CFQtfH
6Dywq5rFnjoyfL3WZWYjx89CKLl25niqwZD20v2slNW9RGyIwJELVrSgDviLBP/XJrHUsCEnsLa+
j2Fubb9Y3+0ou1F1Ed93NRcXlnMA4zMT9FVNEl8yWTZHvHG+UOckRHUCRfWpGNzsyMc0W0EZFwKL
uhl0WAEXdEuX0EjwCtM945Cix4Nwpxbqcddk7J1vgMRl9/bo1ecM+NFF2wfmq2gGY1XWrNhRM0XG
AuqY6im19BEMONuFADPMa5jUA7AVpr/zhJ8cUHXqLrEdWnSplM9THomTaYwBCHQBA4CQbLsySj/a
l7qp3aR2M6NanBCvhCZa1CAZBhTWClQ2Yk/NDzdLzwawGLjRCFQwNd9Q2QGGrar8GriIqeuIeWI2
Ckirzj8PQVEeURHnrj48kJJACUCi1NLVHmELSnnygCZR+TWq3+cgDwOKc+AiAkcyXkjmQ4tk2nqq
UQMylLX1gFJ66yGTwaZBlPKWPPI44UAcBMMC0Snw7HqJOy3wthl35GxzpK/k2ABzhaE0otFzIhzZ
rO1STfmyco3N0DtfGDS1dinomBatZoZxprA6UBMiNfzJ6eR7MxrGeBOjVHk11NK9qQoIhtFZ3cW/
+kaWKl7RQZ56qUmn9auz3arwgKBOsqCsVmu3oApOin4TN74BkHLe7aXN/YMJ1NacHUtDUHINyLDS
ALJT6qwZh3g7AgM0z3Qd8OeciBRBlXCVCmx7WAagm8j79C5IsaINk3dfhwVMwBAcBua/XU194kIS
wc7VMmqzLll6IperxGjTzdyuoklzlsd8N7etEItvXRZnmqLM3fRuHDqcD/Vg4O3m+TOU2IKkbthn
8SGPVHrEbuf9MvkJwD5/tkVZ9Ye8OZCdRrRhwEGjahLVDD97Gmw+9SEEgz3UUvLQYAuyOboD//3l
sgAoan2lAaE7hNGRRgXSTsT5ZXJG53GQgMmM8W0nDeeRLNyYdqCP6O6kNvXcrBdJ1XkH8iiQkVg1
EkpojdG42FGhVFLW4JCioQJSsnsUYwULaqIk1jr/lyd5vO7uYkBcGmThgy5zUCk91fmh1Zd44Gh3
o8iBGZryA91Rd2l3A8iJ+QDexo8xEblTP3lWUwU+nz9vqd9o+noNKa14a2dRuiLd8F2uq8MqfE9W
rDHVqQMA/+RkWbrKTMYPg1v+kGHaHS3VvV+ixO6OZHN98Os5dnagzkl7dGBrQBztw4V6BlTQgdIZ
vGq5cX9NU029Jw7mWH+RH5XlNtIMZKI0FV2MFhSV2ota5EoDJ9HOA+eM1q+5rtP/PhfZP554nYv9
eiLNzIqCH1CLjdcnXkZ1ispbQvD6H00cd9hT0uK1cu3FduJzk3qREBcZa062Y6jTwGS4w9K2b1kC
xA7Z5lsfAJVdYll7stGlcCvUM+sLygxAUvoiWpwgwNslvfHJAPzeT4yXqq3LbwX3X3x8Eb6BCnq+
AZ50vvmtywwH7xlSGXvdXeiR/2WK/3cfSIChygv83Wunc5xjPbj2gogecpGJTQOd2pkdgntQdqkq
0zm3+Cc/M/8xnhh/+dug0GfNzA7x70FDUvGXiNvxURUovuxyY7ijSxt7GbQyl1fLhEDcnRvrDXkq
tOirqdksi8raWjHOqK6yxk9Ds25phHUZzlP2Frg6zEEHJfQTdEzvrg6FtU1DEMGSzUaGctG0XgFq
0KJa96ip34WezJ5HY9oWNQOoVdtNngZXu4rKd7sHxrZdDXzds1PiDPlhv/r/bi9r1K9R9mpOfOns
FSgvock8zsmyGrS1xy5oHq/5s6xn9bZ3/GF5zZ8ppDARhY39zTUp1tnRlyyyhwOZZrtYliEqyijn
NhlhehS8erw+usMLZ1vXYlxep2nC/vPU1DFa2Tw1TWSCyvmuc9lyslAhKN0JgcEMkJRzVrnu0mhk
jjqAITzPPXhDjTvUtTzl2kZ+DQuhoAgEyZZmmMfSBB+zKLD7oKBJT/pxwfZ0nulqus5Zx+kW6413
oE7gwB4SJ+uOPcr4V0PuYcetNzLzzgMLXzXaSM1qkw+e6ZsyG0HVpZu0XXGKCLk2FaYHsrk+CA4A
Cr+lztlNz+siFb652gr28zqtMfqfp6VBgYFgVqJkinMUtkE0bQ9Ga+qkS/sxbShxVBgr7KqG1nB2
VYudHe1n/Ag4CGrSfoaart8rFCIhNXFtUi9q2fB7SY9+hFNPjwribThMX4MWR6LIM/sjCMWxx6O2
p410R5c4LCARmzZbGhqCZR3Lhh5C7esMYQmCf943D3/Y55k/PWTMgnjh+YXaIMTR7wYvujC7N988
CLEGoRN/z7ukXzZD4p8h+NseQeOBcsKxDL5a9YkcHKgSL0sPnPL1UFWnAjoiK+pwtxwaU9+g7Fyv
3FrFp0BE+VlMwB4gtRV/d9ljX1nTV46i9BV0bAu9bQ63SBEj9iAh3Ik1d3zLTVsu4pRHd0Xh2mfq
wBEAtRW6w0CJ3dxRGeBfDhnqKIZ671kC1IqOhkANUj2QTbUOUHZjPz7UiAxueGSo2zAT7NZqzHup
N7UJUknUUq0hNgYY86EIDJHHyPPYHlGVHRW1XAtdqAl1Z2cP8vO5k/zJTpcRqaW9E7s3f9r1tGCH
Nval1d588td2ekA6GeKAgpy584/hqN5F/thU88e71tuQGyCRxWGqsu11WgZM/Snx1bI25HByXSR0
BmDyb/sQyzUKzeIHmQaA/ZZQbBiaoFhatlW9eLJBGZ9qsjffBwpAqeJ7kII8qXC7n51drNI096Af
+oBkUIJTSiaXVcDDn0idAcadpd+G+B/U6NVPdteNa4FX47E2i/JgIbu6mXwbm0qQDyyi3G+/cxYt
jSnLf4KD+7lzRvslMAYE9xF5P7uGae5KG6X7Hs5k90nh90vVmtbbaPc75VrZT9Ob9t0Y1G8AbUKg
C+yHXicXQvXTxWRFsg3tOt3XnkxvbV9EKyvo1RuQ9NuxSrMf5iheuywZn3s1jDh9WsUxsDr7iF92
ufZ6r3zxOoQDtStvp13s+eJQN7GzrKKkAwW2Iw+xb02XVloX8HQ4b9BohppTaLdH6IdVD6Bp+0Z2
/GMQlelrdSpAW3ffSAEgdeyvjADFdSDAjM5GXsSn2hI47HPef2uctZvExXeAayCTpR2YdMctaijF
OmFpcYfil+KuDFHghYBDhXi9k99Z0F7zF1WOTzxlt2RCDZeBzLQKuFgMRnkTGW2yURr0gf9q4575
WbxA2FjtuV735o4Q1QJTWN5RS7hhecqZOF0HZSVW/VHEIPH8mKhAwniFH1OyMQgigg31+8Tk4wlL
LnK/+U5kb5Om3qzSbjy0+aJwNOXbTPw2X8mHLp/a1RBNBwmsa2f5e0jYLBwXLB5lxs8zZmGCNAaC
A8mGMA5RweQJBRrP1EkmV1gnxvt3fwmEO9JkkXMwGt9ZEh2FXTavZWxbDwxBs+Nf7H1dfLYnrH11
MvnuXwMAtCT2CnxvXoMwYQ9DhGqqOZJVhL1853dFEuToueAGJUwClarl4F9omxbcE6F9hz9M+dRD
kummRQn3ph259TrhxRt1nviGJQz0KTI1jmPnTLdQqfZBlIGCZD0SOd3yadAjZYnAUORW80hycEIU
gdFIDkTFbZdAdNz7NZKeaXqAKNJIR/jmqwT4iByw00PtRbTOo8Z+AEI82eA/IziqNAbfMMSrb7jk
FfICgkMtvDOhR81Br8pZ+h3SRZux8qYINYliDY4u63tio7IQiNnk2ZlMtQqYYrelioxtP/Xt3q3b
8Yg8O8THvbJ+qPGaR3leX3zBNuIxTAHuXYiHqWvAGFZ5lVYVsb9IwyyWf/tsU8f/9dmiyvz02WLD
gMiurv2i0i0xyHwpuWj3c3GWbgI13+6p7Esy4wF1JHJXqTRVC0RWQSFH4Tq/8eo1j8EYMBtdpG3X
/iCMBdLYBU6trbcZIGa2FEOIvzoZZRljjY6c46RVvAZ9KTrT28gIYudeNWz54BV7A5CQk3K74UR3
dOmSEgxloeuurh11HX6LpRku8sYbNjyJ+M73KvHgj7qkbQTVL5AnR5R4Vi/kMdqcIb/Jn1D9o5bQ
Y4/2A14l/JrW/xTjn2/JaYITpQC8JHY2ahA49oONbkRw1/F81KCE2brWsGLJZbuwWiADe8CCHl0H
EGk7nV7JLTRBc+pUFSJwPc4acdy251a79RFq+fTwv7kN+OVvC0ARIWPldU9Nnm9Ryo28Hn55G+aI
aZvrpsqqZQLdkJe0qM19ylzIjhuT+cV0hh9jEvh3SDQPt2DTRsW69udW4C5l5yFzpafNu2JL/mPi
vU9bIm58M+WobAe1Nhh2Nz4wY0tkF+MdHW2pWZlJspsPvroXFRvxpyZimfEuqU1komtUl/oEXI1i
p19YVu+sgyIwjw6hXbFI9O4G5Rl370+EOs0hahGnySbWHlFkAnqJHETVRwh0hmwTVSgqL71Bbaif
LoYXf03cim2HgnWoYcElLqL+VMq6RCl/5oBBxneHBRnjUr77cLfrlpWUyP5qb+rovGgA/yWUFtIK
yVtorXenToUAE0JfatmWkGhUKdD8SN3jFjuvdgPGt3bhIzQ5LMjY6B6684GU2ZW1d3u1VxYD9cfc
2/GVVQFoOGBn4GAZP0j6oeEnJE5tauM3R7fCv1Q8S6Bwhrg5XZCjyhRCuv9D2Zctx61rWf7KCT83
b4EzWVHnPiSTOSkzNduSXxiyJXMACY7g9PW9sFM2bV/XiW49IICNQUySAIE9rPW93AFfSADXnyQ/
9aTyzFMdnOUBjbX0AZEQVPEqMQrXDK0xd/Iz4MG6DQMW+LnSI/PE5KOu3L0oITHl5mQwAyebRJhi
p+LiDBJ5xzkuAmrCSTb5ogF/T2KFywhNyh5xOkkA0+dJsdLASnbwVUK5mNudAJKCAyHOc35I0m5u
LLjvqla2a4HpvJ121IZEll1+701DLmVqQ8WyLGwrWGoc3S3XugNCyWaAwWgQ6XuSQRvZIF4e5Xz0
agAOxW8XWU411Nxu3HLTF9o30kD+pKTkaQqWnwTg6R282Y84O/6szfxNuUmdPTt+1FLtI7ygzZOh
AR9wMJMJTPFTdqqnXAB7SWq3CEIzgrpLDOh48ngFxEjxOsY8hJOigO9HCuIaO0reZFZ/KWOne2om
2O01J2F32PB4wJ5sGZ5jyff4aPVAwWkQze/y0MHHFfPBFrgX2TAdL1nNlNpBb7CnErxGJJGqocQZ
4Jk1ARZvxGmwSw0E7QEO4xmOl7cg62zuvbnyjwgWbAKSaxLgi2WT1Nc8Mucb3x6xf1EdEmAFwGJU
2lcW4osfvBJ0ugMTj3E5N6sRiHxHSqZBK45MJYuMinKQbWDnxqac4RA+iPbUOnH56MML9q71ooAZ
TQK/lnXjiPzRHrvyEZpXuDdW8o4axmV+hpeUd02lJmteR1FPl0HAVwdY1TzBPFRjlupAi4Vo2FMx
n+15DV8ga0vFzqtgHoSCe0PFKY1anMYab22qfwqs0HQP64YZUC0s8dqhLgFvQbWe06enrsMOlWrZ
aDTXUBncUiW2rumqsie2KzTNnIG2zBsEZDSHDpsDqJIKHp3wbkUnymlD9QS87GFn6KU9r4w66qGA
n4AErxc4GBZgZlY5SmKwAhyiFMlS/FO7pRv1oCbUbSn+/w+1/MvfhvrtCpb/8Vs7qnDbQe57/T5K
QLKsgSWkXFF2SQD8Ya9LsxpXIErIr5YKNwUkfV0W37tQean21IhLkXK//4O8g0VSd4Fy+M/DJPWP
C6P/QldyES7/lYROU1vlyrH021mmOLupi1i6UPHShLLUpaqyT2DerPeamZY3HaghbZiCjkIhdlJS
TTa8QLSoCibDfJcNlMv4RgOp0WlSMwC+0bLdNJIjVuJHX+pRZvCWG13jtMhnhtjtOcdKRP91qZgA
rzM4Az8LL8HOXCa9E/Iq9YPLf/wxMLRUCNwGhvdA/zuXAqfkWs/Wl6GocyKfc3dIri9D5VKvwiTV
6ksTX/PPJkCItkCYkAdHMnm45Ny8f8/9QUZNRs9yc0xs9KNE/MgtMkcNs4xKFYusBkpokFmY8YB3
8++q3gU2VQIkdSpGNvfvpAEK7YEb14lqUYNebZd0dh9QZW15/l0JfUtRD+x06TRIMAUiiAeaL7iI
CtmKa880z4BJqV+r2T5rDqteLemeExcZAYkXZe3RTXNgM/ks2rvN+EgO6eSGHitfdGgCLvJFRC1I
XtTzNaLMV2zCgSC3sxsA6Fm3WZq5ZyxIIZUo0WagOedm99pPMYelr4NHXuXXbeA5EVAM3CK+anJL
nedr57n7keOZ/i6jXJ9bznOSTPmKlYX7fKmNt0z377mU/Na2bX4L3Gvn2HbzFYlADsFvOzjiX0dY
y8CaN8YBNev72wRgTDfUipKuaXfcLIcTlcY047eNKD+VrgCShhqZRGMLzApHM+L9IutLswm8jPEt
NaGKXBYIuigRxEMyGjOpQScadxZfL/81dqW55SMQqJfxYjM39q4+wl9L93DBWTl7V5bT3VI3+knw
i6jBVFr9NLpeA4Y3u1zC8hM4TpQD0L/Oi0hEzc3ou8lxuTLpRulKB0wiYlJxw6ht6zTRStMc96df
VRsR3EgNwFVRE0r8GRggrd7ql19Fg7q9D9K9opDB8m9ZJ7ydVsNvffmlfdNrB+YNT8uNg4IUuP8y
3y9XNwrbvy7jZxrr8gz9sVJa1+n6Upwr6wCEjUEF0wx71wBJglYW40vWdg9GXvCHDJSNB5cxeOgq
OfjsTK3szjP24XD+9NpNByijvVdU1qME0B01Yo6hB53DmlNq2tpas8tiJUHAd9+P+sehm8RpUCWn
8ucNfEWAnFz7+n3jjM2NB9CrzuP6PYl6HdBecRGnVyQb+7jaFWnJgksH24jvR30TSakDiRMuethX
99meBgcmLj9AK6KvqEgdfLwsmqOPtyTqZ6gS87FvtjQ4ok2KY2aKN6qky9VS/Qom3Pj68t87c4C3
WeqENJjn8uHMrOpM7Snxs+yl5K5+pNKI7eE2co0ecCL4QbM2xrfwVFlTJYlKUGSurCYaD1Tkc2Xu
3BTKOmpClzAgMo7N9yTQXHC8+PXMdnQBgPVgh1iOOEriTDWkn1hq9rez5Uqwbg+v0eD7T6B2n0Iw
Ak67eEQxkdoaoFvw0cx8/1g1BRj4EEH9BJxCC5C4RXdV9Slc14zbi7gHA5+sa+CFQEcTvJ+4AaG2
u/jpLb75HKaPq15Uq58c9cysBZm4bt5puOwqjj6R/Tpm4otsZflQwci2ky0ofqCl9R9UAzJtYw/4
xWo/a1ByfslsOEDywfrGzfy6yyfjWWbdBD5QQ9w6ZtpvvdoYD1HtcOgpOANqoDU+8AnMuAIEnV9V
d3CUWt9SdHcLKIPxikabyMzxauQMIQkqjjz1NCBb6BzBZ3kyfgRHBbCcIV+aDSr6PPddmBGhULs0
cxB7T80QHfE+2qSaLaOl2deIgA5AeTwB5hvhHdqqmF4LN4F3qW98Au1wDadEvdi1Y8c/1r11dCs9
+YJ4njyo4B59lq7BTqU+wbRmTumXHz2HHGQU1LN0YrhtmyZba1kGA1Es8o+UE7HDL7nhD7I/tYuZ
zrBuVvlPdjbNMacrIIPtfrLqXWxs9nSv2bOzJ/PapdaFlSy0tRphJj9sdNSYRsnrdkfyMctXYoZh
91z1VbV1AD/wySiqC56Vk3t6yE2v2cMLCeS8eXnBs8JeGvKsA4C24WsfVXsPejJEqcFNwZ5K4Cgb
1WCEync+SBwfONh1wv+X8hBkchWlMrryOWhH4CrDy3Mx2zC46MOaKmAnLM8pOATNdTaPa/hQRVdL
s2iyk80U524wWojmHOCocSWLvn9IBkOEQCkbN5fiDCA2y2lwSYbbP8hBnwHgmh+pkpLBBWAYgrpu
qUSjjVx/H83Sh/fRYlOLN70UHTRensFXhJkF+qHj4OnNmUoty9td5hdNQEVKoOQFMGfcnq3ah8Om
atECQCywFJUIyf4wxqWF6vDrGH/6L2YN7teqB/ZkMlnVvcb1K8JmiMBOuuOItQpHNSnA0ZcqXfRw
XYO0+94a5isG8tcQi6N7lbRxEnTebB1bXpofGeDSL7B1UpQHoFBW6xhec0/ULMpr66izeOsZZY+g
eucLzZi2BXFFDZ3FbcdYd9XFvbdmMU+/yOJU1qb/ueeAXZ27OT2wIhf3qiPVN7wEh44BdyEz5c6e
5xjHaQ3nNYbCJ0m64QuspUPQW35ywz1dB5nrDJRRs5xBoszf29pgZJGgYxRrHcbTHgi9wP6w2Hqk
nImj6iCkB3UBcpdalTOTF7sbweLuIUxIJQDFlPG2hUPv1u4sGGUlVqIO2wjg+7vz1sc6c1u7MK0r
vLTLw0i6ad06ULrSs8yTPrsFs5zi4LqxfWZ/zoG1CzLF4bMxjyyQPBvApRcPu87ptR2DpfN6QEh4
ALvc/FyP45EwtH0B9M60HD6zOgcdJOIvtCErHgRC7xG6jVzcVKANxZL8oGXyXbbUUk4w1oaDaIAM
ZGGhRIhGcaBLjpw8Pzp183K5YvVTnApgX9SiSOQOjAXZo19Ux7LU/IcMgE8HrChqFg7TZyXPGb4W
RpJYB8cFVMqv8hmGjFWpt/UOy994woZ/PM22M4Af2iq33KjSVc3GbFpRjZuk86qr7WRbDlNzO2vg
QfB8pdRSxUXm8nzawbetue1V0gJYH9YLyKhIFYusbN12U0dGH5CXG/m74Qx861pOtCf/tkWuudm8
ZfAdXuUE07owW/lmcwvbWhsKidUj1nTjWnBbC1OVi53pPUeyP9XCsRTwOfCV3GZ4ew4eTAebdnar
x6YRrya0jK9p3W6giBs+60XE1/Cfms7S86DZ08t2I3LXCQwxa6vIK/SjR4gIpCimsg2NHPY58YFE
lLhKi0w5mCnA5VrNIKKF8+omcyWilVXAHTlxkQwAAOC/MZ0TFDnl2VfLr5DGswFmuV1m2ViSK23k
e4tp+ErUHBzofRtbINPRs9cIs8IzHPul8pNsrdt2cfY5866SuWzDUQqJWG/Ei4PN89Vqi29T2XcP
XpJ22ygqi31c2GBKU4NRi9kE43ra2i9Q7WfryJ3F2mXetAOEIPmoU+ILUYeRaxshFQcE79057w0s
0946RQF38am7n0WE0H6eFnvYNBBgCIaHWzCDvMtq96RF2V4kTvgnzorIxKdWVc7KFO+KhK3hsjho
99Cu4S4MaVytKfafw3S1g63XwCcMLE8AUmxuEyhjLjIqUgW827udGWguABB6qzceEQbeHyyjUtjU
HtSHDaghlqIDAEXcV/OUmTE8pD3HD7hCGAdV60enbeJ71+7yYz/xKCBEb+e7XJZmfixNxbkEDXwI
LN8cpITVCtNW/wK8DQmffyO/caUzAesFDyK30/6eeQ0Ah9RSOyXvbfsEiMamIZO7RAd4tYxgyMLZ
cP5sMTDzjHL6BLqYdzk5YgAj8yKn9rPIojDWZsQYdB3fWUOabGDkgF3Pm7EuwlYOdBsEhfA83+m8
6J6oRdKl1jYDOd8Km60iuEDPdxobt38sE/A87GWIkrE9f2c4gIZLnBbsZ3RLZfNzkWqh8R/2dP/r
dPiP2t/6Lo17NVTtaXI7x/NhmGB0BRV6fTVCA7ARjW7eC7iEgeZYzK9ldF2NQ/RmzvU30/a8R5nr
OFnGY3SEF3hz6SOLSgvFhEglmm9sspptpiUldE9qDyTVhmdQSe7PZsDYyxIzvcRVVwCT2Bc1yH0s
RF4PTtGCoHiS75HYSztwMmBv3hePFmsZ3tOhATZNYW5yG87FKa+rE4LgRQi3p/pj4+pfKbRRc75i
2eKvSx+Wzslai+xn6eBhUtQaPIzrzVL027HegB452eRuHB/tCaFX9viJvN/Lsgc1XRJNZ8/yhqMh
cZBJ60h/afmlgTnes1FfwVpQw0MEU6LEDhNqYas6Eg1NoYq2KlKt2SO2k2pxVjQeqfZPfbmTwHJR
CACoauKMbQL2lSCgNerRu6olw1ZTyYfGAWDA1D3X0ivNb5K73h34aNdAuI2L2yRWAQwyPQKp27a+
CsQQrwGrYV1rFVj/Js3lj3FeNiGYpOYTQr7yg1NxZztXpXljZpUd9LaTPPeGuCvy0vqGwH74N/ry
Nam/d3cTCfeNnhsA8se3AvgIPlQxfnG0uz6C98D4kaY/yQ1LOFu3ai7sQ/5kFDeI7b4SAsRICyFR
USXd1pYJwHBnEBItFXplgfBDuwGCDZCoKnjtQ7myqu10uKJiN5XvRQo9xNfh59rp1yLVZgzhYf9r
33KGj04tijWgbY9264q9rzZY8EYEI5tXF8mJypSoJlE5i33G3fSoY/NJeAaZHN4iu0xunGG07tjM
zwSGYIrB3MJtNNtQq6mY3xClF99gb3tpRWJjMtFqzNFK7Vx/jAX8iksr0VbORnqtGUJDCQfhsWGf
UhPYcJjX0a1IWuBxY/E/IUYGNqioT6B0GczTDFdxkCO25l1Xtl1Q6mJ8ynzzpfdd/mbUHborO5Sd
1zgqMf7q+CBaHWObgZAtxpyOW2CjDBPMJL2eniJde8m1yLpsKHuuF8cyS15om0YHBA9RrivP7PmB
Nmu+hXcQwfBVSGhehOslxyg/aQ0+FQr5i+TdKBHaoeTW4AVLU5KDpjPHh8GvVwDsnbcImik+uaAX
F7qXfCkihEG7wGI7Z3kynD0EUMPVoEu+ZKAGsBmwNww3jba/9uR6Ot+IwvwksLM5AYJJnLDrFSec
QLKdPWofPTNNr8ws3cRGUd/nedbfONyFQ8sAZtAROpegiRjbUa3W290xjr3Pl1o2Oa8tgj+usDnC
qcWxNFBeQkNGbSkBcN3GHoR2TaW09p31h7/+69//83X87/itvIEbaVyKv4QsbspUdO3fH0z3w1/V
Rbx//fuDDUoDx2Ims03b0XXdcx3Uf325gxEcrfX/g7Wk7oxR68H6p+M7OUQ4I5DfB2KGb/xE6jvE
e+O1JlkPAPCk6x/mzqmBWgyoQ8et9NusBxlxN9TF1zJtD7AQWJ+WFnDEiKFtiNKdq+LkKFhOAikH
8ca9H1JknFQsRJQDDwfYjYK4bYsV7bxNmJADaU38LJPOuKEKhm3szT/fBt3/w20A7S4UjfhzwAn6
621wxxHGeo/J87tjgqt4mhW/AQN9FSKx8SxNYwboiadCS6gmj821NZo1jhsQLXLqUeXw1KCKpAIo
AY47WfDPl2zpv12yq3u65+HJeSZjlu5Yv14y3IV1sEWk2fmiBZrBMQw4uzj9jA97rnZWCJnk29oH
8e13MUE1NTr04f8pjgG+cREzU6afgZe6tG6zDpyzaS0QaBvSt6oA8/ijYSMgrwR/bwLq5QH71rXg
enKnxfV7DmiW1nqQ8NURsW6tJ5Vb2gnwHKz++abYvz5HF3+W6TgwseC2uIbpeb/elBTEsq4dp+5r
04DhnhitBsnys7GlvAl/DqjdlaQOL2odosAiOqt3cdb4cZjVbXTCFl4CCxq/eeE2JdkYOXaIaQ0c
yKVcyeYrTrRyZUXJR/jou9epkdgfmfEx5518NMeiuOPC2JMUYcjZSY9yOAipRrme+bvRRDQ/Fe2i
n8M4b5stSIrsj1Cm5sC9EfkV1YoSyrwf44/VT+NrJtsPEq7beDlEOEURWHkB/3cSw+6fb7Rv/vL2
qRvt6My1fNfCW2gy67e3T3rCAyB0LN5wZoFTuprBdIdj4hyzR/1oaD3gAUh1tlQPpXk0WyEOl3ZJ
K8erqYriQ6I2fNhkOiu43gFlgXZ9JOwJioeycD4FKk/iGu+tKtt562vWnOsYCGfTWJhhD8Kclw6s
Am0uXuCLmWyAOSH3srC8BzvSb6i+aBOszY1Rnds5cs4NsAaCtvfml6jlD2NeigcsrL8NmE+g3sNi
Zimo0xwhVzMYS3oX1hqs9CcqIYxyunmX9zdSeuOV21eIH+nNJgkHvLrrSJGdLF07S1y6GpoF0rzZ
T3ZlVjqI9qzTsw+a+zsW1Q+gxdWfXVtxjXid+i2x9uS6IZwk4fmVN/rOx/JwKTpTehYI6L43AXEB
Lye7gGMOev9pVNW9MWGXpVfjv375prT0jflaVlOTxkn3W/HfD+C2KIv/UX1+tPm1x79P6dembMtv
3T+22r6V55firf290S8j47+/X936pXv5pRCKLu2mW/nWTHdvrcy7799G1fL/tfKvNxoFnsVvf394
eS1SAS+Srkm/dh/eq9S31ITvOJabH19f9R/eq9VP+PvDfSm75K/1Cy+7lz90fHtpu78/aL7zLwtz
ysHxzrRty1FL2PBGVTqz/sWwuJmW7Vt4yW18rAEu0yV/f7Dsf/mWxTww5Bk6JqeJ+QhvVqoy/mV5
tuG4junrDtPR6/tNeN8gXJ7enzcMuumqb+HPWwYfYxiM6cpvymBwVvt1jfUZiM+jqAY5kpaCNSKJ
qlDAkT6QhtMGY8v3ULjCQNm2T54dTXAUiw7Z2D7NhXaTT5EbwFVwghcjjuew/4BPek5W+g7Q4FNu
gbchHm5iuc7ddMZkqQ4REBtWYE1bTcDVX2tWnm9KoBYlOljDRt+eVtJPVojth8uPfALQ+jZmOLY2
UpyTUSDWyLvRFdMdK2d7b+LLGDkywtbDfwaPzr3vl0AQh6OCNX5F3FWMXY6EZh0mCTEdvGjcATTi
aHP4NxWJe+L+hE2uwe9AufjFzGDsm4ESozlQ+bWIFXCVS07qhpVMLMCdlUGTwdRhjDYgvVZVC7YW
rwAkX6+Jb0mebxkip9ISwSl9OLfyRo65C5qVdt+PXgP79LchQeM0T6tVZ8H2OagPKSwuLvYgwsRv
tiN3xYf2di4BEMFl7QR+bHyddSucsBVb8dq4q2E5AnHsfTewEcBCHWJYpb/2Gu0zvBUeqlq8dGuQ
rRTrdsr2AMloAsOM+IqXc6iNzaPOHIDMwftx1uHRJXvgzaQg6Y6dk+a6cIAdP7KsP+GMDeiHoTgp
noKc4y60GtizsDUBxodWBpUBdLUqTXac7Z2suuvEuPNmwwt0yUG4aCsVNZBfNSN9qZVlTZugNJ1x
TC/zGx7b13Ys7y0ZbxyMAeM2PFsBD9qsByAsGiaCqeM+5qtMA7EVwjaC1B6/NPDG0xKgxNV5nm78
+S5P7yrnKxud01AB2wqHqfVUlePdNIpdNvU89L94iDMFhiYLKhk92ON8k+BZG1Fabgcgg9oMeCoe
Ikv2usX1QONANdQnFdGZPEpzgG9w0wF0xqiuKphhSs9qwySXO322+aaHTwVAh6EexcNc9S3Hq5zp
n4p8BD+l2cL+7PGjU8LnBg51lTXegsou39ltcjZ77MiBp+wESS+eCq964gmfVoJ9tFz+qeJQtHEo
flaIU/4IldHXqQcFtoCLJ0ecAEJxa2tGxIjjytU0bkANdQ++i7u58PZlghADUPYdmphBvw9nADOO
bsCufDbEGdBRCGwH29TsgnqrLnf27POVbTZwRQHhMPzrr7oRiiazM/lpSVontdalwE8svNhftZxj
/6FsM77Xgi1Eh5mte5McMAvcE/pqzus0mOrisarwiOBaHHZxHOiz9YxjBUAREkQUCDcR6yoXK9Gb
t4BOsXYx04BDzszXum/gTjT1a4CJ7iP4kgJUSLCDmRrQZYEm65JbZFqtr+AkkOeeOFAigb18ybUq
pxZj2LG9p/dKxB3i7SlwmJQgM/ueB6KcDZC1pniv+2m4AjH1VsWAxmRY8gAWaH2HF/NS4g1uE1xj
s2kNDmxAtGD7iKdTuC7iQzo/sNqkP3gy/eoyZ8Tywepm18ZwXQBK8q4QSYBTqb9LshI+N37pgKvA
L7tDPIORgHKDWd1ME9c3i4jkUOGe0zF1N0v7VHWiZhO+JevZLgpwRDjlwfDSCuHAcDOfXWPbpIhL
XpGMqQpqQomII3sfs+0iWVqlgBfKV2k5CSxuOrxH0PMyEpxIUUMCHFjuYr9vNh5MwfBwLe9bCW4r
Dk/ch6HQriYgUg08e6kQwAFaNCw3nvk8lI/RLOE+VYMMsi7d+kZvwXY5dKN1BbPoVtZdBrrC8mGY
puaEA7yxc3RxBpNseZAd4iqaSqT7DEBFvQFem3h+gXP/XcoRoQGPaRgDqo0JvZU91hkOgJF1HKf+
oUi1MhQ9dmPQ22sAmM29Q+Ma9c6Aw2jrgVzONdlRqyoZdlnlhjmAEruku5Lz06j7YuVNbXSI5qfG
BECHrT3PpsdWs9bM23HMACrM2z03WHmo5vYFoIzuThNmuysmhG+PJsyZdg23MuxKH1MfaGiOwjRO
NScEXi+oWbz4uZ7kG+AN2juHIZ4Jls7A9PrQ1Tr5MEOzd5hLcSOjEXEa8FL95Iw8LKbkrsiSaKPB
hSiEN3oWti576juoSnhcewfu44Pb6gDLf5UgbjkbyW2Dt2szFP4Mb+26BT/hlK0nIet1FHd8jTA5
TGNAcfXwotlbY53gnKVQLjDPMhsTK2la0O5RGdFtmdn7+3HwWLHr21QcKJnT6LrvXeA9KnfVMWUw
3nRgIphDz5ImrL92hCnSYha6bq/v8+zgjH4xB9wzxQGulA4Usj6AB4yxPFACEsjykPnqZVzKU8WM
LSiCtslYGnNgjE11oAS6Za+vwC6bNQennWpgt4I4XtPEvrKq+hDzpD40P3IkW4ruXH3UxKiFDBv9
gykE6BoFvu6rSQxhir3CDpCk0UpZ1QKqtQC8CrIuQDYAVN2cAwehY5WY0n0u8/pAia2DOCKgLLAt
q4Nn2p8cp/fCKZVAs8auAHGsYq/XMWJ3VJLqJh7Mj6IOdIogit0+KODrlyMyTraHSzbRffgXq7IG
fFzQTlbAwZlbMJVo2SrD/cQbiduQR2DkhK+TO+2G2Qu6BFTvYD1EMFbW2wE917lQiyOoF7F2VgXY
mB0f3A946jCBrHGHq10/ze8PmJ6y1GpxAE+WOFCOZPnE3+D8XIZ+MQKVVTkvU0IvwlKkHCC5QZdT
IXidnrtW4nBJSapeA5JVBbgHVlEDGNrCqR/p2Vs6APQvr4GOfUO+irX2KRKtHbouq2CH/tLGVXeI
WGSteSyAsUT3Ud2iWSWda/IQkKQJZu53Gd3vOGuByT52OzC7NIcl0Rhu8VKkHMlm57kus27vdQg8
xQcO95ReN8rxonFWPPK8gN63JVneweVFdHNrzzCxtr0GbwM4M3jXXJTzBubY8kBJHht4LlrPQUys
hAPAs7E+1W8DwHEPl2d3maOsRLAmZaE/xNLGp/Xy4FwE4HFsWb7P1OUZmqBmzAZXwpKNh9bTnL3M
3EvezirExxltSA9meUT0xH6TwbLbB3UuONBPMIVp9jpA3TrAGocHRmWqMbQkQgAW+6jn7PvkRfA/
mMpVuc0Abr5Ke7fYY9uHcIe8xjRUU4amUmIa77lFpoMj0W0NazuC6ObQAmWJSxHYbgumMX1oDghu
wXKg6i4NlKyMEdbZ29Jd+wzrIdOSFu6L33O/ybSmjtca9u4ry/Nm9W3s0o2bg8hyTObmyk9nUH2r
haPHSYdysBPr4ew3n+kR6mpBWZ5oYUVY06hcpQKgQ5l2mYI0Jcs2SVgI3keslDb3Qsn7eAc/VSyn
l3X27A91dllzTQeOHsOcgZ5XTUmnBbSo3uYIY6RiMWDLR50qU78VWdFs6EGLGly8K5qtlESwBsMX
tobWhkuOE4ialT4w4jh2FSq7lFvP0dZWzrDxFCPeucsTVo+5Uk+dkbDoOw1c9qAO+7E82z52EVSk
HCW0bpMsAtt6JGp/tyyXeTRXuElq5bxkMf4z4AOTDIAL1sZXH5lCvbXOxEsAfNBPGAHQhR9GdQgM
mkNqMSLuuNhRlqqwD3vvS8XYYO4UGI72BX5mSfIFHqHFFgyy5UFBMh4otyR/kgkNHE+A6EOXS1Ko
W0PZ35qPOKuExZx8I3lO/aKYwf/ZTLfx0u1PfX+TcfDyrecWbFfpj3/McvfFHewhpLblqPBaywq2
wu5VH9TnSOiYPlaM2URJ3+JrtciGTE02g2kb1hhwSx4QxK/JYms66llQj3hKkaUu1PlPw1DFT31g
AwztzDwK9eOTxvykJ4YXUqvLcJe2fTWWioGdXekwJm2pnhJHXe+lFs64CKfBi6LB9JSv2gGf/0pn
bMbXrVZRP9UU9rIUza7XOUz6mtse0sTDtkCILcDjq4OuEnBtoXdlZlh1ulLnh/m+VHsDLcMuoaZd
QuLgYuKoeGqYZQNiH9NgSrpo4wGmtAZLKxY4o1jBNRZwaJMWNSssMuLQ/Uio6NHKS0KYTHUsFyBo
S9XX9pLQsk3ZqjPxCnlTd2t5rNsMpnwtrAqGW7V0MJW46gtARYu+CJl49FyzWE044K0ttfL0LBa4
bRGQ4vBbSEQ/iJI4051tX+TbDpFd1a5VH65E7RIQycZDwEQnMPjjExirvQViynwc9dQ3kGU5V+S4
U5B4KdY+IKq2h0l9RCkH/r/kIPEiqgXUztmzPcwW0MltLMQqoZxu9+BcauWuU0vvqJpSroE7caNH
806qxTlVSzsADvEK6mrFpvJg5VAqGQzOGjYAV1K1vXLVolAYtoVVMnrq+nmYA01tFhH5i0MO5ZgN
XTSsGYU56wAjwO/06rY5UK7GD9tkszxl8OkyQuMUqe8s/XBKHJnINYCSwUCuNhWFYPjdTG0oSpzl
WVAn2rzyZFSsFfDtYUi0TQIN4HbOh5iFtpqNkxbfAMdy3NCL46ugLnsWWE8pG3UGPshWdKz9eN7P
8E06MOizpoCyUn2oBdhwtkJmO1Ptxga1CaMcnhG+C4sQtgttLRug8HH1I5ak8DJ3O7fuZhEBE688
dLGIgw6QNVBS2ADW07RbGq1XWwrKLQkU4eigt5+gqvZCGiinbxdlAcSDG29lPDCb3t51Fg5jV1Ef
y11i1mtb7cEpqelVs5O1meXjjoH4PIciBbUaWMdCr6tfIvVo6G3zwGuPvYIq28JCNulMhEZW5ovR
G1eiANAsvBrw8lGSQkfIgkLE36Dsq0MDak4MbQCxDf6g+7oS48GPgY8FuxsoW5dyEdfDjlfeOmr4
cMgyMN4icjApVnoNhDdsPSFN0xQXZ4uv8OrqD0BD6g9xhISK/yHLmkDzhzYoAJcDIPFr+LQMAPJt
rFVrhNjXQFHUpwBBsKLNDN93RD1o9zBUgOWagRo2MQCA5PklorpFEYUVcEc2wIhLw4aBiU4v7iYm
3J3lV+u8qkGIN3tX4LF5mK0o2rWpHa8603kG+VxyHOokaMoZOEtSB5we8Pwi74TtdnaSEwPsmw7I
/8zFhIALNiCwujDVge7qmQAH/7/cnclypErapq+IY+A4OGyBmKXQmMphg+Uk5nnm6vsh8lRV1qm/
q6x69/ciZVJKoQgR4Hz+jo3+5iQyO2VQHUE3qud0bjYUpqeFAGnglAFUzukYHttwfcrCJTmSXIYT
YBrvRtMOSeHcpoXJ2ieRPgerrd0Piu3H0hFVTtwulgrSpzx37syT7PJria5gp7ldeZALZ7SNb+XU
D8PRjZLCjxoinfGH3qXJoAEFLx8nEiP8iWp6v1STSWDiXOGn141TL6YHkK3m0qZmc7l9NmTNz84s
xr3VdPWdGd+G3ML0M22Ogwic019rY/GboR390mqMcxkpiwCwkPaeXCbXPC8APtmN74vUR4vhEhQh
qyNqg+iIfICoQvXAcja9QrBSzID/xTeUm3qyJPEmyqfiIVtWpNztBoNEXWCleuNvmQeLiSVeOCVy
o3oYA1OK1K+rpKJwzrk3y7bcq8ZAWQI2Iym0ASp8smrtNXfN/uCohLYrgNTCHL5bSXUxXTHtgFoP
Q752HvnKnYcIAoXy7NIDNv6oDK+klNV31qkOmtB8tcoCqWudpEdpLR9mXcS7Ji17bx4cAoLi1dml
w/ClknPrDXRu+C3I+pLq3+wOELccf2C9QHBJIu5ucY/rnKw+Zvz7spOkIZmT2LdbMcyap8+NbbQH
s4n7fUjoBuDYTH6R5GY5lXmw6qUIiqVr9g53Cj9rZm/sI+HlrrUbAcH9uVnwR2piJzVBLIIVUV+q
L+Y+Kyo60Bak05Bjw54ysOlUr2Lxi5lC+Sn5MebHHlrRZIS9W7X0p26QxjUw9vm6USoPrtDrVFHd
m6aWAjXxxFQTaPj1jfg6Y89kllUWYHTlBP0AmZE4zU/aT5k3Sdsg0JQX4nCrJaSVm72IuJtvCZaC
OLLE7PtjVBqH0HLdgDZBgTvA2JkNKdkzJ6hfds5DqBcXV6NKuXH6o57XxSnLmm/1DFlSGWb//8De
/S8i3RzHRBfxf+fcgp/51+lr+/N3vu3XY/6k25T1hy5d0zRs29JNF+vY3+k2vqUQxFhIUQ3JN6y/
s22m+4dj8h8KutdSumnwoD/ZNtOBvjMMCxGJJRxT6OZ/w7ZJ9Rd9Dh1imzDHkbrhuA4v7y/ClIxe
0dRY3Yau2soONqRqJUVj79jOmRyQ8JwUFnUBckk8Gqu3vZIGlo5bszwa4zQHRQNTE3Xc5i0SfX0C
sGEfpIWGfaAGOVPNxSLX3NvrKu53dddHuKzine5UUFbZKIKpEv2l20wfGUR3V2l7Lfri2HUX9FZP
tIhtD6REAd2jXdDx2cVfKQN1Dp2ycf8uxSmphZ/Y0rpkdoDkmPrF1YnQJ1c/2XytB9lZhBrxJ25a
4B1d8J/kbF0r4LjCMGHx8i+SqCKIwAHQtOmDZbEd343V22Lq0Y5c26tjttqOIZuQBLZju7CF2V9D
PWP1OISFZdEol1/0qMWSPFi9P4bxerGX6FCu8lDTGnDfEqmwWxzXc4r55Az6elR6T0RPlz2KKPpi
h7nxgj0Hjs25C9kJn4uVxVFfXgcCqjwE5KQgxdg62CVRXZoqPDtNm3prpH9edbLwy8r1V2G9TJPA
FEq36QvY3Oek3rf5vdna9WnqO4LxpfFz5Q7lp6q+GrmgNXpx/XkZukAUC76pLvkyVLskYn1Ls5ba
4cKY/YVwmZ097Qq3r/dFUege9QqcQ+/ZVFW+WZNS0qb9C9Mo8YcG7/1eF/1bISKWUyqqAmuNLjEj
xOhEPywto/kiLAACYvHUjuLJwjRO2HuGCBqvN9BK5e0fMD1dGXOmzf/yvpDGnavzOupm5BlVcY+x
nagS+zUM0Qmqzm7IaV8uVp2spL40P8gtILyugTnD0Ff7Vlo8xjyRbc66l6ieIBXSUQaBPVCLIHzV
XTiSuxICpkPmvowJTQpJqKP6o1BkniD/8qykFjcCSSecQjgoDBcEpvq3ti4ea7LRZrZVbMaoJE0J
9iaSPPriYpNYavtaa/5KUkZumk/Zkn1prDH1SHV7GbJih4E1R54a+rO34jDza5P26zDD0Ye09kjy
+OgnCaxm+MAO82E2Q+T76Qbg8ZePA7Ydwu/9bmAfUBjUi4yC+qMGyfqgR3Qn5Eci+updQbdaO1S1
z22s8gqucbDuGURtknu7UcehRvfoatN8GvUsiIoq9o3ZLA9mibRMYQfyan05JWn0amNG9soefjfW
i/fUeXb7+NJNDhUirvEQSo3hnX6+oVX2/ULjW9tND3Zb3FH6cgDBfrG1pX/Wwnzvjg1b9DZ+M3Hp
zVPybnBDKorylE/WMXRWggSsviFPg1Lc5WVZzG6Xz0jBZea8UqmlcmiFHAE/teHJoc/hBXS3Jquf
9k47zNQuMjPdSwsirVTTuAGwE0QhS03Wjsmp/tbmVvhoXc2ckCrX1K6KRWdfb2ublmAVoVgVD4Xx
cZmY4SJ9fC4SSo9IefNGleIAXoTj9eeuNJmqWjh0imECubWpTHbzRMjKfGcyfXiid3uPKC5EBIxO
uzKp5aGoIia3hdVpzJ+dxpXYgHVfp4J+H2Z4ONTQr6QA6A/uuLr70KXZeKj8MIlfqrhZd3lcvnQA
CV7aF+95Ghp07kWkg8XGd5WctWI1ztNL2KWA4lRdlDioNC9yjUemtjxwl+k6Lk/CTC99aZSeaca2
XxdhQFLod4Lak4At69sqNlvZAIMspPKtIaR+SJaKeR5OpLRBL5wCD3tN7nZOQ+mlFmuxn3gBZtO3
mOZEexFTmu16bf2BWy1Ats4oNL+lhkVol5GC91nOwYwYSJYheVIzIKhrVCNR9w73DdXaFyGs6FQP
UaCKt3Zb+IUxDxfdmGtkgAjAC7xxx7VKLjLJDT8LU9fnbMnuSI/2DdLiTrkzHqpssg6DM5Eu67CO
LmCgARsYfLhYmrzC7N5pEClw76zahb2edknyzjpEo3jUSsu6IHismcdLjVo4srFh2XUfogdO3lbp
sZzWa58a5VFrGdfmRb84RsFotlL1FFFnGDdudqdK86M7rOnBlMq9LGNTH03Xvq/QfHsp9BZIk7SD
pJf2r1fBtkW73F5Ps77HKlXn2xdFP81HTrRfr7KMs5lggz45UEVfrLU4j0tjFX9+2iQ2uP+b5Vbr
ObLN14oAOXDh+LgYNvOvFE+zyU6fnKcxzkyMZ515vn1WCsM8S41w9D619KBax/eCnLg9XFzjifTT
mPO/sMmHvBlW8HNZE/kgH6NSbsP2ep/3izhHME8nEmr9YVDzYdJW8kx185fy8r9Sff0vmhsVQql/
Nzf6VVn+/N4n34d/0nj9etjfRkeD+RAxlI3Q1DaFs02Bfyq1lPmHYjzUdVM5kj2cjU71b0ot8Ydu
weEhx5JiE2r9ptTS/2DGY+BE+KWQG7vGfzM7OooB9XehFrV2Jps5XSAnU5aui7/MjpZYbJeoyvHY
5joJJSFnQNTcEUGV+DGgEldn/6nX3tEnPDs6t7+6WvFXDTNy+xRXWenQg51oncOlWn6sK/mg984r
oQzZOSrr8DI27/OAZQu5i6c0+5pUnMA6VKaO9kalo+tTtDZ7bsT9W40MSzhFDuXiEApgg3uWdCe5
Q+otxno1YsKvXC3hTqu+dnP2QbniKTfY9+vRdM8MWHjqEYgsnKjwqpk1GjXTDL9Z34ribprw3Btf
ufDJwamyQJ8/cLPaqgfkk7s8j7n72k505K7lawuEHrf21bbSb8Pkcisj/LMN7+YeEhEhaWaso1/3
xeoNgw3UNbaf1rh+jcPqeQxJps/bw6LPu07vUQaH6k1SEzWo7H1sefG2VX/Kq4S4MLCPueIwK5vp
prYurYUetuQ4ZRGvOVLtJ1ntNkETDS8YB7tdOpXX3m139OUcHFLYqMD6lI9kBhuT8DOqSgOiwMwm
3WHSOVGMm3phV5FNy0PS0KL+2sWb1hcmoolsZ9rLvQC08KCNQReyI7X0Hmnmja83vAYKH7gLpflR
J6CCiE7QZdvZ1bSKyNn+Eqr+e9jyuGRkYslTzadZ8pKUheXHoSBi5XamaAiX7PWLYa9BKtt6n8X0
rmdzdAKPSfwxk0+rylfeTnHcfnEqCSG6vdthp/2Q9cdoy26sCZ7Z4Vr6mA5i8Tpy+0BZ8qcuAgBs
ZvhrqHLCyLysLq2TNTX09c1eJ7k9AKJch5KJycTlNdBVT4KEzRu/Rh+yjlKQUA3Odlt570yaffK0
PFZJdE0Upw7/COToLPx4HSkilfrY9s54cfPoe5gT0dO32IIVZuskuo8IkOrQ+uJlmryOEEQ/LlIG
gd6hekMtj9pofBftd8rXtGci/QODLmFCXGsd93WAWSP0rfAsQT72rVLJke6LyWlNz+x4rZOlTmOo
Tmi7/NvFErruTAcXcsAGbG3V39GSsaVazKdi5Jppdfe1maOPYOnXLOH9NThAuvU0Jq3whRE9NX2Z
7LMlzIMtMyBtSv7Meh+lGCiWsJ5PIv8+M9LWdTkGdikYEvuWkGN9Gnpfd9VVVKRlOmCsQ+7+DHvy
mIrnWiBcKhccIfo7gUCMw2K78Brm5hj0hP3VdV6y99nFUSUER6UV1UdrOsY5YV0y40rQPxqbGiNk
KzIaWhnQviknThE1MvkWBe9VVLZbtVH0CWMwCEplj5ymmMXarv00pbbhaSdQZISTOZeYxkXnO4Qv
1MVdaHI6JOarchntxzo7RsZ6XrNvGTfIzMFr2XCsEXq9A+i8y9YIEKrLNaFCYKbT13h0SEvxHcVF
00ISeTHVQWxKT41EMxMX4aU3yc7LY75vO+k306DZjLXRYfYLP5VtvBwH3kIl1atoTc1HrLLjO0zl
Lt2YSTPTmGGznpr0meJcRZJpTfnOVd0nlfG8tmKrw1p7iLvlzmH1zBhg/Kl+LGtWoGKLNmkKNLJ1
VnxDGym3rNZTAduDLK5wfTYDqKOsXR01OsQbMhk9ttlSGs+DY+Z+GjXDsejS2ie1IvUmggJ9V2zX
7CagXBJ1nVMWy6ptv4rKfRczXI3W5UEXUzAUNotXZQSWV1K7OJ02H/rIfIQ2PLew6KBT/EFu/NaB
KlCtUgl/mcy7hCob/p6qC5pugBLq5Z4mJXYOOipBDoRnFc59FF50NnEQreaLJvsdUfMSnBF63Miq
QE+zd7MqQh/tJrmLsXUl+AIQWVoItyLiicYSOC5enA/6YB0rh/pGWnsawvHY3Vckx8LwsV92VcXy
VuAFpE+IJkW9PODyknixxh2BP3owZg7NO9JFGSz20nzQtrRuDTpO1OH3TCg/IgIsiOv0x1DmL+bE
u5VZn6aegt1VZeu+YmN2aJb6W53p/M2d9Tpy8/VtM+bSy50FLSt4iOR02daSqBNPS5ulQUQFJGjB
i94OP+Zh/tDaufCoxmSxsKNHlf24neWze+zJCvfSFhWkfZjkFHM2sAWqVfWQmMneKSaW21K2p8Zk
23e7YQEEJT5MGu+o1oU+Ni2qv10TwZWFUnmsH+al/6oGhMeyOEBgfa4aTgPDyH/oGtdiYaJCjERx
KCSWnmSUJ4qhR4gFzaJTKb406WYM7kL0LtahYbVfwuGETJSYA2Ff10ndT9ApOOJYgcORBEt0GkNi
7RiOuE+t+k+ExG8O7Yd4H5en1SyWjWj5nAy0YtywCW3LujBn8mGUvWEnY9tyc8qvWufyd5UO80Va
fNWn7GNb62djRRg9c5/Mti2w/tOS4EeotSmhp2mBcJvIt6OvUsoRuPzOmj7HfUVcJ92DXmg0q9eC
v/qTzWLjksnhDjxakUa9J8DuGLHvC1oIGS2PWKQiNrdDvYU6K+2VDlCWChoPvHAQTxioYQLmeb9u
C6Q9Y8odO+7EmO3IicI9OtMFF6WrR0sVYeIDQq80ngjel8rLjaupeF9zGNuC8mLvdjvk4jG9iokj
36avFOX3rBmHMWFBpM71dV36T/gJATWqQfply2JrySdYPfLR9XjvDtwpY/Pe6gGcspSxQbNITJn4
W2L33uyMkNUtp5aerPq7jnrqSosJAMregejuFfo6Twnjuqz6p9uZ45ogSA5eF0dbznGJ8FARse4N
3OL2uHWzXbbKjbvuHqYx/JikxTGXFmLmqwstzIlEwoE1Uy02x+Gj2Iz0fYpYMEbIn5KDS2HHQjBC
+dOZDAhby673jR5+7QcLMH+Md2Qtg8Z4xOm+FRWjUqYxZtnZ3nJDQBo6Yex6TPe9IZ855CU2eZtU
FjH/+aGhufrSTmPnWUtbMjLt7Hl0z6bRHZy+No5M4J/jBplYFvUBVsPbcIwauoW7nqr8Yw4PFWvd
9tuerVh9heUBpaw33j5s2ctHHR9+fa13ax6UFGYRD7SG57jKH9JUzsFg6i94IrpzDUiCarLozhVx
506U7pIBPwCpvsPZGrZkwyQdzrcvbx+G7Rsh4T8dyYfy27SpEdSmRrAb+sLsBeZ0wAV2yQrnQdqL
Rc8IVLLrtETcwtST2dhdXNE6e8J9bWcSxxX+Z+7k1SgootET2/LijKw4KZvU8NNscA+FKA+QMQhC
yu21lBzH81zkH6zWzffN7RtNxinXJ63G5L3JDnuyOZZhlzTj9n5GEVdSuJ6SDhR1aLNLXF6XrNd3
+LcFrIsR3Sm7v8MYMZDtgHC3LbroLiTuQauEfjBj0z47+WCfXYlj2ZbzkV5bry3Ll9D6ac9l+NJt
QRqdO36vqna8IyVxvFuf8hgUrzFvrLZ15lk+2PGX2iGdw6SsOInG/JT3eDCalhPG6XRi0MZQg9ja
Ps2UYMSx8/fbV2hTMiZ+zAvGmr6khQ27a7Tz+fYZxgyrVNFFYXa9pBUc0izU51Jbh6DhZPXXwf6E
dLvbk/powupvO3iohsL7x9dijkj3KOMfxbYh15MZH/ivT2UmfRzozI4hz6O1IAeGFtpo1WP3Ukxd
EjDmZKx3znqoCnFHsqwGZYlqI7JK5Pl8JaaE7ZQbkRkyQxAEGOawFG8fuu3bv76c6jczCcO9XfVq
x0aFXG0QjAtYmLET2CI8Xdm0rVFN7UO7zwGC7AnQLqaWF8GEt7QRCVa6dYGmsC5NUdq/PgtlqwLZ
axjqt/+7/cjQhOeyW8+GnUo0SzzI3B5klzjhVFvP/tDp94Zp3YdTOv7EJHKpZ739nLUhrUgQK9cp
DNHYucN4mZoJyFLT7gjJ8tUqp5ek77RrX4AETWKmbBOpUaMG41XryMzAqxsdbl9aK/6JIq53kL6a
X0+6eEWfbdx19FN605hX/mIU9Z5KiShAiDt9oZz3QJIvEYuWQImYzZ+LAZyrHqAX85IBgfpYxnM7
9k3oeTyI9utv+MKfRqvfndjGX2xV225d2ph5bZuTBb8BaMLvTuzc1cRKSwNilwJyW4S7ba+aZAsx
wyXwastUQ0NykIxL5cEiO7+Iv39y7f3n58fCpgvb0ZGu/wUtcBcpFniE4dip+YO1NtdWMUyyESS6
ihRqT3Q0VAx2fA6N9fDv/3agl78CFRJ/GmCXNFzddf7y1Az/mkwQrR/xh5FHzYaxG1yMmOQgQW35
q9SPOvlcvxzU/79CVhYc8G+H9V/shf7XHGihLZN/Mhf+etSfiJVhyD9Qj4MG4frf3IWwjX/zFgr5
B05mNnqubTDmKd6j3xArwxGua+hC/aI0/852ij8s0yRT19FhVUHD/ivESvyze/sWRmAIw3ZQn6KM
EHIDtH4LI+hXs6qbYZivxGC4O6PSsS3Nkqr0eqY9KR4/IDIoT4OkXKZJLCfQWquliCGpD0k4vFAE
WbwWev4druRunN0YVKi8JjZb8Zj0XlE+FDrZ3KFcviSaUx9icoZOM1h/59YfJseZH8p0mR/c3rH3
v70R/8O1bYHp/X6C/0pZcIH7FL3BjrA3L/9vfxh2wjojTGG8RsIsDpMLNtXL70xQFrhcVN5V+IgD
g0aqQ9lqIUBt5xARMxtX2rl/Ys+oL+48PlQ2JYDCyCn+GLi9O9im7tuMtripHR5Vgu3QlROWg5la
2dYhISN0QsD+KTnqc/lcbcukKqrWN0Q37sK0HqFuy/5g07veV/F0aW061hf2ZVqJJjIay/SCuTu9
ZH03+LPq1AGbUcQwZYQXM54eQ01zgo6S0g+3fTFe8fgS7yzIuxMwn/aC+tM8lpK9ZxS1yX84pvZf
mPHbMWXRcFzhgrQ6f0U3gTFjmPulv0ZMxoQXxhjJRjbhUa8iyjZ036rX5awhdrqYiZYcyjr90lfT
D0dG3SFxG3HpYE1zaD3sJ1t9fdUPpEvhEGoI3Jtb6yW18+zZoCeAAy0+uK7D5BJanyK8aOcxt0Hr
iSa8RDOqa+mwKZmY9stEn16ziqQp7DUvM8yQDUsZJYc8rg1GbCIw5GzEh8YK24CLDnijcvIHTC6B
Pox9GjQG8X6LmIxXE/Vr6a7gFHbxtkRWgLYdN6ZVx/eZUT2Q/X9WdZL5ybJStSWs5yxx1mMa98Wb
6K+NNTR3ppm/JNs0848P7Ebm87KkyX/Io/gfIjQwsOsAs4CaBnj4dg38do4rpIuTVufdtbS+ZREt
5A7AMocu1Y4t87yXhiK5sJm37+dRJocMS7wdlvQaxZcexhyJqnUdeqnfJX25M2Pt4PaB26Au+/fX
Ih7pf7oUFfZoRO8A46wxfNhOq99epqXPkSSupiTZQ+vOaWbdl3ZhUXFAge8AYP4fnk785d6mb8/n
gr0TlGAbrnL+culT1bmsDSXF16DTjPhBM342PS5OTWOrbbSGvC49Vkm8QO5LwwXl0QoU2O5QXVwd
5cYg9Wf1bC5u9NabenHSpw1ZVN9STLc5frA3/BukG7YE8VWhXu46NNP3FSEm+1psVlw9tO//w/Hb
XvDv9m+OHpyCJSTjir3dTf75AEJpJOQ+FMnVkuYXAI34omATvNkhKbQmuMAnGlHHXmONu26stTuS
CPJLuw5in9rNc5KIKBj1eNdv23jEWIepq43H24dMuj+NslcnM+EShBcAJQXSvcxr2ftd3O4FU9Dd
aPDXqXKd9tMgOaua6dw4LdbfYjQw7Zg4D5NG7ruWVDtdsdsI11R9dDf+PI7ZJoTx1SBXEqQ3dwDx
e/8Wpz6OdQd9isnpFt2oTXCWvcsWxhAz2u+aoLtueO87Pb5qLfKtkG4Xcl2oW3GcTd62ZOsxsvPu
ElaE4dSyL6///rhb/3oiIUbi9mjaLhSvktvN87cTF6GvBQMaalD4fh/OWHs1a3pyLFDSmEo9wjmF
TynFFIh4+ZEZTvrTLEgFo1DpKxGHBjOttB9iLdVP2aSNh16o8DldYAmS7WdHrPumtvwYhuwqM/M0
Czv9klagWYWzxA9ZvCyPOGJxe1g5KxGNhV+lgbLTrZ9l41hB3nYuHYSrAnZdHtMaQeuasUPCDKKR
fW+8TCKTaB4beUQxOPorMMRRs/RmX8pZHrGz7PDcTUeqhZqdpNHjGlm9N4btZ9jq+iE36xbb81Mr
uvkj6H1/rxu7f3+Ahav+5dQ2pcmKYLvMOpK7yhZ68tshtlsn0VuUw/eUAiU+5LxxcZ3BuOjdrINt
JMYhX23nePvG7cPshKHma9vPtJq2EIr098cYofad7uX2t//67UcslSKpvf3yf/y2EaGEP6qlDn79
3tu3Q/QEmv/bT6KQ1fwycSS4ocu+a3tGbWoxhYp8/9sDb9/49ZS3FxgXekhPlXz79X/m7RX848kX
N+PNgDjRT11Mc/z/9Df946f//L3GBlou51+vYXvE7bPfXuz24n69ptt3fj3pUBcP9E4Y7TgcrN7R
Lzib/3wo+0lH+3Xkb9+5fVhuh//2qeSSzZprzD3+YIzGugtBEjQzvCSGcI9WcOt1Gg2WPrrhzV2q
1eG+H6l+mphj30ZrfV9zesyX/sOiTe9jJY0TpvS7VK7v+tzbmN+SV/DXr/ncrwGc/rcajoUcb8IP
JuVk/jxfBlevP4SUNaTdlpTcseVc2/KjSBhX6WW5Lwd9l7RGdBjK4sINH9mPkY/7tNR2pgjpcQyx
FFOoijCpYUzIQnEVYmJDSm68xu08AgFNgIZ7GtCCKaSJcO1R72RK4lSVOYn28CWOPr9MJcvoMPI7
EvSlvp7+ZDpb/UZbzV2RnFGH+N0k7I+dI6528qNJx+uYqZTQ/Buj0u8zu300RvEwRKS4AxkqjyoA
WBmb2F+FfrrgMghK10kOiFufY3PghmSPVFyOXyTdmUVbBdZS1zCFjm+ZnTw0Egg6lWhJKhcOxKlT
fpnj1xpZnFlG5m7W2LsuiV2PxJpP64yoxzHPmamuUdTFFySE4B4VFWKWOxxbxEQdWTZ3CB4a/jv7
lIW6F3dj5hv5/CMF3RSAZUFli+c0au9dEsSC1S2e12iTbnQ1aVZdfKDrQyvD19CtwyCaE7/SJzju
8bua56DFdXjo6e3czVVjPpjyS9bXfljVJpFZCMRi4gqcjrwfzS4PAEvGpdJZGY2A+2VyauutNeHS
oqA7c8dG/qG1wRCTOZES4UFsCMcBDnhNZ5oh8+dCldo9pP9uqaR5rJF1Y9XTT4tqukCbOcFKh+Cm
sL8rhmog88A6zTHSYbn6SRv1RyO1uL3HJElawM3LSIF4AyHZZiVHul8X8jhSwSadHtB1SJluCpbi
TH0wGri4VaBvgnghdQLDgeiGnVorxcHXZx+p36lVmiBbX2OvLeZ3NWXnfH6TVvrDroY9aq5xZ8mU
EK+qvXMsda5QRkELN86+mQZMAeM34Oy7XLNyX0uee+7zHnl/d2WTvYwEiqfIRRNZZp4xLQK3KZ5Z
49Ln1tuMbephqqVfExbJWzY+to3dBqQ/fFj16iU2UY8OlU0oYVtfNUsMuwpBFOyvMd2ryN2PjSQj
ODR2Y1q+wnMciBiIgg6CBqmdrEB2ctiuubS8XrK0pmv+Y5WjA1bbU//R+2utk01Xot5ujPE6FD3m
mkm/i6hiqluNjJbFJrBOb/e2cj0iBAVODCc6T8ayL1P1bdQi1HVtfna67G0ZtIydXU3YoDDPS0hj
mpXp5yISlk8nDRepHT1JNKNcWmiMwq8FIGdgkiC9j2Znz269P+tLjbI3Wq7jq0rzB6innc6C6C1T
GforoShe5wzTjlra69BJ4RegxV5qda/NyH7QWI07TVXw+YpLeS7r48p86dmE3DBs7elk+DDZUUr4
ckXGeVdggWg+cw5BvZDfczSzLQKhgCJvptXgBm191hyO32yRkFLXBHnKKqGEcYDpn6l4tokHVTnm
NOiIF6CjyOO2XR5HXSS+IJw3oI8Qw3FTwUJ1ZaAl6sJ26JuF6wHoEUjTsteddLQ3LTFZ/ezo46jk
ga0Yest1i8VYqXNP7+eGel+6E3GEzHmQVjEbpWWRF6tknczZFa2pTJ9yJ9mNYukeYemDtJWnAfaR
N8BsDyhNs6AOB6zhvevuV2iBuU8rf+izL9k40pCBVtO2Mz/vP8akF83ZALWi6N9q56wN3KG/LtZj
1WjiNIcdxExtIylcZyOI7aeeJJudubBp7Av30i417dYu6eV6vnhzrpsHaQweYkdgWIgSR1wKtJtu
b70ken6IWA/9uM0iX4YoTkRbvJRhzgTay8FnX3QMceIfDOvL4I7Ey27RPCV2DOHcqZB3eO3jE9pp
B3rfzYIuWV9Eoyr+uLnxRUVHwGh+5QIbD/mQfMhYOP2l7YSXieYQM1WTfIGEdZJGMGfRochTb3bB
F5d2qKES+LJV9VuT6c+bLggHbYGrmN7b0oU30Ez7U9vM15ils0bHPYRi2CsFi1NteY0FmsKEqNL9
lFHjIhPtMKeoNkJtXgiqdMqdnriniUAteBLzxaCmHACnYgXA4h1A3rwOGgaLxqAQqtAatXd799KH
tXUAmHhU6fySjuuxquJ7fQx/DmX20xgIbTBQz1rriqnGmD/pm5TSiOlSTSTce1LHqPvm4b7pozaQ
E3ruCMVcb5Uf7bZmkeYkRwGJMqJl1xRb5FwWd53b7llgktqUdBW7x2UJjU8CX/3O1eV0GSNXu5Yd
dTG3n7h9uH2ZrWX0AFQ8X+g2Gne3h22PNzgw352I5x7XVXsmsXQ+1mOuDlEWpa9Jr8PF8VTdtNxj
nx4+NtxP97LQxXlylfawaHkJ2cDvKJ0nHJn9NzvNkqCyNh8Kia13+WCGAZIg7fNYtLvb71IrZCsO
e+dJ4Hw6sRUrDlhbqksal6SR/B/uzmPJcWTbsl+EZ9BiSq0ZWk1gEZlV0HAA7pBf/xaQ9bq6r1kP
etqDhJFMkkEFF+fsvbaXf3tgj36bhXF2YZ59aDbcQN/UxIWyS3/V9HjA6N4WXxrtsuWufPRIRCAz
PadxN7J767NjPE3NY0Pve/Xn2bprCn/vl+kBScl1Xb/r0AJPBH91O4NSy2tYBR/O/HfJmLkigok/
xhag/6BHONFa5VyjjCmjsoFYTlGO4cytfw8e+Z5jW7fPLHnONLRRONJaPXSdYTzqLZzZ5W66/W7Z
lf0zkpy7tpKyuY/RYGAoRNPf603y5pn+23JPZ7JvaUHWYhv5wzbxZpaMJqNbvMk0hFGEaWtfZSE2
onaa336UkKTlWulz0BDYbY6jefCUqz3atWmslvdCF3oFcUj+DCLAnjr58b31RIDPPIQCpTeKHbz/
snxARl4/MF3V77kDo5fzAFBxVjc3x+vTjdDN5lvAXlruWrkJREkhnKcqC/ODK+zuAN2lfkI7xTc7
f4gBq10/9sNvzSGMzTc0wuQtNztrWq5ta184b2EQPy93jdroqU/nsgEUz21TOeJc8Lu7NVahsVRr
7W+VI26eP2/d13o0emX3hNFWHoD1VgejV/oTztTuzx/uuwJeFtaJNuI5HFm4m9YYq4tEZnZT44D1
Vy/Er95+JwLd/MZ7AXO+a/QL1FB1M6kO/rlDSUfLsvOfNEFVp2nI8TqN5vTIa1yHcN9+BYL9ZW/8
FC75RrbdE2tn9xboMSPeLH+iWA84vn/pCJk3OQTIa4iG9tq3brGp09H78UnbWF5KA/2tVV5w9eH7
XY0KvUghfOZk/PC4DQ7LvVjyOTgt4+omBo2k1fkOepD636P2tLweF33EGmqLfsvyOQ5dEhTRT3B8
uo663/yHihgVjxBBeBsrI73otRdsSuX4Xx5f1nIP6hA01/2ivjN4Oud4NMEHiVF9yUH+eddOAMiF
Tadxx/Q1t+o8QvIY8T5jfpXLc4DNB79jlfFD5DvFuZiHpnlz/+kmgrvyOibF12MGoYSlZvmnKddN
Uozy+LMc293yXkLLd1Y0zg4JOD/2Bng3u6QkkdUhoyhFZrE8j9IcY1V7bvZISx0qDnPuzoUa80FE
6XF5nhhGKgD8BoCZqdEdxg6zc1JOL5YHp+UedNtbbB4ieJzqyj6ahT7sgF2uW9MTbwIiMNy14Tvx
s4AggjE544Om/17rv3otG745eXTqAW54J+q+ueoxJQ1vfoBu5hfqks5rDr3uQGsN+2BMJokhz8sD
ieMetjhEsxPzeb616CTRGS9fl/+shB9TQMUP0ju+ug0VwMzlWdNsAlWrty9pI92jU+f2VmTJ+O32
LG6Ql6ihKXatHosjWUD1q0mBb3n5SF36NWUt6woqa7gbeYIOaX6ZXYdAxfGy51Za1ikRfoqigttL
7IW5VP1nNQpWJ2WqDv3gmG+TZx+WlyiskXiCaDQuZKVZDw44zj/P6M5c9cHL/cckdc1zNzJWL0/p
hrRC8zb+8Adl7MsZOYUrK/vQQbQtT9kN8bjxJ+LHcO6HjySmocly2aQRuxw8VKWBQULWxgPUQusy
qR4N6Pzehyo+UuaZ3kTpsD8jp5esZaJdKuxWRjtOD7Q5cFna2G2GqjFPSWoXz62vff55VSY/NIh6
/V0nZ/iKrqT781HLeLplkVe+dhN2KEVm0s4c2uxb6avl1bZTD3UYv/IRWSHRN2ZIjdgUT38+HQmy
pYkqyVgeejeCZ+GlzZ9rY7SvPYXRZ8/o89Ng5f2fL5B2s8lE/+UjkdtZqPNojgj31W8Stqe8Sc2Y
JQLzT6yN+vC+/OxGkJxfZrrH+oqGkqk7MjIs4rZJqjhLAhX6aFWqnLj1Nq+OTep+aUZaHQrLqa/Q
KlmalFa3d23hXaHoOzvfG6dZO8Cs2j7hABTH1LPUqtfZrEIZ3fc6PJYmaPM1Kz//nqrpaVSNfRWB
xJtXBfuSHSxTzA8ME+0BdeC0tXoXKL8EExkM7rih/fLl+TjVpZEY7Oz8OeM2wC3UD4Qt1tZp6PwD
KYre7Lvyrh4ag3Vkt+Ya8eLWmMzuWcvtL8oYhzz1nTeQatHaNLvu0LrK3MUe5yjKm2Ebd8hVJoWN
OqxRRyyHqDAR71BPmr+08uQthJXl4uBALGgx5DczKcyfcSr/3v6f91vuvBysGYPw52o7J0qX03l5
2PIEy+0oxgDRLBf/vZFhHKGkh3rhD8RvIf0BxYFIUnnrDmH7ZvLleOW5xHpwtXzbZeVb6dnUXxJ2
QLGm0Fzg20jij4IOFwviAh2ZiwdTtggw6vmQtTpr3Qr62kiS3MkIZX/qVcKHq5OF508OKYZNu8vd
b09h19ICAxpEA/eZXn+17dq8ZRIY0q3f3T27df/coUM9cwIjC0NiPiyXMiKt8M5bg/mc5f3akTMM
Q/9LLCiYeGZHLIcRUTSB2jH5M1irgx6RC4yDWanzkchInBFhZSa8TVKE+i2KrTuB4Bcvgia1fDyc
ZXJrZmhGBXoMuGBsGNK6e13eHNXR6gQxsNCrueSImUXZPxnutTPmsXBXesmr0SElkVK96CnZzDLj
AfCu+KwW1kqqjEtiYCJdblv+l8jqaOVa1SZux2wDBQj5CW5KlJ4bFgpgNIhVngmNsZUGG1GxixML
l3FKNSzf7p7l2IvEuY2omgCIIuy2wuxuNriUomVriYMXATPqq3/FWCJi4hUlAseZBXsKgWpuqF45
KMv5O3+e3WmAWizXi8QAdTXA9IhtdTTC9CBpGR4moy23EUMVLRb0fhNd643rUHJIk1zDRuZpa7T3
Em9f89jaZbvXYxqpWG2HvSm9C447LA0JIPsVXWgaIpgfdlPTvyU2gChR+wcRBcGJzaKtnOQU63BI
UE40p6YbKEKiCVw7PtEiiz6pqgTjb2qOW2NWUmlD+KuX8nfqhcV6kWOp2rqBjKv2jXDvOYSzjTn0
bwvfCatK8QfLtlz6g4tqtL7cqRhCnMpcGLeN9TYlWKRIe3P91nvQRB2fJxO3R5lW/rHloVfZd906
lwGy31pjn55CWUHxl24SI2mJqQRp2bpkUaAYXZtdNu4dA8cvWJT2hrkvPUZT96acdjqr1MrPwAGq
p2ms0TaOkXt1XGHtSPgggLCNnTVNSA9ASohJqkVxFQ6ABEaMb8lANr3H1IB5VrP2qAnI2W2dHfKd
8BxlrKyrOsEg9RLZffiQiSDdWjkJgA5hMU9aSZWRvwOzsqVmm0HcORngiqmvoBnNe8M4VEVuAioP
rqOqvN1Cl8w8B2JTW4t8L63svIC4lkMxwMaQusF21rzgQpvJeAx3/x4yzSjXvUBhqXvaL8LkXhHG
qDULsBDASfvmxtpWZgPNBgoi/xLGvO7LIe5zNw7mQ2wBvvFmFTjQFuApbHS2NSt/zmugIYsQrTNB
KvSWuCxqs38PCKW61QRWbaUV4ieMi2CGPpRrnCB/wI0LKW7o0Ka2VRdvFpXiclgEion3BttrgPQM
50ap9A5uzdkBO8Z/Od+0aAiXSxhZ0GF4GBhn+ko+DIBYohkFtFD0zNGa2YnDR0RwwJ5qzUNhJDpn
ImFUORpQysEyzsmCmHvYAC4x/p60GaniaNZaRRO0ez/DYFwMlywV8DbMkMWRxzRaz8HPy2G5qi+5
0MH8Pzrlc1f04rjoLZdDYWnOJgTOwhSCp36aDxX6wW1RYo5HXWuty0ncyPt5CRpGecyT3Z8DSqp/
LoX/6xJPhkofJOmGfB9ww67Rn5ZL9hD+71eX/9Arb1OkbnWIanwSy8GabfwZbNwIzsduYTYuh6Jm
HFuAgv/e5meEi6ZxZK+1mX2DVhD0TYr/I/ZJYmI4eIXXjAZ5ssaVP2OashlpFFuTWDtFPaw12xuO
U8dO0qiqsxH4OarjIio2dN0ojfqM7abeU4amBWrupl682d1EocbWH0NVWqwlKnHujdkEPzJeRHMP
VlPYIPNmbpTyWS0Hl9U6NI6k+PORtEUWUMQPqFLOv4rl7WQN51DIdl3XDqXlI7JMsm+E/umZnNsN
kXj94V9yJJptCh/UDGmEhA+U10BQT1aO2h9qj2PbwwmhS0g3AFqmmAIdVg980kzKNVskBu3C41Qz
S7345/rsQ4tCso3xyJYbnara2gb8AjCsOrVIiHMrZC6OTX7srYlQljCocheH7cuC6RtnBNIyHCyX
/uM2nAunmuBvOq78Llrk2dsKtcE1nYoUe0kD0VKAGadXSIC14WMVjzHSTHo07L1CV3R32YyZwn7J
yqzekS7o3wdcoy3b3G96MMWmCAA6BBlw5iIM+2Nfa6BCQuPaDklLCTjidis6uN6UXSxUPOTZyl0y
xDVxh+Y1ocX6UjjNcPY7K99kz7ETDE/IN4NbicaA3LUOlioNQQtsLrNRAGMgQkg9JtF47+tqXLsK
W0/ok/6wQnZWb6XZ06bJu5harAn83BH7gpiZh6JHs8zqvVCbuIgoKafzdsVzbihe+keTCu928Gvs
GXnfP3qOwzYKls4hdsedOWnlQ9GUVIld6yH063JtBrRumgTKAMWXDyMAJlPU82idYqt3si67GOjE
8HRbYueaObbfKprozvjmpiui4CXv0t+NHlbX5Rq1eJaAgkElT4NsLQPHfh9KlLmaZ3y1Nup3yzZQ
X5hF8j7Y9Xa53as6ughmbBxdK2vemqLZC5E6T0EvPpsxMhFFW9SUauUezBEBjDk5L5XuNO82ff5j
leD9bqNSvgtjcgjzLGkKzf/rZ5DCnHwmtgdEKYGuIkIJg+RRF6xxvW5s3j0XVpsfBD+1jWfChYYF
5Cbb47+OKeXskqIfnhSOIjKTloMloWybLGGPaT1D0ithfCutQTxQOC9Ri5uDrVqyk04+PrS029l7
vNVK89+sUSa4qrMrjZR2q4mYCJ750phMBQaxQRwau+TUcQjDlpk9PsZ5o61Nxx3X4zSClxtJR8zx
oxCZkY6rLtWRuc1CeW9iBMrbsYFk6pgHWeZ/FU2rAxCqqreA1LB1kUiKbfZMXrYQnfm+3e1YNygc
oQSvdtFzkHUHwBb62+AnJzyj8TolrPjFw8x0LIeuWaPgop6s3/A2OLwIJNcI5AnusOWE7G9QV1h+
w9bN8hCbY8ZUGCj52NRFC+5KkHaXqWIrJVKirSHbY9/U1Rua9Jk5l9/tKUX0NVg3Nyif6EyZL0ls
qRc3YWhIsaeMKj02QyvvJe/C9cbioCxVXpYzPXF9C0PlzhtpdY08hm+Nqa58ysu8vVpmQ7gU1wwP
0Z6m13RuvHqlWaTYWgSf3Q/akNvv3pDvm0kUP31AnS3s0ujW5QMpq9V4oS1K7duxcKf5DhyP+TB1
08VJqaMXMM3YsXiMfzU/siDNFcFpybpFWgE/r+k3SeiOj8TKVscuptsWWhl5BIhFypGGNkx8lz9X
Wh8mxUq4HPram0OlfclSAmE0fe32E92VuxmkdOCfReIlCChbuDWxV3MpgVJlRTgMNC2MbO6uyhwc
bM04/vJzd+tP8fQZBESdJDjvNsC/202lkxiq2aN6VrNTq62n5NcApN6vPPcvLcVpt9M6nDUsz/yT
qNSWgSz+RAAJB9iPi1Pf6sFjO+IrIrnPCCLrtXb0hAYiE4EZ6+arE9b/XF3+lw4nTVKHpaKAMv6M
AeFSDaP9YVty2tchgdjlfLVuho+uMVDcmf3f0tGnWxdHxBEE+X1EDHAm7I4Frk0F2HGL7E7Vsli7
TUSvNBmpm1De1d1f5CmzJs7T+MVG/09QZDFCufe9J5Kd5zaMqFe2NfUv5d5xIvtvXXU/gmbyeznD
7xHvFPc8YpWUBCXZ30S17IsxSz/6pNmhTUxf7WT41DOMwpwf/rcp/cfaN8EAu4LWTDhTjcWB4k+Y
wOHA5VA5DMsip0TqEFMALQVenucCNUGhDXZmiPaaN5mbyNOAVA1dfwf08AnOdjrak1RXe/I2iP6r
t4qRvUjt1851++eCc760bHVPtKhca6NvHPkR2XwbvgBUlxGPJVt1Gm3XIR5ePYs6fzFqnMGpNX39
ya31MeCfpEqepCaNTdOSLhxNVffOYz6yBo+5qjkxgKm46xrc5XpU1LfGoGKLRtbK+yQGf2XLNdlP
7odFhx+iyVDrxh3Q1j7HIYjLJWwpmMYHi1LS7F5N1o7b24eywy/I/Cq2msqcbWxSlyH0Wt7pCrNh
7MxhbWd4ZUVpes/NCPFNitI95RmZZ4TfeieVtdGR6tG0t3LnmmZ6/BlHwDamXPuJgdHtunRg7xqN
2mZkRP4lh9/20NODBbt+tTQYX2XTGTeZtm+DZoYrXxTOJW3lV9MYzXMeVQDb5/qm6zfOt/85CNzN
UjnGS2+Y+TlQhfFEym65YjTNWfmW1us0ed9pZWyI5lQYxF1zO2GbOxom9hGZpuleThTmfFGrY0fI
FkbEgN2Z8vM9bREmMT0aL0hlZn+w8PZ0vwSpeODhHVu7poi0t/SLq6eqsUD8K8yh/3yDysw3VmS+
EOlJ3HmQyW+ZpDvUyNre6eP86Iv5U9Gt5zpLrKOe5WRpgEE8Ggbe7s4ZnuJp0G6G6vbLNcfFecSc
Iq+E0SABmeAN0dzaOF5i/c4m8RvHvb3DhuZvI5mAHpDed48kFjM5S7E18bf1TSkaGXU9vcoB4YUB
xPAz6F7LOB0vbu+PCCqldrV0u4DGh0Nfq3RIWNP/HBqx97T2LzoZD30aIizUYHp0eIvPmhgvRJ6m
r4lGiKWGfG4Vl2lwHzFb3TkrYQYrvM64cou/BtCn65RwqwNtqvQ5L45NI8kZGF3vFOnas7QifoVS
UiF1zekmyuxaQuxiviMXYoLbRyRKTlREXJurZTMti1adw9w8YvwLnnNDQwCTJA8tHvLV4AbyxhDl
Cf+W92yrqvkdon/SrhiXH4q6h0PwWuhje6V44d+k8gr2FZ3z1sTxvgjGaTWERnWkaVxtplrCoyp5
rHLq4MTTvWZ6/54gyXnD7oRJknD5Iayrz7nz+J3ENebvtCenSo6s0AoaCLwbUhyrHqcr9YWT1o/k
e1blLyq8d5Un5mOfRT5W7iHdVDLV9/AGSTnv3RRnrDyVdi3fMFqdkqjASzmfJp2E4G7ivQbp5Pzo
gOnnLXz/iMS+ONss7ddhbCRABuRedRR4Myt8jawBdRE61l/hvKLUMJ8hgN0KLNfCf7Ss2sMe3nU/
PhOLS9gQ1LEMGO5oJA9TN/fvQ22jm1P7SvjytpAiYaoj8NqZkYR4ffpdXGbpxZHWs+3RZXETbbqb
WpJvyKpID1EwhLuc3gctfPld9DSB2qb4mxoNXTXSQi89uO+T6SZPtV8lm9xOCWTxO8iAFgP25Dr5
2S4EKUhW5B01PRcH6RsGn32LXGzS+ol8ucE62LG9wUCcvzswac9qxqMpMs8o5gY/OpMFSW7Fc+Wl
98YDNWF3bkB4HfDIygPNOsJOOBdG5O4NQD13s6WX5XafhagjmrdFfh48Yy8DxRyWRB9O5PW84BDV
t7YRRiWvSWptcx3HCXatrnwwU6dd8xLoPxlshXjbvCjrNVITsMQyeqzSDAQ6AtwtBSzjqahT/YkT
uMHrrOiM2sTMkC18WaTipKM0Wy2RBIxPncG4Eof7uNK7PfMHsqiZerTwj6qEWV404zFCgL9nxRGu
yLbKt3qZN5i7RXNuCEk9s1e+acTmjqHqXwcAbfgerSNrk3JT2iZlvjS2ziyzmN3kZ6zq9GFonfqs
Z9o1j82MSNFcMcPZoLBwxK4yzNMX4qD3dqHk2UjCo6EX2kMYTTAgQdZdc6ph701Gj7Js31S0IyGo
uCkM/DdwYSBKnfhhuanIDOS0BZyHKh9vlZm9RInuYTtXUAKM4B0GhPuY1O/dsB8onTyliaAA7Nbm
vhtILa+gAfmCOolnHFQMQ5pQ301nNeU+0ljqFM7epF3xZbl0fFPhfDluWz+lFaO9LAr3R69J+xFR
9JyNRMhaChsNKZNp2wW72nHLg4rU8K7QJaUl6JiisPOjptnyOXP4wdL+OPhBJN2VcCJKf4UFJS8s
n/k0KEo1gMpQwuB//lHtvN21vobIiFBqQKjtJ4AZSZJdxo51jmh8DyKXaL4VsmKQaCUSO888t/EA
XK7jk0jHdnjHeDKtUvQUNJi84Z01C0LKsHlqCd+DHJM9socoN33ZBFtXuM3BoYAx1w6i63JIIKxt
nNIgWSgi79ZW3styyCjtjmaz6pNieO8LxFB1GqUAPGO8LW6ABUfTT2Hc5lcZMh3bJQoYYyAmPFex
fsrCHnZpIasvKlUPygo/NEc7sBfvWFoxFKQt21e/9aHbfpkjw13aYpa3XV/soJm4CFJyDdlWl+/H
Al6sRtvnRQE2MQJ2Al2tYQy0jVtYaQUVe5u9elK8aEEmzjrV2jRCuq3Y0AQZVu6klVA+qqY6mxr+
eZi7aMh72zoqRHulMozrKNlmityrWZsAPEVk6/CbZN8G1v2xdW11Be1zidwhZkspEJkVNJw1RC0e
wQnvqqqBUlP4DiQnWtaBryLP8QomadrOWI8nn2RhYCtf0vKCt1Z4YPpZjqARFeHbNDjl7o1Nfom7
JS/vCEy2nWf2l3hv6CK6R3GdvTpxsoGm3V9rc+4GFtK4N5HtHWu//IBdZ9zRsZwJ9KuPVuuWr14J
p5dgHxoy9UyeHCqKFWnyM4wnle573wxfyCzuX0gCYhuS/aaFpa6aE0mAKlpBfy8IN0OIH7kohMDs
k9ZXr6fxqkuimg2npQWhKw9SK4CXTIzNisEDoCwwHxYYHKDgUhyzhjPOINiEWZMeWAOhih4GymcC
IKLX685LrNQdbFfxHUAVRfyFIKWJnklkytddm4nPsopo4HjOXxZtdrecseuWwyreCfZ16aenwhHG
lTKVfi1otVyR4wEYb7SLKuttSVnqE+DKuK1VnJxFFL4rasIHOniU+9i+U3N+SBpsTLVVvAAZbx8t
zV85RUmXnnVooTf6d6sBcwDBYpxbQ0fcRtf06PgeJaO6sN50YpB3yahR/sdA+2a6yAWG0cuf+8Kg
VO/L33BrXr0KmU7XJhPbV0msEKWNHXU9ooZDkASd/1x41TUGwEjRyoFzQJFsbMZD4jDSgYYIWb3p
kbWDWG3dB6j17AnkO0kF9n25KY6lvy1FVx2cSlAzZNbM4WRvmVaztap6qprILC+j6fyyKWmtRau9
F/U0nMK27h8SOxoeDKeKdgEWQDo3LSIiusmp46P7H/T8jR3fDatSvWmSFptdoHsrhfDyQPfdovIR
uZfUrO8eEgjlm9G1x671pKhn4GjUXr1W7Sbp2GSl6unO0izv6rbJGYFz9eQ6nEylJjbEgDqUtnKa
IiPFyZKi6gHOSbDH2wgxLhevxFBx8k3FQ40zZWvbAWOsb7y6ZMwfoihjwWCIGb0KqT8DQBk0SbgV
4RRdwVH/c0iCJjhlJTEwjFPVd1Fo7nk5gDxADIEvkJJLkG+QY1NGEPUzYn/j0WtFdtCTOf4gyvGn
N+xDEUAkrNoH334cYSO5jXpM50MNNF2zUSB5tbtRdFU3hnGOez37NICzr8fR6LbuCERBsVqh1G2l
qDi1FM1NG62sAlwTvWhjm/u1s26GyrwnDVAb3H7q0GmUDcde6/dyHLxtQyUVA0/pn8o+9ndGUj+3
ruefKWn75zn0YyPTqd5qLulvUybFJdHK6VmmL4CA8k1kJP4e4nrzgjSEjbwE26kp+btwkZnYYzxt
qn6oiCdArOH6sjigUj8FkKYenfJbhkV0HbtFDDq29z7hxAz1V6tr1TXMkF4RwagdNSN6GicN4I5o
3ZdRcb4nGMX+7Ku7GN43HWlq1GjgVPMV1N30ObjsQZ3QSnfLVQQi5AOSfTlQIljpoowJrjLse2WN
NfLSCRaIU31YUlkPff+77432YZIRVgaBGqilBHtlL7nLDA8yWj/m7E6DeuOjLoGbEr6n9tDtsl7X
j2bSPnCi0ck39W4TtuhF3Sb09sb8U41FtaK7A9e9q+U27OYGdhLa52E5DDeqPvVJ0VoVqxg5D/h4
8BWZqd+A1qtN05dQZ/t6jdDY+nTr6VBMlvtYuxgHhDgKYbm/7ShCV9ymw1Pv1RdWB8GhT3TktiJL
X2kHBrdklpPD+z05DWtr3w7spxIUZ9VQ0wO1fSooRzUpjIEwRQtpVS2wOZBikDN/J3XElieRtzzt
bVAJcXc0KKicvLZbWbYZPKGbTtdGFtuH5Spir27jYc19mHzjMlQlmrWugQTvc65Ymn5FzQyVZKhg
5465fhV6p1/z3mRET5kSDSuSz0P7WUBueoJnKZ8FS2QtMj9LV9dfgZrhktPKfy4tt2md36ymwtp7
SkM+ienq2cqDK2WU7nMaKXFVY4ewiYzIcmgCdxUJhgwDDRJm1JYWYjR+URiFVtQMz0kte8roGQYA
F8Fy2xfN3ZFmskrzyVpPsnNebR+x5kiY4AdviVjBJBXfrfJfmyh6TDjV97EzUV/U1UM7YT+hzcK2
XYXutHbiwf+ZXbJm6qHQjiMoGzqaJ71EvEM1LnyxJdppM3ZPXpwPN0vHbBYncnYOiPyIybY5mboR
nrJdbtn9Jc07sA+qhf7ipGjjK/ejSx1vJ5T7u/eo/BptjvLFRIBVQxZ8ooRcrfWpzD4RLr5HNCfP
5cRT9OzGj65CniACLXpk/ERun2HjI3PIoUZJqyCvh/h5OWgj0ePRFHgnsy/qzeQF06YHB31ZDhBa
5L6Ore+lghujszQ0GCdV2/5lMkQe6+hBMXodQOy1h5T6K/108tlClzazpYGjptOGvNrABZnUkPon
o9ijxKpXdVjQ1O1URz8rA8hr2BS2laf2eqpRf7I1Z+/S+zo4lH3XWUMbr44DtkB0Jg/+Dx604FFR
4CKZ3S/2tAPI15LCWguIkmTfnJ25PFzbvfn/N9uT9oKJc+//DoV/+Kss5Zh33//BSvjngf+D97T/
C6elawcQPC3ddwIMzf/AEnz9vxwjMNgiuqZL1PxM/vwXlsBNEDR00zLgyjvYNOWfIGao8Z7hmK5n
+AZEWdu3/1/wngYW4v/TiQsxxLYtywPLYHsG2IT/cFznBQXpotLHw5BXz31KYmJYpM/2OIImjteV
JJMv0ow7YX5UiHT86r5pS2ri+pp+i3MIai9/qvD9SDoWqPzsfTApWEkshMhfJy/BG4jrcvNugE8g
H3sActtCU7gT4wHvOriB+FJ0LmYJGNH4QvhnRRGQ5+Fp6EE0B8Z7uSCbF3jzjHHGTx/vfMjO5ox4
tm/1DHwWP+mMf25mELQDEXrqSUHHYuxu7RzcCqgzJvE6Q/iLMWM/epClZBa9B1ZusB512lMbkPfW
UBY6t1K9pvFTkjbVfgwYdlRKjwhYD63aZm8oSapI9HcvXcQaRriNx5qUwyq42MJIkUXB/dPy/JRP
8Qi5s0/2RUd1rnYtwnuJrVjpJW7iKCkpaqa2DgXMGDdTnLlrXRuyo2c2P9aY/B3Tn9zQN311va7e
TqnerdoRJGCX+8eioxCTuAC3EEzRe/HTY2LLa2Zd+0GR52xDTohB8FhlgBXMnQBJ2Z6PJcVE1Ri0
9XGiG79tgiy5jfFI5x+REMDEaxLZ6my4P4jCaPJ2NqXjeX3p4bUZUtxeDf6dfZP32VqnKrDpAN3s
LBJmbDdEhDnWihBPbD2BwobWQbAgksTR9laavIMKCejyjKyWI5xC+CgkGGJIkZMnXwA8nLumnw5B
RQYyHG/fyVa6BkDUEAyeDvLUyb23gVfcHdvE+eKCftfgHKwV7YIpz7Ujis67I4R3gF9h3gJm0EHY
n55RqHsYVUy9QXXWumKDq8Y4aDot6n6CUy208SVs52SOAV9X1gNynhxv1WfNMY8oFIRt+DrM+mkX
tMaWeLuCNGJrtSsVtgdI9/3KpGJE2jjmu8xFU1/45nBo8xl6RhAao//vJhcs9MOKjZ/s9tTidpAt
/qqzuZEwkKxMp2BVRJH1pPxd3GveMZ26TWOm7aWUEag5Vo6w+HPjwkPqdYCUao37gtRYElo3rh09
tF00bfvBbI/0MppN2nlfKo5ZZNPDW+WVG20lbhXcn/rHgCRk3UHYXJOxetW9+jeOMB4yyGcIv2BT
ZfhVaD1E9/J5iuGLtWVytf0IU0RBynCWuVsQBfrG6KyPoMnhaekEC0SoUFvZHJuQrUeTV3KPpOJK
rXZy6dUOQwmH4hmVO+vesn8MNH+nGzUKUNPcyLGI9nkSvkS99pdP+2mVDT1GMmckSNzceyzVRjeu
t4WiFlAZ5d8FmQWkSinIw6HF7wUrp+7tfOgaF8dXpOU2BiIbybg1lvLMiwXLP0w/CFZPokwMkMHA
HHPT+8HiBAgrqO9WELzQBLnIhtKOC6INbEIBsy17DbLm8t/cndmWm8q2bX/l/gC7AUH5eCWhOkun
nbZfaM60TV2XwdffHnitJR+3ve9p5/W8YISQEksIIuYco48p1A9WDWCwd5biKftqzOP3bJJqtjKQ
I4ErNU50cr7qHsVCNcxEo0PvWJYl/Rw2hr2NbIam27hc6v1Qwlkcab4UjnUJPWIQih7t3Zxl0042
1ptwcmBXDTO4eWwOk4sWNKQGsCdQ6oWxHQIiN0GExgh8r1sJkgEwehn87gRRJAgBIgEW/MF6ZT+1
Ihrv6zkujqbNxciw3MO0JMeugSorDzNC/hKVe+efqqI51D6OU6xcFEY1hMlbKgGWZ5rH1lxo4aZF
UHjNZ9ubut2Ui+ZQQWhvdPFa5XBIehjv+wHF+HES1D1sw26Pw5x9GpGD7ICOofws0ykYu5NssBHP
vd19WiwudFP/0qvufjp5EfnmXC6WIr6MjRFuHVHQ+LSe3NHcTxWBS6AdkUWn8mOdQ2+j4+w9f15y
WkpZOCzB4p0Y0WZIceztDDnSnSlIE+uRgXc9k/ilXzG2gpg4T8RB34N4CQG0RdVd5pD429vvjbpc
+4OAn18Q5Fy475pvH01ysA4akRkbfCZm0PUUMRt48Vv0Y5qDIsi1v1tUlSlHEyQfplrQusbOcRa5
aarkbelFSb58+doHZFZvtNRFDRRhKhEGvfrQ8U7hEYf8G5i0JuhFfAAvg1EJpmBE6vvGV1zMmC64
nS5cYSjEReJn45SfMpsLhoQvuBEtZjOjJ+1dYSMGmxlO7EPqWbJns5KcCr3pb8NWfBBmcmfjC9yA
eh+OWsnvmIHIYdQdoNwlo9FOzZoHubclaSSiwKfU15u6yJhRSZzv/T20u6emDXGQmcy8fE6i2jmQ
CPGlQaUBE1DG+yhG+KSZ46nXJ3mOTXCXtuNsptz7oFdGvy1cc9nbPTPbWR9Pi+eZe1G73IpzpvEk
FLC+TUo+48ipDk3GwMMJoyea4qeSlCjc4E9zvpwqCnzEfiJnh1P6dVRy0UjTg3TI+K/YSr9P/2XT
zAWhCOK+8Muj1mWkRBmG2DBG52vuMfD40/TujYynW+9gpuG3SLofCUnxNqJpg4jC6llfSGlp5HtG
PPaOXMSEr2c6oA3a9VH2jofuNDgFLWL7NZHeux2DxxjaT0R5H6asf8SF9RqNi9ylTfegpVcuCuHW
cHEeOulDyAH2JTBsa7jTLFy3miPumgh+KBURLCMj4HSuBduBnjr3Nhn0dL42jDYOeR2ekvFkt41P
+PDkqFzwN2zlBRMSDV3UGVjj1agbhiNWtB/MNEKrKR4wWX3KZIHZeYab23Ny9ULcVWEcHVKlTNJT
8xRV1Ws7qARWrm5bl3ZsYnRwihBuC5l9N7HO7jEwPUB8/rikyB5TsMdb3+5300zlPOrlgZM7wOyA
2bKu+d4HxitNviMi87lM4o9l03zXRocIrRIbYOgcIh+fdu69AM9IyYF1D6EuAwdp84aoK7zqWYuy
bFMztqoFdpLCLvk5OYTWhinCS0w3kQfB5sidPQoqFcK6LqaepIQhL5hRZ9g8cX04/Dab/BRGyPnI
bv99sW5zlJJyfYITgCGng3sTcfVfCb+3MNgWO9BJi/YUQIFQq1RCoroQ7K6P+XHmp1G54v8RVi6j
kwN8hb+LUUWe0vpDkUG+pL+ibW6a1lXYunI3b2JXu56c3fof0XoV0hgqye+af7tKfmVfnjqLaeW6
fdUDr2vrYt2jG5p3W0Um3zata+t7/HrP29sZdchdEuhMjaLrbUkdca7GDzSF/JPjmtmh1rJ7ID02
EkakFud1B3eR+iHxwhOOiL8DeqFWqWzJ6u8w7XBIIX1xz/qVst2qvNJ2jdVeV9fk5tvij21r5O8f
28IEg10n2uMf228PvRAbcpouHdctLuSxysisLXJIW7VYU69rZ2LSuz62UBLntfSDSX2jt681jQix
zNdY1PVrhnPQLoz22clB614g8goonLCNUgmVb8vf3V68rv3xhm0WM19x4wSANyGqtwUy37+ymtdt
SWcXO1BDcrMewvpWv0Th6xv+Wo1C59UkvyuYVR7noLJe17VswRsKx6lQN5Ph+6rI95EO7JZp4tfq
lOQLS6XQJ1P2hOoypVmQioQIaPW1RVHDq3+tr5996nA1r+weh/wap9yrr682ySJe1xxlElkXU3+X
ATY5mYuFBmpNUv61GikRcu5FB7uBK9y6/esapLwuXKJPIPqrX1RpQwjxEiY1Ru3bWwS2LZ8Q6mQp
SX5dH65runpojWmDeV+t+mOaMRPtg7B0naOoqy8arJgLERURRjbnKInIe2TztsPX+mLTuCHlNTB7
+bVrwgPhiPOz0V0tcNrPXkLYXxt+bkP4C642JUHDUHqfUZ/f11QAg4T+R2nVL2UlgOR6xVMpaiyG
UZkeYlKidtUAp5jrJZM5J5EB2ZeMPOiJbSzyajYxOX+bxsuxeyzOu2kYZPeQVisy8kCNxRVnshnv
myE3dn4iPFKuEMkYM6OIKNNOXjckIAW67DINQvnSwwLES8Ud0iF6uQdLvqmR6Z9Dlz4KOYUPuj3j
HtFpZs7jF3JAkz0pxchkseUEKbbGXRPJ7OxM5U9+4S8WN/pT6zMv07QkPg4YUPbFMMhdPu3isu8e
FaVqEzpOdJI0o+98LyTGywdaGo3JvSkYEaLzUwYBquLHzCQ3aoGvyogCt9aadj2pc06unqp19bbx
j33WZ9cw7Nt+Ved8aVuv3rbCv1ufy3/Fhiu71zKi7K7wLgDBIXfXQ+mO8AYRk3r4a8G0hAZhxn1e
+atSpjPLFtOKc4r1g1OjluIm5NPc4Weojf7jrC8KScN7dMpotK61yneUtct8cmYquH8/pxT+u1HL
ps26rVFTfBAfRGXxwkEtbm9xewjgXW5MiXa9S0xuZdCTc9Q61N5Uwm69upHW1duCfkF3mJzpRC42
sFa7FLt5Pf891O4SnKyagsJdUNtuT9weOq0/5QCQoxqIkPtrl/XZKJPfTKQwXEj+fmndwU8xGOdt
avV5rZ9LSinzkFKer5EJcEY7FnAWw9uvAebrV+Ksprz1e42KyicMU92NTXXT0oX9aggBGEbXzPO6
kEMlzmaMB3DE105v1w13Q8F/rbUj4ARpbR49Bk62usAwLq/O6xqNkr/Wbtss0/C25kSLa1dZAHlU
aHSpbr/+tP6Xsxacr5OkAVmxVZEkJ22B5ZMwiASKYKorsTnyv1zXxqKQh1ybjpHywVhOjaloNI9M
XKOAlhVJ8/DZyPVVR7WsF8RKHdt6MO1kmZsKgNJu/euzImlXtbgXLQHSaa51kDW+ynQCzT3IQ13r
xLSouyRKHJgQHsIg9a7den9EbdCDmOTxTPQW1dkQY1GKQjXHboCVyAVQebYQsJy87Mea6b0uEONa
xRHbLB95obXdJUplRTM5P09q27ro+kxxOPi4DXWyra9bn8AXwaUqX+8f6bocslYirOfc+m0v9Ua3
v7j+rfXl/3Gb18XcU27vsK6tr7ttuz28vc3t8G7blDJ3E0bUzDo3/RTe3nndmeYo97Bfx357TZx7
MeY6k5yyv1PRf+2ima5y2PU9fiQxnhc5jOd6jNAPt9mDmfN7rySk84HhHVN8fsqaOvsoXsXVkSYp
Fwa1sVrmj1OPas5KU+eIqhWoNNnWVVQlO6sVxkZfT5n1zF3Pk9tidr37NkyI61rSWg+mp1SocHDl
KEo8bv+TilNfyqIEo15pSNTUfbhOXW4mhvrT60Ho7fgBJFe59zwZRIkoIJ3jyHBLXECeVxdMC4zk
zH+hUk4nUZBGHVtt6m61KUxPBR24cyKNR4hVZApwy970/6TVcxcHzDEtdn9ojZzrUjweEuLokNg0
/7v7Aegd/r/tgP+bf3v7Vnz7PSL210v+agR41r/IXiUB1qc+zvVJ5Wz93Qjw/kXpHWQgkkDHYHmj
JguCZaEOkDOmCwumt0/1/u9GgP4v07SoTzGXXlNn/0fUZOMPaiFzLQwD6jBoOVAXU8fwO7WQPAXK
+sLSjn3R+3sTueQWmuhFSyb6sNHeKEhI6Bq6qxFyLkSzikk2IlH8rYXy+AsA+l/44f/uMLDTwo8G
G0ah6Y/DWAyiPscFaXZT0yyWuenB7BneEBR+99HoRg14sqSrtWDIKND2upbuYqVN/G8O48/QMz4N
OjOCNq3wXcey/2A40sxJCQpQJAgmDLswt/JAGrCbwCqL0UUWW33OnPDRSfzPuWRahwyaAmVhEklS
avQFxvF+ShDN/DeHZVl/gGdXniRsbVs3yGMTrq4+v9/gknPW2TidWgpIo0SQrdNktdLmwahi70oR
zN/MM8ERFROgc0uZf+NKEFMw3cj0I1IHOtHoYFV1LOcQDtF5rCv/asx5e3XdQ6aMr51ZLkfbLx6n
yrSu2E7/WuS12+5iewKCJbnqlFNlgxWI54elSdCDafI1bIr6MocUEgElV3eI0clVr/QfWuM5Z+vJ
jp4bmyqlP08H6VCrpaoC05Oirh96COAFMJSGETdinKPbUMsy8i5AmBszWsj6O73ovo8ztTzyxLf8
t8s7PV0+eBWVKU2+h8jsRJdW+7kP3OgcjlN/4KJa7TI54tk9GR5SXKzFvVOIfaM192763ZfZI1Li
+JJnuX/wG5xvosnlpTSnlzAiGMQjvA0U7kXXim1qmuU11y1nb/jpsLHdo+d407VKMhw6cYmStWNM
Jz1rb7qEXaJEjxX0gMPKip8gaOBq1kjjROz/oOq7Q3c9303Ja0EVlKbuUOyWCKKYk0a7bGny7dRZ
pHEQy5303mEajfDQyORHWRBoywyHpN7mJ+zax8qPHhshgCWGJlrQ5in9UObNG5KhdtuNxGHiZt21
9BUfso60nDqZ2AvmQkS1zxZ1v3XJwYgK69BpsUaqEzMPylJ70ZqPS9ge3TIjJM+3PxhIkJW68wQf
OyVGk6SkGm+EXUwfPdNYNjBL8XXNETeMuXlzDB2v7iMTnK+Ru2j72hYUQVGJ+DNqmdqYq60m9Kd+
7u/dLP9hWFjTCJ1jiFIswCbFTP7fhFu4dL8Y9YfEKPAXgcl5SPW3iNA5lLY7F3mmHsORhf5C9Ec2
/ZirbGvXvcIG+NBKCgasKQWovesNVC/K+W6QRrcHmyUeraJcIAHFnBXk1zOdR71WOO8yomAvU+qV
lZx+5o5JPDy6702OZm1D8He4o7hSHIw86vciiVwi62qwzyGtB/hkO+QSNpcAsz36OXWUQdiQ3azh
rNksLM218826qqvh4G1R9DHcQBXTs27DMPQmGagG612aIv6DE3X2ni4RzlF14x6j1mRQrx6vi34o
PyoR8m+7rNvpQ/71ittr1223h+taC2/mkGr2cVDzttLEe7CdZus1CmMnWLetA7V1zTIXN7Bk/mrG
JdDUdXA1JVbV0TLlxeuOxsTkpmpdZqj/jL2oFsdQ0tRjThnGa3ykKFCUdX194a+Nv5brXgmARDq4
grQY9SJG078PQBeHdLJps770tyOROs6bUBoBE1cogo0BCUm98HZsXqRRU/v1d9atcj349e1/DSTX
1WY9XC4hVJTwNFkOPU079X8M0KU2BJkRAh4Zb1NGCq9p8ePBtyiBxzSXPsZoMKbhY0fbCOwPieBg
4oDA4/Wexxd6tN+L4WEMZfoJx8y1xFhQTuX45DbLJ0vAhZ4nRlwYvHwbNU1YE6aey6E4iqUDJydm
/YR3kkpApGRIbXsM9ejZ0vDe2AnUsNFNn1NBN9cRD+DoAc01PYZYD9lfOXzNcz9wh5gUOjpdO5oF
5YaaAWJ8z7qPSxley/KroXt3c+1lu545xIbr90T+V/2jHylbl6icS5HQTzZRSiV2ShleNz74pZ4c
0Erew4uIzwsWHGuUywuk10Oode+dK4MlscygLcnqRV2acXlunkqAUphAEAORTABxAY/qBkmyvdPh
v2N7rKOdJBGJKKlT2BMGrk9w3boYkDZgjYEmYbdtKb4jjCmgjsbLg2YDROf3+6UZHpyYUPpEE8u+
/565yClp9dQAV8oUpvU8BEOvblo+6EYHNTFJXHsqLcO+2VSzCtICfQ6OOpG7rJo/SsfgdlaaGOE0
iufc4Lo5th/dJTpOpgx3hE/Y+2T43k7FD2tZ3gC0fbS1Fsfl6DZHU/OPOKrRCE1JrQQUBR6tDv05
KXMX6yfjPR9KIzF5PUlrqPjybZON37oZa4rbDsjlXQBcjsN9VG/NS5wNXIz189zxC2vtDG0pid8j
LgBtgZ9ZODTWm5H443DYdfmjh8ZvY6LX29Q1CTDVeC4a40ID4bvh1dNeRoR1Ng9omT4n9Mt3ppvG
J7cZzoUL1nVKxKszfCMn2bwY+HtBCTfzUau0D8YADHMkAE4YiUPMt/NmFs0PZ8YvXScNnuYFZYXm
U3eqIAE4812OZntrVcs9UHUmVcSn2SZWsonZDO0H5As6Z4DZiH3nCrq+9lHaJnYHeWCIcdQX3SKw
IH1wwJHv9YjxpqV0jWa1N0zz0gzjHEQydndMcbXHitHMaZx/LDQJKbBEeF7DZR/101eoysvOiphg
RfET9oh3fuIY07A7ZC5B7bV9XbDAZ9Cj4BEgAKzaF8eG1PDsWXYA/+q5oKZNrpL5jZDHo4jLItBq
L0aEGX9mzr51dKjOernMgV8/AIglU2isLgKyc0H7J/Mbyh0ahDEYvI8wx/jtLc+jI55pzXyeYKdt
XQ8mdBymeFAjJbh7ZOR3ytCPbxfs0RTocgzz83NrWAWx7hjQ8Bn89FV2XWRe5kqM3C0LPxjr+uAV
+te5AZQZ+/U7vFyIUG6D8HzwYLIm3MWy5AMqnGjjj6PYIW9E4iEI90tRzXD7iVU8ZWBEg7aZT3rR
n83Ce/Tc5rFzDJQYGv1JmX2hc3KnW+6nNuPSBBV/M2rnxhtrrtryccbVT6vZewqpPEJoeam8EQyE
ihZpI4JQPc1/dkOacWEMEyOmJY+Bn5twK7sdtLZj7Y6vCF5shBXpJlUtoDGGDQG3oC+tCv9PcnWc
4uxGO1o2yRFdydXpsWggeLuWOVWyZRzICng2l9gEQwkvJgrrr7XIaNZaxqe0jwqi04j8XC5eYvAt
hjBA9fxFps4Pb9a/yXkLEOOjhvgws+ApMqSN0+pDhM2WFpS8Ivb6Xk7FK6Ue6t4ksl4obQH9LIhf
EZGfEzlP1OkG3WhxT9VSYHBD2Lw+s2779bSRO4ylyFzPqvql4SZzzEfz87pXWEPerIcZQQ23/3uN
QcwBYRfwZdODnh0a2j6lm3ZPAR+f9ozaKS7kvVnbQW/iNsgbgLsZOoZltzj5Jmlrfo3mQuR6A+pd
b8JO9di2oaf/dI9j1ciriBoXK2b53Foh+aCdeyd6k0BGg5FetQCBdenYEW9GPuXCLS0kSufO0F4S
1+V/qI7E0vslcBAzc1V1+fhw1gQ+oWpTi5ylJpCPz+kn5qzyYVY8nXkGu2uN47cpbkcA0xTy7Api
PS698G5wJVRGvu+FfxH18L/uizu/Nn8AE423mjZ/1Wqxy5WR1RAhQLsZTZRePXZJ4gA1szA34obC
TXfvFVkS6KL+qWnOQ+aKGcpY9IDCVnDT68W9Ab8GEVV+96anyYaXVPARnJNZkYoy2e2dNRl4HWf9
yc5N/YRfq7jWVP1jT+t4LdmcsfoS66JI91Eehxud+jz9IgP4OKF229oeT7J1AZok2INm5zJYjX/q
m3q4zzqymlWKWBlmGHPj5mjI5i2porOwwv7ip9Cz/Xl5DodJkvXiWcRH0Mgqsp+xwzH62UF0+Fq8
gjMrW2yl1s/uDGTEDMHtV+QWFTI4/WiYqMh69wtu9HlL8bBm7ifHe7PVT2Omo42uadh75UOeGSG8
g7bFcFwicFgaKHs+4E9DSlpvVXPxZXwq6aDf52rhm9OPyeswx+qc6M7yKUdAsbGP6RQxGeoZuVgu
dG8dCcs9po43P5qnYxJ6EDTgvRNZWZ9Cc/nuVfOj7b85yY7TYoKvx2JUC61ypbFdV7sBJDWxEmwV
0eBxk2JGFzfntb23rqW0IDAU/NPpWzdauJOwhKk94/X5Wyfw325UzbwMoo2Kn522fcyn7XQSObpa
o2Tf/ueH6y6t2m9du712fdnt4bp2eyvPklyrVG1//UPrG3D9trUegYhGM0zTqWuva7fFf9zm4Ylg
0PhvXtdw4U8cdPuhRRb37a1cU7XUbo+LfxrYv97r9qcS0/97T8KZwKNZJxAKve6mvw7vt+exXJB/
ub5p5jlwhG7vv77fMAxfW0+aAUMlAlQr9TezxuZCva5C+UB6Z37MF51RQZg+xFqZM/AU+atjFwe8
AcbDRKDrhvSbbmsyxTulEV6wMsOFXbpeuKOd1gdZVDzGKSL0mRikduGsBpFHlhLI09aqijs5uO3G
6otuD+Mmv/OKrt1rMSr39eEYGfldosUFs1Z73k84la9GJz6lum3BA2MqjeIU2WM+2TWqn4HckdY4
eZ4nrm6O/l5vP9CTm2IrPQ5jm1/TOMmvtWL06IJ7mBE722XqxpPX6g8pHG9cEPBQr5LD20SIsPbS
P7r9UmFZPH9kIr5cR3Iir+uahzZwr1U+d1r1hKEWiL3P1MXTU9ckf+2GOXS5Cke2WDZwQpbi0NQc
yWJ/SQqnvMPaiYZNMifoyOugj4gKp1+MQEcp2ArHJJgqjK69WhjULro0spEINMYmnixnl99bGiEE
zFTOEVS0ixk95tzY+Ix4Q6bz3F6AJVy5ms5XOypeGtN2uS6zRxshL8y0adoQMoGwKneoA7l1wTQ9
p8IwK7ByW98hEcoZu9FD8K3yPfZtcx8OqDT9DgV7DA1HxUFqY38MGyZ4S+5gNfTT4uDMybewQTTc
p8ln/A3JIfIq/arnHhBAtbYuxCT1qw9qY2vmhEmSbryn9qMJvoJxycwKXgi7Ig8AXzcUFN7/CatE
OgXHznN30nDfyTW2rq7d0nqKCDtTjwZ1pjC/oE5pqbzdf7bFyCY2cwfrYXquS0a9YJssbALsvq7h
xY72hMupaFxTMnDsr8M0OEcbh8sV/KI4ZGn6uvjIX3cACzPbuLrqqfV5Z6rF1evJx8KMH5v8V5Jp
CiK9Wk7oSciOJcdWo7CvIEcuQy0vvJr0iq7rGjpXOC4iKQO/qO+S4ur2SXdMBhtqurA1oFV587oM
tPAclOFmM8nNykVaaUjC7b+04uBbs7Fft0YQCXdI+KjwgKa9uoqgtO55W2CrQmGgtD/ZfpAQKsVY
+CB+uBMn6nOPC6vfeuoz7NVJvy6MAbbmYhg199aaiSA4r0WRENeFlkSIKX9b1bRUqlk7oiFt+bQ+
MaiXVOmAv/S3HdfV9d3W59eHro6iSmTC+PVnbk/c/uq67fYQEoTYWQND3tu22x+tRUcTfHgVKRyL
TRsn2W+HXkcOUwDL3/92fLe/eDu8Zj1yJPRI8ukFbNdnJk443wJocNvv9mdvh/LH0a67/HEY687r
fuiY3vOhucMAVRwiC936LCJmBXX2IRvcqzfFZF3RVNpZRVI+VhSc0V+Iz1Vuafdpa5bEzlCeZJSe
IP2J7Ts/ht7vwp3AiHUhJuRdb7V6u2Q+v4bWHnalnRvAMk3zSvHxMbIX58ioPpb98hClr52rkzoQ
iwBH7bvJODfAvIdLumema1Ue+jR+nVZEPbbWBRx6u4u/euUhwXaMoAUX5zTNy9lKTJ0QGoiMjmkc
rMH7EpZSxzaZfwZv1xyobjAdFYS68BA5nL3gEu0YDtoo6/ea8UjjNbpbwvIrTAvvdYy/1bT+8IsZ
D2BQIUa0R60dn8qR6yzMOoyJTJ62xNu0Aay1L7HGbXmZlulq4TxCHCfeB6t7B7hhnVSlg9QRxGM9
YRy9NX7pQu+xIL0WUtE2irPukhqvzNPsSy7zYOE7Crieh0FYGZRUvam6NN601YbYJ+SY9Hh0slyJ
Co8GwNzsQhldGPcrXWW9X8KOqZNvvdm1328bfTqV/ASRi2Y2FfS4AITYZjSOKxu7Yvcwt2wqq36i
GjxvDatLDiQUZ1uz09+mpvva67axh6aEjN+CFVZ/XlI7+lB02YGoRWfPSXI3kZC7qaz0cWxMeKTt
/KCN4f0oKejwU7bO+XGZsXd6CR6m3mmfdL8P2iypA8g8pUqtmC4EMWCWf9AgdRxSHVyZbznX2UNx
XlVmTAF6qO/7rymS2us0yvqFhua5p3x5qsYUYG8ZYiEvYXfGkJS3Rg241BqYLlWFVYLyWfbjWNvP
Rhrty7Z3yBty7iZtMu5CPTykdSHOeYlkMQ9j79Ik0w+zRD/NQgSMs/HL9CgdqZ2BU/OX5RAWprbp
cDxuRjvSTgxIqiAEv5kxJQ50GHzbFOLRPrZGcm3koj3Vkuh0b8JvVhZUObCZb+2hNo+VTH9asZc9
ED5DFDZnFJU2QZFvOuQyGvY+nKo9Xn47GPLpjVkfoANCULBNmKem8E6Z4fS/2nL/W0NuyTowSP/9
z96tD8pL9X+236BBJuV/6dn+9dK/3Vvev2zeCjqVoxsYwn7r2Yp/CWAjjkWrEsGy95t5i54t3CbD
hiclHJwtKgT3756t+S98L8jCbZsenims/5F5i8bsH1m3lu/auk2hhTd1BAazPzKPh8TMSLBJIOhV
fXQwwtG9Js3wUliYPABXtNPYPY9d02zbeRx3sWXAfZKXcSnQwdMQPjxQNaqQoqAtc5un0NXCnb/4
AKs14wytY97h7uVyI+9lW7ek8vjvaaoSxpcMo8Ss4TGyUgooSddsJmdm6MSUO4e4R3bjyomSJNHs
oNhq5AoNIBAcpOEyIxhLj4j9YuzBpJQKrNXCz8C7D93BLSjklGVKjS/39/Xsk9IY2RfGgBvHoqyB
ii4gMlDbIEmoAh/57qkKkzP1M5K4dOUObiOfmNYkyCBp7cM+4vo3Ofcd5L+uq/MPrsEYvRiFc2xw
ayfaWO2axKgv+oyLt5koJSQSlkk8f/RjSnxlnrZXLJUDgEAixgEPS3/qvmhinjcdg5+IRKS9lifW
fdinpNNwviiN3fcWQggaDiSOIwnuhy4b7I1G74tWks3cIek+wwdjhK/Fn3qyeNNUjTuShtEUJQKT
s+oyVK5xzifx1nYEunldU56M6OQmhv3iNx1JAsApKE1b+7IgZiaawyMZEBHod4pt4AqqWX4jpuha
iI82Mj88pZURpOH0LHSs8UsOhAyJrnfnjuDm3GTnO8Uz1Xab2ldnPUzSYtzvR3Q149DahpGrX+xB
u2QOJYY465N7+B1zoPs1fLaYjtggccAmsX3Na0hCcRzkwxheQ9r5mynENEjU774trfZpqXD01Utz
1Vv301xh5iG+athJ0LfPKOh3+QhFM2wGeQKtMm0JcE8DOTUxiFAGgUlIEAkRcj0heCezpQEiE1q6
ebr1GrBhTVE+klaKg9Zpku1sJtlOxs5yIVgTJG2POcYV2TMf6E7zlXSnm15qqtWwOtGTkiAEo3lM
nd1SE+GZZRQCNBIv9lH73eC/uzFdx320stTfVOJLXRj1N7kV6TUPx/JJG5kvWjp+99Ycndc4sY9T
Ku1jWROHVLn5g+vk1PpmehsgbMaN18i7Ina1R/AtTqTXl3gunr0SZMfQf7B8czlLsm1R1ceX2nBI
BwlhVGmTfWxc4T6FdXesTWi0RhkdqSq112SmMSV6GCwx0B8kg0PQe5g0565XI/+hu/Ta8tRUI9hx
H9L+8j3VYK+7uOM5gQoAhYSp5Il8AuxBm8oraAnoOt9r6W26aABU2/jMWwrglEYiNmkzoSC2zHmn
1QRuaoZuQHW8GAQGSP+lSdrmIQthEjf2gS8qngZvJ1PvqvkA4yujI7Jv6OBHtNlHvQA7bPv+FUkj
ET+I8zwxPMzmnD+AFrp3XedSOXN6mQWZjpBm9MBKzfPArCzwNTx1fkw7A/MfBG/M+tmYxkE3m+0D
4Vr45Zq9T7LJS2t+KltnW0DJ35W6kRAVSPJH6pvb2dBcpSN94RLkPk7T8DPuBHI7NXZIKtwETiGd
q15GXDNqEfgDqtwYIcAhbUDJellVbgm6uUeo516r3g8POZE3W3q4xNz3g4Z/bnguauJlU5Uh7k3g
sSe60AEmd7HDNprw+ZhfDUy627zJ/IMeD987J6OeGJmY/fPsmIqOyq/V/nAHBoHzlBk7dC9xMKVe
8biTY+Zdplb7SMKnuU/gjW6LGiFaqcr1lawIiom0xwUeXbDM8RjEwvtp+eGnVjDAw1MnNonmWIfq
VWoDflAvgpvUhCHHTYg5Jvk4kcVzU/4gKWr42A4GbTKL1jcuKd1KB9gfSJmhwc6MQ/soHU9gWGiO
hLQ+JlKSdyOgK+UEomba09GTP8K6TA5d4874TWJ6dF3zmtoG+dNj6+x09vHL8nObQe/30NhvG2v+
WLo63CRlbe3s8BortfWkl++L15wH/EU7El/fIYsVFJL709CmY+DKON1WOTktBkXaIjcg/2AKHRT8
HbAbvoqewXok96ZEtZ3F+qda0lSsRMYsdAG1o8Sgew79SAA8TKDMvVqWNj9CUcHtB/i1dfQzuUzc
HqAbBIIE+WCOpoLL/GxtF4ushE57BWT2UXYzCXK1L07Sx8Mopzd7LmZsbt588B3i88TSfDGj5c2L
8/CpbdEaW+NzJwcqJPaTh9XvMUoMBOI9+hDLoUcqK/4TnZU8MYvjEif5abZYpnfDogVlhmk3nO3N
WLr+3sgipZ9WQWuZf86Nnt6NRfjHkkNPBu/jkWT60EOa3UawKY5emb4ti01MjGFrm8UKNK50h0qn
UeM28owOobyHhdhswSMsGyTwmAMd00R3yAzHLlM7wE3cg7BugtC1JK1PK9suon0VpCAdzZ4IEaOk
0JBO5TcJOGfukbsvS0auogO72LTBbMScYHljcoF1lUGxfnTQxHycC+1YzNigoUcjpbe+S9eN7xRH
bZMLm4tP/1MWnvFSdke9Kj5Dgq6fizF6rZrlvRTh/+PuPJYjV6Ik+0Vogwio5SSQmskkk5obGFlk
IaA1AsDXz0F1z6LbbBaznc3bvFLMhIjr1/14vF16rpliTtgy2N0VwSvXrGOa7H26sk/G0H54TtYc
mjxWoV8ruCU2pZhU1YNlovvsyTD7Y8Y+m64F4riUruM85wewWs949CmWpJU1eZ+zI0na6ICpLdua
5O13opwisK1x/5aN4slLKDUqDfk+mgRRbVCLdTrYz16kvfBY2jAN9G+uEf8wIHSBk2XdvZsM7dbn
BBPEfaUfqD3F0NQP+RP5zyr08rYPG51nng5wCfxjF73jQAb91ff3Bnm60E/vnNgUXzCOPMgWKiKE
Ztx7TaKfJRydTef07pctvfeojr6kvqijjp/huRwgh1Zx7t7JdhHPo9u+jQJLRc+2BMtpE98wzym0
DBKmaIgYLhKmVapIs9MAYlMU43ixxrYMAW7XByeGshrJX1xXamM7bfpEA9mwHwEMHiNcMtdU8XlQ
euHs/NaEndrIY50p8ZekOI/G/I5F+69EwHOlWx/ZV1MvqRs7yp/iPeUEc5Al2KPa2ShPGqYUdx76
O6e8ZQWrq0bWJx+P+/O/6J/tW+MfWnoCnFi3xPvnN9O7Yz1HWxLbT3xUBEy6pD4OxGh2cKKKOytv
47PXpF/4fZwgbbyBL8UOq9ZoQntK5LOTPqznrLGAjZATbXNlaQd+0bzw7t05LdYzt0mGcNDt21B3
D6Y60lDofXqRsDjv0tZOAN7aymopL8kKfpXsyMgpiEAk0S91ORDk+0oL69IC3bNeOFkLRSiryNpp
7hrmLK2/aafwGvXCORSl/uBJTkndm2B99WMN/kdk1sm7Dk4AxkzNCy4VWMxsxnrwBE5cvU6kDEIy
Aib8ATvZUh5dhZO9yI/oAb/HJXLV9BuD55dCLh8zAEqsTN+dX1Y32oiOsxguPI94gsAb3OeiWaGn
ydXgstxMAy48R73byvAI8XEqpVKjJiNjtL8wRxtUlsS5eqNAEYNoomt/LcL4KBrlEKY63ZoaoSsS
prCRDHet/daE2uSmQu1fouTBEWERU0Ln0QzGOU6Gyqv1axVpGLtU9oOPhTpLSlYPtKW+NQAMm5pm
WvCj/kc2Qsdu+Oenrqsf1v3ulIjXyPNwxOnmX0UyG/HA6wHJ6MPJSrKSvXz1Y5UTa1VzoFgEco1e
J8XGNJPXf4ErRg8saRWMAXv9Pf9+479WCCkKdqgFv5YT+lPN8iJcqszfMGMB0jkTsnktgbAEYpx+
PDtZi3Axvubw3jfKi14dXaOwbDWrD3Gs/vM/PJ+JsdSP5Pl0SoSXlNKeo+dyxZmpc18ZI+TKpL3A
BIi3Ub2waR1wFv37j/ITaIij+oDIJenUhBlq6Ta2Sl/QPdRucYdSMwGLMGAZXQRLTAK5nGHe627f
YDtZl1wRCNQwq2taw+v0zZgXhNy+uddg1+0Ne6L+I6NJIjFZv6luOMfuQIJBChBCNiAvSx/mk4nX
/aQ4W26tQq3HZue7byZtWwy41P18Seho65+baQba4SXMdEu8i1k4bIrZHcGdy8fGdp0dflLy33Q1
N+6Nle3Wld/OKjn3P3L0Y+aH9FrYAy18iSIOTZVbNeUxuzWU02k8gazW91nv+Me4BrZpaBHh+yw9
gJROr54LtiyV8NmLFDXRc/0LlZWvlayo98hEcgMKtDcayE0D4eFOZunNIMla282vr0v9SUujaqOI
V2zz0mGXjW8gTJbxQ1O4Se2l1HdQad9LMLPYf1Zoig1hiVuyS4GDpXCIYev1T0vq+4EWex8pLpC5
HeUB1uj7kLsfInX2fc0aQMlvafslPlPxprUXCce66X0G0cZgs57y0hqj5Tr080ef0QxHUlxX9Ah7
jWZhn4hO3vpkk7D4fLLZDCbnrEzJmcC5YgNcIDDmZiho0tsrpuJWUt4Fn1PRomHCTvNoPuKdtSkW
krwDM+CmzYhEDE0d5NLRdqzOr8KZXPDSdxDSxMkamq8xXYZgSOyb1hH59XVyEHZUZOdEvmbK+3Im
64F796EcsrfIqp2T3xcnY9LvhUN4g4P9vz+IDIaBRzw7NBHhwK7mxVEj2kc6sXl3eTOpDztHFfex
bD3GwrGPqMmp8Yiul9+QFYopCPkAI9w58n3zGLU6dylRIEr3DhgonFOrfGjVmXYdsa71NhRDVtzN
1l0TS7HJz9SN7rIxcnMME9/rQoDHTzx4HpPB4oxTcIgsIhPIZMs4srUUMqwqrgnGCyI6uOuu9ZTS
39BZ2mlo4vhMCCo6av2PRsFR0PouttVh0BgC23tvmr0dTiWQdQUtRf9+/kIzBqYe75nJyj4Jq7EJ
uYE79OVg7W3+vLoWcD5iyrR1A6LnvD7T/EE9iaX4yJ0eAG/SB4NSc1hpnKM4y8BLJ8lX+q7CaVX3
uHPiP5yGWs71MTZIae/BwL2oKYKWMGpQ04LUGG5girJt1qu1pryAx5Df6wteEMjqaRDp3avuzCtF
Vl5iN/8pPHA73liKnabv2UkJjuwsZlWOf9EV2VqENu3FSIhc16MXbGgyBI/zq8qPjmD/k2n+Oov/
WmAw2plYRMHIxRvgurDPZ8/c5/JazCyogCepcNKq45B3YSQn45y6/bfRsLyTHJkW06VFxQNpSiuH
EXYIxEcx6B89GiCFGP3GnheXEr4hPVSE/KKOjURKg4BlfPkoEhu76fd9N9tb0P9MMTMFOLH5W2uN
f7kfZt//NFHKvC5ohmLYUV29ib347HQegLRuhhVu9rvKnmk3mWMRxuQmIUiraz9JsIkE8nd25O2n
pEjvTI76Qd928VbPB57aHdEjsbULvow5ArxmGz+KMmwktHUGQBnhunTOkRbTx5d6dJhZRnNV/KrU
rl70uk+3VCNumsJewm7Cv6+yEVOI4btbTcTy6nbkF3DWZmjR5hBGEFc3GVQ92thZ6fpMwA2X9aGl
7qJe8oesbI79VP3iTM83E4DexAXEp+XTtX6R0MgUBdKFbF99DdBBLvOHzsfR3yWfptSqjW7nmOOW
bG8X7ovEoSIqpJDFvOe+hsFLQ9xU/NY9l4NpNWcRNTjWW3WR2rhWD2bhZEJNQobfiLr80ts4aBrn
qdFXWyrewyxiH2QKfYL9MXzN5XSA2elvfKsjubrwvGKMcx17SzffxXVt3gsVZxYK2yvmj0T8eKn8
QTf0Zfo0xcWwzSyLL6gl85F9kMj87fqjaPnmjKbeCXfY25H9KGN+4HbMvyppXEbY9psSFgVbjDCj
dsXto0Oslz9e2xynamKv2tNrUXZ4IGW5paAEDJDOznjs9aMAX3DHUHUG6PZQVxFW4O4at5Q7j/WT
J2ucSkR0Us43HI5u3CN9XD+WyfjrmNALO8OBQDHdV1i/qPAI2hQ0aKzjYdG+k8hyNmA36MtIISlQ
lSJ4zMd9jJd42xlNseOhBghYWA8sRDrCGjxxRyE5tbJ9bv8sSvwSsn8phLNd4mmbeuq1i5yDX05/
kihriATTOp1Y39rUPC2Ak8Y0+Rl14+YuivJb4B9Z+THmBiUqFfqRDdNzGPKvCSo+ZI7px2BHGpnw
OT2+BwaVe2EimzImHH0cLDiWjRfLsY9znR1jLFU+LkfMbR+UKz8rpgBVpbuch3kOZLQbBZY70B9S
2xeFG0pQi/ywB1JxmsUXSjA/q9kKQYP68aQfoo4um95NXGSb/JWuOP6NUXdzmUL0ke623mMjDjaH
Usz6Gxn4QR5F8VPhg9Ha9mK1ihcrYOnVAMlNJeYLrt7v3oT1A82oUjDnIW68EtSuGKToaMo4l/U6
umeV/87iWGoRV3i+TjdecZjFfjK8nzZSH2IkOZAanB+r0ts6dXlt4GVp1gMoQ/ztryU/ewV4xOea
ij3KppIwwu7ZLIovNiMXYsNuiXEFAIzmcTsSXukSa+u4OMQmOnw3TYvvpR04W0tbeyolU1CUitfM
esky7+Tb6B8sEQF1Qr/Fs48YOv2tBRyqOvNfWhpVNoW3fEgPygi40eVopXQRZKgtmPX+dqV1T1/t
zO3pHwdvIIY/wMGRpX5pqt8ZHcwp6y0AbGtf0vF6cIZbgzUC4+lGonGQfM3mrVDrNzLcoFgDYvTG
iHpXCR21k0zl+S5nNwu+PbkWY8TBFDGnbJJ6l2g8eg3bcDBwq3076tiLJYU+SzR94wD7LEGrtIk8
Q2eg4TBCVDHgankzvivE03POakIeRN2M+1GPSrJJcUglGjSYFllK1Nx12gBLXWf9vPi88bwOoaTF
fI6BfUCqiihw0LitzLzxwqRo0GQJmHQupcWgAsnrFAMHT+iMWpl+OTJWR9CMWVCQydS49Df2RIWT
54I/MxObrSeOPwpIFlPTEMwLBH73VNAQipkw2Qyj/RIbfMrq3rGNrzL/00Sj9eJJNgRttzqp9PTc
zYYBcM0mUF5RPJbHADq0vN0ZmJQglZicMVgzapZgqclJqxxTTNmgR5cUQ73mU1wZN4ifTTIyqcfa
VmLfxYheQ+Voh3v7ugx/9JrMhloqIP08n4UtjZ0JJTOk1vF5NvWVNXCjsLvhY0CSoIFRbmUKNA9I
E4sdBeseGHdSZ9Oe96I4mNOghaLPutC3YQRZUflKW80DeNHn2s9tXLnJW9a3qE9KXEceWr4BrT5x
/Ae9Ec+GZDVrejK5OK0kNRjntP2N9o0WiPY4S8HYko3frYyfewfgjuhinjsxumpFI6/edU8eVkee
Br4bumGORZ9h8kjLMdRYFCDiRbwhaoR6srzcnRRplZtOUIpgkfJ6EGW3s2G3b+a44UqJ9LvWX6i2
680DiQDOKJ73lzqPdceeHZzFKLdj4xxkA147Sd/aWasfROxsjJbLsC9jVr1JxxaZwpSxChJff+WA
2wIkdbOTiSbCCST/M1QacXTzJc7c5pj5DGEE+ayrHi+fnU3YRMutinqhdlfkzQs9x93OsqM8sOe1
g1PVoVZEX/VA8EIZptyMlj+iSuV7M+ePzUbm7WZ8Re0fQjX8pt2MXbP4UWBIO0wE1EQ4HwLk+gK8
0anqfYN5c5OOy3uJ4XxDwdXT5PKP0h89t+LJg6rf2lT/0IjsqievRMLwDaVvaxtBgW6uAMLyWv29
Wb3MRT05WGwUH3VMOKKdaTXSk10q8AYaU3cw3IEbX9Ow9M0woiJIGk8Rkk4y8eB2UwY4ndK9QkWP
WuQ+dVYESJB7dwJ+j4xJvCK1Qpd73O9M+uIWWgH9DEGBPcRtbgVcMBctvdPzL8kvBq/4t5h/cOxd
XD0yaSJj7UcI4GYmW8KBHL4F/UnpPR7uz1b1XLH5B870PRmJO4CU9JOju2vA+WzHxfhhjQ/ZOhtQ
v8Zx5tIXb87E5hAgJGcuvfmF6saYUjClIHfhA9OHR3pX39gubkHihK3pnjR/+LvwkYy2wL+etyGd
JW+Oig8F115ifVnR2sZb/ECqmmL/ETwfjo4VpOgrnGAO21fKh4rReWztsF+6LPAp1nOd+NIk3Scc
/21bda+c8gRRF+9+mNyL5qRh3DK1bnQjf4ZV/V7bFIzwZxFMuZSVOHNi3ffWe0MzKRsLhq3pZPBu
TYTag+o5x8W1cct335wflO7c/KEDjLYHpvhumu4d3yQch9CcKaxKSSzAZBQJTx9rO5fG3uQRScx1
INlob3MeUm2/zic6jZLVwqhTzxer5lGZFMYTVpHnpCvfJ4SOHtTZ5I53hVOfLVW95OKZTy3kLj0m
ersd2Ie0k3+11XBdv69BQ9At0it/5T1UF3zhlFV2n5j2+v2SYjd1BmbtSYHfh1SsRYdIqQPoznRj
5kQK24I3o0Bbr62W4rq5eXTy4a3xAD+0HW8A82Y63kbrcW84y4OTttuWkkHW2R+pbXUQ75rHzn8k
YHPf4LzGMrtzZE6wkTOlauxXWkl2pMKBzpeXph2sTZ1pzxM2Fj65x5QODfRBQHEVLOt9nqevkzb9
sFUM8gK3bA2S2hqyGywtuBj5iJWlPYucvUGnEQ7L4OvXo7g2JqbEQf5UOQtX2dRktpJXtGdc60aL
cd4EdO7o5tW5j8QnwhYmpdGkfRnRekwPuh+T4cHOwpRMEkHxeBTDQ+xM255rRDPmSyKMfULsaKC4
zEw5eGvWbunnfdbVhyjSsBQSUoC94tXlKaImXIsMWheiGPvt8BQhAq9IOR671JVAfeWheGdWyRZn
2tN64fda+lXlqB6806rxXoGVGy2o+5b7DkD23Go+0QWbvLH3wqL9XWXULtvTmQmbx1WjvxnKI7Uw
/8VdS+q26B5nbvmNQSBjU4000CmjPHP0uGtwQ5t6u6eOAUhK9GyiPtScX6rCvJ+S5L5Ma0qj5Ec3
eQcjJe4lzWLvqj+loA+GtafQlrDl4KLxRPV67ZsI/M9QiJfZ9F46ie6OGPFT9s7zDH9TI4Pu9M0r
e8zPhbPiEH3qdvQolu5v1oBaK7NdZmeP7JyPqoAKT5zOw1/hl+mVPhsql58dOYQsqXaJn3+bcNoX
x3oq42QLQu8PMsxhgWs5ZF+tpt/avPsouOu1sr4j+Ptu1upD9ZpLx7tFtat7yIoCSvwISJXdd0xK
rsl4AeH+9Ar/JN005B1z9Jz4xbSMh4rvBOzAD//WTUOOQ3Y0XRYvOps0h/dnYxQP6fTMfuk3mr37
Jjbvuzz7zKmoiN30kMv4jlqse8/Bc6KVl4VSzNaqfxMq59tsPNva8G5xUzkOG6jZKMKEnWmmP+Zd
8lEW5inHncj22kSERDW3ujdbs+/sJAl1xMbabTYyqe+l6x+skWUKKPKrtdQkRdpTv1j3Gv0Ts8b7
0qMtIsruBkM9Iy49tbxTNgsbkcpY62fIxFZc2jw9bRo1ZxCUmMIeIMEd6T20lbbpg5gAbODQruVU
6/TVtlsa1Rb3as8mtjAb8wtZZxmsF0tkFrT8PGDx3skaeGiCfsVzBiqI27V5EJWIVnBCosKipi6q
d1VLYWN8FWN+8PvyGYAAHYYwiCsbr37VbHu9vuZABQf3yUrV0Z4tzAko/LH5bs84xIsJCcidn1xn
VWMUiR+7vS6joD7DfPC15tua5CEGiiyL5Q6b9aZblvsi6z6LIblVxbMvScBYrvs2e5+RPx8ne/pT
aTWbFMO877vsFgXeSk4xmi817Ma2u1Nd9y7F/OFS01Bk/qv0uOVKikpF1/+h/vAiUMFZi+xrvWKL
SaQZnao6Tr1JwDM+ZC7NYlANA6yXxwSjhPLR4gqW0Vl1SSWWvIwzEk+MLUx1BrO6AEbtuGTViBsM
RrlrOGYFpXgytJn2dNd4Ybt18UsTKJp7YsY5JCJ/JdBKY88S86cvZx35AUvvoTRaLj+EJ1s8cOb9
nfn/EZQB3593GEOdpniu8nYfW4/TkrwBhHpySIr6HCPYDiCXy6CqyfSl9U4jY4C86G8dQ/xd/95s
dh51yz/LRl4k6ftNu/YFrn9hIYwnt6APKZH+3RQPN1+WJ8aOQySTF7Mwd/1YvboB4MyLbUgaISfB
HALBJbe9sybZP6+/aCqat8GNGfeSX7OTmF0L57ky68dB7lzaQRV1S+WTh6VEDEuYFf63SYElp1r7
pi8Lb3I/XBjgNlGVogyvpnbiP9Yy7FO729Vat+8SL3AEoohG+oCtfI273kRg7ii4gg8FXRP/piIP
1LrjFR4kMqE4RnhO6cO9zLF1jGW/TxfrKN7HARF7fh4XAkLJfPC84SqSj3iVMlX1myrvG7UV/yQ7
ULlWCgP29V9Y0RziKP+NhHeJiEUQomuOVA98LZFzg22+VYM8eiUKzmAF/AU4abucwDGPSMCneyS8
YJjdTyA8emizIafc/WRkio8SiuMaZzZo/nO10GWtGqQ9TbgjtgE2UCUUCxSAqTA/1kdm3E3vTkHL
MNsfJ9C6q+P1VuCnenPKqoNv8njENXGx4edCGB9PlG/+8zT+/+ra5FqGZvJ/N23+rzb7Kml0/G+I
nX+/57/cmp7/H46wheua2Bj+O2LHB8NvQNSH2uDatvcPw/9frH3L+Q9b93ga/ido31rBPP/Hrmn9
h26Qb/a9lUiz2jz/X1j7pmH+D7qNgQsKGRH/p0ExiLCd/8Hab5LGFLU5iCNlMF5gYf0P46I7YxZ7
zYWbHAczibfKEX9Ir7u4ACzDOTp+++FSNLodWDQeYmd+8pziAzFVUlfnceZdNSiqJV58g7hkoRIs
JcO0Na3EYS+Yh158GfQZrc4sxjCN/LU7yX2L5xQDipbCiwU9HKP09IhlM7uTC1addNppBdiL3IBo
ZlKdvEU5RPAxvkG1RKneYYhKxkAWKKwYSOxNYVgo25X7N8NY+dTBCVCmCE1OdleyUoe8A2OFolkH
tQ/tI510e1+YqM2GwAvDEYC9vWRmXrU7HRN48Xlsa/lS14vD+t2bQ6qVWGQt4r7wquUhTVIjJHms
h92jdFR/R6sU29fVOlqxWz1U+WleySxJldKvaGMbU34dVGY6QYm/+tSjkxAa0q2vF0ZgCsffiCJC
xR+q39J2fyOXXXbTVu/+TB15ocryrLAQsl4JJLS3QM+pDb03xk4dq+FU+xHh/La7dBi7HTOlfCWd
X1VhPhXgfUPMmW/+0qRbetzYYRcrRdrq292i/kZo5X0bPdAbTW5Nz2CNjwjTqLxO0BZAFYdEnInd
sHHQ/avrw4xfOsC2g8msJ4y3qCLdCoqed1wW7aI42bWO0+wie9wVjYat1x/1PdIjbwNvh29jn/re
aazIoPHuWRlOBJGslj5eA7IlvQRsZyGizFDL/efaLm2kwbbdr14TAgTsRVX5WenZrQL27tJC13oo
T03hk+7QXJ6OPRl7ROJkdTrdm3Fz8tNMBA5jS7jo5Wej0RVRxy9duoddE5px+SdtWEFJWsbRyj16
LIcSpAuH8E9JEgiiphGogvr1Qjeuigbc2ampHnS8d53syC5vx2zb+8aP1iQvuJoiv35uc6860VfA
z2W4X2JKP4Q3J5y3+HYbu/pyR2x5sUJ2jjwtYuDQXIZk80L5ZUa0OYqQ3FltRxh4MoZkt4eYNDXi
g13/72KCCGDAwCVci51CsO9FUOR5HaZLP27SmeopVcRfo0lYLosetBSB3C/m99QyD2bh7GdQ3oxu
zPxd7N/cYjxY2i9OC/3WTfafkfl6T3PlIS27H5Q11gb5LPlAzcdOeU+A2Kzta5V6NRVfGiK1x1ZZ
z1UwDc5Dm1lsNwOjo8dLc3njNFl6HpFNcadWFSuwPxnl4xshPJ4fYH8a0/oUqZ1ux0hRUEp/tlEj
JhmMQK0N8qRBhlfljWXXuM7kzp62tVeJcFs6IgU2Gh2kmb/WuvggahPItj/HCQfXGtQFTLuKNY1+
q+h7pxjrxu7pihmGs7Z5H7Uu07E9lkG5HoWmkaVartq9mVmh5mnHMXcfheZvRYyDsmH/NokGH0ln
0HoPalTqxR9zZGc8M3dQsOdt5zx5jjU5hrGpLrHPXrWg0CwsGn8CmJoNgSrVX1AgTMN584Ezg7pb
Sqe1Nj15mvjscinvOYMfo48Gr4lkjQWqCnixRY7nkEzoh0Zv/41gjTHUT9E5vnk19VlZ1GhPAueb
6f7kJSmhIk3FNilybh3OA1Us5FaPEXPXnXoR5ZAm2347+fH7P+wx7wAuc4HpizooO0gW90OV840q
P7qr6JY61jGzioqsS+ppJT9N24WguANrnC6x2UMpwjYKuK+CAiYr0B9Lycg6sswwqeqmpXn6VNBb
Qt1GGtXcb5FcMCj+ZDakwjhDqnNrLMldXuzQRY0939rkLyv9Nb3CSMh3lH+XHKa6Nixg2x+8lQLV
AYVOy/Yk155YlSG4tNj/7/oFFxFPn0O2CqT5T0UnSBCrCv+Y92CuO5slpzHCz8gjNLk7BvUw0qPm
e+dBxTdz9TZxLBwJe+I/ssOx1i6zzvHQShKcmmSyYszPJ7dgHT07Xb6fbK4MYqVF1F2kR4R0ochp
tcIlu8lKtX0/z4hwMKyMWmqBIangzpWMd31TvEY0xPIyY5kvO4DMkbKCaYRTry0cZKuEv0G2+Y4j
svY1sdY/TGXFK1b39C3j1HWc6o8kcb01jnk/NcxTE+c7wl36cRretZ5VHjHTKqxKDTtFCeNYSi/A
2ergGqRbMhZnHgY8lAkzY45R7AxbKF2Uum9wO7bI+ylo/+3YTljgLfvVq+LXBq4j3gUqcFMmw9DA
7cVSqmK3MXsOi+97KFXWXuUZnk0HZJAZZ19Avl7SqiX46B06SBXhAKyKNTuzoDqUhOUOpsfn05ds
pJzx4FF3uqEO5Fpib9na/im2uiYUKxSE5XM8OMkp8qxDS+XaIasTiAGKs7jhv+L6f8H3sIuZLlHc
97qwrI1Xj3fEUfinDjHfLFyCjWnZMIN57LqY+fajTSnEaELKkuiaqnklv1aFzlqPWS/8wpqSu2DM
4NlE5qnM5qesRF9iDUyLAn9YRljskIykpbS+vTjsufIsmh/nwvkEY71wTarjkhj+2cbJOUFJ2LT6
TBECN3Kl49epB/ZGqXOHp7m/62yAcDp0wzJKQpU0X5AditQ8l/8sLbX468N63hjzDuhS9yKb9lSz
vNNzSCOT8itKN3yaNzR5NZcxvxjnroy5+ezJoofBOhjJ4Bw9Tk1exQeaDD4wG9pT+7citeGg2BX4
G4RRyUgQTTR2M2FEW82dH+zrMHPhZUbz6eggSzTFC1ppMyN5qcK0rVnlgUTLhizZm1xwilYini3i
u10bo3N9eCdAQUdRXu/JOJJleHf1/nOuRHGnky6sOL2d82LuduTk4rOd+Z9Gyhq7MSFE8Gp8TjXN
D9AA8nCAusrgpPunlA/QjQTGajpiQqvo3qH56Hsp6otr0DQ7xM+gi+ROL37NJqNuD69QRZQ/UvmX
yEjddzVvUnBy1Oa4PKy6pEsPrr4cPeE/mqY/sfrkJJiI+Y04RxO6HSMeCwDwKg1ZgVKfUA1p42JV
bR7TVuPyGCgLIZiXAXVC2/Wb6cjGM6GxQtI7VEX44ZYkqBaI8JDE/SOnwGEzUoJk8a0ji3GJWqR7
xmI1syTDXd0xY/Y2wlErMzOMI/8wgLsOCqseN4Ylv9AMVUBxMOtG75730rR1K4QX3FM9VyQXKFny
N1NsnGV4HqHsBVGnaPNzyQCm7m4ssVWyhn233abelo6NLNdN/3nmyrSELkqPjxonJy2xp05L65BA
lGHnA5VCzl1tuelRObwCZ50aZWzQ07ZlBDcM2EnIxahYtGCEUY1EKq++wmpp9TP/pEa/LXl96KP2
JhOL3cOCFTPtlrDhS2hxMQyG9dZhDoO8VNe7tIxos7YcjhKKiqWxcVn1+OMBr8KeDJEZOnyZQTFR
VTxbVPY5Qife+E43PHd2mvahObXjxQX8ZxTN9xCh+IGf/k4W9r4j1BkjJZ47ZdQ5pPkENCf2Ibrb
blCY41+jw7YSl9TBuxYP5VkRJBakfji2CY6bHDUjMX2MlbLu1V9lEb2Rzq6prEthshJKgGVvsD69
4x49DFkvQpH2wNQSTPMTKd4m8U5N5Qe9SWgL1aVTtXtk4whaaBj0UMnl5jYkyPKiTXeWC3G6m56z
sR7CqW5QeXpRbtvJs5g6Gh+mNclWx81uXcXj3dZSbLyjHaY96q5PBfKuMLEM6/q15LCyvg3ZyPlB
kvvuZkJaDsqj+0O6YYsZzUCNQshTLewbpR/pSTtXxc8ifW1jj7W7cTzvzOSqP88odlACW8rTd0nV
/eGs9MlJr5w8HISVGLYQVemy1t1tOw/dtp8AEpkxGwCTNWXvVHTMa7aDN6rB5DlWOy7riEQLDcQj
91sy38WzfsTQ5VwG0jCBUtGfxVHVDmVwM7iltcXv7wRdR1Wkp4VGhBnT2mVydHdAeIpglpR2khG5
IuBCt8IJ1NoI6VlFZIwb8Nha5lXCAQrilDoArOMbkjqfRUe2INXqiwXNggYNclG2XbJRHNSZVZv/
OMzpBeVqOE4u8Y/YUx/6oFCA2+XQ1tbf3MqfxoZHqWNcCFAwIvojPu3K3+aZfo27nZ7gRBJRd0ev
JGNMa3lbyMlHJL27iCZ1LQNf5zXWa+zWOKMGVe2dnJQ279BldaG549kxr2PMWSLWTdoJJoeIu55s
SaiHsa39gXOn9xxlcQQLWBoF9mYu5J2IorBFCssS7TtV1MKhBaDHVbzhbIszCcOOgQ4rKb+mfxgj
B8M8rtaTl1diQ1xzhDzCJWYaEuQGB7Egi7OQBCAyeZlZTKse5jor/4sv9V527i5d232rrJ5ImPgf
APfeDD3qn2i9uelUGYdpfaC5VwRkKdySby5LIrWLGdnLmdmkuYmaaZ799MKDP3LCmO2kqf9v7s5j
yXEkW9OvMtbrQRng0GPTs6AWoSNSxQaWohJaazz9fO7MKmZGd1fZvcu7cXMIgiDhcHHOL6rPRooj
lBODG3VaZlnJUsD86SEqlemLTybNj/3mUPbWi+YDXKmaeQfWDyjdS5IAb5fWX3XflLvIiPAQj8F7
5SA/fa9+P88oZ81zVyFfbX/RWvtdlSQykfzRt3MUfRPoP3IaZRobMATFdhzJycLfnskw4EkLOjNN
0aHqWzQYI9yQTazt10P5qWsR6C1jfdiJ8RX0YHku6QriwvP2SSSeIYli5ImdA/p1g06+NnYckynC
g94i6jEssI96QFV2h3gVJr3Q6b8WYfQh8Wr7piqz20WbvRXj5WR897XmNeyBz3bwPJql3ntEXlYC
dpvITQHYuEdiBIsrjXQD1jYWY0iKU5Mgl4TUK5oiDFFh+1Ckr2M3ZzdibNFFGJM7Vx+/9cV3MRJm
LVENWOk9HkmIa6ztcbS3k0Yu0SFztATQVJbO3RXORPAc5tWqLe9chxx3oBHbdafmBAinIa8CVaD3
bvV42rJ6A2OtkWmwPe8pC5ARRgdznXesKr1aZ3k69+NhxqKizLqbzrIhj/XEqNqo2Lme/iLG2j16
5vIhx1lVS4N1ntC5lIFxm+YAGzpmPE6CzxXpMcbREIUGHBzuoGOmDKism8ysuIVbZO07D53OZoJ2
NYAhAuS7crr3Tu0tO9MRX8cS5IOD5ekMn2D0mDn0GKai2DBtbRyx8yp/wcBqPcY+UYuh593EsBIQ
BCiGiLDMOsnC5wzNetZi821XExrqqnmkOeniqVjijzgKt09GhIx1UoyfF3s/tkl1dE3zo4NhwW3n
d8/xEr0spofCZ0sHFlsVyJEQqf6eZ32pqu0k/4adZHnU4i451NqyrRoU11VhwK52eOf2agsyH54B
RoEssRU8CMQA5tzVj0FU+CeRIZIb9Pr9oHwWgAW1RPqPyrfHnj0EWVUVEt2+I/a2j4yYniztD2ox
6TWwnLNwQkjPaYfHaKzx+hrJWrbpMTIcTK1E9NC64n3fNvh9Ab49mCzvIAnMq44e+euoPTiR3X8Z
M+g1GabAA0SvM1I+GLX1TkOIY5SSzgBOc4xFVlqd8X+GzVfHnY6OhhJmYoMK8gx7yz9dbI0cjVVD
pPfydUWDEPyW9qy7kQU8bnwwA8ADI1q6rGf7TRxWR73rCQIZMUs6/YD/9PyEjyCw2haFqKx7QpHw
K10RiS3TubW8/ATu/tUZxzsoMCPQZZ3sX3gn3HMTW+9G00v3S0xirSQVlVc07crLtxEgnbWuv8YG
XXveD+DTMq8lPyeeMtTa8VKpPjE8nA29O9VJAmEQKPXew+QdsiIzOi219k1l+Bs38+4gDHxCi+5j
5UOLrKqWaNDwtZ98CPDlGcKovrYcg2QIZivI/WSCRk+3slR4sDmblEarP/R+c2vMuNW4JJ6JzwYr
URi4rtVQvmbdPNgZ/ovalinZ42Br6b7sOlKH7vAxRw3bhc8GkjxPT3BVj1mckCAGAlHgcapMqbx6
CfbQRs+EE+4sU9zMswaQZrCq0+ibHawcEsBX+yEhjYguvkTyFLVpR3BfIbhDb5W+BuOUD1vhaV+r
PBPQ+8L7lqa0V1uIfr9rc9IwA1GTugVvvWRFj6E9L4syCbIQeaeTadde1jsn9LLNU3dSXkGYkxKV
Gb2NOdUfTRThTuPiI+jCHLJCfwonkNZCMlvduTZhwRYvrP0WFyMXU95qB1wmY1EUefs4hIc/pK8A
MR4b8KkAtDxoxLLI0xBtuOu2wYPSEyc6qltUBfBgUnGX91kcLMLpx5KVEXARf1eHIGyw+0j8FNXV
gezhDq+g27AVybKOPbM4sdoEB+19UC+jCW7OFCjCWNLIQ10Std4/ri6/2wRVfUR8Ne/PNV+SYcm3
V7/YBsMke0j+B7VdRH6zc8X8ZJv9F38Q5z4ifDK2PF0bG9ogqkmaK07PtFhMp1iPoS7DHbEYgyhk
+d1xjNOOnD+GI+pOVS+iNsvGXNYolCP2JR+UuvXGzD7WjFYMMdjL+AKKhjNYB/It3aEIyq3n0v1G
/ci0UfSPXRtYu0nZh0x5jkrAJE1CNMAYu7rwnxQlapitQ1SVGEgQqmPw9/3qECVQiZQvUD5hDYsY
8biOE/2sSwd4o+lZkU3RiKxDOp70sMtXXYOUdK68SSLpvKa+Bw1K1jIZsoC9dK5wNdwvbA0La60V
B0ezHH1NcHGuDnKGofrfNAIA5hftXTerR4jgMFKMzEalPmCA/OLFI0xtqhanxxqYqgnD1yKimQmc
etDLzA6XV+VPMy/hzHSYlQt5SrqE9ZUHGF55ePl8eOUh97up4qSn5ZsBzqTgbRLcnE5evLXSEu5h
HbHCsH/PQyS28sy+Q+7F30ElwehOFiZyiVs8QOgrpEeIWeEmtXLNyYW73hA3gpxAvJvepltO4JxM
oJQFysYZPldTEp/RCq42RseqR72Mqqhke1a1KNaaQxdCoG4KHLxsH4MT5d2likU2ja+90zPKGn1p
nsJqMk+9804vku6onoOQdjKXJ0I0xxPaVw208n5w4i/1iDQpS73lprU6NH/DhGy4vrybhO1i8YPJ
p+aZt7os6jja9ZqYkeeI3us2SzoUfn4cMxoNCBhmYS6EBYQWxADQUN960FI2OMpZN45HpCtD91Od
gMp0exYOarfyGHjem9YJvo8WpEqz1vZWM857PR26FaKwg7UKUW/ag9ZsQJEX+R0I0sOQ+S0U42xn
DA3sDy2wo9vaJgZhTz1+cShX3UxltSF69UxsgQhuwyRJyJvWG2nVouEHjCamuI2kjLOGlcVas5Yv
/twzPJr9Teda56EtDumS32I5TfiiMIrbYP5e9kaEVlpLDImAG7B1+MRxkxy80NF3ScfqeUSTA4H+
Vhi3dJniFtStuxFwBlFzzW6itF4gXmlINA3ZrmOJtXI97VONUH3bJ0Q5y/zsBYWHxFwT1BtUQh91
v0WKacpf4R4jwKrDLAM2DludxgD66Wvc5A95WhJ1aIdk39fMsfWb2KuWbeTEN+jbVOfeB0Ag5sre
OEYLDrJGAn2Nkl68hm+fn6+FC2R+ZXqLsSmQnxsg70We/0jgVkc7eK6zcw58ueyXjjlIOKx7IOGo
wKERM8Mw91o8pFQN6YetZgjnoOtZfjahG10K1yPI6dtMznr39wkPn01k59vYLwFrzbhLGZYJt0fW
almo2vVA1FbiNAVYcuPXl6H/zyl6BEUXcSU83v68gLqKOtky4vct8fVdrWvOabCEcxJlgk6DqoIX
1cDwRxtEmnCY1Ndq77VoxtK9fAhRCkKToNzXxmAyRYNWVnSdjnyZHEmIk5/CQPdOky4QUsv1QxNg
0MaMcG5pnGMNOmxoui8EV3DvGlBRyMe9PwZIhsy8MT56FQwFPBe6xxCimc7AeazoVbEwBg+rWSiO
Z6OzdsN0PBuSTJOM06ZFr2dtBOPREvRrnZaWO5teAFtmA7tTnde7/RB32e9EV9al0300odmvTa/b
9WX7EqescVPP/zCmGMZlKGnwPx4It/Z3RRB9yypsXicX0pI5VqTemq1ocywviWGezDR7NUbQRiNx
DCJpg9N4G1Szv4KLr7cmf1nWtF99l5y31239yXxJ/I/WTGA8tq1k3VnzO4ZssUJRU6znkUhX2Ty7
Hokvz0mInHSss3MXYJ61r6P4JdIzqNadZ6Of5m2nMv+QtckuMAWRRxP0Sk+PZ0dAItuKf8Em3FYk
DzhbnYIMpEedRi9D/hrng0e/dm/OiNZ4en5fCk3fVHmAkLh82cutjnUM/WCFUstEdKhmsrBEawNL
Jyy5iurOI6xtNA5vfTCcPJF1ZxmWlbN+E91iV6tIfrkHp04ezNlCJcFlKF2y7gsjw7jzxH2mTSfy
+A+QivZjEn2sZ3JsfvbSkTilYZHOclbNWLw0Lhj3IE6xAi9pAfSUe9+fnBVLB/i1KK0uXAwLZiJK
Df9Rh0hHVRIxhiEi0fDW2aVTDG3U2+1itVQzyC9BYv+l7eJmM5g4htAB8gYH24YF7lrUeHHoCzSP
IPjUGYQp8TpG4vU4ocBS5fFnAMMgj6JdWdR3WUk2R3vQBBZ+5EkcP3usgw1KB3hMB8WdY2ARGbvH
aPK/DW5xh00MKYUh/gxwYysV/SU92okfIXCn6xQ+vV8C0q8M86wBPwbbBd+rXI/9hmjEpvewYSfk
VybAxaGj25a4IRCINqOn347BsO9Hpp+mviULcUP43BLTXfYdd+ND3PJU7ebrVC23XpFt0jE8tyJ8
3zjGMwo9AabQjXmXSn4o8b/naSS4RgIZzQI/Oc+aM21sx0SrezCNM2+7cVY1VfQmMu6zR1+aR8lr
BR1gNbtMLlNrQQ1W5B+EDZ04QdOSSH8UkVmPVqgyjytyDjXveK/vvTZ57OsDTpgtQ7LfnHRppXnx
AFTbbeti6V0y6x5FB99i6qd1QoSxH62aNRw97xim5qeIaccKmCA9JXM1U64ziVXwMDuipadGFiIa
CUtVkLM10TZbtBHuenyYYmmgh7l2c4JSmJIUKlCd+NOEznXdxzZf8NXEUxlRcjmZmz2zwulu+uIs
egI0mUWMclJDlu/g4Wu5j6pAwglKEIEB8291cLpP2jw7EXHF9VEWmOkwQ8v1AeUbQs1QoNA4EMoP
lncFQtO8qi1k3t2Cdzg1mgkPb50HLw16QTmgELggXQ3+cD1E9iiIg0F8HCe9IKPrjGhuU+QseU76
qymJ9N2iQVjglxSaHPLUSU1OwiBCwS8SKEW3kibPYg1PIFWdEuybgUUb0kC29cIPYuz4OXncMFu0
5RoLlSY5eyQZZPWgMrTMNfvzFDLZEz3kNU3OUBEerhk1StYz1+0CLQB9DLu9341ke69fn8gbIbFH
ppu+RSpJ56kFMK8OnJUvVaLVPlVThSbKm5JXn/kRWH2mKu5hcqNtkC2fTOCYrFyL9/ZgxGfGAoMQ
HEGmsnBJ0pVgK4u+/6i3MPLMQSYLiXU44ByRHKAIXXiVc2yTBHIMRiNZhAsvbKhN+4LY8EkVduRu
YWElh079wnYpi03GlIdIQCKgIMMJQMQx3sWV+S7T6Ba3+CSOK8Mtm03V6PTT/aDRAJhrs/ZiuRE7
4bZt6VGpsjND7eQ0dv7z/2iMneuYOIr9Z4wdokhl8/lb+TPG7vKZHxg7dJKQMDRhM9mmA03NA+Im
+a7//AcSX/5vQLV010Rp0jZ9nW/6gbGzDIB0pG34pO6z4tfxU/sDY+f85vuG8D0HYJ6JLI7/X8HY
cRsYoF185Y7f/vkPkHzoXLhk5lzkF23ia28M5PQ8qvRAW7QzDk9Yqod9jToInt5oRfyoXfZVE+9R
MmNqsBpVXZ31L8emgEh/M8+Ed+RVrtdTm6pAi7U+Edgloj76Dx0g0WXbjtkjuZFuV8glEkxFtKzb
tsUDJ/TitdoZy65RFdUsDZwvJzXwkYgsyGPqrEx+/nrqT5e7nnM9rGqTBsa26cdPA6B9yIh/fM2b
bx0JBtNL/3lY1d6cc7mzVnOJm/kTwOM/76sw2g96MviI5nVHvOGGfRsADykWxgfdcqAujqkcNdRe
VbhO+8t2SjYEMD0fAgIFgNEOj+rTalc2YCRrvKj69US1qYrrmZfT5df+9AX/7vCbfWFRers2dcAq
haueAeF4vZKqYQwIwatmoaJMWUHGLIihEdZRBY5dP2pqU0wBhy1Gv8vh3tQdaKGY/ai/7PoU3zxU
tVmo5w+aZdkQnQBX5lSOdConfDXLRgdUCNbyhDFpEslolmqEZV5FQL0rAqDyRLVP1S6fU01aEBTZ
GZ1xp9rprPapw7lhnGszSvdqiyWAx4oLrP1Pn1VVMVoPTo8ghNq6Nn61ebmovEGMfZDRu1N6N8gt
QzxXVVXEozEgxPC5kJ0wfliyP5ZdcSqLAkg/Yys1y0V8Z9ZMyI2GiZdpmUXNQVW7uQNNVCN1iC/t
pvOkCI8MvKmCFVPPNJNogBH08cHFmlDtVwEvVdPTAM3eRt+rOF4g/VwvwbzrNpwCc4sU/ScVeFOF
I2OHqqYicgSOf2wSl/ywzJW3vYQUQ7IUfmEdLqEwvA54pbwYyL3fuAcV6FKhsFBFwH6qmvHjBO9y
1c7oNKdlxkQlQnP7lKuqJx2Ux3oajnb+4IS+jeaYfqt+DmMlX6Gqnt0zkcpyWMulD8y9EK7I7zUX
O1rpS5tYM4ZZ19t3WXNsRK2TuZZtV4WBVIRSbapCRS1VjVnsLWsdb6eCQgTIZQzs6vOe51a3W+b2
Uf0LSU8bUDX1bXqvIY6MnlAi51qzVBwiMRCukEoGNDVi2nWJW4axDGHaZNs2VQraNEvhMnpo+WAV
VGmrOWkJ21zuy1iYKEUJLbQUvgutlUiVeiYWRnJ9QNRP7VIP7Pqsgt1SEfzMgoVOPs3y9xXT5d1l
M5P3PCdgnJpA5lx1wTQhCDGkpPUxlX/vT3W4G60F3wNCmIsMiqpjqgZ9byusLDsod4urUYY/VaRt
tZrJYh1p6FaZ/TdPTcyU94eZkj25iCip7WJJng0vrS7heW0wiQCr6KOKSKqa1+bI1DXhjcogGTLw
mHbhxB8jp40qPh82wDUd6btngzDU8bE4zbJQteumt7DaYT3xXe3q+/CTRzwb7bGeJqFCqB7A2Z0Z
LrfXqCp6ZJJQXR6m1PtQWfg7XH+spxxHrtsTKUai9xpma3L+q37h5WeqmbAyOak6Q0Duv7nGXdWv
vMZdKxj3J2sYdpPXBPsYAPpat4Z4rX65+rmuNshgpSrVjhK1IRRfxEHFXaGn0p+LBAjvtb2q1lGm
rU9MBSiTifzJz0kBv0cjIjINcj689qqwrPyujnjzBJ6ATIcZ4q9FSMRxDTOf+IHM65VePRIIGh4S
uagZ5VTeksO22kz0kvi/2rYNC4D6gp6tryYEvbInlIXu5RXNph52IFbAK8O93lSiqzaubPMOblv4
sqXlOskHxIGqYjqpfQjZv7pll+wETt5nVThZSnqu1A0wLaiKm4uN17VctE1yYaZqrhfSSIu0mY6N
i2QROW238By8WJb2hJfRRHMAdnWCfdyeBnzQ4SETCA91g/E7lcsK1cAv21aNslLhwzaKQmPjVA2v
mnr8jXyQqlhQzMhWNRAnfN5kzF3lcK6Jp07TSfuURC26MmbE4+9TjVvVrpsd6+xtqaO57gG4cOfF
OKkiDI0P9gB+YZGZDl12napQNvXXfWoTnT0fJFtMT6vOUYevm2qfmYTRXszOWW1BMZcBF3npS1Xt
/ek6l6pHbNTp6PccFJ13TVvfCLn8VgtvAbz7qLePpXAG5E5csEkGgOdBC1HEs32yNsDeNwIBITQ6
aWeEPJgYGQXLOUvuvFTVcTqV+yBHOUTPGtz3pOvmKLMpyDFwl6qqdqqiUo6estCYNTNoyJZ2/Yza
HB7N3o4vF1GH1F51odmRWZsUcOOqanFQvGzH8iLXK0GvqqU+RcFqUL546nCp5jOqGqnppfxMImtq
E/EtHsJ1W5143bwcztW8WZ2pPpSpN+Z6TXX+dfNy+M23IaXGvFqdhJdDue/66nIHatdPd3k58XIN
t24QDA88QWKZQR+1W3obCHz4R8jtQFigzSGCX/apA708qmqqWDxGJ3Wyql0/qzb7pY5OaFeoDQtR
LNwh5Ad021mIhchLaZYcblX1svd6netXMSLq6zAjkqqOqu+7fr2qXU/+6YrXa725xTcfuZ43xfQU
XnwQcvBRERdVXAMwbzbNOYdBN6E/ow4ImaytZdLpWlg2BneBPX9Tu8AGMbz7cmp2PeXNpjrwH/eV
ZZSCsU31lTrPVPOFN9e6fMu/PY58SrCunRqUjgwoXX+oune1r1WdlKpez1GHGzOh+7rslD/1eo5t
wAQZiMlVowlwul6rC6tC/Xkj8lMgrowx32mp81xVBQC2rB/w1JCTPKmjGoVAbVqZibPlpA0db6Z8
avtaXHY2hYFgVV0LBqZfT0KbgjFKXVJdRG2rj192qm19RtbLKLDb8BCAwuBuXFejrrGQbfxTl80A
nzW729YNQR6vScKtZZNERlOTFIFlaigOq2FvspbxGUmOjTvX7WGwoNP0BtJ6upxAW3La1qu55CKT
/CKK+P1eI3Gtho5bRu9je43lJ6oG1CKUyi41Kx5cXIY8aCd/RNcu4a4EWN/aN2H5zlkY62vtbAj6
/1zN+KaYFX+EITbRRjl+S03nk9rpaK22HgSGlwAwnoTMtGc6WoXrOPIAJyBBMEhVvUkWvVVWx7gD
yoQm3imRa5WLhTLwZmBuxr7RC/3UyWJ0g+WEJ4CxDUv7iwp+DZBMidn9Uah9DjMExORMeBReG0M/
qJFEb0nPiJbMQKZh8GPUycel8bxtroZjT47EqgBSPxzL8oNOF0xDkPMsW4YF1R+jaqpQB7KKOHyH
JtJahSgvhUDUqF28XaD6xk71zCq7riK1iaqqvRD87mYLCMQ8RsMJS3qftUbM7w2b+fD2ZEP21upj
6oiq2dGqMnkYZQMk6lrgDPPzpjqg9sW1gUmiP9mboqiHEwxyYoRIvPB8QV6rfdcDqjbJv8qffILZ
cjavnq+qXQug3T+eudqnNsFryvWA/IjavtSW/jFa5n6XXlYL8qg6oBqMOk/GuTvHQntYDrkA5344
U183NTVkRmqx18rjtSEH3uupWGxaBGNhGP90UmbG+ziWyj4sVX1YPe0BVW+SQTLj75PwYXJkVFJ6
Nm4BCwzRekS8i5xL1d+oAnKkpKp5IOonVI1Dg2CvKnrwtUwiLG8z6D2uubIDrxVs5tqH5YaOnh8E
L6l4O58y0PejiQisCnUbMt593ewV0uS6rWrqHHW22qwCUBL/o2OsxDk9iL3/Ocj6IW6/lnI29XOU
9cen/qAyO7/h6CJsg0gqEU0VS/0RZvXFb55nOML3CcNaqBT+FGZ1f9M9U0Bl5gjJWZPb+BFmtcRv
FiRmHdCpJXTP5w7/3//9Ov2f8Pfy4RI+bd9s/6+izx/KuOjaf/7DIF77U5TVkuFf1zZ1YZlczlBB
5err56e4COXZ/1sYOnbUduScfZYVBzfAU9vqnmwmrQcb2d6dVw7RHZrwq8qAyI+89LQudKStXFgj
SM3d/vT3/bi9X25H2txcg76X23GFo/uWQQQYpQSO/3Q7hENEJarcPpu2wGiiiuAyiK/D7FY4Snz2
q6BaI6vXgcdA0wNpodNff/+vLjw/vh75WZ24MxIm4o0Lj4+CT8uLiiLJFHzC7Lh/tnFjcboW4jAZ
1O3odDncNkU5ivd//d0Gj/vtb6ep0FbwFNJd3Xrz25sIflufGtaZibP9uQzmdO8Ai85nLDeSJhYv
EFHPZLhShHhOWpJ8c8iepWWSn3F87vZmGze4YsOMzAGXXd7cX9rNLw/m12i8+mdoqzbtzdPJ+qmb
/+nBjLCCZl1rrHMWkClMWkiYmSQb1YGxQ0wP56+WpWNohRvNJl2oxTmObyG51UE8Z6U2H5kS1SMM
jr/+01QW4E2D4W0wfGE7hgeH4s2fxvK/zV1Ev88R0Ik93DFgD12lA07xv+tgy98xc9mbKJ9B7rVG
/NQH+5TJ+QjjVbxPD21iCdCqw87J6vkMkt1F0TaAb4pe5L1unHyUSKypb54BRwhyudhBO/g4nEdn
+uZEjfPYl5+cunWlSQKgRrxzojgsX53Of6clwnrS0uqBlyy99Y1io3eJ8ejoaFuGggmUPz/CzEJa
ETOdoERLNW49LFYS95PmiA+6KPybv/63jF9lC+RTJK3jkb7xDBxuLGQQfnm9YBcEfRaC0IvLUt+F
QWttHBvjDQKXrIMyGMPLVCfYpUBy8Irmawk6cf3fvRHDoOeBw2nwQr150cLE1LNonq2zTVTtBJ33
NtcD8wm9gz3hkmekyPd2NbfoxVrHrsvBZWrTy1//GfK3/tpykAG28H23Xd32dFv8+l/EXdVoaPeA
4goiYAEHCzL7eurno+Wj+hdjBC2qv+ve/rW35TsdYcjnYDAkvGmt+pBYbicyCwtF+zA1WPSBAnuW
FNsyyPEC9/XlnNvJnegMJjaLewvoZNXUhvm+aey/eXXEv/Y3jm7iXyEAK/AgvDeNAUojPl0a4ApU
R2/KdDRvTL+79QDToL7rP+ne/NV2obTlhQv5Nh6H3TIA+5+wI20hKm/MqDJuUcBBNX227dPoYWrj
Oxm2VIV9xPuuR3Yghb/XlTd508477NGh0Q75mtetvyik/Mf+6Y1/2qVlk5PEr43O0xJvW3aAhkcQ
OKl1Hq25PBfAtO+bBiEMe4ry/ZSwngx876aS64UaiuIxa+0eOzTn1Syr+qmV9oSVPq5gNxY7MFsm
sKYm3aDtQ85jNM+DLbS7DAHnQEdi1smNfAtTD0T8HLo7cvyYajgpSoCEahBnaJu/6X7df9NWLctE
DUU2V/etO1wKhn/K04p2k9r1gcgsylag8Ak49Qi7Dx/7cCq3f/16SN+7f3k/YM14tuEyDRFv34+p
8pqycWvzHNv+9JSH4fxQxc2DIWl0APT8nZ970T7KTO+sCgItlvMtrYv8bwZl49exh4Heskg2I4vB
DAV2yts7qaKuzGpMHwiopRrapvoz8etsj7Bhuo6meNqLMdF3lQeVOg8181aA8VhBtjKxcGn7vZ+F
mxCg8XMBFPRvBm0pbPPTvyTvzfWYjTHp45W2TDmH+3nCUqULkEEDq7gaCVCo2+7WsDuc3IfcZqDw
MY3rE5STPHg7rmjPRtdLUJl3L8eVcMzIPtTkZMPB1M6wXuFUT/EBhw2yfX59TgPb3zclzbhAzuQw
jehSMStDAbX1t5Pgg/BzLWCbwXkyevtmAnJ56yc13jCxUwOa9vzNZAWPeogtTYjPVtHap66pwl2b
ePp+gkgDspl5XxqRnMjTaYdYSr5leoTb2hKLTZKUW0Mb/IMVVvoDxu9GWZ7/up3xCH9taej8OC5j
OC+ur5vQgpw3g0HhTYk15aZ1IgKMI5INMnnBUaqMMR5wivzelGFzpHz1TaIRr1u4d/CK8IqYoQGY
DyTGHNLqeKp1tJNjjwWrXmJ0hJ4ayo8a0DiJgoq7Mdkx7XrNMcRbkhQeEXKDwJ8mk/yRY55813mc
RniEWYrQqQXAfoPu6zqV2awCVNYewXDk7JKQ3P+AYKIEq0dWOK8bmbRbVJLCkOGQJC9mcsgqtyW3
pyQzN63vIqrRmFJQQDp8BJiZo0wXHbVsgEBfmZBOIhMrtpg4zTgdgn6c7wqUUjHZyc/AnAs4r063
Y3pAExrTc1eD7iQkf6DfiB+dztT2NbDJVVx8yKoUhe4I4Q/PfqJfiw5yWtRkw+sMeWzOovY5Eqgm
D5Eutn6twTZ0nOA+xYpjhYvbAwjMEnd2ULsIZkdbcurjkfn/vk4ibAhbD2lOO3TR3s4gs8+tfwON
qMK5G0Jna4uJAHtPGA5nQqwrUajQ0coB9IRNWy0+uvDuacB9JlUwPrcMws9Z9poUyUcMoGACoL2K
bvfGHeIJxDliKMuofyiHMITibH/uwRJu0f0VoMcJZZVGUO5bfH/RA9Wh1uAGeZJARJiVVYw403CH
rJhz26LmukzlcEZDGaSo7z6P4QLo3gmwje+AXCEodpqX+V1SxOPNlJgHYesR6S3nd2i52E1Gfr3N
XHx34XzGO8tAQcWN0N4cBgO1cPLVJjHn17SY7y1oy3kQD0+u4JmPJhP5rn9SZiYBBiKr0EbjupbW
m2kZvVhp7T5GCAOuvZCJR543qO073TH26gy2Y/a9ddrwSRuC74Eugu1op/l2iDJ/jyo9k1mYE7dF
+D6tiBOU9DVxD2+uC3JInzivfxyrBrFyZEWT0T0HcPz3TFT7dYoV0NbIBmxD5rl56fFbwX0TmdQA
8G87P3l5tLfxHb6DZoy0VWxvlwp5VYdmfTR8pDw77G+38AFFDU1Mz2y05KLCxEypZz5j8GxMX6bB
ReHxKmXjpg776tLCm0IHuhvQUn1qRh189+OmPZdL+c0PGYN9oiYPo1eiy4FbSRUtPsp7CWYfrT6f
/N7B5KH9ovFqvAvMT3D+nvw0FjfLyMzCZCW9ryIrOY/FcIucx26s5/q5NUP8r8fgocNLN5nB/y8J
8rm+8ztkUjxM86bZtVpkrP10KI95iJFP5o7gp5No5yxJ+Dgn9WfLnNpD00J7acPscwDYng7Dh2Zg
1Q/8QJD4SeMeAxF8xpBvPnd5+V2zBoRsekPfBKXprXWeKiKRPSo3Ni2siEkGxfN7K3huREyrIJv0
rbuBbh09laLVVxWK32vLNZv7tkg3i5Pnp0wvTFB/3/3R0G4zG321rKvvLVw/8375giXBeCr6ud3a
KVzmNG4+xvoRz3f3Q1s2MOZQ3y3t6B45fAQuAecif++naEYi8DW6JsFHvhATT+yja7rApSYAQNjs
Dp4kTAuNp6XnsJ6kJc4azbzkpqw1ALNdvrdHF7uEDKGK1i+/5kwpQEAR9MYa+qFKw/Y4eOlNXsbB
rYjAyIuleNanKNg5WOkN2vIaoV+5TUA7Ax1ys2ONKEhQD69NBMEmb/dwfVxM6InadqtkRMgEhG7s
GYe5DW4Tf2ofTX9XkOXZOd3Qrwlm4zQ0YhKFKALLUBxbXwr3EHZu+NJLaTM7y981VjLdaEYavK8t
6/dQB87tLXPKMpo7wWbafMwqNHKBi/rvez8t70wAUBuA3sOmiAAoMlgXmGRYq6mBQmkE9YeJGdqK
pHBzaPoeUZvBf4nmOuZ9g5YyGda9FjnbCbb3pp5QizALe34JbyZ9YHaN1ShAIP0ORG/6OoQ1erT4
WBsWa+qcfGPb1ugpdcZDHSA/X1s9Vqytd6stt83gYfAiV4kkfbGM6jr+sqaJKkjJcbnHS8RFvG3J
mC8+L0h7rybULo4+vdNjipJAWZAnyD1bWqo+FB08TZRVERwDzLrVk/aF4JiLvLNXbnGzfA1yp3zK
F/yJki4ZtxA3IemKyfwwWMawq5IJuhmdk7mkjBCi/R1MSbgpRqy5igC8usZqiLQmXqZFuR9ZM2wi
9EK3pZNONBLxGCKau3awsFv5Avcmwg02wtUA/asie3G1KbsxWzx2G6THyrrfrNoqnM/9UrFarKaH
VhKUrSpcY50HwVto7/zGID6rIfKJ5429n/qKZXwKRy1qXG2b9fQpkBLWEx7rcDJc816Mab9KUVIX
EJ4+1u38ccji5jDl6F8Kv/4kc/ofw9lSHF4HUag03xS1jl7SEhAck4sLzxrbb3MiEKjGjPWcluj6
9hNRo9oqviPxjQ65Zps3deQ+Ii2R33stjG6/qyYEm7ybYeiaR+bhC1/nh7gF2rusaqJz1lr1JjSa
8qTZu8qdSAJHrF/MeWvri7lzykgDAwAwY+eBdcdIzzliXMHq0uw2Fg7jsC1xMJzSaq1NaH6JDvXy
oUmSbZcgVe2MuGpFE+ya1iJ+YyBrfVN72smepuocDyJbN8swnuiHSSMkO9+dXdbjw7hxStSNDN+5
b0pMqYcyiRHCijqk3Qz9DHHpzu8bkoLm/BrDAc8AnzTRrN1O2B3ju9vfYTaCv4WR/n/uzmS7bSXb
tr9yfwA5UESg6BIASUlULbnqYNiShboGAsXXvwmeczNtHac9Xvd2ZJmSSBAEoth7rbm8sFPeTdZa
FPrWpj7MFdZWlxp4YFJLZfI3s/0ADjvIF4ZFvKFAUutyDlVZTyQ1mF1AoAEMfwvFS2ml2fVSUHDY
tS2p6udXzNpkPDT2FoEjPxexMZ1AJyJq5OIKVjOTp2RVkOnKzjyJ4tIqYcGB9SeXLSGlIxrt/Hpm
Bt8cjh73u6vvukLbMzMaIS7X73QI3hIo0he9K76oyn5tmoztLjiVKgKjAu/jW65FKVuSklw7Td2p
cgAf281c/yap2J1F+7RbTxh6bip7ZKMihs+m5hHIc6UtXN+l0XwX0vhieaSxWia8mWjODsbG747E
S91MSShU+Wms8+So8pRhmuCF3rAfCCed95ErbRAxyRfbvtqKYXNiJQeHoEN2KW9ztWLZMstvOEI/
SlzmDth3O51RrNQlMItKwjYEB9et/ePMLRv2EH/8qfnSu00OZJiQxoWskLidh4vCiyO0hRUK27EE
52NcC9rvpMb015rpzqSd7avRGPbuk5pQ8Hez9cHlX/jO0R5uwhcyMux9mtCeliRBFRL+Sqzqr3q5
fB0NeIILjqVQGaDJcPs8qmXaHPAZ6YqNOJbdBxJviQXNwfyksrcglryahaz8Pu+KMDPIDhgJKZr5
MGpBo871ACfUDRxpzHM3i9o8JS0G0wWMuG81kBmrTONjQQgKbFz4SVzdK731UzIpQ8MawsjSsHs3
fq4v0HdQcSRdmof08E7t5oohOY30ngmuBT1LVr9QGHqSNwBW9OCp6ps6E0M4KEzBWJvAhD2OzZrv
SEtVF4HnpVGgC8/we/gjOzEVd/GAD1Ct89GwF9a9qmHvEcswkQ2bnaE/LmbOJBtVFMVlHjYagThl
vOGsG/qigMo7v52jwEgNLWTThyFoYi2L3CDzQKXZ622b35Ar+5mm+xfyx929sIGjkHhMOkmFCrE7
jBGYA+UxoLNTA/3du3uvJwzTFYAw2vQ7O96jIJEr7AT4c9WJD0wMd6xFQYTbNWMSMzdcFiDi0xQI
zbl3CXk50LXdW51s9+ChHgrMkyGW3BbVZ7Jnhb6DsnlR1lbJEMooR7ojCprvi9yYMXWOSaL5SKgO
ObhbDo5VsqyMgUnVsfmoJ4wWZYnPbXXqK4FnDvZT/siu4nKdNipRUw0+B3qoYrBPRJMfvbFJg6y3
8OoAdNwVo1NCnCZMSH6fZjh1iaXTu1+ywzI7T2nUIk1tEyaCjOwW1GaBHccnVPPt3hpMMh5d1frs
8e/LJr9J3emhYRHM+EFor9C8F6UxVKqOMj1tH4DuM2Qg7WXeAhWVfLQQKu70KXqeOuvVaojts0YK
56VTBB15LUEL9tnLw8gAqbnWNSvHmumnH+zN2vvNqu7WIiGm2dNkkDthrAHXWCvqu9Kqg1JJxD31
t0JDr0oUSX/MzddcTT02K4Vqcy18R2tDY6n6U+3CJhiMzxDeOvRQxSlmIejnJAyQR1xDwWkgPBdz
8nE9DNAOXFClfjR5MYFJPRwwnlOLAL5zIBew6GvSMW0sldBWkXnaq9rnouluSrtgt+7cVyrpA5ss
nC2E4lLan2Vn6AC56/l2UccoM42dBTfPz1RCaLPDOebSdTn/+Y2p4jLsDLbjgmJVKEpxCVe2Zqj4
ln6pZ+KZxDx/LdKEqZ4UlNI1mV1Gy9tJn34Z63woNb7eQd9yYWTRFXsQ9gi9LrfGXbRAF+9j+5R1
zK6lIQ954Xy0DIIw2oOKO4M+LCByW33t5KfCJPHPy1meIIZmCjPp/AYxbrvewojKLsc6kJd6SrsR
8bk+YNUe80sxJUdYt+SGNm/gBZ5xcjUscj22w9L1ByL4Yma5yCxhQnj2nTYszd4qyGKmPH10ADj4
RPE8TGkTFH2lTpRAp8fYq42QvcUamh5VIlKpu1C6FXg5UqBDY3O+G0aOU5DeNQzhL1Q89csustSe
dkEUJGokiiV2HUpYs46du9KCAlcDuU/OsifIzzzMdfsdw55xbdv1STEMEwjCQjvwnL2uULOZem2H
LszWG54nuzl/V8xVdoMG5s5akvXiP4/3A3FV2roYjDp1yo5Kd2GOcF+c/3v+wqak0TnNzLiN1Wf+
KBDIzr0aDqpok5sGeLvOalYtly1W12F7rDs/tgzJawK194gbKr6ZTO0Y671+6WBtvjl/kf/+Dqy8
7s8xfHisWs/WZH8ShaWOoz1TdCr6ybsge/1Ez4f/OlN7yhvJJZQjGTfoE7SpGTZp0Xwp9nUzNrte
K4hfJJyVbSKazGqL0yOEJILarn9hVzwHsC+mvdcQ9mnzERoxBrXmtQfMtXPzbPD7SN27E2Fs7H+c
mnyjBtNUvZFWCcUyrpae+Vu3nUvekiKeaJT54lPaBg467RM1ZEFB85CBE92oY2uvUnYnGv5ElcXU
xyTTTC7HxyyLb8cigVVcJ3ue9paiTLwxTFvf2zQiO7q0+T7NTG/XqeWpb62vS9pj8TWyt3FF/W8L
QD1iqzEmFqt/AAgwEzFAUxKlkN453UWPSvnBNdSpN63kbiQfykiT60nAjkupiFq9rU7bSDmBkWLm
jlnWVhlmz3iSFER6/QJckkBE1ZeEAYIanRsyoaFn6bt1rG4B/a03TVzUByap+ZBa3DxRlmoPcjSO
wpzMgE20edHrs4STuL4upFs80r24dswhOZEQoB27BnnWvETerT3uKtl39zqAt2PH0mK3lgaiWslk
EsWGCrQkL69IX7rtpWSyjovpmJULbOd8ITxnGmZgyB4rGuh7VtLGl3pqZAQEkkunucjS8QqjrEpS
3AuqvtMpleGern2n9PpTlBF3bU4fCTOMsZbq8tRX1aPdtrcyzfJT3WE5ah37emoALLgmh1zFpovl
rp0OdntX6b1Dhpdr3MvkIS/cNpyiNP6o+vLGbYzkG5jRAWAWPs7UCZpWgug1BxVyt3wm8bk4Antb
d8Xcar6zFGDAnGdSNhnep3m95rWK3CDOZmYeiMe0eyyyi8IU9ZVM6pcOoO2tKOr0uCq3oRTI7GpC
ffaU82E18V+3nVFe8dYTIDOmCpEgX8L9u2ShimPFFZhyPWFfzRVUKja3ufDi62m5M1fL4W6csP0V
EWGPjT36aQ8mko4gTlnZLQ8Ny/sBI9hVHdcfzQ3Wk86FPDpOrp3ctnr0lnzvkZKyB7He+8NQlKe6
pH4So9ke4Pd+7EhK11wzvbRr92HB4LJRvp6NQmLpnUnJw6ddXDar9qwvSf1gWNYF2203qFtD+OfN
p1njZBmUfU2lKL4b+xgjL8Z4P7fi9lBSP7xudAU3UmTGNYlTCPsd+E59r68LJlgePP/OVEl17T5W
K6s3YQNBF3ryOE15T+qdTf19YQngE0iwW6pyuFdbdhtTITqiuajbYKyFPJGKbYWljQrNK0Wl4K7Q
CbBG/PdeFR8cokAaDQNpRhljrUEzVCSTtWx/jtNkP3mR5R3brlwCp+7wHsTroZlab+ea9MA5Svpa
JjTDBqabANrhg24hdqNPHpLV+KTPn4Abb+jntEc7mJ96XVd8BgAEsShp5B1HSQDHxkgZsHT2oWHX
AaDibuRoGeTMMogzYFGwVo5TZgM9qJPX1KqZVJfAFNU17XyxaxEl7zfA/tgRMjGSpj0vQM/x7b9Y
dmKEq6YtlxnBDGNie8czYUKYAMz0+ANqqOXy/IX76GEV2YuATr2rXZzy8PravxS3Z3XtWSX7l0a4
ycw+rKgb7LIhrq90Nv2BZ0VERDkE0lDh5qwULiXNZEVehYHWZzV2SdpPeqXU1pRj3z8RPjvCRFau
sZOTMugFzcCsoIeywaB+4lpk23NvQJ446fhn915iXJRWQlytVxQXfccmBOn64zLZL/A0pZ/Z5/HV
eMJNJA/KaO6nblEknzlYceR8Cz6KmpTaQXziNFsqIwE1rdhOMn71IBpgI5AubvWs8ayhh//zvWzF
fOGI/kpbUfjaLNUDuwR4nlONbuP6TXa5dsXof6QK1+ysUSxwyg5pw5Zvsa2JmMeuuHQb77lZnfQ+
daKdK+Pvo2ihQy0c8SwJJVADoyNbsk3nHl8bBHzsmhKEf6bh/G9gqRK6FaGpTcK4cOCVM3LumjRa
0IzOgm1VcU2hKQ/1AcabTilih6n5g6U082oqtMe507cKCKaX2A49h+K+u0WgAvW91XMKVF7RfVHs
JS+ylMK6UTBEKS7ubInUjgSQcZbtbu118gMLbBsmeZfLlLeIWiiDLSbx0otBQm+23lnGhQaR5kCV
/xDb4qGhpQWDdWxDjYj7lahIGJleOGY6mQjCTg6lRh9DNoKchulCJznON5yVwqZmfU4Nk8jkorse
RFdeFLMR0LyNcMgXB1oKLlkMjR2a8wulOY3dGiU9m2Uo9UWiXgSFyvZVp0hUFtgPlnYr+cxbmGDz
1YHxeJPM9wBnxHHN9TsDnesB5QzAmcq9SUsBDstMIkjHIxCZafTruqONbWRhY3ZxSDEEjGRaBsmq
11fKHnlvbsKqrmK+aezvrSAF2fHye4t9NhsffP5aTcYd7JR4YtdjiGMko8+lp09ha3jgvUvIaGW+
SkAdFa6OZk7D2QlIUFt9noxmSm62gWzqe/SSEaDvbz3F8KNNKHmdeGDf7IdYqCIYzOi1syHsx1YB
6B4VJQu/Lyl6HlSmLK5FQSutddgHpYlzqbdA/RkgnhOjfNRx84axHX2eSnsNMuVW+7mjSjD16Bpy
hv1DV9GngSZyLHRwE5X1IYrjz15noZq2FjKFbDcOliU1gtojt7Fit5ognAZWTTPVAm2hgfjEyVgQ
J0OFvbdMyG/ZhyGx6Hjk3UPWjS/rPHApvk2wqo8tbScznZqrqILYQHfPzSiKpCP4c3TCKSX8tG15
esThDUlxK0hjQs/swInJVWcDD9yeKO+txEFHOphE7mddW8IGg9KNlcnO9AMdYWa8YkacZSwngxLF
HhnZs5whXeD0/CDtrgG0krMbkiyavaZNd0iKcS8W9v0KTH/RFVYl4ULXSatwsQXx6qZFNkUP1XiJ
BIOFtV3e2pvMFj3ourYIbZAmB4rTlDwwpIqIECprYYxf2lckYtwebv+qY+8L5gGv/5DBejdHY58b
FIEm9uOewwJ8VRQydHffTusz1ud7b3VJNtGHYz9M+mXbqDZsxDLfKf0q2xaSFL/AYqYpPVKq2jTi
ZpIMYwNiB1v4K3DkFto5QtC0/NLyMtaktkf0rVFkUJoRHGv4BFDjk8Al2vWzEw/Dc5Ym8tZO1O2o
vPieuKSjJ6f8qfBdGqvw4uzTVDAmRFqTHUyNfvIE0dAnIFBdTaztTCeu92MJj9huTn17qDz5DLL0
q13UcDAW59jmg3Pb1OPOo06/X8FC7fWCjQURKoFn9MVtuqqrcrTmx5KWISTq4WmNtegqEZVLilPC
+kqg6vWiwzpuaVoOC6Wm7Im6oABK/Z7dUdnA0t8QLb1NO38BD03fgOtvNJ6JsJ7DnhjMKsebokT8
KNf0+6gRic6mubou6/lGju5EwIXVhnpTvlSrYouR9f3R0tyvSLZI1Gos/YMZr5E/pHCVqrw/Nmnq
k6ywkTLmu4oFF2J9Ki/C+1hvzY7IjL9Yc/2xnDpjR3MtPrIqfTFr3k2tRkXGXEnLCAjXYcicKgSS
aNGaNe7IrtcPlVPOAStA2NyNBssrLJI83VeeqFAuENtRNZ7vUWryo7TWaQXTJVK80JOMq9faGV8E
cSzQNo1rWdvuyUrVMUdNcgHOlBwZixTipLYOplFMoSWZoekhuVBSAQWNSRMfK/4cg51b+NUYE82h
u0THdaNxQBfzjX40TuesBX7liIPlFueAKmjwfYf+sBoyOC/QdQoo7GB6+XioXqYSNqeaxX1slAfb
YidatjnihQ6UGqMbHoWS2FPyfWgtmmHskavSLMYBQv3D2Eli6GIs2vHs2iHCVB+O8DVxdPFhWfJL
tDpxqLSNi1SNtCXph2O0NndezKQbJYuzt1Lzc6T45BLEEYU5A2qc8wudkdN3ydgMKOjmciguMDZ6
uwje00yugcEamopg0Gf9kbSM5NIKsVzqBf3MbG6TD83YEn/NUqSmc+Pr6FJDtebUCxxF2g/BORey
ikkP1rvRVyvyKI/s+isC2a9yZ7ioVPepc8rqoLbeoNAnkhai7G1J4TRgtvk2y1w/ju6KD3Nhh97G
cTD0y6GN2+LUEeC6c2ei0Zw0iS80Ldceo/bg5jLoUoeOoUA7Qjx251ffHdJ64rkRJ8L+7ACJithV
GvpPW5rHpt5XfEq3WsVS1eqYvFHP+ALbujY6Kd0zcL3JBCmdztrQ9/C37YYrNIEnQRkUC582oK8w
0Jq1bK/h1B2t2h0vspwNlca2KDZpiWvolHxq4xvdMwF+UrL5jB0Rml3uXboUjO8QUT3pqNJ2NQEr
xSS0vTuwgsvMNjoYrRHan8y5NELqM+VJ0F/XCMVhlw0cS3j6PurkG8h0gyR3JINGeizTMqYDkm7T
BlnnjTdt6LAbVQwHwbb0VvaK/qjRn8yO+IrCBteUjM1J2d21aqNhb9XLlVB1cdOuxGH2q+FQOSBq
Z0BLTnDvRiVXc8uipE+YvBYCPVX77CzcKq5WPDfYFPZJhMfTIKVg7ROCOdBlBFLJ9WbkzKGn2VgB
vHTTk1q9eu4aREtMUy0dyb1qjjHp8ZZHCrTdaoZPQaKj9cDeNetyku4EhnMvRna1qeYxlNNBWUBJ
ZqTShUvmLHeT1Fl0Rj3+/rE9oVoYwkqsd5pd9aHFLsw3QcKFqzNsYcFYhMHCYhYimIiUPmcOhmxg
C2q50WWuPmS+3ZOO6tSwkeZI7/fOjIIkUSCXRpCtpqDsvsx0cjCpyz356Q8xUsHH0jOv8o7z1hpZ
tFF6/AbGVa+pjymnz9djgIPN2gVZ7F1Ns/cs1+ybMZIht7mM6o2y8J8v58fO9qN3j2mFvvk8rHnn
YiUK8ep+PCOI0s3PnJ1Bsudvzw+ev7QOzPG+tyd/7CqSO5FoRpvPPTM3Q/C6eYPP///Pg85GGWqZ
uzZ7Od+efxNuKE7+gSZ76TjsvydGi12Udwvde56trNYrAk4yco432/T5lZPz4Zy/1cuKpAw9YQLB
yvKfL3+ZWv7zf2dhHZra2csZlNTy9i5XqT+Af2z3QtbyALjqcP7Zf35B38hIg9m4/tk9dT5aI15h
OJ2/PX8526ycUZ1Um5Kru5nBSnNDWGynfeL2L8irP54xVbRVH9vcKvdnvpOXo92zbUqhm23//BCs
1nrfx+JRlFnJCBrnxATABE2psA4U4dfyQMBEelQRbdaWYCl7la/nP8+3D6kRbncwqqdeWFRPCLr2
tQ03clbZ/V9NECThDhHgfzfeBGk/dOnL8D/12/9AOhrLb+nXHz04f/393xYcBzCR7oFYFK5twTky
0Zf+bcFxnH8ZSEo9ZxMeeob4gXRkueCMkHqTGIg0Go0iys6/LTj8yNUxI/JDWzqmyY/eWW5+Z8HZ
Xv5HCSmjsy6Rjm5ycFBM1vbOf5SQLkaVk3A/60cN5iHpBWX8Jtcr4L97vaetU4KOF1mQUX2KjO/o
dLCNPqKYh5byampE1etRmM54L8qMks4dNEY9vR3aTwb5DUN698NpvvtLHv+jD8R0f3W07C2oeHF6
TM94pxqvpW2jZo052lm/NBLw233Z3CFuXcn1+LR4LHyJc+Oi36FY1Ur9YeMcNuvN4qpjq4G4LPHG
CvO40rOL2dpTVrpOIfhMln2xCAEcFRJbnWBiS3berWN978kwyEHwJtEtT9PiI2G36MdVc7c93WLT
bt4e4zfQd+xFW79sv4NQAFh8Fmwvhzf/OHksTlYy+XgpCoc4Gk/Ye84Pbb+yPWXbGIftCGDS7ren
miRmcHdkIfyCPPXfB4WaI9iOaTvA8wHDjKh1Gdpop7YDT3m6uF120WQT5MLv1tougkxr0qLevidJ
neYwmTc0BM0yZ+QglNHVb7ffSUo77NhIJfwpP2YBw3qbP9l+NeYxAGpLWwUu6Rz5fAFRzm/R07cd
Unb+WqRkE5XRF7tnR7Y9Rwp6rU3wumuwxfnblr1bzOqJo5pKjwAl0zezK+Io0ZCq/fYbeTrdt/x2
PRBTtr3sNOhvpoucmgw2S7BquBIMdvxFXvEEvMb5uHjx1qBH+vdb3V6vJ9Kb4PIDDNS2UsftR8LC
ssq/81Hq33o44yZ6oPMb4HlEwyqVJdl2erb3vr349h4EVSSyMvbb99spjLbv+VnPSpnspix/0jm0
xao+CDIsTVp1JLyxJjRjnT0oBBEWiTGlaJvvqbxn5lNklwGYarKhL1PKDDZu6O2/2y/3xryryeFd
9I5lHayLoqQKqvabhnscq6vtcYS7WyeTsg/SFp1FPH+Wq31KoE7O021PYfK9NzjQ9FJ/OyrbNPz/
/VM6kD5cw10+ZWGaIlLi++1n7fa07G95ZzxbLujNp8bwSEQlITTwsTmC7c+mAuHcZ8PSwpyFpmqX
vQJbtMsQS5Qkr3s24EFqUyVlrqE5mZApdIRHX9Vc+h1B8bMWPXmxRtyW1XzJ+zIsDCiCi3UXlcWH
qbGBPxIDVrnyEPfOVb8415Tw/TUe/QHJlJOY1yM+2qByR4N0ApRcrAlM133Kq09mTzaYRnvczzN3
4T1tyehxUCaYB+0tiEQzkrvCsEIc61xnY2hNwz1ucrTHfTjWK2fQumUQi/9vT30GubII5P/73LcH
7Je+/jTd/f03/2s51f+lM2dh7pGGxE7479nOdf7FBGjLDdMHng/J/b+5fhZcPx0YoGubOg0mYeOM
/Hu2M8W/pLkRijEnOqjzAfX9/8x2m8XpP7YrKbgCpbCwd0qLb/Wz7eQHI2E8zfrqUgI5yrwYgrbs
0lstq7Orvmlvh1mBniHL8cD+KD+lkc6Fb7Y1RJuc6Js70awJdJzxRhvIJnMb9HyO7KqThBOM9YEJ
Y6z6i8FQ171s3SOG/vbgJexzfjjfv5gEf3aJSskOx2UdYZnQVjjB771GbYt4HD3OcKCtww55TPe5
xkYbXTJKPNOk1NkST+85r+wYij+8trGtBn44f3+9uOdK8IxC8JG8m387K1OGUcrh0LU0A1V9aAuw
nN2ShAX02x1ZXbeNzZyBEYdkoXT86276r0arX74+H5tn2Q7XGLbhn1crq4GUkGlvYJfc31liygNj
MiZ/A+KXTgyFC05uOjHAln3oSspPvz/3Zwfw+/dv8e4FlzdgyPeutVlB4i0kJx/eGBqmjs0WmRk7
a5EG6yQEpJY1xIHjpi807AoEXMQUl+JA+GNVWlvIR6f94ZS8u6LPn4glLZaI3FwGbcKfz8iAmDmy
GmwEWi1sBFdzElYsvv7k3Xy38OJlJFIAE2+IIAzSdd69TB+7+ObaaDzMq1Gj3q6zsJvt7EMTEWdn
D3Sc4yq6WXvw1aYyjuOkTXdO1xGU5LQmyXMiORQzOsAsFe4fXFDbNffzZyKRqrlA4A2TS1JsZ+iH
e1q2iv4+1qZD3746lKhIWkleBCob+EFPqdB1okWz5g9Xwj9PuzRJFDQlLnmB3OHdsjlK8mzbeZHQ
gifQx+9b+I3u/ckG96uzbrLO9VxcT6zPt5//8NYo+JmZkee8NapuweryNrra7pk/jfYP19GvzuKP
L/XuA7YFHcmYpMCDu6QeikUMYmP22mQ53Tf6dLuFiTxNlj94Uq2fvYXbaIaLzWEnY7m2xwW8ubN+
eIcLimF3mrih8ZONu4QA1KNX6ldD6pRg9zZ8u3ebZMt43TTTE6kHWbi0xI0SibRrNCeHICytcCKy
lTggk/hYJ+K4zb2yGXfdUSGCmfNTuxVXFRGEIWu8N4yZ60GLTOISKIRUXfyGYnU9Lvld59KijnNJ
nMFipieCy+Ph3hi1L6KV6fH3Q8l5qHp32Vq6cHDkgmYw/3HZumi7TKrNwwHxVr5HU3tvDSRvJDHv
iti2+2Fblk1KCx30/H1BvQMU4x32EppYs1ShXT2Sh96yUvQQQjoGLZt6Cix4h0FMbbxSXCwmLeFd
T66YX8j6hizLYzMnu7bVqbaa1ok9YYYo+iUtSZuN3Uk/Rp8WG4OJmY0nzcw+/v4tG8Y/5y5oD8xd
22AFpfy9AznzCpuOHEXAunXKcBzXq6nNvs81ZqqerLysRl02upoPOWw+VgunQ5NvWw64PqT7Zs20
U1y/Vjn/6vpnrCsETTfG5ySiuU/nPiW6wdjbo6zJrbQJpiucJ2+ki6J/yzQ3eS5nArYnh3lSa0c2
H4xmgyoX5Jg4EWnyXiGHAXOn8TOEm/ezcu+9unmGwG/kZO/Bndzhxrw2B924APgt5qtsJXuSvrlJ
1B9Y4FHdx8307KqrfAYZX5djGtTikR34syuLxy6T8ujZGpzBakSCS7JBDVcyp3/QIUzdr06Dj8mk
dTyK9EPqdy5xTu4w71c3frbIoB8dddtRJCzISdq5y/SyYEDwtaZaQiNuS84dHY780nTvHDhrFHlJ
nnwSOo0C7HS38ZRe5VQb93Pz3KYONG1kZqgCikuht9TT1yHfLbIzd4XSHozawaLmvSSdfKmd7k6K
J7vu5a5s5RcaTE9iFZ+cEtE+qJ2L0iBqM3IsCl8uT9Kp8dmOXfICZZceIMxaO8Yr0g274Rbf/R+u
qn8OXERosWplKGZ555z9nT+MIHMfy1GyFTiMwESbcj64itq3kc5P0UzyA0wKH+9b9Yfx/5evKpl1
pb4VYbx34xYaeuV66xaMpH9A4QCIoXgbO/tmRrTTifwjislPf7h7/rn2cqXDTGAggPNs8R4PgjhY
VVoxsvYSiqT7nF7NnD12mFLD7qt01Bp6JCANbBwbuf6h8vLPGxdcpbktz72zTfbdHBuPUmWTqnm7
Tv2p6cx9tpjahVhxRDeDeUmX1NFetYn2zx/etMX4//MoyQsL22Wda1kWp/rn+QEug1YOE+dZjM6N
xx0WWmWpAGYu80VepV9L9gy+VAN7ymS9QawClrMqvtrUzRHi/elo/jnrczSuYbjEC9Gmke+OhhzO
leaq1x/mmVUQJvgdbcJzyiOqd3fhzpx646Z3dIwJor6lrhPAbM7CMpmeatusDrLQg9+foXfsgW0G
dSXrYUOSjYd49j3Mom2JKwNs1h9Myo9+UWhhs9GlQFl+wKb0pvrJRsBXRzvQEDHzXvGxtOqHhZb3
qS+Mz/mMoIiI7+ESWhu1rhHrkmM3uIoGIu30+AlL5fWQ6s4NSxF1oH8e4fG8xpn7loiIKMWcp/79
Wzova95/6B4CdHaElsde7d1aJBaaRgKxhfxU4P2B1hyPN4ZDE7OiQborDBCmKgOEpyxB+GIx58cV
nxLGje3Gp6UZIPj+aq4sXWwUqmR5BFPTDIG9SZJXopqdqSj2uqz0II8j62IU7pNu1hTL7WTFso56
tfNO3uwMR1nzhlGG4gMFmoVcMeYc1SlI+N+/ZfHOyf/Xp+gZFDbBLTGcbT//YRSLjM4rF3fqD6gQ
SJZPjolDvyMBBbq2xkkNrU+KjLhIJsQ8YwW8uk7eUJsGMmHBr0ahHVmeU+WIZqK6WxNJjIWWf1WL
6U9Z/amcW7JTts3sQN7xUHzT3Om5Swr3Eu8DBZBpW//YVlDiCSKHSpFVbDYYPlV+CZE+DpuoJ8Qz
Xb6iht0Qy8jxQfFYgan3j1Ntv/7+bLyjP/x9Tf9wNt7dZ9NABzKul/6A4TIHyrd0vrkaHZy9coLy
7CIcQgXhT3A5bUNlPjIjgIWOfFbZcPv7Y5G/GulZgDNJMwoZjv1u6HMXJaZFjnhBS0cdJuHSmTTz
jyMaHHvTuKRSbajpcUP7xRui0Lgt5zq/dbzmwhPFceXAT1Gtc0obD3V1tVw5HpqDbtXWXbmtcbIK
86vIv0mTJ0nb+utgjOrCiwWK4pY4Zk7GE0/71Lk4v1cnKvxE1WRvunkV0i1+Q6hBOr1j3g6FjPay
tD+VDfFJroePiUTk+ZDTA1ss/YIMExYUllsGErYXXo6RwrL+0RLRVwIwnu0xY25vvNAZ2o/j0PsW
AUentKWo18WvroEm9Q/n9p+DO0QgQwjWwCBptsrTjxf9tjPII4AlpJnmX6Gh1oG20lqoV9b0v3+l
X8xfNlsN2GXC4Vn17UP+4fbqi9yuOjKVD01cvWVN65dOc2TovHPhG0NhSHZVKRJfVOLp9y/8iyUv
tTATU5cnNrTX+41zG2E/dyLJ8FzJcETNshtRDVzkQ/9iWs4MtTUKHJM2sl1tIeAxqdDlwk4+Yl2P
5aUO4DW8Cjniim5wRi1Jl4V1uo9stEu/P9RfXOgbvMYmoZbFBRvbn8/RAEjdJBi2P1QJPqQJdXOf
fSU99W7WJIko6Vvv1H8qZp0XLe+Geip+5HZsICCJ4OHnF/WU1s9pyt1lqPFGt3Qq7lrgELy22s6J
6N/BN+2+2WuedaTK8GBG7oWJ2ySA/RvBQxB3s9UN2BkxtHURC801XZ5SY7oatD8tgbZJ559HytQJ
OwFk1PvlVzoOSiaKMQlCwBDoiDAZB50Eo0Ke+jLJ3n7/afzyimWL5NLkkjqVvp9PjO1leUxSbn+w
qutpMK+F4FXNyr5hcLbA9TsQS9e5CLQ/XbD/3JFDvqNKyuXKBwKi6ucXznojrg3R9IdyHT5Oi7g3
HHaHUeJsuJvulu2KD5BWhfmcaFgBQZpmsse5o7EPj+ISQVUPuIHsbN3NL1fkNn+YKt8Debap0jYc
No86N7Mr348ahEvLNelz7ihNfGVUQREsgJfnTX/NvvF7krI6VsLd2/gsXWd5bOgDRGJtQqejTcgo
9gaZxfrDzSN+9XmxQuaTYncL1+vdhTzEKjKtSu8OyxijqysX2CqQqIp+RbaxsHjtB6SfGU2bfaz0
OGDheAFsLKG34pZ3S3moTJk+WvP8fcyS6XE04nvU1P1NXF15/4+y81hunEm37RMhAt5MaUBPiiq5
0gRRqlIBCZMAEh5Pfxf4D/qePh3RcSYMiqWSI5n4zN5ra9Z8qv3kOnPSnOsAC7obOXInKDSvkutC
gKC/9Un7EkESXOaKy4TsKeGEPkHmd4P+vakvsqJDwKfQ7Q5N2/7KR+dj7nJCp63UezPr+M9ci23W
G8lukMl4yQ0ua5aaqzM5lU1NDfB/fn37SBWw8esetfS/I/0SzReTI93Fy4btdRYp8rMZFI3sCEzv
nBeRdHdXU3/T4b8Osf9DrRVw1fECnZwguEz/dtCJ1GDcj2Bt5465t0/1DnaeFpHvEVnZ2kf8dxiU
OvYo+Qh9YL5pWbUD8dv6v/dU9FIOa/9lG/G/rgyVrOa28u0aXMZ0UzbK9jrT9a0YiF71EuPXiKDq
OpXyDCSw+S8v1/8wSPf55kxzaWI8Zvn/9i435yhOwc/Vu9abnFW3sOr98iutMJMWMeI/oQFbAIpy
SPs4rJI6+S/v4v9wygQ6Iz/bxZ5gO8G/HW9USrINEqeG0zhDqAoO5NqmftOsRFqYG6X/19+YVug/
9JLUlNA1PWKdLM7x/3my+ZlddvFs8D37IvgqTS9F1NW6TyNDm1C0uIskgm9jrIMXzVkoT130x/KS
5OQRy7OLxyh4SrVfMtWTbVcQBzgInJ2Q6+KnzgTKadREwZY4l1s0dhuwbNqrTwJ2NSkHV2KTnbVs
9N4aRkyIJqofZpK/N1M/rb1Gpb+wBYUWMT33JkdyYVnA+Xi30/bKUbzKthq2eB/iPTIh6z2z7a+e
sPXtYI6Sd3rnX2Jj+UK2Ef3KPG2X9mtk/voz0xztxY4oI73BeROETx8Yf0WXSOQs2Utbe3L0Xt1n
M8pX3WDdWWzUr+3fRUC4EmPvvvvWWzcb6XfPXF8N5mpByHh0EPdycLTLoKIeAbCk5/aTKHhOvQDj
PGiMpBNPM7bKt0ailKb0DD7A1sid5eEZbk3bvskgf6OS6Q4wwOfraOonp+qMY9sGnzRB2aUyxvTs
zwStc4WUb+OUvugq7jYF2IMwMNrpZ0LdVkzt+MsunUW6amYbEvXwKOo54v+pK3+kwvttJtX8W8+M
u/Tzn20htFCatrhMXifYJbd/Fk/XmjhqSCp+UXZbwt5n+j2IyagX6MBa1P0bga5shbiPmBPRj2sv
J9tlLiuq+i5/b7W02xnLR4+HvGT213NkFxts2+LKlV1c2xJb7sSY5PGQ4Vdg0Hxzly+4pwfzqdTt
/p97j8eiDMFrv+SWQCxNM8s5M3rECLzc+9fNAAdsWw3M5HynKsJJeFz2zFJcomESl9gemXXGROXE
UVaeklGHYhMA1TrVnvoc3ZLuZY7QIMRDt+RkYE8vinyb5/ibsz6eb1qp5lsHMaeM6tvjETZ/003k
qb3352xfIkdvZeQ8/eumljjlqFWuXtEkG5gOBPMxft83RKNT41b265ghwmgxuA9tR77IEBHjmtFS
HYO+fpt4BsLE82JkAU70w/bLEDe48a4lYN+ahF5Go0zWq0p7bitDe8YJfO9zr72UqdSeDMXsGKbA
Lho1a+NAunqJCTM+Jk1DyPfyIaI/+zLN+Ya0J/x0WoEWxMuGJ8oEFH05AK9UdE9NtvF0UlAAm9/r
PCAQEP7Loa/qaG3Ubhmmupve7bJP7wyYMBVOYt7McEfQ9/cJZE3Rn0B/kyNrecFbPqX5riorb9tK
M3pzUwCQ0gZbVGAuQCI/v022wQgj7kFpadH8hnbjqNlGcC90pd6Kz3x50G6S/DB2kjdD5YFBq+rX
GK75D7eVhL8a9Ws9qXrTZLFkRm6lW7eE9zDREt/cRli3xz1K14FeY0WQrQiNoaVGSidLnb169rA/
Zp9W7jtHz2/dY5HkLq9vBEBtVF7RbsRr1mtq5xh4bPldXpcZJSoT31slTtyHqbSMH0gqEQX3T11Z
4eif+bWDPgpe+0S6G330vZ2V8Y0BoOeb0RiqizaZM47aJmxMAtuHjHSYLrq3fd99xqP90XckCc9S
3tzBtK5lw+ukhORBxHjRXiAsrWy3wl/tLrAxO3aYQeh1WMaENfcNsrVUtsWPuejukz+6P4vURxnd
V+NBG7XmwxnfwFwWb5awt1alMTiWab+Litr/2SXHGuPbJ/vfEa/OjPlDi7MPTCvrZnkc6wkRXxWB
Uv3IsWr5ZfPq2tq0NpU57TvYFxVAjjc5iU8OkvwTkw6fnv1IzVI9+UbmviUp0UiieBu7obtbvrgk
01tl18aLr4Ly5hfja0yw9iuhQNk1bbXfj49yW4iLbHK5KiKs7oPUeDaYvd65yKCBdqMfwXIztTYp
0MkMJpkV6AYnoSJovms3M8OlfWUa02sQufZGEH7Jvq2cXvNFPJx7+teIj2tdEz39oxvBpwS2eFbo
rH60y40xLhraEsRmHGeE8/YOY2eJpHuQJjuq5cO0a9MfQsJpG/TPYMlDr/3R2w9u8DFaMqNfc3kv
mhmvEdvD4Z+Jr+abJ3rY99rQcfHx7afI9ejHkc9DR72yliNdmLionV+3rCkGVW858Nyzg6h9i9+N
wHsRT7fYr6fb416fUMiUWY4zTktDFNHs88YmexpJuLu5+VuAfD+EQhEwGiMmV1+icyt0WiuvJtHW
xfB6dBe5Y1AH8z6YCu9kMV/LqgRPFSiP2Miqk12hG2yaNNgNE26XDG8oK9rmbgo921iYAU616Ven
wrV5lXpzcntc7Eqbf00wq24Yus7Xx43D3gD+kL7DrxGfbQh/fkymlR1Fv2bRntykLcCSfZda/9uN
DK45zNn4BU4BeRH45lVIRx1sSm/cCruNT4aON8GRRrqSZXE0pxkUGOG+jo2Bqw92llX9EVn2jL3S
Yrc7hTHWG21SO0UggKMNNmxOm5+Cuq8fm23p+fvZnFm+Rum5SZr3tk5Xkan+pP3Z5jpOA7MeW/tn
L9xnHZ7HhvHXnXJ+I0ckKYsVcDX1TryBs7fWCvvsd+27ObVP87BslatbjpmQqy6bJajZqvYQa2bv
mH739uz8Ns1kBydnN5rHqA841rS/shfXyfT/zC1Gckm4H95eilbPJ8UqN9aj3lZrVqEC2V3Zb70O
R55GmgXNEHSIcn7rJvepdvt5gwnzkKn5YE35vZcru6NlysFLggCVGEqMEEDmDp74durNXYbm0cEf
FXvTNx3nHUgmDjRP4fupbCaQBbw22VCyYrHdVJJaWc9OPXiqs1u9ZlndY4hznlNbJ02+gdxt9BFV
AUjgbVTom0b4v30jr1dCFMkSxX2XQfTsTnO90UZMNzhehjVpMcuQEZIa07i69G95Ssj4PA8tYVlw
qRtCSiy3Zzep3QSoETG7oQPpY6OriV/IMj5lpV8ZleBzwrKvmxtvpvcMmvlPMoB4K3sTFzmvL65J
/brWZnjPSvnhpNUXMyN1BUVIiTTVetKVZq1APqbr3sB7aX6YnX8FBcHw2eGlmhV5tTWztEH5WV8H
DC+hPhoqZFXVLyS0bBOX5tUB08DCvRJoOM3gNLkcCbb3rbV9tSl9668mLX1NkvliyAquWT/f9Sag
Q0a8vIpcd2ubxKNnmKP3hIIKqAHkg8aLabcXWrddEstJvLx4UESOY5KI9Qx+sR7Ks2mIVzJycEVL
58gk8K9klBwjb2264ttP079WU5J7NUuQaVQW+HRVmAFq3dp98+b21mdtVAgM8I87z/ZNaCyjYwi6
YOjGzUgm8kqYGn9gQCGJ5mjrKm1PgR8SFFdtCBrLL30Uh7Pp/kLFgaW9drJQuQ6i2K7nsmvgCEoJ
Naun9mylNqg/nO2OoWk7gEU3VUHKFGw+oaMNp67kulT13qEw8RRH5PxZsQ4Qu+5+Sy6AaTWJezup
W5+St95hSIUSV42nDCbb6XGvEVgm46A7ECJ5YZxj74Y5rk7VuABgPdpc5oyOUVWn3Lc1pCDJKZAE
kde6p7aBCOSm1JkZ+ymgpSJWJ7+LFSqDhoSY0mEE/3iwS636VLXx2RoHf8fupsYEpJgoVphFoHrU
J5P+BqX5UJm7Tu8u3vINa3uqThibOT0NwIOZ8sEMqIUKSdz042dPilGGloeNPi7FKY1HcXLp3XEN
N92mV73JcRUDTNGz5uQs4d11scg+1Dhve+Ffyyzbm7EiiygqvvoYfJUXZzXxSECsu+WPkKUsF5Cz
OmxRtO6UON60Lydnl7BsL0ZzOBR+zCyHa+ZKowk8+gqqkOU22sYPuv1UIRsZBoyklgdq+XETxLh1
GkzsCmDESATjQbWOjUStyCXeP/b/tfIliGvtXWnREDbLR4+HaMHPQnrpdlYFuPxaEr2QyJM/zp++
Q7FkdQjLGERV285161UZzYQ3pstfuW6acmNUszzx48nDHPGebwvrgDML/Y6en6Dl5idILvnJGJLd
7CQtauruw8cgEvJRhMWFmxJzUmhL403m2KJ05Xirx+Ow2TkqH3cHJ90ypsNXKqcYjmOWnB73gmTe
a5hYZghZYWMbgJurfuepGt5xr+r3pGrG8J8PtSTIT7ykoD1YzoySgi7PRxKhifT0uJk0R5xwb+Zl
DIN0edhvbaA2Lp7FgTxOGba21dBrYLopuk47qjr7MmhMtywzfNJn+pxzvL/iGh+PiddcwGL6EvYi
1fTAxpPrmuHx8slbS9sbPOMAAkS2N+jgtuZA+OhMdgP6eP+SM7G64Gsmci7QcTdrlcmbnAC+svHw
oCffs29EJ4Z8aptnGMuUPEBN0EMncmiuLZ8wzQCiW+b7K5vdg1bTq+aZ/nvoyMjC9oR9Uw/+TGZL
ZGUybjPSEIYBf5gKDGhfzZKw5D9y7B53Z2GXzemRBOs+HkVWjdOhX9LxHo8+QiEdvF9bC2PbSptA
VeigmB+PW4nEbfn4PN3tfAvByfL1HzePL/+4pw+WDaYNK8Pjw3++zz+3j/9aagbu425haj1+hMdn
wSTix33c/edj5aGcX1JF//WzjY8f/vHP//wkzpS/O+bs/fMj/esTEyT+YFvs99LsScl8fNdMc/aN
M3KZjgnSeiT/Pu7hKP3/P3z8w+Oxf/s8pBx5iJr+9fH44wZWHkChf30pXIVE5Y7J7fEQCXnzVhXl
V9NKWmUfP3kRYIR+fPivmzmlkQa6ybP9uMuZTnL9kkPl59aRcG+1T+qGoKmhjjZgK8+9rtkXNJTu
ppqdJszalKiAAlJuNWKr1Jdd4JhONta29u+YGi1MGsNZMrh+cyGqVjqH8y5TyYFwrBmHfmc9tZPR
kEsrx4vr04mT/gdPleEM7GBjZ1eI5QcEVmY2fOf6qO/mpGB96s/M7+GBse0V+pdP63KDXTDSZ/8o
vJ9UbMlGcZBjHZu9dVNYOE5tzh43y7+bsb0qx7wjWEH2OYp8EyXRe8nEfqW5sxbqs/cZeE8OBNBy
rL+iMc6P0YTrAvQg3X/UvuYpLV2nBhwELgj4UhwSNbs74od+yBZxEZChPa3V0zxZoQj6adXEUbQa
GJ5YRnvOVd6u/U6f1gFqP8uFq5HZWL4HlsDwbDeql2rde4VaF3n9JX4MfX0XdoTNybKon+Inqxyf
zLT829oOSAlsI1w/v/vegIfR0nj4QEz7xiZ2uKarSNkijCgsaOwYFjFjYSIG7pf8Ek1p/RY2vX8u
rOrn2N06XT5HGXwkFeObYhgZPHl9+QV/JYEwWP+p4u5FayH5dTpsFCHHU5wmOChCrVAez+wiS+zs
DXYStS3qDgqXDE6xQpsgqI0MOWj7zvx2ZWTsk/4Vak/9HBuUM7BLzhr6lJMxHaa+RI1k6ecgAC6Z
BalYi64UG70m/pqkRIPL8zWt/pR2jC2fFjg0HKAzmVPm61ngy+j1JS0vVg0UDX2VT3G5NhpSOhuV
MdYywDZqKt430fyNxjG7ejbxgLbyT0U/EsTn9MPdQngGWuxdy6vm5NndyK6jo9rBJXXJRbV3els/
TBn8pqIAoinTk8PoA5xtzxow8sftbOd2WHpptG/M6hfdbb9hh1PuYs/sb4Cr9Y6ST2qs5UFzxWs5
emrTs95EkF6zUSw8GsKS3p0RGAZ4pgP8g3ihoZl2gjXRKmUve4J2ho4poDKhNkBqcHKV+9qbWMuI
1ICdgsQF9H9XaIcZQT2kJ2kfCldWZynANMuiog7OGNlG6LtnJomoopKfXupyhZ8tckqAIp9b5kMN
zuQVEGY8x06MOn3wP0ajAmLzlZXAhfBZp5GC5O+Y1y5mwtCMmtjjX73qBuqP3ll80EkyrtOpL0LX
aQIIdA70s8z+HHK9XzeQX5Zkef2KN4wIVcpfQ7xbkCxDIWGjpyWNU1JSpKpYgh6o81DT8obpBwQ/
rwSOOU9y2sGQe3LMXG0TvkjAnOvQwYAEEz3wqsn97SQBjuc+JnGTtXCmA3SIXXgWRAhB0Nd/LRow
kE8UI/x16OuY6OfzX8kqWSvFT62s/nbDaB87Azsclby7g8P4yy3mKoydoOBtxP8PxtbcYtj5nYgo
HKUD6KYVJdlGgXchpypB/yxqjF3IOR3FTpq53xmdk7+pEGxz6bSj0FbjtFdlOe/SVmSbyBz+CFFO
d05AhDB9161UPXZHkaU10YR9Bmm4cA8a3ZyB4vtU0LvHbl2eCO0omOqZb7a2MH7xtRxKwi4ogbRg
P/XRqe7SYRMHafKjHa0/kXMpq2uTsseBh0pCQmSnT3NpBBdID+tidqjNFGC8x7tosOrhUI/GzYsV
TVzQF+wovZ1rTcgyKZQv9XIzrNPEZjQnW+/YElOy02p1hgafESyw3Jicja0V/I3qhAKLJcQWvhur
P/gLfDGvTs6lRKYCzA3Cmrv1WAEyHIQGAVukOzUI5080lOPG9NlfFHGkQOMA4uFd7/M3bhpz56j4
ECgmK6Yo0CNoEnNjPGyl55FTLMkpFvWhjTrwhfKXbaQG8JpKsCZPzM1bA5Y4zBFhMdqKwFrAV41L
FSNz5bTWppTBEMQdW+9+TXJODh4+/kNbrLUoIPY8MMwtj259kty3VQfb2m8Csda9Nj8JKytX4HBg
BsfN76Hof5v6uBYZxY7UyYFVozSoE6fv0rTgQlu7KZtcZqE+HGWtOqNy3vVUsE+GCWmLXgZgIa9I
s4PKwTXoQ5ixHaakWcxtekkilhrxUMBgVY7Gyw2jR9GV+5ipV4jySk0vTcQpmyetg4ku/smwEcJL
EqDdgfOrjbPJNidQJwk7Vpk72ZqcUR3vzICvaXE83mr+fFNyo0wdwqrT4xVuqBSo8OJrTF8ZeWM+
CsJOWje4NAHKWpisngl/yKuG6xDj7dYRWWyHYumx/ByyDmQwT+vGp6Q5gcFal2br3zIqwDjX1F1Z
1W+RwSQN7B7GdNZ8ZHUqQK+YSVh2fQhKsdpSJ8e4OBHGqakCjJMZl8SmCyljQMwlISAey/RtzqFN
wo09h4Pqj30ymtuJSf3aQf18awIuLlb/bMwx+jlo2FxiqR76Shjb6SeWjuK5Z4GEkVIS1yGlBAul
9WEJw7H32/A8ohE/9HH2Z4AntbYM117xnmDBk1tfeR6YO3tQnLHMuvaGmqNt6w3xioUa4PpmOjid
yk6N8tZ9W0UHrZhxOfrjl4ae8lS3aXAm9DMOczSVqLHMBU0BXRa8QntlFKCfs7xeG12UPoEWqk/R
ZN6MoBz9ldaV6dOdmPqZXGsQHrEDG5bTVp9Xjjuae5xb6smKnntlFT8q8n9yIuWf0CjIH2jjs9CX
EFiN7qfqourFSdPuMibiJ2+3+qX1O8p6B+ReEP01+7T4EF1fn/SKlBTyu4oPlHHFpnVNoEJ9OR6S
nBlD7cXhMA7GX03kJ7+ChByMm752vI9iauJFBMiUhPwXa4JpC4xVYW9o6QkYJYE7Sfcm1HmgoMN8
s/gzr5yUiJock+V64gvBQMrDqU4+nbE/5Knf3ysXcAw702s7VsWLyLs9IygDOVr+t3Xafm11CoJq
of/N2luKiP9cD18MJJpLRs4uGzWklYkMyKnp7LXTWeY2FeNBN8hKmpSOfUPr+hMMyNWAAmZXIOph
t0XZOdU66c79wJKE5kXGEbknlcvRTpni8MI96uZvgWHamfoF+BYbW1tENLhR+2la5dU1i/LqGIwL
o6IdD04zH4YUIJfArJRNc6hVifvUp87OnvCCs7Td9+3w7NhOe51SkDpkfJE0UMLAjguurpHjHdDu
JTtL14NzXlPDDvJDmfCPTYaXqCqDPTCkL6/VrUOQWpdxoeJZwBKB3qudPpHMmrNvWllNQhPv2+di
jL+x1jEQ9UhIydLZ3eZy2OXwbA8tia9hnLcdEn9wlF5sc8GNJkhC7WjvAUB4xMit2KOkt55TF9q2
cxfCcWCQFN6qqFI7NCUTEY0VGEKTaesK21rrQ9PtZ5VHB6Q8JPbk5ib3c2RVnBSDcgFK187GKfXq
oDJnWrnR9JbUBumYOBZWhYmUORmLIJQ+EKuxEdUPIy+2ZLwjTkXdAva+SAn7CMQqRu94CxiPr0yy
DTYeizfALAdOpBHph0vEjSJ6xLehCiCrbpzg27Cj/tBbTIYby1m1E4kS8ZCC7aLLXle2oFrwuYzq
ha1tTbu7GJk2EWQAL2npP08z7SxyVwCQoyM+TUasB9sPPuGS92Bqt0aSJk/xiFkk73zqJFeHO7dE
algV3R0drdqTbLGzxlqeh+mIcJrGLyVWxEsctbPAhyPCRHHujgeYI7g/G+jEgyS3asie0rT2rqp2
14hPxle9gRSttHdjZCvjqXs61VGoWePviVrxLEsaT4ZrZz+NwB8hx9nxxER7Zb9HpRNtMTRrn+7w
J/Kk+26kv6upiLaBM04weHr/oAjaNpEwc1HPkgvYK7E2bPlayLG5RG1mPPfDC/kWGCCQJVyS1M+u
RctJwih/lyE4uRdJx3goF+6FzATHp5eLfVTTfhE3VLZNe4+oYP7CZfWumpiYYDuIV12w6MLXeP1W
jBfIPFcrr5hxEy03jR23ofJmb0XZGFwD/c7a61xM+j5WZbZX8/xColp6ZkUxPSsCLbSZiKz+YTB3
7I+6mf3744ax3T7NzO+qtFje6Tn54IokQGp3zEDx9ELwxQjS0e6f7V4/JmbyOTAmZmrds6FJUKV5
gEwucxcV9AWa2qAG4s9qyXtpZcZa87qB0XDHjn3OLSAfaJ8hL/gHKoaKqVyk4MBuOsIS0C5ubUng
hecSI9AlRXq2kmbbZv58gq2stsLUrdWoM/PUybuAocS6uXaSnTFFwz1DNzKwpKzT0T/jHR2PALGA
4VbDt6iHmp3RbG8hIoxHh4aVeKdm0yc1ttoiNjZdYhLF4jNWNE5ZHlc/pCPWNWopTEvnhUIKdyAJ
lVNF4B0c6vcogfmiRTERNfIpI89rn7BgYAJKuolVfbB85xSxpQjHNC02rminG6Clds1+JA3NPCIf
hSyhdTKxDDIcUn0EAPWk8nejIY7oDdTpcaOpYaEJ8YepSlHcC8C74E2Ml553/DHtG6JMOr0/TsL/
KaP4W8O8+ZRboMPomg6IqQC0RtZAySir7ZwVBUA8IHClAnwa1G58KNp4XKuihh87d/XeqcAVRy6T
u4lokZWWLDt+we7ZCds0gtsGgnxbC/9jbuZLjpd/NVuDOo2eqFiKyA+MsS0viUBsE834mmyd+nfK
h2NLT7xLDb/epG5xN+cOJnwvxlsUlUSxGuZmKiwnlJxCOzlk+qZ30xXqoeSdHCeY8G0Oy0lDwBf5
KaVQOnirionEzYl/BeZfAGTWe1AO6PrcHNIx/tARKPlP5urVOuIlNtjugcba5fTG8DckVo1kwFJh
UgwvhZGqS0lJ4RRi17mtC20uCg5YYJgO7LK2F3s89i8yAWQYQUckL3ag9mh9UiyydoF/kereBnp9
7U564X37nYl4s46cjelML7Zb2IeuBTqvN4gVAE7BDpY8ow/0nY9OoEPwhtSmdVZwgGPWtfMf10aF
SwjtRPdYlVzj4C+UWrtmP4HwHTMIsNoqjFIQzjMs+3ygK8raDFEOIjzmWrPJsx/VK/h1cpMJ41cd
bRvDpNLXWPu1VbDLKzgZUVDuK/LfEBok3bpCZ7rLoxnOeFWRWY7oPas2gx+z/ax2oCHtv+CB8Y8A
YAHZHwnriagfQt+Ba5d6vs1yBlfmyPzHjbqLKrSfYzH+hogmmFtClZDzNEKHsY0DGcG3ufeCS6Vl
6myUgKVQU8EDwy7JFNUIpWUKmJsAVqoBcPpYqNACQFyalCnesW4LznuicpRb11zqPbIzgrQCdk+p
MA3bcpDjvrVwyLuRieSSkQy1BPq6ali3Jdvcokz9VZYmH3VHutnMjJ8mFT1PNdHKjf41VzMsYWCC
WTSRi+SEhgHccNYaufEkwy/TCVoIPsJckpWsXaSigm1I3h5Lp/3DPFzf+VYNm8RKhu3Aki3Pyl+s
ydzdFFuMtTSsNUugaGwm1kq4+qlwMrkarS56rhkuTSP72g73wknriXkaZfsMABnKQBYjh+g0+0cr
f0G1y4/IYHuC8ACyQX5xgPfS12sM1vpWWPsJe+9aE7gWHEbheG5Txug1lWPhvSdaADGrqOSu1pNx
Uy+ZJEU0eiGnIUzKeMTXALQSmYd166VxxH6Xr9iqDtSyiMQVJilQdDNxKUljnW1UOYdiKJ4Cj/xX
uaDtVaPU1fOoOd12PHMIz6sxyoJbLpiDCGZrIq2dhRT2QgUFjFpaiGWS5mD5Zrqx8fKz/ITm2qpg
N+sFcgqYZ3XpbbSiVtfOm18MNmXLRMo7GmZebOyuBCPtLwln1UT77y70ush4qbO5PXLCHe3JzTDd
DL+6wSScMC21dWMx3iNSJwqSrVlTvsWl8ZXkbc6WQ/5paNp3JBpGBJJ9Q75Mzkjs/NBz0j8DMesI
ZOJ8n2K5d3zoo8CTgtD2oy/TlLcofcxtGWRPJnsygHjWueNVDd/UPRgygZccsH8pCGJex22lgZpP
KWSxFkJfkTbnbPHNnpcmq6B8ieaU63bPsMgnis0R1Xix2k9mGOuUQuTdGw5Tq7xjZrSg8xwSBZQP
3r1KinqLgf8YzNYv5ZGZKkh/P47QNRHyG1tT9N2hlgT3Ek1chdSRdxn9NTxV3nXbmVBD+GorqzTd
ueAruZ5D+LE5NwK6jSrANhKDoUMkGRwIxfvZ5kqc4na6V+SQxaquzjnOAkDWJRvCmX7Yb5BhDeBm
4pJ6QOQMg6bM/h0ZjGjsrOVZHpx96Q39ynVG4pD7wDo6vvaVYyTW8bSGjBy5HvQTwQAWv54NFhP/
SN1uishWm5iV4y2Ykr3lIeliQhtv7Dqydh7LlixxjzHRZqthMsqDr7n5LmXsF/b2T2DN/olIowAD
6yAAZF9LhiyWxomjaWA7HZgSJjApwHO8kXP1bnnRcMTYV+6qmcSqkvXTaBPPYlt1hYqk4ty32wCE
Kzf54PypmK0x+xN1yPBCHNgXPUV+ZZ8TZX1RU+q/c2XfHXKGr0TI+aGRiIvXAwsi/sXYMhLqibuj
/8FxxhPcEC+mAhfkVy7e06C8zkM3rnKGYGm1rMfa+AX2/UDBlKdg9opDnTX5MdZjdZCjc7ekR3ou
+RWrOatZ7625ZCQx4Fl0Hr9byrVO+e9RrijOByvbjRnA4SLQRuoAi5QAoi675pdZNtlLxUhox7oM
hUdv1deiUy8UVdNh1OFyzTJ/k9RIU9KS+Reolm0uKUpeRptWJQ0n0mCvCQUQ68nHYF9HE2RBMzkq
nasoEWr0hrWDwbzJaAVmXBhGnB5rgAZnJHPhImTfSoI77g1RXGttrPRwmoJPD+HaWndjjOMj3gOs
W906L9t9bZbWaZxiZwUwH+Ys47cMLAKDhsEIlUVPM5f6JZgNroMeCVwxu5gp09IVozHvAkN415QB
rQ7+cp7j6PmaR7lLdndnbu2ad3lDstSpTGR0KXSSr0Y7OObU0oeezCW848SYeWZ+TQDH78c45Oeg
L9fS56n0JHqbKbkGWAaTFP+ESR7urmBPudAVm8Nc2bTK2iUtAUCDlCOLyZirQyvbIfSxeG18PVph
B+kZabofOe+Vp8KYFKVCcpAoqG5FpV2LSRFp7WbNNYhj0AdVAmOd92VCTuHRKUrEJmMECAEtXJJd
k9bu1k3uiHMWVTw9/RLkJnNOK6mn68fB7/d0k55WEUrQmuaBa8f/4+48lmNXsiz7Lz1HGrQY9CS0
DkZQcwLj5SUhHIBDOdTX1wKz2+pVmdWgpz2JzMd3+S4ZAjh+9t5rX6C3JltA3A8ySq+WydJ3srtV
pqXdkRcTOhXvy3VUlqD/hTqzladAsqrdx9BFnIhr8xGCbbEKe8xHnUAZ6hLjT5GWxUPiNetOVvY7
DVLZkigQPxL5DrjcufWid7u2+27L1n6qLL19AK39VDT4pzgPQzazItjXWfxNc3D3LWlJcx3Y9FON
H9bROAon03jqZl5tYw7i7Jv2dgqG8p3bYIEH0UwBbsn4oKya7bgavUss8JSEkcyXQ0fVj1Flew0p
PUzMpwZcb5xPvIl0TuejtCg+h4SPZTG3Lm3N/YNyOOfalVO3jAERSFZ512p+GPU8Iy1bDw/20Jvs
B3T7ecI1voj7F3JywXzGBatBK9hYWsOuGcofaqYq+NRe5XLox1A0E7L7wIguta7TmyLvRcjJl9WN
d3TYc67oNgEwYMXp0tSLeK1FyqPbtXH2VVMnhADItk0lcz/dg1bKUIsPTsJQaDnUmb1GjjcSH4Zj
XEkna1tim/HGrDG5cbn/oNbGYSKXFNhKGtrapBZg5YVLgiqGMUfW6VHk00/J+zvxu+LJDpS1qzhH
LwSf5Unv9Gs/cPlJPYFnlbaupZUIeaY9HmOL7Suk1Sk85nWJyjIlJwKNNEAZp6hG3JatlWMgCW5t
FlFe7MoadCvvOhJDzdF3Q/3c2UVzgVK21yv5aDka62eSOXu/rhloWmdpekxcRhBZz8MY3Fn2t4cO
AL5NRGAxyih8xCP8Yvc+PEZRiWPlhhmIcD7wkgLmlUf5IKJbmFLALVn+mQR0h9jMT2i0nLHKbpcH
xrhRaWveKOCbQ8HOqlKZexrcqLkoXT8bXDNWNMWZ62y+i2gZq1s3SnDe4W3qEbDo+5XsBVV7jzSp
34L40LhbwlbZl2A9tXQHvXlougfZZtkpI1zAwVMYbxgTCXAbNQZzZIZXzotdfw7Bjr5baStRf7gp
Gqx/mA491CWQcews1WcxpFgX3dI+5EbzwYmAXseae0KQWGudOLhHN96xxU/Oq8LFiW6w+KEfrCfp
M+vZEC1Pvw8+AhXIDXVLuX8/EIO4GbRcuzBCDnZKZUYKyv3YjYG3bCvyRg0dZRxZe961PEQt5236
KfpdptS264SxrwInvYcY41y9WntcFwH3ddPRZYGxG92oZyWTH3qNWGAZWNFLnbB2jfImPPGqFyQY
KxbQtig+spBBBFhHcssLZW4b1NEXtG1sejc2e64trmaO4S5vD6XvlS9A2Tk9Qxeou51GbOhsR/pz
iKD5I62KW6DnPLiKTV/X6PxXQ9+6oArdBJjFvd+GI3xgmhekyi+SuknmJ47oUpT6WWfXP8MVH1sM
yjyvRfIaV6x3Kp+8WD/WG9sYLU60xhIy96bLu/JcioyCO1yZ6FABF+HUCR/q3P30I1duY7d7NLXo
WscYbpUohm3oNhzaQv6a2s5uzuj7R3R6iRLcp+xJsnBXZIB/OiD2t550SU/u4M2tWXxSg34zSBsi
lJjugs8kKY+QdlG1cRvT/avIKbjhWlC8dvl9SB3Du9iRrZ+hMa2ilYYe9JbZVX10M97whij0t7aG
utnlsX+0eux9CkTvNtO6/Fwm9OKVjqOeqdqSLHvFC2aqdMv6kCPVFHn7sokAHPZB+WdEIhoTQz/F
KeiD0g+cg2lNMAolaEerQaq3cuvLxyr03LDCYRpwqqXngbHUy364j6Mrj1obfg+sg+4J9UubssCo
EPzuqwo8pkUZW2g3rK/cuslP/vjjUUI7rCwLZydQGWMJ4U5tq3ZOHSQp7QpTHy8Tk/pxurus5wq0
8b//0aUdBXPENG7qrFM7XWILz4oh34/9SFggjz5GZSXPWXkPykC+dGYY3Xurx3ORpregj7Ur4AN6
rcMntjrjqbGCGHte4N0EZUMvcOvRImiNO9D/uAzIfT7F2XRqA8djnSLGJyHZtBEyO9YZJgyOOdax
94hERUFdvU0hEhbhgvJANrPb1jU7hwA3G2ABFWyE4gjtYMIuZnv55FCx1eTw2ZM+Ky7OSA6ysFBy
R6zm6w6w4AZ1F0el08gLhUw/rBr8bWXqOBjM3tozkfORYNhYDDkCfzhqXGaYdJd6O0wbFXCWZbYe
zy4D/7KUfcd8pxm7wLDbazdx5KVK2nwZ0R7ohlV3frCfsa6D1YQ9ZK1E3MPqR/6vWxGesH23a1RN
BFYqG64CR7FP8UOnwmMXMfDmjfrh5WRBGDXUVifKAgAv5luxYT1w0rUfOFYqIj/OMdecYd0OEk7t
6+jk4qmKtPqJ+S1awAeNt07JfNQXnLH7qZ0uzsCirB29V2Xp6hmLLUdcLx9vSDvGBWD0SgkvpWeh
dFAgxw/6s43z74PWGYg9ZCDZX/A1ZLJdXQXd1k+mI69VdsCtZ9xD55AoJW5lE1rHMB+4phkca1zP
epqMxzbQzFfjK2vUxafi6iXWzOgKUeR1cAMaAh1Pkm+L+6uqm/6a+9OJBGwIfN7x4IpO7A02xciI
OhF8RSYu9E1TUe81Ew2OuqB6J7WadumUifmg7OwzDfBeDmlpveKTijHZPbYdJ5LUNaKNtLr6HDfF
1bM77cqBARNQ3LHjmdL6aETaoSl55YGmvLqToXZ254FQ9Lp3ThbGnuCYdWRlR4/PYOQUZJKZoWe7
WAf4QFmcCNsdOKrG3tqMwop2OGoH6LF/idmKLxG7PzPbjJ8n9eC2cb4m+N+vp0Z9d2V7H0vDXw22
7M+QKg6dtBzgcdEzNQv6UdH8u3BGbVpxn/C3vWl3/w5c/v/K4GZz7wNA+p9BpMfvolVfYvwnePv/
fNP/JZEa/yLpCXA78MBL/JNEGvzL8UzPhZfD0AdWj4Awqmcb/+//ZQX/MuDtGaB7wEybhk7MuwHi
P/8r91/2zOOGIQavQgdu+v9CIv1Nqf8DJwDDU0c3mtE9kEgN87/jBEBxx7VPCvfQD+uUpl5WDFXJ
zt8dtL0syWgG0cFhDj5knv2Ul8hNk1/EHOhuiZYdUgqh9tSmI+DXabihRQM5CnF6zeqA+rie/nrb
QiBrCawsM9iB8AofhYY9gaBPttJd+rNDnQ0Ehb/7vuq/QTolhpo+//GSPPz71/kvwG64CIRq/+vv
yTMFTkQ3XRNQ4n/HlQ6NMzqCRP+eomkDlzj+1kTklHmA6aeVoD4kPgNHS53Cim1UfYgMvhZJHztA
hRgiaJAvDP2lCK2ZvY+qWGPjmkTK7IbbOWYEqANLHVRgPLut13COlo+Fpv+x49x++H3I8phGoWDQ
wVRjDHKj1WzmTrR8k3mQQNoiBaPiUum9GSfRHzUy8eOkqV0ysbAaPYoFdOxDx4CAHT+7/SmskkUv
xYtrft4nX4uNA3Er4xBQx3QAJ9fqhX74ffhtDhqF9PaTdvvPL9MVxuYoj4p12lqrJjCnHeUo0+H3
IU5wsoUQUJfIgdXh94HYXHWwwvCG/8/YhKSfOCqgrm5oL3tnYe6Z352MAeXY0P95o7cHgp9vUqcU
LI3N9kDUhjAVLUdYtXT9UGpRhCwRXBIpAKMNiuSfpRCW4D9OX4adj+tW3jIxwG/oY3+T5Nndzbrw
QDN3eAAbQQBLUMNC1Ai3eKsH/3j4/ZpWeqvGpnGIcDA0Xat5GOY/1fD2a8ib7kz05lWaQf2TOLkw
UYz12jP4w0ylY4T331syA9iHKuucw+//G6HoHJpXQeHVpjVwEroOLSGzj63Jql0ZTWyDxz5m9R+M
3aHh47DqNRKwfoIR3bYmGmVaBmXoVmtWcTwjBhne0TJuesuXJt3c5FmkTvDlWFjEHVmW+aFEGCZh
Qdqgm33oSmJcF6V6+f3S70M0pxC6HLNr4Fg34DUg8TksaIffh9L/MSR1OllBFXBE2y3HlL0kH+Tw
pqp06sjwkoIWmHs47N4xqEglKl5PmJsCte4q61jL+gTlUS7dxPzw3XddNWI9xDqVjJpqDprOr4GX
hjiLpb1IDR5S2bvpvi2xcmWJKWm5WzrFlB5qOqJmc3jkTQkJPlR0HIQvgZvmm3AOMzREf9p8cvc0
o8RHDP3I/0HyFKW1tczAgi6HB5WjAlI1jsaGLFUFEfJ/5e9MSqqghkc7jxjuAr9kT1lewF+duFqw
EkM7bjUqnGkEqmdfuLXU6rHfF+GHsungmkJ/XIBQEluFL+xg1XyGBp3sn1GZmIEGedNKl5qKgPBj
rHHvdeUr3+/tebnMw+QO6aJ21LCOqwyFhbRGGzs4dukVW+VdbCx0SduQSYuQwgOBHZvDVXMUFUZY
s2w5n7X0YWTaYVA77vTGHtfpslBed1R9TCNeUj1GJfVaNL+UnY2U0RfPGKExGpaYfagPRijACo6r
c+1EfbBws/LdQsvbmHlxIE7TbMMoRlDVsF5GPEW8i4OtaRlc8WiTfylaFxqjyGaL05cc6dSt5ocs
uFM5NtKTOwF5ySQWgvlCyQ2z2qHar8MKbsI05LfGY3uS6wL4vq2idV48kZ2sWO87nGclrUgCSvWS
0JyzdIxO21hldtUaazyQ5cSVEj3HBH8OgyiObit+gmg2VhEDECF8d7P7TqXOYAnNBAkEvEEfb1gK
vMWevSwMxAOdlRaROAmUrFxMI9OQ75NHHef4iA8pD4qo+9k2Fl3ApdXRqaiZy7QST32Ew6Cyngsz
O0yjr21bVV2kqmhK98Pv0Xu0o+IjbLn4ltHq920+ZmRCkrrZun7+Uei6u4a3PR0izGuLuvAwL0VU
Kze1+4bvnJ/S7NapZ7e8HxQyWJPROhjTdYIXijqNZhM15kuYaPWO68Tds14aA0MiC9FmA+6TZuEp
u88FDqbpOcfJHCvKEvJ1WYB9aM0ZHqoX2CHVLo0RhYNQ9wCuKediAJq0c8NYpYVO/JqzDS9O7whn
l5TUqihHrTPNcjGeT+ayHs1d5dUtmi5vr8K6Z6jDq8LVz1S6v9vbIIX7j6Xm22Uja/saDrsmdVf1
UO0Do3DOrlPScKgqYo+qXLGWp7CK77DG1ruA54/X9H63q5BeM6LJNeFpHbEatteGVK5HUY5ZbfUx
+DOkkqpXEd6mqFawDLFfBU53Lb0Izys5JVMEm5SD92/TjIgrdpFmsasxu7TluEtzahSNILyyghaY
F6pXE/PNwglYelPwvagTxpe4q/94ddwuLQrvsUJq5TrX0nadZN20F5q7S6NyF1v9uPbp6sHRSX0y
cabzMJsM2HTRTUa23ZphNOSG1thuuR5N2ZYAoMRYxFo4C6qeFjZ70005P8aoPXs4fRdTgWLisqPN
gtS9yNw8mOU010OtNPcrDCP+t8S33Jj2ynH580ZbYh3sknHnVTiyBG1amWM2S49NO1FT1ImqeE90
JrP+PvBhXrjsXpaEuB4gD1ePbpmdbQ+sK7ZEBC+7XteWtpkvZfio5HUw3fwZPkIDOg7GJtOei7SU
mI677uoai/DIYUIc4glgbyEiID5YYz1q2qZB3XS9zrZENAiqdR9O67wkM3U9smnDdRDR1oYttJVO
t+CyDKatxMzaJArVmcwjcYXUWietqzYVri1bRzarRmAkFRMbsaqrE9/Dtu2vfeS/U11CXyu5+TV7
eyH7DUf9tywoW4QtrWZdYtlbc/Snped7b5SzRusQ1WIR567xALvEfIBzSaF3+BYnub+dic1Vn6IT
dPYPXNqFHJPmJHwdtYKJjJmGekSJaR3cw7hqsDjtU1YSq+ZHE619VMVcgRtuW98x9sRb1kWRU5hK
dugTBaJe9C2GOsqZgt0A2I0+9JnRkjVIRAStFlgrD/D42pMXVNxCnmwzN3dumZ/Au7Be54lB7w2W
U7P3e2NnDDSGNnrUUz95Zsk6vvgy3/sDNa2t0jgVN7xPnQkLSOkdPYIORpD9bfxymTdT8WY7ZFxL
eKw4Es4tdlIyCU1BD6IvDyTERsphY/fTw3FOBewU7aRpE1zCal6LikyEHE8Q4gS+MgwQimVy7vCg
lXV+hlBTteqNptQ/sDJjTNTEQ5u/vOiPnHJvwsELH2T5g63hic/yApoCNbIUNYPUMZ5hFzDnReku
ywwYVBRdZsH4Z6Igb2GIeFs41oZ6TBhe9s2bzOtUeMYuL2g9EILmbRDG1ygsdnKyAEwOc607gcXZ
bbD0reJ7KNec/unsRPdcqcI8Q5Q8+66oN7IlX9fiVgaw/DEQGTBj8TZSf6t56afbzsAVGyFOa+FQ
kkURLr4/dqQPhgyLhdlHDi5ExZq71NU21PaFwjYiE5NVLIVyCy9TgmSMfG3HvyN2pUUEE22kt2Xb
FeTOU1U9m+bwMgzeG6LfIwY7Sgjb7k/rQlj2przeBcMLovDWG2x/Z404wOCYITuD8pG8s+t9q/gE
J1ZBsBWd2WoGuP2imha97eD9jY2Ej1O7wXKarntj0Fd4Bi4ddY0RrzJmSDKJYoLBXQXsKzH7OGRM
rCl7qaryAvtzHUYmvkw8NaSLk5NdRDFyFpqdgRkOx/i3VJ99Yz5zv9laQU4tsqN+ShNVbRp4vyY9
NFcWNHtmzh9Q1v0mygu2mYALNDc4BzI6auI2MWbfG8YxadUupXbT3TAT6mBzCmf0CF6e8zUV7yjY
+SoJGYM6ILqKwTRyynuc4ljP9Oc8nGM/frHXf/dNZfpa6ZgMXPxBwJ2nPdAMeNGY/5Bo6o3ScfhU
FSJrxGtrTEfu++UtFBcDaScSswxm/ekNca9di2ocCmC2pQOrBsl14wj3wWxtBO0ehKlRkR+LmZ+Q
YOhkjgjnF9VucgO1IVfOwakSw7YqEZrJKtHaY6QEG2Bmt3GyNwXNM2NWYfLF7wKCBztpAibH7QKS
S4SsYAUwSEZ++lxlkoBSz8beeOgF83jN7+zUmL3sAtJwbdMbI50jMU/AaN0yjOZTlTMny7E/hW4S
b70mwD3AkXuwppU1pcYaNfnNk9F1wE0XshuucoaYOuaXHnJ7o0uuha0+ZesgCz5sqzTPoGkQRcxF
LoMJUvC1GKoXMyeG1TnYNEkscSVnNcAd81tpOzhKAtBAGGwVLpuixF4R6ATeikC7x6Feb4Zq9Lda
UIPO97JyWdf2k6jmp5RroYvRtQkpwsEAgGeoCRZC5GqpFe5ValaypNI9WammvviKssNB1dAUEvMz
KrphbRnmlSgeY5swjpXmPGOXPJPU/UIluXkpfaUuWae1nZl4rsRXanjOqkucd8fG+qMTM2SwwoNu
DPKA41ro9TJxpmKnsmIXWdGyKvV0kdnAdTibLbTI7i5cHKeIyTFiZeYn7SUrLEZBrJna8KPG5L1P
iFxFpvES1OxAxuag4v6LhGO5h5gLBDTZBr0DW6iIlmuwPvIY9vNQAooU3lD2xeL/FOQB/Am6OxRH
REnAGIFkr3pkiUDDKhVw+ZsX1p5K94b86bNmfNI0Zg7dNCiI21t0fRMadGFoZPKLlC+ebXd80CjG
YQOAx7jRGjyKVrUxSDSC+oHTxPV9VGayKsOpR9ZIqLIM0fjQHvbYy9JlrHezBY6kF0urYekLRngv
xy9pOQI230SXbIv7sRuoviROcsOc91xYiU9KV64bIe4w5b4tV32bnEXsvDbX+sb2xg+YHtQApB4f
+v4Dy/NjQhdupyFfph0/Q1aTDZCzq8T98JjgdYK/sFc8fRmE2hsK966xOThkXoEHt3rkP8zYBLdr
3fjijWDYuhQNhpWhHoieMOS1UsSblqrTo2zfk6wv9nmEdWLU6AZmL85Rlxk6OrnC89YFfjaGouii
OMst075Ui2KGnsYTd/8U3qluwQOssFmyVwUwxOESOYeqpwgbHm6rlROU3cJ0/XQlB5Uspql8QsdK
N25urmPUKZbJ9GAh3WKUmC4EG8AY4OqARBMXpdi0zjsbRN6uQ7JsR/rvFAPJSOgk1uM38n7cXzUJ
DaHyYZwtshLXbcNCnomBjwNjgSLQQCVVmXt8/OcnUpTmq39CXOfJ8IjmW0T9HRPRQxdQoZyGdk9W
jwstMD+IHdJ2KTKS3rI8BD2SYpkFP3QMP4LIQK341tgFVANggdQywxUxMIBtRFSKrvUxEEzuwsz1
PbP9Syq9re+Ez4DCx/UQ+E8FQ+TSAom6iGV40ypuZNjdlg7HIiKz2bWa/L+UYVB7fQ+6ADnOIJor
GTf6wl3qqU+KCnsP/s9iWpLCpM9rp5vodg2LR26OX4lB4zjRKo80O2jpRpic5dElomEYdiEtSjTQ
UUcvpE9zN/V2gERH9m64/fQSU+ZQuc5mQnva2Ckt0r0TR9sQOndp5Vj43fJPYPILa3FyD+dPZNRR
FhaU6TEOFUmuMGZ9YnJDSl/KyH7JOgN3UFCdyl776nskGTIfCSjvpPR2sp0t//ZSjGeuIZ3SHh0j
ANOc5E/jXFZkr2mwh27TBfwxlC8VXuohZGHXb0LhWx9YWGmnQ83qfxgtYq26OynalE8EfRlWk7UM
sZ5WgkxWo1mcQ441veqjxRPIlP88GMWhIRC68LlRctejK83ltaOChGZ5LqITiE+6I/A8VVBkfYlx
sg9/mKu6SxGM96oNox117+KQB8Gq0uoD8smuCUCa2EzzmewGRKrp2aqGx7BJrq1vE8pw4+/Strf0
NQA1GZ27k1UvdmzfUhwNjnqRjn0FkL5Qeb4YmCm8ITvannhsLT4tHVN/nJv3vF6J0JPUFiGmhpF3
DHCx1FgEC4RSrOLvIacbTSWsqoajAyA2idvvOYCy6nUq16x8r2jZAjh31efPmiW/q7p4lR5niWng
xNW1X8RpDbB6NNJxKn9oVVOi5LVPdWE+h8aj5lKdZ0vtp2nHsx/51MQjJS559wyrbO7sjurhS1DV
S9YgWnYGtcO19jlQ2E7+i/Y/M8fQ5vhLzOH5QjXRW+Vid1OJxyEa7RgP9UMDRzV1f8yO9LIkTVga
0WdsBQ8hJ85Elle3sH80LccPxO+s9e2zK9NVrriQ+3oCN8LASckrtUTBoocuk4eq8M9msICX1WPm
w3hrD/uMZ/GC1D5Eibm3UvhDjKlAcPxwUxeBsfH0gUI6jZBkmfQwx1icsd/nBAKgFYzS1K2aMWGF
mFJDPTJJVn22cIwRDart2Oq32j7SgseEs4JV6dyl0xctNKYdni9SGpPBoQNXAZw0tR9qtKwSG3ek
C/1KheWcjQc0bcuV01KcB5B1OZCx9IAAcqeP+JTmNf9etVAFJuNdjjDMO/w+W1EWB3K68S4hfQIB
hxC1OxULRmxWmFP/lbfuhEVQrH1JUrbsOZu7BJ9ZEaRMrzpnuktvVy+03pQJYbTWMDd6Yr/4DhON
1mFjHEqanwX0KEub/mTlQDCbt9Ei6SgbNDhKbPyuJOFc2Rs6OF6blJ4PrblXYWatXPB1j5SDciEi
QNWQuZ63T7tKyg/Z5s8BmeBNPMq/UOOYJm6ZG5+NElTWWBAkBCM9nPy4/gt8IFjaiW1sJd6JRWUJ
7xwy5DNrTZ9DTucJVnf7Yk+8ESpcg/lkT8cA1xFVbCldRWLRAjBbmSP3EK6gOYmqOBYcMZCaFp6F
Li1LN1lnFv7gcDLGXb3LcCVekqlll2bgAlZwM3wML3pvn00lyq0BtziW+SpoiUpmgO2WLaMlvzdx
tYYktCqHlHmadXMw2Rh85JOpq3BFht7dGFoCb6dLH4CQhJxAhqc+9lg4GImDTjQBpHI7bEIjFKKC
7yt7Is0Fmj7ZLHz3KXHC3HceAzOPjwlN9HGaHsoWkD1TMpevUdk4WOo/ST78LVnLkFUmr1xmD6Tg
0kU3dZhlQ93Zeq7br8PU+1OT6G48P3wpcKqArvgzsPs5VnIal+hizWbotUXQ1NwczY5UYIjLya+b
FHgLZdj4+Q9s4j9TMYaLzhzUkoPjdGr8/DsdQYGGFlsp0+dEAEOAFG6Z3chr2GcXWJTN+nojUnyN
/Cq7dsD4AMMhWQwY75Ku6i+6Fr+EdLMf/HL4bNOqOtUFJeo+dsGVPTjYjkkWWZquX+MexsIwLyvR
4PU5D0J8RTfjfpHVTHEU5TkUkFnXpPIKIndpwKfWG3bKo50vj8kU9abC9W2P91FetS6Wy1QvoagV
+lqvTdgxLX3lIPvhEe2LmtIqrT/x4v2lMKncpnJCzAg0NDvtRNtIcvT8NwtNZNsIRnxPq6azapxn
PKjyGpQX0gsrm4MzeeOtriMn5JGAtSyRmvy4KXHT13xCr5VPYiDMQq7fjntiNdtsLF/RzaTTrKbG
ezSm93KMz+3kvuGBh7ah3oQ2ONuq5xX1ZnheSzeem3wTiLBvpYmdhjnhEPo/uCjgdSH1I+FXDMAV
kSnRHwh7Upme5NNCm/BVyOiB1VG/5VIIlq71H4tOo9Fg8p/CgJYkE6viremTbzIEuC0dbRWM3OJ7
IV/6hGSD5CNpBM1ngaFvO6uFq6QfnHWiB290RT0ZeFWv4VDSn0akRllj9IaGzwlF2LcJQwwiS9wh
gtE6FibJa4lKsInG12gSMzQpXEyl964M696k8SoOLI3ZbgzXvXKsMxOE8pkNo8IbAXpUt9TSe85A
+Xyf6Hamb497wHBeyx4zc1Lc8H5vUyrcHDy4SevaHGPygvF56Med40T0xpdNRaHvNOMZQ39l5NNO
CmdTtjgu6qy/9MTTcr+6OAfNJmGZhjjL2DOSBPO8U3kWyBL3hsBl4LECd+fTZAxVFsyVDWDN85d5
3HzbGj9nnJLr6dIQR5t9rg22oZ0/feWNJMTlY18nDFUE1Zvdk4foYb2r3N1ITThcE5t4Zyv3wZmt
eMx308o0UgADhoHPHsshAzZgYBgIkXQWHghdynx+Qmlgi0CzM5Q9sq8Tl3DKcY0As4GNvvHc4HMo
TYpFSkm4Wyr66ZN079XfWd+lKy1JxBx0JzEAR/Lyaz2zbIwoBWhDDnhitPh4pt0VItdHNACra0Z9
iaf+tcq7Twk74iRQu1cBWQ/eTWJj8Wx1JDjQPcBVaC0cDXZLV8GxeV014daPXX1F1AtmZDvuS0eC
sOqY/nD+PXnOh6BzKMntbIP8pg6GM9fRxEQyi2oDC9kEg++4uyhHlraaZqMRo9m3E/3HWSkflZa8
lKrfBTNOh8VituqIBIEiaKGNzHv7CaBT1sT2RoTI9e5QiNU7BdjyNe5svrtR61rvgnWi8uiS6yWd
B629SuuCGr3e5U7fV2vQv6fc6JvVlMhmH1eVsTKT/t6LyN0LvPliWs+ZfLfHvRryJtm0eqy4UGnm
bUyDtTsGzyKzm92Q1OaKYI4OskFuMTOg3OjJF2PDtGr9ROJexW5YhQ1s0ZQEkcEEUnYYslIvvwut
Z7h3gmrZk7FD1geRVEvxlySisSxaaL5Z6/G8eNGDR3Rj7UMYZN5xOJjeptx2r1NSmmS1vDtIge0Y
JNPF5kDIRRsvn03exvbMLxJ6YjUM/uzdM6NXoue1+gmZzaFbF8Gl0bBpWzPlGNPDKPRiqUzF2+0G
QfPR6sZq14as5frIaqD3GH9yEoLrRGjXRuEYZOI/aQa35y5r43NVip1LD7Zu99VL7ZJkijITaL5x
LTKxrU3vhBmV9XbwLeLP3hP7XOfTBOTVwnWurz1p76KeGVAZvQ1xARYhV1qG/zT3tgZU79iGRtMS
CFvZdkOgXzc26jWdSqiFihG5hd1SW++BI4u/FoFLmLdqrOU5jT2Soha0IEKK21rj8lLW2XHKjRX0
gBi2m8ehKGT07scFz5TPByCkNTVg5iI6suokyJsaKGTW93cZcvlpBwz9zoBJDV4+h77ojzfSw9x2
ZCPLdCI30LCGHwMAM2N3ctwo3qRDfsIjRraQgwPyxlCvxkjbZyWZfkNMW6UccVLDWw04c48dsSCv
mqwHN4a2kMtomefs9Uow7Sscwu2R+sOYIyl8A2/UPlgZ28RQp5vbi3EFCeAP04YGsfIzU8Ay2n5W
hQqyNXoCIY/w/MocbILOKTe/0chv1jzfuC1+DrzmoLNT7+KyLg9HbnhpZ2XXOR7AjqHdAlExhbtD
W/tK61bSHAH0Mg3hg0DZXBnhFC0D3zx4jb3vbZRg/vpmUxbZPWmmh6kT3VXBNuFozMuZVtMf5Mqz
Bzzze/IgHhlQBuNoTfclCbFONVhC45OOOR4DqvcnbTABKF/sXV1GF8dW3PumYT4yGmvo3xudVdGZ
uwZ8l6m9uuCNKCXjIy2qc40J3Da5VjS6Dxee/GZuKvlgko5eeMmMLq78ZNeF5Q7VHdHYZKtdDCSk
Az650Nzeg7S4OhLHfUMELiWmnQ2GePT0wwQ15vT7oGlpfnK8kJNFZ67ikvdCg4eDIRa7qiOylR2w
ISiSVB1qyWE+AVWJcuTLI81FSzPzuo1Xuh+J9NBu48l6IKbKVRNdEdcASkSDG64dnLeopfgiiykR
jKNr4aT5aw6iu24R3wsXdhPmbHwks9JpoFeZnfsf3J3HjuRMmmXfpfdsUBrJRW/cna5VaLEhMjMi
qZVRGp9+DuOfnhoUMMDMdlAF/0OnCzppdr97zzVfsu5oqZtkRHj0PRZcCj4fZ2aCkogm5Qlv6cpP
mmeL/ETQ1r62QakjSHPUWkQvwu+7hs7K9UjNHTZTjU7nwYWxmE33zIRNOBGhoA7sJjxS+lmrbWff
GoOGZSCLuO+pJLFToWOO/dJR5zM9EDUpeppPq6CGJxjESw5UohBBRDzhS5l3flnsIiAfV9h9j5le
oFrPA9hPilIDvbMRv0SHu2caaCdYJodVQrqHlGYvzIPfhs3150aHEgnrIQA3lBxswrOI/rG+qydO
s2hyNr6wVL7FrKiEGsqdvrivG2KefemFGP9b604niHmOp/GYWUiu1hCzPw27cUVf6IEqJv8MYm4N
jFveowHI7iSOlWDtNHVMQFS098rS3Br4CVQ0n7o0f42ILp7NOIl2TNrzFajJX55jw28Ghc1sJ1Kb
UPnmxhzTt4rBpgKDGDSDeZ4mTkxV3Ry019TGu1FrBa7QuQEg2XJxN62QN9k80CRs4Ltv6xCGAyvv
aCTCYeByfrTyzlsbUAginK5PfjH/8UjLmPZrbbGsrbW1XtY0wmKVP6edd+xp0vUgQ+4SUZDRS9x7
xB5BAkIKfKto1lpDSMoh5GJlyZfb6CBwdNria1fagZMoEAeFzVsA7j9hHQ01zPmdFz5Gm4IQI6SN
u66551ZiRSkxkHuZ+CiJU0gseheCsdFTyuAxLUnwpDZnxhzfdjteMX+BpAtMJ7oxCWFHV3qwO1kP
wIhcxrCBJJG55kKCWFgp6GjmtG6LdF+bvOjtQi/NBwZqJFrxHESkuCb63ubo3jMgQ74ju75rG+yB
JXAOrmJXOQryblBnotnchoiFK7L7MP9iNJS6k6CqjE1OCHanKTffmv3EPbVR3wp1YAzIsJrlgcZk
dyurxyghLOcnib3Xy97YaKr8EN4zMTFzpQ/Zucod5jUl6ga6up8eHKssPovcZLeNBkRb2SNb/vDQ
pUxjDB+DgwzNdR1K+ejSxpGm7QG1JVpouTxnpnMcKx8pnnEEe+Se9a1OhjvOfRoBH6q2ZKc0xccY
O9/Oh/uwssZ2YArKplcstWmkp4VBX2KqK7DQ3YfIPG2vE/4M+0S7NTSKrkKH8+5cIJvpnggqu46f
BzG6a6+eH0jEJYFlhbgwq0Fb9U7L0m32T0CPwv0ieU81dIGks798UDJ4Asr9MFbGrrTlEbOaOqaw
VTP4SVs28OroLzc/H9l6r46diAl6EUlqCSkzMDWmlqpCLCw/Nz9uDKwJw7wG5MgQOsZjJK20QIXC
pXRkx8HAJ6lYsMbsp3CHlR0EQ9Ro5kJ86+f7Pzft1ETbTvNeuOuMfFNe0aM/lUifRnuPl89+vhQh
RzcDnK50sbYlNsahHD+3nc8MqThnIMRn3ZZVZzBDseCkTD/GcoOnEANICj8vGS12fAv0BoW7/+fm
FeiqOnqL+6zU0mcXINYWDuT8z5d8n173Hzfq/7cWaFPXqeX5P1ugd9+Q0hIsuVihYXUcvv7rP5Za
F37nvx3Q+n8i+Bo+LdMm2Drboulo/G67//oPzXP+U+g+PW8uvBbhguD4lwealvH/9jzr/0nnqi18
h45qGkbN/xfLs+n+mH3/dzMwfmzB/xxdMGnD2/Jvfea4ArnoVF6+J+n/XaVc+GdsR3Pzl17746SZ
tC/72UtSNGcddLdaGN7eQvNGfrxgWiGQnw9BRHU2EV5O1flCAcdoHe1HLeV9ELpBKH1zZSzU8HY0
Hrxeu9Ins4S88e7XIMalQhWgV+x7Bj6u41A8pdaQbFloMGZKbaCWsMpbm/mqsfDLp4VkLkGaWwvb
PF8o5+PCO5/ZsAYWCPTCfB9ZG3YLGb1FzlmGxvdag1NOOwAxMau9aBR7buXCVuc3BzYTKeoctaO0
EGmrODO/yEJHm3TGCpztYz0Bap+Z17KyP42F4i4qUj/QoLYq1X/ZeXxHoBlW7YJ+BwGv5rFbZwsV
vq48goQtCDzhoiWUAQXR45qogQFTCDRFGsdPJLgemhCbledXtJ6AoPdB0ZsLk15f6PRdCwoNctjM
vQRdvzDsnfql75AuEEGqhXFvA7sv2mU+u/Dv85oYFYQLe+1H/bhh0sFQUn3bYPNT8PmJY+2yIgI+
NVNmY2zHhbMfL8R9C/Q+/zdV/pAJGB5zAxXbQNNQ3l0H2e8t7H5gsUex0PyppBsCuRD+x4X130Dx
6iUsTFdgJKLOdk0R0LSaqAiA4HKVVAaYQ7jptCMrsp1FoYAzO398CgYogn4rI4/jQdAt6vzJXARY
ratviocVzvLuUlUQUllQIz4nTF82YmkzoJlKkkwWKNj9w7w0HqSF9zh29ofWL6pitUOFMLv+q2YP
BoGFdtD0TMMJY1SqFERr4b5jUVe0lCxotC0AZV+FSnJNTb476hg8N2a7xgDXpKiBUdTOJtM6NBQD
WFQ5VFQ6IPqm7NqAyYE6i06jj1/OowGiW7ogvKE9DEs7hKAmwllw/rr6Yznfqof+jVvYDyhYWxlk
44Bj8qznGQR716Cjorbrg6L3gWldfqFAHuNCHxrbogRH0DrCXzGSekQjKrZJG8aXXk8Pdqb6p5wk
b5c1e04sxQNVkZ05daeOzu1pAEKhpQi5LbAP4uXhwfHD97kDR+gpOP4Tw4QGtKiXavaJifhlGCyw
xhqdpOx8qDcFKWhFuBqAIWnMXE2wSn0INl87NpQQ7tq+9wO95/BVYfvcen18iONGbcp+/DTWKsRV
n3UNI/EGPkQsqkub6Z+lFvkHmD4v6WQZq8QVJO3J8I/zfE615FxVHLsTQBJaKOePeIBDGg/yXHa2
2rYhZnNtxNZPbVWVeQgY45hhD+j3ISbSIOQste3d9mHwEn1vfGFS8A8dRu6NwdILCH8z0MkCtUtl
4oTawYOupztXPdx1ahjW/AAKURPuNeFRDx37uxEBbaOzZVqjJkdrm1wIhltrfgajwGEU/07AlMJf
ap4m5WU3HP0s4Pz8KF2nfnCNoeF7MNFTqEQgfLQVKcVmK1yUWt+4OjWwc2hPmLuds3SiP22XUX5T
ma+jTMQeO2/DahAjTxOB1uddQb+9zR7PA6+6LTA8qqICCI5WDgMUtWUy64+8d52trdn9KWdaICuT
Ed8fey6SZ2fKNrNBYylmR4aNBvMMexJNQJf1ApN2z6MmLQy3Go8nolpGy06aexoa+qyKGeqZlEFj
MJqomc6maKf8tsmsNoUyxHR5DesLqEEmXoHAY4TmRDM0EIrwWG6nLpaPVYRzEKRmoNc5jo5R5Buu
hae2ITcA76+5CWns26h8QcoMt6SAd5aYqhPFwwc7Tj65gFIBMYePCa4DE/X+QQfvwZ7Vx+oxyfNo
t1DxZ0DE2lwWr10JBEefLim1NjfD44Li+eGfItX492W28UrJqCn+raXQUIcWJoRwMFJ4hvFitulr
QcHGti1JGXDwB20CRNDXR6w/en3zOAxMqqzpJcQQbjnG3kkGtYlxvAWt4+G0Uz3dABFg85BYhNbo
TMfiD41W9bsCgx8rnUnZwJyexDx7znb6iN2+olM7eh1UdyQF5DJPBVhTp7gMHcNLNp2pPTpzi70+
0uFeNo/xyCbUF+34bpstEpx0HwfGe8ep464aMYKA5Y7xxvCWfpU2mV8qTb97TTGdaPEBEjw1xQ57
6qZK55hw/jC9Ix5cuKC1e1NayVHV97LCHAWFxdhraIknQTSyNWOMXozJd0T221tcHcywzDiTsm0r
qadCJ/yFlJccCo98sNXJD4eJzhKmRLdVvH6lGs991MY3GK5XM6rnoMPFtWmdCpHPE2+za78o8zln
8neCGVMGpek/DSXjYNOTb8SP/gwWOUVIxO6GY2k/e/NWoCAjz+INKZyd1N2vtlr29UK8E7dh/lun
15GSgCNklm4edsyUIUnbWnaOWntd1Wo+1X1gjdrwWA4LZyf3b15cDxvLn9Kdb8BC8bgY50WfXeEl
XADnEJ6pbZOViLrqC4MBRqH2rPOGJnzYfaSum23tRi936Kp003rK4omlEYg+HUK1FDwF0YzL0c3w
zfY1FGCnLv0N5iWQEmkM6bo7qBR6HqZrbAMaVgwHuuDMNXDQ8uQqKD5vBokFEYdGxeXE9FxxmhL8
mrRrLaSurKo/dD/vr+Zyo/Tml0eu2YDeXFMfOpgZkSHetHWBkitsyShHasZaD1tqDyCWsnkseGZ8
9rJzXeRs8NPPTBs4kYhquS6h/ExeL7A3u1lgZbEk6SkCutE4WxLl2/EY4rdIvvYxdoFP5dMkrfst
oWK3eY5c039Mu5MfW7BxJOVzVbVUBcVGFEicmlhT8m5fiyi72cWO/IV3KMuIhdxkUZzIUkTXASQM
dCoWatKOYEQv1OPOa+l28kS261ccgXYx4uU1znKKTCjCQncN0RJQ2EBEmhGHpqvXRoDI/81yyAeT
1QB6yTwcapInA+8gF83ZfJNmOQSd5XQbS9N6PFS8VZAYpOzMdVc7B3h7R71shr/YPzaGux/aMn63
i8nYiQI3GQ2vrLEqgRwXDvRWOHj3WFeG+8RmnW2GY73tzRpnR9n+YWMX7a3aqbG8OFsYhftkdKmk
ccYL4yXPEOoEPNR7WA4ZckvOwzQ8jg2gsGbGk68JCN0CbSYAQ3qk5pzrFD66o29KLsxD/thbogMh
nnHMRtFlclnqm1O4G2tBf71BRyWxuGQVe+62VmV5l2VKiqF9gOPT3otlBNMx/SCe6+yhSj57Vv+c
AXpeASIGSWU0zdqOmaYaOQYkx09ngmSdHwCLQtLjvu2EALfd9sLlEKh/w6bLTuSQyTsm/JhjmXpg
xxmZDtO8+eKziDt3E9ZmvsdtV8KYnN6jqj6rwvxwFsx0N8blGrsr/QKwqT098uiX4iI99EQavbC0
g7rmUgBt6Gh4063CRL0ZlPsJWGJNrC3bzXN6izomPAb0LUf21tpHIWDpohVpUCb+Y1YOv/DrHLQ4
TNe9Ci9aXX5DN903zWtj+CQo4PaU/a6HcZON3u9wrL7jju6u5MP3+psitTAzHxOv0nfo4vmF+/Kg
Rd1uwo2bOP6FtelN0+1DGIr1EHa3aRr3MtY3EWb2VZdpF4tFRE+ogDDmWqp2q3DydzgLG63dabNE
JOh2uDpeGQestApFHV/eotj6G2Oe97blPFookkiG7m+nnzde1J2ntn7iB2HmD/G2NusHrxDPXGk7
nBvfAwvvVa7at7C1trJHAIoJyC+dCWZHsWDHiGqFhnSpEcWb1+WHTHgKxGn3k6qOXTo+NnZ49gon
2ZS28VQZ8kSSA93L8KEWNlxpLYBXiqZS5R05sv/2jh9EUQKyHjfCQgKAZLce9H5b479rZnvryfqp
q6K3UT4QKwGcXjx30d2BU6YZS+dWdGos+1vY93ZRSZd/kAno3mDWP/lUGfJ9Z0BUxwv02tj0Y/Lv
sqFeZejio8s1XlM4TO0nqTSMN0a5HbXYDLxJuPgtsSi5TC41LwyKEUW/bPTlDQLuqVjYjhuhmPAn
yaGqAJfF6H+qTvY0im7YehwipGnShLAWZtvfOYy2ZyYEhd12fyhxTDzPwcvnvw6AubvS+Jja9n2U
LWjt7WQ0v0DvvmhrYoWPaPrmtdbqrXKmP5qvDrP3yXjtLYxjMBfFc9knj5gCP1t7umqsrpnagw2r
d/YU7+u2+m0p/T6Y5kVIFizgzD0RI9pSwF1O3jOgeGunReY7pUsXoax9avSHYngqOvRsljgs6Be3
EEV/liK74AZOmT87Q76Pb/Uims8h6bvCUpRt0HqllQd2ZPk6YhrB+ha7DV0MvBvSbgu5VTOLexty
pKCJrqWOa6dzHWJxOHoZl7GmdCscYOz0TjZp4zXuXwfDifY41Msb0rw3JAuFoa/oDw36KqOicUbC
z1e4kx+BUPBkdNNT4alnby7ObpscRdZvIetsHWJgY9ktQIubTi8hs8AC6Je275jUN26zMtiGiSTZ
CM05Iw28DQ7zJoHdfXTgFdvWsWiTjz7TH/Dgu4ysNq7ojqljPwqtf28zuNg0FQxD+61b9snWyosv
knU6T1ce6dnmKr14xnSj+FSuddWUx/io+c6mZ2kU94Ysa9uax2h+6fR2J0GGsL5b2Z5HHwleecu4
+/iJNbc9JG668Qv/WPUcaaC9Wbtt04KSYIChO8x3dzl5OLdtTEIZ/k5bfQxx+nPKLCnsaPP2o9X0
R+HFv3SGUWFBdqb/AzU+0IX1VFBcpMbqtw5cVWn9Rg7tM/JynOU3H7InUfaV3bLdKgjg2MlDVWbL
hhHGSfuXWtgH0YeferPyvenT7ZrXiBPcnKHOdoLwo0BKhp0/m97LUNgvQMW/SGX/jjp1LF04UqG+
qXz/nBILECMgUNwwaceGgYMFiPtHldIy4rF4i21AyYQ0i/id4tiyxZFt6Ti9B/uAYnqxKyrTBkZE
0+hLyrB426uihSyM69NQf82RtxzzgrdyQp/KnGUFjKXZNd67Dqk1IwWt+deJxURZO+8oo8jS5EPr
4dpnFhbgj15Lf5W8JqGfPfVVHNA4dVZ2RcrIL3c9wrzGTLhw+idOGFhuSQdq9YQ/tjySkL2TwWGO
Gu9aq9nrpG9TNhZWSmOrHz6lacy4ymDspC6MYsFSToHT3ydoJbQI1e68cplKtKa2nBb37tAEdOii
IWjtSbM/3StC480zWY0gjlG+kYwY55LXpME8Uee082Z9/CWhFjcDPXkUcbBtx+yJlXEFEvLERG1v
eEDg7T7D2xrdCxjTa8c3sWhMX0WOnTeW6S7yfHyEKZxkCMr48ji7Zdqz5LK5Cov6oqR5bHRrWxnu
61xzVKsaym6ib6WKD6j7185/qNOGdJTVMjArP8Bqbt1UsmljOEsCgOpaxtb64+gjOmHQT4R880ka
NxZ9c05asjNlimbltCwBEsVrDgEq0vYocjM7Yk4cqBN6ikQ41WNHuLn9NCrxYNA/TGF7meS3oisO
QtN3RjfecDDdCqdYK4NCi4yt0YSvK3uxx+qlFPVJucO5t9KNAnuStuW7r+bntDCe7HpiWK0u9awV
+G4Yx1oUNKyKlC1R5QB0ogt7Weg1IYE/toE202pOJgIjjwmICTmHToa1hRmhKbr32NpNjOKjyX50
rPEu3fI9Lm5aUp5Smysuuz9ygUc1Auhe0o7Wu5H3LJNtOKAZSwOxbZzwmMbynQ6CZyzl9AZGnCOG
yb0gPV6pyOJtX7WvHctzmbSfnoguLIBZaY0Z4FRm0eLBkWEXLH+r1NU5RqUoFY5/BvgPptgUbvVF
v3eQWj8HPi0OexZOvCrApkbH/tbZ0UZh/7c13WPZWptsZkTmq7fMGB8GHl3PhcIoTxPJX1LS31HG
aE+ZBgye+U02JUjeOchnZlvWcBfC5XnT8MkJSm8ZL+OAns7L69X01ccghlff7D6LNr92jbOjRWuH
Rw3k/KNZwxaDcmhyPZaXUn3ldvQ3SfF6MuEMXYP0gaQOBxwF7U9she05TTZha47LGhFSlrWJS35a
sYsSds+K3gpvkeY+lWP4gA366KWpSwspQ3mtqp46+TSHcLeUsco1nAcuUEJzaveZXeZ7I9nibKoX
/3G6cnos52WNPCnBffOFiB6yLYLKQgvvL6Ex6oFfjs6GDfpTan+2znhj58qCKa9YsakHAuiuXz7h
F+d0NczvcrDowWCsCbwtcER50zXxASIsW02YjpVVfGWtIjP/HVH5zQkcBz61wlauEQFT+W60KBaZ
DHTTpqduW0sBQIXoCr1HJYtkV09e29/Ywrz2REGMbqjuVTtcKo7lI9le2OoTwKxk8I42aAGtSJZM
JmHZplLB2Agc36jbFSGMKmV9ZHne3xwzKjk0E2v8PAS9FurnmfOnwLND52e7ta3Yv3fU8CKAcKpr
Z/ptGrbw0ByicOU7dIL1iqzQRHEWO4CVtxk6HyAJ82SGCe3TVJkygDsdB04b7XtBbKiNo2d2BL9n
7DrbBgvyoR+QzCNo8sSdTbqh4+RixgqfRmM/pwJbudFgE7Ktuxgx4EsAGj7QhsbP6RiPoudZA7sY
lq+h4xIa7LKWxAbZ07hr7H1ak3nLySitctNg3Vz6qyRdqgsBBQuDuGU2tvDWclqswD/h66EuraTk
nOuWtMW7ozF9a9nqUYhBMAMvaWCTY9D0fi0pK92Y/SCJYIKhjvR8jdOWfYBJz1NRS6Jonr9rmpZn
KFFbZPbuStjV9Td+3Bzkghur8j8MGX7J8Wr3zJxt90XWJHHKxNuXmLMcKgt0E8YnhFx2yMRc8Zb6
rsNKaJnhgD/iZ2n1QTTI1m6MRS6q0l9xXfAOLvqDYxAH7NzahvFnOAxZm4OFjYWaED2gn1ydU9W7
vBrYVP3WGxEHw0+H0e8qSsiG41CiwNNlzzlxKFkZ8EkSjOBeB/LIzgQQYBDFyamyp7zPv9MB21ru
wwEQ3D0JmLjOxT2W09/C87jcvQEoZQdATDS3XrTUfq1iyhUSR3tqlyNZSsYi2OG4JhpUMeVQFmj2
6FZTJBA3SnxCEp51xsEmgQuvQi5PRR9v2KnSo7HQfOmOsJ4no3qNQXHbdznTiFqXt7r0gszgkHUG
PB1tOH7Aff6aSXh4xZ6oDfFYLVSs/mkoy797HYV3xo+KExYYQ4SRcypf65HCWc1RB+wQlLM2v7nE
XXR6YdeGzg7XliOEklZeKgOiufXHgJtm32ev/l2Y7ab3tGaDsMxhEaUgyNtH9teQFTogf+4iHWJw
WdG2DIfU+lpaIXh+iOrWOI4SFgn0gtHZXRbuBj7Kzo6sFbCudcEbuPDNw8TQwabtdpzcZ5CZH2Fb
rGJydnOdHWzhHKA9v4TYd8FRGwcu2YBzm+Q6er2xYmC4Nyk+Dcfpi20Vo6ueLrGMTHFFdHTMDUgk
WfmBN+TgzSPJFHxSafKl4x8AkPMUpdZvU6pLSlffhtrEP/rk7DNvfLUSNiWE01CHFm/BN/SNP1r1
Ro49PoRcedtOtGubdzKStLbqEOy2HI0xvcQ82JXhsbtosvTocFVMQ8Jeqan9diP92Kb1oyPLNSLI
Kh6mK0OuN4FaiBVh+maI/5Cg+o3eIzMU3JZgnTRSmGqWT9GUP5tFfzPCkJVH/FD1+QnzZX0eO/2A
wjywS6QRDb26hEvWrWtNHCn7YRQi5AFx+kt04T6boiO7pI0LPUj6+BsqYV6aIf8FxAY9JXQexmzc
TQNoaH3kjxmHSVAVKbIPWDvvuu7cOk32QVzkTxRAZSIlf/0dpQgaJetGu0NOd52TWxgXzReBaeGP
tkjxMfW/SsPHjjWrJZbyy7D1adUql4ayJTmnp/laDN5Tm5Dxc+tfkIA5M+q4iZHrmcdMy8F5weSj
1qBYT75uwNCr62+g7UfFTFHO5tWu4oekcz+Isr0QPsP7nYOPrwg96COLEdkGIO7vngavpZAdBiVG
iikd9S9RMd1Sl0i7L+M94I8F+Fx952VzMKbyDuI8SIyOqSxZJLeDMoCqCMAGVjRqbxtvgH+AHFpu
fImb/V+fasun//a1f/v0337t5zf++QNJu8PIzOipWJD44ilJoT7pM0+hbPCPhwbhaL8aymPJrIAR
8/xYpvD+bcLaR3O5+fnoXzf/F1+bGJ4Qt0AWcYnWHrohqo4qnomguEuyqizrI7AycAbLzc+nvut2
B3d+kXo/dLQxY06hqog/AGGEKvq4wPMT1jmchcVGoi13157g/gU/H5KXhFX08+HcGbfQ9qZt6CWc
lP1iKo4/N5Tf/PdHJBErEYq9lfvdTsch5jk99/fnbv7zIVG98vjzea26RbCjAKaWmFUXC8q0oIWw
2/7Pm5+v/Xz68w3XiwZe9//1bUg38ujm9N1xvRjXle1V+mLWlce6fLWnoWOimdRHJmj1sbNp/qaF
AIcBeJQj49Tm+PPRv25+vlbQ93vw+99ePdxDbfzKc1qVhKTTMPSysxchx4Hw/T0zvrliOcRpiCcq
SEbYufY+8xVbUcS3HLrr4LVoVeb4nXXeyC6VG499T95WlG4bSm18n7TUzGnScgD6FhNdxFlmhIfI
K29DUqujtNXekDonVzVcMwnIwXVcLJu8fyanhm7ORZDdMvXbzps+qPw4sAlIqS68ApOE29wOavH5
ZDtM5Fqe/dVd4GSTZx/9flTAH+dHLx2zo2mH3SmuoqOumt8yjZv9UMIDYMeYtmN5bYnwXzu78Tmj
CqBrnPER54PKGQ5uM4QUShFym0l88HbjxawKcGcRk0vWpC6XKrIp10pRYlNASCV4rh+0UX+wRqO9
Do68GBWukZnmrNoEWsw6fPUCMDm/6BHO0bKzroNpWVfVRbz7rekYarjMrfqvW5Cz5lf6KwUYm6Ik
EQFAbOnguifd5B1cwwrPmRmyAqI2Q5s+DSCp+MHM79bsiktZsX6fGb70MUsW/pt6U4haoHhWMx/5
N5acqQmojBMEuNGqSnBMc4nB/W/VU/cwSOJ+OBJxI+tZ0AleFZqtWeLqHe1QWVFeY9ctCCk9M12a
Lg7UHhy4OSMV5DYMqNN2MCgiY3/uXoBtuxc00kOUlI9m1LhIWY06i73v6Rga5XpmxIYDEIZBac6w
vGTdbRQXJpaqxbyhQYYlo4neb9RsN+NCXamwIiXnq3Oy3BNmTxrTOZY3hg7kOHS9fvfDkq76qVv7
dSG5Evn5NRvMd653+h6Z7pkFSKAvLyITJZwmDFQKZnL8VFxyZGWNsIKfr/3z7Z/vwIClxauveGJO
c7IvawtAyli8Wb731Yv5XJHeWEVp9WTLCQlNXumMBo8Yvkz4IrXpl2isb71Pn1URXbJC4ahoTuNk
PIPZAztoG6/0QTXEsetPF/YICh2qbDM/jvPQnwjsbmxNPzsdK0VDjOeKAcxec9dNkx9rKznjt6R2
vdn2MYHnxJI0YWFUTfTBWeNvfrMrcz9kXUsnvVnT/kG/URxbaxGyToXv+9hE+bSukhigljcwQTGG
Z59rlTZ5D2MSMU8a1R1TKIlAE2IdFsaJciMP/s8YjhdPZR8jLn8p2HjiS70bBdYZA2DkntE2y5LJ
D0iyxqsxbYldWfWtcC8dY9SBGLRP66XMEnLm4QYgAKt8tyFUU2bdwlT6MzYswtxC/+xrKgjcwicr
Zg1YxE+eB5E5nK2/Dnu7VQMscOtE02OYcOZXU4XSF7Vr6JkHQ9xDeLdr30kAclXTacxmbz0Vw3sv
rEd7fpyXSsJYRvdeM/Nz6uPZyKkINU0YdgOE5CTBgKpdddr6OBFS/TA3GJcH7S2smbyacclsN6v2
0pl/hRTnsnGVj55hB2P66DhXzvjPJCVRh93yRVEhoSnrTP6FsIQjHjwjPtRd+sc27uMQA6DzmFlU
XvdZ4vjIcDdvlcvWr5++y7ryD3B9tbs2xe6GHAPTfNM8GeBsBeSqmW7hjcM+Dw9Ieptn3aY4iach
V7vJMc96yoqyNQ89g7CpNAjKdz5pf7K3xuTxgrLJsRKDg7IC3wtTDrT8eIHh4rKKgzJBTiUvMqJ1
E+lrLMnfNP/9dqHKrnpmlTp1ADuZ+k80EUz72DFpuSkdCB3RL9B35lvvILg47bFw3eiQ9BMIjYwm
Ou3asD6rKxwo4By+oKVwmh6OVR3/NQzO+65Oz5LM7z6Ls8EkWKoivGJaYlBBQVFmxQZaAzaZS67A
cTsDLuhWraWflMPIzoS9FQgJo1pOKBGJIqjp4VyOYFxjqGVb5jMhj768VpQnCj+xqrH5WUWCoOKE
nLCCL7V3Bb3f7HbLR9nWLzimfg92+p32X5ZN6ddgKtJqcJQ479r3gieL1sSVWZrY9djxMw+YXrw6
URtoRy7aGbCeX7pTAsBCXu6EPQfggqo1gIqbEU990AiGj02ILzDLLOfs/ALXN28ddpS83Lc6MpyP
0DG+m3i+CdIMVMRJL0iJxZRM6Fcy9vVgHuGr+R1aIUzZw4ToESvgdRn+Qxjuob2JrdrHBmT33B8Q
EMXM0SWi5iFn6xloJqU99CSYgXSBRWntHxOjfqTl87M2pxQzmjFYVLDXVZfsIt14igFErUEMAsyo
SHe7lKTFHRn0MIfLpGXgGFPFdpgzG5KuuKQOFp0KBr1HYjmqcb4tNEWnxdxdLt4vJ/YC15SfvdL9
najlA7Ksv7c845YwlJIQwkAQJETuhBn4evTIzHqPMuRdIxe+S9vV+iGFYUn6ri/2PvV+geeQu4ap
AhKZWIFl9X9FM78WYznwt8URWu+5D1X6mve32G6/oml4bvAesFCjwHvUYbqG+q5PwzsqC677qEF9
Jn7B2cbeDayNV2Fk/JbaNK4KY9ktNOK7QgEm7Uh15mTCmNX9L73DkwnwYWT9o/+hE4yH4NZ7u7S9
VdItdUc58kTIljoRjQ4e7ZDxyNayo/1AeUZ40qLvsnWx1wHxIkNFo03CdXebQXanw0fzLrGnexeV
axtjtN21TtlzUBVJho3cVYyKLQzlLpCByGvSVVfqI8FotBq6kVnC0FSI5JpGwxX1Jd85PT4dfZRh
0DTZ7x96qN2GpOVtrFzDXEOVKkRKjWHHvc+0JMV6EFE1UL1NC5r0n68sX57lsguIny2LR1jqfb+m
FTA/CdlwqYpqCKa9bN7++RTPyU7axrinqtDesslmuLgs/lTExCKLTz8fCUTkPRD24H9wdx7LkWNb
lv2XGjfSoEVbVQ8crp1a0ycwBhmEBi7kBfD1va5n1svI7LQq62kNHp8zmK4grjhn77UvYMe0CJBw
Xh4uLQVnsKmgRdCy48/r6RzCfrz8IJC03mbV8MZvoEMk9k58IKcuRhqRqEepz9alL63DTD2VWxDO
lFiqk+g6kE2w98lhWNja9y4MFdNzIbIO+CQ9h76wNy3nuSSIOKmb6sTgfkoqTDCcoCvBtz+16kej
RZAsHO318k85nL4QZUkFT82x84PsyvQAyWjjdmaw9+Nui5q5O11+jDLSIRBAXfECWLVup629Ftz4
hZMqC+WwoAyyLiYowjEMOkjtu5gzjh5QQ4alLBjEK8o1rgtxArtfn9CWNKuBIZDruvxhxATNV3m+
H1L/ZiCbZyNKGCJ2Q0BrrufdCbmjvh6wV63KlMvH0VHipQo0e0HOml72ybaV6wEV6UmyPSHgksYF
EIQVxhgKJq5He8qeyX8yhDj1+oCiQ5g7w7JqlhJB3pxG7CNrqgsBlUeijc1J+jvM4Fd9xuoIPylJ
1Q6pJ0YXq9ElphFy+UcIr2suKYrgKRgfQpfajV+BJ/Lm5JT7NrWdyxumVNwa51hPVn0a1UGIJxoG
Q5deN3EwHNpUX18+e0b56XR51ANUX4O+o6w6t7ckTKX3LdSA3Gg/zVhfDgE938JM21094hSt9QlS
lCTUCi5NI1jPYB6/xXGu7VJ9ejNpwa8JC7sSVecrE4Wrpu0zxBkGq8bJUaSwnJtN94MDvSWyqrim
rS2gl25rdEKx5qCU8qkmuRNmkyiGLSjJR4/pw6etDrHm3n6IJGu9OWiAx7lnawTAUyKE1vRuWwok
lyP50QQfUTD3suz7f7SLwbRN678Eud9SzPvVwvDHE/60MDiGHeg6TgXAPI4Fq/0/LQz2b8hEMTZQ
jUXkD4TsXxYGW6HfHdMNLMNz+T/H+tPS4P9mBZ5u4IYwXRgtGB/+z79/Tv87/kmXoZjjuur+9vuv
gHObF/oL3tzDh+Kb+DIN5kMTjwV///x4SKu4w43xvyKpxWNSOTAaEgLZsfnfRgESmdGhtlvGzg9r
mMPM/4Gn+UEE1BEYPvP12PlvTeBXW8eG899LEnxbG8IfS36iCVQHCfEcUNc7ZlAnNOQUgVvxln1F
VqkD90sYlEPFyALSkCUiucgEUgRqLk6TgM3uTd2T9zkX1Ksc/Z3JL9l4le+vuqeq3hXzkuxLUu9h
X5pHUrfNzS8elH9ivv/DITF1jjlHxQSir07Lr4ckGPyWllNANVrz6KubqRWSOX8D32YmMlTbuaiu
WDiKaDMt1o0eJ3vCQs6a4Tpr+J/rduab9iLIwwGR1JLFV4HAlt9h6DRZmiN2Z20RB+7bzKxw+K8/
Ow0SAP9/OaE+EyPbBNdxdc93L5aZXz99lJiFcBFlH6I4ekOXbYUwqe7LyWW7SizZbl7wecvXKvWQ
twtwg+g65MEmqa4Gyr8DJUwaMIWKUEqCxTzilFyYDkOfb2BVwzsCjUdA+LIqmx+jgJNumRr1ez8O
6xila+cUJ5zLlHsyxOjmcp8aDVHMWvuTgkS3EpRUGhIrWb1Pp3mMX20TG7YEg5xM/ps5xs+e6Ok1
pMZBX0SyGkl3VKh817+LEygMnRiGbYrFZsGjTq4qEstDqUF4Sv3FpVmywT6GdRreS041Vl/sH1h0
EYS746cCQzdQ+UueF8qEaA+j3XTkkbAxHiFf919mQiu1YA9AmPV8iIu425BAtQfs99pQ8KCRhgC5
Jk3M1V4E4TXhaGqf/ZBjgvHII0sIkie1YQ519PdslhN2BYNOeDxXC2T3hmvZw6vgPlVmj/pyKgVL
eD50HeNNHxiUy+ozjpTkSI47ZqoiDGbjgxSaiRQ3eiD2h58cDJ8gpajp71LHP9k6mPSlHVBhlkDB
S58CU/a+ELweRExFdYtWAIw928Oyo5Sy4L1OEIU4i7lj5/KheDmh6xCwsCzNmhbam3BQP9J6wKEy
TNOmqc1hZfvrnjCzMsCPWSIRx+aABDItfOsWPmoToq23IlLEZvKncu3Rt/ycKjkL7cxflQvdmGKc
2MH1PyJ0EE6yLMQR2VsCtz40t8QG20uki/pYbZd6Ib0b5MYs5vdyfG6hGoRFQ+tnts9t3/2AurHJ
ILZ4Po24sa++uiy9N6n7UIdPb9u8p5U1jK9uI94XuDk2OYgUsYpwgZ0Q+6xD7OhEyCSBAbr9hhpt
Q1f0utGx56AH3KUzauC8ZUMgjHjnCaPk+hnysK79edWAP9ET7IdJzLp4vJ3B+iRmf5XU7a7XstCf
5KHL20/PvKd3fByC8rkzCJeM9elDM5xNMwyYk7MNsXDcK5QQQQWtJqr1FHARHSK1THCnwoujX1hi
va4JT7Z1+9XPvaciT4+2htFDJPRoJoKvkyzWCewBeVrOlETrh8ztPmqze8ddRnuq2DrcSYpEfe4h
xFYdb+e5clX5+85gC58HaN11LSOClOT1yn1aamrZXvGjoxMNzvDcYu8kD+hD6xIRmj0DuofOGfnZ
XTo6bxnn08iSW7ZU6B2zXd82RL41x2aEf+E4n5HDF6jsD3uW7c4zcjpTERVVcZ1BIgx1Sl308R4K
ANO9jYfXMAPwuRHUwqUciYs0flbceRhnpmA12sUzsb5bV8eGnbkoqxwdgAolUeQkE3yGDhpG59UP
HuleBiv+EJ8OxCaXerMorNu6wvHEFpZXvp89/y6d8vvMnW/oWxM6gfQTZTZ7AdDzXoGTJQg2texu
5jTH0xHXdmjV5qGLyKNu0ZgXRNE65ZVWJY8BYqDQnadn2qsmseVgTqEF3v3+vjkpnqSjbSnm7+Ml
+yhyYhK4v+euxozArdSydMcDt7EyfaMCJhc7fh/RBqyWcfpZlBQrQJ5xkIip6I27SBj36g8ZKOuc
QEF3Cn6YffQQ013qJO6TFDYjGoKzP+Eb909RfvC6gGzFZnxbDrMOZAoBLnj1aFfjd92wBQyTZuhW
UsPtr7ObrqE7rjy3LWHgOdQC3eQpkng0snQ4mJB/wqR3g7Ajmciw5S29RIJbjFfL2dhZW6yBYN64
Xv0aB6jJU+cNQ1e28hcMe+4HhdV03aQT5AUqWRX7Ujo+0LcS0qkryoJi8O3V0HtPiDgF2JYELTsF
A0keVugxvcErSNn2WDQ0EwWBZm9cmXJr2dZtIdqXKEEs5tFRglr0YoAIzfLuK0k91HWD9UWSGbGG
LLwrHrRRSr+3RCag/sTC90HYwRVOBOZASsBA688mi2q1T11n0PSTYMFiQ+WGih+6NYJVVm6+aFh9
xu/JImkvDcIpLn+4Oqg2iuFY/F1UATJlak8nGNIWy39zdlBN2+5mRgtYF8PTpNVyFesz4wtzz2zw
nXPjkwLwuIJTtPZyQACe5bznExKhLDI/hBa9tslwbREisqqot2+nGKyyrRTyoPapVUH5V+t1VLkh
ChDkIbN9Lcx8J2f/MXOmteZ7b0g9QYaWQbI+ZyL9mMsFBINjfagiB2kZeDsxrkY2JDKR9vRcW++G
+B/lbeVSFL1LH50vqFuxS12ckQWZFSkv7Z2NcyjReyqtaQRtQVj9LXqCKvTLQFy71DNOfRd/Lb5O
cWRcAPHBblcXPPYvXGgQXAeCBnSHxoJ065+pLlo2gMQKztgN6dTsELcecBpwelAaUZNBz5zGV2N0
gPgIfKP07nQQNqvAll9LaqGyM2fw7uZz0nbVziaak8GlgX3vPUmXGTT2j2Y/3qitaiKO+FwpwwBw
oXJ9x1b9o3DxzzlcEtdbzLDXMhpeFx8CFe5FDFImrWr7ESEgFYy8f1eHro8yusOcD+mA+2iGrwWO
AJeS/iY9hf+qIFbY3mtslI8lRk8udGPT1cab15pi69lEndnF11iNOhJxdBepQwcpaICGaHeS/Z7N
hIgmAkVxVD27FUqHsWhrGNX1ix8va2nRdXCbwzC7D5opbzPRLqs0f2L5edSG6SlKaOU7No0VXCYH
g50yzwJK7Dxfvh3TY2hTZCuLuTiot7Vce0tJ59HP3J9dNnHNT96LIOBx5Bu6dreRub2HuOHOzS2I
Zj64LdcJrvwIYkHf+ul2Ahh6N6AoGkvEbvmARrfDA0ZPxBVQB5xOHkhWZ/8LrS4cJTybmmQUhnpj
pmVRiWfZz+9L4xGGBNJ+0ginBFBmrkwHdWklUzJB2vRIC4Fmf6plGA5Z+cBD3AocOVt/STe2KPtT
Hci7wjNNGrW0zRpA9WuAXEcD+PqmhT/vDKO4yu0CnBpp0JnJDia3yTvsMwPyxbSam0XuEFiheMdq
OhGVC7jWf8pIvaZH1XEahz6ELf5I5lxVYbiKnAyFXcztb8gD6xKwoVXwM4W4tqkWHUIdqOFVLmWq
HLXmOu9ocXEfVvi92xvUBfpDRVoo9tb0vinJpYSLp5F7YzcMWAPGQhiERXeY4g5IJPnmXdRSzfNd
kPimsWANzDiJUj80nnaiuEMTbCS7BAfQ2i0isJpl85gkXr5uFxI1YKOchoLo2c7h9tCgijGkuTVO
9KTY96kJuN8CZ7euib2iC90Sjah+6L7qFf/r18sjY3ZPrSvT3eWPUpVttapq1pc//v4E665ol4mV
EV6yP1/i8mjWF0A6o4ZYHeJDLfVgPTfo20xrl8TE+GgDcbjhmNKUTij1Exgez6yVuWAuP0z1gS4v
dPlVTOZdpSJHmi7F0Te2NOIvD3PyLnIZiTD2fbrDTnmsEisKK0fSNUbWQn/VOGBdpIPheVRDpso+
eG2A7leQX8b08eghnRiyOXqy6S3Xl5dXL3N5dHmL2PB5t8trF1pTHX3bmNaInJpVrOVNSaxqh3e5
1DlfjbyCBOMdRqq8DVWqlcgMlcWi66coAMpbJP5yQyeJHZPliJ2ldXsf69OJSya5xXCW3E5+Ymwh
meB0aohoKASo+NjospuEQJDNJM12LeIAJm60PMqJSWGKevPBixHktEQEbFnBsJorGigEkHXRMOJu
MzTbuXdMwpHMMieoxW7QM8PZAN1tIIBCBlkSSnJdR37Duh1sdZdn+i0FZLD09Zn1SH2w4yC9SpP2
pS9RAYI5JeCG4FCjbK713lruNKytho+4JyG6Hj+KcKiN8f4dErYrOTrv1Bc+l3bJD2XJKrVro+Og
bYsOHnpaOsiYNWE/JEZ2DOYBvpuj4ouxcYR0U7tNX+IB6hKnOCsrq59Z1BHFiFpbjbNkwlubJqYn
YNvtyTRo0aOEeMQSPF3Lhc2UXuIW6ofKwK45h4nbxrfGBGLbrJwDe3z70I1Rdt8H2FJibhmWGtWP
sQcnAKWptpnAOo0Ag8pgJZY1cfccz2m/SjRlLPJwkEcklb/Rv7pH0+hRAMimbZ2O8ZNcqm+rYfyW
neqltf0hgKlwnEf53uTltPOkt1xziYCPN/uKzXgc711zZI3p+SdJFsRpRAFKmO/cAyViy/1GFYbt
ngjmW9sd73LCnHeEkP6g6TLju7N/FJNHlTMayd9yOxCWdHtuegAUN2CfAUZS41wPJrKrpQEUDwkX
l93IaFmYDw6u26eYSJCDNg5lWNN7ZVfv3k0zdjU/B2m0wl4I1jvzqWCrH6Nu380SJ1cCDJ70nd58
Tj33Lhey3NPIu+5Qu90FQXQjlXPQt3rwPZN8LjwgxKzLo2Xx7uBkEY/x0GKEukoLd5/ESrhdwBud
oehmrWMcpbABY8L41Qkg3Uoi7Q/JFPcr6cbmpgqYVfXmLWI1smYSsw6dkwVQKxBDE4J9IxTHzy5j
++DSxU4d6y6Wub6HS5iwRcJSWXSmu5JPBnp11ugu4aqQvExTqTcKs0ZoFoOSqSpw09FXP+biQYVp
ZNXoAf6wlfnP4YAZy/vYTvk+RWg/6fVhqPKTNUKLRdy/aTsX4Z31XKbjMYG1f/AkeAEvqV7BkWFo
QpxsRGjGJFpv7C+A9z0uiHFBmkY9+xRTlYGQaeQT3ZlIkp9KvcR3p/t0NoJtjeMkxMnl7Im2YCnk
CAc+hmmhQ0y0U2Sf+tFHJtiKOIyH4WcGGvB2mPz3qLRexoCVzLS0OyHn9r7lyk0aujVgLNbLsFgH
I4FkNeKbLeeFxZGNJHRp07OV1iOigHij9fmxLav4PpvFDUDbcZNWfcUGhEh1motWpZ2EP/PtLPyD
9vKy6EWwDbKy2qVZoWxnlF56/OrUVuJ6xuck8+EEUaFq7520vAPThHM48u1p586A/vyBOI5kqvRT
os23rKdJFmzhTkXabsmH4Bb1/chcXWib2JtvSJUyj20B61IvTeBZfeDeOK5klGmreafrRAQObvXs
aPKtHw39un1t6B4/DQgnc6ocd1HS4wVlwVjqzoMeo4Jd4sLeYOPbNCQk5B6r874lj3qA87curc7c
TA5+6G7yv+KynHeU7JvTVCxrz1mwBfYOjdYRvbtPac3FzR2UPQ2rke0RFbipICFI6MNIY6+6avPn
1syu6U7Fm7iXNKsw1PXiRChuc1wKOkB1p99Ts1z5HRfnSswSdFTQBAFxbvy4PErTK4HF/oimCwlD
qx5CA2ALHDE7JtqRptBeziO2p0DMm0inlqS1U+CEhUYC1GwRX1hqgozApPmuNGROna6ZR9K0GBd0
gv9SyMYExA21dfz9YQrQgYoCohPUz35Fg/TWLNCmLD5aN1SLPfXFbCunfDnaARv4vsxKwqu8+Zh0
9J6JsGCXK9FXqH+6/Ji74GVCQrfN+1oiHUyJnxw9E0jD5WGOQ/oAsivUS0c/zurH5RGkmEXpfuUf
v/dzka4RcJbr/KI7hJV4vDyiNa70eXZeH+miWOx3qvDyhyHFPFtPmbtq1cKlATB9NJEcrfW6Rayu
/i26LF3+/LPL3L+Ju/zMMO+GTh54vzz38gKXH38+4W+/6roiY0EFAGAfswf98ymNx3o2vgiz//Vh
Ln81fJ2n/PIQUDnBZgm9zj+f/ct/dPlHX3NHUJmQtv7+DS5//tvnC3xDsAVW5C713klDs7c3J7RF
6pD80zP+6d/+fFFj4s5Ne30r1GqRgRB6vj2Bw65Tawk1F2NgVycZWR38ubF9DrsM+JJZ+5DGUCnd
Gqvh5YcXpcOR4un0x++++svU4TTLowKY4TyzeYOYN67dcWAWnbXHosLhGZRwYNUVwH31iZ622zj1
XOsbLvEa0SGXAhRlNvhRO9UoGIvHoF+OZTQ1O80qk/lUdC1FARoLSrpfHzNbP0NVPLSj/EpKYgkw
c7pxdD2Y4oiWHCH8iPYhmWHK5GgnVdrgKiWHrnXGZzsHvNzm4jFNve8ElH8A0j8G7V+D+HcV698A
+k8l9rtFzU0UQDOh2SY/BIWPmx7Ydr8hlST7kwABgyABesCTKvj0K52QgQHJgQuuFuel2OOE/cxV
HsGikgkSlVHgqbSCtp+vLeILIpVjEBiYfOznLJdPsGpIlzP9u0sHoYpSKryF/LSw58QEEYeuKV5b
+6cP7nfl+ONtqYOPLg+jSlXQW/IVEoIW4ACGCcELXpITEh7vTCM+m+o7a7QrUCibhn/yHLxgnZPw
bvSiWf9lw7RFSEfMa1w9aoQ+SsIfsFmu8sZbVY59azrDS0oxLKGYTmTEqKIjVIZETZhEn2pfnUqX
CIiZMImb8ImdyFX+hKGSKFoiKfq22wsiKgrWbrnKrBAqvaIM5gcBt+9mjL69GvZprpIuEvw88Hvw
5xGC0ag0jFTlYjCo0eOPCGNSmRmS8AxfhWgoXyWwnq1/ApJCQLtK2yDPl3GZ/A1PJXHYKpMjJpyj
b55nldVhsjWlkaYSPGaiPBoiPQyiPeD67RGJX/eVkmRYanl+o/vZk22QCeLVwaM3rbP5unGQ5PXj
deM7exclUdCfR0muSK0CRggayVXiSB3bLwLLopm9TlGCCDEim8QnpIRkVtJKJLklFBEegLBEa59I
k/qSbdIFm1GlnVgq92RWCShYmshCUakoUuWjkIoOIJNmkmp5hYOgCQHhiug+4Ux7y+AuBPy0BY3N
YlptZNy6jtZN+dWqZJblktGCTprOOFm0tBxUisuScQCFJNklmNkLslM/+oB95odAJcAIomA8ImFs
j2wYIA05uSYlF2N0b6r8mFIlyVBSBMLgzkiFo2fYrbtK717YlB3YS0DgGjl3tkqmiYmoSVVWDfhR
QD3E1yAJ/wlHPU/yx5pwG1+l3Iwq7kbl3liXBByicDodm4SNMmpRKTm2yssxEWssHuqPTCca06N+
b77WKmGnVlk7nUrdcVT+jq6SeBhS8n2u0nnoP032gB11QefpcdyINX2bA/0wkPBDoQgFBIdAVJqz
nqpzwSQHIpN7Tbglm5ajcIwb9b8om0kNYulKgdOCKMX8qjntExc8I41L7kLQkrmQD/66rSnZQSSj
OL0wOaJDYiE0qaQxkotSIoxqlWVUEmqUStKNerweMEZBdqvkI4fyLyuE+MpSXFJEFbpKSSpiZm4F
kaz6907lKKEkAOCsspX0iZSlWuUtLZ3ctAQwtSqJySpBCWFffYxUSlNLXFNObJNPfFOpcpwWyX3l
ehTs3LOpkp4adSCxQND/csobldsBVPJxtGfMgcEngHmKfJ1x9nekrJjEQwB+X6af+D9+tlDKUuKm
PFlh/cYwrhrSdLtQCyNZ3/m4L1rZpBtX5VahZEfw3JBVEUUs6fG/AuVySqAvMjsoh9y6Kkub1AD1
9XsvXfuklTWt5VDJ83ZFA7gqsdkPThZcefYnYefod72myc3oNp9mk3S7zJzjTaMfOhppbUH0Q2za
9Pzs7xGEctk4JwcD7qQK9r26I6vhQL5UjOUNtVOFjy8JtE8zya5yUrxaVU8HyJvR/Wjr07UfxKEz
Bhj+LS3deWinp14cInP+bLiDWsrOmmG8jCmlm55Qsmj6nsB/hTlBQxCBbqRBe1ej9J1z0emUTnX3
O1cxZwLTCyXROOxJQEtUFBo7J0zbbGaISPPJSltUaJpNDRbXnfOeGnSNs/zTUgFrZHRTEcwIXQtI
X0Pu9ZkzhgowqF5unEoV02aS16aVKFUHwyaBFzMe9zdBwKS7SRXzVmkEvkUkv2U5EXCuCoPzSYXj
bufouwTFsUTIVHBc09pPNNZEGKlQOani5eKIoLmSxDmf23JVCiJbeqzQtYqlm1RAXa/tC+0nTtSC
ugGdncEhfMBQoXbl1Lzg8i9U2B3cQmxwOJQtYV4PA369SWC4Gm50+DYbMczg2ofrQEewbWM8DpuF
xQFBhPtLw/9/KhLU1G3fu3zD3xUr64/+4w/6581H+fM//u36o52Lj+rrL4Ka35/0h6DGc37ToXbo
rqvbum5RP/6XoMYLfkNp41jQPmkOGSZ0zqpu++Q//s0KfvNMC/WvbzLKB4aNCuc/EaHebyrWGZ2N
48EZ9XTr/0dPY/Bt/iK/QOnj+rru6wHsGHZrf9PToC7L2jLJUSEuLFuGkaC8we6OuMVI8NIonkxo
XfIictDgs6MaJ/ZwdAhJZ2uYGmf3K0jwg+DwoCCZ/TfKFoNv+fcP51mwhh2Tr+nbLszUX7UhfREk
vba4sypyHE2PmdmC5IJXR97OPS1W6iIvs02CJJ1YA98Ckwq721/O5z/JaxQj9S8MVY5OwNmwbcel
zGYirvrLh3A6HUJnMsF/aSgejzNmQyHpwwoOihc9CcoyZWzdRK3780eG1HzjjAToaK96zkcs6DTZ
LEdryjBmhlaEIjBhsXpxLvozZcIoxOEG4ich8Pi/++DO//vRDVrNgW/R/uJKC/6mDBqG2Ydb5/V7
B1wfFdvXkbEFp6C1L6IYK/5EHrNfgrpJMtBEeuusIX1ABCZ2mW/Za8WdnCR7LHWsF+B/eCFbZmPk
5bzfnjhQf23J8pmiw9OEsOGYBqQzjNE7BwngDL0Nr+JtCAqlHjnKvRhx+U4NRiadTl05mHNoKkB+
6uN9XvbQpFh6TQikdCvDjFFnFvNCzjIUFADqMsAnRr51F3uN6kRuZlWuDCgUWwBtaTyFaDGuCc5g
ekcMSpJiERojpj7C1MN2jsZ1TH3LHsRjHCtzQSwwVfHfFCXoArMCNpuz+fBSc5/DrOW8IeCaClwq
Ctg0sZ3xxnKXlTq77AWvkhMAmxsSOC6OOpLqv25dkl+yOxGU8JSWIQUEQm0vFyq9EXFHaOTxSXjW
xtBoHiSd62+s4o36bLoHqInxIMItOZrxd4Af+yBLagOD7yQ7leobS/ut9hfs/uoCj0xkAAXJRdho
rDEMMnGWKeihMj8h0fosdBQQVgYDcAbDuUpo6kr4GqQZjmFjksaCrSycaHGHriWWbZq9EGZPApun
7VkKc1fV1hW9hhzbvrhr3CSgAUpJhUbbjjQu9pMEA4YwODDMJ/4tk6aq7c+7XiLhDKh6OIrdkyu7
T4dRy/U0n0sJmI3tK14oK53LXaqN+rcGnaHzeRNuB6pJT42tKUCCfO3c7OxUyQ1O7LUW5OcWQZrV
sICnOPo0WAjtmsQJhWeToIHMekZfQjeGe7IF1Tq6wFMzJjiLjYKTny9/KQ1O0yhJfHPsx7nhnAeU
hsElCNoDi7nBOrAagZDijEBiVcnu2dY7uZ4xnWuANRrcbFt6n3toEPUaTw5GR46dJ7itmyX59kR8
NWXFM4pF5FZOAl0L3oDLbgpZE6txP8BbZyJb6G8Lqc0Y0xk82pQ+DjbGm8jgQqwklBTDpSGFYzss
Kp30OpAssjYYloW/vnyDOPVi5v750ZYT0UkBVyqVZW5M9tS5Ou8L2d/SHfd2K6+sTFK3LxEGGA1R
K5y6OndZx1Y7QzAstRoQKkmkejQphrh3qKQckIK0W5YCOmQycdc1rEY9zyelProeU15h9iHhgUjF
3aYuDLBiG+LPWGXGoJZzIAtrRy7v2TjL0NTNKpySEbtdgBhy4r+PiU5Zmp0JORXBB97ogPrnuBQv
mWM4FEjwhxvUApt5zslZrp9bClCMHD9jyr6AejTrkEn5ggCcNqPmGBRnsV3qtdhkEQWK2uLqRSkt
SWAun/tSKt0XTyyred9q4OCaLuCU+g1gJTWM1zoV966EXqrbUYEutL4KXJ+AtZFLidOs4Agskxn8
moB1tRaZ4ENebN3/HBzcH4XtX2EQDpPWCJWgxwmGl8FgZKOloxSTvIMAVLuqg+I8Lzrxmoi+rWwH
20FJSbhJZIrIsoh5g8RFB2gI41o30ACWTBE5reSNz70zzKJlqOZ2zm5pxPVh1jP92jm39uWMDD0D
s5TJZpm0n5ClH1potBgHGdptPjX1WIQye6pfQ1iA8lY6/7AyRxb5Ba+eyHxXlmSdIiRY1Wb2XYvL
ZepyHfccFAEocuW166l+XmTyZcPXWCSlQasRm8sbsUrhe05HZ7DoinOx495MXzq/ubUyppfLZcLc
YNLAix8WpJgkC3FrjB3G/eAjk8mxbuK3yyXCrmkMCz3+7kgxLQvSj9Il3voGmn8vfUjYE688UZ2D
os23RFt/mzoTkOiYPIZsQqpBRSYkmPLWcaqaVizYpzg3VpM6gQT38HnhFAS3UT6O7HgntARUV9Rc
ATB83RvmZ2zpOoH3CchBrn0rKhkI7AKyeM0B9VHOrJZ+oGpgv3YI/5kVMHuqC5NQba60OP/WIhB/
WlJtZmsiCWXpfvQpO/qALmczDo+Xq8gKGFbsePmwkvwW58TGI+qajC1OJ/EXNH1yh9wJQGfgdNB4
NQlKHpobGOa4YFuubfafJfXF+mwWQUFFE3396L6TePcNcNsJET6qMQeyd+kaKx0ZadWQo375GzhQ
Eg2azyrxgrDJqFwbYKaPBFf5JUPxUrATCTimWq9eaGRnU6UvAMGRuCjm25DfllZ1FkyrqzGacc1G
T6POWXEor69qYSlgFkOy7jAbCjVxwMDd9gUayjhm3smajObtcksFS7BTz75srDKrUTTPHceWBHFU
NiQvbhqHX3szvqqZ+txErClmWqE+dQgmocRcZmx49/l6CJKfoEi3ncNZZKNF3m9pbbEYQSMjyX30
y/NlHYDBk2AHnWmSc4K6DrFFXt2gTces40kWMdNrj+8TPZbaF3f5dy6Gd2F7d6Wjoenqr+Z6DDOC
MKns5N/V9IRNmk5HE521iYtr9oRaOl+N9VRvmGqZBl2UgQj+BsFAZi7lAQZTmLBqWatjZukYBlOV
QMk0pIlN3mgzvQpmIXatFptA/7MO6ekOxM9zdBfJMU1NRLCMNiuB6vGPJYiBtnCkdHTpHIqOy6L3
yX8SboBW4FZY0c41rS0dEvjrsnkc++UlAPvPDZ3HNoT9akNgLxxdnAChhyAgJLV9b7vJuut66iwI
MFZDpJHy14YRlvTWupkb7YtNCWhWZY0foj7fFb6J+YVSFJSu17ig3yfUsGokfLccxCcGRnEOYka7
xuKJ5o2rbBpWsjCecSy6Qcc0V0YMPgYoTg0lUqy84JbDR8imYzJ5hMGrW9YEBBhnDjFZOfeyFvNi
tjd/xb4+oFtiIO3ZitBkI4Oyd7Sf6P6ptA7TPl+g14yRWuqikKVLYhrFBO5Fe6ll8e35TK1OwPVT
pzDRteCb/cbWEYjPWqbguTLf+nbvzVSadLriXdLlIStlmmJqHT/ZGFD64kngHdxaM1+yquN9MsyH
zmRU1hxCRXMdbeVs73F5syxSgKJxhqya5fFt7aLuNUsumKorPyGtP5jNwiIt5Ta3PI5r5rxqLDdG
a8G19t6pgT1D9pP6tQfeZ5h3g3zJQb+uQNRGBbcOOkb05NNw4hYsQiS/tz0LPYyKybev3r8cc4Lo
KWLqUm4Kt7wb2uKcZRURCjTc0yY0o+C2zi7zaH3Xx4m+97A92G5OjnlBi7tmHtLa/lhm8I2zWgey
P9inGbET5Ql9Gxtcq50qvIInOxt5fb5cfsFI6C2+LrSJG7ymH6TxKNf1NfhuLiO1nqunEmATy6DU
fC+kEYWXwTgz/KfLGuQyiGcdk6uR6feR1fO0HGSknrdnEzuHOpXD0D1TNmGGw4SCt9p/EmV6N1Ud
KkJ2NeZu9KabKXm2BKIRkJ1UKpmdS50CYtTln5e1r6c4uxEOAd/STuXIGlzYTU2lcyCUNC2+dcF1
rxbcRZe/B2xvaGywhHRpwqZD+p0a+TmJYMfObknwgx3iBQdocURFeAfKY1sPVDkrn5026TpiNeW9
jRInPy9q+F+wqMU480LmI1YbfruaPOM9GhkC2nbcJx35hyUTqT27j0WQ31cZx3pMi7PXAUOCYmoR
MkUVMdSl/zSkwdNUYUgdevfUz875MjuSss3174JbkOmxYQnOhiIl/9C5s+3inBI7j/R6+WKBskZR
zhKnjJ4whLEY5LtPpDkGMZIOtW4ISnRoccdNVWffrBLZhjDvYfUDxsQXMtQUEJCGSOWDRUBz1Xbu
ZlKLf5CwH2b1kzIbI3ENor8w7/L/S9iZLceNJFn0i2CGfXnNfSWTZJKS+AITKRH7HkAA+Po5AVVb
9VTb9DyUikolcwUCHu73nruvtez3cuwj/CbGJ0TQstyDcSfg8xBbKVVM2XcvDMuvi7mmzmaKluS7
qhccO7gj8EdJnVAPWy5TbPXZ+HK+JhojboQGH5V4z2B/0VlTy3j8lCFE5JuM5h2G2xuiqINm5xcZ
s/Y0ffludrxWRtf7xKoJQaADu6u7Tz1EEJoYLNbpl9oiAf9QC9qLnFntluNYXYcbm0CmiZdV0K4u
suI2SP9COgqZysy5U0qkyex/U2q+267b77rB2hVO/iWsgYBdYB8THDGY5zHpjpidVmz5Tok2Pss4
s49SXGqUFSry+MxMm0KwwrAL0f+gac0PWF+vQvd/xkHwgDbllrucX5XRgTBz81+l4w37lCN390gi
o6QmuSezW7Mo4eCwjyBoKYzVLiWpwGyFkjb2xsTTPs4knpoeKhY62W5Az3EpKlUPYPEzVQ5SXNuI
/mw6q2hHJnRAmUdByBz3LXPC70yiwC6CXPc1SgvTDV9dLpD4h+lVdhkXyRk3A0F4yb6xrXWllLF1
Ylz6GlO8HsIZbgwtQFJjkfkYfA2h8vtKUkEy7IXoy6tG7MOBs6aPQKAPerIe+/LCxRqFOZVYN+dQ
wWW5DVqAsCGZnitwbQS3GdNPnSY0JUV49zwcYUMKmtHFO+4X4oWTsTot7BlBujLmh5zJT1WBwNXL
AqH2OMM4TQmX4n3kgzJMtCd5K/OYIexQMDQKNPfBVbPVv/+oKTxPejmCbyBSlsy1iP7wQvnRVfZE
4TkHZCPxzm6G14V4s7wIWuAR6AX1u8uN5Iwok4SRbM0RuWM+JI/YGdydPpH4NFCInTxHgJawPDQg
84RdoldSv+UP3TC32GHiw983/bmLX8gAQaMSFiz/hJ2CX9TNhB0wqOmsGf/9YZa7/H3nvx9smGYk
jeqP5bblr8tPf98WLI/8941/3+f/vO0fj5oUGD4HOjV/vb1ieZO4pknV+vt5lpfXwW/YCIEPavmH
5Q80IuRkTRVdQw290vLgmQjs4t8/lOBXFSTj0QLjcjIwbsSWq2VkkxV2ujVai2Ffq7BNFv5l3EyK
h7T8PfLcp75Ge/iHGwWPci/zcd8gtD3p8Tv2AbHjs4RehUMZ7A55J3mcu6fes+FAuL5wFVTKQa3C
jcsf0E/ijRWl2sqJLO1EFwy3DKqgbdeN3gkPlX9afmI59U5JrTNUFERWECkmEATuqikyT1pbwzSh
IUPIz/BkTsGwIzjI3HZt85lx/a1DNhzYqzFOjD27L68AdIjF0VAjHkmqD+ctb1BnK1JoKFhCtzxU
wXAIY2vGYZhl68SugSgH9muuucEvBgrpZJ3adkIIkPrdOkI8YJh1Ad+ycLFiJNehYit/DJxZB/Ee
ZvsG9sUUhqoGAYoNJ8cW8QM8HpopDFC4RqOC6n2MBllCAdGx6xwcZM7DE/gSD7cbjBwfvXHZBg+h
zsAseY306CRzoa3xIzAclj6iJqIhQS1ooJBjUpuVwDUhJNFzP7swu9VYFVaGj1JawACAqEC7MwP/
3TszdXgYPY568mT10W3WiA/Vqv4w9+YL4aFEv+RJxIUOk6ll+b/Nyf70S88m0xB8DeLxXwHJttih
xSexHMPIrGhsyPXTkM1WibiRePvQ1QZVcDFeonhiuwLPf2R8vql72z8yJriWgoRr5lyIbeW4kf2v
nECbZ6KhrK1lh0RcF962iXnJLgeEn3uHKjTQyjsSRj986zZXyI/CQ41uUAFOkXcoWiAjojYAA6K+
BLIHpQJxML0dD/ZpGz+PhUv6dJ/ZZ93B7j7lSB4im0l43IHtlf6LIzKTWmD6bsYDF+jBwopHBZr4
qETJ60zXMsI4MEIzInzLOHjp1G1kY+yaPmXsLAgT8KMfTUOsst0N54AgiXU1WGR3w6HtyI7U6d4C
bhzeDbsN6cAMGxm8mAltaEl9jPPQoG8rL7Ww/K2ofRB3ZXOoLV/xu9hk4t/8xStgv2IwLsus+gzP
QNFx2Y0gymNrFZNCPe1tPT5lgQ7lMm5JrgjSLViJ4xwl4p4SovaQzd5lEJsSwBpsd3D/PNU6tf3t
oAvnGDTMHQcRQnWvP9kaHqLafLe5NO6JDriXDTjYPswY6mX0EPFmnTLmtbRT410cwYLRff+BAJQr
B1C8Mlq94SNMdiY6FMdFcwdxYOd0AqCBw4DYyQEJRfajLsNdSeQTxz3URea5b66Ib7QR4G75+95i
sXDj5la5wbUwvHsY0hJpFb3aSB474pXuWqd/sHGlpeKm5x7aohH38Zr48lsNs8JRaYC5XZNtABf2
SCL5Ry7TAzbjeAVwq8d14D54IgAiJQlsFq2S04xHdioftIY+4jm9DoYFZszlYCgf3Ac7TntAAMxJ
DJlwMa73fhdeCItknQE8VI7aU1dkPw0ASOuuizhsCRZ3wTuPEMSES7sqcnGTAfXg0jwMh7bxvuH4
yBHR+DvVnSvduTs2VfOblLbtoPa8szldspIuQoGNLCSJVs3UW+xv7q216vbQEHczQe4QdXENUhwN
U696j4HxKIfhOqUSohkLt5UA76LxzYmaY+hLfVD40RY+PoRWiYmjr8m+g6+J/YXIb6fb47XQL2We
xldThdXiyMBHkt2kyBB3aEa/rUibPD9Zg+28QF0CRO8OJIGGNx2/MxVMnm/F5L45tvM6YvcJ2b2A
691qPQZcU75NU3CjktsEA/m6ieNMGCXxf3Q/w/nKqP/eVDY4av+ekEY3zPT+qvCbx3AP4Y75TcCB
jhvnIFzrFAzVqSABxhq0AK0dm9MqIjfIal7qQq4gVhCZhsei2hWMCtKQPWLBrC9OzLVZD3fbdzez
iaUpZIuTcRHznfGJ+PRPy0Y9S1IQxBC6VigosCI2gJ8bA/OdASLZh1jcUKvY/WeKjXoV4dtFFxVc
iK/8sJUKWqPDSGudSYm2wcjNlOwB8/y1hmgmXOO9LMxHZlvAWsQxHIqPgAmhow5pI0p3l8HX4ouo
rK3WhRtE5lyli4uoK66WP5THlYjBW1KTmWBb17jJ7qTVs6WrCPQeNvZgfsRk5K3Mpj2UuvEmI/MJ
TcwuEnz1luIFuE6zAhyGui9OHsauOWcpadl1f7AHQfCFBJpZHZLZ/G6M9c3Io4uZyEfTpX9AiDN6
m8pEhg9rKi+ePD2/tBG1GtwVpBIR+X8rUMugtWIVFJDOmy73ni32XKuB8xI3JClTJMy07Rsq7HNB
P6K07Tf11aiHSjx5aFjZfDpjZgsL77sN75cdO+FULZxX3/0cG7yLGztAoTCO3mvO19GP9Y+Jc4hs
tq1vvDph/IHMB2pdtAlzh4kXYFkj947R7J4ICD4FBjLoLDfpucgrPXhUjwZZHgQEjuIIoW+chgo4
AtY4Yn2zmEykMfpJP+UZIXyEazXSwa7Q8bRDdHr5EO3jOXjWCiYULEsC6HLDVvU8o6XaSD74KWdl
S7ynzi9+lnN0EtXNp6mDdvHopM27lkJFs2LtZ8dKJlI6S7Zf2GSgKXnQlF8tjcCoqxixw6HAW7Up
DG+jyZ5HZ/pNT+wbpcqmqevPNjn7KYchNiQ26IZ/nCqMAHZxBtR5GNHbAyI9YzsPd66RDexs/aeJ
BgcamZgdtjz0rW3BmElxgBvezZ5KCJZsJWmKFpfQa1K6I87Zpb1mBO1J42SW6NlT39uW+QN1NSmD
bjdvnCR8b8bmdw3syhVojlqDUEfUuE2hOedxAupXK7d1ifzL1eqN8MePLms+3I6rfmlzEOoZI1aH
pnJ9KYxxa9Dl9mOSyyqPeBj5FQ8K3W+Y6HoUVLFEf5I5EVg7jjVJ7CWBf/Q1A7klKyvaFL4zb/Qe
73DvxRhwcX9oXvpqkbi3agpzXyD82mRxWW+0kS1V0eZvtrQ8MDh0jlPtmQ73k6tZ1jrNudC7Iz1a
E+AdRmsM2cbzRJGkOi/ZBv0DDWW2g7G3rqae3FtNP6djZu9Z/T4NI3xzIgRBoh5+9KUV7egvEdA+
9u8VA9R4VIb6W1XNP/QRD6MouabX03CxZbF3NK7YyCkBvH8bTI4RSbB5H9A4zSxUgGUCt9il3cbF
9WpOFse87H8sCYN6zlCrarBoI3wgX117RTTPZ5I3r9owXd0kfi1I24CggAVvhk4jZH9OTWcvXROb
gYnfnL6Jp0c1I7xky7QMnRpuXPgm+QqCnbRw1sf3xglusvBfMW66VvZhz9TX1HouTuTVVLAXRmX6
BKN+L0P7YJv1jwEqMRkOvvHRKG01/03oIqjX1700mcDJnesML0iwBQ5XMg8FZpAdQAWchTS7HKKk
kabpMtuqX/O5dpt//VsC8g50JnUibXRgCL0PTYwDROcpXB5ePVqCvq+pjf0Q/2wJvPrXr5oxin7u
Uqm7gIjPRnDvPF1FfJB6iB7FahaGuLR6UKnaikpe/dW0yo2VvM7zTT1uhP7J5P/qzpjI9z1hVavQ
gMKhXtVolW94I0hbvZOC2ELDrumdBYSVGFyQ6hjmED9bGoJr9bP6N/6rAwzUHDkWQsDldopUo+m3
eMvgFXyQyVQpanK8/L9mvMuuAjnOHtQZv4eOmN9Xd6kNb6d+VqdjwOOnZXBth+5A0IWNh8F+ZB1a
G3TsBqF/qScvxZQxoqTNm0jCMYAJWsNO8BtGShK3uR6KgBZOyYmzr+FXqXuo56sx+sYVqCeew0HZ
vp2LEJdKcFBPXgODrtUbYHBtZeORWfLYlBv1cOp1qafV1NuBZrK8dx6DPIWI3Zb6bdhpjy2TbAOh
m/rnVuJU/+vtqY/wX2+VVJONiW04om/WzGwmLCo4BmvVaG9Zv3dQs9DHQnZiAjZ5BX6RaLkPdDQ6
Jx862xa7osXBXQnQWe6eRPpexxhP3quCOcC6F6SrU7RjgY69nbqJJPN11fkHdRecXrh22KHoLVfa
/FM9lI4EvjB4NTTdp7b9AOl4Uw+p7hOQSjg/qnuo11QS1PXwrxcF02+lXnBUOUf1VDzFVQ5EgLF5
TjtjeTr1cK7EBFs9WFgi2KI8B/NBxkhbe4I0y+pStN+JyIUESnDaaNJYxNZwEhZTPTycpGa1zWYw
mXREVvLlUWxbnFWpROM5ay4+n0gnGi6fbssAHwrmF5fbu4YGlq6fQnQU9yg1g7Ne6IeeibmJUC92
U8jDgl60XnIo+rEAmh6Oe+QIX3XQHUgFyCklgGOVWbhypdMcnBZ2SZNegFFi/ZVcbMwndgsfyBIL
Bu7e4yKDsBsO1KF44CJJs0wNRezmblcdoYiF123aDutyYuOcK+dDbBbx0UK7Dkv6HuJ9ga1hsG+S
knZDfuqq4Un9VwSNucXQSjOU8rBDNGSm3bwbdgYsPiAZzGNkHH/pMCJ2ifepBaJZt870TYTAeQV5
bxsYGdlhpmJzLOQGVuu9WnP6wyLKd+1CDs/ZMMiYK0T9PjniJYuoh2aHJrtrMm2yUPVW9sA2Tj96
IybISV2w2hTIZ9TQNHZrak8/wtOv2t2+TTddq/AdaJu2gI6h5pWGmsDQsCOKAQsS/KTDpNnJAat2
TGwpq59FU3gqphvwHAwceXWNcgpbV43MdIGCoiuzT7tNum0VsXs0Ja+//F35FcNaK/+BfmKra4KK
ieH+URKBqhcMkMxEx+8Df1DU38raKIk3zVJS8bAyWPZuNhi0CL+vyPnTX+B2MCUz8/cQEv1qbkof
FECzqqIwOTQWe51lOEntfCg9egclBEKsIRTgIrT2cwgDNSAnIw1oqsC4JXUVMoM5DmdyWu1j3ern
NqAZMUnQUVINMx2zuiwt/PxYVLzMRXlVIRUDwCHR/w27ZCSATw/pZRtqDI11oN7m1UsUUqQuB7rv
xeOmL90tLHrQG2PY7wp2Mhh1k33ZMfQri7qjwmLu3KtDvtY8gtSkk+6c5uJOmAsnjW+1hxUvM+pG
zSfewpnk1aNaYqziPOoeVHbtbQ7HT3BKBqSQdLc8dTOiv3BBNIKmLAmdsyNgh9TXTtmskTMgIoGU
9/CLraDaV3roGDlZkbkpOVhZgt5O5KYDTVIkHBdSd9/y0W/XtaRx2ufwUGFWIBN4DKtqAsPDb3qp
s3Z0KioUYXdLKTMka3Sa7MRI6qZSMuxLp7kXJa3mWBJhAFH1ZNkmIInhmPd8t8k3J6x8TBfBC0m3
pMsYcbmX4ycVZ7Wd0smE9FCBp4BKMZrfdYPhRCzzC/tABPPjnO16Wd6suPpk3g2sF1HgNsbl1IfN
re/ii+GmX35+DQJKI6ToNvlPdJ3VuRCSSoUAYnxF6wJPw2UNMDIXUTabCEMXMAKORkSfcIxRbxFT
vXKVpO/POFUNFBeVFG4h5i45EcMzKb7SuhrU+7i2AcJIyiMBFRgJGcEJXIaCWF9lanpsu1izOSfP
aZ6cej9dq3HRMjRoc+ZylB/vGQXTOlSqBvU33a5uzuw8FygIGfYwuOEE7mvzQfTWm5OygSu1PeEa
79lQXdCrb7kc7HRFf6Koy3ahx0SAhLWVqHZZeBt1wlNaf9jMM7q40qIqU08imUSXofEtr6v3Lnde
shgdkFJ5cemgemRYNoMcKRJO4MLlMMv9fBcW+m81P1uEOfPAOsyTYphFN0Gv+BpNIXNa9mhEYG78
5MLegy6S2ueOEf03a/DJMM3eTTLjrJpjoQyIEiYBE6osDok+9Xa5JFHFHPGY9vrGCbngiznoLx1m
6FEfv8URKCXVBnIGlDxAccgCVBoZRCh3Y6ZHVPIO4c6P7EmsTCUwccmOEFYGUfILgZjFUBXaNUaY
vYZzCJcMmgi3lQfZY/DABhlcCs3f1fCV7Wx4nhl90zrkAHEH3gSGfybxYamxjrbbqqk6ggWtl7oL
mhNDtk1S9ePKJa91VaVOfgxc+9GqnPfUNT/rvvvQU2bI1kwNUOpinQx8BYHCTEZrA7PNMmYkl/0U
h2aLqG6QhAJT/0bZkpSjdFpqzNS37B5woew8ZlIFw7k26t6yMdinDp9c6zHT9sQXfu/7H/GU7H6W
9Zcmn5LqWNr9OcuVLlaN/PLEvc6mcdKVrLNTSs8MVKYAC7eOa6L59K5FNBKV72pi56oh+0hEw3aa
ki81FHT9+q0z5UtGzqFQ+41h4uilEZysk9p94rh5LlsNmhUhRsvsrEclAvL6eyvn73JkAQICwrsP
YhZhA6TxkKf7/64LthCc/0PQbLiGy8YERISvKIr/W9DcmpxoaGDFIazRUEz9MhRl8uv74Ea5gr7M
iEMPRUcb0daUESVYL9qFtOdDwlz4RxqoCxa+kQu70io1CUdD1VY3TY3wYbLTtA083OT8zQlHdbjn
73wmwDEid2/Gwr1OFjsc5XvIe/ZvA+PIQA3wmr45sQF9hvPt/D+CaOc/5eR/3rblEWLkeYH6YD7/
Zkci46oKgurEgW3aIWfhGGfjGhAUA5pFp1prr1n9VU2jvzENx1k1vmEBeVKaiyrlhGAnhyqAcqVC
fzcpmU+MEmDLZOmLIuRngyOGijn48JsBwYm/w4jBuFgNwmmwrTMEBUPOZc2Mi5ehDTkRkCCHWvKl
yqZYHaeZ0gPh6cj/0torgUOpEC5hM92osn7IlhVbrXCFS+w60soj4WvJQZGDfzfJDHIjt/+fD836
J5+RfBeXN2paru8EDHf/8aH5Hky3QSN5VUssBHB1eJ+ZUUJ9Yi1Ts9yxfYF+icpBqX4WeQRTl2OF
J0hTlxY2LBd8fqBoHO11KLWHqDF3izhmkTXNM4uH504V27j8nAmYMYPLQRPrhO648Y8/ajbbeh1M
5rgzWyQlbohkciAV+UkMIxfV+AhTJ4ppSqsz8L+fLN5/HjOWw6KBC8NHyfgfFoSobzIzSKLuoOud
uYOto4WwIz1iROjlRsy3BmxrSkyvmyk9QT85LyI9zeKrTAolAldq8nAKH516vljEQrD4HWaXpa4Y
jgA7VOoJBcPYTE84cvaVuqhENomiPp9MGQR3Ze2GPkW7BQ0E6w8shEIyIwrmP9IhBxY4RWT6lddE
cRYS8pFXQfb2UVKlIwqPfDx4enkgKGPRIaXSbk748o6u36AtVNc2OzaCvZPYx0oJsYhnAfGRMwYi
/wAjO9bLoEX9mb3rIdqjaHrNkCbMXgfHQl1dGVfht3KyBj0537iZBoQ4qAgX+wj8Wdv892/E1L3/
XMA8y8S0YmHMsFxP/4ctxOlBzeWTbIm4KFghKVb3pIiOG9NGs1PKB3d2ibwiG3FTNv3JdQnUbIf4
i2syOE59ZYrodVKaOphGSIVBWsdBcfWdyAXYwy8R0/gNwyDNBeZXfxalziC9hTCBoQF7bZg/dTn/
8pLoHe3ZTnbJnRT2Lz9j4Si0FxofXFBb0mmVqixrXX3dVeQ22v37XNQ1MPyQ78P90Sgdp41dfKsN
oJ7iKd8WnvYaihhYad0TGeiNWzGLs9bgMifWY+O3pQO5ReKxQ+4KPL8gjSFcxTz0ZShIVQmGlltK
4xhKc5MUzWNHr+5gjXlG4QXgkSIGrA+0Ks5LSbsx14stSxvmjepdafA9wv7GnAVPKcMWOZslUKA7
1i8liG1zaiRVpLlt/pWD7BM+a5NjUwUuSqrl300KOavVnvQh+ioLkoNTi7yT7tdSUEZFfXM1Jpgt
XD3glZwZSrjVes59DtuL2hdHdfKd7NBjUIWvrJTvamvKLtpaT6o3FOfiuwyc76EKD3B6JL1gz0Fs
t3vakJeGOAjaNtQIMwy8aK5+KGGQSrq3tZgyzcm+7GF8aoribOqxyyYRDX2CF1rOAdla0Ruw9MOi
VBXxzyrqPzRTPVbMHiLAZV5iiXAKGKCVrW2HjCMFvCZAHtIqtYydaNLAu3C9e6ah4FWqLlVxEs5r
KjEIody06P08PvoRUXTk8Cmxca/2HeXASacXsEkZxh8SNKRgmO9eTKtDCejsmLFTptM9LHm5ZlfM
O2ZPaO/t+t4b6Pmbblj7aitMJbvtEEbuut568sPqO1loWA5mnlwXDamx5vflBAdBGm+ccnyK0wEF
QB1hgGnMW50q7nHLHr+j8RAx0Uv89psfyZuDq5ItQTBB5k73DntyX2sp5QqWfCNgW2R4+vPYVM91
Ut0m5ZsQjJIF2+Og4+KvhzkobzsE06PwmgZZFRYg32XbLQgjWZGiM+DgqW6Gkj9WGr+YjkfYTZc+
+kmnX9OWwxYWmGG0XD2YGeWWf65dFP6psJJzy4dMCDQiiRKwELzAxsfIloGAOzMZh8lZGeceeZoD
0VPKLLmlpjxOky8PlQn81vdA5pFAQwKc7tGy6LPnqhy4nuiBs8cZf3PYWx61DIRlHeoMAH15gfz4
4WST+ZIBS7Oy4UKU/L2eMbEI79WPG5ajFlStJ+g4Jeg99RjUMrRg2lslDVmR2LsyhvkuTWvYskP3
4RdtGK3ne1do+HHdHqpZoAJaLMFO1WZwJ5SwB5FmefA6Z7sIg0A3EZm7SvkmgLYQBoCq7GRldbPL
tPI0A5jatBijwcLNV5Ou+T4ewP9a0P8JAjdPczBf49LOSN4zb1pvQCyya0zsc7af7VlH0PW9npqG
i3cTwSvqvkaTWx2NHkNlGtYJSZp18rzur58YGxoZIWKaqT/NhmvukK/BgrHMTexadzeoCC8Rb7iV
XfpLSFHk1DgFFTw/CoZBPXEbVZyN6BUbjWwAqPhCjgdiSrUzEdneqZ2/lr906pblJxx1DEFbG5kt
iUZbruOEAVj+dUa8frBtLziH/Zzu/dL6ljRBdhmjEXTaXGwCowAnxkjlHHXVtWf/c6jkTMKGlx7y
NDdwjvTIzfOmOEOR0dYVfIo1bUTnHA/mDRGds19e5fIqLI/4ntLqvqoQDUtYlaQ9BQkjFX8C+8M2
dF1Jy9kX/rAHCxcDcCKCTzTZJQ9BDjgJT6dXybnUdUEeJo1zg+Hh1jLQ8XYoBM9+8db0yOtMJzpm
Xuuea1WEhIYKaRq7cY/Z7MmOhDhIx997Bi2VjLqTQcv4FqT6boaoMJrmL0um2TbtzfZsN6I9j7Hx
2SBO3xVj1Z/jeiQsxQd8RhzPNhsH4+jZJcMcuoRnaZK3kUaMDVmLX8LIf8uSIcFkpyNnCTEdFe4a
JBkBO1Z6ltOTI6aHsuN0gad1MzW2FnRM0A9qXXoYXyKis05+cpp5Af0ckayQhsYekdOw74z8FPUT
oXOFyy65aebu5GheRyfDgvLPEGWdTsatROF0QmCfHglkQXuMc4EeoZGJE9vCDJPJyWel5sKTepvl
MSKkvDCCrHFtemSE50n8kCgyvKk8KmzGiESlNCN4/LQogLMOJ0pVCZRZEDdbsNvYW+PDYuGqhKAD
nA1fkYteB8HaZVm1SuXNQF79K4/dV7uYX5fqohimikw4ey9NxnmR6L4PEWpHn3EfSu783SffGpO+
2OjKz0A4DW0jW9Dl2S7S6HwcCXfAUDU51U622ccURedFnl2aIM89CmnGdS0nI6Y16WoP6KN2y6tc
BNOqRTSHxW2MN4gaT0ZsPBg2CVUMVdZzHzD+6u5LndROXD5kVOzjFLlVjvt8rUF6UGJnIPzd2inn
J3X5XDTkmF9Q9bes/byLlC7F8wLELyAGSSUN1pGdU6a397kp3pUeVqnPXQsFOsYmRonQBrEEJJgg
w2qGH0DXXEbThqs+pbRLH7mWSHOq/EIeC64sTIgkhsXrulkTknZK6Suu+p7nEUifswbRmdaTsKGe
eTHJEIChr94Xbf8Qs3P3kp2X0yMoCNs0enmfRTIcyyLLCBCLr6AXqh0xEotnaxEIjy02glZnLzqg
s996Dc4yhJRfFsCrFeY5/GQW+9tmnIm1cYGMCZyvqaJ8zoEJBrR5aPXgHjkzs0rzxu4Wb4gr7w7K
3SJPvuYm51xlBNVr92yk4+C6eAfa6X3wUagIaB3m1Nwazz6Q143RxDksG2hPqY37zntELfEoi87a
DR0qLuG1R7IN6aYpP2CgkRDc3nQyTTdFBERXuHRXYZZClJtz6yVXDU2wJjgTUvoxehOcZdxTtFgX
x0Q3xU5/6HC+8P9E0qucvJL8U6bfqd5kuyaki2aOJyu0MgYyWDKi8PcQS+pidUTMsUUvkjJylZr1
A0U01FDlVIPVArtyyL95gdinSfsda9oxYr6CrziT0KwkTiJedHcseuQq9kj1VEbURSoIxurBuOdF
8d5ppN/l2rflCSInRNDD+mCVo1ilTndXph2b9YHVtvmmas+lfxCCfBWNA32C+rxr2peM0TUmGWrf
gqZNmrKtj7XqkrRavfal95xP1kOjiWvioYIOW5TOMJLuepQgqmV+6y4QHJ1cGViEjukC0OGl6b1z
l04er6Pxm25gXzZVhqeQfD2RA26onbijQfd5TVj0L5pb6PmlMoEVlfqG3N+wYSoAG0lwEcqKmigr
UqiTXq7ZzOmWLaLGQwRefAX++0uLrhWec7rVr7oVftWKeIHEd19h39mMXqXyU+abLPmayXyKmB55
Ym0P1WPOvJXVB6sLnKpEiz6Mks9QValcsLcuJPVZNu+Hagp+6EXxZZiYBdR5K4z4ySX6eBD1bzhD
R0M1QAo6v/h69WM2Adelc2qp1zhS/9bwzzZpMBN4qwUoh0p2HwXM9tPc1sfCMpGLubbORuMgNU6d
ILSdDYiRTTxYmBv7xt47MWpda0y/lo6Ij9Ih0iDUeDQCNzZD9+VmLZ5W4WC8+Jn/0x+DB3pQW1Uv
xUO/1Qc/VForPgFlHaqid3hLOCT7jGAL+KRqw/5nLYv4omWVvgdj9tOP4t8ljGK60QRBu+S/h14I
wtrYTTE7eUTiLIcdvomJaShcJMxa+7rq2eAoz12nIWkcGm+nTCtqP662JM7E9pqajCeB9t6gn5mq
ia2C8ten1k9wcxgGlcNj2R/VMVftKCZmvhIkww7BfTFOLQ4MQx1UsL9eyV07lNiplwbc0rc2VdXs
dZhShMR9A1ABXWmE5ZfCr1B9ZluW2driRM1oRB760cBmn8V/BgCLP0fH5whSk5a/NyClVbsO2/TX
SbcD1Nu6DnUvlf0AeRXv85MbPPSz2BeVCdMG7ckx6QzEWK7PFCfJT8kUl1xaXnvb5ctwzqkdHQ3b
hJfTefkudV32Ywj/MelqD8PsPou6DNeOcpVpYqDrbX1OapXN2INK0YaK5YcMffGTuTUnUXmwx10d
I2nVE9fb2taGAE7epGqj6MmkckSDLXbakUCWtVGy0S8ku73lJdgpK64Mmx92rONP5+TWRvuxI91J
qmUfJqANgxLXvkeDVu8oDkj72DbhdDPIGD/YuC76mZgUizCmlaJrRZg1TotBVEYH2+nZGokNVk+t
fFwGnMsm1wTYUlvepdcy5ux039ui+mEJbRcRQ9hJTtTFdRt6zCsd0Gg76wP2+J1kunEjbAxqC+c3
1SW+RfcXWE9rJwqPvCUEtJNHI7+ewIVW4Qe5zPQedBOnb3hYMB1Tr01X037LI0dfFxL60tLxcQBH
ccj45YXe9MkL8B6MLKEtJK8q09B/ehknHeCmPL+lCSohn6qpUhbDxbO8OE9IKjmyot0Du/mxjNym
iWudL6Yf0C4vqT4/DcUM2sen4uiCTKkUyk0TpD8WxxtOUa6rcf8B+vdxRLctK+8umvHNzsutl7l3
GQ7XtnL2vtq/9rQqUI3h2VJchzDSqm2hXF5q3Ow2mGV58ct+UtPhNRASlK7iKqPlQzqi48Jc77je
LVc+uOO3rmd6zDRzpxyIy9mVEf9sNx1pYibSpeyV2D6WybQhQxgNXShW8JswzAiW5+WUK9REZhlq
qEFRP3x4rlHRAdcbAn/ecpu9u+DgslKCT/RfZc95qWnxTtFwmWlAO1CdY99D66oHyD7UJdnPog8t
rZAq8yn/GUmrcFkkUa7yRPWzdgk152WZ9C7fIVILZvUpTeeWYX5bt8feYzbReXcGTVxZVI1U6axM
vY9dDv31cRwJsFDDeE3Xfg/28F2E8ol2GAOHjIS1mFAATo+aBsZyNJCGXm+X82LpIWgMWBj58ID0
J/eT7j2rmhnRZrZZJhfLAEs4P0NfvCxeogBr8wqmNKyrtNuMfjTRSJzf4lFD0hDGu5J6mN4jr9Wm
aQiMDlTepHQUGS2oJodoocch7gE+HBqJYAxUO2OcL5E6IOuevbOqpXsLngJ70KPWlrcA+huqw/Ji
5Cy+HTVTEmkoHlB7UwjBc1NXPB/JJ1bu/KbqMasaNwXoGuUXhA2hel+q0jIoPZdPOY3tb5K60x9p
+CwWL+PVm4najDKduWSncRXLwCyz9Q3782RHX2rWl8ToU+bmoR5gravHctRUd66ZpKZtc2fjD4kU
S/SoeSfiDgmHUsbiQq3jrPq07fZ5BwFL9YBGVCdLv3mMDASnzCTU1AX9mbvWqfaY4Na7FO9hI8W8
UyNMpGbMvHy+lqK9YW/+3rG5nZvgFesDgwt6GSjqzWuWx9+Xc6gxjP/h7rx2W8e6bP1EbIiZvGVS
lhUsy9YN4cicxMyn74+qAv4+DZyLc3tQgEvb29uWycW15hxzhN7TCYHwSSN18a91jQaFyexRM0vi
tKFg+RvB8SmkNWYB/qzm1YWfFJACFZO5RFtCmTE/mUaX3gGOcPDt/nE3aBloi+PgYtl4H4it4WK8
PUccU4YpQaldxvDa/uKYr2Ejx9nj6wd0OfeclhqvfO58zZC3ytM/Wc/vUdYfI3NEbhmIz/m3onuV
DPf4qZ8UDA5VqeTkzOp8h5EstH89yb1yWOKdmxUKfcO8WMeI2r6Z0am5bGFGFjlj3XhPVeFcz0Wz
FYKcIX+dNYpP2ogqZ16qxEDGFUNt6FOoNYWVrBe2hirIzSNCaUE6ech5sBj7bNRBOUkB87KFMPae
gtgZ7+cVeYJ/T8IAFHtmpnnj9DK5s/cHXukwyjEKnloKlEC7o4VZzZeMne59YY7e3M5Es7ZWqbNj
qFMdz8PvedeLy5ZkFrrUBFtHqx/SnxmD7FtqyKeCm/PjLZhdCMuCdW3gS6wu0PrMdXoJ9NuiEyUQ
Zt3PNmTPXyHsBmDvnLDhggQBNbw8JxjPtTkY/uvT1yJBZs0ZCfu3CVYFngAJjr92okp3ImAZivNc
RSQMwLuZzoPA4KySuNxPwyDakFJCrxrUggYZGE2LgtqcFgL/ebE6j6lW0fHS/LXcFpPAqKElqFtA
SMyyeBYrKKGOOWZ4uRH+zVd0/mmh/KAjmxUdtbT4B5POFAlH7onMEjXZYbxuT2qeek+Yf0FjKjr5
I/tp02g/V05TQolGbeulcYSqOGftMFZ5W4jAMD4a0UzsyfmeblWLAFcH6NDmQkKVFBH/jmn73DPq
WZcexxCaEvSTFjqWLdarHrC4y9ul0WOY/o8snspmaHVaZwMsV8Rh6aEBkxbDNNpUGwmSCrpdvG9n
5wtgIsY7s8IhezS/CwYeAjYmttSxkWR/UEcBd3193YomeAodmDILbtWmwxwdJjnOiRNsjO5bi+Pl
vNyfeyIRZfy4Nvae8xBtgeo/1RkpUYI9y8xFaEDlV7+NAglEm+1iJSR13chxuVcF/AUFYorAwJ+W
BUakevRRh6dVgTiL4sMRlLdQEUtl1JDP5yeUdQQcwLz4Mmay+5iC3Vx7KTrz0DKYDkOf+HYdPWDx
6dexqvG2Nq5PMOGJYwj1iDFfJ12e5hiPdIRtm9SwPdEDdQnbqGGG9NCyjotjcZKxORwnDhtNIoC4
fp0Uju4kQZmVGS1yjb9RwQApEZCeVqp6CZmAk/g2rYaGNUBCMhfU7EQPg8t2tnnJ9GKPyyweJNr4
afS/T5W6XyXQSzConlqwGoMmVS2jXYhS1zA6joIJXZeJvag9EwMaOiJg+NJOOzZ4wqt2Q8g+JPsV
xzVui8QzhGLLHI20T6bvCx30sZuPur58a9iSZ2QlK8BjxHJV0RnpJqQ/yMN/zwa6meqLLLdvXT8o
tsT9SXD6XD49lnzGJQJT276VnaHHIxNc1ap7GgxdS36TsliP6YISUJssRZ+pvjNQD7vsg0iNT4nU
WJhE2C/004K9DsqWpEPOEBDpRJWrlBC5+lTbRv5ihFKnnAgxrjZp3x2qhzQxr4lI5YGD9ZjgwWUz
eQrn9kWu8lQCzrpkZRHCpilWOoG+VaCkzsLEQHemXDSaQeepBjuNIsXGBxye0vSrU9jCzUH1QqZB
jkMXddJiyggNRI2hPnABeuh8vyEm80bMIXYlmvskD4UaXLoxoD2tfTYlJU3fB1X+x+BI7D7jprZb
DLlt/XHHSpWzGkquPZ/k80zs6bwTaQxAKpVvSsbSn6As3CeAwq2uqEpuT3OVKKn2QtFd5nOzgoMO
cN9ucahCRj638DHTIV3kMa+D9Ltob88t9Lmf5fE90mgK5BIupXJLzWjpR+ADWofJ5/B47HVmrx5t
/l0IVVfMylNY/XZG+1mSK46enHtGQopKtwZTb9ARYMrJrlZmchIbzdOtjGK8tHDzA3+9z91dHpgk
dfRWB1FHzjVAnmBZTTupC2d7gBq8Bv6yp5TmVhD8ZSYmX09Tjkxgh8tmaBoNgfWYSR+Bb7yaDRWY
L1OBGWznM/qlYwrw5HT0U7jpjegdxiHg3mA9Yc6SUY+NnnBpdnq0ehpDPZleRJDIAefAkzgwD/+S
2SjVCJJfKE9URj75OUqV/D6NhVSNE4XIbYcT+NbGym9cp9fZwGg+NhdFjEijePwYRb2HRPnzHNfB
9luOdXmbDOogXHdKvF1m3wbgs5kz1DWwLWsmu+H88GGs/YpEc/0cAIsksdsANJZimke8AF986H4u
ogy22gDOe+Nf5vZpGCjvMZWGnzrLzTp9drCiOsxmil+rZHstMYkPzYXfJzgsabOceOiAp1qSPLA3
KwgdcsQaJjzB1XCsZ3OdLoAnw3wOUVHrdZDf7OciZTDaYZaq2VktFvMg/tyGc6I5V5/FDa+HAWTW
lDtgwt3MVUK9sHrWfs/erRAOUea7k8FMM9Xm5CXI9knxgPgIMVvGoAmKbrQclGTZxNpNlNiSYZt+
hTOlNhQfrllLjEipQ+SHcca3lWyJrrw1IompjHdsU2sOcM0gws9WYnOXNsyWSOj9FBzvP2bMt8tS
yQXEmrwZXi/q11qBc/1sb5rZaew5Rm1b6UcltMJp1Z9UHVAUznYSc2czo6MRJ2Be48cgDzqyRFq2
lL/WZ/nsTAXBKHsdd8YLkUX7sJigCsj0Z4pabXDrZBvNdSID43ucQU2T0NXMVfSTAJfUVFr6FH1U
L/GDhoKUP2y+5gqgaV+ElUZUhOsPBi4hYn16+nclE8d1ZHjw5g06QMLI2COJIoUaXhdyyLPsC14+
IpyWGFnZZYtwU5qjNeO/qdB/CBz9nB2t5p6RwccVTcuqSqvj7ClSROpuAvQARKZmHBSmp+YF29J3
VIToMNnJ2e7YV47ZtHh9eh+m89s3hd2wEBZulaAhrmc3OpxEsqUvQ9Ott+ai/HyiLCJx5nZYTzSi
j2sBzo/wNIIGGMnOfAkJksPeNu7Oxkzmwfkar3MdEgytFhkub+niOVV/UijnxvP55E6zu97cgz2x
JzCKjUz1Qn7FN0GnwF78TkY57bPS2Ogl47pJ+876CpkMFN1F9jfOnke68iNFw2m+PbKqJR7m9sTX
zcMAjXXI3RAAmZjZVDr1IfdUqc5I+DjQGePNfy1Rog2oNKxqrqzmy/ysiGc4/dlfDzoP/dOtaP7q
EXc42OKUzM8OsMFeAeVxsh3njWI+wdEcJQ3Oe+0QQ5IgwaodhVm3CbItC65KFvWSruGOLvlDrdl4
hYdGwY1PDVdimkttY4bv8bp80Qb0ajPLc2phXD8q4/w8STpYPtgdLSjlme/HJZUIS/RDw7Awm7KN
4gd4trFFtfskbz/mveZ59qv+dJAhHrnwRJXRm63YWug4lhREfz4+GHP+5FYs8TaM8vK9KS6jrL4+
HaTmoleTp3uam1sUeLP9IJ7+UxDcmsOiDj9KQf4pT4qXKIXqPEpu6FxVPA8bwUANOo4elEjDn0vV
Gb2QDjVmCZbSdes479fIpF6g6L/VPRl6qOtf8/4cZkySkUS8VpIkM0iM2bqS+7O+FXJFIF7Mimr1
Wjyq/h80ThQBA1QVZaMUyP+wIP9/NSIWFQKv/wdRyvnfRsTrn8/w/4j1/vdf/OtCLIoiNsQy/4mK
zO42Gwr/G+uNy/B/SbIsqooEEK3/x4RYMf9rsViYCx37W6YSkgg18F8T4jnv24QOuJBkVTXBZv+f
TIghq82c0/9hsruYv8WC94VXLWI/2fhfJruJSC2MPlY7iGNM54tYvQ+jYN1KE0sAUHkuZhgr4ofB
B1IfO08LwrM2T4YRscL+eL58fohr4n/quDZwY1Afm+eHSQjrDR6XzJHnz5GHwmgDoxaY1VK0gq9U
bZ4f2qDAxVaW/v3jP58T8gwXbsgIScAumhByQ83Ah+crqR74pPIwkPfreFeQmVJuyljHLub50q8k
MNNOx6+ruLEzQsQSHplLwldKYoSxIqTp6CvmAKhQHSC+RkvooNjPGAzc66frjGISHafhPQ7fKtuH
NTYLA4C4aGaxJ8+EcEQWgHbQbesx+TJzKPxpXhHQpCntZiTJGb2piOOCVB8F8hU3xPK0G4VzFKCt
KhHlokwTdN5TEBvXdjTXOjFSUUX2kyxhUJPUauSoqkHmzjTnlzxf1o+al1IKfxeWAuHVwmP1fJ9C
iWXO81UUFfrab7yK/njz/CBOVbhc9NHLgIvFCgb9KoghizAdqpIh2FSzmAUjKZc8cMRDJEM1n3GU
bEP0toum1tdSSRSF35frIMAEQNGHtRIolyyLKidpsk3zdLiZA+9E3PdtYehBcWYzm/98CFRCUf7z
x3E2qXHyPj4Nhth6SSCRpjN/WOT5bJTIKx1y9z+vJEPSyNYmwVHM8s3znT8/6PMfn5/DqZqcpQxC
StylBA/M76eZQ/6CZClh0n6ZqG4wrYEfzdQ7tquTvMNEFxJBdZXUi07x/vNYQEqxCEkqGi9foBgE
+vBEB5kK/LUlciQ7Y1I5fsL1qKAaMoBp2zOvzHZpynb2xvyEyEZiusbFS0Mj2tce9I1a3ybivmLJ
vwOTO5P1uBV7OIex6qLOrZM1g3KMvhmNvcjDRSl/CtUzktUD36VH0jojsvfQEZtNCKhnEwXVUy2Q
6GUB6a/Gbj19La70lOgpyByIzqQi6lTfVohBcQaBhBEhvpKaZ0rUDQRO7HRlxySgYxXmrvYbE6wG
wxkKmlWRYxhajHTzS36RY09701rEiPNlq4gDSmaX53aASkabiTKd37VxQ3OFmX2aMNYF/bIqndCh
Q2l+lT/YQHD5XjC5OmlvAhKowG12zYV5IFdCdwKO5napYDdjuom0J1vcVyzou6cyseszny8/UAC7
n8maGcZWOED8YxxbfkD3kwvMX+Ht4eLvQMSOcfWGQWUHbAQbWLFDtxyjY4kVTWiNvy3Ussc3ZbOO
/y3HerLGO3L6Xhh20pwxWOLqog3jn2WmvfhEqGoii0zdGqu6JUqdQSJhYcPkoz0TQJMfpat8yx72
HNIdQP204sCpT/T4QWDDzNlM6+6BaNCVwecCT+PZPJfGipkIRQugD1MU3EjSi7ajg25u+Zd+zd9M
N32JcZDrXb3dmo8PJt36CiGgwF1EwUcQ82S1umOwI3VEhiPUuRrLaJ+O9uKIvU+GMYrpGK/yTqAm
tfllWLbKp/I7vNJYBFt8A9bN2pjTMV1BQirppD9F7REyGvvLmDhhizllFDvZXpLZKVbKG246dIGU
W6ekuHS76m04SncG0I/3R2T1JkoMq9sZkAxwiWPGs1Ho3QtmPC4LSk0x3GRexErYNjD2ARnvj61L
vJbmFq9EnYFQ6TZUXchMYuaKbnNSQmf6MzdQNCFCekbt6nay0f7Mb8Rc2/pX+ZE36mf0Y57Yd8ba
1S6BWwIrSky1r366GjpLgsdQbMtjLS8HtK033yEJzdyoo9ujQKRtfMlX/rp7GXO35DjQUIxb9af0
mRW4a64M1kPmlXCAfyomrihgnZ9uD2bT7cvB1W4Kpht2lXnd3nQ0V8LEyAVkBGf13xlrxG6677Eg
JGJzS6bEa7Vvpm1ksmfYyK+NP0r68W0xuXnjys17LX+wd/gYyuJfpv0oGS3TWQ1dXjx2i3gtfY6T
XWwo5TjBCOF8hQI+Tu7jg1k6nu4/TbBklBpZyao4iyHpRG79Ob3GnvhV/JpsoZZgkCDq9QM/fwVR
NH4fr+oOdINtsV8GLgJIb+D3p3e9RqTn2r1XLNkt+3sXe9O6PMbNSiQs2V9yL6GZ+/5hsViXr/5G
9Jc5IYdH4bsiJBn7NPI8oQPxHL7Cb+IHShFJS9awa9/8aY3RC7DUiKpE8Ax+D1rkByCzJQxbFc17
sso56Nh3xE36GrMoH1AM3ODTSBB1wN52w8KSYaHFq8R3tROP9ynbx18hyPh3cG4A+F9m8/FJ/qWD
9iSVMZ1vDe9Fd42rfSIuzYsAF0Pw+DaEuaK5HYWdLtxrIq8RpRX17vEtXpp3f2+Klj4eEwx1Ayd4
6xdM1d9oeBB7r+BJJ7h3ZctGfCPlZLE41cOLvvgjxrAlRg2uC7tt5vrKVoM6nv5m8WrRObJoSafh
HRmpEdr82vpluvgdfoa/NZssT281guN5Mo9QaaUkkcR0vuBEfA9lHqAzqmk9Nos5TYEhF+GUiNhJ
Yza5M07q38PupnT4K278wQJ7X/NfZw2eP5tNeOz/iyW12Sb8Jv5WtF4FVzkF6Xui7KUDoT9RY0/7
fm37748N6tSIo2+7qLyU/j9fDcF3p+3iWQdDEI8TtYibPSlbTQtPKlwxPBaPLXii2Oy7ntEYJHK7
Rl6WwUfZw7WZyC63xHbdOFglBda1ytfknjFQFZgwnPQEg+hyi2nnRt7EZ207rrDAfZle/KuxYUUD
zW+Fd71xK7aYRJwscpreeQsQOx/1C2pJcmxz+VDWqZNi/+avuuiQSxcJrYO6IZPCP6du/1oAAMge
ZrjpWsw9pqf4J0fNIRkQ9+IoZI9b4sq9N/xeuIPqjxh+K6Hnz6wxmJMkd2N2aRvkg0az1+3sRb3V
zmZPW7QFf6q+GsbaTHowWw6F1cBApVgB61eiC1YkYRERv06F16p7sVt1MDXSvYZnForyEuX+KU/c
AAaIYCNyL89sRNf5W/VW9hKiF6S6tcx1+VtUzuMqHJVqKWozYBdrNneJeMT4N0pORCnwEgIewZMY
85RYcDG4r1wVHxBtCTsEY/iqcmN5ayZv2NFIko2nHcO66Fu5lXvzIwO4OfHZ8bH0t+F2EA4GlYZt
3KrS4S2dpS3B6+NuWBpfyo2w9V16xjFsnLfT5k/QncchMNea91g2rQOZ1jGX2K7cm5Ow7E6TG6A/
27Tr+qXfyh/V6oT5VP77uA+HBm+bFwiE/D/cwqxbaoUTtk7c70lSfF+sIv/1UdgL0TYIKcW6Au8B
BpxWdOlABH1Holw16RXWOY5fyZt8JOOdLB2oXjmDPWxllosvOFO3tr51hERdu8TpTkwMoY9dxi21
Eu9iSc2uYtirLRehlW7SPelg8UnZpqfx1t8eV64/Pyxqt+VJIKzxwMGBSZxdrOvX/lVj4LQdIfGV
XsO0Mz3kG/1NvE6/2AHJaPXy/XR9bGgDekxhZs9GN/jGyOtT8R7IkBgDSawhB/icwYGerMJzuw4u
wqv+w8J5LMXrornBrFXfRHmJhQI6TJoIbXEzpktDUcI7+WTiK76lfDNmec3q0eFGulSLJaSeaqvL
HnLHBIltZ+0e+BhZC5z8IELnd5KIcRzxUSS46apd4CXnLpJzpLltt9TwwyPkKPMazZM/8TUr4K58
unX1UvxwTpsYa2ee/IYFX7gsfiZXWDaHtlljUSihDcFQ6qW5Lr4yZzLfDS9CIpN7IqUnhqL1HvqP
z9QO67v62J0f54e0x+uoO8vF0kzWyQfYN7G5CG+Po2TDhK0uyTe/fCW7/cuc1KbxxNgmHrlHgOdm
cHGvFfj3+kGCrzXLla36BfELX1pobimu8rPSrBFA56lrEKUiWvF9rG3/kLxgvoXudux5mKE1vnTF
ssuduPFom8w/lfJcIMbaLpUT9NRHdNHLrwEXyp8qZ+b7jvN2IjvtekSru1ExJltzzUmrV3ZkQdcO
sTvUnKGRo6iRJwWyYm1s1Bb7Pxlq/aZsoUeLBuRUPpDSa24EvEsN43H3ZfxKu9Ccx3uzY+j86vm5
54dA4W/NhUKFYcCnThsAw7LVbLnxYywipB6RYlJR7dMub8LZ3/T5qsdt6J9XmSDwvuL5b1Kljpfo
97eDuYgW7vMLwacbSFz/t3+tlCVRcxqeAA1Cw5gRYiK8VxhluVJOpajCHsZ6kT6znX+gZNAeRzKX
2oxqRhXjhhjoZoWRDqHmOfTCvOLYf76US/p8PAyJpjhqbLeN0xS34Lf4jaRtwuO/p0Wr2R7x8oe9
s1QfmLhD/CcZxWqBBvmpsx5z7lL6Xzzxto+VrJCNvjFKK//CbN/Y0fHEzIgOCzoJ2CsfjGsQcOi7
As1j7KDIo5ncd8yGB2btHi7xfFNFO7T7ztJt6aJd5P3I5JFIQ6BkoE1wNd3NfvPbeBTchloUsQo/
g/rzZoSWv4Nzum8/pA8apGnLb3+IHQZVgt2sNMs8jaHTespHu6/udJ1B7xqE004O5keZ4VKPQZ3u
bnjyax/BZnEU79ql+RJGJ/jFmIULrXwUxHp7MxtGY3JoparLtED67X7iI01qmZ7VL7zTTwON1oQI
9aweiIkZviD/ocjENMwud82O5BlCI+s/AdH6e7Iaf0NPvOOT1X/oJ8XBfRgvi/EQ/1AU0+n1mu1/
1L/I0QKGVYh77FBfilsuXvVLcRnyzwKwD4ZBSOPfHpfOd/AaCkm6Z3fdER/C+Xeql9wRqHHVPnMh
F6NC8LjdSG/G44hfy0o9IR7YA+djaI/YCTsY3YK7kTMA/enBdmNUbpTsDVqFLT+NUUHVOFB0R1iC
tEmyNZ2B9d99j/SmpnAaCR52aRfM+Ear9wiCKUCA7PwLQSg9VXcLZzo8l1pwvwd7YB+LdtgN25Gd
rLX1hB3C3vceo1t70UZegemTgNwumy9AUuWH71pBXRjtfIW1SG2bX7loCZcmxIPATlZ84iyc0XEm
e6VEo8D5fqZ/lrfgKOJWZGO5xC+BgsLKxsur6N0YWchHLVv6edHbrBUdgf9PuUpvD58On5rK4isS
yUs5yK8Ma0RH2QRbrH9OOd7HcEqX1TmkNIw8lhGqDj6l9ba8hH/BZmvuF2sMO4dVe41fVJwTbtVG
3BrDMn2BvHGBCiYXzvij2/LJ7wgpsIMrtplBb3NfyOn8wvcMO6HwRnrM4qjhbvzD3L2koxJsOnx+
j8dM5LH8i7R+rIYbd6Naml75QpqN8SGRa3AtRTfb0720cxG4iu4KTrI0Agl7cOERryGeKc5P2NDW
+IDqSO8dqIeVavsrptCqirvnShHBu6ym9gY8XpRzC/zEwQkzk+5BPLXM7C9F6Maf+p52IDP+GLvL
wl5Fpkbv/k3xR3uqLaE6A5aR89haj9DFJo5R8YwYgBFENg3Zn4EP7I4+ckHa533a+d1niJZTsSPO
iZo3sdRmtxLWOj2n136qX9lKzxgeMlDYgI3o+NQHlzx9VW/e4m1Yly8RMBNGdeIKiRM5JFA6c7hi
POPgYLf8Q8YQZ1q2yCsWzPjd4UssHRHC2hNvqQl0mlfR3fgFRWBsd2FhIJHgMQQA4oa3J1ABAfGl
rX6xSMJ36N2DYFd3GR3pVz2esvQQxtBnrPi9/WWLY4RQOcw5ipRabdsd64MgUVM53a2UVhiBwP1l
oZ2RIZ96ojoELz72d5NRHkSZwAbHGtVbUoJMMuVxF7/pw63vY+m1XLQepw/kBkyGmcnaxl8N/pV6
emRldwOLZVy0lwKwD6z9fg/r09Gd+ss3PAi/yh6VePY2Oe0yfoGSErfWdCMk5DyqhyxxiT9CnJim
pzR5JbclvwWFHSZ291gG/b4eZpiFLVSLD4PP2Qs4FEDJ9KQLREDibc8Fmx6NA6ADOEEFhrqbbt2x
2OCSfCFhhtuJVvUErGUPjcvdffwkJx6SQL7oKgfnfpJXsuFlOIuEGzPy2KHJtbyi0MQp0spWFYKb
a3bC2Kjal/0bqBcnka8eQ5NSweXIeXzprn4AQYu28o1nF9bnuC9ftON4RGmghdjd2yhSKRYKS9vI
HoHmtKN8u1NUnrmPFZrI67xTxHZ44c7zyAm3dp8aJ8JayI5iimWVX5wa9biMY7Yb8rxadt5tcU32
/VG/KySyQD12Fr+DAs3cbvGo/2qJi5e9Rbgaw01WegZIaOQxry0oI8yjTxWjW+xd4IiF8Pu83twY
xV2cOjYB48NZLGxyTgl6Vbf02f6yfKlLT4Uig6oOYq+OSx+eaSvCsKFmiTSfSu3g2L0Yl0BYxi9H
rdHb0bgU0necbjmh2EVZWFG/h2dDRkjz2p+l34bbfOFx0xio9y6QONhdjMOdxIDTkXqXH6go0OMt
ZPdM9BM8XohUOxRrEqigydUtj7WVfzLBxsDWf69ZjO/jvd/zpLFhL8C6oOl1ViTu0/i6ULfYMaXr
x1p2SqhNGJTnxZoOlWslyLAYvF53pxVPrWD78VIRzt280cuz2y919rZQLnW/4rnQil2KonQr39XB
xbM5zdxyWkMrSoxlNXhG9tKyGn8il/bYwypfDCBiYuz9OicLP+ADcO6hRLIXMFHX5WX+ndlZKjge
NssRRp0V8oeV+pVSp5C+iJqx24flKtCPSbQZG5YCXSXHdjIXRoKP2aytYByMiEUj89eqFeAUEoBO
UGxqJMFtv+fYeFRuRJ9MlkDumQe2X6t3tTdIPJh8GdI2NeHF2/2vWF9Mw8P5ViWl9MqhCCjY0iX9
FCcMgotl7EVzboUj35RrcAquyg+Gm/qh23YN0OZgweqprWBlvogz9uuI3/Ex2NaD3RXrDAchchk5
YKE1LMFFCINfXAsezBgojn/d/1J7Ma5sGA7hns3FVwL78SJ+jXh3Btb0NXApKOdOzauKxebb6OIZ
BcPAP9VsJDMcndAtFuu4dLz+XF+1TfaZnBHZ3KsCxopHcw/fFkC/7dfiTfX6P/OxCiZb9EKbsU6O
k+p3WazqZbAizSEEPbOzK4fkpHi4gRHo0s7Pbv1LLd4RME0XVzIZ2AufHOnJpraVjbEv30XSrf80
Yq8f3mRcmwZFlozX+hLEhqgR0vQ2GK/lfEqZgdUFkGULpkM+sR3Bi2XiRrUntYx/icRw+mvvBm8Z
TwAFHja37FT5SiQnaptjbfaHwJ6ajIzphWqBkVKp4cyHm9pm2El/7LoMwaPJFl6CLausueQ/iou4
LCdZjJVglbvx1JDM/IvbLDu4hnU3OFC8mRh+9L+yM27iY3UOVqzWb94kOcXwVABLy/KFm1xt/LVC
6bZUkz1q0+huvFUHxR22iHa8HH0aM3eJ5Qmo0/5xLDPuTl+lK6WXuk1oSjbpTnxRp+M4YtbFF+Ex
75ln9qiHvJJED/9BUngGdS4zcMAIjN1s0xh5zSzbhWhsdV/mFw+nkFHksVikHwljUN2y6n3/5m/y
F57e+jrcxtjhgXK4fD/39HXaPS71lU0xBj8Bv3mNKBNcaa18TF/mbaqX+GwEdnbnXCIrPm0P4fjN
QUP57+/ku1+hqd6SREcmcohr2fIRr8Mz6pXoVT2VADqXROItW8RgazvpVWdN3rpV+5vS92xIq94P
p8U7RlHFOsVuYpdvFZ18FmYnVhFZUKibB/MWS1rDdt4HR6Klw9XgKi8Fru90NfGb5Mkuz84ucuUV
QtKjuR1WRJS8i0tj92BLolk6jM1cOeBSSRWPHsPjbkBXlyikXKqLEFHcl0p5cmGPrOd9w0q/xIc9
dvDCyZanfQJzNvAFphtj55t9uNxHtWSFK7kd7dSluQQm6F8XkUMzvcAuHzdAgzANzwDhbdFobUfv
IbiJucyMdQH394Jzfb41ZEzMbH4AoWJ656SmI71MtrFq9c0oX0s2VoxDZrRhg2m2IK3g71IgooT4
FjePTXPvX7vag1QjvQ+2hnfaXDG32H3QHL7Q9VGYngvZFu+qq62LKx3floHAmsZCv+J6YO7TQxmu
0wWkXyyH5laj/liAtLLpw6WmyW0c4dNf9e/DH6YPfWEJ++pdaLz2u3mDl2L2q/RUNcit4dhY6pux
XXwBXKmdq9yEzUNc4tr/1j9ctfGALoqfmAqJdwWajwqhXKwaeaPBMMHPAQ9ogCaU/JELq6YNXXja
NWO8nDg/W9o1Cxp84JQ7aZaLHbjPeBlxsHH1pXGp3gMQJUZQFOP66GaAMcAkZyW5d/xGSLHfo/6i
Kh5c/ZGlAza/A0n/XtVkRp2aM7et8i27SwHeSBGDRuWMQORsIysEQ8JPYyO3fWPo4Qdwr5YqIzZx
FR1lqMypg4s37hktPuLXul2WtTex8mmDiXuNUc/zfjigHWGpEPIN39RKcwcvVhDFb3ym7OA9BR/D
rR1kWpqvfzSnAlrDWcQlGfEgVa1P20mLN76khwa2EQ/M0fjGbYYvpi8g7UVP3WTPrp3S7dDv/SAd
4qFmtnisDsEWmhBeYl65yXh4KJU5SIK96pZe8dm+qV/NLu6sDDHT5wIoGSkfFr+YTlnZX/NhDPNB
xaxPW9abehvumbEGf/JrvEQTssHOnYZ/vCt/xAgx7JiieTbKERKu8O/mSevWydkXjhNtPxkCKHJ9
AjuO03TgO4btZnj38+2Aaz0RF9w2kP+WVI+NkWwK6MvKDq4zQzpYQLgtivDARiuaz6yr+LUgMdJY
4RHE0FIOlr7u9ESl4TpfYzG+riaGbjZjIgKr2mUeLDFdfM5EDZtcIPyoq7NCUU7eIzO6dywsmJrO
NgPowAWXYwGRm/FJcewfNNyHOwsxwoaCgHkhjZ/T8QB85x8Z2JrgsFvm5klVl1H6pq4eF9H0RoMC
xoq/oYPNR5ZDlsUnZu0BBuQLJ2EanL4w4OhNQGmmnysal8r1eRYPsfeg+doHd4l9jOoe/zcmXNw9
KuDkRCjIJM7vYELqepJcLg6U1zDzOM7cdh++xOq+7tY6nGNqULsDiVmyZR/4damM43eq5azc5QMz
omJFjWZ+6tdMtvO35CfQXJZ6tkML6Bofc/CQNbIZ3YGZshPpHwfGp+ROYOqCyb+57F7p4Rkomh+P
2ayab36rkgOPNMJ1wieF3/7b+OCQk1RnPpC6FRl/2X3y5+ObEy7TYCBS2/YH5ZdMMkqctf6N2mY2
Zyf+YO37O+xBtaX6LjusCYKQHzxJMO6Y6oxelLu4j+QjSjlr3qu5+ZS9r071wAvLYl6mY01lNd8c
oPiL/ozXwsAgicKfS5phlfbWu8OLwHYkMZlCnh1XvWXKbixYuuwU9GE8aaxrPEmukVdfEtwDRDeZ
dXir8E6wWnUsrwRqEE3McIGJgxiD2Xlmtxbj49jjbuH6BbUzGwXFBm/Fa78ScJ6lBrzjMBZkrStu
vR/3+Vq1hBXQEWuByq50uiu47Bg5JQXTRT+q7KUv0objUXmTPUxmbng7l8KqqO3uKsG5RD6R7yJA
Yzi7cefiaTldgrfpgh6rle9QPxveIGMIRlkr2HsM5lBd4wsaEWnMpErX1kHoTQ+3h5AS3rWD5tab
hCtFOPU7uXtlfK3m9xp9DugbbdyxfWxolWU3HhmYzwEBrafpDpAl5YbC0FfZzY4DbyAXLmOs95Yx
5VU8CuvspXpNzxzq2EJoW8GJ/5uu81pOHdrS9ROpSjncgoRIBmNsHG5UTks5T8Wn70+sPnt1dfW5
oUjGBGnOMcaffO0HwCihH21W2g7AAQuNbXqV9XOyH86mWPG/st/gVX7FrIS002FXvxd+slfdGS/e
lfbJsFt8MP+v9qW07pS1emg+4L960k68xFc+DoHcigfKoe2iXQzBgOUaTukDApCHwocKC56SLAhd
HGGowhFM8dU8c2qOzxxkLHhqvTGu2pvNwn3GhETZOQKOM3Ga78QXaDeTYYzwBxJzig15HDi5WsIF
7q5+C+3QpJ7NTAisjC2a755yJ9+20zaivxJgLpsp8AyWF1KvSWRN98R3WNUDWWXkHXeYMyNg1P15
BMvAV8jL8fdPOfpXwR1/GFXfJjWX3LAUQ1BKGevQSyflgY2lmfZAX3x71h2PQ3OA+VpqgUevtPfm
N77mX4R3FL8AwhdeniNm+RH2bbSyBpa6dfzaHprfhhQZgy19ZR2TF7ROUKkXyyDSZO7IEqOtegUE
iAwI60npmV+Hz9jSf1CGvaqHzrUezDM0obV8sJ/ADsfGs36MxHNRQsmkqS5+PkSWHMxD/zmR88Q5
uMKt0K934tSMK4G+IPGH4RZ2J0WDe7qKUq+4hG99vSqZ7FoPli+DjciL7gGgE6MZHBkIJFjnYHaC
bnY1fcWvNBVB7jeRCxMCadLkdXuD8xRKzxcmTeE6ulQvaJ/ijbRjdZA3WuI3RC2Xm5nACtxIPE4D
aOMaNbD+GP4qTxN48zfCJrGGFvGS/ZL+VKEYSFz1lf/Xb/jscIQe2ld0KS9AipJbXqV382l8D8mo
2WHCL9bqd0uJ8tO57BQM4l6kcEdcvA+2+GJNPktGe232EYzV1/DKomDKCxHN0D1ikmlSTrg2bcEZ
KqjsyYrzv97Ej4o/fKePAvBNeuxgtcO6e9HedUCe+JrpbvVif02oeRj+HLpnwJO5Xr7Pxrex8n/m
NcSluchf+iE948OMnWkLwHnno4y3+aPxtXCBWlsGDcxFr4DMsPIDD/ab+qa6+TX64LALrzLD5rV9
BvKpJjc/fn7SVqdMGLajj7mB+LVIQHipGQqtI/4R7zG+6ix41+RlvsINKKhqWcFLbMt3Esxnzs4v
h79xjn8yvlDnmPkhSiS3g7sANnrF3QdYGeAW3pSX/U5XcxNdiDujQh7ZeCECrKCQvDCwPIhTfjZP
kstPmnyQ3tId4k3zVF2cnfEI+fkRGeYXAjUidqGFHNSt8UgquniLXzl1o33sFpfstGist9N4kGMP
3gtjecrOi6vsCj+G1L1BZzJZW3h4jFkYzD8R2KBWy4foXsVHfzL5tMC3P8vINuSnBqUkJPKAnRYe
WTHterQqXvRt9mSG3tH4U+Obyfh6S4J8XO/4nX+YxUQkk7Z+Z6C0RIC15vCFeMPUARDR2s8XTd2Z
Z0rMtH529vIhZ/lk66mPHJfk8L0Q5md9ml/c1+Hs+8sSwYGivCfQaajsX5sH1VWo2GIqIhfLtUF4
CUgNcg8YVvmaJZtPqIe+RmdbYymJWHs5ROTn5gLvUwJyW/JimZZ/Ur1X2nNPkTR7eENq9O7GCjcm
HJRhPaJtWiPIbG7DlWAOXicuFiTYPuiHAOu3z+45f04OHJ+A1wjLJCbbEDGv4kHap8/dDhaVeUf5
6Rqf1CMBIsOOSr1i6eMtsmPSIEZb+xUIGzlK8aC8M9f9JUEJEeENmRMUsRBnqo9g2jnn+jPacWrN
zFPf4ISA21TEea6yo8R2D33Oq8jkhhELH+7WvLW04EhCM5d1e3wj3HhmOrUPbzA6pKN5YSogGMB/
sNM9p+nevkAsu0BzvYh3fF/chjo621SfrNiYbGPHgd/5RTuzg7DTELHH8L2GhsYgfE2hqdQPIQq9
C1W29ahMuNmuS8rj5jI9t1fjcTg0fpbuYqz/qGxvjc8Cc+70jXQgbTTcmScZAgk7M+OP+ZuQidCF
FENsyZqVT9rAeWTMQtU7RWvN9pG+u6wEb43ljrclw+uW3JwXmlKBzQabzUtIG0T55YVut3/Lgoci
ci3q2sXdEH8RdLjIFVbTnxgz3rfkmYZB8EOG/hLE49WPzQlxMu+UmiDAhl6lUvbyH/FJpxqT+Xly
PoJrQ6mNrqEhjcol17emuYxXwXAoqlMib81v8ztV8atdRXyJR8tyjXQLjB6/0VN1b6gLxskzAa7k
s0WxS8jH4/CDX1l5TbbFSePE7NboaR7Z6XLtnJPqBodF4+DS6acG8lCPxOQ4xVOcXQaN2MBNDdRK
Yfpbg/+9UkPE7K8fCv4HTJuYrbyE32PqqSTTw5OgzeEMsr283A6oYZX1mPpd80qiD706W1PNOE2B
LbvlKMMMdiQ6KmB4BdYU4qW2Uh/wTvfX2QevNVFWcT9LC1HE5t56zxWv8oevuNi1LVMA82BgWzIu
DbVWACUsC/IsLRVNmHs5m3W0bMDhlWis39FXD+R3leRTYL793L4SgziT/1webRxNmH7obqlty+wB
TTE0KlY+CVgfEp9F07ZWvqd9hInHGqc49iO6G+aW4bqtvYi9CtO9S8LQfLiN4mztbGDTfqtp0FCP
7NPA0puQBSfE1OwpnF1t3NeQIMy92iFkX95wnr0pAZRRdH8ShWi/60pXYVMBjKC2VpevH4FSeq4Q
a+BMPF5E+RSnZzVHmEOuCUR2jGndWbpJw27oH4tpb4N2gUESeWLux/5By74mc6/bkMVuk824BpOB
YqEhUgtRJOAa1jAMoWSn7FY9OyYoe8XPMSdw9Y6O5AeQ6oiUmLaIeE0Tp7hV9qY/OY/QkzoBN3Yt
AKxLYm2JYF4V1UYpP0N9145HY4TDcWNhxkawfzG/+sc7sN8taP8/nP9+U9FY1c1ckf5yAe7Pi+xw
mY408OH4gxEjdIxRmmDwDTXa3e+bAlPfWMJ67IPcwexRJuOawVjSciYQVAzqRKTCPg4JiLtfsyoY
9cOkkDHSHG1MmxhCLHfdH1TnAsKmYLR9v0/BBo8B5PLw/bbT6Bu7rklf1KHY54naeqQE/yjDwrW/
39csD9QpVPv7xYRS/u+1fw/cn/f3T2y9I5lWinvh9jrw1v1JOeHIrHjLC92fKjAyXMdIkva9kTXn
sN9hDu+2+gRRpSMekzermLHtN0NbbhBKYvaRr9VEiPU4mJNr4n/1grX7QxNiWhy0AtEbv1qZa8bZ
LOJzlkWfjpY/abr0SYyh2OiZrq8d4A38jnYxGT0N52sXnMdi1PyoVNBKZW+B5CC6S7Jxk8GnS8Me
X0PRhps8KWnymCDgSYBlLbTYSUtk15IUWhrbok3u4IlmWoLnWPqW9+Ww62PqUxQnbH0m+6bZxQBX
LbFh+GZvsnj4LOVSxRkUWlQbbidb9/hV0C3xHRkyuTWKbXAMMhodHnOhKgfHAH1AMfFjy2DxWOxV
Fvhk2uLIO32gCkFuOFNwdL1JMCqUNCmkMMpiIMsYfqcB2wLn4NCbOmiN7cBGmLYMmwd53GVl9NYn
RMLBTl2EJAHwQOdU1VY2sM+KyUzkCynQqRJCqhg1xEun7lZGDMlr1hPIdH3/EJrqbytDZzYjGP6t
spln8PIqGgiCna0fvEE/CxKv3Cw2CNlBxmdYMBNGG+4LJv67BDaFbgHt9ZqiuIqErn2Ni86SMDYU
dKznPIJsByFwKn7ssUi8oQV7i58q+ocWthgO2NCdptAddfKiDWzQ1xIOJIc4uhE7VzwFJcamSaRe
FJmNw9CM6WiRceTjKMEkrs3yfWt8jST4FdJ+llgDMavAWtLQvHaE4o4v+OzhpI3nb1TtqvwP0VYM
BhsI69aYDaSmG5iKHuse0UNMuJHbCMzZEpF7nVjWmqz4jGvUFsopqWpICqUNaYEMh7WVWh+RZQlf
Dcwv/AMesJ5hKGUrMI9lYzPh6YE1I3kDOrNNNTLHE3E9sFrKYGtENkUvp9rO0ohz7MdxK6YZNnfk
MA8GU0TufKs5Ej1lwDVqqHcooiBH4jmwSmwMj4eoOVT2dMb+HGOFeGKBLjg/giGS4WnogDwZtav1
wRJY/dHz8CcxG0ZrGXtbqjCiUjlkBTM0FXeFI8k86FQ0zpKEagCXkneyUiCfMkGrBQBRo5uSp3Z4
tTRq9mnUOaOuJnmzkLyTDwPX2aquMjkXSE0K5so9qKrM3DBMlmhKzbl2esjYr0rRAbKUJVVunBW6
f3V4xLAqcgPylHQ1tMnRC2HnZrC/iz944nRHJWXl1lXNdbqaijzOY990gLpx0IL6H45+MJfpuoZ0
W6o6PEO5gD2fyf68Rl4N4Ntn5WYyzANR4T99zfQw7zjMetwmV/gH6ltbheI/N8mxiylUMH3xnKJK
L0P4GbfjHrcUsBxIBiyxizWXjaQfGCJOh588I6EpjcO3qARSLq1MQQCc+pNGYFHcpLOPmrLYtPbE
aQJTNewLhv/NrMc0wOlrM883PX0cK6ApAYY4pvjbKB1HcNTYq0xiiFUCfMaORPj7JF8sPRdnBMZ+
nI7fsiW/jyO/NdlokydN2EgE9Vdb0tvvgwgbHVLozrbOyFHSb4WJc090pwBNAC6JDNk2L+DgGs3T
mEv6+5L2p2pglRaz4DDqMamR9gNFhDqabDitLfZpH39kxKuQ+a0dtJYQrHyYQa17ANIxRJYQwBKJ
p/riKCTGdUl2KDVg4qSmchCKJrt9XTabQprOqpg81bRCN7UxxAoa7Zp1GTlCBjNDaywtSoYYB6K5
QX5jRedCCdWTrHZvjdoh6uQ86ebSE6NMG4/nF41WS1BXRQNqANrPBh6WcsqwnW7OGqqK12V9U6Xg
ScK0AcxYSvdwETGCOkQG9UXiAJI7x4AlsrTf5JQxZZBjkG+iUFCSSeArMHiSmb044yJXMLsPYUfB
TrYohwfzC2uE30mY2N6PA1aTMjP43ItIzXDTAGqJSvaVi/xNOZOFDGVAKfHO0emXMHfyVZUQizns
oE20kedEzk0vZSyXMuYUnGYw5TAtt3V7xh0hXJh+WPqg7wFxHorE3GX2pg/hGxZyW6zZjW5y9zQN
7a0tn5a3uA+siIMqMiVfmwiQSDSD4yS7xY5GYHBhKHs1BqNpUJMD48DxIF8JbqHgVMzKSWycjmK6
APjoTamDAo39vDJJa7zKg03fG+QSUo1ahl56mHHhG4OGGQ+/S57n07YA5hns1rd0leTHaIbYMA9Y
oOQTuTJ5xozRmoxNnrYIRHiRkQ4Hr0dyX85FyCFvJW3vTsuYuqUQ17E+WzmyyJElwF2RKmVlNgyX
q5lMJ2li9qUGMiCEMF4zmaFBbh9nIc2eXsOeKIdWwFyat1XVJwg2q31ghJlXFpSQTo60L1kiWSsj
6EiOxOYloAsj8SkGQaOFgXgyQFkgAwF+9NSkG6u5aEoleZFByLM20tgnOlOPFpftVc8Oi9qf4Zfl
TCgQMzBMCS72Iief+h4JeVv54ZI8bJnGaRqZGZd7DHnAYjvw/ZiUb5WlfxM1CGVSqWzd0DKSbQzQ
ji5/EwcQ5JtIfVVspssSx7cnGKjh4hvTJEovTtbabmAjbhc4Z9VCz69qkdykOtwqIwty2LU4TBQ0
I3Khul2I6KVoE3RLbCZ5Y73iiaPecv00aQ3uP1a1xccbVZmcotgS5Q/fOC277byatjG8TZ39HWT5
dVTFfMq7vj0M4Y6YB8iXZjwcDDWEae7Q1PckF2E0YB+dIv80AlyBexkUv0wwE7ZR9M/dy8QRyMFK
WUN1Vw2tj7KV0StIYxJgo55Te8HjmtHegD/lpv6W5wBZEiS2xApofGNmWJqcEWRXKz9aatxQfivu
WMneOEzHOID02dO/uEZP2F2l6H6RQl2I2qfZsnaxWbtKDKlBVWrfrkNGhSGaHw3vLK0darov4WXx
yBBLKk4o1Dn0ZgRjgAdVrm4ckmnOHe/fFUbYnMqpOZGb9U70S7Q1B6Yx7pTk+kUX8jacmCblqjP7
tdV7fQP/R25BtnU588exTXZBPO/1dnjEsI5kMy3yo5jplRLB4sdAEBlS3CFWXFogPPO9iFqg7dmm
Y+cUDsq0szqmL01Suik+oBu5AqTPosQt9AdTypO1GQKvGiZCRln5Ywzi25YFTwsfoUFPB+o7vrDq
Jchne1cfnVHo11k10d0qqypHkkYQAmX0LUqwm0cBPm8dBfk0YA7xu5gkzMZxiAzAFHyBFAuukKU2
uxhD8tXYYl5kzo9VmCO4nZCStjhrYO4ItzYnFHW24F0ND6PDLjGA/bS1qaydCTbk0N00bMCxJc4f
ISKMaoPgEkJ9rfBTx2LU8ERrvAK1LwYptbWbrPqArUX4VCXYyaiEaTdQFW1NN3FkFB+WUw04STiH
yaFdcYzK70fcXB9U/JZapMKeZBEIWkxkVMfWa6QYV5GNhKHyXvmaEtiEeZBSQBL0HNpfsdEbW23S
nE1biCdF9OEx11nKiil9N1LpF5cHWBPMSR2j30VG9d7UUIylvH3LVVwHE7k8xUFNChoN98CZ6+Zm
s5qE4FuIiTqxpAxJk3YlyxHH1P4cVsz2sDYPbXljlxg0CyqnupiP5Ab/WAOOB7jwBimTnSCdDI9i
bFOIajpplnLKI0lfSViRahtdqaAcVwzVOrpeFn+nvsgOiArp3K1fLczepO52jlVL61CD/4Vg05h7
hhghtWeLQqQ2pps+5ogV7RirC7IvPceoD/USANLa76XKPozflp8qzI7KIoUp1DJ8mybpsUFa8CwD
mg1x+56PSbuOtAHeJP7GvgExPz2YvUoLrfYHU2P/EBFBeBbpfitB9hWwiNa4Vgw/zdAaL46hajQY
B637b3meEyxfCz7pRdRooAckZZEyhZ5pIA4d+hia4kSkdxDQ6s1aeg0iM3azDqyWX4OodCP1+kxu
PSUHMaKLZp6P01NM27HDjfhRsWrmXe0mlae9BG9izIGHbEAKjS4VCjM5EWxa+AwMOGO2zlNbHZts
89cPzIEryMkDx6kiLCAadlqp+lHQACtPkbgwU3iRsO2v9BwfwIAfUFIaZiBkEqcdZrumbntU89K6
FfIxmEBrZSOHBbkYgkGWNsyLSTe0V4wL+YIIBKdbEnZbJ00YHURKtslDiS+Mk121vWR4NXDeXUeB
Aq3WWfSy7Q1x93hQK/hWZ+xxnINRzjjG6B2MWCPyNXO89L1C591QzAT4lWOBaZ80k9lriH/0HCzF
ssLBSV0KIad94DjPXTt0wHedL7vpGqZRyUGR+sckVB/44MSftjRs0tCiYe/rkyUnH6mWpn5r8A11
OYtfSRK0bqVP6gh7vNcE1JKJ71defvcAPqmmBAc1cLJX2QwYM0rikIhFp5j3IJBTVqzyWvIzQYTy
KIO7jNjydPyUugDYMNImexiXOV9bSacm+upGY99ggnJw7Jajw9aBdZoQlQ+UVpu2Ipw0QOsZte2g
WbsoeSozaAxhJL4jGU5Fw3CgFjQ9Drj6SCC7bKHtLwa+3YrhzCbsIOzgFB/6UklzYdaotqZpbLbs
AgigGw2eLnxEszYHvIWsTeUYwzLKQOOtQoqL1aDzzJE0imBWi13XwK/r9Lmg29bXgwabXA4qm4zj
mEE00HOpm4iqmj8TS6/hRNMx77KZw6IhV6GFfUToTeDqQTCc2jTa9v38MMtqeihseH/jXB2cTrRu
1QRwB4PYM5LgQvAQo9FZPWgLvIORHcT/vL2ZmQUEJ7vm8IrZi7zHEOTW6xpkrv4e6AkTiN8z2uoS
1vzEzIIHGvlBKzqEUgLu9DRxXOfSRjPQNUw3LSPkIZRnLOIrmFUYzePpi0XgXMqbscC9lS74FWpG
JTfq91xfIzVWvGXVt/hBEZhi+ndS4xhtsBZfSNfwKxWGYTXV2zbN3FqRgqvcoBCZwYX5YPjMv2Ym
3vfzTmvRVkhkv1AWXpiYzJAtBr+Q1T8slD94E9dLYg+E/m5QOANyN2h1CVcvDXhNxeOtwNsfRy8a
WpuMrcngJDQ5UC3AwoEe/qyy2CDOsr7nJb2lh/jetTLdjjm8o6AS/IjNkljEh41gVNdVMW6kOgHn
kER0mcwvO3xC4lAxk1qFTud41qB+yAIwZVjQo+nNGuhcMrP9UGXaumrTBvpbUKItRYK1lwU8j6yL
PoXMUCjBM4AIOjdWB8qqBJCyres3TjkGTIGCXkTW3xutw3ZQg3gqm4UKzV3+0szhOjdgGsI8pU0J
FaC1ofMpEMiG9Cey4uJxhqqvlkBl5dLHGrRwCjVcNYRH0oU29sAIBBftYzDH9tVoAEQGwCtSAVah
Fisnq1Tc0kBG1fZQNdNqLK6zJn/ZlRJ90dv8GAGntIL3Dx7knqy1P+xv77nJ7MUQIVXWuay7Zss4
0yCWZRPW8bsuYyup77qBDTXWEfO2HWM1loYj2amrqUC3L0i20vLaN0KKGAuvhkbDLiiTgCZ0/DqG
DGNQpf8K1KQiLAnWVUB1MgVNgOq630Z6pmxGm+WtmJRPgi5eijlBv5LdFyvAp2A8xWP2jrHX4M9m
3h7rUbfBuyTFNWO5hJBTf/aDjtk+Z3nZGLOHh+F8cBzilBPqlnJuik2vBA8sdMnBVh3Cp6uC4Yat
PFdOTW+YjxJUT0RxRvfG5hVf0lFMBLo7V9sKHS+YA1j/dftC2rRrTrXujmWNLBWnPl2w/hWK3rhZ
WPkWXrM+HFW1Qv4U2FnOPseMZ2Ttw/q/wXWkNzfEdO6bsjC3FswDLbM6H5deL7JRcmpBwSqUy+gR
qJLkuEQnT6vXR6wottB32D3jCBtW67RIHPwfa2kflvp3nEvOOU6qx1lG1El60bhxcrq92UbxkhcU
8rrpmYmxCWp5008CzNIpxEn7GiCe5Cz82ObnRHlQ7OVWC+oQvBJHhIWmBkm/B8+Iks+mKq1Hm3E0
XcO0Mnvr5kC+w000RvOiT55RSX+I7fQH0zbp3KSz1TU/IYM3r2zgSgyVNvsOTIy5YlhfB5Tdy9S+
lHNyAi0tXQ1RaG2HYDrZ46hhOQxGagQThVxNcWBJMIoDCQ7CRKAcrC/NDeeGCCN8q9dW172TnXlL
SstwcX0FXq6KN3Wa861qpIcgaOX1NCA/JLhi6c6Fm0/o+KWBhbRUGDZr7WODTaKnheTTWGFkbNqP
TupIsJpAk+YBUQfxaqgsu5bNSmrdXkHLI5MC6RpLpIaYGUeM7HDrRHGybYJBp1cvCbnSKH+bnfGk
tbnx7khwrOykImV1/JSFdFIb88he+zjwy96qwNgTCkXKYtHCWGk5B/NM3yTF20hXvA0afGQk2AzF
MR0Q8uPfDybL4i+QZbGRjCv6EfZns/7OwoKCVLGhF5eL887/fTWamssgFkGVgdXp6Bhlcr4/Pawt
ewKoXpqIfphcGv9i//dJyzP/3cxrE0+E++2/V+9//n8+/u/P577hff27bdkgjIOvSMMf/mWERkLj
HS8X92v3Cww8i33To2v9d/N+7X7f/dF/T/5f9/2vm/fnBbjN4L6rNIE3pUiFnXzM90GKARz6Jj7i
36v3e++3Z23kISnH7UN1yiv9Sbm/X3B0obj9d1uag/93W190tuho4jcrn41tOksEwchEi+mMMgnr
FjOfUhI7PchXWTXZ22DUcMuxQU/zvjb2ZG0aeAcHtuvYlDT3m6Ke//uBdHkKvqogD5K2/fcH96fd
b0oMhXxziA73u2JD1/ejaqNk6+RUR7+Mb8/9efdH7hdl3vDPaTqfEkJFN6lZIOhKlrdxf1iohrEr
1e+J0AgIw5jxrmYTrkCMi9iBwgGXrcWtyKoB84OMvbiuQH/1RFxFAkDTk2a0NktT7O8X6iggRERl
M8NvnGGI4DpjleJnlOBaFDZGsHGixIeUDVxvQMyitgUulPDRxWxsGy8uTsliFIXRJIfLcvN+kecD
1O3OaohcxMO7VHrkDfdH+rBQZi+oit9sYCr/7++yNmJDnTpzH2CO5qf3V7i/dhVKi/OI1B/4OGSG
/uf//f0v95f9+5z7Q6MASVGGAlXof95U+p93dn/2/YH/8dr/34f/vUJlJ63vdO3u33P/x/8sY3sb
p80hUyiA8cxi+bNzjBQMh+CA0LkOOsRFVUFnZ03imDJ6xk4K94zeLgDDpJjR5WeqK/XWqgNQgTLa
WelU7MwoaY5SN4AqpeD42In3EdbWItsRZEi0QYmVFxYrboDvcN/If0xMQvd9DRDfZJT6DZULHadB
l41TgWSazMTALNWAztMptHHJtMc+3Gn9AOxDMhkFtKJh8IZH7ZCUp3RgSXNqGeqsLHuhSAO3CnuS
GFvA+r5oIH7a9CL6iKlBi4dHkf/ixyp5TQUHilrA7dLpsWNE5yKXh11kls9kLjErinAGUWBS9EzJ
XIpu8G6BXjHOCEOpR+WqWsWZ8rZdj5kMESEmdY4teNubCt7WBR48Cn2ZHMTQqWz0XGX3mCklm1kc
dKdRAVjqQDAVDZiuW9jgWejs+3Kc3CBFtJVIcImNuZo5tTDFseAq4/sxQZS0K6l5LMEWg+QcBXNG
1J8DhUYRP0aY2t6c1BZutMqhjIYO+mkAGb0N9qGNAES2nNcUWqUAB3HDMEZB1MHoKVqG99Jn16XZ
pinI87Y2pGkLgEYDRD9NH9uaZjsxKjjUEXrdADaoCrh20I0P7L8/1bRDPNsyTNMnZWuYcMdJ7iBh
59yn0A2trH5FZZCvHBufk0aE4aq2mZMqaUxIpNLOGHKwPkh6Oe5qi94hBINNRdwcrEE6gRM0vXiu
Zepihc5UFHiYTG28Bgw+DalyHDQbq2eSdT1hY/MttHozGMFZUvWvol7mtrwdiUOY4YgqkZrVYRlY
IIxJg+KPlcWHLBgQjoe1RIwiMzS2MzyFYonvJFNPIS4jmtw366ZlHFBDgZmqUF0XqfImC+3XTKVt
ESKu4E8fGAdwwkTzYy6Z195sxkdmj2pIsZbi4YkZtuVsLfxoaoYhewyoJ1RTKVFMNl1Q4UgHK7im
em9cRKb+MVRU/HH2ElKgoKgv4O3q730rY5ci5tdoK4UKbcKsJls9XXi9pvgGDFwav0Hy7JpeT5SI
+LQu86qEVU3LlRlwhZpVK4C0ocC2hSW7wFgY+KbWd9g30a1kvBUEBI1FQ7ypB4zbAua6myAP9nIa
7xhmvqi1HuxqviHJ0SRGnaXxopTimOXYWDs2i6iOTTgubMa21yJ7K6rgoY3iZq/rBetIme8ZCTzI
iLDGtn+vs+ZDrngHeQUJNg8uVak8ttFI68f33ZPQalAKat30o2Aj/dDE6ATUlhGeFCmwaeBhpTE0
8MQI3qIYUvVcyHjqRDjD52iARRQ8lDO+6DLnB+4R0jftGowKeVdgnbsKu4MOw25A2NM2WCqxnG+0
ATe+SspDOLV5/ZWbjA1aHBJdzcR8T4ffpjDag/yCc70168M1Fw0swwSiDN8tBGYRSSdqegz8FEi3
U3EQRAw/Wh17cggspOtxuBk15cNOHBk2TAH/Uk1fJj3u/HaJJlUiyzj1UfAtGKF1ioElhgq9ayQI
YFV3JNGICvvAWUM9G3Sc3WPfQ4uZVk7PZMoIIU31Q7AxZlykK0sMz105AFsOz3XbynBLo19V6zTS
kTTShww4v6OiKtTwvCgoMRyXblEiDo6zbtBMZ20u8DtJVNKNz7xF1VXbQMAYZfShj23tF3hUAuPD
hB2n8lCEg8A6DzYpRA5/liTDGxJEFbgB5WQPrczWyHeqhrGQIUVnnEUHOFqLEwLo3SZIbLEToXyu
Z3hhgFUvHYGQTDQuQ4uzsWoz+5gqBXmhHOrYkXffCU6pDNqKnzHBkpCIm4IqTb5JMhFAwmrQIBk4
ZdZiOsiGjbCtszY9wZnwkTQGPJq12IAWiC3q8UpAAXxwPWZaLLmzWs0HAbkmM8L8YSGZceRaZIce
02rOvYbMDuakZ+JsFwI6gWVlQjjRVFuN3wn4/8M4p/up4Yd25vakhzHmNFUfMEYY360UDgiBkOeU
uf1+qABWchsZ15hoiIZLZyeP6fsA4dUax/fMBEyXzeSB2CD40RNSC5PcsFlutHVIuNNm6qdj1yTZ
vt7gSn3JKoU1tXA+q6JlmC+Q+JrNLbXlGM5MdTUBtYo5xkXUZGfOJevHXE5VUwXCSfNjM3ACMbOj
2pvHr0CuT4M8VZjm8OkTFO+KjCSbvLWNUUfPitMaClRdp97By8lriAi4gPJy+X4wMbcDZkYGtdx3
f2C28carLf25bEV4cCLjLc5wNkwaudt3i2/NsFwoQ4qYIixeIimK9lHeOPtJH98iCaOKttCmvUK1
B72Ei4ZsNM/IoRMk8KAOaU1edu3MxPUyPQxa1R+XHkC26Atq+ki7LRVfXkw+7xeEHP33tfvNv29x
+YM2JvqM5KrljfdCpZwbl3duD8qzlGaY/FiD7Npoy+FFvuajOFTFVPiUj1idDxPJpbZqcxUgvVyV
ZqG5iiNhQNI4foEnYt68ayHcf8WB53kv6e8Xus2hoC4X95uRZDNBp2FzddF0+zT4CPVunP++Ka3F
294TU3uJliM81dkPREJ6scnZQnNJE1GrWJeUy8X92v+6r7cd9k0TgVGjJgwnl85JkipK2lDrYF+m
xinsOhq6Yvkt/120S43axQbpDyDOa70G7NwqizPr3SI1TEN6lkL2x1bglbBcJJYBlel+O15cWOea
aYyTaVtT6lN49VZf/XVmzZunXtjKzrRwLLKXizmDyCuJOlsP8rA4Vf0Xd2e2GzmSbdlfKdTzZbXR
OBit0dUP8nnQPISkF0IKRXCeZ359LyryIjNVF5nvDVQ5QhkKiU4nacfO2XttYLHHrsR1VhfOZagK
HhCulMeJzLbj559qYchjObgFzQxascHCiK0sa6nFSMBevvo8hs8/uWx1166NhCuMzqVTmce28ciy
1Zs+dP2DU0EzkQmi36AMMcGnpj0dQuuOsUhxzE2PZJvYA8rWvMwDdR57PZK+Fviw9AqxJusHy44i
TLmUZCs3VlyvO9ZQMiJRHyjJo3JBJ8O61CqHFgDxJvWhKZQISkumdVNjy5XVs5dhjnlT+n60Mwkv
ocXNlnfTRsZPMqtzhIq8dMuLOfiI6WeLxtB/Y3JVHnnrOqUhUtdefsqJ/MN/x4IG1YvozHiMIxTO
vNBfPRTtbO5G5qPHeXn5PP+fX1q0FNOMZg6nOwCgt3wGVG6/vegRhoqHVoDAVAMFbsqGSIYWotJh
V3QoXioKXr2AhH+/AD+/nGI85cU0+wShemSeDC9liaeunxetZDzHzTYU47uFPZ7nvjoMY3n6r8zu
m9BujfFKAiOc9YHmDvBNMthtetbAJ8nNJP56o3CHiVeyH9hAxLQJN8ir4Tlu9EP1bjwUJ0ZTApEq
Su2lFoS5HFMQr3A0qXP4OL+AF/sYr5lY+I8hBP8LYpgnCKer7CcQxeWmHHe0PZkglviSGAVMF5a9
YQgC3ToGHMk0/DlfgGMgSLY81Od7eNL1AOh124kdVMew34u7+br9XvDlhGzwwkYMAeKIGeCL5PY1
1whz2md+lcssDvlXfSHuMKMxJMxwgyO8cc/Ru8kuBnsq4XBcgbSf9oVxwjvVxhsq53rc4QiR9jZ0
viOGAVZTAhp9MF9uAVhtopuOcdwFNmOEFg9EYC6BBvjEFtCUd56+BzfyjDoNcMEGf+wS583o9aNk
OSNI7d79cK7kvfFqHf17+vHUeg12LMIEOGPhmZqBx4p8ib9N1/7HiDf82wADu90FZzM62Bj4O7Le
MCWwkdza1Zq01gA5OSlWEPHYdF8Uz1wHOOBnphNMjc7pKX7HcVmucn9j2tugxlGAIxa9BcZeAA+d
cVFFjLBWyOMARQ03VGI8N5DE69szaovd+B4QW3f3Q7fbdkIqf57weXsVi+HervZa3RvpLyD99/F/
QxC7+cU6/0feZTdFlLfNv/8pPXju1IVTUOSHj3//E+GJcATlhKM8pKmm47j8/fe3uwjpzL//af5X
WY1DnFomRk1xLA0kK5vkp3Eq9sl7dwzuoJym6Ba2wr+J1HrKdrQV1Zmk8+9cIdS1aPQIzaKH6a7N
LamZGR/FkpuIUGYXegc/v4HZOZQwVNeWsTO0ZMZO3bCTSP6eIZqgDHyaf0L32xII/gKF4xIP6L58
6m/ju+yhfGrpOKzkuv4RHyHWPqdvRF9Zu/4qPbL2o8MUXLAY6/fWbmIisVO3PMzQGuyRzWCnRj6N
b9/C2DTt5LCy19wdpGCsUZbONu6o9kldgmEe6WYT+rPR3fZH3X+4D9kZHG/4E2MChgb1EweUM6/c
E7u0NcC0l/gdMaT4oG+N/HW4Z7DwUPGhY7WBVczfcFfDazCQ9SMlO2CY9c/OLZdsy/jxDrFZ9Q2J
hXdVbK8wSuDVpTeccv6OSKJeyI02se6+o9XfGrfWExTMrd4EP+Z3F2O3tYse0oXTKJ89axOdu4PY
hzv7Cl+o/dqUK+xTG6z37S0YQATP2TcS2GZcLyibNsidMUdynyrcAO/xZhUdcgdcKwmFF9P1ggB4
sMTqB2CySG2oDtbkPK73wCyBfTLBDjEQnrrFeHHCpwBOfWPeMaw0QyqdMy1y6OILvYHLFhnf1bSm
ylgb1R4iw4G3GGytG/Mjyw7VfnxjC86hsoDvnGP1Mp30C/vKHZXbltp8b+AYWi+ghasX5xUlIQrR
zTHeeZs/BBX8T1f+Avf/jwvflcK0XeVqLe0/X/iA7BsUXXK4kl5/hWeJkF+eMVxej0o/y0VhehFB
63rFNoOyCaPRI46kZiF+L1rlvzkYghD+42BM20bxLGyyD77ehU7cjm6t++EqkvQK+X8rDmG+mThF
INpw2LB+rPHZxdAxmINdl+11wAAXm+Uj/pHo+vNw/r+NqdCfj7X/9X//z6/n3n/EVJyLLmqit/zt
n//4kbdROy2PPvPXv/otqsLz/uWZrtTatoD4u45LVsRvURXa/pewPcn/tClM/ub3sArL+hdaCCmI
sHCl0lKrf/7jt7AKyQ/Utie0klILYWnzn/99fL9dnc2Xr//4nCZU7M9XCFEaFqJl23TINySh7uvl
GiFw7IrIrLlpe7ruYaN3+AAeqjnZJhMpiq5Eb50Ta7qbaiQ4YwZDMWU9R70vwmq+DMHrTag8yIVO
zp4JFJb+z9h2zm3tZ49mnNK5HJiskp620Qwm1y3N+p1fYpDNx/BAGhc2tnaHygeLiaxfUptpAW2I
fhUBuFx3dYbz75t33YRVwgajWTCrEFmKZ4Ke5m0eEw6Vd+Yh7g29Gh3GxoavzrOm8hhnmq1l1oDx
JerVY2Hx8kIjoOYgquxt0ZfsXbt+qCvEmXXAey1Qo616jCWUphKhNHqHqvbYSRrdj1b14tAFwAWR
2ICWt5g+GJAEMvheYZ6+lRk/oC6n41gBep0qXaymsRpPpkcZDEKRacR1PTV7YRZiNdIy2kT9sGei
9YFiiQyqck2KdMA43+UBX0hrmxRjdZFFIItRpIHTpprXtltvM7OHHhEBr6TNPhOkRGJfoBqk+Pbr
lDjW/q8fIeZ/XiC27Urb4SrhmkPM8+fnWTx5dV/0JW4Fi/D4Fn/F50vqofd1EJNeoCnUUHy7a9Fx
UDaV0hyp307mXx8LES1/fJpxrdq2toRl24JsF1N4fz4USQT6GCRJeRgMVueoBAOIvxi2uNHdBDJ7
JKD9R2Snf3cGlif2H57oy69VljSVh1NGMyH9cgbmzjXnJnTTQ2NEZ1ElOAofTX/GCh7Xm7aV9W4y
MHnEw0w1WsPOMxp01T49IN6Ge6iK+emvz4P88lj/PCJSxYXpcsN61Fl/PhGxkA3SebLK7ZATEefo
qRrdUlYMUAIKIC8G3RBwj+kyvEY9nJNLZqTJMYwxoI6WK6FU6h/9yCbIddn2aAY4nz9qGSmMFkjr
xo/v//qgreWgvp5GxzZdzzY91kbvy6cXcAdEeRZz0GyctxFYgzb2pk3bG1TrsUtioiKcxRqqF9ck
uxOZIbIJX8CR0KKgO/hRufQYLPL5qHgLRGsAJqPqMSUErBrhuxSsrTIB2VfF723BTiWVDSJLvyKt
2ZjemQVdVc5yImTEuGxsYeEVaIlCeSe9qt10qX74m3e8XBhf3jEOEN6psoQmq+jLOx6RQoZZIiiI
WiR3xmdEVkT8zvAYerM8W9rD4wETVEg7xuExi5VhmKBOZpBC5aCCbcnMp+77bKtcJOWidrYRjrFo
pNCXo37oKwYisX/V+QlTl5KHgC470OOp/6ZLpDROVyVHJ6EBmzvdW0Uk675GtkuOdk4KPBu+wN7Y
vf939wuL05e3TenvKfK52LsrVr0/X52p2SiGEIhmWwLgCt0NnPL5uvbTd6Pzu131M8ezmkvMWWMD
Dx37Xr1Bq9SQTKubGuuVe8IqByMOje/V33wk/9OxmaYjpeeQOmTLL9FMdUXjpSXPjM79XtQgLua0
eC68miWhcR9KQ8HDpV37uRzIHvqbu/g1A5dqOu0ID4V80S63eSdfGxW+A2ZO2B66t1yWzbpDlohA
CeKkOdc/HVtgaZMPs56ODnIyz7mpArPe4zUStEprFIqIipu4t9ck1K1Ks8yOURy9Rlj5Lv/6bZv/
+QhzhHJNU5ukUilXfClKyUMfosAt2VO6IGacFOZxM6PjcVuEZXN0m1fW2s7hkrTWSft8MdO3xVIe
3qEcz3BSgBH+m0P6sq7Y2uEwNKUPpYxjCvvLIdmRMZigumk1oy1ifz1fi9C1d6QRHvJU2YewJbQn
6MVJag8YkKqvIoZgqyYz/+5IltvwD7fp55E4Ji4zm72q7Zhfrtc4a12jNrhN2wijs/3B3AXyTBp0
2yhmoip5DiVTGBxn5NxBKQgOBBrZZuVIIFW6gMTVY+pJfxN2s7t1pLMpmFT99dmyvuwqfh2j5Xra
ZeXjabKczT9spzs3bWq3GHmUNM4VwmtN5zdZ27p4MqTXvFr0DgKRnVRU+fsyfFc9IiZnkAKEU3ZF
QfmRxPhQvPIjYcR9PxKHIGpmwrGX3UgDyKlPKt2q0MSU0OftT7E0HrsuhGM1yeYyHan2vBoct8L2
8tfvzPyyLCzvzCQozWZlUJIMti93ZE++clQ5LZE2NuCoCpFRWPXTKfI8WkAN9l+rHbmNgDS0ZkVZ
kTLe9K0pO+IZAIugwGvle5XExt/cM86XamM5MKlsTrjlWdTi3pcLtA/cvph9Bf8t1jsiZOk2xUXM
Wj89OIJ4xzFOhlWUzHeeb5nLCWTWyyu6i+0oyZmedcDCpnJn3Yy+cXB0tC5K1Lu2ZDQ8p6DeGLq4
aPyuRZ9VW9W72AEjD2qo4e6jNOoerFGYBFHFxluBb8GxIC+mE1qPxC439myCjrA7sjgYixZOdtsR
cb6dCsggbcGAvJLhRKTsUJ9Dr/3w+2w+JV1HzEdiXuc9n2ObIKQv2zdvji9HeeRUb4o2TPd6aUBo
xNNGguW0LZgb+sscwOdAbv/6w1fLZfvl1nO4mDWZfITyCffLh0+56g+zMoy9TfmxRyTP6k2Uyjzz
xtPOcW+srL/1Nckfnt/n26ry0u2cVeXWNemT4cnbNTU+JJ2MzkHZ1toJM1BanlhPfVHCbc9/ILmo
tq4dfPNT3ey5n71VoGsouJSZF4MeIpLZkIT5iU9ugiivy762X0o4ZqQ3s3M6F06KFIBUhjgI3XVc
gyqxct8/TL1FKx/FfRGyrU5pIVI7Lc+H8TTgwS+74efQAD9yBvQJga0gLZNOCPXVZv/U1G9hg2E2
HSYkGUswBIlPQaODfZtYGMGNEKeUX4d7i6Y/8riZsbbRY//Vr05gyNu8oLWY4Fus8NDORhETGjVC
7nf03zQQzC/rJTcBLnDPQtDpUKu6Xz8goXPyElLOkhGBKmnzBsddLvbl2KEoNCEnO/hd8ceiY6BZ
JMb8wUUmgXSguA0dKEypkqg1MH2ipERb0DTt5q8voc+n858vIXob3J5KSY/Xr5uCyJBcREZDZ3Wp
hauhh/ITBJtCsLZDO7gYuM0uomjaDn4xb1McZBdBVbxOEWWywiR7gSKegAV0zGgvg787f9Z/XOCe
UMqTbB0c7WnvywU+eY3T2IwYDl4t7V0UCY0FbnhNY6aWvgT7UGIPOxk2w9k8iyywUPtsjuXFr0Uv
rIL1X58u69eO/ssJsyycuZjOhcWhfalK07o0ZI/Kcj9aqVw7VpPcZSNll0kKRJ/jgZH+tg2j/BxE
UUg+xw+dyvLNKl7MGN9MYVn19w6wl2GE2X6YPSJoih+UM93JV0O+jnwX10lk3eDiGjdDCMjD4bEI
Poa7ojcRxvbpU9ARRNiHLXKXMbipFaOEjLsa1pV1GY/NR1EW8aUbF+W+aecbX+JWaYLePyrO5DYM
6A7Purd2bh2913EYnkcHbwyBz/RaY6pgsj6ByqsbxPL9MSSCck8iFgMl7zvwfAmN3SbW0rZGva/y
4NSl/KhYE+Lm2KpCuRfcaRcHGqqhAR8egAvpZxEhCD7S6gL8Wdg3P/m4QY7EvbWVk/dh1WW+STG0
H3tasC2D5os8nJly0PmUmeeciiBiphHa8YP0XjjZ4aVFhqwvbH+rBlIs0Gphs2EDzSLnmWe3bPFP
pQHAXZVuu6axDxq4MI7zQK49WdYnFtRXQw0gnEaGP0grNs7MbCLDAAdHhc5FMMVMzIr0RZmkhEXI
77E8ITRj25Qf595+yXLbodaL1olW6zIx3Mt59MZT5tFlr1h997rDn1R0KGR16BNaU/vu8yx3iS2h
o/UT4B25JCrLuy4lPmDGwDupyWDEjMp5dJc1xPV27oB/95mH4BXcEn1pxs6hGVr/Kp2ZKbc5yKd4
HPgkvR6JaCxxH0HMqUPEFaXS4BbbsVrZBJ7eYKWo1paNxVva5o7djdy1mNhYRDvjMNtYVy3DF2vc
K0+ByXBrKvOrZiC0LHJp1FdiJJzccV+8FplYHOTFkWTmDuOI9x0VfbnN1ZCc6QFlFL1YTLN4rB/Y
Nmdbt4PtJ5wJI45ReIQCcS2HedEe3Hr4GFTf7QIDs6DnlIxl8PPCpyyvaV5c2g6hDJFqTtaYZHs9
DY82Y0bItNzTLlowGABocdjqb3q5yK9L92RrGKLR0LgoptVO2vWliNPwMnHRZso42XYu1FDThO4e
OC774jIb925k30oLLInKR+rUbiShpOiwR4xIBVM/C45jVmGN+FR4q7NKC3ErKvMU9mwbW7n5VXTX
ub+NdQc138wkMYOK7I3c3LHFkbCGsUT5tbkJjJnOW+1QIyrkI7Wyxp3yE8ZzdvrNN3O1aRofVniv
oxtEc87F3LB8Wd5T0VfRbY39BSszjgW/EIT/mZP5ZPnckKF8lEYwPsmG+aHdZKhAKJjWSB8k4ZOQ
hAu32SV+4J87A+1Y6bnb1MJmkYz3Pbnpl9RAZZz5e204884d7WvmsMGlyL73YgBKbCOeHBMdXKrl
oKNGX5up8la4myBIKdRReNzpdS48zz4MKuxxNrzucVdZYXAlp++Y49ZTVZmXSQ+IyI6LDPYMszUj
zp2zyBHzlZ0Z7KK5f7AzCeAgjs/9yEBUGCzlmqgApupgF11x7s3x0nfBpMGUFbfGSEDD8saLOkPI
3Xv1BsbN+OSVyOv9eH5MTHmmfjT2YZbX157k4JIg8r+F7fxkzEIj7tfm5bwoKkMBEklGzg4cgvVU
QrJYGUXYn3qLXS6rYRQmWPpDQl4aJz9jDQpWKkrsbznm/zX+1vw0ycBaFUYjXlC0kiWRuDeNnu0d
W3fOk0d/AgQFmlkXg6LJ0Mscve/FYPXrPMBXYMQLYNlVd3Vg6nsXahBi1hhNpwM8LwViQKXWUkpe
TQoWnkdLeazmZ7vm0VN1UKtTk9aE/yPr6Rqwa/yQBTj0CjICzigkV9FccwozfdsnZFd5asSa0jrs
cPJg34FEwP+CejokDEcxsB7G+loUOHnsCJ950VrlLhkulX/NR0mU3UCyhCZvrhBmeQAmwRDG6K0r
2iTPJoVM5rTQicMovMzyFL6o3M1pdeuE3INFbRlrS+P+TNOmZ0TbENg8jGA2up1VD295YT+1g8gv
k7hcUhhVtS1t8pUTgD10xq8+f+rYkBQjIg8Y4jjUG+EBQrDNV3useVYNTr4KgYbICcBdn4vycm7k
wbIycKwW0HfpZugpSPe0uaBFzwTMQzm9LcPTHMf1bTV58PvRXMymb+7arr+vM5cckwCiXqZrgnTN
eFzPhXtXTrV5HdIOV52HfkHa6XGY2/kismpxMHWBVTzowRwIbGlDSvntamyNbnqaohKrKk1XKEa4
yPJquhyK+jFl9OYnVv+cdm+wXNwVOxbrovYSgl8xO8U1H3CUCYgfjruiB1VveV5Ac0mXsWKOg6J2
zjkh8Ti4mfBH0UBUhUVOQJGErGosgshmrfvwJ2Uk0YbARrSo6kNsoHPJQS1ghspNSzHOLvwLrtgD
avfnWSvzHCpRrJIQCVRbYa2lBETex8xSFy3byK6F4pZAr3nQIbsHPbXHzMATamPnXwvhOkwpPSbA
7aInLHsUKcCzTgLiuhsBY/dDCYRyKq292RCkgInYROvmPSaj/lBdmF9qOzzOGU0u2AoEXRaw1hJ/
Os1DUyNPiDeQakA+xA6IbIIrCjcYr1M71zsNlijrf+K3jW+wQNylNrE7TcYMZUrCap0iKS5Vnxzr
xgG+PGI9VvF8sFNNyBUzHGavaHu9rAARLMiY1nH95EXD62B8GzN3hIPn0iJGIuD5DkpbGhw8xyFo
Wh6gFypDp/Yfy2FVm2sjV2rfIDxdycA2zzLbeF50H3W0GbnlGhZdZsBTkC1jnXlnMZJ3k/YN8fdx
ZCUep+zaoP+N2gS3mVNvCyNFoueBWhyhsk2N+xTgrtxUDZ4fc/ZvVaWPSQYe0AUIgX1tcRiMwbZr
S1zk4JVraqdtjes0tp17SmpiUt3h3OXGRRChE5n6uaMNA8tt4+fdexnUwKxpxkyN9RIoDJqjz7jf
Th5qWiMXwuieu8HWOPdN84DXDmdkW+WUxKhXmgngg+FTtuFMrUUZrbNZ7ZIIiYZAWM7jDY7hmEAq
ZiqAC1+KaKVMcGdYlHs0LuW3oS8BhdLdWJcpSzO6q4dhfpZdm22SoIvWtlVAbUyQ3o4qazdDNX2U
gzXSvnU/TLt8Qh8EYWps/I1PvJrhUU74XbvFebNJPfEShda2Spphk9bNLo6AltNhBXgSkjojx7PQ
GLzmwXi2gTpG7vTG3h6pSuXtwobtdjoevFz2IF1xpna5JMrAah5RHFEcQzvl+8CrkBMRhOW76Von
hXsQ7ugMhJ+KpM9p2cXuDuUpOu8qRAwaa2Dm7qlGOB3NSxryaFwn2LLnUpHLGVwotUR8KTx/okuc
1Zj5NwPqlrYnYgKDxLBOZhPUKp1/wCvhNWB23IDY2FAesnHqQnVOl2aQLuVb1JWX1YQepE2Kc22k
32XOsD84410EoThhkzIFKn0qt6s2wFBT29BZQv898WClquy+dOu925ePLf0GsPI0OSrNJt3Or+oE
KF6eib0OePAhJSZLJeV2Gar4e4JXMxuIagIWErbkStBLBEHs4xkPDGI8k8BcvzZFlt9mnt6HPAoI
jCoW6CUXoOhlv6vL8L6swTBBEqgvGQFyS1QjpMS5fqU4Ysnu4Zm5oX7EnMnSaea7bvHBNMtLv+gO
vdyfVlGWU6osX37+xee3fH7562XRwkWK5ilujeWPA8bd1oOSuvwUhK6sY5/fqD9dOp/f8/n1VIlo
eQqdPr/69Y2mFnqrR3H+9eUfftXyo4fEQxRWhb6/Nw3YOQWZJWWV8VEs/p/ff7JsS4mzYTni337s
1KDeT8HQff7H37/z17/89U1/+CmBlvc4WwGaycWX9HkYwonATQdxsPr9n385vs8f/ocf8/n15/d8
OXGf/+3Xb/39ez5/LKaQR93QjJqCy8Bhuw5EJTs4TdNfMxXe9zHqgEGNbzrtSM4Out1oBOBjvHA+
GjX+VDygRBuIAkssT7Rt3KDcCsx+uLE8Cvw4G56zsNuGSfTWJ/nlYpc6NKWD5q3dQrOzwL+FT0M7
ulzqnbcRbQKmGjwM6cT9t4AMzEuVYSwXg38AypiztBGzFeG3A8pXNjio+xsxJ3i6fCM71H54xDOd
nwtm765CmuRl2Y2lD6PrYYy32IKxAQk3UJtgG0nxswl1cBeL93rARi4TLFN5DV3Y1/a49Q5zTn1u
jPNbHaW4fgncAD1lCkB6LjSLim4f+SU8TUH+XaZOPByw/JCIMIhTXFu39bTMIXyA9N54bol7KKNU
7It+VuBVUrZSXtvtXFXvQtt9gLJgXYppXEEiKpCt9CFMo5tOwtnmXa9zq0dXVC5kK2sfOIZxF2xq
dmwrHL7+qjKUYtrFScP4wHSzm6hU05tU3Ee0utf1rL57fUeeo6VXEMVQ5w8Hl8sAesxHSs0mLc5G
Gw4QZ0rCgFUaMHJrLxFOELgiIeWOeVdf0pig7oGuUmQGVNNKXxswbLLhkr7GmzD7XSG6NaakEUcX
+6BwwOSl2sfY8snf0RkKR86epaeX0tQ3DtMkInBMOrlIBPsBXRmlYr3xuziiR5vclpZP5kWg1X70
pxs75YFqp8EpJDASt83VkDvpIfcH5ljWN9mD5HF7CpFKJQVHSzvdiptzzY762iuI/FjwF35EtiWA
B5MbG9c14l4flMwxaJL1OE8x/1YfJA9QSHxEiliTeEwk7hJvNqL9jBMZ1w+THBefQUKmiEnvwTcH
b5dDdJjdqT6Atby0QiaZk87XCnDYRdaxBk4GPCJPEOT6WS+6BmwgYzIhYMrCXztzEO1LM/pIxjzf
ZsL68Kc4RKQ7mHuzdb2r0MIJ1S+5b3GK5h25OobE8oa31lxmTBNy5spXRgwxPFI/mhSBi+FDAAM5
ZoKqd7p9FxI4j+cI683aNzrODEpgMxpPuebCgsQU36vxwxYNSZBLXEI7wmTMOtIzC/cVcAgQAfUe
z/dQ9NJ9NXs08C0CGjwMGAAz54BMMVvOb45NJZlHw3Wa+w9JQEalIBxbzeSBTofEMYDlgT6rYJLt
e+UBYbAhZ5SBx0DXd8jZmHW5YbF7HrucS9+KPGpm16drVF1bMeFAdI5I80iSs28Wm7BmIiAcjI1R
DbBzquqTtAtzE8/vnqB1lpsbC5TfBX6bHDSj+iYbsKJjSiOJMd1D0yS3y3hg6rBvK+VGWytqHpIm
ODvOu7CIdaTLc1PP6FrCDMMX1gLoDlMOFEaQBBgF/XWdwh5IZZbz0RInXFXOa94pHho2hjcTM8kF
5i+Cj4eMGLmyfTaTEKOKOe46a/4Q8JEpme9lOeyin50fwEce3WPfaYK4lPmTC3BYDWNKDRHbTyaZ
rj51PoZEG0imgVBZWxJ39wyK15JcgEhRwjQleoEGP9tkAgInEHq5JF0ufafGGNsgOhWpfZzd1FhF
rV6Py/A5kPWdziFW88B4Sh0LIEH0pAXsfpmXx0aQZIfT9rJQ466f5VHami6q3R+cKXowIgPPrkFP
FXuowTzHJlDgw4nIgSngDiNTgpEcSyjJmaU2XdY/xLQtrCr+mRnerddCZ2l9FN3zTITGXZNVhMpX
DffIBNkuwYrjSLFhWABY6aO1LIkLtD1nQfVNT0QYxbASNt2AzHUW/i7OYpSxAz1w7bfuBrwKpEGD
eLNipp7BS1zbNBNMIhxNfk0yNcUNirXg0hBXkYifypJUa8Tpbz6yCQTeeO2mbmJ0PQdPcWL/kNVE
HvbSeppn9xjnLPxNKtWd1YZbhalsxHboVMo6N9wBYW28NzHPh0E9G3XOhqWWxWXftqiTnSdldkdR
vU4CrpAlkUm22XQIGuNGVBFUNFMc58SnNTcrjNKK2RkcHzJ/cu8pDMZooT+9uBR6VSvkVnaKEt6n
XTaM7sNMNIPpWwv/z6POrFC9GPGqiAowRHpgP5sxJy3icS9i6M1pm7Kh999CGx9bYsHh7tLiMuqc
144G7la3CaMPtaMp+gyUCK+1lj/cke/tLFBiBZvEyMdbUsYkmgz0hQmsAsaoEVx6Moe5is91D7XN
zdlveNEktkPXQNlQxxY36Wr2Q6C57bbyStp5IIbPg4+63RyKYONX7Z106WlUdvrQIOR1YTRaPD3Z
qkZEe/T1IY0h/NbhssVrGnlsixZQB/t6r1tCY8uFA+72YhfZVPwsVUfRQO+Mo4n9YA25Pc5R1wqi
rGCa/PTVfECoonaUIjyWBybbc1MvenfITCIFjr10qAac+FtdsHCKcDphrtgXIJhLBPc22ncenC6W
iHWeIMRzkugRlAlIDzl6KxmNN9KeHvK8pylsRdgXBN08Ht+D26+MipRnFVhHo8E904/FvnZ1i9UJ
Pwr2vXW/3KRC++mG3zj5cbZj3oriXZCL6uHBiUk3Gro4X3WmQU0zyWiDT80BP0cHhGZFzRgGEHc3
nKvgRx6ReDHXCjwVJLYNPaG7uMshGpl4HNV4PxdW/kFfPK1CsUJmUR5nBrTfMPt86+zWpUnQUByZ
1ckYGaPn5cGfHWqgOt05vp6vU1JMK9dQJ26iD+jHHnORxDpOuQCQYckrY8hCWCAVj4ZePgdmtPWO
wZzZe3Y7NOqa8jVrRji3RXkVgce8qsjfqWOQMVTzw7ZRAud5ZW29GJcpfMk1GzcXd5ZQJy3jyynM
9H4S093o71DPgUSu650b1+CXh5BF4lWyR7jINlEJtC0z4eYVBiOhVvfr2urItyntp0oPd1PRPFUg
O4nEcL915UiAxUyCgE8SlWwvRUhJAhv2EgnfCUzajdHUnIEBP0IbXrvc/mQ6uFex0wOXdyp/DXdo
YzfNN79z4cdOag02zwT2wtIIQRwcpQTa3uL3chpEa8rM+6MZnIuxfWBOgM7dwKVJ3/9uNm/aGj6b
baJ4qlodXNjwPfuYw+lKtZ+N+ow+0N70Y0/JpQmfdtzqyhdleOlkw11n9vQ+C/qRTN7hKI6tvs8a
cAs5vOrFEEVTOo+I2IhLuim//mPXM16vEQdJVTBYSsfhgpD4kiW2tB4DyYyqCwyibZpYMpEZSDeY
i3zd2QX4I81mfu+S1FPMWpBVxosCj4b8jtIpbodfLy4wYTyVBNw4HdZAtbw0eMfULKx9kxtL0EX3
jNIPamiu5BFkEMViC8S3HZroNLiPbRQyJzDS+QV17iaxOrU3Ez0ey7FGgWYVZP2K+vj5YuBk+/Un
liuXrYMN0XT5b4DznLEChiTj+tiGilbm8ie/HRiimgMo9QJMvN1M1TGgLXUcPt/h719bXYa5I/CY
uGawpU9Ohz2oL1sQRosxDqI8RrKI/QNhAi2wOJgC32QCmJWW0BSX/uHzd0KhhH38+6+P6L41ma/3
ceYOuMEbOLnQ1DEXzcY9DsHh2LwwaCYPZ/n7z28aRxRvozRQFlg+D+i2MbwV8g0Au7mzckv2H4ES
JRa3mjF6DuKrtulG1P1EilOIQ94CyJhXWBHziIsxBwO/mnLKCq4A3HtieUmaLD3OV97ypjIbevXF
THp2VPrRQf8/7s5bSXZk2bK/MvZ0XAMnwiiJ5Lw4UWAni4CTABBgXz8L2e9av9tmI4w6Qmefqsqi
CUR4uO+9dgBThHbQ9q8Pzud3XkgGhcMN/nrFDOxu02sNyHttzm/CsPthmI/Y94eErWI50LZa6LO9
boylgK2fEARonRM7R4NatWCIG/qWEFZIAZgfUqVBMsO4HNdgMi3zdtT38Uz/7BVX/0itqd25UA/Q
clt7zLh/hC2UlVFw/bZtvpazh/P+QD97qUmHUrkXZK9mAbDasv3vD97/lc1v1nCyfLsFRFNIhp6R
MrKJz701pxteIVsyysH4rc0dHD0iBgeIsm1Ay5naD/a4D1bAL3hACKAQ0XSZReGpIxfA76V06m9Y
8u6p6x8y95AG6isEfqaZQUeXV32dONcukKxe9cF4w8T9anVx47cBYLvcfgwIWBqnAe6BLnfUxD9l
SN38GVqSOBbGoZgF8TsUxcVR+gcUmK8NcFDkOi+DTQXidH/UjoyMSRPkWIqbY5p/EF8+DLXNYbNS
Bx/N0i7HWwgZjTWpp2Wu6waIuRYBO6UZ6Z4Noz64i3tWJeyoznhMo4lD3fyuvx8a+lEMHWS0K2DG
39+fOYJ40IQz+/yxfzw1zuaL7/4l7x9WZeusIP+9/eN5nTdbTO/vvD9vaghXVIV5KtOcqVBB6C1o
wQyyrforrP5kZqhdhBe/BwzxljXdprwalReHCmDhwKXcdzW+X2x2SeAeaqkgO83U0xDkNmEDxYPS
uJegxkhUw25vBCmyfcgLksNQjrvg0TTmSZilQPMitd4gR9oyZryyy2ijiwVj47ZynrjlNPUXcnt7
IbozBoS3ssr6pLF4HG1nb/ZxtnTTaDl6XfJo5GVCRU9xU5Rg2+whOQxNPpytiNuqnnt3YVbMuOb2
JpB5Yo90sAMTAp2U+lYpxTPHfoeaDgSbZbLctepaR6O8zONiWtlSe4ImO2xNGVJ0B+zFLjUGFvMZ
Snk2ag/Ggmiuw5RtRKO2+yjQd7UVkTbjevUmwWwPhBt5dYTiOkJkvqETyVm/1X4dZ+AeNWfnD5Ok
xEjeq6GkRWPib2bPH/s3VXO7PZbTP2QGkH5q219N5p4cuwEvml0Bg3+bVqEe1EhZhuGxYit/6VN9
o6aNtcPN7Pcqxe/YbFrL7eA8RC957ZLtUzKo0/LxG1Dqq9CNcC3mQUBTOmfujpfYi9AbaGG7yAlv
d9voljT9O6s9v2K5Mw2ds0QUPZvecHWIqJPM+6dswBmacp+1fbXuStEzc5nkBsnXj/LNOas/Jq79
rNkhWJw4dJZ4J55xnLR7y4QMo7QZCcmh81uVfbBpplNQkA7OpG3PHBNKE7pgaHdWOj2ZHFZyS9fw
Ab8ZtvnlFEXIrcvsg7nauJq10C3T2MHh54EbOWupqtiXDJFkF1SbuM6vtHqpcjmcG9GqJwxXNhLQ
4lSuLWVGo5hkR6jxVQFL4RjRtQ/hhSIGsDIOlL1JHEIQhIQueILWNcETiroCastJcyVS+zBW9mUy
GF6lKEl0iyBYRx+eQ40hcFFH34ox6XQXlEMhGoRJ8jTkw4eZUq5GRn9NS+ehtulVtNaj2gOjzLr3
IopOjjVsE3r2VoLNNRnzT9dBfzZ1xNXjguaKLY9lUfzh1U9xh4QPdhZ9UWuRgFpEO31Mjyz0KnOl
b7spj9ImCFwzfyQjeRZoshkRtDVWz+xEXgl2qWF6NIQV2vrRycdb3ri/FULzCiGBV9cqd6d2hXuI
BubWafan/tzKBh/gvFBOovwaVWA1Q/QDtZbmWWD1fjgk5yg3PtJpbgXozCya7nX09IEzUYJYAIRQ
TZroKAxngcD9g+syXiUqREYK7vMYqq+ta0fLBJ0wfXgwIvPXQS9SU9SDMBqH9GC49ZOGt5apKhZg
V8l9C2odNuR+lgE61Hqq74EaZ3aLXyDTyfx1DIb0/OBpA85ENfvnRLQ4SaeCUb84RLL9ILahYPT/
FrtpupJsq7mGI9fpAu9Qg+pKiVptFesSDYbYQDaiDSroUaAh14reW/bacDY6my4YdtVRppuuFkd7
YLDB4foShTq7+gUmySIyxUtNk9cOrWMLRIhMHdYs3cLWGEQ7lbBDm5kUrTXzq1eR4eiJWI6uBso/
lNS+qnx2m+Sxb+AQ0XkdiHRMZMkERKH1i5OH1YoLMNEoYPnFtkrtbrlLZ53wLumbB2kQzOyR0Wij
E2W+SVT1dQxZenJiWPHdSigtimwvMg32ZWhtyZTgwAAjJ+9faTAZjvqL+LmQHhMCYERlOT51AHmq
vqIc07I9sTUAiBmAAAjcdBb6R40GlhZ/IQxJM+PBSLGoOK130yyQoXFHhlTUG+smVlHUWIDmiriB
QF6icm2QkvwJ0dJBdwk+px7GlMbPkXFXRsrVIvE+VScENcwrpXGjNXGYLHxKZlB9te3wZtLXSSoy
C8rxp5LI0Go7YHblWBulbQhmtl+YWtBEk3SQ46z/aUvBnqm5D2ocbqT4CNRg8DllndVcOSXa9OXG
3utAgBa4NQpxYxW01kTRULwqNbtt6VVfIdDzjtqPjacW684NtHVDY98fPY6nZvPOMAlybuJWW6wK
2Ly6Dl2brlI9DONO17vvoOX8ksrpWtvg9YMIBDeyGZrlxa9KW5TNtXsI64CbEjXBmIg1x+TnqflS
YmxHMq25Wtr2oHXQyZjc0z/Kn/JawzgmELWVUYYFndyCJCdJM3TiU+zVb2GhNaBpVO8S0k1dMEu+
AWjotrifYpDjZb6LWEtMhUEEwgQik3G6LSeFv2cSaBNqUFqgk24cy4k+q+pgZ+8i9ezNMnq1mrFb
FoRK23wS45PRpSj1SuQVGmo8K2gT5hT2it8S3c/cXpKO/RVQ1BzERCJk2eMVkYRaTTIUW4OD2MpJ
4wi6TggNt0K+XtqcL1VV1Rg/N7/pTIX1kD3FKVzKSNcrmN08f6qRVuFqJ+6qdU3IqRVofc17hjda
QdtLaaGYTbeh3IwxbUsa0G0aHwprfBDM846e2TpHOxako7tUjZqwyiOwbpIZNP3k6dkt7JwJcGvR
7gZmYj0E86OcH9wyJs9d4+XFuwceYvadjAPZJAMtcrWaikNscEBM07mzhFpyX2fSW882zDHLwYgJ
52InqOfuD66cKGbzZS4sb5NazriPGwNNEG390O5J6JNsoppJFESfEimusJWc7w/aiHJP8VCam9PV
ZXAP7KCfXYmIPmfg3DHIIC5n9oCzMAGa3KH61UVpHgc2Q78KZA3obiBYEHTwE7Vq9+TsqkiF7mDB
P8xUSz/YcNwWQcv0q8v7+rnVhnyNK4IqMUlIn0245MLWwn9evoQSKur9DTvUxrU2z/BL8BydafUm
twGSAlNH0Z0CPTpHU8S+alPNVCqudq/lzwOuxzxGXfHTmEAGjZkJmk04q7Q63tpM6HxbgEtSI8Q/
TmCcPWdANicDZWWn2CLg1JHi7fSEZfU6qUk6x702mYAWdTV+fuiQKE5avlrHYHgqmfKPKj2X1jsP
7qY3qvGJr7LUE/I92dQvaULYg9lpJTI8SPV2b/M1NwGA+GM4ssU1eoqYUVcqXuRBwZknOTJEJNeM
UiUyztgpHhajiHIiS7TkIIeODcveJp54bCdAvCm0omj2WWKiY4gxKaehtuTSjajdbYnyDnkM1O+K
291p8boPCXgiV0CyDFetYGeKGz7ZUMO1zZ9sU9k04pWKvmLTtO6y71BfIB7ARGnugxhBZWM01IrO
PszMa9klO43GHxWU0uBeenWJuVjcDb2yMmNfDQnymTj59YbEn8cGujJJ6NHMcNxhPziFg3BOUTJk
JKDVl2oi67nJC2IN64+0U749szfRkoKxCGd5SwlUoCENiN9jBt4E6SErMB9TBIKsGFhhJnkzx/E8
dcVTWXQpM88hgNdKZFNEDWeUbJsFppbYUVZWTYaTmxOyknXmbxoQe9/SzUPiNJydJDjM/00Wu2/i
9H4gPPEWIRJjrBnVfXZwA/25GuPx4vZgzDrWfwNA4TBGH0pWPpaNArk2DBCypCi8RiBaMWWKyewM
Zj9LtVmaACZcejAjUWxmK81l54a3LCFOxzNGWgNwrE5J/AWCz9tx2KeBajckrNdjRWgXMsw4wFKs
2OAOC0IanBpLNmBELaxTsrY5HsdGAkshmEPZApUZmf2GSya5QqN+F5DQtEhKkHwc2KY+OXpgCVbk
oIDTkbNl2hswHPcLW2vLbZgaIdVMG22NgZN1kqvYIe+BXH2wN2z4LJ2atY+Gpm8T8ztIvYgaHMX1
wGj1ECTRVVqdsguYSbehBm4yLvApRdqhSQZ3WbohAqysI2+SHuF8jasradAanrxUHMYWDFfBhgHl
ZxfJqgb8peyggjPs6aYHEOnXSMApKTwIGMw74mNhQY5KB+fCfviiDtUHtxBQAwWtpzvV3s7RiL0t
6eTpevmqM4Xa2LK9FUkCOcmKH1EVz26T4TgmhJJIQHoxlqpFU/Sv9RzsaveoTph5DDbNWTuEjVS2
RColTEim6VN0taStaB0bFfuAWXGi0iX3N1PkACtlsuf6iunlVVcLONQgJOYfp8J9TiKfnJDShA9F
1Zn4x60D9ErfQrTMVILMIBQRUOhdHCYQ0nj6TZs0mDSpSw+dicQqJjsm8Nrb3Rp//4vlRdut0vhC
DFgTNNhCp5fK2qoqXbvKdQ7EuqCLrGGdlQS6LDINgl9KZYXCHPcnChH6wDQpXDM5Np710MmRimm2
UNzNfmpPNJXNBU48F7R6x7KmrYWi/1yZpP3yrLqtUWh6eFrBFCD2LqhBuogkDqgAHi86gShWixBB
dzdOTzIVNgyqgsQ9awZJ0Z4wF8IskpOjMjcRNsKR1CVyBXHcqfQag88FL9CK9d2aqYbKLRzzZ876
zMymaMvs5ZBqKcUmbpoyvUV9qG41m2ZwM2kwJuNbYSJiRdIS/eW11zpz3fcMcMnpAwbCHVDFqKts
ovM20YrVIQJFD0oAAzgmTWR6imnhWfg0qh6bN7LRVTmS7xcw4HQLzHOh85HRjPM5YT4nJl8yM6rO
D0Wwywz+4uii9jlGq0WDA1baaGbj7NkUA986xWpMz2RrVt1VGlRcWcOnRwFqyaCGVeIFhMzOz3Rm
2ul9SU0tAbHKDD6SLngO25GVjhkS8jVOu+Dkl72n/Bpd5/m5AILeTUxoUgzUNdYQdFb+hMRIEfo3
6+lsYUuvWkUvTu9JSgO4iShLwLyNkEL0RMzGSXeMAZk6GutRqpImFFFRqxU2XZ11PmJ+jJyRe8G6
KL3Ji6Rbj4RhBCM/ldsoYH3wlFfJ+NFKzmJ2xdRHiXmxTYKQojGhMFJQmTXNcv7LMIwE3eZS3DWD
EvsDCg8anBsHcaFByudSgt6/7ycTGQvQuXdjcu106yuqODpUHp9yb98R6cKBMLoN1JJD0b1HE6+d
VioEqc8hHgUilJiX76wnF1MzoPxWQ35IvETb1hgIGtkO6zzikOvqlPNu1isvdtSSiEPYoVDV89TY
c6KIbE8lM/ecmenOga+8m2tgO+vFNTNYNOPR/JBhb147ykh1IHnI8iC1G3p3Tdt5wkMEWYP2oe8H
Ioal/dGEdXa4Pyid/IwiJdyPSmWtCF46ErmpBnPoR7fUOIQcisl5i3oF+aw16qdxAGQYTDjBWUcf
GbZ3m0lXHyurtdesJdbBkMEBMQr10ECOBkf8rXDFp5dpwD0b7SGSXKLtqKx6m01yvqjUGesQSfNd
cRgmJu3896O9trdGnGlmsJ9MmqD8lscBMKPeepv5zD8OwKYQOKm71oWDnHkbmvz2Ai0CgzsgxFmv
1rsxxfF0l91qsjN8TYeOIHn1KAy6hUeZ0M8nNb3WwxXsOZyLjP64EcNdqcbvSYcSNCVTakn9+GCl
1dkZQixlwCJx9zTQOmcLENcScNySSgaJA0VTZqdPZmuRxDP84LBzl7aBAFvjtL5w0A7xs1UjYQcC
dqH92lYu+e055VKIuqdoxGtNZeyLgTXovhDRXimBK0DKrBq24yBT4GEat6mYT6PS4ewfx5dWcPc7
zCWY3VPcioUYCGlFGbHLHab+dNa6lZNfchVkCaR+sVWhRFApohfRTRQdZAXw3ViNZdO9aQqGa/jK
1L8e/W+Oh6BW/Tar97heUNt2bKr3v5Ntvys92jQT/iYRaPiO55WzmgaIcFRbah++TBSCS0pX9noY
KBpkuZgh+jriEkCYov2MYzQsuSeXSmnixpKIJcjJoGgdaGTiqqOjwL0aqxb2xCKhZ8CCpWssNSly
n7btJFUPQwdS96Tr7CAdO8u4iva1E91m83/bZLe84GpCSIvYm+RiwgWwnbvdU6i1ryOXFR4lSCr/
fQmqNUPvBM83pMdnbdmlrFjpyPpI4Hshzqk3sj+6u1iL3nHRQ/HsMaJBhaAs4Ull62zGnHQ0HRKr
T2/tR8XATrfMXao1S35wzqeRNdnuT7SuR4BVpefHKD+tEJEJ+gCSEmh7+y5WFy1/5Bx/VkIMgo6G
YG5er8BqdYgi0OyzPjcjB76Up5s1JR8GEVqVOqC2ZjzdW+rYSIxFzikemQTxe3YyLhXTPjpzn5Kl
fVoH1Uy5SMkVc+QpZpGBlH9rNQm0PuC3qUizIsiXWf+0zYOGfHTa5+T28jr+tSbKfq9oab/2+uQG
8jDyhYFZJtNIVumMQ0YsWmv1HpBV7nbSWTmTRGfBFGqR07d967pI4BYpw3XmhCPkMDRDPWjo0pA/
MQ2drRgs9QrJ8WcYnkKv1D9pVKB4LqbpGJt2srWMqfZDzOpLhQZVqarZvhQleWu6PBlDt8s7Dn+e
Zuqnjhonz4hJ7cox2Hi2x30SQEgpkG+i7edyrkAeQP/L+ILgCOO6Ecx3i5tVaAA8Mu7H+QqpNfnV
euOLrhcnmALnvgQHEtRwkTG979Ta3NH75pAjNcZ69Jn7+eqxVKCCI1WiOq8EgwcmLWBRMUi35Jbi
jiMO9nOSZM5m+JxtM32b10PuE1QHzqqK4lvkBM9lKh6KyXxvxwg8m72NekJQ8LJJQHWWj2im4yV1
ngTltdHTITTiubOfUe6a800kBr5RU9LYm6zZCplXZKkR2YDiZ5FC8wTCQpNnGmm+qazIXlYTDOZs
7xs23EtD1Q+Y5pJFGFrZMmHgIZNDd9Br91ap7i41PdyB+i7SCEOr2uoraFyuWS4uVVrPg8uc3Mx9
/MyFl5MRAJjXJn0ORPQMc+y4tE0GKWx+yc3GTL0IJ28737t60kzrnB9nUNznoWW5q1UwYeSvn6VK
rSjncmIwgrUpcCu75SWouBnUArd0Q6vbCs1ziQ5vcf/J6w6XdmKPF+EqT7IjF6cbsL9RRVSTdwYy
OnMs2QgMB/tm67HIga40B+csUi7/O4jqfruECRh2szgpaKfpLfL6hpgQpCQSzKpYlgLE8Rg2Xu35
3dwPw6KrjSXGElYH/LXLHPAHsVbklplnRWRz7rRTs4CpwW9MoNVmfr86IrWidHWXWYdUCMlQHQhe
SZOJ6Xgy+0Au799rfm7DAgceaVGGFcyc+bhTOaru6wZ3koxPOKLmLj2bDuEkKTGAZEfqtEMKhWmJ
zWJbSS4KF09TZte8eDl7mMyzm54b+zp1sY/NnCyii7eZQ0cxCGeBnc2vPXnJuBrzg+XCp4rms32u
TKe0tL6sipMKnHKk/bSgnajyNpmi2isqn9fOI+m45nA3Z7tmGZaBuzXXJXuUC2juFA7FigA/skk4
iucZJYLjekvSdmyGOxgylN54EjoxvcjbbHZx8uMSGicuiHgxb5tcHASR1dMGiwZ8UoH7LMW1UYjP
kldulaTeS4OxRouVh7gBoBTnHlNTU3JkhLwV1CYhoyLmF22aJ7OXrwRG8YPWzqHtjBEHBdu0S+5Z
EvXXBG/3MpviW69z05MKvZHexIktpawVuDgwINXbEIk/GssJScnk0TKer8f+zkcqO5Of9ve+duOl
o9GgoWAfym1HXgF1Iy/ZYBhPrqiSszOaP1l+A2M2vDMGVUfniIsOIX6Gphcn885I43EvtJq0vsD0
lpaTwPGs4/SS0Hvws6SiCWM7oItyeNtaSfoUTyj6iPAnphoYhZEH4b7TuIN2ZpKtem+YE+mjpVen
iHDGhhG/2sY+zcN+iaRnBas9OCkz0V13xmfXQBPFzY9bo2O0Av552zXNVeNnPCQOQrbRqndm3It1
PV4aOl4TuiU3CV69Qqt3FbYcdDj2pgtxDU4VPA2YEVpMxjo8mXrdGpI9NqQAwtxQ+m5UTOtBtFew
R5haxjR71AyUNyXLN0YassxMXSanhhO8TyzQslDU4jpwWnycEHBK9CR/IX3+v4UKwuvCcf9/hwoS
JRoXZdz8B1Pwr0/6N1PQ+RdYEgPvPsQMHZ7Kv4GC2r8sLGlAYlTseBqQtP/6X0WJReB//5epzx/i
/TNlhS9m/g0UNOx/efh5XT7F1u9f8f8FKGi52j+RB66mO5gg4frAEzRAQP0nqia2Y65hrYn2pnxp
So/eFugOZl8Mat9HsyZGN6czZscA5UHFm6uathdXrequzTT+tofqdxKtsrWiWtA7Q0YdBhx8Yu/K
NpvvCfvyNrJFJKFARa9MmKrA0ADlScVHAl+xK78C2HO1r9DonadBWMdJQW04WM7ErGxykT0Ce9U1
0LMWk29v0IEcCEbstkhY0eqR2cHUdmujIUg9e+/LSgBfhnXc6cchS9VVgaxP6xPEtojGscCM2Fdx
ehFCLVahSi5LzcRNgxK44ThHpyjJXt0xnA6qsWNkra8HYsFabuKCOND33mbIhpt4LIr6imLaHxH/
Hx2UlzkyK7LDmY4nBj3vEF1Tn0n92KqNcW0LNzhXEbCqgGxna6SnG1Jhpxj93tShhkoy4NlAOaVu
jAo/vrQM5PkxAk4nWbmEtJ/vD62t71whxhUnfX4G/hqZjo1fgopNybHwOyUxVjRGcPXP6TEwmx4h
hiRni+/X1NW0sbT+UNV1wULQrwQOvpVnW+XKqcKGsgJh+CAluYEqw9pi0rYIHn7qftypnoFvrVHW
jpuVG7hGF3NoRyTjNEqddLjWWecsEmhPAyoQUJMUa01ibqaUfYuEAG/PoYYJ/wqmBkVa1eD5RYyq
DMXBLFCtx0QBrCMbg57Rl5xevQtYc71G3DSpxLzl9JhXpkV7vcwJxG7Z4bMMUraV5G9xFF7cLOqW
7OgH+pvvaqAd0r4xHxS8uYxs2zm8IzCu9qxQLhz3k3KyXxeG4tMIrA6UzvFKlGCoQTfKveH1TAPs
KuPgozRs0FQWzNcZQhnLdoj1hYMdEAmCnf31wK9mjVH21MUZIQtzc6guyfChXtSLD/LYliVaG9/S
BTMgl4y3PkBLLNx468aEpBkRDKJClxCcO6asTkM8uKVDp+YwOqSpOIWq9ujYta9HU3thuL3QDD0+
pYTyNqGhrXT6CUy2+2fhjOEZG9FOSVMoAkbp3lJQyyRbHfPKbh7HBl0sthUkRM7SEPquE1ryg3jr
VATazYxK6BUBeG6l6LoLY9mrIjSKuoJIH8bWTFrIOvHBSwRLOvEh7cE9xdkDiXIJ/hwyJLpW+3Jz
dg/86L6aWsSX0PpXPI/wXeaDeLBj+loMEkLUPn6Ju8HvgwzVcU6DMO6mdDW1cs7GrFG02xZcUoxT
eRa5PjO79Rhiho/IUqXDgQWQ/VD/sur0uZRYtBAL8Nm1SpBF5XIYgNiMpzhFvuPu3CRC0CUm8Mca
xg5662AmyiswqDXxTIJsw9jDscw0rWRHDkfH2RA4TX7YShDOrcX5Ohhi3wYTsHBS5RLZ5OBVgCG6
kuHXVFeZrzT8iliLcWT3S1s3GFxq/U035k42noyckYhF9PSCdEi5sJXBJjhENGdY+2cjfxhEto9o
tJmWWfh9SiubxKncj9xbHX04pj2sf+wcuGOvfxekgqJOWJjXti0u+FN79BDifQQGhbu045AypeU6
NrVqEZQRZXRTgFIHvYWwZLpS5f+KsH/iLEGBDshclNR9oOzdYNjHhhwIoqiTHYL4WzZgEY3M9FZn
YgcdqWMw3f+SRBQv1bT8arOq9Yl6JQoX6SUJsiE4AgsyuyBVeYpxQHIW9cFGXsMSan0SaURQBk95
mP12ncFnmSO5BhpyvKmsrxxON8rckfOegV4xB7CmN89UiA/PguVY6/TzhvPYyLNdNS9xJj6LIb42
WQBtyVZCAhk4F1VTA8bdlZ85ScdQX+gLWvpIFAGRvp3tsFXpAeHcFK9D4dAxp7hEmowKCFYMeI+6
+i5+6EdfUegNe31Uz3ZLjZ8NxiHJ3ZPuDLsoBySH22qTRBY4F0Yjvl6p4cZRMRHYrvGmB9lnlnFS
5GT+XcXqrurHD1zm1Vp0xnuYoqZsRfwGHexMJ8faaO+V2qcrUUOHgb5CLzvmPEmPX11YdvMWl8kh
YHwOdX5CLIeXeWE009NUdL+kb4sALYwRBA8W7h/aTbiP9N9ywkZM/I27RVpaXhi+OHStJ0IWImdR
uu96hlW/dJgicq976yGiTidX+qJ6ZxcnuG/r5IUz+MI0X38TZ4w8Dz7BquV7LVq5gl7b+bDO/sRx
fOo0gnK0gLx71pYXpW6e9H62YyXtj2lBuqkToq8cZT144SW09oFAE14VrNyYnoNDpEzbvsBqo+tu
sM7oHZFZy8e4P6o073YpmpZF/Bs31h9TYr+LYvNF6C0qnrJZ5V6n75qcUCv4Xqr5OIZII/EaU12M
EGKU+Imlx52ZlI0tUvhb8arNZnPY9DI6pU7xAEV7tC/M0f9YSveKyx2ogPnjsgOB+UrpbmIZzcHE
6eOH6KFHVOlYLxVd29FuoMmA0owyotzJ5M2Jk5nnxa5WYNRbjo7+wSmuOvPj0es3Rlp4bBwEBh7h
Aw70wCi/cfmS/ynHF5MbY9kLvw3zb27VaadEPXuxKeHXUHvlYAoygWelhpU3MH+hWjoAAmSkygC9
p6PtCUD3MgYcFNjqO3b8R3KuMElU5pcYHiBC2svJRr0rc8ukh+hCK7Oig3QI/phs51hJNCkWArLo
Mk4mmHFO1OwbLF2J9iNzttLKBmVHd0aLVlUcsfBIx2eyd9O97NKCfSIY+UYP8zNsXoeOZO1Y2yBs
5/DMJSvd5yDdEoz30mWjvZIcGgvOUwUCdy70dUr9MWGLcmrCDfv6zzTO4tPhynDqURPhiTySb13Y
u0aMe73V9u6YgLCo3rQR2L3NJaYKZVwIZcvVuK7UKdp0qkFPnTr9EBfurZC/LWfsTdnASEfXkKMp
Lb+GYD+mXySjbqLULZda6Lw3BRlfofUN6FCnq+r8xNm56jvl1E5duMBgRGSl5X2gzgyWqF+5eVLW
PoZ2vQV5DCzCFa0AdvnA+YyL6lAY5I5RIJzCyiKtKfVcoI10owGGXyJmHg2lHxesr3e3yYOLZ08P
Th2iQmlfUIrs3bmuVIWxL75NI7xaGpd1zGRTRFD23RhFfUOursNGmjAoAmCxA3e4LJkQgvZax/m7
UqVXxu2kFdM2cDHnjkuNHnmAN3bopwMxd09OQmdYC9WXVptzjnKWliFXnyWOTwH6OO2T2cPxNuWM
TSlOg607QChB3I1wlmyOyba02XK3IQloWutej7Up9XhVOQnA+Lapb2nwakXBeD7S3rJaIdK901bC
M7+GtNu0pv7ppe0pYUDoRO6jpU2oLZnPkeoN0nsCq2SYu65CxNmU7nZKn/QUo4RhW89aXVQosFp4
/M1JbxJwKRkvP/bZbWEWuzploYMCMq5j0oVtg30wr5J+1ajoE5Im3HDJxIugmDcZFU+EVGyxj8Rs
jLj/03Klh6OFRmIyf9gN6Tb99ZH727EQEUhymmL3Z98f7h/Q+durONz5an8/3D/y95uOHq0DbYy3
/3j///j29yfff7B/PCdNkwP+yGKTyqLVMEzyjdhhmdve/8m6j9fi728lLG3rGj0jUoITrVI+lU5a
YaPkV7o/aB4mkr/fvP+LeK3/+T5ZG1iPVXSZAdQW6f7J79/j/izzP5/61/vMvUqdyjGZGJ/GJLFI
zg9TLvFhxwF98EAF03N/5/059werxlBC1kHug/EtI3pL//j8v9/sUsJR0MvTMM+oI2iE/fsbaaWd
bgR/oXsg72ARaRsJ5FDanCN0fx9uhtTvMxws6RBjfCR/Cv0H2bXRHIoU5QNetfs/pRJeixaVFrzj
Pjoqp8Y8s1tN1onzRJK84DSzfYrSYMVOvZ9NoR/9g/GE0uKCcaz3uwOVCzK/l3xTBH71Nr1RkTI8
K79QwK7IKaaS3sfPGh1kM39yj7ZCeM3e4RTko7X/SS7eOaBN+IbOuHIesmf3ajAW+gKFhke8Ho80
X3OflD0VP86y6tfyh/uXs4rEZFL6+SfYDFyxuAKdbfynZ+HJVypKik1OSBTpmfmm/cI5M6PQR1gs
y7L7xBZOKErE1rI0bs0pYGrmNxuUaWvctv0asSbxoIvgtXpODx3gk2jZQ42ZPaVL5QnsnmRLO2Ub
t11rz6a5jwhj0oaluQINd85D/5pd3OvEaoHYc9PKtarhJ+EwG13yffkYtuvyEfVYnR15BCUUlRhS
kUBDAWIoDI/PHZGrnHjUHPqVi+anc9m5yCfiy3TDjnOPvY83+QZ8PXwUHKIcWXufLblAbsM62roc
MLeGzliQsk7iDGVX981nfCbm8wAm4UX5cyWstQ2WKCXofR2yp/yTBTq7xgttW/rZU/EkHoB8LEgT
zxYczcIteecUuQtSjf5463fHu6CuAzIRYF1Xgn22zuUSlCGK/ZhUDoIWMCbRt+SIuWT2nPxB6bSt
V+O7ealWXxxMw6N3avvl+F5g4PpEkXQMacQ/vA2+fmHydyRIBQMYCoYFwjqOh/Dh/KtgMLd1l9fU
x7E5a1rmxxLWr29eg293hz9/SQT4R/Ds7qxwsbGv8cne2d/Fjf/3XGv1m73LbvGLBjPgW5Hr9s3E
jfR/uDqr5da5NExfkarEcCq0DHEcB32iCm0xW3j18yjdM101VX/vjgO2tLTggxcyO3qMPcyfbMIv
BkDZWUga3RJHjvZbg8b9FR+rNyACj5yK6LDrIZ0GuyYZddNb9PFtvZiP5iNI381w2ZvVMIr3Vu3i
nSNrjxSRDODSftK4hR2o4FPgeXj1S/ub3+6C44u5q7i3+uEcP71rwLTcrnAOBvy+MzqrRd262k6f
IQDbqEWBZTZlF5K5A2MrkJ7Q+YWletQefpWnp3QMBef33njdV3PH+9DNzqmHz60hOcPLc+aC75EO
qLOS0rLwLnMSFB80HErWUuVQzeknByMgGgSt8Av054zc/bE50yCmqfEyIcB8SNlxgvWQzoxUfSrc
GSqRH9YvqFXFN5xK/+93KWj48b40PQCJS/U01KwAiu6ZCw7MRpsa6b4X3jc7t0H7i24Nc9m571J4
lJM7O81rfyRDka1XNaDOQq3HWb+ZbN+n7Dj7nYv6omanD8OpO9+vd4UtZDmbp1lljr+mO8xoncT/
VcNuRzuisNz07href2bKb+4ElkPLgu764nZv33nQ7bCweKbmw/kNiqTPuJSS1jiKUW5+Eh4iF8U4
SvVU7bblzMNklh1gZMf7bTD731Dix9MLTmYoBFXnpjpFcWhQ49jH5UHca98CRAMnD9cLWPNoN6Dy
p+/mNkwfkkeUhizDqU+gYW8USeAnvGEiZOOWdUu9fI+fcLonz6kvBEyMXB2A6RvLiz+1NkoORCme
eIL2nByQHfQRmCofbnXzKF+GfxU6b8sZlbbBWVsonI6O7JHFqNFFbj/7h/QJK7aB1etO3U3+AYYl
Sq9EupSy2tFLA+qTqytBk2MhN3owr0cBxJP6Of5odLLvp/buq4Dy7BtIkdUx/6XiOVPsL9A8Oj5m
rvCgwc9/idz5rQX5mfId+gZaFa6GTSUKOsE5objpsCbK3zoAnERspXxNv5UWrjKCAB5bGEBuuz0x
WeqAUfHiPd3v5SV5Hy5TMBpnRmc9IPrt5Oj3fZmusdI/c+TKgQyECzLvz0xPlqM6ftQniUfUO9k7
LYpKC/DDoua1ZxWiIz7jYXBkjcC5rp4grAbDC23paq+aRyQnMUqnXgOgNYFSQuvMgbsNAZdHP/1m
LuHVdmJcwVhoJ45AqBWHwo3ZHCZQIbeOfVjjJWPQBvEl5aD356+FSBUP38al/MMG7WzPnlJN/Vnu
QebvQEiKP2CJ6ffpp8Qfd1C9SqdB4Gt4LYMRyFXupYR4mfxE4bJ4voFyqD/jS3FFyOr8xCWKv/BM
7Gm7aZQEAfuHabJjvUG1shHf8afYXR/uO3ruf/+Lp3D9QuviEHt+/zKLCIHaq0ud9QEPaCe6VI/1
CxhosGXqLppsRqLCiQ9FNARq9KD4FofBNn9X9awR7AaZzxXgw415LwF4XzsioG8bfnwmBFtH66X8
5WRgG3kDPCAJDuc5sLXmzDzneIv2rS16+IHvttbZj/lPR+kWM/KOMwrInt2zVtqAA8rnJOUGkai5
SF+Vj7Z17klf8m+5B9jAsv82kAmRAcraIxZp2fVu+TRw032I2mPl+1AftB75F3uvtwGEUztzIlrq
xkNG+0uM7eiyhumvNuhO1jcehLNm6xiJr8mzhZsgc+Ahfybx/rq/IS6zb38TbBHY2ZRDe0Ohy2Hz
ZM8AHCE72pdxmFbQjLaPfO+nvm9ClsF7/BndhIMStofYB/vFCDqjzxG7r/tH5CSpyheP8md8wFxt
pgKCiIT3tzG5bE7ubPgAAovXx7tt2hTogLdinPXAw+lfTClgCJ3F2x4ilGvuN3Oft2naBvAjBLtB
j9eG0sTuiPMaEEtMDT/pI67sdTFj04N9d1n55mNzwLXYIWkQJIoVhENrfcN9kYBn82BEyaB8VMfi
oHJ+CUipFq4eHSEb4wcklTtjuBpm0EzXhNJvCiQe4GvMo8XOQlMP0M6lJ6BXzm9gorG4O7higObG
Ubhalr2gvVd6dNYlH4G6XsFF0B5u3TnxM+ux2RlegBIxTnZIP9u6wyx/AlCKRIQH2fUcTee4/SoM
p/xuhecOBaT5RyGblBXrJGD9Ku6xHBYAYhnxozQgjtCWnvCarfWD7jCXy535GWc9xpBzIOzuxmdh
MjmGsHHvwImi9VltCk+kMW9zXFGmmo0rJU4tAuprq16Ov1/1LT93sJRQDSJNbMFpoqk2RSdEX8eb
inkeCyjes+1Iu8KvzhnCADvli72N84RAWjJKMBg2y3/gyZWXyuTZ+oQr7UvO8TtTGAsJVFl4Z3ae
BFbRfvhtnfYFgqrkNBto3yUEJaBuRjaPp151tadWP1KPr7T9ohBBet/rYYxox9imaiOaJGnB2DvQ
x1b5BVQhkXWO+AsR9726wO/sne66NrvGV3/VXwGZa0f/nQLFJIz4aM6sc+MNX5FQRAQ0pGIimw58
aor+VFfs8kmiAz85CTqyEwphe0oleUcFGoq1OyMuvLBXOJAQU3YxVvxkC45+xaWUeEeeDkBIZCpB
4CQqFJ1gsM97xGcoqawFvuK+8BRlDzF8p1N+M94j1TXVh3n0Gb7xR5Dc/4wHex+GsEPuqVxzwJnQ
1CGjXZwFEg9g32FzJXSh/ChOIeBP2n/g45TtWXos/yF/zfdZ5rOegc3TeOLsfVannYbEEM6Gjn5a
9iJgNK9Zj3X+OB9qOv7bE7vDey8OifgrqEeUsMrKvSECJ4A5JiySvSjA0RSNBs7ndzxeh4fucXmp
Jw8tUbF+GgH85cGAwN7gii99uhPuNPxxmCRICxX9pPTXRXiN5g9QfgCA2VyKzC5vd9EmIny7U2Em
BE9sFMtkvEtnpEZ8w0KXxyPAWIJ4OBOgrgecLJnz2plCo7EfOAVQTA8yl8Z5e4JPxOGfu/VLcRXy
Z5o6+6W1zSnUvnpOgumxwL6B/gHzB1S5S2Im7RAN6MqLnuznBm3s5yLzK3aD2qncmaYbaC12MxCC
6Ez19VeHqa5YHJBEKpTHQToTznA+3ps9m930a/5Os9tTku3cDJUkI8CKIIcmVNTPSUxrS/AhqLWR
gw4C2OnhTJM2HqHJsbc5U20rHWj0PWJyRnlAwrrM3Hn4R54wsc9eqYWoqDtXNrKamyaNBlKV4rdb
IU3TBAVa95a3CMeqJ5L3egPR4OC8Tb+dda7ohlkB7Zi8dLXvJnnKwgqtCl+X9k12RIBhC8I4R0DS
O/VyieGyJUfK0ZVF3nrMEY/YCJ/F8lTmsTuQkEDG1AE/ESPyX1ZcIDjkLzyA9YtoEN1mfZ/nnMtt
/ljmwTK4RUIvmXbJIWEfVD9N47ETsYJARNEGMNuoXxPivLb11QgO4Uj6y6kka84vMqkKMhXDTnzU
PJ3m11GNOcsJYucGaRdv+WWzASBCJRhaI8c0rWMRm610txAvCy+aj85CYu30xq7eUNcuk58I/5Nf
jiS8fAHSzeDdtz0Hv3el2cfUQjiKCJjY69biAqh7fOZ44Hyy72fWjblXaGH7Z/A4xK8t9XCfuON+
LXfUrxwgqQ/xZ/55P96asLZvzY+ym9++VzKxD0tw7j8NeBjyNJLS9DNlY1pOPIQ3g5iGKfpKWQD8
1yO57C49lZesQZcB1RvMSez4U7hmAFCvyLhYn4o7nmfdy74JuwxH4Rgzjs+N3who1rKhmmH3Nb6x
l1Zue0mZe1gz2HMXoKe4MbhJubcolX+rc3nK99yQfb9qu614EHSTvx28VN2/MsFnuyHTy/fVuWp2
09P8M2xyMxTaRxsuANw2jWIEs7r1yv42MysbL6p9S6buYaKCRXvBZXdlQKlK8Ar1FDVMzWNOP/cx
cdvptB0k85W1xSeRuQftC9tYfRkCFhxyiWdQ7yZ71rG6snhZkYVPr5x6AXv6zB5ky4RP0y5xIAvP
ITrE2TbLlt/Ua35Kzn+X6ANMXrlvgRT51KL+iS/SheXOpwDTGx/v7pD/4FJa/qaX8mIcUPb1CO/0
09/1oLKWfYveerR8jr36RJDf4E14joZzlX3A3OoRUIbZjaIT1gqumT3UlBAIi7eG6fCiEFBZb9k7
Obnhg3zSdvIvBSbhC+Xx8tto3OEie0Q6bJCVb7JnUladHzeO3JlMVXojvEST8kNBxo5ygX+GUvy9
CUWdNy6UbVJ5Sv2q9ZBeBgAlpzSkHOmbwhGiVMSiFKvp6BcRiQtQTNOvYdFjT3oDFN/4rJqY/Q+O
z4mgSbOef43Rjz35ZZ58kvZR8aBKmh91ILlQS2r4PnSIPSU/d/o5Lf+hc/bGh9/BxTKjOY7bDRaS
3b3Ndzr2xGcBmamterBCun6MDXt4mh6KxJdD/FZsollVeayjnfihU/vQH03W1y8TKIwC7gGMX+qw
ZQ2OvIajm392x062m2ctCYTvqAGpAZ4VALMX+xZEABJeJ6Ly0rrxUa/8t/ZbC6bj9JwcorfuZeLA
JOmc7KkHR2snF7iRzrUz3nBPl2rnc95n4Os4dUrfrRcXWmHuVk6Ruxz2LXTIz+jfeK0tJJFCqdlR
5srT64QRi+6yEmv9OQW5d6dqf2zG9+mT84yPuZWBRix0/3hr/qE5DGmWzSr2VOFf09NUdfJbcX2u
AW4d+wvRyHDTOa5rR5YPOIjzl1W9A3FBmfFOHEt1oP9doC3ieGFPmruOtvirHALridj8gKAU+eV9
dQdqmPIH9sY+D1LMH+KHZUKs3l/kAxbJ2XoEKiL7JBMcz9WVWKC8yUvwbNANY6YiorYldARh2z6N
ng51kK3Y8Zt1QeEXbn9a8oDvgpEVmENzCO1k7U/iSq3Zg9qUYweyK42XJvIgZ2xOOm/UfBsDNIw9
E4ea/aF8Ne/nuXviqZ9EGsDDIUekqjpbHZFA8VVzELTU4DLIYA2/bRzF5X0Tl9QR/jlGla+tX/xH
RcYCgrP934MSHUpFQ5P0xTIuc3/QtzhUTx9HW9k19e45B98Mkrh0R+HAZwCwG4LoX3Vm1n9TG7HU
YN71Y2ii6YKUFXU9cvytPoKO5y7C0YKNNXJ5o/7JiA4gkBWyK4DNH9TpCOERkXsj4iVbomDZ7IXI
CRnoTYPsJcKQKHLub/c3/m+ruO20N+uprZ5qKs5ocOsfA3YD1BqY93eClWCUHLK3t5HtZ208wjB2
jTOZhll9olNhc1SZQC3RJy1O7Kh8DOVrsjYWc8KuTvib+t0u87HnSDXXml55sy+SS+yOgfAMZ6iB
W0FXPuCZV5Jt2vOb8MAxVLtsqjqIExo/BFGNJ8e7kqpNIOcPABO70Z9324DcuCIksA3IMiS62ZZF
cyKCDkOCNje9vx2wPLHdXsnVm2tJVqNnD/MXozW+EWuxrQFfzexkm31sesSl0Qf6zt+kLsTF1HLZ
IFOfbcnYydmBxOLwW0DE+0jVKyEmUnbQO/qe/uMXu9v8XkoBCgvwoKmjTDSdTs1CokxRg6WFFZuN
hyhKMgvVmJ3EKf0GV3H+woxDcJSG0gwyAXkQktrbcwpWJBDhjL6JEyvtAqTCQALkWaRNmXtCeu5N
T3hgkNPWyagVqogueMNpelE9sKitTVzts8iUr/sVLNmRgkdLtYYA1Pwgukeehy+p/pMKEVJI1KyI
EbBczF9jckVQHYiOgw7aSdl5ADVlw0L8V1g+EVWuO5TcVVCinhZRgyEsARkB22CkqvQ7aW9Ib28y
UvssfBeu1ETZMgIE+CkpcVk8IDUYp9+Ycs4/lUMRjjIdiRohGGS2s4ARBZiSkyLle5Kk6GOZTspb
dc49zrYPhk3M3iLiLPJvkwpN7lLuEsSv2TY/0lseh2wNXE35Mn/xTmwrGgk7IgkrYeq5AD31rJPU
glb3zfqofKnyQWaDuyVXHLLnbQbmrwh7kthEpyw/oxDBmxX9lV1LZmTILa7KbryWr3SSteXYOtMr
ll83fr9BgodJ/ZXHjnWdDyxkitUgwR7MExOcSpPJ4VM3VBQ9BoS9qyTEyj0S9S0dAbuB3LhpZxYt
JSR8XrXurVwCWm00Q8lf82d+l8IOxmdq7smaz3PnaYwazSWU6zw6FtSLU+MxIeJrPf5uGlwC9B1K
CWQSE8PUBbyVVYUxxVHtje4Mbk/WRy38u4OOWWBQA2jBU8WZ9VsFuT7eNbCy2WGUQ6m9CWz9XLMA
hwCz23hXdMGMcwuTJ90yD7ZsUmvAL0AkmJUVvV+P56DiFHxeQbq3HiJFAicBU+VKYILfmvLnR8/V
c628M18oEvOZejpPF4UFyFiMDfd7V174QHYyxqNhS5mf+SlSNb2GhahHNZGvSblqqMCOKj1ngNrV
Efl1p2Z5Jz/N/MOgDtMHf87nbOmKy0DfSc8rWzkwrNwR99UQ7qAUlruCsuOSJPr1tMD48Qq8Zuvn
GOMjZyEjznipAnxkP0MJa93CoMbmYgwTSAPFHvLihqdIifLG7OQ99fnCuRcJu1p8564Lio1t/krZ
nxdcPpX1+xaOaPxIpm7NTsnJR0otNRy4222SotTbLOGZca9kg3j0EjnyUDnnGVV0WQQKGjjMs+Lp
eANtaRBAde9wiPD3yUFJOlbkcvVcI4+IXYGpFGnscAh2XZH/D9qbVTrc0Xfig08Y650INJ6y/Qkl
TYka2uhTJ6FUifTHNmlNxGLfmSu8pOQqa9t7/+eT+QTrHnIJqC5R01DRAaI/jhyW3UAZZqJOHhfK
vUL1JJHlXecmZPj5eA7+6rqse4aVv6czvj1QBIJaj3vf7JUtn9th0iv4Xe9YRPyEX+FxTMGc0Bre
bpu7lXEpz50CViCuoeN2jZt+ETt54/J23Dl/xPUyCbaH1ADbdCuQbYgH2So5KHp/W/sGEsgx2pNs
xAVnD1EShRbHHFzcTm588HilSwAfIvX5XG6H/9b+yhvqlHm0Bx4PdeGcrFlVr4Z2ZlVoasiSL5XD
XQsHugKaiE4pYkcu+DceIm+2LQy0ilkMmju0NOuejYNK/mP6PFgWCJ/BL/LYuUNuU7W5o1EP2kss
7+BmtKu3lpcWmOTWPwAGSvTrjttSdiRrV6LDHfkzXV3LlZ7xcaF4IuQUE67MeT48AvWMt03rLcYj
qgIFLqfGI/eDpBe5jbJD2ITHwO9a61ZAgQMDLI/hYdQ26CsVd8Id5iqwzpfpV+tQJrEZZa6C3+Mx
SOaex4DkMBF3t8lBINP8wh8k4nGyjvTrmB88yo0hXQatFPBJ9NzxfunTfSaw1GkCWodpW33GRrv2
mfUw0WhssCxy6JGoS7KsH4cnGqRx52xrEYHF5wKI58wYe0lL2AJKJ6DFZlLM9uMKHt2nWAVcHetY
Szwix3nwe+gVUJhLCX5gCGnBZTuxhst4/8iAifVwfYqwVE9A2tAZNtEUlk933n71YaPVYkhr3FI8
EGM5LELNF7U3njGXCauMtWf0V15yuxuCq3HAcBCXR9LOGO0Oay945D1trm1g44MFREf2SJ5AOK5N
+Df8yLRSwYHiwpw02xd1Dv8zwgC2hfsOTCXjkyM12jl550xoD7/OIVg37gwuD4+Etcj4aH3AgoOP
zxLsHtVXaniMRr96db6TZGyTwKxdDcxVBI8Bq3oMqHweHQNF1xrpNLA6BYBPBpYdiNed5m2JVOVB
gmLU+fu82jOm+LSwlP+zIHsbaqdPTe6H++O5Mi2jzZ1rq08itmF9tZeIeyJxYjKmewaWNI9L4v43
QJABuMhJdA8tKuSx6i03BR+ZqvuufFnXAx+/TYKRUqYz8jxnh+q5FgUqVU6yMrQL6WJ5Mz6uHSU1
exjRoLZaJ2D3hBJNvR8s0FOqv7MYrUPyDUq1fNrmqwDT3x7NcNH9rLqRPTDJSHDJgVWytnp6xm8c
LQlxjrxWeBPBeP4tO8SF9HEbaYURUNAhoKXCmUloofRA4eBk0xiDKhn0cDAlbxtwfSPpNZajvSbk
DuzlwLvoMIKewssURABWXhcg/e0zdTaQHJZ5kIQKaBQVootRRAHLYFs/8EWR6JNdpKeKx27Y18OR
b/Co2/bQtSQVrkXjHAzLA/Sfkil8AtmVUbnHCTJBk5Z6tY1Pqq7Bf9hBMNzmtXLhWVJoFWmI0vbE
hPdOoR7QCzLirKyh9wFcUsllB6ookwLnKnG5hHa5mHv2YVmGO62Q4uMzAL4f5w+oXvTIx52mBuUd
TzOP7blW90xD7mKMAxJogUCdBdp5GUnJjXS3zUIrwc8FALgP5TxFED8LoFKw0kBkmhlSM5/CN4gV
tjH1t90LaDOaTyV2EYwp4Y31bnSXBq6ghS4oXPcQZDnCOhpByskS3J7hWQ9K/EBnL24PY3JYMAIa
38f789b1opSQeElKjOBsPGzWHyWn+3bQsBZRwFI/KSOgaK8ETbtjYvIomLIg/ilJVWmwPLACNWp9
BFkG6kpOFb9wGJm1w2yniTeZB37E1r7FHEnYX4QvXptJyFvFybPOLTQhT42TvBI57fcINBf0zJbt
LvjNGpVmXupuM7C7BlVySABbo21v7bZImnUvgP38oCLCxxu9y8rjnek4cW4XHKdOLTMbafov2way
ndlIoMshOwkA5TV1cV9g2gzahWUJOD3qXyFG8tybcS/zVqt3T9Gg/2bC0wOJlAtL956y2blMqCR7
mrkhwA6sCqF31xYn3AD5R7glyOrwwMDADAdF28XTTlh8ZFeS2G0QiaIRU3jNeIABSiGH4RaqS0TE
xcbytxmxWJvH4oM5w5LiytiJ1nF72PwSk5nNiJ2DRxSLgViEPDR2nhLQCrrhLGRuMnX7TwAhbFCc
d4IW8utDMJE3Ey/jOgZmrXRq6cw2BpcT+Tw4y2zdsYjLL3Nni304+yiW8ZIxJDhjtYgzOeojHRzN
omy/NRl4rPxVGUPMATOO8SGHHZQcdAztSn0VwJJpX1u8x1sRguQBW0ixwvQ2AQhnOdXhkdkfT7B5
4VTvqKcVyucTmABaMkRi3L3xzSb/SG2UZJ18dTu+QZ5Q/gRZBMVzgxnce1B/IUgLiskczmgCkfIJ
a+fcBQmdz9kqgZOq2CdZIpsHVtVUhVq93istCtzMXF4j2E+3aNT0jLdng22RZtsPXSuDEsaFZ9an
h9UsMphCd2O/sf9iBTV9TCkAm0xYCzW6esG7QdlLQ63srRbeP3ziyanUMoSwdsvu0Cj+ZIrxIrUj
sc1DcUpodAuQWlK9q6Cu5tM+Qmx5j45XjL6ZjA54NSn4yops4rNF4azTpWmPa9S5SXXBl1aeSD+p
L5M+YbwT9QbECpwHnbuqeGPy3KomiVSMsPafMrOxaj9dGX/iFMxxpXA6I4sSDIaXEdfgOluFm3s6
guYoe+SGdJ1Npfb/VKz//jzS9cXHD/P8960uV+C/K+L1v6LP+bKbqdz8KYijf3/f/6mMT9BdA3NA
dEUGU5n/v3/keAWI+ff6T/l6kBvTkTZ57k5t/iu3/ae5HSs90rU1R8m0tIQb4tP/fiHTs29z0THZ
qFAb/vunGxfEu/73+u+rsWf6lVUZouxS0/fQQDH+fVmISAXaQt1kQVWtB6EF2Snk3eLO2BXCfjJY
Iyl4fxe7iv9erbnJindtjvj035d/t/CfP9z+GmQnP/nfN5s8CseOHOyOLIPTGSAh/z75759sezL5
3+X8ffn3Ta1p3yyRTiL8XEA+pdiSV3LSNRvf6u+faXv5/33v7wd/35MHZK4yHVq9MR1xFpT8asRZ
01jbxpsyErkkRqAtb187UUb/okXN905/A/WbyRVHTXNkfC6IWQdUbT2tMOqgF5qXicrMClhMM7fy
NtYPUzX/6wuxI/OLvmItL4gI2n2NhBNObxqNkRVMW0YJLTNGAARjFZ8rAaCMoq6kfhuRLumpeTZI
pCxGD7MJVVT0jBi7ZTDxyJkemzsH8ihqmDDi+6boCylR8dDNG5sQsXC3H811Z83mV9lfO42CoNZJ
1TN6S0JKui6mJdY/ZpsFmtzQCKFIonb6ZZGlx1Zc6kBRAb62U4TlDeHJAuYw0Dq9ti0IWqQE1Odq
xGGSIvNSlSOtHocnSON2Q9XKRML91JTobY+hmEoQ2IuudaN5oGtokmtZ2rjDU5w6VKNisgZxrZwZ
6XjBSOR+d7uhArBnHDFU68jI2595QMqnjwmDdKptcUMzPRNyuvUcQnAPDYeuQuJKGVmhQFdmLRro
6OhmNSPKH9NIfRTfFr+ZQISUEhlGWaevtXgPwdPjHkiDNiN/rg0jReYODFJNldmkQKhPeUSbaLiN
iFuQvKI1leqvikXuUM1Em6KlE0nNqHvDaJtv8AMHoJkjiH8FTd/kHWcUgcQyQYd1qNWgqBEHoQKk
Sbm2mxWBw6sgeEwqGjADxSo9oh+1UttBJGYC05bFm5FvdUJo7SpvWRdUCCTbKbYBkilVA+SRdZ4t
5Dy7UTACMZk+arRaXUHIAQUK5hFdI+1B5OzCiXJfzfFKYA/Ys0nyDwM1mUDUvqzM0o7xwAFXahBN
mzR+k3QyQ3DMQyjIy2FIxhl/sao6WMoIUUJELMHQ0F6QtvBeQhcxxiX5BB1sqqfx2Hejcqrk5rJO
AwgpGr1QUNaDZGjvaE0DJRiFoBkwh8wQ40DWuJDj+DJV517Rrbd0KyFqnjUp5qGcqzBLcVlGa83O
o6Y+aEKHg6827RDQuqGYK6Hn1YJVYfE6rWBcBgjwABsXlDOwcd4mEXlOaoxUc4yfapM6XCe4bZmq
/rQC4VxcKkgwEI8IY4UeSWoAZij7Khyw3ksMbA0mkLTZupQglSbIe9nwkacCXaD1nvuZxPm7qD9G
bEy7qYPYB+3jAVVTea/k6z6uC6L/JfrUFB06B+az/RjHwfJctoY/qpKF+VZ7hE9zP8BbORSR9E9Z
egg0DYUzjgB6DQCSEGDTNClDA35EmwXmUSm1e3F9uuuQZ/E3kPcV4AhofqE5GqDY5IUkqcnwgSz0
fg9DCh2qSPsRUW4NylrHkKvgJOj6l6mrbpNeQGkbpGBViodtpsPUtURPEwr5aCTLl4myGeaaCW5w
UN4mKCqt1Ad4JbmqtUMgezelDZRmHapNZYH16NYpPWScI9Z9TN3NVNGZyIo30CIwEKOFAdtqRigM
xFuaXIu+HBv7ErcSWD7R4uZD0jqQhkNJFNZwUqrloibJLmu0A1Ok/Coi+WRWgNfv9fyC5ioaYdDc
9InO2tRTNky6D7VHp928C4c1BaYhbATJZl5jXzH7lwX55FARFbxeao7uBvR3nKACMii/2kR+A+MK
hTwc67DjXh5m+rtTnJEIpdp6RnbnDR+tnsrHmoZdqhAT1hSiuuVOTggJS29y8GbdOIe1pIMbTOgi
o9wXSYpb4wDgiK1+XeC/7pdYxdIqQilzkStM2Alk0FY8DmmjXIY2e44kxFnZjPNQzl70uBYf7lFz
tOJVOcj0s/Q8RXJ7GWnqAMXqO0E6TMZtXqyfeRnSHSL7/7B6wQpBSV6QgoByGtbmTcCz82g19SnC
Vy/IIB3DHhA/iw0iIUb0s8ymO4pNkx5zKXmt9JE8j07GUkgnSVjZNs1x8oUcDxGpbF6ZpU7TCs1J
L++k5yPmEIKloU7YC3QBY+2qCp1XrBqCJnPzm83RMetlBThtWSAtQdhZT+n9WJDtFjltl1alDWTm
kn4YovH5nsl9GMPQofGwlUjgDsddhjhx3vqqUf7rDQl+gPQdQVKHBDpNYa+kuafp8tu9jCcvUbU5
QOBIR7ZmDFtt4ahVZd3XJtIjo1NxkCtepVEBo9EvF8GIaYop4+qVZulaSMVBfLTuR2wkiG3ZWgZ1
lP1JlIej3JSP07R+zFgSdGi0kFfMym4Vx6OaNnGA1QryMvp0VakanjMDlwypxji7TO3yvgne67g6
5/kCxEVQYEbLUSjPY0FqIXR75HBpMesUFdq7XDxD/zlPy3wUxhzjOt3yjLWEBUFA3zZY02mQJTd3
PSfJhOoHezKvyDSP+F39jES4z0z2p0qVKJUbZpgSoe/KeDNNT4ajsFhPEjTkuOosWiZmBYAb2a8+
2zVj/2LpElu7QFVR0km21tj8TleizdocgMro1KmQaAt1kZJmXhlaeJ+8xfLzmeRQGoGa3BOQpghw
gfxuWTOiNASqge3lmo0nWI9zXv2DuG+j66x9Nut7221SwGmEWvnI/eswXtbVSvEqOptaCbZh+FjU
GTDrgpGJfFjW7ICM7Yzb64xgSvITazqBOeaur4nwNGng0XOrb/0oG3/SRY2uFp0lscYTS0X44hTH
43fcG1EghIrW7NqG1q18nykDrDUmjYT0uVQekq5UEZnrv6U7Xq0y4UaLOGbQmet7iq4Qz4e8b1lY
xjej7z01XrGjkkbazdLmMrnmD9J8WpQ0OQ4NLVQzU/xJQmBsMkhySMPvtUbCmyf4/dZ1AlXS+OhS
K5zk4YMD50k3ZRzGN0WJJphYp14TRdqxsYrDLK2IEFdbjUmsr7OV1mEGDg7fIW5ShuCLvtxm/Ul7
sFfgP+ut17VHLZXXMz577QlhAsr6mK1giIJk8IiD+9ycFemuH/EuO2gzRJw8QdtpytaIvSn/Muso
O3bRADooywNd1yi5zhoKD5NY7ybDRbmGHEk7SDPKP8Yi4ceQn9dh0k9S0b1CW+ecNEFvZhDSZZkt
Z14o7uGY/JjrPEqEIkA1yah8Lgl9TnFqXF26UDG7FyVS8Pd2U7evTpXaZ1TA79Tq9E0YMe732Ti2
rz2wRb+hv466wxM6RJQv1IZHVhDQjSJd+laqKA13agV5r0bYeyAd1iDcwegK00GWQ9WyHvsWFcUB
Vdwt+KZyZvTjM6lpE/TQsIED87I0C7SScu2GbDsamWp3mCAZU7SUbp3annEkt0BArXcswTpShsUj
eWRwNV3dMLmEpELpV/q8+Oq90+BjE0YI7EzF0LlTTR0kytRbTezrKaX4W3YVPXtxwhwR4+dD2u4M
i0WKAxjbmMIEj2jXFtMghdFYmo5Sl/Dd2CarCaYFdrJUwvtnRcQjpB2p7NZyvavTjYYA4LOSNOkw
R+uDKI7STkYcYkc+rUzrFhUAXc9j0Z/VFTgjgDAS6r2Ud/llSK0sSAaa6/lGi6xrvCdWfVGOIqbH
UjnqVM3SCFuvOdQn6EemMZD0oYawL4ox4bzKqUnh4K1Kq0J4gnFlsUD9XuJXUxvBm+ZoKGW19B6/
FwYU/Iyg3tWNNUePlnJKO20OLLIYPSxGvvEFaJ9EWvEiitRFdFWSHhsTMqxKaGOrcbl6c2/ClFfQ
glCN2AcGmAVNtFY7zJoP8Bh/28VI99Za/6k7/h/uzmNXdmzLrr8iVFt8oDeN6jCCwfD22OgQx9J7
z6+vwciqd1MPJUHqCkjcPC4czTZrzTnmvdWLzSRkNSWHpF9NubT1KpTbllFn24oyWubzYUXTPzUK
J7eeGJ/FiY2hJlKvNkVkZCPaDLJFtVWe1W+CEI5MvR2pVEVUbaoROTq7CEpORJPEzdRsJ/wvNSRQ
ufMPphidZLUXntjukq4pfEGmLxdqvev0kIqNSa+xFa55Zmy8jI0CtOCEyZrpO2noomfGkc0QkXrK
Vx8HOrrmkMQLNc1oO0zot5q3zhteKDtobJ9MRjmtXudGVWKgsIq91yo9DYlkE7O53xpFxdhSkjJE
px82mOfGJWF/ScLpxNLsCnPkRtNr8y5U7LZjrSCc9OkZtiydswRlqKTgPpH6dEOIuXJW+27TUR7p
fC88BCPBrqpVlkeuT4bTSJmWEWkPDus0ltu68C3jLNiZUvg2hEyrYsDdyNXCDc0SFvvQAPcRpnqN
7LWWGEZH3dftwldN/qB6z5VecZqxuou9VtFUDLlFi4LS3/QmheJzENEqnDra8qbVe8j/afXDqZ1o
UJf3ICwlRxlA2upozesC+X9Q0v0IAsJM8jQ+DqFyE4y+c0VrNOh7EKH42fvIr8egQKohkHXSKFXi
VMElmcaXCbIkqGEKwG2eHokfe56CbC0kvn9LtNe6676GiDgwgDyiXVDmWPJ2C1umdivX4rYeUtwh
KEikfECvYG47Mz4E1V6RxHs1gWRIFWtnQBuwLU030d5219pKu0ss9j9Kj43E1HCFdIQD2rURxzct
TN70/qXIc+17Um9ZGF/SoSo3bTbRBoqGuelMJ6i2KLfG6mFgQnJqvfntSqtbNxa9PLg1HTP9ZLkQ
lAjzllA0wm/5ECY6C5LeO92I90xAw+dI8SsDVrcinwmlJHk8O8Jvv8I8+S4Mv6SqW54ryWv3GVrK
jlnVmMzvOVPb0Wc0SNhMLx+tSWaK2II+TOfMNEPM3VLx0AE4VRLKZ6nq1kacsqfpmxV4annRSsO+
63xlI/sKC/7gQAZxRy3BoHVRTOsBugY44RHbQQs4ItQ3qTzXXGZjYl9RxBhJfLEq8qODfmIxJRfE
eRMQ0ZTcu0GpvmWW9aOkQr6K2voz0znjckiG0DjpJyWRqEhHxqom+jg22NsVJlYaFXBu22YlFn0E
44MKCcTCt8VZ5/ZRg2U9GGg9YtiTQxcQn8LtaQvx6B07q/gOaVM2Tfqreb2PQh4PaoWAmZHGs8QP
IUVOJPnEDI0JfeSQZhwgUbo01Wcm4YLyzNVYQ94km5vhVWUr53XBa1vXb0M3ET6pna0Up3HcChD4
sy5DuwhUSRBYMc9JQRbPIST1pYmrYBX0dWs/6GX/H/PZTPn/yGfLvgl1//gXPNv8mP/Cs6n/MCxV
0QzZsihc6ya4t/8ktJnmP0RLJCWO8C5N++tX/0Vok/5haBa4c4oYkqqrpvpv/6OGOAS8TTH+YfAL
C+abZVqyZpj/L4Q2Fn48VZEno59nm+9//zdNhdkmmTydpSkyy0qZN1h8fVzDzK///d+k/9nKdRBO
AZz9kahFtXUTnQAmIQrTkzcGMRhIcZEw7x8BWoZEd1DqVUf6BqNEF1ONANUPqsuWpKd7H/q20LCc
bvvETSlasS/9aOoUnFEsfxIyPy7VTCLaimCJjpT70ggCCjcBokfmgF2eUxNM0hYZaIoAqdeRA3Bb
kf9Ib7NkFN00w1vTwjwRsb8VrUJWZ+9vQ1OulnEKlJOqaGuTAbe3koyrd+z2HWxT7B6I7xJTPGgw
72iHojcsy+hzlBuQcioK6HrwbEAW1Bya9ipUHu4SEKRGyJrGS1HGtSO3raKYC09uRxT30IM0454L
Q7AaU0TyRZXsKCPZ/AnWOb93BR/1YUsAyEGqnarK8S6o2bema+9RAnw1xVQRT8VvR+laWtEdSXZt
TpGH29VaygFVrygFXizAMdUFup2er3KIB7qtnUTtBXtAQl3M8bSZNVqkG7H7CFrrhyBcjGrGPk1Q
ambSSfQT2S25qSe1L180wOdFEa8JKAjADgzNUY3afdV2GFnD4JxWKtqWXP301aA5BXNEuRHrJfG9
4k24pYHEIqoGJKWkBVqorN2ageRQubCOljeIl7L9jZqTJcv+aw/UY5n2WFsUQ/5qVcPY9nq7oHnE
aGeF01EFg0Bu83UMacqNqaqfyuQSg1YyOilCM0MEez1hHqvBn2zSRrgKCvnOZR5/6yVN725C0GBp
NOwjoffd0ADO3OHRCSRpQvTAvjKCYrSUDOUCoxspvo7IAurHl5dbyTaaMeEZY6rU9/CRDEJMQlN4
DqGaWFmlXALSkDh1KaiP0c9YgvGmM3rZ9Us+5PpGxlpCmUBaKnlfbzyDSpCsF3tpqByr9ijFK2Vr
D0hlZG3sdyPU7SMVMYu8orHF96jf+jgvXpnVRmxhZuK3yyLJVXY9QCw6X53QQSXNcgoQ6LB+pkY6
onNt+3UjhC9xkd/qqcgonuMolet6JSQGBiQReJ1ujfJCIhpkxcQlaiqKZUVoYVCoOBGC6ahrd6NX
h6cWKZvlMelNvjxuIoEleiuIy1EW3Jq5GRpeeTKozC6GDCt0m9Kxlg1jL+XxCsILqUpp0i97MQ32
oVh/hJPO1DLiuuojQDTtXY7YrY/IMYh0Yx/dFFfBJFElKS8G+VZHcphbjCKQdrVOJBPL+In9MNr0
abcEci27kjoDpBv/U0CDH9dj4FpT+gV27hgowuhmQ7WWOd+oGANGGjA9isZWSqRynyETjQvoBBKd
U0WKyDYfVcrk/UixuNXPpCvj0FVzDV4fYPyeMIWGBitsybdoLHdRa2JiQ87TmtNXlpgq4Ar94JM6
uySDGAGl31xarf2JRd9aCHKDkCMcwS8JA75RNsYNXQ8isNVreQBavFcbUAJd1oJDUoimo4wk10df
gg3mj8em7HyW65T2U3z/hoewKYdRZxTzol/zTYdqOuDZ6EBcQED+XjFHUrRbScTAWxBkgH6HKLu2
30tcHZshG9Zo0XEy+eBgowyoRGaMi85kzQ4aeID1SI4nQ3toKQKhRmRlS8pVLIx3DQoYHbN01wuv
ZBqG8CXiV0Gl6MOqoiN0ckQ6HoM6tEqf4Q88ZYzl0hroD4lNxhihYxUTrbegHzQnkzCoTXJnuqws
P/xSPnZhwLowzsFdErxcd5qwDGIIFX34I+V5f7EsIOXqZD6lEMFXqtCYtxzFvE8nylVy/0ykwXUI
8Xr5OhwtqSIM2WIcJxqqRFkesaSiDmKZv74UIgOS2+eimSs24Y/ZDI2rp/Q2eq10ImHQ3Eht36YU
1fKkv1EUP+RicqV2dG3E8ls1od+HXdqsjN4k9Yopj2TchkiuExldK1MS6X4XA0tzoehQOw6Y6lvX
n0QK/3QxCvFIxnJxaiXjmZSb6WBK9YgYD42FUr5nokohXBL2SmwJqzifPoYyKtxJCn6UKR+IGvpl
gwMxw9pkhOSiW1A2YyE5WSS1F0NJMApOJ8WLpitMdHwmsee0QytzFKJxXU0wLcs6xL3fa6fIGjWb
ADDUigmG7KmCVVhTFQGeTxyhcfMhbcqCKJ50AM/KoFHlSYjWEFqBVBtxKve1OX0QV0bAcxG/6IbY
H61CA9JH4VIrhuKaDqxwYxPTmspoQIOKPomvkYWRXXo5QC1es0RtKS7bWSUksJGKn8LKxH0Vy4z+
oeyxwcGeXenVdkTgb6ZydKCFDRrElFtXaykXJKBsIrBwK11TRgjIVr5TxP5zUmhdRaXwouiV06rW
Z0e11mlKU3MNItpXxMAj9s+zs6DpcyISXWtr+o679pPERRVNOnbjEpLzjkFpG/kK83ga7DJTu40R
yUcC8d9LlUbUop0kgClN+SQCGccwqAMcUeDLSchhBhKvl3I2PZXFbFxtknORMhcKYz13QImq86Wn
oLCQmYwMZ00xRIdqRs/pgr4ZqhQRSUS0YhHXKmVQWECD9CsPVeGahX4wGnHtUw1djvRHoXEWdpwy
QZdra5LGdaz41AwLndWXIhpuxDLR9oMYf3pj0iYmT0oa3+oKQGajg3EM/fig0QJNWT/t2KefCSDA
pTZ16rGBmLYxOvnDK2kw6UZrHPxODGy1FiRXM5CviWrzLfnasC/pICy1JEUUxSeJnvLSKohRqb4H
+perXMqfdbW8N4VCT61mGvFVRcdRvh3zJrmFTYXVT72aEp29Qkhf2WCrCIdB140Jnp0uUylu0VKO
i0FwZGH6DGsQg1KUHatcQ46rYTeRQvVFbiSZJgje82TVWdVLcRY9wc3NFOURxLIlAA11ZTYwbKIu
cVofxICYT19BT79GZqWHnbVFhYcXtDAIsUuKbNsXcekWI9aedJLeybSsWcRVDGyxjygpwQsxUp61
whHHiVcuPJTXBD5T+xYKrC2dCB4T02mOH4opot10WtgvdCJFh1aEuSOwBsmn6MVUSoAd6SEQrFsY
N5Saw6ajrjk6atmDlql3aWRO22acMzgnlDEDe0GLygED/QBFDflKvzITc9VJpC5lQiSvKjrTGBVY
BRrQTRq0NpvGOwR5WhxjVaSGAXNqZJVvaynis0iFqbzzAq10B0FEN5HdZAOBypCZmGSVCmmHMWdQ
W7III7QoZjMuptNUkIhiTypUVK33FKrBU0iSF8EuVUcrNUZnY0JJd5oc3ympTu1Wn//Rcr3ZrtB6
/Of3jx+yxpY2cXVVegvwWaWaBe5GBlMeG6EQ5fMKeUhHTFMHVGc94cyPX2chqcvk3J/KViXpOgzK
7eOr/+7b/+5nQycbtGSQtj0em1RJhX5XLxb/22d5/J1XStjj9aFNEHYLlKfmV3/8o8UpqMM/35NN
ny4Dk1DMv/3mb18+/vLxnL6uTHZpVnQ7//lsAkxNohtymSoSi6m/nvf/9lNKPtAVrcCdwy1wH0sd
Hsg/j9Jfn+DxVDHBpnaqCNZfL/z4WV5lCKmM2ETaBUHNogtVNrmyfrDSjErBB/f4RT5fAY+v6oTS
OzKp8W+/QGExkW3DVZaosIelppnr3ROXVGDFEadZHvLt4x8vykCGxdCxE076PNT97Z/HzyxlCGhA
xbKdZtHkNm0yB9BnoO7KDHIITqQmoJdTG3JC3zQrA3JLk2d5PqFByhXaEC23tdIh3YoznO3x1b/8
TFVNPEJd644G65adXGqZC4l6q44JK0CN6J+m87ng53tH1mZ0m1ix+w0yPN0BhusuDPHu5v4cH8/r
/PlnnF+RJNK//yzXKZmjGqOKnmZbIe+yrT91As7beB+aSrb98/OuG6zVmMsYgb102xoFO26KUovH
gwgIvwZShnVQU0HQ+gSJkbQxP51igFOTu2r9eMPFfKwfX/3Lt/I4tqtJ3XFF7x9qvfkdJDXBmA/p
1R+91R9NVgDQ3DYDRPF6PZbbislu+5COPb7962dcd0j9bTfenMfVtD1DkDhHFRca6k119SpatpvQ
sKiDa+X0q3if2cbhddhmtr8ZV+WyXmKzgZBqrPt2EWmr87R97VcuPRVbp8XsFMjMSCb0HLxw3s3t
4m26T8yF690qR7vAIVztIQEvQCEsaAK507Zeon9z3ucX2zM4Qww5x9XyNTIX+5kH9ZoZy1dTWOmn
8YsftEteEDzATaPMkX9LQEniGze2m+5fvVuTUD4AdNWCNVrA0tuwCr7w3nDw8eIuz821/UuRG/uu
tJ0W/RLdTb+kjZRXy8K6pRNQaI4FlUY+Xf8Wlgc1O3FYkAzW05koDg7PiOl/mjaW9pawjqZZf8qs
HlMkWn15W9YAcQmWW4kCKWRg8R2LgJTprFP2h3c0EbWls8g58treIWlIvmKl3p/7FadEws5Knzra
J/EafWj3C/KNmoUB0i9YiFije6CbbrxvTQrYNoS0aqSob2OhZlJAd8bHmmhrKIvWsk3f4Qu+tdRV
MWeSLoaACoHdpI56CtC89ju6h2kO1gaByUK3DiYb5i8acDI6h57t8Fq6z6mFLSPVouixcC2r+NY3
QAeAcNfbMCEW9cjif36x4SjRkCJA9G1SV4wfMekfCrgSR9CX4Ub38TvZSrIUTxPz2oHusxXiX2S5
0S6y0dFRfFBmps1m3sxTuTHNU+KdmbEc/qe+5o7sMt7JlxlGRIMtWU6NG7+MhHW8KCc8RcUCmiJN
iWt2kKVFdwi25HfZgKlsbNkAmxDumZ8i/CXE6fR53OBTPJPvyAHrfspgkd05Oun44l0ZFW1Lxjn+
0TrTKnjqlmG8GD/X9ZO4cgZG1j0Ih+rQzDXtnyLHS7FJFwp8nuQzSw9Rj0ghfkHgVqFCiMuDeG1t
uGpL0bZ+PVh+S43zNS2OxSHAe33MnpNiL2x+yWhBlPfebQa4FvLaAOpDzhyeZQ/uz8AV3QXotbzG
SRUFLSzR9Vvld/glvxd2wT764BJoNWElGhvaLMvIaW/AFUFML6oXKdqYjZsqiwJ7Kq3kF724WLMG
tXiSUtcvL3X2zsObygYqyPFQT3CyIaBz1iX22DD60MAl8MxPXI+csnbxOm3FL5dftm/USu5StAb6
zOY9ATXucCEl0zr7tfDjoFq+SgW8vBOvDZTcpCj4y+knApybkL+khKgWBy4uP1gGxvySNDUn85ZN
h+CFD8dTckMEnFijvjaQJICMgOhUcL0Au4QESS+5s2dXrsZWBUXwThUQtdxG+VfA6t20H1zJdbWR
paUl7AP/wEWZQLanmUTAJKniWGKLbGfW2+RxlGYQivlcFk9W8dUq32iXMNTA397k1UbESkZhq1rx
lGG0F6pP0KkqT6CZNxgqqbzvWNx3UGUzyZX6cS21H4p37hSWgDh1y0s8wmYY7mX2LopI2vKzXBzM
2yRtS7T5AmekJ5CV+1vKEJFHm469OLBMniLIv19RcOcvqBP8ioXYknuPWqBmV9yT8cq0Oe+tsoBY
+WVK9gg4mVDSs3U3T5xhGQpky2j7QQDaqbGPYXDV3PGLOxhyM8MTtwnDQl+taX0a69Q6kZ38oVxw
POD9QMsIbXJKGT35itNhuN22c+axmzH2nUuJ13ClbfvFuEqGNOeZB03b7FfjG4e3ss9eqDONtOkW
qOD5pL71QUaWfBN+Kgp1d26VGmHrl7gqHAyX1VqNWZMf6a3f9BOGssfQFLauQsEgdZQtFyHvZNiO
bxBTjhwD6m5UMVxSvFppSSyydxpXvWz7T4yc4Z4TB1uTo2W0z7wFlT/WjEXnIAN6M4fVuEpGXpzR
h6F04F5r0WkwLXpraSu588yh+ksgfwuY3KmTvTBY0pmZL1SqfBE9Wj6DQc7fXid2gZmUq154Vhs3
+xXuOZO7sOq2nCzKOPJJJ0nad9INGEMen0b3d/UmHH6Qf4hfHLp2ybsYCcdjQYY2m6ePXqmkMOxq
4QbdMHcwv2Wofry8krqCscj3RrH4MO5EGdjCs3HBlPCGU/NuXJj+OI+GywEKPvovvnCRCBHRFCwQ
7qOzoKXHPMzELnKi55lQxUJjS1vhuQs4U1wbSnYuZK5IlE9wKlbTZeKMcmnxXkEULdI9G3suhwqu
2rBF/u+ylIw380deiF8fXHlMF8YCofG23DN/mSfOknXhrp+YievVtIB4fkl5PuYD99W4sw3bkzwE
MAmW3pJBQXHFk3AQnqUtJ4n/XqOXYfHFQdBvs4WUcA8mEo44X/L5+Vhc/Eyh3Xa+T7Vd4aBxz2zp
wvSi6Ustf0le5BunMd8zPXs34wA8BLUkY5Rrkd05j0zGgdlPu3CXYa33QbEG2U7m/C3IsRTGNa84
uUxl2F5xerq9xTXDxcKelEcyVFJnXTGK1m/vPJg1SsolbaU7hkp/k03rcM+JZ/BJXhgGpS13Hv2S
PZ+MMeCNyV07oEW1lTufBpUCcyhHFuicQ6AKL2Xc36t6HzKh3vmHiueIO2XpP3HZp5vRd9DKClzQ
hcN5wQNNrMNHpu1q5skNyd24O+eLlZ4Pb8BwOcJptVTALs2PGuaLlBgJLrPkl7fF5M9LsBWf1m21
Lrxz/cVt7RkuZwUIPVP2iHAKixjj6gFTV7hhFSXseeQIsNO8zVep6iSSK3Oh7xURIhuy5uPAYoG8
3nPySy3eZLXnXw3QjbRfhxv1g4DCa/s8q/cYU8s7kbG2pvVnDkG+D8/RCNDLbZF5g67FW5aRfbCZ
a/pc9Q1uTtL5MHfMwYM0atuDcEWRCuKUQ6xBnLLqPcWPjlpJUNf8XdWu1E7fJUG4nvDupZvGWNHU
gmdd1OcK/4z+VNA+SGS8vNJCO3yYNzbpNqplhoZhHuRkiDSLfjj6xvN5LN8yEMOAxe8zMFKkGrDw
4WXFAhwMcMpNszG8aT8ffCl7LNFWYX97TVIqiyuWTYXDtGoS/XeTpb2enhiiDMoS/dewhWlthXMR
oIBFHb0znfY8TR9ix4xmc+meoBDHW+XWochftAORKxBREhoikut5qyw7WoOjdvNlYOaHAngEr/Ts
1xIEdigTq3E8szIXe2ANh4DLlRWxCqVQhMbD4M/KlfNz9Q9k/ygo6dIfk73+C1Or8Ryxo+QC9h2F
+xQ63alkTTNfYPuScYS1/hfX7KxRsvneSNeDtezPiDXr925cQFduNFsS3URbkU7SbsQNLmYG83Yd
qUiWVsyBiNMD89jw7WUwj5K4iHu7s5a64riuyyBH9JjwXMHMUZ38jfGKK2DA2kVNe1i11iFlOeQv
w+KghktYvW6OFJFRgGEF9SIFMMJtdNzc82plWIi4V11FdATxqe92vGF2HFxbboAhgv0O0+vMYZYL
23xCrUzdkUU6M0bdrqUjEHrWBgnrFBbCPRPUQjkMIwa9Zbqvv4b6F16wLlzo7qGcQ+atbeUn6V4u
uSkN1wM+R2hNtaORb7I0ZkDGMIlXxKPKnojDuaQijQtnbXxaJDXVavBeynC4PnyozmxlQuuWRNBe
X2KXB/psUSH8X6dqx6EwN+kdgN9gbFWNfFUnaO2gWcDmTZCnn8ILKYCLwdG4uNYsbCuHC7CpEjZP
e5EFiXKo38mn5bpmImXV2lz1NS2LBGshXnu7OGK0/+KWyyOHmzhCoy7y3DNQgvuRNgMLOQuD4YbK
1wBdhnrTSD0eQgTVoa/ml2nK2FmZg2tIID/J5uQGqtvEhzxa+sI6kRbpgTxXgFbokS9iuJhSUOR2
uaXTQvckWIkUEFm6pMKCwAWxQ3bkIMCuHJ2WWE+5Vt/A8ml7IIlDRaP2aCpn8b0U5kuIEFzOZtd+
m8Qfn0sBBMIqBbTOD4IzRKCsfenpdGs41N9wsmGnG5SDUEJ5347svF/y3taOY7bC7aoy8kNqHt4G
DUd0syALvcWa+oN80R7fW20hFW6EDY3f0D0inyJbicC420sTnNCA0FDno2BaKrK1z+pZXxq5o4sr
tE1PV2tRr4LjY2Eis2uD8gX8HZ3N1dLc9Md/Hs9MeBYCpnCnisDnn3KUOLG/7vCbMeumCITbbB8p
LENcEGXfPkX6awureZcxDUKnA+ptAVp+8tZsurHIt4GSL3M92YqRATSs6Wn2XLRrTWFYXUZYmhvu
JIhedXk3GH/KO4lMnGt2TgHoQdawtlUttKt3QUSlfCMiS1+8uyowZJDaAAXlhkIus7Wr1fp28YnE
vss2Ren2NCPhStqkYjOMSXdvb12bUiL314y5LLt1hJdcuXOa1W4Tuqa89xrGl2HL+MOlAPedpapA
LMm6NPZac6xotFe7sbuE2tnvn6bkTe2cPBjdIHifAzyp6NrAW1K1xF2F6GAvQaQ5JV8TwduX7L2/
lwlb+RlYzCi5wza6DPfjEpaKta33zMpwk7vGrj75f3BKTvJzc6YRgx8ZygTFaL07AZhF9uCpS1Ba
A+NF5AiHlFTIxiHxXUJ48MGIQbpdRC4QAB9KtDVSYgeOzx4ggDtuZwEeUnXvTibjXtsHjG4Qxn2J
kRCBIMuDD9M9+OvpCbINTicryEjTu5HOizXH1++oFzCGA47ZIltkrcx+bzEFH7iHziIFwmWxURf5
3VpJK8ZMJnOnfPHNpXnQnymyODKlYfGgauwwtgCCoUrBOcFOR6edwt2cN7tCmlqwv1oHK4k1ChAS
wa4SBP0zj3vns6C3TsJuN6Yb2hj6xd+BdH6W2zWJ9LGLjUmjMHdiNFXf48OwA5mhrGH0KGvc41eS
J4DbBgxnmHNs4mxO0pKKN6NCzJ8N+zyj1/kBlpeIg2xRvWUb8CJEi76XrjinJriz5G1buOq+3SAB
LM837wiPYm+cBEoKtnHKnXwnjvZwQyYsOAGrUHmf/g5s7+BkL4en0MHTh5dgetPf/Xv7jKJODLag
irF2rxl9Dpws6GYw8EBnlzOkr3iVriD0c5Blx1ze5aZTQV0jegWSIJgzeFLo4cMVra1eWFfod30W
W25+AI0yj4m4xRnzjwXg3Y3h1G/RK6MooDoSEl1sAY2yITo1qnY59GBjZo635b0In/RwyV0sXUv1
PBZz/MGkbkzpl1WXWa1ZI4gVVit85Wz+ia2jGira72ydmP5YIQjdvIlJc0QfFVAFWsLz/3MYhAKL
omW0Nx2cLI4PqWYDnCZmzNwFg51QV+G9+JsUBryJkw1MzqLd928GEgTWtOZruodQr5k4q0e3ekWj
kIOhS9BvA/IvhB3NLHZVtHRotZkIg/Cj2u1FNZfjQcaLS2MGpahui0Admk3WruVhNr73Endr9Mxy
kx36+BZjXh8dlvqFY1iER1wo9YubbN6zoyRxQl4EvqKwopohHMbVB1cBee4se1OXts0Y3WEbJQts
TMdg3X/T+mPXBGbPoG9i+89Jx97TAI5GRAMSCzt8aQ2oImv1kINim0dv/xn+HuPVitzY3/C1JUTP
zim/L6UvjerJ0iLZGIkfqlRIv/t4vMPYgpKhoJhgHIetzMcBZnrxQXbbjHGoC1hx7KUSwjyAF1uu
95QDZMoogVPayYY2E/ogygcogFghMMqj6AC9Gb0VN4hItQs0W1ubGxb5t6mErwXkYraTEEX+kV/A
H+Jl1+PdTAabltYxOEENk8gefjWZq3pEpvgbbe87yiQn3qRmu68VTVlwGDMAcNvwHSEhlSJl3r0E
L53ktljJARBf8QYB3Bit8r14oaT61UQXVlqCm6rntlkSFG3lW6mmJAzUIZ/WDB3x1upsD8Jbt+mP
0qsJls4mJ4HtPfA9Dmh3a17194BRlJY4dHRMsLCPhrUfneMW9Ro8enbuPxwBdoG/6VHOfzTwa426
V64D64lnAy54d4g/ZPa9xFRwiSC+BeidkkLs0CTIaS+/Fp/FZ/5lHbRtxc6eusYJuQBqAaW8JdzQ
LTRKe3BYqvxE+DzgGIdn2H87ro5wjWLbdLXTUFx86gvbZitKv96+ISejeC2ceVV28p4yhYhi2Noz
vU8aUL97P2UN2IdgXyDh/VMCRVN+NsPG/mlsslumtQ+5NjUc2XAEh5wOtujzaWHL6Haf5GlDjmPH
o6wDmm67Yd2sB7QIi/k4EngBLp/l7cE6wmGDyZofY+MN8pC5AjOHMNRGvHG7Wkf/Tr+K0GSGFvFG
je3lgwaQPo+2L8ErSyhkv1DgFoRhlGR04IaFoge8jWG/gxeLOZS6+ElhJI9ti+InOH+ZfTwwKe11
+JYp/N6Va/7sbaCBGa/hdnjiSvwpo3OHeLaMXlR/a1yfVIHP9lUuiBWxjZnCDthAOMZbvH7MyFwK
3hmWNhxIl9hmkIN30mzAd8bBGhC0LL7B4FsQrYrpE+q0fGl6bx33m8Z6MnJh3wj+2Z8bQP4jsOfx
Zf+I8alG1pAiXGe/zxXwZTD2+7nvM7aCgcCro/XR0wF6/Mwqw12BjseN5xZWME4ZrdFZ1SVXlCSj
qYfD/c/fpPNXf75VfWyrkfjUiBmIl7k793j845/HnzYqbghGfS1AbVkyDvyvj4/lStr4/TYUoQY0
c4jT4x9//vbxM6+Yo6gCU/uw0Aw55J+nsw34z5/+yyMfv9DmOKY/f5JXEHOTuL5pmon4rwocGrVr
fIQlIXz84z/irh5fajTsJefxpflIkzLwDANrg3T6zz/v/vk2//zM8udcrD/fP/4mTSro3KO/+pef
//n2r6+CNAD9MD/rn9/EakD+d83U9OcXxK7zIo/v8551mVQU1vLxkL+9/ONjowiF+zYne8VEfJky
93RaWJ2DMori11zDnRPBugLnd0U6atSVa00zghWdfdGVFQJWU3peYUTtalKepEfWWH+r4W+1cwZZ
rKgbAfPNEim2XQFfbRqmdp3gstAXsNw2pEQRaGY07piho2xEymgCNJ0WOL1S9QuFloUlAPkO5ny0
USAiEy1vhrELIlMYmW6XShIV405ddfh8xApZQewZ1lrRkMkG8Wsy57HpNfY9Atp6gtqKh9Yn7mCu
qMOzYkmzBSG6YXbcpR7LM5G8N2LfIgn6pQW7m7Ul3OwoffN91ilUOXo2b5ppbYQaRk4OEjPoE1j0
FfFtxMzh51ipEjw7hQC66YN46q3RwifQImGrptVzEQofIrF1mQYh3P/sO3J+lYx9MwMOIXfTI+0u
xtYl5CTg6UThGS1ydX2iqENI3jCn5Q3E5iE1wzNSFTBkYtSR7ADovjKLALPzfcR6hUpBB4O6cAiS
Y08w39gMOO0K+RslyUH0DUI1kbDKhPkN8Zckbf0++crmpD9MSCwC5vS/tP0NMvOTNnK2a0XyAfM5
KTCYIwOF9UQcHEUottONjEy3yV4NQgalRgKFMW4Rk2zSlD7L5O0J/b1ikz+POKdDwgoBm5AjSEeo
AlZNmGFKkFDV66zFGO69ClWjKj+3ltuZT/qchZhj9Go1gop0c+dT8yQykcP0WSP6k4hSlOToU2W1
lQzWYE8S3GR10RdUPVKOmUIYYxG10OZJZxwmldUeczz8xDm9cSTGsZnzHIWKZMdgItekIWx1nFMf
rTn/sRgu5ZwHOc3BkAREwmp5S4uKOqjVUk0lRNIgTFLysbEFrbDriZkc1DzDsG+4w5xAqcGHN4mk
nFQWlri9RqwW0XeeLlTZEJd+2j8XJrPr2Ggz9KYeNl1MOhF6IFB+kOuFigw+MSmOYS2+T8V/cHce
u5E0a5J9orhwD+mxJVMxk0xquQlQFEPrcA/x9HOi7o/b0xhggN72pkCyqqgy08VnZscAwLW2sjbG
4T5Z2i+TlvVVXy4fRAxZUmyJV6anoDeAlI438J27PuoTMDxqOYMUKntIUSfPpK2Uw0tEgedAkWeE
Kr2szZ6LmJ6nyZwMlZ+dDxtWmTKmLu1mDuLHIKmOpXQAFIeMP5zRfpheurVFtFj7RDO0zMYeQKGl
7rOzdo62nv3Zfgsn/G3zkkrSml/X1Bo22flkezLajS2fPJxnNi+6LwcPFILVUnOaeEdJhn4R0Q6H
b3TG/HoK6UWVfwtSuTwUjf+Mm7zDiIn7dm7jm8V4n36FfWGqOUejiC1l2ILOAT4UzPVPBtBgjhx9
m4ta0RNxxvx8K9uc80dHoNeNo9/IGbPrUb95kmWOwtyjV/j+Vjqo28ksoSB1IRjq8rcjGDiEI7u4
Uvfd2iILUlNQKutSLovbmVqqeK0BiyCrZlTQ+iRVU83torRHuMs4elGsETsKBW22eSlkCVzTW86N
Zb0ka8dti2ye+iE0TouJDDW4dK2jVUJc1Dr7mEf5ahLsX3Y3xHthcWNOE49wAsW6Qw4dIFp7HXp4
6UrCXobl4lDGWya08qbU89Z/TNf8RAM6j4cAWR6dtcm3dVPKRAKQHZT8ah/0gb32/gZrA3Cdobis
ncAh5cD12hLsrX3BFmsP4BUCjNgl7xJKhb2mf26r8czv/Lx09qHlQDvpDNXUEq+xYuiVh08Rsahy
rStumrvUhXVlVWwMXbCIi6hMf93p0aknUOiOTziiTu5s18mxBhdM5AXkxXBFDeAwvbQ8g6PLp+nX
zUnQmeLbqhV0+WX4dX3GW+1au0z9cr6GrQYn+VLdkl1hDZ5OAWXNM+t3sbY3NzmhfNakORgee53+
DgQ17yRcr26Jcau7ISntdRfE9lDvSkVDdFpQB5317Vu+tkf31Eg7dw6TEGpDL+Lyj7c2Tf/4LnJB
m7wXw5cPTOnSFWT361mAriOyiVH/aJf3VtRROdL2Z9zVq6uUgbqsAcrZUUejAh0B0VC+WIn+8ogW
g6pbpa51VudSXFYWBe0U9GfDO3hO10ZtC20S26dNky1IE3RPKrY3I7VTBRCrKQCVsrZzV2AGxrWv
uxkYgii8vRNV3s7a6Y0VF0pxNALsCueL1KW0YG0Arya7x1PtvYpOcGJfe8KbtTHc7/InsdjfNZnX
utdH+A7T2jDeeJye1s7xQBK/ytYecodC8nng9pmsHeX12lZu1t7yyl0bzCkNdI6Wpt83Qm4SyAxx
RB14Q/U5zJjoJmbkSOd6uQmc+TssmE6JnpFRSXW6ZRjo5+pc6jraJEaHfLfoJNXauI5LjEF7Q2dc
TwuScYGf+T0jAGUfRUTWUqbTtEkjsq2dpCADn+C21823zP3D/+okmONI1/v/JcGe/kyf/f+dA/vn
f/yTAwudf3lCKSV8yfPSdQI+2T85MCn8f/mOzbampB3ymyaB9U8OzPH/5Ya+G+IyD0IpCIv/Jwdm
e/9SDrEx5QqhAhUK/3+SA/NcT/73HJiUtufaKgxsl2/Ice3wv+fAxGBZhte+uHIzEpZ+bx6JjjOS
jxl11IGPSESuw44wgscRo4dlvq5otU2B9JiZf0Il/bUTLTV8OLXzFL5Pr/zserpkLBHAuccWI8xT
6EpuzGFy32CAGAd5jd930yULVU8mIWe9uM8A34C4gtu69pzus6I0xWLmysVhw2kJPTwAh4nOnnHR
1E0ElhI/ke5fFyIVFwCUrnMoWVwivPvWYQ3pJuLB1cj6HdLSY7XOXaF9VMoeaRvx3ZuGk60HFNFl
ueys7ywM452f28HF2FHESTbTDjhysDagr2MlWAKgLxSzB6mkOpMYGifQl5JG0UWiRThhtSf7/dSH
LDZjgGdIg6RfWna4MZ1sFC/GaLrcqaj/aJXc6Y55Y4DkONnJlR/w+7h0xsAcZXesTQDtDgfmqR6B
8I2Aby4bE9s3ZTmLU4AE9fc9sBj2zd+3ZEd2oBDiRgWuPBNAhk/Oirav89jhp3D7a+HJ6dRbHN7m
aZEYtULrtvLWqIWzsAWiaFT1CCqBLC9JW1CjodfiHl+8ZatYSv79LktKe0coKRdpuHPsmWugl7pP
gentYx0YxnSlSW5MHb3GpNWpgI8p8YhTBAhLRbd//+jUbN1iEng0zlcZTsEhWoIB9yEl6HS7Ytiu
SnvfuCUfE9CVrYhHOUutDIAqnfBkCTlLOl7txAQwZELjWOCwqtLOM1i5uh4B0V13M5Mca2pOnpmC
63DEpFfweTZEa5O7qQvScwoCsJw1BMQhoQ2rE/aEe7G6C31h3UBv0I/9nCbgzSky04E3PFad595L
QUL3KnFl9yysmj/EB9eT6PHvO7bX7VyAYXert1mOmf9sSvSLykrfRBEURBkM9gW/z96WhsTBTG6L
HdN5m+p+foqc4cVEtfnKRvo6OY6798aP5LFuq2mbQMVg5C70aeY5HVix9adFnhnV1JxNy7ncFKre
ChHjh62092T7zjn0s+EMogVeZ2c/TlY9/yhuqfHYoKOs43Bp+ck7KTYo5eG+y116aNSE83TMsw8Z
STZEWdPllHkMqATX2n70MexVZrkqsgEsO4/z/RJV5jLNlfehlviqMXn0ZdCzImu6DadhfO4DJngJ
4dKd6p3+LafZsYh8+9aLJn0hxs7BnE5vQEiO84VsCY7DsnZXgk38UuYOPV4eLIq/fxuOxMOoeUbT
DtQBg/P8GvTydUYsv+td5MGpA5WkIs70Xt+bn/LTkk30kC9YvybVnorShGeS9ZxDpR/uiwkFJ5E2
rN2qb54SnwRKxpcuemlt22wxTyrqcDcY+zm04Ts3RYzshv7TEdK7q6WYb0hgUL5VcixTvNhObeME
x0lhnCyKcHqsrXF6rGz7oL2QM0lfGeyNfHxksweQOsvt338R9F146AzQfJOUlyYo5/u8C6Z7zx3G
mypNj//1IR7LfB+L9JT6HPB6AnqvosHRs6ja2v59l1vkxE074rsq41M3muIVvtxtVOf9vbfo/Hmu
Z8gk44ffqgUdIame+qo4p1Uf3/59j1whbMOkiA85r4lpntQTKxDmmnKOr+c0F68l6rjqPO9pnkZ9
13nhC3SfTSD84qGW9lqvVe2rkYyL68/eVmCVv3G7qbixcqBIjs52KrZRdyB/pqfIfnJtZzzWqcK6
GETeY+OuAmgRUfcY7oFgEeBtAxudCBTyUuRAYKBG3vL4YaE3BrVnjqqDwOMWu7DrrQpuj2a73JQR
HTABGKtD4zu3sTDpj1LyVhXC+kbmlwSugngm7EZhnw4LRsTruxvObC6sOIIVXe8GbwXPqiIBaAAg
BuDC4hGKK0v1NoaMHwVPL67sjbMNgHO9aeavQfcmljE6FfS5o+ACUOAA+2D78rYh4fjiWw7mglSW
V50BxhGGaLtubFH/KZnMhL1Dv9cQ4Gc0aDOMHtELBS/htlLYx0I4fEZ30cF3k+YlqHlQymBIT1Na
naO6wX+3aMYtcRAf+Zaz58CDApkU85vNoXEn3Th9LEWt77m4coYVySMAQ9bqyG8OXl0X13Y2XOet
Mndu3li8zDP92mENhbrHHNPSKc1YjJzcoAI+2aYpLnyuaangJ/r7t1gzg9ziRFDi84kFwUI/6JY7
z9f3sAr06d8fW9+tDJiqphQvUbMMN2r94+9bY8X3MxpIvcOUm9MU2PgK1rcIAgAtXhr8SgnGXidm
950qlifR9QCMyC5fpLbdbLKcgF8Zlu1dIUcAEf0viUk8WkZjnXLxU2L0ZxtEpybrG6NAEr5gHuzy
/FEHJwZSzRPfYbjx7vhyvMrT+JAUK2W3TndEsdnYyQtwvQyi64bGblkN2dk+Nnl3V1oDtxZWWfp+
c7mz/D9y4UDksinsS7HMF7kNUNrkDZzzVDyOETYcmcF5X5wI6V7RZVjnzZXjtO9xiNgUM7SeTE6d
2Nh9sQhDGWmt8DaeCaX7tX5tgxxTkjt9ui3ISN3oywAODUWK4AWb+TE1zNyYHJBHHwa+bDfhDnEH
wgPfjKGelqxlRWWSbaEP9910Lz3mPX3X/kYpUXcNlq31xXDRD/LOGiIoJbb5cSY6TDu4nGUgKaqw
vPaidrP2oLIAsKLbvy2M9kWGc6EThb0LfDJSMAGhKidUneKLjXs82LxaIRxTxcarBhoBCNMYr1Aa
vjit/S1L62YIxNkSEWZ99101CQqeutc149qsGP+QViPf3uJESlP/Odb9CzDYfe9H/r7VORas+Q8s
v9XlbF3qYaLTqPk2NbPucIlPHDUCZ5QbMdOJslqhkuQ+hqhJ/boY8YFEJvqoQ2ZH1Y9OV5LnAL6z
a/o9cGGciZ3cD7a7Y/KbXHqF1xMMib/tvAO5VXr3TXjBTPk7zbq3BdPMUph9NXeaM195DWfx2I7I
3osnX+tBPBLBeah1GO5Kn9eT+EXNHEc85LPDnAgYdOwdIts6xma4jRbr2M3BhmfTduH8t5g7sEaX
qitxhoI6Y9j1mY9oFLG46nN6MSz/MAcUHLISM1KZnqBqMQm1SOzmumaiqEEyogbWq8vcFA9VMD7Z
6QJfS0mUhQw/K4Y6QrX+tz+myU6tCYMuu2pt/FFOJi6nseSV7fjXjIhQ6ugYZ5o7hOz1zjFtWlrw
MFZ3yape6nzPqhYkEZo5OBe7GhktuGO/gWWSRGi5oYjafRIGt32IyNk5l1VQRSR0eGs9dqcgn7dl
/ObpqDozSXsPyvZUL9V3NdAh2Vvzk+D1uBk6kuekxg8lWZexAQLhtbwQ4SpgVMYQV4XMLSBO8+3D
nxoU2lHDw9MlmqqL8lQKBmWVEt3l7DTVRdTJHU/1hBi4n2yWWLyI2jnnAtruFDoU+Hi06bXI6aAJ
LoYeLlVIz+8S2hMHOfPSl857v34eKb33GPyuo6mAnNU6nk/+tC6vEcdqv01DzrnXjMj856DEd6vk
V6ag4Dh3UdfxrTYpfDB44L36VeX85fr2tT2sRKRqpYqn+i7vvZF9EouJNX8aR73M0v1j/PHPnLbX
bvOn711sVTVu1Cq58lauC0DX78RLkb7ova295lPWPj7gZGb7Yo4j2ItM2nz4Gc9l9oG9Qj4l43fD
gflNjuY11jh6fP+smvC+YBZU1w7WrHJ6F0rf1G1/dFvrxNHIvqi75CeRjCPWJ2DpYoApaJ81OiMM
3/i3XQ7eER0eqpBvUUONpbRW/V1U5bwoO2o84UVid8W4PVrjnSWzu6xxPzyR3sXsv75FQ1c9LfXO
9Po67t1Da2Cv92l6iRKZdeWdMZB59BLg72JU3ZXlbeyTbR+SXdetJFDIAZt2TDaN+oC2gca/LH+0
GumzzNtT74Pmz4DURxSfmhS37OLnB2ekX6uwCZVLc6cIpICb+ohCfVVbQYYhlJhIAYyhmtIb3RqC
yYOUez9lQOy24jC3Hlbc+rOuSIu6wSTRRi3yzMiKLuQQzhsMmF2f+7FU/A7CZUpu3CxCIO+Tu6Aj
hFl3v/ncg0s0xAmdgvGbq77jh+xRaefRD6v0Ka+d1wgQHEkYBH4rwk/oIbZwyuoJhPCUqkI9HRa7
ugWg9yoTt7geOxtNPZ3zXT5iv2R6PieH0AJg1GbiwSqeUqBEF7bXuJvCSeAGm1tufu4mnllNYsMk
qQ2pR5zpSkN8AHloMm9vTQo3o+u/JENabz1V3Qb5nJHc1TjcooAmvV6fLH7SfkiuZsdg7hDUBFsY
T1tP3Y6j6g+xKHd+FmYcWrqQeP3KBGXpv3Ss6cPvAn3FPfHKA8KyXZQqD52Xv6dZbVP9wS2+6sWP
HLrV7W9Bew7xhTRwnjgQ49mXQ/vWl91u6Cgu4uL/mJeM1uFaftrOigGtWfs+PKiXdC3QMjAo7s0+
Dz65JaZkFP/dJ3O041qrLttOPSAjcJnonBeCWWyXHclhi5BNTCi796r7OWKBZzx70xMnJdAfqVOI
DsL2qspwOKrO5YLezNZzH82XlgmhFIfpm1cUxa7zxpuxEr/J7BRsZWl1aPIy3srW5WId0ye1Zj47
3zTHrEhwl//X+38/6IT+a24vmILWfzeW0N4J8P2//+7vX2ciPXIba/d//2vHsBVOIKUT//kS//74
+sXgB1s7d6KjZ/2Ufz8+tmYztbgDFsVGGzkQU0SAOQeAD8vyuMcScgVi65zNDJKq8U9ScpgdZvHG
wOMmveotQSu1NVzV/XALFvFKMfYh2Q1DTvtvCB9febP8CbL5Twtd7ULP0aYPnStnHP8sOSZYyJlP
bGKnkh6ScKD+qeSs4NlIWYtr/yHnxZ0y2XSNvKlnDFPmZ1nqgDEsu4Dx5HXb0LOSAnyuESIug4FZ
ba8oZi/rYTjm6x9mzv95aymgu5ixxdSvA33QsG7//uXfP5JhoBNn9J7bnDy7sdNPlAUKIYfiYEa3
5boKHmTCITLZlK5nNeNz4cYAhquyP7a2xkirlO6Pf99vuOMfG30Amn9fe7id+6xEeO1rAGBMk+Yw
oT7PLyA2epzOFrt8LdyFGsyAhGm7MKyukuxjUQkBRSe2T8I48t9/2P95y2f+x1Eq5kU8lflJGTu/
mkd0Njt7LEqCBL1ztgLvx/aZwYnHwY6J48SnnlLmIZU3odd9J330HKQTwB1+4dMZluiYl9cjbmjb
Il8L8dVky40jxxo8o32Nsr91PevC1mKT1mafTi33mU1B6j/iucElhTpl+xTVECD6hh43l6t+kN4b
AAP4LbaDj7cqtD5a8A4XI/nBdAp/mhmsbU8VCUcEz+M4C4MxCAvo394pqDAvtPdTrG+aqj1bKV1C
KUMPYX0MEQqAyjnit1sPvnurkw+5iBunxVbcL6hljSZeIzoolK64U1UIGe6BnDIdzxoqxgRXANoT
wiI1X+7J0PtUY8i2mmtXUJMG7OFCY0SdlX1rR9ltjpiBn1PjEqjGveFCDXOfZkAQtMzk2+Kp1gwu
6+LocYtSxdM8Y/lz7ehVWmaP64n7xYSoc+sGdB4LpJNIYQbpssjDp17c2RksaxJSrtP85niVwsI6
qlkRdh4I5vtMBABjojCG9blh4afmlAmJqq9s1ICLojHNVe8R11PN1hr0dVtGz3XjY15089usDajN
a25nt1L7zn2fo+gRMk9F8VVyrLM77SXgIPsGkcxLoAQqcgAa42C1cL7sabquy9dorYWTVIAXacKE
NUmfGnevywAndcstgAMHT/0ex1X3uHDcv1AhWmnnxw6h8/k58Vi8XUOtj9W+J4wdFEhLbkwXZdd/
u3VwxC0D4yXNvrO6VNjVOLHmCDz2eOPmBdZv3VF3zpMTJWfrjs2B5vbksmyoTaqj5GeeHX1GbzuU
Dr3MOdtYoag0zT2YW1o/ZSltd75emBGNby2J8Wwo/owIl9KlPzBfvocQ07+20MA8KEmXNu2k5fJY
2JSUhwLDu0vqyRPWMy4YsibJ6uvR9kWnvRMVKEWRPpSBuI0tapWH+d7EjXUlhzfX7SmKedXwSZ2E
FgrdXonCfciqub4UgTyPUqeXRZviEzXeb4fmbBF3rNvstm6B45akg6M1qbFKn7o99wVZ1SV9xwzn
yPYV2lSzqUCXcJr0YRL7rGieN+zMmFyHJorfdVN/Sz9HLLWuJ3ctsn9RvBAB/v/meKAvGxXdy5Bc
RsxRxJf9Y9uLV9fLIAdXj7FdbihzYI/OT0tLX1sXPJZQFAEifeYttlWRRvICUi415TmkYzdM9s3i
fkUZ5u9Azctl6UEVSnIC1c1vwkJhL+1vQ4m7iIb7QrDmBPJ66imLrquvJaW7lUVByvJXhfJm0HSt
B8HHnDUfesFuhrmyd8HCNjWzf3BsJQxmlpUcAzpmHvu9c6cMxsry1CuJie/Sjdwtr67nWoz3hVIf
6IU0b6UGN5wOsZ4xNVPTdAjnZ13SxBfP9bFaj6pRU/0O1rAHD04CLnKeO7YAHctbF8LshdD4aDD+
10uwg3mGB26Jb9j6sJXF94WcEI2/AdKgTmqYkPa7I8+a05s/V+d6waY2xfeZWR58l0PZwqRYM/Yg
zgyn/86tRzruU+t2Gsojro+M1PZNKgUBJid4bKl8uezmKw/GKxNfxXRavo8ifEiS5oJeBHsbcDYU
sU3PRWt35MX5ceti4bed42G0Z07QxdaPOfAAK7pff8W6JOZaEMfzWRFyn6bsIUFjXqrN3MDcrPgR
kvdskcyUe2qfZmzrfRY+25O8GaGfkHJd0JA7Vs9y8a7gy9yp9Nv03kzgJkFD96y3Ii3enVStV6uQ
Ts38hUYhYq7PY1VL/lt6+/eFNBQ89ZtfDh/PZUr8IZ6KTTZQjNCqu9ZvnYtxDpm2W8jOAZA9ZmfW
xSym12B1sNgRZ3YL5iYTKbbJfCH+zb3Iz6+Rx/hcIG8dnjHs6C0ZvqiDeyy+oqTZyDy5S0f5VQSK
RT5s72KJ6cimyHKuyU0X9uqGyZhgr9fteqYCu47JZjWCgWAennn0ryiYIFOLJHwBgQqQj8vYaCVn
xMo7zOwdl37gd5vIe/Za/2PyWqY78hmfKea28Zcz7osuHj1t6l06K5rq/XrDcwuLizMSevUT9hV4
dhs9JTHnyBmOscuikOe/3uiLbTsqMO3zQ9zw9Qtt9K7RLhuqbX+Vym9JFxyzGXEZGtPzWNCB24v2
vLRhcQCskdMLc4LFAa7b56IdYjAu9ewxcuVc2jN8EvSWG4noRsw4betdUuDWZ0fPmNDJ90V+lmP2
MiPBXJR5xJxhXSHb/t2azKfv4GhWI5zo0shrMDxkoyBEgSXg25twmLOODpspYm81E0WFNg4Ibmdr
wogapzagyTigZo/ej4vOwzhvCg0bJeE0ITOA/s1AKDpN4rvAojYwnYd19JqrI6D63VgEEot18txp
Z2LFIoU/0Bov5r0zDt8a7DtlOMvMay6+DYrwvreZkg7O49BOr40Tnk2MllG01hsTW09grZsSfE6A
dNDQk5R9lg0N7vNXmsyHdGmx6ObdL6beCqwrd1Z0vst5WqM6ARvBGGZb5ushXW9fjO1pG5oXhukD
zXL2e79OU9g2fiZ6hdw1sjgmOaW0zaWJZfCAkE/mIrHrl8TV23rgGzCJgIPTMVVeKECXYDWvKSUi
s8tTXNarurm2HbWls29d4+0GGX5zvHkGL0vSZLE2sV5g6hXz75QM3yAid0MacHYNU/wU0ucCiRWp
cuqzHPSLDLk/6f52Krc8vKcgZp401+OtVSdEZAxCcE9WuOjyZ6jeDKM2HJa0ew78djoZQediEdfy
OinLtf0nSl4EsHPGIHG4RWErGZB/YmVrL2NYeEFkbiqaiDauWvjFJXisF9DzikfJG7mno0EdFZac
1JpAeTU3QcyaF9Zc0PIEAFbYfLo2clISk+iaGGKZP6oRe3SV11xiFcHU+zyNOQhIym4uDfWkHnzw
Kqd2o6YRZK77P5XVejurd7A9Dr+yecHcF1z4acAwL02/mtPUl+aojMDRs0+87NYvSVcBFfujewwk
Bl2vYlxtWesKULpI0HQfJ3O5K9sSfoeBb5Vjoc4awkqVHb76E7/xLjaflcaOCtEhlB0VGw7udhT7
bd8H91xon5Jo/LRzRdnioKj5guAwCOe9K4N5Hw06vjRT99EXzLdkqkHYT9RHS92zOclbb8V9RRAx
EsXK51j5jdWkOzMlLkP1jIKzlXocsaVzZG8OfYDXqcG0iqKqDg3db7PGlQfKD3ab/zO6ghtMQPRH
O/QLCklm0pek1Pvsp0Uyow8rewoKrs02k4DLriLbQGNfx1e2UQQ2BplrQ5vAhxclpPUcDsYiomUl
oLNPdstLbNFKUWpbwOcA5ehXat5oMX3rgA9hNbpTOoEwR9YL5WXDYIyPTmQo9bIFOYv5tT4Zei2b
jhxc5BOzkxJvIMCki8aG/cTI/WHuqaGcgfNtmrYatrbyy82YitVUwGGSzuzAuXenmHxzypRQSbUJ
g+q9jiko1S+akgGojiHZbxPJk9PtZRVQW2IDq+6egsYONoYF5lguxZnlYZci6/vnqOCVjPLkHLLA
8nDRu4KwoHF2emKTaXya1mQu/6Rc/i4TAlhUZwEFq1myL6yxBOE+z9cgm8dDWSzFllqVq5GeRlbD
7oqz9H2tEXuyMYEridqQ0oGT5iEaXSGu4gJs2aI4hviui9ttAV7eU5BBR62X0Tdc9RwR3G7aKYO9
vgfvdpn5XMiX3nqru+CYQijaNc2mbwlJAUu8FDEDFadTtJnOmX00hSGWli+sRXUIb22Yv2zMEzeF
gIlGCc9GkD2J6RZsreAm0vmESMsLIxbbus6AQUTpY6RHDh70TDGeZWrnegRJpXVIEzCMqJOQSPQD
99idBp28pRMFQbUKiqOp6v2SHnu7uvMqhIWGezZlisXDaOLwNRqOzHDqxrN+mM5tl4EaMQNHdWab
ccP+NrIJzlmZSfd8vc/ENKyaRrNSl8jxblPvHFN9CZiaFKeQ4E4C1ljLGaDj8+uKs7NX2RT7iYcm
8K9MUMFxGTTZcxeHXeZz3owwxGEw1Azbgm/8P9XB0yXNG0kGBZQ9yq97e1vbEaLDOslBj4wD+VVZ
cX/SjXXb5h3tVMGzmkGDRFGR35Lt8DrqMPiRDnEdJ1dcS06WW7joB4xDsEZc5XQ0YjkiiSPKu1kv
106QFhvEnQsx9GCAc6QOqvSkHRh2B+pdAzPEiEvcmPAjbqkseSQOCW0ormBFp424V/CJLzzLeW7D
+sEkg+bakXDlNM5zGrUYfOmvdBEdr4xs6stuRR4x89+JnmRoVC13hXV2wUbved7dODkG14g0k5i6
M8xC5hLc4TDvpO3RW6zPNsme1RsD/VNhvYzwT5169fPRAHNpU4BGc4Yz4l8f+uIlhwm7zoJQHPSn
4PJFNROukDG/N6aGsAAfkkvSxMkVnCBBYAt50Blfja2Q3ypnNy8NYUhvOWRzc29mCA1JHFaQpgdq
jmtfMUciDB+6ZtcLTnt2ldyUXRGcqUc6xZmHCcrJGa3p9xT30H5u1MTTnFShdyOs5J3pIDeRgboS
n4p2W6sLbhTVpUuuAuXDPYN8XUlSbBf+IShLGq8Rl+n19qnzGGwm2Wy3J4NId9n05suvich4Lqln
x7yxtpPsq+SP7BWQ5ID4WOkItS1DfVPuVWQIjCWHiLoL7rycf3Nt9mFRt5wOt3RHcaViKN86lb1B
s6w23Oloyc1dwFw5K7YHp7MzDL49P2R/jqL57FRFwJ5dnqaGfvhcw0PAanJwg/43lsCXZf7r1p3a
NDwiyhDF99v0qLHEsA/sgsT9mtPxNvSsoy2zbUTBB+Fk8zwQPchcxpYJHSLRMj7P/DS2GT7m9HPw
hmZb4EPZJsLeJH5Q7dyqKsBnCZ7qZlwfpgxQc4l1Hv+PlPouCgmW86hx3S8fc3cCy7Akxd7U+HsH
2NJ2gsojYNpG0XTANvEO6zG76OnBQhPuP5csOXCSFsESHIrYoHfX9S9C1ctidizlfH2mtpC69UtA
8U8/q2gXzYzrRkMrZoWtXafFJ3UpNiunfYK6+BPR+IYTOAfSW6snutsT4/i7OhtJA7TnMByIOabJ
AWONpsajAuFQ2z11iv1PLsecyycn4EIEoDha95QGXrglLbBrAys6FtJ+HIaDQVVBKBR0tCbRK8JU
t2NYwWMDQNStCcfmfdNdlmyeLhMN6mjLD18FA8XPbEsqmVj3w2PGPk4vMPUpJV1BFjumN3GfbHzI
rXXZ/0GKI+HoYLyKqRA2zOmqGc52LB3iqijbI2IXE0330jc84fjUrAxZ7+67kx+0TDrc8NFKCg/z
Rf+DtYtLVDFwDPBnci+OQ7i5B6ngwaeuUw6bUr4swvqBk+UeezAFnQjzB3WtnuQEdKWPwV/Umc+8
M370nT9+kfV3dbbcx5q+pjqFnJ1MZwqzeYlw4+qpRXdGCi1mHyyKaG+ipTQ39dB3tNM0lJmqWFy0
/gApsa9fKfMUb8RlHjrH+6q9/C0uJZ3i2Sx2rGomePAYsO4dMIgnrFEtSg4Hzhof941fskDm9JQw
Zuo2IjBE1Dx1NTWveb9MV1FDt67w2q+6Ny01eGDYIn0HWnVgYeCIWWsGPk1Hl1o3UC8ce/tkwCI5
9028bVv3orKKczRb+ZU083wrAzBw8dAdo7QTV/4C8NctmGZDWOxq8vgsxiLR7WFwSRqn6Si2AxP6
yz7P15BhzwF7hFaWZtFPUiKxTRSh0jy2t3waZyL0pY2gCF630wqRSveTF50pj2DPcngaKJOd59l/
pArSeXCL+gpis7ufYvm4dv0eJlGRLBnANXu+3FdAEg3C/pF2ghsLi/1GTPJZMiH0XLPsctJzNMeP
8mg76vP/MHZeu7EC3bZ+IiRywW3ndjtn+wY5kqEKivj0+6OX9K99lv4tnRvLbrujoZg15xjfyCRt
xwlG/W4qyZf3coCsVs+uRc9by8U3mpeSXKelmx2a6bM1A8CNAv3RFm64T1hpKt8oN1NDhyxKgNs4
2LGtwkWzlhf9yqvC9ogOxGQpeS+QVKzLoVpgYQJ2aMoYiO8mrmHmbasg+UYD0cpd8dF7yrqxun47
lJ+R6eXPRVTcpYXziUdiqyWQibDAggtAJ1chnIThvuBQQFGrG4Lylt2vsYmE/60b/WKoLtymPngI
kZSMTG1vr7gum7L59uMF+BCKln2gvBm0zZWyvxhqOW97FR9Zp9hNVcnLkBmsvg7SvjKM9uOy4/xO
A11du2n6JmuuyyXt6tSowOK20BU5qA8OJiwTZdLRUdTWQz12m2YrHMqnKZ7fHTbDo2DsKrN8a9ZM
MVL9GtlNCuFFv7V2E4ErYGpChfwzNLLY5y1cv1Br8hGJXOJ2CuRumPDYCFgZHK/zQFC4h5CEMFxe
rF1h305T3KQVyT+9OEkWG1FDMumV+WJS3W9E3z+acYO9ZmkTu3UqN12tH8s01Dvd+hM9J8JcvKSb
VoLFqc/yCL40wejkTz7B8SzXdk26urRJa2/IeNqZCSsfWhK1jZ3poyFoReNZQCglbuvGdPd+OHu7
grnDGuHKc55SAg5z9dwNfG6u080bUn6ve1PR47XncR3I4dHs+/mgNmRBTDAYAmQILUnjjKiOSRiP
vFE3OZ3ZoeZiHz1/9w+o9P+8Ddon18O/dz6DR/8+jKQUWvsq0dUJejKouAVTev4bqXyEduef6eMH
kE7/g0uNcsmvzj+nU8Kvznf4X9/+ffw/v/FYbOzg+H++ij8v8s8zcr1rZ4wyy8v+c0vsRtlGKLcr
Tv5ihj0/zPnZ/7yQ87NBEK/Lw98nlkZOCXH+U4WHC6fT8s7+PPj527+Pcv7OFGPD+cBBegz799h3
Sago2/pYlQu3xYKUagXklp+/i9A+/Pnu720BeZ6ouv7zNxkiK7pq//nL83fxslL/va3FmTES23Y4
3/7nEc6//XPnv8/1937/PAxuIWQ9VozH3qePvk07y6JuiG/+vhBlG0wgzo/1v76tW45V4t55PecH
r5oq3tmj95QDfyZKIjenXQBEmbOwIjSdL9liST5biv+57e+P5+8IbL8UObSOf24/3/982/lB/v44
U4Wy9yGI+Pzbv7/4+2R/bzv/SUEjiw788qr+eazzbf88zPnHUGNTt1oPdGXH7GV5L+fb/7zd88/n
h6o6mc3rfx7mzx/9t4c93yefw4sQk8veXzDWbUVZZrkGLKDlR3HmW59J1//vj+aonWL1z68Hc5dh
oc/CpeNyxmEvdzo/0PnLP7eZdb+w+IGmeP95hv/2rP+/t1lhxGv6+1joC9VFczGfbz4/iCsHZoDn
b/8+6P/6/T/v5/zjv782wlIepqzb/teP4O/D/n0d//Vhzn/4z9+cb8NbTsiwcH66tHPX6HyREVqM
0FYEfjH6sEro5bexHtLdn+VicJ4Nwkki8J+2fDqvBvXiy0+yuj5ilBMJV3C6D+SG5Pi8UL72O98h
WCikecoJ90FeLBHnSoP/QYZ08pbv6NY1LltsX257/FYQPeW1jZGQtJHy0Ywa8xAm2T4f+0fVpbQc
DVqaoqoYI7ao/zo/3smov2mt+sqbuXCcc/bacgK60n+7EW7kBD2Bk+HCq5nD0gNUi1x32pgBOJqK
oMN9aZnfYTE+WpIMo0QhiihxcWqNx3ayonRrl1RJsP6JbElWTUpOb0XsxKWPCuoqXuYwNZytYSqv
SwstAENsbxP6FYIASmGm6HKLRTC6k6o7juYkVmKYTZAqvn2YB16Zz3Z1FC+UJmxtdL4Y0ih07KAl
B0gvlRgzcLLOoXoQ9EOkCh2b7Ma1LZKwrcnYRuR5UA4iBcX7Yg7zk+MWsFbkFSpdSUS7+6YGdVHj
69tRQKVbj2s7FQq0VSZSBNbE0HNqMGrVcSKtlq4Ee4yMNqBh1u0mBrFkOkwBIu2mu0Hx2XnaOURB
kjwSygeozR7WRhS0G8nGvA2mGzztv63ggwn68I2ZOuPRPryMpxyLGzyeqMpIuZRy3DM7u7SJRED0
BD5qapIX1f9mEQWkaVIRjLMX7HGZCkPqg7YZfxtNsE9diCyDSztdthAmqI2fqSXHHaGiC+6n/Rbp
Lcm7+aIL5L4+reS9Y0zTvW3EqFoGg8ocvK+I8ve2D5Mt4/vyIA0aBJIs610wW8Pe1cUuQKOxtV3e
eIyu8ZAHd2MaAmptedEjIY7MkGrjwqz4R8udk4hwzQxyIe4EZIUWnEvaZmefGL86ImGwGa+WI8jO
fH1VJPMPI2zK5JbxgHLftSEiqEQQWkt7XNucfmtkgABOJqRySQJA1DUzl/2UuGRMMUAXhivdtiP0
uXLnuOBc5hxMpq8JkaEhywzH1i9RCoPH93GQVwiviM7iBfNcPkqyTaVn+LBjP100HaBnZexIT43u
JguOiQo+ZUFkRGzGH1Nv7HRgGERNUpdZzhX9BAzqFVauMPk2FuVrPSb0tcf5NVQTqCz3YBk/IsQU
aqdOeiRFsVyHmXk364jg1KnYREn/iJUZf1oIIZvquzbovOZ9s1JG/pUrC5O6ojCm8Sh3RkDIMCe0
l5URLilYN25f0Qsx6suZU3pNUDxNccu6iUe6EyXT18788JRL2TMJIEzNQ5urJ8T0xTqkU4mh+c3S
/TUztHINmmJX6P6ZNJGFlJ3RGY9MYmDznv2GNULsiskV0hPjjkwkMKkNKCvKuvcz95lsTeViWysK
9khtqcgayuSFE2D6N63uYDkILotieonD/iOKFVDmFP/3/DrbsOoE6lCTKMFNC19GJU897oMTQQzW
bjiF1s70+/BDj12woV01TojxspqC3I/sX5K0NsRavWWDd40u86UvwkvX5s9Ka7hyTPR3enazbY+k
Rcv2klAfTWtq2ucJGNx0rpLD9On3e3yvj3nVvZPuw1xIT7cATzZDh2fQp5OISYK122UQpoDgEz5J
gxWIccwxsW7qDnVc9tHzIa0auUCRHeMolzgNbFpqrdkjkuBbCIHfpyVPRu6a0ovuUKOQpBuF2XoZ
IftjuXGqjoXAoONQFK9DTPoWCIVFGU87om3LF+lZztrT06YY8xSu2EC8VGPSkBmZiKGy3xKD8uxn
9l0/Ls3pl95n6qvSHCslggjCd2sj/y5T+6tVDl0OwFmdCf+rgy9VDR3lGum469RCSEO2RLpKoGtZ
qBTGEl0nMVYPJOBcqxZsXjVdyo5GZ0vDyh54wYm9C1usd6a2m+1o+PQ1TXnD3ApKmL/gv8hSU/F4
xFac8B+pch/ejyLi2dNEjpLS0TBVF63APAREucxpbDniqJT/0aZyi/H8lriLcuOaxSGxhCJtXetN
N0ToP4LhQjNZj/3KBac7WNvOydC1Dz34IoPZDeI+EH9eNW4ix/gKFAO+qB/3TuowGRjQKAnAdWPz
CIB8Lwhw2teuvffm4SpPqqeKeG/XIgosSJCHTKp4Sz0OM6N+Dc06u+gBgC9xGOoeDfBj6RXP0wxA
0m3ax6SZv+rRf7FrdDW0hktf7fx4vJqDDal2dPhbpKyW71/VEhkNoBvaRgxlfLc95hEKldTfD6mB
uwSl2htT+/cwLh592V2OPjnW5oDAtTi0bvFG9Pvay8iQsTtqA6e/TAjNLiZ8bmZDUwtwwW1qgMxt
OD9hAXnFgV036sOCWV8K9j3gFQK3JFRaj+9xy0xQFEhCA/Ls8Ny/tWX+NYj0yVHjW6/mn4whbR87
+7lPISaVj8xXmciZ9b3EVdqlBtNxwstXfB4P7owgpZ7TfptbDuBtDK9uGH+0QQuJF1sO3c1tFZCv
RRDaTwulYaO5wq46jYShwhLPlZZzCeaXqkwi5xaPkK7uyIZml4QwYospaj/64fGtbLOlQRYc65Ex
vTkgbTMmKKMLDAXr6kkVHfvlCEG7K+zDoqNWMqpWUuSwLb7MEuORObx2vKijKV9S4nlWpAQ9h41x
YuV7SJtIQngVfPTxtSUpEzx7r7PhMNbRrj20tJBbPhYWCaQSKZar1cCY8D2ZGAwSrHGdBot6Qbdb
s538zRhe5nX9UHQOaga7wqTC2TsE0U8BCaLOgUoSMveCKuTSDvVtF8Au74Y7qeN3r0RM0MFMXGdD
8SZCwDszZs91O9PUclx6wzPHRu6aPvxMyobGAm1AcHvgmJecknu3m4h+wJlMIjDeANQ2mIHwzHC6
dC++pi03F9BB2ri+KTIaJLh8+DRd9JxOGT/C1/yRi3FlCahGet09pTTiD03CVAVBj8C1gMcA3Tmw
jxPSrWSFhvEdGwzsh87e+aXaiba/cprwStcSWEqElr5I8XwxWncMdAVYqAmGxfoVC2PlzGDie4cP
WfAxCoGDAJhQuelsEa4I5EYKi091Uz6gpwbImSNmQkO98tomvddw0iNfP3KBo5K8C7/NsesurQmY
qa4BzkX60XAndnPkBaL5XU0TyFFr6N6bFtJWHzDVID3bCpHMFTRpGqYiRV2rDbJ5Th6KMIUmUMWM
z5j1IUgt80M598ExmIsXQVEvuYJ3vUQHTm08DZyeNfTLLL108WP18XAzhhmHi0rvLZafTdtxrkVk
mCNZuYzT+le0Ke1xi3F57jxFbXCN4OTTGlGlkMtN6Y1JKEqDHeNe8ijUyadYjGmy9WF8TQmyyhrv
yk7zZ2rtZ+Lc5NqLoZTO9vhFV4phS9CP10HIpcafoMZ3H0t2Xyb8OyPOaI/7Cum24uwgVKqhd+v1
JdMmn8REN6AG8wtSMuL0t9+Frj55tdWsmLsbK2scnrx62Fq2N1JYGVxbBftgv7vFhsqw18hvHXrj
zFw/aYlVe8ZsN0rNTDHnpN+jy3Va5ttWUD2hIPpkp6zWpOEge7WY+AsOGuPXjuyPtIZb7jMdTBN9
ku51KU13HSaIiYuSQnT24GW0JG6EmHKy2btquvCxNLofRjsE016mUOuRvAMWQWCJ1WhL+M5t1rsu
IhL1NjbZBZHU97NDc6aX78qFizWGiMaIJn+SLpLRUUZPAXgcQDQxdSemfLSyGMADtBwmCAHEKYxX
SE/0IXVU3kfWkV/Wg15zY9/euc70aJuYlzLOwIRPOHfTeJGc/XgISjbgo8DjkJ7gowQZ3+fxgrnP
UyE4S8tyica0+JzcwQVOUsLsRNjHJglk7tRetbn3YsAYcLGRIVftX+32ZFg73xwZA3jGg0vEZ++y
HWORqjEGBvhAp+dg8e4O0VaSb2lJwzk5CZjrxPm0fWPaRXb/YJLbOGk4HFMM2ARMEYPgkKO/NqZw
S2ECzT6BJkKNr1MkfXXu/DqMK1b+2P0w1D6vm0BrgQxPtnmXoq5fJUps8pDZvRFylICy+fCC4Cdl
voRVsD469nDoJ6CauQ0j1AuRTlnEvYQO1rmc9EzusE1TT28QYMFszxmMA8OxEEUKqw+oA6CdWSES
HsQdr5mljk2kTwYCRVUj+msL+ZQV1VVi+hCv1WauqZ8HHTKDt6Az+sVi+cs2q7olsbT2X6X7PSFJ
kuWcbRhY4RNriUWshjfRDl9pqQ8zQ23ftt7Rd3ob6QxwWWZoLGODrW8eGAhw8Ej3oc/FXccwlICh
8qrHsWQwo4RBHb5lHvoT9E+PkQZybDIIZetOKkgA31EA6kmqq8JzL12LyWce660/jxg1THEj2XX0
gCU2CVOB0B2e7N54MkNIzXEy3eNw6zegDe7KKGQQnkVHtlqvQXgf0GtHZFKKVcUcea11RoFNgekL
fEmZXW+mwbtANrbqm26vRYJ+CNdz8aRwgAJYjg4ck+tGJs52zCx2Yj2CN/wG1dawfTrPF228JLK3
+PzidN6GHd7TSmwHZb4aRXERNJ29h2q1r0fg732B6UWJDkmV/kpUS6qxc6S+wBNOgTEIUF4t/hg1
3Jj5kUraOxqL8oRgeRQyvc/T+FvqfQPfR/haKQcNXpB9TyJ5TXSyJYOqxNcC3iYLbURX00vtpsU2
svcFGJIV0eNEReFq8TNGe273mldM2COmnZsIKrQZ+gBk2xDOaGNh4RQH/ixbxFd+DoqLq7dXI2iV
AyVH7+t1GLSwm5KuQiQUXrj1t4wEZKVEXus42Tm5l2J6HU8ytz8BQRyiJOvYtKFHVvorHaanHBXb
zqhDAjU547ehIdgbhpxKw9BeQ/kjUZoLFSByu9UkCeVEDhl1FK9VBKe2l6sMk92miOiFpOl3HRWX
pkDTxBbMY1vvydWctodkrCFdUWevmtr+HhxMHcWTxex6j/DtXaBmETPEoyksj7kjv2tmQDtRF99Z
gdV36IedsskuiRGqKr6s22V+b843TRIexO3I1ZRT8Rqn8gdZmzvwlL8gWa6jEJ8X/K0rSzTbshfP
oTWepsZAyaHYxddOQ0KPi66M6Z9gepWH9t4457nJ6bLwTOK50qrbpQgYfYbNKymHZ85R1CCWROQy
AFBv4mnP/YBBkd9NxC8AZfMJD6qxSZn+PbuklqIvjoCXf4fjiwqcF/Qzj6IEANdBXfHQWaxbwGAr
RB0oktBSCnYLFLycm2h2a7VXjb9z3kzfxv/hPI9lB8ozbe5rPjyags6dUeTTRrvOaw/3w4oHMhXR
avGfCeNLLASP8Uwo1aJ7c2NCI1mdqAB8jqwFPIbmTHUO3M0a12Nv34ZJfCd/WHijGDGfci7HpL8r
COaFiESwSTYQseyar0nTgsey62uvGB5HdAq7KSFuQvSXToiOLGAm6zKG3bAJvByweY+T82B9IKX+
EDiXW5MDM/eeRUICl18RRpJeJeG8zzUWlGK6aBvOlhjrdDAeWsd87bT3aQgkIbyvI6aqHW5cmjEZ
138xpyRZ2f1Rdde58q9aFoDQTct1o623aNm8BkZ8OTdoNaz6MrehyRp9+yUVJC5hPBcLgZEO6cDw
j8LbhIsL6/HKoorpqjo8zCZuKo8Jch3pT3KT7mTSAY/PPPY03YMo3BMiC0KoDUwsMVL7gIklL8ww
Nm6Z/VAAWAxlbL1ys/oLROch83L4ucnOzL3vJGjoUzUN6asF+eJjurcnwiz9fFw3qjjKfsRPQla6
qr2P3GrJFWQSG3rpNsuXFC7tfCZRddek3paXcOqSGwENoZ2Hy8qAfpP7SDdS8BeDcx9pA3dG9DtX
xqO9eNZw7Dwa+XuPxsGb7bURm5Kay0bbWcqNo60v0emjHaYPEHHiY13l3zpaPuykeJ+s/iWvsKpU
Dk7jtuY9p8P1lA+EEKQPWCg+KCE+zEXmLOp+58npvZMx2aImF3JwZABx55oQWFsgb+7OncpxP7Jk
bpyJ1qyZ2heo1ukmJO+ENKbLTJVI9/iECvq+DAYIe6bxNsfDpanCiyQkuowlHCjKXtdA/MrBRlWj
t+mQvqZF465/lSe/PKf4jCRp1p1d35WGWiFhY3HxccdEmD98UgqqYRthe/Xp6BW5JU9OUT4ghlxV
Ag1JhfplGrAwJVb0kmWoYsE39hyN4pTOrsOYGjG9Ucd7H9Td2lzreSR9S6SkG8XiVNTVhw/4H+n4
TV9GwTblOOUMecHtALq424RVfZV2Qby3G3LEB2LehEHUfDZfG1F1URX9vFees/U6SD9c8oztwlO2
ObtQUfYHr0dhvuipxwCL3fKmpBPej4LmDZgmduVUdBzF1ZVTPEOQ2SSkaDWJfk16tK/LIThPkL4r
yqNd7HOg0Mu/xu63pyP+Ggl9Tef2JmojUHwRuLpCWVsvk6fCLR90Yr+Vo09Eu04oawfSfEM4ja7m
wlilD6gXuA6bNGVoHssDu7EHPZWvUmdf7H4fh2BJeMEP4lRztIEg8OrJy0ZGb5QH3TFJKFEiGvWX
RuBugbGhwpm8HBSTfWgMMqFMgtYpGVR8WU7GZS2kQVqF+TKW9HZn4OONTKsNSgtCmTVCHAw1dMZd
EgKr5qqqDQYEPAAMK+OLfS/hN/2jm0bBYZyNa8mu/BiXOU3MIL7o04FNo9HsnKk1yMtDdC8n0sDa
kuCnAi2zmlXMJEKwUQsSc19G1n6C7330jAA5/gSxFQdYeU9UMpoayBz7849/bovKQ8Z5yfiG/CZC
85pK2lyrNDBZUdZ7iHlEhI6vgZteMfjpdr7AU6XC6ViLMsdxIN59+sgWBuqVcDrjwPvZzRaFaudG
dPosYvZa/3kumnbfU6E3A9ewvqEBmeoHOdYfnQYBlRJYC6pwIAevD/ci+hViAvZSMBpS9I3nVvXI
JVERtHhTjG7SWJgo7f3B+sENzElDhV1G0aeTLWHbPi10qEpuiEU+AQyInY1lKVCQJpeSLYFnD8JI
ROIrCW3MLy44QBZh4tiPzkyMikvHSof2S5hfd0gR8AhfqeXp0mUC4/iWQiD6PoTBc+BCxAhgzOO/
WfeEZ86mf1/KG5mBYUBZ81DFONwxMh0b6dLSFDd4GFeNCL6b0RNcDCF5ecVdtowOQqOkbTg2J9eM
B1wQDmdESAZWZ+qLrkf3qOIltWBCsobQjdPaOVa9+xNCIt2Z8FPQias8oRPqR/AahWw5shyw6hPG
OxBSN03Wv45lSzk0ZtganfJ3SOf2Sud6H9PeNj12yk4ccoGdgLDgqtqGifmaTuIqjH9RQWUns1m8
CGw4ZRpULI/ZQzk8Rw62lD5gj5bEyGNrrN8j1Hh4pygzwoy9s0CWB0Nmn6Wm9ZKHrNa5BlKX02KB
BuXtLXJQOrovPvnY7LEffbN8acuggJKKwaC3QFDEBqywwN6nixQuQ5HJPzFm024eXDqHNKnQadL2
xPg7LwlPWJqlQeSM4V+PXp7vUQZxL/vkMAvbmYH/MWNILAdalVHPcKWPuVe7MN70yB7OcCAsVcQr
5T7xvtHcP1pFTaHqKJzFkH5WDg0rT37nmbptwmo4FNPiLirwjNjuUZe6Q7rDYKqdaT4JkX90NPm4
2tQGZlM6ZkWdHOOsXwpo+83z8b/SrYwh5I/NrVmiWRps5G3L6Cl6V3RYMC4Z1K6acIEJ0yCGyriA
pkcxcheBeQEyR7OzMyFT99e9sSBoyk5uw8prqPkZe/j9EBw7RccvnTuCdcCoAduNcxgcDfkvjC3H
Ju/uVMkQqPVa/jVDfaIvfxV7cBU6+jZjgRx5oK1JLSUXzHa+Zje1T5QLdqBLzSvN2B1HKYuYsAUe
m5SAR/MmlK6zd81O7fqpPs4qw6CRV9vEdkHyxVwc4thtTwP9dmjPKOPz8dmv8IGa+ompGf//agY2
R0c2Stvsoqhpq7NvJfUXfWHj9CSbOA15K1UKKJn5qWpo2ktnNE4NRzEMMGCBGrknG4jXkMiiylvq
z1p7p7k/ejkraZHWz5U/Owc8ZxlLWD1duO0yE2pMMoisEt+WILZRu4W3qjvaam7CYWEMrn1i3lhq
TjS2Wb73DCK9xCVWRevAXVc2lAhvINPM5RRtJTmPfkRoOU9BliQnRNF4a9d1HVR06hJ/7Yv2+Wwj
S/tQ9nI0NJz2mxKGsc87Vh5PaecYzMbYZ1ljJOMH/YsXehZS8PIyoCl5ius7kxYKRxSDbv4rxKO0
UB5BImwjntuS085RLKHWUmUJZj1bP0AJnsX9wWXjvjKNkhT4zq32DIudxKt2ITLMJOl5PvVh+q6+
L+1o22fTCziGS9mLHmoCuFRyTRtQO4yIZgACY0oSXW/8uqXBJ+DFn9Lxu40IuouYGSqNw9AGoBpP
tM19+W3rgo9oImlgceoGUfBcJH1wwKfUb2MliW5Eg7qxlTp01ampOJK9CNcUJxJkFvLBJsi99VgR
vmLj7KSs8DjmXGl9j7H3Ydq//Th/d5W6C2W29Tx1O7e+edGmGMvb6APtHvd2yTMxi8cIstRmlCyZ
BRWPbww9VHKwrPinsoSwhMR4Cxs3QKrQmGvWOyQFriG2xRx8JbnLTIexFym/VDrsc2B0U7Gyr93b
NWtlOU75hsv2MXOiaUkkYLbB1setOorZuB53hjT2hUwftFGYuya4tV2DwtCcnvsRQFVr0hUemyfd
MxHxB3x3cdWCAQrB64zFzKuPr5JWvxU+IzLn1+7T24DdPptgrop9P764NtuBDr/aKgkNanaCbLzk
Jq5xJdSw3RW1ytCi5637N+ARaLoj0lZz8jC67yGgoS8zWvB9bDxqmgK1XYTkzVZg0DPnqY/YHmYF
0YxoQT4Mtu7NgtAeReoeyyy7M1wJhMaDbiNm8jzqkP611bPngxpH819WP6YzfOrepGLxh4PF2rPP
qxrWZ/GJozzivphLjICdsS2ae95RxlGFrwiyfLFPHDCes9rkRnYoTdhCTeTcqjbMLmp0yWuHZGI+
5NUkwxPHEYBj+NXbRA/DtcSa5TYIWUbQWUn3MU31DVfYjCqYlBhZpzBRK3QgcjcBD7/EWUbXP8zk
rTnL76xFC6KT7ME2w2idKFqvSe1B6FM0TjDQdTeVv05L44te+/AOi5rpKzJ2w73uW8Zs81h9CQEf
VLhsjZr2Wi3OnMwy530M1e4mXb54dN9KIxQX55vwqXz1Hp0Hmfu82zZ4BFwwHkoE4qscCQQNIsJk
DdjIfkM4gFSsw5G0HrOO/KE0NV9aSTanZdsCkv8h8PGMuXP4EqcJUJmGnnbdlsO2idjIlMNMLbRq
xlod1dg+9kLOexsD0rYHpjTmLpHMFdM5WCBqz8mDizjAoqQDvL8WkzhKONZYH5U9O6+c8MGm7a57
GdwXFR9oNeNXlVZzrUM433kKkpL7I4A3NOMNNWQ3TTTR5KfNiKPwc+gsmKSCsXzWWc+OrwTqjnep
qmifjBisa9BljbgpmYhtsLAjJ0Y5H0mCTBmxWoXRbmqgZRmmrcjvsYbXF3nTjbuyVMDDomugZFex
z16FbRk6WMJtByOnH2Ohhw4lwdnp+MOSC4xNBLeW09ypLqcN40PimJh/ulyX4kKzE8CbGfW3WYRr
PPUIQ9NVGe+MAvybsoJf4fV4D/XzqFGauQ3lhphQ2LYT67Mzf7tjcGgc6KzZr/A5QOey+FIjJA1T
EJzcGaj+qyk+DY58anLEFJqDy24fx7w9hQ0KH3yaW3TmT1YO10CE7pfbN/jkHQu0XGg768gWl3Ys
VwXzl20f+8cQyc+FzMYna8bCF0uDaXvNByDcb7gB+y4xSG6A6DtGQbYhnuMRQgRzU4GTHxk5Srrp
pneYHsC/f0tuUaCwqqyjYd52tt4YfXMFeKzYI8s4Tn10I1sGxIJeRG6NSHUEj4kN6qWsvJ9mHq9c
8AZUqZskSk4Ykskj8H0DQVC7y118WvlSnTFHufGzBEt33mLY7J2D8vTRgpjUleODMc3WVYcWyJYe
l4H0AJeCII/Q+bFzB5wxrAij1jN9rpyLAZ+brdalQvTUBMlJM0uj5/Zhu1pfov9ktQ+mnaF1uGnh
KIcuUSLQvIsaLl/MWl83+9a1jn5fcCkHkExUqnwvfPKAohG7km38xF73kbv5p4aozNFv7wfF/8VN
hzU+qHwHDx1cLU3ILCu3hpExQXPw89k1SBAXFxsdBia2Hh9zj2YZ4RMr7EWmsyf+//fis8EvCYTc
4/kCmv5taOI7ZFvlxT9jO963tviRhX4JpvaBKQQU0owgIENo5s64y1TEdsC1FvUOc1QDz7Xvgjcy
k5D823JWbPlNps4ick5SWZ8WIQzox9GJLdOsSscIX4oAWFglj/3on/rmYnKmveAMqlDvlSzckW+8
OsDqmyUFBZY1YWmAmocI93zzU4n2JZQx3eiqvlHuzoq4crKmk2EeHkq3vxoBSuCdHRiebLsgRVJn
unIXU6gqKYqtt9hcWHy+hf3DQDPYJnN4NSJJ21SW+1WU8R1m4eQChtDF6M1nQznZqoagcC8vfUCB
eaXKvZ48c4tsjnxeGj9d5e+tYYwvWy3VLm7VPT6wrenVnP65e9GwKY21MjDKgx4guEGzwmMky34S
iGuYFvTRqQzeNzhF6P479N7EpuakWRvTgAUiCU90NkgJrJbrYGptR1E9JrK5dTpnMwJ14GWkmwEf
7SagW75u6Pn5AHNXinH5Op1g6Aknv8x8dRfDul3Zo2RiNTLEGMuMZlWxV9oAUELU6GxaUJv7Ha4J
8Go5RZlsD3UF6qOjJ5xWkHf0WG2DZL5K4Vevo0RVW1PqizjISEImuQtcxMkCwLiFX/OSslksRvwu
PVHjDN/hwFH0A4D4jhnoqQywAmE96caY7A9fqxvX1GSQF9NWW9S7hcYdQl1trKuihrU93OrY+ZTu
KXZYNcd0EIzDfkM0DrXrQazswx8x6Q+aX64Knpmg7McqZlaSnxw2pUlMGTHG9o3IxptkQFI9dKg9
rKOMi3Jn0R7wS/92tDHD0Z5q9lKZF3BlQJs19ks7wrtRNEy9EsyK7rN1WPnX1ew8RE5277Km7ALR
7fNm3oek6EZcyd2AvM+aAZkPMinL6EZigcuwSNhqdDbIKPkpiCl2iAANWnjGpi6PaQ2qurd2Qmuq
EpqNYQXwXxrFpTs231HWf+cts4psXlnqvlBdx0kzYYWpX9Hdf6ej99P19TaCdO6QqbI3jZF52QTI
ULFr95NPWrIM7DGQ0Twzbpx6fkw88ZyJ8WDazhFTptoY2r5MB2PBy6LR6bggei1e28tftNRbZUou
GG2z7kN35ymusObwiWT9tsg/XWcBHORHmrp3WMJs/n/1yxyFmwb0AVYn6+l/uDuzJTmRdUu/yra6
buowuQNtp/ZFzEFEpjJTSk03WEpKMc/gDE/fH2hIVe3q3X26747MhAERGSMB7v+/1rc88tjr2vsQ
9Ujb6XReNTAJG4R2PcJZki5z9zVeKwrcufuoN+raB+WrFeX/H5/H/xk+l3dlNoVl0f7zP9n+XFZT
E4dR95fNfx6fy9un/Ln9z+Wvft7rn3/e5I++P+juqXv608a+6GIwPv1zMz08t33WrU/H0y/3/L+9
8R/P66O8marnP357Qi5WkKndNfHn7tfoAYPEAGd9h9/e4PIM3/9yeQt//HYuh6e/+YMfWQX674Zw
HINsAcojP3MKPGIKGFUZEuQ9HBQpCCP4nlNgL+kGEhWobbmYh13b/plTYOu/W9LxcMdJl4LU8lc/
3vifPveX7+EfNJvuyrjo2j9+Mxg0/PaP6tsXdP7yx29C9yxL2JY0LdvTTceyLG7//PQQF+Fy//8x
5V2HtTt2/dpK340I/rjagVgsoL5iQAYUlLzl8kRqukYgIjWmS1RBjnQ4VWjLUFLj8nsMqvImhPJ9
BQMZ1RPRMNiF0vgRGCqhAtlXmpfxiRrml9EhMVozLnbmUH5VtOjS2HwDD3A/Vi5XKr25xookmX54
RBNODiIC8kM/ZAgNdOt+cqorWVj+VA34FTA6gSrQhqMsAvI5Bve1XWFobzrHwr52NMPGvYakDgSN
Gs+iSsMDBU26moHdHeAM0nB08m1lODH6YaclyF6+ixCyvipNQCkZFYsqCedb4RjAFoJlEG5b93Uh
nx2ZEQocqWf69mTUNuKKd2o82277SKxQeHAyxNdWwJnVLi3tgpQJvF33YYgt7TbuSVUZTCa/Q3AM
CmMkniHZwlS8Me0+/wRq8FK2MV7zebofg0I/G/RNXAtxDuXZGdmYmRyDyfXRuFJdV0QdNMI5u3WF
5VyjpG5gaJv3RbxIegho2ClmFdYk4ktTOYAfAdNgz5/mS5NaJxTkTLp3BOBRQRbo7wnkseIIGX8V
79yIBqWWmdep9/S9M9BzxNt9a6veQKaGT6cpPqIMfJzMuN/3gX1sswjWciC+1AVI4TaTLUPxBEuy
STHHA7t+nIZUnsv0Dj+o6feQIPfG/NDnBgmFJZ7IydwYwk3wwDsoN/YmsvGtNw7u3kHWsqls+6tl
kbIVDN2l0JprMmrelUHNQb5Nu4KCmzfeZKMGqDSLPtkLSLExdd9Wqel3obi1BbSqQkDYi8tnjZeH
lpshXDoSOQ1o+QPYw4HwDQKcVMf0ChPc2TSNC53+4tw6YbZPrKbYjlGGN0dgIo0JmFPK+VKUguht
m0aGHgZfDBkPJytt7W0KD2qXxlO86wwE/pUGUaQgllANNZ7vUBhQ7tTHQo/GU2Z3NynwZFLXBE74
oTvnWnkWTsh4w5Q0/jduSf4DQ/UqbMN7mZws4rONqGEKxAF2rA17Jyr3PciAmVa0u1OaiUDCrO4b
NGcgLgd1TYyv9sKNjzRQfKKI9G2jBYsfoEU4aDcXaQykvpGpBPRVv+R21Z8rr4E41cXv4FxEWzuV
9jZycknk7mcNejkk8PxDOHXDxkFfuzNxovmkL5ueA4zVDK7QpJgdQLLgqJs+WG7uHrPOwEcgtFdD
bjv8tGkXA7FO0NzlWEV7Zb8uMptpq7FEJ0hqCIUnD7IC0y0wknAl75yDEQaY59N+i05InERXY6jM
PhVUm49Zn4VbcijCo5ek77vM3gSOQl0kyFb+GGfka7QY5j0CAZuBE5eBs5bJtr4x3fgi2gAnS8BR
kxTAC0V8GpKQ3L6cMGTTzDBrtnB65692AG8U0DEJHHsSUNxdLPRnV4ZnWWqCligtwWCqT2OSf+Z1
02tJnTMlCEBddUu2OxUJgdGdDHOo0cM07koQ0scu/jCS5JsGLcEDueILnIH86dFjzkl7g3ObRPeM
MlnWoW1rWqCED02JSWMG7bETckxvtYew7g74ZeKzWWWv7HZQJLbKzyoCEpgZSUjhsEZW3xMqODG3
PFPOwASXUW6QyV3TSsU4EQGZPYTHomPqtIQHD1JzT4n9SjI13SYY97fQUumaBWmyn7To4NVoczv6
b3OT0vukvJwnMZ7/kXJTPV+Rgw67rJxnhs9fRChJL07x6BC8cgBjTNawbD5KQi029si7rDvUE+3s
vMufR0hYVI6a+YyZdJdS44zicrp6MTb5Pi4QIntX6LfpbdqTC9gZnbbTFezHoD/HES+5VAPdoqb0
MCui4K+B7h567RmstDzEY1RTZtSREA/PqTN4sKKA57WxFb7lmnvoxvhuBhyLaB6ETQIBJknwJWVF
/smW2iMw9YsBdNsIMZ7I0FTbTlPvMDPsNd3b0lSEFdAYWPY9gpqzNnzt5eoBkb04zKPV7C2bhqPq
azKLI0Vi+ui8ngKdMWtJnrPT6uardJupt5PlBn6fAKlhDjjuBsqr1NcMLHCtnUM6xkBvMUHeYxDR
UZkU7R6H712QNnCM+vpqILLcj4KM5DlxprsUTBUHOx6CmMDsjso3WAVEPbQASZpt0LuNFY5f08tI
/ao1Y2t7tXmMzO5kz9WpjPszaaH5Djs3gbAtLo4igiBC2gI4V2DCUpEqZ8kK/qgkXb0ibyYOBq4J
hKkcPC17xH2TLdPHR12fjJ0bttHeUQx/22lUUIYgTEqT2kU387k1xP5shCoRe5QTJ9+gg6jY0Muu
rrkM0UY0TbMNiTKSLT8TQRH+1ZDhFgut27nyBt+kTNRGcYrZAimUGYNscLDnaR2TNY+iO1f22h+H
4mhXaH8ZtRCkYgy7MRkkV+S526JjuI/hky+cQ6pzdX1BRY9IDOjCCOQAlpjjkZsSH7VMA03EXJXp
U9UBUOYCHOdkyHs2B4JL4T0yXUoZNt3l11pMimXE7AcCRfgGRzrYgXKujzKo1HZAx3RqesUll+R2
nPxXEaBYjZJEkJOCDaGtDnWljVcU+fiOlDj3KAf3cmio59tF/qqF1wd+RcD0PIZhpr1mth2e9Q5u
laahvoO4mV2ZfhxJMAx3gv7Wth7BVH439QW5Dx8u6V93MwdAWJmncHaMeUvsQUNPZxJMiCXUqYi6
S0MN2KfKSLV/0nbKPDORxRG57F3X7HaqfceEsaczPc1a9Xp0gtl3+4mCRekAEkUl6VcmlgEqv/Sd
OMzgyFgfk3RqiPYBNWNV1qbhJHbSO/0k9H7y18W8AOiE7T1hPm1ptajP8AZrzmHEUPj02fi2M2Kj
7Jjg4ZxwllMgSKYcDbQwUYjmNvZw+fRpcUlMtzp2rUuPFtoB9s7U4TqQCjL3tEUhHmrT3ui6T1ST
UOCkpfbtRY4ElvJzRBpXBrHtj7Bat4RKQJdvH5tcErDa6n6oNY9BCjUk6bPad4VbUXxsr0k5kXe7
bIWVe4XCQxCIxYE4xX3tr2tmQ4NzXXtZ5EBVrSr2Tr0xNP66aH+uTSaunDhkRh/EFxBjpV96D1ag
JxcIMulZcT4petcgqBxLXpFQwygF1ifa7xIQeHW3vlw8oe4xSsOTnIPSz0Lz+wJOH17tl20ZRs4+
DOS7cfEJ20tYsmK2XpyIO1lSxBpCCpjLcG1t1JmoVepqixeZ2iX71tXW5uPFwDYikuB4o3NsKMSs
eE95KAQo03ZdJQkCMR7+tN36taYuCGZX9Jj6vi3XHTT27maJGa4wxw9hvTjIFxv5uvaysDzc6dRn
S99G1C5N5MXzEhoNhgkblwL/JJbFutlM6bNetdCLf+5KqwaJuEcgm4EJ9dtnAwqPj2X9rFpTXIUJ
QMV8UzTd7EeisWHq2HLjzknBVcqMLuuiXdbIHah7YC7RUKJRpwyG9JU5SlnUyh8VjXUGO6cAjon/
svCadPCJuSoPqTc/wnrQ/Aqpg58NyzEX8/usEc7PGpTrdQHsAVmMbJ8zhLo6SqKajm7rnDTGHX6g
6d8X7staAUBgo8+mjcWp+9BFDjHXy4LGJ6dLF4cPA0fOfX1bc1YHBZHUvFMZ97ekKoRHGI5k/wZt
8+A5w3RYb1TLjx1vDSi9eoTCH6JD2fQZbCCcawzIl/OEXE4RdJa+rxmTS/b7ug0X623sDvjul+9o
/S7WL0ql9IZk4bxGtUDIDNDu2q+ld0CMBF9sOWr/cvy2A3r5ql3SmH8e2Jg3QVDQ0+9rAtfXAxll
D0cW1on21DAgcNcPhOv4r5+XN1aKNkfSR2emE98+gvVdru/Xjs3Zf3nnnLaLg9tE53xSu0o1IAF1
60uZuYTRjoV9cjrjnigb4mNc0GUm7geEVTBNZ/tDC7fANRWYky450MF61AogNYlLyc+c5yVDpHvW
+VbcFplFNkzvm5Tee7YUruA0kajdeBYFHiwaL4vRa6g4oscAB4uEMetRW1PwacqT7iDnMGMBXQye
e+/d1Fp9C5j1rpHM3bSIC71NlzdBDI0O+my39kPZla8p83LFhC1tz3QnUgbvRo4ijU7TqG6Sovhs
OMZbPTTAvWpEdA5D/I5goiRKoWy61ftQFe9NJ5DbxOInYOTJbRMV2am0x3sCQwQOusMw5tc4HAih
pw7G0MJ617fMPBtG74sd9tCT0cTnRaB1mPWnIZgY+jjqTVKZ1QWmyU1nDe4pzKLH2iDnZRmowt1G
DZPGztnQub6GenfuXSTCBlICYxrvvNx9k1gwpShEXNxPGnWCPalUp6l3hweBRXOYXOW3tn2TNZ9H
896dHyqQoYcA1yoFshQ97PiJCQn5uJp2q5FYtDFRasKhZbbuEn6KQRtlE/Vgag4a31jzOgnFqyK7
I8fkC4G3pPdMESdQAtHansGKBlUXWUh6dQVRi9BiTqjjHtzm7C1TPTOg9QkfnY+ru0udnHHCiD7B
zpEGDPlNX9aojhJ1o49vA2cJkwnlDRb5bdegBGQIifWSmiNj5p1TVY+QSPeGRfdWTxhXkatynrsy
36Gjt9OnVqg3rXQ/Kj6EOQIXAaOfA1GK102W+m6uP9RZV1NdIGgHe2BqMqdWiVdsEiJ0bIjSiYQ0
1WSeSWctfttTbR2V+Qj0HAcq5elNTteosWj8WPW5NyNnM7X9XV6pfVQCuRsvnZcc+cF/bWN04x6d
gN0SvAOUA8dJtm8FLPWepqdRxw6SKBCBld4i16K9MRGoTvYqpb9P+HEfEm8itC6VN9lk95h2iuvS
cbWKye/y6UJv6pCqNNwoe/xc9MZtlDePc+O8Tg3vgyd7Gi/8juYSvrJu4Zuvavcuo3Jf6KSdp8Ow
YUxK2kP/vizzB17lBs0bBAI4ucciYuJFhfkAcnMmoHBB6/MK8pKZuxPP1Hh3TjjcjZnNwBEi0MlQ
M/UaoF+HeGhwwSl457YgrCP37uKRWKgp8B1BwEXQtu+bEJLDQEpfZ6IYziExbpElO3QGiPky4zo+
FrP2oSkwfgVGyaXg3DPpccrWOQSuZHJbK4QVPSc/rd8Lk0jzjpiDnexRXDkZbr3WdYke3EUp9pYo
ZKyMw+0iC+NNS2zh1q0HzO9JjmayQdzfqIanRw04UpZrcjVc+raF8ku04SQgKrQ2/oxmQEjhok/r
k+JrVlOeV7JCjAittlLevjSM546gFlif6rZiiLUhnBvvS0bkXw+xCWdFvQMMQBBF/DABeL30Oei4
UGHAGqkR5Uj39VRCjnA0Pxlq7aqbKNZ1Qm7CQU/uqj7Fe0NKYiucBy9qsm2pTLWjv7qxs9E5ECP8
lZFFuLd6VdPtuHPM0PDH/C152/fMi+erYcfX0ssZWcv+qwWxeuth/eMhn0aBeXlu9A9FTCLbPNsX
6KnGNqHfRIoLoZfWFztrnP2czJgYw2GX0p4ewT7ElnsjUK2OQAQ2IHkxViXYnBIeu9JphzhB8Yhd
4K4tqMaS4qiOOqwxnwEsvZWw5ZCiEDgV1zYcmKo5w7Xs9QcvmT9JmA43JoSk7eygnesyQXwoevRM
Qx0Z5zgSO3VSqQrPOaItqgwWilz3a4I/Ys80RCCiiwnBAmcJRd7YR6J631KxvnJa28Uj3yb2tK+U
PaZDM9JWwYB20kk0qDkH+eAxvkb4YTrSlrF7Nc8RVRRQIV/dZCp3WnF1SV7YhzYOiQhvc6qgGIhc
v3ZNT6ZO9oVLzLXlRAa1gMs7lKxeuc9c0tUWZybef2H7Rq6fk+RLKmBWDUjhrhKUwpgwJuttC18J
uAq6NwmuYt4xZRBh46/RYKFWDhzBtJwJB1Ja6OfBrnS9O0P1EHs1zjKMaiH26gi/OxvBbT1rn5y+
wQ81udZWlz3ng/ihSUV+K4sBrE0u0e/1dMF4JiNz7jIm1kRjwW/F7mvtFGpjMp2ApRq2/bGhacg4
sx+OZS5O+vzcuPzkc8M7eCVKD8voxBZjJApoNQFYINQbUIhfl0SL6nWxBebr1QLR9kAg+NxO9wGZ
g3RtMCdZI3xXEP4uVK1XSDAxMtWowVMTAINuZAdlyoc2gTlGVkdC1/1kWfWAldb9BPj2RmMWtpN2
TmiJ/aZIZ0zLSYr4r+SEFvbqLlBg9JrqNMTBEv8z3k6hsm/ofH6J5+E4J8N0tWH/cfky+wOBKmjo
dmObXWLOElsSiOmUZTVyrzJ8t/gLutZGJopHBgOyLYyHkEM/Iywscw7CGT6nVvqm7G/awhUL3TDd
ZX3kbVVvMmfC6znmMxU4iaTW7Y6Ea8d3k0IEPevICgdg5TpAfV0I0pQbeR/H5l1ENO0us9+l1Lc3
7TJlXBcOyuA6LYKTUVRvbE5soE8d+tJOZ1LxojhEtmu5ANHiYwJ1jsROLv7h13wMqksAlBlpM26g
tsf7Ug/jSbOyGy5z25TG2i1Z5pKQmuJ1oj7FHeGc5FYhV8IcUgVYKy1CDTq8B9WUbDtUpV4A2Y5e
RHMC6A7bffzEuGlvhNlHHTX5kGbuPQq9HfhikMfxParDYN86wxeA0mcqlVctR9WeO2hyAvtJoNLy
u6KSTJTP8B1hUZK00dvOA/G3atMBmBJW8qky7U8zFQ9w7qg+RpupZs9R57oajluV7DsSqojJLQk4
cfhtERiKLDJk9K7hXIAjYMNULrcDrA8s7OIBTSJirjrfi9yicwxzXZbDwcwISJznpZQ05G8bgzyA
3mmRsHTWWS4N5EwQwzsW0o+k/coxsCjnbqKhB/Lkro2JS+myFHtLg3Fb2ajNFOgEJK71NYKRkur4
SyiotIdYPBVKoUvSP9dVt2TglsiTQDn00hjJxfKehqqgAby0NbdUneYtP/GcrFkK5r0xXZ36dkDO
hQipfJNngAprbULTbxAe1E0ZLv0qpL++but12FFqYur1NmvhUTVrHSGPk95ft18WMe6erSk402sF
abaTAb3cGCwwlricp+URNJ0niNc5m8vxFsWJ3yxPVIzFPT2RES3TyDMsu14WahjmLbktOFeXJ01G
kbUnZTe9ryc3yZx/INGm21eZB7TNyZhk4kbwi47Ah23hzmJLEAvXFZKsqQiE4eD3dB3AIbPgBVzh
pxXHdf8CIjHt6Rwj6POtfhyo5DAQnCdhwAguG3+sERQ0HZ2RddORnbfVykouxTL0+UuRI9Jr8FYV
wxks4smZdheJVMUMiHApiIhlQeXm10VG7MRuNhF9aMvE3l5m8iMATKPLGKnF2RsxmA3QQ2LZ1kVd
FRibFKLwWGqnYJk4J0k3wKtisa697COJ5K4boCk0DkboYpmBh8GkfE8CJ/m2/bKzaCBRi8w46cnA
Vzt3eyI6qpMmmBzNYxVxdQ9oFjUigaLQEG+VLeUsAmYxXtZJQqktwd7b093SEv5Oak7rVwBDkSKw
hub0+9pyj9p0u5PlOfau7Yho6KI713ISH8C14sDvE9fXTbJWEokFiQEbHGxpEpe6rKkEaiWw/q1q
SQwK0sHOESx72sFp0lfrviTkzLmuGaMNC7rHItcW/bNhWSNC6prRBOmlPnZrA571p3Vj3W13iGJS
vrFOL3R/XTQ/1/6yyYC33acVroH19WnlaHHI7oyWN0xki/Vtse6eui44jyWaiFkgQ5dReqyy5Naw
Izaz5cWurzhlkID/CCNstbxGG3GYL5fFurkuZN0lu7p5SCuuxHnG1wTEZX3+X17E8iFJVzgwT5bX
sd4ycSBgz+EXPqSCkJo3dt288tRUbREHhcy5NiXEzDxksjI7pKDFUSM3ycjEayKUQB+t4OTCqWhw
7c85WTZ5SUlbU1Sz2wD1mSkA4bjJUzpmnxgDbTNrQk4PN2VnlPGzEMVj2S0QNZSsUQlWB7pTT6en
J2kt5eMai/LCMJ+5hEbzUMVtDpV1qnEM2Rdo1Q+If8QxVTxco0W7rzpiPns+zoEdMzgJLxR9G/ac
m9h4BOv6rGW8A6kQaIYJihIyfTZ0SjlyFaLUDtuuo/TXmmbAPJJNvP3vrfWQhmn8O63H5alon9o/
qT2+/ckPtYf9u3A9xxG6K2zbMw3vp+LD0M3fdWGbSDdsl9GeQGvxQ/Gh/64v/xxperAbhMVraOnF
RH/8ZsnfPU8n8oCah3QNaRv/JcWHrv+r4sOzdMfFpycs15RS/7Pig66KmzFmkBcjwCKVZCQQ2r1+
dbqB8yjnEdIiJDaA6mhMfa0u8VLMttuxBM+4nK57x41wK8TE2sk4O6/70uU+65pazvwvm4gptqpr
xGm9sQg+xoFdnYelkGwsheR1zVrWmr63zqrGWPxj98tt676M2S/Mt583d2XLecNKL41Dis42YgyG
lTjcizrbky3/QeWlcUDhDitHO8/Mg/xUp8JvSdwd7orM7BeEa4HKHnp/Ge1nWVenxiPBYZvrb4pw
HE+IrXZDpEWXzIzHvZTyq+r6+gicIbKvTd6e3L6xCRQWur8uSNLC2O5m75idYB2wxsUTz+eNum23
fo7M5pCkutoRyev3ix7PR5/gz5sjPZG5ZUAP0JqUHAyZApn6Jpv7m3V0YbSBX0mEG+vFb13AVSCr
kD77xra7axY4mPY84W0TM2n8daHNXEI36yo9leqEdWlfgoXDNwU/7uVlrK8F79r3V7Vu8jq6Q6sP
+C+4JtdLYf1lse7rYMqMdONORVIHJ2rFG7E0YxZ7oywziv3Y+rJob2t0ey0Xugx9uR9XQJwDnBgT
dRppQm26fCEbdxnOQxW9Hr0YlNAoYn/WD7HRjMwHqR5THJiGiJI5emm0fOSZ9zOanXGG8WULlWId
ba/rhTvOyWVzrPI0kg2nYJPWc8JEKyFeq0dDa5UIIfRW1QwmZz+uo61BAhbwRw/5SGUuF4LFbrR0
fQYDLcGipvVK95os3YmghKC2Lsw+10+6S2rnsivGO3wgNeUmofxL2XHpeqyLIP6xVk5CYe1/oG3w
zgHas5P8quIZNBhKc+meLXlmAHdwoyA+kXZSnTwQoV5QEucjM9yxy+hxqLySqSyO4XUcGblJs+9M
76sHgoPhEI2vfF6ul9/uXeXhRIFxGXHaLRrjD4RGxa1unVRiB3y6/b1NfepgOI6+N5T5mTyeicFZ
g0zBcHpUzoynapQiPvpinAkV4pG8QlGZB82wiZaPQ04uv6V6mWCtH4PA+XzQq+rhL+8dDDmfB+P2
Yxc0BEUsSYXd0jOiD1b469r62xQrfXddpZ/HwKUQp97Bp0Ql347xuag6OmgIglv80mbHCHpoPTiD
EeEEbT0yGZr0Yj8H6E4ytNXMm1HfyD6ip9lXb+SYTBxijvSdRj1mmpwIW/CiQ1TUxzSN8daMh9HE
UdviiPOHpbkhs2Or15IUKrpC89KnkJoi+8sMSR1GqQ2iUWSY1EYiptwCOE0wBc0+6KkwxQkGvVqJ
4eTQkQJn1fi2bWJbKzhToIzBZp2PBsXn8AlG5Pfhvtl42UEbw0/hxAFaKuzQWSfpa8fuKVUxMySB
5AIAgTh2mDKNpY9oLYt17L2urfvcwQBcJsl1XM4G7tIUqmsSUZcJOZInaYSbqFLUPpAlckww5oQ/
QkPJsBU9bxCq314Sxs9TrdBNL9OedZfjWcAINMQSKnsylinCOk+gOaB8mAF2glkS8XJ5cuClgm6l
AbEeC99W7aUN3Ut1wkzEBSEtP4KytPapRZJM6hHcEJqUhhc/LaIQe9fBttiYqTcyPlS3EaHEB3Pp
EKehsaOMducZRJ2uHyVhwGrC2IcpNtxMInyU5v2MKw7iEpIR6oQ7PWsosPw89SKJuoy2TL6dl91o
sUHQcN84DXHBOjihYxoO9xqSCTLCAJdX1U1cQvyvFqZuDokTpgrJY1ZTpjt9JqyaQk+9Ewl2c1Mi
UVx4xPTeejxjrFmgV7aOhsq69ypkgnwdhkePLqIQD21ladmZ/Rdwp/2ebMFqOy1PhVKX0x4c3ym1
jH0Z5xluSz29AB+kTOGLkAvvmCxDvXV1XTjLzm9rZksYiOS02YSlwFUNmyyaYppvNuPTkBL02TKt
/DLrWX6ZjD6/9AOwXuiAVOo7MeyJ1wg3xRKmO9Y9KnNAWh7yAAT/0F98MkpmqtS+rnOGDTmKDnaa
PxRtv6s7i+mN697TQT81c2Ye1zxgK4Em7tDw8MzlWrDuQ+gCBT7T6f8MnOepNk5HQxdnp9BHX9QK
m1zHL/4YeBUdlME5xzK7UbiHTsMwzj7B0JAdKZ6qwA4QoE6kUVkixGpinF38UoyPw2PNvS40jNTF
I2y0HvcQWnYGJKyDpMQN/H35fvJG//5NrZsRA6Gj5YzMRbd5R72rDfuHcclllvZtF6vwRGYImLQO
PQHo610GstZfF4VbJQeSQhZQQunHy7CHmJvvC1zJ9LerPDkLCKhOoIO0XW9F98ZpAW1V9tyMw6vc
qYaraZBQGhEdlJrk5baN8ZCUg7mhQfRk0thqeuheVabexWH5NLUM3qyhQeOv9dBMJp12Ld3DyXmd
V56BScLSd+1E0FRQ7QPwutmS9hvIPtmmw7spzVrYEKuET22qCN0aOkw/1Ti/RJZ2akT9LlfyDRaf
dBNpgBAXsajIqn1LGRteITTgKb7pAmx9Jj6Hnvr+4omkxxd7b3MDg+8wTydpWQeymb8iqrgtJ7or
PZFko3LLRTE5v228sKOLpg7WjKrKaeq3UsUCN9FbpxuBMDPGsyY82DEsN5FEFrgc57ZN9atOHvIB
QfpHp6Q9NSfk3TF+2qs5JcCuAI/gzKRkkZ2xjBhPWU1zOUPnvytxvYGBX64DT1XZQl2sanHuSjOl
m703TmPamXd1JB8Bhvo8M7kS1asgpjAmuuXqg58ECjLemmAkr8dGushwtd87KQlDiEuXnKr8TWx6
6a6Kh/kwzqPxtuWaRKrdVwqv88bLtM/ky8mDyuod/Tq5CWbAa3PA6G+UX4wFy4HS+I1BJXVDXSA8
hiQEdoVCoDwzyPDGWe7zOSbka4EAtPzojJAMoXMAwpppNX2RWM8/jq31fpoG417Bj9lWxGWOboUG
CyTKNH6sRRldTEG7kRAhzmltiWLReQUxoDjbw8TH6wVPbil8u6OK7ji4ycqcYA3rjtZx8pDG0IBM
C7AvmcRny51QCgugRyPpNnAcNtWY3IyS/ijaYOC/ApQTGuRHbMHA+qbFuF/QnOhwsXBVPcDHMbfl
kqubjfYump2Y0Mnig6IVFccJl7wk2hcODrnGEdkuj3RopZr66PYdnvhIfzuIRbYgH/D3E59Uuh/S
CSqDI+zbIoI32d5IE9YASHMkvGM53PQoHwuUWFRlsexZbncwZu9D5g43mscrVW/68D6VCG4kyAPO
dLRQIpg11hQ92vQGsqrVTzNdxwUGfNdZ1GvKlF6gPXD3ccRdJ+L2o8P/Ac0Y0O+9qKJxUek9IlSo
sD0m106Q/WS1FUVZhOHWYM2n0lT3IAhQCOIgSRpTbEbhfWnDhhOhjdKB3OaUjMaAcER9lLsSymQg
Xyli0fkVgwjIcqJyNNronUNPsOohNWD82AaGOOJ9hMAeONMuovsfEi6eoJ0ccvWa7sQXjbDFyuCN
661LaT7Zw5N4F0JvDKOelz1QPaE5QmIzXwyewuhT6QBVhmTwwdDt7BMO+CdVk+bCdBmZXf++8ajE
SofSSFegcgiFs6PqFk1VfjYQtn8L16jqJWdjzclQY5KQQzU0TLFERTbmyqJ/Wax3etks1r9cVW3r
zr/c/P+4L4+bG4/sxqXt1FmMjsJlVmMtV1xjXBRo6/a6iJdbXjYHK/1xs2TMeEAafdME5KinM4O9
da2TenUGw72hsHij5cwZ1t3rIl/u9XLXl33rmpQto7f/7c0vD5OU4vuTTa9hOuffnnh9cF0TITx4
nUQdXtXLHX95gpfHUWmwDBdtSXLu+tfrTSUj52OQdWd6dd4e8ti7lyyJPmiRwDfwrn4JqPi71Ih1
Xzkts/t19e/uA+aA6E6ESplMyl/u9pf7/pJf8fJQayrFy+v6lmnx7Z5/+8p6D6B06hbj9peHy1y9
O6RDcl/ZjUVw6eDcGbRxD4VBkVu1lD9eFnIZda2bNdljmyFAJ4sVgLGWgpHDxPfn7d+2//42++e9
1vunTURbcSyZywKKZ0zOq5P6JlY6Zf11KowrOB1erauzjSO9G2sNu2LH2HDRQa1rL4t4UU69bOpo
3zNOpqeXXesaDsR0K9sRvOef/2D9+7/bxy8mpmD6894v99E9776qSjgHmmX4EdHEftQUz5rMMUdX
mnv871159FybUtx//LBz/YvL7OYpLp7/VHj89hffC4+SOqElhS0tU0jXglz6s/DoGL/r7lJCNKgv
Yjxfqos/Co/O77ZwHdN1sH+5lqlTk/xeeMSFBmeEQiaJ3p5uc376LxUesbP9ajSzXYfJoM4DeS4+
JuqYfy47dk6ia92ozad+2gjAh3ASmLPvKHybnw2/+di/0c6kflLqOnMR+uWD+u57+5PPjTf4lyen
cko3yfA83o0w/vLkZYG+TOrefLJGkjljGumXbLjNy4OEJQAVvt668tkY/n+fFvffr+Y6oFlCNVAg
Ts37vt5G+ateO+77DMMs0skLxgRA7P/+nbr/hze6fAu/2PlS3BoBqRzzqaNhP98bZIyhlw5Qnu+6
5O2/fy7bsf7l6VzDwIbomKbu2IZh/uVzbTMNl5yqm1PYDQEtXOeIp/HVuOigCEyub+I2jfZWubAh
GNDvJsZaN14+MHFw6PUwuL5BxDbvE+JFDhy53rYgNxgMEMyPuckFDGV8/1arkxnh6KQEk0pQwtcg
to5RTGJ/UUziIIRhnBqc4lSE4AcaKyeRjszTABr3PkqGV4FGulieDDe2pMeBh5HeHDbunazdg+Lf
rtXPUVfq5//F03k1x41zW/QXsYoEA8jXzllqRY9eWJIlMycwgfz1d1Ff1X0Yl8czllrdIIBzzt5r
A8V94mSHJojUTesJgfUMAdr2iltI+U1TS21KR8G9QqhsJPrV9hHXGdRVuJDC5yuaXw2tCvfQOBMn
Jc0IoT+Ujbi1Dp76xPLAyrM/OZCI1SinV+pkbNh9h3TEPeHCIRXEbq9yBCLguieMFsdRdH/tKriJ
cOaGX9o/btFfk7r5sMXwOk5kBLft1XCp2gQKFFr4GfdJC+eIRyaORdLraGCwaDWxWO6wzb2vPmnr
NUgPLnADHiIfp6VGFrKua/VhRg0fjKjWZWKgQjXidVGh6PI04TX0T5vsr1WKH9vg7402n4QguMET
fCkRMeL2/WJtlfO9sqp9PSItVD00Zt42RMjTn9KANpEVCFxnb9NDNS5ygK6JhR6nSraOU33Az6Fn
SbZdP/1ks36NPXLoIpARSr9OYxKv87DeDyXKtUzOP7ZdvEb1d1m0nyiUc1Jn/UU1BQcK/BBBNMVW
jvXHQqEwJHev0nd2tje8Ugn8mGO1TSCDbpavU9j61Zzch6l69Br4zJj3gG2QeVW7Puo1Qhi9+Cly
2a5qGqEAL/lfqmrrYEKZE9SYkqnjBl8pPQucWPhGYYYULe+aTy9j9EzqW37Go/arjCaH8wM1g6j0
DmM6mJtVZjwCQQTxkSb/IH3zRVpII3SfLvR4uGjZM5yAXP1BMqtX4Gu+g4r+sBFLoAoZmYMZ/7cx
2z8mycGUeKw5MXvkEcO/ssAeND4vpHEQKM0lUiJiPLepmYprDgC48WAAxA2vWbblPbDUkzOzTHLL
ukByxqloBPmWyJFf+dSxy81tKSxnNzasH1qHdHxh+BIQu0lCbsVx1iiWDH9hwNeyfNCBz6bTUCwG
/iNfK1pXHXt8yJvB+H5fkwnDdycaLB6vmE7ukwSMvyxf8tlxKDXVXyv1IIv6+T2aUpJQo3ZeIch6
ytQSEwflBG2iBeCNgenKdhdZtZcdl3Wjp/KFi9sNLHq0tvPuw2qI5WiNgcIYfrAjAwNaN92/QZCX
rfGdlW7/k6O4BvlvHgaiH3h8z7DP0mOPMgOVNiy6TD0mpbb2bd9eoXQh0FZEV/S8fb8rzwRVzL4L
KzyqP4Tg58gTABVpGm5JXGAotTxxlaTrIPcmTeuAUKQl/UeC3xfpYXCrVS/qbRZFQPk6FN9zRsKM
MsyfwuqexZjeIIjDm1x44Msvtgtjt4UG3TuESgbe+DpI3uPWVRSYcAVk0N/VxCAY8eveLyNY3Qa6
yeEtHBSaBHeUdPWIjoJCSJQs2AakRiiW++K4LCcMaQNYeTazqEsoh5PX3H5TjYBN6Nf0Wwrv7lKE
o2rYDzEp0FM1vXV1jUna5JOPw3k3l2z5v58n9cLUUgpjNL/2bp9hCIjRwIb8UEEDTI1vkkbOT9ey
UWH95ha6wMzIQy1F+OTXvBUoJl+RnP+ofGQvDoDo2t5TbE97hHqvneYPkUbeEye5q2Hc96p8NQS2
ccW1ehUwHVr+vp47lGXVeyDG12aYXlVQtBsjfMAygVYs0WhLU/3aw/qJZPLcw09hU10i0pwfUfE6
+3HZY1TxoRL3FdjGEKGkQ/f5U6XTq1gQI+xlR3QB9xFRo2UWdwAj/4KZZHoXAbRYnmOHT3TWvF2t
ke2coepXpl+g8G2KCDXPtHeMAhNJe4X+56yIZ0SLkF7amLdVL5u7xrxeS3+Rp4FLdLO0RtXqwbHk
/FmrSV9VbnBqBhHzMCV+Emmwd6bJS949DP2+mbu3KTvogf3TCPjRIh9dhzamIxOTj+UtmRqOGOEM
iNd5moosR2Y7zL8/oGXAzGt66DXLgnfr7qOB4VcGst4zkWj5nsSUcY4mlbuX8Ms4kYksEvFWpXzg
AUMQMG3FXTrtlaP9I7YjDAy0HBNJPqics8vEMY4sbGsFSbgPsFlvOmGT7pR/zZZXM8NkV3ND4IYj
+MSVpeaGWShhF8mYIHwf8bKRQ+6PajqQQEOrvEalOMr2nk4olSuMEEwxgMPELkBYop+tWEHZH4u7
KnkohB4fnSq+UbBem5I504jgOV9OvrjLr4TK3Ym6QCJdxc+c0Wc+QrrLQ3VSmcC1Mb7WWhY7xxXz
Kksr2rY6+NchoSLKgyztwqzxEJmr1udH6HCybhDSbo3Zd9cGT+zJpye59rrpNZAx8h4w2+yyxr6u
MVMuRj4Kx3A3tWc1vsyMakyZPRBLBJzMazD0a/+PaqTN3kE/CxWvaAjFKiw8KxIqx7qLWrzLBIZt
OFS/W3fe1oXzmKaCSWOnLxn/VB2+yCnsDrTExTuz7o3vFvt84FoTpv15TLv+nHrkVzSg7DHUXuBw
MjPo6VUnidOsR/c/T7KUSSviW2nxMTIgbAFeljFZQJWa++PgNdTLUfAwK32P59hgj3U+dUgEX5ZH
oFbHFoUMULGVb/NDxQyxdw7RvuQ+Zi/DDEcbyna4zvL8y6gyFPwe8lTJkHEV90R2TfTgMKxAaKyQ
MENgIMpa8IoGnPRpU9rrwMDeGRFZ4IVfzpRn66wzPuCrLN3riXdjGg4Jc6iIKABdjD46HfFkkICi
gs5H3U6AVItvujT0DmZNwlqLmHmqEap+P/skbis8fc2DPXokZs/ZG3xjtRs0sc60rre1Qwd0MA8+
I66dhx+xLhNUldImSq1lANswbV7kk8z0/PHvLGuiRW1F1h+S6wEX9tQNL37XOysfADynQ8UiMn3Q
mT7AJs505YzGdm6/2e3GszfoS2TP1rbTmLv8sX9JLYhUiQsiseEA+t+LWGbckN0PzvQgjPkCJ+LD
WnChjTkCrrKRbVtxzN2gqlr4iAEt2CTapYb5bpBUhZQUKZut6XTW3RK6VgOKRmAv0k7tK4rQVRY7
L5OdPNngAjYLvAEfHm5a1VnW1g7Ckkk/1596AO6jtQ/W3eYeaOMJMw8oB6ojg9J6C9VCV/Ir9B0X
skUh9iR9W7P+hmEn8KJajN/S/MgGzKWgwybsd8z9YQuZxAhWT2XOTNZo2r8tj+a2qr+x5kL3HOK/
0PMRaMzET6N7AWUYzpuAGy9W7y6EQbLJXP09mwN+YTDZXLSge4k542lhy22MAPW8zYv/XVFsFAnR
SDwvIbNAD+CgJm1aDcwouIpNF2tECCn6smQaIErcX4O9VBIW0G/a4mkUJhdthI+5+x3lfNitV0G2
LMurm8351ulZaa2GiwKOcDv5YQObI/nKugGNQ5FQgaQFBkXP2AYuHF+KW242Pk3esOwwfqPj2smo
5aS3WsQBwnyFPrLqI5Ftc6ovgrQbuSee6bPAl8dl6zj7angskoltAMOAG0En4QhHPg8aFT/oPw3g
bTXq7IuqCPKogGRQNw534ULtDYwQ1A8RJzppkSzjdNMx86L0caG6ijdXgGnrEO6Qd0cqtlXdIJkb
azsmiSKByIvsFWG1icsnHcKXDFfPPrAwMinygFaibardkLIfdYJsHBIP/WJI0WXaFyfJvuJyLDnb
jpgtinWf48jXjkPYifvdU7BiaM+DvXJFB3uBQ9+R30VEyp4zQ813udrWMOYhBPC5ek67BHA1Rw8T
6ro10xTbWP+ee8OTrGW7wkHD+xIC+/UVq0CE3V0BKR+kNW5jmd6MqP/nKhJ53BqwXTWlr6CfECeI
cTxyR725ZY4WGqNO4hONYYmhObdcLcgENEwmR1ozhOBOydCnbhGWtj3Fhs2S9gjOo1LYeVPS7iMZ
7mylh3Xe+n9IEXXxVBrPSS2fRM3oKTOKdp/bM0EL+M0cImyGCDNPo1ousVPd7sP0EAxucrXd8Dm8
5qXrPrVZpdbkB8ebckAtCzvKZDwcwgxl3sT0pJLL3L4rgRzPX3IGq28Z3m4MsDVEAdkd8YRQXOPA
cd4DbO+fOg+ePXvqjtys4PZqD45tGHsbMnzZwkf3wkW42A+E9G6CMYBWs0y1aBnEPe5cr0VKnKEO
2nWmeHGF82D4+stR6F2kJfh8oxuy/PFYKm7bOXP1otZfPkp/NkWeM6s1q+0YltTuCLw2vLss927c
VqSCbaQTBcduLKjoANeAXiT91Wm7C5IjHrdUjQev95ByEbsjpjlYqk2WZ4B/WkeKpqtrQDxfVlru
mBvLNfd2I7Z8790YUzEqjN4UxWS5zNQYZmLYp14Px9ngrh83cAj5qOIq2tCBOJS+6a49Se+hpd9Q
ZltjABttpJK5iDkfAj87V2N97ciXxG837QUiVEmQ2yZ2ZkWQ667W2twAV/6vtOqtsobsNBT5lyTh
YEy3WfJXIWRyuNWs0Mh+Vo5BXaCtU2Y5jOnDSy9AKft6D5MBOFJW3M25+cmm6ehwBONlInQ3Ts2J
/Z/1S7/w4LXlfyYTKEZx1nGq6nuVGJ91tLigBMVXYYLgnCAlDxZnGtccdIHBUxcz93ywKkQ1UBu+
zTEjKbEGPS1Kq9zLBFNAhkKi6nWwrqqn3qWSDbsqBp+YfaV21K7M0hnXkwNmn2/zXDp0DjPmxiFQ
YshY+NRs64IIHpiwCTTxzcBZs58ROOxCq7gJkgMOycT6ZGyxLUpMJ0aD1iSZd8Btfoq2fhqK+FmW
4VuZRilJYAjb/bhkvpOzqUrjbJsQBIrYUcfErd7rzhX0x70K79xW0I/CzISWIiDNQWX+fK5n5n+w
OPa8uxet7HubOFekhjlq7QofY23t+tyGEuXwanLPPzjEIAVwYA5VlF6NkE4K5J2ZW639CGeOVxkx
Y3aAFqjJcPYOFQpRi8WuyAFpMMEARcQQVafzLmsHZxPVxaOHy54GTN9t4WNhAxzKYNNzsYerzyYI
SnXrNQNjSQ3IwGMT702PmToMdaB760IB9ZBO751t3zwmjwZStsMUd3oxP//z4gWnuZckmKDm4e0S
bcQdSWINBZuMDjpP9xRHw9psLBAoIY7vPtzkRVYevKqSa7rPrzXWnd1S32Vuo7ZT8y7oYKxhga6X
tFkvTUkCNqdg7cT8BE196yWPYzzl8QU4BVpKxzhVpnjK4X/LsjM3yMHT9VBMt0wqYOm6F1xWSL+U
GTGnroOpw8KWsHgQJ8KsXGR066x02o0dZ4DLcSzrTmuqthjhHy3Bw0S43W6yqsXHA98Ewfauymv7
vU/lpW9GGP2GAhziAGqqMuaY6Qw73qyN4+CmTzIyiiMBQ3e7se1zySUoXLb6zJQnMyQJSactzxyT
q1iG1rqd6PzaUVRgMokwYpmasKiZ+JVWvYxt/cAsVW7sUAXrYJrOOdowPPEMdGo3uI7FrI4Q0Y6D
EA85US5nPQsCb5pxXxecrgsOUg0xDafmzIZDYb+c1V6PhXKkTEtjqqYAsMHabWOuuqHERCNxo4xz
817Nxb7oHe6aMTu7ninhLcgka+FhWJcyfAzsCtJ+a6OP5UGqRX5R8BMJqp0e9Di+41ACiyNMf004
0KkOQKRUMByPzfi7L6avw/LiA4tOMQCXTasA5Y/hgMJdoOdQDq3Wxn0Pq9neCk24hKe+68L4L89Y
Zy1S+tOccSqA5memzBu4yBSslmuFxeC0Jno2yiZnMwZJsC9lChyRvdciOgzuU/Dmu60B5pb3tMxa
9C1+tit8ED/aOeUTACy3uMcGXcM24MQcQSavu2yT0mnjnSHX0pM8PpgHrQk2dRW0oKVNw1syP3YT
uSdQRlhfXW8ne9PxiVssECGPrJzcMFrKt79e6NCuc8VbENG/zQlcgNjMdDSiNPrPQw14Iespn0iu
UepYkVV+6lANoEJF0TlZ+b/S8waMZUvMlsu1POy7bttarHkWtz7T8f12e8RMfc4rI87kmtsGEgC1
87S+lKWFB1SL7NGpja+STC2wVBth1p+BMpFMEZ954CiyTtGHRzAhJJ09kmPMAi3JHHEVB3s3jYhV
GRgqYOvWCXKeaYoJNSoOVcua40fhltWP98QuL4ZDARHM+EebIPsuNfs74SXpHssDzle0TJDMXROR
pmwqQDTc2BYslCZ3cW1jnV63sri4QUx7zmX9+ThXXdnYyJbJGpIl2B84UDCBzRjBdoiTRypc8Mqj
ExQQH4o3a6RLC5Zn+cpAcDArT+hPGt5eQfjrqInrm4p7Mn3O0MX3dFGunoHNNrYwGHKKJkZAnnU5
rhA2Yevo3QBpw9IEhMu9qsbmYQQgw5UYEkwxVq9j5xDXqxgH4LF+r61+uVsDmlKW9zAaNKA7Exkv
xt2heDG+3TA8zzNgpyKfoabG7r2Zkl1X27jIDWfnDjGon/rYO80n2qNJkf0aN5TkrRt+oUTbhal/
43JFWqXazoGLliWxgB57/rut7bOXt6tBonoD4IGxkzZ20+4KIjUChDBA5NRnpiB+pQHbKb3RfgU9
QQ3fCPAY11r5zcvgEmYRF3e0c9vqSXsX21uEyUIb284tuCJKzrxOhbvaay9E45H+0VsvRm2yw7fR
ZliKjNgg29CN71EZH11F6C3mVdQymf0OjwEyWPMJTpKhTW/cuaF+LgrrqZ/e08i/MCe4txab3Qjt
JEEbOAv1qTNMOWNdHTzkcwvM/JPG4Hui7ZfZcF5wRu6SDoEOM8dVZgeEti+SZFb8JxFyz45R/uco
/iAz1Dloe3MzuagEjaDeekb9lNcxkiMOy2x2je2kLVQ51p8OU9EK8s4FajtXebv6axuA/jvFfqZs
fplQsVkfzeTztjhiy1STKjGDUwdXA6c3kteGnE+3VEBql30BPupJQbzMqa/MkFwGp0lb6pgR6LiO
r0MQblGuoqqFCIf3EL+l80TSdPCMDvY3eJA6EUNu2Jgr3RISqchA6FzGLF6qgC50ggzF48QjuQ7C
EH+4qXxcviBy6zQd7xWmCin1h0jDDYX2Q0t/aZsCHV3Xnn6kkERw5B7KsKDXJLxr1lbzdWrl++x6
f4gqTzaChKt1HJOH6pQ3mPsDZ7SyMeZSuZtRv6iZ0DRkHDMxEkL0pWwJeUQXgdgc1n+6i43kC965
vrUu235iJIxCkOSlDrUfSGWM2lLWqzConq3B9u8uVAUiOjUMI2+qj0JAc/bCLriPxd4sfsYh+Cp9
+9EQPOZuQNLpwG7RLcG5/ouhNN8vBRCdBxOj5KhFeNY6KEFNkjfGhFVvp9Cofgvbzj64Ido4rGu3
3Cb2UxZ3P+/4CPE+b3RcnXzkXuug51oiLflCes2TatA+GcOIf7OG18N/aSDMEagy5GfXuLdlqgBx
yUdY1tVlZOJw98gUts23YrSSXasgEbs6eU/7JjoZ1sJGn2ySEs34XDGrW5nKe3Wb0YEK+UhbINkr
Ij/OBXcX4DmrpgHPpYrsaZBDc/P8/lh1udrjFEn3jrVP/dm4woR8iSf9DXiJ2RBN/zOXPXV27Xht
6CLYEOamURZqdH8zp0lbcehGfBAiXAwHvGe+rAIagOpFuYCHkugIti46GO+N2kxWR6tA+SCX6F81
yz319yyMDL5AKp5QAHAaaO8WuRzZhAncbIMGMIB40CcusUt+uCG93N8YtXyBStvyPMcxH2KwS1AL
cUgxRjT58H43ehQLKF1Hkg7dGmtanHz9Ll10cZT4JmGKq6xZbqBQGlej8S+3HC5CNnDAwn80oRht
imy4IQDfNUXbMQ4MsdjVw4ej5Q3RJQ2F5TmnXvlnKz53kX7hl6Ov3NT/+ije+iFfNmgJqEjrygbr
GO9/V8OQBy/B8hqr5brVQGXtfFoXTbXciOgjNmlVwXaqmIkRPFjhiPXqxeziEvCaVHzJmtMsTut2
k9rzrofmsk4sV5xEGnwGAL8R5Tp4d/3pkJKsRCwSIFkTPTYbEWgpFH8lH054751nm8biSVbk7VX5
lu2HlLocNjbd4Xht+tsAYjlLAxw5zUpKduNfOozTCQhMvynhkXioN8GaFjP3E16koN4Q82gcOsg2
aKPnA7UXN0fT2Pra/JdYtbUN4kCeMA1anfc9t3FwsvEorVAFAP1Hlnv7/V3fokhloVoM9HWyC0Lk
ob1PlmHOVSAxOSK6aBgPjo0VdeR2DJjJL2GP169ul2VHKztIfRcGz2zaFTDYYtzipZ6q0+SzW0fW
O+AtUl5VfrIGgyc5pk0hAtN6qE2bbMERyiq9BtAkEVUP5+NBGfoRnjIMs6BIHjoz/8kdThntKYKm
uD56ocj/NKm9V2awt3PnvyqL9X0mYGgXJo8xnZldNKffpSkZkwoCgHzL3mCV+XAHg0guXv66Lj6m
MeppZefcGuW1jDfz3AdgQrr0hrsPT888gDtImvcSId0Wzi2IEjNpYZ1Y6Z+JV84z2adnV1Hb1RHo
goyilUP7UhEbS1/f7rZ9Uyd7WXl/Rwbwrsh5ZusER6of7UqyHf6TVfM4Lgfa7D7YNRxXII34Omyc
TozBoI8n07++Q/3e2TErcHwcqCNwabX/4Xne0/r/DuvkanSltcltRPgiXtIrA+YaSfTLBgzfo84w
PuSwkzZRnOn8UjVDv9Ky/YHDrjcGamaHfm/dSeg1Nq0WJx24IDNa3Ti4s3eddD/EAs0i/Jg4XTDr
S8Dwg5U0lxpYDjPCoT02dXYrahiUpSCxhminXWUzwLLC4dMYS1IfelqxAbEU9LVesSlWxzERa/TL
tO/tDERHwPwzsc1T2KIlpjF2k9mUHlw7IqaO8Du64Hq4OLUTb/uRAG0nfBWUZ6AWwVeE8YvlqHDD
wUfudjk5x5B/KgX6mATr0EOrOcoUi0PpXycLFVFdWJ95B1RT57m1H1mNm5zFuyPTFpWgHNS+MBh+
OmV2sbPpn2AgsoGyMJ8EvaW9k5V/yphhZyA0zSGm/LtY74bQG8+iCY6k14d7z+24HQmxJwaUxTfP
LXOiKmdiCxc5NXoTtUkC3SlatBMLJFHSKJ3K8bk2Ya14sCCOXGygUjLr8+XcPElnG/eNt++r4HEU
NDpJYaYI971DadjZrkuHh8wZsY3Nhb+m47olT5FmCvVQ1MBIhXHyUMuI3Ns0iNvT7y8Vp/jJtspY
bFEa/P9vhckCs0D/mPSHHW/XlO3tf3+V+SH/6ff/bTo1239+v0JivqQh8G3EClQWmDM7wIErxedI
P54vmxZdQlZr+GpGNWSL8vpCzKR6yEdC3qwysvdUNsU6HESAAmUO7gFPwNqGe7XScR0coKxkRhmt
dRo9gP8xPp+8uVKrtg3C24Q4Gu3BV9nJnwy9tWEdgWYUWBSW3JPxnMXB/MjPkJzMGmZJ6m6ln8BC
M4fgwRR4dAI/2k6RABSUMD0GWJIhgPlxXfYxvKASYRuAXWLO1bPFgT77xnM4ruwsD8DvO8fS7apd
Wtf/ZXHW0UkY/0sLi7ipEJaXFw/70XcK1AHgS/LAvkYgJ3ZTzmdoJ/OrrolQYK4PFraHfVoUeg8s
N9oUdUHxUrjDtanSEkWLPtQVtZ7gylSk5S4J7LNKwoybdfZUFJXaGVn1qgXCjMWvOKP7Ym/GRWcV
/TswkIuX1c9TRqiEJbpHb0HHjt6I5qRVZ3pSJXqzYdh2IEpJXDXYYqzMOdro/tauqZcKq2JD6NaZ
rP7RWuSS7ubvUG822C13oxvWfLwQA3o6pc2qskgoLJYn3UGeF9g6eSJS+jaMUq5iOoegUdrgxBT/
2Cyp7qOodp1C7V+O5H4XANwjEyqLB9qTSFfOmQRSuJR2SwQkN6io7W62KYjfmLEL0kYL9i1jNboP
bv+KSiel8J52cSLqIw3A5CE2gwMcm46K9ERY/M9U+tk7ggrSIq3TEEeaZDi0H5gTBkJWJr0ml4TX
MhAy5wUAcUguzVeotVZNXjSAsWJGXwDpt14IxKY3eP6zuv6eY1vuavjUdT3SmVjIg7D0H510kSEN
sZueHe3u8kJ5p0l4BUkG4z+RkntSgUUMmN3JufqX2u6bO05/+7hBVpQ4F1e6Z2ZvGxpDNCMtkrTo
LL0jy4u3ERk6LGLo6JOFPUDl6tDFs/PsPfqgn+49MZCpgH1emKTIA+mHGlGRvYwFVB7LwmOAXRQg
7RxxUuhReVQGeQ0DZ9y7MqdpRkF+AOHsn1PaRce4NQJgn2FwbOw2Po0uPwbLvzhGgWefKwjb1CCB
uEBcm/ck+9jXNKz9HcAr8i9CJuxpfG1Jw7uhhxJbJVLzUVohztzGLg8z0x4ULrBccIVHTxZ9yI1r
ucMTHdh+QwiP8QQaEDI613mfkIvnDiws8IQueWkcw1kbqjFfwHlN68iRxSuSHQAwsuICHAO7DxiU
H62QgsrhCSN0IFRvI2UMwOtMvQULW8/F7PwWhdxNNS7Vt65hiFQDyn+zfB/O7chc2FR1vqZ9mb61
yxcVk4rf6IUimrOy6C2cmC91S7wO8AeSX9PAf2VjoiHf1vIVeVW1tkC8gHkOtslUCTrcyKN8hSLx
91/TeBY3N6zMrU7+9LnnreqR2XoYGIwWG+MxTl0Xv1w73kJcVTfA7uNtLGv7QkYUga38edeMQGMC
YmdELt1ra3VnlcqD1Xv+W5f5r3BTFhnZV67HZNNny3iBXGhoPdF/6Qy2Ko9hTDtRKzeeJgzIK1MN
QjRR27YHgegPfBCGrqwNWre/zCunXUJCDm1qzyGRmtmoMq3pKriX0BjJMIF2xSd5UBfTtKrH1Euh
TNW3cbQJsW0y+TjzisGqXMooPQVpkz8VLtsxE2Cg1mHAfjaU6KJ4/XCx5TkbSWq1WiaCTo1Swind
RbCDybOKFQ1wY0uGtocuQA5X1xmYnoyhf0K0Y29K1T91UXruVEVqcjsyrXGzR5Ukh16N6Ukvmi8s
3PNqGJgnazu/hJUP+Gw+hY30tjT2udlxneIQ6OD9V/OBIVu7LSb1TQIeDbfsJpZdO8rrJfqGfIi+
LKiPSJVMwqWuZUqyZIi6bO5sIuXQXhrF0eDFDVM/bz8vYD6EYDUCAUGXJ7aDLSpKD197y4U9J0Wh
Aw5zsV3Pu6ZcNimasOPYU3+2nNHB0RnKB1kRdlsM51YpQFyhX+1qPxFHNgR9YPm5vLAHA2g3ItZ5
N0ILuGo5LW5Q+K6OnLml5THObM+jptcwmCbuIfE8UDmkDBad9LX1rOYxmjRmKZpibNvz3q6aicwR
tKPJ2zwPMx7xOgfDhLaltM3w2sZjvLZVvCaAIjghiVuXlY3zIc7ZSiK1znpy7SdNT4Afcj7mcTc/
ypmQuXq++qaVERGMBW/snUueDNzzpPRBEnvJqk+waubmtCcHcanLxANTQYSqtv1upETV5+o1RsjM
ypoevJphuXYt+2rM7LhxO8D7Ytc65BFuNl3Rq+1VCo6+pSmQknSBT/kBoYWWbMfBEm/K2Q85zIvL
tTkN75VmPjKZAUSuvlTMd5zx7ISUHkI+dE5PIkPMwKavRXEy4sFk1+8vGnnZ0Z+GkaCiqrlwM7tF
cwjgn/XGaD0DZBVXL5R1Fmoj76x0oE+dBiJkqaHd106/ZRzb76hM8pMrDbUdJ5R4VfQfrFtk77SM
91PfPE664GhQlnPgDP0jBGVQbPtL8+egpLoFAnOs0+bprmx8El8yu4FGgLiq86ITmbgcnrW6tzYV
8MCFYFP0oDGNMrY3s9bMYkPzws1mYjEOFynhuutcnXXrPfwWjryTK1V4Bim080ES/0W7AAXB4BKQ
FXl3w1OCbFo3xyYCrjMX8upK5Lh5CTI3M6mjG1OgDDciaDyiBh1IeWHYpHkUnkNbJ8RFjwpfrscC
3fiQpm92FOa4q8qjZwrvHHjdZUpdkPdp+uhWE10S/JKkTjr9USYjtVAX5RbBrL1F3CzzQUKkaYQu
f/b7y7D8LpwDZGmummhWk8y8KTxpH5TXHjC6mWdkbD5Z6CrdOWFTHMEYmudk+Q+/vxMlY/4ygGna
aOBl/tVXO+c+dHtXrEmiXDxDpwSiBsPr+/BnRO7+QjDYMdlYj+UfGK1/g4vFuDB+JxDOoPEL12Pj
vFEuOPeGheBsx7s/XcNPe8l5urcN8Vjs3qulrULynLOLg5X1XzTs6n16MA/5vtx6f/mDh+rZ468i
o7eoNwCqvYl70t7m/2SK0XeNyM59LMnOon39Ki/Jbr4a5s44vCnyQVOa3Kv5oSCj64URofklj+KW
2mv7OfsCcOpUmxln4V6Tb7Ypv+uXjEZbc5X1AxgC7x69OXAXmq+hvrIhEP9NfELLKJNUs3aL6dwW
mz7akdzXX1FGExhC25plFvj7BHqjynfpJcz3SGHEU/NVmav+UORXX74Yxl9+dMR5O/sVGAzSHnpM
43dzRFjSMYr8xOSmbw4yLbWuT/W+yV6KZ27dTnmcLGjCewwb+R0PSX8s39I34wMpAa0kbA/bat+7
W/vN+crFWQDp1us5/umu9msAoW2TH8AdOvIQMUxcDefmgr4NH2/6MXwWw8q+xxv/kR9uWjt/9X58
r/Vp+BO/9G/WTtlrpLZXg570vJqeOdWQEO2pOK0tcpHh5shVvSYbmFlt+WpWGO5XxksKdhTb8LCF
1hB2t/mhHTfpBTov4b64a3C65O4a8yj48GcMo4zGdwx7jHTLdOtMDDqfzXQqL8Wb9eC+lOPa8e69
OOQofK8OTJDV0EOV2wXP5l2+EFArWDjG0WRdN5s//QlvwExvOF0bl+LsX2kcU0i+pMdcLysgouL4
P9LOY7lxJFrT7zJ7RMCbLehAK1GkREkbhCy893j6+VB3MdUshhQzs+iK6nJwmSeP+c3geBcGdtg+
f5X74kU49psYhP4qWY8LdfsIcHLh7xMe5gLtHUAN3eSPipT3rZzT+ztgC0y739bm+MtEdyVn3Ct0
iAsBOFHWWb6QglWnrkBi1ByqB2sNzZapmbEeEni96/DRxMeESrbfGDSZ2arz5lws0wN1OFiCYSaI
G/8pnnDVc75IxYilnFc72Q433ql/FFbhQVsFa+OxTO+1YK17c9ebX6SjfO8iE76IcPG+1LUdfZVb
9Ds7G73Fqbe69FTOHbt6wcv0udy6tAEvzVKdCw8B3gfg2Oza8f0laBL/0L/Fm3Jv3OerN+TUq52y
ynETtYu5Oe8v0SuEkJNxBOOSPas2Co4wVdQI1vvCN2f1d/gdI8rRzSokyRbKQVTua0fCVMnuXgll
yjtzvglQDwJ8Rfc7BpZ3UHgxIDWd9GS9469evCJBPmNkkq/Uc73FxrHoHOm9ehWjBYNWayHsi7WI
Vjjo3hkK9s/o+5xwiOk+dDubl6vmLjlNjB6guKMtOtEp7hzhTK8orPmktIPEs7qUP6rn8M1lTLUw
VtpxNOzygpGVeaJOHL8llCViJ9mJJ+VoHf1wTRvMXY80kA+8IYr1cBOZdvUuoAuyIt1IF4yJUJHc
ZHf6c7c0XhEw2GJn4+Tf1dJ3Z+E7MiZDA8t4azA94R9HyNxGcc3NHOZ0yPU+xMeYXtcSccT4kb79
s4iW591E2yZpgmnjYCEOGBloXfftiXssrEPY40x9PsFxDngYmIcOaI2CUoddnuEsFJw1LBo8twYb
p3mgjxq5J6r5ypo3b+dP/ttkWCXOqg8q1n5RD9ha2gxj0VteVI5074M+XoXRXN82u6DkY7OYUtxL
OZom7INt3uVHERslTCs5soItZmgGur3VDHidvsCB61HNZ+owE1HII66N98IJHYzhIXwEzy3QCoYc
vqrUhbQfHIh3qsPMtJ4RdT+8g7nHwKmdi4t6J5wQSt+Nd5hRRmQMe2vnaXv3C0fRcAcVf7Id40Di
RJTI3Z61s3FvvHgnjoQXNAA+hR1+9/RpKeppGGBoiI6FUz6VG8BAAUjRGd7yC8gMM/9F//a2wMQ9
hq+2/CLR6Ec1j6XKjNSRDlhCBisGudam8sApzAAAi8rcshbmqURR51v0Fsg+v4p80gdpLd0VzVu4
Sy4uS5scHLxyZ9czqjZgMtmc/8nqu5hQNqBWRTwUu5W6xusAOWTsDL6t+gnbc0xmOo5MFWvSGYNe
AcNW/JYJh6Br581Lsq5yh5ESmAr0x8W1gDqXDcp6mCuAZRiAOOPRT1ciSrULb153M7xvgGYflcGW
l/WTtZfEVb6FBKkZdrHqd/rKYptId8JztKgdUnf5PvjyEJGam59ii16qLd4jTQB2ASP2ZAVOmCRI
/UidGkkTxh12UDxiQD1gUItZ2RaYLwpfh/TFeiZHl3YFqhUGopVz4Y0+P3Bc91M7RJ0t30cqJPAR
PItdv1siOD0AxpDVCQtz4aifvPaoow23jefVqpp5EIBWxR7F9Pf0Ip+HZ/QczHdaP/7G3KaHRF1U
L/5TPiyqD7Yc0kL1VnkXHni7S/Qp/TkvzOhQNQOmOguqeXCOfAdmcNjZ2IDKjNFw1BX4SuxpW7mI
wUbHz2itRTvJbh1pNQLSeK4dONVY3eY4WH26MOH7eTXTxS3+XMa+/a5Fx6X3JdMLWqVPFYDBWfso
vCCfDAuuoxi7M7eBwrxpkQ4P8TbG/MyxqP1tZGUd9V21js0dwMSsH2bDsvpw14ows4Jl8xBqjtAt
q0eseOEv4soLRDXh5W0hKA44DjF+dro7rdnp/go2hrwzvjPWdmBryLHtmclrx4bjXjgN5BvBTHsq
j2iAZO8pmMuFANPjXsDbgNnSnAkkJEoVLXG6Uat8ZToJ/tTjHSusQiZ/LaVzX0T9numa3WzxpTOh
IqUb+YE/byCMAtugXQwPfbs1ouWErcTQBM4kepv+UsGnQttQswf6kUwhzB51dY8GCm7kFJJCsydh
y7/Kh9o61aHjkoa+hog0HAlQwJ/k4JGmYPqAv/ldCqdy0xUL79RcImSzGLxoxCiIQ3MDyTdhmX+I
xszn0H/S7tBGLoclVTHIAB2Tw0MRIb9nk86BQgoO3pv5Ku8JEvFXeGxf0dn0nXahvGa7Yu1vmm39
oqK/vBqYCIMpPSloVzTQppSZPzp+Ms8XheFYr3WyMkEUJdtMmQ3pXWrMoQD6M9O988ZT9pm/5j7M
DZvSDw0tT/vytAV0j/QbbleifsEtG57hLkLDijESAAGKbDOZKRarS+MOsQ9xQ5v0nK6CZludmHa6
F0Gwx/34ne30U/YcIpnvmGeP9GuTPsFBnSlIK8PN2+coiPOxoI4gOs1m5Sux2I6FNCtBoMziR/K4
On3zfDujNbrv6etduE/IoZAHOL42EbjuyDYfmLi5+UVrj8J9coIp0yMjzTaj6gAq+g7Yc/ziYCsg
RmyR4qFH6W7FC7iVU0XVsRGwoGPWfjCdCsA0fUWU0Y/aHhx9+DQsXXLUdxa+sGlRMtqEEH7mNMzT
1wBJmq9mh/UZW4bjCVQdgPynlFC9cR3ylnlyxOC3nGtLXISW5jrYm7scLphJFjwz9v4dmYP3yp6J
t222yaHAqKtatPOTPm7QSJr4tpPF36K0zuhjg6aTtI12MNDF39JXp0+hOi4MPrzN2RHyLD8x/vVe
JQIWGVU4h1iSbiM8Bp9caT5mny/Ca96/itmxjefFM11nT1i7SzKoYAVEASA16VlfnnsVP4KHBhUk
j7S+xh2W3Ee0rU8+BqdqRBpPQbOWbWGfnPtH5ODbV8uYI9Ll23TZPwfN1s4QWphO4sI43peM/JbF
RXT4jO6DC6So47zb+iR+MsL0S1N2/Ec2KEZA7VLdJEdvBcjWJH5u4nW8y95a0/a28dk75JRQFrlS
A2Dni0bAg/rOfIZClITVXECTsXYglj07Aiy+Ce7TB25buhdfxaNyppnBZWFHUSO8wPVpQSQDZ99m
cz6usI1f6d1RKMRflbsFQDJN2c/eJ9E4ETYgquqDeYGw+x5+l07ISG+NMeCHuzMha7rUfOTIdra3
HuAy0tfLd90mwZx4Xi38T3ysKbfF1qltUDLPiIpgm26zXppnWgWc180zrY+6wCFtRtEw9+7UB+El
WYof4rDMPRtXEOEea2VIUgOvvH4L6S99lN+cWl0xrzFNrObd2m/nysL9cLfVxSu3IWDetbwT5sYm
gebmo7FnN+ZaXBa4dxCJ2KG87G8g9IJmWxt4IAZYibnbL7WVdSyP9SNgTlzW5xn8R4Cf7FUQocth
57+RVYeYtq+keK4H8/h9oMHn2V9tDspySdoEPptTvr40R1/ZxZ/aM6vzIXhzV9gmuRhjza2tcZDg
F34yWwB0YY1PPg3MhYHiGtH4FX8KB2sMZYFIEO7beKVvGZ3M/T3Lqq8W4brCWYoSXzpNwWYCiVHD
4WRzn09FrMmEYUU/zzsMj9LzMwrJ2LrQ9mFoC+ecg7F4jcGyz/olekdEHhKso7z1v6C/mg8xIirf
4bn94BAQTtIyfUnPQ7LKOCeO7qpfGydiFJvC+GTqtlN2wwalJwMBJVuLZ+OJf6x/wTy2GdeT1J5C
ljbz12TE7hfIccp1sLfhl0qJQWakgpy0/T30KvGBKO+hDm7Ti4QDc84O2RtwdGs39TcFpj4L98E7
+ewn273EX6zh9pkUetiAxxSPwR3hCGNqAcqZzbirulQX7aW6EB79B3ELkeC+WHYXald1n+6w796u
oyPutc+oEy7x6SizJcGTYKm9kFs/tq+dwzTmkj8CUBPmAzjSTUsqvRyeKdjRm6l2OTjJYl4tRUZ+
DPuerA2r6b08IqyCwUwEKCydd2fzeei31rw9uB9dfwkrJClXmrjKVGpLG1S/YxzwQ6L0mxg+FHEI
+ku2+DJtoP5QdNv8211qsjOqSywg+mYpFo634g9mK207HPI7oiCYQ2uD38kFr5kHbdOveAPiTllU
DAQf4Rj7dkQ/KH3qcWGnL8RByXDrMKXPcAnfU9Iyf9EvxM/CXEXVggB+EQjkE3DBzh1jn79Vz9Ap
ZApP6Sg8IrTmaXXLVmrUlQEIurNid4Pnibv587Oo11sYqDkqm6OIMFXJlga8D6Hp1YtcPp4SdTiu
dQHuU3BlJ5XC4M+v42OAh0ldsFSsaFtJrbkIS85xOE/uPAghTClj/CzESrU06kmxW68Q7xa1lJ96
ZrSBccjEL4RdEpB7gVIGIdo195EYFph0cj9+3kJ1HtgM3fRDCOxm1jDZgOM9KsDgqp0q9aRLPT6V
f37ozXLfqLm+inQ/nrwhGVGqJJRxiaSP9WV9ZZXV7iyhwXwdOBdNWPAJC2yGqFT+/KCPj7EheCuG
CzQxARjnCwzGSR988wLIsnT8nMQc3CMURBrPKtxTkBy0aIfxU9TCsxDde3QsutwzAQ1IUJ/LQ6fK
n3IkVnYaUszpeD/wvGjTMv4rkmaeFdRcmLo1Mwt2d+ENX0ru7t3alUlhvQby2HOoyxVbRYR/zIdo
VNkBr5zYQjdyPPZHo2qi1QjVgs4MgzM3f1KrC+5IIBX4eWD22NMH1acQhmcrzk9lXz3UwhgRI9UZ
QnlvSEPSQh0uQy4oq1oVHTrrS2kw7qPBc3JBPmDxNbNa9wGHzJPhUhwZsmZH+kDFUiqOHLtHl+HO
oqvNp7wZtWXkgQZy+/GxG+U7PgcJTKa69InyT1NoUZprm3kp9h+mrAkby/Vh9PmOq5S7Ku0rNEIp
jA2cltalQepqIAgpDv6hFCCdQMbAObVoVq3oBbNAnaaYlbE3Y6vfYnyu4wJDMxCve8ZAo7qyLPlj
oGm8QDHSRTDQ7+eehGmZdxkb7VvtAD4KLrsOieulFpMuNEhFQmA/hIVPNSyZ/yOf/j9G8reUayY1
7r/82VXTBLxkaLqlws7koleCLnofy2krmKXTqehDZBYyBZPBlOwG6yqpbezFVqUabnLMFpCoGB7/
1/9RGLpx+X/1XaarW5IimjoTIvVK38Xotb7WUPnCV6n7dlHhEyuP1kFIF0OYAEpuqdPtEuFK/3xd
Cdmhfx5bkhXDMjWGW6o83dhfOjZipee93Eslk5YEBziYYqW+CozuftDhwo8iaPqk3EPD2+sWeE7G
yVS2mbJWsYH95VamZ7z+ApJsyApy7hZ3dPUFpEgTB+ChJR6NyCLg6IQshPDlZyaoyDv/zsuZT06C
MCzfnulZ+4iB64hH0TJrveGX5WDcuBdZAouqmKomW9f3ogWuJAtZwKwcn3XCAwf8JCsQD/mbDxfN
FUz1ly+h3FqAMhQPA4qJqKv61ZeImNiNeS6Ujp7S7jO65NFQNHCSZFrNiJn59PoNqX7NcxfBmBRz
rZla9KT2wAFgmcQbJXYR3KaJJkKlxcGNXF/V+EsuRqlDDeOqLJ9MMCCoLqJnmfB584YReIFyBAUR
4LBFYNbHnz/qrW8qK4oBRdacVK+u1vXgqTmnkoeAe8JBqCMPY+tF98vm+bNIr1cOqrk4AYjobxmG
/N9F3MN0HmpLLp221M5o0xzbxNh2Bs3vmh2T04I1uvQ45i1yDBY/6cx1H2p7+B899PX4qPusqLjK
77udq5o7vv0qN9Uvq540S/LXuCj344CARq4XK7Fy78XG/87KpFz+/LLkf9SziEGKrGsyLs+SJalX
jgHYbfWSJyuUAxapqWdkqBXoYJwYtQwJ33Qsg8RJDGXdo/YkTm1lc5mW8ZM3mWX7EQojev/lWfKX
GZWP1aS5oHioFYydd+8mZvnLHrkZOxSVwd2kOSbrf37/r9ihVJaeGQG3y8qaNRKqNhCuZuMkOyUl
7WPESH3i9L/22jZU6F16AODoyeBSKda/3cut3aMQuEUVRD3A0Ksl4AEskQRchpxIY3piFNGAeRo9
WJ+eUCHj2Kyxn2qkRHWPMUbnJ58/f7ub21exNFkV0XnTWYj/XYMWfJP/WYM9gKJ5Kck0mXHjrcbh
0WzCELVWjBymnQcvK0IQZPo4rXwKTfpKk5xMD00OGnv/5U6CKCNg/1kd4tNnRDRcvX0e52j3xFTZ
Vg29fzi3vvuOTsQWGiUN0xAZcFSW6kmG6ucHk26/WVM3OI1l1fwnLoFBZQGJpVNhltLQYtdRNVZB
rS17pGbqECzxiAtVTOM8RPnl56vfOhdZYZPimYjgnnJ1Jqg9Ro5qwpkwTDo9Aq2JbmSa2nYoiHvG
Y6ilNEi6+pdnvhW1VBHFJBV9H5TsruTkor5J2yHuSmfs+ZYAbl51M3v9+cl+u8bVkwVaLcMTZcEC
8tuPerlSzeSX4HtzTbIZJMViXzDkvl6TVohWi1yzKQpM3zpGAANRxOpZYFqWHvs/MkFqsNCKZg9f
5gipiWE8+OE4xtmi2GI5vW9F+KGmjBPVEDOlMugY+IP/GuTesq5AALcKK7kRhkc/52weJsEoz3jI
A/d9EhwzXVAaP784adrK/432iihqpmISeywg+1dniqrljSIgFuR4gNPtmmMcU7tkIQOCmoUJ28yo
4kfY3YwckLvxhIKpSU7qm1vp/OdbwWLm3zsxTItkVZMl4zroFLohmkOuFE6Rfgsew3YfowHLqCXm
uMOxL2t3qyBY4Svbn6/7b3YCatIEWGfopqyYf97QX4HX8iT8O6K4cMbRnxsye7LiZc+yvIWPRtAt
sS79+YrTir965zwf5k0Q5zVFvc6OrSoIxmEwYYepJvoRILNJZZ/zMnz6f7iOKovIzU9puDo9+V9P
plPDKVZpZI5J72Z05ZWAPWBQuL/kmqZy63n+us5VsoWFoO4CHMkcJClqwVLnYL6p8nVb6IEFSJnK
XPEhDrJ1VoU9cTt/UcO1UYRnHp9eQ9u0S8GaMFdKslDAY0mKLy5DMiF79BPuOB1Mfg/lgw4EW6Ei
cNN49IxUq4d+j9/oCv1QYYFmN4he1H0aC0dYy/VOWEzOZdmlzA+VtVZUHsYZyyzxE7yDmNBJrZHN
LE8FAJ/VGPiOH/DMhXVHQQlnsgMeySw/bz5aUwReEPkeBTF8MQRF3jpjTnnKqM3ra/Bq5gteIxj0
KE0OualDl30NDEk6w2PcmJ7/0iF6C3AVdR2tV49e7n+LaOLNI5cJtqGZ9DBHyViWmvYsLnEBvqdo
LlYuHdbMYgDe6tBtwgjwgNn7T8E4nr3g7ueVIt04mEgoDY1gIIIM066zpTgeBYUyLXPCBEEA2e9O
bZwelU4+maX1TjcCs50hOkLnuVhJeF9ZvopIUwfVf5cF2mZI1RPk9WdNQnbezx9HIX6VdAWTEaXG
GBQDhXHwaewU+jwQvaeyRdh99N1mBilx1bviZ4k5kG5ER2htTKlU/wnfEJpmCIIq1nvcdSettg5j
3ZxkXI+r1l2qYcpAJLEOZYFBzyR0rfIXwjjAbbWZ+x1czvCYyOoOLslRrtsTlDmv/AyHdK0o0ufg
SStXMA7owUS2UspvTSqt8p7RY8Brd12mWAEmskwDinIEXAFnYTbdp6x20bwympOvS59//l6r76qs
OoK+nVctChUycL46tjaT3ZrGWLApxbcKmyAXs15VUp8VOV3Ds9jEQbofffne09Q7L0Ibwi8fhTHb
w3ZBc8f3H3F5eyn9fNzVPpo8ric81Gm1VxvjE5tOuvlmecmgI95HrQV3K72HGpc9UIOyplwIV7+s
kBsHhWyhlkrzSQOVaVwFEzdBtVQuB9DRyJBlXokRNcqlM92iD5mU2jJIrM8AADuQjBI4i8hnj6qe
IairdM4v9zId51cBVJENvMhUCy0P67pEocvStl2eZA5yIMDTsXkQgomolixM8HKYZ+IcqWQibgjd
W2/UH1ImnqoSZI3v4ziatTnTRFPw1l3d/3KISf9WHQoVmqjrsmSiinkd20s8bwQfr0LHgzJAvys3
gcoyeAFc7m3dvnzBMRl1Qty/nMpAZ8sXunXTiO4vh9okjnz9itC35TwzTY3/rmvFeohMrOYb5GXN
RxQBkhX8P7xk/uiGQOqw+7AftmkMOFHJ1uWkplFPnHMVRXSUsEMYjfqHlmxj6AS05ft79P5GDIEF
4E8QS2Q1mskWyFm3rOejLtwrbcyzBLWM4hzaWip62S6Gq1A24l8Oz1uRivpIQZJBo7chy1d5WBXV
eRzBqUKhtTnUssXovXxDg8pu4/JcdOk5bvAtLJQRsZjs7eeV928GrU6nqWQgCY0RmXaVZ0ZtDrtJ
CqGjmIyb4CvN+2E4061bBnqx6+TkYRQAD/180RtriqwduWvDIDFSRP3qifMqyxqvbWIni4B8giXM
o+pt1BtEP8I7zQUnncKR69+S0DiCov78+fJ/UsD/7jZVVHhsWVIlHfu9KTL8lUZ4QZynKhY9zqjh
/otYKqsDx+8BghSt1bsw1rHlQF9PwzwFxTmkLTq6E0Wr2r1oXspGOTfTb5tBdDdUcPnz3qRjguPL
8KA0e2T8Jhl/dkj529f6N0xw4xQdJO2axu1f3Xih0bfWm4Qbh3TvK7CBR/MzhISPBOUv1cGthaHQ
9NN5TWRC2tWlfKDCrllbkRNF6Bpgl516xirRmj1WtiOUMSrK2rr8/GH+TZh5PBTTFUTOp2BznXap
OcKaghmBBOKft/K3bJDOSDLMxVx6/PPKIzdZqLLxy3r8N31VRUpyRZySdS58tQm0iiZG7RqRIzTN
ZohbR1Wju0AXdz8/nnTrnWoi7S7FRFlQvm7jknb1QcC/7XipdtRbaviMjUbDjaMyeykEZRep8jIU
tSWGRchiEWVLBaZVg/kvoEBEqjR04EbjIri/rawbQYh3IInk7ybOmFSE/90TvSD3aRhC+y3hAY2B
f1K0nhjg7mp8s5v2RXJxmsH14aGRfltq2nTSXu/HKfQZGiJhnDRX1+YAqS1UjiLH0hCXUCH60QFB
a0E0MuJ61q1rNN1sCJrINaBEkioep7QJqjjx7nxI8HbXuuMM8cH9H8FbU4IIaLKpFQnucZ9EKNZw
EniBzbanYSbJ5RxmHKCQvEmXbpU+xFjMz/pJQeaP6FidqxDoYZPAE4snRtv5j5aBUJgLrUO86M8f
RxDPQjsJ0SdI5LRakYPrute60jZliyTDmIkTKd5b+qZSzNA+RpIjeKevB/KtR9xPyFoHIS5rJkvF
GwLPy3wqA35ZcNMm/efFmtbUmpFMS71ecGOIhquvEuiGTnh1Q/ByvrbQB5y1QKMVCKK4WrPJUpRI
IE19ws5ZKHl1//NN3NxcWA4wvrBk459qNFELkgcvix04nUCqeGwxks6mUf9StN3oN7KCLZ26l6Cu
0+v77wqG7aakeZHGTqcwdAKbaDaLfpJJrfCXJoU6o3kAHpxvUyva0W/kXem2u84cf7uRfzOVqUMv
MSYyaX7y9v97I2MoQiNGmtWRKnQvGn6Y9yVuZW9RMjxrE5WzquL3stAOExE+Md//7184b0HlQFdN
UbzuyLEN9DbyiWZD5H5O77sEX5aU7i/BWv63SKYJRmRkzkD7Xr7etX0VpdKYETH0iBGDhc6/Hecx
6CzjGGFdZ+vErFCpnaDFIr6rWeUIktstGBO5REU8gvBA5eCMFinvNL4LVOuSoJkju5gN9MADKwmA
0+9h+Fa0+WPgy9jhRlvG1EsTCb82AtnZbISu3gh5/sarnKWyvBvEX6P+zfckK2jdIXth/jO5iXlJ
hk73yxn6O0HC3a2L8reGtimSkCbImjh4b+J3FeGXTkCuqiMj1bGOTAHA/LwwjGkHXIcDPhRDXlVS
MCe5OuesRkbgySsiB5IxLB2E/k2EH1CgLFCtDMB+QZLK6ureJ5sgJThaZrUSzRfDVM8J2Jrsq/eg
rgRJ61SkSyEHJFLTPlYO/NBaEsj2Xttrlrsfavls9jQzchaDqORvah094VGJ8V32ZvXiLkeo3q5A
TqrlS2lqi8ITQNeSL9GqpgVpnUepeFBQa8qtYBIe/goyhu2+mSiLTNZ3cIwfWiwuUeIut36jIG8h
Lpnwz13DQPBUv6QBZS7LXgRx2ovIWso7n+VgR1qA1s7rn58berL485bzgo6Kn72H4m+nqnrz2xt0
WIl/cPuuU/vSraaWQsLJVpSbFLElM2o3HUPO+bQhysmQrvAHR5OakgLmXedNh5Z0Dsv0LfTKj8av
1qOonoWALLPuCNhFWZzQ4rgf1bIjLbVmGBJ9hO+SheRI4wNK0Id7GF4OXrGf0aQzZcQ6yGhB/2xZ
XGauVbNWAfc4xWLF4LdEFPCRl8ph67QwCTLvoa6YZxnCL8fArQRDElXKSAje1lTG/TcqxkbTh/h3
UeLWki316YPXuxsxXEhe8ZiVw5uYg9Vx46OVDb/UOPKNI0giGE5JM8Na5TrflyV2tQp928GD9hO5
tmfE/p8MyV/gKXwK89dGUhzFGb70iVimAdzxn8XM2GWu8ma29QkHWRpjOVO/fOpUraoeAIWMhTT9
HihVVn3yy3j98169FV3paUk6+T752D9ld4vaao9HaOZ0IYg2I10XDf2dpDuVUboe82gjdsZS8WFo
gdIcUm4OHIndic0prkFHGD7UGf8uNsaPsFefE1P8HNGCC81HKRneokr8paa6+XklibEksxhquuvT
VxWsMChNLGah0x0KvSsBDT15db4VxeDokWylcb8YQm81mNqvvkI3EmuuPXWeZUmziNX/XVuEvK6u
1IK1hXnKTGY1S726Y9estGyuCeEJZv3GH8XPPBY/6VMvUWxbpZ170OTmBDXfjmoTGDPi04qY7n/+
kreKXW6OckYhB6Nyu4q6+DKrCM7zJcc6e0ZubInN5nOoES4937CpT3diSm/J07SD7lkbtfeefrmD
G3UVX0a0FFOnwDKv08DcUIM6SekuFUN7mr5Pp1uOVyFiXj+rVnsSxegpS/RdH5mHAD4ZOI8sVJ7D
avysDe8opOpzisi+gD81nOJfdueN41hSQNVYisqZ9M90vkXfMh3pQ4OEbqirsy9NK85xxQIKvOJo
Nulvw+Bbi0XBZkvWJFmm3LtaLKwMN5OrMcVWHlqfBxoePRMb5dV5rvun0B/4xf6X7Tx946uTl3m9
qCkKE2hVtqYI9VfHIR+7vhRdmlcwli94fAOz1nGQ2HtZ+lvj27j1tf++1tV6s4QwClV1apRZ6GNV
gQvBVEKpiwpHCt6KPkOAzQTWqCorXywOY54ZkHDMrTlYbFp9DmX9PCn6Jqqx9JjnlfmwFjP1glB9
wiQfdxLkluIRU8omQIZHXFdCfoYS6yOhr9Q0a1GR2BrbvCnPf5SPgWgmjB/R5su/1FRyBoW8UGuR
XQnHdeVL6yI1FmnW3g3BpycbC6tKQdIZGxMONi0Xuc+cOhtWYmFt87I9WAmiL8KwKsfqIHTFOULA
B9tdymYqsHaftMNaaWCpFc03XunntuIuvfTQpyiYJO540mImJbKFpVEGSXsWGEjYxP1o5+/m2o8o
zzIVh+PEFZ+xsnmJKt0pkSwTBmWYIaRt9fNWxCRHQZFmWcBH+6NwafEoSxWUJGw8daODCTJCr1gm
PUhpMXnLgWbRWazwwaq3ozfEaKGmnCN6gZNPxgpEXmClKqOMKJIXbNjBMEEZtaxCrwO4WXdo0yEU
hasyBhFN9NAkJImKhacj8vkx/8Skug8sEa0E7eD3GLqjLARknA62jQnDs1uAsw4tZZViC2QK+REZ
PTg6rPrRTI9Inc+VnHzMEPt1lXIUaqjGRfCFW7yDrOjLgh6EX+rZdM2tZpZfbZAdvTI9ClUNlsIF
86RCac8+KlO6yDG8xTTKnsIec2qQNTpytwwOLgbiSG4OyRuRYst3fI1/K3L3IqZWDcIBiq8ta2E9
LYleL47WYGxNfYBEOvm4EgcQSV+Bb10pEbqHrr/rguY5M7wep9hh9XO4vLl/JMOQCA4KsJWpqP5r
r+pFVdSDTkCSK3de6kRkv7sfchwvQAmpg75oRmvLI/4SB28lKfQ/qF4BU4BVurqs5g9oqHgDLDLG
P5JoHdIooZ+f/hKJbh5HGhmmwsSWMaJ1dR0VcBDi9VbqdIPlNF0DJwol+AS2Lt2UDDgdopv+0Srl
fYAtTiH9nincivgcqobOO6YLe104WnlSJHmnMVGAwxEXIE4b8O+doO/4ZQzlIaPppu164wPBf+EH
IF6RRNyJJQLJJs3HBkOeui7vIxlLLVPfuonMBEtDLNnFiKZDOdNOJKy8w8p1vDj9zLz6ofG9Dbri
W2toEVPAbarVShgKKd18D6MQDwJx0jXzIdPPSoMMXES4bIZpRhgLM7lErdQfJqaTOLwp6eikI4Y7
vjGTLOOA4zFA/k+5igDmtBDw8fWyDSV4KPJjaWZg2FVIA2I9vk1fM0MZDP5XH83NUH+ilMI/FNGG
Afms8Fiit4RyL5nIqyt0ABemiZ1P3FDQ0ZtLXkCjpg33JkkqXgUhcgp0oarEqOdy2Hp0GZBxlJAQ
jt1gheUHLgQA1Os4/4JIhTCpiDZ33yLLDzCi81QsDWr1nPddscTafmHk+JoXhE5UNtGhYPZotPqm
EiFRxqVnNz0c2zZ8GqMc9Y1kAonD+QxcLjDJCv68B2+dl7qiSoYF3o2lOu3Rv/ZgIFZakkZtivoh
Myb5MdHj7dCJq0jCrub/61LXJVqbozecIfno+AZKiin6wik9dmQSZ10t/PJYN7NknboKXApwNMq5
/z6XWMh5VqglzxU5lY+bnpcu/MlNlrw9lIYXycNeDCY7csO/POatrIcuDS0pUi3qsKusRy+BFaQx
4aVn7IsCepJAeanrg+FbWynn+/L/P7/Y21fU6ORPxqb/dBsQpwbdgo6hU4YlBLDyjKrMm+QOlywu
v2rOEFSdFj9f8k/ouM6zJnwsvU7QysY1+GesclT9cVBwwj72Zyomhy0YR8iWFkajYmmPtX6q0GbC
C66LT6Z5LiJUHMuBHKHsplFfBse8PgocVBVkV3imSU1GGowrawDaoAkZqhM4jxiJto0AvdHociHF
jWs9N/TZWI4rz8VU3DDZbx2sNLwG6G1vW3R05+yVbRCgL8XwtppJ7qmMIcbVaMIlluJkifzYW8V9
KqSD7dKJ/d+Mndly28iarV9lR91jN+YhomtfcCYlURIl0cMNgrYlzHMCSODp+0tWndMuW2H3RTEk
lySSYCLzH9a/PgTNq1jEuAkHWrYy4SdQmx2ZOlbT502HaRICQCBh1ZLss1zi4/8p9XGdcDDH+/VV
fXfVsmYtWkG0ptGg/nPVjjKElRYHxW5s6td8Oge4jWThvMe+7mjaa9GvUuYd598VMt9bQPgBUcik
oGv/lBl0gzbFtekCjY/r13Tm4wvm7jLl4lIoDYZs60d8f55//WbfO/3pPKF419XDNbr+bufRgzZD
kIzzYcYRUmFXswzQaamjv62cQ+ob93nVPKv45NfP+96O993z/pg/p7OdD5WjFww2y62fs8ZSvzuO
pvGhrYbjr58reKdCDYXYRSRGWsqu8EOpXIw+QA+gTDurTE9SDuMqQbYeUY0121yAcanfHGBudJ/m
7aTHzLL7eGZQNzT4oMOw8xZOt7Oib3mF+5Hryvs0sh7xqpRFiMGplSPy04xvkcssVmdjlhc6n1I0
kmvTRJYnwe51eAzGKcY5zvwieixN5uyJvRHvXpynNnG5J6ZlLJppk45pbchtH67DJa6f6mCfGLsL
jlnFNFIDtXphYH+9IPOiYFwR62vlM5iNjpEQ6s6hsY0GB8ad6KDpAYZESrUunfHTMNsjEDjSHkM4
W+RexxDAN8a1mF/CNOEIFnhMZMvIxEM4s+SjnccHFTc3rfXBJyKWHWsDpMI6iuUHO5rBYInntOqP
4B7qtZdpNzJz1iP2s4kWv2lzO62dWBxgzIqj08bQohh+hdD7myPmvZsmUABqGg/crT+KOvO87tBd
1tTVa7KryvowYEchdPuDUzs3NHw/CBBlv9npzfcWb4Amg2kIj1bxj+uJ/DKCW8gG4ebe0cTwHtlt
aK6MbtnghJsoOpShWnBdEuzcMAVpWIRHmaTpLkqLp7anrVmbtH0LqB1m+laG9Uf09sCthllZS2Q3
ePHil9BjqI5t1jofGAE2HNwgfn1fvDMpYDNjgc7DZLuhVvnDfRFpU46mMsfzKCw26KeYcNepeMvW
ONoF7wr+Vr1IGOrTJvzXMy0GthcECLOnigp5xCCiFojt0LMLi/IJqh76LUadtlALmMTFvx2kR34e
rE3oWpjH1zheCg0ARa4rNLQO9zUZ4t2v39S1vvTDmUi07xgqmPIp/6gV892OFriTXwjTynfSTNcN
RXWs1PxnUYGyaE25MYKwXlUF1uGFaTzH+CuQw5eM90awQUSZbZOMNADXSj/2f7MPvSfEQLRN60hF
Cd5PhdlIOnMdDmy2tR/f9kl+0fLmMa4YjHZsBpEFjJMWH+/Okc+YP97HUtw5tL4WQ0jmKTrvPG6K
uHwVGR8ULvXI3IrXCVqBN/In+tK/AVqD2sfW3n5zTfV3dlC0EUgFELjR2PlRiaGnYeRSNirQZ7eA
lDLm/fqJbSPUD5Cf0YhwdeVcJfsxPgQj1gNVms13gY53wxh/06fGvKeBRnc7xzHIChWfs29QvRnT
JZq5Xab8C3zIcj2W4h53VHxPICsGNTWO0uVucZJBW6X4qsLt5GabcB13/OTEZoVBZVl5uzwLbGi7
JbmUbx0qE0KOFVMXVp0vfFPiAwZqmPTlFCiGQfmahq/MKZ4+dI0VozUMtLXe1ChPNevkO8mHEhnS
wuptYzHWxEq+5t9mwVdvZAt20/5b5Oir0CGaKYcdQrZV437GsfQ1CqODjPB+ilJnFVnVozpPBu8F
DOZnFRSK3PrQte2z0fffTHp99M0/DIlp0P3nD1u6eI6J+cdx2Ae1oEEe3+BaP6yiZHy7C3XrGHAa
RHaabakWMpLeNiBTAu8RHDLpI46AbLEDnl+12M258h2d9M9lNX39zVp4bykgSLN0RCsktT921Saa
CXknrGIn0yrHFtJaYO97KqJObsnnuD5J8DjYGhBPtX8xZ5MVxm+UJe8ELQwI+ujMHXWi/1jgBXfd
NIUK0IKKj2/M67PrYTE8BA3XBjnpLpia9cwc6SLBa/l3d/E7uz+lEno6lHGJEH+svpf02PuxSMpd
1gORrMt0Z1d4mHkY3a+shvGqimGkW995crgHNkUYYx7a7cK6gvscC39rlukx7Btzb00KATgEmBDC
5dKd/dDL8A63zBXApOfEBxxKbLElqiEmbNu/TrH/+seQZ/ef/+b7r1UNeDWKxQ/f/mf7Wh0vxWv3
3+q3/v9P/eef3/JLf//R1UVc/vHNukQOMz32r+10eu36XFyfLnqt1E/+X//nv16vf+V5ql///OPy
jSuHiTDTyl/FH3//r/23P/9QakHru6WqnuHv/63ewp9/3F267vI17rtXIbp3fvP10ok//9Dc4N8k
2T5ZGrp9WpTUpcbX6//xrH87qHEsSjWM9qAg4eQoq1bEf/5hm/9myROco9QmlUXQ9Me/uqq//i/j
33T3yDFpeLhqSs394/9dhIe/jqW/LjoX5e/v/1X2xUOVlKL784+fa0VKmkjv1HAYVdF/rFYF1oQ3
a63VO70djxXMP7opNLdqKqJ+xWSwr/8umHnvGU36gXRsGSn6qfyXlzb5nDQwEFp3oTVQIq1faDmP
NhXrMYz738QcP988lBpd1SCmecV02g+dgUho4dzWWb0zcnC7DFxq3nSu5+wCWfj83cf/zrV856kY
i2FUSu1S+k/J8eDlRgAKuN5NXfaW5dlbqCVvCTPWWfTl18/0cy3T4JkcnwIOa+CnT00wMdnFjqx3
VLECGPRNQ7Mft+VMJr+7fu/IfiiYGuw6yFeRF/3YXotqvQAbzbuy6HfT3NbPPoyUmrogHtBA5hqd
UNvfG62AHDU1G2/wjhbAr9n8Xafv512YV0JLidKOZbgMGv4z0PKGwtdEMNY7MvaNTnHb7acTmf/Z
0KazrOWps73XMIl+s4LeCfB4XsZIgFVSz0Uq/8/n1QynsjyjYglp2T7Vxd70BtykxlMj5KntNRz1
o9u0nM/UB0LsWbFvtFtkhyP3j81xJX33OXWz3yTS778sW43IXWPpH29dt616M4/LeifsrgHo6Ow4
lJT4ivky3RegYe/6tuEfUuyedEheosofp0y52fTDk+9MEIIxzHWj3xTa3/2YqICzPZEesb3883LB
9+gnlPU1as+m3dUD3OG2HwiiSHhHmzvCo4Bjik801H+nwHmn+M5H9d1zq1jiu1jcJ5QctD6vd9Kx
7kedA7mPcJSKJNSXVp6lDiBQTzFOcN0vSfJStqCef31rvrcJfP8KfqzlZEVcDSWvgEkNQPOePLsy
vcyVhhEMW8Kvn4zJrJ+vNpon32ddegHJ1Y/aWiJyTuuqhiSh1xuv8W7cKnsbdQYNJ30wNjiJbBss
hvPkhfa7A0YcO/DcH08OBhUiQAxEyf3G53emfLoJQtaOhYO9HINN3elncBv4wg/HSO9PttWfqnQj
4YQSWr8FSXpxjc5itkae53wTQIKqo23vFmD4Kv6O+vnenZRxztIcK1x3rKdpCpd1Zc7Lzr+Nyvmm
cVmgWcYPOQKTSqs/ljNcBM/BqhD+XRUO3fWGooRysm0XHCQ0QiPe5UZSLGKLHEAPyjsvThB82gZG
qtNl7CTjUJjdR9YhrOT+im4q4STMWfkgPGUKFSsUaEEw5cbZvmii3RRamy6dMbTH46P7lvXpJce0
OLPoHQ5Qm2wgEPU4rM0gfSuc/K0iiVbryQxYwgZ9JSw0Hi2n++qrrVhdGYwkzGVsdpt6hL8tza+a
R7dPH2Ioowk+2N5d13XhYuR9GdLdjXJ4hq+ydpxu1XI9r5uHcDE3pCm30NpaW8qpuBg8J4EZii12
vDFo+QNo4o0ExKXe43bIm/Mhr0ApX/SDiBdYkqBZEQHFTENCqPL4WCpZrqeiOvQhG5i6/KGTvo1Z
xgSn9uwIcJ1aVby1RYdOIX5Dn3CHfwXDTVOhwdXEe3DAl4mSlS15q9rI1uPM+hm39GMavEqfqoLj
jzhAcU6YM1kkdlBpHRyaGHQR8K9FSIdsEfrzo7SAVXAIB/5wCgAxFdR842zg94MuWD9CaON0qaNL
QOdpARYO689vzSBvbD2/qKco5/EUj2qhJf1GPR8g3M+KBRRo+cWadShDXCmCn6OsXeg4+lkb85VG
sppV2cVIi8vgMX9gyXMDgIIUbeFX0aMFlWQxtcYphZtp64I1FTliGUb9Y1bgOBVYOMpNTJEvbIoY
67y6HfC7X1D2urHB66KQm84zr2hZxgLMYaItuya9YBCvLTkd791oePVVhci0+LBaXD22TXasXgtj
bTw4HnY/onQP3Fe311fvZbw/aQwnde6mDazp5GLWPp6SzWXERmmc4OuiNUN6QI3aNi0MK/SzWsp0
PLiVdfeo9QZ1+bDYpQafTUKgurWbCBDacLZgBm7gk3b7LMVdKynbW1vy2vo87nmgSZe9uWFbbwAq
S9aHBXCEAZLrcmyc6C1VN+5csA5aLWdMLXr0RGkuQ0+l22or8ZP8bXTlOci5V6od2y24zfF8zZQN
jb0YZSCYNCgkIIBI5QKcqQfiCBu8G99l22l66mZiwuu2NaijHqnhcpQsoTqyl1JiX5iK6WyoD4oh
M/0r/p5DgihyRgbce/1p2WfxGzp3xLM6W59oIxpx2YvXZhfQcbsmEZ+d5DBM3AMDy8WIsgsdfIFu
D/epniMrGAmBpW/gzswEwfb6A0G/jeBI8ATD2VdvVGi8LOny0i1a/QuDZwk5h2BvWDj046PlTzdy
Erd4W1fYBLWMqm3mVt7obaKtMhSdes+1CWat3476zgmGtWw9E0RAIjcj5V08WaNkg0r/zscEACCA
eXZzdXe5eAWqHdMV/bR0au50mpTFsjUEshRhQNHAaL1qwnwV3s1O5NxmGhem9n0QNgML3h4Ptdlh
2x+PB7LcvSfYRbtaHZOVDBfovZINcLRn7q1km7oamCvNX5qiu2sm7GthScP7qu2nWDEHNFkH67xO
X2Q00MwpbTzPci5cbujrFEY8i5Nr5Y7TWVf1guuCvAYvABXf1HGgF/mbE7nIzLg0bHFCYOnG2NC3
JtRRDpXLQTcexzC4mfp0k4/KxszFBvOvj2gSH/qg2MoiOlwXPyoONK8Hq8cgXlNMujLFZ4U6KTbv
WM13E/Z3lF2WzC8x+zBU62rqX/uQeTancp+aMpj2Y5jujQAf0aSYdWU/w4BaH3YbK2pfmp4rEnXJ
xm+KWxFo9Nob44vb44kfzhk2hfBUKPCZDfTnxlzpylPJirRt41YJHyDAYYfxXt+Dv5fUyutRumoc
JTp4zBPTCeM+tEOxwnTfWvTpzGAxjpmMT+zSGRsLXQf53Bi+YFQo2CclY8axaABrevGSG9kEK1zd
lQiuGNQgbPen18YXDBayb02cmYtweHX1olwXDRdpyHB9y0En9r6EOOzwZAObObA4HESSYe1k9L2u
n12Vcw8Ns3gr7XPX9vcS85eVKFpAzoF5yWLmrjOw8PhtNisT9fUyzvnY0Slc+EV6WV2yLT2oeDZV
q2tMZJvya5A6JElBGqwmDaOqDC/ROlf2kQ4T1E5MfoGf4MouaBf3KpYNe3CF/avUC3rIvuK141dm
V6dSuOdScgswJvw0l+OjqfZyxz3OuoMJbcctGo2W4moLxmX5OJweSVVq4N9Zh9zL5jLhbKs75yw9
/zWX3LboMF+owunAdlNwBDMMWHpWahSFr/hU8pXw5W1DerCxa3ouNZ+5ZUfmMovGjej72wgrr5WI
ymfh1snaC+nluWnRrm3OxdU8uagWo9sO2SV3OIFBz728KpEa3fYwuxflkyn8AYGsy95edXfm7H+d
ivHR8PzxCyxZuGXuIYom93O0hg206YQ20iOxb4fBqnck3/DWx+Sj3w36TRGk463m01dN8hAuSQp7
bdg2CoYXNVJfBW6C54kZ2SvKl7ijxNXXhLIWRw0FwJJ6ZWKcA0xTXQjnS1PmLwlH6UpPNp6cm/3U
QEOAAIiMDC4YC5rBfqk0WIVfocPXdLwlG+xUTZC7mbtvY+tO78yncnSxKvx8zcnxZVuMJZbQvbf1
u9DYQDBql7l1W1JUW7SO+eDItsS+sLrPXJFsHc3f1QC2kJzQ5IePCTHIP4P/q/ZCCccynDSjon/Q
jYEf9vCGhOd+Q5/hBuBFs2FiBd6EmIZ1CdQMwzvxTRvdI5IVGvim2CQWhG1ZFzcM1DXcFNkpQLPi
FGd/jLATVCFDKzlRMbDTlnWI025cuesihN1sEOY53lchOT70fjQ2YsxQPFT3rWXchp4NpUxrKSSn
Kx1MEwp6+6Ot4cM94aOz0CJszdOIxAQaIre+y/0/BfZuKDKfYa1461k8YdAAO55rpwe/zhEwmIj1
kR3iR8k4c0orLKBiO0+QIrwpgUABDTNqM33Vi2ok58N2sWUODsdybN69CYteA+bXFPWcSHLTT92w
9YP2PhuHbOlQ7FuVwl4ZyOjWnYc3kj4Mn+g1QZaYRzwAEVMvLB+0BxOb24Aup+fXOFR7MXZuQ7ru
dOxmuxGrvKiFWNA7u0oL8ankhIFGEU4rt9YVxJUuIriztaGFX4YuYzlxUZe2enZXiK1w4OM5bgzH
1DtwD+bb60nH2DZJJvNkwu2MZSgjG3TrnG0j6gRsZwyoleXJbGz8BIr4kPiRtesDQJ6cCluJ1Xsk
zfguQKhvhdELrivFZhq6L3mjYZAZAYNG+/S5ykWwtqBn4g2GvdewyYyOoEgk0dbGItsXLvNWWbIh
e3OBaQ537tRhgZJWCvXYLNChVCsvlCvdJDaYe3/ny4gAsSRMNzB2Lg0WwaxCSqa7BtpbTCiTPiBW
xHrYzMKFPxGma4TJDlTwxVTnF3Vg/lVdYsyFQZMsIf5JK5YP97q9oB05AFsFoBURQvM54U40LIxZ
u6m0hvPdJM5ydTIz3ET0MWMTVGzza9iKeg1pBJQMo/uQC9CKIdlMOoh60xbjgwxc/E29YAtel1dq
8QGN2iIjxsMmlGsyW/4zVNgH9qQPSN2O11BXqJkT34Tc0SXp2fQJ3jIkY8aircxXMfG+W725AGFQ
kXIVmucSE1HbrJlCLPVhm+hQPRPtk8PewSYYLmSIqmeG5qz+w2IAI9s2fZvbPiSIT/Ggz8N7DWPK
BfYUREEjxhlF029MQru2JNAonGxlNH6y01aW37a3sY8dBHLTOmmXqQ2IYoAmNFtEF35PfleE2jrE
AiT0lHEvdhW5xseYqmSrV7WWXl2F2IfK1ifeS9ilX5hNPDtpy6CRlV1Mm+s/zh0ZJ3ka5eL00PCJ
iRSsS05GQnmei1vlD94gj7PnPBU+LA8qh7Vq0aViPfgNaDh1iznz2eGcXtb4VFewdZcQjZ4clYZg
MfKMAKlhxD3PN4bfAb7FMMoaINV7drGJGl+uw6T8NNlo8skv0eQbDPteq6GREqKiSibcy3j4K6QS
+BGl7HMlydcEfXBRdyHAew5UlZa6Ivhsip1mYx+b0LW6rtCox4KI0SFIePAtanARLTq868vufZcW
nREtB4NsYdCZh7f0exeb4BVNwHwJ9VxnDMl7Qty3y2pOaizMTlYRjOimjF1kjSdrnHBEIjjuPS48
kT0J2qZIkjeNDvE67YdT1hD3FHl0iIrqzq16MtNuuJlN83z9DPoE/pUSFyLe5TWofbWsVG6h8mM9
nj7Y7nTpC9zC6zaZ8E4KQAtajKJcs2Qrn3fS0464tCpcMMXqmfvQGCDrXl+E2VWrQKW2pVtgF4YL
C1VafMZJVut0vumdF4Cq7UKrAM4wB8e0e4bx2ITHbgkparrJM3HPZN4G3OoBXU6xzEp+Qv1pVVB0
ouHLWL3YLryefspXKWuktOKHgJIelna7qvc/14PDBK4hbxmI48jwkoulUnRQkZmOn68qv11fvKHO
nNpmvZoFhYqUfzcS8024mPxW/CZ2otR5g35P5Vnlu2BKOhZ8lrjHsKDeY8gbvzAeEbtjXW/JOyvl
xNQc0GnFiiv/ojaMvkRhAGFBZ7fxpOEu8KljkXJ5tIZEx8+7WwINgmByvd4nsmqertXkJmKna53P
mu9SPDNJLzN7AvjhHk0RLcQMR2fgnlZJ/VARsvcG3QpI3rfo1TgBYBuJED+mJsJiXTHiBJkwK5jf
iKxkXURbQ5fL6107q+oYbfdvtUAce13zvtXc1H/daBsfY/u++5xJEhC10daMvA3f2mY4qa1Efarx
3O/cyrkghLukxlfMZZZR52bLPC/ZZrT7yTLvMO2ZVnPC21YliKHj7omkPDnec9bHX3EFm0uqKq1r
Rpzqe1qqGC6rawL5GpfNj+ptupqqKbMp1sI9Oj7FTE+NaKvCZd/BXCFq5SB5Mbk7Ghi6y5H597VE
fbi69gYs0Xjg6XG6DUPmpDVjPjda9ybr/MR88mYeJfwFbn8GmUnuEQbJptKWqoGBXDICSmseUp2i
11B+nEAh09om71AFHyeK3yabqgajSBoaWm1Pq2drECR6amlfHxK6eAb68gI78gYM9AK7WiQs7lFK
lmDX0GCiYbF2R/ngueAIroWF+DkH5otEz0fdMrLwooQEXASYcdcscGPaVGaOdwSRQN8bGKs51Nkz
qh5FDkhAVTysoLgANDwOuNEP1E5cR+XWrEpTwoHRMFjtKM7Ja/ks3cKHxbfbD+9G/Canjl094OKk
4J7UW5Tt+IXi4bppx3XeA1npDQK/wig+isG4u94PIrT5CEEKVgkJ1YSdhVu435yZcfOsmXjmTGyQ
J4LS+4BWY+cLoFE0CLj9Ou/ZAuO7uqbaIYOYgBUPBjXGoSJnm2QOP5MFrdJ7zvuhid7ciI3byWeY
zqRFrp/t27E/5Ujaptq01rgfER8YdrSMB4Y3VUTtUIW9ZlqRKpXlkp2hrPFtYy565avzkYYLrlHc
14XGqZtQdCud21EjPUpjdgM3InorETsMdURxKuYDcXKWZANhNmbTDQplSZfUQHcpUobGCP1Wxtum
H8hBAxGAXkuemMQItumewfFyg3OatjJIkHUEC7FLNFkKWERhdzSB5zjKMGtIX0RUgRXq2GJyJ/9W
toNxvOae5eyukxS7rrzjEgkopq2Ybsd05JQKewATAmokDdeLZxREDMfIso+2LN6uVRpN4023ebJq
asbWXd33t06iLx0U4MuS0uT1sCNUzNYN5KXEITXGchLSZEp4OnnfvNjv+Di5jkWIIXyc+q9+Rsrb
FphO1zEcJVUQq2uq0a3FtcsCZoxzYuRFGTxUaeHhXJu8TaoXUAf0kGKj/GBL961nkjfwA1gIVBES
K35L64di4ghJZypKc/Wxm8V9rZF6hxXOmlPusKFyvDHOoCEHTG6uOXOJ99byerZlLmG08NzXptMA
AFGsnlVpynS4MUsr84gY76kyLGhWK+9xVIBRsNGgHvIjKWdWX1xazDN94MCajyPJ9azCpmqBR+79
NZq7vlHl7rSqHZu9mSSPymwRqA/dEvxRWwM8CSY6Ys648+svAQ1GkKZ3jIp+Ch3C7ZomQBjln72k
9ldWbIWUHOCpqWvj2kSSY7OvyihfqlUvs1OTwYzS/Jy7ssF8t5w+4U9NcOclxzl4HAF18wGEIHhy
8lDhmuWhv8Pvk2Jg2Jq7pCwOKW+N4b+97tckBe30LbQw+rDLekN6vsXDnM0tmPplExQf60Ycohp0
Hc780mdpOWW+KcAex83XOtfcTezch0O11/T60xz5GJ165Lqh6G47O6r3ZeZpC7bLYeVM+c0IC/5O
6kP/NOnFS5ENmJA5codXvlNrwWZ25KkOYm3tUb5bJjrDlf2E81Rfae25mzczc0dV2Pm4klvNLeLP
9D6sbNja+aqXwDb0oTkOGa6rWj5AZjAHf+P2uOnVUc9AapN3m9wgbEh7ed8lln5rYnwUD/G80X06
c3UYDogEx+e2t9x9AbUKGTfMnf5SjopD6r84CKicgtmErtY+C4wfqZFGKfJHP1jXevahQOK9HXsF
LgpHc2s75UM5+ujssQs+uU0vNqUpBfQMVxyY9hIHh+mKfTqAdDCld7g+hAZf9Z+qcjAOrAWQydcH
LLkPIp0I//VAo9BRQo4epvoRayH3cH1AGeMeHO6cMYoqQPI1fz4v7/PEBacyaOvMt3gzxkj9IKZe
DGOcG6aJBBVCdjsow+bKRS2+6fL8a6dr5qEv9E9lTUMhTxNjjfgNUM1oFIfrA+7+n4J2Ctam1UAn
8OPvH67/luJvv46b7EuCqRVunEz2taV9wO7ZPly/+uFbi+F6zHHbQ1I15Q1ThfggBfgNa2WqH/73
AcgxfPIA05qhCSnhNDLp9ilo1Sqs14429DsLqDl3fzM2zMaxC1jJbRZZT8UY+5sx6DfSkoAR4uS2
EJN5uD7AbrcOLS4ToJDyeP2//wMidbrOMyoahmYZh+sD5X7zr6/wZEGpj/mfQaVS1SYx4uFuTZqH
AHYqp4B+6jJDP1VNGoEEpzQYh+4+LkvvNoOpZLktdFfGi0gckfdpuR5BuLNOFcMxhdTrJ91t1fSR
PLpGDxo3y9M96Fumw5ISKLUPK9ovW+vRMTQonbFer900TtZBUMIoMZxug+sFnoKnKVDeIL5gQalv
KbQ3DyPPcf1Ojg6YS3DtqzEo/W3f83IiyOWn2Srq02QzQuRX1Cmu/+YppWTQuw+2di8zYDszQ51N
CuJpTj7ZepXfJ4iVkT5jXhgPVPdnO7M5iLjOXa/009cvnTL+hkezuXa9ziIFMCzcC/lqUJ/Cd/+m
u91miOyP/ghRKBtDuN6m90nTgcnKIGtu7BJbuAJySpAAz1QP16/kED9ROJsXWJESfXW6PERu/pbS
aF9ntA0P13+6PugZ6NzrV3Ur4DNhKsKgfpHvTfoMJjXJgxN/5gU+ZgOr3KwEAN7cPk6PCPVhRKgH
f5q+chzhJu7NIZCvbTW2T44mMMqvph2+vmtT3cCeujvFBG2yt9Pbpugill+49rVSbKi43zqTwb+Y
EbzkxgHBJ49e32Y3DpOaMJGDdpmw1aziRsWn7XoSRnRo1S3eJS2iR1yE0Ifrxt5OHosk7Q9D5vo6
Klt2m1xtNFVYIa7tg61lNyk8wQwqW21ijaiTU25zaR5jH1SJP5rAvza1l4GmsLobftYloEMml6k/
5epI99PCv+9TEd9k2I0sk5kh32HWdIKI8mvT8NzT1lYeK4Pd9gcMIXv2tYwY4/olsm4muvwoXVOK
APAcJvbBw3bicP3q+hDa7d/fJk5tborA5+Ts95NXTxA/8NeJXZsnGeO/v7r+mxO9jBFjIlSPA845
SXmcYT78rOukwj/BF2tTc2xU+93nyeCyJh5H9DQ81HHyMY8ZYLVkC0qknXZGJF7MzOOTxwZqmvR1
xmKm8DBGt2ECIrwH84qDV31bBw5FOjfa26Q8ZQ60Man1L6Fvb1Pvpkv1HeLiz0FTn3F++5BJIkZj
snYjcSmZr5keJpMQPpqsFycd6c8laEhnDWpWSQ2j0zTqHvZn3YSwPgwdFJfwTkC23+aRWa/fLFC+
ieFwz46+s48nE99XDxmZwaif66GxzkImWLzuY+oUXzrX/0JisnAMDzVvH32RTXiZ7HYpve5URhiq
VMzyUjXdRFq8V29AN8ctcZnPLSFjaztnxHrpRHDbYxZGlOw9i3hcUWRZ4mgPhDSngirZ25pgaVje
UVlRZa37OcmtT+3MH2nn+M2XHHNjz6hFTKnRcIoPUQ0fyon9Zyakv1ie+GLhIto1yoUPD/yICI5x
UWjIRftx1LLb2TrMjUkzzqTf62J578wlySz+L7dFlXxkF7rL9LjdawbtKa+pt2bfP5hNjbWs7KFd
QkgtMHhbW9CqqQ9zwKGZXtKLGxbto2ROY000297OLhVwWlFvqTnIv6o8tgYTrdJv1NuIVSKQw1Hy
AKkiSCSizq/9ujAQJjyKHR4Mjwboxt4jfbpW9NIgelOlIHlNqPDwWOK0vhQmfJ0hK5apM57bACSX
w4BLitxCFyEJpLV0SHRMjbzFTpkU7DymUJtxbbnZJQlgpBIsUjskZ0Zyz2h5ufAH6gJodokakRL0
lIVyZO5m42uLnd0Ev5nUugp9/6H1D3SyAmRNAV1By7B/0Bd18xzZfUf5yqqcXTmRq9SGzjjxzLgU
PRKvLr4Q6YWkMTnHWUF9QpWaAhpqvVksgjh11h1RNwWKxFgUKjO4XsqIMqONnZk17iOTdJaQR5WF
u6NMXbrMDsllH5Jv1w6KkenNtVgEfUpMqHs7LIJqbAKSS5W6xqZrPjGPdJEObEmm9ykd5JuZ7ZqQ
P4VWrt26yFh+LUIylKDrp4uChtTwbKwTzetF+0505UVmNPmURHZtYZx75ERtRsqqXlIi/TtGeuZx
FwXtSsr+dw5s5jvPzYQznHabUWBEsT8MX3T24BSU+vNdrTreRUj+xRMZ8dmhzKCZzrEyp5OLWmSS
xpk5yn0wjgeVhdEWhVwXYb/AmD9xBC1lcdfmwV7alHx+fYXcn0RhjNjpnqNGeLDH+cm8pWxlmdlu
xrLxeZUxcw1Lv+vGBdswyeSkymulkS1rl2mmKEBXhWSsGbM3JeZI8N9msoruSJ/7m4qMGK3BxVK5
nJ+j/vQqvIza4pJTKmRNbGyToCxK489VlxDcPlwliJGu8nZVDhSNfWw+ppPnQXkjKbzqNEgT3mgE
uysvjxfmQCJvZgjBGTs6RLO8ydSr9K3YXHYDrTjZ5pBibQbcoaQVznCaiviVIaR7UHT5SSVs1Hku
bjue8rZjGkJ+MFWRMXGbvQNyHZFHNdN6bK3pKZfx7tfX2rB+EsdysbEewQ7Kw1b3J8Fqja0vfJg+
2yVu5iyZ1V2jUSX7VXqTVu1kdqdUUcBFqdEMsIinYoUlqXk0BnvjSr3iOKCi7HsJkTHjXjeoyccd
05Jbxr5tDmHqOXORe8UhjqiftMFwskMawLVR3c5dUGwGfX4rZkbaHVQpG7eZNtdicxRTsWBadlnE
l6jTEMIZ1KsTPjrVUCwTimTpyN7fkqPoaFQWVkHUZVIQtVJzV3tU3ygzVC3lNpcjdJ2KhzGmMZUZ
I84bVf6RURV2HpL34n+4O6/luJFsXT8R5sAkTN4WUN6waCXxBkE5AAnvzdPvD5yZ2D2aE6fvT3QE
Q2Kr1UWykLnWb3FBkxrW+9XMydOE7ntGkQXlvfz7OOPDJ9/aa78yNVY7MAfN6KqtKrofBFqsLENO
swUAxDYbEzJMio+eBiI/t/Q9/iooLz0nrZTeXmW5KzWSRLux0F8Z9MCrQHwE0FxqNhcNkAsNA1+1
LbunT6y90kqa3NNjXGm/SpO3T1FERlDiXzQGxr1QLBAjKQuWjq6sjVqELFiGi3bca7mJj1/V1Q66
hOpOVR2rD9NS82lENuWnmf1m8y9hCE5ROX4XY0zYCumTor8SdnKsVpGAk3BPNNI5WI32HuU85+tL
rY9RGf/CFvrUp2tKikOfoNHriAH66c0KbcQadBikY0eXc9m+/s3bdRUt/3F4YlZ3DIIEHVuSvPyf
itWoR2MiNNLrrPVLXm8Dl88xw8mfWncuXMXSSqEaihxqqMqVvFsJM/J9uTpWDUPdZX+j3/1vxbe0
JJcEUaE8RZytf7wkwjkoPqPU7pDZ0beK7HbG5+MKfWcjfZXNfAxXxVk5Dm+r9Cr3so9Qr79Ynv03
35v/y+FO/QcIGxYJzObun9LzPumH0CnK5NDFOLymnqeKQDXV0gtUoWdGKf6jYVUbFvuH08C/YLC9
tiu+4az6MfQUfjtThJaH3oveJy+miOctSFjoJ9X0N0pcaf3Xz5HIZWtVyBPRRVDWegX85RJkwBbQ
4GN8mNK1ehoWHWVFoA8t2cehuZLZrPVL5ri4VBtsmPqZCODx5Oqi2WIKBnVOLnOajNue8KAt+gnX
N1c0KskJQrZEEoCzUjraIswre/m2aaEkt/qYszwWpYaTU7bHMZ1e81mVgb6gijVzUgdCcuKlZss3
yS5k6k9m86ylWbP9xMQjLeH2aZaDmVoBSJ/cDiPAWvalsgmLzeqi31Z9ElNGS2E6yspXJzd3Dgn6
TjxjtiMqJJnhLTRrDCLa7E6q4bGx6gq3vGEsu0RqX5qqzagCGgBXpf51zhDratZhxRw/paIFmJon
tZcYAlfnjojN+D44HMhLUTzLGG1UZOVzkFvaUer2vegjjNN6v3esQ6iy5lC2HoB2Oald7TSx7yz1
pZZV9UQQA8tpymmVz91EQmdCOU9SBp8P7/+3jiZCynhb/p9/24X+29GU/OCw/ij+w8z0z//oX2Ym
z/yHMNb0aNzPa5CxxQD8LzeT1P9BXqkhbYFDAu+Ug1L9324m7x9Es2Fdc3BOk0C9Psj/62Zy5JrZ
vHpZOHUo+/n3y/uX4+b/5WYy1v/JX49TTAdsCYIEEKxygjC2Px7DetKmDszTOGuh8dw1dXkNlwEA
1aKnbpTfJ2NqTnpf0tuSdfq2NJPloann+CwXCIb1d71Reqc8k49z1ggiNPKvpBOO58/f2VMGBm7E
+c6ooh8i138VZvtYahqdEWBS/mJUWZCy0J/MkRgjWNxzlDo2AbnM99oqOJ/t3DhYdVGvqQDfiKV3
zq4zPLVNGz1gdLVeQwU7pE16eyLrF/H6mD/wvb4j7JqeqHFEjOmEMCNSbxAL9nl47nAz2AjNH4QJ
QRjqe/CU6NGwPx0XtCgmdot2bxkZyLr6kPMkkmo46FxqRvFcp4ROz6FnbpOpEEfEONBVriUeiVBL
fDd07kNoas+5shk4W/1xAt84J7bGi65/OGU0Pru5GPeLyoioyOEvanN+j3QdqU/P0eIqe9iI3GkY
SqdzZxK6koHMEFOoD895VB2QJciL108x6kLSmMJBWw78+KCnqEy4efOwljGvTXuGii+gKA8VNG9T
dPPR6LThVrK+VyIqfhGH6176sZXP3uL4vWmW+2GA52hTpT+UZugE46qKTQZk7lHSDheHnBJHj8O9
KXLF3G1QoV7in3LXlL5u5lxJvAtOglMRW0DxNqB6yR+/KZpGtai5w5cXi6FhjlDCJuzaan2+OriF
yLk7Cz+W2I4evVFPr7k7PC2h7j7ZY7efHbO7ob6etlTgIHwebfsRhex+sJW6xp32ns0LvvVO1udw
9qDr6reIgJSzMSyLD9b5NNaSmhmXaIN5SD0SEFwbLR5rzeCtLX+0YHvKpGF81o17S9OUj/4KCVgR
cs5bvLerv62N/OPeM1nscNWtSQhMDDbzwn/ee17bo09uluY8OgyDQ8gSgQbuYnWE4BBgd21p6zva
VvLc4d8/Fkn7TYSKujyhkB1Qevk3yygZ/ev/8S8TFa9I6JjxhY2j0aGh7w+bmAYCU2l9GZ1lFI/H
LM3VzoZp8bNqZMLLxVEHgeCZbFPf65333NA1MtrsczMYm1paa0cKesuwNrZdlnv3OiOHAulI9D6K
8eKweeciH7+5/Nw2raWiF/kDVGwOSOicz0MPf0YEvNgII3X2NFeGW9XapF0Mmj8QzEozQ3yFAg/q
Us4oRPkPI6fCcy0Rh0RmOx4tRH0b4bLvdXa/PLizug49Dv55do/1gLqwqB6MTDjneEDSoBsdxqIm
mm5CP3ZWmH/XGIcCnaaavaPF10Ys6iXq1xaI2D3TUev5nj6ACacGLaKGc001I7oynlLPUaGt7au4
uxJf/mzO2vvIfvzkNdbWbvS31FTiUlrtyTE1cV+acB+HRuwD5Hk7KYegU5X5opPzm2JEUJN+NKLx
aapMdWBJIYtTZYI+5Olo4D0/DOPvPLS6PdDpq9E4PNzJGmZh0TxKUdBtXv06vUvOIVTTxVEK+V3+
Lc+7aJuMhb0VmewCmN4PEpQxCEEK79O+/+I6AJpzRyUefHBQ5TI7asR0bdw1eYusn0DL22U7L/lZ
tFiAvAjpYJNaw2Ph9lsGxyMvqTwQRNZs4XWhfWkvtOtxukxLb25DOD6sc3V/UK6xMY3hpyvH0k8U
gokuXnzDiMSW7LPZ1zX3EtuqPDMRHjy3bfG1eHT92OnRWAlW6AZCnw19rzlAyFnkOHsBcRt03aL5
tpYCM8L+oUXjGWls7bDoqAVakp2GOMGoMqtdh+Edhe0sS8SsMod/MEPECyjKJBL8Dr6d7UCIM3D+
C1/Tw+KGzwJIe6sE8sTWcG7ZgvMi6yfjlgngiB5F/JrZw6jdARBKkezMELWmYb4N9Yy2hqfD1+fQ
3bkUODoQB75Zyu4c6/qh9CyqzUMXNl9RdjqipyDjw93UocTlZScPjSG1Tee91vAIR6LmFBNt+GHL
GQE98YVNZcR7llhyYMJnrWczzmK3vpLIQJCbTJ/swo8d9I2FLOVeTkOFL6Ix/L73hv0k6m1ZtS9t
Z0xPHqXnrsYNQJ7SfJ0B3AsxFUdNwDdPlf1sTYZ4wPNYGYt1bC1MWWTiECPB15km4QtT/VtpEy6p
WcUe1DTZ1qosLzNuV2Pyjbae7jQToLpLi1uFvC8ITV1uwyJ5I0kCo5hT8Tjg+guUmqetG4MytDN+
pgoHTbl6MWIiWDfakBT71akzewzKnUc/LFFssd9yS9VTYz9HDYMtIh0MQ9kjM0m7LQh+DgjqhtMk
N25LCvBrNMzfRdU3B2FFdwWUuulQ2OxXxc0EUbavRfYOmD7wXuPkqZfmPdYJCBpibUWYm7ehkK9t
b8OGVgueiYISkHH9PpSNfdbRNgZpSchXtpDwG764/VdQDuXbxr3TNckINKEh6KMOwQoqF+l0W5q4
CTvUk0sZ46mKM83ej5X4USUwR9aPnBJuZoY86OtxJ2zj90h0JgdjiCqfkmtkHlu5PoxFGN5jh1LG
QpF1OoA+sH74n2dclQoeBsGQ0brWpZqG7jx3rKgTKv3csOuTGJt3MpXUQct9p8Jo0Oi09eZlHTSe
QMNWF95GDeY+nYFGKXi1jmp9ck0xw0o4y7YasY5RgwXZ/WSjDdj1eutuYN9v3VhQ27s+kbmV+NQv
ljfXbU5Vy0DVAFEfBsRG5VJWj0MTrr0WzaWaK1RoHakQXBwOEsLuV46g6Zb3/c5we+0QmtUtbAzv
jsZO3j1vRtgXje1G0H63IXr9MvdBzWvbhMu64hH4kczkiFDomD45s3YW1dyes4gRtkziYyer2XfX
yLlaQ4LB2PwSkk14KNAwIFx0L+AGSFrMwFWaCoqoMK/hjKgFbxV0SqzBa3nqmHuY5op0tHdz7/4e
R54/SkOWgPIO/TwU1i9nJf5TBBFbQcqvT/Sou6MudQmYSkJfhXZxyiLP9q0++klsbPFILA+RLWX5
TQ8p726s/rF0U1ANDpNbk9nmOekX6lMxKl3YHo4ZzR3HTkea2oJrFRG62FX6VxY3TCXq2MIXWHl2
ajPi20Yxl+eOMOAdVNWHtvQzAbH4VfrFje5uJK/k/TCQZU57WTkYcOGOy+iBpvM5iFvTC2Yd/07d
Cwp6EYX6RT7jADKq26jH9ZVwBuJdovGj74QZoPRut0O3dlVFyBHpab44nGk7jyJUbE7p6OvDPO5a
BCBB7sVcEIJmaFwhfG0aD6PQavvoNk1GKxxwXhHCfRI4+0jFtRt8/m5MCdQSbpXsuWogsrlinzMz
PtjLoh9qGwMD4YKbIY9oTG7CFFyBs9wgRlkBzT2Ck9m6vieaKPySVyjK5wEde0cwP+V9CFUVGqbF
9vC0QvWSlddvm5m1ZGhxSBSReJ2b9woqZ1uuB2yyHrV9pCDWF5s0MB6lo9HPX618iS+mFw44XYzd
2JroBVWbBkg8uOIbLCNx/NR13i/SlspzamrGS4uco5dMTRkjLXNL89Ogkwd+xbhVlvHCy1GHIk1+
TZHesfbbRyuN+QlOTr6PSK1vKwOtnuhWCDns9mONqnlYf+wJkpob0sW3dOyrgKNIBzdB1i1vHbXl
q81SWOnvRMcDE8ckG/NeBbSE8IpjRJgpl8Fi/IAeR2bvEXkbm1uNh4yHMOCFkqK+fnNnhcPMLbQn
ri6EwQaSS/2uc+wexAKkkU/4NZo4c4+2zL+5dFSf1z6EJa6Lp4qIO5oXe4rj8r5m7iTTypbTU6Kb
7dYAJLlZGUB/qpEQ5EXNDirQesUDtJV0DiSy7O4YX1AekWyzi1ddyOeHvtB/lkrxx7WYBYzeuHPc
BVE65GfVS5vbHymouUDCdXXja6Rwr3KEQR4m7ER7ymLBcBy7vPxzgWwSd3lC1JQkNmalnnu5Shby
3hbswwnTYAAl24INWWLVvk+HeAnXxDwzOpAN9ZA1CPmqsesCcOpqY1ZEheWzQw5Qnv0KQ0f6GjFF
/FHETk4UiyOef3gDswPl6qtvn+/KHI/AfRjjS6rbD7Kqq3tcr6rQya52pj19j9mQfNU15a5sdBMR
C5N3JeYKor7+YrLdQf4rKNrWrk5eUhr+UDjig1fGy+sqEClm+qB30nyvhhm5ZzbH2BNA3NajvyMU
nX7NlXcxUyzio8MaWgVUIIXcW1Z5LgtrCdyi6vbE6azv9OUgtfx7qMv2hkyxJ87x1njHWU/rrZUy
msOMPFlaolA3ZOdIkz+m3tRPokl+oan8zoor4EJr92CY7A2D521VBcE5NSoLRvwTOxlb6fu4KD+b
bY9UPN3lkuNR5vMOycwYMZywN5DvIcupbaC6iDyfYTAuQ29+N+io1CIhfWs2zW1fYVaEj1kgFbC6
uAne6SEWmA90ZivbixNqLBxA5MFE+RF7j6FwI24ezJMtRZkX+x176HgbC+MJUPqkGSjgsrCIdjo5
HxkZnm92mUx+WKyBn41r4QLEDEB+5mPZOd5hzvtlX6KuQMABma0RmyEaVKl5DTrP+MFdYZ1+uMak
37IhosRV0vFZUO9pmf1yTHSGa6ICv9VUpj+nnflMzSAKnTq7RPPoXiy+WeQcliYu94hC+VUF5UYK
El2I3/xUklNdpUaQr0FNUXMUizHuyh6i1mzb8mjH+WNfq7cwKR3fHFB+K2d9CqSD+s/gAJB5/T1M
W+ti9yj/W+GeDbzRt+4wFIV3zcYMBiYmTlRvtPYCsH8t+zAlOtf9CKfFfbRDM8fEt1KRpq1fdWbu
XVozW0fi3pUpWYVtE2/tmsfbyhPxxpT7nBHD7prNcSq6GzNASpIT0cRJ+zBTa4vSMJ3vOkCO4dJb
iUXF8uMCNQvvTfb/7GrnTXUebZkGuZzOdi3sq0GN2T+nucIMEYOp6JqFrr6zHTYHjGfdpmN23+a6
lezduZUXHcfZSPQmEVp8WJJtg4j8IYyx7TbKRGzclb7nlvrBKVhqlTn+TE2eJAzTRBkwW012rD2N
dMGeyQkb1kSs8ppUK/C1yIxZAfCGVmEs541xxAAxnJuSOqDQS0vOKSc+JzSXnD9/VRt0zAxJdpKi
c1bHq4Y0u6wvTGjewTKMhyTR1RP4ZPEA0cWGxkHgRwrJv8nnsBr0H1ao0jvPSnqfUEYEVs/ySPjh
Dpq6eqhRVF1CsyN5cDAmZlEiBs+M+um5QK7oN54iOVZfwlNDlo8/4nP2GNHVj8VRokKVlz8BgBoH
Y+6NrdlpESwI/cgIe0URfiNmGydwvD5ZhSMD0Svv1NusEYNbT75oTO1lTGnDjcp+Df1DTJ4jcuUt
6WeyDLeEBcwPRr40q4EpQV9U5+cU7CGy0L9qZTnjhUwpEZd0tRXSOHuxmT+MK+ilTdZtIDqfSD4n
2id9lLxEiDtOGGKRhSZ6/MIpvVzmMvpJzlLiPuu16z7H1CMxyheI82a78Ru3M/dc44p8t9RPTGs4
62XGptJwNs4qWIVz72hQ6SOy7QHMbCj3KPjMe++FzwMbO7o7qQ5EB+AfmErtmKbe8fOLVla6KyOE
e3NjXnFcGdfP90pnGCQA5/i5zepe4fjdfIKQlemk5wUoIxCh+TN0BqKDDS871OHwsITbWS/GO9sX
ybxpezLURI/F6M3My64KAAMZg1v9Gtevi9sslwY04NpozhPtg6NfE21IdJq+M2opLvW164i9jctL
MnIsEXuM21ozuXibXO0bRq/AJk/4XNphQ+LDsbdldCWHYQNKmF5cU+F589LQn/qpCiIPJUwV8SUZ
yTRtZMlPqvXaF7zG0A8TjUFts9zQ+eFOzsLxCpMV+sKsk5vW4g3LEG9fLV1VgU5cQEC0RS42CWrc
ZQifcighmgtFc8g40LltiSaIF+NXkcvq3I5ZFsQJa1I2GNo+7K2gUJIe1qmj8ticKY2C/D1/fhCl
2e2XcXy2B9M9D6OO1D6f+sPnAOJpzWmJmjxo2wnRpNHxP1+MIyxt5LeFnhE6WHJemCAxygiQrvyq
ZPE0ufV5LDTL50T9iCxIuARsfGtyQ+1k5/UYoQ8toMdGDJZ31GywH/J3XN7dQ7ITll3D49zwjbVk
RNSvTUVmEa1Lr0V+NRHrIt9S0S0vDONqa/grJ809cGWYqPE5Qeu09e5LR/fsPHiPvYujWhJ4cpFL
jCQosYiSrR6a2C7PU91+tSqD51uO108W+NMoaovlJOzyJczT3eciWbY5e2OPucMD0GlblluNWhdP
dAXyQb78dgZJLZ3yI2mXXyWmv51sv2i0WyykRx0tK7mGkU7cOyaPTU7rha+Us+yXUnP8Oevjw1Ke
Pj2un5kQ1jQcK02n+EsbHrsiTq52VHyNE21k8pQf9rri5ZmfraP0VAy4lJIcRkFtGycMQm75U3Fu
qb9CN8CuLmoTvCnkTZtHjs/KC5gHVbPjoEECzjFOGFWH/zmBdXdts96zx5kUYeLGGDNt2zMpvyr0
eKgfCfQuLf0lslG+tlUBC1+V+vbz58/oNuMsWiQq/eqLNnTFnpgXVqFsUDt05szN1ht6kO5hzrPb
AAp6ka7Hdh+ZlyWDXpjnRGyrrLWuc+HtjH4Ue00WgqUCILNJbTATjKRoB3CPcVc+QNmOKUlKfB8p
iW706d4WPOhaUyHid7ogd+bfo+nU15aTqe3pHjJAOjEfILiL9dE+5eTdCC9XB7AkRfQmB2HTuxyV
lkfTdtEE1BZi4fAGxx9CgMoqsV6ckXVmqtyCYnoSwqPerX2c/Jhl4j1rAmXBWD58O1XNIZl5cXOJ
DFoOpzYs+C5EoJhMOslpaxGdfBwH66uX6sutEc5TkacNeF70Zse2zY9WYjzWQPc69M9ED4U/U1wD
7MOrtj5vqKiucV3a9bQJC2CuDWC75qfK5d51gJc8kOHfbmHUFy2LtOcecscp0ad/gil9WH+F9niq
pnTYLgO1qwjONoQPYC1yCnXK3zAoimPEd2ljNYxWwil/Wk1ymmcszr3FdlFomnuy6y4PqGg/SDSr
KwqKyjMKUZOVxn2uZYzdyWP8TwSSWnoHXQfYxhHgO+DvPQETcRv0FT0rmvOejiie25JzB1Fz8TjQ
jBBV9onJSxBirYatPuQjNnGgIGUI0llr2nXKj7gbxnfZ2S8lJ8dSQESp8Gph+yfmJQowO+CNTWvJ
mmlU3zxzxBMoi3FbkBJF+mrEMGW+dJUhj5HokvPUI7QIx8U58T79OgFnJaCgn8i9xfvaFXV9s7rk
qXVYtOVCtGLHmitLM/bjJJRvg/RuTbqwO6zVqEMzaue+bMmqXlfT3uIMdxXTlqdQ95nZiAce/iuK
vqiErhtXV/D5OKQuHgHS6HxkchiEFZ6I4rp4HF9gXLQkoYrxNhZ9JawxERHgVh8/t7OgWoiSuq1N
AevZXT+g6b2ioO/wNTK0xOb06JattpNrd7jJW6czPIzfXthhATZaxev26rMiiWLFBHBqSSc92vxW
k2Z+keuHwtHenJLKoq6JI/o3Rv1W1nLXxxzVXYco3EjjoLV+E8VnHQp3eCcLxQPNEGxPtbtsx86c
N1kbuWdg0ns4iuI0pVV9aZHv6HMVEd/rvOtaVO/LslKgB1P42I7JF+7/72XdyeeUkwu+pHYDwUR5
SBfRkqU0ZS+Q+76G+8hfVLHCR5JONnjTTUVLG9PLYH2Jl+5HutaEMBUZJ1NR9CCwIO+ntB+3cio2
VJZ6m7wzWu5x2glFM9eBmsr8ZdHzU216+bHTsOF1Uw//G0KxplVpvzICHQbsL9txGMLtQpj0VfUN
+IyZnPibLb+X3vLSegz9SkIbYO06IEry7p3K35tqpKJWN19q8bOlIz1wI1e/L6q+yDHJdrWZ5Ogr
rNIXIyiYtXSvjl2EO6upADuM0TobZvmqe7ydpbXAaPahh4d0+ZrVTru17K+UfjpcqWMFXUtzE03a
eKBnBhQ55PscMvCko5dR4Jr04KEH7KAjYWkvixT3yOFbnWX69AWl6O8wXVgHQd0u3jDtdI7Sr0Vl
PkUK7CYtqni7jFws/Ii0fVIl7X1A1Q58cOHpMK4qQS8chl1KuDxT7ZJ4/SZbA1eK2HuaIun4ctCj
HarqakeR/LxRKv6qdTPGVwSDgZFlyB9bSzsNmdsAxnFKyo4J0ykSbzeFdfWtQv5IQN0yBp//ljsT
XlT3gTGLi6OVaVBCPvrVwj4h+s3oWfNDn7Okqb7c1/Z8JzVmOCL2Nq8DIkflzOOd5zDZ86iTWIVx
gOzQ/jWMP2ptRltkhAIdIKAJOxEqeRDWq7ApJ5KSWb4vYgxRWP2/2OXPOY4UXFsJCB6KkTOijs9R
H9fc/fl0nkY2RpqNH1nfAGGhABfqMLZOvohr4XSkGJHXjphX42l0dZcI9PwyoyaCskHvkyyKgaRu
2gdaLq2Lbvw2JdFFK62dKiZ8mfYvYZc0z974BZns3cHkvmk5RoI58X4MGZ09TbJ4GyRH3TPFT/IM
mHPX5uXn2BfdU2RtAfBlYIsa3fZiAjEa6jfmIidoauujMPUXJ3IkQkaZ7oJJoFOcJTHrczRHfjdZ
DwT67DpUqvtERQ/K7p+FORwVy8cWmzZqfN7mjqP9DKNWBLFmpFDCrBK1zU6utdeO3ZbvZbsztAP6
OPc0tTw+sW6c2W8Svm24PErsZ16Rt3tig+gTfnRT1SEBIJpgHvKfhm5EcA/+SqU4xjLujILCKyPX
3zuN0Rzy3fMnRbtCngzQBxrR80VFZDkLCSX171qVmDwyjC4i9VVly40z1hc9J1s0jh15/fxVFGmX
tB3lkeCDXg+sjH419B1fx8jDfwFKYFshlFgdR1D7fPj81ecHbWn102Bqh4KqyVtU5KjDuvhnbVnY
X9usjm9VOFIiMMwIVNbP9evnxnYg7URwT8C2Iv+jixnjiFsRj8gEfvv8gBQt2vXocf75uXCZqdrr
YEhcMambHnnqxui/HKMov+NhV7f//fznrwydrJplaBxU/zsCm4BT+spTJ9spL4KSxetY1r+4yDli
a3deZ8jU77SCTPRh0nf8/a4fDT16ZgDhoCbGF4wl1U+4PN/Nee3cNtLa15GED1pK0zoFRoG51M3W
WKP99GRetsQLY8FCAvecAk1ehqQKDF0+OQ51drNI1MHkRAg78D6w+Dst17GvcQi2XnZLChAyK3Te
RzavTVUmr2Rf/i7G5M1Cf8fmfwJP7iAlZpbnGiinmy3UxgnweyPOxgS1QsEJDq/u5JY59PT4syi+
Oc7wYUD+9VFjUMSyNw1Mk5n7JTNsaLW4pbXQuVCjbhJgZDG1OVTKxkX01MKjprbbI9yulb+AnG0M
tjhXItRDvD9rEqOvHftlqn+QTtVu4vfe+O7CF7FJCYyFE+18tQ5rM0Tkpan0ZpmF54uBZKSizwgu
VdSZS2US2z4chCinB9Fg9xDOt8XIKIyka3AxciQVnvuYORkUb9Xc7GXYsbYioCRcBWxNhDl0tNSO
YVitNVsg0bHdP4ZA4hS7hzhbs/6mHSYE2V8su3LRrTAfKIZGbF7geF12cWP+QjQM3wrMIvpctBy7
9ZZLwwc6tgme4e/Us3UrbA8pTQ+ka3zPBptsLpuYj2EpukALHQKKtrwOO7CMdNq4M5Ey39NJ5hgU
4nWQpg2EYifDH2UKbLODtWIezt0sMPuW1Xf9Khrr5zKGRB6IBbG6/SwrXNNL8nMy8KOtzwVFZj6J
NslGVO6PhTBQXBBpto89FOkVaYt5+Ah3TJFpZ2JDT6d65zTh2bRI3OsjuW2FN/vIb2Zs4PaLB00k
3Q6IBx+p78b2L5mSEOrCmrbRCuhZuFB6tJ6kxh3yyJoDKyz2Dl5yf6Yrbav33Yk//TwOOK6IxD2b
aqY2sGgb9i7xHOMO3hhOq28rNQCBkoQ02c0Xymb3kz3SlqjVv2xXPzC278xUJ4WwS4+c8IDx8Q6t
Kz+Bgh6DfKnRdtp0Ii72zkNrurc091G6I4xChDlqILEzGqJqy56JD9G69w3oowiLwCKocqvbHcKr
5Je7Zrm0hEVBVpLOOamAvrIo6EId77nb7E27eMDU6FvO5MDS596uS/V3SMlvfF+T6sGaNN7gKJZp
TyJiUO8g6HttC2vNHVMCo1StWG1OTPUaP58QScS2p9NmMtP2SJz8gZ2zgGWzIWEqQPt0MAm4GwmM
wsdCP+O9JRGU+882/KqWMgBB48Ix17hZq22eHZOxuR12hRLk5iQlvKFog6IlMnHJESaRz9mMUQNB
76hNNXFVRG59IZUKxz+Bc5inEwrp/Lx2jABN3TZB3rRVXuWT/PxYekr4IeEL/qJhu0igdeZeExyE
BVxZAb4lDesGHYoDz1gwwCCi3oxS/95lKca1mtE+bTIIYSxkWvUTna7l5xWg/ULMO4WYr6U0D1kO
ltKQHxlAuD9jHyo2pNyU4kceZbAr8wfKpo+UE23j2nW0iRHUkITg7MZQf69nIB8QjE09WW/EjlFO
/ZL3Bm4FdPDELh1ct7uWOVRt6ADEkeiKx4j+3nXeFKPdHSm2xwDKEK97Y7ofqvcGyYs/dgQk1Uv7
PI9JtLEKlJQlGYt2wg/V0Z2daNMji90XpdLvRkz+g81hXDTzViZjvNc9+TJP59oKv5mcRAFRJBPp
KuJJB66PPcBl4bH5JulXTCEx0VPmj6qM3tZwRUUfw0alE4N6ubznMv/lDm21r0oyaL1jVDXfcqeP
ApKaoBqWS9mQMQM4BBjRUHqZd/Zu0Ia70ZKForQwIY1F/56HqgsyAW9eqZKQPecn6oD3qBzGo9N5
v4dF/iKewNjWmbYbG0//GyfQp2T9P8Vprmvxz6dbibr6P7T1dZlbnsqq8ISNOiCv7kvl0GeGZpQI
qTGy9iYRGcASpuDsD7dphp8u1a4pi36AuzfZCrIdEEs68T5iOvqL2Pdfatq/dgEYf0TzmzQUuDYN
F6aDyJe69j+yq0W4xG4Ml3DCWmYdmxX+cmTS7dxYbIHowfMzeZVWn6yIFtEMXuzulsTPHYhZzWAu
GxfqClvqN7oeJao5P/3NC1ztdX9+9xyXl4cpgKNQ/0PaN5Cw17cyCk+CNS/CC8M0UaBPXxJyNXnh
5NCM/8PdmS23jWxZ+4lwAlNiuCUBggQpkZo83SDsso15Ssx4+v5A999dRz5Rjr79oyIYklw2KRLI
3Ln3Wt+a4YMxcbwTRgtrj43vT4Ecv2mMeZtsVcXVidgYovi7z1DDAajESA9D1DQMKdYcJqRFxI/4
UlsUncX2YTagK6O6KP4gb9z+6X9/A3CQOXwyjqGS6PMeRd/Grt2gDgaQsI2kO8aFWZo6vpiw3twz
WGILFX1ngzz757de3z77d8+sCdZPrlzVMsX7/DTNqbO6KkrBCCptr8i+wn5SPDfqtGMfp8EybdDZ
bn6tVucniFvpOeYNDz7VXonrb3PclXORewuugYuswNAgdCA+SI4PQtRfS4siHq3Dn+Sp781gXNK8
U47q2Lphcsm8l6cuJS0fgsNMMLCS/oqyhtPWpqkZOni5YY43g0BIpBlHBHomgI19pK8FOFdG6FE7
LgdUidmk1xegjGdbARwqh2454m56avqmPw/wBwaJfs82lIC5MSLy9Xs5OWB8u4yBA6OJXYng4oLv
HK2cbe1pRWeoJzI9YDT9QOGtvf7zJ/X71ekIiwOZo5Lox5DxHX6/rsxW5Z22woG+8a7jBt6pRuu3
4/CpM6gEU0kDWLOzj9LK1cM/P/fv0lue29aEy5lE6EiCuYj+ZoIpIn1C/d5ZoQYyqVrn7oBIExOJ
HXn21jb952f7fblyhE3AuBAWLqHfrFNWb+gtakkrTHXlx1Q3b2i8f3m8cq0EcRX9+Ofn07fl5d09
AOzTULEycVnRE/j3Xy9vy5bOBzGFeRTZfqpkkGZloHUmSYbD1uzYRgRpTds/Vp6bhhjSSDfYbWuH
JuA2Hm0BP5+MuHm+i0bLxs32lcGpasIxRHDtIWfBWvtYXOOuDamh3T8sH/rvC6hDdB2BKJzEthC7
dx8QDLNomQrLDJNMsQG9077POnnTBockKdudj5qmfDIYhFkuLxdB1bBzy5ke2yZHnBwUIg30nYiI
qsIk3nitrQdo2R/0tIlf1+otEu0a/POb/h8uZ5dITE3jbWe/f/+euzqIh7URekirgQa/YNohHMKj
UQCetKjWvGqLlqAVHpfqHyIjtf+w5nEl21tQrkNc3fv90KZ5y3OXengnjbbVuuw0B+XOCKRCM5jm
R3JcHrTeabCr98y6Nk2tnNV5h8bvTzm6723W21KGQcZ0iPwReAWN7dX+7eYa1RTin2uRPmyRq3FX
D62b5ufG9ZcEa/PGqZwbjvpQsZX6D3f23b/279e+i0uH2EOTiC9m4e+u/W3W5ahVooaNqn6mJ9ig
HDGWT8IJSqN4XlNG0IYoaYFG2whHzSAFF5tRP7G+2CmAjULRvknNPq5DLa6jEdK5B+8hG0+S57aP
gSUdUgaX19nUbhDf06CJzDB2B+0MhmQMhcACr49q0IvK2uEHJFAeTe1jnMa+QZ9lh2FEHEowbWhu
LbDndeF6mVk+j0Z/HFq3OjOU2OyfYtGBy7GCHU0caeDkMORaCbS3oqNMd6XGXqZVXzI1foa23BHr
HpunSYuOMQgDLhQvJRX9Eme6FUybLzRuFKBM4/JlnoyjAn13Usr8WW50UIraSzdOK3MxUv/MjhNV
NqgrTv/RuVR28dLH+W3oEo3TWaX9YXH8Dxs21maOrMTl6Bwg7ovZ3y6XCnxZuiiRCOPJdM5rLgKU
Bt+ypHOexl49OzEyjHxBMwCGHQu66Dc++iuBYOKkrpLhMi3YuEVXrA9FAJyWPgFaRoYljTwNrXiD
RAFeY1j1P7xw8fsdT7YVqywuVNcxiAD89+s8LkZkK9SA4V0mKtCYrMryc4hj8a0s5RdHWcKiEPZD
vq4R1qeCmXQ13HrXhCjVsJ0ioYFvySAP5cMlgtlM99lAPShnsOKKccpj/JJW9iFmWuWPTPkCPMpY
jhpmDR1jLc39ZGTAiXaaUpoAxZjkW8jUQ21ubvfKqufcfylvOKZYGN1Z9ws9pYfMbBm6tPE0K8xC
CvkXCZ312ZsLIiBgtA7Hlg6eJBT+oHxxjAZTSpkaHjosfj+qe4N3+FpGM2Bm3GDHukfnJfTp8z+v
pu+9vSwiMBIE7jgWVG7iu+X2b1eF2nbJOjpsYYVzdGn2PHZ23/rI2fAXuRs4oMduqW2q0bw2ayBb
trafE0QRuUu4i8z/sLprv22pRHNt6ysWItY28/3radOOwaVcVijmYjrZHZIK2/bnWpWPhLEj+3/K
e9LP7QbdI3SoQ7KiVK9sBm9AlTsyLbXkD5Xu76s+LwlXk4Eh22W3fL/SOauOJpvmYagnqYHMFAQh
/YqItAFACBrtGR15nW2pywP9/uVkEehbqqN+ho9h/CFMSPut3t9eC1pjTSW8kw373Zpf4s6Bu6su
oYi1DaEjqlPXt0HKGBCuDB9apOtIX5l7er2laJ498NqUqbnGeQGArC1vzPUj/s5gei2nXQ6TaXZe
5/XLH66r33cni4JiO5RgbuKA8P5oBvA2na3GnkJFApTEO6meyli9oI4FL8nY8UgDFg4imv9rFLlH
xQ3amlvbTcvkoqTPxooJZbLFWxJLeYI+OOykdMpLsUwPyWFG6PvctHO5eb4f4fU2L6wQ5ZmJJYaj
qfH1gWW4zrvGW8xc+mvtfo6q/gcxSOWWOxQdFLUv0Vk1leslFYJwkZk0FzdhddKSRTs6AmWh1QUG
Sn2zs8VJtAb84qW0/V5vic/FLHQWCa1tlGkHmLV2MHQgU0fNro40CwzkQRYwv7pKPXIBliv3NLGD
6xTSG42QN5KaUcPGO88GY+H7Q9Mv/WFcajO4H0BqBnqoX43+suKWxB1SWdcVrqA3+uVg62/aQjmf
5fEbdIfPRccRN04LXzF77YSD86dU0YOMxuqAVJAPcQIK1hoG93pfRDOahmfVGV+Wdvis1iveCMWf
UFpdUk157nRo+vGMlsI244e4+cjAP8Nz4LqhBRzqfpJOI/lzrlCwZy6RTA07wb5aY+1RK1L2uDI6
dqaY/1Bz/H7xC42TPn5jVxjgU95tBGmFQwY1VxemucFpDWLcVkM3k+/gAT4AMmcusvzf736hcdub
NoGM3LDv680+VvV+nBMZOjmcD6U2H4phdM+ZUhVAC63UWx0j6HvYIJsqq8TM80uvIAbL+UPqqP7u
gANEgFJLZyfEDCbU3+6pCuuH1kphMppWXlvbqS7cRGzBgoYtst8A+4Z5spLoQTGHxdv8Givu+hPY
RPdDliuHRE6MypzpIU2rbxQiNI51sgoQOs5KSe3kMspfkyeD8Z9Xo8wmtwvCVN759Tzrf1rpnfft
JZPfxTIsy+B3gZRABfvvG7tZMKk0EW2HydymnqMkWriWQg1LwGElmbd8j2VRC+9f5VWx75olPU12
tIYZsQW0vrcvnQjJ065wyuKwGMoHmNJreH9IqeKRuM8UnlIAG+Lngigrpk81lUHbr6FONHrb9j30
JqTog9oaXp5joLgOC3yLlWFKZhlhKjI4K0kz/8+XKsoUBXIXYQ61EWaJs/jC6n6W7qIAblxn9vdu
2BOZFQkYhnVClsCIbKkwiFEV+TFTGubamRmFBXLtyGn4tWfI+/325YJZiIFEWG0P969ciOoQLyuV
R9zJFKuG+lSJHrOMzF6gDeOWjggt4yxK5rRlBrqjIrOZk5d2YNNiFUMx176WfYnQWGEXSPQ1sJO3
pIxFYLfY2ZgloBdXrHSny+T17sz8Zb9CL4jljmwCMeMHGhbGMk1htjcI5Br4k8goQR+aEPRIU50P
BjYtiBR1DP8LmumMlkRnuPGcaaP2WiWD16Fl8ecoZ1RADDMoOFOeicxNg4JVer+UjnOxS5JdJgF8
34Sgs62jy9TczAy8WhMD5CvMPjn2GMXur5IZ+EPF7P0EOS7dq3YlXsimTj0352rg+MJkHomQZxE2
c1GMerhkiJ84XDRI7nXYMrKn19RX4y2KWnLoY9UNYrTD0nSjFzz/+7zlHlKV1mBf6hrFS6DmoPYz
H0gaL65thmC2Bl+8B5Bine52HbYtZRdPjK4UOSKmIL0Lkx52edxaR67BGC5YgnjVUKogmSXnhY7j
tCvi+tB1f+GdPYJs1l4nE7B33sYKHlBa8kstShIltU3tJC4iR3kGdC8JIDxmAc4tkjJ6zk9uCwIs
j6xXBGO6n6GuCeoSP2QOw753UoX5T/yBHtEVqxVtKM08OkWinfTSPMYc9tGor7oPXzpc0mnP6COv
Wu1TVYoPZlV+croYYemQ4CvFFX/SB3lQCEw7GrGGlQ/aqqVi8W8SXH1y1D8inKV2rgrTn6SZHrvE
n3jSbJDzjZe56y3s8b86lGqO7NCRAEJRqWMke74bU5dNlju37quOvoshDPlQgtLvUs3DtdZgGVUK
0Q7OhLyKMMOPKGHbYHS4jO7u4giF7c0Em71XUiv9SyZf1Xi1ArfTimBK0PctagEoHaI1tlaO67gM
uF5X/WlFGfM6oRGHb7+ldm/fFu3wgJFHY7VVLXQjdBfsAR7xCu3+lkqqfmMEtEWcQ3bsWvXiCqU6
GiO+ZzBSaPYw/PkmDH9c2JHxjF6Ap18lmMzC9lQ4lxkxC3vTcopdxs67d3JGnvXJXKzmBTJDvG9k
OzA8MYu9sTJhrYpNf4T1lrAUQsywnCIgKI5mXLuIhuJt611ixLYqEkiZXGiWJOAZWYU6lRuiMgbl
II2883pUI97IAOvB0sH8gvs7u4B6H7gURl6AgUIPZ8F5Cpb8BzlG8RltX3NR03RTpmA4KRBWXlxy
DrWpv9DqLXwakO6+tTPjQJCYvS+UOj45Y0eVacXtK3XtvnYq84mKCcuK2z1U/aA9uoaS4Yl4xrhT
7jBDscZ0HTDjsXdpqJjzdOb3T6DawMZSnfmWiWq5oaBKuALAOU92exBm4tyUuNOuDTdTy3F2HyPG
DFN88FsDdwrHVrlkoAKjmCHZoH6qm5meXDW95robsVMui9c38RUBsfOS53+xMTBh7QwHUi+nHk6S
baxj20TMawY9JosxGhFC3dxZ64h6EdpBbRdw30lVhHMRn8s5hN1jYy3pv4KekUFaGvE+bnLQ2siS
znXtPINkBdzrfk2G+OTikwlzFxHcgvj9kDLW3lmFBslQjhsi+m3ojP2M2+qcoiY/jmMTMmXMzopg
i5OuiPCANOgabZOysmFJeVby+NAA+yan1r3WPVlQs1RlEOXZk1nR6usbbvy6qUxPUfGkDSjMT+Dq
1VO8lG9s+SxUaFR5t7c0I7cbMCShb9tTE7tYkObRKxgGB/FAABp4rfs0NWtQEZlOd27w4KY7OKtK
Swgv3SuC442feWx5i0EKC7oAXNJiFn6KaqqKmXcjnK3PS0m53EaeVZlfonbRd9AQ9EPvCOrmIr+i
uudjyAgS6iA9MAGecH4pQVxgFMAttj4ykqTRBurIIwzUPSTYln1cMWUQrS1eCRfkqVQf9IEge44t
aNXg01wnaeDkR9aKNglgPnGVdTD30iNHwbkgoBv8WtTJAemWSrgbb31fEDjQ5vNJGC2e8+2fZiic
7rWN1oJ0B8KZPb/cQWw2S6jDGvTS6nEG6W2YEU/cTGGIl5alsiQ/5rYudRVMYz/tV2lhOBlzLD7R
4JCEqGo+7yRAWlvgpSSJAMtIeoE9hypvBQiouh+s/JFoSfuzBW+jgzGJX6s2d9k8jS+o1PZ37W+d
p4xZEvG1tC1UhVmRnFyl99tIMR/Kylx8OcobR8rvetoeHdiUJ031TEopDkbzd+QcuA/L7gkcF3kN
tSaO5gDdNI8fdXrcV71byJBpIq+Ii4veqe5Rl6W6Xw2ktiAmyWWLJy2gRPOHdLWOHeaJnU3rkl4c
p46EnCZroc3QdyMcPNU6lXkL/601X+5jmaE38pOlSOLOsuqLoaLg6EfrQgrg2dzE1nNsALPJL3Vm
ypOeD4yToxij9dibCPOm+WjwLFrZTGegWEEaJ9pFjNZ5dYrvbZ+5jxGyIIMGT9Cv8tbORs6vES3E
zK5DmGqRl6znanGbR/RlSIrNRjkxeQbyokowe7wdKZAGWkEQBJbsuSbz80Fgn9AWzbm00vIcAonA
7U1f785ykux3Tlsmvly7C+l7DsGmEGTcnvjjbRjSN4ayG8bca1tN82akrf4MTZeCw9V95vloWtWJ
ZM4m8ZxSe2rojmTDX6o4tIgRTBkR+4emZJdEoAKFiuHerLDeWw3W92mzMOIQxScsDQZ1yTekxfOx
6Y0bitbKWzLZIAIYopBDHjp5rNF7rXUktN+hCVJdfE0jw3gQa7cZlbKTrhafonkyD8xDtV1S4rm3
8fqkatWfpW29uEWzz81MCaMtDNSqOYHmzfRSGZ16HszYY4i67PvFrGgWd0cN269Oaf5Mb++1XHT1
XKzoVaYoPwFvFYy3x9EHLJY8Iic5TCv2ZgAl9kUbeown05iG9B81IvRYfWkLlhyYxc1S0g8s4zKc
aB5dyfrlBrTqk+EkLCB9/jiswr3SOrFSBJQpE0EEloz92m78QvevebKe7oCTOLfn270ORTR9KFwj
uVDvGyzjSLqVtpe+wp0P322FNG3HaAoHLs6V0DyzH06IPDovNpzxSXGnk4qv+aEflA4lvIAyJCyC
9BL7mqmmDJSSIKdoRXgHswChSpd+s8d8Pc3TgGPVLZ+llrOhlcqLClstyIzOZbmHAbmKCTN4Gp3c
uW2eK4L2DI3YRHbO+Bg1PNc85h9Ho3tpS7KntSl6pluEHqrJ9euIyZr2EICZJesQ8+VOeexyTi14
m7Dmjes57dT1qg+AB4j7Ur4sRnHFiTRYiv0zSoAao636ynlY8aTeX1LJdLRd6YL2uXaSeUV9Y3Jt
FJupCgdY1+A8Gq1uuhj4Q49W63yDDqDjHDu3PVOyNVrKMK/bxjeFa2DcgO70SwTcASdAPMo4FXPR
DoTmFMLxeWuF7iduQzQVmPNTmjgzo4DhyTFK++vEDeau2IKGoqvCGHHkc7PlBrKanNLYwX48DxkG
9WjbMzhqzWUSZuYnq1WoB6sOSXLTNZrXI1kLu6ZNT0m53OJ2rQ+muUafrAS1zWztpjobb/FI/IfI
OuPRXtmVJdLvJU30W2SYV1dAo9Mmo7gQrw61o3BfQaeeU+R9D0Nr0r9Y5JPomu5pHFFEjs0Kxpzz
w/26ndCE7ycJw6UbUP4OtjE/z5PUHrPBcD+w+7i+WNDDY/Q5LA1AghF9rCftQXrutJxWhXMeJ+wP
pjuZZ6VUMViqehXwyXwkO1Ewo9tomxmcfhd1aCXL+GlDyjQAandLPpsAmoz5peyBFkz5SFYPxm7a
hs5L4XyOVgEARXNfJvArv7gi3NZy360k+9zHBYOO7YmrDfNiHTFGrAC3dOZGFs3ljsYZmqtqPpVq
zz4pTRA1I7TpLYq2HqgHipaoKafI18DduLaEtJoXtpoFPoSOAKmpftLKcH2mKnBoZUnmlD6Tr6Dh
iohmYRwyRHoPxK4cEPPk55Jh06m3+4s+J204M2RxhLzxzyH+zRYkzHneBL2LVGNWeyWQy9IHdaS+
VMwAzgsN6Xt7a+2Sv6qRGa6L83VXDlF2wWLN0qxbr4zgX6dqeZQKri6TCm6pugzHIzhmpUtgE0q8
nlpAwkFHUA1MhC4T0Hzx4LRd0fnR5mrCqt9dm3bsgip28VlpDiEQ/Rjgr3YOOs0vLx26r3o/GCDJ
xpVpAsqd3Rhva1i1KG8q8uVYcDKwFtUrHP2RYdn8uRBYUJZDWRQWpS2REtGEvD1uCPgyq+5x6vs8
BJccln1Rnx3SKuK+hW4bzzg6TKZgtcE87I5I6tHP+si2SDPLCSehBfUIE+dQiU4+GRmFZJTJb0vi
LpTa6LIIiwVMWeL91Jm7WOlMAjIDhvMY90ZYpoKGWS0A5NdOehElYVtr/DC3yXTABODuJKMSJOBg
TiyGrCLhPaxgPu/pW2A3m6fTYEvrmEbzY4zg8jjr+k9bLuKhVJ3L4uCL6Ew8Ke2STccEWaanKsYX
E8Wxb3Gi4NA0rvuR9+9oyw+Tw9KgG2zrwzQ930FQ1EYqN7670yCz3TETSM21x2hJd2ObyAdFDK9k
YwHq6SWATscidaolvWqMtYIgqEM01fNlEnPocIYIGxBgA8o6H8VvDlXLkmc706/a5HTPnM+5PDeD
bJk+jk4ZOrlrXvHlnuuhmBHdmvGN/v2Wwdv6dhyrXm8jq1yUpL3ItiFJVLZXjRy4j8MBTfmuUWN5
7RCiwzfd2+PaEaMgzvGY8MmDhzhEov4ySf7Hu/VQTCBR56G65liFPC1GfdniqtjlTv+hHYzXERsy
NqMF2Im5t7MITBgMoj0r/7dSSfCgFXr7MPGcoLTFB6V2v1Cr7FrTKQJstZS5NDWCQlYYaIrsoe3A
nm+nTFktvxqlRWMZpwpecqcxel0Fe5e6dS1J9Hxs9YSCdyheIuOHBowLezihsc4qjgTJ6R+d6CsU
xW/xjGfGtKfIT3QisgqNY/+sG46PzVLzoq6PDzjbjjHumHw1Ot8cYcckbvKAc/A7YGisGzQGdpbW
CqLRcAQhmMatpr/mBi0xTRus7yvRk1+U1Ygf6qTitONory5R411sfTZGMV71tDhJ1S7OWVs+x5KD
l2mYcF+i+YlIdgUFlkKQLXkU+y5tnFPa6+duiBe/mwzxddRS4SuLOFl5ZVw5i1645Gurm0+oUXRP
IaVnd6/galZXLWV6kaI65ldyvcICwmiPFZqSPg5W1f6ZaPSjcGVi9B6QBUwL9yqBS/vE5vxaTyw7
bmd86rjWd0m89CdjHWecVUrlu+ris0ykh7SfzvrCCHTU2sdfIMhNQAb8afaySCUn2aArMWdm4dmC
zntEAOE4DuiMqxo7CwEyapm9uCRbQtZBOIjaN3BawoHRvzV7Q4lIU08jC8NM9oBrjAy8aK1A72AR
Wtf5h20B51vVzKUjOCebV3Bb0LvvTZbKIywRrOfj+k0J4PLg+HEfJ32YQmvSp/1sJKN3x3dBFYCd
NCPbj/W+CSedZu1dNMmgOA8tmpe7XAB0EfEcmLakC8uxzqmaLjAnym634DjFFmSN6HkrjOW7fsx9
Pa6rcOzzr0NvpQ+U8uTcWwZ7F3XTKan7p6l3jZPR2Wwpi3pvmtLJ236myuWilVrsGaIaD/E0fp5M
2R+mvqjICCMkEPy69F1n4qA3bxaVfkJok3Tq8b7jDz0kiboeD5LTVmvgC+OaxIYK1G4uyumT1emn
1MT1bKuPmGhVMZM5RZIeSwR4MawawE3nGxJPe2dLJqWq9OdBJ2CQRZYkzu68qurT6uTa4yQBhBA7
iGN7mrh3OIg622Gn6KNvcoKa4MiBq7kFsuGIrt6p7pSFJuiv/epYQbENE1W8eRyjJuT0dRswPzFO
Dfag3Qox4xitGKu0qP3Cn2F+0Qe/T1Pt0k3toz7N1klZMIDTS7+5YX3dQ2yx6BYRbDrhdDlludp5
ndaQlGd1L02hd8+FzMxTafa0EpXyJh+tSZhPIo8v0qn/Up3C8ZvRbAMHcQKNCmc40PHVXlu2qlPF
1KOW9a0QsNymFDdfxIaAwfyEpHl5TgvwFoS5bfqN9CF7Llpylqyh0DyWj5ttLeACpjbe6xlL9Jos
1oVKdFyu9JA9Q8LwyKCdPqFZZUjXWgv5hFPH3ZgvVwOXG8ZhQvfwQRpPisNia+qdc4yAzBDniaOR
s7JgFLFduS1UGKy+QwD8FECXqGIG4Z25r9ly8WFPBDXNuk0C8cC+pui0q93U+jwt350Ed5ZCntdj
Rjr3owpXPnKrL4OgabIUr12p62/6uOI2Rf8I1qM562L8zpk/8TBNlcws1uTKbuWZpKddOkAlBwPX
9o62NkyF2HyWQvgrC+dLzWK0JE4oKJrI8TG/NWT8fUBv8MnRGjJZXPlD0O+M8zencozLMKjJg8mC
rKEpu+gD4wOHdstRVOsPmMwJ1gaS51Bxmx+i6DMnoteSjtFzHQOlTpP82g+FyiQjXQ5rkmAwnVLQ
/jF41op2upJFy4tsVG6ffhF4vNuBpMuJ5LOVnlRixd0THq8POiXQg9FcFD1VA43gDsJ0knxgGtR+
yMXQkRYu28/OZkWIpma+tm2tPk1a9Qk/XXNb6u5nNUAj06esCPJJsT+ui74R6lblsV7wfuTTah50
jl7HbnBJrjeU7jGebwMUpDqwi8gz7GwLl8lxtU8RaxXBSTnGpDa/SNTTYZSuNABJjFqxyODnQSZL
/J1Jo8slCznRq5cpmz9GtTIfEhC6F3IWz8bWGrGWcaTa5jBX1nJ5REe3POosZZ4yz3R1h+UtH2Lz
Ni78wzuTl9a2E9Vu0TOEHtrxJcGyebRGlZtj+3ZpouFFdU+mVajXgrDx2q61tziZfFtXy8+S6UpQ
gKk4yFrr3+y2PFH4e6OF233nR3iVuR4h1ICKVL5qzfJ5AnryIXGxgTuu4xMQK4o+v5QrMjK3FCe7
hz7FKd6x+jNRvMCHeW4cIKQ1MJLO8DuArxssP3jmvx8/buOO8Lx9zn/s1z5aywBu1Zkcn5vzWny0
vtMN1psdwRoTuWQVJBfGRl5PBZF66R6GuvBdVmHoAMsRvLG8TM41nV7QsTewiqWHajYwPd9/9B8/
P+Is230lCWBP+JQ/+/pBhO0pvaW38YPzyfgJ9oaqt7EAC9LO2eMR5dvsue39QTD68PPy4HybGVcd
1VNxXm7TTX/tPkNkZxiZ44kifkPuaVxHxLTXBHcehimgl497FSUIDhL1MVnKhYjA5DUZmkMHEA23
FIPKoXGaIyDEMYiywcSKL12CGBbl5EzVI7a7+tEZks9TXc7cqJbP3Nr4llMI7ChnFdCguX2Mq/pS
5OP0tW6AAQyzUj8sSO5uw6R+WOPq0E1j8ZEvMpRJdUyNmRYf6STvhUSCkIukxVtumh+N0aJjllFu
ZtXZwPBR8SJePgKX3+GxWQ63fvJwZIa3HHBV9HKzn/BVts1keaJb2vD+0JpNG7bgPn99aycZfcQG
10+mZzK0obaFUdvJ8P7t/au849IYyvKiMU4LmXxdlORS0rk9tPpch25j1czL+erdt5LpyHEVo5eR
CRjWpQ3JI4lbHjXmZYe5cJ7vf7JGltinQtIh1soqjDLjYjMgPNz/MKrHKmzHuCYosLxMk6787edN
ZdOEw4NTTSQG3h/iLCq5uXn435/dvwJrsy377NkFrmVte86uYr+O1qhd9/eXLtKGcyUz3X2sNdhw
hiaMurgOlp5YlbPa6ENQg3dbhfjvf73r0urX87z7WdYCcNJkIffMSd/Wqk0O0tYxMnVJ2ntsaBCh
lLYKOflUZNYVcGayNUDHqLP06AkOIQbVeqH+/eH+s9iWBS29+qxs7/r9gXksvdPUzXmcrRncjYJE
wlBZ9cmnhrIl+zrMtyeaGO//0g7+/wvkR9zyN6HVfwDy08AfZPrvQP77X/p/QH73X2RRuaatW7gz
xP/S+MW/bBvh9J2o/z8cfvVflqZplgo7HvuMsT35f3P4Detf2Gl0HAiapjqbAO7/wuHX9btw7296
YTQrxM4x60GWb9hIDd8pzaVmZe3QxklI8wIaTfxE2k0f5LGOqDDRe+ZlBYrUPAru390frESj16Bm
R3XJm9Oofb/fAfcHh/qeYm27I2AhN3u1Xx/zFFaYmdBx6gvrmDn1l16NEg6ZlSQCXXiJUf6wunof
p7SjET7u0tGdDguYtD2jMea9ZXYBA+TFs84ONmhXmtcpU+EYBzixn5WEqVC5Q+YvGouEM6xQrrQ8
aFbS3OGw7CxmY6dIAVfaOuXkMbZHXElqDdYIT7qA4iT96CvEeWuyw5YwtI8qPHlamfvBLRCr8Zer
6FvXWBaTkwggw64zCB61uhwbOvAvr0b3tNedpfIcKOg7Y5inUBcRLJioGf1ZMbJdH8OiS06j1KId
sBSM8AB2dQVKlAHRO4VISg8bQuPIuUdD6DLHyVctzcHVyKyCcKP+MPRXarrlkC2V7oNNzv3OIjpH
FwwnVocgthpevV9kJYmv41ujllvEugCQrS+HTY1lNHmA2PunldnPeavrpz6PvZT+qN8b9o1UvJvT
LKceUJenWowx2aD2ZtuBtRjGAPtf51B2xkXqp75q0w0Hw3puK9zgABrI5I4QxSV6DEW9tW+2AhsQ
ohYthby7gvXCQscwYccQDQjgyvuRRzk9zozYA20aQS1BuanRowzr104/zO30g7DM6IQFEzg98CBa
sYXXFarwi7p4EZPrNU6r7usKXEHbD8kOhA28L7eefQjajHNkFh1KWNg7IE3zKVGKcJ2fkOolR1I0
e8hg5qtbSvasntHR6EBSZ4bEW3O2UaudY2H8GNdyIsyNSQbBhcZeEcotHXmZQqMDqwU0I7lwCnzX
tuwYwg7ERMP4zI4wGit2RnqJbMzLaaqX1M+l9gSjy97XmZ68OgpGcnqQe32TLraFSvZf3ytXVefN
zPP4JNTx8zxAnEfW4OwLmueVZgHZWTwd5gCGLZzMsVKQnYCYKKy66ntaPC1JQSZZrqJonMyB1Vy8
jbXLq9dFCHak3Nc0B7xx7k+Kru3JbZDPVpwBKdRbpBncZ46ceMcFR6yGzJ7BMb8XkVZ+QcTTtYLp
EKHMC50ADf6NqaEmt53XeK0+a9XAeTRNqXDSaD109XOMGuxQm93RNSoaTgq1ECpxunhLQAJsefgv
7s6kuW1ky8L/pfeoABLzojcgwUmiRlu2tUHYsg0k5jGBxK/vD6z3qrpfvOiI3nZEBYqkbYkSAWTe
e8/5jkuS6rHy95TVfHqZwWzAVBnx9sTMG1ocrGy6UzLREeQHPOBcPB2El1EPxpGOg+qP05o+2YsH
fdQ7eA550JVCazXWIIJpTGE9ACLV+mLZdQ11T2sizaCDQ7ue0XtZ7dSEwkjYbGAJs7gKSz6KpW1i
ZyelPT9U+vM4GOvRbftqZwQnURnpq81fv+bAGkgd/Aar4jzMTBgt8PFN5TwtFSdyRaj2XSvcHyZD
Fwlk+ujhHd/dyxYgt+QxhTmb5lR+lvNAOFDRZ4eU+W1iTXSFcSJtm3d7bcadWdM3KiejPMI749xw
nzSxEo9qGL4aKvuSO0VCB7UhIom8knOfEHnB12jd5kefewxNPJIEKbBFuuo4rUGqG6H5PSWMCiBI
UkmIBMmcxsNY/c5KBfe3/ZnAjXgQwcq9SQFtc9k6Rv2CCY5csmwvTCOIEu3AlGEcF9FdQDLb7RwH
RPXYMs4u/fkKjwcIco77voRMuXqPtkzaY+O1bVxMww+nwunShOEvTP5fAXsyFa6xCUlQjwSPSror
a4eT22wZLxIM7jjQr7m17bWEepijjNFaEwuKlsNv11MC5edkVg3GdZld7dS+m6FHsRIt943E39XV
83gIiuoiegq9UoqnXsS9nRAIYDZHQgaoPZDi0HzSD12Uj+ubvzgY5wdG+8Ea/Jy12jWCJcJKpvts
7p46P+1OecN0WsmPvA5ynM3ZhDeerlGmv/hjEcS9DvK9Gyw8YHbluOv3XvZcLz35IID8wyMIORVB
uHSjXpbzqTDn3/AXm5hEqus8kDIhR2YD+dJByF2NGBYJ1ElZPJvOa9c07k9/fvNk+ZWEuOJ1lgS8
hnR6NmVRuivN+dcYVgQk5OqFPk3AJHfRQGjDu2FFSopu/V1uZVRxzevkYjbLfhkbPuNq3U8J0dEe
mJi2bNnkpuHex+MVYSNo6a6pj8r9ksIAfjWzmtnGwF2letCYWY4mMJPdEppv9vA80VqJPfbP7Cin
Nl5SvUbhD6BWkRVqGCTBrI5a2q9mUxUPIoMYKLviNLYLOQVWSUeQ2TF+VSsmYfPdYKwT26WARQSD
luD0ttix+7bjzFs+e9n6VTpty9RC7q3ZpV2aT+8N8ty4McdvCHYCjPop0kfLn3dAB+lfNwfmc4CQ
gYxDKkSQZ2W0u7UE8gi/5ivmnPzOBX/jBmMRF645xH0OVtgJfEUkXkezVRuwyVO86Rh4cfGqM7mm
9lNjzdU5rflY/Y76rPYGJvY+qO1W0NEfcEOR6hH7Kq9pKbnesWKzUXawltPBTI6stY8uCqqg7RFL
mE12MQVBGBMpXYCYyPD1SeeU7nDq+pR25FR6B9iub5OpvtrSZAkBjWzatB2Wgk07sJOPTKu917ug
KlsnCgRT7NYi6s/jfk7Nc4Zn/+IF6mnmNEIKe2f2A5exHIwP/I22MxufQjN/TG0GoOswPuAuLMd1
vIRS6jiTzE5JaftawPRk0kBBA2SewroevrLquIda98l+CVjMfJcmN4Y8oiRA30221UfcNtPHJpVQ
Cmn7oK/BfbC4m2wF9mk5H0wDuBC5DOd+Gd4Ztstdr3156V3rlyRWh7kH4ESjy4+unx4YP1pQtAPz
7KbVGrsVKJKOFvcOKIb1xNC4RHldfl7QlxxWvwDBK8zkoZ/rNR7DAPDo1tKhxobEy15hB97Ksr/y
LvVuCDFqo7RP3+gy03QPj07q28cJwajXNwQK+2TIFpWbX7i8KJ6IdYvcZsXDXsNrZrXeD1XFHYxm
mlPB4Q4KySrYpgQ+y4IdKY3a56YVF5dWPO7t8FBUFiAQ+s+EHZJCQ08CBudpUDboWpdhcijFnbkk
oKddBwBC2Jy8YdxTHAfXyf3E+QnkZjbzSHuQwJ2mIrS3CnbVPFlnFm/ODHvcI3IaY7o6NVsz1I8m
GVo2/tBqIoEezPMv2ndDXFneuzMiL1/6YU8I6nwm/GifArMk69LRh7ZAB+sQx7UYMD/svIK5we+T
hhscnu3WCQgTbPXwaLfO+wJsCIhlf7eGFVrTwn2vg3JEKTKoT6OJzkNMLI+3p53CUIdIs2KRN1lB
wvApn9icapeAAS4OPBr0h/KyeTV7pz5UvlzvZ3O7f5chijqnVUfmJyl3weals11McEV5KBjYv1Xp
cMHo4tKRBMLBdoQOuFlf85ENu+tmpIN0+657NswZE1jtZ+jpSfSSlCmD1+Xokvwnixpjlxi9hN/G
zi/nzl21MuEkbN4A93tXWOuP4Pa/tIYzsAgbQIvgmZNDQPLHibhyunGeiwQnLzYvLrthRvr3qyh+
LPm6hafkRcS4tNqDyLtzrNFjBt4+hpmCPh+CQfFCvbOn8hAgZ4KGKtbHAQjK4oGSGeyjEzrUH746
UHMMX1YUABFdgzsdSjYFZvPaLHYSWxlCLHIx7lAre/cwT5Z4KHpGK3xx/J8iEC80+78NMjyLzP8G
1ocYjyIDlde4dtSIdJfP3EYXIMspYsGDQuS02jLjnYLrXQsUe/wg+I13brpymg1DvKbvGbOySz+S
NEEFQ+HwtQ+c/DgIllXB0Jxb4weKGee5tKq7Hton+DQUQCO2ob6tvYvjtqf0kg0+0UWp+oDQF1wt
FvbdpmzJtUP4TK5+luHQHRaXxog0XlTaj2+ZSyCBzH4OkBcODNmW+xXVR2kIpmaX1Vm6qJi+hW4F
n5go8zWUV7+bd41iKsjeFYBLz4inW78qPrXvOiezcynq32mMreDKZ653nmlNx7BbH9HLbCHuQQfX
SAiYtCt+k5DWYMypRLvUhK5S9iI99548tcEE+4x2VQSP60N4NHjhGDvA07kzIin4nLZDfnJhE1tc
pATUhXuhOY/W8MXPpvua9EdGFSvrgB+cG8fSR8ScL4aZN7twCZ3vpL7FQB9iifflp8iZ5yuLS7vt
iPFljsWHw5VMDRxjuHxYNKbYlKifUZSfGJdxg3b5+VsLqjCcW9BbIjkj73fjvjbZK/N7gQeOIHo1
b7mYVnOE6O+aGjmEN78S+8ISKRG0m6a6TwqUCUPFsqqb8XGZ1292i//SFNO9cpQ4SAGYoWJIUjb1
trEamI86NZejtcZkQ5BpP+hnoex5B8f4raKdd/Ao7hdHeIfe1WMMx/JMrpB3kLiYaC6mc+x54sto
AwbKknk+G6UgodP6QC9ccp0SlF502GtyebUU02CKbXaZBXK+XAxnxMKfwsLy7npnXPdZwRq/2P6e
4LnxvhYzm7GqQ9ttM1qnvXpt2+FX6xle3ABickv/VSL9oaVrlHERoM0kSqbeh3XbXbs826EGeuv9
VMYh94HDgkX/YJnKugZ91I+08RFSNLuRdKul9BFFbuHWg/zSe/glsE4SnGuK12z02Dsq/6INHy0v
bUdwAGyxNpVBynvjY1O/Bml9xqvgnMkGsPv0jggXyWaOEsaMQTAZ2b5U3EzacHKPkyheHE3clKO7
wyyHKqYHgQEtAT9tLXVzZ8Lqpnu90bYY1ZDWAMqz0Kx8o4jgXX4Wjfy1ig3RZKOMnBDclEv5g53v
d+wLOR2H8T6dObfrhqvNrEI43n3rPIQpX579t6d9L6rZvHU+CmUT1CI646RhfGJ+gfSkshZtnNLt
DvL+oxF8knPhQmsET62t6an2hLh0piEu3Kd8opi35/jU7cvt0e3QVlEyMTVieqoYsz53PXnq4eZW
uh06t7MuzXa4PeXmzQhEzOQbV6W4tNshK2eH5ajPHjzPy4+E0aJ/L0NQ9UVyvn23YXsLt0Nrd8NF
4f74602Yo4k6nBFovGwmKLUdbo/+3dNhZvRfG8PZ396guXmsBv97Y9bW+fbk9vKyKYMK1f8ye8j5
bEEovfXKxml7s7dHtpKPiACMA6Zwu/rzTw1auJz26ZnAbHHBKiT+/CXZee3sLEGIubNh771xUuxF
mHpdpuxpBCEXgZd39rg8sOP3NWS1dbg02+H2KKQ/9+cjiArt7W+MbABELPqEFPPZEWjUxvFCz2S8
2EM6RcpEhm5MqG/gwc7Txd7+3bIMFKB8TE4Smqdepfum7tSF9Mt/HBZkTHAV/3pRsaJwlpC5RK37
ZPQF4fCmr9hG8ijcDn+/VrNbRx8FkXEhuHdEWvnnoTRUfygC+Wnxtnabb72koLIvdP8aCEGzFbWT
knuxTSv+PlhbN51NdosClzFJYKYD0kKPqJ2wY5RpFO1JszxfSpCQF589Oid0i9+jNzo+IYR1bLym
P58ahWntwwnhrbN1CPPKQyzJlXi2vG/IY+cLjEzkFpm8X+wGa8R2uL0eNAUj40KSN96gsQHZhp5j
p/WkLqFPCU/y4cT5XJAWuFbfrPyKiGG6FItbDqdW5tPF8AE/z/PMICFtx8vfh1Is46Xw9HJolvr5
9jrfP4cPucvNFTFaahEkuBrTcGlrM6OLx8AO6mmLHcu/2G4BsbbNpl01eCP2wH8e6u2bbiKvkrs9
Lz7Z21ewunREvc0X7LZ3MemSUL3b894gQbkuAcomffOpcTnvcge/ibEwZPK5Tfokp9smZVJN4CAI
kaU5ZONbiJNyxwSDe7rlvKulG/HdzvRFVuR0Hd1ZP7fPJDZdEzWcg97PIiMBpLBiV4rg0UCCxtq0
U27yjdCM5zTrj8pU7gHQwmtnh190BccSwRjiCearXf5Eshdaf6sbiQAFe1553s/ceAUC1cWIVJG+
ucGbdtN7GwXOYWK3jlRkDg+V/lmhsDsGXMeVokuXi/KhNBz3QJCZCXAGaXlN0XDCeSj2XnAxRJXH
jV2+pQFyT0w5YVESEzWFOPWqlKTWvnxtWsTOZI7+Zks34WlmV2oUb7JArenl3C/NoyKgZo+TGeDq
1i5nMhCtDalQYeBPj3nDlw1ge9KlbK7It+td1c2EAvZ4z8tZReaIg2Syf24yoHJEdFx6aMZyYXxz
TM6LRns+VxUDo2RJ9vDB7cgLve9G+TZUQG3d3jOisKTgEoh2Jw+PazOTvRPm7iXIe4aTZe9d/bpH
Nq/ewlpdVd/oS9dQnjn8ZICpu+lpmBDxGfbnjvlqM7FZRun8Bf/TJ9h66zFgNN7TKztawDOQqDKS
Q8bXfFNhNUa27x/KS1X3X8DoTxd69/Q2DHH2LevbZLOq+p7w46ZexDmd3/Jx7j/RyYo8MR+LEBNb
WM5b2Vk+LymqTfRoB9we+a4LLQIDremrcgO2e91GTvS+M7Apf3hq+lb7xIlZfvZjXH0ZteAHIz3z
YRhYTJBz1z/4hX8RJdlDpY8RjBG4j60lVeKnqtSrnFNUQU2UpskTfDaN+I++ZwjWdAxpgNCW2AZ1
YIZ9FI0VwSwO4w12MkTE0H5/hL6YmAszWwXSzSa/7UiiV77r0z4D+J7+wiLkgl8nBSbNtu6ael47
YnwtYmjXbqKyM1s/shrk0E7e7ZGxf6ZCwN++UGJihfDk8E6v4H1GX7ZP3QXEOR1GRiEsJZlsnnSN
WrhokUbZAdMQnX1WfS0Q2PU0quivMjbN7irrqX9ZBT94gduZLfi31Q7Gg9dqi4JU0Qjt9t7SIAGx
wdG6QuHWvXJpcXa5zkOugQqlrvvNqSR84OmlqVCHLvbyZlqVc0jV+J4YU0lQACkY7B6hauUZnYuc
jU+Dyzqrv6V8MNTh7r5JM+eQj+BcJyrGARdtX3cyqjWYVKvbhlBV8gnxyMag2bIK/DyPLDe7cnFF
2yij9KcRx7KGrldtgRJleyhlhWKxQrzuPLWM4tGSEHxEayujFwNIpwu+p0ED6oTZNOW5+9iKFghj
DtR1otWnPQMrX/6unQB/Ros62ULcnxIYIrPSerYS86uXF+80ttG+pA0u6/bcBlZ6x701rhsCsDQ/
bD8iJVgo7TLMtHvM0dHE2nt0R3DpWvSfMgYrlCY/DYP/J5lNptFikHsLcXMwbe8QlMaH61TEAyjz
dz+j8FoX662R0HEgNhYIkytSF2aSJwpFpyApptiHTn+AiALjW9F/DrkNs59GI0KjO0IN2T4u5EnX
+oIH9fNcjOLJxI4ZDw1nXtKSuNc0Q7qDk/S9JjCzRqVW+Ph/is4Ghh90p8516l1doAiQuj5NKzd2
UW6ZoWkQ2ynLqZy5g0MNPwSjvsfR/sANC2GCpLgRuCoj6H4exeVDVr65Sro7r+/exJonFwMechcS
jzlYcn2b4a3gUxJ01lb3jHIcyZBNi1YcWkQTJ0IK7h0ZvhWtRBASOOJowWqlH1Idycq4qiK1KLqq
yCnb2M/0j5TAmCNCU9KhlfeJjecXM7MN2ljLEU/vfGkyTAXjqKKySjH+90Nshl8mTMM7IL4W18z8
hmWIbrJ/MWebYqRFpO5rHweWFa/aPGICtyM83AUFn9tSKjffm1J96ZgcRNZmVPDVd9nMKMN662VY
UNoRVwiIFTpwRST4vTKnx4EcOJqBDqEamV5RUWIOKphb4vVsEpR922u3P7gd5CY+qDZNAL7vN/qa
OZwXdim3Q0eSLxugSxUQxh65uk5P0nMeZkRURCG9VNWAcIZU8G6+lKqfjh7U5cvtkJhsV26PdALB
dpdZEj5qYu3bJQ6QQspWMFqZDHWnEyc9QiLaBdaKt9wkZpieJGM6hxSiDuUNoC8ivJr14juYAsuk
uFYlC08Yto/ZwjIe5lZg7eq5Xy4Y5s8FKSns8OVyWcK54/bain3ZsH9lkRzYobCJ9fwyEjmRZLfX
gQ+IY0VWRBsEzx3t+3idGE/K4mVORg9rexWCfAzZWCvEoq68oP6gU1ghJQwZZZ39gI2QN2B2LUe8
d7XR1JEwgRPie67uoIKUd6s1kXucznREKK9SDT0gmr0xxOrauLvQYzaDLxhYd8q209sOt0e3A7I3
Sqrbw3pC/NIcVGaSmSVpDC2FbTEftn61kwPOIODaxuzfUlkhjqdb9jM1UfKMhofEp0HJc3tKqUeq
hTGeeo0G9vYZ+XjP/vy0kLDPRyfv7zvShfaBCJEH93mxhwyErzORqL8o/nZy+1bOUtM7T2uCWrFT
p/OzWcECtR2vQoztxpVmW/j3wSbd4DIISSv39vD2J9rrwONSLxRFVpGpmGITqOVDnbXfbjoVbS5I
cgqJBaCeUV5u5+mfr40eQRLWmnOhUvl5kPsOi1AMVDm7b1qa2yPm0eN5qt/mDS5xw0pUKuVKABlw
U/iEsr042+EmaFpXpyC4MRn3oV3Rm/k3miY3X0BGAzzcD/Mg74QyjnlNn1rmiH1t+nkXAz8JWqGL
DHt6eTapKaLt8Jtz0qkLCiVkcn7PObZt9W8HX5LXJFL/odrKulEGv0jRzPYs62ef0TxhMGzD2cJh
D0qgnbIN99PBp2xZaBtsmg4GdhLBz4C4Z2p9nwha7UXgqal5/jqArCxPVkoJCxKhjPgdVjHk1t+O
4sQx8qz78xD+9cjuyLW0fc5RFwbxAYXzQ2En458CEm/qYgR77Qmz6+qbSIZNcRo9Z6e2GrHaqsXQ
he6pU/q4tw8Cjzjik3WLcBp6H7sm42s6H+PMEJ8tedssrKi4pO4627obGQHRoCTn83hTU6X5Sj81
JFHUH5m8pW2jjpN2TtMmuqra5CUJwxpENR89UQ3gK2YwInyjIXEOiT0/j8HKOMef2KsnkN9dB+C2
pyAyiAnJ8VYIEY4Vq6L5OmzyMvsmdZFkbzmkOez+RXx2e+rU/Xi0w/E8bkWeQtW2T2wT6wCEDuS8
Wy0YZp1k5ZioQIaVyVDG4CkAVeXY0w9P6Jcc9d7hJuzyN4kXLl8CQW7Pl5T4ECAb/C5UM90RcCrP
LW2FmwRnQTQMnWx7i812fv4lrbu99az7qr2yP99kck1Jc3iH/e/qD3yE6qYOuwnFuhLpPsky0Lfv
GlPb58w73b6kRhb3j69+e24W8s/vzagKKuZ2EMPCG/37ucLvuKud9dmYivcMjDIBTsFxUJrTTGxn
F2eIBeFsJXh52W4u22u9Q0q6zxRif/uJHX8iYvf2e8iN4esKTWafLwsoCor07L5GjHPxEaNexmHY
ARy3/7w2b29RwVWKkIgzp9vK8r4KfiS6+Vxu7ZGhI+QEud/j7Rl2op9qqVTsr0kDUGWpd06WEDro
Ky6V7W3drpfb09th3f5gnqCpqJCe++2dL9roDrYt7sPBfUidEnUJn27uA8Njgcx2rX0oCOQAljCd
VVVhgLC55ImR29FB/8oKZpB/UpXHtuifjfJQdu2rTYrSiTSRB6sGB+inSYRFB1cyvZYIgO5VSfOJ
HQTNSO5cohwxdinwV2SS68j2aF93VsY1aFxEw29VtOqjpa8ZNRhZg1Z8zUfvm1cGD11rhXsqSueI
i5OYJte9L/N1PbZ5znJujhcXFxmGim/uBPKpc80Xw3UGrPOocnSGxmCo3tNQrAQbiCoukUXW2ea9
pLOo7KA4dtL5POk7u0uuTUk5KVz492J6yOfyvRlK7rPOdZqrGjFs80E7fnhR9CoVkv5+yfRLmZin
kf1YAC5ox67w7HcGGbeBmez70rvSpn8KcERF/rPlJ0vcOoVmcZePS8nOWLYjgBLtxDaxfjs2qWxU
xvnc9s0HV+QaJQabMiHxqQkTcgEI4B6UAPIHpgX1ne5czKV2fdZ1N/1ozCfXT5wP+LKoivU24iGP
fVJVug8Q6aaO8RjSuIhzq8AwP4+/rZB9fZepZ/jCJA82Rni4XYw0nbEl5TnDt948zl5wvElYw15g
Jb49LBaSZDt9RobAfU2P1qNVrkRIZXV4WSrfPN8EjP9/JZoYKv93iWZd/xqa8fv/1Gje/tXfGk1w
wfBHXQeQrQce72+Zpv8HxjRmsoFnEqCJhPM//hJrhn/YSK5c33FRAQmmUX+JNR37DycMidNEMBHg
jPbd/4tYk28DeOt/aDUtTmE0oeBaSKQTN7bff4NC2llBb8OpCX83jSbrJgbScAPuGm42dsxEfEzu
oNTbv0gLWcneC/ySVkpPoJL/qctFlf5G2TG7P9H4NsZnJ8Hn/TbTrh1+p9opm++rbyvjp8oDEoHy
lS3gaq8ExS2topLqgsCzughjAbKfpvXK4bV3fS32pjsMb1LQxYrzgWYgOdbYJTa9O7qLkLzB5MPN
pgWRiidScddmqnwsjMBu98lsAKZXjTGy9plEL99PpDbdZIXSiswg0/ARJ1JrjtySXHFEiYgqjJ8k
lXtzKut3MwgMVAaU2eQglWTibNvj0IkIx3Lwj0CXsn4JvUDxGVBMLgAy06qNsm4ZtwxB8PB0NabB
uyfysVDZ41QD9IO3NzJaHPhuuTYJu0hdwmaqvHSl9b2iYMvOmVWAPDHRI/oRTbMiP88ZNQEJ1M6L
M4PuRjzS0alufGvckp5bwD5NUvwQqMaAQzphmV1H1m2W/NJPgAaZjlMSArZmLGM2eMLkG0FKJDaZ
ybAy6nbtiqh4aekL6Aw7Z4FhUhA5nq/Dp4kogPkz3cPOfl1Wz8o+cqdxPtJwLj9M+JHDcSg6YvHy
vm+JgHKhnOy0a4/vHraaJLYR2DxUIbJzIRL7U02LAwEEZqa4y4kxQNNiNgFJ0Iu4FI5wnmuvpGVg
4fLsdq3V1MVu6BL/8+QTkHSoVTsuz+FEcjb6w+1mJoQ2rUvf86OC97GBuO2tQeA0d9bRa58Aj7vs
Wj1NS6PvUNgCohETVdxAUvABptU6oAI0VP1E6KgR/Hb92R6Qs60zUtltREBSHCsX8TSSUVsVKZlK
445YTcJdKuFhhkQotAbtvvaUj6YxHGY/IlLVCY55MOMqbcvScOPEpK36kLaTFifC/ypx8Bipmw9t
q6xXUnpEjsnenbtrCVE2vRpLuvhvtUsW34lcxSC4JNxRbAekikd3IpZmy6dCZ44wKoxv7CSFBhfj
EVpyKdbU+No6lX5Vvm2/WOTixUReYCoonPnJ9HV6zxUAg2J03UdrU/Hyc5byZ+mI4pPRU0LPNdmW
AGflj04RIrwYwr3DWN2izXISrIpVfRTtMsY+dNsY81/TRqtZ93FWjvad01vdVUILhleGpZUeONEA
0lg+0Y4Vx1kGzR1LuH+/UDUewwRpQmr5Hs4Opzr3bjq/el3KEjsCviFcNj+lrP5nM0ndN1N3SRZl
oXRJO7B/OdWsvwPe7B8cQznPzTQnz7NaMRFZVv3c1irl9zFkABXU8Bw06fRDlVZ7nkw0Yhl2QlqJ
k59dAxqXsUeE3nFYZutrVQ/yZHc5S6nmUiGotTjY6B0IBUCRElVBDWRLpgXUUuQ76I7TexTbMogQ
9eIU5A75CMW6fq8XJ4+7KUyfPK8HEIpaOPZdf4RsTUjDqpf+NPRigKgDwiKkcbqX/thfbU7Fo6Kt
c3DAND8pJzG+C0mDtEPP8qbYVzwF6FUOfW1o5ks5OgP6JGcvN5FygsglZV06T0T4CHJvM6d6KCA1
77M8N39XZl6/9lM1PFhLkFELItn3osmsxNkZVuML0NDhOiq/pCGnNfEvZla0T5ld+s+hYkahNQJ5
YaOqTe0QEKmCTJE3oPToKCPvsU010sXgMidmZnlZvQ79ekLR5WFyAx3N6PqUpCLYCYgOx6IKIC4N
rhFZFZbMSE4UijNWzY/JQinHXoPbrUnSJQwl7wEh10D0ZNYwKyFRSsjWPSNcXc6iHY0DOCDj0Ga2
femktZyKkt5rUKEeMZiCsFppcmnHdOLfhv6+Tlz/o58dg0FWJ+9Ne4MjoMzG1Ga3xzlovL0tw25H
B6h/CJAw7GfdZp+TodTXbIL2yJAjPwBhWo5jbuQxLRf74iLV43ZUYpJfIO9WpcRaLB3yOCsdvMGI
yknYzd27EdrldSxAlwMmW56TCrQxvwOfW3Kd57gJm+YYmhshqbW8EwWkiMMkEEfd06JqxNoecFfL
fd072cFIrfrciQZEM7PGB18je3NLPV2yAvR6VpKrN3LfRCfpgz9olHVaPZUQqZyqg0aOiLi2DI4L
VzSJpJQMXUsDPXHM4jrqXvzExds/gDUBD+K7wHqDpjoGZiZ3bUFz3qgIqg4CdO9GQYZvvk6wQXKi
JWx/4hPXWiGIn91TXU2ETdo2xiyT7SON6/CLD0Lwc9EH4tFI/GnPgukf5zAvEdOPziUxmLVxeXMT
HXWC+ZjVAoqdPnSOHfzOHDO9s6RZHIzV6F/I32XE7xLAns/I9C1lwWSqVlCeK1OeSntwOtD+XKaV
EJJcTfNjYNA6NaZKPVjcOY4rAfFx6XvJbl1oYeeOXca19MnQMtfp4BoZlVNjywWTqa12ssZEoMC1
XNuwlNDB7WmL26Z4DRN7bzcIMcNJ9UUE3HC9SxsPQ9SakZZMM5ZwYrWltXo0FXNwBd5qLTsf7eje
D3M82RZXRuXUmC+qmzwu5ByWfX8Yc8wZXj0TiZmb0zGbq20BYXKkWe9ANpgu1g2Ls7TK033JcJ5I
YGRHtBxgSOXKZA3tzfJe6ml6MYwc/niF0HFFqnUeNXk+xjZmwWdGG7DnNjPYoXECieDGAKoWBHje
dFwLT4WRo4vhe9O3pKSayjmivrCJ71qmmeyIrs2elVe25zIIqMGSYOi/tAzQDva8tg9OScl1ILRc
+HvacrM4DAW9kOsiARbvTZmW0yGzvMA9LRaCnvuAXxIolm71xk+Ls7Y41JKpH/fIPOYri3rZ7Gxr
AwB4jsZsTezXJA8Mc61O4NRR2k1ahhqToc37yQ+cH+mqHAHo4v958QJp938vXtju8V/b/qvFbPt3
/yxfgj8sE4lrYDu+5flwHP4uX6w/PIetnbU5z+qmH7P//A/bxUlmMgj1XL47FjSoxv80mZl/4P72
LbDcTK89ein/l7pFiH/FowOHRrm5vTPPtpEyubzp/x6JIX3ZoRUgf6xUjTyF8/g+Od4DxQxKiXpJ
LgEXSQjW6lgtEMhzWZ/TRRcMQjLz1AthQ/5g/ubrp4J8VGji62OYjJBNjfZ7uTSQY63p11Il3IdT
GD9FVTAdS+ffqtkc8lQRLMbIg9MCf0qdk89JEn2qUaD2U5wZ6sHOv5q6ORRCkD+3wGo1e3/jkTqk
Ddi/exyYCA3TO2emje4+wQchea0d3qsOrtgydf5B55MN8SzKpo80s3FeBc6rVy9q10uwT3aaFftk
JRjPTNYTNcRxmXBjQavLEHRI4+RZwCDzAnXBatT1Ic/IkTSS8qEw3OKJ5RUByQp6SC6SzVwJZd6q
0g+jt0JwRqP9aUT/dmI9+ZbZuXwIG5U9+Ak10mixWvlLou/Zy8/wBJUZsRM/E37gyLgeUKn3uWHE
QwimHwQtnfVlgIQpt9kxHrnYtbNTQE5nJHU5XgU5SDocB/LU1VVzhz41oJnQOc/Yx9bXwPO3DEzM
CYH5Y1HNmbAM9asHNbgOCVyNCcVECIPZwFRx1DDD9t287+AsHeZm8CNAStW+8MRbnQTOXlj6k9XW
+hgOPV+o6fAR4SNAv5Dsc1fdBfO8PCHuXpnNZfrYLDTAN+SjuxrlPTebqCFO92AHhk3CSP/dzhA6
bH9bj9kDiu3wbpEvVVLeBYlDN7vF4GLyBfOqc+FqbGNO0pH2OsybyG6N8KT74pKEoj/ioTQiDJsX
XeIA94M0BRYiP1Tm5mwgOJjZ/I8Dnl1Y7n89vf3p7e/dXvt3T29/kDi5SaKkc397ZvwXd+ex4zqz
ZelXKdScF/QMDmoiUV5K7ydEHhd0Qe+fvj/qXNQxuPgbPe2JIGUqJSVFhtl7rW+5GI5VzzRQJ91C
C/7zPa6vV15/c707KwzQlXQffr3v9WPYicDuMXevldUoxE5/fNDrazqc1UB2IG3/88e7/u31LyAh
45bBgMNalP/51y+uD2UikTJc7/72+X4+U5tfHJfYAykpy/32xN/uXp94fZuZPG8EHqhATVWso6WB
fr1pDBN/wixQJgxMJgPmO4quoHf6pWvnoF0Ai0HMmTrTqU5/u9FgWp9xVfMz0PRrmdkLEoCfwU00
tla4o8z3fv2b6087QZqQJUwiSKR9dIbmlSm72FSmiXfeSqpmP/XnSGNbNRaod31OJUNX2jkkdu18
vWcRv7mZaXLSfx3bE4DW4+AP8wG2x7BB9r7K00KtdGPvsjo6s5+0ztpy4zuxeQZzI1n8Bri9X4kX
BXi9/MpsTSLqGxS3njadcs3hUFNdQZ492Mh7Xft8vQfGZjFtTA8LOLhh4x5SpUWAnjhnmWv9OtQ5
hr9+htp4Y3V6fRyXZ+Dn+Fr7EXwhSujA4txTqXL3FA30I2kvg9tbjvs8RoTGJohnzpG1yv1kC2ks
BNHngA3MhH6+Put6o0PO/fkQ2GOCCiN9g0NfMHhmn0NYYZxQSIxCf8qPs9ftTeE7p4bdbTPp1V7h
2G0NCdTIzr8S60WOaJWoba4bJRG46Uteti4B3IPaNoQIkU+rTBJdMaJgqRvPnuuN5wlA5M5XxZPK
EUEXy82IDBgRLSAd4tLGs1nfsUm1ToqR/jg40U10Fw+2SxxuSz2qL5zDiLg+mnJgk8tNPybWsUmR
zI9wLjNLC0RjVVTkecE+Zq2Jvhp1Vf5BIEd2Zh2vD0Cpa8wlW3CJ81mbjPmsh2RiNolKDzNxk9HM
j64/J8W9Wum2SLbXh/im9Z+/+FKRkueLgrLVYdBIl2VDzzi1YEFzf+hwt5bmLZC0/lC2yl3rot4a
MRjXvq+zM3rL7CxnLdnDbgBW/9gj+UQ2CMJvnEmoUMPeLqjNBI6fWpu8HDj5sXzsSst5uZ5YtQXb
xI0W27QIs0uF6wS3EFkT0K1rNgI8tLWm2SLTrxF/TupCW6IIBq/AiAiH0m1ocdD0uCd16q7u8IUU
HtnUBaaNVSqRjltJmR26dGrWowZLsyukces5xIMgsnmNwWTsrTC5NTGh782lxTte+3fR0jMcl64e
Oyf6viGpfrIe+u0MAm1TtRadvmR5zrC0Pq/3fv7w1+PrHyb4sP79zL+efn1o8vVsSda8vb61Z7be
ipxFwpKXl/71B7+99M+7iHWfm9CMtsWvT3J9v+vbz9dGJP7bci3dmED6Xx/it+fXeWOsTQj3a6kb
LSanihLt9UYs+I1fD+nd1YQz/PGz6287fLI726apK3aEDprrOiQXNqedbNGkJQoarVeYcMG5Xyih
fqH/XAW6qr64s/dB07u/dAmprGkfZ7tkfnNIZx05rodsxFzg2KQ5sRA0AwRiaFOMnhj41EPD4fIX
JoDL1s42GCVgpGTZdFCl8UqZ5uBSDInJJbVng4ZLZMi145UPvZvvo3x6aA1yQon04X/WolsNalGX
2kHqWHFQogSG7INKVLrYAKQy1iRIxIwSc3JQGTj+OGz3NBbxkRSBgeI7aRDRUynF30ABGc0LwFle
vkAX53rATR1pvg15ApMnwshKooyqlX7xzAp4ets8GTbg/fA16hcxn+u2e7egzjjYFfLsWdwkZHKg
TBjWkdI+VKl6gkfgIcpR7KsoNaFjG6ACgHAGgtScc0eggs5ASDfNZa9YGD1f+wFEabfK+8aHKtQ3
a1rK8dopwkNKX50lCtXSsMLPHkMtN5GFBWbF9tgi5YyFJJ1Zp5+opOvjxqgaxMIzYhDRtJjMYdAG
cTMQks4KLFzQWqnl0VMkTyPGfBKSH7xSqdS5RhqUQ1HEQRiyzxLhbDo5u05CBE+tb/HC3Fb6o2uQ
OA3u9jJpFvUS1bwBcIIQHtr9Jp5SMGtk0oSZqumqAUiMUZuttT59Kk1I9+MMl6id3Q/2fpKwzbrZ
DpyerMXcu8np1BkK6Uf+soipgzmj7qMVDQxqYjGR4Af+6H0ZPFpqeKWClHyLXelSovFpVADWGbDI
aywqRrnz9LTivy8/qAnhLr94YrgrqVNvQrAOB2My15SR9yBIy3WWgFAU7StBZd+jzt8DXKwCj+06
IGn34M/WniNmgUaU40o/GXOf4XeObtvY16EC+2waqFOy98D046ARKfT6OWq2kU/Ruy1+eFRdCZnt
9BNRA8OQfxZkb6K2K/a1Q577pNqzn7hnqsbRBd/Ljtols5s74g5BqOqTq95btX+y4h7fJYLHyrA+
xnma7l2K4XWU1pd44FwCdElxAIW803KCilIHvNA/KhQgPd0UnwluXczYZZ0Qsr5rL2MyEs9I6zaV
PTrrJAlXIrSyXQzky7J4oo7wEdmF0oKcQSdI5XhOBw/JGV7mCHdY4gu8Z/LZqLwXVEBcUqHc97Vu
7bvB3EedGx+9gppG7l0kzdLA19Hat9mmMIpbPCbjysGcnTtYQ4Rtb5VMuj3e171B0rgVssrObBFY
+r6HHPbiO+0zSL/P0UXcRmqqpGSDBTnrbio0RCutZVhx6PxTC4tk4LqZRtgkOg1d85/HxnpJoBEF
fZlhgqornJirFC0lGOK8XrMK2zm5BeQZpMWWAr99StJb14AjW0WRINwgn7HPYtQht4LNUcJlKd9C
YGeHoRnfBlohxF20NxHU1XM3lu+izW/hrOibNmthtg2tuXdHX/scozrb5sDGwzlZ+Bl87gSKMl4X
FW+UP1BSj/StI9MXzEXaxoywwZplpK0h8trbbpo2k5VoOz+r6QzpURnEQiJWDJvLssShJogAPct2
BBa2q6JtiFuFRVhIuZBzJ3zepXaBthKHDPuphm2wLUgxGeQD6EYB0bTflBmyE6KSxZo6jR64hlfg
ZiDBgZV8PnrpevwUMs/Rgwl/7zCGUMONWUj5mId0lvK5CecprP2D0H+YoRfuY0/Bl5Kovuy04n/v
klsDUD+bcA6taezyBl375MG71fg2EmeQa/Q036RzTtovwkI6YhNWE+Tx+MGOlTZPbxDEOjNWiQii
JUu7ENqJDzIsRBqXWP2l9hLIf+B4NdvlVZG0XpDTIUp1+0Prz4hu0uEBkck7ZGboUbYg9ncZ8a49
+LZK3gzEOpssBHXG+mmWVcr6246W+C7FwJ6tQ6IQN04t6Ftq9jfZHaEmhI8gobKVvFNuHp7CSYrV
JO0fESWMFXy0bg/WkE6Hiwx9RDnrv1tLdFoWsU3X7A9Tq5PjBCYd/B5Dc/Ve50xKdtv+KGMSfiBy
MAPavRlEy3Y0MslZ08Bpzln8VCNx2rB4uLP6gTK9rr6G+CSx86BCr/OOMA9IGPgLiPcQIESde+lr
Bwtcn01iKuDCLoAQQiLEVCP/bzCdGTldr8w7W0Ld6rF4oLR5kfqDHLqLDtKSkHsNvDZeyxNujXWh
2+/SzF6IBaJ+bSRoVqmOZ/LFmXvczC6e/z5/KNl5Vg5u6BzNSFCCqF3yghIg4uTIhVB7cqzHqmsx
Yvr7xICN4UdfzaQogs4eMOhX8Sn0qnytN34c9MW6gsYydO5d06Cb1ixIFYnwqIAa5fauFFACROU+
5kK/T3MuPy2KhiDNm28ZelSg3cSEjM5Xl8rvg619F6pHGCb9h7Fy4tXMbsgdnZ1VGfvS6d/AaZBh
BhLOlKz8lfzMO04vLa36lYokS+QZK06JiAbefgFRGX21CuYy/j5U9jvOqoVYxjCelGG6oR/vcKac
soK6ViZNvkTN2/sCMygTYx64PcMuDI/PVolxTXx6DCwmevdiIoqAyK+skcKWifchyinayOdSzd+i
uQRXYE/dtnPF24zge19EKKcwChcF32uE52pRnENJGz9aAIB0yCaicHAER+NDjHQGw9FXN5+DOgEE
W/Kq2n7S84+W5ILAaTXGxL44IleEfpzEsHkhW6vUputtT/NNH9ZEVqfFR06NJtfTh2mAxesQGhC3
5Pv1U72jW+FQiZPP9Oem9XXJZcKyX9k1E7QBioKQCPa+M5CFbYxq1qvkDj0XYDbnQh+LFn4FN8R3
kGm7qD99GW/9FG1wrtdrnwCNTd3Mr0VOk7x32QKNUHeytvRvJzHhEHesU+/BoKSBh0HcD1cL3Gk3
9qEfNHVIT3m8nYYfjtXW21HhgCF8z96KmV6tUtFrh6+Nsrb9mHf6yxTV1k5EbOGT7gLx3DpJ64jj
fzh8pOmidXdrDnMNF98WJ3NEJzSa2AYnu3rzPSZV5Xjftbb4Lk2GzdAlebGMYrrkTZFsImUW2yy8
KfBr3E6KUofmh2htbXafkYgPtjjYyI33QhL+EopkJmNqaM/1fdLMehDHiRFkopiRAtg3bYXm3qvE
hERjdk/U/p/3ll58lO5Gzpl10AZsTLY0Nngzx7VCh5r7wPAKSh3ozpZ0iKYNWV+He7rk8nawaNeU
/bpRtYvd1f5hKmAXYywdBrbFSpVDx/MTvTmzritS40vEoqlD874BXoG/qfIEyn9oXuAAxvnSSTzV
XP1HSKnUHfjXp2TcDZ33mobINlJT9UFHWswmtc4GIfRKOM6xmOtxk6shPhAneNE1+ZwX2I2ceXHS
IqUIPFe9a8702PZ0h92xAkLq1+8Uw90DUKqEFMjU/NpRmQkcc44PrWW+DFN1qoF3BkZtCdzMt5lh
G2Cdcmbd7uQnHZOiJhFplDc96sS1R/QpSJcCzVhZnU26IV2CbVWSaTONrsQRONHgIwJk1Vd3vRk9
6L6t0K2aTFdj+6TLs2vkKHobrEUo8TfKpMGkTM0hnqPTaYv5bF5GwTHxxxWl0tcmhAHQEjeO7QFH
q+PeeA2VQAxvt65CdjLTCE6lc4eS6eSo9mJEfBwWVReOE3K98NaMyM10W/E6obEIxqJ5Kf3hIS3t
l8rqWPG2fh/kWvqQGR2KmHKCrLUxMFKsoo+MpjwI+awP0qTakXJCp8/aTeNAGnoo9qUWXXRReae5
S9xghZghOTaCMCoT+XuTA3/H72yRvw0zwzlURp/cdF1+kzXY35bRoiwndnOYqvcNVf5oO/TmGwlL
yRq5QbQpLfNmzEnm7iN0nHaBx8PXzG/4rr0TmyDYRRT/S2iG/uwUa7UQQ3g5LypP9CYFAXclUEvH
f+mpXb+6UVseR0sgQ2T6obT+zcoeuyqFrCWl2KEPfojNMt5MtSc2OHbsoJTfVdkN50pirUIh2iUl
PDRPORuBcHpDAkm8ATeb8y3makuI6H5EpKi5ScyqaClhtQiFU7Vh1+OuU9bEtlqoVK4P2mMs9mFD
ccFl6AgrbBuwlnqWLrfSsy9pIvotZzK983F4MsmuqEUj1iHgGSKStCfPl03g6nTA0+ZQoHXBpcbq
qD0MC/Etmk4CV/oKSYJiajXPc+Z6pBsAApsafFAhFDCW+Qt5Rszejm3lwW7lj1Dvs31MGggjOQbL
/OrJZrlhz/6x6mZA9RBndz1zIb3TFJ6WT25EV7RPSdMgmI3Y9KjENE6qrwknAtBg64jDJJR4MqK2
1ZQ8Ga6FBbZqH0aPAHDZD8R+dy61OOAsKz5rT1JB0IRM75137Lsm33rxxCI4FzgkOKEMq9xjeKpW
0ncAssS22kxDyRRYJkRDkK9FLhIWLmbLKoOEQzzndwzSMeEd8j1O9gKNEJOdjU+lcz5IUWD8ANlm
pCE0Qs/7nGSZrUUGgWvwBtzM041PvXktmwRqNzIcjH0+AAXiUkLLXU3zsO9H96kOcy0wOkLKSwxk
W4ehH6XOu4R3fwpz8SJD7C2+l1Ot8WFuWR2bZz1HQdWVcM+b6L7EvcL6jeaRTg94rj4sStZG81Jn
V3NwU1yQ2098RW/pFLGbrbUvNUUKQx+tc4M7bcOOxCvlVqjKe9AWTSvV92ObjyVlwCmkDGF/92f5
MgH5ClREtCLXECGS1kKSbdQSwfUyVzcyaeH9R3lxR45XtZ1Zm2/y+iXHtst8QiHHQ3Tc2uS4ZTrz
xwiqhXAXEVQz9KJ+UE+WDLvN2LIsNfX8tbGoAc/EbM/p/I2t4OyYUIpoGpVTdh/xjVHjTpjn76yB
JXSrU4MYUfJ3vntvV8kPUk1ue9U/Aen34KbQ8jDaciZiDCe3L/uN9dmQuk12GdZSl24/HBK3XttT
/JSxMzsYtv/QzbjcvXEXC/NS62Gyo/9XspJnrxqDj8ZPRnPyharoQhhrH9rlIqUeGSCD1/Af28eh
lfEJjVj6Ze4Jj5gGm5yBAThCYYX+NibEABYZqrjIRng174F3dhBZvQkzJ2emT0t1p3vDdkjsl8HF
7DQ5DbuyaP4xI1zbtBoSigrQevU1lP3OioZH0aMTk+M3Z+7GXURMaS0qEpwQxMAW99eRhQu+Cf0f
JAuPW7xyH7OVGXumTcjDWTOt6bLcclq0GGiQaWMtIDJREdfQLLOjmDTURr6/8qsvWbOw18snAEAE
CYTomrsSv1qT3uu6/TRk0JiMplHU7L3XykxpQqJ3WClj4wEtWcfzF8Mmxnes6lNU+4QJOGwVZY3d
P9TzTWa7yRkyMal2IzudobgtOUW4rn3CBgfyMEsre6stq9xEpWERBIFU3DBxXVBj0aC1+f5edSXQ
CaJVpTcdrBorRaEjSLC/ocB5qrPuFveuA+Rq/MxFma+MSVQbFxpc0jYXypMBKYPZXlOPffMlIagE
O4T1QTzOphzpveJwIutVb/SDO35jjZk8ei7dRqfriRwrDshCqAKWPpvyYdNHCQgwh01bjFpGUgVb
tRlWR7qi3+ceX6RrOzcmFlzQDw2Vl/yOpEJ/FREkGURAplYGI3YpekGAYmHsnYR/P9Otb6lEbQPb
91ub0gJHvBsGnrMAw7qQxhXLy5XH4ImfsMMRyIAWaC2+TFfmQT0Xaotw8KK7U31A5UELdRC7Usgd
F9DKSKAqIHmJD8RCwgoi1DPNiAZJqul5apsQZadBBG8tDnhACQXo4WEomx5UIapd1PGJC2d2VoCY
8Ddqlybp6arU6tZOmjOmXhT3aPB3HqXjI/JgTkfrtQDcjjnIof+AECtm+eoQrmh3hDK02nCnxYa3
54qhatCm6EET5syhrjfd0C4Odm1bJdAIbSwxu8Lw79pMf3dhXq4NUj97oJVny33OYn/CBb5sjxIB
AFPvAsanndLzT3ZWl1k/mLMmbofKB2lDzJ0/ah8tPolLT6VgNwkUs1bWXDTioGDUJdVmctx+W0S6
sXLymx5kJjj4lTMcUCHi/7T8tddDDux9+2vsdiqIikcruxu6iQwhZE+bMoSiVWqeB6jbDtcV/sa1
RpVB0x4wZCBwYh+KaolFoAooAlE31+8E1dJdrvk5J9TAoj6zLrHtPhEpsYM01+3qKauDsp+9dRWT
akACPDvosxtS7uw7pwis0rjPxXRyEpQ0oPL6Q5yNF1NUYEBsSo9OXKzxDlKN7lmij2Cq4vx+Ts1P
elNAQg7oz0b0cxDQjTSmCj0QOxfrX+rIlw+MzT+8KKSI4tPoTxKzx79spZvaOMToxu9iRTIYEUbk
i5Lt2sljE2rqYMxpvTet/o7OPxbpBGV0khjIvEKXQk5GobqvUq7F3L/oY/8aQXzYzG3KAU47sPLt
CEOyjV5YiViByUltAsKJqiw+zA0l1Un7gA23DRu7f/MmdwcvcbiLG/JVbRcp4aSDYEIJFkOJ8GBq
i2g+DpqkjNDLbscsvmijxk9Ufh80JPatHvWcHw16BzuTa9c8OxaQD4nfp1v6RFeS9tUV5qiBxuOv
x9d79eJ1/fWz658IqWG9uP7N9fH13l/PgWVL6IYT61wKvAI+e0gsakZCpwnz8beX+fmu//ElRQbh
FcSSGfx80vV9mA1pQv96859/uSDd22JIWKVBcYrCcN+nAmfkX5/v5+vkrXHWQfdvf3vZuu5O7Jni
3d+vfH3884nX/6QRzmdEFsfm+tLR1V33612uz74+73rgrg8jlUdrLye48frw1xHVgejuYsx7ca09
h71DscGnVhkn5QcZugRc6i6QZkSOFO/6aNVnGjuXnhkTigU7yZRJ18T0pHo2xayZ72+IM9cDMZr+
IbGSnavbRiBbKmEkuz1njHAJUlHbkF/Z8pMOVyRYfVngbxJ3YphXeAB92vdEjWthhwNnQn7s5vkz
rJb9ZKFncRAP9yiUiSZxZtSkTgf4TF9aJhPB08CZgLvKM3EVp75Kvi4tjHrSlrVCeSmt+TNtMKx1
lXOGjLTz0ZJgzcZStdVy7cZSxD9ks8H8hPwuaPo2wZrgrwYV3ukWA2qCpQpTQMxZDx9CzKUHDZ4F
oH/rSobIHETCXGCFTPwjcbxqE1vg+GJ319GLX+U4DcZ47teuiz66VOZpaNWXuebwFrS4rNKDuwVj
xLea5zY3awDCtGs8TtqVlY0HJra9VgrAhBFpku70aVHLmwbtDZ2OtpbmeEaas7ao2a56PKOAwGq8
as2wiSJrS2zAO7Icdg7tFtGhROCVbO2xCTfxUNMyt8sXlbnfisEag76avg2eatkg2gzcVtHjEWYO
NDrC0fv5LZLmU5GxvC0ZyYIeIGhQvALCRK01Y4c2FuEvzEgtdvbDYmvIjcTHIkoDPYnnEt2R2FXw
ywKiZsMwNoJ6ojJgW0TXdy2jaZ+x3ejw0R3aAagevJu3aoCX4tnp0xCyrnCvoBn9Hfc3nGHl0Y4i
Ti2QHewrJjUCmZXYAvNaGbE7EENgBgDKHitKnNUIddj06Moj7bxhGCP3EfGC02raOlGLl7vyj+Qc
3pdLKD0SuGIzNu7LYBXkCucuWcpZtW0n7PBMCLNfg1Xtitt29l+whhxJ3v5UY3w3T3Qt7ah710dS
OBwjgy7XgkC5ap7c0mtWv6kP735ajv4r79RdEedt8z//bS6Cvd+cSPRxgdhblo3xiaUSur4/BX1R
iLoz7ihOTRNNF9Vr/tFL6SzERnaX6ag7Yjt8cojR2WgKCojWRuFWSKrCqgNdpFkH9PU7eigk9UrZ
nQyl+fc2xNox8tRtyolQeM0jQ4H8v3zwq0Xq7w+Owdiktergd/T/+uAzjHl3okZ7oBGcHjTXQa5B
OW81EsgMS6WlNJgIevpZdOtAqz5OFhiffz54iy/t74NH/cO1jEUKKVjl/Xnw4ipO3DFS8QGxxnRL
XtIhNZII8mtvrP3Z0/aYcQU5dY+ChPsLnsmjC7EwL9//+XNYf9nJli8RqShWSsPU0e26f6H/02Ka
7Dr1JFElIXYboh4PHeE5jc4gODTJWw8baFdk7pOBz/JCDBVSa4otfWkfyrDRLr3fVmcW9KuawMeL
RDDDfIWbMzJAWduSYRpFqHEJPXkKbYe8vQFxttaYqNbph9dkxgU5XN9NgbMKLm2/HwmmAuLuna83
8XKvzea3f/63/8O5u/jnbINkZKHDIli+nt9cdJ3eiqjtI3lwDVOtBxJKN4mfThtDetuSnJvIngke
gwxpw93eO2Z5UGNOfz+bWbaP5xwE017pgw2iVfUHkg0IHpR4Nuoy7HdEqpr7zoSMCLB4e/3k/79a
Mg2LqIvfvpvgs/38r+9ggNrp5lN9/5//3n8On/EfguZ//8m/Bc2GY/9L6MQwmBbDzK/MDMPV/2Xa
rk1NVtiL6M34X1GzaeLTNPh+Hd2zbReN2P+Kmg3xL5Y2DgZKS/dQ7PvG/4uo2bDsP65imz6foLrK
OOhiM7RtsVxdv51G4HuzOUEy8qiXibbP8BDuYfLjAs6NC9He2mtGp3JV0gow2s5+FrMerUx6+8iT
S38HjuIFUyKl+xCkAW5FxPYgSo+troI2rTRgtcg9XWmABPDZxI2tQZhlS72vA/GXV458GHAPna20
eYpLsuXaeO/ZrUZeRwTgO8yA7rlw/n00M54ZUn40JK2hHra1HNAsGqP7IXx2HBnXCRVGdhFYRhD6
tXpJQOrg7a08JHsQHgE2vZrlqFu0QUEtCYRed19JqPaz3ppbEjZYOzNoXgABbubGfa5ymPF+A7R8
3NsuCJtZa52ThOQ4dlSFMEfufcmUlKOdGsmkMWwWx5xLNXKLUFJjhaAdgh9iTz3Yt00/fG1qAsSm
0t7VCYFrxIZ3iELcL9jQXkVu1zeD9O5NHAi3fVvTcJiKzVCl6n4CpHMQjUfdIKG9ULSx80AFPbAr
r31tRPiDjM4ekJGvtqNFVYlqXwlDgz2KMkgKSzEzEcy10Y0m348JNgZ8+jeOLS9qDPsDC7PAyFyb
lNTxRwFo4HbotDct1u8a3EAPyhlZ96aNfMxjnCIUtNjpoJjpa2nQMgQ+k+T6DzTmwymO9K/MPFip
PNoZ4ZiAgtXbdl/N8xNoFUmZMcp3ZeFVd0qm8fq3a+4/zOWLdfm36eh6IjP2e1wcOlG48G/+PJHV
DG1fCxuaphThUz3s9o5FNhZxgdMmhCZ2cIwStCBQApUlH7oDsLWkgiYozB2dyGxuex/EiVYYHgDI
YskjNu69fHRwCvXWXbWigyCfjAK62DwJefTK/j5O9X43R8m0waSyNY0lxrgzbjKDPJmSJpqPJRg1
37hEKXo7QQUE07wXB5ZWzmfSYcjug32OzJB8iGapm5GgmlEEdtvsq1emn5Bpmtclf4rp9KXPOueB
whMLyeHDVFQOezI+N7502ZdYxW1iTA+NjZDY6jBseXIwKTihOM8tHZheq/zHfz7g5uIj//OI27q3
DEJCUFyzHfuvibcUrpChXuaPXoUjNppa79hG04bwBYs0A8T/ofOay0jeZueRjc8poZCHC/uj1TUt
SGNaEtVkSXiVNZsNIh/p1eR7y1D1GcICe3bzEhtxsk2ECahsuZEVu2Zj8S005WAck5HgPXw7aw1f
2J2RUAKLGrpy4xeZ2+kxK/vXBov2PsniO7RrFOZiD+6zUC/1Ai+mzv0MusygmV3lZw0dDoRj75jB
YYHHNd45IoR8MJrocfP4SFt6WKf50K+Bd1M5BBox0DAkcpSU+W7WoBmfm3JugwnfygalGhsgUb7H
eiPuAIoeiU5Se322vmF3Og+1SS4wg9tkNfFO4SmjfJgULxM8Kxufl0NzbNPawCDYRKw6MZbbKGHL
ZCWIK2xZ+ERGqzX5aSTSRCz7MhXZZJYZSFbcm0wnpN2YHD+wWmeH0uKgYgg5fQF9uOxRUif+m+d0
X4s5PsPIDs+l/ayaIn50qD+nLXa8rGHzL610FxXRQwtfcU3RylzTdfVRI2OwUH6HkY2WR0v4Ua43
ON8y7aaPFsNrMjun0jWeacjfIn2otnqTjvQXcU5lTTxAehA0s+MG7iirZM7m6aTP5MKZLMSDsgSU
lqX2TScDr56GkxZR4WzZj65n4KmnCiaHVQIAIsU1EIPsDraGt4wMFrKW9XFbeZo45lYarwgxI+8V
o/ijEN2+7LvpOE3y0vdocLnQv8EkBikGzGjVmUhvQpF+zaOm2SuA18cYTlnb6ghFrbVgX2+asPYr
p8blqpcn/Pu4QmdIUMOUbyfD2IYVDoqqmdPbcbq3ImXfhR0xZBhBd2PsUO6YIJu5vlderjce9e2S
uKrjxH+2kjn01Vw57F+d9mJn4bTIOz8sM5ZbvavTrVEueVNmuu9yhcbfaXZaSJk8H8xxn+jU/PpE
pmBqaayawGjsmbb0NCPLoNMOnprZ0RTlHfSor5AYh/0/DwP2X8tvMg8se1msGC67EY/t1J/j7hJf
WxsYLB8yiFSbMTFGsCscjjcibcK7fESroNuo2QrhYDKBAqpFp6JBOlo6bCxJL04eVAH+ytHQNxOT
O8UYlbu0fNFD3aESQexAbff+jYZGhRMFnDvtsRvwItoK6ejJ4FI/hAXyMFGWLaGwDUVbiDFB4fTl
KaPw8WTozm2WChRJUXGc+yha52aY46UQK8H1+djKJRVRzySMVLSrdhMe//kYGdafk5PDQSIbzdBx
oVq+ZbJu//MgmbIP6ZV42kOSLVISrIjQqjDc+l6C1cOhj+bb9X1aiSMNahFQGPShMaNi89ibFgtU
L/Un3D5UuGeEUJ7K+xdZ0+MzWAIdiNv6NmPTfIxJ/yOgu+vGc+OgSnGqo8g1SpA1CQKK43PUWrRY
0PRvKlG+gV1PaYNBXh0crnYNShvqkQnQz5KQ5Xo7+PLsv8ngIR2HIWuJpSFttGlo1JiGtqH08B3/
dXeKZCfQdBko9tg9nEBjuuvaJIKbqmsVjdW2qGHeQB7i9ccYJKZu4pJe+2b4ZVSWZB9ig9DHXtsV
I8J4JDR65pmXisiRzaD1iIctZzqXvP1ScjA3E4PPmbqyvyaDDax8h44cKyyqKM1bCtctnFnQm/SC
NWpKk/7Sq+iDpPEvyCH8nYkOG0aKhONZr0qQzpvOmTBokBAQkWG0zf0KnRmclLUf5wO4KYBYJaII
qp/ayfUp3ske5CK67AHwb2tfhtwqaVMpHf0jza+JhOATbgZ6tmMyoMXKEgZJwhNqvlEzHvY41bBA
jy67xwK0PRTDFAZQ+g3ShrurpodY8yMSx8lcoHbWPJi4cs/QA55oQoc4EyjRCUi+pTp3sycRzHCz
H/vuxz+fte5yUv5WZFiubDYYHpJbqiTs8HFW/r41GCqj0eRchw90LP3A76V/Ct3SP80tUAHdNl/K
Wu01bR4feucrjuDpAgzY0BDJW/FcfdJs3uFzSDeanrFTMMcGNlJhblGRj2c1UE7X5gdtapLj2Lra
Drv2vYa7/F3k2CeA2EQPpfJyyMhUdW1YRjFF8I0jEBuUDiGkvqh7ksXVeKmQUIHKreftDKD4bMrO
X0GlDnd8jC9uPEBXIxWDghQg38a69ON9HiJyHZewt/9D3XksR45sW/Zfeo7b0MLsvTcIrRjUKicw
JpkJ7QAcGl/fC2BVRRY777WuYZvRwoDQREC4n7P32jZiOOo6pnpn+QRW1rQZa0RQT17oQ6oftV1n
jFRKzcA+WdicOHKw1/Uo4AkT2DoWSb4RsU7/ecNrnvp/b3kqGlTqdJ1URRyvX7Z8RubSaHbWHWNE
rphxol9H2i06qeYgQ7QMnKJebEyKS7vtm4PajD3TFYKdy1Yjr7rlMFY8S2yTCrqrb/XdcvBhKthm
GQC3LGi8J0Sq1bF2pPg6XqkeIkvDz4jhE8Leu0XUHpI6unLK+DlvVBMmxynM2pPqFCiLi1Dbd7o7
1YqbTW1nHuZG5/sQZtaOI35E4oGcuyeXrDBU+pJVdGoJ4tUKtGxSjXE6MmJc6S5pDpobD+fU5AAG
Cq4elajaKOrADMfLzUNZC/eUqVS/Kx+u2CAA9bvJOYYkS9KNhe8/em6VRp7Qc22GJgmvHNsIVs0Q
mg+qBnvfSFCOZRWeUAYSHCQH8iIwJ0QZ8ysdCUmIimOr9xsTRvyyrDRl6RXUzOrSerE7drmOuc4a
CRw5V25oLkzorrsus7VVLGztmO91De534NnKDmR5daOZXbTGCSLpeKbZVUcODwFRCOQJLMmbtLmL
RnWj1D6qw7q0z2h+capHajj5414ao+KQqPqlkcPX6fv6zU2oQgLxmzSnkx7IWAFPdW781vhoCX2Z
5DqwC9KVmIQ5WiPxqkxnVzMUNy4H3ylXiXsqlOu009xrWSpy44b4/Ux9NYq0Opu0DEtVsQ8oZ5dT
6PKB3lJuEdGhx44yIW730FaCJ4OYIEhz0XAbEfEkbZJLELY8Z7WrPXa9tweAXa1Ej1dBNRXgh3pU
rduWFKRaccURRetNXTxmehYTcc0sR6/DjW4h2RMVRxXI2UhvjSMiJBz2bXNEp+AtYWv8gE2NWCW3
SbqLpIoiNUsejOgQRmTvlm6Qbwri0Eg7YdUNqq2Txe9GnuV7IEnvgkOKaa9O99EFbu8mbHYz1ela
9Gjuu/reMAa0IwMiMYc8S8jQgXrFxnUX//koZuzz9SimPMd0VEPeNxdsvsxIXaFlTZW05Z1l89P0
UCKIt0MgVFFROXPCBWDCaQ1MvHntJMq9HgIA1+EHrdOuL7eDX4ZLLba5WjK76w1LHo3YbNaRf0Mx
+tbUY/GA2tfW6/FW1eMQgegwNfBD/dFzq4lXahsLt1UF8pHioY5da6tiKgTPyLDMkMCqorTq9qE/
8EvQRrp2E/+jdds7NTW8B9Tum5yf+dwmfrzQtVhufAooS64H7hoFdLHUW7cH+4nCnuoMpric9jyA
0GTlKFg4fK0gPCTE54EFnFwwSKbg8d2jMrru2S/zYMpOzxaFXQo+OMBq0BhHZYh8pk7eSHM7aF7J
yNvHcTI+2BqI8jQgtapEj7oUxW0ratLhoYc9wqgqdwRUJatU6eOHzL+3venZ6qhc9b6b7j2zwogX
gVIufc5uqhPcEiyjXmEhRAasGqfYt2FZuJLKh2U8VzZZY+Gg46stGee3AG5WwaBO2A3nHeCwuAsa
1aZ5FQVHh9CURZHvhGd0R226VAexSb9/AAJTtESHWAwH7nByLWtqCNvKI/k4shjoRqLZGwkTul4D
baUAJN6QwbklSZQGi5ORYljmUxAVWklETvUk2SXLo1bEueoT6hqd8hS15AYKv1Dpv1O7dmA2rRsu
qDkQwqPQH7BWlEcrJ/nK98mW9HPidRqb7AMDCyqhoOQjQw7a+KCCoAzYgFvDkjRxt2iSXToRbsMg
foZNkhEfpBqrtMHEKALMbXnqMYet/FNL3/GW7UC8dvJOU167z+062Vq5AQmWQLVrG9eak9MJrLsy
e9fMawag/hs2qGHl1xyRhDmme2QkBgVFDAcmmXqRGx1yQigeU836TsFGuyqntbr0jl4w3pVlahxS
ipkPKZqMdaDhKLGjp6xS9OtKrYwbUODOcjJrbdxKBTCuZi4/oZfcuVi2FknO9NtMfvqy+26Xrn0b
P+nYQsloggve7+rYyG8j5SPCpbaspXSPIG7wCTgC3WhruSsNitijOQI5o4qI05BAL4A6zLu4DDwp
FXkyYc21MgkMe+ULdWWEXH/7KhsW+pgh8Br0Yln3It4DY3ssgrzZNqogm159wBrFDAkMzKvbZiTl
XdU0LU5jYNGPy+sPzYjd45DpcuPUQ030Q7QJtDA6q5Spb7ug3ltKa28CUxGcXovhKfHZ7ZhLhWE9
vpQ9QMc6acUqo2G9HDiLn7JUJDtTvBYgF5ElOM5OxysNDzS/cfp8wi316U1hyvumdgMyfUuSDywv
vRobXAOeT3myjXqmcEo1HIImfhYRykyXKReJqx4MOEEAvAhoelu6Fr5kmlOip2qdm9gqqDnID+oU
+hnzgbfqJ765SEL8qE5qT6jUallHGm7g2n0g/8Qy7hit7BUxaifXDB9jn+Yj+TppXMsd6cZw5Cor
mxBMzBqZGyyQ7/i7THErZEqzt11r7zBVZKqVE3NQkSMkwmhcZEjne6RTuO1FuqcZUmPUMPwD/k/J
hooCVGDEdYDq0jnrdED9y+4eXm2KcmXot0Y7HLIsxc09DQkH661OCwIFU/9+9LFGDEAX0MwM+pl4
x9QbtkUTv8+MGnVyk+s0w0eldfETEyENOB7D7OCflK4czx0IdmIr0Ya3psncV9Xc3agZr45wdmjb
XiHL6qSGDvS1NQYJSR0j0Y2c7owq8dtIsXgNvhs+qdvd0UPw2GjeDQcLmfZq053Toq+oNRk/0zIY
10mvDc/mIK4DidTGLErOaWYi7xJJFrD3pHmVeHGpna9qchvoajbVDiWS83ml/EcNoYc84++/pte8
58UgoyCs/+e//rZ2Fb3LvMp/1v/xWdsf+dSWqb4+6W/vXP3P/HDwI5+6OX9bWc+dndvmhxzufoAj
+PwWfzzz//XBP/pDD0NBf+iNXBSBLRUT53v9d2ynMzV2/vf8f/7xCX/rLF3lon4TX1Cf82v+bC2p
5r/4EW3HVJkrGKrJFK37UdX//b8Uctf/hQBFo68ElojBKJ/0BzLH9CZkDmVyHeCRZdL4/qu7ZJr/
MlD+YebQyVK3aU79k+7SVAb6MgaybDpfBn8GMzOXRvvfZzLFmCe6T6TDtT1MIcGUbxDPi52g6rDI
FHU/itzZxKlxzBo3Xqdt9M2t3JoMN1tDJhniKgyPnCTx+Y1BvGrET3dKrShq61V36zuzkDGKN04Z
nJ+JXEatAr4bci1ezsrKb7POIohQDzjzo599SIb6+zhi3XTiEZsAmmRAPK9h0jNoFFsbCg11okG9
nUwWZHIvEoUSUepT27BsIkZSs0f8ZRqLjkwKI7mhsfGkWNmzMSjRNv8J6x4Wu9xKd4oha8h5DGUy
bkt6A8vAT7cBLwM5gQKaQKsXrvcN9oThozcZVLP1ljSu6Su1GKQZsSwGjzNr+9aPanKb1fm68SQx
aKOMgX44RxKUTTIkfGqqzYCGuEMdF3nRR9m4R9Gmk9lIBSS50vRK3aou/e+eMCRCbdeZWSHZT/Me
viJWIiuxD2pIiyH0GIvSq1xZDB6R5DfNCTdAEViEUytUg4Iic1dNl6x15ICrWB9uQqyQCG6vS6qS
epFYq9qcNLaGd69EEYR8qd7ULQ2IRhH1ckxC+oDFPXkIcs38bVzoZvoCOBLsoJ6+aQ0BzwQyBvin
LABEBVHSvutujLh6hdtGatto5GssTAfdy7tTUYYbmqrwiEmLo2KbbyIbsXrAFmBegCSqd75paXtn
0xTaYKRUoXUDhoFFTqbfOHLKdYfrsgvlMXLTn3ECfrXP4PWQYhXWngkLhfdAJPjkFBM11YHHEqb6
W5Bb/c7ARkAGQ7tPk1CsgKj42KrL6Yftz4pRMsUcSb6NJrSHmAJle1fb4iDdcKRcZaP3XcMhTHak
802MNbUfwKyLdqjxKZ/RGZJvZRRvWU1wtILslyjS+FxqcsriHW3aeydDtw9KgEjOkzETYjjpy1T/
SbGk2IdZ86JGpBXJnmAGdCPrPofkZ0gUYTXVrtreVfl7MvWkYqFD9QhzsTWnwpqqOsjWQv0WMxok
R4ndMQyf/NBLjyYzY67HcK0Rv+BvzTSEgxpW/H4R99EdFxOVSeG6NN+tcitClLGqvHaUTjBAKZhN
Yw7DykFK2coivWuRwAcIJRXbgQghz4ALWlBezyIsENITaC5N540r80fNCWypjkzKJVHqU4BCNfQR
9kiMEaK/MlTBe8cdVsCyaXBycX0mQUQs24oRzhQWttEsfCReUeyUMqcnw1RdUJfQiETQ4peSgOu9
g6jtRnYgWBtRwxcvg7UJ4kZGCMP9MJfrEbTgqkl3/GrMVOhgbtVSVjSYSaEmrzNHLze4xoYz8NJ3
rA+2uFikSPqOSXdTw/WSzAxBDDotIEV44sLc9+yzMoD8YUMtUXP9mETdG0DhTV41/c5qongx2sjX
oTfT9okyPJZt3u1jPXwpvPDM8JMWhItmHYgLgTFJoeKBhdnlYn6kaBKCAMjXqKVpHJii3xYe2e8N
SFtPoSiTpy8BANFlJ3pji3D7mkEIfNt1I6th3yOhTU0y9UBsbnRTeXON7C5JwzdLRNciM6xrxZkU
fz4GdCDst3EDq/IxitZpqg0rLSZaqSdokxSaLd69fKPaEXAO9HY1yvCdNAdMX/1KafaNlcrrMNaT
Qz2lgYimbUhPJJMsRT/YyUNEbtoh9cLqQCIC/qhAPV7ump9RMazXiaWbX/P52PTCX9YpvGDYHhED
xK5CLWsKd5mXyH27GRX7w0jg14eGtp1R/NqUlcd8vDjMq/MNIyCKjdifa9qt47J0qn47VN61ZlL1
QfsOGh5YDq25LriuxmpvTyWl1u9gbISwiThRr+wQAibzDuXMMJzWBdLwiAwDsrozgYpIR4M7L843
FZOW5ci/hOjWyg7zjei07ABOD5DQX/fBPdVWAnrRUulHuPBcRjuyMYiO40wYj/LOiHICIAlIC/Tx
IadMR6iGex4tVD9VlO4Gs7lWFchf802B8IPclXDfMHnZCqklh9I6sl8lh9Cyb+wgeK797JZczhqE
Lhx/8kPd2vX2BtmwKVKhINvJRF/X2vTLWVq5kXVw39s5EtP5voqmGR3Vodt39WOGbJV+xMpNqmEX
ZLgcdUGESe++1SQwMPsqj3BVf6LnstaKS2hl7FTX2I0h4lTQbpIp+EN1zgR84PsyFJFTcMQY4+jv
XjtRI+AeBHYwrtBmW/T/PHmYb7wJIQOTli88L2o1p0cZ5HRpjcHZKUS+l7WNTLL3uIAnGXoOM+eM
e1FJz4JgsM/Jwbx1rP7eVLP2kOWHENrSAjwBXFxNPYHvbvccnN9U5ombrLb3EfPejYrThXaNvsy6
CrGvGaTsJwnMsXkPMACGL2uTFsec4DJ/0uXmy31UtiUhLLh1MgSw6jqatkhWxQD3Cmxe81aSUVFg
Aix/XIJQ5qVxCnb4ch9XRmaUpB5AT2oITeJmrAeah5FEuTrmyrCkZEwcoSRVEiR4DyfP6xbt9GtE
EypovjEAP6+RKr2IhObNtDuMCodvYGKUKVX9pz5Qsh+CBouNv+3cIQq/h2n4rvShO1B4Zffup93b
jfzscFnNmLBmu/mR3unluJ4fyjBQwz5tEdfgE8V0/fmM+TGpmBuzrcJ4WRGUcnmnVlB/BrPRL+Z3
Q2Dwxyd+vs3nR0zfYF765WPm9SZrHt2uZD/96ynz0vw2n1/n8lGX58z35UQCmYOCwyWLnW9fHvy3
q/MDX97z86t+ftz8+Ocd8zb75d/4ZXF+FpGztLP6PgGsIZX8l431y5vMi7/9T355u18e/2Vxfunl
5suXdjITL5XbbMyUgTnMvvAIsZruLz1L2uWqtoUZxiR+esAHfIBiaVrMgoh4v3xanNet7JGDhEM+
tO6dCh1xMBL36aII4aL+20V0GCHE2HjidFN81DyUFkY/5Xg6lKgIpkwdMkGnl87r840G5hHUExkk
WqvJXZG69aqoetyp5VF00z8BJhYgnK6uVC6ja7NtqS6nGEbsKZhmmDNqTC5EBC8X105WHsKYHTqf
zuHutMvNq32ksude1uc7lWnPn5e+vCTv0nrX1gyLyNo7zDdySuuZl/Qk7ldmzDgAdHx2mN+EGjhh
6/Ni61PZJTiGj8/me+fFX+7tXONFWAxI7GpAiUAABAWc8tXWRk7GITksTayk+7otSO6IXU9Z94n+
CIDtLdBpjGBSJ2Ztuqmnm5jB8ITkidf6kH4Xgw6mCp+iOvbHxCzIT/Sa3cw200Dw162HtayocSeh
k5u2jVF/ZB3GnPkNmZgCd5zelbY8CFJnb0fdx9h5N2VGmsn8f/iJfe9PSZ9iPiHM982bgXOvs+d1
l++nT1fMlqhlStR/bkUai4zPE4yGB3LerJVvZYDgpmwhRkovLY38dTESRfv5FHP6gSXev6LXrLUq
UxrCeFK5GKH9xaTl7AffuOuhTzAk6Fc1IDWCFvrdzHEjCACba6RNVCVHJzl3+rG8pD5LCCaIEPkK
8/eiCN3va/16NETN6M24/XziXz/tvCqa5j02hmjR5zmOjZzi+HL+lGYy6bSTH0ipQv61eT2Zs6e0
bFfkyZAai6pT1xpwF/ycteiuGrSnuznw153GPl2EIIV94WcRZshypu0//xLV/NZ/rc4PRK7xI50g
XYMnV1aIOxkxovEH8M1t/RLKS76e7JLzLzPv1oHaAglieuHn5ucuOz823wzTT35Znf/Xzx162n9/
tzo/eX7K/OjltV/eqhZtz9jjaj7k5n1t/jLzajZH0FzW56XPO8cIEJAaOOnn7xUojY14y4IjxaE6
fyxzTY7kebGfD7XPxfn4nr8NI78/D8Bk/qDLVw4K4dIcMU+K1zyYE+hvZu6Fiq+M6/kwoWySj6Tm
md9yKYqtF7YJXdgQ0Pf89M9F8hqyA9IloKcMn6YTw7ynzkuXm8t9A3xE5Er6utAiogf/PCfN/9N8
U7cal/x5kVhXxqfz4ue3L8YeK8FVnwM+almu8mHcAITKGBynFRBj87s7fxFTHnRXV/fzxobiy2E8
fdRl21/uc+guAyaC0H958vyRl9XLa+ely894eeDyfl9eG4nHJiGWfN4W84mzcUIpdvP6fOSxxZP6
OK9/fvmxwD8RKZ2K0uvPX/qyb3njW6AoZCbNG14n54JDid8gbKD2L+cd8feL81t8nqr6fKh2bpGu
oOfAWpxu5nPJvDovzfddVuf77GkU/I+eNz+58987EEr7+fPn70ewFrvt5Zjx3Wk3/tyZ53s9XdBJ
urxgXvp81rz4df2Xd/3lWV8/4OurFE1GyxpLxqiCJ5i24XwZmZfm1/7uvstT5kf1eRQ4L15u5t/j
sjovza/7t+9aaC5b4PKS+YlfPup393151y+fFEwn/F5dy4YotfmYrakkGG1JmOpfkM15aSRDaMS/
8SfP8/Lw5b7xM+Jvek5Z/8UA/eRrzm9+eernyy/kTaJG2wWCNU7J0x5tjwKT6OVA+WX9c3E+rn65
d16fnz8fZ3+8Ekd8T+Bqk4waJT0Gx+U7knwUguZNCsufyVMN/QKDQF1SfPO6x6QXcAirRn3kdNJP
UcrOLXVhaC+0lB5x2+3NEt7XqNnDqzDFzi4N5VHXfA8OTV6udL+9h0sTISTr0aDGSbjHStjTIL0T
PdhIzZj6KFVanMaBYrwT1MAzzexETjLlRuoktHRJ56W5ViLsoFoHAAM1xnSO+/oPf55ORrABzTSp
GhGquLOzdr68zhfWyw2u4z+vtr9ccufF3z39y33zpXu+7/MTfve6z0/oEu9kV1uaukz9piHdPKyc
j93LujeNI8mRZoY03zmvd9PB9Xnnbx//8nLbqhGP2w5OhXo6qc0vz1xHxNfzM1timDZ6X97ODwzz
Ifj7RTIXgKCm+bsWSXsJWYwMuqEDpFAjFgDetIy78N0Rp0Yp+KFz8kpNB4rLS5Kl5iaq5I6CnXPo
VCOFl24ROFmbT1UR3WjSPrm9dzYEucAuXtuJjq5XmUWIn3VHfvN7oeNBjDg9ryOG/jsUMMR2jw7U
HeR86CfHatUQH4jBW0G/VZGfBWGOqO14QoxSZ0RF2BzlNzsILUJKGRkS2lTzETdBqgY7H77WGnOG
XEQj+c5dSAYFSoqd56Oc1qzkqHGd3XGJn+ylgD9yx1opiv9kN81rEPYYTtMMRzR5gz11Nqp8BF8I
CuGL0p0q8P4gUYWCAXP6nhagPyCrDqhS2AZtUjXLN36Ck8KnaDEULCGbICi3GwGyVPECXRjhImb+
oWjetQk8kKlyvbUL5Wem9MM6A5+yLsB/Ran1hOdjwBrKFBxLxg28iLdwaIOdMxJ7LgS51v5zY5e3
bhZDgILmm9ps1TYF5vjd8ER9boZ6hIkD5Sa2No707XWaiY/BLaZmdLHAY9NvmCQ36yERN2WuetfM
+94dUJ0HFVYydFJg9lN0ISoAk0SFsFg6E+ZWFJvSpLw22vEGmW4G+y2tqNyka6ZtVM6rcFHmwt6l
0iTAlbZ31quAqIlPiFWaCES1ZSim4UriThati7AwoGyhgUc3Jkq5Ioz7Li/dozWUJh5hwBRl9eiN
KKwcJ/DWpuvdx309YCGpotvYal5CfKAJwawPuQfXZnS1B+KOAS3As1xwgoqPjeZfiVGKDclZFLQN
5HZhRLqdRPktWs1CqG9u0SK9QUUDHQjaAJywCV0RN/PJ0UjDshXx2rhnMcBCQbtcLWhJUCjXnMds
0N6YfTKrNFNtIyrchb70+Xd7is6CMlOD/j3T2u92l5JwZuYHbOb2qTSAV2EhwSyA0s2YznrUm0hl
XKZo/eohFSfZBNvQ1BrMwiirjT3dRWWtFNErUe/9JqHAWjZyB0CjJh4itelVeJp8HY3qI/Osap1q
9oPp0+apxIdTaOH3wVC/x0VP/lObxAdh4bOyc23FLqed64FaOf2WpSm7ozdG7n0HRN3pOHf6ZrHJ
u+CEOavadRbXlZwOW6PnwXZofgROJG7wMH24WreLKrdYxxLep6jt84D7Wre7e71Rv4+20K84UyRU
EJoOjI/5mvSwzKBiybUsy5cJjbsmnpggGWhWbRXvrSmsNWnCN9JeCpzj6cHL03gtffMl3+g5Wc+J
XX2zO1oJ8fASdM6wGGv9ZHf6N8VtvHWuoFsgo0qt7obiHSdbeBurSCiLQvSboJIUm2CeouuQJ4eM
JxKKu1fdsdlJqBEPEfoCT3HeNQK1Nq2SQWqdqBa2IddOriFeVJ0H4JvoJisdZ6nfp0vEBEuv4oyh
q+yzMQSQduolpkVG/k7hfWSU2rK+22KCHU9pKG5x5Rwpx/Zrx9knNnNNLX320ChSqHYFCo5Bkcq9
G/AZHhkYOnVPYVlb00hudTe1FzI6c/mzrURi7nb2Ab/jeijvoQLr78iDijZ/7khDXZkuuNcu9ZdV
yoZUtPTYxUSASD4O4dSTbrXPXgctJYX8CpyAH0U0NxmSja7nRGoomKLMIgt3rlnb2KM4atFhGHxp
C/pZrh5KH6Ax7aPUWZNQ/WQy3kEv5HTwZ/WjK0E8mrF/q/vROpd+vHGbuloRCXSU6VQkVxU2Qq5d
uU20w1rXn81e8bG1I9qJUMIss4CwbRoAw4nxzKJs5U8zN+1diXSlJolq9OEGtKggmcFDhTFHsUcY
BDGha0jGMpkR2jqaPLrxiICgwED7GjqCj+3NUHbdlV/UkwJRGhsiLmm/FnIXERCJYH0KEoyIg4Jc
Qz+bwi7ZivAcRsekKdub9cr1XvHLgaSStIICNfipBPU7qGm0ZMZt2xnOHrwAqHKpb3ozSZYh0djC
CoMrY9QfLbXA+DUkyRG06MEY3lAVKudUH9ldwvSqUxQgZ1nc7mnKwc1p7WUP7RxK5ZZCAWm1WQuS
jGTHRS2roxtgPSSDIH3m/Ij+PZvI7eyoAqluY3CywgpQkMqV3FGNX0GlirYqW2yVGGhgjCT8Fmv5
OXYh3cJUwGQp0RdRy7/SlfZmrOOjJzm9Nb79nRnztiop1nrRFU1xfWmhMFvQ1qMR6gdXuo18qimR
D6rAqwwJMgGrOd0qu7+1Igs8UwoozszHnSGEdzxoBb3gnsPxqCroydi6AWV61EuEdhvRs1p17jp9
8326+srYpJuelLsFrFrc4U+tahfLVrnFixQddMu+7Qf0e9kyIe15Q/EIZaU+nLyOQ7x0vXUFDYN4
r+Yb3W0OUJ83ys0MoypkACvTHuGf1bfw1FBY5zpqvm7fpGwh9H4biVPsqKkIMxV/LYtT11feXRAF
3V6ihI6yca3bIDoc+BpdBk3W9zpMP5P9dmOlMAli8ImDDVS77gyw4iVp1QRhLruU8ThIkrXQwevA
CuvXECM49Y3RfUOQ42LIbEbTpUIPUwDg0BQiHHUFBnlVlo++duOMBPd02GOdb4Y3omgyWkpbOvFr
wNHWqt1PhR/LoheFM8KKhmm3VaamZXO0Wh2UXHI0lZehS5xtYHQc9akil21UvY5Iw0ppjA89dkBs
YGwGkXQLdhIdgoWyBb+MING1XgeUGn1WHDslJZWCFIWF0WeA/truya3CneaIcl/Hsl/aROJwkdvD
11Xo7IfN3rMHWCwog8l1cYBR3YQNemnGTYUXrAytGO9iIjiQpYaKucA5A8HY788+ZjUc9NZax0i/
kHBC0KMuWiv8KMR46g3Hxz7Kxd1AnhbucycY+YFIR8zUVWHco5JwF1VkKau+5oKa2hOGBHV0WYwH
rkp0gpuSQzAivgTQfIv6YhVYYLatdo+0VCOI1V15XvgzG5JXlCa4FalLnKSo73ToDRug+NauD9zv
IVpoK5tYvEFM5qHj1iQR9AyTNOs+dJ4z5j+0o10Y3ym4VK2ITpl15SjfnCAst1HD3GFQjko3dqdu
6lUNir1Box4ugpqhGGdT0lDDu6itjk4+OnsSmOjahzU8fE7KpU6M+qA5dH0xQhJckKTZjW4YRMd2
zZM7uD9liV27yGCaeVjb2nC4apEBJDBdlrZbD1tw1V04Il+AIriPlBtPtyEgTkpRV5d7CCNgPIHT
gb63YVp5wGYsizkDMQSWf+j5qXZAYs2N8iLQc29rrAJHPaKZjs6Tq6F5H3F2cNw9Z/THbHRXNmWq
oypvkh5cUJp17yP0V1/AKouQAEUx8qHMvKrTMF6NRbuLldbblEBI7AZlL4rHYd/5/lmtSBkJyj38
1HQdTQ2uqOlQ65aSmCEFUmekRuvMmM5AnPyMqrtp+v7gMQ5iVJVuiX8l1dsP2O+9jkF4om6VHuWh
UasYsjPzNhtXiF5ohIY73HGvYpgiGwN5rjE9rPpQIuMPtI0sBIklRXGumUDDhBDnJMK+UE9Tk460
jcH9liERXVVgGJeFDRYN9vVjaJergRFA7xd3sUPGlIZVoCVQvTFIHiALPl6lwF5w+a8D2pKrmOyq
odQ+nDFIkavHTBYcP4UoYWTLNIu3TBteSjzoiwbNAUDFCpI0+XwuUOqFNpY7T0hywVASeORC8v0P
+tg8dogWDiK+aVRjGqEDSXJF9gaB5uREFIDgJsN2HFBZNJrVAh7OUScH+7RhL+zQt5+9NLvvG/fd
cq3uJXe951KmclEZ6UcUK2htGw21jVPseoP9KzXPMrH0p1Q6zxXKHhqk2roO7PQwCvDjAheVUlfd
BmJQTSxhsNNEDE3RzO7J0bBWWZqR7YDYKY6URxEPESQRYPf5kK1ViFbM1cZnO5TlWu1TaCP8lrYV
s+fk1SqQWJP9vgk30CBQruAndxGmIfCEjB6uWsU4dwbs0NIgD6IY2hYePVBeaOCdnmrbwPGGnT3G
iybFESFtiO8EfDKc7XHwBLD4scTGCgFOtzrXm43idPRhUi65CZovzVqolDcRq2iLcSREKbf8hstZ
7S/6snIXAWz4BRHaybqjUJxOuFvZDXCGippDH4jcUFN8Tt1TopZEmTS19ZwxXYoDWvk5qrSlJSXc
eCRsY1siglHrDOgUqlBJW6yXSGXtuGpXWYB6jHHwdR1PxjcmH5zJ0qQ6WM5gbcIshcKbDYTvjl26
GMPRXtgEJ65at9pm8JfSLBt2WMJuM9vJiaHq9xzUgE18fL9x7VwLP4PA04NbtG0VeKhsb2NM/Hhk
zFUIOGKjStRp8DPiFbNzDjj2QGKDOPsHwtIOoWeEG39In9TY4DTPRQuePVkEDqFPFbGSB5nf9V31
5EZ3oVk/kTQL0TVI8iWo91bE9p5fQwaVvfABqHsBP57pjqBsewRWTckBTa6EkYOQckPvKSwgXNH3
viVdwt6iKBNbx8QToMXJCsMOGsFR066BtyCn8xnMaEQErrpgPTjhz5RtuSQrztsWUfIj6uzv9O+3
01fcx3bzzaLKtfDt9FH2HdWwod5ZdUAoVJwRfiHkqmtedL8CS+udIm8TAEJYJSX0ip8lSPQDVlT+
A8e905mCLIhdKYhnzRgdwbW2Rn5SSLkb5hUkm1Xhuckd/Bg9vEUKw2jwCBss9eZx1Bt03YEO79sh
Q2SUZxV7Kh2BHK+5Jap1QrT5xpPGPUHs9GBth3iYeqpBDNdNSchMRdr8KiqhYQlDC9ZOE5Njh4N0
Fsz+I23x/0+SYN2d8i7/vST4/OO7fKuSv2uCP1/0hybYs/5l4HuAxwDVRUXey/v9qQme5MKWAy/J
cTWHtDeEv39qgg00wYaO7t7wbGS6xi+aYPWfaIA17FVfNMDQbVAiA8J0VPgnfLW/a4BTo8HW54ft
SbRm3Q/hsvTl1Sxu8qeK5bx0ufnn9wVTYdubi6H/+W046PAx4LuQBPkaGSFv0+fncwt5fmVrkhPd
wmceCpLC/fQWAE1+TIFUU+7ptmSTQZLs5EPYPeVuru/F2Dnr1qDg6mraK+W1Pe9VLGIrbQ5CyOfs
YIIvi4uyXphvDULYNXOf3opsgnGadquGsOcN8kI7r3jwXUR+DQEikowBQgse6yYkzqJsbqzCBU6V
EzfcyXw4+KK9SuP2iUn8PiXx/Mqb9Dm1F1uHogOXaUhlE/oKYoWcfi/Yz4U6BBOd/Ymw1beuw1lg
+r2/augE45pwDpbaqctEV14zm3EvaabangSbxdAYHxpz8qzjOsXnMNnTkw3zZ0IsgvyKiEDOi7nJ
tdF1EJURarmpMTki1aXOA9p3GWsw26uNE7vNMk449dWFeNLjYFfZ1gRuaH92Zmiugu7/cHcey40r
WRp+lY7eowPeLHpDEvSkvFTSBiFVSfDe4+nnQ7K6WVcz0xGznQ0CjiBMIpHnnN9kD7EcYTTVOu3K
Y0i5BrsZ2HwDqSA/+zwo17L3se6pq1zr7e2QdYjhbiErFoYEwrbPzmCeIdMjzY7JCt4x4y8v6J01
BECSC5GerCfDP1qG/ez4qbPMGRu5XfWYmeYvGIAyet9ycxpDpJz7PLmtgjLYoPY3wWJxK8156SLl
YTJzAwhIsamt9G4q7FeQzWjvYT1PARNDkartqGpUJJklzKaGWDrZETm1ktI4igA/u7AcXVh98L8U
/Y3wAm0gNHxIqj7LiOQhwS6bWF5VDfp9fEoDK0d2EQywRaYlU85eJR8Z5DMm0ad0ERcOAIQSF2Z/
jm8BWTnvHV5WblYEKp+3HGAe9geK/DOHi7mKjHfJwsgpkVPMdkwYj1VcHu0uSVc6LySqqugiEY/y
9PLipkgdc5XZkUSTDko3NPWbacjMfWq08N1IhmPVCp0O2GzX27nrm/kzEP4CsbCiXLdd16+LRNqZ
qeYS2rl6iXKHOhn3wwh1zEdmUU0g0wI65hUYqn1RVqBdLdweRhzylm3ulcvUhG0nq8E59fGsVBJp
q5g4z3Cq2BCV1kdSpR8ID69yHS5Sp1v3UZN8yvJcuTZ2bUbQYxpjsZf094wgdmERk7mdiNaNXT1O
v8hOea7W3OmdhqYJg/0hTuw7hRhU9ZO3OIhdWRk+pqR7Rbmg2kIdzxdFk73bxQi0rNEXkqY92QXZ
8LbnWUlqabhRc5Ccj0EpHub+FS0A3eGh4dXeZSen7OGWtebS9hCklHpd3mAWXBwaL/wy4/Se7tGd
HB+Z79bPUZXEY8w0ieADNV+gqdVqj2pWPFaYtm0lrLhF4foysRAWTPWXMB1bRqvqbVSZd3EjOYwn
gnJp1Ah3Ka2N7p66iTwpvLXiboMyJOUyE2o2bIBlhRnokPNOWNEQrxDAM0DkniJEM5oUqAlvly7h
bEusYij3Et6HWpvi+KDoh1JytSl8MSaKFlODbVlU9gmwmOSQAMhfhXufEcIaqiLj0qgfj6DiN1wL
OhWdftLS4QxEnqahltu21Jd+M9yWiU+ew0e/w0q1cGnFT6NUFNDvCm0FK+DkW/YHKqL9sSIQtuNo
K3sY7kamfZ+D4l/7iUreoLRco0X/xtBw/hnsBQUCApvYHl3J8HjFiMXuyCBkN15pLGUgXjKi/VDp
X3UHSGdBkONLI9CPlBx8M0K/1MHapzZmLfY8RJs+C3juJoO5TT3g4a7q+lvhDcu6PVWjS0CorQo9
LlYF3GyQ78YtyuutQto5rBQkrHuivjo20rNWhfeK2S5LAORL0vsGA2Lpo9Vt7HuwWl+qOlI6iQd5
TO0QEC1sOFzeyusgKyY4iSyaGTpv6cSB0miicQUKo0PJf0EqVp0CZIPIoS7HyFvPr9YwYQUBa3J0
4+gX1ic7z9D31aRCLzYRE2lz6bPsux90SKxFN9tplWMe5L+KvL/hY3CsqMAsYDzEK6yk73DebFzI
iU40kmPov0IVHF6WVp+BGcAz9Ho+lc3X6I3t7Cn6GDV1sSX1scoVf0IvoPmiuoLnlm2D7bL0Y2gU
wNAUN7aoJzdS2K7MOXiKAVCR9bO/piYl5gLQiyCXv6sbgnQo6alUonEEdZ6Oy7iRoRyfNQqdEOOD
/ERV46Mf1PtqHI8UL9pd0I3ZsfPWDQPahaMmz4h2KPss1rpNkzl0teF4y7j5qZTRPvUih3eHbKEx
AcwfvXSCt4IHTu+dGgxKqUHwIoMnjA1sJpvBcr300wmzmhG2xNhBVeAt6Acn5l3O7OG16Qn3vUp7
90pvqbcc27faL5D5FgwYbMcQHAEuHt6N6bOt+grs11tLn8qlhR6NG4/ml5EM1hqlDjLuarfycF9b
NoZ1zyEB8cd0er2MGY6c0TpVH2u7Ujp2bXCQC/xjyzRwtnqMWjBpR3YmSCtLTDaa+75glJEj3NQV
1PLTxEnQ4PYoQraIuYZ5R3nPqVeFonyWneM6OqnX3ix+4CwdIjeUfTmIfIInKzcNQzow68SMToNv
Xg25t067/kCJY4n/eLnQq65idFHZZJdICteUBeyS6MakYwMEjlBKLq3DuEJ0PHQJhhyUG7pbxpE1
UQfsYieDp6XRHbuoR20be3j3Gg+ZP4R+1p3Wf/p7ScktLPhiZ5VP0qsaReFmqK32wFjBRPVeL/jY
Ow4Xo8FdGPR8iU3Eh0KAs6vsZutJZnyU5BRRIvtmbNR+OeHgu0LmCvsGSVm1mFGvdFSMRj9ttqQg
N2ODYkTNwyI3TaHH1ouVPJIFTTRw/ty/CLxk+dm2dBjIdxG1h5SA6cswIiANcC4NjYZSwqABxB5t
GivNT01QLBQFKcHWlGlA8IsWnZZ+WsgXUZho6Yu2ch/+yniS5aQCyx7Tfmchk0blxWkW9uyO3lvU
GWzDJx0rqbxGs05OietlP/FlLXwLeXQkrxL+F9tmDJnHGm0uDD1AlGfJivwHCa9BvpNqrQDOFzTr
ypxlG6PgPoOccDSkYuapMGDQzfZEG2AMkuxK+GluSWJ9UWTdL6uOf02R/FFX1oOH8t6y0AeGzG37
VgaT7Y6tbeyrKGsWI9931zDGJwqO0dacVVwqT3t0sLmFBj2SQkTg3ut+6aA9IB7NJgdTjYI2k2rE
/NVR8UoN80OmtT/VxoflZ5GBczRR7H5MU7u4M6Jl6Bk7u1Qw6sqozvqOjVRMiM2zwod88otupdlk
NybNb481xhRmJKPDVlvVClqVhHbUtAxIPd4YmYy3omVGdAJ42lcTY3q8h7tHCfZbXlVneDJkkTQ9
38oJwssZ3zXZy2Ff42/ReE2IqSo1hwlmPtmeQNmbUtot5ULh5c3LlqICIxvNDABQApmhUw6Lo4wl
xhqwxSc27uWhnrkRYg5N1hvNkJWdKg0MG61+1vztwWkEhkYFqn+RxlRCvHA86sAhzoHFi22EzXaM
RlSe+GxCiUmyTSR3yDeN0XlIY21noeqJd6yDI8mcRVPxF1hKvncalXZYRV2BcJcRLZA28LZ8KI5V
beH/7Y3htvamuzHqvO0QI2zSy9Z+sBptEQ/lBMoXSbAOrRcHqfOdF5Xyc2prtxF1NFjHKDGqfkCm
3XJHhUTxKGuHthiiU+nZp5SOpFXyY51P8u1A6lhTxuDYauYrTDR/Ievow8dD/ojimn1Ii/LBcAoE
vCBIq+l9LdtofaKB55ZTWq5JNHpYmkB1C1UTh2PZs9a9PUX71pQeZHymlh6RxTrrkD5JZOWlUV0c
4fRF1aX9uVez/Cbrj75HPXiyGZzmWck4YZ5M+EtdJt/W2XHyM/QZcZCJ7vaF3fFZhP1AhkWq4n4v
1sqFtaJQ1m/ncvHeHLwexStMZkT5+LJM+S2EVjTHDyqcoy4d0e3J/K9IpoKyRNy73otJnvpjstA6
9eCX2nvYaC2iRjqkKuGV7Dj4oaEkARnmstyU7z7EtwvqW4klvHURLkUSGdnjKrAEBPj3JNTKlYQp
wbbVh6A70JEbGIHES2tIoUQJhGKqexHErRnF2KWYXLVK/SIArAKVdp30M3RNLI4SVTUd6/C29mSS
a/hAC3CjOIaYyHTsBCDW5rrq8gdVibVjF1BgmYHO4mjeXOBdiNnrSgfvkFyVx80VxMxYCzCuwOhV
CEnsfOX4B/r3D7CrQIOVc2J9DKQbgQwl8CAz2tSDuRnIH8Q1FAKn9VJulzQRogIXXyrQZIj4ZeKN
0kdmDcQS1IcZ+xfMPCQxkea7ZB5joAIqVsuMGD2KEsLl2pk9sMXckGqT4oYStC3IUgKSrjkhA7MZ
nF7IBvVffbB+tPTgrpbIxd6csdt5QWpuO+IQ5iNrsuW7AP0AzN8+zhIesFhGhrzcMz6hPIoj4uDn
1b6Z2VliTq9i9FIt6I4zk6ueJ2IuqRrdbdThtZt39dB6adJgHyra78Yn5hDt4Lo7sv3o1YDBEK3N
Z6yjuOLCeUjV3nEK6t4W3hyhiq93Mze11jGGAlGlZBNgv7Hx46Dci4mBEsW+QI9g3yPG18t+thGr
psnKV5DXiYGzJ2BGMQ1/poDhXprv8TMr9mIxgxfuDlr7CxnlZu2Mzd1/Q01eUZZjAEkW8VzIfDPS
3RG0LwF6F8tiIhYnCSt41HocMGspYTggeCDyU4uQIElp0XAkQgY38FIwQyaU02q+AnFB4lqGe1Tj
YdhpEV4NmJtQ9FJnVhbdRIF6ZwYFvTX3ZTnVe0uy6j1M1KQCF4G+rKfeG3qv4L8w4rEV5U1DHMAk
5kVBRC5SZqEKbDrmCe/077nRxBsOFvu/lsVmWaykONW72CW+X39nyrEMYGk+RNOqafXj29GmWkt3
tfw5FAPXVuq0u8usXjqg0ZSWscm8MuoCD3mNkH7+umcHcQcaHxMxJ3bsBr7DZG+QCZRpEmrUuoVh
gp2bl9AvgL83zzla9aNsm9njgaUqJtXmyj7qLqA8jFUhZbi15hToNIazl18Y89y3RZwLN45JrwID
DXr99fCaVqNGqxeQJuZ7K26rY3P7xaKY9POG6+K3XQAAGtsuo0cXHFLSTDTDXPFkV/IrE1piMIfZ
enqTB3SeAxAX8mc+DnrCrdcSoHkxW44o3loR0hvDbT5SF7YFev7KFL1QBknjlqupnHmo+Z0knqYw
JvljVvBF7YpIOgy6DaxHOkk+4UxzJ9O3MV5kpOfLvWZ2NnZA8gufvt8UWHH6YjGc9xBzYhIUJbX7
Fqzl3B9JhUmXT5dFG/73steP8sZupc3lcmZGgpjL6D+HTg23pImrlWrI7eXaxUajxrYKy6OM2sdI
hIe+TTD3L7xAQbUVs4OEjwQ57QZlWjrfVIW5Fc1zYnHwKyLQFNL3vknwdlG63ZXPqPHVp2+aqY29
Ip3VYPG9Ec5t0vTbci/apEH+ba30+u0f7VvMogdvLuIeV2mxWGhBvEkU5fDHfqJly41yVgxJW//R
+MU+1/8oFfDIWYpAlliH6gHvE87UoYuT8+8TFD+pzVkHYZjRuLbcT6tIoI2j+euHZBSUsnnu26LY
AOfXWv7/LqRosoZS7X8qpHTvv/5aRrn85F/SKgq1Eg1pFVNBitHE6fRaRlHRa/xX3USlbmJrJt7l
fEyAFiDyVudtE/zz75rBJsNkra2rqm0o5v+pjmLMYi5/0eM0FcuyTBX1WHKIKmWcv9ZRgkYfuqwq
tFMAqDPqKsMl4kMVG8Q6qdU2WUJcIeuO+E8RUG2YEN6KA+NYzZi6Sa2ePHSugbOA7jQlDzcctXIx
yy4k5DMaaH/LpoIYnatAkSVleFeCjjJCX7stgg/LXp8WkwzPp8MwMGkV1OEG66lKvdF1IgZyjpLd
enVubBSbLtqvTx0ZXjU3rNVUFSNu52FEXXja11pgb6sIFb52KMnk6Y+25iuzHEGDXpPsL2VkotxI
7XZyI8lguIx8TRRSPzd+9UgdE3NJOX/R8OLVsuHs2F4NegbSpdb1wxLnOXRe9PIG5r23GNEPgMIP
5phSreuB+liGvaUcPFXfJzKuMZKdIvKEsbajIpsC2DklVZncSTogtVkFKlPll3au3yjTwTGSbe75
xStiTWRbxtNUBMGq70pU8NGItQPkyUNKw+4gT3dx/4pTOFq1ilkThZCC6yflHvfHfiF+ATsCgQ6T
LD46muGKT4CDWgC4A6um/oMwbLKsIszQvPjWmMICmEtauxrdUrhRUvxE8xKB6br4aluFirWMqixJ
NlAo2Rr2oIc75C+TuHqJN8AyCTTzAHvAOwMDQ7dyGmvjpqd4jwbojV4Cx6REDo/U6b+sun8djLTc
ArZz/Si0SL30K/CKCFVGIdFBlJAaQj1yN3n62gAngEwfluvWDL9CaY5MlKqDvkC6OEc2eEE1PqvR
i2nsbt+1QEdCy59r5DL17omKdCcpt0XVxydtrCLXrpyTmYwAtK1YQ+zPAWze7b1bP5LCUxJ34Fq4
N/kUSY/UNooEzTsMBYs1QCTeA3tE/QXkUrGy1ATlslI+4DTUHK0HdLP9rV/nlBnaL6PqvFOp5B8Z
MekGhbhuDdbLRF0+IDAr5BdfR+bOt3ud2+MdJtnJd0VPQQV/tkXXddpZq+tln/poMRIc5fhhvsTY
VoQg9MMK7D9f90ViOdoBA68U/W99WimzA6Ue+k+OCWbKKTWaLe4UKy+V+RwN6P7XagoNduhOCDov
oGE6myBUActJ6KbDg0m2IJt3Zk9h3qsr+5az3tompQS/TwwXzH4MwCJ7yUOcDu0cxEKtPWpJ0L6W
bfaQ+NkTtZFulXeJsXVCRHjh5A5d7x8qYJs7HMGJh0PPXo5KPz2bYcgY16+kd0kLT0pf92B8nBrG
IH2I7eE5K0m7WNfkczVDoLxJIjcZpi/qnMRKVVBnBTWnhWVFxiZBjO9sp/Yx0NV0O3dXGcUdgKM+
yZNXZBFOjWy3nyU0m6Mle8eJ4c6avC8sS2DRh1rmHoxqkK9kLMdPoQTUBu7oKwJ3HqFuOFBPg9KD
+GC592yyDuZo6qtJGpIbz8H0wrRCbxcWenICF94DVwLD4ldAVFCQ7lyjxpYu6HLADGag4hycYYnY
AbKUFUPZVJ3jraK0x5LZ854b5Hge2zRfQhswl4xj9GWcmvY+lxnp+DiLcJ3NqHEnVEoHYQfMNo/S
I+KB5mWSRNEpM7xdbem8bjxyPE2wDkUN/cbRhk9G3MZD7If6TEFBaGnsDm02MJrE9rmUzTdSh/AH
fBSyC8ZBke5VWGciUaVkaU3Uw0SbJ5gfgKm5Lou5jCFeQoWWbMFlO8p0BHLzsth+XbzsKVZalcOR
xKY/ZsWmgTLCuh6UW3EIsYtY/+2ILSOQvQZh3H5XbYaLrTJzqydBLZ9HjpdZKWc2mJfFnNhJTK6/
iS1aBMxt9kFKGIzZddP1N9d14tdiA1wS3MNahIVGK0EAU6z8n89AEucldrj8nTjKH7OXn4l/ucyC
bD7wuhO3/vvk/zj09cTE5ssWsfKP5W/XKTYPlYdfmlVVy+txr/vVVfcwGuiyfv+rywVeL/36EzH3
fXex8o+r+9/P7PLLPw4vbgElOpg/1zMsKEygAZpQdlYl7rQ4vpjoZlkTBc0P74+TEJvESjFXOPhw
JUaFhsrw6oMdvvzgstegM+gGrUnRGUWWuMkm/sQzTlGOLXXu45ppByTBQRHdpZQB9tZIIiAqZoY+
Zlc0F7H2uqkhVNiYnrT/tl4sGvOPxRGuWy9Hqf2KY/1xROqri6ggShlK0rPw6qM5Ng1x/KBSNs9K
JaIKl+UxBEsaoLO6+mNl5sWYbeQvl13EBvE7LxiV9SD3N14cOvQDkkkGIXUQnEBbm64fG+DEdg5l
TLxGHEvUMs9Vc9ytoSK91JskWqnpHvr4OXQ8RIvm9128ooXoCgr1rDaqyhuZHypn4nMV88wYA2d4
DDnLuu4+rfqTnhyDiWx8S6QCkg5gIkSI5sk4h6RiYlKt/h8Xr/uJn/E0igViLtilWe12GIrDUNfW
Tsf+GMTFRxY41bqqalIizkQKXNf6Vy81H3KqPKAVqK8Uc+pLiGyIdJxYLIdmqcNJ2sK20BjiIAdC
6kR2ULTGUqFeAsLE9d73+72Y1POcncfkYNMUkps+s4vGtmPnpNvL85xYLJpJ2XR4KUuDGRzEBGKZ
AxGfr3kOO576X4WwNVQXnIPmRypSj2ICcW6h9p61FYTOYQ7NxKQNpa9CMXoX0WREKBxPCzfmYN5W
fR0eRtgayxEZCXIloJUTDwuuAVkBA6KJrmNwj3OiAR3KRJComxhsNlpUrUpV0faWVWtIwUkVAJ0I
vvqc7osqrOBkKN8LsytfUVQ5VYxI+JzxqKLhHhYcAncwQFRXi9ENN8vGo3JgejsEL4xxUpC/oDxB
dd/SAXhYMKNBj9CTC0q6mOtNStVUtS5qHoMKTyZB7sjNiFv2qd+qfLGk33OYoTLIyg0g4Fq3F8+A
ll02W6Jtyo0IhwES5v5b86RHUnxXJvcilSfPGTGAseT3vETbymXdb65U+dgyyJ6IlLJguSdTxtCA
YZ7I1amznoJBGSHdknpFeiPU/OWVrC2o3GLij7MAkZbq517KFHSQdNBPQovDGMloLmV1pNhMPVIo
KFwboJj7tm5s2mQVDDAC7Lk3dKw8Ysy4rhkFzrl5spki0/fHsmkFoUt8FiJ+Nncu3xj+IuMtLtkp
YAilU+9d0t7i8kSDS4W8h8i2i4Zme0jkWPLuykQXc9eJuAlNTF1w1n75Ruy+kKGvqhBoooGuaeoS
9x1aj2hCYu46uSpL8DVhuBrpW2POBYmEtV/S64vJdXFM5Nfex6olG9GGDHtjwl2Hnusyq1HsW3S4
1UGPIx0j8tWRaNXz5Nsihcg1ziEeBHMS0yJXfZ2Ms/6UWPSxmd7QLPZ2rw3w/Xr1s5FHuEuaR75+
ngQBgusD8tgz8cXb6nq28WsK9GGsuyLtK+7ftZLwTQ6lSbJ9rVbKjKkwNy1qmfCVaEYT/N6RiuyB
lK4KSgsztKiHPbHwDaXejHzzxAXpvNJGrsBYkzus5GqCwAWg2mSlQvfjzaqGvYqsVQR7tZPVG9uz
dBAhlrkPR0zrp5E6bxzIyWHQoqMfRo993yDVWRcJwD8dhPycJWqFk/KsupLZKjImMyH88hZI8qrL
OgrXE6p+aFz5hxZBs8ofYS7Nmh2gTOL1ECSPAm4kHryYuzYGi2T2Xn/IhizDiQuU4TDHRnryPii5
tneqzDhY80QiGJTKJl6K1GwjvmpOH+LRBXzOcUj2lfYWN4R1F7TPbeFIa79K/BVy3/CKuln9XFUM
rB6SAb+1Pjo0etZurLq4K2NoRfpkSbznibRA7ha1x7JtV5UMDFuiFgcmI4fOPOGfFMjhVinqnRYh
odZmIK1AfnGZOl2cDquMXPm8rHi5AUGFT61D2Wgu63RLXbFLLEcYNsvzWHuYv6oWzBc3aaVnjQoC
ZsPnJNU716qdWztCK9Guqsfe3GiEvcvL0fWc1Uns2SvxPxTmtWUpH9PMWvlWVS7SAUhOg96TibNx
WsvI1M1f97pHnzBQZpgEzteFIssT2AvWia1TFMC2rJvHoKWvmSb/yfMSbx01fn6o9Y9Jl8a9WvvK
IY0WsC1I2kO32odlRwGlhtaSZh4gmiZCmHcCtT3fAIoKNXAR9Qi95qYiL+DKE+Ai6QtZqPwQlN0P
pfZH1+5xF8FnDpwl/KEBOSykr3jp50kmST4ZbvlTr3kX7Qpdw1p+oIIablGi/nf9QsyJzLrnKM3e
1Fsw9t2NZQ+RGwVBu8zoUMCcJ6BMxQ68vZBZccarMB+JAJd1srfqGnzhQa/0l2sLis4CQ9Hbi9Lk
O1LPky6lONSRZEHJnm5mnF7ysXr2pWYi2J6U5WQp3B4zfoa7STEj9jISzuF4irAhWWEwvbQbvg7i
7qTjyJBID1WoY1LuoOuHIAPB5n9XZRArheoCOukH5I6DjdhZnV+uq/CCmBO7mVdFB7EsDhCHGcwi
Us3f9xO7yKoZuyg5f11+K9alUb8LcRxaZsbPWIaCj2x5uerzxkfhVpdWtRE9ZGk8nZxJie/Hypu2
UX8fVYh8aSqcQmA7pNCkca15Wg35dFgYo/Ph9+nzVIywn/D1xWSpMxfFhH/aNJXwR83ixW+xwrMV
ZBUTZE6DFihz5mO7oHVQ3arhQKGv+ulhw7PoC+ctF2JeIzklrysRoa/bHigNOUlJjod9303SPRC1
nwqqWramv9WaDdvN770bK/Crk6dgN5LF4fhuVeFxgjH0pJL72pJiQvu1M7q3WDqI7b2WgBVBZGBP
Xd/Dzbp9ModpeNeDGtHb1LPOVGzrc1a3yMeScnkHd3mPQRiCjkmOOyHw0V0z9WBI5421vFCGNn6v
HTwG2sksdhH+AE9VMJ3FUblrNPXQ0E9OCHzOIC+8EBuw0XsNIkhGfVGpe0OHwJeOWNTJLeP6XI4X
IU5pr6UC2CvLjBb9Qmd67otgJy5ibHqojXWoHYu6VG6JfmbY9dzTmJBK6xGGqCdX3p01hcoBhvFI
do2zncgpTI4Z/0ilatpYuK9ulKQNfqDUBjuHm9COwYAwjImjugUI1ogBIF7uDvrsi7AJtdvOH5Vj
pqEyLQ45IhrWDQYksQxQUj7mlLDhTb2mIJjEL4McIe+m1rR9bVjxA7joN7FeTkJwe7433Khjqp0m
s8GaeD4HJcjPdiKXT2QG8109VOg3SKb/bvSXB6yXNKewqs1d18vtYxhP9+KAfQHgrzPs5hyMhXnO
YX5eHqBhZ0+qDOK5BNnr1m0b7xUjgis13xK5Pjh4Ir5N0BEpvmveVpUtAzpLchRHnQJLWYomBiXZ
uxHNTvxQL1EWMXL1XpfH8BDYwM3E6WcKw0vVyp/DHJmTFBPCsSz0HRBu5y7ySbA6o5b9zFp9j/ah
+jLYEyqpKkBOH+7qnT9I4LHmPYBC7AxTivBe1XGYH6tyX9Ah3dWSofAOpvnPcNA3HlTbH3gLOm6g
AbIJ5uyokptbB5vfy3EAA8MIT4JXRluqG/mavVfQJrkd0W29HMcIYVRhq/aaUEJ3JQsu/qBlwW1V
Ya8p/slPc7xbO++1dqzCjYt0NmKErESaGI3f+WwrlJ/hVjZv/qjyuD1MRyw7LW9kAIqXY5jQhtLG
sN+mEkOeoVAwQcvJQyfB1F32aGGkddNUv9u1oeEgqTdH2Kvy2ZiVVMS/DPQBTmS/J7k9rLAZ0o61
GRRnq4bmJ07U6bYmNMCj2EEu2nplIcN/ahrLwaK29S57wdoqotH66FoTcrlp1afYbiaaoIJDOFW7
n8nvE8ph6Q16r500vc9PCf+1iqte+SCveTmfUraXrSQFZ0+qvCMq0O2q1PTkI5UO4nyUqdCWOLE3
56IDs996yMx4E9Lhnf4idkBeZsTTodTPDSZVR73GNKTxG/mcY5xBipk0tVRUvyjpkIrsG/ke2m7B
t22qYfZl3f1kSwiwKmb5q4bxkJit/l5qqbRMcDzGd9EAEsc5uh3kxWep8e8vR3OChwJ3jmdPSiSX
alZ8sBRJP9OYQH4Htvdu87DErrHWAFNsw/LeyPVum8ceqlV5btznJgUNsUuW499EcvYdbiKORnFZ
nQGE94fYqCkOd0X5IiflrdiVt+exhdXwTGoFfgGvxL6c7OCmzx2dkU9Wf2iI3+vzFWsEtdjUmtKd
Mo7qlsGTtJlMLXqwfFLS6GtUv9CxhNrXSW+RhPeoj+FP7YNwG/RD49uDG6a8Xvqkn8XtwVQbFn8V
Put1U66RNFH2aphVN0MtycCri3lk9CL2nFoPIYNOUe7wQ3a2/YgsRdNVh6Et2wfEovLL/R59jAN0
Z3yTogJ9SQiSJ4ApwXFoYdq3nhX8mNr4JK7FKZwfctdqT1Ygdespw9AgRtD8RkEYHdkJGpzSncQN
KonkEDGdqrsObYQd1fpx08S+8RB2QGrELh4uWDblqjcPutAKn8n+ZKlSfvR0JXONsG5+KClGbvM9
JFP3HgYZ38kU2hK03XSjABPcmZlj35kTPjRBoek/27SiiF9Jr3Great+tqwBgR2cwXaFwF2T5iO1
78Y2NX4OEvaEnWNJN1iKqLA1dOiTede+QB09iWMFjfwlRX70SH0B9YahHbAl4NNt+fh+c9YG1BcH
JUxP+eEYU+dOZjAcoinzb7CcRZVrPh8xEYut70hnW6YxUUJHZn/+2fx7sQe2Qv/fS9oOJeH/VNLu
/7Z9T6GVhtXnX4xGNHn+5e/KtiX/w1QUWzF1THaokf8mB1rqP8CnQE8xVJOyN67O1yI3lEJsPAwH
aBXUQmN2qv9d5NbVf5gOKiHUpC0Fiw9Z+78UuY1vlpM6JpMcybT1uWoOGZFz+NNyUkeAwi/pjPCu
rTdxaMIUCVw7dKWn8phsLXM5qevS2nuqiyhc+9i86z/9x+YZ9wuEnGDLeuN6mADZvjTY9HobbFaB
/YCpNdBskbcYsKWIB6F/9xQ3VGJ2hXefbHCvWGfvFNKJ5ggCUm8VPCm/yoOzsnbOCuDrH8/k9uKf
+beM8nEeZk39z78r38wdL9cIyd0xDDAr+IX+9RorT0WDM7UnBEWt51ZR7oMWlxBbu4163s2q/ZIk
+vgiDl+NULn/z3+OLfpfQQTi33WeFOks2ZIN7du/M+oeSgYF09Z+cvqD/JXfVzcYB8hvzTr9Arg1
R4Nf1oN+nyPtcyD7FT9Ia/vkPNjWcropC1e/U6qTciQj856ep118h/d3faaP7u/aYlm74Xl8t3VI
ZgvjwYo2U7TKt8PP/Dk4arfyprA/faIVV2J0G3+CQTNv9VfSHzlqtliGLIwTxnSTtSB7tgA1/pQ+
YXcoaTuDzK3lMpDQpgX6SGQ44UggTVEf0yNU/l8DePktRWe7XBFNE8ljovtQnpV4qRzqjb3XVulb
/qTgePAzeuRy1sNL9jVtGF+E6/DkbVEOi9VF9+7b2/7Y3kBAs9fR57jFTXY1jZjuwbpbfKkHSH+N
g9K+tCM6rz9QsmjxD12lH1CRBn0l7ao3bJ1S1a2eQBdQglJVF9CR/zinfp+8epNEd+PtZC39E8bt
lf2Y38WfFJcH0MGn/NHYTPdo9mcvaf8o95QRV9wO/zj+yN7NdR8v8co0viLYISeT4bCCJr4L2twH
L22ve0QCohUMAc1axDrl0B9dSps+TcAGUVDJ5DtdxilzYd1Vb/3B/MhvvZsmP6sPYMghmHb5NvRB
Eiyd+3AjndN9f/b33bT1b80DCgUj2Wkqy8viPdmXNkoCi+AuX2lfkeuvIXqhfCVDv/poIjcGNwLM
3FwZS++HSu04vw0fm+BkH3SkBRnUg8J2Gzc7TBt9HbiY9yAbjWGM8ar88k6IRZun6Qf6084qvQHA
8BacVOzkubV1sYJ7ir4BBCAPwtnGOg4AH6MNjJYXJ1pkOkYfq+SzukMgYzir+IXcyK8qxd57f2dV
sCqxmFnm6rJXls5jx51A2qQBv3CEl6luo/d2Vy3TGxW7sIX95H+Y57Y+NNhMv3hP9h2kMpo2qkAY
hRnopZnn9KYHpeKm/8XdeS03DmVZ9ocGHfDmFZaeokgZ6gUhZUrw3uPrZ1E11VFdMzEd8zovikxl
yhAE7r3nnL3XVg7GpVM9CHXkeH9Nflk76abZ5O+Wy3rC7oX99Wg9Wa9MW8h8M2pn9nqn4Omw8+/x
BAlu2MvpLa2c5sxmfe4eflU2TzRttpHtpne6VcaFUG/cYzIRHG7u9Z/6hmAxQJaeFTsrnUqn8q2L
RhibHR/JhdYLm4hPMOXUc3+Yoz9eoO6XnrEdUQytXEjmz0F6XDZhvVENu3XaU0Gk/DY+ZinjINZA
3DKLiAgDHbsz6O6IKITi92/+EnucCe9wwfJAtpfN/ESTTQ+QOWrb9KX/WNzNsolfVDwEePuBRZ0N
0iN6W7uFn92PQGcWDBJB7NvljWaUh2HCugxQKmZbCJZ2KwJtCuYIg41tnpXhxbqMx/4e71LdNu7L
s/gmugVGNFt8ls7t9N8szv8WZq6apiRrIP6I3pXY5v5dYiXnK4QRHVNiR+JFiekHLNqbmXTu/30Z
/t8W4ceP0Sys8jjiabo+tog/n89JGT02jP/B2XYZxFBqNpo03R4/wiLObYnmb5xgWM2KHg9Zwxb/
n2eB/8O+I/8jiv1fAp0fr06VRTroumoQ+yayjf/rj1WiRtVni5B7nFikVhG2qc1luqlRUNqlrggf
ktbZWMH8sH5NIwuTvPmJ47p0QzAvIyY7pnbLrQrRgaymzKOGF9EfCK6nTyAesmE+z8yjIGK1hO8p
uCfh4qieOcsmFS8ZfCtBLHZGEGw/s2TkK3TtSt2jbknP5ao0B3VaaLalxi7T/bDpule5HjTswQkG
ERFZUV5WdKjM9bkvUFxzl2OAXTayMpLDU73gihuukdbJRysv902Kv6fIDAEVdlRvrb47YNhMcHGx
kYVifbfGihxGyDqF4eca5fdELh4YsFYXGiKBmAQVCK36nVhkUqCI69aAeOPrUGgfdiIkHOGAH791
aFaTag5vi6PG+JSUvATe9p7lwLRLiyYEOhukIlD6gIK8yXUruMxdaxcC8s/Q9tlJnlDcJZV4zfRQ
PSZjQ6N+1UcWKhmMpibscK9utKa96HmSOSLhtTNhvLaqlQq/pPkj39DLsKaWlAfccqEd5X3lInxj
Hims0H6awmSkXPqCDKRfSUXj2HfGESs5oFxxYuMz1PPSKkugC+rXZM0qAiU449hpw8HIN+MogxDo
tW6LeY9E5PRJqYQ/lsxvVmrrTSMXi9/Xrszib1uRvajVOvvZKp/TsT/GBKQ5faVDUk301yEBiali
Ip+IhKN65ZAwQlNhVoG6UNev2hpdxbqFFiCdRGhIwqI9SfPfZtae11pQAkK83ug0vtYzQt/zIMaF
183d8xyX1zSMbqQP/03NGYweN/CqDowburfHn9XJQzxnwm0SUl8rFDeaH0hBUeAlZvSz2BJKstE0
Ck5qQ9lFsERSWpoq6PAoMWvtJZHXoyAgtVMt3mlT3lVpJQRCrgqblqiodMQgpGQi9rRhei1rprDm
hJajjkxfmL9BmaFiym9zLf8NjWU3LSXaSwu/j5gFQjYsNkpgxM6D/oTENLIXdob+NPIOLGHEKQJu
33qkX+DWdeQP0xU7gdPjp0Dc5tZMHlU8caU4uI/3TAwFf86/rTzyDXh4Sqy5E+KmdsU3ajYb9Uln
8l5oNBse0+UKeGTWQDgeHE0ChzPjqG63A3TuX2uU9KGNgmOQwZxx8Cq17xRg5nxdR41AjfHF7KYD
SB1Sb0RfRXH4UAJ262J3HNHGOSF/22j1vYJOI0iK4rzEWgrMMDRkD+Y2m0Y7KIdQGMwBl/dppQdU
kRSk9WpIrK42ukspNVvwdwue32HTZbBC0VTOAz2O9lmomP4xyI/w76ct4dVMrhFjSfhGLBSwitm5
5ihHZLmNO2noSPMDegEBrvRMSUxQLiS+QW7s7veDvjC+zpOWM5ts9XHQ9OZT2CNaYPzeYRhEhqAu
5NlMsYjIT52ynaF/ptmDtfD7qcR8I2Wm3AHsg3/5+E8aqbP/+NMo/+GJSPerVuL/i3ALFQ1zoohE
CTsmWLNkdJKHQOTl7yaSBV+Wx8R7ItcNG/p5fe4wpBoOR4B6Y7rdsSIYwk4CJhwcGcO7/LJu5Hta
e53bHvPjfJQ+88zu9oT86ZZrkXZls3Zn9+XKs98cGDDNP20gefhviwPyvLtdXWIiB++0IdVz/Nkd
VH8mGsIOT9VXsefILtqQSeV33iP93dx313ijws9E4sc6fzZqpnAobUHQEm3EhXLw1E+q23aOcRKf
GJkQOBZBFkCcQd8qshnck5chXRDDPIx8dnuXCG80Dpg0+TKDA6KDz1L7Mp/Mv+a2+U7GewxhKXVV
BB8DXzj+NGgVXqeDzHBosQWLJjGnHnJQ3fxkBcZrdeMgHz2Z9vxqBEYgnpPAaB2DTazkoEHw6cdK
NKtjfq0f6WobQdN5lcxJG3Mnx2ZXoh+37zeoJtB1PlhkuwrP/cgCajlmesJ/1GoBQlqSECPs4RMo
Al/hdDV5SreX1C2204Wnrd9boSMeW9Jyew/lJtPXrrFrgBqYHQDiQZHwJv1Jk2CNudmlYW3aF97k
JaYfCzYNSz1iP3GQ184Nylcnqr3oLe+D2tU4nJ4IhjdATW0Jw2zf5TpQYANPTrU4+H1yzREIYznL
RCpt+XBkolOh6Q5t0oTNxtbd6Z1rnPF80WwC4KVsZK6HTifLx/2M9bgYvUWwewYAXnKpHkG2TvWN
kk5p9+0XiY68PQ35Zx5TC2Cm+dnSdxnDvwgj7/M0bmfrLpxYwixCznf6HTjouOG2KIQtl/gR2Bhd
jZP6dyQULfMoyZA5tg/eKlM4zozmjYgvZhrpyUz2+l/NEy7ra3imfuruzIGb8rm/AZ/kZ0cfHH3f
y0O9Hf9Sk5Won74VPznpx+JzqBxRsfu36SWZHQJZrBOPDX29amNO+COd6qX222tMqYV7+s4ToHwV
FGupi68dkpf1yOF2mpdHJqCrnbIXjaPq6pLtRx67VXsAzN5GAwXupub33/H7isMRCTjPJEcosnJ6
2xBtoB1O09hGEzQvUmzjbuFl8q3H8amS3uFfk2JomodIc5PMwxvERTQoJE9Z62gHqfGMfbgzqUBN
6hreKZ/v0WQubxC5k+HrkL1Ga1Dojo4TZdgLX2rpJc+RRAMOol7QcBA7WecHto5G/Hyct+MhIwUw
8rlzkUYKNsKg/cCAf0d78phG7sPC/nexnPRdtA75ISRH1bD1kOxMWyRD4osJdUg1Z8ecTYhHfue+
wiJNLCNJpi0a6Q0wsK/hK/XUDVmL3SHelLNtMOx+z4NedzgMUICRzfkK6C0790FIOuEEJhYzkC0A
c5ZtwXSY2jIvj3RvOjQU5KXLlJK7hhKVvoCXf7QChYszQ+a4UJHjdstuY8Apz7qZljO8VZxw5sB0
lG3nSO+SLwf6Sx7QzLlji1jZPrb5MfGVl5K+gmcc9gjr1utUeOBHoMU95RfqmXvvp494AfWYsYxF
bu0iRjf+ItWJNsWJjMT38R1B7gev4UKla5abeDcG42pHNa8arM7qWVtQrfM5kpyldURGeiQinsJn
aMC9M1DVQVNwKcv75+4s3Mlpv2LS7d9NAjjtj3jb7aEpexwTLuFM7jzFtjOP13TxzQDfYbi1fOtL
9opXttD+6QF+OMx+dYpO7R80aAtgiWOWONYZm6fKceul/hpc7fiwwd+UU/KS7RHAybtI2akYC8km
X7Djb/LsUPfbWnzSL+rRuFaEqgNmQ+/vlhFQJnRgG8YSEA9pqLRb6R2D3HqmpDuxw9AKoUZMvnrL
7mUbswXc4s5wjQE3gFMUbh3uuO7ght7J0oLaxHT4XVI8Baf42TxpvdMivxICfOSxsJkln/cpjPEy
kAB8EedDhVgmdShSQSmGg18eaatM2PirA1Wl9LdrvjhVWMjx+4N6iW94Z01b8s2LHFhXBjqIbuBJ
RnT9H1N7JyGTw263iL5hUc6HhMwBz7ROzamN2ZBOzLIhFZk/GA4wxit29Lb+KU6/y5zqRbvig+4K
gizpA5M6xyLLW56KgHDCS5TsFOkLIHBqXqLpmHzAkpzy/frwusJv2JsMe3P9yOI/LJhC9+F0Gxgd
RsIPMIjANLwqfWL9sZCQ59Yt2yH29Rh/v4HzoSKYjvmdDoTyLp1pgIyKLZ3z7eo3FwbBUAaKS/TB
vsRioCif1ugDaDhXzwkIjT+9H3VO8SaKjsnQl8EaFwDcLlsZ6yPYAvZhHb7uy1y/RCancCfTAuuB
MYTe70usdvf0ozec7EyM8nKZ38OQfF+6YU6/VbhjU7S/4Ju9dbDDj4ikZWIKJK/+al6qjyo8qK91
8pw+mTUOmo22Se+PgydCls8ZMhfanMSFXZbtUnKvNisbxZu0gUYYDM5S2NCimo0Y9FvK0+GYgJ9p
g0b2h29Tc3uIjpqLn0QEl3k3r+J6Cq/lBhrLffgGv1tzCriNFeHAttIit7Gjk+gVL4bohE/VBeDQ
c30AmpN9wm5rfhR/+Kjpb/wsu+JTVi4F5hmKOoQKx3E/QavlEH5lz0susNufRjHQkm2/S7zlQ2UA
+MKqDjio5LvSGzsBHL+iOGEXUTbmK3hbVKfWmYbSp+KL3/xFgskRAWSFvsoIOQhBKzTw9J3whrGz
3GvPNc2S2I/zS/GtrJxiveJbg86eXVZrn0k+I7zSV4wT4oTxadS3IdviIn4weqJU+BpXkeJEJBXi
fWXciUbIxsNddTDG6GBR2E4qK91EcjzY7ZwjUJO0FOqeAeioS0PaahJR8EemyPk7qq7w2Co/Xfun
xQD0xGsCHQ3KPNxG35xhyjPEsuRC7m0YOTmnhJ3Re23rWZlT37Hz8sap32jaUaFpGeWHDQqW+EYA
Z7fxAC7kz/QBlIkYi/Wr+aZqBDlTtU7405F1zEYD1dbEz2Vrb9Fss2eJpSMFxm49Lm5xKIKC06U7
6fZ0yjhmtOiE1ACRlDS6wLVGuzklHlwL9NTqX3HLETEJgI1Fe/XYbGj4sbw0XnTK7+U2DZBQdV9D
7cFvi28NKBiYwzY7xdkMmpNp7sVg/h6/zRN3pRA5xW09xsfyj3WLzv0RXZX6ZW2T1/bA+Jb+efM6
L/5S/kjr0wJPK3covZZ0W5Is1frzH8MMasYUFqUMViNudFJI5qRQnNGMZCQRC2wuWeU6z40W7Rgq
OrFmiPspyqX9/PsPktgfx6IXArFDy4gEsbOJAEP48fjw+/9+//T7ZcYE86jMso5FeZD21pxgUfr9
Z7ie9S5cnvKox4OfxpdOlEBSzwpYFNFOYtaZvulU1xRb2YMboFBURXNQ1DqUYHR+IPocQ0vPUTzz
YBcgfQqCxVxEH5fEiveACfjdgAIR6lyIPvJQbbMaomWHZaPCrMVwLY9QzAcNRRECZx8uACcqwehB
2IleR2oC3GiRZpSl0ecM48jr0/4uZXrsNUM3XSUQWElR5n4j02EXLQ7cPYMttwkJRszl9toxfnar
EAtKDAIwFmryCEj5yNsIOVIuu6QItN6UtzTN5bDwlWSOX5PE1xroxUJqSNi6emxYStj6YI+wvIPf
cCvgx88NpyNTieF1p6bdzsgm8pk0FZDye3VgX6+zlUaKOe3jh58wJGJgFAkJiTvlrqsrwDTWh3Qg
xKhc6GSqQvoMa2tn1gZqSdbRuNmPwFGlNe85P3JCnqrwkifhB+EM3a6XcXFWqFn1lPWvWzUfdh9Q
Xxz0RrXNoj319VNfi4hImYa7i1xk3pIUVCILhwqyxbfRZL3EBZnfKd6JeDR3nREdwnp+17NSRmUj
MCfr9acw/cyHFreQJX2rdU5ZNjJmH5c0DcTwYboXgnRQ87tqUqzgZ7BApNQCWuUeEVc4P6/RpUDL
9E4ueScw7J3F/g5DlvYytsI0vDXaDxa0FgJt/jrGOftqk4FgbK2fpjT2Ekogm+AcOiclv0OxICyb
VW+STYHSd30T8BVu+llJ7EaMf9ZQo41ENWSCrY6nMd6E9PKaYX1pDNXckGVJyo9AAnmkT0wYoult
efwwWaY6RYcuW2FBBxrvWbtang78SMVh5SSpTBJNLG/EmvY00fbBmsGPygg6x4eyH9Y3cFtvYxmf
gJZ5o6XQbRyrt554xX98bZFqP6K5zaSaxRrVXEc/LTEgW865ec51LJTtIt56UX0v52wzNB5MuIe4
QSQ9gsO19cqqHNuDGfEbPNJCurdKm3Yg4BFelBxRlap/KRvSVUtV4aw9WV/t7EpJ+KXqHI2TcYDi
zoG5LpggECdgqXcrl94JXOgoQRlgobx2Muh8zPT9CBijI8eMUNImITspzwOpLaLtc6w9AGILFR2A
jqCSEooZdHByY1ysxXgVUmQgo9FynhbvWT19pTM7jUnY72LRDyr6LQAiACbo66x01MDNvKANxyej
sKTkItVyjHnIRYbpwXpbPDAI/cZMGt22ykTfjRIbgBHdhlmNA0MJRurStB9hrggisQyD33XkHQjJ
LSTCSEMUQfcJyrXZ91s5VzJw7EAEc9myHGWkbyFESrntGjp6CRNElkhPWQhfaEOS6xXmbdFQn02r
vCRT+yI1y6NNtpCV0km4Evtna+pgpInTS6GimIUtQCVjPJzOHWOLsCfTqmKcLBrRpiaBINIFn0DB
i8Kl5e6US4LQOdJqLWyzMRve0irnPJIzi2ENLw5W86qQjU3dn96N3mJ8lRL/pBKBlEbmbZzSw6p3
LvblDKqRGFQkENjzCExGE4TFTbNFPtfMAQURH6VuJdhayeTMrDWyQcBdYZLRUsitzyancq3i4mVG
opGMvFcQSlt7mXF1qVlzqmkz9H0Iz0/FVj28kYL2G6mc2jpGRg8FKLN0dQbtgCVP/ohnDrJ1fxf1
fSTVJ+Yam9qAzmf23bc1M7gvOlcENWYI5bFalIfiODo6z5WpbYumuYqWeZprOGOTzqStF6dt0bZ/
a+J4FvEzigq203IARprARRc6kqAQudwzwe8ypr+tFh/zB/uDWQIHHkqc5f6pL2TgagiNky5uHPTt
nM4E+dAPdEVa4VGrmtNzYpYcPNLkIraPlDINmHnD2HeuBjhd1jVq08LPh4WNNas3Xbduex03ctqK
+6olcSkV8+d57O+k4zZQ9khhj+SIYpkzEVnfl0oQPueR6KtYOUdjidoK0/VsRbwbQ2ej2AZeCENd
ADqWd7HuqJgCbB14/ybMsLLggGZwhpkckanhVlbxUs0Tn6ppq7XTuAc39iIas9thus46/KqgN3NG
qxPd31EOOlYzWzezh4xJOUkrKHzc+AGW58Fe852mlevnqiV7gIzCliChC3zLR8O5fpnmnCJa76+z
Qgc3nIzLwH3qLCoLvGwFitplrjnk1E3MWiOVsmo0tKALa/KiFDdM6o2iCEFS0+hTcktyEqncwrrf
j2ZyFXj9rwnN86zK3jGMxOzE5Eq0bGRSibuvtCZxq44inDNsVrJS0EJOkR9nrZr4cU1hj+yPAjNE
a54IQ7VNcUKB+nzQiNPEh4o8noGC7cYU15I+gUiIZMsla0ICFQAc4REvgGib0lBfPtXMSp2JOBGn
qrPtKhLRXplbNe0HzxQkwUa8jHq6Ishwnd0JxQY5b0SCrTKqR5H3Xw9XX4mpy8hh0J0wFZ4WtS+2
Wq2C4zGJ2MIu7DeVAWltkn+mZqSNm+Mcv40gXD0TEFmzpJQO3XDsZCCHwxh7K7GHi9lfu8Kkr9m3
23AwN7mR0INotctUsOXW67BFJ3zKuETQ7YxDjZfRrSM2G4ZWeZ5cm6Xjiem0N3muAZxmxT0LxZep
jZdA0zUGddabIZI2JI+zrykTSASrI3c50t9VnFdOlwquJgFpUjEl2LgCyVPKJ7+S5HfsH0iZdXoC
5qNnrcn58yoI+7hery0ZTJx0QZKTN8JjXKjTzSwrNJqm9JcA9faoYiigj0+4B0gkfwz756jbVrnx
pcuJ6HbwhaNi+UmrKPZNfTRh2+tOpareMNNfkwRObIkayw7xxE4z81QbzR+jgbcp6dwScQeMq587
3c18qcgaRx5xh5ay9BKKQwQNk0JBRR1RhcPo5GlyzQqCdxjQoM01UQU1jLKzEQnEI8gPZfTMRGOZ
6GtEvXFEIYwCQ6qPhjgTCWmRWtlVTr+sa5CU43lUfMHEiy/HgxKsbanuumJSd79/+re/znmF+66i
cG2yr4TJkCcpjbabzPhfP/x+zmwXy0vE6OMXbf77oRl5AliwJK+oObWFknwXBzw2nV7+ISarI7nG
IkBHFAiOaYCRafFIhy/GIRth7If6p5TuDPQPURU9zZzK7cEpG6Oo2qp0nbSHfzJr8v/1YVjqi1Bg
aScFW9916QIiWtYqYyc/zJa/H0oyJ3b93UKxDoHznx8S5AXEYjXb9D/5PL+4Hg2CExY78bmYTLpi
ilY+ieEkE4ugZYe8ydTgd9r9/y33X5Gk/1bbt/tuu+/lvwr7fr/sn8I+5T8s7B4GLBpF0SzF+Bdx
n4a4j8+bTC9xbfIP/+TXSP+hPLgypvyQIxiKCubmn/wa8z8svhsMGwCDqiT+P/JrZOPB+f9X+YEl
akjpTckyTf6RlfG/yg/kpi0LgpDaTTfjWIoX4Qg4msfBYiqVtu3kdDAQ7LJVeg9w7U1o9dAVmBvy
SKG5ycLmFln98xA1opv2aXYoOxLeEigK7BEcDOaHfznNq9TvUJvb5qB/qMUc7skOObXVrPkEcyq7
UNO3kthl28bSmZu8p1PR7i2k7HYFzJAP4Jalfix8OCaFq8iPOUaiLNfmM5TSr9asUrQ+MgskffoS
W+YBT9crEbVkuAhWs887zC6cSGsWGgEO/yTQzMrrJ7Ps+xPM9ZtZ077Qxi6gbOy2QKuBM4qviDIF
jxz1xInn5QedMnIb5hAg1WTUGWjCVVxqDJDg5HRBNBdnVLHhbSjVP8KUfjSKVQWVaI5PDdkipA1U
2z5nFRUIa8FctTMyVm1RTlLn2JKWUslKekxbIXE7kYAqE8wmyE7kDksVIWBTy1u6SobfqFnhaZwM
Q7VZXQDlRdBG08sytMWmnAIgyGUgT3znWqdZAsoXBWaC+6UitA9Q9XtU06xmy761eIMRX92qJkVb
PhFIxYq9YzAilDFe6Lr1i0Fl2kJaq1NXa880PbxpEoNFYUJwWA6ak0oyf2uRVeCPR5HMCKbkIrrt
SEcXxsnIVip/kO+KjY18n2FJN/2k8oeGY3rX94NDiKhTpROBWXPhGzXfPA+zff5gilr4lhTFqVBC
P1dkJtlCMSoOuIXee8BV6F4wn398xaQbAlk0JD6ZKRoxK+VzxUzwD+KIp75fNqLM5WiRfzvdjCpk
VCN3bV9FYeZNYU8hjN79JQLPlrpZh/W1jOEFaOScgbtk+1mM9trDtJ6S8CitBjm3WX+YJqnCDiJP
7qIhBlAk6uwMB5+cAchG0hIsI5d3LF5kY3622lYnr7KmcZ/tFtN6mI+l3gNBxKXlpoPXeMDLmnj4
XrK1wcal7ap4fZVnbrVWzQPu4dmXczl0QjQfq7nrf5kka7NVYmaDs2UGEZnvPrUT03kO3QYtHxl0
Mt3+1tEnRTgvSfZerucKKeoekC4hOX0OnXudUWNQ488cdTOrSelBJtzz4/Sl6+91Ko3XQXjTJPSi
vKnrTh2A1jSE85DRZR6oTXKYmfH7wAllp0wrHIglQo9EyeYVcgVAUq5eGyPzoVPA6UymcjMT0eno
TaltK6m94jnvDybCHybUpi9xlCczklF8K42BXvSXqh3kICRnGhknSbpGgUEkzzPTjnXRRbBVA/Fm
yqTMjpRkWVCFlRJYDAummpuHoIORzEtBltZNW9SHBykyHumP5cpMxxgYotcjoasrawPJ2kUS9iH1
2qUlUANnU37ltBEd+FUMJ3qiHzg4tVl2V8hYtrG0EIGNMffCYal8k7eUamr41isOKqlJ1Tlp/Dew
1ZqfCToKaGZLKyVZHj1oTTM2kjCPkViSA4RUhpGKNKKIVuvLbCC6nR8m2LHIvxLCRJ1iSf9WEfo/
NWpuGVnCdqjRgoL7RfJEO9FIXvPBNSDY4+ybBQ6QGK6kYaP+RCZyinDifTatdbNgtlgNGvv4S/LD
ghkM+ENM1WqM1zyXaKYTeQ6UW1VcjDuvgo6RlFxdwFmlN03CdyZmL9GKkEoSxq1SMCiOO0AiJVGC
TfVtVuWmDjEVyyKd8Dj5EuaitLF2bmgqylu9kygfquyr7QTSFCJ/GhPFBRGPoaaXRkereYBaOTtX
PeHDahzynM44S7TB9OG+7okNKzz98Z9I26MpVJabaIVBbza5FWSa5FI5UtsTV+2l8M7t8kNWKAsA
sIFiXigJUJTdzIdWbFIW1DHcCmXlCdsypE3RQPh72CuHYyZZwJEoyacpRN1Q1aE/lEZCouBELEjV
oYlOou9UIFljeCyqyd8oHo80EkYHHdLoQjvxOnNBRysUVCcPd06HP6wfSfHNIryXqgDwrKyiUyYi
3dHJdvX1xPxJDGphvZLHYC31e1eLhAUTMks4HtPLWQlFghkaKj2IY21B5jTZfNIhTMh0GZQx9wu5
b57khflISTBH1NYX1GP12RiF5FDm5Jl2hUJrCD+5tRoXvDHjduIfD2bU7AqpzS4wrpAYsasIldAg
6BLCy9gvJ0tJGYMaSeZD1fiL02sXCTIE6j6egcPJP6ucaoew4EWUMp1IOWm6Y9PRGFwzlqaex7OU
VaoSaA9eYw77rprvYmQtfrZqj9tgU+BUIeUUMulYEov82LcGxihW2p1UWh80LPl/SwN/ieOsgCAg
rvRTrA/YAmY0MGH8xW4/Ounj283FeJ3bT+xFBX0c+ivmODNdFpvMHwBuOEaVPFtr/9ClHIclagOO
ZrzgJH7pmjb2C7I1MJzhBfp9GFe01GNNOnM7hd5MbrarmZFXZ+q6UUdgICmOBn2W7qTEWoGeWycj
ZL5gta9yJxjOZCE6A03vVC1LDVxUCMXJY8YynwZ4xBtJD/+YKiMfhIn0CycTif/UMYQibd3ieqJz
SMUNrbHnXoBAogxXYzYCVc9lp58SRDeW9rnKJmQB5ipl/8gFIuvPHUg49EyVAX+fjeMj+4BqlkxG
z+ykHzZmVZKWUzosAnrK4VSkEqlu6J2SngGxVLR3Rem5MVhts7A+dFK2+OqvSXyRvsi2fMNoJR9C
joWPrUyJyx7zFvrgmgOSNjWGO7ObG9Kj6SHKAeSqcCfFmECmHpnPYqGQSZgxpvcuEYFmp4yUCVO6
WWp3QvUa+xNIYEfl4jq/Cq61on2W1+pbLVC9TALu/8TUtO1snlt62cdK0qBByzsxjp2ORY6zCR0K
FgYC6uTBy+utJLu6irAzZnbDXpg4qU43qAYOdSCfgzd0eNAJYbl5aI+nLZsi4mlQ9Oe2A1SYr4v1
TOX/x1zVq16H4xN2Vb/tUvO5KK9VjxaHMrlj9JdMeyzBtjVoh4q9uWBvfEY5yyXKeotxdK4EUe8T
qWihHTeSp1ptBmbNKytq5JhqW7uyzty5NRULDrXyNw3L9ZpVh2XGnD/MQFWj8fb7YarTF6yK6Wky
uvGmkgBEnmE0bsKoyT1dlFcI+CF2jhbVeoJNUtP5Tj1Qn4sgsNFXiCgRfUqsgQkXoilJZ617DZOH
yKathTe2xOoEx130o5GYIVrMxk2MZJKqVYP4vJTE5XLtja2Cs5TcjfWuz5rlSeUiYOidpGfOyrZV
FNpN1BZUCFnmi6XUoY17fMrCVFhOYrlf6Dhoca/esoiHo2sqHI3441zyMuUAEvkCQ3tgohz384sk
8PhKORHSWsFLiGf1j7bAgIBq6OoyNoC6+dPVlubKs1weS7FGaFvrCboieddqdoqcEn3NLlmxaegz
AoxJJOcvQgQ9NszERUSS1QrbajXtQ2PG5rMkrRNZCuNLnjP7qJR2cZQa+JOsXhYjOxsD3RlhFXb1
REppGUnkZmn64qxTf8PEBUkQgbQ+JwZR2w+H3+hNQ2hx4CdYNiyT1zxaWnQezFsJS4k3bHGJj0xZ
QmosvU0ik9l4agLmZLSUh4rRT5h7gvJodI3yppeDdkXRH8HmTQea/ta+JER+ZtfaSlb5MtnCHGR0
BaM63miDjvKAKyRxXNiUdPpPFByXkjZTIRlsetYoImIqEL8AXlaZZ6f1YPhxYqqQTej/ERVwK2Ym
eVNCVM7aV02gFZEP/3rZYQv9ylkokBf2OD+UrkJFoe4HnhvQDPRdy7X2SfRUTa4IwTE0ZtL3ZGCu
3VYDrqC6Z8qbiII9g+5d5qGHw7JktjiPf9OPDlPkhbMI0hJuZoK6D5py0zWL8Fsmm27/OKGMQn1o
ZeNWFlZzblZI5LH2xeEcifRKdpg+D7vMmr66rFYuLDf7FqAgeSeT4uAwR3IoRe2Bamomc4lzj6xs
RkHG/fE/uTuT5bi5rLu+yh+eowIXPRy2B9n37ElREwQlUegvuov26b0A1VeqUoX/mnuCyExSqSQS
uM05e6+NAs930595hHAY2BSdnyp90hNjb9gj4Oc5N9ynzIZ9+9N2uDd0dpN5M5DWUSEE1Sjz5/3D
EOv5YTC4dWkpxZEJaPJLCHvADONm380UEdUg1gnHiXwhvdnYMnlCJ/sFSBEuijR1th05NKY368G6
8ConAIhBlz3h8bxgcP7qOcSXwIx86mQAgHNUP0LmXULvvLUCqIEnAGFoxQY1LakqTUOJ9DeKUjKa
3a9jiYSmQ+h/pHI4bW0LI5Gm2g1Zrj00jdRBlscuQs88/WKwkOCvC+mtGEl7iaduE/aae2y8XRaG
5iOEhnkaRG/We6xlw/hnGRY7o5m6fRUH5aqif1RGP1y3t/cqQ1iXecZwSBwczAAhGkSdTN1BGhHl
pLDHrgdyXAkDZHtbuO62X1ztbfCSzt6ALq2Pw4TeIk57/1wPydpvYRsYTBLP3eTtA/wKm9lBcgiI
KodkgbQlLC+OyBW+ZuvdM0BRxpFxs2jQHNIivBszEtGaRl0pR6K7dUZ3Y82BOsp3sRBNzh369pgL
pfhgefA9ddEp4W+LfOfgDqSZ06Y/627zHM7h0yzhiPdcpB5pq0iFJXMexMurLW1iP7i5UA0wXMRG
xIyfYySxaqwESSXQFwoGyYa+txaiDpYQjvYiRefuCEJNEpda52QY12aKyXqpvzluq85W1F7NyjvF
CQYdaTjRTRotSlcrr45+zPjQYuc+tj0xIZSWSH6C77L2Ko34BVZ5qcLkXF0j5qMjV2TAFSqugebS
gxfOsRUBBglBthh8S+7R1n8hQxKyua19yqT8NmlDCp6U68TgjoXVySoMupGxbhOIlrmvP9vVd6+G
YBxMrTzQS6JYj01QK/lwOjD9onFoK8GBc9jIWBNdtnDCDiaFfxp85KR2bxq7NGIqD1tWjVZgmWdp
Nfeh0Yo1AcPvZDmTj1isASQXOyfcGN7j2DbOwdLJps1qFNFlNBC5hQaQ4DocdGCU0Nqwzp7C+jR0
W/zSaOuaM/zRYM0qTOjPYxlGK0Ka464njIgWrJs1dJV91A0ykbRZG3GlDCsebpAC6LXCqBn8nx1x
YhCJ/IfKhGaeYA2jvEoWfNhSouqpUw2IEJvCN7eqz9HQ6tZTDo5p7VosySc9EmtjeMsiXd+3atgL
QQWtBp5X69OnZaDujZ34KwktZ6lJf89y5KPDFL62TSb2h6QIMAHgl/Uk2iUzYzNhNx6jxmR9h96w
apO23ppO2az16JuFFx1E56BtWo0lmodMYWs28W5SLA3Z+m1JK8l3XXs3e3VUXZydbEgOYknlsRq8
dMK+nwb0W+RFYkaskte4YS/TsjQA2JSiI0wp5hfuV5Qk9Xt6Jy0S8YICcRIoBCIbte+RoizVhF+J
4wnXPut81MvFRvTIu3xzunfBwG46RANYGBihDYfNQZhM6KLpdySUs7Zz6V0OtkXWNn+BmFg0mfAo
+kHTtmGWfIM/5c/5PqjhiuQsHQUBiDSQub5GGa0MnkebdCUEF2/LLi6pkO8S/Bwwme2nkKQ+G6W6
xXlethJeE/CurBij6kXVwEPIz/W3fTicoumhJwEdcGmrrRvMRCNhg3lDozNMyKxjNVHvLQWDZ173
l8nEVVQFZ7ZnNsn23L4Vq8K5hqZPtbnKKdXkriwPhBMjY2Xq3zZVD3Ahd7pjo6xvidaxve/1kxWx
R5ZGQZJwfnSzJ03YX4hcQk7tsiWWFa4Ex9iEc6ly7GqEqWQZHCaAjb5KyVHoacaGWSUOoVU9j54L
UizJ74MRikIWzUrMZg6hLIO7jI3TtStGcGtB+L2HSnMKmuzJascMM2TyoBx8uDS3SRtCuqXYeG+p
kuBBGSi6AOcaHwkJfGuJgKS0Pt6ypjw3BP6dCwe17FhU/a4VLVHH5ZzDh3DaKoenmAwq+jrfm4QM
j3AktdMT9vn/98aDgw3wH0bCzYf6+K9PSZrBePvIP//3/7h99v/1Tg37j7bD/I/+ajuIv3m2MDws
hYIE2aW78BdTwP+b6+hwBizfEn/HDfzVeICOjw3d1nVYA6bnuBjR/2IK6H+zfJ8OhjAxKy59jP/z
v74P/zP8LP7uc2z+eP4vfvvZ1fjPbQfPdkzLtWmJ0MmgtfpH20F0TsXcQZ9r1MPsriO+8DEgWjNh
290T5LKZRECUGUCSNgx+2g4cyQVw9U8n7e+f6l8+xZ/Nj/lTeL7QOU2ci4Wu8M/ey462MfVW+uEy
86tdaQdPnZ9fp24UN5vAuR1FwmvtsPyIZnmSYKyxSVEcymgf2UgfAGPV/8HratBg+vPEWLplGK7u
WoQK/NmPqTXTcEsPab/BWg22maY2egsLje3Ij1wl+n02wKEqGkV1PPxm2YTSAjh0NsIzsIJpj4Fk
8QRGr92bto1BPpsJc/7E2kKfk84ocOxLs5rLISrczoGpm8KtD1rfHHpDBLBLh5f/cJLnBIQ/vmpa
TFxtHhcUZtc/8BGVpjeU42t51P1JP5vuICgQYs8rY8wrgIYPRlDH+yYdDDiA1p7Vz4rapFOo8kLc
8HNcuMadNLy3wND97X/4bPTY/u2zcaGb1pwAC+fiD/CCahQlVM/Nj0DMHoMeF46pZ0f2w+M+1GHQ
Nz6D7GhWKKRbkk1sAytaXx2BEA1rM0inu1y7C3Ump//wuf7twnQENyGfynJ8MjP+tDwndCdKgzYN
OZHHSkl3beqMoLaGN7MU8qJs0voi5W8nZEl7I+xfoUEVGzLPyK62J3HNUT//9x/J/jd7NI3g2RcN
cITv0vDmj/xP9mjEVvoEKKw7mInodzYdl7NT42NB+oe3N66fsuAKuit8QPeSPEvhbEeiIteT5cSA
CLoBD2Q53KRVsK3uKEx1Q2adRjNEgjvpb3XPqgsW3HUyM4yVqHDWdmo9O1StL07HDNhaOykSIBfD
XbLUgeaK0FQaE1shaoTeYBIRN34rQMqvPc0fdk1RQHJyu1VdNkfbLN6jucxFtR3wApUvU6Pu1JPK
XRT1eCPoxhvp8SWVsdUpMG4GF6eyu5TS5qKa49cx0DZqA73s8WhRe/vvT69h0bn941p0bSF4nfue
oCNCav/1BLOV9WjnqfZgoIFwjLy4gVI9V9L3mXvN+phUiKvSiobiEJDUK63pPKVS3ieRvNfAywFq
0lDs4B04+139WecugueKEzS2P/oIOx2F8OCcBlNwjgL3e1kRyRnHo8/5xS7gWP2GTlr5HgAEjSIP
Y/dgNLRUDPdEhMR96hnP/hh1x6hx9ZtWc1gepX4YnpTT3nc+qnozIvm20UR0txyyyL+xoyiOPdFL
W/TEZ7eRj3yN7S1Tw3BolC2eO7IYHqLgDqlkey9VLvZAL8Xz1OAfbOrozk8Q6hFipCElL6ZNE1L5
KQhQpAm2L3W7XguEnDPDtNoR2gM/RiZgmqf0qvwyvRr2t7E1kFkMIrwaLLcxvLfZkQluo1NI3nFz
k4lq1IBIx8a6oFHaJJdUYFtxsIbfVJXBckPukxshytnkbdSa9sDU1iA9nMazrDtxQ60HGna80be/
9+xK23RlTZ/EkP6lj6qa2hoijUwfEO8UpTgysVPG0BH/9tZYnIU3W42juLm0kL8SNY0nLbIGssUJ
0shb80DT5wMh1YtXFt5p+Y4cUpjWVWQK9GWN2pmm/o61FattRXzZ0Nv2JaHdDILshp4EvoSWuXM8
2tGv3PjBVeQzIuq8RCKNHwKtQ2+X+NGq0CsikCnzaFolnuh7QOELPIKYB2snDCe82CV/Y+XJETYz
V4tBiR5I6Xgx3AQdK2vLB9+JkyNFM7Y0pfoaq1BeiCWYIUBts25dizWiPZxGF7ufOTLLJ1qYb73O
QkQ0ZMmFslNyaUbdPAR9dEsnl9gUoSICOQXDrDc8Jr2UJ9B78d2gR+Eu6bBcTy39NunUGT4+9hIY
KvT7AAloHCfxsRrbj6GuxvuW8uF9p/JXUt7PU6swtojBBBtYaXcxJtflmWnpz5RbOMmiwKTHWpQd
lH+ys+kIBMu9Ww4EccRH36ORtzydfOn9+kFq83eorsc1Or9Ggl1PxE+JON8opsvyy6avo8X3pLX1
c0yluQvEtgyb8IGQmvAhy+d9u4OkaHk6VgymtRkNV8oFdPn5DQvWfLjuxakxqdeg0oz2BlEqT2if
acOl0D0YYLTH5aAn9ikiLvWmz78ReXp7yDwVrExUU43p3C8HZOuQ463x+/Isr73pxp8Hbk8wNjcd
efJxlD0thwHyoDe5cjcyaK8a9qzBSkOouHJxstQZipBpqMp7P+sxygy+egoxuDPBThetJBCrNf1X
EesuWgNsAmbRbUQRvpYyd6GWu+OhtROFJaxpacpioCXfRIP0gjiynQw8+0FVvnu02WLnRx+n8Ysa
uYh1MERWZr9CyMAHXOR4mC1UnGSXYzgwhu9Z0fr3tYfk1vjq5Sa+nJVFx/YVMeXZcoC+RISZOURZ
4CHoDqOiwIOvYZO0PoHpQXIcuC+2Gi51WgXZEUFqtW16ZQO1sy9tTV03JhZin1psoUN36tejh+OS
ZPlxnwFy3YU9kNaOEs9RL+OfBkPbDm64xcjF7jNDpL6pDQ9n255eBxsitGB5PQQP4Ka/KrONdhaD
7yHHSCbr1rsVRO5utAA/kN7le71M8EOMxkuiHAhyxAbfOxECab1/DgYNo2boexgyo+BECUsCBfGj
beCF14xkhl9nE4CBdpwwyQrbwLOcWv0qTt7stlX3unKQm6OOX8anKfPM55FruW6+eLpWPjBT3UjE
7M/0rzH/eMOT65CC1NrngX3Ifsp4laW7s63NoTz1/fDVaqxpZ8XNrTWIb2l7BgmHrHFqtTQASvCV
VjIdIs+rDsKEF8obvIfZ9OTAKLjEYcPeX5rFPsVSow+9v9X9WEOqso5AAKz9SORnvr97L6QTo0L3
3i2R/qZkyqJaTzUIH+7Bzgp6fQJOJEvhvQykXFleMGcMmeNuygFUDUReY3iViKA08U3XZM16lezD
hJCBXrbFOelMPCmxii7ocM8q8vqLFW5NIaebaLuzLBLtbaLN7mO571Hso5bP0oMZl7dp7mmyIcv2
biXjnaVFRNSO8Ji6t7igjUxQ9LNuppge9DlyZtxYLYVCLkftNWxDD4R9sffbzkVrEk73XvVQ24lg
Yx4DkyiHkv+ecBsEFEys3XT2BloP0UgFfyCb8k7PPeIXIFXECMbDIOqPaZXbJODCGyxnCfyIAOIS
zeuAHEaFAtzuhJZ9mhpoBmR8JsV3nZCGjU7z6WC25bXKjOKm+59RT35AEGB+BKtzTO36M8Z8sq50
xzxqyr8Treme7HGC6+7k9lyl6bEum8MjZhtxlq7FdOxRUYcBDhBADfU9aFBat9KxPmjXle+xG70S
iGmfzIac8h6UxabNoGo6wjSPVks1Dw547dTl3mvwiHhxlx71yrlV4L7LeLaeox/TGnRRqXMvkrxA
RwOroyxQmVETB3yJPiZJEtgHQX1cPjxwzuahbP1rEZbaSa9iyF50x9aqjfWrn6fUinKxi+BUdVXN
MNDFtLnxWrNapuNCb7OaBXQKu4DFXzZqtbqDL4vt2orBuUaDt/Ep2mL669ZVCxvNN6u7rO7qw9Dg
mCD5qejKDpLvZ23L4toXXr+ZgvpnOaGD7UMm8MQu1zm6H5FUAOCwFx2yAqgvk5rcWnx5RL41MVtV
Wa2i1HURvTEUtsHwZhD3sI5G/oQU8d4mpdGPf5eraX4PRQ7bWsL12HMFHc3WhFo7JSb721AhSqJG
26f2diAgbc244u/6zIGPXhHfVmqXrFMZgiqbvlrjbrlMjI1SaJ+dz8yKiWFSWyN23aOhUCnV5M1l
1uid2rJFfRZ7c/4YLZiOxkvjI8Rre2qUcBfCsibBpd+4RWQ+1y3CQVyLOd6It2Dqyx2K6WejRcQR
T8Gm7dH58XHwrfiyRqrsJS/tqP+ssXqsgtFNHmsqsm0zmh8dQXmwykgoE8RXrQGBYrpVXXnO6NM8
YzjAA9fCYBAquTmNy9rUzJODFg3Q3+enLeBkHPB84+ihz5FijupsbBxtnh9Tzd92Ve9cPRn159Kx
u1U2OgHoPNy4tA/yLyIK7lEGdp+m2xypPVy9usTtBHJmXefSORs0l1A9tu1W7wzIBoIbhFfivnfO
nkGNr5oQgSdZjD1r+Um5/Ku2PBONhWNtNo9lMu4vdRuWm1bHDixzBVXOHUPK/GyTrNrgqRb88IVB
Y68v9V1s519rNmTnLozDy/JoObhIpTa97oKgCQvyTCrd0s5+AuvB6KzT8isNcrahwvE4TP5PVxkx
SufxptmJeXI0x/h1kOQSrqquIjeGZizMADKs0JcmgH6K7M6b4ncdBSL+mJsYNEzA1f2QOc69RqQ4
BrvyUc8M+1BRwVlp3Vg+Lq+19gDPuO68fVOaGktpDWAAoWmPRRrRxUIMszxDjk2su4d8YHkaHmxJ
I57LWKJhy+Ot49nllkvGfEgd/MVjShpfmkHZiSaIfDXVlmNl0k8ZHDHc4P5eqHhXT0QH08kyH13h
hadirPKDZfFx6lpUF89PXwQOjYtQ3tGzenpKOnAgiLTiUaVCf4wcAVSdDxgo39oVvc4OzAi3lKb6
ldHOt48nt7RpDmw3iovH+Lu2fZu2iKbdicbXT+Ok6ycyClBxLs/dEhUJYh9oQRg/EjZIZ230vLWR
Z+O6oYh2srTw0Wy9ej+ZVGJpjvSnjoUd4ofptByKzGvzf3oejWCgPGBMW4PzzJQ5Op+xaEZ6Ugcq
2LTdKvshK4nncbmJzqzL8U4Cssnz0t/wL5LzTOreD011M4IJEGFsf9F0DJaZq0tQkf0R4UKyRVKU
bdswhxmTfakL51tA0uRZI1xZ98HK5Xl86RB+8sWGD3qf3PwpvtWgVxxlPLPCOySiRRXFRx2FxXvn
giES6LRiFgAXp62ScfhaZRGwDyN5o/myEpNurglNfHYkW6/aPJqs0brAsdbkoMfcgv53mgQf7uQe
eq97QQfbrrsJRIUzbRwZ41J+jkpYj51Kij1KO3aAHt76HvuDaPpDYqkHFidv0TzDZFa/RxlIXF6F
yvRgiARV8dGoo/tUOuSjYO3RDXCKYm7fBD3+g2wML5o1HpF20E3uTnqjfxTtI+v8YBtgIFlNYNlp
QbrimKC/WNvdcOgsAhMz1H6HzOGeqkR8jnW82nOCn6W57c6x048hncoVAKs3o3DUUaInC1ih48h0
jpTa6BdkMEaEPLnzcLkccnvj1JFzEIn/2Uz8nUnb7GlyHYWn9K1l2Q8OfpeVAqRiFEhuNVl6CFl0
RH1o81JTw/2SgG50tEfNhPheVKSHEk/9bfChAlRzeScnsTf1XnXD17aB42EXbQZACJgrCfOmr1zE
2D+YOtFpsB0qcvEz4FSXfQB6BLwaQjsWAiqtPtJ3Mynz+3JGuYUVKuK5gizLSf1g4LhjGIpWpWng
9NcwysjerQ5mXvzs7cHCIGQbOzH49mvomDe/QpIaK58KqCNOMoss9leR+eL4JdbMODvFdNMvFpbU
deTj+jMqeE5V6SK1m1dfsv4ay6J84yu5alnwWlcdxv66+qADho3LqaZ909tIX7sMe0+E/99mDGHT
np5R6w7Yd0wKZq4Z3bTM39BRrW8Kn9muUdprx/AjY3btyTgnQ5dMX15QktksTHz5dRAdVKbRadLR
t93aMi72jVuWD3FMxRCpSN6mDpIW12VT7mDuEOOqLIL80mUlpsH2RRdKv+i9SRiOpZBOyoqTaBAY
U6n6XKI/3thZXc3Ozu7o2+qrpHC0ouV/KowhIiVMMH7Z+p2ZCfc+okAtNYesFeKe8QqWOriAKXSt
c5L5EMN0+bViLbXH2fOgTzBFAyOGbQF8wRORWGWdj2K2R+OdPfcUlQ9anHQbqtQwOKv4ybXSjTYF
3oVvjf65TT0pALK89VJKygkmT7ednLOVcvcf3SGtoA5AuVzmDYSLL/5om0cWChcyx0DcNHz6zEoe
PKcPXoqE8NxyfIWE3ANXMfoVAWQVheq6IDkikTQr0wehAUWVA8lLgn6rKMmxMnoArE0QrJHSwCsK
q7uuaG6phlEuSvh5OrKmjfUgYFtUHfqmMtZk3norahO9SlHPEVe6CcvBBIeGccjJ3WIXuNPLEsFk
U7r+expTI2JU6Q0N7ViVX/F/webUnwvp77S0t+B0NR6QNXJoiW5kT1m6FiDSb96UfaOt5gEsCBCj
dIbtnZbnBONAiYqj45KbVc5hbvU/Et1+ZWmJORfy//njABndr/y35Vd6F6ji2Ecku8q9KKE2ds67
m1btuoFZ6GzxSuzyUaaHrsrRxM2/MDudJmIpmE1G5Pl1tlGRW52WQ5cAiBh/ROzBTQSiLNYuQdbG
x0yDvurckUVU7dq4e5DoFDENeic8LNk6K/OPMccWrZmNx2XfaieAh03ut+w0NW/rpjOnyIn6XUh3
+TGoUCi7wUSyRR8+uPsax9pT7HYvNdnS+9/hUkPor4YaZ/kopo0JuLp3n9qatorfeW86Eq5nH+Tc
8+TOYFUM6V1/1AoHRKzpjaRgxNXGdqFJpAVpwBi9OTXZCWy8fghRyPLFEXPMqTlOVqBR0VY55pNB
y08erlyKq9bTwMBVlunJL6YffNkuQ7ZmH2miQ8QxEkXjdvxi9Mq/9dFk7jMcNGwUoQhMzMZ1U7AD
HK1NV3iUdTMqK20WFnd20lznWNozcbR7nyt5o+nS57cQhJgD0gTw+YY3pV+cHCdOICk2BHEjNw39
skuayZtJ8tFrCU1h57JGOGYq7B58+NFz+0F9H1Jc4ZMCv6SsJ9eNij23gDwEUSRfCxmcpUy0Dwj/
5dryRHcb8ii7MUWzUUIxV7IY/whLajwtYGB3sN67MHpwgtj9RJi16cA/II9w7rLA7C6Svvuq1sdD
ZTXOt1xCGbIUEi1Xp5BO//rRH2jodC1FXjbU+HaR2RwNrUfukqPlRZw3oblm6BgRUTC3KPy9FCaL
soenUA17ShzNqZGYDxQgyFtYQZOhmCA2mtNqF7fWws3YAGVls//TrJoDG0rniKYUpoEr71LRiWeK
bScUwEzxuT+ebXZwo1lET7UKgFvyDM8keLNcuTdlmAJa2QS+0mqRso3yOWKPsE5adsFhDQAn8bpi
b+kK+cyYIGQstIchvI6JDTq0xjGka4CFvWY82l/lgLkJrJUYBjzctm6cSxPIpOsL69gnGAXqsnOv
fZ1fvUTGF0zoGe3B4Ux3kqjFbrx2ImkfjNz5SLHzAOvINwUV3/tEh2tsRExSYpjDnNrHtmEybkLd
Q/Ey/WiqvDug28EZTnEVBFskd45OA7dGZZ3UKG3cIW6umOp7VH8tuwR4MH2KLhJN/XsUKZbofS1u
S1nKt809bSPnUegflWkhKiwKpjDlfXFKcqWjMjIhRE5oWMty1xqY+QPyWoHXTK/xWMmDMfZPfFvj
rMVkD5R2E1L1FlCiB/XOd1tjn4b6tBNcYAwRGZhDeBkp1WF0O7BUzPrNV0hfO9pI1ai35y5T5BpV
Nozrd7fN76Td1A/RhLdYkh9+1XK8RxZTWt03w94e30e/v/nSJ7YohTjI6T2NsfwC0Lg/owQ8J0bi
3OTYv4XoYQD5BBc3QtRl9g5M2YGWTTo6d34JxCc1cMZPYXNHuhGXFh0bq2+R8BRVdFZx+zg5+MI8
+0dlDpiwQFb1ocZiO4Em1phy3qkrKpOax/o437a96e4dx4bS2avvej9G50mzcZ51Q3FAjVureJ8X
Q3uNKiisGWzQrTZd+8qz9yZM2o1elgQAzJWDJicqJVCQb/0Q6ZLby2OX4uaPPdQmY8rpsCzrFuee
+16/gGzI7UDdjUZXn8YufQoHI76hJjfOqRIbp7L0LRluNkSLskCTthY+u0jfIB9Pm+3mIxvPiIJe
37b6fmrY/lMqLt8Y7VmF6wlsskR+VdNxjONTa1rxzdHoNbNIgmZLDhPQyZCVkEvn6T5qGA7NWmkX
LHe8qRHe9zbFgKGerp4VgOtD4YRvmV1iSFdi7UycPxa2zjkqMDK0hf8COgCEoFEHcO8lqSJw1Bl4
+EdIqoFItX5HRyUxzkOQfHZm5uyAtQDnbR8RxLRfulH/0ipmWFeiXo0EX7GVWQLt9hSBRcLXHtGf
H3NaYyJxzH3hduDpdL0j0YoeMDjeIFHWZQpL8hCG4tUSSXQBszw7wAwf+XtgYnFqQi5CLX3weItN
7A0TFv4k2BN51k4hDhsC0tn/nxsVwY/0R+dcsGYMFIWjtDPUnh1udbUB7J4GQkMlmYjXOHJe9dxq
ESObr7QqNIrnRdUgkGZpIWoavobXUF8yuPoMD+SuP/aAh3EtzOkCmqJpklI4CUh0Zeo94f2fYMOm
3d6Kx4tgLXEx50NsMCLXYQuQjRVhqYP5IuGH8F6HZnMZi2diy2AVErREfu+ZSmp+BiEi1k2v/cwC
XIxNG5TPJrLmOw1jmO29L5L0Bvvq80TRX/Xpe6x36uoS53ixWzLKepA+GN2CE2cEZyX7RDWW9q2q
Jvp5SGMhKeT5Oc+s/BwhDlvLGht3JSp5HjTE6BKao5aw5Iv02UFlO8gvjTD+dJKKTLLItk4OqlqQ
1695WNA5EEmwdtwU04fDxE651eAh8YrTKU5LWJaULFZOw4Cx5E3+CqH0G5ToXUjRz01Ga21oYXdM
qAvVfRXUh7IlFzTo7AFC32DgumF+mYwAkZ6lyv4WYQLeJRmN+E6qF8PEfiNxOY10tGkxZdLsryEK
PJ8hOW3cu7qqmzs1H5ZhJ+MORoeSon69o2nJWr1Snry5c5vawj14tYkQC+3o4CWM8IgmM/pnIr2L
5kdujH2sYNMtVe8ckLvTG/W7TVdnvBbIq1N0zcVKsr3HMvZc4yrYllOaHSPcrWkXRXRZXXagPoTI
OmOatHQCrK2AHAsZOtdeoVZEYXlNB3XyG5mf/R6KU6VnOCMCPG2mT+TIyNi8B43+EblEz+pe7j+1
Ir5KVevvgQl1O+odCZVT3LcNG/88b+H1cyJhzlVyb9UFmn89+9oLI0JQ559Lacu5a+6++pIUxpxo
XN0Mn2slKNgN4zm0W7LsExecgel9hyhV70my7rdaZJwj+kbvaPQ2E9lKq5ol6U2UYXC1hiRkOdxt
LQoop46lnnAL8S3tq90U53QPWIRKj+pf3mo1vU2Dys6+Mw38QlXjPyfoF32yIkjPii9DRj2hwwYh
RI1EXi/uKNFv09QogaDon3bYQiiQxSHwm/G5pDxNaeE5Ls340CuKS8v1sFwZuDP3FkuObYmIe2MA
eT9mIWp6Lm6u+CZ9seoKjCHljH0jrfoBIMoGYw5OVRNDT0WpjD7U1y6CJCuYN1Y04+tLmIhnGuD6
JsPrSDDW7HOe+D8y2p3rNm4egZBZxwr37ywxT1cdXvFX6dufWjPxUpZB+5sUnOWWVaucjAkqEoOw
WdBVinE77u1Bfe+RpVzzutFx41YkkEo6m3ViaPuWeLXr1LivUVGoZ6n71jUyjde0enDo/z85qR0/
+7WgQi1jgYvVRybg6/XJ6stSpyzAw+W5iazp1yPMQvVpeRqNFjKrOMbsYyumhDjxj+YSGp22JIMv
Byn7N2x32WZAgmHN6bytW9K51zP9r4cpbe1jP14pNhfYLTjYc4KnP2+7lkd6S7bqqlAUwLnloRXC
kjh5NsVkyiUuWZi/HgNrQlpam4mNRCE7BnMipuzJxlwOvhe76cqpzkJV+rEx2x+pyqttsoQY93Na
tprDapdHIi3mhBjnLVmSnjuKZqdfD4f5YRwafFCX0ShqbHBLkmhPLLIlnlMOy9PfB3vOWa7mnOV4
TrJe3mB5w19v9Y/XasvfTG5YHHI2YNM6S7M5HaF/XX4tXV5b3iDViwgf2/wR/njDtEScBZThtaJG
eiqcHr66lkREtC/P50MYaTAlEWVsZEdYu5cBWGzmeGV6d8VpefT7aRBpLFTJofjj9eX0//Ha76e/
/71Jmycl8eSvd85CO6N2IEkjmb/A6Pe3uDzXlqT3uAlPXPw6jcvYOgVWbZ0yEsLNtbJzBBl+uu97
z6d0+LT8AoEBvtGUx8EdSoIV51zT5X3dSXJ1LA/xkkg6w/xkeSQir9nqifr++6XldW/+teVR43sk
JIOy+/12y+u/3rMYKPxZJfq5hStCBU9hW3MAjM2PlsPygzZmB062vbWOyyeyOMcjwHwquB3xrr7G
bZUBpjqxLloZoZkdl685Wi63318rXL1uvqmWO2mYQ6mXQzc/shxcRNUUR1st7IdTVUqiminPU9Tj
6e/D8loeTewM4QYkqcKuorK82C5/yG++C95/AKRpPSAX8eQLpDSkTugFYO3I2RxW49wOtvgNzLTe
uQ5MszGm3Ofr5PDm7h5HGIot71nzSFeh3bxPcjkwRTs7jBE/8jh6EVI+mikl2H7YjrTyV5TOCW8N
BbKDcc8CzTh7SNNjkQItZoe3onX4ksXGXW4k3s4Y0x+ez36HRviLU/Af5mruLHJPa7J480bz2MnG
An8ZhXvCP684D9gqVQj1QjTa/5e781iOHDi39KvMC0ABkwAS27IoQ1e0zQ2C7eBtwiTw9POBujdC
GkXcidnOQgxJTXYXqwBk5vnP+Q4q6Jvdug+9ncXXWMQHuEyIzWl0jXIvOfu8wA2U51n9RItjVs5g
dIMBDDs9nwx/IZ6MDQmamaZJ1H9S1qibsCCKosTUkoNA9Zy7SBCydYY7vc6Ghx72hJc9mH5A7ZCK
tqh1Y98yIx0Ib6vhXRTdI4rZkdiPZcYW0U1Jved7jyN+W/fBScX5L57WtDdO/D5xeswMiV+rnX/R
YrIBacnHzWBWzoHcxI37ak/+l2FC5CyzrfbJcvbMWebAN2iuZl4QqXwhX88EJ7E5LLCMp+BvExco
XjpADTMicz9QzX0XR+lnm7YFRw+yepatTyQWoezGRLU4W0bRYyqZJ+JePyYVwBK/IfBPLVZB1wPT
HAQZ6CsH6sRPoofpjx8FWENt9VgdJOF7yjYc3jnFSYwWtfFkxCScmSskhyYpmJ8H1o/aO9oBxyyn
ZIvfdBStjNFT2t9X0Nv2dUl4OhhI2LKv2fUAADjTFkpmO7ZfDAKBuArHOkaYbUgitbABBKqkbad3
Qec8z70dbCMPHAfeiBsS1R2/u9o0c4qjmJjQwYdRorvA2mQuaa/Gq964O/9a/a5f0EkzxYCbDf5J
xFxclmWH0UItknKS4zKmKzzR/MkBAnv/yba6Hdd2tmN/SDYMgUsTi2je5x5YbVOnAJimmeSbucMh
Ge3Je4HrLa3b7Lu/6X3dQVlsctqmOsooNkNHk2pk059oVWV07LQIxZoRNde0qLnmRvs1QWqvWVJi
IvOeXTKx5DVp2q2Z02xNn4o1h6oJpJZrMpXED26ANa26fOdWCbAua5L1+/8iXbHp1pSrueZdXU3y
VRGBtdcsLHRN/+Sv+dhsTcoua2Y2XtOzxkCI0FkTtcwVMXQSstVr2jZYc7f1msAl9gJFeE3lijWf
G/EbqDWxK9bsbkLWp17TvMZMFBINZzkEa9a3XVO/DmM0lAmSwHrNBEO9e2WhGF++v/T6rNf8MDzu
dM0TZwSLqbMLOGORNfbX1HFG/NjIlj9Fmg4kuaf0MXUMuZmArjaRzbOqCELfBwcZKQOEfeKfE+Fc
awazcnTHS7u4zAh6MIClf3N6x79pKz3MxTI+moP93Fbdr8QsA/5oRqumnvbBEz2FdKY1naSVk4qK
Osw2tQUbs4QTXAbdsRYKNh4nu7Gu+gvG7y/2O/khQ0ZE99OUa1ViuvrZW9lkYNerqdtHVB5E9vSC
0YPChxFCpyUDtk4N28LCvGupNbxz7VlQuIBdkTrn7OAR/+ZOzggpQclB9ve3aZxYV2GJp3YkikTR
sYaYzHVdG+9UqtB42MurxncVLkub7spy5QEgm+46ymZxq9OHiD/8z1zYzzgrkuceeT6J+vLVmy7z
ogLynR7Plfy9tObpGgVzc5cZ5KVX103boUrSNHSOly4cPf75/9lZbP1HtaHEdeU7BFJtixD4/xm1
WEY7C1LfacLcknk4jQy9+5KmATyDrxLT4rMuVUcUdT64q7lDe336f3kJ9n+kPSQtVwRHLNcyGQQ6
q/X5X7zjQZT0Q4ahPywN7E7RYD/4MM52xgRlj4XsR2GzP8cQ0Bzo2E3uBVDGwC4tusqAKSq6dHHG
xcllNZuaowVoScYvPcPlE8dV8351gX6rUf/zG2evhut/Cy7wqlfSlufhwxe43v/9VZNmKJys1rxx
Qe/tC9eSp3iM7i1nwfZeF+LojnQQ69E6jR5dPxyb8h8Q0y0BSQ58a6RE8KX3jSWTn55tvtWIOYg/
7h8MKi7ltvBn0ImjR1UTNC0hn/6zSfXfMjf/mm6x/yPcwOtfKWGeDDx+jW/D+b+867PKyMxYXs2j
rmLrLojcpb3il3A7hmyzecKVUW2xPFGHW/gfo5fyeBB3GXxo2ldqscfbf53kT5cqn3Dx5EewKiB0
eP3gznvMdNMcAYJDCCsTEr6ZuBd9MWy/P4T/f5FxnvU/J7cQT5P/tf3q6iKtvv49v/X9o/+d33L/
IVzbA4PsuT4K55oA+a/8lhT/cLiTETks4QkpHJIa/5Xfcrx/uNxp1IpL07H5MX7qv8Fxzj/4Vp59
NrtO00I4/3/phHUse43G/OvdwZzAdpzAdylttkzHX1tj/+Xq8nPdll2hsjA1XXH0dPPqSrZuZjbu
q8YenjLHT57ibGI2ZxVHs2c75zSmc6OlFT5vuQxnlyFpPlXerTFaoizKrg4pieDrNCMTTItwH8cI
o0IzPnpDzMyOnDxOJOy86VRe1Sr9Ot1dQJtonprLZzTQNguvFNdJXzWXfKFSNs4URr/U8p/aYIH5
5DLh86lGzWMv3s5W5Nwkxv1Db1v2xa3T4MIGdjhYLXsNOyGz2WjGfPWs9K8+MO4SaRm8cq+4iMor
wkVH5TpNnz7Mrtthx9Q/UokbosUh3HQsYlnp1e/0ZmuQjz6+uoKTbhkPr3qG0ZAYLAJDv/SvoEWH
Tb2qxo1svI1nWskrqtmudAt8xAvyrK7v5+VpjhJxGmX7FfhBBVmYpHirgf+krrxm3pIcu8HA00UZ
TG/dO+QwA8w+e9+jbGMpx2vAxF/m80VF7DJ4s97MnqqBBrdmFiwvtVc6e8OFDuB54o+Bib2u+edM
tTC5pCyeIJmeNi20GWYuYbVMN3xywd63KeO2WT5FeahMSx0MofBZ1tdMDcGbecmeTIAJj/FARcVU
TodSFyOqdoZXuhvqEHYTTNiDmnCvBBZ0MB6mj0KPt+9YRTlkmjBskRxp21hs72oAOQXj3tIYxC4Q
5a7EtC1tSOnILYPosjforDtchwRiJM0horXqsBG/uY/aMM9KEYKFZgwQwC8HFfaicphge1/ttUzU
g7RLG3Z+RC9hM7LXc219bOweJCsfzqEPEgZv8wpxNrtToVuDYtecVbSci51BoDjsc6wqRuMmFwsV
ulbmz8ZgMDnHrfNkGmeWDgcmDZkQdwg4nPOXbouIjHtvevHZsRnVSY4Yaw7aOBhRFlDPQ/oiA2D+
yOBOMm4u1TZyaNtxTHph1i/MWC8w3tMwqXABmjlUX9xpeOedM8Aeih+CG092+06m2r4ji1nuVIGH
IhXZc542h5Qr6ywjmF5TNtPpEGXrFhA8m/SetEPniZWQQ/cUw9OuhIHPy+CcblJRGbdqojJmHQfG
2ElLwwfQNJp8/FiKjDr1YfyS8err+a2abQR03nJUsaU9ZtH6mZJwyqJsbfJ06o0ze+PBp+jBarJh
8zLparjoLvnpRH1x6lpOdq7XU8uUFbvaxJAmW1ro/a4L5+UGDenSYsN59M2yovBs/fVnmgfwi+Oq
NWAk9kL21LdzsTYRO5saf/FOWQ34/TGXaLX5u4k4+xjUNn7z/JxGnJPtWL4lRlRfkFnw0K4CpBfX
H2VN00Wn8MryBL7j3nl3+xiHmgIlYhXL06Lt+WT68E66lBR61CQHBwfUPqlqTDQDAsAADW2XZYlP
ep5uInMu5C4qcm40wWOiqxsSiOSu7p00be8yjlBZV30KAUahBnKJI3mr9KsR0DUr0uGutjOLTmfm
78GQ7Q3T6RF6Uo7S9DhXuoIABhfftzAwq0ljKVuCDxkw21sqv+QwV/6woggikIgOrTTqHymW35le
pKElIxID5bj3Aq1vjFvKbeE3ydWfqZQEkwPAQoLFA18GJdsoh4fe7+wnkZsPNmHFBwmielkY1DGR
5rAQe+N9C/wal73/kxKAfVu7p7jJ3uIJBIksG7mvdvWYZSckAXczkEo6jf5qgytJ3XNuIqaWrFKh
bWRh1hg/6SucnrPIfqgL9yAS1AXP9FbKaFfvWYfqq4els5qHd3PmyW/9Mf3Efmi4+veJCXZUrapM
JREBYj0OxzhY6BsYSACmo8BQrqj7aP0v0BjBmxPN0b3orHOXYwvSTYSFPWOINWWlvnqlQdcc8WbQ
Etma5dGPSyLrz8ydxIPvGK8EmS5l5w2vtb8HKSXoB/Ilrq1sPOBO+JulwYDvlRLBXNUM7yrkFHyS
aVjmYr60koau1HpGZTcuMkp2Y17kL938qxmjhyGx5WtmGB+lP1yaxs92y6rYALhRK/TY3tokBfZl
iSWFh3d3byflOZ6JE5M7+FwwYc0e3zlyjoGN1gbsCKuAwuoZGmfap2HAFb/ro6DD0oF47fyO6yR4
a+OWshAzRusomu2Qy+Q5m3NaOuf0ps28PVYd/8HZcVcmNHuDrdtZTTBehLKTkCHKR5S47XbKy5pT
PHVlo1xKrMNGRsdUg1cRaf7oJXZIeUb9MhSDs61Uqan1I4slHdrqIOYe/A52kTu6JmB+RrKEYuRR
Lt609/FNnOLKnHYyERYgyiompoayj2z9aVsUd4ye/Qq2UwNOsR6Zp8TbTnjuDTSIiKfp4MF9OzOY
xMrl2u6RlRowF766HbLBX3uev/DRWW+zdTHHKnibi+nGxuhrQVDYYs8M9iJXr/EYYI/tzUFdl9YA
Fye/EjFP59qYPhp1NiwHk2Pb1FtYtEQThXX550Liz9mJ+AurIg0ne9F2Ztgp1kTCODZ7AIbjeQd0
NRGqJGBV0LNuf9mt6T7lHKdPhdk6Vzt30kPWslInAoChUJUMu36gSdBK6pc6zeg/kyzrg72SJ2rs
FgXYpktnO4RxytiCqT+fzaiQIbc7hfPTL6+4FWtYtGWCfewtnFpdm1u3vIh3fj8GF6etjyPFIGfl
Tt3ZB6o/CPOG6USrhkIfKz13c12TLOqh+tUYzDV8divx6L9SjXpSQYQ2HUVXKC3DNgEhclRM6q8U
d5y9FotL1iBX+UXxp11adgX4cUkOPbUlVzaZOX2LzeG5V4b70lG3VfSeuSXBYB5kHx8N0u3XMvss
HIL0sp9/d6Zbo6NFyJPModbgwZ1eoDNCYmp4PXkMsdWsh80oC9THnDKvPC4/J45WB9tcts1EJ5CX
2+Y9BRzNtm466uVmbR74pB2cED9kAOF009aD2sM9jE/TQuvmQrcXvqvhYfSwUsiMk/+MLSKawJSo
zhU7ISlt70Y7uXpu/QdKIdEQsHg0nWD1E4JKjEl2j9gO3qc6WQ2Zz71v1M9rGRTbCIYeHmGGG6Ky
dTBbSginfKg+xnYPYivWxvJoufkvP2PbIWy1Y+Dh30n2haDpm+6YLKiJfvCjcm+kTacHHDtfLmih
Y7mEjNsBx1iZeiL3ibbX+xdZUNzieNaVWrkeUvmF9oK/DjCaax9B1avihUXBTx2Ypn3M/LfMLz36
yJBG876ymoTdWtY/wq/UWkxo6tnwyJ6VwijeRebgOBOEiIswcUD8m0Yyb0Yntg6F772VtoIynC9m
WNbusrV9QKdMMPtLzuRkdHBui6KmUVbOr0IN6dGxoxff6NKQkVZ6dLPpgaA8G4Juwfw8oDn33POM
HeDMGC8Zylckuw8ffhfboGbM2oeGykYnnp4CeJaI3Rgzszo0cxHtAms2zy41w+sOu82oXGIjA8Wr
w1cVeaO+laJ5S+hOzwe3OcmxZO1slltO/YmZJvNdnXYbHWv9WOPrH5zUOkEHdU6UMOyhE4Ahhu6O
TFmr/ahyk66x6ne1tjhHhpNe82pmxDWvVY+9L+57SZWFp73lyKkLLozhAKJODBzDcqEKY11RFAGz
ksjN6XszxOtFY9VyP/bNs0qHZj0F2A84SOiUWIKrn6OdQcVOj53dwJuEVJRaaXZok+KJYWx2x5+f
C09i1MmJXxu5XW5pju720KKowaAbi0pcNmWTP+lrlpCmizybdtU+Cy7mVH6i/2BwMKri2g5Zy2CC
MIBvrFwr+D4VZ6J94M8NNQztvA8gY4SDJpvljSReWkiaqS7c584hqefVjPRMVsu9O0d7e2vV080J
QHZ0Pqen9Q/TUSa8rGazlM3M0Aw4aOCWSNsG9y6PY+jB/amOA9AOYzNs6KYKDjSmL2wx2oJdZXAy
HDa+Q8qe2uicrUzLOsSkSAIHI9KRWXFIiPquCsCj8zeDMjNHhg5EN+rhE+MMlx3ngI3nmvtM6L++
bOROIa7vij7/JWyTG9JpRqYERCwzYFcUBdEHHCt65aYFFkYQwBNjuWeWgxG0CMaTHc/ww1RPmWdj
gdHD9hWBMAB0yYrZ7oo4+8hyAKWRkgwp1scAH91eFW8ZzvMHtdiU8y2yO/Vtvl2SOOMENU2h11li
Z9vxfUCu+sVqqo+gYwdcj0HIvGwEqsizPpp1chFaPxOEGI91b8rj6rzkcMVKpzmwmMWaVxlSEvv5
jOO5qw+u72HYCci7+c8NmV6GIAtP0XyA8k1ij9101NEPaozHIpvfg6y17nEd4eCF5LkL1suyAwZj
rQlDgHh3zdy8p6DXuPxw2snKSbFfzD9UOdLhtUbowWF5B6kYg09LxAcK7HoIpNjAJEh3+bCowyg9
ZGCDyruJrtw2qumXp6rrLHR+AVLbnqzW/W1BO91r/NlUqXrEblNoujqOJtZV5ezmsSajqXbfB+5U
zjlOqfJ5nnPe8dH6i05v42RIsn0Sj79mt+HjLogztALTHYfPbaIIzQdlS/HVqrSRlGNjW4INm2YD
rmLrm7smh5WeY47f1UnpHMBMqG3SyVCppgopv0p2qY8rPm9sNnaWB684re8MgW/cZ7ciUuYMFsnI
ZKPcXylU7Mhs6z2RW7iaUU/UGasvg7skZ7nveW4fgMh/ee78a63S4dwZLkoHd80IJ7OuquCujYxT
o3MVAtxzdt/hTWZfHp/hjK5NNH6H1lFsG4UJzF6iOx2Nn5xc+YZijM6L7N+lP3qnxnb7x65+JJp2
ZBXvHyLWo6NAytm1OMQSRKvjQMEdweHrMhE77Zl9bFy3Lw5ml1s7k0nNLlXLH5lREK9bTQ634RCW
zfJa2Ib14hHguKaY3UkTNi3UiAknvlXdEnKdjmv3D0Uha3I7cXL0ZL4LZKlOXXWPwVJcGREWp7SK
FP0lFSNA6FxyoxDt9xZFDCsaCy9khE/DEAWpYlUyQHQr697smwOYkV1fJtEb89fjYDb5Ic4wm1sO
u526UqQxl+sSlEccXTnNnkZ/JFnOBK2IzT3dScAGSYxvPccmt78ugbqzTaYD2avX9fpKXYIe5zxc
5g7+eD/jPaN1PIvUC4nvUjn91k8C945zxzGDuvnYa/OGVXTVc96wQlEu4EmIfnEEobwveajiMsTX
lrfvdQRFJkJZH9Ll2EbuQBMlgOu0s8fQ55hZkmA8GYt8skplPdbyc1Tk8M2pfmws3PIK8AwBNHdn
sBycSONuu0FcxFIZ4YyZFVSGpw95g0jlCyPgNk5Ps3WHIS+hL3T6KHpDvbVyQTCofvaGkT6LIv2I
stXDFyWf3ytWVhCLUgAEwOIRzFiM1xEhZqFZ5jnJeb44nQNsBuNwMvTjkYecfeKxwpb9yYn74i1x
6AGE6Dg5RLjhu8Cui6mmTEf7ARwjiGcVxceai7xnKIsZxKtVCCcK6Aj+AQ4iZhhQa7Wu1fdQs4M9
6Gscp5UA/JBNkJcIKpzS+ehr9nvxZM3hFDHPA9COITqz0Zqs+K+3+NQ4Fl5ogpq5abaANng0d6CD
EyFe9hnakZPHB6kLtClRX+CA/s1EZ97BMt27JZZMMFH2KbOoeg40dsxemXTa7Zn0ylOroXp6VIBF
7RFXPCjLdMkvqaZngUEl9bK69e8wSxsh4O3nmjEJRTg5kn/ZheT9q+OYBBEiYlbTEpSkd8Xk2scG
g80mnvW8DbQQPwcao1pxatxJfVgq2AgLVXPDk/yBQXsSFlnEFp9KYVkbwZ1Z/5a6P2rdzttO9aTW
zeBHYvBuSfQZ2MtIATGr26NioGsuOQVn+MYf2dlMj+2nFEsNlrhrdx0uGBDE9bUsDfeWJMkuU+Z7
MvbOZ2zQc2sMl9Rx8a540cmzQdllsjjzy0wPnqKS2LIB8IHgD4uU5zyruLEzDAMxpjSfKLskDUbC
4x5sNsZJYkI5NvTnCpZuQAiAp2ajoQhxzdarWOtM6uamHWImHSHsaRN/v2S0stei4mFhVm8qf9Jk
1pBSvF+2kxCsNDD9C4G/c5hecBv7D2I6QQ5xrwHrsm1NUegqXW4VuFE237DRF88g815qChOkjI4I
56hYlc8/khVMzSN45ISvaTGIYyNMyadvKuDlB6iLctuMU7SxexUfwOdTW7oqFiOOOIbZfnk0Uurt
EfTXvgyjPLRdlx/IhgVHn1t9gQmBCJQ8AlC91Q6ncfi994MexjecbAuWhu5+EvLX6NK7lmdW8NwI
FAKNNiHF48QEFeoOmTMkZ5pdSu9kkI3dGjJqnxPYVAabu7spzt9h2Kgzj8uUToc2eEIf2da6zvfT
oktQ3l6LrA9fExMDKf1pZzAgOM8WcWWDmeombUssofYPG9WcEKK3H4o+ffd8WLt599a6v8YRItN3
ZQYwub8eUSAkS+QPGbNzTnRw8r0c11fTUgUJoQLprniiTu7ZY15/ZPelT8Us7tnqxKfYzJMwSDAA
JCS4iBsZxrao6RCIWtvDJoRHYhisM2HoDi24W9m8TMUMgqTSr9gfsVZkNrMIsiI/x4Zy+6kBYgpJ
7lGXkOSkUX1JA0fhksfHFJ8aKw7GXYNHsl1IfHYaBkrRUQBcsB7R6EVAyp+OWezf+2arzmO3hdtP
K3uGbJwXN4O5vJMH+mytX8zfOkUaLPM5tFe7XZ+6zyYSyoFk/6fRrsnvmsfkQAkDm3vI9R2Kq8E3
GVVmnuWQhHMpzW3XUqKtRvOBHYhzmEQ3nH0l6PvFbrrFuFaHLpk4r2f58hU5SyxbNtCQgJ2/NwDB
YVetEwkbLJiRjdK9dihQHeJ4OmssXZK3De22yzc+OViOFfgw4OM6pbinFMA9mGQh1OBhZlvaJxGt
CcSCRkoDv/T++3Xmo7fw+7qcsYu+2JoO739Qv/pDfZfRM7gFQrkrRqlDttQ8XGt4d1bq1rvYBCry
6ztYRldZe85m7EPlDFmtXRQcEb5gFqICzzdPc4s4OE252peYe5o+OoBZfa+74ndT19SrKipBVmNb
lXJ0dNzir18PCzFmGgQRmvHNd1W/S0imEt3wj5NufxHfYhU1kKpywgbBjyX6SDJcmPbii7DGyOIa
viJKzZc4n+HeJjMt6Kt90jQkiSioBzuxXiLfX5B8CXIwf9kZwTyeIUvlRxrUrrmdYUXV9rSvk+ln
nwTdIbbzZ7zO1pbtHm0EhDysiWiPMOU2rsqJQ8PIiZCx/WGq8ls14yPz0srdqdTceBSPoQ7WB3yQ
1DmU5XUlrB3Z6jpr/LGaqSyjy0jb+bSHwVAfYNT+xJnyuxbLsW/8lyUr/kTUHlB7GTO8YZDBKgkd
KjjNRqLOlkOpHDjkt8j0Ryx6ONvmcf50yXhsSJGzCyyOtPU8Ki2t00wJ9iJxbAENNc6zqWnjjTXV
sTMfRFu9UqUhdoNpqk3qieEs9SNXLktg7d4Bk6jOnqA3UqjoUk9A9KysWY7oE1w8cfw2itF+pd6I
JtHcD10eAie/JTkdE5E9LM38GhSOs/uekSyq7i5Otf5b91crnaGgySH/ARYcjhW7D9dXeMQt9yUx
tI0DyXfOWIXe7El7ezOFxK6x5DLGiI+5QQOKO8TiY/awk1t4P6yIXs/VEItiNZvbhvEJZxno6CIJ
ei4CSLmWq4nu1DEV2ej0q91xWr/Miq4mjpq3f16XNib4GZ0RN5z3KtLxrpv9lzL47fZvXZrcjDmJ
wNG3X+TAJpSLgORS5T3IEmQvrdZ/tQl+JsC47Bl00BsBvj9byDUZbaxeP0DHeYTxqxZO2FS+fTb4
4cSGkSzUigqren9djLcO3s5w4qIE8oyGePAGzu2/2KYEnrMPlLJ2qSGuUyFuKI7bYnVGG7glpN18
mikdeVV1GXM2wN6zVo9LDEEoAJZr+AArkBs+SJy/q18yuS8tb6Al5GoqnPPjsB6qbfKb6ln43tmY
kGXm8dbIYfWlYobDXB6hBXnDsDMtPJmEUV/zDjKSIV8TvvXsJ9Z+crI8dFdXto6aKZwWY1tqkn+t
s6IYh3OZ2LzFXoVVUA1MhAZ2vAsKWdti/kPRZsi89fqUKtHr1HMcbC1qw8HIPMmcGhKbSVK5c+0y
oOOLgpIyx3YZx2h3oArqNL7ldosaUVlkEFR+L7AqUr41zulzjPzE9oXUScCyE9O3tEuckdExxPtV
0jCJ8GOjm72SNgb9O1td1JTyJP1OYp7m+QPbCCPorpmd8tQtIkw6NzjGHIgsr59CZ8aInMQixJPa
nIvVS21m4jy0EMxcXPOhbzjbGGwIGbkqHKc1j9+2HJOc4HeZGORF44U9c2ljIPORvtAHtoaXcagM
grvU8z/YEBM4I8pNp2V9HhoikxvtWmHcxWAwLEedi4jEnMfPWxnwZXeOuTciMyMRMsR7BZ+OndIk
MMG35WGZzesYES1iP4mGRyIsdurzshKvypZttQYwtPG0xnIVjAeiuG/N+mNRrFjwWj4dZTyxQ6CC
uYgeTJ4/38vd95dmfbYLQt/7zJWPrZnQ8J7w+0W12nSrYxyG5HPr4qKJI4cNMWmYHa1ieILGlrOK
zbmwGM81E+r11eKxobgiXri1q5LoMgdU3Fflph7ie5OmjSiISUAND00PmcrLudHzev6SU0NDAnO0
vuo4NK+r9PrKv//bVHyNaWRTvartra6NDwaYoKCr8k0/OTTbe7yxTQMOcWbj27CdQZ6V0dauCMDQ
Jt2Ay8jw7LFeTfuub29BnQnSaUSPXHNgCGBZ5IBK/y7QlqbudXy3/fJriD29TaE9b42C7W9p2/SK
Bs7PYN2duGC8eTw7FUM1iWffYHt6zmtLniN/rE4dcG4BreA4WNOb67Jm8DivN0tEKBICQkfuiQh7
2bRiX0iZUf2bxbsiiFi6CvhYYHoCYlD231aQe3bRMTVB5+91GwFrOBnqyzGNF5HqB9CdUG2d6BLH
Xtha4qbw4Rx95Ufbps8X1DKmCP44Pwyq0OTHDtr0GE423hHK/ds8ZjGXd3ef9/rioAgRhk32s9OJ
m9MBmMioF2Gzq698kj1GgOklHqcHdrZPnNbkTrpdh43RI8qXVn9diwcEZ+VdYK6JkKV4l9xJ7QB6
KiJdC88q7N9zrJKnRc3+tgJesvXoJd4L8w9VKOyearCTPOmiY4rhfT9F0XPHERBDueoeUES7KOXI
omQY2VW5CYpGn6dBH4sCa7e/CnOOX8eH/KXN6C6rkuSJ50SErIiM4TLZlijbjcWT0YrVaVhrjhSW
56z3aVmK6/KxLk2g9Z5x7Jw2Orq5KsLYotgExW6NnhmHoXTNkynVoYoVckEpf6SFBMFlsYnx54eR
kcilSynEqXDcDOn00MeYANiYFN3wFWXVT5OPmErkmWJoa6CdqGP+PI3tZ+XZnwZ9W07vXsyG+nYz
+1lZWFjqucctII3ppN18dYxYaltxst6C69ga4622J/pr6aSnQzsLzBHknGPvWR+rXZCTggYGRUfX
4rwFgO1Ca/htWkaoLDs6OYSWCvzdWK3dx4zI3q6HFnC06GHaxG328h0nV/MQ5mNknSf3T1TjoExE
fHI5S247j0a2oP7b1VHxEVTIK/T32irJP4NjGxTxNmMHGdJ9KAipun+CRnn7TFG811NFEJXRJYUW
uaHWWG7HtDk5tKXt+QUgB3kIZMKl8UtW9o4BaL6loAJ4nQYtGAnvjYtgK5YVAagam/MRxoAYttI6
mY+CErRlEYd2fzNHrDsG9BwgR2zwVow/qrMZfxFcoPd+NH95NBnsTP7HlEGtTGMYhj2pyzHCVp6b
FBiSnuAGL0GAeBMTIivi7ZxilKbnrsviExasmYAObU5UQTzGvjo0uU0jhPUb+d59lINfcpS66xd8
42Pc0IuRItcNCtG9KB4sDthuCcZaxfGRB1QWypqqZI7SH+Vwagrzd9RNaBOOhhgWBHiSMIseI7c6
RghDPK3YpZjZDswdHBEgjj4MOOisWndrGyIYuK6j0YUCLdCt2MZsASy5AybjSm/Z9q7fh7bj/xnv
lj3ZdGZyJSVYsxDWtvYyhuXLTu9NBmiHKBOfdvfi+PB4hwmPQqpBIzC/wvmD+2NvKg8wEyJX7WBz
yasnzBXy4EOVYqCMhaGUYS4MlqMch6XgBOUu9ArWmmM8mCw61ybmjRPjrkpctLme1nDoUHmR+UV8
8cz6w9dkbDyCGDwF/Ra0FXtqAomMcdEseGgYgmGTysufwdTNYH94YW5DyXY7w2mtIhGmCnAiTSi/
JXpwa14MV1f7OMlfiqa1LnPtbp3W4Hw3ArFryToZLHPAvXfYwaijJ/dHw/cAIaW9ccpjkTYL8gjp
srfIPxfpMJ9EgQ+oU9beNaZNUk5kKejzIbGY7Zx0/Elt9vPSd+MWmX/XNNkpevAkBl/LYWyE7rgt
guFkggqQULXOtbL33mzmYT8Q9IsK+5BFE9NDt9kUwiF2nPPexdZ0M7o42CZcHU3unhmMFts2ao6Z
MIg9wHd3NR2T+CzzXezb8yZW1i9Gv1DGG4pPVAYIZLH1ownscadvnHA6QnbL9n9zdybbjSPZlv0i
5AIMnWHKXqQkUr3kEyyXXI6+bwzA178NKCM8yiNfZNW0Bk4nKbYgYDC795x90JhEOyK48X4Q2Vj4
VUvRa3h1ipvAa2r6N9Z7qkhHkcrV4ZFwnGdF/4b4J5t7dD4+Re9EI1jbp4CyJU/ZpUBs63zomOkN
yJDmV1GObpFKDlXLQuXUkr9NKQjGE6BNJ4PunMIkon/jbCx//Fno4XAwcwTp0iNYr6MdwVp1Y4qQ
E29SWDsRhGf8oivfby1wi+IhS/vrIJfGyrT6ajWDPMqqVBtdK2g007fYIDunB40YqVTZNtCCt1rc
5W0+PZUZ4RXR1lJMrZUQxg5EYrlucINQndSp9bpKB0LjXaMbMyFm1MM2wx8CwPE1T0fCXZsOocvw
EGQxi3tbAFKDGLfWs3lvaFy68MTZ2VBUaxynW12PHzvHeJG0j0iVor6CTFQaRcgx95SiQ9wh0WCZ
zv6BiMxs7sxQhifaVDcK4SFhQ2DGPWGcpOO/hF7hb7rW3eHxiE6OVR+TDGvyXMVvSZfaZl0ACYz5
/6RhSDHoGGWjAjJrhQl+n/5SlenZd2EyGga7jbRqH3EfwMUqi45ZDZq4Lse3+HborA8z5XAdy/yp
bCu6vL33LQKevgu9agXUhIScyZjLkNkpnVha5H3LMYEarCfWA9dFYMbbsjrN/IRIcF72aIUxn4+e
CUSOmXiIYKYvXDm63R5VPh+JA3Noxr4/3I6V3vUtsMEn6brtFQE72JDn2fVy8XWTRL6VM1rOZrGN
amNFgA+ZHyrLAoJo58LCcmH8ee3/9r6MKsaqZeE5eam1+WUr7GMdcujAOnN0OmMna/mgsyRMCn9E
bYRrvyYoN45bdVyuhX9eW27+p/uWh/x6xn96iGUNLBYiu9s0lpEw0lQCZxL08BA80DYwJoxBRYsy
b/Rh3RDanIQTLKewfrKU9SOAJnqGF62AkSXuyqokPmssG6Wj5zsLOfLa4VFWj8y0JaaGuRIaovJI
xjwFwZG2a9dSLVR9fM2et2eIxXI0MifpvHA4K42MtRC0ZG6P+gpFKZ1Kyhzk9XBu6qJTwN+B+Xc7
dCzrDibNHPL1Dcefh1/vJ2PmsC50hjkIljaBZO3etjxogcb3IDa7zegDRM8VVSQjZpQ0XaZQHflH
0MDBB0NsBs7qO5t8ML+Vwr+MwDz2Lkv4uYmtdepdlI5BGncL85ImqONSFxoxYSXhufZik5ohcaN9
j6JIOHIl5hml42vPXfZTb7zsQRlvrTF+UlwNN5PuPwUVHsbEHPdm05bHIkngDQ3oaqZaWOta7pMS
jr+vWNmrofgxjfENcxdOg3rzjB6auvTEUDDK9JbpwlayIsLa6BLHa3T3mb+WvXaPighOj7CfFFBs
VukRj9AhAonoo6FAAfYvIq/Hw6ojavmYa6HJoUZUldGRm8l6+Yx74012CtcLEwfdjpjxZKBvipKw
OixsJxl25j6aJrizZmUf+07aR6uQjymhusx5WdEN2UD4beKSrzWMcocN+TbtgE1VAGXWfucoGsM/
KpsDt614waIxtWMxxBSy7gIqsJULV60Al0CvesWgSVJTyolmE2VAFMfCI8FyyO5AUD6EmG5pr4ue
9GXYmZoxuBDCSO2RIy7txs6tK7yPyN8pp2J235NR5fDpqKVn2bj3ap0BxRNXcOzT0+gV2zbJFEFZ
rPH6okzoH7Q+GE20El7BtjCCTACjm15YKMKh8oBaeyo8lH59BD+F5nsAizJ/f6M+mySRbfSBXFo/
p5I5Oqy8sxc3SS72YF5ihe4tfMZkmJykXurIEigsU5S+JwIQMQDlp+WFPBvaB99JU5ScQ0fbtdQM
+rB2Dug2RiI4qcWS6UYI9ih9rOhinw2eOlRhDyR3BEZj6yNNK0FXvTglkc1wdhvn8ZG8eN63p6Y/
rtzAddaa7R/dSmPHYT6MxpXVf+LtmOS91SFrwZnmn0nVr8eS6VsKli2ObqRtvLSDna9Nz//elMa1
GTvk2LmYX9LXoe7RNELLcZX/ZvqhTxc77h56M1zpkx4euzBjVUPLzDItJM/pAiR5NapO37lQatZV
NL6B+Rjp+FOP6mMt2fqxzw8LF+yhsKtPHftwHSbxfYeQYaUTrxSrdK9AMd3nIZ2tbkqfXel6wAaZ
r7N82Lp0pGhNy/icJfFB1/xwpxVWiJ3H8SBuAt3zMqouyrouBk87YMWm40iOtY/RAY13CLDZYDnz
3RFpcp1PJA50RO+69wOlnICOY4moY4cn9S6dV1HKJaxNQPesJZ0H+o6YOlP1KFPqHGkXu7i26DoU
pfce4z5AzdXlW0Om41HMu19rU6r3GjY7SZHNmvbyKRTw7YKE6pbOjHTtM8/AsNrchoFD36qMX+KS
1FnIi8Bbab+CFSCagfN2MDH6YUPF/oT7MkAHDEFfUQqHJeGRWzl6HksaG+QHmhl6O+qt96LhaHZw
UJcLryTJRwnqBmVU3+RG30NBdm6liSgorUgGmuKj3wqdNkJ51xs2UTE0NJaLrkSgYusaAGPpPw/J
4KzwHZRQNKNua/bDj0wv3LX0kDpXHWDWw1hgIm3Jhd2AVia8kokizgm16ilYHzHKUnaaL6aCEEPo
EeS4NVF+NET0PIHooI/Qc1ZzRHcSZPxOWf1DRAl0rfk5KABYWM1jGh7An2TxwAGJrGcLACT4ZRra
lUnPs69vJPqmt7Kkg1ciNMthQ9dzBxs+3Az5Tn4glwqvelnq575B/e52wAaCiDBDa5NNfnRBZNyu
BwIgWF0k1k41TsNZc6APoGNULWXebSjHzUSpnyP1elYS1slpIjhWM2Uon4z6U5bbfJ3afbC2lMFZ
xXxVHY1iXUeMZSsZnROruqZ+nu5RZOTMy7ob6P1XtZcX975rvxPi8kBc2vSmFcXJc9XwmZl4mUE4
TeEbZL4CkJsd0cEpUSfLmIjNoHgWMJXiyVa7PqaCP2IZmEKaqJ4oo1fReW+msusfY/MCrQ6Ksn4J
WsthtaTsjZWbP30XMWpcBHBlaxlv/V6wNswRbJl4UTZGGITUvP3PZLLQUbdQgEZkgEEx5Teji0S0
NibvwZ0l4F5Ry29YYNuyubS6fe9UEelzdZBcNVLuZFY9UaOicZXOboEMXNkwfrfjizVE4WNeG5TR
I3sT0dTnyGBkc6v4u0jr4GQDMrxuW7PbMcsur+wAUUlSFA8FGrnS1xv0xY3OcrYCoYxq3zP7Lzc8
Xvn6sQzLY8zMdmXn987YQVs0pm01QoWNI8NHK4Cwa6zKAAeMgSmK39EJ3fIqkNRgxfjpwd0FxLcv
QFH+FFV4JWsk3yzenV2k2FAeRPFzh0P0iqGwI8e6jh/wfLHOxdP0aQcHYyJSfWKGu3GDqTsFoY1j
pjMuNaD7y1DTVnQdB1BwAVRXVTdL0EdHptw+ESElYMptN9LR71rk0siXm/wmqBK6qzHF1B6aI2N6
Z7w1Yop2UUKejTu3KZaLjDXhMXlRYVve5ElcgouJnK3E/7z6ukkhf08UHynAzFVGa1IX2Yav4YjH
C6iZyYAq7mNJipbp9eipqqjcpsSn7N3aA9oWtmugji7j3ZBgGYdcmGC0v2rd5hVndXId2PM2L6nc
WIlhXVeJ9mR34LuoA+TbNvxpuM58ihyfaQf1rFGJjO8t1NI27eAOWzY/DyrHpkwQuabTsQlt/7ZH
D2Cm6hiFY3KRD8pJkBDBqyAgo0Mg4UEzq3NjDrIA2aFlTImFRS2pxDRTMBgftCyXW+kDw/tnO639
uw8Zw6CNn1FgGxQu5sHfcsC60IdcDg/n4IgGE8/UiJu+1Y8RZPg7NteuozZ1TCwzb1fUbbYOhAjO
4nT+pxxTClMpxOzpGKUoWuLnfuadFjPvNEoi7YB8JcvW0iGHUpXmv61QZhqKdVG7KYDV5kAqcwx1
LmLunKTOY5t6Dd6PzjiZCTr8whA6hQR92lJPCg+i9N8WBFLjVfGV6MxzCcr65teFzPLmkAbdY2BU
9LXA/5c9Cjh9dB0YmF1TbkvduO9cz/8vm9H63dXLZpSmQb/LciXJxItr+S++S7gvBj2GNoBh5v4o
+8B46+q4XydmLMFwaw4Vjj56nV7LEfDRhIV5QxnfvEftCHEgTYurzkrNe/qvzdkllQPNAgYWK8P+
QrH7gQMXM07nPupjo10lHow9SnKXIYmdDdu+2RaO8wGSrDkiDg7vBDZEJBfht7RO0RQNU0bIy5Bv
YBlQOLVCd4380791je5KEj91QhJ6aQU+PauprggFRQtALeZZWvTP/3l3M3/3nLOBIGsxBRQONln3
92i33Oz8IkQXcCCVejOA/N46frMvVcHXjcXIVNKOQQBW7anXkbKG/S5mH9grE84s5eFbf8Y2hnQo
3BEm+WJgi+22OtgB5IeMfuP6h11mwVluq2Ean7Ihuh30DLxLgpZR87M3aHD9g6asExqef/5uvO/f
zbd8OWf+h1zYsH6LT8xHXKx5PyF7d9L0Cnkp5dOdKszoW1g2WCCDAtSUxQ9B98raASYdVqUWae9g
GTl3FUyC67Q8WLGdbnNJs5X+KXS2sdOfas8mdqHOKHWzW62aCTQXpavmHJhu+pdriR1CfzPb27Ej
oUYTSfvRM0Q6+pi/OKAddsD555YErlzjdipgxwaB7r75ZXaVWXTj8kF/1tv4LRJ99MTsptunOGAO
FkzO+xQh+AotEkJMBQBzCrQXqj7OA1YJYmfjiLwh1hzrovCg6dI3OYzAzCEccuQYJxFeagmSuwoM
SexRc0Ra3q0VKPjr0oO0xmKWAcHHS1nHgw/DO3/pG6f/7Gl2+Vb7rejGEY07UlBh37c9OobEtStS
ckDZltTy9yWp6EfJghoKOUbSrELO53a981oNxdmoJ/uTofVA9dM/OcAaOWH7xKJ3IAti3wJ5b9jO
LTY7HBdadsB0CQAbk2Ec7jhv16TlYlFRu2YqmzdsbwjHmyuOXfy7ymuvRYzLxeo5Ham6fM1dx1uR
ZfKEFss6xqGdHVqzHvd2ixSzjwVJe0VrblOmGaFfGG//vBeafx+JbNc1bNcEMqC7xu9HGA2eSIMY
kh48CqYHHemySWnzxu1f0l5cohlCZgW1s6WYKE4p/DBKfnBgkdCz4peqJTVqxh3q4j2zqfOSyBTs
XZ0+uT7adHrHkcQ97B2iwSnQzar6qZUrt20ymD3UIEmF2ZqFR/3eD98QtiHaoDq6trLpRm95ZCqV
fQD3/V8Ovtle/5vxHTUFrjegEK5p6MZvmZGaXWlTJ9zwMLnFOUpGcRZjFKydVItuof6dslyQORPk
jwWQw5XV690jK5qzpsgZH+umuzQWHsveFXR/7OBG81NnLlaayGTwLJc96u8g61EOzkLIafhu4P5b
mRoOwCCOnziIyo1HTyypm1vHDI+isA+Uo5NdOvj0p93K3qQis3eVvW/of20m2ln/ZRMYzt9/eogE
lu05+D2oPv6OlnB7vcQRXIWHXpT9eUwDedPVJv0y8eq4bXs3QQg8VkH04VpoN6yofFGRv6ndYNg5
rk5BLvPKtzQ5t73xkI4JKuZMmI+ZG1irCpyi5CRysqu6f/GiNx+ZwqVX/Xs16PpBVCM+N83Sn82Y
fJvW4UhrYvwqY3FuTR/5Pm3ssEifcxpv5ymqX7SgjdaRn8RH8J/dg+eSWpSXjx0VoU2VgffouuKS
Qqo/17SQr4dg/Cb1pkdmmu2ackQdbjvPDYzlcws37Mx4+Uqyjb5xhMFuSmjvPfohE6RhcyuqzmZp
mGEPUdpNh6sIFpBFYJiaynNDq2bTjuJm0ZYwZl81KUv+XgejbI/VdF/axr3syuLUVfW9ac7IGQRR
9xmLwdKbUByjl9zTaz1pRYnnpM2jvexs3BSThOfqnVq9olWg9IghT97ZRpfsNafVZ5KstVUaglRs
ikFpoUB3S3kt7EZDtIT8ZUBatqP+8cMFa7jFTZ2ssIDlMHJS/0KyxpmKQ7on4Z3IKImSuMkD0o9Y
vm91IyM6S7qI7wwt2UUiyS961B2QnCLfi1iX+xPFbtsIkhUZ3fEJTXezcjSK5nYo/a1RGYLA7ISh
4JnJFfM/aETEcGF8bt5tgwxOuDRIuab+TXfNZj+FiFBwRjL36zA4llCXqZ6wbgCb+5Nkqgu6zRsD
ydZZZRRHLRympIph+GDZdanTzts6rm1uB6C42wg+Ka31HC2gi9pijAivd9riLg2HaK0cnhn6DnP1
ST6jFFuZLus+FKbOddaNNHhKX3v65wEVyOnfhxZXuJZjSMuwHO/3qNzQ0CgM9a4GLp2C9WwiPKcu
4QIousVqnKwfPYvo+7yM/c1oNOkWzD90xtD41uduAD2Bwp0GT/mm8Lzh0mgivOo8TmsZiVWkMEeH
GmTBrgd1ezBN56XNYeuXY3ZjFzas11FDulf1zcoM0/bWg7/s2bJggXeB/hte5nbfHRNSvBWGcLdR
jurXpzkP+TPey75tV8DneF5AOWVw85SzkJmAdkX80Nuq2wCcsW9sEF2rsDAMOsPFd9rmVKplcdMB
ukLdz/4Y2YZ7K9KWKFEnanahqmMCXrBuZ2P7kinhXlQSbU3cZrNPb5eFx0zrmg8gdVcROUoILS9C
vFO+6A9aQbe8AAvNJOLWZYbLmUSpA/AQ9CcOhGwG5K3qeZdAODZ9KX86mE5wafMYyQ1LMFpz4xXc
C+JQZh+87Z5Mh7JeClP2kFGxIdZDec/YaG+SsYJOYd3lE5orJt7mMbQ97IAteSPY56HjBZ65tbBh
ryagX+ckZ2qOMOkaHeba0MoZPZcd6xRljMKadHLyQN8hY59FbbMSAnE1ehf7McZ5Q+ULyFvvo8WM
k2I6eDKpbiP0IBPYiq0VYMZDJRkHcfbhJQgDvFgQG+OLkyAd4wvs9P8xnWdeLv1Drnox03k235Oi
/Z3NMz/x32weD8qOA0XHFYZFNjMH6p9sHkO3/qVbDoQxeNcu/wHg+SNb3fuXruvQQSwKcLqtu8wr
/shWt/+FPgqGDk9jTceE/v+FzWO45v8ZIm5Jz7VMF98Qn9BmKDF/m6IQxY3CBHjktbkSM1N2uUA7
bzJZMidGF1fsxaxw1GaebL/oNH/dXu5sdZKJeuSdX6TTsUb5SpzMsc8sEmwnD4ppWs9DkxrNlW11
xEWh1pYs6GaqaJ3MXZhQQ2dFAXO5UErCa4nM3ruimrQ0GYOa2fdhQXsut23hn8yhgk4eZAEpffhR
19l93tMGncLsOcWJFI7mPYnx+iEnNqI0JlRmEQoByrJ+f4YNOGzymIY2JvunJpgeM11110plV5oS
Ww9OEK3QpNzFoHwoNaFYDSx5p4B1WH6IFHCCRpJwAq68sYXoU3RMJ6xDaxjZJhhJmSuwENG/rT5M
xhY6Yu6lNJn3y+S+qYK7UW9fUrtyN8LmxG+m8RbEQbB2M9xhWgRN0bH96ypv8H1F3k9nAGqWzRJI
yqZtRIc+L9sbQB4bmakbq7U1oPv2S5WNZ8ROdwZrOxtcHcGhGYxld5MLHwaRfu/Qyt9JfKceZD7T
EnAqAkVWHnSV+QXbsHlhGoGeERHRkCMHyaDyJ2r2DwXeCD6oxBJi4z4DimgBA78vkAasWS7ULLVW
VkxOcJt/K2eZAM3nbJ04wO1MYzqFUf1WSvmIqf3BqOqLbNwnPGbPjQTbGKj44GUOeCaf7c4Q5FZ3
ghg5DcVDYvXraShPisF9EwbVj6pFLVOY+Q8sm0OBBimd/C1eTyoE6kMplL6mT61/1nQn4JjzLUJT
8i9tvAURbMdyZ+rRgG+U4AfXuap16lmNEdK3zG1/W1jVTyFYKI36NO3DjnZjcOeRKZ+2xqed8mul
5WPWoy5q8xEZeGj/pDO+RmZ4ituATos719RVydDNl8ZDtCHEhW3pdux4dfgtUhVdJrcYd7VozZ1b
YFtJ3bVS3ntpp5gcVH3O81elm4j0aDGsDfaHFYyLB+OFYmSFjC3z6AA4O733r83B2837U6kXh0KX
NAyJ/kL+AG97Si9RepUrDSI7OMQMgbPrnEUPtcOcSBu0IkRVlHvpbY0/yDO+JXUKO0EbU3rVdRA4
uCA6qvi9kd3Vw4hNVk+ea8N/MXNyrjtkix3cWtZ0Nh1REAJaKX5YrX7RcIG0Bj2rxMDDK+ODbQp4
ozIs2CHo75eQv5TzowOGvUnm9JqekNqwTh+kTn0JeNyVNw1nU1KGLVRRbUDPY/0jAahywOA01oWk
adQvqX9rE5GU4RqqvFwBGDnUJvBafWRdIaKbWraPKlEJApBsa+XsyY5oJ9CZzBzbgFLBOnOQc6QF
cKm2jA/1g+olP7JLPx/DihqZfXDy3XSJg7TeDu7awTyBiDxBeycv7qznVMwlfHRAt+NP3uAti6yL
FlbtKqmjdyxvVwAgaWXWD74Tv3M9ojzhHKSGX2yI+bxXZdQnO9OPr6MqYMW96bu96klloacLJc8O
+KEEAFrTwtAlLASltg0oZQQZgu/33BggAILqZ9xqLOhucZc/tjWZXgGt2tbgmO5j89KFNykVTURz
zZ1jRs/KwsjTIKKp2u5KaYqki0JdBKRBl4oKZwl2r/hbb0LvwB/wsyHIgN5ugh9SG05Oqj94MTuz
sFExsWb51O1b6JSYnuW5SaNP3xgM7KrqnrJCyIdsH43C7FbWiJAKxxxkI4SMcuKUQmzJQx/2H41Z
3Otl/20o+ZBg9W8tgYK3xSrGN99I17qEXk7+DPVtt8u+a0P9ZChz0wvrqcAEQE6wXGOeqQzseH2q
3/ucBNDr/oR48ahURUxE/HMI8hNU+J0myhbrDWeTll7NGp0zHLCNm3YtPN1kRYLxVhS3TKnxMNiz
2zV/0nl5Id14q/vIYhITn2BGTrHf7atp7X04MWNFx1xX2h/TaA1b7Ey8SERzid7llvxIpllTLlft
RKoJja0gzWfz5osf6Z+uP5MhLOo3k9XBanGvfdHvvEGd3BGqTJ9NFyIZkPXVW2vWYgmyfygYrnuR
fieTSteDe32e1WXtNQG3Q5JdrMzHKeqio+tKe1t3Ht58tLetgcg3v0v79BMJCAoKhGVeP3yX5qBv
5FBcegKFovnoGqZqB4FqdsWFnyQzbXtF2JY/85pjr2ZKjkhY++Y0lI6TxqOwjlIlUP2GONluzXzl
Vub+R09CCRPrUtK8e29F8DwM4GAl9bc+RgAELeoQUYVcNa7+mvst/i8zxAIox6uhMuFPgb4Dynw9
aMllDJlOKH/NqhN7veZvQkftdXu6N1hTYZ0le8avUNMOvG5i3eg5BIG4xREWO4dSGdQ03Bd6A+F6
3tvp3Bn7RiIHCQgQDQbxFijqMGAU3jOzvsOhgCUypuv9mhO25Y7Dpze0Ww1hO6K9J4w6D/mAtgAT
71uMImZPKM+xmUxsfnj/Czy7VUD4J0PDVesdjEaiXxuKO7MQ99YUngBphSsjW5kC0rBXOxecp2js
eZDMHz0sHHRlvltKkCEfxc/lxI6oo29GYHBqSFTZuHbJeIc5jGVKtSeJIVllE8vi3Ga/IYcLeTcs
726ayOJMq1dbZRVqFe6nr4DdHjDVNVOKtSp0zm7sIaZV74M8PTjlnDRiHXuHD4ww88kbslON2pxf
/C0ySCyOJ+cHiTd7x6UQGivt3aPTsC5tQsFC70ol5k2bon1qqvRbC/h7X5Ss7xqCJhIl17oOmETh
9CK3IBenyBabrkPLX0b5o0NxYIM+5btpxY/5OAOD6urTHKlNyerJTHRvG5cKFEuaXtMIEisfn/yg
m09Fz+EalvLZhQJbyqeoR2dquv5LAtVqa4f1m5DkiThFuQmK+N7J/M88r8kA8Zg+uTEElpGaM2aD
yCJcUY8YbwiOMLPh3SxLfLeBflua7wC3V5ZKHw0PIYH7lsGNRa4R0PCnGM6ImFnNo7QslluZ/qJp
OuNXz57gI8PuG56iF/IFupjD5Mdd6VBUqEWqI8IzQm06hT4UAQJt6gdDlh9UrExP/6Zs+aMJcYI0
jbpOGilWnkUbMSQfoSiesCKh6gr1S4OvaRUjdpImIlvROvTWlYWLYoCQLYMzzVSaNledHjE/SoK3
1EyQVQTfq2S6Dc34no7KLUaZG+iG3hqn88lsADwQw1NPdDsaiGP0a4fnMcdKRnr0wyTNbySonQob
iYqRpg8dgc4keWIvHfxiDX8QQuNFFcGLXQzwe5KQYpzJuEuln+Fvo+XWI8UFfaU5lOI9Gux5NLza
8eQzeJUXn4k1XwWD6AjIALYgJ6EwOBc25aAh23uCOHZ0BgbYJuq/QQa2RZfjR4zpVQ9wkNRUD3bI
FAgKtk/MyDUrkxQGCugK465S/iOlp3ZNFmm58rGu697cIwxtE2PHXWGiIIkbBrgxTO/n5uvKawPe
YMa7IN7/TlPq0ZHoVLWciCR7BCgCsvIlMWZlW/UBLv8+1hAPpmn4fZDq1Q37H3TEP8XkzKLZdyLv
MT7pbKvQR51D54/mMmt3r9/3VhsfUJPeGyLbj7a6Ztl9coTtr8eg/oZWF7g2Gk7yOSmFl00MzS5y
X0WcnUgs+hm2nGJHg4gZITe2IQ+IjwJkycmdQd7hGhnlR9hqEVGj6sbQk7Nn9HjIQ+e9TdH65y5h
P8l8whvWnMeLbnZ5qnq2RGZX0kE6NeoVp//uAS3bO9jhcPYd7xlw4aYhJsTnkOgW83+UuZgNhg8G
nHszJAjcv1PIKEjMXOctwocCjSw0sWRDuuMdahy8ftTWDiHWZzt+Gqz8cQwCTv9rH37pmiy9gMUG
fZpwlsloMZwIwUy5s+1VZQ+UNBFMFPBeptA9KyK6BMalzVg1SOcGFkGNQ5RYtutFd10V6kEgvsXo
URy6SWyk7n1YwXjfmKl9qLvqMirjWS8lPab4WkMmw6HLASapp+NLXKUAuqZJZWulias+4phqEwfB
h3GXaCSTDx3zgSm6DnNGqMp7FgZ8lAKG/taMMMLornWuTVo1rfGcuOGW7GjIGXOYksoOsZsR8/UY
KwvoTzrPai2oLk7MCTCi0KlFNx1S1B1Elm5tFgi4R8Yoz6NH4b/5ymivuowo4CBE+feo6WClcmro
q2YWvTnZtamQnviZ+2Ra4bME21Eo97ZkuwZlN+vFPzvalkZFFqJ4sUT/GYX+j2BSr2AH3rvQeQ4s
5tuePLL+vsAA+1kl5Z0vJerFCIAzdcw16pwVmmlUJ/YHgIMrwxiu6+hM37jdgg/Zy4JGBmA0w+wO
FbxujuIUOJ0ai23k0PYJivKRLNxjG1NHS3IWtZ6O0Yzm8/cM2BMH56Cx4gvfwvoMJs9eByS64mIE
HhYl92Iym603hp+xtHZd8Ghz3hPO9qNTxNSg7XAP+BZWi2d6uYA+RZlhuRoDsVk5jhFtl5tZhgWz
ZF+nD02qQ07MaOCPs6IWF3A/VyK84BxGFeqbHEyaV5Y/luelQ0BNvK6CDXXWP167mN8+h8aytZ06
+Hq/5b4BSAPBEwN6Ihynx+UV5Fz06HsDVRXCX8wiov7uz/ctF4ojDcBkAz3XiYtVVikH/QNhOetx
Dl7R5lCeAEY730oPvvUKxaTXhLTPFudymzQP/UgWj5PIMzVLOChfxRgVJdiPklWLSftIz7RFZoyQ
t/nz2xJVSw6YjUCYEIvs2M5bYLkGk5w3W6562ZDRMBHgpNhpwa+zkRAYkyCyXJ0vCi3IN4m2ryhP
c/JWhGYsXyttNGva/uXq8mx3BG3DUQvH4+sqDYCtkzvRYXm/oWnoszbztO4Fx8xx2XJfWykiDrWw
Z9H87I9ftkrScs5vWoOqy3zfsv2XZyzXlvu+dofl9nJhzkGW0AkOFUbEVnX3yw8fAexK8HyyI/za
G5a/1AMSGnpFZL7Nm2L5kKKv2T5tUEDSnFn+o129t0OzlU1Kq3Z+ESt3+wm3jbnLPN9mr6MEkrdX
gRnuctLZNy2wFwZYHjhfZLHj7qdggnZR8bMih88PuGU7B/RgXvztjf/yGZariDjylSHCWejKR/z6
9aIQvSeJRWIzzDsH6QKYamsYDQ6squE+TVHTLJtqoNyXQDf486iRwvXJF5w36O9b0KzCW+xGUgOZ
ZYY5KrBYht+0LtO3v7Ywh8hRuBJk4rxXLR+pwDWBfqxH9s5n6TH5ps6kE9xng+hqMg50JbTd10Pn
42p55vKK/+t95JlMtApCIp/n44NGPLUE1PXLR4ZC5R5gRNAp/OMgmx8A7IwHWEyLy2CkAcDOO3S2
Aks0u9urbe5SlvKX0Kv/9X2dgpiskEgBLzdxwM/vvbzl8mmn+AbnKlQKs3BwgC1H2vKNlzLnr71r
vq9wre08Itlicre+W6ld6KYXN9DYEZc9b7n4dbT+ZRf9urr8faIMCpB1lsWysb+e0ob2Xntum3z3
9avmVdDsRVBf/TrCl6+3PGW5b7kZzHuh3sPbbhM2kxvtlr9Zy86+POLX83/fBZfby6+2XPt6znL7
6+pvf19u/nbf125bVo7z76GnyJhF2akFDBi+VCoOBubNtU4w6tf2EZ7drQIB0nbE90XIp7QbVkPz
L65A/9DKO+dTe0fuCuVK+pkp00A8c61K7nJpHlTdnWyyIY7UGu9w4BQN4AigXi01IhyNB1MDuFZp
3UEbYSYsFwVC+GNt1LBEl9tuKgVeap24cLdwW2ZjeJJl3odUQSv+sjz+P1/NiWjfKUkgSFpOKDge
R+LsT2q+8CPFWWC57QsHNeZytRPAE6N6ViAN4CGwWQan5Q9BwInCkRByyd2E7cPhs1x486756+av
+wZzYBMvf/66uvxJLrv9r8f/w99/vXI0uMXBqkU8XNtDPe1+Pf0vL/d11Z0/zl/u/Xrrv9zx6wP+
epX/dN+vd1/+OjhkGfs12AyzwWf+z19azDvHby8/1XkA+ah9+nq5Xxvnt8f95aP+ehmAwAPqcNZS
y6OXt4/ZuYxUfwtzLMOwPqlb/eXqkkYmstEjXNr+ivRb2i/GUOO4ni+WmL/l2vKH5WYzJLsOYMr+
K9dvyfmrZvPncjEuYX/B/3B3HsuRM1mWfpWx3qMMWox1zSIQCEmdFMncwCiS0Frj6edzZ3XFX2ll
bTPbXiQMQJDMCCAAuN97zndA/DJDiyIIg+IxIi1XvBlu/pftrKhtn0IVg1B535c5f3LxHfYnw828
FqVRZWj3sjNjFRPP+17cvVQecChrmNS08t4Gbo6xmAPAV9zg3KlJT/N3T6eRQwi46tHBzNyA+TId
IWJKYzWQDZ1IPI9U0oGqpLQP0o+WYxTkeAmyxMWfJjfRIP8q6B0EmgwLFBetXGMksSfVvKVSmRDf
DBwbqsvAzLwtVbzqqB+3pcD3uAJCUP9z7Y99bauCgksnwscaOli9Bq5YLiZ0S6fvfak67yFT++pq
buRro+mZ+5jEKHk+8ZH/I2dO48CcLvvQN/MdsCAmLEsKsLftGP1aFub6GfIfGjLRfpPbdqs/h1UV
BrK9JrttdKw5IPIMX7pvS91mPrNrKsZiXNeIhVyTZ/qPfZggOwqDzUcqH+/fHbjvdXmix5KaWu96
vjyd8hRfOnK2fBR9b4sHlr0y9CqROMpmXCJdhnJ1kV7BsSPmMUua31jUa+zV2AxNBSr5X86o3JmW
FbVZxqqDonIEiNvt9jZ3eRm7aIpzG45gKpgMQt6DawpitsifLEFmyse+ms51lfbHxX4NVUI1ZSzg
ZfHv9lGBOShJR1KnZnSnBT3A96In946qpAHq/5/7liYimjCiugwMwdy2Ip9wTd6NyKuP1CCtYOrG
n5a2gtCQ5ymSp0iuYiB7CvHXAkAUGY6XMyFPzOXsxK3GJNUBayBPwWXhiJvTZfP7ouztKsiW7Lc8
DfIE/btTNYjzM1V6fYgod8mTUtvezqwLey+vtO9TJK88Nx0tHw4jLRFhlEEd5MOiWg5ZWOaqT+R4
exKj86OlINiTzJYkqz9COgnBJI5TpHHYc9fGki+3v1e9yBl9NWb+LA+hKo7j9/EWa3JTM2F9QCTd
yKslSXUXpIT7cglq9Bbyt3x58ciFVtnJ0a6on9UurWm7cGff4OyDKsHIGiuaTpobPupY1bPDXE4B
/UsKzfLVVdwpwhKTkb3Wz39Eel425VplAm2xFIXGAwMI+U2LxWFQxN+QeoH/sYoIE5Lyf6eIuM1o
PlTFv6ohvn/pv9QQ5t/IFdIcSzfgvRiWh1DiH0lFSBrQPNhIqhxdRSzh8tJ/JRU54hVEowgIXRca
078kFdmaxT3Rxiogftf9/1FDgPL/Q1XFDpQVuge6Az2EwX+H6uovivl2zFDr2hqIqcQ559WiQ9zF
J+0AvMjD+HkiWbaeoTzV1Fu3g/IjczWDohTBdHEGCr/ogd2i9PBLELBM7zOgY3gngCOZR1RSyklF
vU4d+EQieGsEAF3iqUzOuEiZ/pAyD6XIn9r+fW5gpwMRoznPBNlw1625aCAHvWyHxMQ9rUYBS9+N
xm0aA4bSK9s51bb1XFvEO7Ydj+hWVWymADgm5dploZj+rONqo660tRzcffIlHe5b+f1LzVQ5mOCj
bgeG7tnLFx2ZUvSPRQQ6BC92SGy7xaNebmZFAY4Zj4Z/+WH5glwk4jfkmvwrcm0p4bR7FjY/6sRI
G77iTsCCXHIWVjUvznIBdYtuxBqi2oSWbC+4bzx0aqfvtb7aFhTX/GUFfR1pONrDAQrDuuZnt/AY
2nuecj80ibOrwiu4DGCXOiYLrkFD8LJIaXL4TDJcYCchHaowGa0twQzEA1p6fSYQ+YrK3Rp0N4Vt
0Ybu0K+VyEhwdhV3+uR+2DUPtbFZp4DI9p/5WuTbOKl/uS64DW9x7sMpbbdqbMMUTt3y3BEps2kj
OKiu8jq45NkaY74bGyXzNW9eD/QFrsiLwTbeDs7WnBv9Oup17XqeFhOjdY9q14tsdZe22DYx7RwV
l/6E3kVo9gctvlKWL6Lty+vRy0FKr8U1aUmgHcwzvJyBSIEhSHv9HbbqiA/TJtpEVfVrNMqjr7V9
uDWsyriuWwv/8MgzIcnHHwtFlTnzlit7RhHZWujuIsWKryl78O3s13w34Y6BV2McAE8XNzDoWlAe
7bg3iGsyAZyM/Qbr0rI3ieKZTfxuGFexiBfTFc18E8sS0RzTjH9nrqwrNU/sveOSSSNe8+qJowdi
pAj1cSN/wE7hCOutstf46NeQ/I1rTbzrvoufR0XUixOeuuK1VSzspLhddIuMIXV9siPUej2V4s2S
lesVqKnlarITjoeV02pQPpy1j3YrwQunSVvTvbUQFzOINOnOZISaElO2w8L4L/umFl9wdkOSgcic
josz9E/1sCjtDtIdE0QxS+z4zxmHilW587IQnFh8VcR5qwA9pNhXM/mfUxDOcksXk4AMzh/9WQJh
bODuos4QNO39akVPc0Jtl++Gfq5QUoohqjVzsZC+cJeLEDVhoE0APe+yaLyRDNDBWmvaHC0w9waO
xAY2nYbf5i4TpLo6deGSu8UvWcWYaMcfKs/2vyud3yUYWfRES7ptEekf1LDOV/8jd4GYoeuaTrpY
AB0zLc6c64E8KwVlUPIG25GCIxrJg9zltQ29ZsYBQWtobcAtgTKxECUk9RhvJ5t2q1pFRUCQCBEX
XkN8ugRXYnD4yOZxDGIxzk7FYhFsQ7km980u/NIsR9OuwU7rQtcC3IFPvKeuSFrXGpg1UAcn9N6M
1st3nRjXybe0FtGblrRa8H0khwkorks5mmF1e4Lht6UqT4HIcxCmWKtGK8RsA69EOUNShcivx0Om
UmX3DVENdOSAF2ZlfZKITiTXOE9CQFM69ju1VKmBG8UBqPFOxdeYlM0e0XG8KxR7wXjaPxnCK99Q
fd/pFR3TkIOejEhMCmUiciPUJgoPagnsjnaE3RMXMyWgJfXF8HyngxcQlVfd2MQ7K1E+S6GlS6ja
D6UFp0f5rpoQrsWjQhaKZH3qUvOcGhd6VgKWtlJUQtVELVF+AS7VuK6qHnp1AHQkxqqyiGtbRFMC
txJJ4IN4eCFaR2uVYpl34EQmAt+hCKQHdCsiwvJ23ka9gdF71D90nMcBwVdYkNbuXlLhm6kzUNzT
23u1ut+RGLET6bIwTxBjT4fkIq7U0kO6O2ux4ceu/UVaSwvCg5/M4U5u59qDHSd+GinaQooFWL4w
HQKnSAEDT3qCQKnftcuxoQd9TIAhM8dSSJpaFmDQq/mi5w9TM4/HPz673By/i6V4/ZYOlK08DHij
fF1FHSy35EKWFq3Zhj+/vE8C1rimtnEymdgEVq0TGiigjHpBtm/axH6u8u3IxBc0g0e7LquzaXXQ
5GGDWFri7dab2TGo3Soa1Tkgk27ZXk0C7grgPt4M9oxxCKnONhQ1eIk5pSfhJIzvU62dT4AE69lK
Tovwtqtj/EPtuUGQtBgFEMvbTT07A/X3cXtB3q7Uc6hgiYm0YzHr93zAjvUxHklMFHPOgpiJNEvC
Q27zLKgJDK5FPcJOiK6/LOS+bh3u1ajtd/L2JheGUJdeNlVxyysShXpe5LTbuIp4tg4kq4pheKRq
3A3kqly4nuXBSHQsdKX9FUpmlxIcWCt7DqeTXPTaQMGzA/UoWLxkSV7bMXIMMgsokOjjLfO1NehN
9Zf8f+X9Vr6XPzZXUXAp7QJ8KhN2x/M15CvHMKspn43NYkKdzV86C0w33B71JBedAuymKzgilRqZ
V5rTNHu9RzPI+Au5kBKfdVPZrmU9H5AsKfBkcGyJb2YMIbLC7EZkhexEyQYPVmhsq3hIvsu7U9iQ
uGBt0jHWduQ2vOYN8Sf8YuJSPu4cnRtzY2RntHbZXpbaZY+hWBfKQZd2g3zl8rJWHLphIHREtCIu
u+UalrT66Iy/4BhxBAAlgLLnXie2CBnFFS6qW5fN7zXDzo4GcNWhsUmql/uqLKIqLo9jbdnVeE5J
h6JJAqSDT1zq5Xwy01y9SgGZiADE41jTdY0ccgmStvydFKN20hRDO5GORUqU590votwgMaRyLRVl
ozJpmZjLVbnz8jP/bh98TFD/SpT5lx+WawDW2wMd0+1l/x+/L1+wRYlDrg0zcY+KYpjfl15dF+AM
5VXYtHZJSXjGPaxXMmUeuMBc7ZpQzQ+Sf315hF425dq4mvgB5MtyWz5mL5sFkjwCToBlzG2yKTV1
DuQjRwK+23FhIiy3J3EdWaaLIrRDxBqL2btcuCoB4Hy5BvcwNpM/GfVwJRczatXtwhMZ6HvSbWut
xv9NQ4cnMrfo07IM4ylcq7A7oGcM90vUBUNzMBeOhg0zffXlKowdhslQcSgD/fHSX34qGdJJDeaC
+bz8qRLAVlUfV4e7TyArIJ24Gi5VSlpN3T9eqTOb0p98iVlLQ0NX1L5X0QchRqwijFusLrKge/kr
emchfHLmMT8TW5dtK9lw0GST4/uP/3XP5U+GorIs/6LcN3e6exwcX+7+46di2rbL9yvfq/J//34j
8kfldtI4/JTc/v4fL39KTbEl6p7dl2fHAff8x9+/vIvvt315+fLX/x/2VcU5dRq1HXdMhI5ruKCn
yURWKyXdLfyg2lgP6rQ8zqU5+yuVTJzizY2ZqrQvCQTCV1Y+pwmi1MqrnzNYJwxmV2uH8srca6Fz
12Vz/ZOp8BdD9LfeIel+payCjVEhskPnx7UK0GShW6Q3dfETLB11O6QZogaPuC+U2JsiRADbkYYQ
5AmhFX3VPxpVwpPGpSG08kSBdzA+rhO6sqFRXzATrVRnNYQ+zjkq07MSk6iFYgG6mPiY5swsYBq6
Xa7w4LOBBkxLFjSMT/25T4HP9z2N5w4E7NjW+b4u+9+hHSdcvmgSY3V81fsZUbf90017tDV1SuWQ
qpfZtrtl1n4ZChyfcTdWENn1BkIx4Q3G0RlApXO5HLIuo2bFccs784zxduDWl7zGLjmacfw5Le/g
TiHXQQeF9zPuojJ+6Ud6uI4RH82GCWlJNmFkGHujr2+1Ouo5VQ3U7Wj4tPEZ16pn7fWQigRCqV2E
GjSApvaCBvzTUratLQoYxcKzlV8VYX4PGXFyRrazSOEDEVFApc3tIM6N9yzM7z1KE89j8Q4/LhgY
ct0uA2IN8gcQbgh8mnrXUDOkeG/osCOdFrpZyYzDHGo/sn+tnquCRfG6Y5Vh71NzQKipAZKdWfZ+
bhHEo8XGM0HjCrSvt/fc/k1du3g7t9FzN3vpOQNx6VM46bc108cA7A4BOxlk38IK5tbMd0kdw4w3
3LeUb/op5UkNDXRcd2pM0NSsPYUOtv5aV5C/MgAtGK3CPNX2cx+eJhWJVlzPtAAj7Yc7teaeOI9j
XDTmQ2K6P9w6v0GSxOw9gl6AtJqOBgmHzTwBFlMCj3LGNuSQ7xPb2ysTMuKoGK4g/oefythd8Q+N
apYR4zG1wtPMDQ7oXIdHhdtkQhcCK8U2rTBgWGZ+slb11qOvd8yivj2pTkqE/bLcelgQj4WS39QN
oj4SE4m6QXtngiIeiXulFdoF5gRh0x1WYzfrKN4GD2V3akIpM1FK9/27bBq4QD6PU/2igGmnKAq8
xgBmm0IzswrstGXZW9dEwqFoG+G26NSzkWCN8JNH5wG4VbqQ2psDeSmt7GdjWO9WZz2YGAZ+1sji
am5RhKRl6sZtBtWf5rXd69D5r1X1OunAojgz3WxTr1p+imJ/bkCebOcb4kWwc4MgyrR7uxq6u6X8
onsDjaazz9xZN/ABufc9OleN6mUPbV0dm2g2KWApWBe05zIJd3lMIEcNHstOicEqIrsnf4AciSXr
Er8cu88wzq1taHo/LKfpDs15SDtzb5qAqRq7Qfk2zGjLlHxCRhNyuVmnlaoWwzyXOneNHh67RZej
XZ3C4TeDXMwuMymvITenqhi7oM9hzQ6OCofdOxVuPO8qK71pQq0PCAr+RQ+ZZwAJUF2ct8i6uPM5
DYPQnrqPXpftLovDFxBjKXpmOtQW4YaT+qN2lPBEDBxaADASfWOeMxVrjDKDBkq1KYMV231OPWyS
kHsU5odiCEQka20Cl0r67qZEmYnHz94NNm4P93EaYOx5CNy2rq5+JrZ+thYD2cqUvK1TLmwaqi+6
FjhitHBXeuM1yRrPRmuBrYTVsCPRminu8zjmX3XSkdLhtc6hAgZhKXx96zfKFHymUeXoaNmrF86H
1a4etRgIcVdluD6cyK/WGHuwEMLGplH8KEjNBDy3Bfgz3OXOVWfQpQDE/TBCFNpG0DqCKepBFRNH
s/MWY1sTahLE2loHyfw2RNOv2UUetk5PfZQTssHAcu7yH14yPimAL0DMZ8HcxedFmW9L3X4fyx1c
ttxPnPTkjQQMNHBFKmdyt7P6NcW1uoXR/OWSL07sLFFbnjMi0uHrl9Sg07p6vdHEAYL4iIke1xtY
+B6aqkmrDmsOxo663NYG/GWP8dF2HpL3egrcvGqCdBhhsuE3wLENy4ypp8ujith2b7gme9QNDBgJ
aKPJUFFL7ZNMWmTYyU/TxIdiYRUgXmx8H9A3kdldc10AAExijeRjGpv6r9FpdD+syaWgDlVXOBjs
wbyJuiQI1YhW5bK42JB8u28jhJY2yX5K/Gpa12sR4o1D4BdPaHnMcHg1jQwePazCdrLOg23bN1oZ
X7dqVW4iDwdJlrs31JvdXSoAYlFEdBcpQ2S7LPV9k2sHnsLI5XpzlzoEluvp+gJaBdVU2tvBaOvl
NmbQuMHrUm8I1L63k8pCvkiNJJ7fTMjM25Qz0nX5cxuvM2NG/bde3UXgBXyTPMbtbC7cCp8JWD13
b3WcPpmr8tZ7CY3WcMAwtY7ZkenqzRKWOsOC+NYYtWsz1sq9Vd8WpXbnruiMSy9tdqMyB6vXV37U
RwAXTW7GcdiAWzCeoKxWyK15LlNAeDAV48kJuUEShK7e11E57NsyNSjzKA9mhfCpGHBljXXkD32R
+HEFNX8mj16PPby7fXeXQVbTnUR8IdarRC3u5oqk2JRTVjjOcYno/4H7AJLvOGeljOJjBdEaLUUO
0Bb4MfADRn69HznOU52156GM75yk6c648N5N3E1aDf7YTEAXwAzAh0gtMAZlag8wjkJNxTfZhx9a
PD8OK8eRBPoGZzI5BjzH6N57KBa8hhHsqD9olgGmNL1ZYUjqitEHaoxaGAFytNWAR9O1e89xZu0A
LkzIwpB6et24MSwXSvuYUERlCGh43a26tMVmrg1/NJw9mVhBZFXRb+YcVPFBBHovrVI+eHU0bjQz
WSgJ17AATlNZ7afSyU96mjB8UnEBZLqxq4fpgVkuD2quulZTuMNZ6KNRbcPzilRf15ZHJns/iGDK
rqaEWI48oUoG9842vetYTEPW4gGwWw4Pd9xqbrZeL0Z9ryWqdlZ6YmRK5dylPQL3Fp0sjleMT2tT
33tjS63Z1YI1MsjTi+rZb5vqTEk8RlTB6NZhzqf8VBwqcB1zL580bpyfmbuj2lTeRYnn3IKgmPvK
+8XtCLovg/ld3WtklQ+zdjO22blV1ZPn8QRPtAjm/1hC+cwTOjDkVC+WcaxQB9bmMt85hloEqqJB
iUntRCSOkvVGZfJg2vTFteGAqisgrac646L4cizoigPPpK06lB9Van4mCmOt3BkU/C8UhKZcnW8n
WHzZBCyObFidRPnAzodjPakxwDoNizu3Bm6Inno/ETIYZw3ia9c62ia13XzyAoZJCoCxrIWgzbPP
6m4yM26Ze83TphopUHoOGbSK2iV74BdbaDztcdLadG/Ybe73IkAWMqqdG6bf64m9q+jc8Ox4H+wC
j3/OXTmB/7W1uvAqrWC122H8lXTXKSHGBc9XhpGEpBX1g2H/IKNGewxbbTtFU7fzXAdXbba1mua1
GymcD73+bOoM7j3HuC8i66U2ui0FvHsNEBjzvrIPZm0lc4So6a1areQDKKMPHxV6Ckd8iZWeik+E
9aIeDvl8HocM/qADA8ycH8C4IgKrpgLI68kZ4tQ3C/2up9Hp9yry+NJdtqM7JZjz2aWESrhR2/UZ
UzjzglAnRaZMyL4h0WdSOsT/dOa0eu23WD0YwtAXw/+CyzKmU8/TZurzx6VoZ99Jik+jdEgWxhbB
fAwArJagnK8a/dQ0vyEI9LigQnIns+GUIDKqWhv6hUPJN4urGvsBKQapg0AjR7nMLAeZzAADwSiu
c5v/Oa8slI0dvtvJuFWhbjHqyiBfruk2E6CCNBl+Ddz7fTBYuPoy+7Xt04Ebnov033S4mIY3e+4f
s8G7N4FJzc1KjUHDkhWuQduhgzGW+W0p8YEWuvcyFuQaqI66WevGBlpaM12LFwJehimgkHYGcRZz
pRaU9CkAFS7e8FYRn1LfRFZ6C8LdGVHEdQV5KucxSd6tBLfI2OJrtPRnND1fBNnsUmu2dnY0/jaX
9abIxAm06yPnjGmbCWmyaJfdRFIYTBMwGoX3kq3avnbG30MxP+lxRBawuWdY/xZm8UJeH4Pl0rMf
VECCZDk9ZikxFbnSg/Eb9mVlLdtS+FrVYmO5XJAVGvXtaMzXFVzQKkTZPjtvxKEWm3qKvGCtdaRL
JFs+R9J5HVXa1aDqNS3KZj735g2toWhrrwRaxGvxpGYhx0kYbYzC2C75csvchUqQpZx7xqTchT3K
NWo/PK/EOt8wS9Ezwgq6lUNWLyEGstbcLXH/Qd/2Kx5W8RKFx0jnq22bT9wlPhuaZ7u6wFY7Rg0X
RgyJyOOuHVqkNq5zdDUqIw/RCO8dnXUcxLQWPGsMPKV5tiNiNci7itwHrp6JlFtmKSHJAC4NvTz5
VNd43TiF9VotPimq5F1lJER6ieD+U/TjO9k5ykxvRScNYXSoj6wJHC2KiV1bfcUr+cRxvBziZHnX
yl73iTg4hqF4A+pYHrS4HdB+4RBVfg6RkHM6Dgji4cXoDdB1451RKvfAg269lLNUpBGl1GL6MDxi
TnueT0zkm4Fc3CSJnyInxNuKP8qIMvcE0RGTlBIzQ46jO0+vUBMVoPCYhTICAB8ZjB4pAUlvUmHm
rragTZlLl0qptyDNZvQ+zCUHJOQRaaqYnioLSmpE7yZecBOpCxDsBFTDVUaFIbEEPcGZ3gCzwaIm
X2q1wbTWiFPyKX1etLdY116jgvzrvrNqwGw8nXvTT0atuwGY6uQKjZLZvtYNxzoLMiyIVKIgTbBn
rXqm+oQ/HUn7Ie/U5mbMgWINw1OyWOF1S4a3SzjzCCUFHiRm/GEcAAULGRdP5KV2dlqvqsGYZV+k
HNKYbFRCfFBQdkaM8JAcCt8zJqIlFiRcRa9RSSRoNYfEuhusB9KInobpy4upetva02Q1g0+kzy/F
enIcm6ecMZJnUjmHMGe2SJ9o4wzcAZyI/7/N08Sn+XWMa+fGqlVSBatIuyoX4mwGRqpNajJyIJt4
rurE1zruIGrv+IXb3cUKTcEmM7k9pHdejE1wUN+1KGz3C2/BrzXufLzn2HCroKFnrjEcbT31WsxR
IRSFGy3UGi5IPhLBKi8DOnowuhqcKV2H50rsfG0Tula7d0mvErIx5dsBX3YA1fUp69qvvqi+hKbE
KpLbscRnyEwlFBqxJnmOJ8/d6gkirCRndK78NJKYfNDOWq6d5MPMizurWK0j8C9zUzDuHFdj2eiN
ca12ylNHGOZmtssS4Iu60Z6LcADZU43cjPHhaX38oYwwEBrkUczuCZyqH3loXhv1eu+Q+uAXgSHO
k5alnj+NBp8RW4A/NjrZBxHfFnDTpKolOgkgNWMz78GYtFeiR70d3KCtQXZzSshsbDg/oKzjpTKv
MwuJQQ71O4niO+px+Jum7M6xaJ8is2i6iXTi9DEZ1wdswvdRshyTvr7pu2IHJt3K9NeKjxCC/nWa
jxp7VjSR8metfL2UqzmBslCuzk5MTFdCfLhwGdBG2i1BuW96aDyt+kCSxTrsB5zaaey0UA+QuBXC
daw8uVjXa0u9HqEebdrvzA4+LrDpX+Y63uucLSM0A1xYUBF/uOv62Jgzlj2Ci2hcMkBkVuo76Vjs
+oJvTGuWle9aLdHpZMqr7a/VcX7hb6WEoF1DvvoaOu+XMQzvZfk+daGDN0a9KqDg00a6bxRCsuzy
S+fN5mv9RcTKj9yqHnFsrOjbPGJiSufd4/u877LhtWSATewOtySI7tkGqvBbnrbHtnV+lAktIjOn
UDAfzaWE7lb/sCxS0cjFdbTux+QUu3imVVy54b07r1SWx/Yrc7N7L3qeSBbTOwWGR4p/NP+oVbpK
raOcc2XYIRkhqSGCENmOTeFbnVdvda15UZK7ek1es777XUQ3BkEp+7qG2R/17nWlg+oY4tsQsAdE
dWh/1pdFTjQkFVGs0g0Ai3rl00OjisRIO66D3kkgaL8YZneIo5/tHCnHol/ulZCpoAP5PU8e1mT/
P1yHR3Hyv9Xhtb+jqgRBVNIMXI6ff/8P3ZS/8g8VnqbZfzNt6EIGod5I8cy/qPB0E16RZQHW02zu
WtZfmET233RAfha6PV0HfObxHpAW9PHf/8PU/kaNBm4qiFETJBmquv/znx/z/45+V3fYMHgz3R/b
/6scSAVLyr77+39ons0b+Cs2UbVgJaHm0y1VZ+qoSqTpX1R4WTes2TR4yV0ZwtdDry1V2nYO6AxA
FwhP8MnV8BwbDdHxFIwpu2dP7px8Rmrc+W7CQA5SCu60fy5cqUkAUINFQNvms3En9a9y0dIl7ZuK
spRjMaW0RCtv7sXTbVau4fbqtBZZVI6wJxapTqQlso+xbY62RvhWH8M5S3Pb3tvz6oLvilEJZePE
rLnIDoMxnkPD/EhzJbxrCCXeodR4Ll3E3KvlN6g67mwPbfG03A1Nk9xnbnEkj+dGm11sKh3AtSFr
j9wJ3hMwiXDvlHNkopJpSKzcfQvrZQtIKoHlmlQH2/r8XE8iT7WyKYGU9d7KrZtsVDMaIYQKjB01
0Tn8UGODGIjcXYKqrjJCp2zEGS4kD2BnNlyBYVdq1IFqsYAbYdDffZuKqD03TIa2rckAK+LTKCkh
SDT7DbGQame5KdfIiHycM8qYoTgHZWQrh97BDCvyLrKV0LsVwjruNKys/+zZAZO0DwwJQTu4FLTk
h1P53wjnqnPIFH0SMJt/nIz0Ko1VEisWnXiTCtO83mbOyR1ia8vA+ZYJ5xbe6S4Twgccl4yuIh0O
K3VYiFXq2G200SYXSdE2gxD5JL19jEK3o8JdEgemCUuhNdhY6yenPYcrDjq8zJQVI3dH0jQWKWfU
joZXfncD5aH/40xczk6VZGYAVvLLMMu9ygD8QP8VDZQ712QrIuSQC6REbeBW1m8VTlCOcxaVNTmD
+0H4EWxxMci1y2IWIbl6jt3NXKydwX9/kgv5gf7YpEXTnNBUErCiax5yEsQP/rcrRa7isrybSHb3
E01/NYUug1oa7VixdtmUfpTVac2Di/JTnmlu9dX3V0BuXr4Mcm1dZtoUFpUieUXKi9FZSyai0pci
d8pvB6KCn0ZB3VB2ReWhuywu+4yY+GUgnZOQuktNey5lDVLsLtOJ5Cv5OoVbtyZPJBGKAGkfkYtZ
6AXkdV5IlUAn0nQtJ04CfcRz0BopI86Lv+R7O8929tLfm/AZEAiJDnBMB56ZbP4Wkc146scKgZbi
zuS09uvJcCGOWWIhN+VCh38AYahWNsx6UrQW1Nn39VhmBzRoRAfP9CMooaG1kdJhkcWKHqlcyn05
95A5whe3ojxUkTDhJKTIuIbxuLhrsZukLE++KTPokyQ/qeJikzsgkpELIRbGP9fkptcxc/FwkUGN
K0+L+AU97AhOIdGEBwQhh6V2zHC2nu2CDhiunShQjGrlc7NQFWU5ec2U7FZz/pkULcQZYJwnc33i
yGYaD3kEAqHBYoy9AZx6w107tugV9dG5dcxHNxVh5+JANqKvHxeMGmdbJ1ZN9OrlC2OSFs1PR/Wa
4zI1tnajTenjsvQrV7RKst96D3RdsKLMOhjG7iZd5/e+ReJsKBNgjPEqiVoIbzzpSP0JPxNPy48U
9qDDFD3RE+2P3FWTQ5QNz6rZgEecDDHeeisgvmzx/99Dmvfa/JQU6tVUJPmubPiJJumpsmPcHabU
o3adX9euU+7deX6dCdrV5uw1MivvSAAhHevCXSmErgzFxFdhhm7V0s7UBvU1BPUTVHBw/XkYbgh6
ByKQCr9sidmXHE+Y83w6xrQ15IzFxr+EXCmLyytcgiQeVWNyZZLmiUCssKLiesCUT61gBbSiINk1
k+PS69daM/9w405j/g0XjagYEXEy6MEy8Hyz3PnQWBPBc9Nwql00pO0cd2cvW54h59DNS6FkuXH5
mRnMWmd3+FAQMp3WWnMCw80x93cdKqMRRoASByCMnxJm5fs6XW6V1MXivGDzhfEuwFDL5DNnvjWM
1Dg7nVUcy8wlggkNOXFnyJ5gK1lhtmcOm9KmN4lNXqqz0nqEFZYNcoK5a/bdQCfV6MI+IDVF30bT
bRUhd7XMpvchZfmoX0h+mtcUjGhCX8Jgvpyn8PusoTL81jSMnWEMhu8W2e9FW8kB9pbHgbpJ3trT
IwgsPVgNooUqwwlmcNhMLiCL2NSMPU2nwJri02xq/ujS5Xc9SQkbTvxMwkqm3MxLzC9Hn/GSkwiT
K/mWVEFqQGHxNNf9HGROqu1QOfyqiJpgOK2ciARpNrHdR3dLXp9h+Kq49SO0Q61yQ7Y9GQMTzcyh
GEEHW2RnIiXvdpY5LDCfkXi6g3bt1lZNKit+V41x0nuOmgb0HO8rMYZ8hzFM913XeAHGEw/nyoOC
spb6sYrHraomn1kEyHBCkLCJHRDEo+4TPw2pgOf5oZ+5gMYyfqWeVm/VdXK2I6mPR6VkckwlI9Bh
o13zZj4dc0mpEWgK8c4IpddPrTTunCIU5MHrLOeYEkb5izblK8K0TTh711NVnEyH65b8agRIaXQz
YU476Dk+bXGpYqUgdCyOKdyFwxWhzdbT6oTKbqkoXFhMCeyyfsoWZimWgo99Jp3QVIZtrqY7HYL1
dsIQR8Eifq5s7yPXUx4nKmpoV7WUGwKyh6JK9/BvuCa1gviVSc0BBxH6NizDnSfa+vARbUYG00ck
kruzPEwPa44epj+SqPAydaq+rRXzlcn2acJOgtrwqU+gAhB185W1jnVfto/tIiDy0Rw4UZ8dW/Cq
pCaU+qmsRt5uGh46A4vm/+XuvJYbObJ1/SrnBWpHmcwyt/CGAEGQDVJ9U0FSzfLe19OfL9GaPVKP
jub+KKIhgB1NuKzMtf71G18mGUbJu1ozx4uZeM+80EsUBd2ygU1wivHhi6Zg32T2j3iy3uYyMJdE
cT5Yuu+uhU62R2CVqygU586gtmTARmgQAZrEkuraKfMHosXT6Khb1VdJbM+i7vVwU6TY2sWGli8s
ABXQwGpN8/hBGvljrHnVZtSrU+STeVf0ob0cE+Oh7cYz5kxMHfLkyXSYwuspDrp9+yK6lUUgFMP2
+hiSiFWr8BuGPfAMkt5YJAYMLRpXuaxd4nHY+oOFr5IFqhL0qx+bVywiCPd8jAq82UBV8LVRUhe7
SbdW0mlEa1nvUn63psg/1j65iTIkC0bnqidEkSlPklwGh1JGF5BgDCrvvPkAnE83DnPBOccWuMvf
wiCiEp/BXlN4wobjvYYurO0ughY6C7gh4dDtupKE0zEBgRSes0606vec6eCeDyJlZPZYyhZPRq2+
zJgTptoydGIJTo58ZC45jtALEcVaIQDGBgnVXeAd+jEirwgvNMJozONkkKCNqRs59EWwLDuSBwC8
DD/SVmZu8sFOM07SOGkCJ5AVRvbJlOr9OoEg6Cv1IyA86MxdpH5/fL8XJPzN/eHQxICoGiWZal/u
N9SmMDP/9yFHYk4EU34bBahwn+V4jmY5smOVk3VPgL/fDKo2+uVh0Y1yH4yw5Kn3LE4TiFvTs2XV
pFnFJbqhoYmOTsecpawY3N0ZzwhuU7okoGpG0TVOC6gV8vSbVegToefNtK4AuRYVo8tNl4afd872
Pdn9Tte+38QjBikLlzJol/MtZVUG65tQ75XZqImIUizklt8eUnVjMIfaRmH0UAsUfCCB70mgTWvL
zPbR0Pfb+49rI2KKava7TMebq6imgx1Am6THQCehy3YlLSK2NCUmdV3z9wlV09qFq041GJVy3+uH
TimC/33TqqrcxJdKtXWoTf5FeL5znbMSWM2zPUkuNN65d55zK0h2XN8fe2TYb5LMebyzZ7M7K/Z+
986SvbNp7w8N5b6BbkBV9kPSRgw81V32LvgaOoVhN2zTsZjPpLhgGCCMZ2kVN6bG/Y5TBIBx1INT
0FenWWTiRQT+Mrbci5YVLO7C0B4Z1P/ehVayVcovhocdHrElZDO/jcezq278sP0xp3a6SaUzEcGH
xYdR0x/BYvLgMPTE1oa+/j3KKZ8M+zMKpnItpr5cQmqXeD2xRMKoqEBYM/vR6KedT9giiZr2e4fn
90PVw3MJowAfy5LWNINHlhDmRd3GKK+pzfeRlssZmuLKDDIrnzXsdTOtfjXaOMCgSyMbuyTpim5c
WwjyrL/1UKkPNmMD5CVfEyKEU2vgik7ISLBOVL+ok5WzFhJpEpmB9WOoMj0HW1J/6gXD/VgeWXlM
H0O2TDsycq7KAlOvyJbBSmjheDK96WlMmxOeyGe+CGZrqUreMn6AgCVnUe3jfCahPCztlYVHOIhy
Cgdihj+eNU6xabwJ48oymh5jrO43ho3nY0LAelOMI4m3FgzhsTrhF0X/z4IBN2WCUlZmtewcHIP0
GZ1RkNX7sXZXfi7qM4brpGkX5NBiLMp5ToDRqbFRJehD/UNOgAZe4G+dZVvNLVop2JzjJC5N5BZH
C5fgBR5F0BgaXrq0iFrz2IKZbR1s6nvsx/T5yK6wb3pXf5kcdAgyNU3UuM3vFVazm9hECkSGyUbr
Q7EmOy8i/wevUc+YLoPnvDmuuITMu/cTjA5tkPIpHsNw4ybje+0F37V8si7tVPXnHCuV3Mm1k9Qt
f+t1DK1RmG0LgfBgosd6snQGMpPEDpmqhUQvJhZGnh5z2VPPuaSUtwU0TJz4BmuwgLLZqWKo6cvO
MqrHDDqiEz0Cmj2g7BLn2NSOOuzHnRizzxaX+/XkpWgs3Dg+YyIYLPMuHZ+SKsh3mLmCpiBGgmrw
4GBFpFNRrHvwreVcG8a+Tt/wMKQ9KfheUzRYq7AT+AEPvrkKG0zvWt7Rgng5khqxItiGoevh7cSr
wRsfLHhuts08WUsmerxTlGJML4qDCeiw66r4tbBpZOekfSBmVkv8J0gP1wqUZsevzdekXVWc8tDo
tNph6IgnKt/b2kjG5NGMmnVIqMyD64/WesrEARj4CXh4eKhxuHm436NFwbVNi8mpsOt8m9JRL3LK
VPoeQoUHJsd0fSctDFKGjNc+VmQQX4+PpLroK60g3ojDiJgF+GGiiLoT5Bo4KbYzbOKJrMqhJxCd
wbVpewecbO3nJOnCK2yHxWuVyC0MHCUg07eJ6nG0AA9i73FERAFu3n8LR1+/6vlvXcv1RbD4puoz
/dzbmCOwuybLvP4woIsuUUe0UNZ0JKFmNiPexijZ7HGxHwcjxaA2yB7dEqFe2nwMmIJD8rXqfdg6
wQv2aAfYuu6+qvkVaVz8PhgPae/aS2i3zIzqFtpbUBdnXchtDC8Nw+KqPRZt++6khvWADTeapw5F
XWxIvlU8/9dgHd1OFtrvXemQZCxgnOm5fUvqood/Hz93rVefjVCqhC1oC2qPbebmGsAo2GuBHM5G
nNHeTyg3HEJK2rwmkzKbDkJPWQhdCOvaNS4iGoJTJ82NVTTZJbT0M6fRb41voFZzxyc8541TVLAC
W2Kru1KiZ28JNMApRoW/JNoC+7Fy4zjeNzaadG9M5p4W+LOUdXqaAuiKre2MGx9f5O1+Rue2hizg
rorBPJgk325St8EJU3cdvtkIS/LiLUFoS4nZwvc0DfJuPAMhXm+tQI1tiJIIljQ7gWwUIg4szfpx
nIfuqtDUcaeCQD9xs9zi47fmmkJQYOOWAStNreECv9IPMZDp0lX9Dq6+cRiND0qMYZfkEzpEPAKz
OMz3s+1Gq7xrqk2eMFzXonGLPm/npc6PmLL9m6C67yq6SMaANsrRQ1hmFZ5P03vspHLp21xKdj8x
BWUex7Fi+t+SU+bJfYxv7blPCvlEed0j0k5ioloIxdX0kcmP6X01MxEMud22lLoQxYnjc5aB5mPc
V1Bgd0b+UmESNc2TtnRDvKnlaLoMj2A4jlHULBuTAna2qebvyphqqK3NUJvneynG8BL7aonTH3Ke
W8tYdhXWhYH9mvWNvJKDIPMelmCHjW8ZDIsKp2MIjQRyBFHwIIeRxNsJMIZivW3BraXvFtAIoP+Z
0gD00SB0EH8SdOnnWE8ePtP91YExk9pme7Q0cfTiDguH1CSpfCbM3knLvStj/4U0UUUdxLwWm9sh
hbdRTgbeDwmy234uVwaUwZOXTRT1pkvNGSLnNZKZqdgx14v6xIy67Mk9HWy/30i3n56JDtsmTTzs
gKLEwoR/uS4acq9IgA/PqaT2JokOF13a1yrSF/hn4EVeZl+1jvgLRurwLuvyiktFtpZV0iPC8SFo
4rg4T4kFrImRRYKx0sljxryWxLbBXfHXukOQ6Uz5w7jfo2s1n+mkvvpZHx+cBh4xHWNDhpj55bUm
sIlp7Yc5X+uTFq2CJMNx0C0QN7UAHR3+2OuScKBjB9PKq2FaYTOQf4PmhRuO5T/a4r2N4+5VdDEn
25ySmufiWp+kIcn0XnvWiD7debmUx7yZcKsX/VNVQx/WoBGxwwh/K5NaW4myBv5sjGvOQRdUmfcQ
9OHrRPbZYaiUgJxUUzSuRXXMdAi9vcAOlHNGDTwTzsMxLdYhdBbmc6n2EEi9x/O3qXeZMexKA059
rhasVZsrouHWuV2OJ+E12jbJyze9cuuHYsCdyuHVj5pTLCFsmYiKSmOHHf87YarlN6z9VlHPWO8e
b6JVw3YuteA59vPd0EjWWM78w4jhEc2NW2wlftLoOsh+yQaxSmlt15keSAK79HgdwhNnZCGUP2gP
Vd/L+2NYI2/gmNdWfmuZp0iFqDB9RNNuzBykcCpWLtPxJItRGLfSeLGYQq/ssRmWLsMa2ocKVlR8
LezcW5OtIogMb0zYJFSoSVWc3eA8prU81klNJFt1j85LnwwNua438AU4Xishm8G3YoTMAUCLvXQx
j9lHxJeT8ZqeACa2g8BhgRl6c0QE125Eg1NKH44xoyDH2GPo8omSeARrcAm7J3r6bGODukwrI9hR
FW3Q0POJzNB4o9kFOjZ74loLl36tqOsVGGS/cgayqsNcy7f3D5osg6VlGBNe5jCRLF8/OiV1MO0Z
DJrNnEcbEVfursVowI+c+snQlQMemZfRIIG6vmvCq5a5W7zoaTzvZGCpfBjYrZPZnoqMROR0Nthl
oSr7owBRzLrZ3FArA5A2yZuoRpQM2Ww9+Fnmbasp+2izpIYB4jk7r9dT8MicyYmVP2A2G5CAjrW4
GOv4qEilP9NtRiaW+wTu217qDJ2K+JEzOTi6rZ+esDWDWpQU51ZvNxbvbFuOEY2hDK4+2OYph3ER
DW9RHg0PboLtsu1b1Vq4rY3ppUeTVmhXGcfO8X7j1n3Mr6tj/MtF9iiJLt+IAWcnN6CErDK33kaD
45ygJuYn3rbbRdqjiO3fpESV6KtHrRP/Rs54faSp7wHw2QsG4pIyR8vPqCAKOIrmFSFcfYwjvEon
eta1k4zr0pyGa65uRq9Zp3l39Xo61XyM68dK3ErH645CQuaieTDJN4ZsMFcwpZM0ro5zZMT7wkuG
VZ4aFxPe2TNcKtb6BDUvGmfYWsJAxMEXtwyb0tlrXexidi02xIYVsEbqaBu51K4ee9ey6vwYv4/5
EWWJsSuK8UP0VbQz+VLPeVAttWzC0z7o3CU0aoPf2n0OoxRP+FmsPI7k594nEjPVzxp0tTM9737W
HZo6SOaIcCjO070oZIMJsZtu6hKCX950jwCE1XGA8wG+LRJSjCgbJcBtOsGHd+sVfAEOA1pTIhaS
VZ7Iel9mbMIZ5LqTh+l7DOJEwC6LyIJGS5n5gG1qdXKADiOJPi0trZdBmke8Wt2tFgfRPnDh2ZlV
y/Ck8pLHZOofZyfoUYrH2yYhPEAQIbhHHgROg7J5EFBOYzQEjYG8lwGmt5jYPCGFMuLBRjtaG6Q6
4/gKxSbPPK7rHv15XP/QY7vaern7EU7OYWj67Fy0qMGGuOngyVbdWtbzubaKkBgmaMUh4PSiZD68
ncax3YqUoz6mbdoQS6YAt6rc4Ha6dSuYnqEZdLdM1g+dZlt7y2HePE9OuZ0y2JR6OoRHmbZX3e1K
Ig5aXutImV663Uvpe+4DAC4ZtJwlcHKY9UbQkO3O2WOjXWDJu7cV3Ziem8XR0b1NMBgzCbZrzBX5
LiaqsLZyicIAnhok8gNN0wSyWJyn8w5EqTKaH1YwFse8ctYB/vO7iPgVS5l9NF3zmtvFb1DbSDme
hveOvLnRHeP1/X10LgGE1uyQrZyzgKMg3Q1G9y10iZUnYRs/hPZx9m/2KLBX16qZLdAGIPaY3MKB
hfreipcyORJ9Or7BDI9WQy2yjSa7nzO++7Tvl7nfv38W+N1LWOX5BjQXsDdTWFKpprFdU6w7H0lz
EYrl7CKBZfiEobnXpewEaFzu/g5GrmfL1FEchPvjuGmWDK2CPeChjsYetqJFxunKGELKdyHGAzzz
dB0J0oFcPXgKIIfhxRtHq/vw+O7qRQ017ODJQt2OoCbo2Xtm4ek46trOqx/jGqpCoKS7d8stPfWw
fA6w/W5sYzgEZp6tKkuRg2LEbvebMI3PfksopgZUc2gmPDfEyOLOmGId/aSmU5bmExcL+YB2dZPz
YNKzRNC86GWKY5wawZKhf7bSibZgTzXK8jhxhThkfe9TqxsBoefip12Yo+kYsd15aTPqKHDQb0aM
WS8ZY3jX4Haz8JWVRxQiLaUFwaVCvZP7jaf+aapAvn//TLPMeJNMxbdf5tC+RZWU0I1IJfS/v/P7
vaJEPf7vh/d7TjnFq9pikkR7SBWsDCju99z/vXd/GKoPrDDNl7mtzmGVWcusHLE9CPp0PckQsaC6
8fKcFt/S8AkSdXe430hOr/2MoMJVougZDyv07epuibrn5839IZ6gjLziwlsQEfPQu8l0JHlKpw7g
w1CvDVEsq291p2Ekd5JCwu4Mqs7QmGkFBW9s1fR9brhtSv3NmCwiRJTbhaZzk9zxUmqQ5uA58oYJ
RLi5u9ZlyoPlfi9R93CglFhHxI/3HzFIHPehc2vV28Gu/Y+b9m7D0qPSu5v5/TRqtN1DVkw56Fvp
LWa7+uhdQDOSFRGCID1Brfavm94qHjrTqFUgPKwR2Uf0VQoRZjhorD0rTnZabwMjgmRGo7gINzE2
/3/zujA2gwj1/06cu4bF7z/+D0mf7/nvf2F3/fyHf7C7HON/yIAGZrVszzbde6zcHx5r/JXrCaF7
TDhs1yGo9V95c+b/8C8wXcNhzRY6OQN/5naRxa4bdJIGP/6Fx/VPvC4oAn+ldQmX/2hYLF4Dr8v6
NQS4qoOuzjwPrNDB7Acd3ffpENpAim5rbnW/uEBTbNeTVffMILFNG7wRTUge72vEHUwJnDPRSUF2
cav+xS0YdJvyjVINE63owW2UcNIg0Cp5z/zk5BRkj2gCzO0UZkCXxdmS0VOVO2eG9iVRLeO2Z9ji
eWDAVeG6W3CWK55Y7sEon9pBbEDXEyrsgcxyP9gFWXpmHNOCuxQgWVaakXEFoZW4xVs3n5zahfsx
InutNHFILLyJtRgPF50gr96QX22lH3MNHWgIjzHU8SC0z15OJBVw7CJXfWMMD7voYaDmZvwVTwho
3Abr/rTHrGM0Lkma7lrh/N5DoK69jL62YbZrN2LnWdlJQQeJKQjoGbZV3b20oBcLUEfPyX4M03TV
qhq9ffBjkiuHLpWpY7WQ3YApjPbscDph6dCfEr84BmDGpNxoqzzvn5iLnqI2PRW52HV5wT8pV6IC
oIKrFtXOWYv0Iz6raq588Xz9FmpyZ+XThRIHG9xNnRm3WmNindTQeSYU0rREbfRlIAnytOjVb6Zr
RGliwgnpkmCdHRq/WTuFe3askch1AkGT+N2Q83EaeJtJfhqM/hrq/t4M9l5CMxV1GzQ9JwwvLyKe
jjHokVcnh8GLDnWMxdEcnyJXZ1VEp9JA0o5iFgJ7K6gQoZWb6UDuaMIcxTsP6HIKx36rpmbjaNNF
n+1TO73qKUErngi/mArB+LWLI/F4e982SOEQuyEP1hNHPaEjOhEyrrGDsngAreDYG40VXGZY19Zb
0kMQkulDMKw9QLsylLuyDQ9xDvnMDA56nZzUN2z4w61rmHzMyYdI0i8ZhF9VO17Vx1hq842ktxPQ
x4tRbetE/5x0MlMMfPf0cTspUzlYDmme7Kuk4zQerl5ObFJdwO2wSw5ZEwzA8gDNhss427tuig6Z
xXRWnotZns2QT7Acj0YodkEwHaMw/XID0CYd/nM0woMQycmSSJZYk3MldzoxFwIPIV+On25pnlx3
PSbji00E8VCKN4ZJhAsbGHQmp7qK3+/PMXUJtCaLoYOK/NPSZVcFX37j2os0H7fBmL47OjljolkT
8ntANLxKegLMWX/tdOnhWEZ69Ca7+KtOGjaJdpOh4dVh32AGANsqPtGn7PwCF48a+grU5ow0D6IN
L9GcnJIBLVTMWtXq54QWKB63ddVfRdq91FrGpIXtwP0Yw/nmzd0VSKUIxqvJV0Lu7HvT/0bI46Ed
5ptTzTf1DRJ/d9TSBGVp9q4+GLUeyV27OtEAIj7fmqkjPG8i8gN2AG/JJ2F4lPXCcsSOOitfUMZe
IBJcWnPYQvwxx4xAgJrfVzN/Tg4JI2gyXRfDIN8a0gQw09jhR/BBOsocsicA5T135HyrtZ0k41G9
tjRgLxuYyUfk+MazuY3j/BRHbAUAxkdbdquZOK9Fl3UModKvUYh1FL0NyNeJ0H4xDcBvFhNOaxuc
4W5+i644uwFNb63eeRtLRA3IpSBK7RvNew7KZlPL+KDFyh26Y5ueL049XkI5kqQpV22+LrORQMDp
5sTD1s0RnfhF9O4G2itzg6eHZpRnUeufIdL1yA9WvRlES0u3z5YzfnrS/5YjO/dk/EXU4hEq/5JQ
F4Ze0bqdDkWAKpl4au3iD8WDVfQrm8QvIIpdNSdKtMIYCy+QSr+gkcS+i7sSp6/5aH2gr3/Si/jQ
1tYOW/YToSObYuTymEKWBJ+0jfFt/b2x6seum49e2b7AcUKMiDuXPx5nLgT1h4zOTYFLqMXyGnEP
kYFxrGT32fjjZVSWYqJ7qcA5FrEot34IS9BB0MtmFWHGAEWny+l7U+Vc/aI2bCAQFVf16HGytfF8
A/5/b6vqm+nf0J29UM6j9hbjpxn+aCKPUbzNNCI5qT1B95wzletGXUSNyTVmGAiB+8B967qyQjnA
SeOJt6qTO87EcNHr7dUWXPNsVIukv8D2f295jjRnd6P3DkewejAMLrXsPfYGro/woQ7P6rky0znf
rzgSIw0TrpKvie+tpiER95U2NXzsIxitdqzMhSYlwQCEDPA4O4wa+h2s6dBOMn9m0v7qxtU7ckbm
IbHxGQe2CnGVxGT55QMULUIPB/sQs8U+oLOjX5qYmiN8shLHZt7efkujedrFfbMCx2sQViZvcOsu
HiyS44SZTWs036nRxcLy3XadkPa68GEu5ZyzrbbM5UgJDiFvn+ov4xD2B0Mx4O4uTfd7959NczRt
h4zIHcd+isLY3NyN2zJG7If7vfuNJuo/HkIv42UTukQH47kU4SNe5VTiwWuPfnfVW+0D4lD/oOME
C4Mk9ZfwzSNr6dUzSL66GZT1ZBaLduPP8tUAEp2nzj/4Lt1pkb6Gkdmsg5aGx0U6vc/6BLlZX20m
PboZjhHuJ6Y7bjizhXT6rmrtjeFq6znvV/2crHPiBjG8WXAGYOr35jZfdm1vEtziVORFTIotPTzW
hpPDT1pAJ1gxjIQxqak6rTmW9O4/bzp6iCMvbt7NTnN2wnrcUBShP8OuJkTunGrhJS9Esab+urkL
L5Xvs/R2IafAugrd9zo3XKRVvXuI8u57NDK3xXp5jZHXgiEQqmV75DROBQ2/g+dLOah+w0b5LZE1
tdBwgpyFPcfmZ6olB4Jbz64o8ZPAryGp3V1RTm9dqYhNXOZxzebBJZBP3TXz5mtQT0sutvWEmQ9c
Afe3VM/aRyBm4B9sXmB7sP2NJtjplDC41uwzjvcvZj29JKIgJdVfVL67nWX0HglG3gTXwzT4U1H/
hx7iL/qH/yyTPRNnEVu4d0tjAw3Gnz2Io9hmNjAwUu+chAQmFNPpC7PaF98dz4hnZ206VtRRo1Ot
/8szI+H4s+6CAt0zYTLqlmSijvJZvbI/6S48MXS5PTn5zg+MCwr5nAmhvU9XNkrilEInAoAbybjR
PPusSqX/8vS/yD7U02MK7Tq8Ap3Jjv7L0wO1jqSNlcXObCni2WvysN1oVbn19GtiDFfbit6bYt+O
T5HEGliwq1HYhvH0UxD0F0XKX74B5fL8U6ii1DLy5wsh2samaPPU///6OQRW7mGWz6RCffly7K+S
yiTVji4SpKmkMABkc3A1Abdadka9ztPumk9kxhicPikFqyfw8xTr0nn9549I9Wj/+co8W+qOYxBv
L37xpy7JVpvjyc13XkcLpedHK7SetAbZF3xNilBpr0XSfdyXN7yNY5ROn1RiL0FzwZHmXffGTytk
A7iXh66cL8HWtLVXXFxvLUcXFj9Le6IMobYjv37rVONWlSC2N2wTDP9CLgBVpevoi910vGZhfHAz
/TJbxKrxXQyBS2JKhS63v8ZdvTbEG6OBTcXh57uQYbtpW7ukZU7DLm3J/xLIKfFqCHvsZux6o2Mf
V1mMg7PgpgXTZzLrr6B+sFsI7AP4cI3u6jPsq7yOXx+/1wj3OcOWpnAQfrJqFqmOJWFK/5cVYwL/
on9hTpov/vlb+LvlIRiMSMM2dGn+Kk8yMSDLClPku9BsYDzol85LD1n6ca+sx5vR1vt/fkLD+rvv
nXB21bW7iKN+9SX3BlQi/CVRUDaYURo/xzhRxtYtLoZrw8G3cUXyPo1sarNyF+j6F9rdQyWyg0Vd
n/Zyb8zPYZPv8wLPl/7qeYhDzfzRctRi0ClI0366WINPI2E+NqR1tozy7Rx9YcfRMeQPM/shJMWj
+r2DS462BhnR3gkKUNUVpKwEL8RtzxyPTAWW0IRuPV0VYDW2ovh0Z2THGksNrhr9/RaDx1MORyhq
PhiGU6Yk3cqzHbymjWRlOuUumsh1GwfcJmBVqHEnvtMAliY8/zqFouX6J9+F1kCv/2m0HcYB/YuJ
/VbWBY95Mt4Gh+zHqFv2tGBU4NabSWAEDdE6ldZvNe1okUbvqmhty2Eby/ScTc1r3U2fvUk5lke0
7OG1qvcRwpAu2Pd8xrgMnFDyn0JXvJkF7pf9IRPTw6jFX8QL78xArtyg20xl+m6k/sFBKGZd8EDZ
hZPEEXo69q37ZvdMbGj3qFiO01rjcoUmcO+TCntndjPbbnio8qfR5NDifeCIfPZsxZAuIK6SBWv0
R9L5Pn1XnB0DmOCfV9ov/vf3nU9ADHEMeBsm2ru/7nyzoxUVdjf5TrVvqqWDEPtm3EjdflVvmUHw
Lv8vu+3f7fpSp+R0Xagm0lR//6dDpzanyEkRq+5kQkPW0JgW//1I/ZtL1rHR1kM0MUwkNL88SRQq
F2kdJxzh9rDDZAOIk84v9QjrkSkZJMAFrKjqOs/UBuSkjAba+DD5UlV27c3Eu9vryPLWnjQU0rLz
NPOc0Pb0pnhz2AiJIT2gRMPgvV6S1vnh2jxN1ScnuM7kuqkQbrazbLx1AQZaMVt1XSe4oM/rcspg
6hEL7nRXi++/85N32IXHtoVjRBal6ssca76FnjgnpcAolJIctwnpXOdh3EkaHfUiJXUI7pXnybJf
EPKxZNa9W37DUIJiEbUwDt9WfPKG7sVw5FuQjUfXjk95bZ2YKa21ZjqqtolQwJM+O5j71w8sj+Mc
PLo+0EcDXmDWdEmge4uxL16NzqlIVMWiE3HDQjejL8lxoU30JFFy6kdULDDRCc86uKmFFwO8ZJ5O
r9loejReud29ZE29TirnDSfspWpKvBGeNa/F95FisIML+rV/XtyG/jcFDkvME+R9OroQ0vzrWstJ
AR+LKcMdIuX4zDMCMivYmVFL34QkyYbCrR8LRoxLI+Q70sYIQxGMjkft2fSW6Qpp+LmmzYNYduyE
fe6Ei7veTRaoYOjQVevW95cmG6+hFjw0rvlQufFvHoNoDCSB5HTmwdHr5Cbvscnvd0w+0iHv9gIP
uwLgL5cQtUz2vAoIoOfKpxpVRQUihysRUWe1q1Zz/4nhKizl5hj5w6fDzo+dxjue0CdR8kyTe9CE
pPgYtwbgAuidr41Xz+2vRtetOjlusuK7alIdJHS1Nm7l3G5KwJHGUhM/qh3wFxgftyrULzR4I9wI
SKJbVY35CbnzNHNQ/M/wGQKjO4i6uWZoJaYOrhVFkGwUZGG9eThg2RZ/fGeLGfiNAAXoSwGXhOU/
lUB0rfuRSBy0yrZd/fMX/Te7GIWb+s8gOtk0fvmayZx20nbABGRgRt0QSEqWKbjmAE+aRW6140XY
B78M/sv6gsrzn+WZS/nMCW0YJuTsX7bPSlgY6oku37WhvGXQ6NQ5B3GjT7v1oPNlpNnJH1rUN/Qq
cb9CGbyrKXjKCeAFhNPkQrEaiauLCYsNyIoiOwHWrFHFqFrMsD9sgBRR1AtVL7kApc54UegGaqq3
3ms2KnZLbRlDdOo0bdv09hb+koPABqsuqrBs+gx8+xyaFryLjravhoecnmSm39S+G7PoYgLdg3xA
QiLhyq2bODsxlF8xLLsGFD3UE0U149fOYZTzbcbiwUYR2bfJKcdUCS/w65hOx8xh31DXcGAl7+o9
W7N+mw39FkNCqqCrNcmH5kA0FLR9/NskwtfPqdemze6L5k4VOs6oH1uWfUPnOmOWXKXnFkGa9N/A
A5WYxX1TCEXQ64xQQ45bQdht9qXgELfH8I/K/Pei8rZ9Np7Q8jKE/cI5BKvX7GQLqo5pnj/hsls+
O1GiLQmVhjCIRIirUpV1CLzeZwj0aM4fg9AnGVowzg0rYzHjetHQ7hIzcJggJ4eufipTkNjYOXdj
8t5Nzlmh1gZ4nUKbyEFioC7WCoSj9/pUb5ph6IuZGJdKiw66A5oWd1d1wkdcG0Mvz8TRXtRjqCLQ
lJGwpoe6i045cHKPn0vYJPDL4Q5FCdQ0n4TZNhU7tfsqZA1LwxfR9o+ITu5N7NS9uNPwaRTx8ww4
g/zwWTuoXRf/oJPuxydy4bdkXrwLiONG3tFshu9C8Ko0yQ4N+pr103LyY0mUxJFEnjeFtGXoa2qu
3lyXbxzhTIo5Pqguy/A5rmxoZfyudLphbfcWB+G6wOsK9t9nH3LUUU30OdGtfXwIPXBEj8QMxMiB
Q5RAsFFYW9umwIsVSu8d1e2hLCeSW1jwDD1UGQnPajcOfJ7sXgJUQOQ5Xk40YFjCeGm7AkOECjzs
1eGTi5YOUp57lasbfOoauL5acAp9jTlUy5HeoUGMBrOEEQTwQuP0t5QMaIyWOEkrNv+5x20V1Jnt
WOGEc+n/+Oddy7Ccv9s+HAntUNpsIvov3V06WXgCCokHuzMRL84HOQ97y/8GzgXggaJtoZpRt8se
gDGZ0QwY8UDCAXtWC6uBEbGA6oQHJ7obRLHpNYVfrbbt+y9wzI8qpsCto6/CI0Pd1RjpjGcO72eP
fCPddgM8hZL6ATxoWMMS1whd0QtMdCJid0TPmZOjrV3rKbKJsZt2VlUix+y6S+bQpAemTkxwScns
zqe8iJhOgyLZ/5e781iSVNuy7b9Un2No0aiOg4Or0DKjg0WKYKO1/Po3IPLeyDp16plVtzoYuMA9
PBB7rzXnmAunyWTmja+o9XvVOMKLEiLsLYoaTUkttCupbcpaNe6uizXT08STOKlwAMENOlS5iUJ5
dvBJDsOH3GgVANH8Y72+iAU2XpIgXpPBBpnXpt6d9yoXp/Wa84Au7xo88a5sxLuMp9YexmfMA/dT
oh+6Ct+5chrQHa/38Iwc5FAj7QhNST0y1Fvvu3125XBErudfazkPivYw0NfIEvl23ds6TIrUdWoc
n9IbVPf7kp7AelSkln697sSh3t9QXl4rAxLtBPrup3WmgQDwUUlNtOHzjznnC1C3z2eMbI7iH5qK
UVDZ38uXuMZ/rcxjMBCgjNsRw1D7kXX9o2YCAqQq1Vn/Gvr/X40j0zQm4H+cYN579/4beXL9nv/6
z/94/FUUv9r2F2fhFwnl97t+98pt5S9U2CgrVIVbtkF01r/zyBz5L00xNIsWugLXhOW/u+Wa+Rd9
ck4HXaVK9glJ+U1C0fS/HJvGu0P9zrA1h3nG/6JjTtv+v41kVMcxFUeXmfvLjvP3eb81N5okRgPQ
lWKtuejAGDb6AnlL3bGj97z6z0pN5SRYZJtEGDgm7hZT+QWIQMCH7KbbjGvryzdgxNfT2xPbY0VP
RZlw+xCFN6FN/2Z5yBFy1s/tz1Ub74SaOV1QmMRzkdW529Ad1soX2Na2RR+vYdJ9n2D4q7WbhCDB
02ce4rY6hiVZPNtqvYaIIMtG+qpolborDfKTzDrucT1Kx1o3IxBmEfg4O302MvQ3NcocGHVc6Zbz
SGjjlKNdUWQkN7slxLhMaUPZ4wM6x4uCZr2tMd9yEUl0R4W1TMrPRBd8nqqnRuHW1qXWD+lG0+Vv
+WyK65l+hcGQH4T5Eh6EhCkp77kVVlV208nD7aiLdI+fvXQx8JNOg0c+7hukABEZNEMkU6FIApl2
1sHQUTpFU8ytzEI13IOWLMRr1WjnmeAzX7c1hYEG8oEIj66k9aulLIh1KmN6AC1xIdfjCQ4xmUCQ
3fpx0jFrVshn9RfZzB7bERq6GToo+TJIssVkuUqe32HTxZprmQJFWmX4tvNgR8rg0xAkeUaxX4sF
+l/VTNjt4RPMsnOZIa3ulBzXNwI9bA1ty2UWLhb+g7W7XSf7rgsSkLVPkrgfu+RbNhX7Il6WnZ4B
MA9lxUu1QfFpnRJ+7OhuInC2j/ZKVcFjRGHkIbcU/SBD4Fft+CYNe93nBkBJh2tvxlzMQ8hCb0bY
V3pLGoquKx9SIZleEavOqc6qWy1t6js1PRlkM+zndYI2m4jKZEv37ZzQmmhG/lAohOvQK7+3kLL7
VLv20mxLQZw556gjGxI8QL6jt/RNjWH1EuOm+FAz0diG5ndk54Ai5qs0mV6LsO4O+OgA29rLWxyq
MY2Uxd1OlOWhzcrcm7FrywUF8tiIdE/EYCF0of+IOpOer2YRvmZx2IRJdSziQkWf2QAvoDTZqeZJ
0dOgyTMH6wh9ehk28FSH68jdBoMTzfRcgLiLzvHIpYMMMmh7burg4IcYQP+I+Hp0q8acLrBGci+8
gwt2xDrhFfYwuGZjPKjx8D3rpcSbl/Ku62RoE6vvDuiDzmXNr6i4HIUGqCLFxhlWNbAMFb9K3N4X
DeOpeYpdiqewdgwDemPLidhR+EGugCUViieYiRQSAL3Y9LGRCTGKJeUsL4dax66n9vTd09w4mKV8
UboI969O03FaBbW2Vn7n6IAj3Y/xXo5NbQc7ShDLi8hUwq6lzc6OoxgFaPM6UHU761kAlqZEolHt
wrTQz4o8MlmYcUx2vbJDq0zO99KjmWFoRNT8vpWiIMaNmWGtl8q2CUjlc3wOoDtEAcyM59d2BKcG
CQICxvrFahpVuAMjKEQiao/4Y3PFfEupd/mKHxvgwOu1cMkwvqAisHPCgVwsf7zSNOtXb1jdAcQW
xL8mxH2n6iWTpPYl4zA7WNoA52wkg2LBPSwVOHOxPe3bHMa3c4VUlX9PvkN9NNHkLoJELqtAOE7r
SeqUIGNhkG6NCvzNIz7P1zTqMUtUGql/hQgynVNDCDCGorgx1w8p6zxYhhEbLnIeL1ytcxJDs6kx
bntZ/5kZXFMpTfaUgaYh7q5nRuvugDnl2DoPIBlIWrCMkB8ohtmuFEdwGCsOwaTvDZtJqIwUZ1y9
wZBYOzKyd8Y6YBwH+YeasoVR4z2S3CYmwmNKYy+ECgUZiOmtuJ+jUApUwZVzIBazMqzYA+dObAJH
o8CfUePtcXTzWQOmyGFCn5bQaux5Ngz1CIsxFdXclQor8q3CKvfLCHWrU8lrDOkbxPUYnoUKp2KE
FTHOEMZH+xfzWh0SwpwR1cZ5Dt2VVIK3zCyOVcidym7yV0P/kHKgIYpkDMyb4iPSBNj01YddgmgA
knqQGqU/RGP2OOUrTltqGoIfh8xLMmHeGiJ30e8whZUISwFILfc/qzoi9WvRnol9HDygCdIubcfC
KwtH3XNUDz7yWlAu6Bay+WhZ94ktAFtBOLQVAiFQVCOJs6XxWMxducuVfLgsyfelos6eap1xhgSe
m4Deh/pNa8Cm6ORaeRBKZ9xWAuZpUnzHiPA+zT6JQ7nbA7yH3AGdQXaoTAIL15wb2YLjMxdpdiQR
41tTyuNxNfKpo1COYS4Cg+qsq3eFRTDEkh2kbA6DJhPIvXXZdaIlv5WIYmKUr+9CWQ33uVW2RzGb
PRbDde50bhVOSW0yQ68Ryd08kYbWPjf5sM5++fGAGg9oC+ZgcqYJ8RAIEKxAB3BL5MzVbrqguijE
CMI4FY81pqv9oo5hQI+2ddOCi8aYoosain0+ahkQFoj2iUyIakuHvcJfMl9VfcWFZp4Dc8lebByb
uKYhg6yCXIgwH6B6JdcxGgoDora9gptK1M43c0op2Gw7ai3JDNI2RKEBIx0cgX4fKfE+kRbjnCKi
4Tp9HQNZ8Q2tfm5IXg9mFCtS4g8ts3+plW8wAAi3IxF0r5WcE+Ao4sDUzXsJcZyDIw2bpAp9qJqw
y4aeGZG7o8jXVmE8cOa8ynY2n+qqQoqSCqQDSIi3RcpAIm1Bulu4SUDvInmqPUOMDB8GBLjQ6gmr
gR2bY+E/YkeXT1uonCbUt5xbuifb9tXUF9beSLmoL2l2JypI57Zw3gaRY26m2zxFhhZAdZu41unE
/8W58SgPtP9FOH+TCTTdY2byJFsY2a6SczigdvFerXrhfhNCp5LGKDPP72UqW/4MjyJKUHXATTjU
kH4Wq6z90PkZzi01QoXJJDQm5pajbSOXo1QnSd+55rc+6OCbqBsMf4MkmJKuueboCDc1de5ZoIp3
ODpIP6HWglvE7VVUGonR3hVx6oWkpByprRNft7jyev1ORoIGmpVOphZIJdCe328chpH4ONT+A00h
fFCaN2oMrVPt3kyw+EumpXGTgCMhixApP5+5BTbmRI7nO4kzL6CaeRODoLI0Mg/SdWgrw7nTEsV0
uf5foUGcTpamDsHUJtSyhOGPk7iZtHI84YUkqGDuaJMmmXoo68rthFWfwEzUPsls90XbLUctfpjh
QDc4A2jnldCL+DqmAyk4jcXRcnKEFkNI56zGgTmFlO5I5ClMFcLMjP0Usy1jQkfNfKmrHpMtmnxm
JO33QA0XJzWIMFdHrntkXI5EZUUVYbREiKR7PHm/akNCNZOb4lhTFEMVknhmrYT4AdDodKRQenIM
q1mEfcWNgfTNLXgzD9/0lmrFwmC51fPI4ySRNfs+x2t9GJG9ahT3/C7CAYe7fWzxMoPcAQNk6d0h
Ufr9MnTC7xoTVW8rn1pED7g8CFNosmg5lWSk7i3CSWG2tcGSwdxble5E8UldziEVFW/18JAn9q8x
5nohMF8VQG6CUs3glGlPE4EasPse41pS3aHSBhweGvjUxHx3YmkBx7iq+23+8/Ic1l48VozNOZ2U
KHtenF7hi+su5KVXxoHCd9TkQphv7KcIjTN1+EX82aq1OYVROoImFh/dlJ2VvtROlfxYATs9gjDG
ArJOIvRS8oXZGhQuqsbtMc4zGpUtt3BQ2XIYAXmK9oW8GueqyvKKKb2TaqPGWTfsKTrXh41QEmYl
sEtyJ9wKq+gxd+6hhJEDvS7G6AemlJkkL+hwal08a5qCFlleFAdSO2mjgNxcKRIEXdVGG2hM3PRR
aD7O3m+MKJydkXOxsXSv66Au1pWMrztfbGr/xVPNxdY3MR1W83CO4/phGMl0wXw8nKHfkchsQ3ro
D9aSSac27t4ZPTxndQm722xJtZ0wyyfoq1PYFHhioALIu9Spag9oo37qZyOIa0JiW6PHeLoyN6s8
U0+Y/nAqlS+xZE70cGPEretJjV3vTq1VeJ8TDizMdjV9KiwFpk4e5pRZM9aYUkH3+2YlNYc7KHMX
MhLYpD67ZFPHpcOUHC4rZPvQFOPstpNCYkYYHUKKgzu4GsCZnMjL+xz6LtVVWi5kZ94S2tu7Y8fu
LC16LOfI9LukE+cePvcRaAVDvgQatkmf3hHWc2RpcK2shQveyiw0ahxvS0Kj1y0yyG+482Fd9iCt
opA5c9k6z3VMT3Kj4myH+SwgsnDhSfeO+Q0K85tIq9Id5uqSqMrZBGu215rlDLuBgZChQAhHBkYc
tnFqZIbUljGR7DleajK4jkJ/ywnkWlMISfm0P3KsyqdtIcukkiEP1+7GfOEYXeeuelT+XmRV/zyU
7YSw3vj9UG2CttfEUO23RWiCWS7ApV5Q+GyDdJhoyt3G9VHqqDvBdFL2Ule/o8akBB4DGZ2kiTLj
gl83B/T2KcIDCWcD3jJxmlGSwPXZ+SKrJzeT6sHvXmIuRsQOyvoprnPjcy0dATYA6zgW3IdQhRi0
FyP8oLtCWunQk5C8Lhr7Q1tDSBwbppV6fesQthLIZm0dltpcbYHOaVif+1psj2UJHdxIgtPprC+p
y5xguiS5L4Bc+NNM30SL71SdgMqoCOcfOsUVd+5t45SUKTdQMGTXtRRFgTBl7syOFXod4lCqqV1H
+wzxNPHSr6NCWjyNAUS/ZBG6mH1+VYcq1L5VPbWCPIXDt8sawcFs23dfdKANERSud0lFMNpNatiT
20JOhuVQgMnTWhMz/Er322AS20Ja7mpNMo/bbe3rYRXKjLEmKueGfJLXxdJXj0WnE8Ri92gDY/09
bNPIV0IVaTnJjLtk4eK7cIzikcAEBbj3XJhDDuK9wP6Hgapmqp75WLaPkSSRL+X4XANk7i4CBJPI
9dttkUsyAXPlg9FZrds5ylNNCZUbZ7iPG4yXaRKfy8bATaF2VdC06mliUBq0eOgtpNRXdGcsV1ei
wtNSRb/IidXiVH1OZy36NhX3uP5ppxHVWpSRJywlfteHXgYIZLRQXcM7QZTLQ0WQiCPbbiXwFdPd
MW5DByZ5LrKfHYHjobMqFivcbrW+gE+YgJuYaVpCUh+GRwBKZ8OKkNTqTAwoYMO4VN8WOT/aqQOz
m2Bg/B27skq0l7ZKVOSnUNonLS6BdRM6VBA9ikN0dHsbdjfQn19dnz0KOXcOBmJzf4KLIEamZ6Eo
JxjY8XEpindc1soPABcnigIvM3rj+yYDomIkhe6piP5R6hDPZUXTdRXXP7HvLV689n9wTFrUChO0
JIAqjU61rmgGkbCVz+BL7dG5xNV3Zcy0c3UzZbl+zwxE9RoM4OSrO54uuCKW81IdE5WZb1QpOek4
xANGEeOJ2Sxwf4xWHzC79Zq6wKkXNs1lBDh8ifTk3hiRKon0TdUx0sooK5JJe8TN9G6/kFruXHNX
jLzNsy8MUKmdox6niho5AQvzpQOW4y8SAYfW3DoXUabElqyxWA0ZGA4kLhxnE80iMM9DlSJh0z5A
WS5H00CGvjAcYQKCKjZrw8dyIS0pgrCAzVefrmpcKkAczMET9vg9k+L2xijaF1HaGPpXl2K4GhTx
a1oeVUvGgSsmTFrdjHOc5odIbn1k/gpBb2vyzXr5p4W/nOyGRm4pJY/bQ4yF5tNtvfoCt8WWoJqM
Gp5CdSHzcq3SDmuVdiOLSaXtOa3ByUdrV5uX1C0VDsBMkUufrN+ndL1yN4MzHiJNEM0AwtVZF7Pa
3DKrHz8fUtuWgIFKNZ+6iUakasGF2xaIpiDEmbVfAjgAfcEdpxYYNMr5uD2vcac/tUzPsl0hGCtA
aCWLRG0ZXG+Bt1vk7rZQp9abQw5fWR7aXW8K6H4GFYTTNugJW/7obS1TksxPC+V5m+mUTGusXBDF
OJG4NnGgwPD6qdTYG0mqQOBsOgfJrJyzGq34jYGCoUNZJVSIEUMxlByqiH/eMGUmo1ynB1rJjLKG
+E8oALoDwfVDukVRRgxV2CneQr1gp0/mLwAvynnW7bMNtIny31JBmun3WXkvItqRCsou9t6j+E8f
zQWmxGJRPY7VPEFPjkCtKusbQrS4GtU6fLXauI3UKNyDHWtdYx7DK45W/JoATJn1wN/ZS2m8b+xF
3CBGR888BKVWnyNy4VwbYhzlo9FzqvVSE932mnWbDATt4InyslpVj1Zi3adR8kFRKw34f2Pz9Csh
N/tsiRHWVcNTmhB4q9fYkezVAGBQM2j4F+waBDlI5wt1b2Nip8OMbF771c8FeZpxSpphRHdMDW/I
RwlSJ6XSA1vVb5zEVSkucnkc/KnmFm21E0LNgKKGhvKJfD+qi8NeI1top/cTblpF5VpuEzhQxfzY
1lIThYSlftdpeLQ0Y6eP9iXFeOj1i/W9SJ0jHuhLjgyUlgZ/vrO8GKN1IkO1VoFWEUdCjc6EwUvM
SU0L0qso8np8MoOb1OTd/XoNW9DgzEoaWP3yMCmkWjN4TfYYXiq3hbST1Vp1UVMC2SwpUW7KmaAk
VeIAteOLxo9jKkTZ1qY6IqNgpJU69ZVJrTSTkl+TTE13dOrLRD/A1Zr8LR4RT6h5SJhJlnlLRw5g
K51nzdZ2dSc9UOh/2Nch/ZdKeR1ayr7rMLYY32Vm1+BsZSQyS/waMSq6byv+7BYz0k7vcgrODAfj
LHpgIpBomM7gD0axeGihpbh6yB0PALZbVPmjqUZXFmNi7LjiChZvStiqXl+shJCTyNzppvrDqu3F
t7rnwslwVeXWE62fZ0NvlT04Mj2AInGFyJrsZjNMGfhV1zVMBBoL5K/iwgBaFlrHVijqoQiVK/AR
VMvAjbm97NvN9NInMSgJstZsQA6KCSeo4prFXa2B4Gd409xDY9KmjmK+Uvm9IlwhwTnNDPNeVWkI
xIMDaQcb3KKYVyaluLaVaZvkVUM2O2FEkLPu0hA7H9Hvi9ooqIyJ9whHsrdNvfBmUjJMxMh7CaGg
Kys47iNaPblDnIWq/ZKc7qemimu1KMmdlcqMgfE3ckdg+4VE7A0gG+hvywwPVoQoBSzDonhszkR2
jhcF5uAWE2PlI7FUzVLzYxF2SkKsLTVvRqN/TD8KuoQY2osraZaNC5z/lyL5wUxVULzr0n2XcnR3
GX10lSlbdTvHmrZbHKpWuuRPeVs9tjoHiLU81IZsM19CgYOe5tzHb2UPY2wCggQA6jVRxpHygOZ3
7Yx/KI0ar8/MU5WanlyVsz+MlARAcRTcujTFCymzNPDfjByTu/pKS3zwklR70jv1e6zROq7xcaJi
KJ+LnFK5AlJgR3rXuekbgoKmiaEy1cRiVh4XyuGkXxE/Ve+qXn8MY6c5hNZwQRiE/aHXXSchScYc
GPzkju0jvAe2FhfvkQJPtDJMKlLNgpg1Js65vgeOdhgZ9bSdNvrE5ZRIWJ5SnfZQXB0WMLiebUn3
shx2D0JXX8rZ+VakJOzx5Zyg45LeCvNaDeOPKNETdx4jAHrEfzFBS+gZQUTLYU6Sy9uSvWfjiLUy
xh7tLE5tRk8B6Kx07Efqxs6cKHuTrGgi2nDgjQrABW5sJNPE0vdWagMjhAALQ9lPYrLQrEnR93ZD
dpMFp8+QfnCye6IBLKMXk0lZQWVyDXTKUm+0/DwonGl18lQzP9uZZNMGpUyzoo3QzMLEDZgzHxe7
ukSFgchvWgt4aemh37qkztIFY+YzpkFvbYORb0w4NKJlN1d4j3HFKelDXWkfaoPThpYJx874bbSI
mw4Bqh/zOrsSj2sqcT/i7sPlU9QmP4PDLgZR1VehNO5aKXuTyR/eSXH3QhOByAlNBTrpyMeklLCs
IQ5D1Eg4FbjCLOtuADMSAT0suZvmpeWjTzVi8CS6KhH5Ry4PQODOAnsyFRqdwbr0h8z50YUlv8xS
mVdRshyH9YRqqRGFpDXsHHhhdbUmPpHuknKfaE1KvQX3y52hRoirJuagc4/rM5WtvW0SOFiE/Z5p
OUdhgcHJeqO6+aMuicnV42o3jUdLceRHLLy0g7DlaesgMdJ+xHN3hhQhH7nWeAt+SlOmR4T9am//
tAKlyNGJFBaU3mQtGQ3U2AkGELJ8AyH6nQ5b7cddB6nM4lqmS8lDU5IxbcA6HqB97+SJhl3BKU3C
z1zsswqCSlqgWjfb6VG3ylOeN4lv19Pk4SK9twRRsnnbEZqVCC6qlk1m5ozQ1HYX+kanqLH8zCIM
TZ8ZV8oM1+spPzD6fa0BiTIWJDmpHsD30eAcs+KdABEj067Vavgm9Q15Q0apH40aN9AIxwxJgrkT
BcASY8JP2+Pt4hpjubVsYa6ahnMX0V2YuGYEyirjEUu/t3Pne0mJylpoBSdjQ7XHJrFYxjS2lg7L
QS8zO+gGXQQbseNrsSE+EjXhi6+D322xPfa1KS1Kh8osIhCtLpD9b/SIotMihNBGWsLaLVEUUEWo
XVo4Fe6AnKe4s0HJzWxuiOuLPl/fhCr97zx7qra3b6/5Y/Vzd+vLy7WYYKqcHlsChK31N8qiLHTx
1g9cF9t7vzY/v8TX5/2x67+9/PPzZqRG+4iEWZ+E1RFJLF/0K4FiNBIG2dtHK6ZQDvmCaA/DwpO8
aHFgRXLhg6j+QVFsPvRIkAKoA+WhYHS9rxLzhzmnh2F4iWtSSFbuj5hFeW1ZKxCl+JYs4/wmQHEA
pLQuttobB0kl7orJEm2X0WE09PfVYuWo1DYTnK7v38J1qsL46fciQZ7OKGDdRnXgwONYV4Xq1LR5
1tWW7PFTblDvHfQjdsq/P7/tzyqoWH/uZaO2bC/aFqaa/GtPnw/qC2NLE292xT3463VfX+tzX1/b
//Saf3pMlzr7aLVBvRbQjXaGfkepcQeTXvO2TbEep+2/n93Wtse2Z7fNbbHt4Gvzn977T7vKUTYz
buN/0azNkRXUXa+F+oi/lgN83f7HB7WKIJs/ni/XN8Vfb9q2t3eaNbOf3j5iABkRgHJI069mNSyt
+ffq9tS2MCCcS7V0/Hr711f4ekyTUaRt0qr/s+IxRsOY+v5n1spT9y7+i27s8w2/dWOK7PwlM0iz
bZlZiPpfErQU/S/ZRMhlKLLu0GFE4/kHZYWJEIoAedV0KfpXgpZm/YXkW9ZkPH2GZf8vSSv4dP4m
RJdtHSuljGTJ1HTVgQWD0vQPU01JuV2Usz1fmYqE8ntji2Mtq05/rJpWD1F+WNs3n6t/fwHyC8oc
Vu+PbcqAoLQwuwuSl1unRPpl9TSkR4eKsDH6falformOcQBItxTYxkPT25emkYiTCnWbdPTlYyoJ
iwNzvza/ZipsU5r4ZSMRSK0z9DSnCCMU2pQgsaLrfMGPPYrkm5CWV6EgO8iouxP8zDU2Bdag5n0N
AILBpKMrbQB5NKVET2ZGC8dwwVjNn8odrihvtlVJKe3lYVvV8yUbzjZkF3ISO+6FKEx+vyGmAff7
p/hjN9u7/viVtldtDyIRDOJ2UYI+wXy8t1bUPuxIc3jdVkNmqb6ui8ctaWh7aFtsKDK6hdXpnx7T
EVih/Vj3hbDuX6ufcLHtndtT29u/NrfHvj4GWj5v3Lb/2+r//9O3HX3tN6J7e5zjZjpSMq9OTJ0r
MBisUSD/vfb1RJvKvx/7el1kVJTO//aWr6e3t2ybIssERQngC//0YoLqFgRY64f+scfPR7e3G5HF
52yrBDEMSy0+v+zfvtPX5237+ttHbZtiPSgkVR9Qd/zr76kIPmaWsW6L0KbNWg2rWGam5lBsy3ht
6oz6OgLYVrN1bLDGP67g6GB76POFxTa6WV+9veRzH9vq54vWp782/3gaGhif1tMoQAiwrm6v+tvu
ts3/+em/f0tQAmSqO3FJn2tVVSZSXZyASDL+Whd1JIG/d0apohirDLvP7XLNatpetL1821zIlDuN
99uj2wNfe1rMjp1s29yZitO29vVOwKukgH29x5Z6xq+5ShKRQJJZ0crrmOtxMH+t9mHBGAk5Od5W
np+KnHEFmvrdSI8F2k+qeUNP6xJFweCl+l1uGNhfVyoDHmSyBOP2Ys2DRKGEoRjOOLfaosi2wKnP
1S0ey+DXTCk+UU79XN0eFZ111jEzBNvWttjeuL3ua/OPXW4Pbk9vL/x63/ZYqFLMKJMCsHm00POi
c/J9mGsBq6U5k2uqoSsgmBsZM8TVrHvb2j3bQmthQqCUIQiPp7neKTkolbJsKIysRblNgqBbCHQL
CsvpXF8vev1YGtnsqago+c/mU34yjUuT0z0Wa8iEvQp4t7WvxfZYYcKlLtVl+Mz2WBqtWNy8RpAi
NdqLntQU7CzFPIim1oJIjIh7IhaZqTCrWpTH+LO1unb1wyF8xOB+15KF4lZrBwyQp7aLxzr2ts2c
aobe8VeoQ8+8fwIXvZrlcjKRFcJCh6R3t5yNLWLDarD3RA5UJ2q7R6V/NrThHVgiAfFtVJ8BTFRn
xKCp6zjUZ3JiBZB8Lg9hZrtmtUIy6gVYx5qqZwAl+1xrmf0fLNSy2nqNtuNGAPls4928Tk+2andb
2XFGKQgVw9eD8SDfaDhyaAhy8mwLsc46vja3tWYGg67lOl4UTqRtkQoEDRZha2h9EAVuXUIpuqnl
TgrMxqw8qRo5BeacmZQZAZiUSKQqmv5WdQZcO+s/TVsXX4ff12N1hvDRGvQMRSr5NiXsSHs9C6oZ
YKDRrFOHr+1trVb7iQ9zmvlga5knWcN0Sitr/Q/jU0aeIJAIb9sAOqcT2lX+K6O6spqsTt+34don
lIuFaSi5iq686NPpc7UDbA3i6ihQNocj2JSIDBw0cWSxRFG6o8HpnNJSsT8XNbZIgCgns09scD0t
TksNE1hsk8ZRbnNBSLcIcNCWpShg9sBXEIWjph3igzLftSS6P9Az18SxfZjeaClgnLMpQhUuqKSD
9FGKINI8smxldcehmP6MQYPfxkNQRa9oDitaV/Jh7l/3PzQKpXgI24MKklPsh0l199ZAWGCL6oQK
vHUg5yVeriP5ViHXRv/Zh+8DFE5Ego2rOS6lugyY/vMovEbaywKcJ9hx+uQnG0y4zbSfKhAB6p5Z
vgq6AMsvVd0n4I8qcQI3bWA/pzQkuSm9q9Qd7MEf9SdTP+jGUdPOQ/Ri/TLXivOT4ezLft8ohya5
Kk3yUYM6u4Rib6MMm896einEVSMfK/kAYbftyHdCtRyg4156QCta0PJzqhJ1f32n87ViaM0upGOJ
8tDiSh9T1WJZxT7dvzaTR/40ewyrG4SoeeGTRSP1lxn1UhaM/Usu0QaKbqvup0n2zsk+o4muq509
BPADoExYE/DiI8g4AsoOOumJSJBSaobc4txQvo6Gk2kf2twN7YP2PkbQ78uAkMUqParpJW+PQ+2W
8rWAejpQ+dhn2mOsPSO7yG/nKJjJenECmTzoD5Xkhdfm2ZZOk3zQPhJyvRiv3ShXOVLb7BAae1Ps
43BXOkQvu8NzAgRpP95Esac8kWPgaTbEHTfFnouJpzvO5nHSgkocaQUZzS8yxSEcR+UVSRRKfChD
31yYn39PFsaRp4UE+na5yM5dKXmlGcCTFsupsW7THhz0aVg4L7BTkzmSpB9l9Ky3VxHH0RmWK783
DQI5CuihU2GUPopoZ0HVSj2Jw3QSJ1r9kbY3+QcOwVKdDTxR8Gx+QpoSk1ernt2dlI+yuQMJV1GT
ldcfjN+Jni+5PieOTtVClndMpH2OUJjK+gCf0+0oRZ8NarATQC9/7ugRo/V1C0B6/b4gFxxOqX2W
uwOJ3/KlujcIfdMfoV8s8kEXHgLq7hA2HjE0VnnOlj05Dw3UIxTKLYkP9CRgmEOSmHf76W16oglD
oraDnOeuU48jKtZhuBidPyf+FPBnAoUiaYZqCbR99DI75Vfyhn7THEjZagNCMEf1fswvlunLj9Qn
dembXFAxuwEThwp1CUy4TiYjcDf/5miUhS9hFOQQ+EBUyeRIA5FedIoo8m2THOWYroHwFN3X+50F
Ijn3xpGZt0f6XkhCOIZ2Uk+wQGpu3+866ZI0oM2DNKL7rDz29g2V/yY5kDqy4GH7STi58wQU2Nhr
19hUQtzH3JudXUiZheQSinrf0nFnWkEy7/oCyW7AtKh8lVCDc+GsYAZ7cu2xF5j70DOczOM3v+Zg
tq6ca+2cB8UBWJG0erh3dr8DJrZr+cE0FxMI3ySWSLfCkvvExIlWWHXuXw3ttUaUle27Q3+v/gy1
fdoc+GrWsqtCfQfsu6kCvlPYBnZ+UYFmwMt1o6fqBZ2aHgeacyY3qd+HMk71hyJ0O2pFXIqV8TKM
F1P2xfc+vl4cr++P0jtqaxpjMuYYRFPX5L426o5OVfxUvORXyAVv9Edp3y33gvhQ8kPQNGs3Ajlg
2QMdYQy3Rx8/1IEGMH66SPpVE54jjDzECpR+TRVdOjvZ3YCxIHXzO1wduEsg8VNuRvXd3TovdN2c
H+WzdcYTi59k3zyQLFfpx+huOSMYWPAxvDio5+ZALrwxhZWwyzmXJS95lbWTuexxbewG59CCHsPH
gUZdkDa6kxgFc/ZdKunRIHdiedQXcirvRial7TthEh1l1AFZ507Df69TZd4ZiR81aOLQEj4gEnmc
EQTYaCg7KNGnPsOkBBUH0PnHOH+j6wvXc9nF4iVvKeJ3gD1vUDO4Mhuyr9H1ynCw3yPGy1ZNxcWc
DgNXlhiJoRfX72N1UaRzS2nRJjcOksuupusGn5e2FfzHekcID8TwjJb1T/udb3kjXmP9zN7TMxMa
odEXQXS1E4+m+/+4O4/mxrVrC/+XN8ct5DB4EwRmBUqi0gQldUvIOePXvw+QbbX7Xtvl6Su7eCk2
A0gA5xzsvda3qu1wVyyESpqdXk5FugPbvk2RdHqE3LXvkmEX27DeUgF/EMlMcfSD7JAquDEcTvUf
WuyUT+Xk6reJV+/Vs5Js5k3s5sfpVq895dWHleDgJDE8jjTS9hAO/CwZDh6DhzhyxHsDTKvHllPh
onL4NFqu7++QrAUX9db8We4INLv6qJ86IDTXcUul2a59BzCxwBHLH4IHrNzW7lDiOP4OcYoNZMgh
uWej3f2wP4DI/MDX4u5p2si3ynW+k28nBgUWABd1WM6Y/Cl+IrFJog/9pN31vqOQsqq6KMD8B4xH
/JeAB55KakHT40hwk61SuP6tb3i9TJd9Y8ZbAPtYkOng0mkMRgc7K0uowqXVRw90T3pqFu7C1ile
m215E3kjEBsSSZs7LpcKG1GCE9SbyYsOqts7FNNlMhTxNeTXZAsTSyS575ZdOfOOKMQOrd3TnnSX
4dWHh39Chwbsz26uhR/iI5J/4MvNW8BpkB2Ks7bLzuIlOCTkNDEl2JmOT+kaHXRxKbYxW7WNzuaL
wJUhI+4TgmDS1uZ3/Atkp7Fp6MGLfeFwpRWaLNscHotsqO1n/Oi4sBfj4BOOeI4zHhAv0oMcOP29
/Nhc526+6W+10wiE8Bbkv6O4HOybznJUfjRHOymn5rq/rff+9lUo7Pk0n6prhZ6KE+wE/rRC74rT
O5s52fhzRBf8AM8Sm9ZmZoEw5fc8g5ximyudk7YJX9q9RvvxbfLMg394bd7GU3Y9EpNjm1tWHyeU
0ifMI/MGD5uTOGiCXOKbbGQfV76T2TzFLa5Qrm1kJ75t9zrKsIfkunwQnqO70e3eUPTY8YNhi5/V
I2nve80mu4d23EvwpM+25lrIwRniGQJcbjNk6a60YdZ4YiTj0OEXXpqQIqMsR+wIBT6wh9v5rj5h
DCn3ybWw01zjpD2UrkGXN99at7kTbYwX2noC+PsrvXbml84hPtgWHEYoSLeBrb8Iyg5ZCZPLCz08
ZxtsWZTs0yOHw2P80J6Gz+Ta3Pan6g2fJ9wSACyfz9l1dEdU12f4kv/MdiK/BGOMdtSOpDJgO0Vs
e5/fd1fkVG66V/ESnfWCGFJ2fMNJFdkP4gc2dLQVqH8vS0vPfrDeu9dWZs8mx+qc7cw39VK/TNcM
hAyQ6lv9Ev9QneGaKLHxPjkmR/miO/1tdVYviSc6/Khb+YpbZ3YFPuC9xNK4TTeNk2PUsrWTsdOd
4hA+LwfdTniii83whiSCEa56XZLXruiR8SBqtrO0y2+YEg/VB8dqcUEcusflvWkusCkYY9qnIvGK
K2an5GM97tun+AYxPP8fOYvc8Zixv2KU0HarHxTfiQoHA7uP5phr0g+6w+0T/8bJFNENlI4LCZqf
RsWMQW6QQ9Qqou7xfX6P7wWiFxPHH8h72Ugivb+tBrkCQ81FeBevGJd1R9uMe/wnnC23+iHYjfuR
HTJdjz/rFzxYDeYzjvf8YWBJ/gPVx+QUj8LNjFkt2BXMSLG0a1CNPw7Kc7IV99gv9qPHXIz1AUfK
QbhCYlJEnnGXfUws7Rr09T8JXq0CO0OQakEJejINW7c24Xm6E7fGzXzqpjMMpCNLCm1MOFfEl8Kx
vH7n335E54GfesTxR0iEO7BUPsQ30Xl+GtcBcB0lcE8xqFS05i/FB6ocBhXR1t47Xki2NeJYxg+m
wffhSmcgeGz3uTvusRqYb+1NdbDes9RDNopRMnHMN+7VL+GzdupvdMQ7hB2fAnJP7/rW6WqH/d7f
G0/ipb6hfZ7M2+y8rA9epffqlU2MAetrboX66zQ/MSH27zO7EethvgzGDGwsEYarhmEJMJeNW2s6
TN57v2OFRyD7nXKN/B0IGetoJ/DqG8ZSpsnXObsapm1zSW8Y8tKb4YrfNdkBAveEY0cu8418CDlD
WQI50qu4JzFJP1meCXnUVumOOwg0XLRvDDf6FofWVrwudiA1tIfgqd6U7kS9CvgBJ2+wew/d0tO2
Y8icNp71E3JSJrwYy5Q9Vp7EICk6wH3s7Klixnk3fs4v7eBoP6UX7cZk7o431nX+VB4RqB9D0l/u
ZDw9htfFHlOafMtykDoMB+1l3CkMz/V+cGpXOEr35rbaskLlnbe3RC7ASbeHD3P59sGhPxbbedd9
9IwTO8gVTuVIu3gT30fn5EyI1Wa42+BMkZ5kDgEI0MTdXmBjNWfOWf+R2iI7UP1QSG3DE/o4vU1v
5W39kNxl1+0pZxQ0flg34YNxL93UZODsEV5vs2vzLHqxG7+8x65wNx57Tmdlt/wPRGwIKbp29Ef5
Lb0VNC8u7SHdVY1N/I7wLKY7rKEJSyhQL/azGV4x04iPjX8y2w3r4oN+QDG3tSjv7rleOMcb6Zpl
JketfLEIv9kwThfDfnwIDuremonn2aDdmI0PcYqIDTon+sRenFvXeGgfLMsNDjrHEZr4h+LOemIj
3oMtC3xEOpturbZCBrIRDClcG3F9tJbdhIhS3GrKWW++HgPWC6UAs/1SdFpDfdd70lKiWu99VaMg
JG6I5jpzFUIRSl3KyevNWon6/nO9Rzo72cSDojprFWrdHlNMD11olS6hyvfJMJMMEZAn5w/lHkSH
I7WNsZcG1oJ9dGyE155iztIQp6XiVb0c7SaxADjGWb14iiKBGBMDa5koBjeoMkLMhBh51hsuXXQR
Afpq8lqtHOu9psEqNCuDKy+og4ZQPlY+6VKHrxtUqOvdpBUjZgHMb3oKDpQYWVuOTCqY5iXA3OnN
gUKFJM/vCsBIKFeXRJc5pp80KdVtrVIbjHQqDt+g3zCUSOicknep1am+wDGJF/lGOaK7L0Y4khGF
iDGBVVTqLIOWLF+qWnQExBiRhZZECB19NOPjXFzLQIA9vRKWUN9djYOVgZNtUgI0hlrxNPaG4ZA5
mjmatfRSjKU9st7tRp2SRrTABr6TgNe67lrtNdZm3VCR5+YH2XZ1uqw3q/1q9bx8P1YKXbSrw2AT
kINMSWURFa964lVZvP653ohLQHE/cAW21kHXm1IQKtlb76LRO7fkz2MZp0z7VauVZznlei3idgh1
YReVJMKIBv63cRUe/+MeXj5qn8tj681vf07L89aXJUJJNyPLp1fJRMClNx+J2HyIUIHprTIAJB2n
qsg800rFUWplGVTyddqWfK+VrzzhoD9UEmCgmAjkzN8P2CVcuVMYiVSq4uXStRkbOnvrPZTUxzkn
2iGex9tC1OFE+BVVRjjg+JckRCNdVUvEDOnVYZZpyldU1amR6o+GbHb7r7/Wf8AqgFUdEa/9y4Pr
677+Xu/2o2flRnlUZmquGgO+XFNEboOa+nGjaSG9sfX++vB6k9OrPKTLzfef3/9akVg+Vn26XZ/2
/fjXuyhdjQDv+5/0IT+bnYH8vDLQQIuRhGNI1K4iiy6oLTdTQpWhX5LcdH5e7FTouArgcb3sWdL4
QqZxvS0sdf/9b+u9YPHkm/PMd1hfoOhVI3rrP603lSyw01RACfgdetldn7S+iOp1C+NjbSMunzca
Kc/8eqvvR7/+Xl+wvnR9U5K4mIbXu9/v9/XM9cHvl3+/5uvtf3/6iFUQJVt//9tL1g8cjLp2hpqa
9vfbfD/v9y375e+/3LLvj660JN3KVkznefnd1rf8Zet/+XZfd9dX+t+/8S+f9HV3fcLXF7Q6rjP1
lKrt9zb/y99k/WSjgRny9exfPvn7e/72Zda3/dMWfH/E/Dq36oU23UuzNDVW+guy5eyw3vz22G9/
/tVT6AFQ1/rtbaS1afX99PXe93PWty1AYCaLYpowkf+8Jb9/zPqS39726zkAOO9a+m2bNaTLXBuw
QTwV2wp375rZRQhJjqGUb//bnyiK6XDiSfzbvxCAQFtxffrX3fX5BbUmgIJYF/7iLdZnrDffb/P1
KcuTv7bmX77utw37l2+zPu/7k9b3+35sXLpg/78lQ5oow5H815Khx486A8j6T6qhr9f8TTVkSH+o
hqKgxhGRAS2BSv+gTRnKH6qiAqLSVUlfiFJ80t9VQ9ofosTDJiBg9NwL8+pvsClV/sMA1w5kStMA
t2hIjf4L2NSiCPqFeY5gSZPgVrGBKiEk8N//WTFkSjBNo8LUIExbP5g0bCyNszSMKKxJ/vjlh7n9
etdfAevK8ma/fBhBU6AT+FbAsgio+hPozu+IRIWP4O+mWkpYQXdUh/sRC2OlRF41O7X4E3PAHvR0
JU5XZCk+V8K4TzOU7FGPA9xggZwSh1kPzeAO7eAm4xS4akJSqZlHF1J/HsoU+IOuKyDQSZst5Wpw
u7qhhJaYxCIaXPBp0akITNJoRdkT+ol6uVDf/vsvavyJ6McX1XQR3ix7ikjh337VkFF5VFhz7KaA
QjRJv7YSmxgFIo1OyOwkUpo6WiT/INj7E28OIML6ViQTntxbpPtRCWLVz3bYAD8zNTulaT+4ZgJH
SK8xheVyhrcyqjwZCYBc4KGoM+mJcHXWDhRmU3Uvmwq9Q5WU+kCVPbqmoKYSnB0lJnfFW93pgoyX
zDLix3VR/GW8DZFlYINUCPlBS5/WEpVvw2JLVTa77c3UGaD329YSq2EE7fNU6QipgmoXmtIljyaR
iAYQKaYV72KzQfEJ9p+XkP0UT7u8HG57nR0QYr93ZVua5o8qrW4TMfjUE5nSXhLdlx0qhWEE7V40
pjupyUtRFYGNB/ONNeyCQkkH9z/sqz8xotlXBmo5aeEvcob+Rl8UISwoWQs9KAwxP0mV/xArySvx
9PBlRlJLE0iGdd4BR1Vj0v8qbOtFPbizru0agXKr37VbCVpKkCgm2YahuKvRZvuDLLtyNBxwL5I4
XZnPY6OnIOuRwotQkeIwpsupB9u6pHddp22wMaez9NSLqYaHE7AywcxOGalUHgwornHBcV/1glcP
g+XNqvWehnTYlbp6TsP8pBaFidifmqMZdTaXfcdMLh+7Ib/NCg48g6uZZOpPeAteGy2/JYSLhK5D
0Q97gOuuLKXXsS/cdHJ7gkueIhBRxIa+YF+SkCNzdd2xF1V4nyBPrbMowWrxJ4mdHxNeY02uoULM
aZJPohUXGyOZGxwx/2E//cXYYRo6cbGmCc5b/o2x26hKB151sHYRV6T06Gn6moE2bSR6ea1836rJ
87//QOmvTmKknqRicKml/QnCp/VSk5USn6iMGGJ1/XY2IeyAl8arkXdPZZRfKwKBqKSZPScTR3BU
sIdx/mHiy819HQWfWLCCKtj13cu/37a/OmYtVPwcLbDrLIV541edpyyRzwLzxEKvcrIaJA1GyKYx
kzV2phmkUxR0dXMqN//1x4IkhJlomFQdkJn+88fSzZPNdBDMHRiEz1EzH8SS8cAs4s+GOGEvGBNC
3M2Hf/+hkri87W/ThibzsAF/BdHt73NUHEiyNXDi7kT0aE4U3CAyqin4UKkpxd4xSokmeJ8ggLr4
jfGQxAS6ViPSlMIQPyXJOmb93KMYtRj9QxjAcXGsYgYZX8QoHPE2KXgMoqrp/8QTl/eikTplirQ0
1bNb0PQRwJnoCQjqOQcgTQ2E8Rd2nwuogPJH0iLzoBiRQlmJS4jHtXiL7wgknk7yb5Jme0tnAgiU
Yy4Wul28Aq1D6ZkHNODDscI2SbpMAURHN+sfrXhJShKeEZHeWD55NJgtU3uujNcW20qisWVDgqYi
YQXKsJhQOzUxqXXaEWs+V7dL2jQBXB7B8p0NPFBnvT8tA086zic1YDLA9wyMgt1WVhthYb8SZKXh
apgelL64dNLyXKZWEBjTHbFMKdGGcJa7yHogjJQNs/hxtUp51qnpJ1g2cb5iuqdCkbt4/EUzTHZQ
7giYx2hPcm8BvCBz/sMRIS+a6X8+JExRlJhjDdkw4W5qy7n7i9DZl/2UdLN63AWWvLClNnHe37Bu
nbeC3wDIsM746Sd4r+WVopD/jH7vah5mAphARUwjov3eS3tkGPA1ats3xZ1kUt9Ks5iUtJiJiLUK
aZGDM3SUkAWxC06FLF26GC2WnCWVk0LUaXS37cgGDtUegh1xSVhbfkTGgj4AaTk1Gd0tcwAiktIS
LwzN8yXapAoF46QIwk2YTaSc6SRGRKKravhyxH0dUvIuBuRzvVQikGy3MhCoq2JWfyYCHXnfnx7G
kiApxiyv4HBqEsjR8z15y6dUy+/MiiqcPtaKXRYJnSlJfgZqO2yIStloWY6eurPwLMaCq1FNxJTE
EiuQMtAlEoZPzMJCnnebsBeedF2DnBhOyAKUSzMXL37R0YpstKd6oioJev4+RtCJPBQ3rU8H3cei
klKA1xvhupq7PQS1yO1b48znYt42rB05oPs2M6G/hcO9EpOdgZrKFLOI/tlwVU9x55r8QkbKT0VL
YEiJHSKtL6+0TzTmxZaSzCYv686WSmtprrHdfhyeQxbWSL9bqkiEySZWXEJtlnktcOzRl5md5tHl
t1qc2QmCKnxjaoQVylfQOAUsvlAXjWPGkcxrHVmf3liakbBNnwcKcbqsTqWNKvk43WNAo1JouiYG
jy7Q+xuYmdGmn1GXJXHtVrFS7EeseBwNHBKQVKkh4yncDLHCElDJaE8kVKaDRD7WuYYka5mcFYQM
Zhq2nqmWyA2k7HmiPxSPVfg4B+l9DDUmwloc66FM+ugUEGYW7hDC77A6u1QgN4OhbUOVg2HCUCYa
iCliejYcdrtKxPXomwXtwsk6W4FOmVHo74MGsnUp1ZeM05WkUuUcDoaAgy85So08vxGDrSe8DVOJ
vkUm8qhV2rUuVpAWpRAwHcSwXGR2qcaKURDixFYMB8fUJrqsaD0IJowlDPtDIZKomJYXkrUMd7ZS
Ag1HBFVZJ22NTK53KrgWOwQ4hf3IGDeU8KFLRqzl6XgNUxg6/WzcFFF5nEPlhhR2jyrlGxE/Zxat
9NYTw44UeRH/0XOT/P6ll/O7QGT/Z7UoHrV6PDQGxsCeFarGaqXQymyTd8K94jMyzzlDrBrkuwY7
fRpH59gkULMxSdYR+s4BsQAOXpBPc91gU5A4q1sp3k1JROiDPb4onDboUDJkNOjOhIGQmDhmiM62
2CNfagUVRRMhaNaziVagTxrnmCpvVnvww+5nxWizrwfOY2tsto3mX6dVdZ8Te3PeDFZ4hUxTtk0h
vxJHiLgxKj0jfEyy/gMmV4QoBD6tVF43yAj16qWtugerkV8TImir+VBNMohEC4peMhnEs9V57MzG
8JSCgOtan0V3u9USmuUjNbk5h9wT9zSbpiWOPswuddqjzEmtt8Sk0aYl431qzfQJqSTqSqYjZeh7
yFfWJheIDGrrdHYnwF5ekKAqT0Zpi4gextMS0p6mpz73H/CZO8NIlbZvArBOcvoS5/w6ofpYiui4
shqnKbgH8heH4YmMNHT4sZicS8HKacQu+hWJBjFMh03B1QHGyp0wthkMMcfnuhGIx0QHRaaXlarE
0fGeF3NARwNo/66i0R+rnMxlQS5JpbYXw8rPQlveJEqLLgV+Kh0C6vjAeKoGPVwzGxfyyfP9nGeq
XY4RY+TclHZG4NC2oRJstmHqQW7ObSuM3/zooW6Asw0TgyaRXDlW/wWJgopq246ILKUQqUDFSBrX
tJisVmdQ8KHMQmLHFkv1tK8KVzNU9CMdvvHIRPA7DJfSmjSbWEeazTOgPWkfDQXTLbKqaGRfJdb0
LkSvnOVEjMZD7GqW9dg11nmUmKsDK7k0Zb1VR4ndTxPGPosQffd6g3CtigyYTVMBxquqnZJgXDET
TyKgBYd1JJm2XYODRHkuLfXFVG25zDoWeMybUY9EUM8PpRL8UGS3T4MfmarQaK/IdGU1dWlLmAst
LAZU+cNB9psnUbB++Fm008uBywhfeEx0yPrAKF2u9fvKAzdLoqr63JOzlzG8oOIyb2KDDmFrpHAd
LTcZuIwkbKGzjM84pkOjmTUbShLNYEG7IPXHG/LwulDCZz94Jr8qBXtvi4T24c6ztlI50ugP5d36
2gGWqYs0fNPMljeNqWYrFkuDQdImJ9ScuUpGxwiGp1AnvbUWiGHt4eA6NXFs2JqgIHfpJhr6cAdn
IXVH/j0XGXNb4JS9jm88Teh7TdJTAVPWrUTNkyuwn6LakO+eZNQiwB5Epnkca+tzXD5sNgtONThz
YYljuCoDm8CISyhzuabEDo2ql1YoRKbOZxzT2rNQn+NIvMsGwooEXAy2LMyLNpMhPq+z7CUphK3E
nDtMcYwI0gT1XCIyFSzpI4zplnTTW97qt8MAI9igirAXyvG5NYJTCwGvz3tgTUKIOku4TJOk7scl
lHsoe6jaCx5QRYTNNJC6eCxuk/Iot/leXZhrAleujbrxSa/bkgXaLBeAf4PZaDPSILUAN9Yi/We5
OqOnRbBtLp2wbhao64woarHVVfvvvtx67/smWLp2WYziDCAijG8Suw+9idoXowY8Rno9ytIp1BfK
YUsrbrUOhCsPK4tiNJRYJ9d3M1uZSBqAnZWGKIqGUGBm9O7T9nrF/CTg8moTvuLK5wL/zMwxEAkS
GoARkhj5sCJflRqQ3Vxx80FGoNbKV7EccoRmFw5xpl01UejsIK/sEIjqGuqqSsCmIsrtcUa/XTUS
edJC8oGX+3aYMzgPZv6hSemVEZ7LiGuPeQpufX+8YpkEMM8Ib4eiueQNRIAkOuI6/aiHkQB01ZVM
+c3s9FcVXSGXnz0KmC4rPuQ0uJWRaErysDj3sLzHUmSzyrjqO515vbsAev9gDXXsq2WZgno3Fmem
Pophpggyc0KFBD6GwbTlU2ZooF5pZa9c902HlewzKF3u9XQS4JvBHbc1jdNVztV9L4AtLcvtandY
u8q6PPqe1hWPq3GjXWnv7Oik0Y5BxikqRNABm8n0D+tNPkAOBFBzzbrb36zUpbljGEsHbUuRpjrU
YmLNTpTVsBfq4iFO2h9Ny1pl3bvrvfVYiWYgUNHks85Wgg4f+z/sLes9U+1Q+FXA0cJFR15bD7pc
I2/I5nfIeOR8gb+MavEliKn+kCb0SODcNl8KGiJ67RgfCxdMOxXsBEJY7SS3wQVmWbSddAtsmkhg
88jslhMwCriPrvhEfScglsiJ+raDEpXs44xFXFQgAqxYujmqguBazDVPk+ef6jTs1xpmG0NIBQBq
BY3gmAXqmTLSNmjLn7lqY3kkCiTjzgBVCtaD2kZh3PSGJWvP5+ep2/izVynIaZrwMfaxZdc1X6BF
5a+Vo2TD9GVxwxLzYHB5WRv+0lXFNF7pn8kyrS+lv/Ui0S9RdOpEt6tIvGnUSvZ6yT3TT7SlSJ9A
qbb7Us6I3F4+LvKVi4QZwjIJ0FtKeGuZS8ish0pMX0Hbs65NAGWIaUxmcvKpjrMHnmavj3y/uL4O
RUFxhiAdbRkmoRe14l0s494gSAh48XQj9AAcrILZFa89lAjGQw9/h1DS4qRvPwNUK52+RZUk6Uh3
dfnWb/uI6ZklHJgPeA/+vVbnu3gChFYrCcLo7i3TEYFGaBpSSuQnOTqlXWq6mY8SGBy1E8IK2hnU
U1tSSLmCWo6YcQ51t1rqmPose1m46SWqB3WbIdTRRletkYUEogmGeClHk6XWA44W0/2ocY53S1kR
2B+y8GE8t0b909epCJBTfCylgPV6T6FCj5sn3yyhnVHh0MTiUermBqmTTw0D1l4NR85NW2ZtDDVe
obBoouaeu1ltyE4isFG60AL93hfNsZM4udfdEzLSRGHUOrofv7bsCK+f80dZZCqLqQwOWnETWyii
EnEmz9wf7mZ1RBo+l5weiXItKAhwNAonUcVq2rTMOwFqiz3iX3JafhUjpoqR6tFL1EVnwafWux51
yRh6mSQuDWdWJ8MoomIVP5cMJhWF01oISWoOnlmBG+9TcaT/IIIfNh/SWAU/v/wbV20VB9TeBGm+
7AAlXC6pl0qMkWnnulZ/pCW1Icsv0ZmJHxE5MLl6H/bQD6fQ2qw/aQQK1IOxsBQqIdCzzskjVIu8
W5G8sbYtWPj04cnIljruEhWkNyLap771hja5J2f6Oi6ozvcF13IZqex2J6ayS1oQsWgZ4KQy2eUU
G2yNicKbOeDtsWW/rsXtnGIcle0BQy0654QKj6BnuVcknYyyFWZuhfBZHikMF6WKkalNW4pOCF6D
TNt37VDBjY5fA5UqjCSceomiRB0jGIDR55tVsoGbyXQcGsdqkEIvF8gjjHsTsF8ErlzN253l34c0
OrehP3PSRhRraiiRRBpowCo36cCVwmyhwIN8WJP9FNB64KoAlVruo1tI3ocg6fdJh48kNefPTLy0
ywGshRTWBCsBlAUjq/a5PF7I1wl1M6kWz0NpbDOF6pwYU1YiPjmmLkTJggOP+gV8q+S49mSAb31S
XmE3D+YDqRbX6YxTENa4xwKqSbPWM8qO5Q5Kz/UYm9V8cMdYgUdZQVfpa9kTu+rcNAgaIAN+ijMj
bVdfgbpEZRllaBEmjWqYJB9lWYUIupXErNrKcmQ5I4DyTGyoqwmYqRISlMSQXWcBn/F9/2qp4vrJ
qa2mO0I+nsSMk3rUsZ2kVulApVvqaKyCg97c674WuhPnM9+w+ajKBANAFB41ibyIkh7fLlYpkFrx
sBMYUwjLnSXqD7TasqBvbLDivjdEd4k+vtUAUZliXV+d9lzwn6yBMFuRiiGSG1aJI5c5jQqkXW6F
m8DaZUW0L6pdLcqVS7M6UYdtUJbFnk7BU6S2Z7EZdsUSsiLHSCfNCLk2lx2wcfACMDkD73a6IMBX
o7/UEnxbSPUXfTZ2Uma89abwA+1K5NSSoDoyK7hK2esSy8IojihFaYpTc31D2DtpwvBLo2l8NbQB
N1mf7HslPSWZxHVNjpHYSpHU9Xpz7VvyDvjkQ7UEBswRiU3ptTJF564At5Rm0Wm2MGz5ab2zajE4
VoX+LnXpcxtwsRiZqWf1JHfHEG0TAxuHL+JPlSLtWfLnAGZBdS1YarWlZBsfsxl7nUDgg9p2mFit
hLD7iWWK3p4jlXqmHXW7aQbgSubfhz/LFfIjH4g7dWbcO0oxH9abQKy67Je/a4uyZgWNQ2gK81hX
Ur1VhOCuZguw40InN1TGkH4UCO2dNZuxpHIVxiV7nEVIsKEyZeAya/Gw/m2F/o2kQANOOjOjuqjk
J5+G7EyKIb06wxMpFtiEwMOGHsStDp4Tf40iHdokWdjOy91SC+TDem+9IdWOjilzt5e2k3xYb/wu
DbnGBQjUhony9dj6D3MYnaj5j14QUyesC3MTB8p90CnRCZVmRRIGZ15SIOqmLAIijv4kJVMujZt9
x3SkHUWLDyqYtRFHxzh9/3GjWSVUNRV4XUhi81EA+7gWgv/f4kc0ZekE/xstQVQHUR69/bOYYH3R
38UE2h+yqvM+Ml0pwHMSnZ/ho2n/938EU/lDB81tqJaBMECzFJpGfxMTKNYfiAUIrYI1ousMpORN
/T26Sv+Dd1PMpbliyjKckv9GTUDr6U+tKT5fQU+gK2wGVMXfWt9mrxcFXGxp187VmXYeIvokjz0c
DW3ECjSIqWl0ORHjnKKzcUSpnKi9tNUzjcZCtog2p0W0OYDCg0Z6XfT47+SRK+sRZWhR1vCSEnRq
otEfslK4NHXk4eq/zBJZTBpBpxaXNamSjg40UBo4pJFI5PRSYgo681CJzb0uX2YT+2iTk3JkYPWQ
9M4zwuuEJUn9VPrjs2+U2K4s5q0pGF+H5jZ6ZPWMGxD2cQSN1JDL17gJ3seFoZJxEYGE7C6S9ZPZ
NJJr6gqSgv30GeGIopPpb4KG7A3CtfppRwazEyUypHYxQCcv4+/0c/2GdaV8aApV2ZlG5yaar9PR
IosKgxsgOZVpTTeiEM/0PLnWhDkizz+NTNSIf9Jvqtqi4AR91p266i0eMXj0SXxXi4+p9VPRWCxF
/VUcWZeR2FQE/2N7SBu9PbD77iK/rzeBAlSBSipfRrMzIUYloBGIWGdlgLGYapba4gUuQtonsphP
ItNASNCO6OOMsmCuGxic65ywR2EINnMcbdvZV50kYvvRxepezWF/AS/4XFCBVFPcYEbzyaqxPJWR
fkwrvvaKIZepDgE4i27lrqkxUeXFsdegQkrMvJvcCnbKFEQ3mdj+LIe+24ZjDKIv8q3HSZ2kx4np
tIT2KVeM91z+SjuQrBRB5yBDIqJLOzPGj2bgibaGDaxZ9aafan+PpR/t/wLrTazbaQjJBxBY4M2L
6bzML2D124MVjA0JhRKbogbHPhplyaksdBcjzPt6FHgd2sxiISRPPQeN9Nr5lFN9slNhXMqPcOtD
dM/gBiKKP/tR30UGu99MRZpDSykjTj+0wXogkGU7BMXP2RTeQ1Awm0FOBk/0J1bSKjMe0Fgop+Q0
Un8381O9CHxlKS82UWgeTMpj0dxobsbXQruQ3BV00Mjt7DESZ4BU0eM44qDSoZjCY1KztO7rVHIK
Pbsv55gkRGl6H0d58FbIm9X1JzoccFaXU00b1cHNZTx3K/9svamzsXNngYtReZGjC/Q1mS8W39mC
NG+XG5WeGLw9bWct1+Bj+gLV+0UVs5Nf04VpreWy8kdimtugTQCR1HnLahV9bUaoIkUtcWZiTj8p
43Rfh2zU0IcrqBqoYfEzNbKnOhMpFZAs1FXkxyIRQShByX/wNVtfyA7rjU86CGiTYfsN/6KnNysY
NDK/cAlW1Jw4FGhsUDTbWUQvKMsPQ1TQVZzVYHaJqaiJqRZpV3jkRLIqWOe4LCgoP1KxJUWoORZi
c647PdnOsX5N7DXVqES7rsjU2OoYeYUyvjWqmrxRDRPGAICxDQJwHQvUS1ZZ90C43reFtWkDcTGc
dzdhbFVOiWLE7kvMc9NAZm0Ksa9uhGJndKQZ6I1aOf0Sw8JiX9nUoCgqLiTsSA8IDu7C3dd2Rtp9
BJ1j0xeobnMRwYRS9OD9RsELh/DNDBtqojxJWrjQdZZMuwFC3/yTcst4kJcbAo5sE9LLgIF16Ojq
gGHNF4aGAj2wDAx+Wvy7SRFne7ocTjP+H2Fnsty2sm7pJ0IEEkCimZJgT4oSZcmyJgjJ9kbfIwEk
nr4++E4qqiqiJo577j7bRyKBzL9Z61uePv5j4rWGoLxGbkIgYAOzrosPnoHqy6i+ptIu95B8n+MJ
vqPiKNh2Vf+tWYfuGyhnYa8sybPUvhAb4wCk4Fsi59YjXwX6umVl+lH4/tVVS8LwxlgOwwkgbvfM
uB/PDp1bUXjLReBy4eHd+3OHM7+Jf3TJXB0KcNl035PHicCQYtICfpvDUKHny5D5Hwvu6M514coT
L1Vfhr5Iw3Y1O+v89O8imjvnxjYDow6RyVfMAq9VHkUHIPkvqIO6J+YZ9aMLgJSIrnvXXc251fa/
/v2nOAFS4dnpEtrDz6myxM0SvfNEe9Rt24Ios1rk4qgoybcVPJVHHrmkpwYmFpoVci9a6+8wJuey
w+ef+9fJcVLoEMPyZcEOTLp83VbYyLSmjg4Cnj5KFQJiFZxMbTbztSoJk7Hy4aaS1N4TC6jW3qNh
4mdj8HEjEUOpnzLslxhZIAk2Bx8w9SbPB566OYrDyjGmvVkY0bFnIbRdapgHPPhE+PRYaVkVx89x
8u1EhCfVrVPsdddAIp7Vc7csPkd+m/LYaQ1IYS5u9Rx/N1Hmb+mN4AgL/yRl7Z2twHDPLpUpfD3/
4HVTHRKH8rMfHPMqo1oiXajsaz2wkGUukodohtLQqImpjYqILV489HA6snfiwNiX2v0cTjJSEKuL
NoTs7xMNk/x02UxfY2UMjNYigm+ayT3O2rfOQz345N0HwysrTScq+juyvHsS1PVJeaZ7yAfEJQRD
MWwT2DnK4k9lc4sMAd9pm/uXKXXUSTD1SidhHicqMs4JBRbcF/JYrBBSUcXFzeTvAnvKP+AjrNYe
98ChxK4kzZ+p95+zRY2vlV25h7qPH8qIBpquQT+5QVXd8GWQAGlmj0KZ6R6E4o84tk+GYb9HQx6h
8rImJo55c+tQ/49Z/jraNCeeM0IfWVQoZjGcfY+clk6TtDUZ52TpMayQznPICNwkSqhQzHLbaG92
2QUgKMapsXHnx2T35JgZz0QsBS/OhIaCJVZ36Qm/xdOlWPIxo7f7IwOLlXraUcaJ4Dj5w4/aV+Vu
LJnk+7r4MlTwoEEv7zmOViXH9hr7nr5WzVUFa8soI+usvPnmDSOxd13g7OvYuS9eP+3T/K5mOz75
zoglb+S/tLjUZU00/VKLHz+LoTpUVhvsJODVilSBKhrtV74iNjHulep0eBi6WfauMD6YIZUEwVTl
Wxk7aCSzQ8wq/xpNOTltc79czO4VpYmxTaypeHKixAx1iSfF6p1XaYKqYB5t3BNT4ykjfmbjf+oq
jp8pIsh6z6P5SH7zgc0wOYQYfDaN4am30WFwpdYBjuhT9ab8XHJmTha7xhZkAG+b9uv2rRQfixId
eXR8PZhkyqTzbqKWdJS+5uuwiC8ICztzj5lcXgdA/tchBxY/mLX1M7UOvq3cSzAsJEF6s7w2Q3ox
AovLVw3lNcuWW1SNxrnpLWamScDwdMkhheIB2pA+2xwYRNlX9l3Ex8/B1Vzp6LYc7LeW5wuwktS7
xI2/OpoR4s+mahd0ZH5lcT1senuqDlOd1oxUS/9lHrt7kOmXcQk6cNPWvEPSqG65Z8TnZJ91RnFp
MugfVpN5b51tfXL0beBJD2/pPOztmG65THjiqMKwec34qMskLa5eW/7OwBlvbaNBrpEp+ZHvZR5/
WjlioIQScad7M0EM4Ayh4Ia8a2U/Ah3IHQe+tyMpct1VJu5eorglNijqDkbvrfnwMZCiWTKWd4bu
yEw2JzwNVDjWGfHKgA7ff9VHL3ONBbgHnGzGXvNmWjM/GODcP5JspnRs/Ldu8dxNicd89ro3UqmA
V88zp3q7NL+gxWM9FUZ8QUwHWw7JYxiNRGWW3XiONUgGt67kvupbBBXkBYjkG1zvXTKyS1dIrFMj
3Ix0U4QiZWerfBfwb9Ewtx9odDJXvSdlbp4iuypCKZv6mC8MDzjtOKagckRmv0B3+duzeIWy7VE8
sbqzh5yCeHR5OvhcDYPRaVVSJEfdTx2JDgVZTCunjHF1StknWWoAHANb+SxxL/D88zAuq4IGz/M/
kjJChM3eT+sRqZsP+5qNwCYLyuKQe+38VAfZF39LdAFgzcTVq+XXGMTwtZOx36XBFB/o+3ZLNIuP
YVX0LfEjnmPg6qTTMc9Ken4Jsz8Jweeexc6uGTz9XKzx6EbVx2zOkxJ0OqbAAjLlQRbDf+SwJa95
PjtwHSYEfciqS5vi0IyAsvP6k2Nj33xBcnqJVoBKDazLlEbPI4h6Yqokbw5IHvI4Ty6UcSZscaaC
HSC67ggkbNnzoDEcHwwi2OLJOfp6TfLpjZtl6GvG9UkwpLp7GUNqUiB1WNU8+Qg32xDFyT41XeNG
9XWP84TOCN3XpvP7E5cEO1bFiK+S8juZFrHvMxePfNCwSoh775COKySc7d+NRIyXVA0/poBZNOWv
v5vHJqALjq9NyxAfG13N3wzDrWNs2C/8zV5r/ycjQlta1tMkr1cZ6kqIVTFo9EeXzaBVkmTcltkQ
IHuoMMNHWXSubA88QVwy/KXCCN0ofppLXz1FvxhBEE8Pe+1YMsTAic9aHymFfRq095L2xnCcZ5Yo
8UiUl+euYQdjXlyJTF8kyhZuJmvXqzo5RYn3oe0EzZdXvFWReceexrOYlNdkadHotfnBWQB5B3xr
WZPxu7GYCOupIhIux1noMQ09E5FDXu3Iqz5x5U9lfg0WJ7mofOFDjjx0Jrl6MTweTFjxacW82W6G
v4ty2sto5fz0lfvVxTnyFQeuuVcN5tlANrOZ/Ck4iXGNOoyAJPSuesnn5pdILAhCTRpT9aHfEfUa
ZJtB/RhRyBxLBAcZ0P2jJmgr9JtxPsKaTTetLuGrjv6uqcmIFC4Ip2bxfw86qC+SUIStqqxLJFct
R5tPVy+a7gz0cXAvKLqKTN1GOP1G+ZC2Sl4RdKY3ZAfPpoHlthnrh9HBH/LZIrIVhKgzEzCKwBG/
tONd68TFZS0hJ6/b/xKOqx4c52J4f8x60BcrjxkVZy3fJT5Ks36dVG+TbsM/iphGKreIT6iQ05Nv
4dxtrfjSx4ZLBqQd/XDAEyVeUO/mpfkcCOYrM/FM3FKCSGvDFKcl69h66keyRETdVU9WbWbwqjpy
02Tehf5643oRsYrQCufjgMF4S77Yy+z1PL1TZh5jH5asQ/JK4noIWTqsK5VjXcbaH6Bs2aGoBQWi
3//QgSahaICu4BYE7ZqrWMkyZbqr2EPsB7s49h5Ej0Fmn1zVbPNEpc8ukdZmEqtT0jthRhd4Eo77
FieVOgCbN/BuVyVCX8M6u2+FgbOkpnJpC4zigc0glxzubZAn725XUNYUvE8Wn/eeK2DTfE95PL/M
i4RPM45/xDz+SGrlHLJcHu2plTvStv4i3Psri9k6kAj7W7p5Bz1v2DNodW80w0CWXALG2s613m0H
L3YQvFlB9ZVPcNOWgMX3LEgr9dXZWtz2NlS4kJ2yJ3RCVA28ddV84X1+5ZP4cPpyOpH0RimYvFQL
eCmuH0YJxUcyPJGwp39G8SJPvHPwEVqnfLAdOwV1rE+Gl13HUb0Tm4MiCjDxSSb1XfKKXwxjVdB0
APAWlFUvNUq6njSnWPbDb/4IF7geedt4rwlR5KSd7o0JSJnndTzx44TkBuLeTLl0T9PeCp1Rp/uY
sZNLakPu8IlqBMqYJ7pfrocCIcmdeJfYKAK9bHlURvrKxtvfalJ2D+pD99lI+w7NuBMQTQ1GQgza
gClWzd409qwrp32cQ4eJh4bTbUgXYnvqY2IBlygZrhAuCtqrYhof8jVhCHcZ+I3iq13KevdsefPP
cQJm4c01V6Fiq6YWkw3KpJ/U5DvPHP3yuShdVhRM20NXNS8IlP2LawJStgyfioyFcds16S8rGU80
VMUn8oCd4xkC1XWb3Eg6SanUe1AoM2LbpQXY1HVMYvpZ9XdhMn/x+bVCN4n+AJ5kz9a52BQ6zSTV
KLPTmA0vlb/Yz71h29vWN8pwthl7mEGvjkvGL+2yLg1ZTfeUNSI5djxy8OjZNTkoq5u/ZUzXL+I2
FE5PaAMD1mcnVhMpFt3A7W9P3EWpvAG/JkZDs7AY0KYU5Px1bXwrKgQ3mgsdsyrMMpBSrlXilwdj
BfW3viCAOfS2KqElj7z/JGsq5bymE0v/dkAlC4BuDOSPul2isDzD9cAvnzzG9Y/EJfrTG0oExjyg
dH1u3LDJnAfSMQPuxl7cAyP0FDwBYKsAK/UmZkM16vhmrQpmDfZscNk69rUNQirnJXWDctt1jbet
DZ6wukm/jRGURtD+FMp5alFQzWQwdrE6dBF6irmr7h2CGBKOObEC6DzFaL/xKY+YidVdWs2vOXKO
+cysu8RXxz1InYOAr/Ltm2QRyyjjG0wUd+dbJ4PnxofBZU32Bmk/0+fY7f9zUqRldZ2gzmFdVVDx
wB627qwgt7klD2pSF8bW3cbnSUR0AoEiTd7iSd+qon1LCofAttR4q4oRnF+rCG4ha2WzJKSGTeqX
re2VdHfzyCxiiEUGTmG7cj8GhMXMWfkTkROwp6b+KZmNGNQbckLeio9IVVCgxMy/1dTLLyt9ThIq
hab44Jn8dMgLY/5ox/vG7X8NCRQ5S0TvQZT9zufcOeSGeWk0qUHc8VvS4TbI/zdGn1NkWxrJYSYe
pGmdS2YUG9edcfkVHhMjPlYnYbxiPDwBUlJOtndh+PYea5dtXFI1TAhgYXWldXB0E2xiP3tzkAxY
BfhBBtpr4qqxhA4fZCiMead6koVqZpZ1x9dnVtkvxXxwkzsuOdCjDXaaX3Yol/8KgxSreIFNwT0p
8FY0V9ffiVzyxTiNOno9dBfml9/Kn7890CZNxfggbzhqtcYNVhq4M9hji5isyaEPti3T5G5u/7pp
9Lm4/RJ2M6FfdfGkMt/DReNcqBksohuIHzsKR14sp4SWsuRXFVuQj3S1Sii85zpnSjN2DvuGYTr6
E+vnpe4/o9x/8US+pmvSvYugv2jWIRA5jk5wbqcR7BFjFppp4FEZe70+vXRN8zv2KORIGNyzfa5u
wrsE0/JtFqURMk3B2ZGh/5zS79iZ+lPuIzwp7efM1OIkWthBbZqFjuKM8j376vKPbFfEJMHX9jZv
+r9RK6f7AoGxFPHvyXLGDyoVlH9edZOpd5ii6d2j5mbHGCcMvKnsapuPtmtmuZka1X7mrHk3yvDy
+6AZObTG4u99fjfQTyC0JBNvDDw82aM9hlbTnYByWCC4YANNsW8DlbCeYowz14p9B+EX7z5Rou54
8ljsfpo2isjS+M/ILMS2C08c7s34JBHkopUkiJnALg6qOdovFXQp7bHMlqN6S4IZMWHTP+OvZWhj
FdfBNvyzVYxr6COVWTHwILDeaH9IStpZGNwcFd1szb/jjDVasx6leYr880CO209aMgBZbkPfOo8G
kNKFNAsD8O8cobsoGXltqBrV0cgXB4zzcPNteQ2qBmE/ui/1bCxREFrG1B6ExxQG9QrRTgF+Czdp
Cfii8ZzhyFWNfrjzwGbAwqhC7xlWvfPiThBu6vKHuRDhR8wT+qUCbkUyEZpoGUzY29p4tmvyzzh4
LQRhStX3ZSoeizk0BMnk+TZ7KjuE+GtwQpi4fnLps+SO/Y240XH5RE/5rSxgMt1Mk0Qf881xI4gQ
OiADBb7Xf8eTKPZjckNpvF7qo957say3fT815DYSc9dGdrcP3MRDiU38RhEXV0RV1amiPgBuHOwd
xLuaUL2ij9FTL9nJRvO7HaqOx70agXBE/0Xp8p/OHedFmqxzgmx+wTiLdS/nUlinVo6ryRFJOQPM
BTeF7Az0258zGsitXOKPRMZM3SEBtvOL0H676y3ry+1ieSlT47nK+9Mw19m5MMUQOiQKI1CxnwKr
+eaJKBFNjVHT3BwD74RvivxWBVQULJZQ8C7D2zSubi21DFe7aE7TEOBx9g1MoO0SlnX3ngXDw0UN
sfVblnIlbGw2QVTobvFVFRgRmcy/6xoI3by0ArOxtvYj2dBXrxnAOXpvfWuKTR7Vw8416/7YpdbF
NrMDd12FfiH4Dgj6/CjMzzpB4m8zDzjqFrl0C7r6uCCN4mjqo2N7Uu5Em4NYIPd+2m35w2PmvIuC
fv45TcTSIUpOoxRulPU51REauCV5E2OLAk8YmMM8r9+nqBk+Refv3Lks714ZH1lLbvgiMP12CKzT
j5Gy8oYYbasNZrCLW1yYwa9c4O66lBhnBBUe2YmbkuzNXWuzJZzItMuE9TA4I+kPxY8siriPmuoc
R+5ZJy387QA7RYPisXX4X8Js7KIarP9W0gGf5P6ZGqSJZYMmts6NmhEppX9bQobhEyMiykZjkc7Q
cUt2SUdVQziUs9qa44KEJ2oMtjfqMVjmp+aHQ3IG1djxpj/EqZO3U5r6xcUMNfacW/hm9k6HIkm6
qwXemEDbYHzy9cVMLPWirZpRFRFLCDT3XX5yWb0eHSyljNSX0J2sQ8zuDZ1kqU+yb/ZNNpZn8Ew/
gy7zN4713vcIyYbZ+zEu9Zs1qFc383CV93iUXfJ6p/IUj2b+3IxG/pxRFqLsDV7jZjSh2DGXS9zx
SXKs1rZr3Nl9uc2tRAN0HQcuWdNLT16C8UtbtNLoEaqPCj94Izi8MX8+48V5ptRuQ3LFT74Riycj
N/ND2nBXlek73iHrWjI16WRkPvMOUwCv2Hsumm3vNFQXmNptd14beo2WriNXEA9COJnMymXz5OPa
mRa6bi5W3cwnt2hfRtukLnTaD/U7Lc0R8L37KQNJKolZ6q2pildtST63FPYafTqu/9EPFWNIv2ZE
Aa8gRIZKkDTFrQ7ofpYSPGaG8F5q66UTKeZCnAPBCELAKceDb/D19Ec3CojHm0ElsmIoO9ISJ8IN
va5ozn5uiJ3CtZ1mQYIHibV/1oZFw3qkTZy3OECS2uDZLHP7knmUXiZsutWX1mbIEqnkiAX1isMg
OOoSuTYdQd7d9L7kWH8ZhvVsT5PlYM7tbQks+JIap+HCFoD1ATU8D2YyfGeNEKGXVLCskFMughO6
Fv30NAXfYxOzyFz0D7fmQYntadqMNJVObv0tNGVsvrCeTAz3XWb/qcz+i+Pg2kA52M0FkkCffC9+
GYZ6QPJpYrN5g+rQe/Fij8RFRBwLE9qgfWe+Vp4He3j3GjGeZynvKV0pu5bSvgclXMIp+pN7Fg6B
Shqn1vDscJ7yLwyX2GrlQwjO0X6K3vzFf8wRPHsdm9a18eeT5U4OnTHKPdHVvxeV0TosZLePZOyQ
MTccGhyhU0S52werjFjNX6NwQzE22DC8r9nDydgXX4HQx9lvA5BW5Nx4tTmTIIEJSKVLs/GUsLe2
DTqQEN+nsYTGbPUL24a7b0YvfIJ7OFnPMrHaAxbg46iisJuQgkYxwmSeX9zDenhG38fmSvqaorrZ
4r20WIeRWLDYT1rX3sHz1V8j/4n3gwmw3+w7135a8jndqTVr2kNFPdovzH4/QLL3kUdz2ds7f06N
kKxP/lflc4Uj6WNeugkqOCLJoYCXh+ekPPiVGW9LOZOR0Dxl8/LHIG9iY+rpD7+QBAShDEi+j9qs
HsHLssTTGwuvvXT95uYO8kmyQtS5HLe+Q0NLWOIjLz2fYWe9W1d7WP9Ba1h5C00fhmPbAQ+QZP8N
yUOk8c1vAcELm9xgPLznIUEJU2YoXNOgOKl0lTaTfj4iVEwVX9BCTcKmlfzHkQF2UrVnlmtEjEaw
HF1I/36BehDLNY3/7G6yktO1xkwoXIjHq+Yz89B5Dm2HshLmOEL29j7WyQcrP3eXpp91HhjIbLx7
EcmXVlhXw7Qfqs0pMp3iJmNkDMJiFqTK+Ecw/yaULt022kKXgf1ZAN/YuuY4hCBeSLoVvG8V15Gh
t2qwm4880fKyapuoXSFfqX4aAeyvfEnd7RVPxKEzTQVAWTVh4k3E6foFfU3iRqHnTeSTJkgdESrv
GZr4Id0ecP1Ef/T+cKtxRFzaUp3neEBYDYY0TlGRCtouZ56RoBSg0dyh36u0Ay4qnCdVBuwN2D9t
5yyowfz2nyqheUoCiMYFy5UIkH2ELolckH3ngzSf5mADD+5r/afpNN+czru3RnCh8dox2iNg7j3j
J3fRuDYuE4lpJasjzkmml3no301Wm0ti/KgHaOBFY/0wj8h7ucm7m7BZVZAGXJ1wTW+z3n0E5IH8
iArg8UmehYifsn3bJntsOCNI4RrweTwyHxhjJrODMKAs8gN6urktBJvs1hLY8v7t8tKQ1lzfRzdh
KRZ/EUOSbm2tsGkShKakT8DpSDYwRVIcOOYOygr+UNOFot1LYqjyLNg1DpImIu3BNJb9+rWZzk5M
qbFjqLI857G6eQQ27yPk8qFlvUpkHztm4m1YR9UtSvqEfZGFL4+yqxTwFJFqVCMCqSmv76aXB1wp
mtajWK5WNF9yvpPVC773YybYNgnBk2btLB2GMb0/16fRr0/MvkMYIjtYQs3eAce3tYnH7rGVrWJt
8FFw54Kl2cW/opxY3qjId3bmGNREQwAZ5lwkyuWWu8SVf0t0MNNdJdFhfWu3RHQgCZrNapdl0X2o
5JfZ8zXIFMDy2jTolmF2J/c1IcYbHAfuqYP63KknV1yTjjR7jIlfsyBoi3692OVO3l0s6I4qY7Lr
R8VfRy/Z3jHnPwnS7pFWzc5GohViemQbk+ELyMAGkdSxtnS0y0RxzFjCjHWntkMN3tgrIlwL9gQX
3UR1hLOzGr2H6ZCmTMUVJgoj1whULjR9kSIkH+6IGdMTMbEU374Oh+5e2czFePNfLXsd3STV0R6G
i7L9Q1+wVBjnhPfEapywrgrUwzU/mYeu9cx47zWL+vbgtm9qqXRoag/eXJIx6O1vZq/fglK+ZRbj
Qp0NBwQF4egxNCqI69n03ldQW8lx/B60+6HZPkAARr4zpeIBSwDwi2YuEqTud+IXmJLIedypuiW1
YTsb6/K2mu2QpORl09KNeHX51s9cstkNumjrC3Z1cW8eVbCcitTdVayXqbSqRX7l2QytlkvinLHx
2iWYTRl/VbcSAA+dBuIWu6g+cuz4TZX9qQCjdVPsXWyXrVNAEThzXfXMQXf0xHhERv2u21vf6fFT
JhIqe24iszxRiwX83+S+z7K+tWZ+JViIXiB4rYL6xVZWj/0JfGDHLwDqgbid2Kb5xNNMk+z5x1rx
OFF2dRtbN/VXZ4CZrRHrS06vk5EGWOr+y/zMuZi/K/rT0FSGPMkG4aZbWglOr0JxCKDlyq1lHyey
uyYtnDch/ktnjI4sPn8IM2J84HofylGHtHTFszCUeGY6B+4+ZjBssxZmtbdsI1ZyB+br3W6ecFfM
o/wwUzx5rG/NmJY7qbikJvmrFOlEOOzLHDylQ2X95J7g987cGbM5Dk25KGYqPoZnAsgROdbTzhkI
0TX1ISdYddvkzGJFr+iWAg4ydGdg+zP7fRg/I1aGl8XsioOe1QtPUXkYhzT0wNAWRkdxissoG1g0
9Q2BNAsBr91A8gD93Sbv0p9ESQhjwKE9l/eBOfG+wiZXcc3sEtZ529gddqnObnwF7SvKqGcd6Rb7
I/7Esnho17+NZIoOHhgnN+i2uQSRMORztXNbSmKLUAGpUcQOTaFZ4Nth1CC4KiNgI173u88KttN6
Sxl+lhAsORhw5+vFeBlncj3iJmDZneTYD+y9XG1JjlukUJzWzgAi5IHwdwoswCR91HrcqUTcs+Wh
FIJDEC23pUSuaUKd4s1rebBNzj0tj9orlxN5zxSrFjnCfOB6MyI4JIuYuCwu/POCSa4wghS2LuNd
x6p+gsnCcBlEd9QoRN2biT4yNeg7YnaTtjq6a8Je7jLPcMmyzqrsJGq0L8FwN3veCXupFC5cyWot
Kvcor77LhECK3CIIoCtHzmU+brtj3GTRqOOrN/qwSciS8ZLMeyJtau8vONZz9FSh9hsGLAmvoA6c
WwXCofYCGcajy0kgjVvfln+jDCQwnfRs/uqShe0cqIque0ilx0vndcPJIE67q0fq+3Jxt5xtu9Qm
sSYOfOdYIIyBfzZmRHPX4IpCSTzX6GbyKRlGRIzM0bhSaeAqZHk8dpti5rEsh2LHCohubKByWdib
6Tl7ELFN39VHb1b/JVZb7z89cFHoZrOkvRf2KRvQxKFY0Y0Ek+y1aCdWzV+VpqfUKRTRHeLvorEK
x/YqVV6DxTRzqla708loBnkqu+QJfZu7R8AN07Mzux9FYBV7qKcW6Deel38LtREBYTxH+dls5zAf
o5YbZEj3RdEmJ4nXvnUaGK0KaySpNimxy+9O+uoJsbCRjx42YY5EiBMLW7VwQKIeq4kPZWd2LGby
q9iSm+DuLEjIAj8/u7Y1Hph3k3XVpTdGzwxXhuZHv3pVRz0IGGw98onpjtW8P0QRA/BNP0zmuSPW
eUmi+PTvx4kgF9HaIY7Ls9epw47MDscJS0/jDfun/l5W+ToO0AfDbsA7K0rVsDqckGNkhuMIm2ZL
8ArbVDYZpP1I9aKiBlA8RYDOUHa0fr01g/XVLPlWXZ2kW1cEjMRXnnBcWXLvG+3dQRCwx0XzuyFk
eJp4OVzSlrdFgucn0H27C4I/Yw8VHpgGTAuXpPaUwWQPISLnQezL8qG4hwGurqLSetXdGl71Rbi5
tYv8BKzyCDoHK3O2iyP9a1VisKbxfhB67KM6RM25FV3sHDxZH1VSlrt+MT4FEwjWK9XLICIZTqry
dry2N3ToAHsT67NaAvPMvog/2qk+pS0L4qTuQyemhgmsBc+pg4Gmln7oWo/cbPxdhpXEZ3H4P3+0
eXLmhZsPJOnp85SnH26F5FWYT+6QXybNXFvF8zlLxX6WBHh7aE5i/l+YAed75ydvi/dl+zGBHqtk
uAicgy0xIDWOPOXC+i82xoBrViP5CyIBG4/0AjTLGTOw1tm1SJxW5AKFZAQKCvkgZlmJbHsQ07tt
CcK4OOQCb6yIXifkLMoj/4yJI7Qqz8C0KcSWmdSqpU20+13gT0PCWEGb1zwSeMnnrTU0X7S4P/1Z
ELRQAjISeLodU2loiGz54W85+3ZoH0inp11aeo+AdkDSkZTTcChjPyIBnamm1sRBNH2L3Im3D2qD
eIVt+r6AjgHVYny4PQlnCuP7Ziy+/imHPaqP/9E6a4aoBycLXmgcKJ5A5OSrOWBY8kPtqLsRBDFh
UMBV4ifU2hWizKEl9KC+x/GSIsyr5i2LZudcVTig+d6Qne5NyZuguKJZb4nQCBhlNlJ2+84uXv+9
VSJiGoIFv981ZoJ9KHq2+bt3/x7Lf6rnf38sXc1mP7rHMzaIwXiBkMJWYP3J66YtoUzqd/he456i
4+fkwdPj6on3WgI9MICqi0iZh6kvxVlF6O60eeXYRpi8/rRdjXqlXZ8UMzKzi6OJijIzZuOzO623
g/6VCPL0jDbmr5BYXv4FBP4LU52i9i4X2pW2jj4q27hFbpYebc4kdywfBf6EvYiXnjM5Mfj9xvhv
UE3ccx0WPY3AGdVouYfhuHUyyzgO7fp0ZwBeVg78vxTYIQEtaYEnMl2WPxNJf4OMo0O7OCgvbaBj
1FMM5mYMbWrZBNEQgs5bgwk7Nf9hQM69j3M/drnQ/72A0NPVxrAmNpkGw+o0drbxuB5yVv6qhNqB
2yj6/EkJqba9nhGGpfFjzFmoBrBAkH/sPcQ+m6Dped2cGu2VBw3m/0v++j+4X4Fpk3qM/pOpnMD3
srqP/jfuVxxMisZ87lCoZ38X6URhJuHqVi7LJJ1IMhtGnl+Qug7eusZihMLWTLtfAWO8w/9mzfp/
0Ez5l/6vH8axhS8tbOG0Ipb8Pyh8RTJqoBf9CrpHPu1Jp9sT5IjkKDdvVtO+0pGESdRB0UR9xSiI
4DMx2FXYC39Bt0z0W12/5rxaVy/Nq+uqhGbU/GiSPH9ymZRVYx9mjk6YPgFSmBK/Cj2LfFSHchJ+
M2PxNLXPA/7YEGNBf40cDxHlwKZTpEO3HfxMn/2KwmmCSpQKJ38MgwW1YHlqoij9j839tzma/lFY
DfGGJVIjrhzFC88+1izXrC9DOW9a7rEExEA7UvMFpz2n+zTKU5GzNZA1tb0jqX9i2Ow/YqfzN1Mm
CCosjF+ELkq7PdXrFGVqjSdrZllYJnOK+MlMfy7B/+LuTHYrR7Js+yuFN2fAaOwfUJPbd9JVL4Um
hCSXs2+MPfn1b5kqE5GVWajCm9YgBA9vJV1e8tjZe6/NaOnm5RbrCAmVODqmrj8ce7s7hqJ2r3ZS
v8kGQFAUG9U5sTjYzGH5YNSNf2INQaygGczb0uc6rxvqXKWm4QyWfmIuvnUVWl8sp/ASpEb0whIl
j9DMOXVTLeSkt6PnsYVpUSWw3Fr7PA8xtFWpfxQOpB1YdMFecivdsvghLUysZVcZ4i13luLBcPwH
W+XLTcUyetPVIFZVUg933Jfo88Q4zLDRfGZhGZ0n3L5kJEqaymRuXNgc/uJRYVKky6cJCYy8qln4
Zzu09ok3Thev5CZYzd10g1PQWBe2c4WBX31OcRat/HueEuUHRoOE4HV8QLV0AEqRlPBl/ZKEU3Yx
UClxtdlc94SWY3vhQc9qsSqkfJKwbBgd0z+JnRwoIPC3uNo6HIL28loEBMZh+v+2agnMq+BiIo8y
45/OmpfA697N3BzZfbIKG+dc3NhuUxztsLjr9f+l7jCy7NA/LLmgbizZ5Tu/roCE+iBeuV68hY0g
ar+YegJ5kScpUtK//efPJCVKVj+X8X/8RuEZ3sYd5vkQumwlsJ9lJ7sjSdqTZVstVIWjmyQ9qo5j
HWMnmB7aqYElZmJzm1pWPv6LneIfKBGiY9+z11XkLXhm88dqrtRNFbhiI7JU8K5kl7owSeECIRbL
e7J8bMcz3qHiThRedKhdWv9Sf74EwRiscpBWIu5c0s+q2Umj+VYGRLbAa3kCVGwxSHvRF1I19gPz
Jq7q8JorLv2+D/H9xtLeRVVIHIpv7LUbIW4EY+bfCI3nKjqbviiWhQ/4z6tVAUH3GNq0ZPUhqb0B
CIVZpzCrnN8qGsBb4aRxzC7atoTFtzgzHQBxYpeHBF8yv9MFGTh8PTdlFzh7n35UNQdfDjZFiP1j
a0T1zTS46JjmtEtqa9x1dUNssacdb6mafMP3rNmF9oKUyyIHIhQeGgomw8klws1cHJfWbeqK8WRV
1TaHE3dOreZnx9RxRixgFlSxve6mcTx7tDRsEKebHYbRZO+5yycrXioPRZrvxVwd/NxPNk7EWua/
vzn/C7yVAKjj2jawWMcWxGL/6UGRNaYM3VZUBxwFa0ZfaoLMMj0JWaQXZ5QhB5Tsu+E6JjGTYxnw
EyjvC9S8wBHJRQ7G1VQclMqSEAlay2+2if/Dpyh1EvYfsaY/n2Lg2qR4bd/6F/Cw37gs+fBAHeB0
Wds2Iqgx+gh4eL3kWeQQdvqiSL9DbuV2VoCfyyXTqWMZd0M6bkxxn5es3mPWh3Dy/G4/NJN342JW
0zxvYGqWyaIbvYqdYb1qGehZdVbyf3gKmkSH/+mrAJHrBzBMbRFYgaMB4//wRK4NrPRinipsY6W6
sSPnjgDeyuXwsXFMp7xpi1NdDZeIeyA7LKUBZjaKJoY87j4j/vb62W6SZBNMH8hJuOYqRY3fWJAJ
++8vCdv6Lz5TG5hJIE3PCv7l+00M0QirsMEJD0pxLVVE2LAWLgD+cVNGioRMO35NUXOvOr9569wv
SEa0mLpts+9Kgh1+WJxdyqE3UzgY+6oIXkvlnakwmS4+Ju5tk/GodxoVMGBLuZpCqDhuWTsnSDwY
GxFAVzUYvf0wNpJSwGIvOVO8hu70PSxXY/an+7qO8EDTXRklgUtaFqu/oFsyzjyMEWz2E7ZJYB5Q
8n6+Nf9rc/Qur+I/vPibj+7j377LLiH79FF8//v/eSUR/28v/1WY/j/+5N/D9B4kfYcRjs4W8tG2
4Nr9e5he/kHKnmeGHdiu5DfwS38n84s/XEuYwvM9mP7EKhj7/h6m9/5g9cfI7LkBjqLADf6/wvTO
v9zFfMv1TF0BwP6CMcj8pzdXNNtjXlI7fxwNGkU5Wn4Xg2rXckyurdc159Gy8i2xYLFSff9B8KM4
zsYlG83+dtjNse0exx5JpYzQ2ZZ0XRJS3Dh2AZ2DpHbteh8JckCvdYHKnaifi9gjYswN93kaa/ki
vCGgXc8LeyZxktYcrNk00jcnmwzC+fI6frg28+XSw/fsl4PfQwj2ovowCjZWTYXLW7iUxnXWZlHq
2Gilw9aax6DVD4kM4mk9hGPrLtUKiYlUMmjNZGTRt2gVJYrVFXozRhoElhyhJdY+F628BFqDKRFj
jApVxtb6jCkfWTpQ3pz1w07Yw00urOVucivajmfUawU4kO1Nyhg+s4+suzrYTha7UMeMi71N5GpV
RWC18iQDnixpKNRakpNsGnZGwFUVG82evJzuyeZahJVEI1WuNama04fWqFzEqmacWOUnnrFxFYRS
rIY09OasdSOl2Ob20GCTPgUXCSlRMgHGyzzBXvYfChabLf0GUKLAW0qnJYrC4HgokNVqra8JhDYT
wW1GeHMR4DhwUOPk7hTCnIs+XjZsSRisf/ifNJIL4zzWwdWtFuhvwTPsmA8bmP3AkL/KWIp22UzR
W+cf9a9aOfSlDrEwQjQctXroaB2x04qiQFrstMbIWbPd1ciOltYfE61EGrF5yJAmR61REls6RZWT
n30x3MhBvCVVm12WWfq4J81qFzPplwoUVIKnbJNXmI+DzDb36bDUG8t3emgNbkcAkS3WAJqW8Dxq
Khf4qnNQmoTy6KZMcvW2gJ3pynOHZ5wLLoIo6eN9rc1lXCvqEbB1Rlhu0XH96atD1uW5X4OKbzCS
0IQgG8g3ISIwau4lQxSGd3qtMhxyany3o9zbNmb6puq4oX0OakuC38ewQG9lbEudZPK3fdHQw4zl
LGlMl3a7LL60tI5CRY53Y2nuMyEXvpPq1GpF20baRp+cCYfqo5JljPs+CrdAD15xp+LGCaG1oplu
uBPwNkM1F2yiiEmEBOVZsWtlnez4NeZ5j3q7N1uSS9AiHKQeRjCty5sJyabWJsu1BID7UT/w1992
Nhl2D5WDU8z4HD/Zsn5Imge/kDzA7BIXQL38Sjv8LmUlfzm+ugUwDQcS5wBm7wJaIm4CUuGMDtph
QLZCq+p3ofYeBNqFMGg/QocxgYwQb5u3NH2AEcnkMtbIZDLZWqZz6zUpQOuIPOX8ioH2ezYGfC0D
4Xh3OhJwlDscvYAncUksGXTQeBru5jkGNVk55XrwsYg0PYTpsSdUHqDUhdF908W7ACNGO1zDH19G
oNGV+a1XApmwMiZ3WYNoxJ+ERXbBYh9VVrEOHGCvcSIOov2Ao+GsTephp55dhfBYpYsPsegXKFpo
DWZg98J+75GSWDfgPlBgS1BsUfPVE4/YFIVt7/NmOSoZyEs+YqQRVsjoH4TPcZGfVP5YxMh9XVJ+
IE2jO1pxdCJRxBdTxd91LchTjdY10YjT3PLQK0JcMvH44gVWcYKOy8ZIrVzcasPoa6HZx+g0IS1g
vJkGDCt+0OBKiirckXFMprHuLtCpvt30d4J1J9cenkK7eRxsPWxdV/ADRrBDJK8NRzyRnGi3Y/sV
JdZ4azmId1WOuXwoqh2zqrkJODiwVsHs5lNhbHHD6vDDpD7ZnJo7k6qWPQ1v0Yq+keje3ZsevK3O
mAvsilC/4iYp9vinNi4Nfmg2GDBsJS4ZZqcS09Ok3U8xNqgGO1ShfVFWXBODS4/zkidsIIBAVzlx
LFC9p8jk1MQ2dxfLiO+x19+oInpWOA18dR2HcT/Vtb82UlxJA0/JsAnlfRGQvrVJWKq6GE+tYwwb
E8AiCOSWCOxqwPwVjbjA4BvDOMsKJlYMQv5cPjZ5Q4griNL9kgXvLovbQ/E7yLu31Lcz2OTqvtW+
M/MwaRcaJNNrLm7t3KVFY+L20tU9Mgnni6azsHNo1UVE4KHcGvOidrolWN6U9r5BYt+m2g2XJwBg
U7UOtU+OTKyunqS/5cdDh5nO0q66CntdgZgGbKV8m7TzztUevAUzXq9deUQxqkuCUa+FQYdrz8a+
RyZzuPUw9BkVzj6m90fydxalH7j+jB7/n5HjBDSID8dYAx0sgiZWwcVTzw6cObab6HrZa1zRIz75
kJlNLkuyljusazNSlqKJFRBjEWGqH0GpswNZDkPL8sZCXzBgnSzq6gNUAVJwrnVzrfKa22CEll0t
fs0xh9/XLAErCvxHljHfhz2KHk6CXz0rI3oJlI9iL97rZnzou9k4thHXf6BII9ZcmMwc44Ftdbde
ZusE6FlWfccaiwzSiGmryupNXwKBrEaOP3b9XTm4PBV2T2Ic9Jar2UdAxhbDEnmXOCMLntE/tdlc
noY2/rOYrKeGYPZusO2HiAEkyTlO90HQb2OUxqCvgKlgRA3n7oK4SMCVx1HSGPMGZyWwNHe48Ya3
hG7McMHMWMCpc7G5wtUprgLja6wdsOrHC6tdsUL7YwEHPw/aMTtjnY2x0I5YaQcstYH21rraZSux
25rYbp1+wu03rV0aQ6GBW1jEtgq1+uAGXU8vNi9oZVI3PCUfjrGMb42Ivtiyl/vGp7JcWmdXjS1v
IL5jmhi2smRAPSsn/cR3L5Iz6y7Ajs0aKeAx5siXQvuLXYzGaSc6rEhUmmsPMtFBl5jw8FDM3Uve
D8umUuzjqg5z06JwAwbdJZrouly84RkUBfi5lDtXOxrZTZVCL/O8pYYBAYsGzDQ2aehr1q2Fcdrx
aFefkik9LXN3LJL4HvOgc85q56MekmZrNst9YgBw04ZsjNkkPrgjqncXwzbAFqLqMW5MGi/A8EwG
TmYvvmkxqK7ifLnPE6dfKSuFSeybv4sCidwmocX44B8bxicOz156rNt4m/sp3QHhK0e7YNdIze3o
yiPTSn7xUWOcknsd7MNmV2iDeqet6rTSVDCesK+reeL6am6ikPPb4n2mECZWmA9qolOrPJOfhgFM
c9CmeOqYPttIvtuywi5vJNecp+jZLAJExKVWK+NKeUi2Lkf8P8ZcPoRKXTH5g6zs04d0uVVVfI9K
Vmw7N2Gk1Nb9Upv4TW3nr/H1e9rfj89/Ljl8ClqTZyUgxrTiodKhANSENZzjY6PjAmIEwulIfXNP
Iekt+tTQPzhiNNcTzBGP1IFP+iDUMYRKBxIQdXm86JCCreMKgQ4uTDrCwB2p3y461lCQb2DkZbbT
kQdLhx9KUhC9jkOMOhiBZHCsdVQi06GJUscnsN6B6dKRiljy/dYhi5o/gyw47W3yF5MOYvAFlWC1
dThDxzQGHdiwSW5kOsLR6TBHqGMdufGbewytETrw4ejghwnbr39pRLszWKZfFhIig46K2HzNq1HH
R0xyJPNAoARW1bTCOkY9NfdVT8dOah1AAVsM/UKHUlIdT2FOUu8oNQ7ls4RXFh1jgQsYb10dbRnI
uNhkXRavvAHMj/kQn8QbkL6vAf5qmGbTtY2H795qrXVquyhHhXMnOGxcHHI1DfmaCS1vZYWueYQK
eie4/iq2hEeXVE5rDWfBZngHTMMghiY/4/xiFOxfZqNKdvGoXmdn/pYqe2hTQX4BPXbVT/LSkkZw
9qUqb0qTXvoKhubGSTWmyPBXnog/I5pYV0wi70XbHH0Xx+xy16TJSYdIOUXds6l9GY2GLGVJREqe
iQq/dwbCY1SauKGW4KEYor0TIrzFHXUrLKdptRjWy4NbBw/OFH34fsR3GK6R06xyKapNE32ERn9E
s1kDtdtFHG88e7yRWQ63wATxNlQon/5J5N4xAQWxkoO7d7Dtu62LLTv+DMznaVm2C6e3gVx2jb5t
usGz7U1U19NBETyFc/DF9PmnN3APsUOxNuo/AfEEdrZpsNtgyj7QiczZoLxbOm5/Xni3RPJcxiza
jWFbGyMgzfYO9joOztx7cECR5RBUOCoRcYxTaFZTipWA82aESs1flebFfQ05YnAtGJGINwCGNVlx
ujpufKnHBtyLfCtZT6XUzjhDdypD7tBGuM2d6gz887ZyoBibk8TLWKCMx1j6fJccdSTvK2G+WOS0
c1vHBjPnM2PNXlU30LmAgqnsKbCtm7RurjMYDbpztq37J2YknXSFuhKuvdZARLG3bAqTy1uT4Mw0
LfEUl5jPUu7K5jEEN8HN275CPnpXVf0kWnkTqfCWsj5pGAyFOrmWad89856i6b0IcGsRL8viiayg
3X9Nimw4I04WxmsqmzaZmngUMAhgrSI8zkVW3nqy3xZt/EUo9j4PSa2FeEeF9O4c393gJHwiObJW
GgOgX5qS3hUnKHYFpNCYw3vBcRQHYFoB7DBHHcol2c16b10bZEcrwD6BdYitmqoS+eovPSEi7u2A
2Nf6e47/9qmp7H0QxU9hfTOM9Ycn9kkpZ5DMLs1NDiUmc3DXy/ElAvFRt8OWUCMpPwzftvPMWPHC
9oIwdMfp2YjDu8ylNzqFdIDV2Xl8qEmCnKnp7bdTB6UJo/tdNhmJTikdKzYuNwiH4pI47V5UC0mi
gZtGjc1qXDhHoeGsfF6mXNCeTblM6rY1B2VDgdYY9jz7UUSs7iaJxHXq2QDw4ALGVFN3NRqPCWQB
I05wkYb2XdlhAOYESL9Q3k20hEDgiKbLkgFsLgO4f5X6JkXEJIflATl2t0xefm2V9xoUAxZOThGx
i88ap2zHJYHqvhjLbZ6GK6xvB9nXHF9F/NEw1iUA+8O8KrYwTC9WVO/ZXDHGRdatE9O05N3iSmsU
Y0EaSw7z8Q2z46c3WJ/GeGwbxrgUisva7cgBcfVgmbd6wk3w9QkiHJa6+qwTwLuFXQ942kyKyotx
FwftXR2peN0Z1avrpufJI8UatuKzMcb5SSRX5VNVEoAXXIed82RHPvh9dTdYKbl+gSd/Np5cBIDe
Gl9kywqmItPOSTnYGYm8eg5xj75a3s1MYU2yYnvX4UClHenAdbmTjUD8KehkGMvsJhG+f5tE5jkL
ZYwkFm+bJYlPRsY+N8ScWalRM938JwfH4D6u5TuaCkN0/cVyPFxPjbtJqWM+WsLDAgdRqMqqD8pk
KAnpIE9DrghkdSuipHsqk+wYBilQ+6Y752w8N46ITxEpEYRjGMlYNL1Wt4wRNc2t+lyaYbCfItrA
kPZ+FSlgwdwzCN4twExqbhsUp/nbAuKENQ7mdvJgJzscOarpMY2HDeNWCH0SZdCn5KZjsCEOvhlt
g0iSWYO2dMCNxSzYuj58i/DoK9yfdJfhEQlaCAANPGSzGW+rBC+L4bCcTJaq5kTxuxh4g/ae4iTp
EBPt4HBU42OeG8U6ahAxkirlLk45KP+iZ52DZnF3sjbu+1yWG353tiWfSIDH8fYTPJuDlCGnu8Uh
2ocfM/dJPQ5DyymB4SxIediOHnD5zMFuOLmnJibMqxB+bTvEfksxPUCIeXiY+l+VNYIRa0nGV1SP
Wr51o3rbP5qRGAGntNtK9swFxXTpahaVed3ejmlzBxhgb7KKXVFrCfjI2GWm+nJCVoGpm/5aJrA9
GQc6XNzmlxc634VnlrsxRynsfS89D7V4bIL2IFArCdhGd52I7q3EuA39gas68Ij6Y0SuOeUwCxJH
M31KSbIovQM9/5W0FGWBb7skVYRtKNxlZCB5i1rAK3DwkXAH8xNlxrGUT+ECrmHw+It179ac3+aC
9WUJPSCvrKeeJpIVa9v30pAWxjZxwmKIY00hpUQCe4vFZGLUmmKj1m7C3CasbO8Ug1h7hOW7FxBm
7GMjlzqJtNjaJPJtSVk7NDqF+gLqq4UK1wS/DCGBT7ORctMoI78yLHsWqgeExUPoce4wEkxwXjMR
6+uSfa1Nnhhp1bb0GH6n3l/HRN0XeVSYaglcdo36gnuCfY1LWR+ZYKbM8uTpD1Fby1Oc5s4Oc9+d
NWH3S1K4j1nKbAGS7TTG7d9+1ETNsh1HcK1BaBgn3iicCDnrbByf3efPB7ByxAxt6Z7krLgAf36y
C5IZ1yZv9ZZ75qmPkn5nsbA6phq3GvXmLQsZfPeqaE91KWKcf0ISY4D0if+hOllRFOPG03bEuZz4
oUV4DHpQw2EjNQ/2nMx71skKZMxwGIti3iNQ1SdrsPmgfzR2DDX+fMxrHmA51RZ9dV+YpLURj5tz
OAYcRX7+dSAizanGUOOWFbhKdvI+/Z/8u3+Vd7ASp8T+P/8cUygk9loeWo2gHgrs1GPghZuxWfy1
jNn7sIaGxOPKv32IS46tKCuv1g8S1MGaHhfUIWEx54een1ABrn4KrhMcpEnH8wd340UlpCpQMR0I
L0m6551Xn7qEGra4HkLw3729Nku+iT8fet4121GKj79+Sjo+jtCSgKHsWan99QtUbf3tT/38XDoX
JhB3bu1//cJYIWBYimGuqrm9RQ2VXTZOqr8+BI1F8O3n/5Ok26pGUkAU8C7waYcitkLUCmrWCSxV
t+nIp278Qj0SeihuiOFvlsHgaTqywFYwswqvFJDtYDGQLN2aPSk+MRTWpkEHzns0xRjHPjSgvujb
dUVuHKQW7NK6yIw9T4L7ouTBTyGVeABodptQU0r4ht39JBfJ83RMLl4aLaT0WPK6cDi28eB+LxIy
U10OR84EzqWfk33T+cW2ZitlTI8yUqRemW7ZQrqryPbp9EoI3xlsFeekeJ7TdtzTXLLyuCjPqW19
JVLXTDpsILI5fTLDvL4YdcaC3ovpvZKnmSgxDwHkTjiFtFKG/Z0NnecslnhrViSn6rLcLT4FmBVd
SIeO1dC69vAYEsJac5urYOcQnQ16Ma0LwgqlwLhUUQFH386zmFq5TdkHYbLtxwJoEFG+2Km9Yx72
HJcaorYCSrNqwTP1fKgY4mT0ydk3v6sNAp9umAeINqCXwN42Zf1LEcltxW1ky4OyOKpYQBM99p6F
85KZmPSzxvomoP/YcKjOVX3GOJ0fLUyXA7ZFbRmlhlI+05cJ9hLGcuYfaTVqEE8SBxbW9NTO3inN
ngZZsm+xxmvY27g4CYEH6a1I5g3GsBeW8Zz3kZs5SpbPs80dd6kwfPfDe1wEd/qfrX3wux0WDNBa
AjYy0Y+KCCEbfIS4+S1UYktgmpovUTw6tvdqGyg4A0vZPBZvZc+dtVqaX2NjvXV8hU7KYqTruemQ
9PgzntlhV/Kx6S5VD1GURaW3suf2VX91a5t1w03mugt2g+7DG6K7wGA4rxw+y5jbEPNEN9ymkc/J
jdCWcJ7qkPkHaApPyrzch7UALDjtB0mGMk76X+3YMV5xzmUDzrNSHmthG+e2e5KpbhUSBUap3D9K
oFWJJNMRI9S4qmjImxTfBPxzFBN88eW8ShPMTTFJr5BTBR4yVHrLnJ9qGXy5kbOc25odlNmPmNnn
tkOJd2k/HcHeV53D6T5u2DjsnZ41vW9Q1wMxdjioOHGJXjJC4wjDxO3c5hU5HGLSPawgvgSokzv9
rUMosj5obcSZZrzfFhWnVBkiQnjEUgx33ESd+2j26R6V0r6RSHDp0BHpkuy8Q5OFb6huyIRiUeL1
gCJb7hpQmCvQhTfgB16HRnxwr6SPqrL+JE5F+huyT6maQeeTvqhVqVcGdGQJd5c+TXKDYfPk2hkL
hNllsLGuUVlTIDniaGJfkxFYdi4my7qDSxyWkoD0cy59tJCWysX2t5exCF1oRsFIQmTPMUCMBku+
zhAiBK/ixppwLcbWO40xvDyBj1k/oM1BPYS99WssBqoxQnauVUsspCvJx/MD/UtJAnYxy9pfkkKN
yrdpjOJNGiYDb8fqpfEg+czDCNxxwIVmG/tcvXDICtYW2r0GVbhre2zSYxBGZPo4UhaF84SibnOR
svwNMPttFgysnqeIzJH7TNqB0RnXifpT9IvaOHSVcp3wkvjN2fGqV2E4t0A68w1rhDReXvHMH6U9
Xjsz2iWdy78sfY0474+GNv6SRHxKY0ftfIxxjKm6jsew91FEs1BnKG6cqZ7dOW0Fcj+3LosRSW+R
f2Cb/WbEoHIAd9nzOfPMS9O474oRjJ5u+CNBRhDHf1CB+wkddWVw2ZRW/y2r5b5Wd56strPNGnCi
K4itU/+dOsRxShW+6QueSMm2T4KtYUdHyzZOU0sfTtzb9xlZQmNOP8g5HAK32vGpLZveZRcXjILg
EJsYhgW5Ib72HAPdx8ptPBSA+urh04hCcEPUPi2OOM4qtckeRtaKWMNt6JBe1NWaDpZp2EGAFrxg
E1rGIXPnW/ZU967n3lk5QCrA4GXpAr2xrj//7txRVYezJea0l+8ar3qIcW+taBBbmbjSsLvDJEqw
NWJKo1QH6RrreP7sxeRXizzSDPL52wi6feWTHJvYqawmhyWbI/Gr9w8txOnVIDyg6015E5Thg2vS
vDqPzb6wPwL2uNS1OV/4sO/GGdW2Uc+pSvdtE5+d0ri1wAIkMXfFKbjz2SZZHYuiqCPbgwr70ZI6
MGYqmn3/t59/iuqHdOU+lXgf2jSFLeTB3ahQ3RtowA3ArKZhwzqJwzI27z+sFoxfHCPBwHCjNUoo
/hFJjHq8NoFDzMBeDt0QEjwsvGXLDHKJRXQSgf3kCPuVktk1XUK0ynI1JrOX0xDgvVNwpPsU8xWV
AasaGWZlsD5lJt+ivp5Sx90iB36InpVxn9fP6TCdhuRBON2XgO3myAz+UUtedrjwoN3n3XAFhweJ
H8mGUpq6Yk1sLuwlAZMWa2WitjcGx3gcuqs6lXvQ7ayYK3lDEdh2FvabWoRWr8JzhRO9pP2y9/Cu
Rw5aCjUGnqr/TPvhtc3orpNJcrVisjEdpaxjV/7yfTZImd2/+TnAla79VLP9XqjypcwZC/rkWbnD
n7aXUWVbTvfMGuWO86PHAwBbcA5SIMb0G6BOECRBaCibT4fXM/QnyZsB+lZlbklnZvA6H6PU6O7T
SlzqaSOFIr9VTxa5cTPHMEZrEue2ZU1s91RZmwTY2arup4leloQrAesXOmX9xkKfmslEIHiBHzbM
7KNTOAJCHhTIYtbO7dQNvjzianxjsBOktOKM6Lcy+rMlHSVmdS47Jh/b50mJheTM5vXO0S02Xnwk
N/sBwgmj+/zkz+YHSzOCHOOwN+gj5XlZfun3d1hF8AI6d82KjTZcSdPrZLtPOCWPA3k23kiocKM1
Xxxd/YYTsQDL5s3cSvtD5HXOtSUGtOql8VUp/hbHeCm5a4pWkRoqmFucxn7FGgCUxG22wjXnI9zx
1c+473W/pMt+qouMZhUYpn40X8shZFBR3DKX8kQxwJdh81m0hvnZNiDtjJF2YLKHhDswrRJza5wA
W4d5JP61HIyTMpPnTIKiIWPqcLC6w7+bnHuUEgvEUbUsKDLU8RVV+BQk7puI0QUiWhTnLHzpxHB2
W58GS9WeQUJQKFbW34BtuGXI5b5Mlz3ue1JdRXauOA6xVUAK6XxFTCjF1UQ0qE3oXvWcjTfBbwxb
iPLZdCgLc2uj8K9NqPPrmDUIzmNrhKbjvKolGY+qLdjSEX5ae8mrkgscGVntQ18SkpDZPSMQHoXZ
e8N4c2iWJlgzbjV00s98RRYadz9vTQHONO9vZ5arQ68mbhnu+8S6AqMu9xVeXJsAaPygVKS2pGVC
zPc7t4quVdy+yQWo6ThZtIVgTGoDi02oF+1Nq8TTO8BCB+t3Qr1ZeyiuiEHnuuVUUbXOLVXK3t7y
p2cuhYaHyZ10aC7D9gMrNX0eQS6xt+ZRm5Q8yBTk9HSCcoE9TG0Y1iBRlXzl3KKOJd6hEFI1DCdd
R897hWxlxpDnGRim3AAoY1qqQx0B3oUGBTuY0B/k1GFELjU7m2ht5t4FM8YQ8to3OXurPZqz2A9m
9uDU1mcNq/sinGOQ3dLmV9/35nKeYjjoSGadWHhJuoLJhgdWkdLs5UT+crRrakZq4ayWOsUrxTav
7gvmyFismmB67lgLjbJ86KrxogbprtHwX7oWloHlvAX1l9tRzGW0CYAomTwUCcRJizVdg2Y5t9D6
w+zer6Lzwk4EFhxsF7b3bk8Fe74YvyHgIyklI+GyZQrWlRzA3fe/ZVDQTh7OJKzEs22855n7LYgs
j6Usz1aJc8YakstCYGgLIBn8t7C2yQg0dclfbIfLugQuYrBsS5eWQpG8BI8P1rqvo8PYdreDOVEw
P0uWg123C2Mz2bKPBlpAXfRqsQT3xJkWe4tnCK8as016bHtKrGKWqDPJ/KUK9u5kk+cuvb0/vbCe
YUdIWG7nd8NnKZFlijp8HCfvzZTTC+uIZ5i1POBUAFG7cG+nsmcXPf+C1vLq5j0jTYNqE8HeXBc9
Ac/AOC61AK3q93AsxsjZ8AzlMs3bu9S1qWCFEEucaNh1pXNUAbv6yE8/lpxTW1+8wfbl4u/fW02r
7nCiizpUDFQj4FN5M08oBwIK2T3arGeV3245+GtCePTd91O6GTl+UocJDdm7+glZomIZTDpWPJOs
sLw6kc2gxarTsXZxm2DehcBXT+bnOJfdOiPUX0TpgWdfRG3Dcx/YACQlw16WF+XOAnzq58VdSlyD
6Wy4D0r5OHi/2rSgp4imVab1z7rr39yU6E1T3OQOwdiO/xYsSyt6FXMyp8vFEj3HXNnSiSLtE3L3
IQMH0IEFaMm5HTj1Gez9tiMHsWbaumAEkgT8bmGRZLEbaxMIYsVdvA778rcqwesEfYTjHyyBrfkE
mSYVDIn5ENuiO06aYtCCM+g//Qq2AWBDxGy16jX1gP5K1j0dRy54CHHIkTYbn31H3cTSTfa+767A
zcNyUc+JZiqA+XmkLC87JZq3UGryQicx+/eaxtBoLgMumb0E1FACbDAtyA3oW49LRIjLia6OZjtQ
afzhatrDIIdrq+OsjU6R5DQHr2NNh1jARASaFwEpbO0CkEg1SSLWTAkKO6E+QplIwE0kZn5AzAm3
lSZROMZBajJFphkVMoVWYWluRVRvLTAWP+7j/73+6kB6P1/h1/R/o+/qX/3Vc0VFZPSfasrcnz/z
N2e1Kew/eH5p67Lg5z2L7MPfnNWmafJLXuCDMfFJzhGq+7ux2vlDmJbtYpt2hW0H8i9jtS3+CIKA
C0z41v/j7ryWHEe29fwqCt3jCN5ESIoQvSuyvOkbRPd0N7z3eHp9mewZ9tQenX2udZORDmARBQKZ
a/0GdLWL7dn//p/XP+4XU6/51P5veZfBuCKX9b/++yeLMtVVLRCrcBXA8PE5huD1/UZZ0Gad2KdX
AXurUDleOgIMomzyET2We3xjfrsyvz789w8zBEb7N5rHv3zaJwx3FRhqOQ58mn83/Ryh5LwWQEow
y3uAfwl2wXorkmNwZ2yLZzgP5jv+ej/Aa+/NTcaGgQ3LMjwNr9ppXDl7sKhwdeGsKeu2WBfH//xP
1Wz1E5tDdTUIM4amG4bpWfzz1L9fmklrNJAnpnbnNCovRkFLlj4/IBWJmpoK/Og+gMhVtjpQhPwZ
Oe5xr2RTT6QDaQ1cn7CkkrUY7M8CpiZakDp+zJVJZEvvouQoi15DL8Y3VeAS+Yh11DAeDAHezWJy
R7Iv93lLagCqV1WMEU0SNdES1EtPVDBja6BU+UEWbhOy3cpnKOkwRvGNSN38EKkFsXJJd5XtHnn+
g2yWak/cphrwxYJJa1vRjCpaiXyQ0Dy4FR2cqQMoDXsTYCmeICpwkAVmCNoWt8XdrQtmKfm4GcVV
VtSjt5L+QGqKBkAHy47r0pUJmQkHpxDxkZYz6DuhTSBpwngqYg1ny1J2SG7vbGJaHKYaehtu7fNg
6jcozVYH0sj4bMVEvWXNEzXZbGq8cDQdNUA2r5kRwiuWGgiygHhXAdxDmHZQEX73FBVpQVXIy+Ym
EapbGzUsb52O/hukPSjHqi7WWe2BoFZ7YLN/p0atv5FdrfRud3XM3Xw3+nBVrM2CNvmJMECFuCQt
2SWLW1Or4ndr4O2miFi6/LqWkOOI22Ccl/Kby/8K2Y2T02QRIB++r/yWsoaJi4gZiU7VTcoN7p5P
t2+oJ7Cprl/baQeBuzS676VgV/tVg1zAWHKT3r6srGlmmu74ObAp7mDxqaQCZA2dHmQhzHmPdESw
wXDxVY6lEYIPTWkser1Bb0fBmXsUyZcQsWXOrbdIlWF3fm2SIMwPEyQf7gTLwqZe1uTdoRPDgLLd
LGW/7OI/Tr7F456HIMolqkSuBfogIiP4USAU0PTOcgwUxNQ8/FZNmJkrJawIphkQDw7D4FANctj5
0UyWahSSFpFWj4fBJMFYoOzuiL9B3ra9+Juvtbl7yCy/3fx2v2LCwl0r/6imwA208es7+dcU8k/6
q8A0pTh4QshCjvoiuRwV5Fn7iZvGh8V2yAqxxRBNWYx/1f5pCpg1TI2bSVmh2lwf1Ik7NMgSWAUW
vgFb2yOP6nHrylHUIurDp2bus6kFKgn+K+4B+qbsdPBjhjAhD7GJa67LtHu/nV7WWgKouy7tr7Pq
sOFXN07IYZlcr6Hhlz+JQtZkHyEBHt95HREA7EOQvmIi/pPBwqq8dH0d/m1mq/5QeiXbx+KZlUzs
gGVtNAHk4JlIJyZiGnFGUZVF5VpfgWwNkAKR/VrcBuTR1a3zdjY5R3EzbZHmLmrG4sonf11+20Rb
F2zMYxdW7Ex5z6ItMaBIEljiEUX+FIcm0HyD/GpOwP0hv68sdAMXQC9QIZOIL27aoB8X4SSeetfx
ELWqqDbeikmoCcXGyZ+ctSVOcp0rZ8l2oZH1vDVlTfZdT/fbMbnSZdsJ/TvoAWxGUeofY/Ej+6fT
3Pr0wXBnwgftd7CRMEqQiwnFbeoO1rDWUuerbOEEj4iCuF+BbOEtJZqDxu9N1m7F575MJGChjUVb
hauRKQo5Pzknn8Ofk/jy/3isPOw2Usjjbm1Z+/xRf/+Tgs4MVY/LMOE7hrHJz4Kn2RqUVX0wQm3t
jGW6U3L13fQjC0w5qUlZsPfjx8lu10kVfSzJrbCAh/a4SOYC+cI5Ik2gtsj+DxBjeFBQuJb6aMTs
ma9pZJlLFgUekL8SyreBPKp+NFFZ4rLE56hlAcGsicdlLF5z+dBiV9gOekfKuqtXnbi5ZaGLF/St
+VufeOvhDDLyvErFbe/4KppnXGSUMdAznlDEa6wZfJyQ9fDMvZt2uF3X7RcuR79XNFb+dphuiRIj
hc+bliAbz/T+ybyYSZJcP7MXqWVH/oIqs0CwCn08eOMYlUQWl6eG2DZZlbND1qhd622FP6t4X/ZZ
Q6JcVmWiXBZwUNDBtJGGd6diMw6Tvyv7P+QFsgwlL9gvl2zRsDMXV0Repav8lNPAHZtxGmsaa50N
lhBZrQSxCSkm92vVhOgCwD/3kmbaefmqI8R0MIMXIbm5b8QKaxTLE8/pMhWEmP8YFUj6yD5xOxi6
me7qMeYPbpTZ2w/6adB4hYDgatCjSB4QDnptWetOU8DObDgWtZYAes8AUUI1rEQiXwMUfi1m5F08
y052fTvtyHq759LNF6E+P5Os7jfkyw/9AKtIY4FTaNCxyAotatQ2HxDpKRGvGclfi9S+LMTD9uDh
6XJtXgciIa2T4nIVCtEoWVzvAFmNbOwe3WTAWQkAKbsN5eyEjr4Uaukr+CMnxOMRF9MRvG8BrfXu
EFxaUs8LC7QRWW/WrXbnXOwZIwrCPsRvtUz7iVZJtoaxwWtZFJp8SwstJdlkr65tZ9vd5oX5nd3+
fZ7CbEtQRjnIWhVn+NYAtcIThB9hxjdAo41o/uG3tqfysIuv3Ql0xeuYy6Ojt9CAu3XJA6/nyLqe
JVkD4g3gaIFKrXi3VKJIU9eYyadR7cy4W5Acw+zB7FgRqQOeWqAPGCqRR7rOl7VRvLlk7TYg510P
mcfoexrrzVr2OVXlbd3a3NglYEJXFEIDncsnqtzsGiF/bG9Ys7UH2eco5FmhqZ36SbP2sksOhsHQ
HWStUJKAwC9/XtrVQKdddV1jUrPPO+t+9G1zw53CK10P92ntYyliB4m6vPa19Y/ADWrySKzMZZeV
IQqqGh45NXHUbeDWHC4lK1wTs5V1jwnFsHaVFTeABmRoq7n9Od0GJFqMo4Y3IAGTt/wHHMs7MOIF
b8dts7Kf0zPbjkcFPXMiWGRcHkmKheO2jddUdP9Y2Qecgaf6sRlOdQT2jnzHKg4OU//a6V97GKZh
siUilejwtlGiuGjxFupiphyL+OLE21bnN7N1tKPbNwvwkl5+yuNzNZ46IJjgwD2AwcdW2btoeloP
AYqbsGCjfZLtMR4i9LHBMKPf2If8hOTCzBt72f4xAxZfZz8J19XtFtVjR/kioAJ8/6fW2ZMGW6rT
ZSIImrzpaDHGi2AVvmBdWH0jzWwirak/IwwXZiTxlgAsySPooCc3drIwja2jbuwMbbV1EG1w5KjM
i5st4pc6vgdSmd6pm3Jxsg7lV6zdzojE8hNdItF5QFR8GX+ZTkjY/Jw2JMnAQqyLlUImA1+txfgF
9OGS/P137SFfD/vkXV2Vr9XKXeHAiwbwxdj1O9Loi+jeWdsAM+/ZdOJJs4dLc6ftym8RG8v2jHI+
9gOkQ1LUr2EIDQv7BGC/RKORFXa7Kkijr741C+OS763N/GzPSzQvH5Rz8GP6Hr6WP4tThX3rAr2E
dfYOIdJmm/3S4vt61p+bd3P1o93Nx333xd/zVyFqv4VT8cBvzjoU9wdj3DlbROgnc60KGSteWSuk
kY1tnqGq+N7Guyh8xElWrxD129jVzt94AhqYbbOR5IiztJ9moFbtUv1uFg8h0daPACFgdW1DmJ7A
+y8gJw/djqy6AQLWWcQEB8aD4HY1S+Q6Sg1cav2lPp6cB4+vle/tZf5kjwcXZPI62mMJrvhvBq5O
wXae1jwhITY6LxCE/FO48x6wfrgLNuMX9GNJvZ8QzMnwAPKQH1iR/5qeUFK0MSTGf8tbD/4+bhaF
/ShESL8CIFXnzQc85Vh/yJNdWZzxhP2jVNblvAaAqfKGAHkOPOib890h9YokK+wdB0rB0WcpPCyN
C4ItyWs1LY/Wc68slKO2KVdYzXzH23FBjhVwsXfyHwN15Xz0+XJCxewLbEbFEIPm0TR3/Zfp2StP
urlTT6y9HtIv2g+1XRKZUL95+TI99F9V7srqpBVLVj+IUK5KJEr3uKHEpGwQUwMYq7FlXOhvOdrT
mN4tnFf7W/+Q3bvv1X68gxdICL/MT/z8lX7vgmt7wk478xfd92BZ/xC0Rm2d20tQF6O2SYsNpFD+
Qk6fogAHfv3OOBgPOeg2Uv8ZcnuL6AeyN1+VP9J7c10s2aQ96+/B9+QZ9zuwcx1o50W79M/JW/UG
7P+B6AB8njXeK2Soz8UObu38nu7N8+v0aD0pO+M+/kG81gnINi6Im/8kSWkfxg0S6i05wm39gjDI
g75DY3WfRIv6FWutHrXnRbJvVuPCXCvvWKs5G3/VLrpVh2PtgmehtmRXECO2ma5wkiByDGCJmx4q
8pdsj9uQTmbLhgS/QK13xTP1zUTTaBE8Fehx2ctinS1g7oDy2g4LeHkbd5c/eB9oq7wSnV7Nu+RL
trXWCi6Z7gWvdRVOxpKH5ioAIbccVqiegfs68XOLNwTpcC0gSMZ9eILRilPQmpAEaYKAqO12Psch
HO+NtR0f/vB3wYmd5y7fzfxQU5LT9+1O3Q88eeqNKbSDFhlWMFACVtUT13TfHuHTJivAeugYTsEO
iEFAZFldxfys7733Cjr1iCbAsjI2+EsZ3Pn6ojo7WLMsYf4gCEl4Zxusk2W1jT+Gu6J+Ye8VA6nl
jMiAvGn9suDegx14clfBvjr5m+xgv5r8zVs0DXb4WeF+sXSOFS4OO4N3yhKKiLMMCEeSn4jXP6YL
poVfzfvkJbgLtuG3HE7MeUxRWL29/ty8IuAjX5EGj42sT9sdwaODajr1NjT8s+aysGnFDscXmDgA
I3AjhwGTXawL15HukoBADVtApAcduU04rAYRsAOJIyCoohaIDYmsDViOoK0sOgf0D1Rs6ftjYjYx
Us3MSeXu5v99tEHOaVk1usAKWvGq6OwlxtIN/nM/YZo6bKhCDxOev4q4VtGgNJAMlDU50DTlF+DI
QNAq0rT4XOPWOs8bZNP0fUPkyh0UDStdkyelrKJvMUPfgmCMh0FjrpuQBedQ+aDUXXAPYemkeN7k
IYldgxhELNu+w5BjpKspwRDdrgVQVhUIU88lVCRrLXbhhH3+asPrZvcRqke7B35WQiRe6ALkqorC
EXBWWbv1IUs44HDZ3ftqv0JNoVnaE/9gtifsdKscv7op1pStH1ykTp8LaplEfa7tyRQ3206spWXR
CqN5XFo2g4gu3IpAbAVvTR2fg02ISbyMso1i1yZrtZQtvHWaNtpDTlSHa13s/WwdkxMTXUEZDm5F
SFDWSAA2hyjR1V2GJZ5ma0/obfgb1yM0VY59AnaC1wSix9WxVjVtYxo8j7vXsZoGBLKHjWKN3vYW
QFLdvFtOiS1+jBEOQFHVzge89wTapuap7iGyHOqsPLse1VerM65NdYjwKGCp5PX+sxSsDLMRldZw
1p7L2q025ADGA3mAEffv0dgakbsLZvEfr03rLZtQE+3TERxlLOJ1ZoLxrgOYauUWPTsV8Z+7Fbe+
vlcn5MdPOfptB62vwSabXTGtJrOCGdWcHXY9huPbO6ktK0N0IgsCr0t4A4twson2Jj9aGTy+BZN1
vf9iWQ4PVqUAvQb49ZBj3M7eN+TJWn2b2sTjN9KhflA0xlvfuBo7Nwo1Q+ZFHbp1U9vaWoZV5T9Y
FrcmjLSIL8nGUGVNLv+9mtjaA1/S2BhVwI3KaXDRwXQJ70gVzmshYshWWdMZkDrMUJdcAG/xl8qs
EaGTEdZYjzG6kW1XHbP1/9c5NDJg5E7+x59ZqX9Jof2f9GuTfP09g3Y94s8Emu79h+foLiLUjqGi
c0kO65pA0xz9P0wT/SFPt1CWEBpDfybQHO0/DJTEeKybrmWgrkWq6ZcykcUQqThGDcMxVZ2E3J9/
2n8hgYa+5d+SWuLvQWgG8qUNncQkKfcpqeU6/YTcr2r+mJv2Zz1OAba8VnRm8wr8rNZmhIVgoWht
/B0HKQgN6KQ+IKKB2rbj9NuCtBZKF+NDEAJx7zp0wT3LKp7qum8eugiWp5uWT7IIutZadmlmbcNg
Kp+CqjTvOhBAKCbFbH2wLFk0iSrQXBxBWGdid4z8PH4mKdi0tNwYUQ/1pQS3kxaIp/xZOHjj3rlh
GwJJiaAfNwSVVrdhWZNzZK0HsXLyMZwWx8vuXPfBpWaomAWgl5qw0t5TRztbVd390JLxOGld9zFB
U1n1gBGJACXpIVGNbAsxKnoygfaDjUTcxplzJHHUor7LdLC+ZuuXO4A8L7cu2S+LW1/lQuFEpfwg
+xWwuacBJ2OjsFklw0DGUpsCe4vxKJvcaenOq7N/6XfBgCyGosQgQ86WxbVdjAlj8kSRO+zrlI0I
rgv0Wdej8nzEkxpGnlM3PZnKpnkIBiSDzEnBdB1Z5KPSdxirhkmfHVEQxabxcxUwcHY0S1SvQZ04
ybrOQW3YeTbeydqMs+pE6qOJj2JUDrQVm5ncal0cCYFXILpWfUSzL8zTe6JkXuC+4y4bZF754fll
gEgJL1SvG8/hmAmRSgefZi3CDbM2WXXEnfmqsf5zhrL6GHU73zlGTfRNTMO44KEA3/lIGnD47fAq
gJipGEG4LUFxO6jsatHBdav7a9OPEvNs+1DlMgQst3YO/2Vhuhfb1n1+IGXPHVEpJEQ99+JohXex
RIF76jHsNPN46+/C3D84evAgu2TRzbN3MVPYvVE2/DpH6MHmKIIx2zR5PGDNSdET58InDWNeZeT+
+jQgp9z6migDER82xbp0YufYGGaIwlD1JlvdbIIBk9XP7VBJGerS1oHuQBQ170wDeyVOIYu8xsNh
ZfX6r7bsRDaLdBwLeowP2kdZqGm7rdH8PGd51wJ61dpjnUcPVebF33utOU9qmLHfZKOWll7wMjVw
YaLC0S+o1s7gkrTs6MdDeXSiYESQ1uuOgQo/+yWEeVivIVkrZ6DEoImqiQV3P0X314KA4ylPtcNv
XWJQcStraSUB0mB/zY14i99/18cx/HWsGIEyiZVJnprLWC+yBQLc6JJr3nPPF3qUhanzf+4wqVnf
+iLgPCjSGndZN7aPNcL5J9VVrgf5URzsyeOxFyl08+RhR3JCuVc2oniGTvRbNZwa8zR5LF+CmjWL
HBnEYbGuhP3CDP1xPRlQNNB4CM/uFLCXrcw7ULbFHeuP8NyKfivQ6PddEuf5hDfrdV43+7/Gs0b9
bqCNjYF5u1VaU31s6nR6BD0u6tdi0Esi2ZMQqU+InImB2eHpmPhkpUXXCLDv1DrJ++0gHKGQOfn7
Sf3rCYqgv1SBZvBvDPN7zJLWs6p3d/5M69qVdM0mHpwe4iF9sPxyMII6e/Y/5976rSlvNmRqIDLz
m2Y5ibIQ2XX/boh1jxCAlf3hEpRSUqxOW7takXVK7qABMcH69Vb49xPEPgZMwL8BjpB0+/SS9RDU
1DWwTZptmQbJ9L+DMYrG1oq2mZF0ItS/a7mwp9GotZMOfNneOPjGbKusfVF0TcUOkvQpYlNzsS3F
Ne8IfE5wuS7kjtRHrbeKvTrl5qIWg7IvDIgeOWMeHsBeWncaVtGZWYuNfhx/S2crXJL42JZz8DXR
uUPTHsvLcsqhkNKSxdDvU7vLfjVQDlDDObpvw0F5tlqL7RJqOSc5s8yCgWV9Xe9lU61yYtz40jvY
P1/S1FIObFyJHaUqkMy0ukcVMP6uqdF7knTaS2FHBnLjibOZoJFnIQjhEgv4+yg24Zam2GP7Ta/d
mSilrG1fzV9wOQfK2IzJdkqjbhV3enLQhxxiUd+bj0pHAcYIjgy6DnvcL0SzT88Y151kS05ziZ1j
c8dHT41jPl6nIVdGkCDUDcBHbmNC24mVrddGzovlqBeIEP03P0g0+ErefD9X9XzsvMCH7jcW33xE
p+H+axl2GmAXWf60iX3+bRH5D2gjXf87ggf0lON4muWA37RsdFm1TzeNE+tjRv48+D44qrZK+zp5
7ANtfjAIU8Q6u7KqRzxibqt7252yzeQ3LZyYEefXMkPtFAV/dB/j8WhUKXfADGKf54lyZC3qLfxM
AcmDu9nxNiBrsk/Ok81PfbdjPw380+RbHytMoMAjrD3QhmuEx6270oSrrFkutla92d9nBACWoamY
75PTPXnGYP6s0bkpGyP4owszDXRVgFjNECZEo2G/H4ZaJXgt2yFLBKE/RO+1Knvt1mq2ehgBjBfT
xYGy8PSBUBEbt9MAbXtX6WqzL/2svHgxIQJ8HL13t2gvk1b4PyIl32p9Ve4zz86WiLyp51TvoA/H
PayePqOJrbS+kNUxrS5xaSeAGZgnuybfLtZWFvOaS5yMV4P1bawSD3NhfmtzkYUY2PfG2o/V5IF0
SfKglq1KH6uCmpTmgwGR68E1kbRMoFWBY6BPzjOVStllUHeQCPnz2MGtlEMXT++3LnPssztnNvYG
l3yFBLu+Y3pMHDQxXhJyetlo20dZoNczYFehgRIX7/3bgKzJvibqCBj+03BXQ+0fEbRffTqu1YOm
RpzdAOI71CfbC36Y6aidR7ezXh0sqQIjiJ41LAufwolgI8K+jyUb5lOJwtRSI1H1zXbMnR+4+psz
ZxYxjyDdD0GoPvFy+UNOQEzmR2lZzRM+odXenEzyGIqhvNWduzXLQfsGl4zIg+4NFztxyxNvH7zD
xQDhzjzZBjMyk7lpEO305+AO2bDwbrJ1bEusUN8PjR7goNiFT8Dj76MiVO8q0w6f8BrydrHTh0s5
KIteqe+nWlPvZOs2o8JG50ke9dc55Aw27f71HG0cANnQ8Wap/GoWYnRYi1yr0mpEAQwBoVC4jlyr
4/2M7xxUZAO1MKtTXv0+hPeFucHOCF3lVTWAzJgubwM5atfjSnFc5SlMcuVxyLqtJWb1+Vz9GxVp
A3jpbyBJ0zFwPnIEXpRnlglqFOjn75BMW4O5jApd8wUx1BW58eYSisJEReFSOE67G/oGfJ3q/+pT
Ryc79g6pPT0z+w8nb46N6qbPtjb4aE03+dLIsuEjyAjVZ1ZGyD2I6yfkCS82KogfSMp5a73QOkJX
KxeUdCCQ4i3UpsVo+lgiA4JcsDfX7nIxImuykBONHJwya9fi3yiCgwD7+2Xgi7uEICEfO6bGxf4M
vwyGUU3TvNdf+IVlCyutitPYFiA2ZNUR7UwPipNfgmJ2DXP/qV825YzbXNmHhlAJAMZUwYJwkk/z
bs3bsQXURBKGTrzTZnN4NGzfPYaW98G6CB/mxgQIHjoBtkNmw6iYgqb7ctTq9l52mT4qiS1ybws5
KE8yqCYiw25EwqZLxke1rIaHIr234oJTKr1LLL3uELsXZ5MnUXxk8bJSC47yJOGYTufEj6DH86EW
JKW1Xw4mDDm9P6ZK3B+jpCUaLQpZaxuyVcGAO9WngTwThEk50Y6g6BDsgFrblc7OqJN5GRI1eHZS
SItckMcO2ZtnWVTjh4GJ69N13CYfkRtuc5Jj7CL5aUKOTokD2mwHlkieaqe0NlSUKKpfNdkni0SM
fpos++RogyUAUgMG1hmo+R1Vr8u3+ZQ+WFrJVuevQg7OLmqOIESn8ijbt2E1NvDXVFu8tSfYuJ0y
KxskrfNHTRT4g+1jrcvObtLTaqzkbm7zC/qOCjvoQkEJlFfe6jqqZsUjLB503iovP8iTkNdXH6xu
o4oxOYudZL1H956NtjzJP32q1k/7yDd/fSpACpUEjpUfimyeT4KBtUynRPloPOgdoVZ6lwHl3Yts
DvqkfOiDSvbQdudTP+r5BQ2ar6njG2fNns2zrNko4WHfieIi0aKzpc/QU+VAjDwBEjP4YMnmrZBH
1BZOfeJMslCR5F50WmIgYTood6bWNryscncTqraCQy59twIQEDIoZZQeUuQfj0PvJUdZkwUiXigB
yCoa8ukG5sIl7hBoiwNAzC1Ii7XLv2FVAwhcZ6qZuPjvJC6hpTGCifczqArroRz6/Klpw36Ngqa6
vjabrnuA2Lgg3kc2A5ykgqRQ2W/laIhZzhl+GzpwbXoXmBZSURO0H781jbeRYMe6s5p5K5tFyrrP
nKfkUoVN8FrDnNW8FJLfPPWnT0fZLLzQOzgXRQtKstSbb/yaD1NnRYjZF/W2GBLUJ4uwfCFS/ygn
BDr+6biR2vdj5PXkMgvkfEev/IZrhjiBWyruKje9+QhzTb/vJpANcsD3ywcTOMxL7yMr3mh+u02g
1b5Grn6QE8CzRUsF1ETv2h0sqCTzzf4ZCZK166vODiXIegObL/86rkoUFJGsc8AGtL6x89GoeDUb
bSuHYxBGq8T2i2021DgvhhbZH4ABcjkqV7ZyjevDpMqdIlqaSat8BGWyD5sye8Gxg1yikB2T/frY
fx8bp3xAgmA611UFYjhQ/I/GRNAjajFVj6LpccIABCA9whtYdo+PupVqD51JkpMx2VNrTgn1NiRF
JibknfZAHsM+GJYS7pvIMDaJqhXvYosrr4UNL2YZAoI6I8KnYa5iAWsQlzc24lWeF/mHZvCj7pxY
3Y/hWD1ZZvhdTsg1csNxCfhPRTHoAF/cQyZvCr+04KjkDN2fotXgFghZoIJzUdMK0bPa6y9KT+6E
jSWSBHhzUuH5cK1MsjJgI/1nz3VoAtPyZ89/fc6/fgTnyRsWkSwLbh+hwI/7N69l/V/fyrhFGCp7
LRYqKPt/IkVYVtBC0OvGF9Oc3UuSdhd1jKoPpFnyTe94CkbsNHM7W9m1jsB6TXQe2IZffUwCWRSA
7ufyYN+ZI0h7pyhKvL3VFNPxWGVM8VbWrqOVvfvP94XW5xWWWFlhtW07ZAxc2zU++3QQ022qUjP9
Z7MeNkWH65AqNLgcs/9Vu/V5/9An53nFxR8wSVOyetmUAV7ekTX2h35G+XNIPf/Q6+V+yufY2Gqj
z3a9481zbc889/o4XWNTlH70XZuujKZ2DpXXuG+swmNHSVmV2fkew+WMxzPNeOq/F2Ot3YdTbNyj
uPFdzlICJVujFQ+KRMyqyfqVpf0Gdd/akAqrCbaPebUx0E960zvWHw1KiSdLNElQrwIDCYwgm5FC
9QbWfFrxNk8OkXQih8s5hInHMjrdhnnMmwcPiJPjjxvZmpLOu8gamwT0hQqiyImTEmKTnYqdfUCb
9Pe3yfL4xAIZIw69zpXHov0MTVF09iN48wjlvk1paP42iFQQ/MlQvqUhwH2UldKD/CZwYB41lo33
eRb1L30LtF18I3tWAX313ZhEGMhbH2UWfQ3jOfsjwujJRM3wuTVGnxvUTXYmrknPYkLEe+Ilsioe
dYOHhK5YLl2rcg2lT+QY99qEvJBp8EfcFla1hsUm2rZ/rrGsjryBF6Thdu7MbOOi+LxnPe4+l174
YBiR8RWv0GQpXsBnlPLKc1A1vITEAI5CZ2Jm7YuHtCVBzxon3oEHThP/IccRf8QXPs2Vg9mq8H0q
f1hjaNqcEYJLloPmlV91L37z7B6n70gHjtWgQin7uerLuG2r9yDNcPztHFy5Sk95D8E2yAkp0ntr
oOL1IYrDGOW88Un2qwGGCu4045SbNsalKXvtekDnE1WItF550P3GP+JWC9M5s7z7eCCeaPv+a0P6
4z6cy+DFYm9QBtr01jtOeZpqcCfZlE9vnmdEmzYycjTLGI3KEFXfOgrOcrRukeEx8ze/ScYzLu1w
TMWsJJrn7RQoBkmyaH5rYxQX1Lxk9y1O6XjBukMx8VlBUPke5fun6weTq907HiJ98iDXzPEG9F0b
Pce8uavjiBCocGZ1GrFrimLj5dZEGOxXExeQ+thCubmOyqYcBen/69g20/WXqAqeffjzMb6Z+YKw
oX+IMA78VeXV11vLyKj8g5ZhN77+lzF5hOJba0T71V2g7JMcm9X3amzqj8FQB8TtU3NvJJr1Aht7
n4Ix/kJiR4URhjxeiVbJUzK7j9f+FHWoMo6nk9uOPtTO8Ifsb1iSLLMmSs4IXab3WQtKMQwn94sy
FeMiC10TeDAMvRzmDNZU+hqN4kWEgZK3dvLWASMtqkAdHDhTtH1subejPz+qOi9Z4KHY+06ucmiq
urlc+6rKRv1xVg6EA5qLkzuoAou+QHuYGujHPCxYviJ62sfRN4JWJJn86AfE923kuQVCx9m3rPPQ
RCm7CztjC1GAJN7gGTj/aCafSKM7fOtD7/tcF9qHDtYFwQMTRJemQZeOfB99VDKtC6Kj6TLrbVRY
CtU/9WjeQ8kXVTlJ1hqjxajIdTO4Ehyo1AUHIl/qn3B/FlUToT1U3n/K4dtx7hBNXMa5WPc+cGhv
9pTnTE+CtWJX5pk9rrpD4UFDBQAtZ591GUnesHnC6Q/401yjWqWEFz9Ah2yhrIK87+8IRo93qDWN
d+Dbx2szCDIyYzOG3WKwnapgbxuZgHSNzl0rCsc0WrGFt8H2xSxEmownTt3fmxb4/yBs3rU+6O9l
Qby9v++C7K6KbQCHol9OtcMImpjZNqvbXKRl4q1mhbs0rgmD6VNw0bN23mm2Pe3nPjXv2ljt17pX
5M9BwbPFGozgmzEau7FhDb3oEaBPptT+g0QquEJDM1+8CGq7PFNNSPZ6pqIigIhkv761ldq684YT
VOnwzhWNlGXoXTbMqZCHq6INKjYGwkKMOKmJ4nCXmxHyjSpRk7gFJqdmJ5hLGD5rFbaJZd3uiBb+
qoV/9X0aLYJmWCPugi8fnqlwzsEYyWpo4w2KHiEWsGJEFpaBKcT6OikaW1wMZbeb2JrkUd73hIlB
qqdvruXpB9fsmpVuZ9NHkbkY96BNem8ZpkjVgEI2xQARdoiJXkfkKgi9V0jhy9Q2x490NMDRDsio
y+Y4FeAXC+sZ/U00jEwktNKGHa2FPdICFMCxiBr/y2gj3p4Vmf0IgaHe5GmUn+ZaSY4G2nx4owb9
g+bhkBaGcEjVFGVgQ0SYAhFraocISklev926ZA2yqLmKMNTzVMs9aUnmYljUu2z6G0BeeWgBOKUp
+2SBrsTUL4Bewdl3rSe71uqHmgDYUktwPYuGkvCfbM+iPSIa8avNW/zPdpDVb6aab9hxqu9q4z9k
tZr/ZIO4svXcYr+ks+pITPvR7XR7E7pldLSdLLjrXFyITKWtX7oCwGafl96P7luKS99PtCRIl9e6
+6Lw2EMHLm3vAqzIDoWTAb6suuqRXWe4jLPq/xJ2XrtxI90afSICzCzedo7qVrIk3xCOzDnz6c9i
af5pWzNnDBgEq1ik2h3Iqr2/vb7ka4dcWJ6ldcXFH7lboZTyltxa/xD5o7Txt5iXgzcfQheVHBUS
D0Pl6/R76K/Ux6ATIBu+WXkwQhk0fIA3CDHV8qcO3uBrGk/rV6t1+28RdHyYW+dRt9IdwFysBywt
vLQ6JchGD1Wi9AxmZPldGFX1vnVRYGE6mAJIegiyBwxLL7nhmwfYXiC4qWJbFQgflmHXGtvJRMDN
qgnEHSTBlTUkKrcOLpdUJSVGm/ZFI82wasZpoKZQJReqmMvWM6q94TTBKla0A2CL6OoAVeyiInyl
6lB0mfEa/SjR5Fyn/Jn8t7s1hQ2Y0O6QnTsiO6ka5cQIAJ8Vd0rP5GkoW6xTaydaTF762lOOTvRI
0KO4i/S+vlijZm+8Dh1raELvVFSnhFaGyjorlX6T6kJb9diJGyJIlh6ygo2CsmeD16Sxmaxvralj
XUCoZe3ETF2tAKED2WBonBWM9Mpq994UJju95//rTg5qf8QbpX0SQK73cKp5yXjdUkllYUKTAjhX
w+mxnyp4C5l/GgOe+aLmDe/02FlnWqsgH2yKzWiAxomDnhLOGNaralT93p75zEqvf4nzONt1Npib
zJ+JHwoqnNTHpSgyISrFun5O503TcC8F8on2Jlj2aTQchr518UfApTiry45Md47/URRz84BzueBv
RPjWl8BWsE7S4+jZ9iKIZal7NELEQJiduatoar+l8GZOcV5/9QMqHQLmTHaZ41/tQbw45MDRGz89
pYb5aYjgtvsNNkGxZXWo/DFMINuPdCFCfJPmT6zq0lPgx+mp5CY9BupD0Ir2WEVe8RiYxZOFqdfB
Cve25qHFHpxLD0vzlXvvPphrmfHUEkF2zg07eqmUZKs5fb9VEky8c1M3703o611FmUPgKFe7CA6C
r+1JjTF367quObdUpahQL7xWDTdRoJHiF9M5yPXwArNw5Zt8TIUHrF6N83zjDCYVG2X0KU89HKVG
grKxPu6FBhwYf+V7wXoUtqYQ+7KlboPgw6MWVe2d3OgO3vNDmSlkOirjWM/oIIMiwtoznFOBseql
t4ETjegeFpqDWjuaimXvTQB5AMYLMjgNFXdBcCyJYh8A6Q770e3e0iBH/qTjwNnj3waDBrigbljj
iRU95fVRm6+6ak57TULfDsxkQZg7y1Axvql9udZDqnX6cRjOKHOvTc3/O2tbwDYUVO3FaDSrOGsT
Ju0BOn5wNonv5IiPKfjBgMDWje4PtzXt95gBdzWLAL5FKlLjo0F29yENS2TNzWOzSr+n9qQdmjyy
jzgnraDiUgIQJO2+ykZgdtkYUdvCnWaFcq58RIptLLjou7/jbwCMXxkUrvbxHmvxMnSMOVxsDg13
lib+ml4ZdH5FHV/v7y5zYkhwbbUH6PyjE2iesYNrYKi48Qzgd3ew1n4aSvytbRpqknoYM7kptiX0
XeaRvrJjpjIcPCWAmUHaewMRrpkNl+N92wWvRpSRxJyCu7hGDGfrXYjORU+2LeZW1louxlO/ecGS
wlvoRfREIfoj91R37Rd9ukIHZkGOM17CBJZZZAoqw+zYXMp4dtS6LW9XG63a0lbXmt/tcbDS4bqq
3XL0NRiFWMJeZLPCqWZd987Rp7TuDI5qkYIgWml9/5NcfbC1wuYN0mp7pGj1Adyke9B97dCHymNk
4Pca8x1aaML9muIJt8C4DUV3kpu7zOd2litJhJ2FXh0jf1250XTftj+t0bzw7Uy3TUUBeN+2p8qL
25OuNg1wNtfa5WpxbMq2OSdpydrRz1tKKnjKxaoIiVpo1zbgDrvIUNqt63H6+d/RH+Mf30aHpBr3
esgnuq0iG/3985/StudGH0c/cH6j2CK2YXMV3vQmanFvhEV8REYFAsjvZ282ZhHDQRlri3xutS61
3joqfXA2BrU6WWlQbANLe3WwDrgagjo1D8+VxvwECMBYIVPmETQC06QioUMkVyFujPzybsq8z63a
4kLgcQ+mRPTZIzd5rFqKRf/7/6r9Yz7Br27+7QHUNUHPiA/f9VzzY6e0/Ox75qjDtavcAoaSZ/ZL
MirgIrCOxJMV+NX8SwSrG9xbInrXKv+/v7cPvp3y1285yBoMYobYtRkf3m9vMjPHrdzse8jt9AXf
6Rfc/TDSU6YLcjnQ4XHA6oq/W3h8i8zOKn56Re5sA+azp9SPTxoozEOM+08bduMhmHiy//fbpP/j
loCuCB3wfF8wyLfqH94mDfE+SC/Qb1qefEOS0pwyFeeTEanOwnIBQIPynvnQCFNHlZR35++DURvW
xLvtJcJMgWmW/lXPeSgPRWFtLaYpx2QS22jMVKhanX6aesoj/vtlax/imLy1jon6GXGkjv8Ai8gP
N1YtZq1JmbLzPay4F6gxFuhtj/pTA0SeeX65zxwY88PUfLJATYts77PWmCvE9zzXY6Cg/EoJU/Z3
SgcyU+ncQw2JchGhjF+NBRwtvlbMk4X2FJaauh6DfNcAc1w1tX+kgnTFZCi8s+t0Vfa1vR98iGuE
VcW2FwQC+ybRNm0Kiz8bQBhiY/YCPzvbOD1YvIBENuWjON6XngeYwA873IWpQcvJMW8Uhd9Dm1Nj
V0bjV7DerOMLONexMrZrcNnOBoPEgEVq3uGT15UU5I3uxm/BklGCfG9Qbw9rDOvKAbIBaB0zYrri
MpW1/J7Q39RQnWRQh2j6lJcVzGrd6IvjHIK6/KqYSGvKhMmnoujYHone2ZQJludOFI4EyrwnTM2p
IzfDny2TQtc7y4n1MO67Oip2Rd20gIULFU9kTzuIah+mhfimGgkGG9HJqDrvrs6bYA+4DE4sa+5u
HMMlqUmTgk1/WPcWtoGubWWPFMU7O7drf1hVjRdFV+naDsW4fi1qprGXmEoQMJTDMTh4uLLrRbyD
Z6Etxs4E0WhTJWiVCQ6YuL4ajmJBSOgcoDdugNwM0eV9mL1mJnYSn5oY1WgfhEwcM23l9z+FWqWP
dW7aO7OrYWMQn1Yt7QqJyHpCMUA52tTUf3gqSynWjQz1/lU2Bc9lYvPo/HUgWb8+lVuVGmNddbzv
dhVSd992GZhJBQ+nZGw2qN9aMtJdd2fbVndnItRcVJF/zJNo6XNv2Qxm99hhIVPW7viU8qH89y9N
n39IH14dyQLdVaFBCYoGZorWr5QsMLtVWhbRj6FQnAV395BES37P9yQ/F+7Y7wCGYoJDmmhZEFre
zG4LBjxdYITqyS2mY8A6eJ2Swt4Ymo0KM+2JaoZNiltR5q4hveubaV6KZXEf8vEnxtpMrWoV58FL
wy3nD/+df9zvsPp0LSogVA2UKWbPv/93DL0HXD308Q/sEi5RZmiP4GPaXWVFPsaMTbga2ypBvAg7
AYXhUtNHYzFoQls2FjdsxQCoV9da/hkREuWIsWMcKj/qHp3+yc3F15HihCcffcMf9HzG73I++R0R
s/STh4hwTW4kv79sWwvrFDRh8gNG1grJk//Q584zsGSmRXk0bGwAB4sAY/M98jdSYfVg4/aTX5FJ
HTJ0pXu5cOxU46zUQ32psj1CyHidz8J8RDfQ55v8AV5SfTa0Yh8RJKVO3oc3ZOYNCxzPPVT9pOLt
UW/zQPk2tpb6BgEdkU5TnaPUg59sufETaG9ChNxMm3Z4+e9Pjvf0H99E9D88yHXBB4cP54ffSdWn
Vi38LPuRWJa6agu1x68uQMVIsA4HMKaZlzSMV+hkQDtP/qPZBD8RRGE9perWJqEm4Cw3uUtoF59g
pHcWVaYWJgFtG99zN/L2hajfYhEPJwhLoWjSdahUdzFSyXVOfnilMKedq2GuZiko8Zvr9k38D6tE
Ma8D6b67OHsLnT3PruQ4DOCarS9DBnLVKsTOylTjuaTQ0iNHb2B3fMRdkDLDplO/Wjw5qf4iuJn6
S+oOXzziXijXqGql1NEBAgGUs5mXWNODNQvDTWrhCdg0BATj4qJkHcpqIGFX1IzlsuFesEBLwwub
1V3KiIKVFMUFJ9n8Th+emmYKdyw5sWG07H5ZQY3eWFGXLJsMoMZkPDNNch6yuv/R2u3RLat8ZXND
DmAqkFSMLwnT6MVUKgNCd9AnsvjEtiptY5XZHXN29yjsPDySxMKFIEZVpqFCP4Bv/QkmSyfrkGG6
5wTdo6dnP4K2LI81cczFRGT3VLTX2ivb09h0/PC4220sZiKI+Al4wGWM5lCoac0RuK5zFk1eHgdw
8p0ZJZ9sE4FhEuI5qAtibmiG9lmmHSnzrM9m95MEfTMjnLUFgG6I5SleFV4Vf4q78uBVxIjz8atI
FB/54DhjVBIYFbhJUf/sm1ti4+rRmjcGBae5mRcn3yu+xkP5ozId/oe5deeVsflgti00AMou+kTJ
L3rYHKW6PMMW17T9jdkI/9oXbnXtIVjWWvpA/UH+c6a8dNR1x5HzAgPKhiHbtcdM1e8G6IWPoxZs
qcSLrz1rTOqZxmbHT5X4dh/0q0wEYmHlJrD+kNB/GFHI7WE9tY54Wh+7JhjPfkuoahI4YoEDV/8w
y/1QBDbfm2yNOjMeEEiOXU39cG/qUm/kW2e2P2zKKfF5G5nZIMnFmLjlvsKs4EJVDF/IeqMXTBQW
kY9829aAT3RGvbXD6Vs6hBaF2hhWRHiwb2Ch9yACtMjdx9EcoWLlxCPu5A16crSp3WbN4p9VUhyx
nfX3haAoWzcKA4nX7ObqU4Mg0n48qfVneDI7IwrCByMGyVHlGXaSGncD1JA/TasXh0g1tkkfGXtr
IAek48j2ltbUu1MCzZ0VHIb8W30aWhtgpfrWNMN4l/hhfuzFtoi3XbzO6qp9bCOdYuPuKSXztR/w
XlmrmfCXwZT9GARKI3vo8EL0SCjF81fYgxnSRd14Dm3r2kxF9ad5/by0uD22TUelZMAyoccyP3Ht
fyz1vCDGl5v//Y9Yd7srhOFi0Ude/bWIg2OHIQTv3R2+txXQcb87RY2jP8OsMw9NpJwCgkYp2TpE
LniM5cwuqR0QcWIcauy4D2GHNdAmanp8up0ZWxhn/R++U3Nd44eXj0wBKKdtaYIn3sfV28j62J0I
z31X+uiM0iz/RKyHAkBhvNZG0e6z3idZBb7yNVKp/es60nZz6eFTmaf7ySvMVyYz4S7MDbGWTa/N
vydoDebFqnLvWP7j+9lF5vCjDAI8zrl26eb3tXo2wxZy1edwgHvppwV+NJWOhYbcfW83Tn2Ue7FV
FtyjirE+NjmxznzMOvxR8qhDutpSTI9TTtRavAiz3cfC4mZFTbQ4hgmrALmJhronkju3+0iUq6nQ
tUWXQuaSdQSm56/DphGvpgYsd9DzYe/mRfWIGpkJI4UGFTppeBqKeJgmnDC9vIo39eDWbwkBJDN0
4y91HcSbeCBqxvxffwaah/1aXRhrtbN/bZojMJjIUB5Tx/TPEV7yZ7knNwEr+4UQot18OBBOfnr4
72e9fJT//u3FUBAjO2JchgMH9sOjXjP8UXWJtX5/V3KgWIDIYFfnIVUv9SyMAunGxmFljINysLHm
pjyQKHDIdXt8H8ZDDiEGOPuFPZfoa+oeegXM0vtIiUkMV4F7VNv0U5cL796ceu9+1PhNW76rLbsk
dwDmZD25BDuCQTGfIQcy+3oZmI0f5Rmy316481VlR+abSGm4qmzJM+RVUw0H+dtVgrHC4NXCt0aO
CynRL/16YxilNaPxiXe9785tuSc3PTePA3gk5gByl1jaCgGPtWvjONv896egyZXH7x8D831Tc5F3
EHEkP/P7rFMPsyQuWN9/JztWLUMecJe0Sh5wFE4ODtD1i9xAfYovUQiaJi9EsZF9cqzcqxrHWKOr
6JYfDgxl32BDML5+6B+HKr4r+scP3fH813U/OjX5GBxv15fDaiWCa58Yyvtfl33vG6CF67rFS+eX
vvmV1/jU7vSGucWHA5hzxWfmsL+ccPtjilZsRaaRj5mvIftDk4B+ICB5pVnZUUQVsJHl+e/tj7ty
AOa91O9/3P3ltMDIS54nHy82txulUFZ2obirdk572+Qvz3IPgohutsPZitrHcPAfDb8SpxI93kL0
EPKsoCEfqeeBwIKTI7apipNsjqjCNuQ98d5B/wgcNeifa117mdzaf6CWd7hzcgfJuDKpb0nq1kut
i7XT5IvsqUj0o+ynLBFKCyJWlk0hUgT7AUhh9WpT77svNMyI5ah/uaoGWPgPDz/j95UCDz8L4S/x
PwNUNNHuj4s8RQOQmuMK+c03lKNdgRFkxRl3O5K2JH1k2w2D4FqXGIHAMc8Be8yDRCmK8zBVa6cZ
Ud8GgRFcJxU25AhVYyVPIWTgLat8MsFL9tGlNNNuhZf2uDIUO7rIPrmx0aBs6xDNkjxgzUedSve3
nZg8LNL++6eq2/98YLqEpFQIFzpPzX+IE6M812Dj6el3Cmb5TtveMEER0jHj6qtNwzz3KFt5pAc4
gulpsqZav1nKzl+O9NFu8JLyLLtYfhPxMnUYZJqLA9pt8DD57vuYuiDVNWL62gReu4XC0eIn0G5D
bWjuIDmLe3SI1M44ztJ1MvdedmVNVh9MCysRMxPiHjW1uC8mG/f0SElXsk+OixsBcsS2263sw5GD
lPAY7PHusTAuJSAt924b2WcHQbbhoYRP1zzO0UusPD+MuTV/OWzF/bjDP+UwoUv/eP3/98/dLlXW
TAJGe/VvQ90GvRAaXlRj6qCccidTTnIvDOtPXWwp2w/9wzzs1mdUVE+5rDuYjMEguJ3/YVxv+sWy
6m1r9eFAnpce3K/5qiwmUfPzaoES/d0pr2hTXr1zqcEmAG0evbg3j5Q3R8fJPfqw0rFIhxdJfTob
gdRw5iiF1vu42xlUbt97+JfMUey/LnI7TV4zMLeh9wgZQD2xnm/XqtL0nxrdejNmbEI82CTYM/ML
mij8wa2g3HpUvV9ZkbEgE+VnMQpctkd8Epy2dE5BTWYTez37zUUBLUtG7STA8CxQk8eBNPYOi9Nm
l0XBqk9K76LjJVMIp/iER71/KZLmLfXy8hM2o8WpRahNvT7NNgycPfp2ffk+lvzVtmqnaB3PR/tq
rzinFOvPZZC1PaahETlmFdu7grqYxx7nFmrdEue76r5FYqihMWjgLBRsQkQ5iX0XCRbnsTHPYdrp
oTAdQmtRpexknxXV03UMkejPJ8guQBHtJgvKduX70fQgD3i+ce+iajjLEd2Q8x+kPHrte2W/tN0I
wsCIYenq/R4/INEFaUMF8aiVlIHyBJAbefT2LLgdiHmaWjpMg1tXLy9ye4Tc/tKtT47W/r68t9P2
cqYCmomZS+NiOC9nMu/teToDNBIehuadb123CY/2L/MfOe42Hfpwudu5vAV41Mi2qfXBH6ZHMnvz
2+zIYnFlz/90YcFo+bDuNaqkJvEX19/Myt/je1GcksLTN21JrLRyJ5VwSF2c3nd996UhfnrgTql+
owbgKecu/kkLDHXtkSI41q5Tn5nSm6u0yvVVFZfB0Wk11rW13Z2nwXCJP+sbqFLiNdMyxBJEk3Fj
DtzXxmy/FF5tX5PcT+5910dL5d7/9/Nlpsn8vh4jg03U1BFMB4mcfsxja24s9EFXs282zlPLKhps
HG68xYR44SpbWDbo24waUHTCuCotUzu/Z51fIDRlbNrb1SHRsWXEqtjcxCWBLZywvOMwlh6u2OwV
2F0S4aGkd27BjrGrhdyVGwtlgT2N6qHHKwy8g+0dSqVDmYpT2LYDcH3BA4RJBvWcTyIo/SVFIOai
rbJgGdRI5RaeFfon32ZDTbpylHuybzL1aN86aK7ngx+GybFt3GEsJw8r1XytMOzu/DEsn5l2Whu8
avEojUrlUzMC4k1Mrz7IpmloL4riWhfZUqHNzekod1CNa1tO98xAo91/f0zah1jMPPNBfmYzPSAa
Y+rax7JvD/rxgIZH+RoqVrFtM+UzzLTsXm485EygLqIrL9OlQDakHjJUgZ6PdnYfWlF2X6GJvMQW
WRilxNip8Xz7Co++CzsSQG37xeoV7yKvpc1XRdYHlMGs7m5/wwr5TAlIYV/P9WS/ElbPviY9uUmS
Fz65o9Jzjy3KJFiozbRJPFt/SKI0WIZ913/p8V9OybPjoddvs8QWX/TexobVcv3HMZoarAcy74gp
dbPuqkoQqcnvbmANcyp5qYYW/wrbqOwH17WMk4RtjC5BICrx/vWksG1UtGCcQBbBOMnrKmJoCd7l
RJsTDOCKERvP21+wlPIaYoy1JIncPCAJb89ViOFurDYPsosfxbguAyz3ZFPr3HxDGMUf8lU5OvaJ
IOSPLC7ya2+E7v1giEcpCarsetpgkFPyq2rt1zJoz13nRo8DBtOXqge+XMz9HbGztTmKZA/3flxE
cRKuqIHOj1RmYjH3e3na3yVrVTM8e3EHreAx0DvjCBHgr43umcYxaS0wa0g6zT0VsDiV0ieHjE1q
HIM60LaxSqygivL2Rf9WOZ3xojbleE5LFbHx3FSUYthUxmhvyGoZL3CosWTtMv/ur3NwpjMfND+w
t0EflHfCKKnf5L/xrbbPk1qon0PEvb2tdKeuavNH8qMPkxpln8vRwlcoVMyD0zfjM8LkXQq94rMB
x2KtGPBxcaUNXyOATnJ8GmgOv87CZILF6S6+cZz8loHn3lES3/4hmfePeTg/OQF72DVmwxvkNh/y
S2LIRe+5Sf810fR6J8XKcmOJ9M7VlXovJc3ku5hPa7k2nLU8usPGHsOlWdgsN7JfLfTnIgYn0gkP
VzerVDeRNThPJaWDu0FHdCqbrWbpxyqx59ApR+u+4xdKulW2kA46Tw+jUtlP70cN3s4gEhd5ACOH
hiUPYKQSbR+GGsm6bYzi1Reh2IspaVay6SWUUVcijU6DWRSv7UpxjfQ1NoLslEz8HuQgJGjkxEVs
7s0sfM5Edjc1Q3Wl0KjYuT4usZqRo9WVnRm5E27M3km26jltUWnKSBwVl1OBd+8V5fmXP9wZNV39
uCrko3EsuR5ENSDeOSu/ZDJJgBdV2lb5V+Kx2tIohH3R5k05wYBtUjXayL6+LSpwOVhzVILn920c
8tr+6CXeqeyN5igIymGGNWhbf2zdF0Qz6wjX4i+RCzy3V4V/MnNvPBgj0gNFr66ZZTNRyOw9ujni
8HNXYyIF7axaoybyf33ygDXZ3FiT7uwhMLqWFV7vVZqTX8FrDp6UAVgMIEZ/1AJhglaClCabvl9E
JevbsT++78pe2651b/nLALlbgMFMomhACcqFmnnzPno+260wR4682D52WEPj94N40RyCcFfPpsdA
DtQHv7LBMk8OLMPIGTdRnQcnufEYeBqLDKPu0MxWtz65J+aj/2+fEffx0bOfbqPkUCgwI1bdnbsK
iloFstM6aySiKvzfBMPg1vawvJkXkd68xLSLBrMSTbuTXRih5hclnVbGPEB21V2WHEBv4FOie9FV
d2ZlA8tlI6/Ht7LCh9H0jXLTFvb4FoTBUWea++QlsQnYxqBuaR7GB2MtMhGHd33mGQ9oMh9kP7w3
rIlHB6PdeZjOypMyrDcrEgsQfQs3wuQpsnBw68YgeGrmTaetB5Trj+89QUoaIxmKQ2BX1iXO0oJy
++aoD23FR8BGMflskqCP8BqxK5RMvnqoIpLu8mgwdfC71LHYK0zoVmPkh3eA2KpDPST5tsni9kGf
QN8SSPC+9mj2wsb0fth2+QK1qXrp6x548HxSiWPO0vbtaEOyg3JvvYpZwMpdWfvyvlEgTS3lLkVZ
3raIqmFBbqE0VrplCjgrQKTNJla3ABNmL+R0J+klWUdGEunsuJVoEzXN+j2ItwNSOP+FyR2J0MlN
zl4gpkdC63fZHFJCGGytKbcdVpRfRgdrmJxrYDbuSbMUsje0SrRTV7knyIG5am7fiSSEuwEZOFZH
tKfygSjA9O8aPXwL5uehlXkgveUB2U7xyJvGQj/eHp6yP7SMh76lfCfFN4S5Q+qtAzfv70m/U01Y
6eFz4oIyauI0eDNz+7sDgv/bkI+HTqSeD572XomnbtnGNGxsfO/kRpR2eoo8e606nWW8H1AUy7vL
M+01nAxwTfKA0rr6XVF2W3eWVXjjxAaXl5NsiiaZcAKY21Vt17vSgVosx81d70dlm58Hmox5I8fx
FbvKSw11cgmrJF9pAYKCiXqWR7nRCHoBNnzAS7R/9KIyWfV2XG3lMT8PEIBo3bNstV7WPZZV9NXC
Qh7xFMHoQljeRW7cMqpX2FEyA/q7r7Vj5cKTcuOntX269TuxM6+tux/8JeWiqyUrY+7lKQRmC7Dt
3CkHq1kX7asou0Po3+xBnSWvo+GScE+huxDsv7Zt9FV2R4jkt3FKBlk2O77oi4ib2cXOPPHkNgoG
SpzdCAdzjgQBga6J5DUeAuwfY/i0QvNZjtu59jnHW5MYNzeCbBjda5GhfieyXX2hkLBYAKjz76H7
AeYyeo/Xi1O5Oc6QWk+hKnzexNQXF5h0/689IPZa+n3pr7q5L5WH/ahoj7GtN0cNJcC+TXRlXaKt
v1JiDHGjUsLv+Pg6QzN8g2I0YB6JkgXBmH3Q3JZnWJw4n4Z0uJcjQ139FPWueLa0cdwoiZcc3ED9
cC1fmDFJjuLq9BOqBEpZS6Rq7JpDDE5c7g5muC2K1t+rptAgG39ryQsjp7K7vePb5XOZas3KTvpw
1xFAfVY9fFN6niAIxdLqOR8Fb2RQa2t51E175mMeKg551BEVGHI7w0hpHlyn3NJMnMoWsgmpODu1
HfNH2cz4wBys3h/8CW2cmXXBD9eFP+j1FFupHiElIZzPkZdhTKuJ7HGqa2VteZrHd77LD4oIcEPV
lsCMtSR24CUXwbp3c/3JzBqkAU4xfqkb9dhWhvI51s09mVb/ya4DcZ2Mcc0KDOY+dhZvHuK/s47t
2lOuIiCzWtNf5plJaYWfjMfc4gkzpie50cjDvu/JZqs5KVYsbG5DFM8emORlhOgaf9xoGfljAKZH
uSEj0RzNICIF2QibRGMqlK1SmS2eZX1wkZvcTcN9BwTj1iX3JgVdhhnm2k5J02YVmsb4OdXdC6i5
+KlxwvIo+/25P1KVixKPj0OHoL9H1bqq/NhbBogf7wj053dyT3Wq/C7pxr+OjnNT9smjbgLsrfeq
6dWs8UXXR9W6M+yBglNSkZjTojPswFNMBbVEI45Am1pPcb8tSv2xMPwvOnPCZ4Cou8Btqrt8jKo7
uacTlVwR/LAxBmWBuFAEh+URKmlIs/pWxe2YvtsBeTLy5XJhOGO2lQdk3/sVLD18dJiibU29RkNo
LmHQhpeon8uyqNV5b85Wvu9NjxQKVm/Fqa8G75BP1Xhsir4kbuXE16noeuLkKi+dMAY+MwMqlsaJ
5mIVi9QDxbQZ7qhETlNrUf3eZHLeb7yR4GP6xRM5X+IyNZ5UFLVvnWGiY8lg5ppNYm+GsjHR/an1
0W0R5iZUS9271C8vJ5TwKzMMcEZzyuTSueanLMxUapJoyS5cPJNL4rTR0m4jCuIsYE+8LRxOg7hc
YwfJG1uVZ1HYwQM24tO2sSkZAtrbvgVpAjDRbp+0sKOyQ0XOqadl99ZgJ7UY2pBSTd2eHhvdPLup
aFHU5+mGWmzwaPPpsI4WSpdF9yW8A4mmInCE7mLGUcmNE2Tu+548kEuG1W2MmXjBKrNYAimt+aib
0aZLuuYFno5yTFEpLz0zaF4ioy82faCI96N8lBg6lL1zkkdVkOqZkYonkwLya1ZCroxG9Uz9K9Lr
JPeupMujc26jK5hbsktusuxtHGzjYoLCvE6KW+zjxMV2PAtXpZ7me4DX9Sc9tcxFk1bOUTYTffjS
jP2sB+Jg5uk7VS2jB9kSytp3hvZRTfE8jigBMArbPtVjb5/m3Gm3AIr+V1t2hv3gLagmTta3gfLA
h2br5Ab0Q6zO/r6eHPZvY//tmk1JbhpseMA8JLEopfNDCEhhswgJeMXrhHnzMjSjdK3GL6Pd2t8b
fNsN0whns7v6UobJTOqxKsRjBtLE+dva9ep4HJOC/EDeaxttVOOdh1ptN2hZCvoFmUTFXeSzb0WX
yleKJ9kP9uGv/kxLLhbzpAe9+9KkYXAtqU3APHyovjYW5gvR4H+yvJrJesYarEZd9qkiLiQHKDbm
7aFmDpcQcv7JntqC3wdFhBkmvwP0xc+pYpvrKhL5QQuS/sEeIN3IU0UUfff1tHgc/NrYm62TbGq+
429T3i3lAKNSvOXQTAVJYtO5KwyKEbP5VfWJuQtyjDNIOUcLKFTpMYj/t5GEYwlDlnu3Ax/GfWjK
wWUY4GFBhdJKnna7wIfr3f6GzoQe9iSljaENEsrCkW9Xl2PzJqpN3rXx59o2gLwmfEyRJuLPBN+W
neeMxKiNCW1NWa7lMOwDTy7BrSfPTsJDZih4uTRjdRx6pzqGalwfb81u7ouF0jLBmXdl+33g36fc
+op8wBM9rrzVvw0OmipEkgsNTMNNJ4wNvgW6qz21YCEogs8oEKNVjcJaxj1WcI3iGQsl5JFFfXyT
OtiJD8TiEriFlh16v4QCxRAey9AO3oN/wiUiGtXhy3tk73bCeztSfMAIDFYnQAP8pIOD0qlL8pBt
wNoRY3a5N/cpZlT+NA2g/uHongzbYVkyb2Tztsl90M6N9uPW83+MndWS48q2rp9IEWK4NTNVuaBv
FI1iZj39/pTu2Z6rz9o7zk2GEl122VLmGD/8NWrUe2M+1rjGTMfFvMyqWxSh/jiA8YI3XTc7UcXH
TWdzGTkLp0vTV2QAUpQFpU/M3uxZoY14L2WxcpSUSF5ImZN+xgWeZMgN/Bh6600zve4t9UxjqZeV
ug8TSz42QSHjlTkg+5kn0k6FRby1XGVSNjOls6m3v4te1+1Zx6llbSqxdxEdtdTVZ7lZicoQ6i7g
vQF5GYKpOwD387T2sJvy5OingmeE78S/2sD/Gcg2OTgp4lTgj5AUSRnuyrFLACpiJIf4pj8feUB/
i/uYEUxij3Spc8eECK2HCyc1hnNjIpWs9TpySiU+5A7GdtJYf8MeWKAug8JGPCUpYGpMupUKwvND
NmZXXYpxpNFT9RsOtme/jty7Ugf62pB19q+RUt51271VqZl/6S3jPk7CZvjOI45m2WwUoOqvRVV0
SGW1wQKvPYkmyYIYTor+UmvvnJbBoyj5DyWq3svERc7dquqV5ng9lmrReOZoiAdR0KffdXifY1T8
SNqCVLqjRNfYlYotf3q1dkjrv/p1GMzEEDzZgaMq3afV5ebCKywCaY5qHzoed4umHetPuC0b8bok
Kviiske95QZqVhVmyqfeHH8XGbC7feK1CIb/0+7YfUgwKUTDuuDYNH8Ofo4ZOtI42aBgfhQZ18CV
w3XYF/4bWz28u3o/2TyqkMrmsc+bENVRCdN56MbjTlSNSJNnbSU7e4Jp/hvI2mhWQIw/il4Mhj9I
FFgnbqXBG8fgU95bzeWxEHAAD27UTUxUNHPmwnm5NkM/fzy3E+AcHUzsmXhoi7amC8ntlubx2STa
AS92EH/bGiIcB76wvull468RJP2q1PBpeRzHxTaLx+9I446bRq6Sc1bwQykyjRTxoGDrF1XOj4FU
uIpZOns3rTo1RPi/BKmRzuWxaG6uOx0EJcRkTbdL9w7Bi3WupPWVbIc8l5FUXcCXchemO4CxKlAT
zh0jvInCaeKtDJbs9KgFFfFzU4JBE0ePAbZkjGstbJu5hZey16goNUT9URSuWsfDTFwOzkeL0/ZY
ee5bBvR63wHERbxsREJNhT+kppa/Uqeq07nWnK+XsxW9pRb/yFPdPompRtzOGplwGYGP/KbFxmOQ
iQ7BIdeicSbmZJ4Zb9Ik9ZZy7U1MJQ1UlF4eumxwlNWQW8USzxMFLzMcSzgVBtVBDjMY36IrczJl
JsZr4l+A4ADUnDjB9HOSVVEaGw8gLbmKWoZ00Pk/22WhxSLa1DjuxFjNR3xFNAkZlj9riHbR1AdD
dyBUdc/wgxSHIbKL6rJtyPRbahK892P8aE/kXl2aWYbA4dT+n+NFe1tm2WvpceQwNXfftA06ydOV
miCgrMao0UsRSYx+kHBkm3xZH9/baeeJF7sGX67Yiybbsp2L+MqW7q4m87ot8kIqSXt17//r9k50
qLXxM69AjT+H/bUVbKJOIfYsXCY/CJp0n0TAWxytQsRupqofdGfio2yEsIY8ehUpONGuRXiqyeXI
s00209eWfX7JecNTtbvkJwE2Djr66YksfUYq/oNua1w1R4tOgVNyEJjaTZuNHEfznICWg3JK1po7
2Fnujq8ege4/yuSVYsXzOALs7k0AZPYb0sVVC77l1IS6eR7K5Wrs1H4h2hILLgcU8WqpoAUAZEa9
lH1pvISxlS8MpyzWfLzGC0FzGQKehrhELukvYsifCT0wW47K+GDpjpy8kmhZjqoVXCFIoXBeck/M
kvAVVjqCYpW1a82RsF2KzNApsRIXIf3k0hvYvILGwCM0rvetZ87YP9THYYJJikKdDl6RYX24yNlu
RVM4HdD8qTAJas1B4kYkzkitSqMrzUbJG5xFmjXKTnP746Mq4od6lB+D3FR3olaOKjdUGzcs8rdr
NkHuiyiA2r5rvVkgnO24L2OEyzSbd2tZTtUGAuFBz6UvelRbJfKVOa66ynARYxE3c+YoJEiP1bRg
ijtboYFbSiG9IKOjvozf+042yzlqIvLM1IN219edsYKbZm718A1al/5LdlFjd4z6w/Nzb2Gl5g8z
qPSFGiYcrxESI4mhmydZCatrmerlVfFhLE5NKXpAjxF1X1sn0SmGTZNsaIaol+cbToBAG60J0GiZ
GXasgRK8yKWMT97gjYAeJziK6H6MLJRxXCAsg7LZc6YYZHiY8HUNhu6E1W5lpV0TXR8+RsQF1oSP
2pWoooj9BdkZ5VIF42OUUhNTs+sLGvocFKeCPQ1fxrEF0P2nDRVhf0vmuoDrWesS0jPjrEX3KOxD
tqVdFezd3vT3oiqKEU4oaaUYAY4sn4wlp4FKLPn+SlxGIIXMubgUM+sVeed8U1eYTMZ+W90Q2MBh
RrfaHx4080JX2294vAPSKDWkbtym23kKjye3M4F8ttIXUhPtDzVUd26kXJMY0Z/ESxpv3bQG0IYA
FAbSOP6RWB0bqraBYIkM61ItU+3eotGdxIZ8EUSnnlo01URfh6a86JOnkVNfXkbKo+//nSf6lAmb
/mee7sSg/H10aaoor+Zan5JRG9xmC/q/W/MYyF8yzcGYcgJdmRIipsQEQ7NeNkmgf+tAb82GJlEv
EkJZ+y4qMpQDCPAV7M3yUfvWeNO/XCaW0bbIgwH/RX546lA0f24qnJjKjh9NWfnaLjBqvqAFilhi
7Tjszr0nBW++QthE7ZRso9SRhF6gFbHpRWEjLBJjV8Xt76vezDYuTPqNliUTPGka8uwVV89pSIbI
OCa44Ynt+qwvNLRCLHWAeRL1696J3Y8er3c/1ZOvPKawqlaSaGdye37lY7qY3PhmqEpg4RXCTXFL
Hwhd1MgrB37/qxRGKOb4ZHdFbytXOG4QjtBSC15yYePB2GjRzcBA5hVdMALB2L/tnytVFjyCbFqY
8ZPEWLkXcgcJ2fG51+J/mE/qB4JULgq0WbUab1FI5o+B01UkhW8K3yTccak9C1SarmACocnk5Ru3
/epXOcUcYJz8YMvbztrAiV9z0/IANjf5oeoDea8HeNzmUn+KSqu/tlYyXPsYMzIDAIdoEoXRF3PV
r5qzqBHB7q+PXjHBL9krtPiHPtdAOwDFhqLfPdcI4MzvHb98E00Jt5KTkneAtyazG4gD1h73RWtf
T8WzmkjeeyALGbXJM0d0wLeQ65Xe4o8j6qKoIhej8hAq37TA36v+qx4G3q1QdRvLpUkMCXD3ArEV
+Q1JhHpp1kqLa2CtvLVKUQCJ6g184JV4C4FfmnkqCDI/DbJVnPrJ3bcczDIbU1n4Zhrfw7RQt6Zf
VvOhk+N7a0T+wUy1cvao+ujwI3l2FzVUh5AKKvC1G50Il78QF3Nx9SykwCZFIuohuSz7MbLymmKP
RiNaKHmjLE2peXUdA5kOr+7uQRVWuxLFyrmohqYR7xGvQj9PTvo7IlGgtXQdx5NpsNVLNkLQ2JXG
ptHdu8A2jkigfk+nWkq444Rm1Zvoq4tYOztBfhETI8/VLoPn70VfrAfGtbCklejL8ty6uR5eWtMq
DupKL3X6U3T1uh/dFe5GHtz4eRhtUivRX8U4xElmYUlEVLy2hWoYaXZ74TcVLmSNmd7dbtiiqWRB
1kyz++jX73LmVCfRZ4eAldWwjw6ik595Mk+cMsR0k5mShdi8zo4a402qWUucIO17eaWHCnn/3N6n
bh4c8/8shmHRyp2C8A99Y1PmRKj18fewUCEOqzR4vnqBiobBNEYOJcaM9ThuYrW8/q6KiaJfzA6b
UF65vo7FYo4DWW528o7tADEnHtlArYxYO2jokM0lkukIT2oO/6qpsStKF3SsGGQH4L3lkeBip47H
ZzH2nnxUQz3e2Ya6Vaaa6BTt0UD8G6cjp1x3IyINojFV8GlCrJFlHpOzIMAEsZk2NNKvNgd1SMoX
PHGnQBHuzfggCqHU1D54AKK0mzp5dCVFegsGa3KcA+L+GCMuhcSTxYedWUOPnOvQztXAm/zWw+ot
KHi6947hEY+hWqrFbYzk8CJqOtpDo9YOL+xeOGpkh8gr0Egvi2wBFbaaBaOkTXcs/eoX0bAagsTD
BQFx0jlbnXShtYg24bGKI0VikWn3ZPJmj7pSokmbIIae6Kp+FevYOQ/wFM2xab0sDOqTMbgA43kJ
0QQRbtwNUf1LND3axxhXPl+v5uKPEG2tjZuv3XrN0m+RElMchPb16TwVjR6SeQihRbqrHevpcFZO
hWiXMFnzFejmYqhedB1qYdbvtucwMevPWNGe2ENxUFS+900eDF/cSQ5MyeSPPsD+oW+cehWO3aPd
c83xwy7HemPIRbNydMyT2aj4B73AWbouCn3doNl/G6yku/nKxrdr/SpaUllTN8Q5pZk1Om48R69I
JqdkVFvJs9qbDrjyonD+f/QCCIIUFuBuKib7SfSzBfC8MJshemt6HKLTRL1qTRy9ycQjLA5pL0oS
2Hf/q2isArt5KVt8vqcJaT9pH5j1XvSZ7PfPjjS8iz6PcO1RVTFGb+pAvdmt8eaN5Q/VzdrXsPDM
l9xcVVLt1HOWQy3ORZF+6jPjCs5rlNUbMbS1tXGNHV/FzYLeZHSdw5911KES64QR+9UuwBynUtQz
QjrGSzGdlvJUQ+ar046i5sk1saAaOUEp47DkBG55msaLTmSZjRe5Mv4eT/y2W4pOVxvLk4UskpX4
gJZiF5o30lI7MzdQgehy/cZDSr9hyGVAtHaybV36xi1VVO885MFGdIphvtLri8ojHP+cZXQvGSTC
q5ij5lqzHqPBmD8nYUNxs101PIo5rpTZO3t6YX16zb9eWFS9MDxEZXA3zVY5l6iPoCzju28YAv5y
Sm386WuvmaTFeAvhraPY6vhZB14DWkUDfMRjZlXgHrCPMpfAmsQhKAO5eg2soZ53lm28QcveIKEz
L4oemZGpKL0OZowEQibN4uTFsdlIqIFxEDUxwioqa+Y4er0Vs5wWIF45ON/QuTAyls04MkdFA1LL
QlDP0vOZGvnRqbV7dZtY7RlERC8jBDCVgYsGgiJ/ihGPJiix0UnUkWpagoyT98rUJNqRlcYQLiz6
hZw1LbKJqMCFcVR8jpVWLgoZc+mq0tz3rnxFUSr/HHFm2XRt3SyNICqIQcZQd6Kx4hYqyfPCyfNb
NhW6W+MMP/r5VrRpikLAl2NQY3s3aJbZzSUIC7oD3KDoE6NyrMygjxRHo2u1szYVRmrg4GzU4Uq0
Vdg0nLFL086Wb105uKi7Z1OhNfopUK5qxb4AhRKm50D4+cEjeJtEEH9+jGZkHEQh2Q6hLnGZtQWX
me7hqM3paP4cVPXN7+Hkew12oP9Ufa/Z9mRmt3jIfOe+8bPHjpK4J8YWiuuj3ypl7QtEbPQLbNn9
mprWGvEV6ZfROivJk7H3NU1tltSJ8TL4kbMcJcs8IEmm7AJdbie4u3cdCeiHhgdOy1hofWV9+nFi
rxRgnmiuU5VI3mmZabzbmmttw1bxlllEkj3zMV2LR4wPjFjS3h0vvUP9NC5qn4avI9lV0VxFfriX
/LSfiypi6c4iaRP9/5yk5RHKO2MJeovgdK7430zfUBd5XWv8GtDN9dBVppJ/cK781GVQNS1SDrei
cA+iuVTg6A1lWS2bIC4+0sjsZ3nfoaCs9sEbmZjH7F5VCSNaSXOJ7WTXk4z5JBSDRx04oVWcD96n
NvgXtwOTJ3EbPRPGxzN6asfPUVnww5iCm57/WYyrLjTyDx+FFDYaY7jws97l6KIrS/CWB9klgILM
ZnZsFQRlpSm7XXaEgIZWC48gmqNXHi97keZGuqddjXZtrEVyHBbevCPL81bDRtgPeektxDANjhLs
vDI961WLBvRgfIhliyxKlph8AmWaXqVZ2pNvQIU07dYy63ApMuvt6H6S2e6IfVYVd9SxwB2cFPuY
S8HCAB2wrYZvRiuHA3Db4SWMfG2Tk5vM1r5q+5sUZtZhNMgjRE3trGVEbqCb1G19qluoJX3Y7Qmu
oo/xuy0LjrUXk1BjhKG37Yr9cLSVTAS+yjzDKbZLHNSxBulsOPFB1CJNH18nV7+py267Zp9liJQQ
oIDzBJHwkJXk6YMGXqkLdppvV+Z/4JrxPW8N6YfrVnOSFYGPrke2srty+A7BPcZwrTPeVMUMJoBR
ATS3x/0k6MuXUeoHzGILTNWmagtj/OLI/mJQlJrwtgZac1LTWPqa655y1W5fPKBV3MhvQd9R6RBw
jzRsvESf5Of90deRX5w6/SpiRKT8iJwhOkRQPVa8Lkkt1Kfmecv5YiwS/Zw3slCHL7+qffErlYfk
1qFHuLfY4C4EOExp+1XKof9dKat8gwgbmLdeMz/LjJBrVX3lV9wvYx+aP7fWX6rrD3BEMX7HrazU
FpU2cAfGlkNSemsnCmg1ADLFJQO5zAYTC4Wp+Lv/X0Of87V6kph61sX0R7WsiRcUqXq1Eeaf9XnU
frVkYCGWjBZ5dLIL3NMA0PvnwJH8ryqCZbOi1Z3XsoCJDxJGPhMeV9YOTGY8hstqL4UV0okoyu3K
xHCvmKq2ax9N+jnYc/cq2jpYKuj9FtqqRXpuBrOE72GMw2Saj8W6AfL8MZTmVzsroksJteQlTbS1
zw2C02ozzqPRBInMfQ8fm54gESiG5uCqwMqPQw6MwUEixRhIQKZgP241IImN7KvZBtyNdPM7fkM5
+6Y7yvI2v5oqIbfmlu9jjumLamKFZExVyZFmhZ0Fd7+TgJi21k0012mPREmOeZjLXuGdZ7wLWUJr
N6LXdoxf0KWdk+gUTaJaZ91+UmK79303bnB/sZd61yifRMSOTYuQvZoq3tHyq9eoty2U6NtwAjnw
4qoyab/3eJZNVTB25aZ0U9xmpiqEEWknuWTCsXAN7ug5eifFJ64vGZ8pYlqyMSCbXaExB1YsW1YT
KwBLJZC0VunP20oyXm2SEyc9D+9xh4KQWnf9Siq1Q2NYzUs7ITxTLBgB+IbRfphAoviletsxliPQ
A/SKcWEdzEs2gFdRw6QInY4EyKVdOFdAwvkOnJ158YEC8L2t+u9KU3C8SJMvrh76S/b2bG9UWz41
OariYkSOb7KUhd9rolbzyiYf746gOqzSUhcjQk9fqwbJPWk8mUVwcMsq/bBCxQctFjU7Q3OTjw7R
nI7H0L2xzPbUTZYLHh/ERxsb7pKdqLrWyqGc+R7xEWxtkUVSgLhkrb+MC77mgQrl29I1CfVlrdv1
OY8Zfv/GK2qh3kwr8vyqo3q0STRJQrhd+V3gjXMz0ErZPttrkJex3teYo3QqDIS+/5TG7NyAcf7l
JtGiNOX4exoQ0TNLwE5wQ6NV23BOlHu526MgK69kNTFvda4inIo14TcrV1ehagy/UFbdDURjvlRq
Vs7lwXMOBppmMwlxcdR+u/INz4lw16E5g+MI1dI3zTWYFbJ0U1WNUErxE9dYgU8r30jcZgtLsezN
MPWaKgEjU0epSfSyGYJdXfOfkAhOvI1gXvGbiq5ipbyBg5BV3SswneEVReYJ8cYLaGq6Qd3SPDd9
/xVAV/PLtbe6XFc/SQYnsz5S8rsJzQnhUz09Jkhi7ww/SddYXLhXGbjkHG3p7Gtklxu4k/WvpDC2
HYGWL6HvlfM0KMdrpAZQz6Wk3qU5skc6KscIrzTqXZtStTaU2p9mM2f/V//iFoAmbyS/1YglAiZw
Mr5xaBUgv+uuexQ1LoYDAlgNrZVR8TkC4293UvoKaFQJtoVVlwgX1xUxrQFB73k4CXGLQnQ9qyjR
A6qyceb915w0hlWhFI604fGRncqpwNMrXihl1y7wVs9OxJeAsIlupbKjf/UEnOnYsTNG9MJquTuc
JGqULW2exY/CyDx2R129KroYvOrU0SE3iTt3pX5iCetuG1HF4cvelymA1WmIbOAHQuyxJfmiBHsy
4mU2E5eTsi6XY4r+m9ueHj1F6wb7tkVoayUu/zXet88DAZaro1ergOjIO7LU6ZGcIpCyqRpgnbFB
MJVwpdt670jCaguCJuNG9PKkLmZj1nRH0UtSHW9aSX4xhqJ4mZbsa0V6E0sGzYgI2lQVS3Zkvxai
6rG9eSwpqqh2rA29sDb8BuVdVROt8qDJYcMrB0hS/9MmrjrLHXdGV/bJo0c0/jXmv7WxYdlUTn0k
w6MjeXCvUeG69Fpr4zVh2Rcbjl1sZuPh2a73vTpLYjATYgTnW/sST6jEmkgsGap/pqolHw168d1M
jOt3ukZSlvtztO7QFz+W05Vih7+vRBtHpd+9f437b72AEuzHelnsHd0+XUSTzUndw/OcTMusHbKE
uj4Xl/hfsesQl48BYizJPHXm2231mCraSjFfXP5rEukSa5crRr0YfCuBKCCVm6AFqJvEpXcZE8+D
s6GwrSyB6RQpzlrPDozbvBMk/7kY9mx3ULZecr8Abk+o2p6J7lpXj6CKu/1znBSqwa4Kho/eMKxt
7TryyqrkfqdGTr9rDR3JZ1Ef7XjYIWCHXcmzX89T+sVQ0fgY/6iruqeCCwQEihrXDPlzSHDjVy8z
y6Ucp/XOD4LuRVXqD9HulvnMGIZ+Uq5O2ebFquddk0qRLqmNRzBf9npRVqbEtsPXqg2pR9zSvN7z
APvW5h6U5WO0mMLmElup/FVUyP0xC3vOlUOK6yjaRKHFYIuB8HJXkX0XWmE1BU8n9jJykalOkCdy
+GVhtdR2Edxdb7i7WlJfc1ktrnEevcH+Gz5QdsDQa1X4uXyv76VrtffKxR2ovqtQAO8C6/z72tSw
Vk+88Qx9HismM1NXnZarnK8Q8AKy9LPUGuugBnH/iohvzgOb01MQuv0rW11v07ADX4heqcriYzU6
30RnXGgKW6Q9uARMQoKxXCmad9aGFkSjXjhHUSQNSe6Z4Q71upWccPaoP/vFlVU0G1mP1R3yj3Kz
rqXAxcmD6KoT5u3eQCA+n7mu1OxF3ZoaxdVfbXasIitDZJKNmIbQiaqD97G14FC3lndu7O53gYCo
j5XXWKz+6oAwgP5YYcuzZwfxPe+c6Gl45Psy/6tdrOn62cuAoshW1LA86ciqEUieuEGC4zMqXbY1
9Ayzon9oP6Ld4JAGFU0QhASRiDFbjXHPpseVDXvouZxoE2v+GSua/lpd9b29YhbVRu/HCB3lAEkR
w202TpSEOUyEZiBN12XZtrWj6ZK6uEprH5BgHBxUP+fuMxlwIq2mn3Th24nAjtLif2Fi9GQtlAC5
3lAKU0D3QkyY/UPXOrNq5IsCVpl3Vw7B+6DyNUr1NlmKauoa2QKJmWILbjh815TwpzpBm0RnZNz4
lVh3xrgXEoyXQpGCd7CMzs5sMewWg7y+KLldFSroBtbnZx3PwUNWezG4991jSTr6auPae4ctCqKN
NTDyKE/2YAaPP0rVOctJXx7Qhzz9LCIzughIA3uU6koLDJ748kQ6gEH/qyVTPsOojS6AhasHXuJ/
X+fxOpXx8Vyj6yGLQSPfNekApoBAs78vZXcw5wDogYZNBczGepGOMfeJNMdAoZWa8JBAWD2Iq1o0
jiNK4ZFa+5zcpkGiP6hULFL/NUpcRgkZdSTogOb+tYjofkwKLT86NDtcuux95DTVum2cVwK80t7X
e6M8issA30kYVjQO/CC5aUBqAO1ntWDsIDryPQhcoiEhpikB0ZFZlp5650dtu+FiCiPmaKmSdBSZ
yP+elBRdAAJQJZ0KCevcuivTne70yLhAUC3UCU1acj5/yOM96n+6K7mTutOfah+kjBaaeQoqTdUi
jvp5VxjRvlfC2ls/FfZqbXi8ACKYDtq2/1QfK6Cz1CPqk3SQOsfuqnyahqFdRVGaanMMdR+4vc/d
q/UraRtYJcLZaaNdU8RVrxH+qOtYcuX5sw2nLnVRRRaJ12kp0ZFZpTsbVDKMzzZZNj+caKz3YiXR
zn11UYEfh0bETA0O+0WykGGdXk80ldjNkZ5tbmJOaEG4bWsVV0evR1Qh7w9azf2qdZ3J7w/bSMzB
ooYX7kJKuTRIdk0DBtdbSDk+L940MReDxKXrkXhUQrtaPjdiWCPJu2f1/2PD9n8PqaIKx23gL6u+
5eAzgm/wGq88Y/tWnsWVZ3YXb8AituExj9bp1Ftk1hsRWH0ralZUlmdUpouz5RQ/emxqt88mMWJQ
tRgkyZhv8GlFFaXNpWOkwfh2/XbAeBc6Zd+49a3vEnMZ55J7dOpW2ehKFe9UeyDwZo/eWsvq8iLp
6BmHSZDcx7Hg0Nwa9lvc9O1eamTwUSRIbGCaFF7SJ4e82Ctp4BxU16OzafXfnWIE7mThQcdMReZg
LMdGeMmmxGIYhNbJNtulqIlC4i6wi7X6Rzt4UQgMNejWuVNUMBZcc1GZsb6rPMjmGLtLa30Y7ddW
Kjm0puq+NsAUktK+OMHJMowIWU6KaBJjrpF1TmyrPovao91zdpwFpQMJiHHi2lVfXDMwdmIEfunx
1U68bkbq2tjolocDEwQNIAlV6a+fq8sJVvddSuL82ZZVsbQctThZiGXEgk3RDGvS6ryj6Y8ypqJP
o3qb+z4mzuJPcGSNvYGpvOrVOHhzE8WQo1+3KDnzDsS0xtTSS0b49D/fXdcPCPsgR/x8veifd/ds
+vMOn39BqOPbp4Ue+vTiJZFMmIAqbB+erxlaFmp0KRm456u2geQuocL9fodiwTJIf7/Dx6cV+Hb1
eHePtVXDY7/DuxOjxfriHVbIuz3/yG56h0n9+P89PpYOnegy6n+/OzEbS5ad5NmgoqYPQszOkvRL
qJbG7rm8Rdpx1pdSuACGV7yAO5r4rnJ+zM3GvpEqe6mQIP6EfIP2YeoCsFTc4j1T0nluSskpw7h3
6Yzuzqqt7MyNyXhJVSJy/uhylwkisp6xrh4kRfsqOkVRAMbQMLp4jC9bSPM1AdCVyId2od8c7Dz6
8RzvKMQPeeaz4bQRIdcw3NJxR1phYN5jyGArN9/L1BvCXQe7r6VjONWGwup2fsgXR3SKYaaLUQS7
bR99Uoa4+DufFZwdRKco1Drvl0lr5f9qc6Nq5ZhWdX68yhBWxPxdFU1l1hCzaj2oyFzlyU5Ue2Wo
ToCbHzUxq6+RmSrMApnYP3+vr3agDxT7IppCBB82iElkuFP8s24yer8yOcYqdJoU16F/tNTq8Zqi
STEN4qB95JPt+2eS9hl5bfP4SAD752s5TIDxa19656i5aXrCGRIC6+AFZ3FlxAnUqa7E43vqsIwY
v+dCBYEQ6HW4+Gu0E8n9toTt+FxAjBAFr+Cmw+9XeDabUR5Cxv/nFZ4dON/9fpUMEopOlNOcy629
1mU/WQJlJrTNpmOlGpIGpd6Ltmzno50yOv2erLNNur0sTo5TuThv+PVVA12wIJ9jvko+OtCtlvYf
RtX5M6XXhm9hVh9Lu3V/4UI4UxB+YU/YklVma+bhm6iyP5H975au/KwtD8vaxLHRMWvSuwqvZ5Gg
e3uFusTRFBO6E3+usjb91tpbUmtvnRTrjR5npoOGQvzaM2p2Xor7nR/XcACqleNgIEqFLX+ttclW
9PSaMzGOUnLJM7VNhsOj1dKcWc+DYAmiIuVfUPNfTudBVRPvl5R41ShsT+ZFOqWzlWsaVfqtQBdq
HVT5NiiVgJip451lBzwI+GIJYVB05iM1qY9jZcq3UK7uot32Ig0rtrLecWtV4FRqizS3pE/wrMrK
UV2TRDLT++6YqQ1iyJ3ub/lpKEvRzAlx3xW9/BpejdG3oYGZcY0oL37d+KDlLUFIMr7xvusR5q+q
vIajPF2OKqoVtoHpk+JlxBf9RWC3+RKF+uTumKTPml5y5rZlxvdcGqwd9hfmTFTbBspVmMm/RG2U
avvshM5RzETzxbjZGCegWc2zeCrsdAOypH4VFST715Xm1VcxNwnHu45W/knUeCcoRLt+eBBDkSYH
uEeofkv4QMLfI+Rj1etcnul5FRCrp9B6JZjLVqotxyD43TYm8LlmHE0AChuE/cTAsFf/6Z4Gms2Y
Y6CSgTf+054bU6ChlSNupONblHk9sOoifm+lQV07NU9+UdVyYp5aqHs7rFbjd/YAb7JRhBfo6uNb
YyzEICV14rOWt3yPWcFWQ/hMpsJOYJoS2wbpfMkFJTD1onCP3JM12kfRO5L/Bofk3QfQVVdDq09l
HSfvumIH+7EO8FCaJmXtmK1MMBYrMcnIZQmUb8DhIUnJPLauu/ImBqYokPFHwNoJkmQfIz35aNTA
EhIdRQpm9MryJSSshb23em0irUQFO8Ahg094JTrRlnfP5BkfNdFUNp03T3FK3SJ4WL44pLT3So1J
r9bnJCCRa71LjRdyTGAlAsHONoRcAIL5l2JU31B2APaDffEi0q38EumFsTbdceLM9YgzSjyyncas
XmoV82gk1/OvlQV9SpnS6EpjzBugS99Nt8hnUZLJ99w3SbXoqkogW3c2HcpdW0caJzxJHuBGlmX3
KuZoxpey+058bfFYqUijbd61+tdIh6lgQgx/aWqiXnUcJEdNzsjcRb23CTCoOfuWli1svE/fA1P6
kViW8TPur491Sg6vUl3Jn43R1f/D2pstua0r29pPxAj2za36tqTqbd8w7Gmbfd+A5NOfj5Cn5VX/
mnuv9Z9zgyASCYilkkQgc+QYgK965dGD9WHlT9NwzIf0dZq1UaIpLV/6BjmwxMmfpCluzGkW9gNZ
PQ9WXVZtCsLpaznKb2Ny6k10HOVoCc/1S3u8r0U+bo5qJe1Jjjtelq07hw+Z8jn3uv5l7JFoglj7
vbNcDfhFZKC/TNcoLWdjIz4BpXrbvHMSC5dZMlA+IUczf0Pio3/W/Kx+orTqZh7sLDzmxYyOnr3S
gu8c5SPDdlQ76yiUNl2YliJmWV57pTahWJr2NJylTTZAEYZzOjdT3NqrpIapUw4IKJVHsKuMyL6u
QiR7H5Y2OQqtHuip3D6qDQpAnZgQVbIDJJALZ1iOKPB9JQR3CFClfisnO94VflNtqcmMPiH+uC6j
1P2qUNC8yvXJPEW9Fl9z0jeU9erO1zwe3zU0oAIyG4vQz1FejER0vTdO658bNjpHihkrFyUDL9lP
ih0upEsaOb+cgwg2bFPNzwmCef7CJlS3qKy24fsv+5wuNlXG2xNZ+YjeRwBjogDKI6sD+jH9q55g
VpKVAy09ID0hbE7Ip4xe9Jdqd9GDrA6Yx9rZ8//HPLmKaQ2z2mV0USdKBZSGRLxvJd5TaAnvyW2A
j7j2o7SMKkEfaHLalRyTNtttN4PXThfZS60k2TUCRrnQDtmS2n5zhUx4OMfzYoWvu5sJzHekW/ZT
OA4UsEYZBxOjtZ/0YnIfUweYC2PS0tiWsvapZ1+lRQObZpzEa4MCkLMGKtut6xgJ3qR+04r815W0
UWbVPY9DuQRDEX3xxE/DLupPTmnne4cCt7U0+0F09JzOJNnLr1UDje+qykT0JZ7UvyjZ7x/DpCse
RmN0FtK/ydF5ZychHuC8yx593fwh7ZaHEHDUVDa0NXzPPLc6STu/rS2cplm3j1Fu+RSbJOfn21EE
cqYpFGxb2eXurN93J4SLwM58FzDMHKvO+XV3PVuppdD9TQOVSlyJ4kflaBcissWnKS6slZ0M6tlv
vepYFZBwChElr1MPRIE4TfGDavBl0g7mpTP0bNWZhg8FaaAc5NW9yTpl3Np9cvLszv9jUPqaqvkW
mG742vcmhTe2/skfKnjI8iQ8V1pHebzqF2sdhfR3xEkufuRq32OjeAIVl70bAX+WqAvlGBuTOMNO
QeWoGTafwcrvA7bR3zW//JKnmvmq1kq+cUuC70bUqg8imKKZzNT/kijBWrrCfBQBoC+bl4Lq701v
dsFBpZT9AnvUsNS1kS/xaPaQwiM3t1cm09kbsbfjgJFIsqD3Ka/bhZjG9ItVRt/KrPG/EUl4KCDo
+FHp01rlZz9ceP0Z0pMiXnQ29DdUjCwo/diYRVb/8EL12uRx983oox9TH1o7xfbERnWm7NkHvFeU
z9BFFM99XXEAHX1tI239ZNYXCsd2eSGKmwc0ksHSS03CGL25HIvoKcxj71JGFijm+YpK/AYp1CJa
I91XZOsQ9mz+A96x1klK83jl3GhVydNttPWpS0K5L1onDuRFpLs71vl7ys3Gu3qbItcPoVhcx0PU
blK3VxaxkioX3xX6MR0ByiVwNH7t4zfwx863tO78JZTo2pl/mH02oYNe1vNAN/6VUYf8NbZFvA5q
zgH2CESlVFHMo6jX+TaZJRUZXfipFEm/idxY3SulhZJKHKY3j6G3XwxqMF+j3Ax28La6gPfs+rXL
tGe5BJRE2QJSPyBnTVNvdSWC7FEnXwQUE3hd88kBk71T0qzc1I65c7okfEOJQd8jdCXW7qBaX2x0
rCMnH9/9ejB3ro6ei7TX6rd2iNLPXQsdYwf8aKt5kf0lzTLri+ESURhS1dlWnUg/j+k3OZZQ47zh
WG3sKuST30ejWUm7ZnFQjZtMJ+Y1hG8ElJGP5aWJ7zirSIm2hp0qy9oKjWPAWeIor8q5e7fJATOs
/z8uwvRM6ik6c/Vh7gDS/oC+wLIRUPzJpo7BKVdRafxhyzNRXLiJeEumAMmv387pPIBuhAsbuPX9
g11vKbkNg/b8we4HRX7uQPz3iT0uG6qWl0KI99xq6sdqrlx04fA5/jZR9d48Gu50M5FlqwkiURWr
cKwNzVFblXqRPQaFZaxbc4DwpPe8TWmY5dnjpLejKnY4qi3/T9Li/j6wvfKYFWG/a2BfPVs+jDpt
UpLBUAJvncBRfQ3jBk4Avw6eM62HuTdmMxrr6gMwgOJS24a6sbUeveHc8jlY394LddzBkcDJ1Lbz
i7TJKz/1rAOVQQ+yZ3gxKnFAnapzQ0IqStETu9niGq2pIVPTVTiO6jPF4MGhnWoArL45Vpz1wiUA
aPEoR60U7W8nMrKt7BqJK07lWHwr6kx9bkzEpSFbPKWBD5uyHkdkdK1ZbomuaWpikZexfxuNxLRF
rNh/InsavLR6t5Je7sT+pTbZx6tUKwL8gmtmtCbyhAJS1LA227fIrJfJaECT7RApnMy+W8tu1ybf
qY0fr27WJ485Z0+rTQGJeqaxLu2qhfeSSVnMl4+MyU6FpHTr2FbzVLtEgc00Ondq2j4lrRWdex7+
ckw2gWjrdaeH9dq2tSkFCN1dTctGThUEyT6P/OwiG82skpVa2coK1Ex+s0XtlFGtFIQbNbaBM87O
0iavqOCsd2pHgvNuQ5TZX8H2oqGLN5TTuk8HciMzB0/mddkhpqhpm9K/Mg86u77r+IHyXj3d8H9G
6YEHhvsjrvyfejeob1mtTMCSmvDSFo27g7c+gmvRNh+ERv1uaZTVmxaXEfmNqv8BltcyDO+nUccv
8UteqyZPqNG+NW3mwFDXZ49VgmjsB3s/D36wEdtACadbpFb4EyHfRn/wwDNTkqFOaxNgwbmYDA1s
ZPwDsY8RVpdxPMqrewNBb7bVko4qatOHeYEmZB9C1eN8GRv1S6+TIa44Kh6lSTa6Qp2+tN2cf/vJ
0bvzUGvVOlVNf6dQjbbVNLZYEyHpd11TFLgDVVQXmyB6D5Psa2R7zYUHd/RuzlnwtHkLfGcgNJw9
yylT1egHUoZiKZ3QQstBflHtQRSWZ8rIY2MSVBbB8Wu82rGprbJkbC6QDKc7Ta0y8AuGfariNN2E
9aA9ORSJLQXlJJ/F5DwRZJ+B/Gy/SFotfCrZI59tSGga9ZJyx/bJbHiCZJWmnjSIaQ+5qwS7qVKn
SxnmI/q1VfAmBKfk8hO/OdnJtEpSAHEjkI2kYmUFvDU9BXOZlNdRConqLX3ZAMmLQTh002qES/DX
iFxDukuf2xzZ1xX3cRT957Exs8dwphDXBlGchry6SFM8m0AgWOdYtFtpko0w9e5CrGAh59zt8kqf
ucpvNjxurr/Xhxpse1tQzYjTZUlzccO8OEl/dYqUjW9NDUAsw9taBLaOUxVXCLkLjxB8F57dxjA2
4NuSKxoxs7A7/HnFaLUkjI1qfuaWiGYZwcrtqDszZ9VHGFsgMchmthCtbpONNMZa7la3SzeAOdsn
mjYe1RFROV3jPF0EXfPcixQkuOkTrM7UbKt2AmLEoTT3Y1YjeDxHJmMYGTeTh4RpqchQth68mGqR
LW21qT7FFI7DE0posYeYlGrOnK3yuPXnQ9QCYOG6FxVUYz4S1I47LqwZ8NFXSnTgAN6sZNcJO39B
vYRyitOsf/vt1jmgC92BipkiNNB0mt38xvYRk8PNYzVpl6vZsxu4lj/d2IXY4ASm9JS0bb1VUpfk
fjLqz5Ft148hv+B2G1rV0tcpCuhhJDjUXqo/O3au74rAopJ/dnYRHXrOKe2ZXc0yK5YaWLeddNXU
Nj10CnBt2TWd1tiMXqXvhENKCNog9TkLYda0PCt5KwNOPd2k25/amM0w/37tazJBJRG22nfkNtlz
pRCgE6tYuIS54kVQbzlm5HD0RPm6SbLqUVEac9l0lJrXcQ9HU5cROiQJ8JUi8nMRdsQtYncX1IX7
k/zcqz/E1ecys8qlo1TmkwFKbtPCo3q248TYd2Nm7JAj6h/kilD95JBy+bCZ90P4tS7YnfLsmmPH
txWrbLytaPZeuRxnkkITWNRennH+3Snog42MWHUIM0Lbk4W4MsTyhTnk6ACN2TqDfwj2dMUos8eo
LYvXqqteC2HoD6Pf56/cJZqyHPdPcnBSCqjuXKM+yFGna2L4O61+J0fJelSwO/n2Ro4ShrU2DbHu
oekewNBU4N+N9LMbqSdr1oaxHY4nge99yk17phuNugcvbgBm9prP8bylICyp+kVjOO2PaeMHSvmj
TtNhYRpQYqml+Exph3fylfpX03bNuE6L1EBB9F8GPnTtuuG0RXGktE9RAXeIZ+SLbDK9U9gShoYU
n0NrbHHCr6LhOzsyCJkH8RPmw7dUcAjwMniCqSsSlzgdrF1DXQ61Lm55yUgIr6DZtre2OXpLHm+8
7XPTUWBwtDUXHrnBQKdXGhEP99Z+NSI+jBIGz68pWkRmYJ5E0/gvfiDmL4re7mU36716XXcWUiSz
M+oN9nYyTOg25m7Yec7BGRPztpRTet1DqHSvcurEqfgJwqOlM7vabSeWbH2Qd+Y8QV1kMCWrMuXg
WRjKYLx3GT8/zYpzwxAugCQPKHJEkA5YqzIZxQ+11J5zsoxf/R6iet2xvTeU5RCMRjrwWe3UaA3x
9NHLHHgCwxHO1ngq9gNIHJhPNKVYtnV/YKvhgmdnVHPMdKtYbroqEj9/zuZmJLNApuFRWlQ/OHnO
tFcZOoeh7Z119FmnRd5RPq3afoZmaifUlRyvRyLCRQ9fcdP555i4/LIyB3eRh+pL4lB9ZTf830fS
Txvbz+ulpBGSxEHxXADbFoi8VyWwVnVq0BpL9TfH5M9zE/0ieyohdJDXLwlVL1cNzuEDKqT1Ksgd
6/PYF9+dzMoeS69RHqCHJultCb5H6G/M0chHssnNtyzsvlu8Z595uHQLNwEWEBtdtISx+ZqMgXgo
KGJaR64Lkthz/F2siWZfI0uc+fBNjmgaIYOkTie+LV+0iR9I9FlQImz7YGOjVMCmHkphj3+MUSva
LtFiZUcA8NtYQ2yemRCQV/Ch/6plgSEy10vn3RxNf4sETb61q7J7DO3ynPqjjjycwdG/zv5SW5hd
CDqHVyeuHoUSxvthiOwjJN4wQs6NlV6C8mtRhW2AcCv1okXU/xT6RjXU7RBV3qew8MW6NdT66HKA
uATc4jLu2GQZMDhs6sQ3L/XUBUtBLJJqoSqGKdoLk0XbJQ5ln+rF0LrpqxY0MC2URb7wnbLkEzVu
CtV9D+Ha/ea6EcwqgoIzHijx1q5hRvFVS7x7NnCt2gz7vwJr3NZBReKuM1763PSo0lMeAzvftSZk
C6MD6ciY6EjFa0RXstDdJnCSH4uhGXa2qxz8qcjX2ugdp7TpFypBDwIx3bDpI8PeFH73KXTy9qKX
brRo8jH6Bi/T1bUq50fJlwcqZ28ZQIO+8ZS2PUD9evCob37AIVMXlPaGD/kILj0BBjIEYfwoGwjK
tKOSwEo/mxJFgVYsc601uR3tLJxRO6ui/DS45bWyc6LxRf1C+Xh6gdhZfS0U7Q2WQudBj8vmPFr1
VcRAecosjo+R9yNWu/ykQjrhxcO4DxzYVYD3F+ZJefA7KhVDO/ssQGVswaZDzTR3ldG+zJGtJwS6
xUNntxSuK4DaTCWOVrXahUfdQ5W37Vw462fE4QxMDD2u2CJ8T8oQjNQIfYG0y4ZiLPD00kX2vbD5
wqY/h0V7fB3QfLpUafzaakXzQKCVb9IkyPCJpn9T3TxeUGSRbeuo/+6SCXnMgGWfh8GhtNEMoyW7
jeLE1aMchDRePKKLAFx5Sr4R1sdDaNa496KkXNz6ke4M6DXrKaC6vF+Xg1u9VUbcrZEnLbeyaxs2
jx9Pg182mKh/88pxKVrKQImyGfnxdulwaj36JpV+yxlUcUwC84lUsLIMBXKYITruzXitxti6uBmo
VtGuTc/4zrmuWqhx+02YVn+d2oy0UwHNZx19nmq+h7GiL8cubn4K81m4Diw/SeidKtJMC1io+tWQ
UDzTxSkiNkrn7xDwI+DE1/maweR5zecr0tDXTE8rijgxycG+oFBKCH4rZVfVzexB0epvCaieAj22
lzpRe55B0ELJrhMF03l0CZbxnHsB8ymesq5YUgZhv5SFmi0iYAIkzlGnm+bmrm+XJgZP3dD+ejfd
3e6+Ho+HvTHy6r+V9RyYssco/Vn5pXsYKrgf3Q7dIapusl1kUmFFfSaVyTXcZBy5x41RGtVlcmuH
Yku1I4YTXL22KnYFW/Vj7pKXC/n673iGkJwroFKA8HC6QMpcrP0oUp+6KXFQfxLqS5k+1jUb0FlG
+bHv43jXm3W9jwOvvYzRnHzx0vqz7udnteKbnqTDvtOAMxHlMpa2Y2RXo7PMXedP6g6sdLKsCj1d
a5ZT7TWb1QB3z48MgcS2w76UquW1rtb2D7fMnrUR+aamUFXkhJS1sOLyJ6e8h5Dfws9Bzx2KMCmg
aIq6XT22Dy5fpW2iu2I7WO54hd8yWMEBrb+rJCh1O4t/5vaZTBbQcb7MV3tonc9OCM9p1WvNEwmm
blOlbQHWpQYbTRiLPVdzLRqzW+aNk3yrimEZFnX6Qw1rRBDyKH21gQZueqhPjtNkwNJigeUNPaGR
0x/Pemu6L67nafxkb4hyVV+j0KK801URaTfFTZVeCxJ+KF0HKL7V2ADhu/gIFXG8JnIzPmSeXS56
y/oWa2XwQiniiP58220hPfVeOaNDFZkHf0FjAYAwz8anMTMFZT+1uqnzvnuHF/UgPSK7nWZ5nOxR
F02x7YZmpzpBuocTwt5r5B9O/C8TUn+tfYF6wltFEPmvu4Gg+6hH4ykn7LsYIs9/sUyTcFA9HGbs
iTBgCK4G0IJDm54jgHpU1NTturY65S3gvVzZKLHuebgob108hQu3d0l/z6NN56I4Y5kvqjpzkfoF
m6KWB2kNpMIwe7HvOqLXk6vln73U+SFAml4rLzavhRF+j+bfXJJbixIc9ZI6PhgWPNXeI+41boc+
yZ8CfY5cF13zlw15VhZ12g9OOT8qNXJeK6if1pqWfHbHulyR9/Su2dyAWYZJldzRzrcVXYHzo9FW
Uw1mKfRr7yodPc8Gmh+TxL7bSmWwif7ywzKvIt1S4kpX97b2bbHURlynuwy9INisBOHaLcr8rAQN
AgRTCvFTb6QnUBdfHACT58iw1kXYPENBHS31ST9NjXc0M+K4judq57JMYEofQ21lte2w89JG36ND
Ml7KuYl2+UjIBZRBtCsDL1qZdqe/2yN8+vUw/KQYbgoFJ3ZorV5r4u2LpvWKtYAgiZ/LNJgOZBCW
oalYCHiVxk4dAbGlla0RqwmcnZ8o+ZKPPN9XLf0Uejo0MC4iMIZajqeJYtVlZpCOjm1jWAkrIUKv
jg4ldV3XL5K2e4YsKNtJ272hKuxvl8bVxVo4wliwGzmbpAre3UYQbHHM6G1mo1z1mWVcEy/0NiHF
2X5mbclITScKjPJdYKF4I/QKxp+oPYvayJ5hVGBf7apwLenmsJc2LQP6ArsscFDFvXIUcH5oOmGo
aZaJc58Cg10yahNfVUUZD6FZTAfw2Lw7PhmMiKL+Uwf2iI1g8klpSDsIinDXPQTMu6wa3EcV2VXV
0XsOPYYNUNwlVhpxxgmjbpkGWXQCM5zvo4mAhQvMY1U5k74yQs+H3EU8BUTDPcsmhT/Fin1uQSj6
1Ks9KkVQPLKXnqudkY2YbHZNAejdVxshAIR+QzZ5EHG9or5GED0xX/j82GB0ljC851e3mxWuu1eH
YuQrkc/s1lTkpVcVDGHrcfaSA3HV+A9t+ZfsIECrrkmYJivHqacrDFPewtDagSyLMV1vNtWyt3rq
muBfcZEDnBbMiwVEcraUIk6WqpWzAVa6+jR4TnXquvTXVQrVwroguD+TXgNSlj63S36J+Fylar9J
eRKeawudaUW1ym2meT5VlTR8DLx91zrE7/PpbNU2D4AsfmwrJeHrz88iO1gHpV4YuhE2oYSktpxH
aWvdgkBjA21p7OockxqfJB1RXVB/20nN81VRjQ8ddEBXFWaDpeGHwWPIXW8JzaVkCwWs+cF0dQET
nfjSNUJbwSto8pj2zaNX6tm2jc3Pfdgn57D/ThC8fki7sdx4rg9bTIQCUeNDuimv4FSGJkde3pvW
eRiqYSR0ivzIYKs2QhMOfNVK+tmHFeWLhbzFwjKV9o3fe23Zxn7wXLk1Cnpx7V9slQ9FlEDaEyVH
u0MzWe8sHi1zVzYCUg+qIL1iKBZySB+IW+dipYhUvxrNUyTJmVQ7RZ6HN/jG3aQSjttTFUb6YqIg
hFOvPof6ENaTBEuyqUKNbUFodxstUI0bgVPddojEDjr8QjOFk/QT6FrBF22fkgIegTIO0lXnaOah
jajX9wBzvWih3TxxnF6oQ1a8wPy4BiapPM4bdb9rtHcj9apTnUWE5+auVWbZMh5FvIHABY2VvB+U
NaKyyjYFpvvUmMVflE6AEcuFOPBdixaCTNWjVSTg5bx02lqeD+CqVt5CtK2exJgtza5uXoJxrF+K
zL2WkAk/lIFSv3iGsJb9OHb8wtJ1Xc3fkqKIV37rP1hFKc59OfoPeWx/h58zfg+yuN5HalhSuBEk
73ZCbJI4ZLSTowl11GDkSZXJUV9BuCpPlGfVNdUnnh87aR6cHpm6sADZxEETgOQUQt5ABtMyUNCj
HsJ+tdIEAm8d7nAqquzXrCH2DdBMXblz1xpVbVsWPN6VxLFeM6qUgIRq6VrO1b0+2MLw3a1vczuQ
wzztDRh+cWaH12yKyQ/gSWOppB8iSNup/5JdHfHQNcz86kY65wJMugnt6G1UDZKc0E1Ybm9zh8Ff
QfijbqWzQTHFqg5d/zaK/F+3ciiz30lnNRKAnvo5DStfdwqVpdm2yRbc6M5yvP7SB6OzyaKpPLnJ
sSBC94LaV6+p4mWupHnJ6uGN/Jx3LmAW2MHwALu+MYhL16Z7Stq9o2MosLFIW6t9rSYqs26m3hDJ
gwlSwVdLPYK6NDePZEcOrkAFXPrndZSuOD9HWxd6mczJBVu8iDyxGqfI1pG7yLThr7y0+q9lGeoI
1hvWhbr0eBfBG9WSDrt2VvLaqUiF2V6uH4ip98vYG4L3mtDxxoDnYCNHtQbZj7ZKUReZRwsTSF9T
9Ncgco237mtTZcFODwtIywVhuziz61WjVPUWNDPPLTeYxoOHTIW1ji3n78t0vjS1rNKXfzj8cWlm
WrlJ5mqvwHpC6D14s/nzKFoeVwo0QG8Gn7ZHP0WIaO4pljAvcTA+yV485cVDBTpP9sBYWScDhZ5F
NNOrTzUkT+4wwHc+r4pwqrGZ2bVWsa0Yl9FXfzWmsncUSg7vZjb85SH1AVPOTnd7asK5GI6Rvfww
UASxukBnctzenaUL8QjOOjZc879fzu85MFq1pr0iTLChvnv87E62v5paT5xGLVfPqk64q9MBDsac
kcMRsoloVhSSTTXLCsmr1LBmHgwEeycHRSFp035fpcWcZO6RDf4wIJ3lKKy9iH7MK8tpaDEH8ChA
ZLGeAFHfVm2ILQN7IinVLUAyr5Jxyg9FE/1qqA3MD0S+84O8ug/c/e4DH/z+A5f78sDNILyX69/n
ye7d5/5K/4HLh6Xuc//xLv/x1e53cHf5sHwTKH/f/j++0n2Zu8uHZe4u/9378Y/L/M+vJKfJ90Pr
R/Qdw+hJmu63ce/+40v8o8t94MNb/t8vdf8zPiz17+70g8u/e7UPtv+Hd/qPS/3Pd+oGYc3u0CgQ
Ux7Z2kXz11A2/0P/j6GkCZmVkyO8zbr1OzMp/uzfJvwx7d++gjTKpW6r/G/+91e937UqUKFZ30f+
XOl/W+9/e30OMxy9hRmzO7+/4m3Vj+/Dn9b/29e9veKff4l89XacrlYl+s39r73f1QfbvfvxRv9x
ihz449bvS8iRdP6Xf7DJgf/A9h+4/PdLuV4NdW5tfB0VKzp2Sj8zJAI2O6a/GzmSjGN10I2rNEuL
vGrkhLuv7dfxUQ7XJJD2XoosmyGCp8LozGXQWNRWtZbyWEQpBGrt8MIpGCLbuZeWFEACY5Hjcs4U
mfaB7PtPOS7tPjxRm6mGEUvaZNMMsGXYJiCwFrL9E3TRF0g90kvlKuleuB5C3II6X9dObg0Mlem5
zGEgnb2MJEFJTo5GjgKcLVBPN5sc1hPzRw+AishZB7WMXKoMB+qcS11d3xx9WCVXjRW58CRb1JcU
ExI7nOzBYSKmugkTtFxd+G4s6udFdTEJGpC3j6numbtj5FSXSkuri6Z1xjYwK6DrcnZvNOPOr0A2
/DHbGTyAyXn3GXJBVpQTG7tElshqH+9ryaVDYTQENYPjbb0oq7pTnKfQ8v79ktItH8Rw1tlY3NzM
iSOao+88tR4oYkYvKLCj4NQlfUDqcyopUb9d38wq9VfTKLYW/9cjoNzgFDbwoSx8i0nSKP3uwxU4
EU/xzEMmOlAVbllRdJrD9FE4+7JywlvH0yIPNMxsL4HjQnBF8Oo2Qxrv0xRnSpYkPdr1H3Nuns1Y
r0Wa5cePEydtDPddrDx+WEt2rcI+E+m29lpjBRCYI7Q2qSJ4iLoseJBXgL0CdFvrYOsDmSWvzeh9
QPoJb0rOE5Wls+t95m0ho39y3SQlbhqZB9lMhM4OKCObB3mFYNq4z5RsIQez326y65tmkFNwwoyC
4mjEZpVF76nAy1AbCyEe6yr9oVcU7UFae8Tk1mBqjaUcuI3O7vJKTCohbz04Sd+7Bxkne6OUUHqA
1/jlex9NtPAZkSGdgO2/DBpTYe5M3f16t9vgCXX4tPKCLI+vbuXI/cU8NAxB1QkoTOa7/n1ft25O
qR6lhu5a3oTlBDrvSJ3BsOX6B9lYReHmi1t7t4rExlpQE0K0cPbNQLYgfD2ifDelQvljAbMqCRik
IlVuC94m/bFgPcD1qsDQsNJhRj+acxPHZXeUXXl1bz7YqNODNpaD2PI+8F8tcJ92ew198DYF1HY5
B596OGUcEVFA1rNrqIb5NbZyTlcxghJygHhbggY1IrWzViW8tO6BUoApX8g+2NNfRscKXxBaUDfS
DnrMO9xn3H1rKWwpl5Fz7z4fumUwUI3htftJTT4rXU4mo7RgcjPj5DkCoLZ3HYIGKp+w96o3dtKD
Ai6PM7cXXp0Zxp4XVNeVdloDqXKg8J/hJP0MJ+lGQD3lVFIKJy+lsZ1H5NXdR05pho0zIN90d5Xm
f9eNJETlvlKqTg9+346Pk2ddzTYTLxUH7kNp6vV6rNP8a2BapJQAWBE6GyF5m1NQauJ/qiyAq0kF
/Vrctv5Cace9BBtLFLJs2sb1l5blZeu7TcKWc6rq1hn4raUcuMGTfc+Pt4bLR/8P0HPQ9ske5sVv
N8eOKu4mgjEXgSv/4FWed+DkauYLeSkbuNgtIAQNmvY3a00V9FDp1sa4e0J26iPDOfuQN0Imdm7k
dLdqIwCWhAVKuxlgDM0hVFenoEU2J2oe6hLeZ3klm3LMqLbNTVAdfvNrIPl9lQaAHGByNrfSWTUM
5KCTEE7U1mkuQ56+xb7nQD6cAjlV0hHdkL9tMamsixwI56t/smdD/pb+XiPpXwhblqfWK5Mz3P/J
uaudVeMR+oTU65dJDk6VmMCTNFq5h4T2pE7uKBbSpxEgqMl7ogyfewn1gfNaWd820VZepp31w430
YvuHTb5U/LOEF/wkrxVCpsNgZBDdmd4hm5vB1mCkvPflFTrB6JLYze6jXem9w7+zDVboHxREn9B0
n31uq0qr7Ms5sulHSk+WcqSqRnVHVrm3bO1qmmH51hJvDlWA7HYamq9EPVq7K9+CIFdRUBfg+tXi
TUNC/mIJ+1nOiEs3Pdclm8bSJFprd/zQmJRcH8M89I/yKhPllzFw7Y3sibHyj0EDJJmH+98u8e+r
u00AM0VgxEd9Yh69D9wmy3Xkih9erqVaZ5W32cyJ/y/z7s6/5kYqKhROtFHDqNhWkxk8KmoNC33l
pZ+I3n22BlP7ibi2Z5mkft0gfk6dpP3s9QkpnbgPn8LY5TfTipWj3drp8cM6HaRfx1DU8N3wIT5p
auPshVISf4J2YNEinnOKkJcYzx2sgJs+BnoJFsGu3+NE8dYpbF0Lh0A5CdMsWQuj7E7d3JCs+7O5
26SLpmrrpHaV/d0uJ9y70k3a8tKwd1PiodX2L0ta5fTnK9znGzHpiDbLrr5lUQiVIu7gwEq+ld1U
LbMHL0sfQM4m5bLLUbMIQtS2QqOF52tAgUszomEBqZYgcf4vTYFeL3qvFtzeCzkUCw0ea3lZBhkq
sBVhtT+MflXYa0PEoNy8pttEWqLNJQfhs2w6EwIJtO4fZS+oIMC5e4jZTeAROdPfHuyawD9qyHtr
Vd6sSDsG5/r/kHYeW27r0Jp+Iq7FHKbKWZWr7AmX7WMz58yn7w+Qbfn4nts9aA+wiI0NSFZJJMIf
pEhS1aZM2/1iXMsg0pnheZKCSKlIksH/Pefe557TCNkl2RDHRrBTweqhIFQar2iFJL5WvvYNTnS/
Kr9aKqVSNjnsKMgw4r5nBMU6RsphKW+D97tiMaGMG4qGe+x2HxUN5uSzkS5uq7K4D3VvuHe7D3VP
LjBsYr82y7mvt/MzXP9x4XLifpgT/GL0zAk4a4VSlDp+Vy0btErCTn8aRSPCGO6y00Bmy9xRsa1j
1Ai/28LoK45VoqNb69FVtkYlf5E8Q8ZcVh1O5i9mMAojIfW5ntY9/JgGJB2QBWF37hbGyu/scJ9j
dHHKHFS4WBOVyUpeIiw+NQu3ANkJDbXetFM+NovKUH+m3trvXeXVEAkNhom1iqyyyw6baQSElyjF
kwvb+OK3hvYycei5NBLH3IOa0l7C2nFRuw98HKdLpMJUc1ja4vTVwvJ1bxnVt2pWXZarIgamMQAE
1tX7WZzDysIMNHMfte03WevEma3MjaDu/GeuGPPeXV7JcbVCqfeodKXHMRkq+OvMpzQ+h6tZA5iR
sV6Drdl6vredq0K5lPB011Pb4zY3BuVybDLtMMsibQA4FcJOcCEDfzSJ9gKtj0OQ9T+vZMof2UYS
feSFWu9A79QHXUVY8rfboLQclNUiKo4ci4RHGWqlK2GTcXRmq7mQ4P/lTyiTaxvmnDLqQI+xLPyj
x6iVR8t2guNtANlyH2XOkbte/X4bU99wUD4H6dKKyu8cpZbPnEBVz4qSfuasvz+Zoqap1rgDMomV
lcgoK716LqJuhfT5/CDztWrGiHiEIiUbFctuHvWWrXvRXXby/VQDcITX9+0F3DQ7Z7kFt98oy+XA
VsnCTrziKJNBEcx7fYIpJF8fhwh1P7kcSyJc7fTGe9fUxtlRgMfKqhMgqjy3sHJktfKcZqGaiXPO
A0V9/9mn7zXjrGTojPuVZ7zf+zCJjR90Hbe/EE3LyEm/ZmBwroUoOMLUrqGeWetRuJfeY7IhMwt8
EhJcfmRVFjIlNKPnEXTi4R6SV3BGR5vNmfs4nB26Bz9H8vf3y90ydbjm/uiBdRVvQRajY6Kgnofb
wVfao8Xas0RtQG+P+ljv7CGYdq7WtsjTEkp124C1IuvyUkZvfWR3u+EQEShu1azDGfxz1xb/0aFQ
4XwmkbLTOpYQskj7wAd1JeqNqui3IHSXn833xL9is+jR2Z33s7NsNo1U32rg8v8e2ko9N8Pb81/D
llBfdsaEfiNkr3SV4DjzoXXewJPWxKTTDooPzX1FFNl5Q+isPjcxloHOmOYfuT+VazeAXs4SG6Hn
Wl04haqtPIHMxwo6P1oCuSmvZGwGiA6sWLTIovh9JavIpNHsWSmyPIN48BbDXmXOfEKXunvQwqx/
0DXLXw0Djjf3mK1Wwbkp/a0MDZAuUZkVkq7G5I57GZRFjDDE1gbQIXSuu4d7YT/HrV88gM50WCpa
kDiLpvYA3POCVWyr58wCzQbFdBUjr7krOa1+6xo+oSa2sBwWTszwf2FX+117NEV1aEGwwhD2T7LV
dsMvw+RNF9kVBOw1q/XqQba5ZrntTDt9km2R0i5A4KQvmqd5rwP2wyi8eLbyEqGU9wBgszkWPohU
UcuQNrhddV6KCYHWN3vZMFpB/eDVbrdDSYv5iEi+N3Shslc1s8PwgjSZC44t2HQBwJR7rhwdE7kq
CcNb71tbWAPHUAxtrQSBv/GGEB2CNCiuslAtrKHmFgNdWcXQ+GdDUzZI06hqsLkn56IVy4lhFSYl
0nO/R0lGrbgGoe6th67EIOh3g+xhDezaxYqDGJOpbGyUtve8jr3PNVxjhC6lKqz2sOXCK1jKWt7r
92aMCxG8lPWpbatdY0JeDpN5W3D+j8pT0D/4hs73TVwZyTnGA/DKmfLPSOwXg9j14Q8kE0RDX7Y1
DAbApOwWr30lhacfe+gEIkC7H7zWeZhEASsXF+Ca3bFUi5yHMLOcB0vznW07Js7iHjM1RTvBcDrK
kOwqc5GxWbS5HoJRZDTZqAVBdHuZe+z+Ml4P47hHm+bohU6/h5gNOT0t53ebKfcqMzv2I0XVRY0K
2r75OPZK85yYzjZQ9RmsSR8cUxCmy0hWTSdZp13Q7GRrVI1fYl8c1YPOea349sostFUQvmdBiGkF
Q1eNlm+Q5Yi2sjrHFShKLfTOsqrVID6V/D03wu7Ckyq9dcKfBeVhlBrWMqs0LGVR1+D5ZTV3EOzU
Mdw2K762dlngtIAc0L4pnXzLTdd45rCBOzlCAv9ENvLbCOJ/RSNwXDpYfV//yjXRCcCLhdw8xeWd
6eMK8q63atXZOPaikFeyiLCiOjpV6FdooNOiALda9EbSIrhJNambJ8Nr4/chab34pcy79r1Uu+9a
F21cp6oey0HVX6ClA4+sG2aKUWi8jKA9VoE1+FvZGpms93EtMQBgkDzh/H1MfGBSiUiu2UN8gAJ+
kI2yf1x9S11WQzISlvGnoFZQuBbZSomw/4ywvGpZ6irlp/YkC8hXqhU+DVZfPkHmnNlLUhG7nP0k
Xbopy9XcNBFG/Z3f9sXWCC3rojv6dz/DkGwctPQ6FNwpmU6ijg8a8dqJQjaMeW7vgzF7be3qV0h0
yHO3PNd2vLzld3ZwiMP53EmJUiE+L6/uRfsfsSmz/l95925xzPe/UNpxZaZBAlbaR3FnMmEMC86p
3oQ6ikEU8qovOSdZyPpfzWBBo10Y+ScZv40gu/yVd4/9kVOi1bHh9/BdUyudSQYv/Mcr3bvIq7/f
TW6yNzQyrUMZk/f5v77efWyZZ4SKta64q6DUjUfAcnBRleZbm5QbS2hLyzrSJhHgYQCN99gwGngY
/VEXHTsZlH3uRe068aEsB+UR4KD13Df5N6WwhpOsseWqb1ibWaue780zxiG7KCnGU965Gi45MDUm
O9bxN831q4zJos8tRC5dvVjLaqnMYHerft6zZ8v3v6vDN9DQEQw1rcMrsMg3pjd15yRpPHgqUXBQ
hPIrg7JxDUAonOsADHoQXuWVpfO0KbQOdeR/N+Ayxu6xb73LuD1nMTIUIkVLfzQDB0lyjKxwQ8Qh
Rp3bnGLjIAs39DawzK0nDgz8bynGJMesTYujM8aPkWll2/h3SMYruw7Lxd+XI4x2onzQt96y/Y+k
36PJ2P8+ZOl7v0Zvy2ALyMlda4OXn5s06hFagGlQwjFZRHYffs+BeUIi+sFf5sNAG+t91op25Wtu
ei0KlAQR99N3k11pV5s52sruu3IJdd/j8KGdT6EJPHtTh1CJnMYZV38E5aUsjACAet8aPnAtMNtg
u/X5dG+ekLjvFp3Px4Rv8pd7Q4Q8LE5seF6qWfHE05bbMXKksgZTwjw2xfxJ1mQxlKb40gz1Wm+m
4knG1AghmHp2+XET8jHN5qg2Wss2U4SQP9G3s2J0y3ssy1p3MfWA1e8DjclXX8O7/DYqdLADNLl4
IceQsdxDW9ZPx3gjY0yOomWlR+0OnZFrUU5YfGCz9NR79nhGN/Mcixo0+eppQoV/g2javJJVWbCH
/x2gfMzuJGlpY3lXnxNv2UmGWtjWW5QN+mWNMDQ84XECSeZjzTiW+jUFHW+Wc3RpRU3G9dA2j8wd
DrLmqrMJSlGfqq2D5dZCBm9Fo+pXX8cqzOhQmpOxcFCNiznFiyar47XtKdUlKi1OZ5Hm3aWOZlz4
f7sAnh3ttbc5QFF7M/xnKrVlhhgKZO7ePORmVHwJK4irLqpUiB0pyjqZK+dkolBy8BrV3Dpsijz0
8CFXSLCo71YRfeWEq/7hxFscNYIN95l668Cee+g83V4WVUDM7jpvUTA3P3Wtd5CttpKgeJ9OfMXx
GrV3KljIfYrFzcrQa/sEbf47kgohBAoNS28Ruhf3mI2S+65QO/jmZMi4Mk5lj5b1r25wN/9/hvuv
V5Ux8Q5Zd+nrAKR8LY4vW1F04uRVFpCNVjGA39M9JDMCfdI2na7yBxW5Mib7yypE0Cfw7tZe1u7j
wpLJ0QLZFtClDh2wcmGznL1UfQpZ1PmMlL13bThhm5q82hW6Gl3yoYX9axn2I7tBOE95PuJK+JAu
sMWwPo9W9zwkfIOVsVlaA2ecrPKPN33VP6RW5eXkZfq6rkyoMkJZVTcsCnklCpkyC3XWTuxaR3P2
Y9bL6codDZnrMey/QlY5VNAq3wPEjbbwy/tdFfkxNjbqV4vv2C53HeR3Cqd4GyEgbT13ntay2oxt
v8aoKd/Kqj8P8Uq1jHgvq54uxK8wujhO3CrfApSsoBshvVWpqnLG/xlcc478WqW6+uuo5T+rtdhv
lVUv8XykyPqfrbKaPZTmegrU7/08eyi/2iquQ6kJ1rfNE9DRAysYW8OxhP/MKlN69SxrssjCTAhZ
6N/jwciz9ejsdZuNfrYNDOgwqnG7EpN1iDHVwCEQRDPZYOq5eWvlp2ZCURLZaW3p61If0J793exV
llGu5Ii3YWHWLqbcV9YtVjHLPu2Lg5Vk+ARiF7uawZ9/VS1EGHTvszIP1nrWwujQ1W7+bCTGV0w8
s20ZBOB0uqA4y8L1x/Y0uFdZmZqq6lb3RkMJtKVVY7E0dtWwQ9Dwzc8ryIRerS883VEurTAM4TQg
uOYpakuWZvwRL6s8MBeDi/hk1HbsG5Ame6FA2+/nHqdLji/iT52ORqVtuV/aIeBBl5ToxPfwMrqh
7dGMKLwvyAR90cq+fjaNKTkwVdLWSDwPXxKmx6nhfTHZqeOktlTBwurakzm732U/1gE8vqGdPI4w
HjmP6Eyeu5F1kyRTx2dTs7XPMErx7gQispdLR1lkLIVCp+QxJVaTsogqaJ9qW2EQnjsuSsPl7JxL
z17JRagbC7u2PFhqfqtemyRWr0Xjf6qjQNvLmixkY5z4iwFu3PkeN3TdPHWlMVdYVaqN92bPxny2
/Wha9CqmgjMic2tPH92trGaK9drrxRI3VjwxhGyNqcUhn5oenuRVModZs5CXQeAmzeLepLoti5Za
AxlOlz8Sf15i+7cwW9tDzXEeT7EoAnZh8lVtDB9OYXdb2YD7lo/1SVS822YO47Csw4a/9QB6SF6G
QnYnFqYW4oFzuhVCyedWvyV1HLlpeH0hiCUw0xIV3aDnprH8DB08RtGlVtgqxs911net8O5pgMvz
VI+NXZvp+qva+z9bkb6LD9OAMxzzBHcBly74OjvJto5N8wcK+/sm7tjkQ6SB5aO/txuneJAb+ale
zQs1yMOjrAZaGK4rFWkyN3Fem3HGHymZP9u+W27SdmTz0XPqDxEvKn36DGUWWVa+whzvLCsQUodC
HaMP000QM/aal25CBTKL+u8y7GZDuC2NcWFlO5s12gHlbpSaxZX57+qkjIOwL6T5dnlLD4FbYR2O
eO7vPn+Nc8vWsBfIF/cxA895dOBBbOvcGU5KUAwY3mNlZQ3atcPL3MTMl5hsTdRxOMmiqPMXZQyc
bdLEtn+WMaRBwNDoZb2QPQCZRGxPi1GrfE52Guc/JeaveH3DSSrTYZP8JnPxB3TmhWy1ovhT0ajd
bm41HVaD6BGFLSdBpR3B0vudKFlgSPrYAMy+sIxNEqQteyY0JZOQuuUQY6vUib0p0TND7VrX1FUQ
tD/Kkq18Ja3wCYT3ArPil9k7/1ds37vhZ4M0gL/FhELGXw1u7kB+vQ8js6VL/M04/t/j/9cw99jN
Pv53j9xCWYXfLu8mEu8mEvbQMvv+Xq1QfwrM3FhoSlOt2GMoHnAYyx8ccQW+AAKTfZURWcwhLnL1
YDt/pHppO7Ee2t26/B5hrKaM25jfrWVPObTpqv1lYi9LhsysD3G8sEy2kaMw3syxFXgLjefquXSH
tSarsl9WpgXHmaq5UQNo49D8+u4UgQi9vzP56vB9HW74c7+9N3ht1x8bNh1vb8NUhQmYssLI2XnM
2HbqPDZKdatyH9PGM8/gXg6yTRWhYnAQ6jAmZkeiKhvashvWteZ5Kz1mHr5kBecvGtqFG7Rzy+GP
erUR7znJUbgrdI/Y19zbwf61e1Rdzo6b7Nyosy6tVaQ8XzOOQLVGBaKDssElnk3rIq/coDb2Qds+
3/Jkl2BI/8n9fN5l/DPY+KaHw09i1zZGtLDFqDLvPpTAhU5OWRxuL6mhlRHByloN4rRx6LsACl5Z
7mQVr3OMgC2oSLLqZkh91N0zhgHuEX8J51b8VZUNMtZ7cbQppzBGeRDsnxEP6QJ/m/oRj7n6MYo5
8zJLHcbXMNV8zBTwTP6MyWSegu0qHVDrkFWZJ/u2MXMPkw3mW9+/xmuasN2WDVxsDdfzo1n0Pwuv
c44DkwYo8CgtQab61SAsyyuMEJDjtOKmqDdol6M5gcxgpVXBSo7wx6UcVmbLFh8FEX5oWCPNKuZR
mG9iiVlmeMK3sXeCMs0m22Dhll4Ombq61WGhuqdb1uQFKFjY4dc/WizZqRD9UT1n+Q1PkGl4ynzF
rH3lOMMqZH5FYSWlgg0zp34I+ujaIRnL6BTBc0V93jjEWboJ2OPcxQ60qrmsrANntvYuMIcnxRhg
WaOKvDDmvt2wgJo+J+wiwD+dPvQATQS+Ie2mTvtbPLfr+RYfMv2PuMyfgZPc8s20U864KiLJMiKf
NFTVpRbuumnC8rgtp+gwC+/dwcFaQMNAb9MIs12DhcuOX1S4kq0B0qwn3054QIm+VT7ZD6oS7TqR
i/WBe3AD/w0J0/mxsXtj0dSo9qAFt0Cx2/hiaB32GEEfIWduQnHVG32Rxl5y6aMyfcZx6VqhJv4J
mFW+sYNGQWDNKz95MJnZPyoh++HRzoE/ronZGYpmfUa6GgOhChOgwa1vocAOESjiJL8+a7XCXloG
PFsmyxzZIKuyKB147H6AI08QCs2Xe6K8UoSkczF8uw8vw3KQe2wIo8+d8ykdi3lTG02gbarZhrSo
sFxbYURaLbmPNkyjRJMVJ9Vp7Azu4pkXpxs2kLLF/+gFlio+GJ6xug0ix7slmUn/rilGvYuNOLrc
C7sART1My3sEeaTogo4lXglzZL2wJRnsZeyeIq+a0p2XvqYpq3uDNrl0Y9c02Fp9Bu9QvNgtKC+L
GmQH6k0rIzX/fBeGw1ZcV3Zf3DoZDoE/9QdPdX4WMiarsuFe/SMlrpR08Uf99zDK7JtLH1utpWy9
d/5fx3LECyttGe7wbN4j7TFvo9EJF7WQ0GpR9kcKwC1XpeIZxzz0kN6SUlsJolHnhPOd5WRFbPb6
9aTickkfteCPMs36UaYgPxChrIQBUxCU1m5MHYfZY618GgZtD3MONW41HDn8EtrlIl7N1XcjQakj
ikP9UrbmoQm7zaD0h7ixiq9h5jY8JQ3lNYrNajU2yvBgq1a0ddDWOLpYTyy7dCqxttMRv2/bL1nj
xK9GqTgPBUTiHLm3V5/zmJciOMgmWSD9AKRZbfANJJt5xWPTmAs8d79VeAW/JJjb4lyhLGXNwszo
xRn5kblJt5qYa68cY2ErUfIchF3/nIxZvHIzv92mmd0/q0URn7kDvslGWYyB/9lltniSNeQ4nG1j
wt2MVbaFlgzmisE8J/w52Nyk3ZaN4PPUtRz4zQVzGCHi06OQDeZEVFE+WTutvq1S1ICiSBl4CP9y
4pHGOFraIOxsgS+9N1RN+QWbFweJZXYBlCzklGlMHiTSCpThtWqz5EGCsERbI2qyLYjja6Om6mJq
mXU4VltyXJioC7D65ZNTmMUTc2nIEvmcb2VVNhgFPOE4di4y1Fh9fdJb5+WWLzoFirBLDVj0pFMf
p8vBbL/GXtAdZQonGe61ne3lvYOmtkuVm+Sp0cxF4jAJTsqot5AKTv29lynXuA4UFksAPy9YlvWX
bGg4/1dTSCs+Up5bw4GzgEdRvfV9zeBD9JtlZYUckYmHaaonaBvH2P6ImixkYyEy7mn/99jU48I3
NpB7E2Vd2C7qhKypXeRG1lOcucdxDKsrHiXVEpfW7Nv/OyNjjPHfY3RahSeJUQS7Kknb52ZSPnze
46kQtTrvwt08jNpSUczm2SjG9jlJP3QzTZ5kxMJjBCdDa9jItmjynIs5opMUNO1jGuvAmivzwtoU
Z+6s778OPLJDS4k/WsczNo1nRPsiUe1Lx83AHlz/WPOYq6HrcjnOnrJ2SwCQuL67yGHOmC3Nrf46
Ib10q+q9rb92ve/8Ub23yuT/6puz97dD8zab9fYkC09F+YCHboGU46+YvFI7FC/YCvY5BckFwHPK
sNVVUZZc3YKdQJPGnbPLbGM+zCXq2FKUvcMBiWeS89Jrs7Kb+g6ofq5Hn9TKWCL6GX4FOAkcLHJf
dSfGIrEEg5P0CLsa0cUaFP2SoCADuYmfySkLyvWt0Y5bZ28H6nsIpYGjHv+taLhFePbcbXsMbFaF
NxsvVWg2R44/+oWs6oiDP0RNgklPrXRLw3jX9LJ7lm01AguJUoUXWdPKqVy6lzniVv6ABo57nBIl
WQIAwF5ksqdzX83GErul8KtjOBtmStZ735aoiugoZNmTEr6VwhBMJMieiTAmqUcUnWRPptbR17my
NvnkWO/DMJTbPlmHAdLfM4jh+p+owudwajXlze6Hr7VVJ1dZU/W3pmvVVyB13SOHa+c0LXD+7nxO
MvU0WMqqng/ZFiiwvQan95HBj99XtZ3PoOyVeVeCutZTtoZUUVjhiObU76sxQymDxcCwkQ2y0MrU
vuU5CH4cEQ1b3vunDYco2B91DQoQfrhxcly0RrdjZVxPycXrVJ07Zqo9odQ8LJOycfnQ52DROLWJ
HJcxLks3KI52V1Xu7TLzy+KouRZb0E6JIqPyrTNQ52bDrcBqaAQGPvGUKowBW5yuHZ51X3iGZ2b8
LfX9JVuP3Y8s7h9MxKg+zRM/GNOoyofWS8pdP9jsEWqZfjHiSl2FGgf2aHZ/kZ0md1+iQvTdsYZs
Eap5/Zr3GK3Xjt8v6gAHcM4HexRF+c01k1nv2sTuXtiTEF5jYNtla12EAYc85jfZ6BSB98wHI5tk
gd35G/7d3lnWDLtxl4Y7gDgTQyNd/J9jycZKmd1/jxVheGIamnc2RWc5Vqy/BGlmruS2W291Ke5G
Uftzv+6Pej8q7jLrUBxqxNy61dH+mNGD2aEVYb2kWuxsqj5P1q2Ya/dxjfStwh24F1V1NOYLu9ac
+1JTtFJ/HpNH2VEO5ljlHgePgWce7RgEVbC1Mu8ox1KN8b9fKXgtg4hHjxH4tyLQWwvoaJhEm65v
uoVs8frqZ7Os3nLUrNH24Dz2985xycoiQD9ooU0Gt9FaCJrrNt5mwFg5C0y5v4qQL2TP1VCbImyZ
uLxlZxHgWkWLDzMSeaqrfbLUEJhx2/mbISimz8aM9tSvcFehtCvDqvOf4X9ly0Fysaf3r2wZDuP4
H69A23hU3X7HysnaJqjRv5hT8K236+kbIiFPCgJEb6YeW5CrLBXmZs3yp5vnhcxAZnEz9B5sTj8s
AbR370asjUuDE/gzs0mUV1WlLc6y3oEbH4QulDd8Y2qNbVdh/siD8oKvjPtp0Gvcjip2tR32U7c1
OjsHp+mUU997+nouhuYFYfMBXblm/FbUhrjxmD/YGNqiOrzocm9+6QG2oE+igvESn5pVA/f4jzge
aufWLNWXwEULdrCsn/kRRlH3/Htc5Pci33fIl+PLD/Tf+ffXDRjnr3z5fv6d/x/jy/dfi/fvTMV6
5ADlxfCs76HRDd86VKDnJMUfxl3ApIsQ/LfyHVsG+jf80/8ZY9M5IHLbM+G0rB3qQfHGd/3pM3pt
SLHVyrujo3lciTjmxdNnFHmW5u94DtHuFhf5s2v2O3ZP2kWG4cqxMZO6XqSZYh+rwXAw8Oj1lWyR
hWy4V+VV3Rh0+au5iLtDF47ojYlRZbdJGyx2ykL1GVtndJmyRP9U9s2ry6nqD/R2M8VBb6ybh92I
R81yRIZlk5ZejbQfBX5a9UlW5ZUslIHj8sBsG5RQeCQpULTKuT3LIim99hyJQlZ9a7SWSLy0q3us
Njv2sWU9UOZ4Y5jBvJD9ZBfZMJWoysLprJH3d9RP/Wxg9VYHr4VrRad+cLRbfIqROBlTGztNFUcS
1gbmpR+Qf0nS7FA5HS7qKWiurZdj3I12u3JioxfenAMVeTaE/l0+P48RyxuvYLnlTM+4g8zPLt4F
UEp7zBdFDNrNhLErE47IhuZn6w+Q26bndvSQwAWWgfKxV1fLYHRhFKT6RbbakeBZgRJba0Y4P3cI
cYnVMJPJdmmohvcRh9O7hi7hjzR5cFAyDBa2DT5iFjxBZPXXXcq8RS+AHfRq91mH4TZscZ4LL0hA
iSWmMWDlixLXuFOdEGSAhrCbWpUHWRvZGrnKq+ra9NV4u1Z4xq4sPeUzGwECweGHNZQFUM8rmInn
Oi/HYlv3E1NmBPWWHE6OZwvaVo4WFEo/Rv/Vb4rlWE4merelsg7ULDok2jA/NVaM5CzCcrtRtby1
24bNxh1xjNWUYHxrEyH42ObhXo+78W1yY23BAjDHh4HWuUp4omCAZ2bRiEtJxRPjd4EJ5M8q66P4
oHgVevRoAV2gQfWvjdMtmYtwahJr3DaSAE8cUYVnj+hdn6/i0eC/ZDhCXbMAS8wW/NouG/2jVISH
eJN4Vw7c6qMJugRvKKWHLxmGGwZvF1ULOyJ3Xf1RFkzur4aqIWUYoF12iyM7YCrlQwNy+7FIIaZE
+ozs9q8uZlQN7BuGH/fQjEjnTjXY0L4PwzkpxjY8GW9dG4Qpl+nc5SvNxwi5BoxzTmbdeEeKvwrU
9r2w9ODiIua5kGE10XHQMO0PDVVLzvvdDRbs4KYSNhRXii7gymq+r5PaU1ZdXLNGKnJzM/dadnWT
IL8VGVYnGEMjgW0DRbkUICu3qoEPm9V00zULehv2jeZ8RqJ5U5pB8b0Y2o+i1sY301GHtaLHzQmH
t+FUtEW1GvSufemrzF9xRB7tGi2a39hfAEYT1JAvBm16C93uswLWBJogNTWwmN9kw7OZt+aLCnaK
P+/8luPM8xDO3pNMqsRXBs6DtnAilJb1vNsq6phsKhP9Prgv46vReyeF5+4X20UH0xgB50QRrpNQ
MtGlG4f2SzVBoSuc1H0cURY7Dho4gAmk9peKzTfDc8p3lPfTXeAE0bZprfaTODKSCbj0ooE75f2h
7nX9WY+qt459123AXsCuFsKvradpLwJxtElqJzrg7QsJEjGrJWZf+tdR+VHpyvQPgFLufvDFn0LP
iXZGGRk7t/HVxzZA2xvhsfkf8EMIaCnf6sBNwd00+kPgYFvd9A6Ws0Ad8qKJj55QkJaFP83qCexP
tpkEtOIeu125iEy7LV+oW4slEkONj9gxTILO73H4bGyMULFXq8p8PASzw9bi35eyLgvdNMeDCo3k
fyapraJy7BwM48GKK0YBwBiCEUIqQQVkZkRafwnqyHos67F/iL0vsWlgq55mYX4KJv9Jtjleaz2G
Za/u6hxM6gClIF4mVmiu+8LWOMMS9QCV2SW35gLZN9I9E43H0t1mFSp/U6lru7nmSBoyu8M8WOPE
p5nBf2Ng2XcPTRMB+1eHi6wheNs9lLbLDnOe6GsZk4XQU8CrQLtgZMJQMtb6+kemKe3hlmF96Flw
YIdiRku0h7tVgLXAO0bgHyvdeeT0Pr6mqofJTOg+ZkblPOaZ1R7w1I4Wsho4o37FTZEtvN6dvzTa
cBh1kC6Kl8y7VjHNDZMO9RMARORPlX0zKo/sPPWPo1MlB9fSvUXgBz/MMhFTPuFhbT3bFXOTlnOz
xYiC8quexOmq8auG108xAgAleHYaJiyOA2VdzWr32IVqw4lt0V99YVeAROz03HWgBCdTyT6CANtm
x0GozrZRF4Dn/Vj6TfIVF79g0Wcmxh4DkmqJ2+iYQcRAM5w+e0EuFi+sLnYeOzb+1tMI/BDauLZp
qwY2BsCDnZ3rxrFn0rsPej5GVxX3CNVud+Y8JGfo39yK7DG5YrXIY5FVwOMkzEyqoJyfsTdT2R7B
kG10XAvtlVH7wD8hgXHIj9pByLYNneofU532ZS5E+H0LxnA3Y3GQhdPC7jXndbaxx426mkV1UMOQ
1pOV1wT1BwgknCGMAvFhw6k/ynTBWij4mFS7OCElki5lVurA+TZSF9sR0QnJl5Wb5sii6k1/sRq/
5jdt11ihVsqbG3qQIj12Jwq9f7YCZalOp9C69GkZ4Vkz5gcdC6VvRpn/Y6lW/EnVgC9GsYuvrGZz
7pqmM0BZG6mLLKgv0q5HR7Tfsd2qNBbq0PRXV9DIJJNWMm7BYvbI4fdPrqDjytCQBKizpL1+8Ny0
fJ7hLh4wme4XVZ30uxFM3AZ7JPWatFGEfoV2kTWQsgBTRIFyYbtN0CfmCRmY8boyBn2hlJn9hByL
vphG2//cd9UVFwg3WPCotYWgLa96jvIE5kiVR5vcKHhSDkaiAI5K8XTVYwdiRuuc2aYy5lUA4Yp5
Yne6Vave1zethSCTy7E0f4Y43riJpqoHNWnw2UJmdJHqfnWWRSYOb2o++fEWTPId6jXmSTaqmYn6
CHtk68rCzCN1QYW0ZhBfUiPb2ArS9xM4MH7GhfkQ957xEBZ9dYFgiKrrr1AjrloUJv1xco73+Jgo
5tJu+nLzfxg7ryXHkSxNv0pbXS9moBxibXouqBlkkKHVDSxFFLTWePr94MzKyMwqy962NhRcIoMk
APdzfqGFsY9ONIadu8t0PBHB7oziMpWcGMvR9lhX/Z9aPaGtPwT5e3qqe6d5V2LRLkynHO+danL5
S83+ip2tu+qb/DMrAAsXDVLInZoFZMKg2MniR8OlSPIqduvs+pf6wWzVVYSu9kp2+zjkOSEMM7uR
NaaTFs5qGLV2qZtuth68K1X3uzt5CBw+Wk/v1L0solSuofiLEs9Qd3cKv8I7ZC6zre84uMvPo2Qd
apqw17XIvZL9+gbiSzx5m8uAuVuuB9mmnrxxJUf1ldndVZX6hCVpfpRVg4PXbFdHJzkI7F6O20iw
K8hQnLSeQNyo4VxpVD3BWGT5eXrqr4qf+hvTMvwrwsranTYh7yp7DHb9meiWel+rTrWvRN1vvAav
YDWP9nVeCAOTF907lQ18/9YVR1RJkHDFS2AlzFmkCmvCFTKw1Z64pfNi8XIJC9t8CkItOvZg0JaF
ZzkvRlDzKFSriF12Lp6Eh/1J6gTLJgcxr2lOvK9TQzuCTwu3URT157xpijVqo+od0XpradZ19FSW
oYa+TIouvTW+KRhCfKm7aF/EhsG7zRm3oTd58Eo4tAEPZzcbdXY3ROMtD2H9ZHz1ROIsm8mdDmXc
2Y9hYq2DYqIe/ZWtNqGbKjJjeM10otIdsq4ekQhcyA1SIPPwMQcWFhRDcW6Lqbr1gv6THF44urVK
BbLsOtnrOEyvCTYbe9cFat4WQ3cybDtbB7jtPohSE1BYs/BTbeEeLbc8Vb8Pu976E5GDR2HF+WuY
5+VSrTX9LhtGfyNn7Nl6XGa00W09KWmP+dRg5Q/lMAig/Vr4SQTdtR7rbKKYMQNV8VUj4zV+mb1n
DD1wXq3Q4PvoLeNopIF5H/TAMPrEfu0NoCwK6gN7ExXpe9VP2EUiUDAVaoahV3ZB0fmZ2R54crRL
iaID1doux+yz55QhBlSes6y0St/5LsW+SxBL6ntck4nXgKFuzG2oYBEuW4eYHVoAJHspW40SUrsN
tRBvP3FQXN1ZoVnsf06CNS9/7XPZag2mXal6FGGdnEfFzGaq2vAwI8yKXN9XtTU+stcvrnw9CtYS
WPZzfTjXSyDaz/UF64V/qpf9laGoyEimYqcmkb9JXS3Agt6IHoPOULZtjP6B7UXxY68rxZWlY34p
W3MtUdh3jLyR5lbX1XFTH5LrSZuTOE39WcI9TKVLrvoemYIP9IesI99JOv47+kMZzORK1kmAiGyo
BXmBGnCobSB07OLQdu1MBmlkJdJfS4cne61bWJ4Urw2O10/VLKBPEBCFs7lr8i7iTZuDapSRAnNs
zZM80+czBP3PgzIlV7Lqoz7PrGbbfx8lG0iIfxvqNeKHUXowfa2m2tzpmhad2zS2Vzl0n5UoUFmX
dfLgQ23Y6YWLqxUknnNddS0LXLh/8LzMZTfFHX/h9yG4g23dsnUOl35yLs+DNNnMxJUfKhXVs1b2
BN6hFXWorDozr3YVQreLxK0DDDfnK8RcQc4t57mMnq9gFp29Sj2NuJPRurfWpMG004bqq2u8F3k0
fBZFZiz5GNIzqWVxFWAQttGx2z0HWizwSKvttZK67Cy1Lnuy1A52Tqm3u2EuZqJCejl2qivZiphD
B5Qp6I+jGmZPok3f3Ki3TnC6syczYivPXXXVBPxs1ISr1pNavILhQ94oMKNTpLjpPcyhs6wXTp6D
0IA0POGo9Gr3xWp0rewJ23fzUPTht+FeisRYiIr6ybCSfxzuA2p5tab8MhwRdvPg266+tFMDNIYR
esvYJdoTGyN7AaeNnuv2xUXU6LGpauXGT0ikp0703BqBc0WIp8HTpoifB3atG9WuQUvxnSxcxaq3
+ujhMGdUwWlocGcf0Ife1SMWSYo/dqsmKMTTFFp/FgnuFGVyCzWZJfZMwoCvsYis/OQY5nCUTrvS
j3eu4veOHYf4y6L3e1VV4lnYp5EHhLVq91VS3kWoU6tbOAHND0W8Y9o9VlF3ZavmpyCuYBh6broy
TBMFxPmQpu1bglzKfuxKjAPHJkrPGorjy8i2240syn7q3JCOOknEysguE1RDtXKNBBReZ4wPg0cU
ITLqFxwISzLko1iBRpoDCghuo8mdXA+81J5EkyxiETcvpmGpV97gKEs5yvf1dpkKbKJlq/oyIu/3
QqAlPKYJTmpwvBtW71G6GmuvuKpD1VoR1gw2XcIbHI2BzoLHyA7MNi+nOULdNYDcI/ghoiQd2f84
qNO9McvkrFh7O4umr3i/o1G2JPoYPTpNDDILr9T3tAap51lfI2AIhI3t6d7IsKEdBtM/mAI+G1IR
4Vqx4dyLKsevaCLcTDYdfUTxuecpTGrQR9oS24Tt4BX2Hu62dapDt1y5Y6K/VLo4ywuZYbCL4UJi
DceLtFAnoAa5F53lmVWXXxUlsEkE/lRfVo2LgT3u4imhz92gsOHsVNEdO6vuj/KszaJvZ3YvlIMa
AhWnw0f1L11xR+8vrW0366pYBYHJmLRZ3AbpzsXK6pI26/mCrks9epGNxQwXycPFmDjJg0x+2Yr5
iaVSdi2b8A/IVjr+FlvZyBIkucxVhq5ylQ6kk4NY928wsRMrjJqANoWw2WWdN58Rd18rqk66GJfC
S33p6fWuI3u7kD0+BiQh0lKuPZSgNP+aJEz5pzghIj/zZWS9HBV3jrlyY+zIZcMPs3NB8xxGanHL
VqJ9rDPnOhw7kCBzydHSR0UN3ZMs2XX+1UtnTY4x7R5tHN3xmiymo5iLBXjmRWk6PdAJRqqI1ix1
3+2u2nrqHuMuGJcpPnl7OZaIN9aSkTnt5NhB5YE99oG5vfwbNBRGvA7XBDnWIcm1aQ012cjWPvYE
0MfZX6/EgrNKLSwUu7548qxoN6m6/WaZirVKAD9AHgqKB/iDN5d6VDlWMfv5ozpkzZ1j6p9kvZwn
HGvUOd1murEyuNddMzlvQ2tqPG2b6hyEsXuydGERhtDQEGzSYVUP2EqWTtDfwMLsb5SZnl/xmpxU
F8jZ93qhi2BF4lKwQqOHbPCFhllFhgLLXOUXquIi7DqeM8xKDrIuNeNowRNTrMp9EwH+1ljFr0tX
H/cxic2HPp9um6rHJ6ghFjjadfdg2ZARcQg49nPpUhWgZlKhOStLEXw1vMyT/iCLoxdlaz8Jxo0X
g0F02tbaZJK5owZeuyjmU8zjN2bVBfMShrp2Zvdo4HqLVRMFgHBmHK42xdvUna6ywlZeGx6pImVF
ztZ6h8govy4Qka9N6u4wUcsfeUnUBxRiZ4dd6tEI+jLieqNq96LP8mA13gRlqR1CltkHA56M0xIh
13loL0Q/VHeZkrm7YIyG7RAl40OqD18I/VtfIovnCHoJz3lhJhsH5MUVwfTwBglc5GSs2PriZHeW
OrSfGx2LX9uzkpOrAQqoa1Cvip2aB7QR6oXHuofHHEV58OLePMyBGeD+c+UPp66sNdoy3ZAfRvNx
bm+EFi/deavJ8n6JIYF3JH5tOqveVsNVqCj2qk0b+4SDd8ueJ+JuCYpy1xmGDb6GBl/UAEY7MUBS
5GG9k5VktJxLswgCyCau1S0GlLpWrYbeiWpY0x3euWI7G0th4TU2KU/j4R1zlwqbhmi68102nIis
nGRJDiB7qK6GeauqKkWbsrBtl2VSVzeyi8c7bD/lmrUwUAO+E/PB1xHf8LPY3cui0fnJKVB3MJ5v
oNwT1q+eBOoL/gLi/J3KP/k18OMYu6Qwv1fhrqzVFIuBAlWWve1NwZ7dkn9K3BA/JGIv94FfKgtu
/OatK5NvM+rkQP6asUY3a+tOmbrGKlTfmVqMpkVVeS8IMb9XllHdBDAJsHt0n2T1aKiEV9LJ3Tpz
r8I2tkIPtQd22xOm77rgu6a+Qx93NYDlvsKZqn7J0pX8b5gc+8Ey2PJCp7PzAi52MvxYxN1SWZCE
spbpOGG01JvVMVIgnG7G+bSbrYDkodZKG+8Q+hQIoDQLWfnRx0C5dyuKVF2GGWFH6Qys6eMua0hU
RdyTCwFG83G0E5080AQP2M/9dV81zlNjzb+g/BljMffk9+GflxKgzV3Nam8VmG3+PJZpw6PVy/a+
p4Qrx/O6jVKCu9ZdnLrSjjeV13dbfrL5S4boSTsHbk0oMKu4iLH/RIj2Vvh2vMDabPrUgiTlDZYm
t3ocJ6RPfdiK36Ua5ZkUXLyoMl5a2GizyvU2H/26qE+XoZUaywxvvr7N+ptxPiSlQxzdL97bFA0Q
WZL1hh/CIi1H1qLoL1+6uUlVngvxInt9VDcjCxyh5+nuo6EsCGBFNgBGOZu8Xq12GnhXI4s/Fb2/
Nnk0nJJ6wOeqHcO7DCzPUrdAoY4VAIY+yMs3TWueML0M3zODbKje8tR1tW3WagVbQNO/0p0aUylF
vBtjYLy45RgQwUmHB72Ph1VWlOZNhwTMRq+j+rrVYZTovTkTOvtu9YGX74KhXTqFC0WPhBkZlj6o
r2VzDR8UZ5j+vWaDuC0JByPFk8fYxOW3U2vho6MB48qUgth7rGP+htEk33bYXLXg8V5g5snuEXGW
fdzVwbKq+3zHUwrZxToyV8H8wJWHpomK4FKORZVVC6OGSf7Hv/77f//ny/B//ff8hlCKn2f/ytr0
Jg+zpv73H6b6x7+KS/X+K0VbY7XpICfpOKamO7at0/7l010I6PDff2j/ZyxQ3SAE2HxuUGgBu5Xf
FmPV3fZK/ijNx40M7Eo2CWsjrcyjTn2SvVi1JmzaWHn6WvZezNwMeRCd1uIdE78DAatu+/lQRHF7
9b2XmHfk36tU3zJRf1XbZeFHw1OCPsLkEZaWJTCokB7Cp6BJ2rtsciCN0sdXvPoUCZPd983vPwzL
/tuHYWuOrruGo+maY6jOzx+GDrhu6tiSfJ6qutloZptuTNYge8JlyWPU52fHjNRPmZMSyG9FSNw0
iM6BmygL2VA45iMart49tNboqkvdcR0PJXZuVXOPySXWiFMS3HVNlOwvxWAOUcs4tUrgb9sqEQYn
QdLC9fveImPZI7rhcY8l1kdkW57pimFff4yVoz4m/aEz4+V1ZY+Pem8ANolEHZQ1IAOHIhv9gw2j
Ob+UAwO7RD6trWy15i4f/RBiCy4jXDniozmJ0sxaYm7u/4dfq67//efqGrZmCN2eN2mOYf38DdWq
VqObDYm4U8Jy06eqi0sNOjOOC3GP7Sz7Hyy4TpFXdceicSGDd3nzYtd6eDCSLrsNRZTdagkuk0nv
mntZdzl0MAz8oMD4cu4n6xBRTdkjd+1WFtvRym77QncI1iXNZpQX97yC5GFedmuoBx5yC9BhY9PI
msVQKej/4kZP7h/kNqE4p17GtlYc3aSAb/HDaYOw7S6avBtPrUFVRxmfeJ+IHfemdZyGMt4OvRGe
8yjR18AT+9uIO2KF4V/84HeEQtgNek9K0UNlGiblNQmCz4oKyFnRnSO6xtMDnJ+7ytSa3QQAh3Ba
G9/oxNRu5BmcjK9MgALg96q8QUwvatIn050G5zKgKH0YgCn4w4/xTQd9zSPcEyrcjfksLDZZeRl/
YvsOAdZGzMdXS3tpih4/WV1AL53PYntCElye1lPoXiplEUCzedX8KWJyjP4STHA8h52StdsEQGXl
wY93pjMqe5JoMUrJSm0sNSdAah6y9hGpde+YKE13IK4J0ZqSrLf8irXaD6eAZ9eofk9XH31yl8XB
SpYt3focmX699fJmH6pF8BiobbESxHiP+WQ6J5c85NKYg6ptOhsXJuIFkFW+IUtl7jF+Jg/nteTF
Kmu8wMElAnzwfKzgHCiDM2B87FzieTWwFtkIyDM69xW8cuFNxdKs0nExqhE2S3Nno3FJ52XhG1ji
5ji5vXoClfftkGUYnbCnsrfshyZ9UXepeoo04F/Ig29kP0t7V8cmONtN7FyPGRbgg2cFb24PuyAe
BcvarhY39oBemJsb4VvV5RBcPCcBh2Eq96QzTmbneY/s/buFG12RixhPilep/rrDo5D0GXAltyzO
hgI+HelTLJrTqTzIugzMIJqKWnFmR/zYF2gUVOx0/DVbCQIIYAh3I2K4/roQLA6UjPy7HCeHyDM3
iCBsJPw1H3NNDsLjCTfLOgkSPtgIDNPanLxgZbMsW2uN3iVr1MlPoOnzg/Aq61zbunUeI1Bbv39z
mMavbw7D0FXNdDXVMDWYwubPz6Wh8tLG723xafC8tTHr9WvzgQhPy/aSM4GImgcG6q/K0hmCVUUa
9oc62bsFhXSIc8VE1WIeLcvyLBiQL1enlCTHZCBh17QboqwJWxUrPlUBjz156IYswpdBnkPfV1UE
X+gly37lwl7xu4McI+svXYCqPKKb5KPcUmvqIhcZvCkDQ+Xff05yOfHTcsOwbMN1hOW4mm461i9v
WFFGuOgqVvFJMaNsaRN92OZlgYclgJnXTqCUhn7aU+447YG4JTz5ud6JUORTCzGdk0nxbnxhfu0L
a8QPlXUyy4n6SuiD+hyVxULWB54R7oi6FRtZ1DKsKEEKPBAdMo5mMFSXaUutYOHXqOlpEkG6SXSt
R+A/CTe64zs8e2P7uUdGJ57Bl7/Up/7SLNr8zR9jZ91jQLNP0Pd7DtX8AmSN0MS81OOa3T4nxC0l
oPSX/hn1EpjqhkqEXsAhrJz8fs5/rYosNDeyqIxNfob9uIuJqxQI/OowiYMu30dtXtxjxEwkv6nf
x1HR1r//tpy/rYd419okXATfl9AJl//8q67KGhMAYQSfuqDFcVjLnyer9m6jtLRPfV71i0a0/evQ
BuSpfdeCFetoj2ixbLBe7l9FNyRbp9XDrTDTZl0HICoMcAwHbT44ZHAOsijPZF0gdHICOMdHepzd
sN5BOkTltinx3L1BlA5b0oGHS1+qxdHTxv5YYMrw2IziHFTRdEb8Jn90dfFOXL25lqVgDoY1RVAf
ZDFtw35ZuXa/r+aRpc+WwJ8MeytbQ/DJayOt6o3v6ulVMEObwNq1x27mrVizRnm7bOq+PoIOA9In
a2TbR6+y15GrdooXP6tRNGqj/isPfWvOI6W6RR6GGNod77FiF0c1m/ZEZascq3Q14m7uWjf+zvYg
AdbuaF/bSIZNuK/m9nVemacqF+O+nBtkq6zXGsv+D1+8/GJ/vE11YmFCU21DNW2hab8uhHskj7ve
9Y23UferVW4VIDeF0l8OMT94VC/cp7yKrA1biujaKh3rNp0QeLUR8pMl8q3JWXQmsEO2WrN5UbfO
PTNcZDX4jbFHMkse0CTKTo7Ns99vTIXFKN7WDupGbOmHU8eSeP/7H/XfHtW6MFR+zoYK49IwDO2X
JWRsitIxtEh7szXvGdf3/LrhKfPDYehRgYNXp7GQm+xFiojxNeiEfmVmnntTpnq+idlGYtiD1qXI
cu+qdELrSgWqseuSabr2uqHaFFgA30Bz6he9MTaHItSI+ZpFvQPcCxolmdaOl3p7E5zYlTwr1Ki7
nGXfz/6p9aPuox8JnPg/vNL+dvPrwrV0RzMdQ7hsEn99pbGAm3KHfd1blKbvWXYmDOxdD1FkncIZ
MyJxIEJP4xXKOmL1USfP4tbRjxpGTpcBJVooC3kaTTNY1SjHjZxAdpYNKKbMu2zvMJIcHb9BijuY
7GUwBmh6OP31BWYsT9WhniWBxgSXt64nvw0xUQc4AgdJr8+21MuY62wc2a8vXUAXXYrG3MVH22OB
pumI3Gid3VR1+qA7wrySpjY43mY3viqanUCsFaIPRXmQffM0vvRNwZU7C1EG7c5Xhk0f6TW0UqfV
Fu1QXoPIdt4CNcEG3QH0xU7cZhMrXszGd9+s3m6WIORRsdB656ZKEP3U5wZEbQg75kF2BsHhn4vJ
Q9xxbshG1niNN2I6LYL8uh3UOQxBQzQVzybAu9/fJra8D356BlisaVwAlLbtAHYzfo0MII2YaGim
vlkDCOWyDgmyoGK/jpTefipNr1+JurZ2wVxUerDCqtFk17KVVzcusUQfx0KIh4wlpqweLTA6vNw+
ozppP7UaOAMnN9WlbHR17D48bhUOc6uT3wZ9/4ALTnkSpbCvhR/qyxYF38/AqWHuGOPLVBegy3Dn
2GehXzxUSvUsO3RKVi+sdmxukRWMD4E/JevEG5RPTbiQHXI9c1eFG4wHr8hc/Mg9Xv3z1Pi2PbAP
sB5YxRi7wVBwvZIEPye1CC/5Pd8vcjpbVYvq23E+QDP5VldlZnUrD0hy/FgnO3+MVaKuvvT7qNMj
FHlYU/w016/zlzboE7aTOlnae9tWTwHcg9fEwMYmLrF6z2vFfukj9Mlr+7Vr4GolnVqhCuRZr3aJ
7TTUOBbwHfgFjCwQ06IeGh8Q+DqzbrpsQFs5gYLouuW+K0gwIUiRcJsYPrbE0MojaFrV2B9YePTB
k5s3944OxkLP6ycXIPr1ZDbOPbApY927iIiFuN7ej37VYaeGv06ERMKShQtI5qE9y764yZMWrhQP
diR9fY2kS5VPyUK2Xg55szTdaLpN2DgexaAZW/27IIfU1fhFZuNDzAPD5mmL5e/NR5Uc8Mv4X4q/
TNfCHFuVQrcWcqyU8/iYL8Xa6kotsM7J7Wbd9blxIwqtIZDOZY35bJjrZKtauPrl7Pf9crSpN65K
LsebsdSWhFXLUz/3Ho3WMi8NxEC1oyuR2LLVmXvLs2LwAUHQLyYXMRmA7SfWYqB11ehWHnKvgTTv
helyRm1c6hphTns7m2Gpc792PqhNC48i1s8fQyO7VU761C77aNTXqOg8mo473trqVC+1vqu3sigP
Q6a1i75z0n3XFNOtrNNSYKgK5BpZkvXF6GJOVIzXH1U4yKPT3kY3mSGaG5G9exopyTrBOccsivEF
+6h38lr+jato5t2gBadmtIcXUVoGqA1UgnDi+LFXH/OkgcJ3GtMC/DfMNOzbjbRcJv7JQ0LrzlWV
4b72I6INpKa2fjcN93o5GseZ5+a4XVYSn8RrCDwFiDT6drniQHrg5aTF9zrvCPTfx1u2y8U9HvLt
2tJ6fS2LoxuHt9lYLmXp0mMstaXp6/jF13OI0SeWgICUXW0MzzQOod6x+uuzHXaE9k6YVl/vZYM8
JD3wwo0rjFkzqa8WsrdsaWz1OkiK8k5zEWkuG9Ffx7ajnbwW4AtgxfJzgtBVinzgc56m2TZDt28n
1Lx4xGLqVnZ4C3XfvgrsWglRPYM/4Dbm9eA4A7GncThDtUxPgM4Xlx4aK5mDEpvHjx6ym19kuHVZ
DQhYU3VYLFcOUYQAC+xBDPNnllQHzUesPEgpJlbj7bOsN9aoApQoOBLQsQcv/Wwg1FLG1vAVQxwA
rFg33nWTjwxL2lg7L1JHnr2OfemScM+5lv3FInkpUfw3WZaOe97HKcoIzy2MIszgBoTm6vzbwZ2L
H3VFavI1zoS+DUgqdxGQM3zBEm4pGeppZaPvpgL4i8rcPgcqr2XJTJ/G5M5OS/1Y9HzKU9GjLIw6
4NvkzNQYTRlOqUpIz8S0QjfZpIIwXhaNVr7BTwHlErg5nI22fYUCaiVZ+TYBJt969VRsZTHRr4rB
A4Y0jOVuGs16IwcjPbjM4VM994qCjJAXj2tZH9Throk08VhManeV9KZYyWm0yj6pCeFCL+uhqLfo
GybCMmGlecOriV3uorSlEc403mIY/ibrNR+MMDhiKaA/vMTDIZi7642i7lyM4dayV6GKs1lbpBZB
2l4bVqGgDNkPr6NooJqXixhfr2UfO+LRUlt7MTT19NL4dYyrUDh+EpEPP7rSvxpRtgOZ7AP2U/7M
4eBFBHTOJTv2YEE6ddPnafUe++mtMnTG7eSHGcxcMdxkwLOXAPO9TRzrs4as0nq7UW9y1npDUK+9
KFlU6PSdXaFk3sLQYKJVfKSbOPNRY49e9UB12WGVlXLt9ZpyPdjoTcV6eZBVH/XyTO29nj+KBecv
DWZgKOuJi20r3ObJbMZnJwmRhzEV73HMjATkrKvcuHnh37LDcRYGVAEyftRZfp+dhB7ckgo7RqrR
H4xBM89q44szvhTxLP+1llXykALowA5kaK9IeRHBblkyuKoWPPYxwE4gFjFohTZ8RBHCPsddyfOK
RsuLh3vfeM/LMHwsVL1aYe+Ct447NNfDfCj0CBmBrNqpXtZcq47NYT6TjbJbaRrFUkAWW8u6X/qV
yYC9ovUAOUQ7Vro6HXo3LTFqqaOHaSDd6pPkfw/xZ2hM770TQbjwkDgir+dPax9k0mUQRLFyEyXa
QgDJPdg6AqUazKcOYUSj2ylmc3Mpol5uHscaFZKFvTbhdT02GUL5VcFtEom0eiwhpK0xoAq2jm+V
j5mBbCJPdRtXEop6aWJY6eSIK87F0LbtXYBm8VIWnbYrr1hgRpciyn3uAf4bOJe5czpZ6rVe+F8T
/cGLJ/UTkOMvEVDA16EuvYVfCfshqfR6lTtWcAvLLN9E/aBeD0o5EOQf1atk5EtKrAIpD3xjlpaq
tzcwOeOdyv/2ljY2J8hfYuVXo8Ymu/uqaUH/J7eGUiXJnxEru0WMBP9TGY7BuiqAov7pZHq6iq2E
O0CNLPfYl/oOOz9ugMK0nrIyM64Kbxxv5lLZFHxSfpA9gjZNFopmTIhlqumj7ZtAb32lupKtrpah
7Yd+OtBrWvVu6FFTc6eNLJKdjLY9Ab31NGbpI7pH5iJtlfjo5nVw1nXtTx6G3XMYpPmugM+xthBA
fPZzVyPsV6iof9DqdsFRD5r8rsl4gggfAZW52i7N6gBrVj5Qu+cGXdV1MdTqVrbyY0FNPakScEBM
2ferCjjMk4lc29nuzR+uC/ksXcsxRjtsdGwALbWr73C2yoHAllhDxVZ48pH0WzlVWj8jy/0MA4bf
Z9Qvyay6n53JAxA0DxJwHLZDILCkngcFDoggA/vc5ylILoMsp186VeF89vsUIQQ7qu/8+UqpHvx4
JcBW9XNW+c+W4ivvadn9cCXYo7tJsRY8SwVoxDnpK1PB8lClzeY/bPLmWEcuk8KX7C9pNN1ULQJn
AF3+HudpM68IFBXcvh0FBgKTbXzQq0x/SvXodfKj+ozAnP4UGDFIybp6GEqWPv3orWQnOL/Y5wLp
vQwJmvEqMkGvyOIMzNuidmbwxTGFMyj9Cg0MYydnRIqQbH4Rk6SbW8cwOsdYndxo7MqviP6Epzz3
sl2QoOfPag2BCTGFR99N8kUQsaXMwwEWYzrgwJRYD7KHPzyjLdbdy/YAewuu3ZxkKdR4FaWjmlyN
bvDk1K6FMIfBbly1tl5lKDNgzTnCYYSGMhdrJYt2cRxF4Fooukk5IOPo2jtZNBsLBmLR6IfAGe95
ED/pjpXd2XGX3cVsOUD8kcnoCu6FpR9x84ZZepCtIBPa699/g5rxa+ZhzoS6riqI1ViwUcQv4azI
5mlS1k7PDm8YtwQIJ4Ps7cSD0UsRYWowbY6uW6GaB6vK+FHxt0Lo8kg0W6O48bLPuupEd0WVx3cl
Zsl7JxYNacQIArOLZqWKAO62VkNlPeZF96J2vJjb1GjOfu2g6lFM+0TRu5ep66fdJIALBoiQvZQG
Cg8TIbCTZeLEAg75MhwaQrN3am6dfp6taGFiuo5VXvfYYDyNwIDl8LqY8quCLDpGT3QrJy3BdCSt
jikox2fn2zVdt44PjpuZS9nLFwjHaTwdD3IOtHdIao4rxYmG5UAk8EZHyeymQOTf5/F2+qhyBdgL
Y0AcTNbJg4fly8ZExfUyFNlg7WiW1rOKWevRx8dvlxspumLz2UfdP539vp8dud/mc7+f/TJLHLpi
C0SXXKt6W3eKt42CMFyyQZvmXdp0q6VBshFtl68+6nytnVZdqxlrOUw2dKZeLs3U7rYfdbZwEOYa
9XIj+ukreGNkGGtNcOf56l4YhLEm0aOIXIfOHTrj+dLKgvZV78QDOKUAoqaypgKijOqUJ6Ps6rff
/77/lvA3DPYIpNUs2M6EbWX7D/iUzGKTE+pN8IogShhfWfauNrIHiETNu+W0WzHW2pvqO2IZ6LZx
LtFu31fBZG0hlefHHJX1RQ5AbQGShx/5fFCQj19ZMYhDWdTr5iT/yf/9E6amlhibL9gzoJwdNL8U
//chT/n//8xjvvf5ecT/XodfKvSm/mx+22v7np8+pe/1r51+mpmrf/vXrT41n34qrLMmbMbb9r0a
797rNml+33r5O4AOzRNJzNADzhi/TPH/1ekvDNI/T/Svdznpw1i8//uPT1/TMFuFdVOFX5o/vjXN
7yfbdsk4fYczfZ9K/jm/myIhkNe0X5nb1P5LkMEQhDdZmkJBJzGb5Jn/rVmx9f+yDYcwty5+/Ja/
X+of/vzf/2V/fcqXX8s/z/O7f/r/Y+7cdqQ2gjD8Kqs8QMt2t9vui0SKFkWQhCjKgSiXZnZgrB3G
aDzLIU+fr9wecHuWQFSrpCXEBbuU7XId//qrHRUjT299qBjI6R6/MiEA4/sSMB/asQ/p4zPiMQx6
HPgVg1lJH7lpASZ3RcrTaaEwLY8fmhAYY/jpKRMjaExrYcEBmdYFiEh+tlA5Poit1YI1ULUIoUxz
Swapa1eAtYAttHxcdFYROl+ElU9Fgwd2h81wdzhJsHrZD4dlMOD8hy9TwErCx1hgg6kZZ2DuzPc4
MDzgXUszCMEUwvqrQtlwyLgTZ/lfdPDJgCg1ujokFKa0gdqNKagN3rXriOiMZ9yDEzS2osJpYwj+
7y3hk1oog4thahVj/0VasM7A8qw4iytYjj5gZJOaQlmWxnvnuZSr24KgkJ8pYMpf5hArRSYOYUH5
pKqitGLMuzIFuMGGtMlp9yVEDOblMRDnZArFfE8KU6AC4FVXsEn5m06YOLuMCq03LRqA3mUzTAy2
hretNAPXGDhrtuEts2nFkStrM5gSAwXCXEPkFxHqOsRYrTCDxlQkPhgvhStJE2FlBmUZjIeE1NBq
Sx1p84sIrrLQpbWVEk9fWxewBkKfXWmhxVkKQmZblXV0ieziIjCI1hakaagaoXICjjVV5cFUliGB
QkHKJD4lx4ekpGzOzhbKUGujAimylXoZglTpATrWySFUBuAJYyFk+pKD2eMFM0oOlfWlWgu1qWF6
NFRLdclXvtfZoQmGY4YdlZJllCk5IjeHaAjcyqhgW7pITnSaI2PhoQIt/QFfMLVraKM9YGTp54yU
kykUTvhtqtgoWpDQX4eC8VcbilVUaDyxsaSspDzNsVTgnH21N9Ah8ezUy84FWgOBC5aG0NSGatJj
A6yTNZ7WPTdvCKU6R4odQIv1FIyVOJdw3BMlNLSRoPFoJ3ZQ2bWRIKnC5lN5Q9WaOtBL00MVUxJc
dVBUCrgcGRTqqWOrQuYSeTXT1jPZUGoBW5iaBiy+ADi4KJ3bgqKRynrW0eQweWkB1EeYvSpbsBVa
IPpz5Ac8YZop4szSI1prnHO2IUPmagu8PHU3XdMoQgWQAAlYVV5owRvaBpqMoqWCptfILy6wDqzG
Wp2x5MamcmzSslF82UeBL4G6eDqpKkQsNjOPAPvTxgUHyIYGXOkDkJ2ArSuPoGxk+6lq+Unrcyye
ub1WmyMAXAOfOKRjBmibkPWVFryhbQCVl5qRqjJ6YEZlIwt96rLRVaZoHBQLx7HmFNFujTpbUGnw
NxIIc6ocleBZhtdmiJZqgDIgUDa1rp6QxGWGCC1RA/Wgg5ZjPJsyv9hIhtOiK5ZhGzVC1bInKh21
YEhLLbQ1/tDw8FO9lKE7cGKkNj/YwgTAE8ICi8py7AQClzoIJbADhtAsplR55QeGIkGtBRpmKYx9
XVAy3RMUsBRON5DBQ4agcxlAxJURwdVUQ1IqUg9NgOoqQ/pgKpAn8DfHnp5g79MFM0oOFYNSrR2Q
HMCUqQZBEsUM1vP5hjEUM2nGDzWVRJzQZOYNAONafMkBNfKaAwhSWQiysOqoiYvg8jK+Zx6XpRYA
y0t1zegAVLF4QMYq2nwaGTl/3IDwkzs859PIuC47j0AL2prRSZcErIzvT6CyZMEkPzhD+KHdZiE9
sjXy0wJBXRkd6agZuIpT0B00nmF9qoWWYRQsjoyBNqgKesYK7CUrxGSABZgpF/Np4EYwHKBdzibg
LL8qv6qRMZnaI8CYABklCdw/gpBBDEv2ZNKzz+TnEcDlSo9gSC1ZkNrYCa4IAJt6BOU0IBTaZh9y
mmFHUCunekFSmFYL1lAuQkvh6BWOT7nQAvUC69rZcvlgGKgjI1myEsCZlz2RFle1AiRhQ3IAcZXv
K1KiRZVnZQe+0iKuQtngGxM8IWXABCCtvaFgEgPDiRPUIDBRr2cXE4R0o/UGqmMgtECmFHD5AmUT
b2ASVWAqcIBJotkNZyGfSbGrQt+pnumW5cQWjmuY3/WyYoLi7GEAg7Va1BTnlnn1EFI9a/tJC7sV
1o4Mm8DfBWdKPYJJTBuA3mH21ULpyHAehRrUM4gSt7cg63AWUYdE26UpQFzhxBs2hiCNETymgioz
U+B7l9p2EtgZaidpENY0fNmJnrPUwkTupMmarCA/lM3WrLwoY4IgjVARKBiJjRwIVFB+LVXQMLfE
R4CyWP4Dz8pvFmUFKFZqgcgIxTkAvTNsEk7zOiYEcAUwaSYdVAuCtU0X/KJa4Qt+6cOezPWu399M
azT9dlzs4nz2F87c+ksBiy0ZIcYnvyhbNVH0xy2bbxIS8MTrX/zwzPOfrjP/9/kBLy+dXOv8VOd/
fNxvj91xs3s//eD9fJuywvT1V9/uu+fdq25J6gfToLP9eCcXy0AfMuNnBI+3K7kCUKrlHvu/hkMq
eOKe6wXfdoexG8+3KOs+kbKnlXzd7fsXw5GvXi1lR36sWvawH47dzbCUHNllesmHw3Zz6jd3p0T4
tP+lFf5ou+/edsftUnLkQqklzztrV8OLq+thf/fqear2SDbSXuU7tN7fJO9zJvBoJbNceHyZ3vJM
B9FKfozG+36pcVo2Kbm0gp/cdLvEAMvIWVDL3e/7w9CnHhmJAGrRh5u+W0WROFxXSx7epmYRx9Va
sT9cxqY4AlYLRsDd5vb92QymsBfnqlrRPw53/Xih5jiv1Mp+2vWHJHrM8y+9XM4n7A43S3XQrgvj
QC96HLvN7m7cnk6JTc9DK7X8frPrX3bpgl6cBOlFkwvG4ZRYNkc1Co6ql81HmPnz+nUSm0BpBbF/
COnD3XEt+kFufDicVjGkKidQVXvTP22fH7tV9cRBv9IQ6EW/6dK8xfhKltb0gt9ePe5evR53fZrW
kS8Q60PI/3575MzksyyJVPPy5UMIf7p912+SNIZwadYfQvifw/H2LGm+b5nEqEUPx9Pu6ro7DmTK
1DnjnsXDXOBRd7v2fbiCdIJa8XwZLNV4XJdSi73dU5GkXc3MEFGLPm45Y+j85NOrjGvgWsE/c1zv
+H7/plu1CfOuvVb8L7vhZnv1ZLzIbRHy1Yr/dbj7hCHOOOLDXODSEOchv1b8b2h/O47bpKSwkYCs
l/0u7So531pARa3c30/d7ixFDBHqjsB0WrHPtsdXZLazoElyRMTVkns6m5V5z8CaVvQfHXnn8PKU
uua8iKsWvh1PV8/uu/m4raCW34+b4TD2SViZsTa1bL7ajWKStxnPMPlnyfchTR+OnrjEn84nrNz3
31JwTX5js992x2/+BgAA//8=</cx:binary>
              </cx:geoCache>
            </cx:geography>
          </cx:layoutPr>
        </cx:series>
      </cx:plotAreaRegion>
    </cx:plotArea>
  </cx:chart>
  <cx:spPr>
    <a:noFill/>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plotArea>
      <cx:plotAreaRegion>
        <cx:series layoutId="regionMap" uniqueId="{1D025856-08AB-44AC-92FE-33B6A61661B8}">
          <cx:dataId val="0"/>
          <cx:layoutPr>
            <cx:geography cultureLanguage="en-US" cultureRegion="SG" attribution="Powered by Bing">
              <cx:geoCache provider="{E9337A44-BEBE-4D9F-B70C-5C5E7DAFC167}">
                <cx:binary>1H1pb9w4s+5fCfL5ykNSpEgenDnAK6n3xUucZCZfhI7jaBclUfuvv6V2HNuyM/HB+F6gkYGmtbC7
xIe1V9H/fdP9101yeyjfdWmS6f+66f58H1RV/l9//KFvgtv0oM/S8KZUWn2vzm5U+of6/j28uf3j
W3low8z/gyBM/7gJDmV1273/n/+Gb/Nv1VbdHKpQZZf1bdlf3eo6qfQ/3Hvx1rvDtzTM3FBXZXhT
4T/f/yc5fD2kh/fvbrMqrPrrPr/98/2Th96/+2P6Vc9+9l0ClFX1NxhrkjNuWZRYSMCRcYHfv0tU
5v+4bQjrTFBkmgSZmLD7390fUhj7CmKOpBy+fStvtYaXOf7/0cAnlMP17ft3N6rOqnHCfJi7P99/
zMLq9tu7D9WhutXv34VaOXcPOGok/+OH4/v+8XTK/+e/JxdgBiZXHqEyna7f3XoGykq1b4gIJWeI
U4txShEWjFH+FBFpnjGEkIWRyTCzpqD8jpiXEbkbNYFj9Z+ThOM/ZXzI9AFWy5sxCT0TUgpgAQtb
BCNJJ5CQM2pKzBjwj4VNMjLR3W//YJRXUPQyLg/vMsHmP1cnik04qOwNucWkZ0SaxJRMmgwxweRT
aDDGZyDfLCwpZQIhLqbQ/JagXyHzY+AUmC8nCYxzSMLvqszCt8SGnxFGLW4iRDFDwCFTbOSZhTnh
EjHCTWpOsHkdTS/D83jsBCHnPyeJ0MVtluk+aQ5vihFFINosS/JRvlFLcNDxj/U/52fCFEJyjhgw
zzMb4LVUvYzS09ETnC5OEydHJao8fFP3cuYNbDRxBugw9oOLkEWeYoQROwMzQRBhcQo6igKfPVY/
r6HoZXweRk6wcc5PkocclWW3N1V4U1f3U/Tv4aH4jHEwxTi22FGOTawDDia2CeA8451XUvMraB69
yhSd65NEZxdqreoyfDtoTHFmWhzMZRMxzJ97NxIMN84JaCew7F4w3F5D0cvwPIycYLM7Tc5xb5ND
eyhv3xAbeYYQ6BvBKJUEP9c87Az0kQUCTQjKLfB07n/7zqh+DUUvY/MwcoKNOztJvrmPD7xT39+B
xK7Tr29qxYH2QQAARAgIt4CdJtoHLAQEXpEAALlJKMFggT/WPv9b6n6B2Y8YyNN3nOLnnCR+czAY
wm+H+2n79xqJiDMmGcPgFiEMiI2QPDbqBIg9AQY3ESalnABv3f/2HWu9gqCXUfo5cALM/DQDO4tb
VfpvykvkzKJgCgiYdIHALwVL7Qkw5hml1OQUiReBeQVBLwPzc+AEmMVp2tjXt92bxncwqBqTSwIB
AjkGO5+iIuWZCRc5FRSbCEIMYOA9lnC/peZlTH4MmyBy/ddJyrDVt0Pwhi4PpWemkGg0zQTBRDwP
HdAzC0I+FgQPiLxzWx9D8ltyXobkx7AJJCv3JCH5fKurd59CkGBvGjEAm/qYKQDDDMzqMW7zlFsE
gqCOye9Vz9GuewzNq8l6GaLJ8AlUnz+dJFSrJAkzFb5hyBriOhiYh2JLmhgz8gwleYapALMN7gjr
ecj6NRS9DNDDyAk2q9M0Aj6ougreOYdSAUZvaKSZJtjVphwtMOARCQb2Mz4SEgwBiGAzTp4baa+n
62WcpuMnaH04TVt6lX0LD28KkzyTWEoIUUOO4RgCncBknUFoB8KnY+ANQnOTHOkr6HkZnp8DJ7is
9icp4TZvnZIT4MKA7zLyjaCMI/MpLBIiPwLyp5AkFQLiolOv9Pf0vAzL/bgJKpsPp4kKKOb6Ju7v
7dl/73qa/GyMgRJBJR4zpWNO54mHw4BdOMBxdDun3LJ5BT2/wOXnyCkyf58kMltVh/qNJRk6kwIj
EGbc5IwKMWUZDKkg4BjOmHW0GCZuzqtIehmdR0Mn8GxP0wH9dFumKqvejm/A4YGJJ/DPJJIJKSZW
NSQRLItY4OqYwuTgGk1CNq8g6GVofg6cAPPp+iT5ZncIszcMUlN2ZtIxTsPoXY56AoslzwikDihU
7HAESghPgtS/JedlUH4Mm0CyO83w9O5Q9skh+/Z2zAIuqBy1DJNjBuGOGR4rGW6dcYShLkRS9rxs
7TX0/AqW+zeZIuOeKLNofbgJan1bVfrt4IEKNqjqMEGNsGMBmzUJP3MoyYFqAgi0MfBOAUVgqscR
gt3hlWT9CqUnw6dQnabC2YU3QegfsvuZ+veWGmgcAVJLQt0ARmMKbhL1FAzS1mgsDIHaqZdQegVF
vwDo58gpNquTZKP/BzE2sKJBfkHSmkAmQFpoykEQgwPPB7JtyGIUAqBw/zEHvYail7F5GDnB5tOp
8g2USWhVvWHghlpgE0C1533JwOjEPNY+kp5hKSA6Khi5K5p6Cs4ufAVJL6PzaOgEnt1phgXGMonx
vzwP7yfp30u2saYd+AaEG0Q2uSXZxNERUHYILs4vKwteSdSvIHr0RlOQTjNKsANP501jahRKBkCj
QBCAjnloqC54ykEQN4AcAwg/C3LUHDIMUwPh9wT9Apz7gVNgrk9S8exvv5YHHb+lbINaNsIhsUMJ
+DQQdZ4EpSEVCiEEJiEcfSwsEJOS3ddQ9DI0DyMn2OxP0+u5C6+7h/htdQ+FTgMQXVDKRu48zinn
oDMCDCWxZQoswLa+F6t3lR2vpepljJ6OnuD04TR9oP1tc3jL2hsTigUYNBwIAj06IwAgux5bBxhb
oH0gnGBCkpSMMYOnCP2enpexuR83QWV/mgnR/W37bnlIcx2Eb1lzSM0zS4Dqh14REHBQ8D5RPOCZ
Mn4scrurR3xsU7+apF/h8+SNpjAtT1QBte/Wt6W+7e8X8b+33sbMNRQPgNWGLFNCudSEgThUfnAB
xsGPcsPnKug1NP0apPv3mSK0PlmEdrddePOGxTnQcwVlnlBXCDYamGjPKkIxss7A+wEQBaSv0bGD
ccpJv6fp1wjdj50itDtZhP5WZfyGHETOIPRJoHCaEza2xE05iJ1ZoJ0o+KdEjrXXEyNhlHS/o+jX
6NyNnGLz90li8/kACijzK/WWcTd+RqHXgIP+F3fezcRAIOgMQqcmlLdZFoeEz8TEfh1NL+PzeOwE
oc+nGd/Zq/L/TXUOtFRBcQ4HLfRi5wiH+inoXICCdxNqdMbu+Hv+vTO0X0/Xy0hNx0/Q2jsnyU93
b/XmThFwFNTvgq4Bc/tYzDbhKISgvhe6hAlB0AR8zK0+0UfHNfR7qv4JqfvRU5xO0yn63CvYd8K/
X9JvYNSBSpISEtj4h1QDlfPEK0IQ8Wbg1x7tiefG9ysIehmdnwMnwHw+TYV0HoRvaMiBqQ2ZbQbR
bNBG0B8/CrHHqECfCIcSHgYZIna3Bcj9irgTcr+j5mVI7kZN8Dg/TQfoPE6g7v1NN2QBxTO25VgM
QY/IC9t/AKOAbT3uZPCsofQ11PwCk5/vMcVlc5KK5ry89d/UaINiXVNAUOdRbdRjToE8Hcivo7Pz
vBnh98T8ApQfLzGF5OokIbkKYMeedyv9tqUg0Hw9FrFLyPeMbVPP6tzHiA40kCJwVaFHG4IKEzvt
tVS9jNDT0ROcrlYnidM17DMBuzXdvmEVlclgEykCNdRQ6E7o2JUw0TNjRtWEvUKQAG0DW4aAdfDY
QHsVSS8j9GjoBJ7r08yYfqwOwf3s/Hu7bIxWExNCngTSbZgDpzxF5rh9DuQajv0H02rd35HyMiJ3
oyZgfLw+SV75HOoblenwLcMDEN40pYTtv6C1bYxzTjJwkLyG8mq4A07ncT+jiUB7FUkvI/No6ASe
z6chym7+ce+4O4lyxzNPnvzfbpknwQIDMQX9UybUhQIWT3kGcqTQeACtcRJDyyhsqjORZpMt7X5N
1ssoTYY/eZP/T/vl/XovvZ9bDbqH6jA77lH4aDu9f757fF3YOHEy9IcmeFHW3c3d6hvsY8igOfcR
kOOXPNEhj0Nfz4bdHnT153tjzM1JCCJYFkQJRkUEyLbQRTneIhT47tgoN4rBbAwZ/PmejntYQCIJ
BCe4tnfiU4/9YnBr3JMHkuTQFwSdw0edd/+CFyrpwTr9ORs/zt9ldXqhwqzSf74fuT6/e2x8OwjV
QiAQSyg0hn3/YAs6CnI6vzlcgZM+Pv1/BjUUtaFr6zJGLHSzMu5XuvJXlY9ax6/TbJaazIHWc9+u
JI4XVqs2GUJqrlqcrnUuirks5TJKarQzkvj7o5l8gToCOcspdWOZIIf2adhqDarYn1Lns44mPKjo
pYWVXQyK7hJpFHYlDLYKE3ypqHfFsLLsTEW12ysjcThsyLKsfU0dnopwFvtY295Q2oFg0dYbammj
nge2idvgvPbCeZpmthqsxjGV9/U35I+TN5lc6N+CTRXHTiEL8H9KfulXcVsqTC8H2eV/l4OK9sUQ
FU7M89zJB0pcHwfyIkB2bbZ/9z6qLipMNqnFg60Z0HBL/GRdVCLbc5U4wohnlajwR5mXq1AZws1S
L52HpChXTaOvCCd64/nYVl4auWaO+DY1ksvfvNM45U/fCZqnobITwl1jb9r0nYgZ+pmMEvMSFnq2
KDXiTlNyf45af1WTrLZ5gNk2hvUxz2Mhlp4qjDXDQb/tqNcuQlF8FF1fbHhqzmVU4D0V1yQMa4dE
Mb2yklLZfobtTvoVFHD83JP0hdU02hzPSQfeocBRwFVjO/7jtZ7lmVf7uSSXOBcOsozoqseLNi1K
O0lDz+F+E2yyoQjssI93TZ10X3LtVKKdM2Y0yyjEcgbsGy46f+jmZq1Su43bcNEGjVPAK2yMiOyM
xg+dnmtpkzILzoVhzirVok1ApXY5170ThbFce4onc1gbtW3RYLBhmycTlqTuZlVK5KwIh8iJ2yCY
F5YKF0abqyU3z5mvkJNQ5S8Hbwguc89zC6/K7dqQeFX0/j4MLLk7HuLI5Y2VLpgV1E4Zo13fFeGK
hUY1x6m2qYeo3fqq/yKVVdmiDT83hqp3kUGTGYiKbqGRZ9oiwtGcoqo5P35q4+Yijqp4hkxDX0FY
VO1R4a0UlgtREFe2rWW3VnxtDbR0yi7GMwPTyu6jslh1GpVua+TfequTqzTUf5HMb+2hE/QywPmS
pbpc/jPeY6HxM7yhUA9ca8LG0iP0FG/RCrPueEAuDVJvG14LOxFlufB0Ysd1QleQ5tq30Ma8Ur3+
GITMnMWpGGzlK98ZiId3gcoXtTQcHJfDNqnxZWu4flx2tin7wR1KuZMsk59/Q/ZI1pTDoLhQQjZ6
7PuUE6lhGYhHHSvx5cAMBwR3cOXH1rnJ49QlVirmRUYiAN6XNvQwZDsa6HVoxB+0PMAmFGRjofC7
8FW5bAU1VzqVtkGDdGYW2eD2QR0u/pncsRNlSi5kBE3BoZoYxMJURjdSZnERd/gy9URxgXrtiD7+
ErbJNqhV7QiRFW6UibXI6BYPWbzFfvQxjEUFtuE/sffYef6cENjbAWwjoAbaM5/C7fW8AtUEKNVZ
86GIMd2Wn5MgsrYqNO0AGfWntPk7Vhn9EA7xzieddKqWkPPjVPa6mod9m+zLrKLu0NeO7xgoIqu8
yHK71Ji5YWRsAZzWDrJs2XQpX5GwuWpiqvZZ0a9bD8u572HtlLxAW8PI+rURJX9FcWBA1uWfXpW8
sERMqMYCkwJ2H4OU30SSEWooWSAPXWrI0NO6jTatQMQeSpO7ScSueh1/t5S4NIwimuVel3yJLHOH
+8aakdAc5nlU1YteDOUq4GRDqhQ19mB0i0FmhlsYmW//M8HWc0UOvZl01Bnwb3TWn2KD8wiFhtmQ
y1JXwiVp2CxASC8GXt/kfcXPx5SYXSRhYNc8ZrOaI7VJy4iutEncOmYXOBjwjKruholGbHEQxy4T
6gtsddw4oIBbEKFmvApIdN4OpmETqzFXgn62Kl8sUWCW61gFuZ3BLyxrba4DKBBxxzKheYnMwm4w
T7d12qdblANz+2rDSXcVIyK2VdzImYhKvDQ6ntpxM88G0ewL0axAK4jzqBsqF2XkItM++25EtZOF
Ob40ar42o9pfqwh/wNI3P6adUdqYKLpmWtlmlnY7zzKNdRqUMzq+FCnNZv7P805HWTGRJWMxGEwD
ROHBuZuIwCjxvVr0El9KmSeDw4fmqg8GtRl4WS4tw+quDNm0Tgj2xbbvh9oO2n5lqV7OGiMtlymi
3rzWdD0IvKCZsa9rs3IY7QonQn6ziorA9YXqN7n/sW6048HmK/O8qHPXMuvQ9iqwDbOefvAzS86b
KDqPjcy6FsJwkoxsBrMmO6FyZBe91+5ITOdDGy9zoZIPTTGYjqzoPA3qbN6BHrTbiOezlMVyRVRZ
/2aFYjC2n80UhMdhU/Kx6Q66iJ6uUKMjdWN5FF92efaZFn5oizr4K05gIeoCU1dYRm97bVk4Xpim
G9ZXdlCnrR3TLt/0XqJtM+93mcl7SN39E7NbU7MFeppApoHjgGCzWwgFTyhLK59EKO71ZZubahO1
sb6AHQUyW8YfvcIQ25Ib286gmW3kYeliK8kWXjEwW1i54RyXb27GzZL1JbMrYpi7UlBlh3WDtr0n
dwNRhuN7VrKgJDfmtIrDeayH2K3qoJ9l5tKvKbpqzc+tBXrRaAdsD7lFlzGvDkaWtCvs2ZkxhIs0
YcVM0cx3uiRf9MUg7aDIE5tq5DA9Ln7TyhzU5KaThrnbeUFtV6EM5pir0slozJzAl/ncTFHntsx0
YQOSfh/Hhyju621Yz/IERDPYHgpsdfIpTjGeN8Is7SbP07n029IJJPUd7RPtMEWHmRkq3+VZmPxO
/kI1y2S5gLsEm2xAwzOGgj8OWwU8XS6DiCUvwt6/NOJW7VNjaObUSLjDsoA7ytgyVnwLva6a86EX
qyoK19LMgutqMMpVy+LECfhX0ZXxnvU1pTbhw+DSvACzEaMV56UInLbqqznzqXYi62uiffBtosab
9bJFe6XDeV3F8QXCf1dVga9ir/tYNRba1eoikvE5agzfhQlDiyAqb8LaWqR2hzobMkPBVdsQ60Na
GevY9GubRKSZZXTWNWE3F8DStqnCepf18EoNxWCrRr5TSx+5oHGiTR1FvtslVzxMEncIwEpqLLm0
hO9EoszXeSBi2xJ9tkBljty0o8TRGW+3phV327tPpL7sUrrmXmfO/NDztjjUMxR38Tkr2lmq4sI2
jZIveJK5uV8XtmYom+Wiw0s/JldyaL3L3jGteptZredWRfQZt7xcRkStu1Kq2RB71C6HHlZaMuhF
kKV2UvDw3A+EtIsobxY80nwBX2vavo60W7UeOGM1LeyYdZGLVF/YHRi9+yL5qy8xXtXgXjuDRv7M
6si6KYx+K3Oczko90xLsgdJru0tP5L6Dozra90JFdudJa2Z26c1Qx/0yKwN4T0b3Ha23BgNqEiet
/fLcDIPCQbHGbmO2pt1xK7NTVKlZh4WTsuY2Im2yQa3ep02CFpbwOrese8cajPqStrB6AN5kkaf8
G44Mb1EGvbEb2sJhHmr2USPNi6aKvmhzOGQiC+ZRnFiXfdbboDPwqhHWBS29v8ooGC5C1c4ppPDd
EsOCiKgxN3KtlkVsJXOm9DeaELLq+BDZZSPQdVmpldJo2ABsoWMItQbDGC9NZvpOouN9aHTDLMqH
1EZxkm+S3rrIgVWWXS6rXe6C/+MtZBZshapvBVYCYgk62iW4H0CBm3oeeFrvvT7U+6SU7pDW5QqK
09MNkf0MwhmFk3igb2Uhe3vQbbrzcr2rQ45sqFHrLrm2ajcnhtNk8FoW/NmLc5GQwk5FkM/DMMjm
iqnc5m1a2m1fW27jgRfmDyvoAY73bfJdJcBgXcLlEqNiL4FmD0wu5etu15ue79aQcXBDAjEduwAL
HARyKVzDtDaV1dSLtpTdeKk8DwZfn9NkqOwB6n5mUYCSTZnk/kwxmrsBtWCpoe4ThVFbA6EMQgOG
+NwZ8P7NsMy1rOx4oOgiqSp00Q99exGtWJZGdljBJOkoz+w6NYmdyjxzYmj33OeNt64UZds0sA61
F4czxodlWHXWOU6aYpEondkeM5jjiyF3YKv1fEZKedMH1Eka80vnCWPRRNpr3a6qE5vDyp91XTys
zcEHWRtUt7yKur0cDzxHmV0ICAqBb8c3XuDFi6ZLvvWp718MVVutDOJdKOE5RjHQawhg7crS83eh
ZWK7lmWzxEH5KS1i8sHyySYw+mEfogWH2IPdmCS2DVi2X8Nh+NZ7Bl+oIY1tXMlmO+TYBmMscDAu
u03OPgY5+ELxEMROSrFN5cAvjraMH4XnujPCvcfLvR94wdLPU2/hxzyzIZQB9l1TUAcEgTULdKPW
LedOYXn8olbdl8Kq1knRBR9oTGces/SsMYe/WNAX87Tg0sZ1EbtFw9V1S8/ziNsgvvA5yKnArfNo
qQnzISaivTmPG9e00tSpYN90GzdduQwa4zaosLmqS+/CVCqwtazpR4zJRyMYulknPGX3ISsTuwaX
bv3oI3jvcL7oSJqtwZst1k1YF2twi/K7U6I7dfRzi7WI5DlI5WFOZZivWSYGNBs6kNV35yiwbC/U
wpG5pdYF6X4cgs7YEa75vDNgWuuClY8OpVyjMGcrnlFYHx1I2Rmke755SJZraoJdZHGvcmPG+3U4
Hrg/9Gsv57ZhkWZZ4NApQN2tg7ZpFoSkq8g3+lnaN4e7y0G4DSwSL/Iqq9fleEhNr1rXYUogYsIi
NylSvU6p53Jw6Zdh1/WJ3Ru1Xh8PATb12kBwqJLgxkrbcm4lSWJ7UvczolA/b7Pko0/9j6VVlwvR
xGBOZWkyi4SZrZM+AQUUBNI1GxxueAbMMpQNsvOh/0ACENQpSRMwhdZZ3bFVoysFLxn/OExOhzbK
3MEomM2ljmYtzTu70dknYrQZGAeeWh8PA2/yu0/H07I36LLRkSOjoAA3Eg6gi/P18fT4yW/NLLGP
51Gn5iU2tGPy7Lzs8Icoof7KqEAl84QbixaEvUuC3i4DIt3aioeFstQ1phAHbfxau03cX6AwKl1D
VJuyUMaM41uUW7u2jSIbKhkt8Gkb7MTCau2qGAqH+oXndtRCs6pokZu0rSPaSO0TeV3B3xya+9yL
ZwaBvZ+lXgxtyGyQlZ1dN7Hlem0+55Zn2EHuOXXAelv3itoatkmz2yKFiYJ4xbot0XdDGgdJYjc0
OLBnAB5uXCWrMmpnZeUvOx1T12/aGQcTZyviPlsxFaxEAbo/obhYwrZrmRHOW5HVbjXoFMwIv3YM
1WxJlxx99cTBifHBYmHsBl4F4Uw/Z26KeeP0pt5AaGiZJQIWRNrKGKKCA7DaeAD1tZJ+qRfHS5FR
ZOvjc8dPx2sPz96N/eXth29gAQQHq8YInOlvphpEqv3wM3mBwoXsu82j746Pz5CiSRY44+u872HI
w5fno1XkBQX0XORkmB1vKBBPgxM3FSAygK93/IbjnYdxR1KOp7GfE7D5fRf7veGyMqrtJOvmUQQc
ogQzgfvAQRKq+hZF3sLoTGSDnTa4RHpmYlteWK+Ph4GQ0qkjZDosqkDg93hO+qZyMiwKp4PNnxzB
YnAvYWuuDbJi4cayAY8D/saU4eTkJohCaxWigK2zpmDruGVRZmewocfcqIIPrRDAycfbx0MNftBa
cBk7pMipIzMzpM7xDmhBtu6jaFNG0bA4Pne8dDwcT1OW0aXBmKvHLzleZ4n48SlPEEQNUCTdhwFg
ySegiSHzkOa9WDIvtSNhVKs0roY1K0F5egbSxEkGwxHpwJbRX37rfWApEzMIP6m157NqcI4fs9TQ
g6NzEYJYG+8dD62FcjSLfDBzVQ5GWF2Y0vUwaIDjQarmx6fjaRB5KSgECkv34Rnx8+mHa8dxx6cn
X9P5OplJLUD6tGigbs0JBBHIyBIx/NWVYbTZr/2qDecEcgBgAKVdun44ZIVlPb7YM/b49uT0OK6C
nPijb/D7QPTOwze+NATMgcbmOC7coIZYx93Taarkj4+D2QEVDyN1GFcLBiqH0RqkPPGWngjviX94
7OFHjRDm8eH0+Gny3DEb9nDt0Ysf70yGtLIwZoO5k2Z+UUL4tKJ3M9fVUE6ZO8fvyb1BVx/QOGNe
Gqfp8jgzedxk6XJA3NYpZ8sjZg+IHk9lRcABS1UCx7vPx8sPjx4/HYEOVeMPEGQZBzQNNnon4+mw
MKNw2SACdn87yHyma+UW4IjXo5gr+5YNs+MK6AYS6b+6UR7Ko+iwSvCOcNGC46O1zbIsXcUajKeM
dD8OpRYksR/OPeYbjqEDZufYymd8YOBhwOI6fmkwalRGsA9xCW+TGGloM6Och0i0znFWj7iUYPjO
SaGuc/DqVt5owZAR4KH6mITV7DiBk+k/XnsEUX5cpnez/vDRi3NYNmFdfxG1f8ONELJYLFSbXg2d
PdQit2XB4Y/0dd6m84zWTQbWXak4jn07B48LibkwtJiHUc4XlufVTjfmMGncxjPO62CWw9Y5i0bW
maPAlLQjMpQ7SEHsuoIUn9mFYXnmVmSXHmb+Kpb9ykc+dwbl+3Yd4K8D1nRfKHTN2iZckWpfx6jc
yJReFqIkSwi0fA3noWb9nvI4mVEQwaDzIEuki3KmSGHtwjq4HkqDg4lAr6O2iBZWIb4qEFZ2nUTI
DtsmmBkh6PoulF+KMsN7Vbfc6ajprVBvbBIvh9CYhb7IQFjzhkTDshL4bxb7w6xvQ7smqeEov8rP
46GYl3XWOh7yunnWgkNv0P4QDt2XzGjUJowgAoUQOE+QYSJgG0hrXuoYPPyYE7szVbeSuLsZIAE8
b1NDLjxf+xdIzwLu6oyWl5Hff2KW4qs+498yL+3nSNdy6bG2taEQ+aqAv0t4xfVQLPIm+tiktJpB
cjhxcZ/7rtkrMYvSlh1IAwEzEw/+QvvhqgVmOPcVRKvCIGnmRah2MkKfWU8ZqFhPOmHa+S5M+z7r
Re2EZXZjZCjbNXkXgWqMlhAHvQCBVGzoYAWrJEz2UWQ1q8SKL6lE6XXd+CaYRfRrR3r0qUyWUByi
NsrgfC4NpFxB+kVtNQJslyZaecKftX0MqjAq5FqbEDMAPG4Gbu4bmbNN6IEe9Lp4Dtmh76mCOGWM
UstBOsMOK/zEXqeQB9qmtcg+iRh8MfO606U4JH5o2D6pyRIrP1nwwsmrrt7GFggFhnVxQXRf20zj
RaKx3BZK2KIyOrCzvWFWqOa86etiyXHXX4VBuWQ1sg3O6ktSdRBCMXvIUaYi3vhVqGGpReDogaIz
BN8P1PNXWQRJzCjzsRMki7q6rOooduuGim3S5J/8huMVVeGqaLxkXvcQQ0QsF27pxakjmp5tutb4
Ui+TmF72XSy3SZDWNkqDZhPir4ZhtI7RQDqh135v06GSjmcVbAUtUgt50Uh7IMIAcZHvJQSxZ54S
+lsq/XAfSfwJ8jdgwYKHPse4nQF3q31XwMLq29T5v5R92a6kOrbtv9x3JFoD0tWRLk30sfqV3QvK
FmNjMNhgzNefEaxdtXLnqVOq+4JM5yAiwJ5zNJNAjN3ZG+NnKgP/Ir6uoJw/6PSbL+2Tbbrq0WvC
L8EQLg/1UkWn3torKDxxF8UMg1jqzsexX9zc9urDuIzRsz/wa+uP7KLc5Xs3AqOqJ0qu1hGmmAx4
pNTVxQpy/SVx2tK4bCk7wcdDp/oPJkjkEfnpEaIId98Ey2UOLfiLZj5K8Cak78bz7K1p6fsMV4cf
OBur0Dm0dn1lsh1f+JKxyl8eeLCrSa0eE9HkY09OThO1gIrBinptjBCp9XO22mU/NqG7B2mz5Ag2
64w6tXtJKOn3fQv+YOhsfU4bkndRsADW5NnIdVQEkJ6c9Zp+XGa/vYRqXfPZn9bCXYERWndti6AK
gzMCryXvhM8O3hDkRsZ55XVTHgn2yRpcObJ9J4tG/cnpTZz5c1tdnbj7aXX3icp4h0O6XeBXuLvd
SZ6HZZqeID149kcfeAJWi2qVAdgWR4OL/5a2q3fXyeRuolwdbex8dpEV32mpm8xSP5cBaU68XcUF
tOt33+1f0kW96Nomu1rGhz5ar0zIT70z3pFoXPZuBa41XT67mnsFnJm2ZOlYFTf60Qt+uuxovHT8
6n3yq269OtQpx/Eo48l7aeyXJg6CYz+HX4w/kcPE5icdsV8RZ+NhacGbRD3QXEGLGbnsiwJDnYFp
GI/CPiXN4JbzQkgekm59NjMQxqDDHxAQtY+RtbaEOa8Qmh/i+OK3zH+hQVIsoAMu0eBP2e0lbblw
nDqzyeyebe0eezru5sh+XMNBlbJW+i6aO1b2/ZCWafzsmnC81J0G0E+XYmFzsncqZIDWies9Ax6V
kaXOusZcOrd1rtFUhHqSz75KAGkF8p5ORhRJ400XsX7rjR0fE8B1k2+eEcqR0oA9WFpjPwWKX4Og
vaiA0ee0JnTvUTacBjVKlXWGvjpBNT/GLoCwNYX8ZyXT42y/N344fnMUGQo5rE2mOW5aoJEd0mjj
Z3G82HycawMMiMtHqzGnJa2S+XQj+vBAjIdpfZx1OJ22LVVQj+dg6X5ylrYHEk65sD3Zu0t3Qf1g
57AqxFD+2tBCVXhgZM/2jcTnhGyW15ot085EBs/FJDigYc5erSbZWPc0t4lg97qaRtzWAoxHOmKx
dPeLiNrT2LRjiXsiV8Q/TwoTQ0ykKqS2P0ik72zveVltm6+OO8bHursN2wJYtO1CPN8IKhF6jemu
1QugewvRw6QPK2Koh5jo/Slw++i4JE5cuvOgMfWGznPLSYaXh/zq7GQ+yIiduEsaCEXa5km1dZ+p
pt67PVsfaMq/BtT2VzV3bqbAU5/0oxODBCRDuGMY6PegXZDKh/F+sF0NvFtgDgMq6pPj3BPzCmgF
t6+j12yMgrwP6vCUoBozYiXzFeC8u28ZUvhkMOk1ZCnEQ6ufpQtf7kbzWMvP+Mj1aPAr7Ky3fqJk
DDPrUplzZ1Zg7gObVyEg0wq/TC67+FX3HOGFE42FGKs48zj/WLe6AqPnrzk1vtqNxAKac8Htyop2
matoviJS/RSG7etsQkSwgFjTatCFbQxBPLC88KjzIS4L+c6Y+n4ZgX4ygotgThDnTdIeTGCTPWBh
gCt1f3LJV5B33p0bT3v8kIEQ5nPQKa8kUf2zHsHM9eCZHpfFQVip6SVOH5Z6JoXftc99jVt5bpK5
UB6Gf4QwuCvseu+tATulyJWNjtX96kWqJPXyoUHWDAR5bV4qMl3ruoryIbLrfrVpnlThIWDpj2ZY
2r0743HVEBCVLFZ3DtdjsdigZCqMP7rhL0R17SH1TVx0UYfbZZI/QeY8RZPv/gicBkBySj5i9pIl
t3HhwQ/+KNv4la5i/UprUmUTWzvcHwNixpkn55CTMZP+4OzT2KOZE5n0qOoTplD3gzt032Ipy7RR
5lQ13prZcHUAs1XTZa1pepFE3HskRlwP9UjZtFNzUByZxohY+oJUfEp5/OioW+RVtYepmviee8nj
OnTjQd/gEndtwLJ5st+17SB3ZiEFrcMJsDChGRUGAgjGkShzRj6ndfsloUJkUUuGi/HmwpilPrva
0oxz4x40H9Lc1MFD0onkIerMvoqBYLSmOYMSPADKBq4Srp+HVPTnAYOBAh1TeBNguB713TJo26rT
MAVPDJqZvI2IPgyOQrRMeHsEWYWzFxB2LYJ92gZL7qb+BaIE4MXh4mbsVcZOlWlXt6WOXQiR0uRB
Lqk9cd/9jDeRy6L1MKHEIFW7Zb4gVNC4AhkcZLz8GCLvfrE7aQjGahFX54GnD1CB3vsewBZv6I58
jXmuhSoaEcUPA+s/S4+fm0k6exRHVZmzxlXGwL7tlcHlIKxi0ETo+Ug98cSsMx/TZOLF4iS/EPAE
Z2dUVTam4XpcPHMkmNvuUZD4OA4GUcWcdIBwl69EgYAJnal5jVx+L0J1WpYKYRNR664ZB15yHQNd
CiI89KHOdUvuOhqILOFfImnjn52qvob95yZwlyfC3Pt2Cj73kJbex6n82KXcO2k/FKUvlUW8aSqw
gFF0cLzp3HMjS9pA6kc7T1zJgAwYEwvklrO4gxbrRG99iki3uZ+TIfVe5lYeAqcSYNrW5KRpBOrL
TZ44xt/WTtG57fWYMwvtHMSFYu/K2d974ZKUUNv+Ajb+RGmHH6uP8fcplhFJ7GGtvc+9qa4Ij9Qp
Cch+ZPV65zZQG4zLw8wvcS0+D6HxHnyayswbBllEfb/eL/gnMhmMVZk4wPGDKes9Hewrqx+sTqYj
j6pTHz6ToQ2vntZRvtRef/Xp/NgykvGeNNe0am0uoZratZ481alHc9gE6H6TZ9ZN65ehQ9sdxtcc
eIkCyRGNYIMimfV0lsV4C8a5s9x9mwPwNxOrs01eImif35wGd8aq717S5yEI6sucmIObqPU4kb7P
8StYUMBrh56bYrvHIZMteC3k0TTmF2SIe+oNOJeHYPtB1mSLD7q6WRBTuuF5mNqfQ63XAjIcF8FR
z08E6lFSCe+JZvUHmjgXsDT9Xb18cSSEmglAyAcIollRD5jvtwWH2PU6CPvR8Hg6IPITl1VEB5EM
yM86KvKQQYnUJjqnoRUHpDcvKukRWHxSYwipZOrVWUVktQuhGymNQQ6y0U69P5+YqYIrq4YPf0ED
rRMca+6ce2xc+AXHzTsLuekayfTSIR/JGBLngmOyOfA0+QHG/4DBYDoPij8OnHvnmpFwVzF7tqhR
iFkucq5hata8GnxSeIvzFBr7E/m1Ojg2+uYvXVswp6MHQ3svQ050bqPoEwi+5JhwmkKQ6/7oV2mg
DeqcHXzu6jxNVIOtkAc59xyMmKNu1EpVuL6GSjecyqALgQv1wODDsU3z0Aw8a1MxHAEB+8dBY5XK
JYSOwLonJ04bzG68L1XXzzkD8bFHRjxmAg9XDtimPXe9y0or1gfSCqe4CW2mEdxN1wx95qULxEhl
B/VVqebpACIi+Bj1P9wV8ZHtzUUjGzsiDv+Ie0adVfCkgWo8cp7eORIojXZdsZuouzxYn2ZaU5Lj
Nm2yug7Dxyh1zsAXMhWy7trqYNfVIjgQt2IYoxO6W2WKEKGaRO4DeT35zJnyuVWI5yHr2tWd0IUK
m4+o3Miv0dhVeVRrfQO4mrKlcbqn1uU5dJhm78SIMyVUv2d0ZsMKj5gd7IEoArXb6FeZcwNIWq1+
yGaurousH/x6huW5Sj8s2oNEuXO9M+ZdnTGZqKxBtuhCGHjqQg8haRuKA6pOBGUQt9DJRVMJ1ne4
E20/7DUPWO5YKUonYEvR24w42n8KLfvZG3CsteqWPa+i6ZIKnh4iEGV5p71fjnKDa6xEuU7jcG+M
UQVpmtOKuzRfxmQ6dAT0Ob+R27RqvTtHHLjq6UWC8oIQ0hUZ+KHl1MepeaArOxHgMw4190aRVymd
KwlsswtjTxdT6h4h7rBXzdIw06KernHd3jvD6ObklpDUQ8TuxDp9XCe6i2fu/zBznAmR+lkVTv6r
wZCYatK8zKMG8TvHd4Pyhy+pmHdj2H5HuZoa+bj/PEROc+AVVBQo8t1kIpjE40QQkei53lWOrMo+
XRUic5kCrOgeIL8MjtWIp6GVtEQwpjKmCStjYA851DqsgJbyljKYqRlBeSofArp4vvrLAFFU75dx
RarDKKsQWBaIczN2K+5Ii2z9FpQwz2OnWiJHAH0Jpl2Oh4FCfLk2EDvKwLwEkcU3BM0PwqDyy4XB
i6H5qVqo2vlVUoT+VO3Z5E1gMGBhUDpswN+5X1NEUNEw4jfm8tPMuXOaIp89eQHIEFkm4WjzzZKQ
JEhe3LAleF7rrpjr+lsY8Rk041ON4eKOOt0vYf0cLxdgh4QvkPLQVJR2huBSTR3G/bV1c7z93eTg
UZzd3Danmimex51hl8TeO5Z2yBttlRHqrftEvTqsS0ueNM4RFHwANdMaZ7ry9SnpwdkrEcYnri3C
ND75O903HgincIcnuoNQEg/qCC6vcu79bgF1NYZlzdzp7PIkiyjUTe1DrRd6lLdh1tgwzHVM5b6f
h2fexglE4NcAFP4BOm8BwjfcveFrrnpiKSLqUab23q5IF0anZbu1qz5aOcqy9pM6C1up7gPzgNmo
uTgq/rRBMG1swjyivnfgn4O+9cDhQhDU5xqP2xouIBFnt1A1n/bO+LMZoxZwqgkfunn+EQlyTtvK
lIq5UOq3JsrjJXqOVOfkQx9BNjFYRAd9+jinnj1yOSJnDZYKKKn8ha/9GAzNq+hqv1CATPMgGpFJ
ygjB0QwUxdwkHLRyv2iPsSKpuQvZrRaFCBbcO7Qj9/7knhob7pZ1bPYSIu6CrN26c2g1HPy4B/wX
I7IOAtk++V77mszNU7rU4bGum6UMZwQgxJ3Fzk37cNeL6G5R8XSWIBHcu7Cv7CmSwc8JEouLJ6Ji
8ZguUMlDlY074nZLicmZcJas5pjhGkQqxdrEC/Jkj+fw6iDAmKFxVDK6Uj6LM+PVvencXRL30Vcj
r/5Kk0sggCMJBvdJxNYf3BnrXLgT7qdxHY5T01SIufufmxi+WpJvnSTqYwasimU0Sqq9iy9ZUjzw
98TYIvJfo2Uxv9agzy0yJojjwvkwe98QcDX3evWB+41Lew2S/mEmDcDGvg12DNbBHcfTnANtzoWZ
xmtvkktUe90TcFs/9xoSF4imXjUbmj3oZqgHmii5QHD0OZRyPA81PBJTHDbl2FZ+xlSrSzsoKB6S
BdTHSC6kIrl1BTRJrD9X8+SC2U7B7ac1fbGgJCDVhT6k672cDSQqoCqeDsr1Lmsrw2sFWfQCp0po
n21L5TGiY70DrBTlG/TI6mHNHP3g8wUovWP5LtTs04Bk+MKI82GuwL8k0Hyeay7vVXMTL6ZO4Qdg
Tzvj1SeTPsmYxedt0Toh7jklntq4CqDcDH9S5KgQDkM9lxmn+2rZHaLk/tJxsnzkTQzdKS07j8Le
0PH0RYbpc4sH4VyrtCQqvT3VHGDc0gLi4lTfQwmn7n2Z7NPKbTHGl24C2NWBySZO219DOrtlLFdM
ZEpeAy7cM0gWfbTriICkp/oUQfPvcecytFP72iyMP47ffDXsu6bnr5idvUtnaZONwz50fPbsQllf
Cs+CsvFCe029MXdWrvaLahOIOMZ1v2EL3viEFMU5uEY2+7WBwpCC/3CTsTm4Pxbq0PMwY7TngfPc
aaz5U1RY7aVXK/jR6ZsYkvtxOMEA96UZpqT0xIgnKhlYZhKgvM3iZwZBbRx2ywEeB2BY1A9y7g85
AJvmYJnoMQR51QEKEciFrAC2JJIkn0nXFUhGSOFUw7OrgmVvPLrTNIifutjuAw2tXp94d6LjX/R6
U9DMUj11PAa6ZnrITid2ln2UHFkHoNBren0eHLrvF9+9p13/AT+BLMMVIbgNvIeA4ut3YChziNvF
bkgYyacuDosAEfEeGt3xlABhoUsPyR7xL7Z1vjlmJvsukesu7sduJ5sPuhbLgVbGZrojM4DV5lp1
nOZ1O+tLm9Qyq5ZJ3I38W9p3RZP44ivDaJoFkK/A8VNfJdem7PyA7SKPYTQiTV9EC0wcjvGCT9EM
cJjrj7xvq1OrnJdAanmnaoxbcehV+2H0Crqk6+O4zN1DtfzqQMqXM0V2AcjHPhBasfuFs8yNu0+j
K9Wph2UM0jwXMppmnaGR7fR16qRfzhHyBz/JPDNHV5iOoitJ+XdRD+2xT6xzD7L/OW1BfQCuG+8W
kyVula0Ag54x56SZHUR8Vn5ZKdpmDlyahzl9Au7Nnx3nV2t1vwdnOOfhLdUxkl8WICPX1m2hxKkb
3G2soRfCg3sW9v09LMXirlWvbyv+jPsCkuzcaSDYI2EXn50AglWnM2HZhCF+ZCRnL41vcJN49XwJ
dKSzebIyM+MaHzbDhW8QQfkKGSWoon6fuJA3MpJchhmUlV87/cVY9nEyQPJcz33oQVgpOpGyXQYn
j6U3AonyD1umiK8A1S9zDrHS+H8Zxvsk0hDYknjvN+uUx66tkKMDvFvY8hDVyDjr6nGk3nKPK0CE
nthda/y25FW/lND87nv8WTliGq+AOjS+knX4ugo275YJEo6h9sguHPnn+jaexHHV5YN2Hms1M+jT
7XKAjtEpEEbGh9kOJZLqx7YLzBW8gbMfzEJBc4B2lArTvkmh2QtlBhILEWuHsBiSGJbJCZMDwK4k
c+C/yDrNEZaq/uw6BOAT5uHBU9BkxV3JKnUeoiktlYRsbp7hN8N3giZRz/tkAiBXL96HuUdaNpjv
ADD5wYaW7iojktyTY5yFDeT8ga+DizTeWboru0eeLJEKNFGe0AhcRCd7mEVrAK468l4A6M9AuoGx
HqLY2JeQheyxxpBVWwtRS2yfjYpwhNsk0JV5+Sxv4VnjldXqXwAuwGjEHFAkvU2Kapygy4GFxnrU
f4kDfFNIeEXow14TAOY1ifxJAh4eHcTFd52ROYC4gjsN+RLAoxiTJY+nQGNgmpKzdxs8RexOBxf/
mzP4+SgtQfDn8WJkzXjw+xj4nTjPUPPBRUsjaKRv9skGECFIrFNfD+xhBp6RkwVQr9JMnyTkFuA0
yZ1MdFOsSLguI/E/VuTLUhP9AX/Wa2MSA75iNFkUTFAXkAV5p0vDHQ391znov4X+YO6qZO+LVCF/
RgIkqxTxBxFPK4UheRn3XTTJz37slEY0z8I3XelMRD+svTiGA8v7iLb5xszxFo+69Exy0J7Fv+c3
NSYc37vzQ3aO7csUQoBu+zbFANna+54uEGgR8xnVnfAl06rw++DgIFO6tOE3B3LcfT3VBUiJAdPm
FBdgMOvctoSede9i5PB49UFQXSYU7pHO06CJh9WUzdgADamhYG7XsC6UDeS+E4BgtTlPdjYPLzXE
SucopJlgHxA6DQXEzAwT8uiWE1kPSRWAKnFIcPQ78Qqp9HJOw8WcLZiiRUXBaTJ8uI4QrOzTZP0W
B3V3dv1AnLdWH8nubLj3oR5GuauCfj3VIRZba1kDOEMdCyypVdfYAbBNYLTVEXQCo1fZ3PchG0ua
GsrpqX8ysA+BScbf3M0UskSWulkfd/Ar8NV7sWM95gNe+pSPdRJmS0eX6wj6frOXdaBXn1f2HUKs
+yGsyGeFfIWm3me5xNNT0DbyHJsB5ncjM0mc+Bzwm6mgARio+vXqz9o8BuwLZInRsw75PrTpDIHZ
5Obi3Es1FV7v+znXv/pGfKKI/PegH4DqQr2OSXmNd4htT6DMEH+J5tTUy6fQFRjmaLIUeBcIkkjB
vm76iKW2gKdNM1zX0NQZlNJQl5sOQGaSyH1C5xeaMv/iUIyUgKG+TrgQBq1eBjXFL09HQxZFeIxH
l9z0Kvo8h+EH4S1PkOelRc3676xZxd6rnML6kXeK1ugaVklfKA33bhpOBWssEsNkPo+gi85pJS5y
qnlhJGy8YY+oO9AT7BppfwJn/FrD935CmEQKDZYb6ClmBx2v2aaTnUf/rpE22DU34XLnJBJ0YKvz
dhIql/DRldB3JzslgJ40JnBy21FwyfJlapOhrBOMEp1bwXgOdipnndU5n0SdqQWA+Zh6gBWNrmBL
56xUYppB7fXRY9OQFvrU6Miu0EBWr4EaQMZjtM9TAkVKE7fARjv7FdLw4eBGp9pxyBVQFsJ+3ykb
5fqvSRv/FAN0UZg39wLMi5jUANV70sB1CUx3jSLMA7Y/QFhlDgYShI4CeB7mQ2Bc9+CIbzC69Pu5
b+4pANkMzhJ1UIqUipg9n1j83RxUP5ZmNdNT74/3CTVjMUZOW5gJ+CcKS5Cs4XNQUJ56iLR9736Y
9ZWFsC2L/pMApJbBThRjfJEy82Wsd6ZClhdDNGHTbigPaavheyHxslvqdIGiT7TXpZu+L8wDLlnx
Y2Dj18EDRTLE3MmWkMEtroUptYwAqIKuRCTtFwRvfLwiQXkcK288yWj8XAfund8r8aAjfxc0pr6q
xHuwE10B1LZVgYHQnmgNQ73bueDDwD8h/7tpHs2dg1cSHMdVPW1+Ah16LxB49ketEReFIXtmYz8f
1o580GHcIrWOLVwqzo/IYKYQlA+lY9MUdhsDmx5Yp5y0XnDptP5aj4M+N7O9CUijN+PzXzVIHt5c
lG+1NL730o5NTfUfq/+1/9nffRU/1f+9nfXPo/7r76s46a9Ob8VD/rZS/lnJ5B+lPG5H/qc7/7NC
JnjZFiyP/zQe3j7gb3VM/t/YrP37C45v1UHeTvlHDRO8O8XdfKR4AQ7G6du7U/5Rw8TDK788gHlR
7Pm3t+bBjvxXIZMAb2RBOSEC/gNIHsoOo/LJX4VMAg8lolBBDSa6BNU7veT//OPL/+23R+GWv9b/
Xsck+LuBM3LTJII8Mr3VL/K8EG+z+LsjDyi/Ugsn5pIE7VQ2A0S322KzrXiNv578FalHJ+s5h75q
PFUQEpw2w8Jb67barO3HTpN6ZzRP8YCitsOpSjHwbS08AUIJetI3KeR0Uz5urW1hbqvbtnhTi28b
nQHAT+rTo7swYKK9faFvmsubCtftvHr85Prrxae62m3Wg/eFpxQsRdu6WFM051B8DP01LqebRna8
XQKNNVRapHZuWq0BtrHac/xic3VsC3/Qy5q/WT3em36bfm+4r0oAv7zFRAsnyDxDq/12JBOdXfOW
MxBlM8QJxGdAN7ZfLIEx4sDDumQJmWE+uP2Kb7uh2z8rCDddUF4dPCYWvga4oOTpfbVtKRwYnUMZ
4m8QTxqi0JVHbr41a7NCGro1twVKWiDmXIYQwEqH6XTtZ5rD9did3hceuX39GlVfebbp8qMVdlNP
yLiYPLhY6E0NGs9QFJSJaqCkjmridYdt83bA+1Fm9D9EmGlA0U3QFQzDk7VwsiCRVaet5f2z1UwB
YOk/drvNUnllEDCxcxbvpUrgROFa4kfaDtzW/fn2Q/6267333/qEbOd2lh6GrLXCK/74dGiS/tHp
dklbH2+ftDXfr3M7UUhItW4OIYfDtdgm3lvLCbV/CqJWBPnW3HZvi2EF9x26Vfm+aWuJWwdbK4L3
8YB6O29HvG9/PwFiQQGB+l44HvyY3U3DrmoIWhB73drb5vdFfLtX3vZvG//l+m9dbc0GMuMdj4KX
91O21ls/f3bx2+f+jybUEKBk++Ofn/BbTy2xBH4tH0KG9y/w2/5/c/G/nfBb8/2ifzv1X+7fjvzz
0v48siEMymLkmzEk07mfwOT1fntvrf9129tz8efupg26wx8bHViG3p4oG7fTmv/xCbCJIi9wIDuB
4XuEesHHkPZ+zvvRf3S77SDrIwj46Jjc7FDtzd6wtbwOQ8n76h/bUPuJwVhyO+V/NLdDt11ba1ts
HW1dvq+iggNGwG0dXjJ0tzUjo9H895++Hbgtto9BmvTiTKbdbZt8Djbm09acGQUoydTq7V0T74PW
lSdUCZMnu6ZAbdktAN42bgv4U0M4QLZd21HbVt1AdA9+dlCZGpiBms5h83nbtbqMrM9b041q0d//
1o1PajdboN0oBCRIbfbWlxOEGVwvY1PteNMDiGy9a+qMDdKb5Vszhp8hkdSZAOMI5tsH0Td9423I
8lEvSznD1WmQ2/SUlnCogMmUnQ+CsznLtpeAdromA7o+iVMQ19+DdUa1DExBqJPkibwaBwjO3q/y
7WvYMKGwOI603AwG820anW/j/Lb6v25T2xT8z8V2xnbu2xm3Dv5YfTMp/NH1f9BNkETTHoUjkOti
yk23yXbr+q25bd26SbZ5/99fiXCbE2W23/9+NXBq7qRvn+Q2k232hPTmpNlam+/jfdufx7zvfj/m
fdubteF9/V91+2bd2c5+7+L/72O2bt8/5b2bbVvK+GfBYeuwKeKF5TavAjGAwOfW2rZtq5jBHzwG
a+b79pkqg7nwdtpbc9vFtnl1O+ePHrdVsc2Q2+63I7eToH7767Pf9r+vv/VJQyS+ToSKBh6gurh3
7iIfqnrP/UIXR5yharugjNeM6MLWAB3MrUIWzPoBItIdB5TXJyDYViCFKNBFIAOk8hu0rGuR2LRB
/i91SSjorRrlS/ajEBeVpv1h1t4+le6cc558CUJk0xKCY/WFOMnR41IcDepq5X3l0zyMn2wX2Kx2
HWjn1PCdrXNYzIgwyia4S0i9PsCSuVdySU58bL2sbYYXN3bCPe3Vp7ZxvjOhmr31ADT2a3RXGzeB
FmPN6+gjChik+7RJ0zKCSCHidB9OfT61IHnntpszom2pBvod4GqFkJgcAuWgCgyYSwr9o5ALLNEQ
7O6A9R8kHx4qp/nFbxorZByQqxFyQYpAAV6kJFOo52GRxWcRnHpnWEDgcyDxqfXdjyKAxBOVQS6o
IVX2iN0LS+Ln2fRwu6PMIB0D0KJQIIvUAf+oLc9n0zwRD0JBUrc8+wqfv4AJrKf4J/+bu/NYjpvZ
kvATYQLebNs7kk1SlOEGQYkSvPd4+vmqmr+a4ujeO7OdTUV5oBuu6pzMPKrGFjGKT9Ewfy3S6MVp
Z4Dswze1eUQD7lyZUN+rXZGp2bp0xHvOCrfIJ3WLcupZTUaq0BeCwdf5MYRU/KnOvQkesoIufNDB
ky8NgrssOySIikGY7luYTFmBZtoUGve68Zoiu3DI/LB/Sh2Aa0k4PWStfQLS8s2yEHDoXACS032Q
BYdYL49xOf4qMw2MclX7CwvqCNeiRKytBTuXhggi+HkY7duJ1mSqEedIDkPLS7VSjXxjNg2mCK9Z
u5mOsbzyfsQaXHK9Qb9oMrKVZ1fByvIgUoSO/q0P7/26zpalUN2rTGg3Zdli+VG3ZmA5a4PtM0DF
2IrKTRfxs+x52I+D+y0X6kp9V8733Vf3UR07VDSQzIIbovxUwp2PUNYmDdXPQCiKbe0DWQnCfNnM
xtnAtlPkm8CC/z16YCtahB2XWg+YpsR8a+Z1LnT2qkVuGpsQlMW+ilNk+HBhrOAzOauw6ldKhKPM
9wFYWRhoDK/9hlf9V5lP48qo2m6RJXe92gJOmBrrztKOoM/6xPNvSwPssRv4y8nDWjSWr4od+JvB
SzdphpEEElW3bDsNElv5K6/Ms9X5SBeW3A5rXKUN/q2o3HoJQMi+X1q1jm25idlvhakggpTeKvOj
aNXABuCPY2dj2pm2cOElL/pZewAMgwFFw+9tQoFdxMO3dh7v7dau1w0qf7CkuoMcMZVhuApVJISK
5pz7QfnNtdIdUNhjCyEo4/lokqxe+WayaOL4vmO1vygxsB1tLRxWPniGREUH1NPNQ1VM2lGHhrvk
9wRrM9B+jEgIrLGPpCCUpvI85vZ+AjG6A76lrkrXWI5j2t2XPFVLOPY9X3sA6pYWZecp4kqYhger
dXKfZnA3axWiH3hBH3EbI9C2lWV+0ruxOlUQemsjdHfzfMjmKAaXjf1+qRUWGzKW0FUSNDeqi+JV
aG1HIz2PA9s/BNQmICKoNwCB2iDasuuHpNiP5ozHqdGWLUTrNbb7zRz3L2ZdNItxACPT8OAjtFMX
GyNeZK1ery20TzorGDd6kueMLZ/QA3AWVmuYJ7/CteNNzwaLEZRFct6nJQx+t+DtVjNB1NfWOgh6
ACbVRnOPCXfj3qrnRWf1q8nilWDVZbQMu/QL6gFLY+iKRcmZrQyzuQGobi7svq0WaqiC3sk1MOTa
+LVt+wyW87ArubiwVcKfc+//zIvwJkLXw47HRz+vzo1fWlvc2FAcK2dTakq1ahUkzMai/VToCjeF
j8CIqqThtjWMx56IG0AlvH0eufmaV+F0HmK47UaEYkfCSzcM02TTQipelIUZou1RbsDXdEA05i24
93VVjbe+YX/NvFgDVlkAg/KyBVDSb6sp1x8qp/zM0weJs+5w93kqrkJKreej+WqyH02ifBnMwTHW
q+1Yg3hSp7xfjlnwhI5Nv+2MF63QRgwoY7XUgF4uMDw9IoWToEgZusupDfd9DJhXU+wT6qyfNJBq
TN+fVOsZOEy+LfVwh/IXqDYfN7tWZ4+Gn82LoE6QnwKmskQ/ZWt7rfWYlkucjUBO7+yqUo4DDxhP
mrGtsFUvBK2lmsoOTJF3hGKug2dx3XVg3wOP0VYRYJD1gMAM7hAFURvr7HbtbTUm9apyuPeGBL3I
oEn2OItreMxLPo2qz+uubZNnNgiARPoG0JnnbQrg5gvLLpOVmRj1tsVVhXvF3NdqvOr0qTkDd1pP
wsmWBNaKt128mKfJPEaF8FaM6aoLHHU5VBBbzSi+MfBeCq5a13fjEmDIdur9z7M9AYIdvc+Trs5r
MxWIyw5b6OS/1ECOex1X/5AABABa8TOrU2UFzyVa8qTkO5+dwCIo9cd8jLRFAqJ4nTpH3Q7VhVnB
WWqh3YMKAGQNmR9upq1/q9xOW3o1RnUHftECJSd3B0GqZAtffMOilu3nnhVRZ0cbxbKfxn7a2Fr2
lM+gPtGr3aUBV9hpUsQSvflUuWbLbr35lHdmjdbtrC89I7xN3GJYg6RLFuiB+MvGzd3FPATAS+O7
+kFt9fHWbYsNapjtoeDZcBJ/gAVot6u2f+m7aB345riKbKRTHJhobPCAxyXqoUrafF1jrxiSaNpF
HX6ZJo4+o4qbHvBc3jqd+d3sxw2ItOCguqG4MzwccWq9mSf7tgD8tTUjhEDt6eSLf7rU+tsid9gs
lbz5hha/q8AYuLWL7GD0WmpRDKaThUIToRzSqmaxqouyXrgIWCz1HhHROP/kYiDqeB8f7MDbICIy
3ORx1KPCo3drc8ghoan2OjBKHaxP8diwcqgqu161bXv2jKpeBL0BPlQv7yxb/6zX6hHxJIDB6KEY
EBecGHYQ3Eu4B49dop3oxGUz7kdLS5dzFpwivf9eDhxKjd1Njp7c0rGcQ9371UnTwwdzTHvuUfwF
cfiajJ/tITlM+vgrHaCFV46iLyBp7pt8GJeGCUAkNrNundlNvRx/GRMvELVKC3w05pProYBmqOGt
36PzBwBbW1TgJRc5HjpQSkq0jJLc3+NGRyGsOJXlnK9t1WxwmizB6BULB+xeF6bdogP1zhGX4E/j
ZaSlzcoEmLSvcF7MhWnshHBCpnn+jZ3HD67Z/+iciBtAg7bt8seFabSJO6Vm5QN8OrRtLL72sSrR
9JiiPXJ7q6ABHo/PvPXmnPU8elLxCEUF/J8H73fL9mGpw8grKuOu0cSrM82RwB7HFU6lH7k68DIJ
l/zjeDcC9xM7tpJt3bZoyu2EY5WNS/YwmjmaUDlUMEN90AHC4A3JH62uewVtkCxVxA9LJ/yaxiBY
3THUT4pZrdVI73ZhNq7nCuhWEcbhUXWsW4CZ0zgr0LS0rzUu7wUvQ3sdJ+WJ7yDLLdvl7y7jZVfg
DYlYKJQmjCTTaMxtBWEFglCJAWEoVoH63LfTs2L1m8DoWtiJxUPmudE2bTMfuk+w69J5Wql6XfLO
m51FF8WIPfT6XWzX5zTgYxwayh5wX3xTxv2tFb3Wrg49S7e/GLmzBAVaKqy3R7jgyzn+OQlMXdvX
LI48K1y71sw92hcQhU0sJilA8dZWgAqAigZ12q2qQePhixa9EiWsTO41XaCRfB1EN3PArsDS7aP6
HeN9XvSxv25RtYJYDvOwU6GqtF2wdep5PQTTjV+HKrDu9EvYQezO6zlZdOx/dOwVMMOOABWSJY8X
qwMNWFY6YO4Y4RM0SfjSTdEnNSjsVe4Pv/RWg5XVa3tUVH/ZwRPmeLhfzfRryEbjsxVWHQQ0OACD
h6jdoOHqjIumu7FXsaZ7u8D0j0oTnEqwmWuvUwHVKTeZN3z3kGq9wXK0gftvHrSxuWmSqFrWc7AP
sArvsNG/oLw2LYYWScde3QNAmreO1/0E3D6tUmAxavSj1xM0yExA9bkXoSYxdPswbV/rzPc21Tge
3claRGhUow7JR6F0vB+2kq0KNFwURIwtp9magDJdnIOLxg/u3Tr5XCCMMWjuk9lAlO7ZJAvC6afa
r7iq3ZMWjEzm98inqcltrzYn3tJoOqFU4tbxOtWLzxDaCHE1nJTCASrSp6Cq80WZRPMtMu0NSj5a
uOt1U9/WHpdM0e7rNlHOamz553Ku0nPlH03Fc5SFrBpGSNNjmtxc6jQHjNJcDNn+OirQ/RCK3xhu
SjGTbOhn46WdnXFVtTD8wvmxqR6b1BzOgzZsW6dGUQgi6WKY0RAZbORgIiV4Uso+UBCNnw9x1Tnr
vm/HxRgBheCpwkRw22tjcN+KZEpBIQG4yuF5OcFgnWWCOXKG/4NIOHiVt7rcnqot6HUe+d913ezG
C92M9G0F7wMRHf8uE0nHzVg61ZmHArUY9JQ2Y6br51kkmGbLnTs5KN6JYgOY7xzXiAkOXXOputY3
tvklYvl7kFUueJpzWo7zKhsaJBJ/TwlhWoeJh0yZ7PKuAQVwg+XLtcbSET2PpiLfywPLBj9E7Mtr
jRWb0xKRvn/OKkrU/GjZ06OssrIyunVAVQ1BGN9jKywcRKdaTYvuh2r8NUYIiYPPu1GnOD3BLTLP
MnEJT7AEwWhtrnXp1KNw2hgggFQlVhYlZpeToXSHxILwDsDAuoztIht3DjpUE45dqHBuyEVNwYzA
tXG3l3IN821TF6kJU1S0h6WFHrI9nuPGvZs93iH9XA08O5159rwE0F50DETBYHtzSdhafesQTzxM
ZsoMaTA3qxG0GNyif/qNUIt36QyaWk6EuLF9DLLonJVZd1sW0+pyR81lJCjV7cJLs+auYPV1bypu
cK/HxWPpByM8fu45mdhVATHAzUsAytTJvpqbtyuUGFXoWoySdfqkpyulQF6gGwE6qIF3BsnmnYOE
EzaM7jnwa+8s63Un6wFCx+DvXJXfIbr53QRDXQ9vZA92gciEaQZmG+6/YoranRJ49rkqC+dc5mG1
BreCu39Ed082aG3c7NXSAoUk+skGgOgol6TV0oiTVmHhH7YAPSA699HEyq23Tte+YVU5SCg2zhbd
xnjjTiiPzoqP9H1uQWE3AeYagPeAQreVvyFkRrdsqiq670RiCugvNqV8EY7QFKVv/P+r818nKDBO
+X/t/Rehmf8Jf/1TghIEAOBt2G8EgIEz37Qt/kjVtlGevyIABDjAIlAaobiAl+g2Te8RAIgqO4xy
hHceeeP3CABPswl34zmqjj74/wUC4Hp/avKCAPBUU7NcwqMQ3cizPur9VzEam0OQI6NRRVj3bLQT
jbKbtyDuTu881ojg4Ye1PWhcoaMtFSVj0xw11boKrR9mhi6DYWHsrcdDE9rDJTHMaDz4umuulWx6
zjQdr02pVAcwNUQTkNncZXWwltnOz/Edi3aZJI5fATr2/EXTwwUvhMJiaVTnKuO7/1ePf+k5+T7K
XrFP4HIQYAGZOL9zsojoZ7CeNAzCvpCoAn2UCVA+vlfpSJDZdgabmmeoUl9BCxJAcC3KnKcNwGgn
REKF7BJmarRchRTTNbE6M9x2pnVMhINuFKJkMolEcVAsZTNHzUlWlb41LidwWkiEAGJc9Llw/dvS
2dYXxUOqNfXG74WAoSlUDS9ZBwWIfTI+WMCf+U+bCakHoREpE1mMozhfa5Hyq1bcDpYAMW8Wc+MI
C40Sj0c2D6sULPDCQlRmLvvXNpvOSmcMgtgCl8TLbtqwu6tjNdhMDeha/IvsNnhD1F3UbtOx/+SH
MZbQWt0hM/sJoaVwUYb17aAl1nZyWJiXcXDGplK19ZFQBvXRFDmwZ4C6NO3FT2AKwNFb14PZb9iW
KQslmbN1McxpBGwWNGOxD4Qsm7w2sV09oQpb+fNNrpuf5fUL8KAiv226dXs2iwFGpwQ5oGziQ3Wb
zGWh2j8xPQOJFJJ6ilq/6erhJHnLXeuMEovf4lqWfa5FOcO1TpVKfRX7wHrqyt2133+Y5mOznDbQ
Q177MntpT471HAMXEWctj2nJk7uWr8f7v9eBl7eWST5DMxPzyySr1bfch7o+RfFPsbDbOJsPh7r8
Bde/5EOzLI55PCzUrmlXshgOWrmF4X5IxeMipRJl8k45UaqjXcuyuc5jRALkGNly0W+8jsT+sCUw
AhsiHbvi36b9UHc9/Dvtx+t8Mnftcz2bvK3ahaIDMr52/lu/6+GUoPM2NWpL16rr0Gvd9bdd65JG
v6tte+IOF5KWuu08QfsINhKSI9ECFxyBRAXUuvIPzuBdVuIHlCm4g/aIdKRdoUysarAobAXc8xVx
IHMfinLaxEnw7ssWT8IV5MEnPzZ3LcBx2edv42TdZbDsI0/kMsO1fB39oa7IRn2fIBOyHwSmrPSf
TZDi4BskSiry0lG9lKPUBrMlm95lJaDqgqD62FSCgTQARwuXdyQBYVM+oE4W5WiqCpe19EjX8pPw
rlMgu8o26a+9dpXFzgZvOiXWrUQoYGpERljAFmTSaJEAWil1h8GsuZd1sp/MWVJ5+FqWg6/F6zTY
a99mDVXLg4+J/W4W/06WV/1B5mRiFWCZKxeRgHcNbUNElmQqFhAG2wNv6PfJ3+rahPcu5gPpsJcK
gzIntQxlLpmFZqpsCbRxV5q9th0lDDBC9ucwua670fLoIoT4rvMlK6dAy1AYs2d3E+tpuIsz1g8y
6Xo4JpmAHrahA9VLfNxkEunipSiKsgFyGrjgsviiwj/a4+ttDjLRHRVPeB7r7trygq+j+KuMZg6X
ZUMIkUBFNn8Ey4OnCR+xM/ByQoitOyDU9D6RdWFhfVfzEZa4wESOjj8fepHkFr837xu2gmWLFxrl
RpmLWx/sYVHuJ0GdGUSije20tTv7EKoopyz9Xq83gTk/1H6Bz0eo+clrLq/vJC5yCqgkFQbrCmSS
uHcs8RFMjzPqc4w3kIRNctzmfjsgdS3/CfnH+MAuTPRst/6smgev88yDzIVW/Zab7K5YJ53wYkjc
oiEkrvXZBNbDChDhnRF0ox7ihx6wfOKOr5qdPjYwwsx5gOfCKsYyFAsLt4Pr26oNzDNIb6yjTMkX
Sai261HB19PgcTmkWQcQ3EVVbnSxS+hwud1RQYxYrOrwwQLSTIR+tCzDKP+nUpZli0xyCecsdQTV
kDYE4i/L1/Z3neQkspymEId0vb25HGdmZbjyfMDZs2I8utqQodLdwoZVHUCXhgBOyYR99dIvB2On
ZTtbC6y9LtplYoiVl8w1wBZZcImyHHTt0yoqLR+6X/vUKD4t9Fn1l3ZUFgeZzPBu+fCLMncZ1LVS
LHf/2j4JgFJRuDEq/X/0kb3/F3Wyy+UocogfDa8Bwszr6+Fk7vpTe1yOC0Q8vKX8UfLfuv7cD0X5
QxNla83C2gOg9XeiCYzdtRgIoCkGyeKggXqDJWxzwwokXCFRcdeOMjdK/Nx1zLX5Mq1E332odCR+
9cNhZZ9/WWcLMKABKtDGhrnQ8egeZILXkjP7mJXlXAA2/9qzIWyIAO/+q/Z3k37s+q58yb479KiP
PHUQpS5T/4922XWOimLfaK/vjvH37N+PdD3pZIIN5JXx5t0ZyOy1y7spZMvHsqx8N/zS/u50DFxH
Av4aC7zsNUl/F+E5ws8BQisbr/XXvsDv/XUJDvda5Qu8ri7xujIrWyDDaJdDFALim4HuYeV6QVRd
MU8Jgi2AvH/Dn2Sf9AJNFt1lT1kZpiHu3TRHjPbabHdisyzb5RyX6SS6Sh/KUl3KrGx/1xTX8ye0
U9JN03WehsgDB5LDZe7dnNejX5u53A+KlotIhaOyhiv0WT4r1ydCFk2J5b48F7bEeF97qQIC7kci
/oFYAA1SnDqUK6BBbJKvCSazEFlwAObOKLHmAnYeC2y6TJReoNJlNpNYdZn1fuJyjQ6jJ8CjEPp5
zwsM8yiWc9diJsTRD4Spy7cyJgEy2s+sfbAgTODM3ab7OXXmq8+HPEWkZUwIVWRpj2A460PR9V/R
5s+OUQPPrdXM53AyPVh1PMMJ0xTeEYNrtpYkALl9vyaSgjALPKUZ8EECUxEf1U5HpSlggRsmxsE2
+JjbrbNMqrhmd0ioEtOGwMdX2RqPDa5aVWURBl4O33u6du1uOSvWKq6Tu+veVZoi5C42G61hXdlm
gNuh1w7/H+xsP97Hg/4naLo0mAlWzL+2sn0IsfzO0CbGvZnZbGIFOyK2FEGndO5JeC4Xno3m6P9l
eqZDYEhL93RPxH9+M7I5cGkgf13jCL9Z2DT3vzwDuh5BdHUHI5vu/F8sbCBJ/ox6ZbsuOqGejTER
RRGCkn4IsZhqMTrQQ2L9rIzixspV42msUn0FiMvbar2NEI9JINBsrr2tbFXx/l5aiYZqXFrTFAjk
vxwrp5Kd/zZW814ipDOJ+lDCdhWJK+T88I3/U/bGidiyIvlQh5waaK9LpdKcbHDJeOVmhEx/J2np
vS9GZoZOV7IjvpDxJUB9Fb4vshuKKCJsyX5tCOGnswb6ojvta5K3w10AvkgDHF04NfyEeZiewfIJ
NSXvSw8yyfLiluW06iCmz5rYP04Tbi6Zs0vPP4L7wod3LSc+kj19H4P5Q1vddHxUEYArBSgdIMmB
oLcDWsl0taMsh3Z3pxS++h0vW4wshJmf4jksTqlIQp9PLehzc/mhQRZlYkf445MyQe9LZssdQdWS
k2xLR97FQTjGoKSQLBuN2b2NmxoHcum7t6HIzeM4Qr8USrUaTnCj+eyplXJu0wIxRiUswKL3xS2Q
1eLWVxISp5qAOuYCUjMEgI3MzM7QbA08lCnaWy1o59ugVMxHrSA8mN77waYWaslhUA43Qdk8VRne
aiBXVv+QJDGAYkS1bKt56NS0feB39Ls8iqJLnWwQz8rCi+JgL4v2rAcP/26QnCi1oG/WLEEGlMLA
rUbdRLTN5H0i60rdGd81yDqW1E9v19w1bqe4ZzczpHc1hPVH31esbWPa6D+Ydvg48qpf9EMzrhA5
abdgWIwjcYC6Q+kM/c7VquiWyGQ2qJO5eNBHIHuWkoRfkDVCapVP0bHMK3WFbTldxkMT478ll/7O
NXBWL3XXHPJhOqG7QxuF5zpaak6OLjZqZwRUEuUh761tAJ0cH9PUrfo5BBvUDOGjMyb5bq77aheM
6B6WTU8MPiWLX8MRnmgVZs+tPyGjYSrRjdXq/ilAAGDlg1XaFBiQFxnOLI2wMiq6/54P9h138W04
hYQTduridhJJ5bBQHz244bKhdqdQ47mhRQlbYhtW5Q+nG28qP33W42xgI0xQhYMo5qiBQBVzZuVA
jOZnHk9+0O9iLYQbUB/UjDk7zjhHq4WQFjzGeZoEqxbu2dogGsql8tIeN9p3u8zCnZNZ0boIFWRN
eiV2t5byQ2kJ44l937jNkJZxYyedP/cpW3W1igL83W7QYiixSoDbFv5OjyABlyRHH2H0ovc1wegu
igpRGTCeE3HHRrT2kYBPnSC6L3z8ffpUZz9g1u7GuBu/WE196+QVym28R2TCW88/oiP4Vszky+Ra
5gLe+TMMDafW4lPbI3YZ1qaz4nMzf0Wv7WQ3uv0agtYzZyv6krneAF3Dj0/FXGc3wMPfuvb5fAL+
U/yHuMea9iFIrO2hYwoAxDY92+aDpYqvz7tY9CwpCEpgh+7PxI7SfeQJO50u9vOK2F+1iS7sdiL7
sfyx67vy/8h+HIuSbrJU2tEkSMKsPnVV8ID403iXRVH8VBCzAMbn0kfBDMwcl1kmGhGueYdlySkH
FSSrMr0IjYXMumIEwV79tex3HfZ7xLXe0meCAMgR//kYiNneVDmCBRMADXxJxXAf6XV98u0wXiEi
W74gpnUIRiP4DEY+2psA2DdB7ZYv/bGNguSlyYpm00aFu7PTpEHiPttnQJmHuX0kpnlO0InWeiDg
6k0wOd1XImKEuxlH4Fpz2u4r8XayBRrT4V1mNcGuDvCdabWGjlo9hc+9T/SiTFWRn8/dCSHv6uyI
+gZQ01rNZgBfkZV/mcVKW9R3XuxspjbWt4Q3CZ+19m6YRuerP+Xo3HTousnqoDf3bVxGT4FHZKrW
JCqpPwTRM3J0q3cLsb8RiF38oeW7ULm25zgikrJJoGBWONyKf959c2y4RLOwo9dYS4wE15VyJuzq
/Gyqs70cJp01Q+kbD4A2+JQTOV1F/3ipBG1zmhHPeAgD5cvEA7vRICywjfKTUy1UtLKyfsvJOsXN
zjgqEAn+s172HTt7RGtTjL024yU610bNP/6X6WSd2sTbMuzuifVD0MiuG07g4K0T0QhRryrm4Gtr
x3doE9qvlm+dWaqrX2RXPTTfurLNedcVlUrntVAAlkBJ+GL7U7HWSi1c1WEbIAeCyNdc5sBl8dbp
aNwCbIXPS05NTbQtCF3wlvuz9WM/ZYw27HoY8Wc/ojBoGCE6E1iNp56IBvg+8UptHxt2vf9Qf+2b
+CUBCcRQ2ypO7ZghL5dMxLC4drmOlXVWkd8RYnNEGZKhslHWfxyWeeoD+3hiIhbJxp/T6RMfz3ip
uVr91Z7QKUPGbviO9fRmTgK0bwA4LKIITeMFrJZFa3n1A4h6NMSs/EmLx/hOJ6TZ0+/SLKJER1H1
pPcIw8uY0aJNlnS+VNee/6txszjC71muxws4giz9brseT7RdS7/PzMpTB/1BwV/QovDGLQMTwoxe
rDLHDG5kncxdk0Q2BOBqbIxml35/6xyOvr/790+yg6TA+weZvZNBZDb2Jzai42LT8+eDPIaRokMW
Ul6jWH1s59q9d50Y0Y/ERxFFPNEsCX50ueHes/SJboBvvtW71De/6/sZVcui0ifZf3Qi711/WW8E
zo/Uf4lqD+EKEfyCh1s7+b/v2ktO1Kkz8AIilwHNCxuVjuKmls0ykXebzMmOfB3hExgmM8rKy+Su
JmSq5lAFz8OiuEoTHPu9lxPmgkVxVhiE+lWNaCWLau6mGC3jS6kQPYhYWi6iEaRaZD3PCNi4PgFU
0qpt7gZMOcs2SrIflRUCtLTH54xl8vraw7ZeCWTSECx2T1ACXByazSLrWi6N/7AakCHsi3QKwI6B
PLGIFa9qhsk7mU2VqVL+8yoipzBG9WyhdoU7Ht1TQ0NGfg63JaKNe4LFOQ+opGC1FmuioUvOfWrW
n689fIX4z2OHSM4Q+LBtMZ3z48cUbZhw/p52RQAzqggfLTUjuJlolUWZBO3wnVCmwSk0VWLK/R6f
D8Kkmmjad3U4/vubVv9zZy1+rqkaLsgZ19QdZK8+rH1Qd82mjvgru7bzlHZvlHxyWMeuuxSdQJ1w
Cm1VN3e1SKTirqzvJxH7Lh2tRWITXjPo+ulQqE67QIfbgDagEGfKCJQ/ytd2g6Dld279H2Jjc5E+
SnFYqs4v8dhNqUCCXFdGNH+3kFOR8y+cKGy2aZeYhw70IsqYBNBSByv4GmF812o1f3IdLEqmOSKV
KOqDuHM2ah9pGyXKw6+eivluji37VoN//wSlYSm75Si7HQkJgCq+GFVYardq4gFgrAsKv0VE9zCr
w/ci6wiDRGQfy8Tnl6PV73S++y3LGjDdWdU9ENmi3WRqVZ3atHcORDoCEFqb87motGCFvpT+RczT
t370a57f5tEV8xzZoNnKkv1paLNjK8A/+8Z8g8IqtnOYXsDdXbO7dXRUjGflqR667lb2ktWyOBHn
Zmf26ousl1WyUSZTT2hNBJvs5eUIsrIRUzba2IOgzwPwohTfHcwlMkI3xc3xXV2G8tapVauVNVTO
20nJQ1mYO7d6WmeXE73UyT7EyChWvZX2K1n54axrQo0hSKJ627wJqj3yYBD7RiffxCbhXAeXYN1F
ourWKS71nrACmg+7rlN6yI2UC5fo8W2gRWswpevUb+yCtxk0hAHg+Y6wJNmj04UO6lb+nW2GlERV
l/qIAreqxXbAyiAdBuZRMbNf1x5QyH5Veeys2VqihSJG6nbm7AH3Ipkp5vBEko7ZubM7NBhFD8Gf
2VWsODEO0Cjr2KOiUK6E58uRMm/aZNM0ry5zRNXej1HWc+pt1ABSkrU6lJU1YvLO+jJD4Vf3hj9f
DiurHCTtCABklls5qzmX/m2UBrjRVQtIPEGUgfr60y5VL8dpobScxjb7IrvLg4wz/2Pr9sZBFv3Q
NQ+KNoJcEqcukyrAQJUiqSlHBW6g7GpIKUt5CrLO0AlR6qjurewfmVG9tXyWdPK/mUb/2UBW5eSy
eOQd06MPbJoPpkgMdNjgRBMjGRAudM4Rm7ITOdm97NIQfmwLyXheRrperBGHb7cegvZWk76wC07R
FjbZhyh6+TmdfSKMOSkUPh8h8bbQj8bQjw9K33/XKj95CfKBqOGYym7dwEvudH9GdEM05Pb4q4eC
ch/5RcJiu03Be3GA3kImsve+Ai6fbp1U6fbOyKWQB0n9TwVh+L6NLYFOUiQAsbQo5dey1mDX1P6G
KAvxpvQ88wEptCGuCHPXjTG654UVQ7121EeU7An0iuTwohwjqCE+LzHEcPN72arZUY8auhKg50bn
UPHMU1Okz5epau7hKkVx0wXq/6ir6Jz7+lysZZFdnHoXR9bu0he56hT+E6HtgDT/kLM5JUF7PRM9
aBVz66OujOZDhjVIHOlSkxOhI6vC5HKqrtLmeLFh/xiii5HOvCbALh8M6JNj1PxzzqVQcfP5hsrz
6ArVPBlm/nbOg+3etQQwvZyzuB2wvFis/MWUqVXNdzNymLIkjyLP29SH4XJe/+6c5aAR9/jHcw4A
xLAuLsK7llCygwLKrqu9fZmw2EI+sSQIGfEBc5wYZKeUbeGyazE3R8S+9GSLqxBEIs1TyGqXni1a
mLFFrDzYHgwXAwe1zTd+5H5JUKh9m0zNAbCfZPOltux1dUGscT9XiAUc8QEwkse4qbQN4vfjiiVI
+liKpMq+uNxP97IDAVENNIiRbJPFUk30BwbLjnJIlqKROYSEepZ1jUu0mS5aspqfiPZFRBFxmEtT
2CYrhOiyLUyt9FFFdvZu0tBR+d0jqyaC3YNG2MkBHRzBG/4RyJdVWcJwZCY5tA5GwmyrY7OXdfmo
DifYad+In9jtXaMi7qHqosrcjtZBTfLsJoDGuQzGlZ+XxIQo6qdZhVyMWPSEfvMmzZ3m15TOPwY1
0z9D2XNwBfn5LVt5dz83prPV9Da4H/0Qsd1ez55xahxzMSjukLjHc/kSW0QgiNs5e5BHHqfCOsTx
aO8xpW9L1663CcJWxzYOfxqDXq1DS1F3ve1aNxFfjY1ZBtpayX34dyLwjkrsiic0ISvTbJA5GLQX
N1Bviww+7mJUz0gn8ifHY7UJI714VYjeWam9/dUeURMkNob/2ASBQlDFRL1zjfnt2AExng4fjht1
gXvvWzOxAMJw+NxFU7PQNf/D8YYqwlcH6WvjTaW2sR1c7nVrwckmFBErdM1ZWVOvvSidtgAp03zz
/puy81hyG9nS8BMhAt5s6T1ZvqQNoqWWkPDePv18SNZt9nR0jNkgkBa0yMQ5v6kzZyMqZGbVOM/f
PdM+lOk8K9KFCOrn7dkYOu2ahTGu2XJkMX7i3Ty++B7+LI4Zd2s5IM22PLe7300ddxat6et9i+r7
6zRD8ucJJzvK0MtEulQU6nBxlBG9gLmBmO7TpJnOK3+7Zj+oIt6UeuV/96vNfaDhdmvs+cAzqC2W
cqL6vL+QFA4SFFz1Go89LgdOqS3zecKwVw552GbvkyvGne4i2po2bfstJvApOygGMgNKrqVzpLJ8
9lxCBvJStVXDOWLXcAuCvj3ZnZpgGMmUilVvPO6aH61rmFu3qMatiAflIzf55ucOBWIQK1Tgk1MQ
TNET6GKC8/PHlRsIE49s+57R0WiPCBQa9ymrCB+PsRZQ8DE/GibsFuzeHd+nXN/LkXGKSmjap7gA
TYp3zeIIqVuWpDcrzd7Kscda2i3TXR7EDcZRbX0/oG2ZLXxhpzsrt77qtMB5UQZX38+raaVE1nMx
H9yEvV1pRMpaLp+h19Hg/hSEfe4LapGC+8wLHL7kINmrS8TLyHYS0x4WZHtovcPg9rNISa5v2ebi
OZDggIxDxVtiKgok4+IINSv4GJycDydO0YxEZPajqrRh26rQCmWrnQZQQ8yx28tWfM5+J4WrXmRp
nlFHTfstm2eEA3MM5ilgl8SwjCoLcim6APHadDv35Kno2UOUZ3falYO+6532qs8NFR4EyMY+mpWh
2HHTt/dTEY2IqeDDcIIA+5/TUdjqEn2EPwPte28G0c5vZwZ97hl4Ajii4ZF1ZncbKpw9BbNSvSOr
gjceKryVKs5Gql6/OmMXs7HQCV/dy3o2m1GWZbN35GR19hLYavSUALx8Bg0QHC3h/WrthAvprYtP
VFPzM5MXqs38Z1s02lpH724dtiFUldyOPpJAsRFB8mY9T4pl71v8CiBjyuJg6LsQ0cRnrBCsl2yC
8DRm8UcgKjwNkXyZN9LxB3gAd1up/ldrlAzxSs38cS9bO9X5w8SL8SqHKsF6MtQBo9iyuFl6+iav
k2ZmeZAvKp3nDy3z31+UbE0r7f6iFAXXT/DpJT5RcyRijlEgAsPZXMx66PM+TzLrR50r4xauDHPI
2kDxh3sn5x6p+Guieyc5Zzh3stJ0WpUNVAVkVFpkB14CK53eDCSSEcZpn2VJ7XO2aKH1JEuuZuyJ
xsf3UlKMJyPI+5ts8xvvmoy5e5UlPVBfyrHK7yXfMD7awdEusg0znx+asOCdTdP0pvqow87cv/P9
EipIQ/4b/km2amkwkyfH5nS/SJsPi1BDXkO2ZqzzCy01q+O91bYQt9ET54A3tPqG7GVC7PuMqEe8
J2aSv062E5HzRMVaFoNEbc5u5X86xJf5FUMpD0ZffZaNasOlcqP2Dlmt5K9wxfJNFqGpI1uxj0Is
aOSOdh+LcWnsJq+ya5plYKgxrD3JrqLtO6grWbKRrV5d5oewWiZVX18SwxSrJEZPkDBwfbFmiZBF
O59Gwu3AbCIHdq8shUdTWWu3KCX6TuhhJFc9z6EibpIa6WfViz0Urwmtfz970bw+vZShuKiKpuTL
Ck/VRa0Zzl62WmHdHP3RDRc+wrkvsk5nn2whVHOSVaHX+zv5IDTKCcZZElfPa+6+zD5ohb3xxdSu
ZFGO0MkJxp2KT8F8ecFeb7SQvJBtYoz7G2GQe3fZox8cfnYFkSRZdEXTnaO8e4YV+j3zMRWQ1Y0C
D5ofaHeQxaAuAZiywsCx5irygEbkq9EkyVleyZuSGrIM6vOPHio+J1ib8kNJbr0JottQ2w6SuFoi
g5YDSZo/gy7XlOf+1/3d1qU3oVZkTBs5C0kI/Ron0VYXY/Yiu1sZuGc0H/Svl+8GJs9A1ocXo2O0
nCZ7Q4R/1o2AMekYxi12+Bt7int4VMmzeCDfopOtlKV7Vd9hN1kMwxb28tdw2MfGpp5GFD2CeC8K
XLcSM2gXI5oqty4ieyEPfu0+qzgdg8nNHRdVVDffDegI3/sZHsSm1nHatYcnBLoUgXbWrKQ5oy2F
t9mQiJ/+vkEz9OejXTURMv4f2uV4luaUh78k36QdppN4cpvHlrTQQkbEH0UZSn8UZaQ7nzs3tkrn
OZj+aJVja6ScVpWnDhhRFd61NrTfpTDGT9sVYgO73t5aBdswdm3nEdGc54ZdqOzlR87b2GvWIkD+
bdO7A2N07Q15iuYJhE/5lBjJO5Is4yfcIXfjFIW3aVk6PwUflj3rtUAHxcohzm6lgeVEolTpCUrC
IY5DUawfXULNInU0iHI1iG7AYj2PgXp7mFRgVbK3Mr7ae12Zuf3ZHhr8BbxKtPsCd1KMDwd129mq
y4cWGbh0mir8p9lcHPLVm2yNHVLYhasvkrgPkIcmTlcoPZJfmp6ruPB4a61qxpsxH8Y0HG8Yrv0Y
9QqhiLkk691W/xoq6+RBtZUB5YzQuVoGNOtwIGY9OnX3asVtPeMF6k0/F01Fc/Z2FIRL2ZqbkXct
wXnLRllVdICeDVV7kiW/EN3CGwloR3Xw99nQ/gqDyn4iEt6QsDm3etY/aYZSP/dAk/ae36gL2Sbr
kM/NMCXoCQjN/WWdF5+bqtVPXZReHgPtER6pLP5joJFZarJkUD9fKfSnryvJAejp+rscJeTkkrFP
ADOnEcIKnB0O4zqIH/TU/nnGDn+jOYi+qDgW5ETSiFKY6rNNFL8vZ4bsXGoHxToKzfhDluQBB5OR
FEdmbI20157RxgmeO+Kpc3c5DVZiyvzvDlddDTFtOc+If6V16ntFPNtig9R4dgrT6V2Xbyka8RQ0
he2u1fnjk4eoqo6JYShnWRp7Nz0NvfYuSxVYlVOVu9M2ITN5QlJbux/Ih32dWaHXbpu4/CZ7JFr5
VS+LkAWXlllEZ93DFEnipyZlzpokCjaSZeJd1bkhnYFVsOxnaxH8JVEZ8K7doH2NiCLv91Touw4/
5n3XhM2zoU3mEyow+FfUz2nWNs8Ot/ZdXRBGkR1kXT/g16KYxdegmizLk+Ohane2oTPasR6erCYz
L/KAzIN5UaYo2HTVyIueGwQybwjAzS1wR9aDQUhN9pOtSl+/dpnPt23FwznzMN6zbPfY28BYPA10
CJa4NMjy3Kr4wU/XCronIVqxyrxef3mcBRirobVPHWwsge6Q9/fWR78hh8rqNT9E35ffCM6SDuHr
v3joYT+Xhfck6ysSSoTN6mKnwhf4JnhMSofCfu9aNjwjYiJLWf8YniGQcKx6J76hu4VmD0iTDx4k
EGuaz6q5Tp7JOtkq+4HDFf9sBWTyNTZHMm7p9ULfIh0SnN1GiHMiYOGOxYiwLFWPenmW201wbl2z
3npWPL2asxl8UQ5/zicxjhnyBAr5vcapDHfhRUGnvPh8E23UioNSabfE5xkilN+cPK29qVwU7tgT
IOE7teeDbEC1SACK/Rrh8k4vNoL7PFLYXrVzHWPCmWPAycQttVe+SmXbJ3jqyWJSY2djEbZB5IRW
dMp5TGOnABQfwT5D0XGRRtRNNnoKcl8l/7yj0hjaq5y4ikoCq3NR2EzsZcTafSK8r/o0YkCMB3Mh
UEvyQqd6ioe0fkJmddWZCwUvYL8xjQ81iqYjAnLFUvMS80OxM6K1SlZCeSuNj6qov40WgmwB8c/X
fxmkaKO6ws/QPmftCg9RQCNExtFL40QxV6E86acVK5a9sw3kGlJFB/ec+inxcdLasogQDU9W8+Ir
i8j7l8spFeXTOCbmAVlyxJKCavxUVeQnu9ZKT4Rcug9NO2emOX7KXqIw8QApvOHTc1HEauZeRqfI
XnLwv/UylFJbZRpiPZUWdx+mcpYzFE37dVlZ/Mdl6VUnfb4p8Y3CE0NPL49DZGxzYirnR02qsY4v
wCcuq8oqTrJhUoLsUrc5DtVFB4Am5b/MOvOGe4i9S/GY28RkPj+7ql4ldRX+iBwtXAEfcE+R4+jX
oTPRWZob5pF+FcVvZGu/Rmp+eh8pOyR/jSz11LiPhAQufpRJ8zTmzS70o/KPOtsOli9+gzck+lJ0
9ptVIxqZI6N5xr8Mhq4y6BsAWvkLkRZyW05HopwstBwV5+M33BzCj4ZgPCJBvbgIk9SqZhG/850g
fo5qBHyCNCl/YKiDlTSZs9hnRVWK+hP+VImmJOghrEK6vVvl39j0Y4M0mMSifIKYQTO639lw7sKx
DX9rlnbCpU7/lqWaA/7KwrUXGbud68b2DhNtkkQhsUBL74dvpp2fsRaMPjTF/9ayILT4DVz8Ustf
OwdhsWKMk53m4WilkqrasVpMy1ka6bUfe/XadPGRP2X+KntYg7sLsEK7ySq78uplhHvfXvafAhCR
ZaolK9lKEB+Y6uA8yUvJKlcMKyCP7ZMsIc7izVqiwUHOHYaVsrHzyFrJoh0Aou6C4rvsO+Rphfqp
pS7wxjSOrRumr4SuLiiw5t+NsPZXpobCfuW65bs2ZZu61vLvow8ujV8xP4oiUz8L9YfsrkAK2g4u
G3tZdDXc1Zr+W260JTIk7Ldk9dglq8aM0o+sSvV9rqPfISftFOuA/ZDyCkbaW0eGuS+qPH6OcxNn
exOTYBj3SFflnc9SWLJWE01+Lpo8uYqxWxOv7+OlHVTtzu16hQTpXP4/Dr5PNV/tXyfAigz72ybf
E/AgJNpgIal33lukZfW51Qo0jub6TEPjBlca496twin00a1xk793s9ks7VX2yecxNNhvLEgi/hnG
DaZejtaeWuQTPlT8vjKvDt9V1RNX2y7FYppvouwPOjyyM38ti3aJ+0tMoOAki77x1gV28y6Myryg
jghgb56ss5GTjdtVjG7Wwibn/7OuK5S2MoITbP+PEVj+76bhoOLVKeozDmiArRFKOfpe2R4rYnIb
IyyUJ+zFK+Qo4+i71ZEKluMn/BLbPqz+RB4FtLXT9G+DUYVrvKqyi1OM7R4NVYhHft1cUzgpqyIW
/jsJol84o4nfgbqzdIPXUWo6Vjfu8OnM/z2lyI1bFJXa1jDtFprqJM51l1noDkfBqzrfKEhjDj8U
u94oJTExM/C6XWyo/m7EkXPV1LoxEyPcXVEShJDF0eAOiGFAdC8qum/sdK+O78U+4F+aZrjeqHlk
viXqQLYcMh7rK8XGigaKdn7v7JCuRpY3Ku+tdhU0O4DlfKZzZ5E77PMS0dxbC9iiO4DWeMjOr8rw
h3Tnm0p3b02tJt61rjrcWz2vCHc4aoz31sTzlW3Qaeq9dUoif0uKXb9fqHJIhISlgQzSPDOUDGsL
Qsq6F0WoGlu1sXFDmltZ27Tt1NbufWw29NNWt3zv3orTwADuGmplMsLGdYtmByzyTWtmfH3ZpfVZ
Hvh6v84iA3TfNGDN9t97yG5CAEwjkZdsZbEuanWZCYSuoZ56V4za3LM3Yb3UFf6VxddwMKdC1bEM
BPIEc6XsJw9BHv1wQkvby5JstBWf0G+KjMl/7xolxKLwROLxZb7M49Do6queJf3hMTfcWuWIT92h
Dn1WPNnXxyV4hRQyaPh5Yi3l5oN3VH5JraA+Pi7m502IJ2V+ixv17y+1x2Z0ZU5Ykcm+j4s5ery3
3Lo4PerbQEmRjFDe5ZUfc4ez0TWBMe0+h/PiO1pBTDtu7wclNNuT8AQMiWL5qIalbzULWdYL9XFq
kUrLWXhdz0B7TQUWcrqfyq4NlsUL0dTeveV/mK5Jwq3uB6QW5lcyzvPYQctTkSybo+Iug8zT11qE
96AZT59er3n7MuBXLovwQhGkVkV+hnQfvFdxjQcI3TQ4BfuyUtnGAr761OoGEFrttmdRtOYbXttL
WR+n3rCfxGDcZ/PgHZEjCfsFMRA2tOjznOShmB3qqvkgi02DhjdagsVC1vVlSZKaHH+xUAGCE5mK
nHPkNM45Ruax9YzpyCJsEhubG2zf6dYEvlhX4ox9tuwoW7Rwdg+nt5jHPurlmedrX8Nk8T62CqyD
mSN3yd6o3o6jrpyANCSumZ7lYTTD7NzPB3km60ISRis0WqvlPxoES/LfhkVKtx1VmM//qJeTyKGk
yf1NxXb5fsV/u5gcq1XeDwKIc2SO0G/S++NGhczP180BXNfXocCGvVkg/Ojt4VKvK1l89OmNQF2q
ntJv9drBuk+zwhdFr4K9U6TJthdB8h768ZMRjOnPqcb03iXg8Lcenmj+lx6+Msu0Tw14bU9PT17b
ELxqguykqw6A+sjcP6qcJLJRzP2ry2NEpcctTrTl2Z0nkfX3zs6oOqsuhYGKYmZzGwtWaNNUiTUS
O/FI91XOLodQtChHq7ndK4us3gLoi86yLp8b6ioJ1zxjq6giMM29QUOX3Y4R9ZlUqCDthIMRloMq
miw+hMe/6iJXoAwgy/kE+WDxaNI0h7Ic+c92Wa5r0O7/mO5fOw7z1WSLPMgZbRSI7nWPIv86FnbZ
x83KYdlh4UEcAGx8gm4pwt7nYYQ0u+CjVI8likGqgYrovaX1a71dBU0F54pveSO725VtEBYZseKM
ZwsQo6+fyxAn10oPnb2L9Npz2lfxk+5+yjZZU6I7sHOIPOL7SX9Zh02vuQizZAbPWNWzACvwnN+b
ZHsC5n6Xqy7OdH+NMYUaLWNHIMiQuz0KBSoYmDRNzgTjEtzjkCEV7fhR+rmGyDwo634hW2QfsJzN
stawwtPm3rLByVttk3fGSFI6wQwUJ/v6FdXfdG2V+C16bvACg2f4pqUxj2lW2pCHLhFXTAIAElk9
HsYytrdsHIMbYOdq1Smm9h7z6LzoU3P804gKPLetHqVhoO/OYHhglvCsj5OwfVV8knidUSWX3lGT
vYp/1l6Z911qXuZrYxiHV6Q61EVoO+KH5sb7+0w9GGN18Js/O4wGFkmaXfwJYU6jKY4GBhRHzRmT
guzQf8ryTB5qnAR3Zm1cMHsMzgj8fx0IreGBPHBbSzFH3qpu/U02Pur/0XcaSjFj2/51jsdQEbvd
oUn1tZz7US/PHnVT4Yan0H151Dy6Purki4mns6642elR7WZmuMXHDKOlwKrPrvBmjdjA2AwwZNZV
NOXoSz55DtLfSt64r5jP3ApnjK8qidTXutWmxeQ0ybHrU+918tt6RdzF4TOg1ax7e2Ow/V/rc9HD
Hms/KUBw5ExRV2GDI8QfstFyRPiMZvqKPfepiq1ij+sHf/VYHv0wxRAE487jvSxPU35EBxCtzdEa
Bu8t9Z3v/Cl7OHuU9FZ7SdELvt5LwiSw5eJjLNtsZ5fik/EkS15MhMROzOfMcD5UPZ/WKcKvV3nQ
AcKuM9/Af2euQ9v/q6ECUQldBXHzRrXQUkhki1bh18gdaveYoYwjoGeB2GZJ2J0e9W1feOvMAH3p
9WW2An9orhs0AG8NoBtkyBzYpKajQzkqgJbMB4OoyDlNSVT5PI2wK6WuNYKtUU2Q8uaS7BuFpr6o
7DDeYSXe3dp2ZUfKcFKxjVilRLZ+RCuene0fVdu0uLWmOjqehXNBWb1ZyobS4s5k1Oq3rrcMEsjN
Ly9V3O04M+FTv4OE+7fTaFatI61bo746i9IBUi/W6qD4e0V3iDkn7c1Gxv9VdMDAWeGrPcG94jVl
g4OCF7LisjV1Butc9ek7wWh8K9oelZc2rKE5kp3tQ/wqME02Vl3gpdu8gy2xwN5ePdQaGjrygKLs
34t49NrpMtOU4EhUKMCClzN/ysXfirLhH3XJ3K9wM7y95BBtatbcW6wdngqfgxBkPHB6XztCrY5d
EEZPmlV1C1HW5Y+6s1+9QTVe43Ywd7Fj+puk6PwPGGuEBYrqRzmlLWCtsblEamqcB7Kdy7IasusQ
CrXeBnB81xkor5vd9/5eqyHpmLXu33AUQWzdH8pLb5irMiLcvwYDyya97i+yUXZjif5F+Do6yDnk
AaYFIPBgQ5oKXJowp/cK5dXANPBkKIp+3ZJI3+O5G23DDkS431niEhlReMlLESyt2kfoei4+GsRc
TM0G6JOBvPGjQbGt8qwA3HTKrIZEVDufRuD3PPVUmJ0XRfGByLM9V8OIsPcIN2krsgTlAgRzsNPU
VDm5Ta+cisxWTjXIa3SkUxI/c4Osk62WxmPuQpaBw5ZLL1EXSjo5V68BIY6HZvhDHZPnGmOC1wJo
166eIIclZaZ8ZpaylB3GUo9XbRmbJznSz4DqBC0LhKJmz6mmkt+9Y20wO8BwGF4aAtyWfiUi2W+C
VEn/VidbqwiX9TmcsRkxrYzXMU9GONy6/DAZKw8YgegXL3+VBSPnBrFIAf3th9z500H4D7ncxEzW
ZuOmq8eoch6POD0GGaOPgexfL8UH+7AgA42VbqIY8Mrgh7W1eB/RYL52hRZgDF4TcK6mceuUtbOW
3VyfFAE8UNbdufX/PcrqICq1KB4rht7dIPB3N9gI3c02ir1HJun0qG/DjETxNLk8DtJNNsSJqp4I
sSIC/5/hvN9xNzaYPIToLFzJdhNh7137Q7XUzzTJzd+Rt4X25/xSghprGs0t3p1asVedB77OCESD
OL7b7UBmGVerqL9G84l+gh7+bQTtL6YLzl7TRv3CnU+dMhVnYVXuMvSTGEo/dY+GphuucJLVlZ5g
EmXW7nnUIgL78yHq9G2AO/tZlmT9XCV7eZPwt/fEr44fEgY/kMuLUfeflPQZkDCUl/kweZmyiko4
eLIIXJSIgF+OeGdMWEm77anWmvFqTWn32pJ1X7ogAfeyMUReYTMJjLJlq+okwzHNjDlpwdAqbcXz
CI5LNsoqmBZAbc3xKkuWT4zBr08+jzcZYhE9QmCmF5w7AKUrOJXEIuZiPGbkf+az1u35yGR5mPvU
Je5Tk29isuK4A6rg2vjiutOw0hXd3bDlnV6QrZofJoa3cS7JKlXX37MyT86yP+bdwTad4I7IRhcY
0VMnTAL4TOZBpqj0FUgxfSkGPbzYUcgWcODuUyRPo2qzezTDM3kpLL9atX+aLNjZhbHgvvk0VF0B
uFKPl2M6bv1B6T6BW38G0P9u8cHmZvOEF/lLMo5kW5PU2ZpE1zcuqh8YViWABAoMKmwb5wTSkzvS
sXvFqcInz+fmDrW0/+4S6DYbdVxrcFlXOY+yF3mmWMCNykKfRRH5WiOlT5eVUWDfQlqf+BOrNKFY
Imcsyb3q58u+9vFLznWiuPGMJN85wxP25eyIPHRRA66/yIDqHlBnm5Zveugf3QgHDf7/wwIY28/c
9/PnQjVQqnfTb14X/CGiwNv6oebBpFSIbfE4zCoZ8iua3qxwxLVlBjy49bCPkHj9LDx75YYX4O3W
YkwLcStKA2uMFjN0H/R5qb22hvYdpri7UEGErczWJ9qpOPhakCBSR4A/6EbgAsa/hyhBJlZTU0dQ
xFv15nkqJHzyhOiTQcUEXdOsAT07yqHAr2xFpgP5jpZ1WU2i4wBsEVvr5twSjoePGv4ZW5kGYNBo
1kGulQjKKykCcgBM9aRb6kUI0Cn8ptnt9EdTtlvfCvf1ZF2NAlsOrwbbyuLUrb0QowItHH/77R9V
loZLnn1/RYPGZ1F/y6DuR1720aWASfSi3Rgjug6g1RZ9VaDXpXwEWYzfVMmyUjbnKhfmH0n2icvM
xuCTybyKvIxT/1LZJqws8x02QHkAcszTSRVi7BJhyaIqaNXpU5YAsLK+67PeH5BjFO5wnlnS4Ztl
WGuEuwN+qwj/lUV8CW2Q1VNA3s6Ka/Q28hY93O4Ppc+y19b/XXoxgcSqflOIjrJPmC7FQAApDQOD
55iExWNyVqqGF4QqeCdTGe0swgtAJPtfSRRUF21EjrdLXtuu094M59CBoFwi6f2qwQtZ5aZlrAbu
AUQ8zT3SoBdzGg65UMXzFKcXXN2TtQZFZj3FfBkkerstvPbqEAZ7r2zWjl6Yez/HKM42+yeUBis2
n025DW1RLLquvQH9WJnV2INCxmwhR3VfDcMUpF374uCOTTgon1ZSvVlE/R4DJPenGkPUiICvK626
63s4ZrmZAXwF1+XnHtn+0HkL8oI0UdNibdVZLbdz++Ji1/nsmGvRlva2acODl6F0aIOAFJlr45AF
j8HkFreA1akdeCx3l32L6nrpV3ti2BjzILEIoPUQwRg9sIsI9XWJeOGhje2husrTEt4b1rqPtkmX
KpG53W1hme7zgkAX6EhGyVmQXKD/fYIgq2ZHjUU6TD1iLWiH9hXePE2Do86QTfVBeKG+QTDyqupF
eQBIPvEPw1flmvB8vKoxI9y2+viLRcyGJjN5TzXiMEuFncGC1Q+XG30TK0iz+4WzdkXi/vmcDe23
yOUBDiXlcJHpP5B/fUFuZKGT09sHBoY+TtT9LGq+HlyDboVphwcVAyefDHyeJUtgs961SuDmN+4G
9Kt4zcKpXCe4Kqyr9lfqxIQwGihAoVIU60kJ3WtX+ft0cuec/0L4Y3jUjPYts3AVioriW5MlytrB
A2oZpRqYB787q7boSOGTqNZqXHjC7ntQoYiVWKG9jW0SKnjoIF2NYR2vNz6m6YBzIh8IUv7eQk+t
7lzmfFhaIl7Tnry+XvLo4ottjDP0REB5Z4v6lCLytUEC561HQE3MUpgT9unLJPAKMpq4d+X+qSqq
lxEpHsRtu1vha5+h7hCqqaujyvPGssVbdQ1z0TooeIQRs4/NPeZ7/apqyt9CyzEEbpaGWv3WEVlY
DGY0LFEqRzIS54rM0JAmRQsVw5OqXORO/aIm4r001XDhGQOPvm56CR1c0CujNxdaADa18tK9rrFJ
iN34s6k8nNFiFw+hGksTbHNnh2ThZfrCSQt3k5PuubRAFvHPay6Z1RLNTYuNP7CHgnej4hxet2/E
9KOF6KxPI8eQD0/F8CpUb9fjakWE/pAr469ZNh4BnW9Wnz7j9tzvMzJPi1CQLmZxRmPcAs6X656L
nCOSrTx5JWTXykWZpOUx6hvuwe5govJs64tWGfqVkWjvCSYYYFerkzm63ioq8NPuY8ipokcpbT50
woqOZEePSVrBO4JOCIy3e3FjCBZElhYpZjVtU/2ODAvT8PFnpTfkwELzBBj7WMBCdEbiiKbtlivD
r/DtQxDKyZJXN2yty8Byj4hTUu2KoE5v6QgOTwnbJ+xpFmaL3lrKpm6lQ8xaeVaE5IrWg6VN0ZzR
6nRd6sI4FJiN7qrUDU6RIMtW90Z4xDLY2vvs1A4ijLVD1BswNMNsOuZR3O+yIRpPQMONLeJU47kL
04DNLLRW4DHlput7HUh1ra2LKHZuaRNgrYXUSAutxxSYmJI6tJ69gi1xVuIMHYIUX84oyGUTq+TN
TSDxFp5+r7bh9csenaC3ut51ih0uMX1y3xqS9svKsdp3nNHw4GiBARljZy0iEPUfeL3wcFV2+aeC
xSJ2D82wLyzTWsFxrRcNt8vPwYLpE8Jr+YRW3ABOBvsAThXjolYYnyxg7aKBqvU52G27CFFt/cxD
q8ViFABnYKXgm/Op/ySezgNbXHafeEZ1C1wI20/PqoktTm71GeTcIgbsvj6hkA3YfZvVLVAMFL3Z
ISEx5RGQcHxEsini9qFfMgUW0RB+Tk1cIKUHZT8Yg2ZTmgOLrGkeQptnYj8wu0uDgfOl5r0eB7fa
ADjjWZkFaFV4KVTLxLHO7LWJKHk3ZaqU1ybmI+vNZWfzKgs/ipdtjMVooWjxug2MOQqK6xfQKGC/
Qc0vZDBRvwYyvlFVpd6gSPKH2yWkmOsODgNeYuR0xk0XBYgCW4W9LAmRLjrNSK6l1ePNI2JjHRMC
XhhWt9Xz2HsaWP02U3Hp4nLctXXkXybeixLZJ5CKb0noixuB1HaR8BDBdkNRr1rQVvztp5ttjizY
eTXi0leDrhPzptrnSVbtIpxcRNVsDBfvVWQJlzDi46uNleLemzT3oIWTseqL6Xve5psGZ5ZtWffs
KArvHXDwqq36COIL/39/AvE7lq7grdhgQ/DNaybQ2o699uMwwOSFQCuKZCO3fMhYUQRlSPhQVtDe
utlKfNHnW3eQELiy07ZatVm6wlnKYuEWEB8ICCyz1reWrZc6CzXNSUSyPDToIjz3hUdQ3UoRtjRw
R8wJauRe4K5Qb8TblszyusZYcIVAT3cwLNs+R0KL+NFN4BZqwmWayQ01Ywt9dfLolBklIF3jNCqN
te6sMUKOoSgx8XUsXtlV6YZyp43xRSi1f2z4qy6wPfppOlO7tMgy7jrVOCFTRAh5dLQ1ynL5Ng9E
sjSjt9rWylswDvqCiNp37t5kmHsxovK86EZsm8I6UK52UbeXwR6URUa6/lwLdLR0FNNalJoOIV6g
WU6YJ26qG9FuwA0twJ+88sxdZhX+1tE08ZIg6YADz9lVtfgCvXHDT2K4NDXZxhhU4iHApGaZpu45
UdkFBgpmEK56NQnorA17HBdaoxwaL38TwnZOWaP8qga+qMHSjLNZlNm6HuM/awP8TjVxW4zbW44Z
3Cnp+mGhRONsJ9tfm/9i67ya20a6MP2LUIUcbgmCUaJEUpLHvkHZlqeRc/71+6A5+2lqdm+60I0m
RIFAh3PewLyPKgTTimrnp1w1w2BGQ2sbDTCl+zDEbaHCGNhR/piTOZ4xejf2E26ecT9ZfhvxnPSV
np+UaIACahAYnafy6M7DCEmnrJ/MUbuoDVsqA6iIYZq+riQJYFlWZFFun5vJm07oRzVYVQ7tHpJt
EE/4Lrt1tBxyK2uBVlZvXVteFRXAm9uTdnTa9rsWrQLQjWbyhmGwicPqy9JPsOSw/nJFfbHXmGg/
xGkwrvglqPM4srH7qLw4OsFRUsleLT/aFms1xJeaLS8FLoQzo/IyTdEWkdXvuGlix+gMxDow9puy
5jy19kvkdNNlAmRYMMDuMld8OFkugsnTV9/qLFim1SMzGrhBKFDscMtVg8jJPpCwx0eLkFmQNSDK
sxg0YamIC/5O1RPWkkvQhkxRuW0aGydE/BWXesfv8qTzozDeE4PLTulSHG1Vt8+s8REWtLqDmSSv
hqYp+4oXaRPO2Mt1hzFPomvLflZYJJoNl7xJBK+kq1t2rGqjs9JnZ1cZYtrnla1tEwA2G8xFHSt5
QaTQYnnTDuitg6eznPQae9HZttwm6LxOkLfO1R0CbtZhcVQPxm9tIvxWQaUZ0nzXW3qw9Ha5Q4Dc
2QiFOxfOatA6brOBrpztQs9iJAkjEXRJ911L7Sio+3a8azlhoRz2Ta3r0Ub1vNDvDJvYU5hM20xv
7vxULjEW9yfhz2wXKdVWzMbWycDICIJyoPWdJhizJtlOOsJdRjxFHzHxGXiuvgI2EFB71/gDS4pd
bSHhXKMEATq87G51BoXLIBHokfNvJhD0GeZIG5WVtNlrSHCnyy9kFsZzlGRXJawXf1C18Dlqje+2
SR5+QRM86dPoWMwM16YCnKskm1E5Z4ddJtTT84BborYQDq9rDSn1MoQ6h4WBkbanTsdst5zQ/E5E
vQltS91LyfqhtpqTLCx09DZmmQ9bNASuOMEuOziak4+IYs5CVmGnPuUJQACvPmrJ2J+m1QRAHn0V
YtXgR62MiE3Pm/nQrXfFfsbKYs+Pi3Z5plYnm3jXrltQEZzS5RTVTAxJzqbNg5fky6u5HcmAPpv2
NQlGdFnORC/cDaH+S6SheZvWxUfj5gRQCnNsDkucs0X2YDW72XxCbGQ+jUZfBAPKw3gUanmOai7q
LHphHgclGwgv7L/MBWx9CgOrLz+kDPlDzZ3/MW0t/L/M0lfiEuvo2Q1PsmD5yjo0Ti8WYfddiCPK
aembvZmN1r5hODw1agp2MWZZuqmb8g2Bqd9tV/SPeyWP5G2KFwuD2zlc8CcFHr4PV98guc+QR+5a
ndhx8Htvm6qY+NIU9hSOmJO+Q2qqGOgCrS8NdhdkZT0n+TBwktV8TDLTY9ctJNyXLUqwV03xkqCY
0Lon+WZp1aoEwQq+bcPQZ5Bav0D9MpTtJVUYLqKE8+mMr3qshuF+yerD2GJxHxa49iTxcezgJSos
1oDBTsZJfgPEPMgLO8s7abvqxMTgLr48fLhQtHiuxx0gSqRCoH+/lYXH1mo0ide06GMDdNBPERxz
v3LgsdW/3CX7RdzF5c6GE0+ubrnsjqkX+rBBOyo6yt+qWhXpm7WQVVmYiHn8I23//zsdgg74V+/R
8drdjFymCxJaq0a8kOzvbE7wKDMz3Q5sxURgpEgP6Op5JHXoIDBeWNDD36BAuGm8Bnzm6hYhiwHE
327+jMLkSAZw0pQOb9o+PmZKHm/slx79y10fD9cirJ5SxoFTkeOQl1X5zzmfBIHyFppW3yunRX/B
EbknHK64gZM2ygZgNOkEkSy3sM4Lxu4lR8VOXB2yYmF+j53hvVFdY/9lFjIJD3/oRj/PGn5ve4gI
zr1veIe9wQUvmZdvnqRBOoQQBUTKYTxin4JlveHOKH3GiNI4SsuqiTijh3hDPWSnECXXg+jwGB4h
Y525NUe0YLBmWMg6b5QJkJaLh1LqCfOO4lFRVenJK5dPfmwHL2bFOuKi625cPcHKhhSZPnbeZYwW
Y09QuYI15idsIbZW05Yvag6pcWAb5UdZhQl7JsoXKyHjXJboafXFHqL9siUL49ErDjfGFGm+igit
u6R/gfpvzmGRmH6Itsa2VZb6KUU4w9BK5aNimN05U+Mes04MV09hp7xYS/d7SqO9s3T7AbDM3XGi
cs8rgDczcfSPskD6t0iUn31oYtjqYjc85VF2UbDFxbZqCKosjn4KdBCJJPmlM5nfBxFd8R9y/uS4
vw/MC3qh2C9ZyPKlEAnWv+p8qM3W/kVk3iUWwBjlqF1/IFhyIzUIx6XHJG0mWrItV5drXSGn6eTm
cuhDb9kvpA62oDQN/Pa6NmD5uC2rMdmr9Rrv8IhIFURacdOyLwD9D0odDbcCPomRlPH3EI1NmOAk
E/R7WqnlSl6JA9Wwl1s7qt+7VvurGLv6HA4QJsn2k4cpcyjPiYcO0FhssQhMr1GS5pBb05lBKujm
PDvXeTWerTV6NwP1HY2mPnhDo7xjGRlEnkFItY6MbdhnwSQS8Q5S8FfUucuz2ejKm6FaymYe8Ox1
+xxko1XGu6yZ3O8N8evGc8HWt+F8JvAptpmJnNJABvlgzESoCzZUrTcavpM62gs7AOOIF3y7b+Ge
3WOzg/VOJvwPpmEmWr+fzcwDQ4jFuHplVqGYkpsHzxiiq4E6rd8pUfE7q/4gKxCTI0UXcGls7w7a
ONyJ2IEwXC/YpC7p8kKI4XPWu+MyR90dpxL32iNsERfgmeeBaSGLVyMHmf/G+ro8yZx3Si4NUfr/
1R+nZU/ZKOuykN2/Pv3V9v+9hDxtL8jcM84jVqYcBZFP2B+r89zjsBzxPZB1eSTnmyFW6STr/zr8
Ov/VXbbJ4j9t8jqybda6AvvkCpVpaSsn/Tk6eSidOwinYjMnW6XjhzzKFCC7wcPCZLVFeXz0UUYz
acDVuQ47zPoki2qdZkezRHxM1s3VmudRVyKPVeSAHu6si5ulqbwObm74gIjETbZVOVr5bWKOe9km
CzyuX9R4DJ8eTbmdvgqGsa8PdaPnHU0dmM/Xh4p2acjvsOH/V1uCLremYQH81caO07c023gpzUzD
mqYSe6sSyB0rtXVRK1O9hAj5MfVN3c/G1T5ygMh3XVWm0xJGeWAXkX0t54Xtk5hxHcrK7zGIi31i
VOmBxAisZdiJY6Zt8TAetkOTEUsJi2e7HNonM8n2LnPsubEnlkhLmh1hju1TtvznosFSGHGX96LJ
nAv0QzVQ2HYxrAj7eeymhBW++ozR8gkxlPzsjaw9azY3B1BUS2B4GubZSo5+XLn8jBxD+Nxo705A
/7noGvU7emvFNhrtIlAX7ZV0c88Ws698u0wnv43rYm82JZkeFUEmTYcox9J7mw6D+o6sNIBRrKBg
UxBJynILPLwpjL+S6tNo+5adMoDGXlgfy2hW2xzu3C2LESmopvIXsfz5LJsaofcXL0M+d+0gC4jC
YtdC/d7K/rKt6/V3zxqaJ1kb4nIhwzQ9d92M+dzQRdsyT8dbEYUFNNh4DBQxjjfZFpcsdgFHXWTN
w9D0HNf5H2Ro/umwTJaDHMYABmW9hixy/e94tKKrvIxXLfFRReJx89Vh6Kt1ed9kR9mG0nr81Cnh
xcPDspzLLXqJ4lVbcmROm3TeOa5YwxMM27JNWPE1L8igyiarHEDdZuVvOa7LpnhcZl+tNH0vq8nc
ljd8o/+5QpHuFB2gksS8SpArcFAkZhPnkLSMr0i2/F/Q7aNLi0quqYXfvtr/248QfwEc0tB38npf
HQctvk9k49jZ5KOPglP5jGSgeTSmVT+njqeNbJPFUKrlc7cWIlGAc+rzsvvPia/OWro4h0pXX7+a
5BGaveXzV5ub5H9UxMs3RRN7G7dpk+dSJ2UcTfE/R19tttIBImi8k+yhkGF6dCtEnR0w5ovZXIQj
cWozXNVbundBICgIWTPsZFWLynzHngTetWO171EYriCfNVa4do7HKD8kUQSoeq2OUV8dpxicCVJN
7L0i+93wMvBtpUmEea2aJNUPegtyvxt7+30qmvEQKazY5NlsatND1+A8Lky48kNnO6ewYVFip0Tn
VEWLEEnL7DdnKNiCedGHrFm5hsoVeQJZi93QfjNMC5WkLr/KprIXrCbyanmSVRBTpp9O1nf8gAFA
TLX3ZsWDgiRYrOB/5rlvGkujg1qwqJPVEqkX9NdY5MjOBsPFKwyGszwZguh4+6bzWA/+OBu8V1X1
qq4XTTuWu53nFU+yY+1prOnmHiH30MYNZf1DyOZjsd6iQuWxv0eMfIBEw5Q3yYlNzk2uji/DI42D
qLoy+4atLwcna3eRM2RgP0W8L1ALeRPjtaqafOcpdbrLxlX3crTvBAkskr9aH5Sgst6VdCA6lanf
eoEjyzwXOWSSaWadzyjnOXbGWtxwzksM3Rkd0ex9UCaSLV74UeOv9g5EuLx6vbmXtboamzfHODI6
xoG91HsHVNDJ0XUP+laqHaYijN7biUhWVpOSgkajH7RCOH5ETmCN8jn+ANIliDOz3xHGWmNjLsv5
/D73RuGbei4Ono69KixUWx2aqyz07GCYyotRNN96XYl3wq3nF740MhzlRLw6Y++iGNAiE5LHvrAr
qIY6GoKoZpU/u2J4DcNafUsESpMgbjaN6YX3nLhWWrNWV5Wa+zNroIvWQh5F6xrDLs1nUYjs0aRN
YXxSjOGWtNnvCgviQ2sYUMWRyN7MLHHPeZ3/xdq7/e2a0WWYcu1Pg35D6rX4oCsvqMLjtqcglj92
HXAJK914OupTYsVfR0WzEa5mvZvYW8cAeX9rOcJwymvmWdZNt8tzo6nFrtSI0xYKlrXumFQkveNv
LPrq/eBCZIgwvt6EMLtezaFEEjq2499N9FMVi733Wm1F5xfudlaJERZJVO700CVoq4KMxbXiuiRj
8YYn7MouzKKTrGY1eqOAJp5g3turczd5qH6s4WoY02vc4M9jDEm7AxWcHNoajRBLKQ7GkBZ+ktnN
gaBfg3E4cHJ25saNpT9/fiEHSYJiCwgqwHOqXZNa+CHpXUzwxt6Y+nVUuptYGIEMhtqdCPXyeUwK
UF+KVr1ji4JmbV5cLXZr78Piateu1XfyHOKi3hkVeJKT9mfP4PxuRo53zyvMR2zdeh8sA+t4JdzI
cxNCcMSaVV/WVPQWb/VA5H793ECy+FboRSBr6AFXt9ZLd1FYWe9dWStX4vt7ea73LPXqhM3hUavM
+tqNy9FUUxX5Cv2Q1tlyydeiU8fzkmC6JZuqvh12g6vYaBnp9mXSNYc975xviOigGSAbjfVMYjHH
zHN+zvXGvqijxtlw7ha8FuMBwdq1Lk/JggSm2ZbDRVYel8rr1iKpWhJGxdTiMA45Yck2KvEIsJoI
whDKYbJarn+AJIDNp1fYM1kL4ERUp06n9+Kqy7GP5rdHVZ7Rmmo4Ye98ybPhL7NMymNOxOsyDPU/
BQqYTlCldu3/58SoetOzzlf56tsZjmZs2kmrNwDIkRZZrxJ3BIMmPUEwwAzFi5G60y4aIFNqmSpe
eJMgCdjDMj/FwKtkm+znzpV4kVUUuF9h3BWn/7QvdYt8UWMr6DKKhqVciL3IHEYwTimKpCsAGEOx
HLOKJPLaFq8OkAgBCeAcdveWW8V7FdbRRdY8bw5XaGXBZpeTY5coe2W0EzbSRf+m2oX+bFfONxAj
HaAXetTAUtkc32Ulasgx5U26PMmq1gHlgIyX7WW1movkGI4eyOH1k8h45i/LGD/+sGyyrdmPm0zc
ZM3KR0KsI5ooshqPyRTY5hqIXj8e2RYmjeTiN7Ka6Y712kDBlTX5/TqhHzI7b17ld89XnNdkJcpR
9qhXYNGsa1Ugq1WkLjyaOLzJqmfnyCAlCEGtf0peLQ6H16wixEtimdSapRUqhkdtc7JJFhBInmvG
arNsD6pNZkjYWvbuTIzRiRDOTwDEZ7wzRQTD5NVoreVv4hYfM/m071UPXYSkfHQv0HXbdCwNNwP7
lQsIjuxQlXZ46owlOmOKEx/IQxaHEhHPFz1PPjLk2T672bmZczR9OG71WeSlvSnNdDppVWy/uAno
G2I/8eeRRHxLBJ+NgSbc5JJNRQISR4gzKdJ9Mi1vGIHj+g6YyTeqzH7ulr5cNnmt8Xjzpg5Z/iIL
xbazF6KhSGSHPx0UHv0hhYHujjX5NFEPAK6AnsOhU9HY7GGxeN10Biy/HJu2/lW1mXK0tHx+s/qa
x256xVJc/7CX6HexuD4J+udhrsJdZEd/6j5PX+IkRrc2c5QdNH31o7ISjUUrBniubr9H9p6UWPbN
WJZxh7k4suxKdhaK95vlunoym/iPGZe/+ikySe/UzkEDMUqWzQ2SCqGxqUkyFJggP3iRkf4YSRJl
s+UCRapJVjq82Gk9eVs9Ir1UAwS4leWeiHxCyi/azV2R3LMOdWKyBNq3ehHewfLIfAJ8z4I6Qh7T
dAArjWDh23YIn6wfLqzvy1hoN0NtTxDRa+yscHhWSyJiFnKXBF4m4r0qa/PGMV6m6YfesUi6lp3t
Hua8R/5wAqDc+JaVKwdNIa8Gp6newZ3XkQcJjdNvoB7qJSMCtkVfyd4WdrExUKs8Mj0isWmL73Xu
NvdFZ9KmSX9xSNwD7nYiIqYUijlFT5OX/J4LDIqmEe3cZan+XqDBVJ3u/RC9aH1riLoryVttb9VW
dBJWQVQ+rtytwPXsA+Tnr9FKqr9NVDDJBf2J+76G/B0RrC8rxCHGrt+oiNQdcfQab2qpxa81KBVZ
k0VtddoO4jzBsbWHLMJKB+kyeecQssoNGRUN2F9yABsRJPbIgkcz1ftMajWAdWkHsmohpHjJE+9Z
1gbQhffRgIw92cOTbDJgH+yd2K63rZtqd28wOlCeAIjWmmzSDAvBty5LT/ID6+xzNJiZWbvEh1IL
V7XPqr9jjrzu3aqrrJW5JoLMDYudrE7sbMhX4xu8dvV0rb/HSgZCwEGSXrbps6cdB6+wQfLSRRYs
Sna8Gvmr/IBwlTlI61QFjUAPVtXJa6+TfVivpqzFNBL4UyANHGUPQt0jtquoQH1dUrjZCfHV9PGd
83gs/dib73NCuGO2NP3ehg7ack2Em2/ETFd2yd92Z6Mrzdrp5kT2LRs/K28x3ohp+rNhTTfmCeOt
mqrfUYrQhDxHiBbb4n7wDiBGzTdb68BzDfglyb6FoYtTXZYk0tezo0qmR21jC2OnV+b7CjBMM+cn
L2IFARUtvskCcZQywIwCO+P/telznG9E7SHebevxbRYTKK/QQ/vb3GdRbNzdsjfu6aIw6INpOcpq
onj9UVuAh8gu2mgbdyaw2cnjR/+iJY08odJ6sNeP16LZAXcPEUSH21YrvXOTBZZqjHbtOB0dkTi3
Dm30y5Qo0Mx1AGilKWBH5wtxnvUTRASjK1py7GnCrvBB/bYBN2gKVjvDx/Wa/u8yV8IAZj/AKH1W
bnDp9J2itf2jKts6s9k2GvOZrKmiLfdLDcDuUdVDPrXk+xDgxotswomOdF6fqL6h1+Iu2+YlPGkF
L4asNZ0yHDqrwQ13/aOyGOz5pQIc8vxoggV5HFn/bwyniF8dl9e8QzvLnnVzQ26XTLExipssPDXa
q6WxXGRtCt32EjfuvtSzOPWXdo0CN7WzkWfLmFk+s3RCZ22a7L7aDC/946kqk95QtVcthlv2x+l3
1tSqN1nwHKHgMZCt/moLzfG9iXFYQtFHvQ0CZ65Gs//66pCyT0F5o233X23ulrD/9LhoO4wIViAj
5FuTPT/pcfLaTV5+YQ7ML6TQTwMkiJOs2aZtqxt56GXRTevM7vivNvkxqy1/NV0otlqFMxSS0M5V
Fm5DlNCBEABDnbZKVQDpkotpxm0KR/XeJGF1D9OK8JqXxHvZlscFscoEiHlUlJU/16G64dkPj7Kz
abg/sH0E+WwC/6lUG9MthtlA9HFzb5bqhsfg8ozea3MvU0RuzUgJccIuCQnq49npzYEbwMkI+NSW
RCpIKc1u7urcJC9t4h7lSdmkuYZG8L71jto8VpfZnM52Ew38nqPx3ppjdfKmpgcVNIv8uRFVUFSB
oo7Vtm2dZqtZYgF4FLY7UzGc5yGFopEMq5uTqQaWXX9rjbCEDz88hdXwbA3YX8NP8EDVlb/CPtlZ
mDRuU4udTskKAKuj+jDF9ueCkdxcNkd1EDAnlAhMtzro2441iN+y+ii8H22i55sFJLA/xQpE0pDZ
XGb7wMfArjfBoKvKeAIx8a41TrwXTAgEuFUg6YCUh0E/qwtac52mGCQXYCe5yj6b9A/2XQw2oBe2
laFe8j47zoqjPNV9BT12GN1jPkCAM4z3pB0Ttn8u+2TQnvkQufcltzRU25UT8Y6OYKJRbrBo7+BM
bdTJ6NGkIVoPnajdetWApczCHMlm+FkdrlrUeq+rCN8MicGeaxPeozCezDZRdwrGKJsy/kDT9Y2M
0DbutGpX2p17HnLcYAgEcPhVzCMK8LZRnxEt+wbCYjqGajfsKicKNyA1wstQfHKZ6ITcirFB93n0
HdMgc1sq2lPOWjW3JvVqZFx5rPPlbCE4KyJAIrmyBGWqw8mb00Orjc2p6cMmUE133LaOI54yt1m2
aqd/wyWx9kFM9YFYoGioS3W1gH9ca918V5K4PuSoNT4hkwiuhDklyFqne6rKkiiJPsLfWkJf1PPw
BJDg0DcIMnZN6hdNtfewEDwWxlxvM9YNbK1w5zJiuBHN0B+sekUEil4LzNFOdwCEfyHV9JNRLj+Y
ZMl97tbgA4frfdTZiODx3NitAlwv7bqzRolOAnAttCTYsfcGs71hw7ZRf9WpPsOrM5vzCNDgqKwB
D6O9yhW1ti6rWaLwGPXkQfDHqtFiRTIiHjv1Xc9/DrZyyTJ4voij+FlyBb389+Ia9Yn8m8pMmDZo
rqmnuay1mwnDw+SxJ91rN2MK/sapfaOI4qe+qAVOd6wwco33F+9IH3pnhdzeuD69VU7IyhnQpHDi
dyytWWCmxFDtumn2kT3/ck3VfZrctPMJBXYRodAH2KGF4NYMtnMUQ4QjhIBMo6HLqZXNGin5BhGg
8Mck/mzz6kQY2Twwlw8piBXkrZodN/TvJsMiZiIMT/YBU46utl4JjOibBHTZNkzau+e2cMzc1uAl
Nspj1DAOJorpL+PQ+lVPTKApXtE0VZ+GONaeurVwzNkiVQ+1o9hEuggDswepF2k6OxTF6Rl7rTYQ
aer6gLJ2cSk+FTIPKDHEKAoRyvg9WGP10SFrzqR96IsQ3xMXTpMuyIGoE/RUj+Xxs2gB8ixXdiSd
T96zrsxLM2X5RiUGmSVqxJ93rBVCvZ0hF79MHgH2Ru9nssLihrAK02dXg1AKcbiqUJZ6mkBebqIK
bBbBWADjKhwesyN4vWRiZ3ur+mw9fApsChEoM4A3unoGiMEsAB6G+2hx0NuHML/pNahM3Z8R0mAM
7DdoPeB8je0QdXY2ZtGpPkLTZaCWPQjlXsGARVMV5CPRixEiJLFQufe5nvF6tdsnQo25v/Qzomh5
9wJ7+Uakud1Y6MkfvRk77lgPraNjuyclHLyTkobuyVpxOnXS/2xd76mKGWbNVmEYy+oaI9Q46LTo
xwgQdV/3PQakjgEn2BaBUqXz84hX0ZND8LhcCcQi0++Z457BP8yssqeQOzj+mNi1E90QwJeSJNCN
Pty0JSSKPKkJVOC6R9atsg61W5cbK7W7PdD1ElCcZwG6YTLYQWY+OQVJKb1Ecwvp2Htl9S5RnlLb
pgn2gHNn7oem9v7KvDe4TL3ahb8Xu9nCeWcu9VaIjPI7Nga/sHJx0icx+Xqttlt26t5hAHi2t8CB
gjshJaWEbN56CPeOVRL0UM0tK8BnDx/w12xEo8ihhphMGnSmeCtyxT5/FfVYOo+qzcr/aDdQxLD5
ulgha0dvtMAxujlAz9rzdqEIPT/yUF/TGPp8tswbXRW8iqFpnJcmIW3K6uMzK/SgEOl8UhfkmxCK
umqJ+GOtDlFQdZ7QLZYPI7szJuK1WMVzzGLCls1suus4dPOlS9aRm5pXie7axCx16ybbV8JRIz9z
+BnBhB2Vjv1HP2SsPKz4I810dA7N8tUyJns3FTH777UI3efF6+Gh4b8WtP01c9r0FLE9OGWhE2+N
EgIAbOz4bNnmVRcG7A1v4onqfGsEcUV8LwlGpbkuekhwjRgMzz8CZ1p+kBgwe81IQxUGlmhaq9cV
CMz/FUpPvmhA27T0sMswIiS1wgqkxpR7HWEW/BocZM/XRICy6IEenpQawy04En2QenCsxQAaaxbj
zI4z5LOERp4QlD7yoJZYw8+varRMUDtCezuhSuPPaxWZgtkfTH4sM3MBmjlRBq+kR3py0UAXeWZ5
BpFxGGcYKcCVLr3ZX5UO/6fCTNKt3tfF4kvMXLQS+C3wZ4EzzgWcgsW9YHKtsRTs8xeP1NwpaeuP
BbjRO14boA3Ln9EYZ+9qgUuM1326ZcjDLaMEzhoqaBadnU7GA+V4rvYsi5kpDICVp2xD2RsNcOzV
KlkqgD1DwJAzNsEneZly0d7iRhQYpVYM2VPvbBsrAR5CSgEQXLn4JYppsVPavBe2bzLkPY8alN4G
oAD+a+Mubfl7SI6EzwkB1kO6RB8RUnCIj+5mrOW2jjNBcF/xRgC0t6nGr4v+b6b42dD8zb6mO3dj
vm+mhmkSVGDqpOFeTSEJdfA4m+boRN/LojK+ISGPIud001NhHbJRuS0EAVZ6q7rHoRzjgeSH2huH
xMOQlT/mJYt3jGLrkpBK8zMdWaVOLRD+M0CM22fX1OcnLUveJpVdalQLZBQjKMOrSVMdomuTtvw9
oEAfDwUIkTf9zibhDZarsh/CEdn8dz862h3Yros0tjKzETAZp7UVV19kQ7stM9t7hQXgvKjz2wKC
79UAjGAXot3VSfqtYmGAfGUMtLIimSqrS6bnrPmqHICmouzT3o1YPxkZ8BdrW4je8OuqHA6wI8q3
3mzawwRbxJdVPXVa8MaNtYlapX1mucz/0/X2Vq/E52wr875MsuWM8MfrsAD2xmQyfRFIubyIVmvI
DCOF6QxOFliNXe8raOCGgJ2hpEjM5Xy9lanhjkgFOxFJxlJsnGXKA3bRLwZxDkbxbZ6/9BFgMTyt
3jAt6475ipmpVvpdBMLiaDovsVKj8mjM6hFgRDQvnFmLWY/x6zXCIPlfk2yX3fP1tWtOleC+eh10
uk1eZpQS6NnqIKe1phbbcDerBgvD6C1pQQqEeI6LbCeg89qdAbdonO4IlaNuiOfdQ1dDYoQkbig3
2TC4iYOS96q9IU/0YQZJcvo1u604gcuyloDFKt9EHso32qrhkh3kYboQQYKFxb83NiVoX7fTURCq
lP1MqO/EWjY/lQNwa9Hi9RBuUkVb4wi0CrBYAVmV745SbFNVONf50xxGUMzrjWvXK8qjL3yiraXq
EqjrdWXjtORzfpA9Y6fjziCLKP75fLdeRPbSInXe2E6ebeW3TNGaJgGL8Nnq6rcXrbqXCiOO50Ny
H49gOH/36+83mbFzKFCjlulgWaTy/svDhC0yKS2M72Q1z+t9VCk6/jPrdyrAfQpcNw7yT8qv4YmX
KK5HxEmGOvCq6lN+LpsEHPP1Z3z8wrJR4qWKkKyLtZJGv9qmSu/3SK3gyQTo44H9lU8DtFsy1NOc
TYGqNz8lHlgWIzDqvoFfRzwVyZG8Hm3MiGonY4x320AmvR84r0gVPwaYi4HXRvyiNhKiuy5t7/K3
t1P3ZSTus1sag2HdGmP09li6k94qT5nD9q+L0Gz7+tHADutAqFuxlT+X/DXkUYXHZ7qRh/IpsCI9
JK/cb7xyKE74Onqgz+ThWkBE4NlQ9rXGLgp9wXQBiADMOWNHswT/OpSfdnCkAInsGsXpcbhkA2go
Oz7Ivze1LTHqdpt06bdl0k/yzj3uEtTSTWll81bea3lX0q5k/99piK+sVE75m8hPyCPZ9ngcZF0W
RoZjSNtHQDQRfRz7m/zhH4+mvDVfT4M80xD53NRg2LfyVsgvqQ8N96cTpe4TQWeVa9W/utU2BLnL
x/01C2dYAF4Zu5zVAE/dXauLDqZttCsWiM6dPt/0deiQ03ae2M5+EQtIYFz3Nip0TpRwW/SErLQo
/58//K/vIA+xvYLsrkf6o+fj10NNBofSwdC3cgiQ83uP3PjBBpA13TK4vI+b+4BT/Out+Reo4r93
0CCNV8awJpd2Z0SFtgSJG/1Q+lwNvu4wg+BJd1wo3V+Dizq85phY7uR3GcL6JbMXdYdG47D4/4ex
81qSU9m69RMRgTe35X1Xq41auiFk8d7z9Ocj0Vr07tA68d9kpAOqIEky55xjjCrxL3WnSoR5TPPQ
9FqLI0XuP+ucJh8hDvCjjRgJbRjvWMKwdZkGgtpD7aSDsV6Gz9TBLEY66Oq6g4LtIEZw3xjdYUgN
tiXFNrU6hI/sKbjyP69rZvHR9YkVdlKNcIUpIGUZe2N4tdUpgFHLzHKit2F6m6ZlMZJEcanLsP5M
M5KhjtbWtYqOmJX4bnkSc6ToL5LlbX03ROesaB8Lpzs4lb4WI2E+BFmBvfRaVzgIxFzIhr3aw9B9
XN7wZSyLOlH0plEot+2uIkhv71vBTrTpYrCLHsvxH4egKIunJnLzMaI8Zz+0i+KHunnY5oVp/pl6
kJXDwR/rRw+s3ComPCaLCXJrTSKcpw+H6gA09VQ2qoO6Q4cCPz3rAvHEO1NFGNR6SMf60WJtwP7w
omKxGOVsVQOdSAlK6crmbLR6fhr7/DHt7Gan6yNLiUqVN7KXYbtpIZiB4THZCQjCkE5ykfrYlRsv
yB8sxIuXBy+uKorz67SUReUyTD4cknVxfWiRHxSDUSTlNF2LnBoBX9JDME/i7ouTZMQzDsSsMOxa
F1j9WrwloNqpFdl3tZ2tvaUGJEpi3zKgGrwFVPfFFFgKnxvWhFJ8xA4ONCSc4hv6SH0JWsLdoTHZ
inssEvHYw2l5AlEue+Qh/p4O6skJtWQnj/050nMIypzmICYZhVm7BrObw5678TNv/gJo9U9A+clR
nFA8eZFjpq8nNIwZdD/HzrkjL2fPMctuZD65aJ7tUjEilslAVmTryHHL71PrXtm0A8D75S7micVM
Gk2fmcROjI1rABcSoBJwAW/EJWusxB3oR0UXfGtATjR4UXrF2M48ZmKxRbxusR9s6zgQmIM/dw88
Eo7iwFwnKIbNq6t5FxUoXobPTVXmSRgs9a3UIm0nzi9+l2sG/bFWH0YtrXeyrj2Kp7o8WpFLm+ZH
qA3Bqs8ymP6BkP/ZoC0ThyS+/aI8L+zYnuYo0rB9IMZ/qyRmCjq/TrsrhOz6gdC04iRQO13QFCfG
wu/cT5L5+Yonscwxy4PhA/0rBp6pD065MQBIQ4thaSicZLwENjP4BobAbc4tE09GDGtPxvZoEB7s
ZuiG/DuZiw7LjL48yXlAT/P9chOWVpETXf7/p2Kt1oNeui5TvfgxojivxZeyyM2VY4DsBwtaiBnE
QldqzIOMxqLoIi47L7lEFoVNXrU5i1/7T1j9/KEUv/PdKmM+Nk/tNWEBFxyCyGPwoRfrV5wjmK7F
azJm0MGsvUH/CtcK9mS/jQ5Z5fvyVnSfs+70BQ0IBmm8eF7HiZEqVnRLstQNY4LLQYEpUiFMbFqE
ib+zJHOUpCi/W8vOvz4fe5A41z6D160lXxGevjPxUo1r+HoznFDfbfFD9PKk2qp8FMsysagTOZHM
p56WhaKIIwjOaw8AyNJZdFmKIrcky2Nc6pZrfDg2SF8aiDqYw5gzxcQJhRuxRaIs3jzueMQ2fmqf
f/yYK9kqkDr53TJSPMJ55I3fPID2RzFcA5h0CZqenoHfNFBuiJHy96w4ep6qCMqpDnYebz5CQTyQ
IssW7gMmRAA8ROvSsOwBRYNIln6i2Lk/OqVMj/Ovn0byDPZY3pl5PTMPZlHrqGmD/+Tf907k5l4i
+7EsDprP+q7Xxwt8PEpScGzU5rMyQjUr5pVl9SCO/Vvd0kW0zutskV0S8TyWosiJ4/7zrO+2M6K3
6PjhUn+r+3DWD1fypgkfobmy8UH0Ta84Gs74Kopx3quKF14kmFIAZwIjYvM+mdmWZKkbEzRBgd/R
p6g1snMnMd2Kky9d37WIrKt7RAjhgp9HtHhZxHuyvCzLS/Wfdcth4r0T/f5W9389lTumE7g/C4n2
6zc2Cm0sa6e1sPhwLcm8k13K72wVf+v+oW7eT0ynna8gzvOhz3yFLnIuitT9lhvHX4upQexBRW75
Ros5ZCmK3LIgWzp/qPtQFP3cFsKA9odSQokQZSZAPl5OfO8sb8UQnrOiVpRHTNlsq5Mi2alO9rRM
7wRTARtfytI4wchFWcz8rIU8LEpGYtiz6cj1jHpci+kB6z+UrBXMwH/gavOkYcrYEMTskuUjIEzI
3zZ/m26XoWCJTf/SZxkGS92H4SKKorX3qhiThQ3Sq5NHfdNYajyuxf43IsAAc1HUP3t1F+zmN17c
lCWZp9WlLG7XfxZFw/LqiqKHIeXP9C3KH84g6sYkInZCiXiNlsl+XljP7eL5LEdWaJWweUuOBoYR
bbKQvNs5Lt3EsSIRC4OlKHIf+olJdKl798dFy4dDOqeQtqN2JSrwXgKlQDVA9MBSrilEckwfrhxF
vPpJTF1uEiXJQdyZPGrT5DDK1qpKLOMgXvblic7v/jtj5rulwtJV5MTjDbIWi97caTZypRakJ1oY
QJOiwpXdjU6OOwY2F2W4iVd0tlOKEdCPali9iRf5j1WrlL0t0tm4Tiqcg2maHCMogkGJA1oTSVnh
rVwtZdfwJPjPfGOVT7zD1mggQMaEvFg+DFXx9rrqngVm28ABEMhw14i7Kp5LmQBlUovsOQ/BmQg8
uTo94LGGdKee7Zkfbr+4qe8e0bx1ne+62LOI7PyaBzgnR0cftuIui8suifgBS1Hc2A91865OtHwE
cy49RfPyl1TfV9cm0norZAyRivNS97XJwn6vQQS4VUHMUgR6BgFpdkRnklZDxXemWdD0TK2OQ5in
GkVoN5XeU6Ake2U6hxyVyTX3ynoleo1N0h+kMdc3cpsQpNd12aoKeNVF4iS2vjYdAjwVYooucWTv
5MA30i2UQQgus7PfYpUkaniwjpXqVQ9gsvA1QxoL8DyxUC8K5Uvs9s9TRPsnD1DKJ/A35QbWuB5W
DoqiLoHwKIlwT5Q9LBChWcSfQseCWVBvrkMIF4JF2MJOxbe/dwx3vMdF9QO846HVlfy1T3VUtWL3
a5qzJC/RgT+5nkykeFI9t85ofHOw1uPZdT0cDkoNO07XrbyqLD+XIzG9bMnzF1WOzTWMOoRXBdB2
ydkkC6BjSh5To4C/SZY3BRTBMEPlxHEjxFjc+qkFUxJiAh2KAn6k7KvMzG/jEBU3kRNJkmUWvGdp
CrEwRngjC71NXkA/5A7dFx3n2b6WJyq/RC405Ehg4thMBuCV7bJzC7MQ1msZwKfmIiQqw2C4qZOM
mCCn7tgPV5l9IlID95qDsb2G9Wtoh+DeTQlAl+DuytFXaDWlo6jKE0S64V2ElSuD+Ewz8NZY3r2C
Dfsu4wm9x5KirIe+99hB0BCaDqFVscm9TJEURUN2NXRdc1OixnkYp6RMCNszGVugq+mxNPhqEq+V
3EIVrcM7ow+IzfW9Ci+M+2uIgvE2l4jmgPnXYswtxxeB4TzAMhOsC79ewXuqbS3F0DfDUKVwvBFM
n2mKfjItQp0Ja1U2qqlG9QopeGgwUADPHT+/FEDtLtWULEXG5z7KsKF2UBuZYNNy9ZSOeqytFV1T
TiLJBu+fyqwtpPXggHJ3/BhjM6QGz61LwKht9u2XqEvfNFzpxIUD9+fd0sEzE5lItEJWwBLTjr9w
d37200j9MlQR0QoQ4jx7fULYNTxYD6OCL9kYIuNc2Gl7UtuwPsRxmN14BAqQ/1r+VPUSgyuJ9aus
tc8lrEFXO4geOrOogL5K5aewxXFkQfa4FUXRgCv0Bfr1dFv2qxbhjtUwdQ+VGFG+kFiu6Tg82FRZ
ErBb5ozNu4ON9KsVj/pZnKqsdOVmOf4BcBhKnQm0aDs+OMVm+QW1F/32/TGaz1tqY/1QNfU2laG1
WbtILLde8oRQ4YjRPqvYK5v6GaBF9QnseXvDdHwUJYR260+I1gGGSnrImqYeos7S8o8HRfazbMPH
hWoggdrAfrBYTFkJBN0F/rT2UnaYlfMYthPRYMFkcYQGMyKajVuh6lK9h2xTWYuiuD1JLE+fKouY
sOn+mH1PoEsxLfTCvdn/nv9OHKXu3sxKMGfT/YNwmoi8ZHDQp2fM9J0Oc4rIiqTwRhDuS1mMtr6G
QvJdpWgWLQ3gjk33QOAMEXgePNfY6r/BH8qkpJZvZen5h9bsPDje/eJrnu9Ee9j55S5WYW0qRsnC
YC3ZqIVjDzxWXuBdminpInhPbM3dv2to2xg5mVfPNcMtEIbwnPcJGoZTInKiTmeXnQEKgFEtVIIK
vcH/6CgOmXsvRzc94oD/l0NiuyO+Qlb2H09TNxkkt4/9LZexBq4//DrRW1xkyHK1usT1hKPA7agb
NQhYyCivwZSkEExcRXFwXRgLA7cDvC6HGNen5lyGuXy1dBI5FPTOfPga/MgcHNpYVfy8cNDEGCTp
ZL0ahOLDLCVaPxwqiuLCNayjBwsi8PlQcbV3RySqvm1yAjQ+Nky/ashDwI6PY2a+xciTErk02vG5
Hor4bPcBAScKzJtNgp9RxluxjTJfeZJzv7vYavk99RX5qTMz+Un1y1vDBHvDNw3SBdJBvn6tBv+X
Vdbq2SS05NVOOBXOnPwaw2bwGhTSZ/DI3oNo1HPv6maheRdtRApvYwB1n9KpZ1++Rp2iPytukL0o
0VF04ZuTPMlVBfzy5pfxcGk9Jb72UwK5n9qt9Kgka1bjijmbaLypKPoANMWR49q/5KhDvdTGdgly
KX5NnBIebUWr16KotVV30FBN3eS6ASP+yjSa9hMyVlAXGb26DQBUvlYtsggyeL39hK98JRQs35iJ
qx96JDPvudk/E0LTfDHyb6Nd2Z8Nya5PSR5AnWSqzZdqJJBCtoz0DokOXLp++9uzzPoLIVvqZgxR
ETcr91kh+AwO27oj3pNc6NfbEWlY8ML/VAGL/NP4oU41LKJik/GSd065Ra8th2HOyp4TyTBPVdwM
cG632bMKYvoT0u8r0SgRxvZMBMZnkLzyVVSZboV/we7yvSj2sEkcFWeI1qJYhrZ+H/HSiZI4Y9PJ
VxmuNxVE9NkbRuISMsPXziVcMcCiSxcWNjO9YnQPmw2xeNB6Qi27LdzOOomWtnadra50BuMOtZPR
ZeaBMCZ4beWiXYPxCU6iaAWySZhC0J5F0USICB1I1b2I4igN32y++TdRGtrkznyd3rWQ+B639w5+
0EmPcVLL18AFRuy7yFV1aXEn0GcL7UT7mDv1SxTW8plghe5RVWtelRBW+SKyL6KDqIcXcZdLZXIT
VSLRYTkKTAAMZaMiuJqhHpuY3qPoHgJHu6f6Y1VlO7uxCwQLyy005vnZHKzsHDSA5Say4PwsySRV
U9jQzMrDJnRaSMfNoHrwFQsp8MF4hiEs/iIbhbOFNzM/iCIYHULq1ew113soKbWWWIKpm9IO7gpO
P6Jq0h51ZbkmULyIvxBFneyB41s7Fd/HF9PQzqktGU+6n1jXPDIIsJi61YP8ayBa8sinTbmyrFNQ
IyJnT8moxO4aC15F/O4/dUsXkTOk+lfRqsr+b8erNQEwjRk+lP1Y3XqpIFw6s6G+I6pL50v0K5Xd
F73vzNfK6uEHStXskviaCbNxERMR142f28J+FF17Lb6Ugea8lVUqb+wyNK5x7iDAUpawpcAL+wIc
6YcE+dU2zNY2YUMXOeelsvvwW6MQIGZodvXg6I13kkwr2gexLz/BqlKuxOmt8U3OnepHg9+IMCI9
hIdx0A7YbHNYd3Pj0THhHOd1tyC2VNJVlJQZzLhwVF1y5tSLmfub1lXDUwk5+Z+GuY9ozpdacCQE
P0Pjv5FHTw43ot0n7vEizhZaNpVmAZywsPTjXBTNqqNE/Y5XO5h7eor6aOiRsZfNDuz2cgrD0s8m
4eUnyzekbaxkKrJUnXUwiPc9onVTXRRNt3ZmlAz3AR2XTVvL1Qtvo0zoj219Ze38CDeP9Ltynu0u
YknaZ8bu8cmsM/0HmETIInXmeUYfL20SWYBUvHFbFkV5C9W6POha0Z0CuzZQ93VzZAkaC34sglWZ
+EBmqjm0WG7rfgm9/iUKdOmXRKTlfKEkVaCKy4yfQ9x98yXJelPMKoHtWBmffBNucJYo3gMQanuf
TKTisuTG5zYOjT3mgPjBBgpEjHNlYD9jIjPd0f/CBPwV8KH0U/XQQSY6iRU2i/DIs/VfCczIatM+
e0hzVPWntiFmGZ7i6tmp2RM2baE8ELfREJ6DwhK4K2uDcc11D6qqoUHVWxOlgRyjFqc0yVnkLKvE
BQgFwrWJoHVBv+aTYnXOcxo7b8oQSle9dRzuAfS9pR+XJ1FsNJjnUitsjmrYQkylsC47Njmhblll
Oy8egPRV0fnytS1y9yUoxy+q4ak3URqnCHBLNR5EV0exzoFiuHdR8ltvX8d5/EnPVPfFHfElZkb1
lGuW9eLuezexvoR8Kvd1L9d7q+68r5m6L7vS/JoTkYVkTlEeOq/L3pC5W7dGYH9iH3lB5CG7la4E
eb4HeKNpfWU1100NQYbHGWXdCcnS7yE7GniJIF7TAu2XkDs0IFPzLa95WTpUWqltCrMxdh2Sgrdm
ShgYw6ZCG3kjiqIBh212q0bUtpCsPhPsxJW9piC6AcHRFba77KZNiQkV79mWtGtqFeMnrABvTR4M
X4dgCvSowXPAAwXlXqy+hWM3fO3LwFj3U30w1f9vfxvKpaW/a7uch/C0deXZEL79c/6l/r/O/7/9
xXXVogO57ehbPTXCdceG/THvhvJRtXR1b0510GWUj6IhZfM714kuEEVWj/lU9+FYvpzQWUnOPlT5
JorEmNCWTlHJO0ZG8qdORj7aSfXd0k009qHjrMoSvIGXP0hJbQCYBPPVK2XnbS3e9U0Lj80m6ZXs
QSS9zvPK2ld1pVTFVvUj+eIVAPGYpEQBhnb5Uk+JKJqaBOh+LifFpmW7BtfjP62ifimKI0Qd3Hbn
NCCgbamaz7SUYya9sbcfcm7Xtxb5DxjJnC8ReCYGVZ4eHRcsqdpbnwazdb5pENBhLXS6B8O2ERyN
4FvJYjnA+wqaGODxscqlnaY642cYGbp9w1kF4ekrsKyjuIafEM7XFrVxRQnbubmNgqNrOjfiFQ8q
d+2FuBED1QFN26lV3Z/U0oez+1+FnVlcx/AzwLlsvkSDSFq4urc2QVYg0VvrqMd6DrlO7T4mViQ9
QhDdbNSDg4xYNI5wumhwx0BCbukrliDgYsK+3EtF0u7Z/EGLr/0u9PorFCPd5yBECT5q6vYhqFrl
IId1cnT7WL/5noomhpSPr7Ef/yboMPnNwT5y8CdJ12HHQvr3ET2ZvdY33q3IquoxmxJNZnnoZ9Al
Th00dYIiVYRsGHV+U2Jw8VAmy9vOyZqb6C+6IfC0RTRyQAANcppo0mQnZB4t2TZ69CDr2KJLGd8h
HUIgwkAYTWvkfocOWnkzvCbaF0BrrlECqELr9fFi2UQWg443z1bSBccMKuOzowfGEbNHdnKGsTsl
Rd8fJTnIz4mWIezjtsElqlwonjrLvkT5gNZriZEkaCJ3F9a1jAKDXO5sJ+sBukK6DAFUe8c/kW/j
0GoeXdie4A0mdpAZh2igom2fxgapH8Sd++fAgB650Vdt42OU8jL5pcIHvfZ7WXvtbRsub3hPP6M9
066KYOivLjpUUFCn8aYY/AAmLPjj+DYB+HDj8XtU2VsXPbI3vNcVvDbBhLUfgydiSX8Hpjx+lyLt
O4Zf4OWGh6Hcs9VdUvNxdjt9305nsEP0O4gDy5F46NlQmQMknYSYfM+IS1Qb/ZtDrAFbwKQ7w43a
38vIUic2/hHStfLqGEMDFTJvADuj/JBUCkQykPf1txC2Fhbl/SHVpeDZlRzrZimgaYUQvK+3QO4M
tzu0cTe86SZ7J0Xxnu2MN0UZ0gzaALl/CwgA3Hp51x7EUWoYHUutU06ppXQbbInZCURQyFZ1igw2
HAQ53Ho1V+kDhIiii8i9qzSnFlH5sWXp3ifwES5FkRN1RWGDQ8OBt05QDLwZeY2UYy01rw0Clqfe
lRPoK7glCXzb2C07kB5TEUY7ZzvUGTqXU1HVB0BLupEdRdGNS2UFOjFcIfIASM602BRMiZr66D3l
+pCfeycqULAgJ5Klj8iJOpTG6V2phCh1KdFY/4fjRgijcgDq/3NuUXx3aQsdgSMrodW7uuUQcf0+
yMdTEr9Vg+8/M+e6qyy0jKPqgq1oU+1Jdix3r3W+tB5THrPlZOHdLLKDKImDdM15qpvEuRqGdIC6
aLw5TQWksE7rz21vFSuts7xvtSc9AyhyfuqKskttpgN4wNeekqoBHSDlbZLwN8aMB9hBwu9FUIZ8
dqr6bZK7X0dGk1+xc59lSNyvAAWKa6oU/g4603EV6XJxXRpEKwusP/10JHmy2lrLzSshMig3T2cQ
h4iOS7E1e2tldSU+y38v8uHUUh+BF1Ld15gYVQgzp4ssJxDFuJMPOL/C08buJOvS9B4CREiHovgi
tT4QEtW66zA53mNzmn2VjAgD3bfnOpC+SCrF9sHCVHC1ZIRLQhmq/7k41aHU3V2DKRF1hGAqW3TR
8IJMrUuD6CfqilJOdnqHKoAo1qaWbgNoYTZNOGDeL8rvAcAFJ5PLL4o3AH9r8+HVytm0l0PlPqVj
2m4IFWsf1SaEDdPqkwdbg1QlhMTtOhhtd8iIqoXBMSBmH9mqoxE7cIJMs3hnycEtjeVil7DXvctw
7WIxwHodG6WEYT1LXvh1/hqbt/05MmFAMUZd/4qm6JtbxeaP3HBPMoZMDyYccE1RGbGUfsny2oS+
DyMDDo3mdz84FzdNsx9aFX6TdKzUzJYE0BM1ZBgtalg6VAsGlJ7JmHQvbtlVcJqzgRCtveXnZz8B
CihaUyQ8L247VivRGsZ+guYlnHKidajN+FZK+tdoOhMej/QhLosn0RbqNjYniJZYkwcPeS1LtxAl
IfKeMQYPIicSOfG+jKpcHJcqkUMN1d+E6PjMRy2tspVY+xBH1ErUWZUP3aRdgTuFHHS99FuuI3fJ
tdIz8+SOKn3HEFUqkEhPfeTkuIhcnCdKrJwdu1HOMjgqMOuBso9HqGJEg0h6G9agtTT1KSVpKHbL
MYor/cjHHGa7f0/zrothhWDIxMmXs7XIdKxba8g383lFsxuHXOJdz9GUpDVyWPpGMx2AYNPppa4E
IgiC9d2BomG+pPiBfiK7O0fXX+c6TfyC5eKDEzEEXauRj5Vfb/76n5bef86r/Ew8eBvm3zDdBZF7
92OnHzf/JtEyX7TJk4cQYleg4nujtuVzNnUTHVy9xMwjsqJFJIO4/SKr2w3UDd13B4/QVWq6HasN
5NT66lpFQbEuEbDwAqBmXpV+M7JqgEOPmMZWPpq+O+4tp/lFWO6wiSFWlIMfrRohHamb6FE48IM5
XXP04/pnmbjOjjXT2YbCNCjUYKOYw0Rl6/wwJSSyw2YllUzkEM3q0OHbDjbGCnUru4xe2WceAOG9
6FXrrFpeO3g9hufSLQgubl4Ur+dkwPxgxI5urVxdrBD8ZUHUEwadbYx1K9PVb37WXSS8nkOGJOIA
BUM+OfwyCadDBN73AI6YbaoTnQNJeSzrSLrLIVveHD2je+GeddYiyMtNVV3fApOKo+tcpyDishqz
LjkuR3lY8jZJCeUSuqnSXTSAQftWjyCuiroFyjk+VcVTFevdvWMhVFslXOgpW/JuJGQE8rKQH+K9
SDkiKyjkIHtQNBbMDnW/6oGa6g7xhkZ8a5UeBbApGWL3sezA8SfZ2fI6g6h/kgxr8RqMWb9TM7jG
RF0KA8N+RGUNg+k/dc3IQgJKU3VfoKKX2Yb7kEwJdBRObhX32oSuKa7hxelZw9zHKQliLT/YgzWs
RJEZRLuHsFEAGKrmqqW+MvXPgVFrJ1FlS4UKL1k/IhdaZVtRJxJNdVXcRHA2ii7vGmDM04ZqvrCo
NtQM/+6QpUdxYVHn+t3KdGptUw8lHuvpR4rGIJLTs2FCQDhVGZjVb5YlbTrPDx+zfJsBCL7XihI8
4jP/3QeFe+wU7QoReXzpEau6i8Qe4fqH1srYLXXx0KaIuMHMH8lSKAFpdDU0r5tTZETGHWO/MR/b
BOZ2zFzUj/y6WqepzabNjdEYGo3c3s9lFJKKXZnF+po4X9r93FDP0+I5rOyH0WF10I4FvqKi0e+O
E0kPRnD2poIWhH+S3ii/NFgtT4MeT9tC8D6o/xGYsfTrI1iO4pGpV5zIkjMT7YrgjuBdc8uzYTOP
qDEPPGKN6xWsyNVDVibeo46R7FENs6fc9fqz6CYSlmTqClmg/CCKoq8Cy/rGKIgcF0eJOhAVMZCE
6Moerl87sufc41Rz7vByjydNa756bglLyFSvWkmLklS4ckMb5L/oBgPmEc+9fxU9WPnd5UDRzsHI
+MuGoD5InmPeAYtadxTEiq3i22gZ9KN1Fw1KDbmnnOOcEUXRAGGKfitiFowob0gwx/o1rmRNW7cB
82/UGpelr4/tFDGzytrHahHu7IGICegs/cccNMQGeZZoq1kwo62tunB3mqPBHA5/yyNUz8GjXldg
Q7UI+0GPPdTWYkSFJi0TkbB2GVHLQs1THXtWG7mHHJ6EWIg7MfW5EA//yU1F+PU+pzVafmhrOMTf
TdIqLuLQJ5FDrjnBf32qJ5RQM4UwipxIOhEoOSVsagmcFJVQ1zZ7R8Xj3YcQvmTDsz8HXk1x3jLL
7vJNVkfMLDW72An4sCSskYE6iHIiUA+tnnzWJ+BRMyFpyuknoE0E8sgU+COjgNgNNkiMAvDunkSi
FnU/InBUTvwb/2bV2PkRRCocGFUK7aNobtsRhKjIhtDOQPkfhbg5IM7HaQfL3nzH7AEJkgiekdA2
cSGKuzg3Q/Zynqwye7hPkDsAYQZ8Qd9KgyYBsWt+DY3+04UtIs6KfY/818ZQnjx0HU9Z075Z3NZz
gBzYrlb0r/6gO9t+iqqNOE3mnJlxkq34v8vdFjnxBPBh+Vvd415JqKSd5UbdlJGnH2qE2k6mluVH
k01CVITlSpKbfaebLzH/2jB6EPqAOmSeMENAKVmT2xDSj5KxCUtAzBMoLZ0irq3pYYlcAmnDtoAW
hO9uq5wqmC28wsTRpeUw8UVxf3l3Y4Aoc99Mp4JC0VLWkpS42PsxuBW+8UNPfGmrGZesK/tT5Zvd
nGh60J9cdbpzyfA1UdTiBOS3ODlpAem4yKa20ypbkRXSqyInkshyC6KdHNgwptj5bJJjybUCgA6L
jr8OrNyx0mOQQAQwYUSnvykS8YeXYpNoMMso6Ga6E4ZpnGIUxe3IBOZUZOsRg1eaWMNmeTJinC5F
kXOUDnkrALxM3hk8gSTaFPa3JEaj+/tGN87RFHsvxoFIgqnY4eLYjUF1EVW5ayDu4NmsRoSsQSsU
DUyp5fm2WfYpVqoS9VEtBQM2ocbmrNWo3TGC5AuQPPd04ocodGQMRCKKYQALsRJIv0uWlN0ZYch6
NVZWiyqKFPZny842GjJdddYPKy9BWtdHn3oj2wW7GFV299h+fjpx/6zkE7Eu6xF0YzME54DSD7jO
t2rSghuNrklW+Cs4ynCUjrl/MYmFuXpus8bfXq26IbklCp+I1CmMjQPL6lku6jVTRo4LHctiXjRH
6Aamre0oP4K+Vw9jh4KQaaNJa32uyzrd6ThhiGJvWrRYKm8X1AhRogQutQn+EcIEN3xwmTTCB11V
zPWgDNLWlWpkYVp1B/c/9HTji6bHxzTPsd8hSRRU+peiK9AsHOId9EvB1gDol9XNxfdKecXHEWSy
n2WbCkCG31wgfiWeJMSlK8m4Xr0QowpYqjWkbMGuKyaN6FojChcTBc7p9ZirHfrGdrXJoaiobGyN
bf+7srgxdusglcLxY+tcvCEK1wECW24ayvCaIlEaKJirWxniWw398wHRzKL9HbogsmUiqdb9aNh7
F64bKa8PtepzE+ChC3STO637YMWrTicupnt17Ml0iRAk67Hqp8Wne5pbFAXuGMs8ptFekwaAwBLx
/k0n7VlRjGv8j19ZPPtbewC/n0tmBDcRYTr2yNpTB5tjQ49G+CZ/3Eud4RDZjz0USAc8nvKFYFrU
M2wUGOSUB52D0gUz33gQBtueLaO11ehwToF68qXftYu2TNlfpxGkhmZ9jf3xl0HjOq34UBZssiXL
vWVq86NIYEdSeUXXStci1jR0+Bt9C8UcOdQ3GEQvWVShgGuCEwPBvYkxJ2g6oPAxkuO1WU+UInAt
r3q1/uzyvdjA8rpClxl90AQXjs21zMIJ4IQY2zVROQOMXsa1KaRd4lXu4wDj+ljY3/MYVT1P9r4N
rbSrbTaCndJupgVga2r+mVi5neH4PyV4WFdZjzax0o9vToHBAgOkIv2ykEiE10gLjpqCJc8J5UcY
F+y1NsQb12+fB8XeIYRL+IhPKJaky3hb2SFJ0Y+oUJrdWPTNZvDjfCfZr76UpisjTNxtGafYZ9p0
Z5hSdhl9TtjVWAYDRXnw+rCGmnI4NvI3dv7+2hmsdtuUT1WEVGuJXhf2/K3p5F+UuoWeBYIkW0P0
uG5ficjVIDsK/TUqnsmK1aCyHuFfXTkIpq7qoU9WoeUfDF2SVy2UXWaov0IkVugESULzFbM+KuRN
GiLPZsMYKivNQdE8g7bhs+e031yvKCF1yn6G49uoRpCvxf4PgnOTTaW+IKH40hIvidcFttTu7ECZ
Ovk26r6xN9ja+qGxMJkRBGy66m/MN1CYmF/CzrhlPU772LnoKt0SpbtqMqt/5vRw26I6XOfVxR0b
BGTTYY88r4m6bOofhu8oZ2Ovfo7S5qvSICgv18NdD1n5N+NE15thCEQaHUefzgydQjLZEDMMsaHH
mFiXWQMhWPit5SatyhxRYEmTjnnPIsvXlWJd77n38ia2MPgjKXDW8l2ZGO4j2ob1FtdOuO4L68Xs
k42WNkwEEjS0cfyGxn28URwc3lVZB6uqSj4TLwrIsWYP3UcBeklEb5olQsKTTiyR0f22kuJXyPwf
oU6zV9Xn1oSBrggicPfd0Q7Un5kU/UwC9UdVaIgFljDzy+yhsHDv064ZdnaCsyBQiGW3Y+KI/MF7
U7CC9glkf92QPclhcSsmQ1U6TI7YX1plIb3Q8YN9QmWrVl/Be1due8mc4M7/j67zWm5Q2br1E1FF
aNKtQEKykuVs31CO5BwaePrzSWvvf1XtqnPjsjCWbAm65xxzhPo8xukqqSzQkitRt4mmXaWxKRRw
hCzM+/B6YdW0Ii/Vdm2RnG2IGKs6r05FVv0Vhr1rGuuzS2i8JnEfO3nhCzXfQlQBDwp78lpkiK7e
kXc9aWYRVtV+AwN9PRgpjjxyzHxLIY1eV/p5pZjl5IeG8u3gbBSHI0T0xFgLQqX03raCeWqfiHlj
DF2IABQgMBeQzLh8Lid1I0j13jixBX8Yzkpicpkp1ZurVund6EWxc/UQexiNGLfx/GVe+tzHf+Yp
bpfvarJe9Wq+jJanF1azsaLpuGDNmVk4z3XkT2qWdaywsXaqDp/BSmeiJrpdFobQtK1AJorvJGTd
v89J/eFG+ZNVD4fJgtOoype4z7cdHJxs4ppI+26DJRvWNOMhxjgQQhvGaG1u+llNB660vtFyf+Iq
b+bbpqskIO6MZxz+0JgGkF0RmR9zP32QTV2s7Fx57hyMbPpEf++K7Ftip2c00zv6sl9ou/BijWAZ
k90giqcZGbmXq9VDPWBenuDDNGYwqnk/HgUhYkHFGADOnwF21C0BA0jM1LpdNAwXMo3IEHTAx2Vv
/3aiw5qCHZaMbaLeS4HlLwbKK0VIIi/VEtum/KD35SXDmmelLdJcC9cNJsvdvRcdBn24De2qyezx
288gy8/QI2JyNElj3xOKUZ3QDUPhs7FN17kj6xBkB1S4N7/Voj9kqnwb+KNo/V4TSBg4feYvbqvs
WfkeIZfVq2Gweeujk0YyfWXqQZ/K7VSFm27byXLT8bawSND5MzucVsz2Eup/iRWwXZ8SUKptT56a
2hEsNrmHrMLrczAy5inlRibcvdIJf/OcCOUMflo5ta/W0B90t78fnNwjz+FS99GHWdA3IiEjukHm
7zaaevxJq9FjNEPKgyD6c+HaYCKAbXxJ2dBqkopmWjuGCsF4CAR9xs6lW66KE9GjLXVAooJVcbsM
r1YPqLzkzrTCh+ecp1O3amwcAVUB4cgooqfKyn/rfmpXRZ9Lv3EHEiMRHbaxuhtV98E2KCLnGOfs
Mhr3RkeVXQ/hx9Bz3y2DvrEw87a78WiA3uGckvlY3FlKzjS0CbEShTuF5e4rHoQQnSIgNAPssB0N
3mSbt5HIk4UFXSv8QbddBP+OsxpTWfjFY1fgETVmirrRDTwbujZ5IAC+D/G2Z4Ojkry4P+o0DAcN
IzK6MXPrhP2TImZsN93hQ/Q4jc9KAu9l+Gg7dxONWIp2CRnFbub6ORBBy4Ajhxjvl6rCzUMR1ojU
ayIQgUFVCxDrbFsso7MjZPLVTjDvYQcfxvpH66mNZ8ntWeGvkyYHoVQkzEk8FFMulyZ50Fh+fNRJ
sJrI71mS5hAl1R8ho/FKaANjJeM57ByCSsovDec6Z2lRSWgkgoWJQz5neRyiZm9RLEZ9eRpdhobk
i2B1dURA9EKt/eIwtPDM6JoVoU/fs0kHkDnjdHJcthpr9jNnuCYMsptbBEilHT6qzWumN9wd0rPa
RT2bYzFRjOfZSjjUYFYObyNK/kbw7H5vVleHLHPC722Sz2Yl15puThRWhGYkNt4O1nCvyKneJUp2
b0QU5GTSlrpZBgbIVNMskoI2HgNE2kZnFT6A0LMVR1/4W+GdmsHZi7WGO4CLRvkD9PtMqmwXWsZE
MnDPtPJU1NiYYXEvVjls2+1iRq3f4YjpytRLF/PYDi7c1OHXVO6IWj4kBLOWgNAYPsK9y+o1Usb7
dBRio5bNOyYLd0O54PhcXS2aPxpBcPXkaoj1q/i5FjaVEBwoB5Bg1agRdWeVYDMJBb10AkhLJtGQ
tvRSC3GPNaMKMT/TAQvIUc5ktlv6Rhjzk65ahyblDox5hzNBqARTyV/TDkc/73EcLtaxZgWJNX0s
0x3MmeccRuqKXJBmXWi8T0SJn1BiQBtZ6NcttEr9fIXgzVcFZ74rt83DPeRN7/aKtrEIPFq5pvIo
KrEZMbi9LlLVCh9UpFAzBOrg6i5H+kfGwqYYe6wD38fY+NItZd6E+ohZMhJSHA1pT/McezsqQtPl
6q8UtAMUJsQmxuhXqPH7JMYjKTP+DKsvV9YE3G/imsS6CYRoYi+oq5fEUXVc5Ww/I+V0pbhcJbap
fwK4/JKhXO/HjKm1zuB+Jqoo07UHDPsKH6oMAkpD89WsMq+/sE7AiH1dZ7DvZIEw8aXVpmlra6ND
HZDWHlZzHe4p/VuqNdhR93sl4WqrWrHq8vo5zUvkSNYdxpj+UlE/y94l1ReQYmXlcSBJHMe1czlZ
UNhr8TNr7nddLKkPka3mMh0udinf7U5+4yS6XebZs3Tto5oSE7dkiUUv4otwak38SWTpMQdRa/E4
ZvZl6BxkGWlxHJ2BAUqjMsh231OzJ9G+MJ7C/mEQKlbdeIiSIEbijmqH/hSXx9wUB6FZ3LpRT54T
c4xWtc81XcdYldKPE/WewJFnfSQV0x3KTRTPD3FojnAB7QsDFQJc0hDP5uXNcR8cS4Ekol+9+Ip+
8vo+pcCmwMS+LvJTvfJnXGyJOV+N7cC8IQ6UujyW+TO2eS7DznDLNem1dWysp1SjExs1TtWTcq3o
luE5d12EYSegH9wFssHdAc5Jaa9lo74pec6oZdCDcMJzbwoJw8uxQWvswYvG/jtuoN6bxo76oitz
Cgxpr0yqSroveVazHZW0ietwTkpV4npaNVq8DHkIuat4IdzcsjE0z3HSn9mO32LmlPM8FJ4y4g2Y
uvq8s+fXSiT5OtSDXDCQLtGhokGN1hY5MJUY3rIyuiLUdP5hyqfmWq3HhsCspNVAWsmrU4IUEels
Zc/TxO5tkuq9qSUlx2j1jAk7xsMxIdGu7eKh/FOHZGRkcX3qo3hjECSycedpX2f6V64g2I1TnN+v
fkNN/w0j6ZmBeLVR4KisGu74tavY9IYut5KU3amcNy4uwPMM3A6fq/HDLMKdrUIW2KBEyJlqpR3a
vzwEC0mSnyrMD6qtYGqe1iQLhSajp6TbxhhsrCAt2au20n+kge1U/qxZdknilvZha8rWXibwExc2
j1H/VBVWp/h1/+A380lFLTeNHp8WLIdx9s0yjzRYXAiWcxsT4Xo/sZtyKyI4LD+hxED9Hv/ItzyF
LhHLCWuURtB5Mdovrjbt5xYzEnzmyJI32vPYis+SDwtLlEuSuXqgXCOX43o+5KaK63tSDpskoU9T
qf3rWr5wj0IDgVR/XQ6tdRvNAb/HFHyIML6Nd8QKPWearvgkYAUvCEnDlWxC2EM/7vTaOMYr2PaT
XQxUmxBTzQXGGdHVSCf2eebSprJEhQYFL/cmJFuw3qaFXvOuWvpHo8GlKuBMANg+VLx5q1IaFyXP
gAyF8TYyt9QiOfqk/1z9VNzoEJviKVqsrZZToIuIUD5WJyoAnPboYR0d79ZmMCAa4yQMYHXvxtGl
/mXhDZn8SJSVUzxeckGnZrXoaVJJLIpQ3+KWoIZZr8iDkk8YkOYbOFz3qT0eGCsg9FPyk8ij3qcJ
PMirc+tsPGqfUel82kP30qlcmJn5QvbFo26VvojIKSQCGBdwgmTnu67lbkHWBUN82xnq29CbX4o9
givDdOsMsutSFTAmZf+3l8RAMTHumuGUNfiAswBAg7uaN2vv4bV5dZTosOBUiKX2IdOtBeCu+66b
adPYyktOJPHKjg3pyYrCWzVhM4RcLVQxQ1m5SMWFujJFfleF/VcpkFDEw4IpJfSndni0c7E3Cqvz
dGWgpiqh36sYVE+povjims87uNoaKThR9Gn1HRfxFuOKuzaJN2pm/sROC07VMgUkSZUoxSTQ5/qU
WQSKtk2+q0ciUwe1XsMK/8y0DrqoTkK3mazTjMFz2sN/C0uMg801f8J+iM92UkISlodS0fB3srR4
hegxlMZD2COhCMO/pVSedKKEJquKn5TsA8/E0lx0T4lU2FhSP814j/lGr33bQ7/T3eSxkkzWUQD+
9OH1zY7zj1kbX7MSXTVpC7hfVfzPiTzNmTxWKfS8MPqkhPgkWDVe2dW4Mev5Y6ivujyVjVwpXBiB
S4X3uA7bjtr8ilROAVO82DdmoFk10QmA10ET4g/XJJEi68pDkROnVJkPhSMFE3TlfYnkQW2wkHbL
o84SLmwn6KvK8QqJyV3ZrxOZvCV5K7y/xqy/TSP/CusarqVeXQrcGnu7YHGxWtKWzB57vP1SynVI
fjwsJ7TaWr1HZ/SoKyPkdJS/qCy2s8SWMCYbNE1VQL2hHLka4ZwvwvBVZqp4cEVoQUrpqV6/TClJ
iUm2WSJ7j4Ly0xLNR74s5xGfL8Zq1pE75NXKcGtTBt8tKziYThToberZcoBwrJAWlS4nxEt3uNYu
QWMaaxN7A/YfjTzK3HN07q5xUcctmQ646EMDn5wBk3X+qdpwHyYb8MYGT1kZVHRcxeXRyF8GkfkE
qN63cf8Wj4zAr5fgMhMxBbFE3UQWFwr6idOShwGI+Fto9yeQ23OIUT5dAjq0vNHWpBDtc1E89rH+
XkyWoNGLKWvRUzkuLk+iZ2Msk8cbVSBSAWUAj+st3dgjodpvdZ9+0/0+oQLtd9jmk568hD66lzez
PrR1+E55AB8jpkQJAeoPCoOcViNsZZjNbO0U+haWEbBeOhuUDE1EPqRyqOxaOdFrvk4F2O4y2Bvy
sku/Mi1JTz+5m2LBimYRebYt22NZKQwIeIK1kynf9L2rGS2ESEJnOy0KuskCy0pCsqLJie7GRNI0
4pzAbF/x6tQktng2g7krtDslZ4LVoERgEmHTqDmxijxDC+bZbXbI45JVO5PBNGlG8aDMHabxdtYF
t4f/HMOGPuW+7PLQt5FwYMRf6+xVPWHjdlGRZXBNf5reHJFgxk2AhWVPs9e4866ykaQjcvqwwJE1
Af/UNgZly/+zWTQK1UGEIH2Y2NPavCx52wUjFXor2cPGFgAy6R/JF/4c+vyq7GL3WRS5E9roBnb4
Z5PZ6c259gmPjL2mg+6WqiIi5zh/VwYMVSuD0t6S2m9YOtw0VNhFGH4ZqRg8ICLHxzZAuAYmzmrJ
/2SxLDnNXSKvJVus7GMbDl9of8eu/j120LdnFuFwCHc4MWOQDmLVu/qrm2H6bW7qWTk215dLrhMY
w4I+JXG+d50X/POwPSxJllhKb5zTw6JaD0V9rlMxrtJcPpYR0+fccXZtLYA07XOmoya3nZ92MjHx
j5r72cwv6XV04CoFsOHU7oUaSa9rDe4IlxR4VGV35GOUfhM1EzP83qe4ltzWxq4cBYE6Jt3b1ohi
gdkEzA7VwpFAs2s8UTPDxqExatepWZ/bdHybimvQ4pSOQWgUfzJZumOP00YEvK2adMpG5LLBzgbz
AcNYu7H6lsz20Y3+9M5gJtuSh+bQcNaJU7I8po+FfAmNBHchhx4tjoxohcR6NfV4OUzV5DluSu9s
m3LFTDVIE1V7zVxWa7xj6W6BWKaCfCgt2YsB9MUaxYke+8lSi9eucPK10ooEokX0hscIEnZHD1Az
qR5ED5bBK+nQJnYI5BCQavCusOd61BGr63zG+nXauigEQ5pZFhBkym/pe4NZ2EZ1rM8FJX8hgSrD
keEKFipI3Jm4y36ih1PIXXLK3PEyy9JQNI1PWo4hoGpg+TJWNbQqACuz/snSBu+XUm7zGZxZy013
p4tdX/TDao4YTHUL4JNtZ58DIB+7TaWsSkgPXV7FuygdrwW0/m4icVmBVkbYnUztvVoUDFZ086u6
jp7CjwaExdMyhdq1P3RgltBk27sIaeBAMXIJLa7KsgLsHFR0J+NpRF/nwVGp125p4pI+M/awrok1
QwPilyyDZF7GBYMzQha0MS4VlHerqc2GS0Nmut8Rb3Q15N+Dyx8js/HyAdxmwlFDk8Ca1FL1Lh0b
HD/YEeJGhF4zJOqxl+qmoKZczTbK6WQhsVyoZ7cWRiDUodngELlbmtReWVm5jnUCW5aIzSGKRLeX
4O2ZA8E9zaYXq4RkqvbPTM34/MsF6g+IbJh06V1eAavTt+JTm1pEr4wbvBhwkWjK5NDbzE+bFtC+
NiYFUSx+kLlbrJfeYDOW3RsWPevSvNafFdK4ZdyZGStpnlQvpbUYW1uvYDOLar4T3XUm1EKnIX4D
Dp+dtdS1OXniaDfWIuayUKRAgN0BBHKj0WZZ5kuRt4Vna2XoYblSwuVE9VqnHpFtJQZQ11vynE+8
RDZzCxt5a3pCiGueQnMwRfraW7y3odZb2zTJIDBx2yPzeWkt/uPG5CXRE4HERBbLGiMZyxlfTdeE
WJwVB6w+p31UXVQgFK6ochXyqazjrMPuu2tp93htrZ43BI2MTJ2psmxmPWvLqSsvjcatoHEnXrgg
YnUQZcCw2MAjZuOOxyomvAWt7KdqCeLe9XA9pvOrIVFdjvb43IVoPaEBtUFJEA1LdH+ekoWTlD9B
ShCwTvRVG9bg285wFzFDBTh0dYxRohnY3Kp/8G/mLZrT+1EdFMKnHRQwo0PsRokwoanh0+ogdDph
IwMJmyVXshlit8aNhOq/Poq5Z7mZSn2HUUm1UFaYXHOi1n6myPxU9b9xWn6wniHcAqNws7lfOkvF
GScEhw4/Md/it4VubdQcBQUjQ9xrOkQm4B6KHE+SGbNFik8aj+suVt7dVjjrQWsJXEuy6sjkz17n
i0M6nmCmw9jLUzUqHfocxL1UrPS1AcY+wsMTI/PZtnepEc53Vqgy26D1ESWUHDuqpo2CFzw85Mde
ydVN69zjcUFhqM4v46Rtl04FFZ7a535kImLJ3tOjsvMm6WoUivnCXx8d465/zy1GZMafPib3Dt0+
TTC74jhOUI1oB4aJAXTsKtTs2xbd+Dkij0SpCLMm3MmXnfLTVuO7EZHrlYfHbIBbKYYf6QDo1ykQ
POzKpx5QgLw3F9/f0gL8MJ7HkPYwxb1hjUDnU7mq12J73k820QVFml4UUeOeb85ccktdrSqoKL42
0vPZV0/8ri5/VUN+9aNKxWLJrcbaE1xNt2WVf8HdIL0S91PmvXTGut0+8B+lXFVxCvxi5kGMBS5k
Qz9T0m2hEujchsZ907npXdVxbRuNH/Emr+bahR7IEFxrXHMd91KeamdtwJ71nUmQtjF8znN1ZodN
qYKNlaiRz7VVCQ+k3szpVbDb03cQ2gZBfql/UkRWtArpo666oRc3QK9xZSZ8B3CSR9VwLi2Uuco3
WLv8UKIt01cVaydxGjvGbMtUftv21ZtF0Bq1HcS6kU9FU5cgcpfunFy/mKBvBUzau9shK2+IMgJ5
qDOL/7a7RtCE07aA/ggnV2ctJVjdUVxc/Ntx9uuGdTistad0SFKuA/W1w17C13Td9iJj61iW6YvF
fY2SWKByA9OuukKu25BGppDoINJVO1XNrpm6p9Gul0BPjWQ9tvlpgjLG7JjpnNHmTcDNQ7CxM2T4
CE/MapnEUcKxxqLSx6YCdHhttN1wGmvnIS95Q8slXxW11p56t6/J8N44bPpOjSdLz3gD17FzG86A
/MCMfTx9yUHDRdxmLJ8O2othwSysu4+6wckFRRelULF2W/tcMBHz60V0HkXrOkQ6ODJixTPnGrQh
f9N29kNr7IkvvMvaYdpg/A1zMTy5S3SMLHoV2rJNptexJ5UMPEaTdxr5AxQ50y9LLuZRtnOvGe2l
GTJgGCt6yWfmn4J9KcJBulXmv4n84DQ0tFNiGqPfl0W0UXKSERrN+bNNOJpF/zL1Y7gS2CB79qx6
djezPhvLj5icbWsQk53+2RYX6FLk382Etla1e2o/hRCjco720qif2wwyRc/FpXdP6Dj2bgvDJwrj
dZi0uHgM+sp2xfdVcUIhjjtJ5+qGF+r2QYd5nTN/WY+RtXOh/NwhVHzWrjHjUa0wba94A2zx0+WI
LdERVYCvmyl0MLVJ8yfXYk6t22QU4QVyZ1XzeTSYHpgifI/vYaCwqnihXNaDDnV/bI/zkOUBtIzd
PIZn4kKQvoBFZNoEVcfmOaN5fi1K87ddpqMQw5kqFdvieJ+FnMHVqUAI6jaZGLi6r9UZc5SzlcaC
crYrQE6MbWP2O20iB72YHpV50Y4DXCAdHvCmSrZFS4nbu8avnhnDqrS6V6XqF3CujM2A901HmdlA
emqdeN8zSwNz+9RF3x80wmLT2Jk3St+7frdUnitirpbkkuPM4EWs9VUbYKu0gzPJVp6pOvr++iO3
iBMLJ4PEaeU3MofPTGRffRsvXP16IBs+F5EQXkje+sZauo/IAIRM06ucPmWCZpDxpFdO5AksykAY
mNiavM1jO24gPrHC3qV9+szn/2B/tXXr+hF4ATAtoH/nqitF0laZ0e/UTQ+dbv/Wef/qzN0jU4jQ
01MFn3yb4CwXR6kmpB0Q2pW9wxxVITXYElCyiTxwVkOxNLT8KlNnOzT2GKV9aaF0vKaEJ3adZpU9
8nw6tdwndmc3ThbmD3ezMQc2d1AZVUHBwh1aypsxJH+Ym5Ugz80UVCq0NuTvcftb2t0rOVOg0WV1
bsRGC9k5WdNxV3a3hRhxPy6/9MyBmz6tByeBUqeKmlwGdKf1NX5GmSHYhdqPrf8y0HTW8eIeJyhp
fqlhjQD1OmlUOL1ufDeZi7ZKk/hYVwqplUZxsFCrZWVTBP1sqmtocybVhfSG0go0OUW4jdUNESzN
g84T47DG7Z+Ju5amNELRSbpjjPDabXpW+GCu09+4aq6mU/3OKBX+b1I5hQWKQ3lLE3bNQJvli7bE
7h5kw5s6sscdM9HWk10+xXV7bwwEQWBTzZ+R+LKA6+qAlqP3No9WRivUMC73klkluMrIDnjqXaB/
Y/o31UysJoYYE+FOMKeCplfqtazP/aJq+7IYN7JUIr/JKMrqbluVGnUrmHBSJnx6U7l24uWYFCxA
YdyUa7Xu7yKH4PZIJXYBxpHmKt3azRXkyuNbPrXrduwoAfroXtEo+mVZ/UQM9JqUMEo3UhJfmfVP
q2/OQu23hZvP616j3s37zAIPMhAL5TiyhPK+j4yvWuwjg1WTnECbcdifC8ehEiYy99H9JSPlE/BL
NM4LE5RgIgYOTcveoCmNI8qIKdLPCFbOsVTPiRxge2i7OsqLjQY8YBXW/aS7VyoP5WjdEKQ4w3Wt
W/21m5InGJaUo/hQmf2IUKO0TuViPIZG+iBYUzaOPQRZuwRurd2F7OSIRb2hYkBGNOU6TUEjSexM
k3alN5PhQ6PkkRNR7NTwYroC1Bwtd1LFwTxqG7vvqUoAG10yC1a1kh/E1P6E6fiTdcwq0mWlNQ95
MwzcNEj+wupNj62fZDJ/h7HCr1/3DTWvA8zvmZfNGCs0dO1W/AUky8C+LlvAM+VsVMtTbNovqT1t
Vd3YNTGlqtLrB+x3kHsIODoDG6LZOcPq8KcJZd2oNRsG1hCjKzZmww6ryq+2xDYw+xKGIIct2wHq
XiwbJC7vq9cldP12XkQQ99qzSw5r07jv8XBlxCfxQZEQKSDakQJRTAezIPe00gG4C+dZxcVtCKsz
hkcjzKvxsRnBYvoIMWxlW0eEYwTahfVDgZBh5S7zoRxcP1lMUpQ4hYnJwcAnhTGrszGd9sEwi8+2
I6tMUW289iGkqeOTK4CXDRdZgek8yl6jYDN9llwm0HgkQMMVzxkBnchNsBczjfazVAdfgaXakBo6
JfrZ0mwyQ/ENTMHchzrcXrc85gKvS5mZKxGXaNOR+oSNeWmM7mS2k+Mxa6TtJrRupTTGfT5Y3bqE
0yMdmI9Tv9cHpsER45RW+cbJgahHsNWVbHGQhJeq23y0knl5nmv0pfYOCJ61MdFq9rUlGLThpVCB
wHBFuirSAwVhd+daFCUUihK1ynUMiJ9Ugu2EGs2AA1S/YffRONpmaMVhsG38UGqSITPWbAwt7ApA
c+iPshb9UauS4QgAsTDWk8oW+ohcdUo97YpO1A+pULIH2urr97cDVYf+EZ8itk0rxAsyjCPNa021
C/7zY05UpnFNrGFzvh2CDsAcwhTv/z5JKqOUddyZ1ubS1Q/gMM0DdLHHWsW843bIIN711Ljq9p8T
rmflBJhu+Gtj/98nAkhHpS91ZXc7D7L1dJka4uuvz3r7grZkGyOoZGzNX3Y71lld78GwM7Fx+e+x
PHE8DVOf8+0MvLtm2C4pgLaZybOYxv98obe7OKKUd/9zXFAbYKUjGWj993ytsXCxEAfmpPrp38M5
0WqnCIbR7Ulvx/NqJnoqNu/pRTa13oT3KZmeT00IcaqqZX93e2i5VXbNgFvWyZQOT24b5Xu9AUss
Izmwc/TOhQwEL0d+03ulPR2lyuJ7+9W5dTsvgqy3uz1MczcNEDYI/58njkJ5IKsQ0Oz6sm2O61ym
/XPq7aUct35l6iKOt1eSCZGNS+hEABKcLoem2NJOK97tYYLy9Chd/bloFP4OVT0bjdY93p5H4zeB
MtrmcHsis4TU15RuuLn9tE9Nb4bTi6omry63L2betJus5dbCKiuOvcGq8LqQRefdfgyjubrwgsm2
JYOZVfx6TpEsMawrhlr/Pk/WzRP9QBkAUuibvjeSMxB7vKnklN8zgr8yB+r6gkWd7VdRMj5kWGr6
Ha4Kj3PbWF6I+uaJ2qv1ImnlLz3oG/edKV/jBT87Ozftt3Iyy1WuDNWHaOtfQmWRS7blqzOmxfdU
l8gGU+OnXCCy5071109UFAUzFSYclTeqNQvHot6HExXNqj2AVkHJLXChEVYK/YBoYsqdkbOXKoiZ
hfwyiNgb/dL85K19sWH4fyUyfXfKuP1U6Qmo3jr3XWd2u8rSfN4kdUQ0iqs1F8Lk8dXMbZaga+Dy
7ViU1UgqF4XiZ2yay+0HWqTZLBJhvb49vP2gTQCH0ihXKHd4qn/Oq6NpbUEx828P++sTVLburMfJ
wVHv/16DrOcK+jRzNFM2Vewtra1uFEPDhfh6zu35XWaCwdSY4z9/6u0HZRcOQdkx07qdcnv+SVHh
+Y8x8/6qgc+GIn27jBlxkYxAz6QFFduhMVMiQev4yG2mrHtlSh8xMUi8VjP7jyJXTrpZy4gZ8WVx
wvivKcxPCN7uq7R0hwjkHtmstHNQFbfZK2Vl7G1dOhua15H7v9CZixvjmwzHN7PCyiU216gH+ICW
bLmUdm29T5ZeeVEklwdXS6qNaxXY7RTdeAe73wlIbQ7PxJp2vtFk6guMwhTDpPi+UbOHctH1k1EX
GC0YlmQ0wSxwyOLmxIXDoCiqslNG6xQYeC0cs0zkwdDgkpKXDLiKTM7HzDT6wChhFZSC4f8gtOKo
DbMe4GwTHTVXtwJuFPuQZQgBKhZc7rK7EtJJUCPt3xpmGl+oRijpNNv6jvI7fCWsn54+fNX10fxw
OzUxFwVU5r+nTmP3P6cayJwfVDK+g7E3WX2H7BH2VHog+yyQId6muC0DZ9yOAXgGY1PLeC2JC/Xr
VmXqF8pLoXckK6fhstaTRV5uX4iXtT0DO4nN7aF2PU8bUeJGRm0GNUsbwd0pWDauPtFOT5rpn9+L
U0BlRw/bO4bgPwtpfhhVgfTD9b/vaxfbG3RKdIPOtiJFBY6lRAyMLuFi4CrsQ9qZ1rdjsnLCC9U9
HH0cN5kJcd7tmC0NX87YM90eyTgsTliUbW+Pbk+EPs3dpqTnQWfmOW5fTGGGBDdzD/17DD5nyyjX
0nfD/53H/MPXsbY73w7VrlNi6dZuq5YI9SnPe1/VJewKAJR+o6SCz444yHiNGhE9prJkYFl6d7bZ
FiACXA+CTWbeP4+7psWADxz3nzNvDzHOB2q6fvn3KW4/qMyoP1uM1PGcdrCBkd1ZC2d1ewPuSyXn
j+DC/P8cjExL3SoaEP/tF28n3r7cfoAOlXHw9ZeXpYY+nrnWLro2oE3cGqcR/OccFQ20FlwDP0AN
O4Y8ZnWv1xhVmAt6nGpg4GjY5W+pV+4liRDeuA14+u14YbuP2H2oj+613G0aZDFKPHB+We2rGlco
cyZtOpzLZn07PsR0RHKoX5ni2JgTTcSrpowuC5PIWS2Wyr6zuZpWt2/7meTSchqxMjeV/e1Qm2b8
9Pb4n29vR//9+egiXMsL5e9/jt8e/s8xU3e0XdFka+mAoZJ7Ne9jff7PF1XtLsnA/7oI+OJFbJtv
Wor4QK3/H2Hntdw4kq3rV5mY643YcAlz4uxzQSuKRhQllaS6QZTphvceT38+JGuKVerZPREdaGTm
SkhigUDmWr+Ji88U7b4Ls7C+KHb2qdG0Zmdahrl1tChYu6mB6gca8J/MXKN8BsMj0x2ep76GLlOV
hK84XmJqzAMTVIayro1x76Cy5Y2RsQIVzvMvG05jWaZ/jAWinm2tv/miVkGQ5g479l6571/vdK1D
VlSldL9Qe8O/89KMrXUDtcvR0y+Fq73jT65cEMzO95mOzGBoTwAShnZTpkXy2qkU0UYl0TYKFK7P
lrfkAum6fe0qv7jXyirZqBDEdnnrp5+ccdyRjMy+aL2Rw3ryvH0adNHFM/0/5Y+bdId/wXLIH+w8
7U6eT5VhmCfMvwcISmpaEdjAzPLNLXKSXyMkSY/yYGRDeyzNFnitcJA4UNillwAkj4YemsNCxsDl
nE+BacOBM/c/mj8vIcPTonhN0yS/u106MYAFm0rXrNsSasAwTDt0W9yTbGUxBDS7Q/ZeNqMKFAvw
1F3v1CebgmCzq8mAgA5Tw2VeKtXr2FFXjTKzfLcn6tbhkNRf8iR9BebRf8Oi+diyHv2j7iwoWZmP
g30+LXIHmsBCYSM/p6NdH35LOoCQcXxzptun8MQbeMqzuFxulyjM6VqxCLGW3srmbSBOlBQfZHCW
Henuh/CT0mEjbiBIfXCsoHQ3dQHEtx+sehcY7b1syYMMEXOcbJYzu8jsffJljf0YDqqyyxx4XSks
dXbpHSIKOuSrVTgPy5hK8dRlkpATrYQghtfqN7b0yv11iq4ly0r3xcM1mH+nk4azhKiE/QhhiIv8
/BnX+b2XVtxZ/IwaSMF+KJp+s2zAYV/8OM0u3rzlCNUKrM7PPqdum1VMCgzoDpJwMFf0c6U6zqHU
o+oAl+WVPbF4VqFVoTdmnYvaRlI2Ak9ucyMe5KBA1X4FDqS4Uwtwgk1nFNvMBu+aNIb/Enq5vS46
xBH0aIBHBb0T85wOqtuQWs9TAsrGzX3ljw31Ne+PrGNJalSNeE651hqAbHwYhBGsiiiBQARS4Ils
5nrgWmdDGOJpqjwSp7bODhOSHXtzRN0Ns4kWctQ2qHSOje0dKM8jMBqGyamorepkg1ijhF6FX0s7
va+ySHyqjMKGU+EjBzKl4WuhkECYA+zfZ1JLrUmqO8FX8CLXmRZPrGUx1vqZ2hIZd7tMnvsEhhIC
nuFj5HnoRmlNTokksbf9aOn7iHcEcJi0paId5Qeeb812TFX7ZPL5rO04Nh7zBPu7UFXs52GWLEKP
d1GWprOtW28aF+nswdDao3ak1JmQuER1a+7KQPAfi/lwjWsqM8fbQvkxQ44044hDcm96WBBCbqfG
vQaR2F4sow2eCgvNihCht7VsygMBpm21F1b2MwsI4aFbgOwjQDNJB5IB6Xee25o403b+3sqS6tgH
fbqO06T5pIfRN/lPrRl/hqIPvkfcqyTTR4wu5jkOUkV7c56T2OQUqsisP03GXD7ovT/M7DoncxNt
oTvpjzmlBS4lTrI9lCp3rzWju6fkSX2r1ylIlFHmb2LeDRVu2AxlcujjKYtgY6W04SYZyrTFpMCE
x4er7qLmr0flGR/10UeEYSFUh2M2d9wOTRJiAAzq9XmCSLtuBxzX63AwDnmmx+tQRMorJPmHnrvw
uwi7s1n3xiu8hYyyeP2XUC9tH+TS1QyGc+GGP0I/XNWcVDzW8zImjfhFrzLjRfWq4tnvfmmE3Ret
s/TriOb+MvJxTuEW/bauPEAoU9nhLF6rA+9YGP8URFVzLU9jDUGAcD4UboTCpPOgotu1r+J5vyZP
MzRoFTxVf++VbZThq/vJIGXtjsp9Jvw9lBFzm1Aqvqcqr9zLfojvJE9lp5YODrrIczRFPzdbyKjW
0lpxJwNq2StP5aF0BLUyu40WBcoZP+LlyKj5n1u3CvYjz/mzz1fjLhlIzGlpmZ29TMvO8oxV6KeG
Yur9rX/wfO3OMSjcy6m/x4I2/RHboN27QOOgRXbY8Y/yIBD65D5KzbVdpmiXNC3cb3l6i6lHyh0f
Y+SwpQrEWjqMZUJghv6zgvj7Pssalfz0fKorIL7kmTzUPu8u4EnB4tbX6c5YHm/t2JriTZSiYyYn
Q3FEqenDdUhXUqSpa4vHlUON7JdrsHCyl9k4qOBrCrhayPV1bnhGyCA7+2qQnctktOGIe8bKHfX0
14G7pkPA79ZbGIa9otJqrOREeUBaOTvXd9UcKTvqHnyYxZJjC08jxWnmdaLceMQMoVzIJlSmfFsb
KC3Jpm5CGVXgah5kM7TCFS9I/blwdf0cp+az7O5DtFsbEw+5aMzG11qj1MsWwt7JUUWoDzhpTo8Y
ZZtPdTZdL+0mZrvvo7ZAT4lJVDzGNbpC7EfnX0tLUBPMhWKcenyVXnUPZ5K//rbm/NuyDAs2VJKG
19tvKy8Z89umNQLNJSz9rVRCT3ldbJrcBxc9i6Vf1dFnPfVbs6wDmGguEBo5KgemIeHJLtuJmr0n
WpLdydaYlnselVB8Em3tRqx1oQWG4Rltt2FVk89eD7U9AmUK0qWHUMEpZymEdZInKD9UyGfJ6OtE
2wjATpfO7OsRnoVSh2fwZj5bi/4xxv/igID8vlUG51XV+fGjO8A6ct1z2cUv9dydufBsqphyetPG
zuvQGNGSRHx4kKONFeGJMcaffA30dGNisTP0ivNaQRrbZFU0bOQsXe9JR7ZRdHKVxP00RQf5Ix2l
Uw8ovVIBnH+UF0UUcqtM2crmGI/vE76zaFjVxXPte2v5I92G2pg24Xzddon+yYQ1FofOsUkMKh6q
CrkYI6sjTtn2sS8FtZdIszxwoebTOCYmckM/hwcFDMNtyjRNIw9RJPYFr1ZDwDoJuic/aLsnjJZI
HSaAQz2fJpI3GMj045dbhNZ6L31kJEcZj+tJvTU6iJayWc0XnKu487XknL5KxRJNEXfrGmLbtGP1
MGTw7VkAALWvFL6tKiKZrWH534PHNujy73g4peAE/dlrwIRtOzUORP8+ehFW/dU1lOx77OnAX6zy
zdBFuW5QJjyQjbSOxaSVeCC59udIKVcytHSo8+m96lymBG+4UQ15k4iqv0yF2y3kz7MgKSadVX7x
CqCKSjmwGFNisa8hVa7z0HJeAQ4cZWgT6e+do8JB1C2NX4qMjvwbcq8vlzb7qH/9DTF7qOvfkKes
qeTfUMEaegmz8ivw3W7jlbG5SdR4ugMckK50hD1eZLOr4mylB6r+Yjb1j9HJ9Y1fmmqsl3cUjdIN
bGfqJIYSfVLxSV+po1qdAMP3u1KL6ztkk9ERVcJkZaOb9zaO3SsQaPNPp97XiTL90ZQ8JhAhjyCU
M3tyvepUk8/MWwQXeiP70qdlsEUvK0X+LumLA5k5LKPmsw/NFpFnbIbNZsk+gOiy7EfYEdhAe01q
nRLNWHuDEh4oGznLhLzrWvaXjg4WCKJzdjBEvs6bHssIv2WG4YYYv7iDc71AvzNsE1ctbbbXs231
YJpgQedWGfmgePJqvA52VaCtq6pDkWAekCFy1O30fE8BARX9iAIVSmCbpPLF0SS/ebTmg2wGSW/t
J8wlZUv2ywgtpX5E0cdGmTqLoL7Pc/scj6NApJsA15ulFGCH6fpSIPT/FPoAJmsNnIUUQren+sVy
nfiJcnpw7S8Se9lqev0ZtQ3Y5t131MZ5hwF/efQL07vzkQ7aOkGSPcU9RY5GUbvvRq8uEYBuv6io
Nq2QcdROSKfigNYm4WYolfpTpWovfhX3SOpglDVm7quI8FCJNDs+tEXZ4wFijKj2j/6ZPQZk7Mx/
hFbeHwy9sR7FfDB1cIsifxyj0JoVxdojEMw9/D+wlpUZVzt9Yllxi2/rOtyoDVs22SendQEo/DFs
061sygE1rP5Atl7c38JskFR2nacPkDetx6T06genU5a3AJRlWJpF47fbZWrDLrfNBKlPTpIDbRsO
qzgJPCgXXEj2aU02YHYdpjvZ7HLP2mRhARpCxRvH9cWrw5Zu37uAAGSzHsdgjVKNeiebdpy/NJS7
zpCpvCcY6pu6acVrMfoQ2NyLNkTmkdIFEvy++icwLHUbVQVbGtknD2GY1Qc4V9CWiVWn3Nh4U1Xs
mi57BwsM9dz19JWmOtGlHzNxNvWvLbkFiDPYVeyQMYPyOg/mVR5fVDNUVyrVobXsuw54xbsx6tpe
tpBSFGc3+yrDZU8oNHXHovXX60RJroKKaJR1ZXcdRNKmfvfhUF2vweYCuHY5vUN+cZaVS2U6ovSv
zQ+gEL3Xp1vL864t+awaULm4jXW/tX7Okw+5n5FyHjWn/knvqVXPD8CfkdefN4/Ngjv/Zp47+KAf
/X7n92N8hNkYH0XsXdp07O6QY4mPt355du0rBwpmPcgGwm/dWcWTfiHb9dR9S3yA+fgzHL1U5Ed5
Jg91OaKpoictBmL/GvA0NRx+aZt2eJerfnof9fhQXi9zu0JXK+Nai2btvvn68iCvxaKgW/zzH//9
//7vt+H/+H/k5zwZ/Tz7B2zFc46eVv0//7S0f/6juHbvvv/PP23Qja7lmo5uqCokUqFZjH/7cgkz
n2jtvzK1CbxoKNxvaqQL6/PgDfAV5q1Xt6rKRn0R4LpfRghonMvNGnkxd3jQrRimONCLd29eMgfz
MjqdF9TQzJ5dUn/3sVxrZ3rX8YIBXitD5MFJS2eZVeB9y4US9i4LFUwCko0fxeapmoRxPaSTdjJ5
tN5TG+azRi3JPIHKL7aK5reLW5wcoOaGgWYeIplchCRFRXZXZk5/FFk6HOWZ8fNsjkA5JWMZB+40
YGty9HRt14Rt/liEQGk9c/yl5WbqTgTuuPn7T17Mn+ztkzdt1TBMF40PXai66xi2/vsnX7RjbkNv
cL7zLNH4LIVW6mv5EZMcTlodat68OY7jO/gNynMRWvlTOH7pUnvv1ZF/BC3ZB8ufTbaOXYAYh3cd
dUO7enR9FNQyhZJ+qR/Ayvh3JPt0UO6cGXOfPJN9t9G88JTtLU6e9WF/0TLYOL2Na7Rt6ixk5yJG
PPk/DnIg59bY3PpkCK8nDKLmAXDCFEOqeZ42d8rLyGgZiHeW+5/ubvsvn7FtOhq3N/AlB0zth7vb
F12Iq2tgfKd+NNOVQu3Q/jxYdai2C9luGlPFuchfG01Ys2snTnaVGf8wSdgZGDUI86TM92CMaGCE
NgGY99Y8YXb1ox9FU8ydRwqsHwbkrAHqUTObgDUtD2yWeqGdnNS8AxSsp2/lEGo7gSXNQz20NYgi
zub+3LTGu2tsTJHpwWzjfWd2+gu4e/cMo3Bf9YXxYsSjc57HStX5ZayeW9hWPONtN65zXSl3NUyI
vTyL+vHHGcYEP85uo7czv7ejfazX1fbv73/N+OsXwLEdy4T/pboqghfq71+AwA7QtGYp+j1uMvYv
a7twNxVrpGPilOcCSMtOtq5dtgYHoMraceUbjrskyTa352h5iOJwvO/tajfi7XU00kB029HNf7mM
HJCxoaWbK/DgADcLCJZRPinvrC0veVFpPmAAn2wX//cNYGxZ+bn3Ch/Zukx9UoNpWMMV9I5loUaU
OrNyR5bdOMZKrK+1PqqejDRDnqIOEMjhikFsq/MVTc+PL44RVFtTKVCn6Mv0mwnQnuTg+IYzgbee
FJuMTGJ5ZxmRVBSikygC1iVv1/n2HMxWPaDGwj3b845ZCMNPNu3PkVsgOnXJyvC7bAkZvH50B/g3
oJifzNINeImCbwzRB9jIvp8RACTilTZ4FwBL1aMgp0HC34ODNDdlH2CgdFNiaLCyKcsES/9nO0Po
5lEGyj7FjaLVpEX1oxy4XSvNOh5RmW6ilaA0qKcG67KhsNr6Q36SZ7ae5qdCZGKvlf76Q7+MkIPz
TBl6myTmmdU88+dlZYTsl2E6uD55Wdn1Yfrvl63d/O7v73bnLzc7ez1U7YVjCYtHvvHhaY8IPwRV
fE+/xWO20qjz56Cg0Xed1CndW5qT7mWzFAD6RRVNq3wqiJHDHwIjJ7DZE8yzSxmE7MGPC93C5SVl
U17SKcRDglfXJoya8RSaRoFUi5cgn7yXPVNvjKdYdttF5G38Hkx/AtNTX9zGUTtpoTEniANp4Xi6
Dv+4Cow7/ELYxq/zGevptM2Cskl1mDF96UqeygOqcNQI/bVsqL1ZHX4JvoWN80igOu5eSdZhUXA5
2XU99VjHbxrb8DY4H+THOkOSosB6e2HLBdncJweE7c/rrrkNuORQqGOFADx0hmufHJCHwG1+XEE2
3UK4939/A9juh1eRphmqaaqm0GyhuYZl/v60Qx/OqdRyGr4OVVMZ6iIbFJRpzEEceT895iL1CnSY
zT+NbgYqo2fwpNlZfRdD5FvKpjx0xbOFpstFNsBaoLdo295GNgMtE9jmCDwcmY2ObfcEteLPGIDr
HjmW4uSUiBQlQMpPiEyt856SumwJHf4qxFg32ARdQh3tZxwuYPMyt/XW8HVWSnIvXz6pywohLtA6
lO8bTIt+bboodqwau9hoti6ORpI/VXPlSx6KmCx2VxUn2fJGe1gnhm1hfUP5S4sq6xafayOi1ryF
780IpK88S63BeS7H6tADkvgs+xGxNu9dtCufG6f42M8+mNcAaGGQNarv/ac3mGl8+Dclla2ahm66
wuKlYzgf3mAQgiLhFo3yFYLfGq8IPisEUMsVm+1hJV/7t+UBUqvDyfksO/BRJFQuE8YUbhT+VT/i
ZZ+cOYXTcOq+8XKYrzovPK7X+v361x8aRvafMFROMZTix3Q+dPYlUM3yfF0GzmvBPnu69fhOGp+L
6GC2OvQ1nvAxmK4nV+nIFqDOtPU9V2BmYkV7q2SVLkcHbRBP8wRqb/V1ghVWTOinRVLXGWoFLFcV
N25XPAbzO9kEP0IqBOfFO3UeDbx/jco9xm1UbjPkqDoHf5irkbN+wZgp3U3F8OdtxyG3E4rffZ8K
8JOyJQcRqut2wHX+lFuSBDVwlO50g78kBUGwieAUd2Gcfou6Ogb8PooHpFHbvV2LYi1wcPhc2woM
tsB4m5Ai8P0yRyaoDaAWVMFTN2MG4FetXb9RHmTXEA7ABDEOXvUiYtnS9vqaskm2CRTIRELLXTgW
rvNgz2eF8CFuWVOyuw1gNmIeS4zOZNitX16kbdCWuA1kWTctDGqrySn0zAnqB7BfQLAXLSrys6pY
3zD4Hd5G5Jg2tibGrVUU45vX5g8WeLQLUqP/4d2mCefD90BDWYYyr0pqCni6+Phsc0pkgMbayr/W
Y++sMs+rYF63pwi2Jfm9LBiOfo6+rjzL46zeWVV9yg21FvcyeG6m/Sx05BqXRE1guWOQQ34F+kij
YNCCepu1ttnBPfFmAewfhukXOx32cVsAZ6/QLLC7WP9ujyNq0ao46ZVTHAcM1s7kJ0YKwKxIyglo
AKJaY3ZGxGPh2gC9Uw8JMNw/wj909F1XcGexK59fPbcD6lP1wZkPt74O+ykVA4uFjRXp2mV511yQ
gNplXnWHQLDxakQkOsfCFPj7KAaUYufg6W5xaZOxv0SNt+f7En8q7AfbnuIDv0p8kGfygLDeCNSq
a/Y5FY872Ve5Xb3GiEvdgiaa2oWrls9JUXtbKFcqjj4uqopOqh1uTdnnzAM/Y69h8wQLogqaXM2u
LvxxfztMcwE0TdI7crn6nWHMZI/b6LVtBzyqMRTdiag3HyarX7VZWh4RiDYfZFfDI2qvNsNRtrgh
f/R3uRpC4lRRRPnZJ0P6OkLqdqy3vbCa6mtkqBk17MGCz2Ox/SKV9p4a2L2rVjju8zHNXjUYRLI/
97wcTewoQr7bD97BQCLYY2nug5lm1qNmNi/W3C8cO9qQJ/a2GbisVa6PwQQvsxy0cd8NvfWE3lX4
QtlKZpvMWpMNmV4yAyeYR2QjmcN8UGcy8T6H+SEQcUSq/361YKjiL18p1gi2btmObqvCsuav3C95
mcHos8KFGfM1Dfi+2KbqHORBcaZoA2UO3u7PPjPAsnOh+9WPmCxJ1APfPCjYP3pk7IemjBcqtBbo
Wt3GLpunQKHkE3UunijzAXYW1HheW7cu3Jmp+5bUxko9N69h+BRDplNrCGpzH7Jz2kqUbrlRXWdY
FkOdQhAs3efSAvCMBGS5kU1YotVd3DgB2w5GqSYaew27KtKgNFtHaA+dah5lC7uN/NkX14myJ7W6
Owpk9tl3w2+Rmmb71Jr8uxZP6EU171nGeQPyoQ/JId5cv8fd+hTRkGCM8JhdfpjXGs64F70eQ6n1
39s4jT/VHQA9TQ9YWo0+xV2Ud1aJiNV3vIx3SExb338PjW1WYeYcKsquW4XD0G8dGNpLL++CE14B
wamE6nZQgcsEWDKfLFGmKN7MA7LdOwMFRdUEKKgn8MfnGLcTAR5bKKMawVwAvc0rFR3XD0epD2UQ
JA/G1HyebBfgs8U73UQ1dSmbVdGbWxtxYUgwjNZ6Eq4NRBi31+AEb2896aq9bPpK+WZD0X6gkq19
CqBQOQZMKY/knjmjmUZRhsfC0t7kak52ga7as79FTjl37YMfmxdzzEEXyA2Zlk4qAFpySbed2m1b
Jkf1krzRh/0auLN8N2ihc+9OHk8fqoXRPdyKHTxklMAR00Njqt5jOFjjElPUe9mkOJ7ztIOx+bNL
nskwGSGb8qA2dr1H97jexjFsgMhvna3u2cY6J8H4ZsHZRbxjnI5x73uf3PEhsLvwTfWEt5/wVlvK
pk6Za2WjnrKTzbzJ9l2meRfwhO9ebVGEBnPgW95w7yJC/dLg01sl3fhZ9iPAM9zrpvpv+22ePfeh
gqzFMGLyNFguSJ25GXuTxx/r0jcPyOaHvnZq7opJ3Sm1ahw9PAU2vPzgrc7N28H92fRUkS6Qaw+3
ctQn94F+9TxcgbE7TuHOK0rjGLlRufYHEEQgtEGisg0nUd6X7yQOpmUYWN4egVzvBRoHX/awfEcR
n4qBnoCAntTivdQxHeXN/uSYATTSeTrCkn+ZnrbKSvazZTDXIowOIc5PSFyJ+iIPGJNgLZnaxr1s
shLQHupJ49+BiBHaCSwCdktO68cPNprBg2c7C3bl2TmoO0yq0aZGVsNJz7JPWHg46PaL2+a/hWXi
Le5ZJqMJqLiP5niBBJrk6HxmMKt1I9yIGYumumj8MVjOuDOvsx7+/g1hzXsL0nTk8+fEPatFg2yC
qSJh69oW2twfXhAB1oTOgKD2k1nn9VOjr0Afpt+jDBVGR/jlo0Aa9c5wVQTX9aS4NPGow3ho7e8+
0D4f4YMOQcLOx2/a74N4j43HNjYF380eI8C7qs9x6rKmIN06EsOuFAXaCggzbfuRLM4awajf2sBz
T0EJ4H/ea6A8Wz1C94pQkS3SjVA7UkrzwY+9X/tkcImlqUp6/F6m6eVBZu1lwh7XgGqTB1A4b6NJ
1b6plZ2idEZOBRaSVW2akdLIba48kxcwM8Q2/v6jN+dczYeP3przlqorKJhoH5e76BbkML1t66np
w/FuTDJ/b3jatE5NpaRiN66DaEq/9RM039Ixq7OMAMAyLBNNvf/foqrMAzyLA9TtOr2Kxn6G1zAq
cMq9EHXwnoSVvooM5PXsvLX2ZWHoiN6Y2qcJKAAfr/V9DqVe5l9DVQ/cq5+Mh2ZOLGvV+NAGkXFv
mnovFkKBf/X3H477YU/MDkC1VZVPhwc8R2te2PyycIGAWcLv0bInU25RrALrgSw3P9lNmD/65tg9
Dk7yEiBR+RbWmbJBk8fayOYcFQZG9jgWOGfrAbA/D/dcC6nxg11qSELCTVrxb9K86W11tGvd+q5V
xgW3kvxVKEWLP3FP6Jib4HnOgZJXZ/IEmx4Nnac8t8RT2fDLdPAEkHCgr9ahszeF2a7kqJxQkVkS
SiOeoighS1zB2QOMmy6HKIl2k52JJ8vLJqqlnodkRB9XaHWSywmaJ5y5BDCZ32JN7VxDK3GwOQ3R
5UFfBIlMeYb+aH7SW/JM86DsB3WarrAXD5ZmrasHQKl/VL2bPjfzIRgfi0pET7InDUGOdtXA/eIW
2TP062qjaAhPyVE5u++T6+zcHdHrQ1wI3eVCVzGOaOLljQjS8a6j6KA1GzlQ6uh3//0dYf6e+RKq
6mj8JwwMcoHH2R9TnzxZ9LHhN3gSPhojRqUOp14LKLD7UPXC8pPm1voXvS21FZj84YBb8nBSAldd
dkqFfkkUHzu/xRMYHRC2XS4Wvn7k/Ou0kr3NHBA2Obl3t4xWMkhOkgOy+b/2XS8G6d7b1rXDW340
nOQOtUP8Piku7eWZOcQG4l7hSA6hVUukzmDq34b/EnPtMKv2P+ScZFHk9uyZP0zddS1k8xEOsnj2
f6hoxQHIjQQHz4s91OM7KXh3oYmkPeshishFnqIvmrjZe64KWABj+k1GVFWAmHoP4McX6NSucxNd
gBqhXvwCFuZcGK3mYukvB4iax66dc6s9y2nGNPBMCzwnAcX4yOtVsaYdTV1NH1GmZ4k09eNnOaCm
yo+BdDYt9hxv/KyYLTYBBUqGuefCakc2/e9vMff3Ot/8qRgUVAW0bUfXSMl9+FSGJDL9rEmsC/K4
8dFAv3Bl9lqM7trMv5I8KrS4I2SlHkMyLwAbyEnIQzgnJm7ZCU0p0Vh2GmslBzx7FGt3sJpVXUXw
jARM2DIwxrdcCHvZF2C+xZxdifyt3Rb26y2qtrx+ZatoNuGqUj0WHgpKfogCkWy2c1/vZJiXoY3w
sU/GFf1IyBzXznGyb6ydau+byrtMn6JYNZlPPIbFk6f7EYrUFgLjc641LKdqB5wd+YR59JdoF1ci
YAWmewiQQuEWGD9zOxWbSAdElqGT9jb3q5iF8Iwo+TIgS+xYn1mMYG+Aj0tXg4jU51Re0bmLYW7J
xN481o/F+JQ090qJg1XgZxge9Rq2lFVUnNombC54zHh7J7XfEKRpLrILQxYNc6kxpJJFhBzQEnfn
qdqXv79HKKv/9trmJnEN03E1Su2uMKkHf8jWgljmdTca5SUIkAknPfcqKRJZb1EPGCwVjGEVHlJT
7VeSIlHYKCKpCJAWEdYYMYLDwMus8Pn3mW7VqeegHw9uigTH0GjKJ1wgK3jkTnuUTQfp8QAvO+iY
dvU0+tkm1EP/FTmU/IhK3mzkTlOzAZY6tmVTEKaZVgYWMo4Y7mRTZP6PS8rm5I9rTAcw1zO4y2PU
WC+hh/lgOFnNGr0o7dLNhyjsWBlV1YOMoHwz7RLgvNRNc1yfRAqXOquEtpPBAKjzBw8xZTlfzoBq
XK9bJFGuP0L2jVm/0bSVHtvvFNzbR0t3fQzFkNUe4ES9G62O0QJOFAdlmuxnzS93XlBo74VRNBue
qd5WhqHksQB1or/2jZPiIVcgwTJPB9H85XZZw0fjUk6Xly3wptjFaFLUrTkd8xoW/1h2mJyFOdpX
Zi2+VHa9o/pKTnBQ8Cdkv/ad5RM0pqn0XuJu0leeMiQPWe33d23e6Tt5JcEW8pcr9VA5Lm4xHGRx
pPMw/PIQvrbmqsitNCIqJKFqlvpLcrk/yipygowDR7MEcmNcr+GEUIYzQGv+xHrObNPPcYL7pZZ7
fzQRxhXDhPR+olvLyB6DM0Lq1p3dVNrdEHb5WdNx99Q9J/3sgE2oveyFWnH8oPI4fBzTYZmakc/G
Ju+ei173T3Bb8+c8nV1U66LbyqaF6cwOpHSKOB6jGgzqc12rm6g18keyKNoqJ+l60cs8eVBLe6uN
g32RXUPoNStP96aNMffpZslGqriGe9CETjqo9GQS1F7V5iEwEmvXUoM7BXJnMfc1gz0hqa/uca2r
ls4I70/JtMewEmhw5/XO8KryT3ahX9A3dl6dpPaW+aSZZ6TNsVVOauW+SKbkAKm73xRAdC7/7jpJ
vIMWUW5jLIrWJaLT2HUVl8LosnOIXOM54Ml9RhyoWwQ1sHLZJw+i166x1sRTygnLWT5tfHMw25vG
fHyJ4mDGrVt4s6nK+Mbq1lx1fc6LdF7AigSL8BGrnP5a0+u7Pj7WVDyXtaa6j25gwRp3inAfp/mI
2DhVN6pU9pOlw1xCc9v5OikBJB3f/NNv3X3X6P1nOT0ICnaWfhBuI7OYNn//JNTEhw0MaUXNAfZl
sX1ggU716vc1up0qGdZhmIoUngn3n9T9Xu3CDGGPUON4Pbc8IfadXahLRHHQ5pND1wA5dD1UothG
PQL5VR2U2y7NkiuGCcJ8uXVIa6xlacfLrWKbK3WyloUfiyfOdTTq0vzRJcujzgviYF4ky7O2bl8q
uw13t/5iXjzLiP5fg7I1zjNvYS7A62iqL7meAVuNw5c4Qvm1S6c3OImkY5ADBB1RjW9uP4G9Ax50
it3+GqZMdndMB3yjZa6cxLS68QRvC5lIl33yINPsMuF+a96CP2TiPzRvVybFyQppTtHfrqIP3QFO
gfPgDs1JbnHSsH/UlLh/NStg7CYSjwcXQ1J8fmccqhKlb7VRncIabFgrsUWZ3/gXj73JQitmNShB
2aTX1XsSvuObUYv0rh4roGZzU4bxBO8PhdbBPPJwIqK4np5vaRBWkS9dMaj31zyIYRXDnZGyDpYh
8tDMOZPAyl/aPlfvb/23WHnNa75FEfn1ehEWyPhFBdWSJVl8AcSk8cwS7rpwRXSRBz0NP0+pObL4
p8vDUP3sxW+yIecENt7bqEjUi1vfh+sMWaz+h+y80D9m53XL0NFydjUevjOi40MxPx5Qv/OCvPiM
5HkK1DELjgl2YkfW5NBxqVutRC2yeiU7/92wHGgK8V4jiLOXtfrGfcBspbvIRlxV9YqHPq6t/5+y
81qOW1nS9RMhAt7ctrdks+l1gxAlCt6j4J5+PhS1RW2uObPi3CBQrkWRjUJl5m/mOr4yCMiS/nD9
wAkgd/deFU5w6mrX2o0aOln+MFj9KvbQFzMwlF719Wjvqlg8Rxzv4Sfgp9JOk4c+DiITQE+MZzeH
KyL77LksGY+KdlL9aitb02iKRQpZE0OarmTPL1DuQfDNM+9QLVvLHyrTqXCqiR2uJeDAL0R418fo
ixRB/wE/qLH0RqkpLfZyQeXY7qGfC8qyiarwrJId9Vt4KPmpNIdVS6L9xi7H8WaqWiAq+BhhBC4Q
NQxd5OFWcqhR1G9e6Zq70Qt4tQRBuCvGvFsFw6BdQ6fB7oIiMrThEWeD+S6e+/BH0c/QNqj4OInm
kV5FcUpPw4sUXZDyCzJOkP3UC/EIBKg44ZuRhrF3dO3EuUzKrMvKY9PAbtp0MDK2GgH7UbSxvQ9z
/65Nh+YsWaWtnif70Kv9BTzM8F5eMCu+SxKnOcvW5wwkJ8N7uerPZ8gZUYCNmcETT5Twn31Rbna6
1oSg7X9+6ZZNp8NvnJK4bHxumXJ/lGO++Pm5Wcq7yjx3RBb2zZznRGkrOXGEDg+UHN2dHVv9WdWK
bBO46QCuIOSQq1rxkwhRQsraqvheZe3FS03/l92+dfloQ+VDSKuwJ/1n02rfcpt4NECHb5mDlTuU
OnGYPpOORj12zvFMTIoQm93nWnLnYjwzrcK5Tw7k7r0dUj7oVGWu3Q5EOXmnB9tPCMCQp5sCfWS+
BXcusus//tykQfzRE//nZh5qNedWCbsEo7LUPSthAyOqr4EwCAtJf9npaQM/RNX65QYliuguii3r
UKooBoWiJahpcD9ZKWriQTsnr8zuQ7JzvE0Vd1t5k3X63P+g29kbSgXZ8mPr65gdusra0eJg30cJ
ep4T4hG+Kd5EhKcj8urJ1TK95uCoqBhWNfDDmX0hZxRCi0hI1di4kca9sX2zXMI00feKW/DSdT3r
WFL0PNbzRTY/L3WlbnsjDfefXcJO+q0x1tH0pCEMuwUrtQa/FN7AdDYvA6mci6vE2BoNk7PtHBN9
0sKNu01Y2epSDpvzxGgIY4pWAdjYKt66EZLERmd42zitMYjP8hz7DIhcZKj48iA7s2ws33muHOsH
5sH5e5kgTuuhjrQgpNkpVT28JUokFrog1TcS6eOaXNT3BQ5+sCHhfjRudV/EIlqrIkFodx40otaB
v+Rt5KDsCjTYCC3Ah71sKmraH61gNnPpk7akxJ8+pjM7barKfFVajdFsqkbN1lEGki5MQdaR4QR+
J29lp7wk8/DHnapbxQKrtd/TZadsst3aW9ckN5f4IZpzg1lHhzCKXyC5erc+wu633XwHqQrCcVKO
xGs0+6QYdn4dQKLIJkIXP2JbmY+iug7oEuvpstP9YzBg0InQ0KLi1D89Tbmq8sXV46u8BMqj8BEz
UwC3XFtcRo/aWH/7HDdqZLP7ctBXsk9Xm+9uMcQcFJx+HLbpiIFcH5TfW1LqmGPrBQqG0PrhT/VL
vikkk/45owxUbHFL88WgsncNgJAZc21ctmIr+Ks1j3HSAK08zyywLflszWMjgp3vGTg4DFJEfBF4
u348b1UKuGgATPZR6RFq2l7zpjv6ZrPhIc1uxjnotlycwPBEQD+86a6qRliSFsqTmVvDqTLg3ffz
LDLEzjauQqS159E0RhEqbEptAfDBI7PHR+tFml60lpz7n7pS13fFtvbRS5N9McqZ2zZI4gXufsbs
NQ2jxMG2IB+x9OowRQMM7DZXeQFqezOUhYULZHNLyhzwRg1HnQJuC0hoPvx9dCLkgx+jDgrXx49g
NWG7spYhioxiPOw4bvGS+oxcZPfnVBnhyNE004Z5qurMJgQlOoC7qEAeF5ghqR/8pt/hYaEs4r87
mYvVpN22j1bqqeteE9NpKDVSnsqCmgOHRGVVVPr4zUijg2dP3aMaOPWhC9y/+s3BiM+YHrxlQWZc
efks1dTwHmSRHjWlpRf15VW28A1/0SCUfpT0dfAzy05UxUEOdgE6v2A4061sRkjm4lHh6Cv5afZY
jwdHnzXn0FncdFoRg4ZBJHzyawuLEBBctaNhUIVE7xvP3l2nJcEjFoPurtQzA3/BojqPM5KOQuy2
gVD600lhXLEFi3t/CqDYhuOIvp7dXRGSFws5JU4o1EMg+Jb2Cn+RLmzPEzbz/5bS/V8Ok47qOCSm
EKKwjK8UHJTo8wCR6/RbFCULu6sEAtdKc01aPTmUDf6vKIe0V9lHSkpj00/FVjblwISQ8JdVg6Lt
xsJrlXuLQkE+Ld3By/DMFJ83lG6yO0MNdCToELFApLptjvIC1ajaFJb6fVKU5pgHDjYcuoOFozpf
5BTZxHiddfL2c/Ffa+TnDGP9+i/R65cUOIwZh/cQHuu2p5kIlH79fTVomCDLYfSvOqZ56LNp6KXM
5wltvsi7Mkx5rUdqe60RrN5/Upx7yYAGQtZsHQVJB0mLlnzpTDcQaOscQqAiIBi1tdsvd52e6h99
w5+7//95vU6x0gqmrUybWh1k7xDNwaMMi2UzMOPkKFOsspkg0PZXU45+Tv5c2xYYTn6Z/NkMmpp/
CK+/pTpozon8RnHrjljFzsQAeQHqZSADaBhbsDvhfTp5+S0FnSVJ/uqNoqaCU0LewpnsdBzGCSJD
10yICwwDnaLOhm29aPhr/7QT7OiydIgPpcaWbJc4EaJIn78EI1u+Eg7aVjbzwXlQCie/y/WJlKxq
QOY1spcoLbBXUUS7/mjGE9YPvT+e+7gbn4z8Pc6m/IXMU34k2zt/s/lopc2iVeGqzUGOjqaCDWte
P6K3PxBO8BPID1OzCC34+Sf4aJreA2p8+Z3w8uradNZNFqAraFkxbtJwslb14Fig4Ur/EsUjChlJ
Fb3xcLwixGTcG2ps7G0MtTaNFdffXOdNaZ3w7ctCX2jP//f3X/9a+XdIMttIvFP90VXddL8WOyaD
XVNB3/DJHjh2PJmaa26aMEbKNEhXohP+UbEN/xh21V2IqctWtmQ/oEynXny2YyQWlxUMol3fmxBg
7ZgYD+1W7FOoKaKSNJGf66zhWlV2eSlsvDHrdLzKLkQJu02n5NB55xlywNS9e7sWcM3mLsfpu1MT
To+yJS+Dr5X4QpJVQaPQW8e6H2zgPDvbAmEgbCxK45lDZrgkcZieLEDPzwN2fiRQxkdIWMG+ih3k
FjqsEGcmzYSOu+OiX0a48PHIy0eZOuDWNCmUCAxeLV5L23gWPkTj6fcFNXFk4FNsKz4HsBtEem9e
4cwr5OS8tN80w7fh/c6lR1lQlGXEz6riX+VHsPKuS+3IQX7UiwG/UahUBvWmVe3LlzyAbH724e88
TY15kj0Fr6PzZ8qg1TFVxsQQsIWbh3ihuspTEPvfTPb+W9kS7W1qFu4jnjDZneqEtyAWlSddhMOR
Oj0CnJZQnrRRRFssVNZNr/GOq+CdX9mr47uGP0g4V66VmEsV9gXlobg6yr6s9LZFm41bPy67o+Ir
Ap+SsTt6qe6Wi8+2vPuc486zZZOw7yYEn6R32rD7COJCkheH0C8fJVxbArTlnRkKhMULb9h9MEcD
UEif86yCjCkmVxPHA8281eBvLu2aE5QxN+VFbVEby83yrqAEdhhrK3IWbZf45xqvhy/T4qrFVDVU
LU6Kk28ek6YOKZJwwe88uXHHi2yQDQSxBCjpqaCssc+nPjMXcsSJZtyiqYH4mVd5fJmObhuf2XHi
K3IkqLz16UW2ShtjoIA8pGzJS5aCjpxakP+ffWaJBLUosSxMuvCc1+PPxu+gf9qlK1uSmRor018t
4JofrSbTdYii/l9jnV/oK1Kv2Soo7emAUYt6kHdtP0wfd7IvmXr8MvsUhQeRVgfHcsuDUWg+SE1H
4HP0cY8bU7LN8CrG8pGqiVuh+zdkIj3p+JdvK2X0bygTTWsFlOwVz0jKr3nYPuYWJGafAuDr0EXv
MfHkDyvX+DoPuAVhKrMwu4iQoqlx30mCDHXYVJzQMXbf7LD5hWu6+5J7hYcNjJY9FoHF2RibmH/J
5iFx+1+FQXZQmBsEj2yqbKYMfykMJrYf5n3VOI9hi6aXfPX2pUCaEMeNg0xfD0pZLZFGSQ/y1StH
s6j5PUpF/vfo51o5iv34XuhFefe/rZcfJxeEOuRUq6718ZhXA9SgNqRk5ZjBOdbwTZB3tpiinmC4
0xE8n5NYbuwhIq1HzZJ4uX8skZJbBp7dP5oE7QKepKLot6YZlc8TBcjD4BQzmJcmmUJ17Qa4Rcim
HThQ1au2Ok+tBo7GKpbosqNxayFVF7ShvTPcptpanW4/4r93lYHg2E6IFcKVvY97y9o1AQZLQRs7
jziCXCPFbneBFQI/QxlcbYr81VJCFd+DAGiAkevH0NMpqxd294R00JPMcv+ZmjX576lYY2kfU12M
cou+VFZWqztnE5XEaaWl4VqNC3HEY4LDnhgD96yD3j0bbe++6dl0tXko31SjenfCwX5F4BfYfOZP
z37WhMvStrtHTDHxhPJ0cZ/GuHxVgiSFqmAt5laheZvnCLD0Th3eoE+mbgdhtie7N52drgzewXNR
0DOUYtg7fa8e3aoqdqNdZ2cvKij3DaVzgzekgkbGOF10GKWgR3sBWKlIUQF324cGOSXIkHn/xMZl
LPBP0V4iB5P3puwV5FanF/4n9Q++vmeEJZ13q882pijCQ0DRZldRlV10CM7dUqaq7vKyesMFSnvV
AlPFblGrDqhCzhJP/UL2Z0PrbGs4NBtZZw0Da4d9WvjQi9uBhxsZiTHeIUky3TlWg4FS0yU/zApL
tSoR72OFcLawRYkgYhpsdAt3dqwg0QsLrGydqlXwnPT2U+9N4l1J4o0QuNrZRazvRmIaXJUTcc0K
39gYQu2ODkRINsSgRCs/LO+bDCu6FAOpN6uaNlqJ2AZW9unSQfQf3SfF+bjIJnZJ6KrXVriSA5qj
9fVC3qpZzK2c9HHrzctR7M6PSfTXx8jJbtT2S0ct0r2ueBRKe/Rw/NlpVti5jsmJC+gqw6KvUcz8
3Qhf+ymcfuS8mNEuzdU7vZryHaK/7s5UAv2iYNw7O4dXb00AHGxek7vuL6GrxWOZmclG8NU7WkbZ
nxUtd1ZYkw2ko2uwWF2cock53EtlZukvZcynFNlfgxj47PrsB9B6L1sfos5p1Hx8xv+zT36I/BeG
Ln3JDBDmduRaoFOM4EF0VXPTZu5FV+LwQXbZVntowCHfqnOX69XZyoK+upWDsUW93owpBsimp4/k
4+yt6ahxs2ywIcB/48ZIp/bWbpUWS9joKEulutaluwqU2Lqbs1pBhmVFp3vNbWUY4l4XwV/TxAij
K/OejcQZdyVpuszrIYDqlVujpwn9T15kM0tG/n4WapOkj4yLrxUBWv4H1fLJV8ou3OS+GarX/u6b
bB50EOQVqEkWcMooj/9yQNf/G/BmumBLENRALsPi4dQAv/13ebUCeDoVca4/Uv+kGLNhry0P/eRu
bfJud9UsMTF5SF257e/WPPbZmsfkzHZ+rQ//NfOf6+RMFAWNxz//wp91UaLU277Op4Xf+ZRTfNFT
XvFOatNZ58G1xxvZIy8jfJqtguzL4stAY6dEATJR7LqZukLWH4FyCxL8XJPjAcf0u/Z3siUvZoOP
KBtFvdSsEJmarnXFsvPcESV9bTnZjnueEuHdOmPkHyIjvovy2LuVXfJOiSjXiGACn/xngPp9vcHK
C9Vwr1mju6xfJN4SbbhyhRp+BWMBbGaInu6R80OyGDP9rSbP+xBp7vvU6uFjreEZP+JZdND8xLrB
8jGEmRg0+7LovTXZqD1pDOuKA3F5n5T5Nsns4tnO+/hkCXKDsonEvs6uhUd0PeTl8zjp0VKZfbhK
caOkOQJdyMxB3S6A8Wg9qAjsXietAR7SKDhmoLay7jKtL7bjNH23dLwTxwQZYjLT7qMo9auE7GUd
JRQMKut7WCX2DiE3Xq7/nEH+ElcRTGq2aEBom6lsKWroWXYmBi7XGabFT7zLfkoBUl1/Fa1oLoi1
O+bOd2qU/M3SInuTWpc+LbRDTKZkDV/felExbQsHK/uhKejPyhn89Oph1itZg09q8FTHzibMEo7g
M/iNlDrSaDWxsl7Cj4C2Gyluf/xgV/mhCE7ROJwGNQAejgMQElUNNuxNjNPo2Ou/As28Ic2cvNUp
RoQdbOJnF1+5JYfS5GHsIm3l85+5pJHXbnIoqmcrzMbd0MKCGKMuPPqDVewKFwVs0o3pJq6D6I6/
mFh1BgXlMcjsZsMZfDob1QitXi+MvcRyJAPvgHLwyJn79XmAuv6B8TD9BlW8cGDajPEYKkzi/kxT
kwqzqnkHQzSLT2ut39OSZOTk7v3i1Z48m/wKNWOqX4O0T9ep7YanNq7QXNMSH90Eob/hPZ8Gqv0j
UtViObWJB6nG0w8NgGN+WL16TorsJrMT+0eWpu+50tcPTlWV/3b0tb6gtdmqPM0wdY10mmqZKKX8
91bVDonmpAKgC0QPD43cJ9cQbLx5pR6szoOZnCbVaxaB1rKVVtx2fWXcDbr2LPuTKcEnqF9houUu
jXJI9jIQkc2osf5uylG7aI9VVN55k5ue/BnQE9YDNjMzMGgg2/FqZBPK6jOl03P3peVUvxq7/I61
lvusuBrylL2W7Sn+/GrbRj0qakPxRmAoHzr5tTE9/b6e+0N0iLCbNMZv3amKMT/qVVLvMqJHIVMF
hVYESxnvy/CfAtdwjnCs29upY7Zbq1DxDbOMeOukHSdLC/+D8+jm9e9kutNrKwjn3clBoHc2wR36
k2z7QdGfgsESVCXwe/8yIKfYpc0SObH16mGducNja9oXSUKTtDWBkehp7lIgJ9+FeK2disntV+j2
qGfXaTGGU+dgSFUB0CFz+7ONUAbXA+uX41bX2HeVlwzly2US19plcmbNZszSKV/+ZzmS1r+X85v7
WG5bAJBqXFgmYwxucQrvd0405LdYraIPGtj5S11HOGk5drZV6iZ/CR37VfhmfwFoGt17WXGU3aOX
u7s0aUI0IFiUj0R/pl77JzNU2+eo2JmGn714iP8fqRLXOPLSHJTxHumGWwkhzmv/xomt6iHAD/rY
axg4yv4gD27hY1UPRjuucg9DOXy5NmbbcgTnJH+Cd/z35bNPddp+bRa1sZBTPgdkE5Jhv0buwlnl
fYPcnZ6ldx4GOWuOGyovyqjbRnFWnYIKy+SEY+EhA7lwNHhAd0YsxDmscQ1Rgw4Xo3jK1mMWD1e8
jv1l6ebNI87a/mLQNOgqIQ7AGV7eUBrmGnBZYCjTbMYEee3FhH6fBY1xYYz+QiRBhF9tQRHGd9of
IojujW7K418dYIq9rJgNDXUBXyR36lxNK9wI00w7uZNjVHQ+xoxZKO3PmKzJ/XOdl9QhcLZc/xBg
8MwI653CC3cSNjyrhh2KMkTXYwYVt4GjIBGflrAk+UaKe08N9hzjg1+I3OxDv4heyYWAa1OG5Cb1
UuOgGohXZrHu3Ls1VezZdOg9tpc8/c7PWqvUxaTnytWFuLBtOQwchsB3b4KK82alp+NrUQXHyEvb
c6MmxtYhk7cg8Rn8gq2Y5XjAKGX7WlBcfnZEUoKVFdOt4ZTjbjL0ElghotyJkmJlGSN6mIaNdjRq
SCRqW6VrQF/Js9GnGMHwM4FywfDFDL+PiaMRGYLBRFuCnaZCOT6oO+POCZOQsBgrcKf/xpEZ2lGa
G/05kgx3eyj741yf7GdYuRwAEfT7zgRMuWgtRP/V0bIvXd++1qU3vHTuOG6c3CTXOCNKWs1cqULx
Hsa0x4faLaKl2prRiyhi4Gp8PXay6U31WYBevdZ+2+Joktzr8yyvMNJd1qJEKmeRvCPzqYQ/QHSL
G+oJ/CpKRA8+QVITVvJUmiNy+X/AVqPoVkqJ8J3swqoEm6c03FIrMI5pMsDVDxxva5YNO4OKJxES
xOIBwWB7gctc/60NyruYb0ewKJU1VjcFvJ+4PI5GF7y1kyYWShCZj+p083EwUJIfbNRPfmsaz2Wr
TTuR5binzk3Pw0JeUXjSPkb5b/V5YN/83+d0+x/vPtswSBDrkL81T/2HOJiGva492pXygF6zBrYJ
mO1YTd2t2mfJoelrf4PSTvHgFxxLTD1zfpbgAoOWh/hz7ogkzn7EIAiVnU2MRDP+hmG6KAvD/pye
QV/4+OgUbaTDx9z5o61ZiKDxWx3I66wHlk8CNnaaHlsyvu+oLR4GUSTf2qYzl/gw5BdkNfUdTCZz
FxQactNQBJe2UgTfMiS8Ag7lclGHUTpZUHAawEsX+rwTlFYWPWCJtdDn6nzYY2iX9BR/5x1Ejv1p
jcn0dWxeB8rl36hiQOa+JN7QjDANi1cPcDp8y9UvMDrSN74JnNB5MCjtrhIxJuVzamE1HU7JFqBY
c4R1MpXoXXFbC8qR7Xz5GMnN0VvKzj5tqEROo7sMMgskqT2dJc5FwmHk3RdMzJdm31vjsppa29yh
NxPtTdGBZqeedg/hhEOn24kjxBDnhJMmBuS2Zj5GGejlOQp6z8oTOn7WT7kICgCLnFhs8Dn9vahJ
Ah7L0DUenbTkqJ/e6noZ/hR9v3b1hqekCoolmpz5Oyoi3x1cn148DbFRZBCsK1rSKColkX1uY1PZ
oXOi7hM1Cc8WcIGNOcH180LzKfRJqKWAbE6k6Lwj+NB4o2RT/5AjK8S7sh/fseuOW5MvCHg88B4d
NrYJFseRV/9eRCI8+lhE2Fr9WSRR6k7dgvBFLvxjERbQ9WkOmz7+JV9X+geIhpRIAABtO9PLZjPG
MHqa2uA7ciLaqTeS+DCVscdhlyxj43OWbYYh2MkcZIXu5sKqRu8jB5lFAFEAJj2WqbXqVfCbiqLZ
L2X3q5kJK61oh01NPmXnWrEzd1dGXFwCM3nJnMy/qRxknppGf87bwb+RXfIim16Wbki8x6cv/Waj
60uR9fU6H6+JwHknNKf6RAUEHar57vMi+5IA9lSSn9ih3I64Tb3PkxlwnPrWSZv5MY4NnlZ3c/uk
d7b+KEdHoVqn2rsP6qHZ61liPCeTt6FIZ9+rgxPe1WF/n876IYXZeDsNNXY083VjrYgh2hRlne96
8u8r+dRq7pjvvNEVH005mtmYBWnj1irbX5KXNMDx3pDGsekiUlNi7VyB/7z6xU9jdJRT443OWR5w
Q20TOWp1/jjz6q6NTbMJq2NFcprjTGJF616NYZU3Iehq2F5EmcEKrkV4KuMwu7em+O/+iahvyK3s
fp5vicx7NfVTCrPunLVo+SQiXJvyJ4qycs/R3131Rqfu7MniD5CF2Cq1rXtuk7B4VNpgLePMMRfl
PiM/vOwTXdyPQ1huS9eIN7JQ6CeZgbw+zKaEX9lzHl9KVRufQJ89fIBgwHoZq8lQ1A1nY+eQ+UI5
u11LeBm31YvVJpdgznV2cXmwscR+7ROc0TBHiW4rP/L3mPE22yjwTEhKKVboYFV+tvrGTJpfOTT5
17y4kgwu0J/5zw0mS196/h5CGTXHAuivOXnVOq8qujCy5AD2Za4RobMtawR5Q8lIj7RgI0c7FHaq
YnxznUU+Eqv7/DmXsNDbmzSaJZwRzl+nTuO8iqxGN7/VfmQF7iCehkVAyiEJIKCNtDXqq49Z2z3I
GXUWEbBG6WNbYigP6yzaa6mormJOvskZEH+3pdWN55I9bSUZxfUArbhX0WFQw0xbuVqIIVlix3Q6
trFMhRM/ZkN0Y+hpdZEvn4IWC8qL/BrPY5+t1gj+av1Z5/t8Ef/vt7+nOv98/89wGyo/GoU6zfsq
wGpYCvLx6jA+TN6hVrRe7KMMTJLnmd0KMwf7KIkR8i4QPgGQiTzGKm58BSxZ529E7luA3Xv0vshN
HCvc46meqw+Jk3hrm61qO+Lls4EvTFZ4BhNLkHE8S6a2RbnIK7ROInVqjjY76xNCvU+5m+CGO7fU
YFgYefyQRGRtNDv3D+zb9SrIHesVZaefDkC5u9JrlJtk6oZFhjjJzegp2Kknw13Ydg26MeKn5dje
a01mDexCNz7H2IEvozq9JGPQ3xQxaleR6xY3tef4u1jrm31NdJoRQ65HUXX3g65OpzQS37RJ7+7H
KteXcdthZOlRVSh51/307JnQC9oo0WJlV/nt21j7xjUzMxzfzAB/Ps2rv2s87bkOPdIcTX+LklS+
hSQl7kK7PKdAeV/TDCvnGWCotoivjH0RXpy4uuuVMN4PQ2Qf/Rwuirzw+gShiO0s50wkJmZJju5X
r/O+pUITVd5LiMr+ujXU+uhiY31LSYxXqYjGNaZf1aZOfPO2ZneCllm5G7cHUbBA+A4TVJE4V9fH
PhUY3HcNwAwUviJf+E5ZEvCMm0J1n0Mr795cNyoWVV8363gS8daGkbtkB+ifPRuLktoMux8Bslt1
UPXhQhgPXW56v6xOuSMo3rVU51ejA2NhTPRl22rYCEP6R3uh9Y4FxvE721UOeC7naw3TnyltOjjP
qYkXshg2Hbi4TeELIvC8vdVL8HsNoMM3kfQXl2LrOyUncjaOtwz80N2gNNsecE4Ayo1QDBP+oyiT
j1MHbSE9DUEY38lLVWFariRA+OauRFHqZZThllRiOnOGNwn/AHbo4JaXys7LB4C3D1rtpbdQpNXH
QtGeikBzbvS4bM6jVV8gAgDpz+KYEO49VkV+UqPg6iEJtg+cLDIXNaS9k0IC2ltPoZ299jZZ41Ko
9UY2ldG+dUvCQ1vv+htht8MiUPL81VTiaFWrIjzqnjgD03TBPyN8JRk0occd/NyfSRkGW+S6f/fL
wYQkJumaeYpse2HzTXGKfNX54yOVkfy2SuNHTifNzYhJ2JLjk3bo+6Z7Ul12aqDh2ZYkyU/eu/1d
5nbGeRicnZWaIf6Xdk1CzwSCPg+qs0VmNzjOoZySN2qMzOhRYtt7UQLSTrYj3RkWI4I7UE/zbl2S
WX7iGCPWQO95rc1N27CxofU0sc+DqdxEXjku+7ZRUA61jfz4ceuYgjCJE5e77OfeJOAF5erKMuxv
8Pf0DnkzXqoxtm7drN0Sfa5Nz/hZ9BonvLh9602ru0xtVuLs6tabOnqdap7DmEhnFHHzqzfvsUDs
H5sk9E6VPyE7VaXQKhIBiSRmS48U4e/UPsoWJY/zJVNEecnnO8fULhmb/lF2ycGuaLJt3xvBUjYB
N2U3ila/JZSEi9mbrU7Ubt83dr2UTScKJjJvyfdYye2HSIz9NRPFMp1bJQzWRRSgDzGog3Ka5gto
st93aWJ02y60v392fU77nOshRkVpg3/9z0rHbrDjSn9hxOsehqqJ9y5kbdSEhmwXmVpw7qOogVVp
JDeUEseNURrV7eTWztrLkBDs++Di8WbeFVmRHXN3ag8hj/9ORIV7MorR3+ijOt0OVYu/POCPq5gS
LKTNXn0o07u6ng0R3SnDnjeOd51Z1/s48NpbLBIi8l5p/ar7+VmteNKTFGyBljff4loYS5B62cWg
7LoDSKXuulIky6rQoduRRd1rcN9REVfmVwYWJK5jaN8RcF/ram2/u2V2r3GGWDYkFS+9oawRMSx/
mZDKQvbC16DjJ0QiprhYObYo9djeuDxK20R3++1ggZVRHZfcgh3qz6rVvOl2Fv/K7TMoTRK5PMwX
m9rzqxMa5bLqtOaKrCRek9jan9yhPnoxNUE/UJoLDCOxzBsqAVUxLMOiTt9V+KoLL+dMYmMCvoFe
WBynybDOWHBpq9DrtRcTA15yIC6FSk9jy940KiYtUWhNmHeq1YE0pQNcvH+HW8FGSdWeiLix77JG
xEcDDYq1Cw/6JvPm8MWy3mKtDKBltONOC1uxtQOOSKjd3glQuj88YHILLc/G65ihppCmGOfWeSee
SU9QIGFGNB+c3arI7vS+wTdpaHaqE6R7Z8JcVZvwy+NvmWxHtbVvPRM7laiflY4HnGpHPRpPeQkc
f4g8/wEOe3Nx8CxLEDXqDZzoK7QMgqFNzxHa7VsqyO1agrsCfpcru4+qvYR+iXgGZ3Ruix4y0K9G
4CfkWOaDqnb5VfULUqatdbTqLl0aZtfvhdCC9eRq+StEjHeqLsOl8qB2FEb4M5r3XCvxFmWnlMtI
Jw8Lj97ed1E3bocuya+B3nvkK0Xzw/bqRRYJ7V2hZFGpkfNYqea01rTk1R1rSMO54V2y+YI2W7/Q
Y76ovq3oCt672A5PtVOuQ7/2LnLirIKxdWPTW3z2lcoAv8ViY5k/RU5LrcG+uB+f/fFhqa1tA1AN
XT894zAbrt2izM9KQAIQziDn586AThx735zE8M6RQXwdNveTYURLfdJPU+MhkFb7B8dzcSOEoLKc
xhBFu7Yddl7a6Pu8S8fbcr5Eu3zM8g3BcbQriRRWpi3+h7bzam4cWbLwL0IEvHmllShRro16+gXR
4+C9x6/fD0mNoOGdmZ0bG/uCQGVmFSiKBFGZec7RX+2p/WHU4/g79bmZTmUeVNht10qabZrWK/YD
uW9ul2kwnxRE50JTsZ5H7iM36qTAjgTY+IsdB86NnyiIcKPeSv4q/UbPTLqbXegbDLWc7mfg/tvM
sJxDbBsjvKNJcXDVybkvqq7rN5TkPlkFHEliWw8aDCdvIY2rk1dzaP/iaQQy+6Z5dZuh2eSOGX3t
axDQfWYZT4kXskWlF4J+7mNszEAEgFXT34OGwKBXwwYGg/NQG2wByVB9yqgzbSrkPuF9wKZlhr3p
Z8SbQXA9xUbk/EYtapfN29YP3JfA4Ck50tUfqqJMJzpP55Op8CCIaD1392lJTVTKwINg8g2prvSn
QQ1pWKcdaGlcdkmAhye60nu4sw17m4xuvbfpobfCiIJkkEX3ajnmt9Gc830oVWVXOTAAGKHnv0zO
8BLYwRlsNHw7c6yQYEm6o6/VxTP5NCDJCjKhitbCOGbz1ASktv5iF1N8HslrkApp6y9JWbgPXmJ+
5vODGOgEmgcmsT/IxZyFaHSFglXs4nZVTwFYuMXEEVeN/9CWv8jADkN1X4DsX4Q356cECt6NobUj
yARjfrrYIIo86qlL78USIg52C9BrKtCHYikHRMRVK+cBeOHeHj2nuu+69O0sNcpkj+KAtahuNC11
WGIup9yJ+Fylan9I+SU81xZqBYoKtDvTPP8sBz4G3m0H0sqAlvJs1TY/AFn83FZKwtef26IIvWrz
CK8m78yttSi9iq11i5OewC9SxK4OkS3Iri61qcKPEImrOXScFXJNpm88qdNkwTsSBs8hr/o4OVN6
o7C1rPRgBo02LSmERzpYd72lmvxM07nplTpYnNj8qQfUdw77XyejoNDaIcLiuSRuyyhxIE1oeBZb
ztC7avKLUcZyaJ0HqrzToe8i2DNslRJFCRJyUNKf/CRMvluKkGkq7Vfu99q2jf3gE70o0d6Ma//R
VvlQRPAXdBEF+K6meb+z+GlZhnIYPJ2uWssjOwCuDZc+OvYpRw57SPUno3mJzAZgo2rD2unzBsOm
FzL06vTWt/UB/IamRNtyJh9gJla6i2bFeJZDBZHJjqet7qAF6putbjsQRqNe3Y5pbV7iBk17oKBn
36O47B3KeOkTdzTz1EZkWjx/ghIitJuXoRk26pgVn02n33uJqjwvD+p+12ivBh2r9yQI/MvQKrMM
ScEhPmR6CdlJ3o/KvixC5Qh7b0ottvjF9ePiLs6H4cR3LWLHbI7PFiSMMDSl89HyfPcuqZWvYYxo
0QBC0uzq5nMwTTXkFe5TaaBZVQZK/dkzBqThpqnjDsvQpQ581HpSM37rP1gFTVVAt/yHPIYMbJ7j
1yCL69tIDakIeUHyaoOW2ZtDE92IF0QEsg+hWdK9gtdXLARSEuWTCq3ZC78ftLFgHp0e3GJY2Bub
jeado8w0DPaWcWMZDdpvvmqDmEI5LaOBaQcO3P6SkUq4oRNf3ZHXxzup2rEs+HlXEscixRIi/UCb
6F7m6l4fHEsNwrLL3I6mM37tyfMtwTzhNYdipjNevElP7s9Eee0ypE2LHyzELA8SnA8p9c3RhAl/
ua4aJPm+7kiMXeaOo79zKGgfJdiAYGJXh65/8aZ200GNmFU3l7nRQOGtpyQkf0Iyh8qWCmtydCAS
tByvf+yDyTlk0Vzeu8kd3SfRZ6XZ9po6fFY0p/+c1eNXUFTeuTDz8abqAW8qxjg8di1U11HvgR1S
Ivtia7Uf1Qwl/cXUQ1bwYFJs9tUSiZSYHTON5uEJQdHhUdbIa+Tp2D9H0BFCeeLkA494EVw5apze
BQHAb1Bvv+Qkp36UZahv6PKwHjPfim+i0T217Zw9dVbypVOT4BU8MvJEptZvY/ShXuukbQ/k2qeD
eGkeaLbUCL2TeAuz/pQ1Rf8URK7xtfvRVFkANx3iWOVg1ZBN2jWC1VV9bGKKnAh4w6ALJ1tv7WPL
+eM0XU5NxFn17YeAD6dmppWHZCJ9EFgvPiDMrzZ/3ifPpI139IKvBp+2Zz8tTjJSrMF8jIPpRUbx
nEMsh9a4jGr+aODbUUW5FaH5uYZ21h2p0cmqcTsjLkZnyi62FeNx8tW3g6ncOsoQPK5mHvjLU+oH
XyRotaMoqu3DiUrxlaMIYnVT+aAF1mAJIR/BXgcK7OH9cn7PhtGqNe0LePhDNLTTT+5s+7u5pal5
0nL1rOqku+id3rnQhIJ/r8Ot8ObJYaXRQ8rd5eud8xvuwAIiXu39LC0y5LZ7ACVXDgkW79ApwQcv
YJ+AEvbQkJUg93pZFVq4TdrMNO51gIpJsExzfoJp+u0Q86hwSpeDnK2ONW51XMX9i5B1ecid6GyT
9dd5Mlxj1iv9i5Crpda5f/sq//Zq6ytYQ66Wb4KlMe/KfXWldZn1xVwts4b8d+/H3y7zz1eSafIq
tX6qDl0Yvax/gtjX4d9e4m9DVsfVG/HfL7X+GVdLrW/Yf3W1q1fwX8395/flb5f651cKvUPN06FR
bCEI4dEuWr6GcviH8QcXpShm5an7Nusy7sykuKxyGV8mfJj2l1cQoyz1cdbfv6L1qmuMSt153q+e
jyv9X6/PZoat92DGPJ2vV7ysernOet2P1v/rdS9X/PiXyNVbMBBWNfSH9arrq7qyrcPrF/q3U8Tx
4aWvS4gnXf7lVzZx/Avbvwj575eip75DgbgFABVPzUM3hs6+piN+K8OwXygDzLyhcwcvPVrWVoVU
d6e4TaEf06YqgUx5PFEubgkcp4CeOJpXkM5t65NetKO5E3fQ700z9c70/IKgE1M/e+ld5fEUWOql
ftQnNM3h5eVrRdabMgOtlySn7ywSrnfDaBTVBtoz6uF+iRqEnEJYlyhbOZWD7rxNXE2X2cs83zdi
1FSa9IcfNcqtibTMNs+y5EhNinyUmhUvdGXemFXePkC2lL8oZF/uLa99Ep9EVXxzD55djztg4fmL
hOno3W5Cki0nCdF9lUeknEdTVpWAtCzo4TJjmgWXi4jjX15dd/snx9J9kqh/cWVvgnlJ938OcoMM
3MKOOtOJNW3sdyZVMOzhdky9N/fqWMlWbVMhpBgJWchWP3CvLgtKnPe+ilUl4aEwAe9C30oDImSk
xeVUxmQJ0beQ0/VwCUpc90z35XT8MIfO0z/CP1jh5U/d7WjA86o0yL+ZiWk/9FrkPMhZiuxh3+fd
+crOA1G04/mUz9DVhLEN7/skgK3hjzUkQg4l21tYoOz+uNrkLEyd/gYY5G9XdlmkbNy7upztkzjF
5KTDIVOnRcp6sOiZpE5oLQejdra5XXsXuzjFLmfrgfY6SLSXqbMQ4MmpSzHFr+O3uTKtMSN/Fxl1
u/WzbDzQAtBvo3jWvQ38es3TptJIkmziROFTSws1aTt7PMRe0T4Ngdo+1VrpnJze/Sym1Q791meE
sF32GoTKIaMd+WCbQb+dlpliu1xDVlqNch3XCabLdcShlvM3dKybo8B05QweqOc3vO4VdBcSPq/c
XHyXc8HsCnoXRRG6HdqdV0G7TQ33pLaGkaKfVGXNSakUm3NfUes/nbca5M5bCffbuh/vWk23N0HT
Z7smNtCEWSDRidJ5LtkNTteDUTbQbpPNvw65Rl6L/wP982U1Q/EHmS7AbOgLNhEScd/J3pU0GQOU
blLXvguXpgh3LtTvWQE70CLCuEaEtqahNzNkW/32quknyWg+P4jRmcPiHvyrRQJkV7z3BsFpdJfb
AZWjJQPIN+UFZv0QzQNo8eSA8FN2Y6ctrN2LrRQpoiWupRp2iaPVYtjDetJAHVc2zwtDwSFq63gX
IimFaqKT5LSDZPHuwie8sAOLTVtsHaDucNuQoz3IWMiDr9YZ1fix6fzgtreb4b4H+3zvDYt4tIxj
1K7uXP2h6Iox310cJJ/oBxid7ucQXVQK93qPdE9Q7tYVujx+W+vKFi7r+frDldlWI+Wo6COkxvw0
yM/Fh9+Vy68NaKJ5Sw5B+/ALI5H/8It0+ZEZ/EjdBjQ9bUH4Ia2iUDHN0uh1ABd2zMs6obzCIX0/
m2i3b1AS+sMjbkg8LzOu7DJkB90f6fz/1gydO29IfIKa8gAxZ2aknNdD7jdvQzNoNx1tIjALEyH2
y1yIuuNtMNcL4f8fc8mq+7u+rLTtRSjFBHAIDGqADNA0oogmYK3aK07zkzF1WXBqc2e4z+OcjWnU
VLfxnFa3iZG66stgkTtQRzffSky9BCYCVZg8OqM7qm7kIR/E5IZ6seVhdIAeBOLSbAv1OFI3ELfe
8DOnPQJm1R/lLENOXp+j7rzadYsOuUy34C4i1FNpqt1oY2kdHV42ED+M64G0Hn8JXd876MqXysDi
jkwPqsr3q4mtWS6JzAIlGa62voCwRiu9b8zL1T7Y87SiO8bcgmDVb+c0quD4QLLV6zKIKhVkEXSU
IMMuG35223zY1oD6n/z32Mhw5qvYwflWc5m0Qoon0CgBdA3kaKnXkE7KgxsDvqbh4q7siIwknQ5v
tgJgVTFWiLMuMy6TZZ0hXJJ6VQj3+uKp4TGD/HpZ0R7DGwm5nrKsDbQ2QjCMGeItrGqX6o4z2o/0
rOd7t0Gjhn+d/asdghPRkupHaMfwelhN+ljVSXMa9dA8WOBcPkus0LX8OVbtZ4syDa0Pil4rG0fj
J0kwAw3CkYBhEoZLG7FqwKsmXkEbiNdxaXQQr8wtOuqQCxW3V2991tma1Mk39SJFTL6eDHxF/9Q6
FG+1iBiLNysQJK1NGpoa7RjT4rEx/bR5hKgEBM9ytjpWW7h46eDQjnYMWkHi5DC0zpsD7MavMxW+
eRgooq4T5BJXK8klJthOEBNiYQler50uL4ruq+Zc0dZkOGa5tyfa8SJ7jH8CB4WSqPpTwBtAsTBC
pWbotJ8qS6PJCnb0qRjA5ylJSiU80H5yctWh+Kn65yCd1Rct4gO7TJdV8zavb0fyvf9uVX/U4cZQ
FKRheXi8tQbXOmp+DzKb/qwN/GH9vVCHh+V8G1Rk+1s3nj8XVbEdF2I08HOLHgWKw4EO/TigRZ6d
bbQsxeslesWfwpLilSVB5Q334o1M9cOS+ZRTKGYNty1+paSQUmHwCjrone5FRavqtnND+4BOsv1V
maMH+R1eI1IaP2/LyLEOYWNBa23CToUEwWxVR3lOnuPIuDMdFAiWx2Q5yLMyoEqewGdVNe6s+M37
ZhNP1NQfPNPIz89GZvM9Um8MJHSShWvBSNGhT83m1KqDMjy8DymKBmc5zLlzCzi6PNsKUugsVNw0
mhu9yMGjwaNM6MWTEdwW+rky2zujNxGazGDrPmbd0HOTZcLM9//FydJ2u0g3Hwuo6BCjbNVT2XbO
WUIm3R8ebHc+rhN0e05uuIOCqpcJvlpYMP+jyyMxcojm5LEsivCyiAG942M4UfiUV+HQhn+DNhGy
CO8vm67pdEdv03Awl+VnxS23I4J6nxSkeWLEZIuuGT5NQa1vo8EKb8Q20nF7T1fUr97C9yqmqjCh
CspUtGkwDXSnH5Ia8QSJKNn0vRjWN/FJuBmDI/UyIDut6punKfN/gjtkuPOCYLib/JEudDmVA7d3
RUES8T3gOqp690iMDP2iDaqNjKE6i/a6BaG8TFxjsiKe/O06W9xWPb29jssSMi4z57M61MHxKsRu
VH5RA+9LaNWI0XaeeXJ7JaJ3cFY5lcM6Fr9EituBKustUsb2GnlxSSgFiWmrBfCMSJCsIWfrJZG1
U4ztX15NItmjhrAO0pmo6s346EAwuItH5ANk2Hshtt4YH3t3djYDHBSHKwd877+G1Ftur+3FeArL
TLur8zq1UeJkkdH9pE/l8BDocNPbTuYcPHaWz+ih1Ru/nodbGcoh6dwX1ezjexlVsNE/d9a4yxEq
fSyWkWcGwTPAzHVKBQvHueusG39q5mjroR1xF3jZDw34d7SF42XmK6JD9ifTlwuPZjgcmiijT6mq
t7T3DM+1o4afAALQV+l/koMR2y0dRJZ/Sheb29CoOs8KuqDLkGp995gH+qkyvbcJek8LgzUpfMkx
AUXL9s7cQxu7xNN7m9/3hfP7Gg80kPYuu3mWgKqvJpjxw+lGhnNbdjSj2dFWhoqbGi95+TVL0rer
la6LBE1qO7dG2iZ03RQGSRt3kbyGSzTmL4uDHRTriF0vtqiwaCJex+atAVAOmTcC/CVAomQoByOy
Y/poimB35ViHyH6ah9Cy6RH8amguEquol6Cy6VJsGpFAs2h83LVDMx+owqN65kbhsxq5m3gqs//w
ylwTNVeJTQ03+CTzAfdfz5eIEHLaS8R6hffri3Ndg6ZguHxpQvdQiTtYIRxeSY36+sYGvHN2lXYP
MiOASMAafqnbODjFS4/1RqI7O3K2U2iMT3JoYU09l36z1xF8eMptQB5Z7GdHeU1QTKPmZ9X3l5FL
Ga1RrHGTyNvx7pVXl/2FNyUl9mFut8wdlrcuVxPrhlp1AMIpBXqTlPWJdkG4pWiAfRnDbRotBf/F
UqixxwNk/ru4LkG13+3Tyo3265xgKNLNhCzDZR1xQGb8/7jOeu3xf389XT+rW8OCoaxKLeO+aPRj
H+vWbesbPG+lfW/cTxXL8OiVoqphG/FpBAKcLw4xDeK9xEh4BShnr7UeWJJlikTK2jJURoQHd1UA
4VObVNNejOK+XFHCR0BIKN3Z9SZyo+TtLl1O9PlsStOYbpBT3KOyHZlbkhrmKaoyi9Zt7vltwE8e
6oSMPbm/i59czuTuy6ptb96ea/wxuiXLpzzwBQke3S51UV9pUVx/t6mLA51tkDm1frHnMO+Yl9Os
mL/1ulXeynyZJRM0Pj47PinQoizzxTH0mXuP8oRyiLMRPMdQ3tMrUd3PmoWiyl8MxSEhE6zWdj0D
rf3fY2WlNAp+ODaMaLX9qVQMZStnJk0rl7N8sZWpgsj4u/ef41wHpceiIZnppvsrbiwZ6rTxKnlE
w+w7Z5bYa6RIPvBopbQWpL4BbVsWnDUnKF/BGm9MM6PHeUQWJVPiT8Zi9rMuOU3spbcytCqg93Ak
KTQwz8WrrpGEJwsE4egSzBP9ZY2ZZ5qn2Ak/BYCVXjkkfN1MnmNQuLCzMlWPRem8NL5d334YAg65
7QMITY5K4128AWRlz7FtWvdQhI9PMzQp1mR0d5CgTU++yaGJFFiwq0jfOX3JzWuM7eR+dt8myCw5
uEZ6mSojmT9aSbx3aKXZlW6VkuvspmOhRcZzCdBq35XkyUzLMp7F5itmuy0Lu7mEiGNigQ3MbPmp
1KffOlTFTqSGjWdITU9qHKpnrWvdaFu8TmDFntvFNXWtctbs8aY1HC/acgudTomi/36JNAFr0Z1u
Flu55vpi0gCu75i2mJIe9juxp63XbiskPo6XpdYXI255gbGTXl7IulzxilSZc5vHegBhAhs7EcFz
I6W/odUf3JbCln6zGrVppu9W9osSTs83kZDWX2LWJVbHaluXQSg23sx8TxU0ML6SQnuFeln53BaT
dSw6s7xpszr9DJPfzzqNj7/8OWCMELyoA9IyQgU0qeBkDIi8hAxQDW1jZ1fZx6G5DCVYvBK8DsV7
NRcFLu+mpcd6O3SWcc4S+oFG3/1Gf6vmnwINunRAPLB81aUykaaJzTO5XeMs0c3Y7pLaGO6K9ve0
sMxTCMXTHUhS/lWVUkKwowxFDYkYVnS5xjtSQuKdlhA5k0ONrBEtou/GD2M7ao2T3f+CGrYNLnqJ
k+VkTBKpAwpdneIpgK49SPoMGDQHY9ZC5WasSNjP/I5sewtJ0N/T1Mzu6AYuSX1GWXbX0BG1TRxf
28qkxk29fdR1Ec9WuaOY56pEGzcYJhCAKvnVZQhr1PTohX4XblFMvnhF2nRGGuAMAO+VXWfxrcvi
eaMVkf/adbQjaX0xvfpVZG28tslffQfF+qIIPFQUGmWjWGB2OwNEE2UD76Q5BjrUC07bjGP/MtSE
6gEamg/D1SvB/3ZumgYReqJsydsF/Wl0tMcYdaTxrOA5Z3thO6F8Rhf7RM3wbgiqvdhGWi7n3cW9
TMn6QtvXywomgK69p+n13q2V8gb6FHefANv9SU/irw0Qg2e1r/THIavSjdjzrDd3mUobubc09QJ/
5tFM++bPVXviDWhQKsmSn0C3NZsm8PwHegHnl1Jpn8Ue6Fl1SH3TIjHGRaKmPXQm7UQtPJuv0Xcj
jMdfhzlAroDb2nNftvMN6ifVjWoi68V2kB56O7d/jb7rLfwnEgm92fRsx9DCvD1ZwzcJ8imfwh0U
FikYqJSsUb1g+MQI1CDdT5OTnunGcx7zSlG2SmDxa/Z+FuSkSsUWvZ+t3stZPBbnLoccKwrs55Cn
11s+i8aDHACxmw9W7KtHG9H5zZVDhlPsP5dl5t5K7BoBzzuZMIue0z4NXiD3yz9pdRrvfZW2/6IB
OBaj5ru1eif9pR3j7WxO4/cAYer9XCcfI5qlRPKPEcITlcbRNovC6bsZKAA+cqg2j7DbZHyLFDV8
9JcNRxN6zs5S4QSzwzYkEyubE2fZhojfR+GX7kDrzoMztNt5i0O8XurypUnr86SUNaCQZU/zYdqy
NjXg8a6pz22UZL/oPQlfo/LKl4nGxNvBVfTDOJfKVzJYlwgD0M8mmyAesmMgUTn1YW3hW9ez4gel
Z+0OZt32BR7F6QHu8xsj52Vv1WIqDtakDzuJlYOhpj+gsNPuZFR10Qymsr+Bz715YnO57eeasqSP
Dng7OeO3tiEPVxhkR+amnb44er4TCDT0qGyHkVPZCcrZ1R1t49q2egaguE1DDeHWyJ+mPaz7hQ1S
BlpcOYS2qp4UZA9PCr3mGXcRTumtNXUgBd3PGfdGKgWLR8IXTPvfnebBBMkLcFhwr9U0PkfL/Rqy
L4saTmqxrQe4kP82+21+aMpggsCVw0zfLcLwFTLzk3MjJsOARRz+yj+F5LEx3qVTaG5mWDh269w1
Ts6CpDnG70tdhSXuo+JpWRMdoVzR412bWbu2tfMnq0zZaJpJfKz1Nt01esROU00BznfqfGuZ9c+o
dHoHvVdnpAiQpU7GrHkWW+v183ZUxuZZHH9rU5e5IPyApq4xMiWtm2HbTaO2k8LjShB9KVt+KHWG
qBcd/GH4IgXMi/vCHf2f55fypmmgZn7hnO5Qej70RffFjXaQX24sfUzPbzLcClBPJ/+PYbKgjPOB
DF3at0cZJX+Etst9TG5m73ZZUUZil4j3eLGbod48vsfLJSXU+25XEDCVC2u1HIrSt/dNj8rkapOz
hT/zrBceNLYSY7nwEoLXf5vXugOgIIkckgoprSFx9qi5foxZV2whXjtSjfoV5QP7VFXWw+X9kCGs
V8CieQPWv4gq2yVMTBdJ8/epl6F4rmxkfH/4QV1tNH1Q903LnU3YBcrG+JWG+v4xoLWYHlZtIxwE
TVBl96YJT6hEySQn6GFfWKjM/3NS2yTnt1KJFmnj3jNz4G5lMqEhhXL1Jint8SzjAHmcQz9RShSb
ssR8DAR1vedu5Vxmi5ucsEZlkfwbvdcGxEPxbyaVt1sln4wnOcxt7+ycoQn2q60GXkcJUQ02Wa6a
bIv7YDcswmFyIFsN32pNzjsffRgcF+Gw0E6Mh3r8LgEfzF2vHaCzzbZiW9cgJ0ffU+M4lzXEYeea
d9YDHjWXS3Xv16MLKD3MszlcO3jm+IXSa3+7Ll55fA1Ks+PD5+k3MChBCaPF5Nos9JkMvQBn7ZiP
TW7Wz9VyWALEJAFyiJ2PJgldJtKsbF0m/nmtdfk/rzUV7TcvirWTq4cbx7aaFznE6G4eA83v3nRt
2gJSJH32zNtu0Z3p+8x76jMUr20NLZkhGMyjrxJ9GZO4ohafa2/RDnCcp4KtzHX0ej2ZoS7ri20y
R+9pZH0ZdaX2GmXh65hEzvM48LhXJUZ4K0OB7nizcwcKrTkLhieLveA51u5kIEEhzPRgGc3Pkdm+
AX2I9o9JT9dUbQEG23ZI5+20hm+OzJC5IJDfLrUutVzKIYl7ljCtLcJnvwbnt6yhgry6H7hM5i2V
LdXPD4Ea0mRBn/5TmPUP9ZxOd2KSQwmr09GZEx0yR8LIPCIcFhOnWt1E84lTnarRjJ3qoBW9fSNb
iUR+4uRUDnA4+rtW07SNbFPEJnsTOVtt64wrmyxgUvXbqG7R7UMAoLQMwRf2gTQMsKhzW6vp3YVO
DLjrG2FYMdV7y9KhyOwRFzwo4CcP9VIgnZMyOwAzSA7VUk1dvVOg/zJqdNBQ0kPyGR2K/VWbvAzF
W1JyvHjXNnlpp6dKi/D8MvfKcVlq8SYzn2S0DclugSJC0+jrXMLU5Wsw+ru9Zn31O/07gkz5ozi7
Vt9Akqd/rrLae5n08CjmMEOIzxjA4Y56ZH8dC7W5zdUy2YnXChplH3gxdbTlAr6DgrZc4LLk6Fxd
gGLihwtEbuMeoDKl6xWYS3tvhcmWIWkXGWYWDX2Tpm/TpD9B4Oned/4U7Rorin6uAHLMOvynCMGZ
h0EvbEgtiuTLqNTPEkADpQPZRWA8rjORBwx/rjQ2wZ5vfkvnzDog7sLHyoK1Ph0z+GEiPnb90uyy
HsSWI7wCvW1+XO1eVA+HikZJ8lyIg11NlaEizZTLXHC66EW9Lzwh9syHyeqCutx0QVfdycEuOhJV
clrHtGC1y2F1i22ag3A3DySCxHG9xGWdsqZQTBZ6Z+i1fb8ehq5vTn1J69K7PaAb6d4YIdrb/XEK
5LCfmw8xRRuNx6T1fu6DsXiAK1k/18pBBlBDh0AweBy/2KvsKHaxyFm7zBmSRj/zbLOaAwQl4bSj
yPqnRT+st9r/tGiAIFafN5HrbHWQU8ueQjYglu/ax3FMvl+2KFI4WQ5X+w+Awt8Q/aKfdnHSX6Yf
ohjRaRmusc6yWhVG3y87IPFe9jN9NexocHLvYiOrSOnk9acmBcCnKjNglKxy4BGunM+TDTIdwprf
kbBzv2jcP8nhaf79HNf1nW7QCIl+kfGJ93zYhEqr/qq0j6LztcyxKv1tjq8p/n0TRPXdnKCgrQ3T
dsoKdsVktL+33J83PSQuj3XTQ+ehBuy+wmz+3jhwP8AXOW3TBi5HZ5iKHRWV+JHW4/HWdiflqDtN
8exqXsXOBxyW4UG3vMiMTdHwNPaN/u1qktbWCmyrZvHc1vAeuJPu3JqDN2WoTvAACT6odg6JlRtf
k3p8SCc3/SUxEpCUuTO+wK9ZgzElIlRU42s99A+SP/uriPc1/jYCEJu7zUEB79wu+QIvRfYkjQ7d
XqW69dWamhoAWPhZGiqKULVPIxxblzaHrDRo9UQN42CMsFd18O0eSyPvt0Vh6ifphIjz6LKozG93
suhEt6QsKj0UADudy6KdNnX7GNESWot5TFGd4SlQq/webQN2IIiTXYZg6Jtn4Y3VMJE7gWFlMYl9
MdWxmt/LEu/riAlBz60TKxpvM/T9Nk2PAK8g+QjuZ1tPHptFSK8Lw/yXbtmnt573fZpVf5ey0bpE
WK2KjjZNOh6ddge7iQFQvedToQNoHosy1XAgIzdJ/nQ1WvBgI3Op9OFeZlO0qTY6nA/LD3Jg74px
Jr02ZdkjcvQaOGv43roqHmmo+k9HbSvsJRZHQEbtMiPpPT7FiyOIS/NeN+AhPo+kqrKiUZtPb/md
wXCyw0iBWvTudn4/qT/a5BWlUDiI+lDdRt40P2j0N90DYIci7C0g76N9nSr08ymxe5za7mCprXNn
T77l7EiXJIccIkW6jLTo4o4U3bmL+HugH0KvMgV6d5vqgNjlL6PNem/Q/f/ajTB9rHa4cfZmmoSv
fxFvL3Y98go6Gxu4yAroPdKk5lu65CRlrLpBvaFsbCFoR+7CK7VxY9pZi2RsZbw2VF7qliQkyQHU
4rtyIyybk5tAaaXAdyhD0zb/eVKlmTTn5dOZJFUB/e1yUOCppL0Q/Yx2/sO2OGJkylCEGWh7Uu39
BLtxqbnVfdxM03O4HPLR2jdlAbv7MpIDDf9m1PDQuVi8rFMfO2rFMoLSET4OOvuQRA7uVlM81tnd
0Ks/iUkOducVt66qt5eZTVSHt3lt/YZET3cH9ycyRt2Y9IiDFt0WInSLGtNQkm9fjOKRSDm7hMvY
DLLf8lRV6ZdJxnu2TNq+mvthI72W2gD6hudyPDKWGDmTAyxp8BYk96sZ+l4aOMuue5tQN0hsV7P6
mOgOUkZK6znckxWdd66r/f1UBe4uTozpc9OH5FEt71lX6eUKxxL2UFtT7sQ5D6oKoBKhdfG6rlXd
IFrtb8Xr8lNztifnB8ji6bMFF/Qn5ACKuq67bVErj9UAt5hEFhbo7GrK1VtZR6/56jTWMO3Fqzfd
cNLAu8KGySuijyN+ivXyJMtKBJ2QEPYp1YuMohwiSrac1b2sRs6qg8S+mqDRstEbNdHDs7Sebdgc
6l98wKwUPCJoolAivRn4IN8a0OieQWVza66D8nMFOcZGHVBmK3jTfBI+AXJBzU4N4vGmC3IaLpac
KttpbRtFYQUrHsNML0JjQzdDcuZHCb6W0gRso5jOLm5jbZv62Z8CQwcRAL/KDmpeoQK8lOCUpQTn
L6W5lByQ14/tg5jEaTcQ2KieORwkQhx2B5GTzBfbuohmdfToZt2D2NVGGZCkQTMLvL52X3dVflOG
/rM/KybUX0JpFWQ6RFYaHKmzH/+S8VsOucriCRuPU7RgkoONdvBGjHA3Ey6nl1CoK/N911GWQp56
53mvYdFOj2sKYFJMYAF+pNxI4kAcUWOOCGE39Y4brPEkjlRvqHkX2isEGenJKYqcG5+nH82s8x7K
Fl2DzIoQVPDneavWTvzaDm6xcebM/1G51cMwkJDfjPP3kg0f72rRgiDpq98SM/tqDUn+vVP414Jf
nr6wH8h2YZ42z11fkBAwLe3shuN8MwVOd6pUb0CVV/+PKxej+fHK1nJlJSwfyqkgz1Kk3ynaf7xy
3yVf4zJTt3Fu9kh/5wdIzGDjnk3laBaT8sMY+Jx7XaJDhl27eyj+vXsw//2JOjqigkOsPiUQmm0d
IFrfrKZ7XZq2mf871EZUOufkh6Ip6mvQO8lO50v/FKS+cgS/HZ/+h7UrW5JTV7ZfRARIjK81do09
VE/uF8L2thHzIEDA19+lpN3V9va5J27EfSFQKiXK7SokZa5cK04TeRraZFo7wVQ+eiIEYbSwrW8Q
0nj/GBY+hhFG0beOIwj4x8cYp+BfHyO2/fK3j9FgY3Pi2CcvuwG/51pBvgJJiPwRVLDlPW/xWtEt
OzBxAZav8MbiTCbstuQqkLzbUpOGiwlYJWq2fJiHo67bk0s9FIUBqDEHKbI32fGq58K5hKWV3+Oo
BWBC61ygJ+Bc+kgHYSCCdCBbE0Ua9au5rkByfAHCKL93w/fhkARDPjF2EE2wO/PYtfb7Req7FPB3
1+iBLtUtN+4nxFYyjsCp7gE5D1R7LHNngqVyRboOtoXoAlIg0xFssNDUM7+TGeqikIrRXqRTQ17F
NI7HqjbvsW8Jl3FVgQ9zVHZz7DWDCl1Y2/fYH4MMOgb94+7aAWkEeJsf3uPQrMs2vIFcZ7fkiJ/t
KHmXpeC+AsOEDzJU4KypF5zXwY4SfzmbIMfrg17WDcP1DByYlBCLMFT+toythq9I793SRmgq+FsS
diexeLqjXgYWt0Wre+sW2JlOtVBdB0nY7ST4IyOWWt0aXfORKGypT7eufdrT/PD8fRwEhmfPijcc
hWSAhYXKGddpCw4l2gLOu0EyDnEFnRC9WaRUOV1mb7vlqPIF1Pt6CUZjXI8Vdr9KuDeJbXCAFOLx
DcCuVZUF6csYNxVK/WAnbto0DsBkUWez3R81w5gfjm/afvW3mP0D2zeFdxhiL4NmbKdLmzJUi6gu
RrgNtmtvpP1yr50AdqDTYpHl4hxZWLjaVqHSQqd5giCMVgPP2Z6yO155N02jfPnDS3mJzi3uM5zg
7w38p3XcReLCjz175RcCCU4tzKq4HO7rEf+llNboGc5slF4buOHdZ7bJL2DZWRtYb6CZ4nRHI8N5
jZRqWGZhO8cEioi0jg1kXwpA04U8UG+bOfsRtBUPUSRsmoPMPaRFjyLHHDQlRxwMeKQ0X+SiTKFg
1YlLNdY16HcAVKp5LC4liPtB1uIvpwHss8ua99A0DENvU9vue2+KYzUNJdPfxmsP6vRQYLd2oEmD
2oHGayv9T5EzgblX2vUR/xQ5c5abjmiO1DvpzDj1IjsOZ503v/bSr4mawmOfx/7NmX5reKulR3Uo
Ym9YFm5gPBrR+K+7cWDvNvVx94efkUDLfZDNsJVFyg9i8EG6o7+0wEE8jNUwXpy+5YeqGzOoGuLL
2YDum+P08slOX+bwl79KwAU69aVyzXXleggQgcTkMEnBDiNr3RUk4fmCbNeOvzURS2D1gsZdu3kx
uatWQCH7jw5Lz59hxV21PofEl2GJW7rkZfaI+lUPiMdfJroDr1uwBKd8ti5JL5OMVSJBm+L6oED7
3TsWALtn7rermY9RfH1C7pXvT/AcYLc0a1ywZJHI1jTi6uwa+SVS+c4wwLKJ6qVkUedDsmmh8gkt
OZ/t2smsz6bO9BoiDw5mB4iBzvRipZUPEjEnyCzU0G3VHtSRS3tnoYZsHoTy4m4lIW42WlN4hhxp
uzCyoPrSVkhHOiwXhzzsqxfokc32ZoRKEQSJ7HWdNvWXCntVyyrLB16EYCvKRyCNtb3Xw1EBFV2H
15BcvURu9wyRi3IF7b30okyEW+iObErbRm2ju/8fP6NEeKEwQV0+DMJaBnwC3b5+oznbqR/bV5uJ
8TCawCyTNc1yazkovFEqwaFfse4mkGAHEOExQJC3aWRibUnoYvL42bFK8yHNh/QuluwfMpOXH/vm
trDt8VV7mYG35TnwMKVhX7DXLA6Wg5cA8vHOhWylEKsBRY733OHOJYFQ88oD6npLHjTAHhHu1AKw
F7LpAb0L9tY5DuCzKAaIL12DtVu8AC7d7MK+YWuhQ18e7E7rfLaXOBa9af+/2dWUQX22DhdiEN05
LZS/SVlfrstC5E+gMeQ30KUMliJs8yclGhQte5G3MAI0kylEUELrHJGzxcHn0+fqTJ1plUwPKUjI
ImydFHS2VnlUskfWqfheea266VPXNxGGc9t9hcUyWygrCnc231qOlP0/1GGUoLs65Gxo97M7ZPug
NwMRKqCnarCwTNVwtuOye2lX7mCrF9OQLQSnhmxBzajqNMOkARlY3QtV0griCihloWY+QMEsctQF
meng3u/cE5nx1wVDUQSQe5U2mNKHCloOIZgb6vWs8S20x3aTZjjfXZdbREeycREjQgItgE/LMK22
18U3HNa6qPeTA/UJUmBB5wSZl3mtpoEMMegYZEhHG+zuOENaatPrLFveDe1DPIWbthPRLZk604fe
sWj+oT4yXQddbb8PaoepPlid+of8/6+D4g5oMbA94KN10kec1BtugyQC1KOSitffxiY6GAl2m5ci
bMvHIg1/WnrXVXtNvPCxmTyBTpDPTff3JvVenRGxkqdrU6WoOLOyqF4Fxi60dWXxwP3pDq2I6oz7
v7a4VxQLlbn1AyAhbOnkgt37zBo3kJVujiCC6/dKQiwn8Hx5i/gyXxkATDxNNYQ0xrJuvvm12EkL
eNtFCTg3SAogFJrzb1DeEa8u89gyRbptnrI3NO2jV7xPqSYAljrlvE+JkvJjhO9u3Er1apSsBzUj
7kbU4C2gc6BeC4ln0p3Str/6lXwCTWwAwtLl0OZiQ9pgIcIqJ9cDxUUN4uQ1NZuugVA4FDlJKYw0
w6qceacPO0mLuQhgYDFOE+wFT34B2eAFbuwQ688CUh3zzeeu/8XHBOBn308x30Qd71Zi8sJdHATj
qwc5606V1bO0yuSUgSF6MUDX45XcYig97sARPL5C8GZRsT64SVIWbgWKFVcoLrbXsarwf11lU7fi
ZQbdD2qPrd2BVsS21wNEhaAL6k5rbnpbYJn+CZ0x2hFvPUBX7S3dfdivJrJPjjX7E8U9mRwNGBlg
x6oa7chOJur8r/Y/5sd3/NPn+X1++pwBcgKoaNPIFj23Ys4mQFXbxjJcG1/IX5ceRLYj6267IgXv
e618pC6K5FvDvTBdA9uO+E/TgWRED5h9+JRA6CXxoAqT4C3976mulo/p5uEJKH3dIYdCuFZDsEtH
f4tktQwsP9uQjbQTOjCfnlVmLnjPwIuNpZTbkbVDatSccWPKz+yFI/3u5IFl/imu+fsCnFTvbjOM
TLsFbdmdwBriPqW/3KZ2+Ndsv7vR8DKM8F/s4tvPJxyMocB021YONOl57d3HMrbvgfZUqB/GF700
j1kLZgvylDZvb1yX++BKZDiUaP9mikF1KBpw3ZLPaDjuopFA0zHkWGYf/QSwLzufnmCuZvdMhdMR
tBF35E3TDgHeW3xODply2A8eUCt2aOQ3GXQwn80KKYnQC6MTNUH1t23yNr4YUKS75CNfjbrGNc04
Q9WTLBfUnCaL34CM2Zx7s0EACDMUxQ310pQCghsnauopxwycfDRlAXqdrIvakxOFoEUxAgQrxJJR
3ERfZJMDJg45uCPFUrqomqCJF0cbalqpUAdmQrOor0XxGCFvdLGzOZRCDk0NyufrcClrcxl43dpq
OVQKoyS4H2qUqrFozL9XqgfthNcCaNz1YH/4t4fy20MzYKn/wwPIKYTFdcrjL3N4OL+vhphDHx57
lpytgcRBSMXlNq6Tpt3vE2NDRPqzbe4HqT5I9usGLLBOYVhbp7aRlWBgNUVFcH30qImUydwkhA1h
aoRyZtMVU/MxiNA65PVhoha5fgxkKEc4igil1Akrb7ssPUB+0LsAGuxdPMaeUcbVnEAS60GyvPbX
iG8Pa+psPSM4jQhZtbqTTEWRnUsvY2Clxeg0dpI1SuqbDQ33TWnhJNp8m0frQZDS2ALeH9+RyfR7
bKpA/LylTzD0fncQ0ANeUC/NwZCDK0zW35NJVQYqiJSX3tBHgLp2vXeYawIA8usTgfQHql/GA1la
M4fq0/QtTOJ+RwE4CYLc7VR31RzAUzFvz1ho76mTvmTIxkL0PRH39AUTaYuyj9+Hy7yqVsJloG8u
Un8XYx0AdtfftUGdPzosKR5z7JP4kA63Uc3xHXeYvXSYkDfUCYT0dMNBlLCkAR/D8b7KQeI6emvf
LZMz5xcCTTAsQitAeiew74DvPq2RVG7UEH8DDe5Xt4O+D4hGgl0uoMboZZn1hoHUTwPHyvBXTgLQ
TLEyzITtHLNvEJ6rxxukxS0NvZD3yAs7i7Bqso0P1gIFGaTXLo052E4zZDB0ZrHVUi7aDmQt+2T/
3R85wxMLGtHtULo8AMKaAqmgI39/xAArL66WPEZC49rxKVjYUCTQU2DVLGK8w/u+BJeGCu+h4hXe
uxayLNgeB9seMrb34AhAzN9F6ZfygyN5sDCx7obu6zQ6TrLMAuFq+vAfoafcZOloduBGT0m+NAdN
6dQNNPv0E+qeIXjbQb077FH0pk92eC+5kPGL2h01G2auBFhhn2KcPLBt+bcbLRW9AwXtIG//6lbr
2QjI/OGmzzHzbGSnhxqdLa8Ppdm6HozKfaoAnIAw2bad0vQAXbDskFuGvR2BQrgVqgSMvbT8Sxci
dF0zp/zCYvElFqr6USfQu0u9QSz4AAh0I8ofXVB/GQ1RfMnrIoE0TupdRoYfc2WI7BYCFe9Pqa3h
81NcO07WyIM1oD9+q7n5zhoDpWl1AGaLOGI+maENOdPK/M1GgzQFhx9ZkNgI/HWG2NsFIjHl3kHK
BsI8jn0hWyRfW2X3D8rCchA4kB1uJnBhXf0hfQVIozSxS22s5n6+vPTtBNHS0r5zxsHdc71ZdYHd
2FjpmCCNPclbJNuxN/rDOIvHk5Frz2Rt7wfp+/+UqXk0wUlyvfFca7YEv25+8ymTYHyO2/qN9si0
W6aN8thDbF6G5o7sKvBvBfeBfcimL10E2YFreJfCwNpuM4id2260ocqDUT1XEZQqIBVhrWLkGSE5
l0xnHkpzSQ5O8Jy2tb0UBYrVGxllSzmZ0WaKHftsAHE7X6yAiWMg7XWfhwhvUQe5KMgtLQv8yDZk
61H/tzKdOIIwXSdvewW6kNZJh01ZSPz96tJAAFKOe2wax1ew53qQqHSMfaebjG3qYPBeKpDXHBwf
6n1Ca0db+eQtOwkK/8kzCjBhVT+qkRtv+sZPq/cbC/y4qYQgiGMhu1hYmfVc+227Ep20b5UFbYG0
ifM9EgZgdAinYF0xqCIkVlgsswrkO5GWpyv0XecD7Q0gD9qmhaRfMpjW+j/7kCNdkgRsJ0J7Xyej
O5F/LYo2wHGLH+nI2ZdiumPGdCQZsjRh453uoxMm9TUM3xZ9OP3o+9/GgQ8FLPeD/dZAlmEB4iNx
ETz0N6MPjI0CjeGJJUG87mppPZdG9zUvh/AHi8GDh13dd9A988WgBxns1yCAb4cTCnoSMGsa5vM0
DPMgyKrOg5oSAS3ATYywTw9x7RjLbFLJEjGn9BCFA0jaqacNk/H9lrqm1EQAxcmnPR+QQCt0WWVp
oBA8tiC8Di2w+BiEYNAwctk8GHZSLctKircxV7eeg1qvRa++9tJvf6Bk6qfwHf/Zyzh4mP3Bvk09
M4XukxR7/GWrUzpytpa2711YIl/iMNpOOn9EF1WOAbA1AnXj1M440sWpM+wtykB98vnoFr4Y99Rq
TSjOt2MwbQkSVA7QKe8bRPRmhJCGD4GS5e826YKBgkSpyZn8ho+xhDqi+cjvP84Hbq/o5KftEfwb
KE8xPWN1jbD0tvkIlnRgbnSQprABCiwdF1RlGh2tLzQohLbT+mqbkuBsGW81jt372A8qnJJNY8Df
MFrNzUHl7u2o8gSVu3GAcAGIk2J9oQ4w2YUL7hRi+8kbu+VVM2b96erseJrYO60un9wg5B6vBydv
wAX+AoKY4CTLyuGLFvGAXcDDl4qx8DxKnFtWgN9vXA6esdkFNVfTIolDA2+XMV8BTwRRg+v7aWBZ
BTLrNb2YWrLbY2efi6zNV0o7U0+YIQO3MCUAgomcnf94+dHsOeMWyBZRlq7ZDl1NjxixAnWZdGsS
8eG1i4zKSmyg+oDN0ENIA++Tn+itUqzI0YktlAfxyuM7ZqvZNs/Ax+qmgUybLRZ5lUNuwrLsuzid
6hsnbrNdwZ3xdoIQJDTikvrLALlHz4iMH76qb9ySeW+tlw9LGpS7SX2jMgvMI0E33nJMOQ/KTfdE
bwS7aG8QI3LnQSFwbXdBMq4ZFPoWua5UcHWlAl2qoV4iaBWcuK0s4Gr00R5cGwL0Vyg9ACHjux9O
TWAukVUNvDlCPouPwWYZqy300SBvjHTOLTDDw22eqvrEXCjUS5a7EN8BBYoZN+O+DMx7arnaRHfg
LcluOleXJ+ihNAl1FEaUbswK8DsvbIr3WYIsa1esQyQ1tvwwXhc2DppDykBIeH0Uckv4NEDQ3NBs
w5jchEkizxKkCmvfV/GaflGl/lmZcXGBkhs7UqsJg/ZU1B14/9BHl6A21doF4mKdlMG7DZWr92Fp
+PNvEVW1xama+C35008R5PFyHQlVr68TqVDeccgWn2geBIdBvzF6CYJMoFSpNP+VlcY/pUq8O6eH
eLcMwVpPduk63tJqLHZoomJ4YonYtqNvfcmUBSXrohm35JYihZ5ZONg3U8/2/2naiRnVwlWg4aJp
81AVe06wwMbo+A2qBsN17kzthljIqJkgtv6pKXSTKMvMpg7X195QIShhFj8jLAtPPTSF9jLFv5Ka
tkC0vHR9FCLo3sTRHJGiAi5RN80E2EOpafqpiZRBfEqrNp2b0ajMU1QZP+aZkPE4J1HxlVqRdJxz
35rP3jRNT20h21sDOmLUJywu7posOFPfAOTiXTNycAbgiWDUqO+xwboJQbDyFBuTAUzRuKG+vGfW
gwvCQBrXOV1zGdt4SX3VFMWPbv6zwjdvqxJg3buw6C8qL1LQcmX9wdVcT4AN85uE2RW0dMAXNbug
mqbmjnNPraTIGDCAsbWhZm8Bw12kwZlaNKjABn2BAEF/oCZN6fndvZcmj6OmPcn6Jn0wdNS2qIS9
xQajh9yNqHYDavfP5IKkjDhDg2J3HdDm0tyiEAAICj0JXbo8lvMkUV73Ow7o8gIMEwFS2ZW7SOoA
aObKto0FMxwBkS0ZrOxuCu+qrAzvUC2Z3cSQN1qY5FMzlNkVVXemXrqQ87gvgsi9m53SBi+XBt+B
ed40AFOS6aTRzXXQ9VmFfoyVgMI2SAtnhYIrYEiCyGQHB3+cj71ArmKgtan9afUf4jFbdx6C4FVr
bpMu629cVAtdIuH8I5Ip/16YATIHXvmUgy7tbw5p4z0FY1nNDlh4+5tqxKFLz5DhsPTggUdmEbvQ
tC+sqDp5mcFfmNxMYR6/VPVQn4c4Ak5bm7tCiW0K4PgGySj+ch303sRuPUEka5rKw7wyDizAbyQW
Jcr7II/06dKFALyJfoTKLzoavbbSHWTevTMOPDEfghVZAsawz0nLchtmBdTwHDuArGsm145kyZPM
sRWM26j9p0SsymC2/VMijVV5Y/LFaRHUyIDPxkm7w/EQ2++9VTUottPDQ4jdzMMn32yekPLo10mG
3X6jsRCuxkfIxsZy6XVnankm2BSmNpVLa7SA79C9na/ee6MI5fK1UwIxpYd+jA/8odiYARhMY1BY
IxaAQvhe16hkHLQq+IFckLf3wRWFs0DvMfOtU4/UH4LbbcV4MB1oYKYHtlTcMg2PdRaPe0+XVdSt
X5wdfUfNyA3xOw37ozVBaxssHOBnrEt1JDfymIyo3LYdyGJ3AB91S9/Ja2Q8R2OuDQizpFzElqnu
rN6vzsC+GECzInXqqqrE97PS4qS/RvAoDe5BCAgO88z+7klfHmhx6po4OEMGbdsKrPTLhkX9Bkx6
zeq61dMDXJW1BzIp0PRtTJ8DJI3wqEzc4S3Mqh2Id4wflmMdIVw6fZFgFlh6qPe/BW+WceN0Zn+D
8lKgNvUgz0HdYmLWu2kQ5e0U2sUiHQtxynRVahoDHq0gCTS3PuyOdAq5ylW+Lzi4FK8kM4CFQtfH
6Dywq5rFnjoyfL3WZWYjx89CKLl25niqwZD20v2slNW9RGyIwJELVrSgDviLBP/XJrHUsCEnsLa+
j2Fubb9Y3+0ou1F1Ed93NRcXlnMA4zMT9FVNEl8yWTZHvHG+UOckRHUCRfWpGNzsyMc0W0EZFwKL
uhl0WAEXdEuX0EjwCtM945Cix4Nwpxbqcddk7J1vgMRl9/bo1ecM+NFF2wfmq2gGY1XWrNhRM0XG
AuqY6im19BEMONuFADPMa5jUA7AVpr/zhJ8cUHXqLrEdWnSplM9THomTaYwBCHQBA4CQbLsySj/a
l7qp3aR2M6NanBCvhCZa1CAZBhTWClQ2Yk/NDzdLzwawGLjRCFQwNd9Q2QGGrar8GriIqeuIeWI2
Ckirzj8PQVEeURHnrj48kJJACUCi1NLVHmELSnnygCZR+TWq3+cgDwOKc+AiAkcyXkjmQ4tk2nqq
UQMylLX1gFJ66yGTwaZBlPKWPPI44UAcBMMC0Snw7HqJOy3wthl35GxzpK/k2ABzhaE0otFzIhzZ
rO1STfmyco3N0DtfGDS1dinomBatZoZxprA6UBMiNfzJ6eR7MxrGeBOjVHk11NK9qQoIhtFZ3cW/
+kaWKl7RQZ56qUmn9auz3arwgKBOsqCsVmu3oApOin4TN74BkHLe7aXN/YMJ1NacHUtDUHINyLDS
ALJT6qwZh3g7AgM0z3Qd8OeciBRBlXCVCmx7WAagm8j79C5IsaINk3dfhwVMwBAcBua/XU194kIS
wc7VMmqzLll6IperxGjTzdyuoklzlsd8N7etEItvXRZnmqLM3fRuHDqcD/Vg4O3m+TOU2IKkbthn
8SGPVHrEbuf9MvkJwD5/tkVZ9Ye8OZCdRrRhwEGjahLVDD97Gmw+9SEEgz3UUvLQYAuyOboD//3l
sgAoan2lAaE7hNGRRgXSTsT5ZXJG53GQgMmM8W0nDeeRLNyYdqCP6O6kNvXcrBdJ1XkH8iiQkVg1
EkpojdG42FGhVFLW4JCioQJSsnsUYwULaqIk1jr/lyd5vO7uYkBcGmThgy5zUCk91fmh1Zd44Gh3
o8iBGZryA91Rd2l3A8iJ+QDexo8xEblTP3lWUwU+nz9vqd9o+noNKa14a2dRuiLd8F2uq8MqfE9W
rDHVqQMA/+RkWbrKTMYPg1v+kGHaHS3VvV+ixO6OZHN98Os5dnagzkl7dGBrQBztw4V6BlTQgdIZ
vGq5cX9NU029Jw7mWH+RH5XlNtIMZKI0FV2MFhSV2ota5EoDJ9HOA+eM1q+5rtP/PhfZP554nYv9
eiLNzIqCH1CLjdcnXkZ1ispbQvD6H00cd9hT0uK1cu3FduJzk3qREBcZa062Y6jTwGS4w9K2b1kC
xA7Z5lsfAJVdYll7stGlcCvUM+sLygxAUvoiWpwgwNslvfHJAPzeT4yXqq3LbwX3X3x8Eb6BCnq+
AZ50vvmtywwH7xlSGXvdXeiR/2WK/3cfSIChygv83Wunc5xjPbj2gogecpGJTQOd2pkdgntQdqkq
0zm3+Cc/M/8xnhh/+dug0GfNzA7x70FDUvGXiNvxURUovuxyY7ijSxt7GbQyl1fLhEDcnRvrDXkq
tOirqdksi8raWjHOqK6yxk9Ds25phHUZzlP2Frg6zEEHJfQTdEzvrg6FtU1DEMGSzUaGctG0XgFq
0KJa96ip34WezJ5HY9oWNQOoVdtNngZXu4rKd7sHxrZdDXzds1PiDPlhv/r/bi9r1K9R9mpOfOns
FSgvock8zsmyGrS1xy5oHq/5s6xn9bZ3/GF5zZ8ppDARhY39zTUp1tnRlyyyhwOZZrtYliEqyijn
NhlhehS8erw+usMLZ1vXYlxep2nC/vPU1DFa2Tw1TWSCyvmuc9lyslAhKN0JgcEMkJRzVrnu0mhk
jjqAITzPPXhDjTvUtTzl2kZ+DQuhoAgEyZZmmMfSBB+zKLD7oKBJT/pxwfZ0nulqus5Zx+kW6413
oE7gwB4SJ+uOPcr4V0PuYcetNzLzzgMLXzXaSM1qkw+e6ZsyG0HVpZu0XXGKCLk2FaYHsrk+CA4A
Cr+lztlNz+siFb652gr28zqtMfqfp6VBgYFgVqJkinMUtkE0bQ9Ga+qkS/sxbShxVBgr7KqG1nB2
VYudHe1n/Ag4CGrSfoaart8rFCIhNXFtUi9q2fB7SY9+hFNPjwribThMX4MWR6LIM/sjCMWxx6O2
p410R5c4LCARmzZbGhqCZR3Lhh5C7esMYQmCf943D3/Y55k/PWTMgnjh+YXaIMTR7wYvujC7N988
CLEGoRN/z7ukXzZD4p8h+NseQeOBcsKxDL5a9YkcHKgSL0sPnPL1UFWnAjoiK+pwtxwaU9+g7Fyv
3FrFp0BE+VlMwB4gtRV/d9ljX1nTV46i9BV0bAu9bQ63SBEj9iAh3Ik1d3zLTVsu4pRHd0Xh2mfq
wBEAtRW6w0CJ3dxRGeBfDhnqKIZ671kC1IqOhkANUj2QTbUOUHZjPz7UiAxueGSo2zAT7NZqzHup
N7UJUknUUq0hNgYY86EIDJHHyPPYHlGVHRW1XAtdqAl1Z2cP8vO5k/zJTpcRqaW9E7s3f9r1tGCH
Nval1d588td2ekA6GeKAgpy584/hqN5F/thU88e71tuQGyCRxWGqsu11WgZM/Snx1bI25HByXSR0
BmDyb/sQyzUKzeIHmQaA/ZZQbBiaoFhatlW9eLJBGZ9qsjffBwpAqeJ7kII8qXC7n51drNI096Af
+oBkUIJTSiaXVcDDn0idAcadpd+G+B/U6NVPdteNa4FX47E2i/JgIbu6mXwbm0qQDyyi3G+/cxYt
jSnLf4KD+7lzRvslMAYE9xF5P7uGae5KG6X7Hs5k90nh90vVmtbbaPc75VrZT9Ob9t0Y1G8AbUKg
C+yHXicXQvXTxWRFsg3tOt3XnkxvbV9EKyvo1RuQ9NuxSrMf5iheuywZn3s1jDh9WsUxsDr7iF92
ufZ6r3zxOoQDtStvp13s+eJQN7GzrKKkAwW2Iw+xb02XVloX8HQ4b9BohppTaLdH6IdVD6Bp+0Z2
/GMQlelrdSpAW3ffSAEgdeyvjADFdSDAjM5GXsSn2hI47HPef2uctZvExXeAayCTpR2YdMctaijF
OmFpcYfil+KuDFHghYBDhXi9k99Z0F7zF1WOTzxlt2RCDZeBzLQKuFgMRnkTGW2yURr0gf9q4575
WbxA2FjtuV735o4Q1QJTWN5RS7hhecqZOF0HZSVW/VHEIPH8mKhAwniFH1OyMQgigg31+8Tk4wlL
LnK/+U5kb5Om3qzSbjy0+aJwNOXbTPw2X8mHLp/a1RBNBwmsa2f5e0jYLBwXLB5lxs8zZmGCNAaC
A8mGMA5RweQJBRrP1EkmV1gnxvt3fwmEO9JkkXMwGt9ZEh2FXTavZWxbDwxBs+Nf7H1dfLYnrH11
MvnuXwMAtCT2CnxvXoMwYQ9DhGqqOZJVhL1853dFEuToueAGJUwClarl4F9omxbcE6F9hz9M+dRD
kummRQn3ph259TrhxRt1nviGJQz0KTI1jmPnTLdQqfZBlIGCZD0SOd3yadAjZYnAUORW80hycEIU
gdFIDkTFbZdAdNz7NZKeaXqAKNJIR/jmqwT4iByw00PtRbTOo8Z+AEI82eA/IziqNAbfMMSrb7jk
FfICgkMtvDOhR81Br8pZ+h3SRZux8qYINYliDY4u63tio7IQiNnk2ZlMtQqYYrelioxtP/Xt3q3b
8Yg8O8THvbJ+qPGaR3leX3zBNuIxTAHuXYiHqWvAGFZ5lVYVsb9IwyyWf/tsU8f/9dmiyvz02WLD
gMiurv2i0i0xyHwpuWj3c3GWbgI13+6p7Esy4wF1JHJXqTRVC0RWQSFH4Tq/8eo1j8EYMBtdpG3X
/iCMBdLYBU6trbcZIGa2FEOIvzoZZRljjY6c46RVvAZ9KTrT28gIYudeNWz54BV7A5CQk3K74UR3
dOmSEgxloeuurh11HX6LpRku8sYbNjyJ+M73KvHgj7qkbQTVL5AnR5R4Vi/kMdqcIb/Jn1D9o5bQ
Y4/2A14l/JrW/xTjn2/JaYITpQC8JHY2ahA49oONbkRw1/F81KCE2brWsGLJZbuwWiADe8CCHl0H
EGk7nV7JLTRBc+pUFSJwPc4acdy251a79RFq+fTwv7kN+OVvC0ARIWPldU9Nnm9Ryo28Hn55G+aI
aZvrpsqqZQLdkJe0qM19ylzIjhuT+cV0hh9jEvh3SDQPt2DTRsW69udW4C5l5yFzpafNu2JL/mPi
vU9bIm58M+WobAe1Nhh2Nz4wY0tkF+MdHW2pWZlJspsPvroXFRvxpyZimfEuqU1komtUl/oEXI1i
p19YVu+sgyIwjw6hXbFI9O4G5Rl370+EOs0hahGnySbWHlFkAnqJHETVRwh0hmwTVSgqL71Bbaif
LoYXf03cim2HgnWoYcElLqL+VMq6RCl/5oBBxneHBRnjUr77cLfrlpWUyP5qb+rovGgA/yWUFtIK
yVtorXenToUAE0JfatmWkGhUKdD8SN3jFjuvdgPGt3bhIzQ5LMjY6B6684GU2ZW1d3u1VxYD9cfc
2/GVVQFoOGBn4GAZP0j6oeEnJE5tauM3R7fCv1Q8S6Bwhrg5XZCjyhRCuv9D2Zctx61rWf7KCT83
b4EzWVHnPiSTOSkzNduSXxiyJXMACY7g9PW9sFM2bV/XiW49IICNQUySAIE9rPW93AFfSADXnyQ/
9aTyzFMdnOUBjbX0AZEQVPEqMQrXDK0xd/Iz4MG6DQMW+LnSI/PE5KOu3L0oITHl5mQwAyebRJhi
p+LiDBJ5xzkuAmrCSTb5ogF/T2KFywhNyh5xOkkA0+dJsdLASnbwVUK5mNudAJKCAyHOc35I0m5u
LLjvqla2a4HpvJ121IZEll1+701DLmVqQ8WyLGwrWGoc3S3XugNCyWaAwWgQ6XuSQRvZIF4e5Xz0
agAOxW8XWU411Nxu3HLTF9o30kD+pKTkaQqWnwTg6R282Y84O/6szfxNuUmdPTt+1FLtI7ygzZOh
AR9wMJMJTPFTdqqnXAB7SWq3CEIzgrpLDOh48ngFxEjxOsY8hJOigO9HCuIaO0reZFZ/KWOne2om
2O01J2F32PB4wJ5sGZ5jyff4aPVAwWkQze/y0MHHFfPBFrgX2TAdL1nNlNpBb7CnErxGJJGqocQZ
4Jk1ARZvxGmwSw0E7QEO4xmOl7cg62zuvbnyjwgWbAKSaxLgi2WT1Nc8Mucb3x6xf1EdEmAFwGJU
2lcW4osfvBJ0ugMTj3E5N6sRiHxHSqZBK45MJYuMinKQbWDnxqac4RA+iPbUOnH56MML9q71ooAZ
TQK/lnXjiPzRHrvyEZpXuDdW8o4axmV+hpeUd02lJmteR1FPl0HAVwdY1TzBPFRjlupAi4Vo2FMx
n+15DV8ga0vFzqtgHoSCe0PFKY1anMYab22qfwqs0HQP64YZUC0s8dqhLgFvQbWe06enrsMOlWrZ
aDTXUBncUiW2rumqsie2KzTNnIG2zBsEZDSHDpsDqJIKHp3wbkUnymlD9QS87GFn6KU9r4w66qGA
n4AErxc4GBZgZlY5SmKwAhyiFMlS/FO7pRv1oCbUbSn+/w+1/MvfhvrtCpb/8Vs7qnDbQe57/T5K
QLKsgSWkXFF2SQD8Ya9LsxpXIErIr5YKNwUkfV0W37tQean21IhLkXK//4O8g0VSd4Fy+M/DJPWP
C6P/QldyES7/lYROU1vlyrH021mmOLupi1i6UPHShLLUpaqyT2DerPeamZY3HaghbZiCjkIhdlJS
TTa8QLSoCibDfJcNlMv4RgOp0WlSMwC+0bLdNJIjVuJHX+pRZvCWG13jtMhnhtjtOcdKRP91qZgA
rzM4Az8LL8HOXCa9E/Iq9YPLf/wxMLRUCNwGhvdA/zuXAqfkWs/Wl6GocyKfc3dIri9D5VKvwiTV
6ksTX/PPJkCItkCYkAdHMnm45Ny8f8/9QUZNRs9yc0xs9KNE/MgtMkcNs4xKFYusBkpokFmY8YB3
8++q3gU2VQIkdSpGNvfvpAEK7YEb14lqUYNebZd0dh9QZW15/l0JfUtRD+x06TRIMAUiiAeaL7iI
CtmKa880z4BJqV+r2T5rDqteLemeExcZAYkXZe3RTXNgM/ks2rvN+EgO6eSGHitfdGgCLvJFRC1I
XtTzNaLMV2zCgSC3sxsA6Fm3WZq5ZyxIIZUo0WagOedm99pPMYelr4NHXuXXbeA5EVAM3CK+anJL
nedr57n7keOZ/i6jXJ9bznOSTPmKlYX7fKmNt0z377mU/Na2bX4L3Gvn2HbzFYlADsFvOzjiX0dY
y8CaN8YBNev72wRgTDfUipKuaXfcLIcTlcY047eNKD+VrgCShhqZRGMLzApHM+L9IutLswm8jPEt
NaGKXBYIuigRxEMyGjOpQScadxZfL/81dqW55SMQqJfxYjM39q4+wl9L93DBWTl7V5bT3VI3+knw
i6jBVFr9NLpeA4Y3u1zC8hM4TpQD0L/Oi0hEzc3ou8lxuTLpRulKB0wiYlJxw6ht6zTRStMc96df
VRsR3EgNwFVRE0r8GRggrd7ql19Fg7q9D9K9opDB8m9ZJ7ydVsNvffmlfdNrB+YNT8uNg4IUuP8y
3y9XNwrbvy7jZxrr8gz9sVJa1+n6Upwr6wCEjUEF0wx71wBJglYW40vWdg9GXvCHDJSNB5cxeOgq
OfjsTK3szjP24XD+9NpNByijvVdU1qME0B01Yo6hB53DmlNq2tpas8tiJUHAd9+P+sehm8RpUCWn
8ucNfEWAnFz7+n3jjM2NB9CrzuP6PYl6HdBecRGnVyQb+7jaFWnJgksH24jvR30TSakDiRMuethX
99meBgcmLj9AK6KvqEgdfLwsmqOPtyTqZ6gS87FvtjQ4ok2KY2aKN6qky9VS/Qom3Pj68t87c4C3
WeqENJjn8uHMrOpM7Snxs+yl5K5+pNKI7eE2co0ecCL4QbM2xrfwVFlTJYlKUGSurCYaD1Tkc2Xu
3BTKOmpClzAgMo7N9yTQXHC8+PXMdnQBgPVgh1iOOEriTDWkn1hq9rez5Uqwbg+v0eD7T6B2n0Iw
Ak67eEQxkdoaoFvw0cx8/1g1BRj4EEH9BJxCC5C4RXdV9Slc14zbi7gHA5+sa+CFQEcTvJ+4AaG2
u/jpLb75HKaPq15Uq58c9cysBZm4bt5puOwqjj6R/Tpm4otsZflQwci2ky0ofqCl9R9UAzJtYw/4
xWo/a1ByfslsOEDywfrGzfy6yyfjWWbdBD5QQ9w6ZtpvvdoYD1HtcOgpOANqoDU+8AnMuAIEnV9V
d3CUWt9SdHcLKIPxikabyMzxauQMIQkqjjz1NCBb6BzBZ3kyfgRHBbCcIV+aDSr6PPddmBGhULs0
cxB7T80QHfE+2qSaLaOl2deIgA5AeTwB5hvhHdqqmF4LN4F3qW98Au1wDadEvdi1Y8c/1r11dCs9
+YJ4njyo4B59lq7BTqU+wbRmTumXHz2HHGQU1LN0YrhtmyZba1kGA1Es8o+UE7HDL7nhD7I/tYuZ
zrBuVvlPdjbNMacrIIPtfrLqXWxs9nSv2bOzJ/PapdaFlSy0tRphJj9sdNSYRsnrdkfyMctXYoZh
91z1VbV1AD/wySiqC56Vk3t6yE2v2cMLCeS8eXnBs8JeGvKsA4C24WsfVXsPejJEqcFNwZ5K4Cgb
1WCEync+SBwfONh1wv+X8hBkchWlMrryOWhH4CrDy3Mx2zC46MOaKmAnLM8pOATNdTaPa/hQRVdL
s2iyk80U524wWojmHOCocSWLvn9IBkOEQCkbN5fiDCA2y2lwSYbbP8hBnwHgmh+pkpLBBWAYgrpu
qUSjjVx/H83Sh/fRYlOLN70UHTRensFXhJkF+qHj4OnNmUoty9td5hdNQEVKoOQFMGfcnq3ah8Om
atECQCywFJUIyf4wxqWF6vDrGH/6L2YN7teqB/ZkMlnVvcb1K8JmiMBOuuOItQpHNSnA0ZcqXfRw
XYO0+94a5isG8tcQi6N7lbRxEnTebB1bXpofGeDSL7B1UpQHoFBW6xhec0/ULMpr66izeOsZZY+g
eucLzZi2BXFFDZ3FbcdYd9XFvbdmMU+/yOJU1qb/ueeAXZ27OT2wIhf3qiPVN7wEh44BdyEz5c6e
5xjHaQ3nNYbCJ0m64QuspUPQW35ywz1dB5nrDJRRs5xBoszf29pgZJGgYxRrHcbTHgi9wP6w2Hqk
nImj6iCkB3UBcpdalTOTF7sbweLuIUxIJQDFlPG2hUPv1u4sGGUlVqIO2wjg+7vz1sc6c1u7MK0r
vLTLw0i6ad06ULrSs8yTPrsFs5zi4LqxfWZ/zoG1CzLF4bMxjyyQPBvApRcPu87ptR2DpfN6QEh4
ALvc/FyP45EwtH0B9M60HD6zOgcdJOIvtCErHgRC7xG6jVzcVKANxZL8oGXyXbbUUk4w1oaDaIAM
ZGGhRIhGcaBLjpw8Pzp183K5YvVTnApgX9SiSOQOjAXZo19Ux7LU/IcMgE8HrChqFg7TZyXPGb4W
RpJYB8cFVMqv8hmGjFWpt/UOy994woZ/PM22M4Af2iq33KjSVc3GbFpRjZuk86qr7WRbDlNzO2vg
QfB8pdRSxUXm8nzawbetue1V0gJYH9YLyKhIFYusbN12U0dGH5CXG/m74Qx861pOtCf/tkWuudm8
ZfAdXuUE07owW/lmcwvbWhsKidUj1nTjWnBbC1OVi53pPUeyP9XCsRTwOfCV3GZ4ew4eTAebdnar
x6YRrya0jK9p3W6giBs+60XE1/Cfms7S86DZ08t2I3LXCQwxa6vIK/SjR4gIpCimsg2NHPY58YFE
lLhKi0w5mCnA5VrNIKKF8+omcyWilVXAHTlxkQwAAOC/MZ0TFDnl2VfLr5DGswFmuV1m2ViSK23k
e4tp+ErUHBzofRtbINPRs9cIs8IzHPul8pNsrdt2cfY5866SuWzDUQqJWG/Ei4PN89Vqi29T2XcP
XpJ22ygqi31c2GBKU4NRi9kE43ra2i9Q7WfryJ3F2mXetAOEIPmoU+ILUYeRaxshFQcE79057w0s
0946RQF38am7n0WE0H6eFnvYNBBgCIaHWzCDvMtq96RF2V4kTvgnzorIxKdWVc7KFO+KhK3hsjho
99Cu4S4MaVytKfafw3S1g63XwCcMLE8AUmxuEyhjLjIqUgW827udGWguABB6qzceEQbeHyyjUtjU
HtSHDaghlqIDAEXcV/OUmTE8pD3HD7hCGAdV60enbeJ71+7yYz/xKCBEb+e7XJZmfixNxbkEDXwI
LN8cpITVCtNW/wK8DQmffyO/caUzAesFDyK30/6eeQ0Ah9RSOyXvbfsEiMamIZO7RAd4tYxgyMLZ
cP5sMTDzjHL6BLqYdzk5YgAj8yKn9rPIojDWZsQYdB3fWUOabGDkgF3Pm7EuwlYOdBsEhfA83+m8
6J6oRdKl1jYDOd8Km60iuEDPdxobt38sE/A87GWIkrE9f2c4gIZLnBbsZ3RLZfNzkWqh8R/2dP/r
dPiP2t/6Lo17NVTtaXI7x/NhmGB0BRV6fTVCA7ARjW7eC7iEgeZYzK9ldF2NQ/RmzvU30/a8R5nr
OFnGY3SEF3hz6SOLSgvFhEglmm9sspptpiUldE9qDyTVhmdQSe7PZsDYyxIzvcRVVwCT2Bc1yH0s
RF4PTtGCoHiS75HYSztwMmBv3hePFmsZ3tOhATZNYW5yG87FKa+rE4LgRQi3p/pj4+pfKbRRc75i
2eKvSx+Wzslai+xn6eBhUtQaPIzrzVL027HegB452eRuHB/tCaFX9viJvN/Lsgc1XRJNZ8/yhqMh
cZBJ60h/afmlgTnes1FfwVpQw0MEU6LEDhNqYas6Eg1NoYq2KlKt2SO2k2pxVjQeqfZPfbmTwHJR
CACoauKMbQL2lSCgNerRu6olw1ZTyYfGAWDA1D3X0ivNb5K73h34aNdAuI2L2yRWAQwyPQKp27a+
CsQQrwGrYV1rFVj/Js3lj3FeNiGYpOYTQr7yg1NxZztXpXljZpUd9LaTPPeGuCvy0vqGwH74N/ry
Nam/d3cTCfeNnhsA8se3AvgIPlQxfnG0uz6C98D4kaY/yQ1LOFu3ai7sQ/5kFDeI7b4SAsRICyFR
USXd1pYJwHBnEBItFXplgfBDuwGCDZCoKnjtQ7myqu10uKJiN5XvRQo9xNfh59rp1yLVZgzhYf9r
33KGj04tijWgbY9264q9rzZY8EYEI5tXF8mJypSoJlE5i33G3fSoY/NJeAaZHN4iu0xunGG07tjM
zwSGYIrB3MJtNNtQq6mY3xClF99gb3tpRWJjMtFqzNFK7Vx/jAX8iksr0VbORnqtGUJDCQfhsWGf
UhPYcJjX0a1IWuBxY/E/IUYGNqioT6B0GczTDFdxkCO25l1Xtl1Q6mJ8ynzzpfdd/mbUHborO5Sd
1zgqMf7q+CBaHWObgZAtxpyOW2CjDBPMJL2eniJde8m1yLpsKHuuF8cyS15om0YHBA9RrivP7PmB
Nmu+hXcQwfBVSGhehOslxyg/aQ0+FQr5i+TdKBHaoeTW4AVLU5KDpjPHh8GvVwDsnbcImik+uaAX
F7qXfCkihEG7wGI7Z3kynD0EUMPVoEu+ZKAGsBmwNww3jba/9uR6Ot+IwvwksLM5AYJJnLDrFSec
QLKdPWofPTNNr8ws3cRGUd/nedbfONyFQ8sAZtAROpegiRjbUa3W290xjr3Pl1o2Oa8tgj+usDnC
qcWxNFBeQkNGbSkBcN3GHoR2TaW09p31h7/+69//83X87/itvIEbaVyKv4QsbspUdO3fH0z3w1/V
Rbx//fuDDUoDx2Ims03b0XXdcx3Uf325gxEcrfX/g7Wk7oxR68H6p+M7OUQ4I5DfB2KGb/xE6jvE
e+O1JlkPAPCk6x/mzqmBWgyoQ8et9NusBxlxN9TF1zJtD7AQWJ+WFnDEiKFtiNKdq+LkKFhOAikH
8ca9H1JknFQsRJQDDwfYjYK4bYsV7bxNmJADaU38LJPOuKEKhm3szT/fBt3/w20A7S4UjfhzwAn6
621wxxHGeo/J87tjgqt4mhW/AQN9FSKx8SxNYwboiadCS6gmj821NZo1jhsQLXLqUeXw1KCKpAIo
AY47WfDPl2zpv12yq3u65+HJeSZjlu5Yv14y3IV1sEWk2fmiBZrBMQw4uzj9jA97rnZWCJnk29oH
8e13MUE1NTr04f8pjgG+cREzU6afgZe6tG6zDpyzaS0QaBvSt6oA8/ijYSMgrwR/bwLq5QH71rXg
enKnxfV7DmiW1nqQ8NURsW6tJ5Vb2gnwHKz++abYvz5HF3+W6TgwseC2uIbpeb/elBTEsq4dp+5r
04DhnhitBsnys7GlvAl/DqjdlaQOL2odosAiOqt3cdb4cZjVbXTCFl4CCxq/eeE2JdkYOXaIaQ0c
yKVcyeYrTrRyZUXJR/jou9epkdgfmfEx5518NMeiuOPC2JMUYcjZSY9yOAipRrme+bvRRDQ/Fe2i
n8M4b5stSIrsj1Cm5sC9EfkV1YoSyrwf44/VT+NrJtsPEq7beDlEOEURWHkB/3cSw+6fb7Rv/vL2
qRvt6My1fNfCW2gy67e3T3rCAyB0LN5wZoFTuprBdIdj4hyzR/1oaD3gAUh1tlQPpXk0WyEOl3ZJ
K8erqYriQ6I2fNhkOiu43gFlgXZ9JOwJioeycD4FKk/iGu+tKtt562vWnOsYCGfTWJhhD8Kclw6s
Am0uXuCLmWyAOSH3srC8BzvSb6i+aBOszY1Rnds5cs4NsAaCtvfml6jlD2NeigcsrL8NmE+g3sNi
Zimo0xwhVzMYS3oX1hqs9CcqIYxyunmX9zdSeuOV21eIH+nNJgkHvLrrSJGdLF07S1y6GpoF0rzZ
T3ZlVjqI9qzTsw+a+zsW1Q+gxdWfXVtxjXid+i2x9uS6IZwk4fmVN/rOx/JwKTpTehYI6L43AXEB
Lye7gGMOev9pVNW9MWGXpVfjv375prT0jflaVlOTxkn3W/HfD+C2KIv/UX1+tPm1x79P6dembMtv
3T+22r6V55firf290S8j47+/X936pXv5pRCKLu2mW/nWTHdvrcy7799G1fL/tfKvNxoFnsVvf394
eS1SAS+Srkm/dh/eq9S31ITvOJabH19f9R/eq9VP+PvDfSm75K/1Cy+7lz90fHtpu78/aL7zLwtz
ysHxzrRty1FL2PBGVTqz/sWwuJmW7Vt4yW18rAEu0yV/f7Dsf/mWxTww5Bk6JqeJ+QhvVqoy/mV5
tuG4junrDtPR6/tNeN8gXJ7enzcMuumqb+HPWwYfYxiM6cpvymBwVvt1jfUZiM+jqAY5kpaCNSKJ
qlDAkT6QhtMGY8v3ULjCQNm2T54dTXAUiw7Z2D7NhXaTT5EbwFVwghcjjuew/4BPek5W+g7Q4FNu
gbchHm5iuc7ddMZkqQ4REBtWYE1bTcDVX2tWnm9KoBYlOljDRt+eVtJPVojth8uPfALQ+jZmOLY2
UpyTUSDWyLvRFdMdK2d7b+LLGDkywtbDfwaPzr3vl0AQh6OCNX5F3FWMXY6EZh0mCTEdvGjcATTi
aHP4NxWJe+L+hE2uwe9AufjFzGDsm4ESozlQ+bWIFXCVS07qhpVMLMCdlUGTwdRhjDYgvVZVC7YW
rwAkX6+Jb0mebxkip9ISwSl9OLfyRo65C5qVdt+PXgP79LchQeM0T6tVZ8H2OagPKSwuLvYgwsRv
tiN3xYf2di4BEMFl7QR+bHyddSucsBVb8dq4q2E5AnHsfTewEcBCHWJYpb/2Gu0zvBUeqlq8dGuQ
rRTrdsr2AMloAsOM+IqXc6iNzaPOHIDMwftx1uHRJXvgzaQg6Y6dk+a6cIAdP7KsP+GMDeiHoTgp
noKc4y60GtizsDUBxodWBpUBdLUqTXac7Z2suuvEuPNmwwt0yUG4aCsVNZBfNSN9qZVlTZugNJ1x
TC/zGx7b13Ys7y0ZbxyMAeM2PFsBD9qsByAsGiaCqeM+5qtMA7EVwjaC1B6/NPDG0xKgxNV5nm78
+S5P7yrnKxud01AB2wqHqfVUlePdNIpdNvU89L94iDMFhiYLKhk92ON8k+BZG1Fabgcgg9oMeCoe
Ikv2usX1QONANdQnFdGZPEpzgG9w0wF0xqiuKphhSs9qwySXO322+aaHTwVAh6EexcNc9S3Hq5zp
n4p8BD+l2cL+7PGjU8LnBg51lTXegsou39ltcjZ77MiBp+wESS+eCq964gmfVoJ9tFz+qeJQtHEo
flaIU/4IldHXqQcFtoCLJ0ecAEJxa2tGxIjjytU0bkANdQ++i7u58PZlghADUPYdmphBvw9nADOO
bsCufDbEGdBRCGwH29TsgnqrLnf27POVbTZwRQHhMPzrr7oRiiazM/lpSVontdalwE8svNhftZxj
/6FsM77Xgi1Eh5mte5McMAvcE/pqzus0mOrisarwiOBaHHZxHOiz9YxjBUAREkQUCDcR6yoXK9Gb
t4BOsXYx04BDzszXum/gTjT1a4CJ7iP4kgJUSLCDmRrQZYEm65JbZFqtr+AkkOeeOFAigb18ybUq
pxZj2LG9p/dKxB3i7SlwmJQgM/ueB6KcDZC1pniv+2m4AjH1VsWAxmRY8gAWaH2HF/NS4g1uE1xj
s2kNDmxAtGD7iKdTuC7iQzo/sNqkP3gy/eoyZ8Tywepm18ZwXQBK8q4QSYBTqb9LshI+N37pgKvA
L7tDPIORgHKDWd1ME9c3i4jkUOGe0zF1N0v7VHWiZhO+JevZLgpwRDjlwfDSCuHAcDOfXWPbpIhL
XpGMqQpqQomII3sfs+0iWVqlgBfKV2k5CSxuOrxH0PMyEpxIUUMCHFjuYr9vNh5MwfBwLe9bCW4r
Dk/ch6HQriYgUg08e6kQwAFaNCw3nvk8lI/RLOE+VYMMsi7d+kZvwXY5dKN1BbPoVtZdBrrC8mGY
puaEA7yxc3RxBpNseZAd4iqaSqT7DEBFvQFem3h+gXP/XcoRoQGPaRgDqo0JvZU91hkOgJF1HKf+
oUi1MhQ9dmPQ22sAmM29Q+Ma9c6Aw2jrgVzONdlRqyoZdlnlhjmAEruku5Lz06j7YuVNbXSI5qfG
BECHrT3PpsdWs9bM23HMACrM2z03WHmo5vYFoIzuThNmuysmhG+PJsyZdg23MuxKH1MfaGiOwjRO
NScEXi+oWbz4uZ7kG+AN2juHIZ4Jls7A9PrQ1Tr5MEOzd5hLcSOjEXEa8FL95Iw8LKbkrsiSaKPB
hSiEN3oWti576juoSnhcewfu44Pb6gDLf5UgbjkbyW2Dt2szFP4Mb+26BT/hlK0nIet1FHd8jTA5
TGNAcfXwotlbY53gnKVQLjDPMhsTK2la0O5RGdFtmdn7+3HwWLHr21QcKJnT6LrvXeA9KnfVMWUw
3nRgIphDz5ImrL92hCnSYha6bq/v8+zgjH4xB9wzxQGulA4Usj6AB4yxPFACEsjykPnqZVzKU8WM
LSiCtslYGnNgjE11oAS6Za+vwC6bNQennWpgt4I4XtPEvrKq+hDzpD40P3IkW4ruXH3UxKiFDBv9
gykE6BoFvu6rSQxhir3CDpCk0UpZ1QKqtQC8CrIuQDYAVN2cAwehY5WY0n0u8/pAia2DOCKgLLAt
q4Nn2p8cp/fCKZVAs8auAHGsYq/XMWJ3VJLqJh7Mj6IOdIogit0+KODrlyMyTraHSzbRffgXq7IG
fFzQTlbAwZlbMJVo2SrD/cQbiduQR2DkhK+TO+2G2Qu6BFTvYD1EMFbW2wE917lQiyOoF7F2VgXY
mB0f3A946jCBrHGHq10/ze8PmJ6y1GpxAE+WOFCOZPnE3+D8XIZ+MQKVVTkvU0IvwlKkHCC5QZdT
IXidnrtW4nBJSapeA5JVBbgHVlEDGNrCqR/p2Vs6APQvr4GOfUO+irX2KRKtHbouq2CH/tLGVXeI
WGSteSyAsUT3Ud2iWSWda/IQkKQJZu53Gd3vOGuByT52OzC7NIcl0Rhu8VKkHMlm57kus27vdQg8
xQcO95ReN8rxonFWPPK8gN63JVneweVFdHNrzzCxtr0GbwM4M3jXXJTzBubY8kBJHht4LlrPQUys
hAPAs7E+1W8DwHEPl2d3maOsRLAmZaE/xNLGp/Xy4FwE4HFsWb7P1OUZmqBmzAZXwpKNh9bTnL3M
3EvezirExxltSA9meUT0xH6TwbLbB3UuONBPMIVp9jpA3TrAGocHRmWqMbQkQgAW+6jn7PvkRfA/
mMpVuc0Abr5Ke7fYY9uHcIe8xjRUU4amUmIa77lFpoMj0W0NazuC6ObQAmWJSxHYbgumMX1oDghu
wXKg6i4NlKyMEdbZ29Jd+wzrIdOSFu6L33O/ybSmjtca9u4ry/Nm9W3s0o2bg8hyTObmyk9nUH2r
haPHSYdysBPr4ew3n+kR6mpBWZ5oYUVY06hcpQKgQ5l2mYI0Jcs2SVgI3keslDb3Qsn7eAc/VSyn
l3X27A91dllzTQeOHsOcgZ5XTUmnBbSo3uYIY6RiMWDLR50qU78VWdFs6EGLGly8K5qtlESwBsMX
tobWhkuOE4ialT4w4jh2FSq7lFvP0dZWzrDxFCPeucsTVo+5Uk+dkbDoOw1c9qAO+7E82z52EVSk
HCW0bpMsAtt6JGp/tyyXeTRXuElq5bxkMf4z4AOTDIAL1sZXH5lCvbXOxEsAfNBPGAHQhR9GdQgM
mkNqMSLuuNhRlqqwD3vvS8XYYO4UGI72BX5mSfIFHqHFFgyy5UFBMh4otyR/kgkNHE+A6EOXS1Ko
W0PZ35qPOKuExZx8I3lO/aKYwf/ZTLfx0u1PfX+TcfDyrecWbFfpj3/McvfFHewhpLblqPBaywq2
wu5VH9TnSOiYPlaM2URJ3+JrtciGTE02g2kb1hhwSx4QxK/JYms66llQj3hKkaUu1PlPw1DFT31g
AwztzDwK9eOTxvykJ4YXUqvLcJe2fTWWioGdXekwJm2pnhJHXe+lFs64CKfBi6LB9JSv2gGf/0pn
bMbXrVZRP9UU9rIUza7XOUz6mtse0sTDtkCILcDjq4OuEnBtoXdlZlh1ulLnh/m+VHsDLcMuoaZd
QuLgYuKoeGqYZQNiH9NgSrpo4wGmtAZLKxY4o1jBNRZwaJMWNSssMuLQ/Uio6NHKS0KYTHUsFyBo
S9XX9pLQsk3ZqjPxCnlTd2t5rNsMpnwtrAqGW7V0MJW46gtARYu+CJl49FyzWE044K0ttfL0LBa4
bRGQ4vBbSEQ/iJI4051tX+TbDpFd1a5VH65E7RIQycZDwEQnMPjjExirvQViynwc9dQ3kGU5V+S4
U5B4KdY+IKq2h0l9RCkH/r/kIPEiqgXUztmzPcwW0MltLMQqoZxu9+BcauWuU0vvqJpSroE7caNH
806qxTlVSzsADvEK6mrFpvJg5VAqGQzOGjYAV1K1vXLVolAYtoVVMnrq+nmYA01tFhH5i0MO5ZgN
XTSsGYU56wAjwO/06rY5UK7GD9tkszxl8OkyQuMUqe8s/XBKHJnINYCSwUCuNhWFYPjdTG0oSpzl
WVAn2rzyZFSsFfDtYUi0TQIN4HbOh5iFtpqNkxbfAMdy3NCL46ugLnsWWE8pG3UGPshWdKz9eN7P
8E06MOizpoCyUn2oBdhwtkJmO1Ptxga1CaMcnhG+C4sQtgttLRug8HH1I5ak8DJ3O7fuZhEBE688
dLGIgw6QNVBS2ADW07RbGq1XWwrKLQkU4eigt5+gqvZCGiinbxdlAcSDG29lPDCb3t51Fg5jV1Ef
y11i1mtb7cEpqelVs5O1meXjjoH4PIciBbUaWMdCr6tfIvVo6G3zwGuPvYIq28JCNulMhEZW5ovR
G1eiANAsvBrw8lGSQkfIgkLE36Dsq0MDak4MbQCxDf6g+7oS48GPgY8FuxsoW5dyEdfDjlfeOmr4
cMgyMN4icjApVnoNhDdsPSFN0xQXZ4uv8OrqD0BD6g9xhISK/yHLmkDzhzYoAJcDIPFr+LQMAPJt
rFVrhNjXQFHUpwBBsKLNDN93RD1o9zBUgOWagRo2MQCA5PklorpFEYUVcEc2wIhLw4aBiU4v7iYm
3J3lV+u8qkGIN3tX4LF5mK0o2rWpHa8603kG+VxyHOokaMoZOEtSB5we8Pwi74TtdnaSEwPsmw7I
/8zFhIALNiCwujDVge7qmQAH/7/cnclypErapq+IY+A4OGyBmKXQmMphg+Uk5nnm6vsh8lRV1qm/
q6x69/ciZVJKoQgR4Hz+jo3+5iQyO2VQHUE3qud0bjYUpqeFAGnglAFUzukYHttwfcrCJTmSXIYT
YBrvRtMOSeHcpoXJ2ieRPgerrd0Piu3H0hFVTtwulgrSpzx37syT7PJria5gp7ldeZALZ7SNb+XU
D8PRjZLCjxoinfGH3qXJoAEFLx8nEiP8iWp6v1STSWDiXOGn141TL6YHkK3m0qZmc7l9NmTNz84s
xr3VdPWdGd+G3ML0M22Ogwic019rY/GboR390mqMcxkpiwCwkPaeXCbXPC8APtmN74vUR4vhEhQh
qyNqg+iIfICoQvXAcja9QrBSzID/xTeUm3qyJPEmyqfiIVtWpNztBoNEXWCleuNvmQeLiSVeOCVy
o3oYA1OK1K+rpKJwzrk3y7bcq8ZAWQI2Iym0ASp8smrtNXfN/uCohLYrgNTCHL5bSXUxXTHtgFoP
Q752HvnKnYcIAoXy7NIDNv6oDK+klNV31qkOmtB8tcoCqWudpEdpLR9mXcS7Ji17bx4cAoLi1dml
w/ClknPrDXRu+C3I+pLq3+wOELccf2C9QHBJIu5ucY/rnKw+Zvz7spOkIZmT2LdbMcyap8+NbbQH
s4n7fUjoBuDYTH6R5GY5lXmw6qUIiqVr9g53Cj9rZm/sI+HlrrUbAcH9uVnwR2piJzVBLIIVUV+q
L+Y+Kyo60Bak05Bjw54ysOlUr2Lxi5lC+Sn5MebHHlrRZIS9W7X0p26QxjUw9vm6USoPrtDrVFHd
m6aWAjXxxFQTaPj1jfg6Y89kllUWYHTlBP0AmZE4zU/aT5k3Sdsg0JQX4nCrJaSVm72IuJtvCZaC
OLLE7PtjVBqH0HLdgDZBgTvA2JkNKdkzJ6hfds5DqBcXV6NKuXH6o57XxSnLmm/1DFlSGWb//8De
/S8i3RzHRBfxf+fcgp/51+lr+/N3vu3XY/6k25T1hy5d0zRs29JNF+vY3+k2vqUQxFhIUQ3JN6y/
s22m+4dj8h8KutdSumnwoD/ZNtOBvjMMCxGJJRxT6OZ/w7ZJ9Rd9Dh1imzDHkbrhuA4v7y/ClIxe
0dRY3Yau2soONqRqJUVj79jOmRyQ8JwUFnUBckk8Gqu3vZIGlo5bszwa4zQHRQNTE3Xc5i0SfX0C
sGEfpIWGfaAGOVPNxSLX3NvrKu53dddHuKzine5UUFbZKIKpEv2l20wfGUR3V2l7Lfri2HUX9FZP
tIhtD6REAd2jXdDx2cVfKQN1Dp2ycf8uxSmphZ/Y0rpkdoDkmPrF1YnQJ1c/2XytB9lZhBrxJ25a
4B1d8J/kbF0r4LjCMGHx8i+SqCKIwAHQtOmDZbEd343V22Lq0Y5c26tjttqOIZuQBLZju7CF2V9D
PWP1OISFZdEol1/0qMWSPFi9P4bxerGX6FCu8lDTGnDfEqmwWxzXc4r55Az6elR6T0RPlz2KKPpi
h7nxgj0Hjs25C9kJn4uVxVFfXgcCqjwE5KQgxdg62CVRXZoqPDtNm3prpH9edbLwy8r1V2G9TJPA
FEq36QvY3Oek3rf5vdna9WnqO4LxpfFz5Q7lp6q+GrmgNXpx/XkZukAUC76pLvkyVLskYn1Ls5ba
4cKY/YVwmZ097Qq3r/dFUege9QqcQ+/ZVFW+WZNS0qb9C9Mo8YcG7/1eF/1bISKWUyqqAmuNLjEj
xOhEPywto/kiLAACYvHUjuLJwjRO2HuGCBqvN9BK5e0fMD1dGXOmzf/yvpDGnavzOupm5BlVcY+x
nagS+zUM0Qmqzm7IaV8uVp2spL40P8gtILyugTnD0Ff7Vlo8xjyRbc66l6ieIBXSUQaBPVCLIHzV
XTiSuxICpkPmvowJTQpJqKP6o1BkniD/8qykFjcCSSecQjgoDBcEpvq3ti4ea7LRZrZVbMaoJE0J
9iaSPPriYpNYavtaa/5KUkZumk/Zkn1prDH1SHV7GbJih4E1R54a+rO34jDza5P26zDD0Ye09kjy
+OgnCaxm+MAO82E2Q+T76Qbg8ZePA7Ydwu/9bmAfUBjUi4yC+qMGyfqgR3Qn5Eci+updQbdaO1S1
z22s8gqucbDuGURtknu7UcehRvfoatN8GvUsiIoq9o3ZLA9mibRMYQfyan05JWn0amNG9soefjfW
i/fUeXb7+NJNDhUirvEQSo3hnX6+oVX2/ULjW9tND3Zb3FH6cgDBfrG1pX/Wwnzvjg1b9DZ+M3Hp
zVPybnBDKorylE/WMXRWggSsviFPg1Lc5WVZzG6Xz0jBZea8UqmlcmiFHAE/teHJoc/hBXS3Jquf
9k47zNQuMjPdSwsirVTTuAGwE0QhS03Wjsmp/tbmVvhoXc2ckCrX1K6KRWdfb2ublmAVoVgVD4Xx
cZmY4SJ9fC4SSo9IefNGleIAXoTj9eeuNJmqWjh0imECubWpTHbzRMjKfGcyfXiid3uPKC5EBIxO
uzKp5aGoIia3hdVpzJ+dxpXYgHVfp4J+H2Z4ONTQr6QA6A/uuLr70KXZeKj8MIlfqrhZd3lcvnQA
CV7aF+95Ghp07kWkg8XGd5WctWI1ztNL2KWA4lRdlDioNC9yjUemtjxwl+k6Lk/CTC99aZSeaca2
XxdhQFLod4Lak4At69sqNlvZAIMspPKtIaR+SJaKeR5OpLRBL5wCD3tN7nZOQ+mlFmuxn3gBZtO3
mOZEexFTmu16bf2BWy1Ats4oNL+lhkVol5GC91nOwYwYSJYheVIzIKhrVCNR9w73DdXaFyGs6FQP
UaCKt3Zb+IUxDxfdmGtkgAjAC7xxx7VKLjLJDT8LU9fnbMnuSI/2DdLiTrkzHqpssg6DM5Eu67CO
LmCgARsYfLhYmrzC7N5pEClw76zahb2edknyzjpEo3jUSsu6IHismcdLjVo4srFh2XUfogdO3lbp
sZzWa58a5VFrGdfmRb84RsFotlL1FFFnGDdudqdK86M7rOnBlMq9LGNTH03Xvq/QfHsp9BZIk7SD
pJf2r1fBtkW73F5Ps77HKlXn2xdFP81HTrRfr7KMs5lggz45UEVfrLU4j0tjFX9+2iQ2uP+b5Vbr
ObLN14oAOXDh+LgYNvOvFE+zyU6fnKcxzkyMZ515vn1WCsM8S41w9D619KBax/eCnLg9XFzjifTT
mPO/sMmHvBlW8HNZE/kgH6NSbsP2ep/3izhHME8nEmr9YVDzYdJW8kx185fy8r9Sff0vmhsVQql/
Nzf6VVn+/N4n34d/0nj9etjfRkeD+RAxlI3Q1DaFs02Bfyq1lPmHYjzUdVM5kj2cjU71b0ot8Ydu
weEhx5JiE2r9ptTS/2DGY+BE+KWQG7vGfzM7OooB9XehFrV2Jps5XSAnU5aui7/MjpZYbJeoyvHY
5joJJSFnQNTcEUGV+DGgEldn/6nX3tEnPDs6t7+6WvFXDTNy+xRXWenQg51oncOlWn6sK/mg984r
oQzZOSrr8DI27/OAZQu5i6c0+5pUnMA6VKaO9kalo+tTtDZ7bsT9W40MSzhFDuXiEApgg3uWdCe5
Q+otxno1YsKvXC3hTqu+dnP2QbniKTfY9+vRdM8MWHjqEYgsnKjwqpk1GjXTDL9Z34ribprw3Btf
ufDJwamyQJ8/cLPaqgfkk7s8j7n72k505K7lawuEHrf21bbSb8Pkcisj/LMN7+YeEhEhaWaso1/3
xeoNgw3UNbaf1rh+jcPqeQxJps/bw6LPu07vUQaH6k1SEzWo7H1sefG2VX/Kq4S4MLCPueIwK5vp
prYurYUetuQ4ZRGvOVLtJ1ntNkETDS8YB7tdOpXX3m139OUcHFLYqMD6lI9kBhuT8DOqSgOiwMwm
3WHSOVGMm3phV5FNy0PS0KL+2sWb1hcmoolsZ9rLvQC08KCNQReyI7X0Hmnmja83vAYKH7gLpflR
J6CCiE7QZdvZ1bSKyNn+Eqr+e9jyuGRkYslTzadZ8pKUheXHoSBi5XamaAiX7PWLYa9BKtt6n8X0
rmdzdAKPSfwxk0+rylfeTnHcfnEqCSG6vdthp/2Q9cdoy26sCZ7Z4Vr6mA5i8Tpy+0BZ8qcuAgBs
ZvhrqHLCyLysLq2TNTX09c1eJ7k9AKJch5KJycTlNdBVT4KEzRu/Rh+yjlKQUA3Odlt570yaffK0
PFZJdE0Upw7/COToLPx4HSkilfrY9s54cfPoe5gT0dO32IIVZuskuo8IkOrQ+uJlmryOEEQ/LlIG
gd6hekMtj9pofBftd8rXtGci/QODLmFCXGsd93WAWSP0rfAsQT72rVLJke6LyWlNz+x4rZOlTmOo
Tmi7/NvFErruTAcXcsAGbG3V39GSsaVazKdi5Jppdfe1maOPYOnXLOH9NThAuvU0Jq3whRE9NX2Z
7LMlzIMtMyBtSv7Meh+lGCiWsJ5PIv8+M9LWdTkGdikYEvuWkGN9Gnpfd9VVVKRlOmCsQ+7+DHvy
mIrnWiBcKhccIfo7gUCMw2K78Brm5hj0hP3VdV6y99nFUSUER6UV1UdrOsY5YV0y40rQPxqbGiNk
KzIaWhnQviknThE1MvkWBe9VVLZbtVH0CWMwCEplj5ymmMXarv00pbbhaSdQZISTOZeYxkXnO4Qv
1MVdaHI6JOarchntxzo7RsZ6XrNvGTfIzMFr2XCsEXq9A+i8y9YIEKrLNaFCYKbT13h0SEvxHcVF
00ISeTHVQWxKT41EMxMX4aU3yc7LY75vO+k306DZjLXRYfYLP5VtvBwH3kIl1atoTc1HrLLjO0zl
Lt2YSTPTmGGznpr0meJcRZJpTfnOVd0nlfG8tmKrw1p7iLvlzmH1zBhg/Kl+LGtWoGKLNmkKNLJ1
VnxDGym3rNZTAduDLK5wfTYDqKOsXR01OsQbMhk9ttlSGs+DY+Z+GjXDsejS2ie1IvUmggJ9V2zX
7CagXBJ1nVMWy6ptv4rKfRczXI3W5UEXUzAUNotXZQSWV1K7OJ02H/rIfIQ2PLew6KBT/EFu/NaB
KlCtUgl/mcy7hCob/p6qC5pugBLq5Z4mJXYOOipBDoRnFc59FF50NnEQreaLJvsdUfMSnBF63Miq
QE+zd7MqQh/tJrmLsXUl+AIQWVoItyLiicYSOC5enA/6YB0rh/pGWnsawvHY3Vckx8LwsV92VcXy
VuAFpE+IJkW9PODyknixxh2BP3owZg7NO9JFGSz20nzQtrRuDTpO1OH3TCg/IgIsiOv0x1DmL+bE
u5VZn6aegt1VZeu+YmN2aJb6W53p/M2d9Tpy8/VtM+bSy50FLSt4iOR02daSqBNPS5ulQUQFJGjB
i94OP+Zh/tDaufCoxmSxsKNHlf24neWze+zJCvfSFhWkfZjkFHM2sAWqVfWQmMneKSaW21K2p8Zk
23e7YQEEJT5MGu+o1oU+Ni2qv10TwZWFUnmsH+al/6oGhMeyOEBgfa4aTgPDyH/oGtdiYaJCjERx
KCSWnmSUJ4qhR4gFzaJTKb406WYM7kL0LtahYbVfwuGETJSYA2Ff10ndT9ApOOJYgcORBEt0GkNi
7RiOuE+t+k+ExG8O7Yd4H5en1SyWjWj5nAy0YtywCW3LujBn8mGUvWEnY9tyc8qvWufyd5UO80Va
fNWn7GNb62djRRg9c5/Mti2w/tOS4EeotSmhp2mBcJvIt6OvUsoRuPzOmj7HfUVcJ92DXmg0q9eC
v/qTzWLjksnhDjxakUa9J8DuGLHvC1oIGS2PWKQiNrdDvYU6K+2VDlCWChoPvHAQTxioYQLmeb9u
C6Q9Y8odO+7EmO3IicI9OtMFF6WrR0sVYeIDQq80ngjel8rLjaupeF9zGNuC8mLvdjvk4jG9iokj
36avFOX3rBmHMWFBpM71dV36T/gJATWqQfply2JrySdYPfLR9XjvDtwpY/Pe6gGcspSxQbNITJn4
W2L33uyMkNUtp5aerPq7jnrqSosJAMregejuFfo6Twnjuqz6p9uZ45ogSA5eF0dbznGJ8FARse4N
3OL2uHWzXbbKjbvuHqYx/JikxTGXFmLmqwstzIlEwoE1Uy02x+Gj2Iz0fYpYMEbIn5KDS2HHQjBC
+dOZDAhby673jR5+7QcLMH+Md2Qtg8Z4xOm+FRWjUqYxZtnZ3nJDQBo6Yex6TPe9IZ855CU2eZtU
FjH/+aGhufrSTmPnWUtbMjLt7Hl0z6bRHZy+No5M4J/jBplYFvUBVsPbcIwauoW7nqr8Yw4PFWvd
9tuerVh9heUBpaw33j5s2ctHHR9+fa13ax6UFGYRD7SG57jKH9JUzsFg6i94IrpzDUiCarLozhVx
506U7pIBPwCpvsPZGrZkwyQdzrcvbx+G7Rsh4T8dyYfy27SpEdSmRrAb+sLsBeZ0wAV2yQrnQdqL
Rc8IVLLrtETcwtST2dhdXNE6e8J9bWcSxxX+Z+7k1SgootET2/LijKw4KZvU8NNscA+FKA+QMQhC
yu21lBzH81zkH6zWzffN7RtNxinXJ63G5L3JDnuyOZZhlzTj9n5GEVdSuJ6SDhR1aLNLXF6XrNd3
+LcFrIsR3Sm7v8MYMZDtgHC3LbroLiTuQauEfjBj0z47+WCfXYlj2ZbzkV5bry3Ll9D6ac9l+NJt
QRqdO36vqna8IyVxvFuf8hgUrzFvrLZ15lk+2PGX2iGdw6SsOInG/JT3eDCalhPG6XRi0MZQg9ja
Ps2UYMSx8/fbV2hTMiZ+zAvGmr6khQ27a7Tz+fYZxgyrVNFFYXa9pBUc0izU51Jbh6DhZPXXwf6E
dLvbk/powupvO3iohsL7x9dijkj3KOMfxbYh15MZH/ivT2UmfRzozI4hz6O1IAeGFtpo1WP3Ukxd
EjDmZKx3znqoCnFHsqwGZYlqI7JK5Pl8JaaE7ZQbkRkyQxAEGOawFG8fuu3bv76c6jczCcO9XfVq
x0aFXG0QjAtYmLET2CI8Xdm0rVFN7UO7zwGC7AnQLqaWF8GEt7QRCVa6dYGmsC5NUdq/PgtlqwLZ
axjqt/+7/cjQhOeyW8+GnUo0SzzI3B5klzjhVFvP/tDp94Zp3YdTOv7EJHKpZ739nLUhrUgQK9cp
DNHYucN4mZoJyFLT7gjJ8tUqp5ek77RrX4AETWKmbBOpUaMG41XryMzAqxsdbl9aK/6JIq53kL6a
X0+6eEWfbdx19FN605hX/mIU9Z5KiShAiDt9oZz3QJIvEYuWQImYzZ+LAZyrHqAX85IBgfpYxnM7
9k3oeTyI9utv+MKfRqvfndjGX2xV225d2ph5bZuTBb8BaMLvTuzc1cRKSwNilwJyW4S7ba+aZAsx
wyXwastUQ0NykIxL5cEiO7+Iv39y7f3n58fCpgvb0ZGu/wUtcBcpFniE4dip+YO1NtdWMUyyESS6
ihRqT3Q0VAx2fA6N9fDv/3agl78CFRJ/GmCXNFzddf7y1Az/mkwQrR/xh5FHzYaxG1yMmOQgQW35
q9SPOvlcvxzU/79CVhYc8G+H9V/shf7XHGihLZN/Mhf+etSfiJVhyD9Qj4MG4frf3IWwjX/zFgr5
B05mNnqubTDmKd6j3xArwxGua+hC/aI0/852ij8s0yRT19FhVUHD/ivESvyze/sWRmAIw3ZQn6KM
EHIDtH4LI+hXs6qbYZivxGC4O6PSsS3Nkqr0eqY9KR4/IDIoT4OkXKZJLCfQWquliCGpD0k4vFAE
WbwWev4druRunN0YVKi8JjZb8Zj0XlE+FDrZ3KFcviSaUx9icoZOM1h/59YfJseZH8p0mR/c3rH3
v70R/8O1bYHp/X6C/0pZcIH7FL3BjrA3L/9vfxh2wjojTGG8RsIsDpMLNtXL70xQFrhcVN5V+IgD
g0aqQ9lqIUBt5xARMxtX2rl/Ys+oL+48PlQ2JYDCyCn+GLi9O9im7tuMtripHR5Vgu3QlROWg5la
2dYhISN0QsD+KTnqc/lcbcukKqrWN0Q37sK0HqFuy/5g07veV/F0aW061hf2ZVqJJjIay/SCuTu9
ZH03+LPq1AGbUcQwZYQXM54eQ01zgo6S0g+3fTFe8fgS7yzIuxMwn/aC+tM8lpK9ZxS1yX84pvZf
mPHbMWXRcFzhgrQ6f0U3gTFjmPulv0ZMxoQXxhjJRjbhUa8iyjZ036rX5awhdrqYiZYcyjr90lfT
D0dG3SFxG3HpYE1zaD3sJ1t9fdUPpEvhEGoI3Jtb6yW18+zZoCeAAy0+uK7D5BJanyK8aOcxt0Hr
iSa8RDOqa+mwKZmY9stEn16ziqQp7DUvM8yQDUsZJYc8rg1GbCIw5GzEh8YK24CLDnijcvIHTC6B
Pox9GjQG8X6LmIxXE/Vr6a7gFHbxtkRWgLYdN6ZVx/eZUT2Q/X9WdZL5ybJStSWs5yxx1mMa98Wb
6K+NNTR3ppm/JNs0848P7Ebm87KkyX/Io/gfIjQwsOsAs4CaBnj4dg38do4rpIuTVufdtbS+ZREt
5A7AMocu1Y4t87yXhiK5sJm37+dRJocMS7wdlvQaxZcexhyJqnUdeqnfJX25M2Pt4PaB26Au+/fX
Ih7pf7oUFfZoRO8A46wxfNhOq99epqXPkSSupiTZQ+vOaWbdl3ZhUXFAge8AYP4fnk785d6mb8/n
gr0TlGAbrnL+culT1bmsDSXF16DTjPhBM342PS5OTWOrbbSGvC49Vkm8QO5LwwXl0QoU2O5QXVwd
5cYg9Wf1bC5u9NabenHSpw1ZVN9STLc5frA3/BukG7YE8VWhXu46NNP3FSEm+1psVlw9tO//w/Hb
XvDv9m+OHpyCJSTjir3dTf75AEJpJOQ+FMnVkuYXAI34omATvNkhKbQmuMAnGlHHXmONu26stTuS
CPJLuw5in9rNc5KIKBj1eNdv23jEWIepq43H24dMuj+NslcnM+EShBcAJQXSvcxr2ftd3O4FU9Dd
aPDXqXKd9tMgOaua6dw4LdbfYjQw7Zg4D5NG7ruWVDtdsdsI11R9dDf+PI7ZJoTx1SBXEqQ3dwDx
e/8Wpz6OdQd9isnpFt2oTXCWvcsWxhAz2u+aoLtueO87Pb5qLfKtkG4Xcl2oW3GcTd62ZOsxsvPu
ElaE4dSyL6///rhb/3oiIUbi9mjaLhSvktvN87cTF6GvBQMaalD4fh/OWHs1a3pyLFDSmEo9wjmF
TynFFIh4+ZEZTvrTLEgFo1DpKxGHBjOttB9iLdVP2aSNh16o8DldYAmS7WdHrPumtvwYhuwqM/M0
Czv9klagWYWzxA9ZvCyPOGJxe1g5KxGNhV+lgbLTrZ9l41hB3nYuHYSrAnZdHtMaQeuasUPCDKKR
fW+8TCKTaB4beUQxOPorMMRRs/RmX8pZHrGz7PDcTUeqhZqdpNHjGlm9N4btZ9jq+iE36xbb81Mr
uvkj6H1/rxu7f3+Ahav+5dQ2pcmKYLvMOpK7yhZ68tshtlsn0VuUw/eUAiU+5LxxcZ3BuOjdrINt
JMYhX23nePvG7cPshKHma9vPtJq2EIr098cYofad7uX2t//67UcslSKpvf3yf/y2EaGEP6qlDn79
3tu3Q/QEmv/bT6KQ1fwycSS4ocu+a3tGbWoxhYp8/9sDb9/49ZS3FxgXekhPlXz79X/m7RX848kX
N+PNgDjRT11Mc/z/9Df946f//L3GBlou51+vYXvE7bPfXuz24n69ptt3fj3pUBcP9E4Y7TgcrN7R
Lzib/3wo+0lH+3Xkb9+5fVhuh//2qeSSzZprzD3+YIzGugtBEjQzvCSGcI9WcOt1Gg2WPrrhzV2q
1eG+H6l+mphj30ZrfV9zesyX/sOiTe9jJY0TpvS7VK7v+tzbmN+SV/DXr/ncrwGc/rcajoUcb8IP
JuVk/jxfBlevP4SUNaTdlpTcseVc2/KjSBhX6WW5Lwd9l7RGdBjK4sINH9mPkY/7tNR2pgjpcQyx
FFOoijCpYUzIQnEVYmJDSm68xu08AgFNgIZ7GtCCKaSJcO1R72RK4lSVOYn28CWOPr9MJcvoMPI7
EvSlvp7+ZDpb/UZbzV2RnFGH+N0k7I+dI6528qNJx+uYqZTQ/Buj0u8zu300RvEwRKS4AxkqjyoA
WBmb2F+FfrrgMghK10kOiFufY3PghmSPVFyOXyTdmUVbBdZS1zCFjm+ZnTw0Egg6lWhJKhcOxKlT
fpnj1xpZnFlG5m7W2LsuiV2PxJpP64yoxzHPmamuUdTFFySE4B4VFWKWOxxbxEQdWTZ3CB4a/jv7
lIW6F3dj5hv5/CMF3RSAZUFli+c0au9dEsSC1S2e12iTbnQ1aVZdfKDrQyvD19CtwyCaE7/SJzju
8bua56DFdXjo6e3czVVjPpjyS9bXfljVJpFZCMRi4gqcjrwfzS4PAEvGpdJZGY2A+2VyauutNeHS
oqA7c8dG/qG1wRCTOZES4UFsCMcBDnhNZ5oh8+dCldo9pP9uqaR5rJF1Y9XTT4tqukCbOcFKh+Cm
sL8rhmog88A6zTHSYbn6SRv1RyO1uL3HJElawM3LSIF4AyHZZiVHul8X8jhSwSadHtB1SJluCpbi
TH0wGri4VaBvgnghdQLDgeiGnVorxcHXZx+p36lVmiBbX2OvLeZ3NWXnfH6TVvrDroY9aq5xZ8mU
EK+qvXMsda5QRkELN86+mQZMAeM34Oy7XLNyX0uee+7zHnl/d2WTvYwEiqfIRRNZZp4xLQK3KZ5Z
49Ln1tuMbephqqVfExbJWzY+to3dBqQ/fFj16iU2UY8OlU0oYVtfNUsMuwpBFOyvMd2ryN2PjSQj
ODR2Y1q+wnMciBiIgg6CBqmdrEB2ctiuubS8XrK0pmv+Y5WjA1bbU//R+2utk01Xot5ujPE6FD3m
mkm/i6hiqluNjJbFJrBOb/e2cj0iBAVODCc6T8ayL1P1bdQi1HVtfna67G0ZtIydXU3YoDDPS0hj
mpXp5yISlk8nDRepHT1JNKNcWmiMwq8FIGdgkiC9j2Znz269P+tLjbI3Wq7jq0rzB6innc6C6C1T
GforoShe5wzTjlra69BJ4RegxV5qda/NyH7QWI07TVXw+YpLeS7r48p86dmE3DBs7elk+DDZUUr4
ckXGeVdggWg+cw5BvZDfczSzLQKhgCJvptXgBm191hyO32yRkFLXBHnKKqGEcYDpn6l4tokHVTnm
NOiIF6CjyOO2XR5HXSS+IJw3oI8Qw3FTwUJ1ZaAl6sJ26JuF6wHoEUjTsteddLQ3LTFZ/ezo46jk
ga0Yest1i8VYqXNP7+eGel+6E3GEzHmQVjEbpWWRF6tknczZFa2pTJ9yJ9mNYukeYemDtJWnAfaR
N8BsDyhNs6AOB6zhvevuV2iBuU8rf+izL9k40pCBVtO2Mz/vP8akF83ZALWi6N9q56wN3KG/LtZj
1WjiNIcdxExtIylcZyOI7aeeJJudubBp7Av30i417dYu6eV6vnhzrpsHaQweYkdgWIgSR1wKtJtu
b70ken6IWA/9uM0iX4YoTkRbvJRhzgTay8FnX3QMceIfDOvL4I7Ey27RPCV2DOHcqZB3eO3jE9pp
B3rfzYIuWV9Eoyr+uLnxRUVHwGh+5QIbD/mQfMhYOP2l7YSXieYQM1WTfIGEdZJGMGfRochTb3bB
F5d2qKES+LJV9VuT6c+bLggHbYGrmN7b0oU30Ez7U9vM15ils0bHPYRi2CsFi1NteY0FmsKEqNL9
lFHjIhPtMKeoNkJtXgiqdMqdnriniUAteBLzxaCmHACnYgXA4h1A3rwOGgaLxqAQqtAatXd799KH
tXUAmHhU6fySjuuxquJ7fQx/DmX20xgIbTBQz1rriqnGmD/pm5TSiOlSTSTce1LHqPvm4b7pozaQ
E3ruCMVcb5Uf7bZmkeYkRwGJMqJl1xRb5FwWd53b7llgktqUdBW7x2UJjU8CX/3O1eV0GSNXu5Yd
dTG3n7h9uH2ZrWX0AFQ8X+g2Gne3h22PNzgw352I5x7XVXsmsXQ+1mOuDlEWpa9Jr8PF8VTdtNxj
nx4+NtxP97LQxXlylfawaHkJ2cDvKJ0nHJn9NzvNkqCyNh8Kia13+WCGAZIg7fNYtLvb71IrZCsO
e+dJ4Hw6sRUrDlhbqksal6SR/B/uzmPJcWTbsl+EZ9BiSq0ZWk1gEZlV0HAA7pBf/xaQ9bq6r1kP
etqDhJFMkkEFF+fsvbaXf3tgj36bhXF2YZ59aDbcQN/UxIWyS3/V9HjA6N4WXxrtsuWufPRIRCAz
PadxN7J767NjPE3NY0Pve/Xn2bprCn/vl+kBScl1Xb/r0AJPBH91O4NSy2tYBR/O/HfJmLkigok/
xhag/6BHONFa5VyjjCmjsoFYTlGO4cytfw8e+Z5jW7fPLHnONLRRONJaPXSdYTzqLZzZ5W66/W7Z
lf0zkpy7tpKyuY/RYGAoRNPf603y5pn+23JPZ7JvaUHWYhv5wzbxZpaMJqNbvMk0hFGEaWtfZSE2
onaa336UkKTlWulz0BDYbY6jefCUqz3atWmslvdCF3oFcUj+DCLAnjr58b31RIDPPIQCpTeKHbz/
snxARl4/MF3V77kDo5fzAFBxVjc3x+vTjdDN5lvAXlruWrkJREkhnKcqC/ODK+zuAN2lfkI7xTc7
f4gBq10/9sNvzSGMzTc0wuQtNztrWq5ta184b2EQPy93jdroqU/nsgEUz21TOeJc8Lu7NVahsVRr
7W+VI26eP2/d13o0emX3hNFWHoD1VgejV/oTztTuzx/uuwJeFtaJNuI5HFm4m9YYq4tEZnZT44D1
Vy/Er95+JwLd/MZ7AXO+a/QL1FB1M6kO/rlDSUfLsvOfNEFVp2nI8TqN5vTIa1yHcN9+BYL9ZW/8
FC75RrbdE2tn9xboMSPeLH+iWA84vn/pCJk3OQTIa4iG9tq3brGp09H78UnbWF5KA/2tVV5w9eH7
XY0KvUghfOZk/PC4DQ7LvVjyOTgt4+omBo2k1fkOepD636P2tLweF33EGmqLfsvyOQ5dEhTRT3B8
uo663/yHihgVjxBBeBsrI73otRdsSuX4Xx5f1nIP6hA01/2ivjN4Oud4NMEHiVF9yUH+eddOAMiF
Tadxx/Q1t+o8QvIY8T5jfpXLc4DNB79jlfFD5DvFuZiHpnlz/+kmgrvyOibF12MGoYSlZvmnKddN
Uozy+LMc293yXkLLd1Y0zg4JOD/2Bng3u6QkkdUhoyhFZrE8j9IcY1V7bvZISx0qDnPuzoUa80FE
6XF5nhhGKgD8BoCZqdEdxg6zc1JOL5YHp+UedNtbbB4ieJzqyj6ahT7sgF2uW9MTbwIiMNy14Tvx
s4AggjE544Om/17rv3otG745eXTqAW54J+q+ueoxJQ1vfoBu5hfqks5rDr3uQGsN+2BMJokhz8sD
ieMetjhEsxPzeb616CTRGS9fl/+shB9TQMUP0ju+ug0VwMzlWdNsAlWrty9pI92jU+f2VmTJ+O32
LG6Ql6ihKXatHosjWUD1q0mBb3n5SF36NWUt6woqa7gbeYIOaX6ZXYdAxfGy51Za1ikRfoqigttL
7IW5VP1nNQpWJ2WqDv3gmG+TZx+WlyiskXiCaDQuZKVZDw44zj/P6M5c9cHL/cckdc1zNzJWL0/p
hrRC8zb+8Adl7MsZOYUrK/vQQbQtT9kN8bjxJ+LHcO6HjySmocly2aQRuxw8VKWBQULWxgPUQusy
qR4N6Pzehyo+UuaZ3kTpsD8jp5esZaJdKuxWRjtOD7Q5cFna2G2GqjFPSWoXz62vff55VSY/NIh6
/V0nZ/iKrqT781HLeLplkVe+dhN2KEVm0s4c2uxb6avl1bZTD3UYv/IRWSHRN2ZIjdgUT38+HQmy
pYkqyVgeejeCZ+GlzZ9rY7SvPYXRZ8/o89Ng5f2fL5B2s8lE/+UjkdtZqPNojgj31W8Stqe8Sc2Y
JQLzT6yN+vC+/OxGkJxfZrrH+oqGkqk7MjIs4rZJqjhLAhX6aFWqnLj1Nq+OTep+aUZaHQrLqa/Q
KlmalFa3d23hXaHoOzvfG6dZO8Cs2j7hABTH1LPUqtfZrEIZ3fc6PJYmaPM1Kz//nqrpaVSNfRWB
xJtXBfuSHSxTzA8ME+0BdeC0tXoXKL8EExkM7rih/fLl+TjVpZEY7Oz8OeM2wC3UD4Qt1tZp6PwD
KYre7Lvyrh4ag3Vkt+Ya8eLWmMzuWcvtL8oYhzz1nTeQatHaNLvu0LrK3MUe5yjKm2Ebd8hVJoWN
OqxRRyyHqDAR71BPmr+08uQthJXl4uBALGgx5DczKcyfcSr/3v6f91vuvBysGYPw52o7J0qX03l5
2PIEy+0oxgDRLBf/vZFhHKGkh3rhD8RvIf0BxYFIUnnrDmH7ZvLleOW5xHpwtXzbZeVb6dnUXxJ2
QLGm0Fzg20jij4IOFwviAh2ZiwdTtggw6vmQtTpr3Qr62kiS3MkIZX/qVcKHq5OF508OKYZNu8vd
b09h19ICAxpEA/eZXn+17dq8ZRIY0q3f3T27df/coUM9cwIjC0NiPiyXMiKt8M5bg/mc5f3akTMM
Q/9LLCiYeGZHLIcRUTSB2jH5M1irgx6RC4yDWanzkchInBFhZSa8TVKE+i2KrTuB4Bcvgia1fDyc
ZXJrZmhGBXoMuGBsGNK6e13eHNXR6gQxsNCrueSImUXZPxnutTPmsXBXesmr0SElkVK96CnZzDLj
AfCu+KwW1kqqjEtiYCJdblv+l8jqaOVa1SZux2wDBQj5CW5KlJ4bFgpgNIhVngmNsZUGG1GxixML
l3FKNSzf7p7l2IvEuY2omgCIIuy2wuxuNriUomVriYMXATPqq3/FWCJi4hUlAseZBXsKgWpuqF45
KMv5O3+e3WmAWizXi8QAdTXA9IhtdTTC9CBpGR4moy23EUMVLRb0fhNd643rUHJIk1zDRuZpa7T3
Em9f89jaZbvXYxqpWG2HvSm9C447LA0JIPsVXWgaIpgfdlPTvyU2gChR+wcRBcGJzaKtnOQU63BI
UE40p6YbKEKiCVw7PtEiiz6pqgTjb2qOW2NWUmlD+KuX8nfqhcV6kWOp2rqBjKv2jXDvOYSzjTn0
bwvfCatK8QfLtlz6g4tqtL7cqRhCnMpcGLeN9TYlWKRIe3P91nvQRB2fJxO3R5lW/rHloVfZd906
lwGy31pjn55CWUHxl24SI2mJqQRp2bpkUaAYXZtdNu4dA8cvWJT2hrkvPUZT96acdjqr1MrPwAGq
p2ms0TaOkXt1XGHtSPgggLCNnTVNSA9ASohJqkVxFQ6ABEaMb8lANr3H1IB5VrP2qAnI2W2dHfKd
8BxlrKyrOsEg9RLZffiQiSDdWjkJgA5hMU9aSZWRvwOzsqVmm0HcORngiqmvoBnNe8M4VEVuAioP
rqOqvN1Cl8w8B2JTW4t8L63svIC4lkMxwMaQusF21rzgQpvJeAx3/x4yzSjXvUBhqXvaL8LkXhHG
qDULsBDASfvmxtpWZgPNBgoi/xLGvO7LIe5zNw7mQ2wBvvFmFTjQFuApbHS2NSt/zmugIYsQrTNB
KvSWuCxqs38PCKW61QRWbaUV4ieMi2CGPpRrnCB/wI0LKW7o0Ka2VRdvFpXiclgEion3BttrgPQM
50ap9A5uzdkBO8Z/Od+0aAiXSxhZ0GF4GBhn+ko+DIBYohkFtFD0zNGa2YnDR0RwwJ5qzUNhJDpn
ImFUORpQysEyzsmCmHvYAC4x/p60GaniaNZaRRO0ez/DYFwMlywV8DbMkMWRxzRaz8HPy2G5qi+5
0MH8Pzrlc1f04rjoLZdDYWnOJgTOwhSCp36aDxX6wW1RYo5HXWuty0ncyPt5CRpGecyT3Z8DSqp/
LoX/6xJPhkofJOmGfB9ww67Rn5ZL9hD+71eX/9Arb1OkbnWIanwSy8GabfwZbNwIzsduYTYuh6Jm
HFuAgv/e5meEi6ZxZK+1mX2DVhD0TYr/I/ZJYmI4eIXXjAZ5ssaVP2OashlpFFuTWDtFPaw12xuO
U8dO0qiqsxH4OarjIio2dN0ojfqM7abeU4amBWrupl682d1EocbWH0NVWqwlKnHujdkEPzJeRHMP
VlPYIPNmbpTyWS0Hl9U6NI6k+PORtEUWUMQPqFLOv4rl7WQN51DIdl3XDqXlI7JMsm+E/umZnNsN
kXj94V9yJJptCh/UDGmEhA+U10BQT1aO2h9qj2PbwwmhS0g3AFqmmAIdVg980kzKNVskBu3C41Qz
S7345/rsQ4tCso3xyJYbnara2gb8AjCsOrVIiHMrZC6OTX7srYlQljCocheH7cuC6RtnBNIyHCyX
/uM2nAunmuBvOq78Llrk2dsKtcE1nYoUe0kD0VKAGadXSIC14WMVjzHSTHo07L1CV3R32YyZwn7J
yqzekS7o3wdcoy3b3G96MMWmCAA6BBlw5iIM+2Nfa6BCQuPaDklLCTjidis6uN6UXSxUPOTZyl0y
xDVxh+Y1ocX6UjjNcPY7K99kz7ETDE/IN4NbicaA3LUOlioNQQtsLrNRAGMgQkg9JtF47+tqXLsK
W0/ok/6wQnZWb6XZ06bJu5harAn83BH7gpiZh6JHs8zqvVCbuIgoKafzdsVzbihe+keTCu928Gvs
GXnfP3qOwzYKls4hdsedOWnlQ9GUVIld6yH063JtBrRumgTKAMWXDyMAJlPU82idYqt3si67GOjE
8HRbYueaObbfKprozvjmpiui4CXv0t+NHlbX5Rq1eJaAgkElT4NsLQPHfh9KlLmaZ3y1Nup3yzZQ
X5hF8j7Y9Xa53as6ughmbBxdK2vemqLZC5E6T0EvPpsxMhFFW9SUauUezBEBjDk5L5XuNO82ff5j
leD9bqNSvgtjcgjzLGkKzf/rZ5DCnHwmtgdEKYGuIkIJg+RRF6xxvW5s3j0XVpsfBD+1jWfChYYF
5Cbb47+OKeXskqIfnhSOIjKTloMloWybLGGPaT1D0ithfCutQTxQOC9Ri5uDrVqyk04+PrS029l7
vNVK89+sUSa4qrMrjZR2q4mYCJ750phMBQaxQRwau+TUcQjDlpk9PsZ5o61Nxx3X4zSClxtJR8zx
oxCZkY6rLtWRuc1CeW9iBMrbsYFk6pgHWeZ/FU2rAxCqqreA1LB1kUiKbfZMXrYQnfm+3e1YNygc
oQSvdtFzkHUHwBb62+AnJzyj8TolrPjFw8x0LIeuWaPgop6s3/A2OLwIJNcI5AnusOWE7G9QV1h+
w9bN8hCbY8ZUGCj52NRFC+5KkHaXqWIrJVKirSHbY9/U1Rua9Jk5l9/tKUX0NVg3Nyif6EyZL0ls
qRc3YWhIsaeMKj02QyvvJe/C9cbioCxVXpYzPXF9C0PlzhtpdY08hm+Nqa58ysu8vVpmQ7gU1wwP
0Z6m13RuvHqlWaTYWgSf3Q/akNvv3pDvm0kUP31AnS3s0ujW5QMpq9V4oS1K7duxcKf5DhyP+TB1
08VJqaMXMM3YsXiMfzU/siDNFcFpybpFWgE/r+k3SeiOj8TKVscuptsWWhl5BIhFypGGNkx8lz9X
Wh8mxUq4HPram0OlfclSAmE0fe32E92VuxmkdOCfReIlCChbuDWxV3MpgVJlRTgMNC2MbO6uyhwc
bM04/vJzd+tP8fQZBESdJDjvNsC/202lkxiq2aN6VrNTq62n5NcApN6vPPcvLcVpt9M6nDUsz/yT
qNSWgSz+RAAJB9iPi1Pf6sFjO+IrIrnPCCLrtXb0hAYiE4EZ6+arE9b/XF3+lw4nTVKHpaKAMv6M
AeFSDaP9YVty2tchgdjlfLVuho+uMVDcmf3f0tGnWxdHxBEE+X1EDHAm7I4Frk0F2HGL7E7Vsli7
TUSvNBmpm1De1d1f5CmzJs7T+MVG/09QZDFCufe9J5Kd5zaMqFe2NfUv5d5xIvtvXXU/gmbyeznD
7xHvFPc8YpWUBCXZ30S17IsxSz/6pNmhTUxf7WT41DOMwpwf/rcp/cfaN8EAu4LWTDhTjcWB4k+Y
wOHA5VA5DMsip0TqEFMALQVenucCNUGhDXZmiPaaN5mbyNOAVA1dfwf08AnOdjrak1RXe/I2iP6r
t4qRvUjt1851++eCc760bHVPtKhca6NvHPkR2XwbvgBUlxGPJVt1Gm3XIR5ePYs6fzFqnMGpNX39
ya31MeCfpEqepCaNTdOSLhxNVffOYz6yBo+5qjkxgKm46xrc5XpU1LfGoGKLRtbK+yQGf2XLNdlP
7odFhx+iyVDrxh3Q1j7HIYjLJWwpmMYHi1LS7F5N1o7b24eywy/I/Cq2msqcbWxSlyH0Wt7pCrNh
7MxhbWd4ZUVpes/NCPFNitI95RmZZ4TfeieVtdGR6tG0t3LnmmZ6/BlHwDamXPuJgdHtunRg7xqN
2mZkRP4lh9/20NODBbt+tTQYX2XTGTeZtm+DZoYrXxTOJW3lV9MYzXMeVQDb5/qm6zfOt/85CNzN
UjnGS2+Y+TlQhfFEym65YjTNWfmW1us0ed9pZWyI5lQYxF1zO2GbOxom9hGZpuleThTmfFGrY0fI
FkbEgN2Z8vM9bREmMT0aL0hlZn+w8PZ0vwSpeODhHVu7poi0t/SLq6eqsUD8K8yh/3yDysw3VmS+
EOlJ3HmQyW+ZpDvUyNre6eP86Iv5U9Gt5zpLrKOe5WRpgEE8Ggbe7s4ZnuJp0G6G6vbLNcfFecSc
Iq+E0SABmeAN0dzaOF5i/c4m8RvHvb3DhuZvI5mAHpDed48kFjM5S7E18bf1TSkaGXU9vcoB4YUB
xPAz6F7LOB0vbu+PCCqldrV0u4DGh0Nfq3RIWNP/HBqx97T2LzoZD30aIizUYHp0eIvPmhgvRJ6m
r4lGiKWGfG4Vl2lwHzFb3TkrYQYrvM64cou/BtCn65RwqwNtqvQ5L45NI8kZGF3vFOnas7QifoVS
UiF1zekmyuxaQuxiviMXYoLbRyRKTlREXJurZTMti1adw9w8YvwLnnNDQwCTJA8tHvLV4AbyxhDl
Cf+W92yrqvkdon/SrhiXH4q6h0PwWuhje6V44d+k8gr2FZ3z1sTxvgjGaTWERnWkaVxtplrCoyp5
rHLq4MTTvWZ6/54gyXnD7oRJknD5Iayrz7nz+J3ENebvtCenSo6s0AoaCLwbUhyrHqcr9YWT1o/k
e1blLyq8d5Un5mOfRT5W7iHdVDLV9/AGSTnv3RRnrDyVdi3fMFqdkqjASzmfJp2E4G7ivQbp5Pzo
gOnnLXz/iMS+ONss7ddhbCRABuRedRR4Myt8jawBdRE61l/hvKLUMJ8hgN0KLNfCf7Ss2sMe3nU/
PhOLS9gQ1LEMGO5oJA9TN/fvQ22jm1P7SvjytpAiYaoj8NqZkYR4ffpdXGbpxZHWs+3RZXETbbqb
WpJvyKpID1EwhLuc3gctfPld9DSB2qb4mxoNXTXSQi89uO+T6SZPtV8lm9xOCWTxO8iAFgP25Dr5
2S4EKUhW5B01PRcH6RsGn32LXGzS+ol8ucE62LG9wUCcvzswac9qxqMpMs8o5gY/OpMFSW7Fc+Wl
98YDNWF3bkB4HfDIygPNOsJOOBdG5O4NQD13s6WX5XafhagjmrdFfh48Yy8DxRyWRB9O5PW84BDV
t7YRRiWvSWptcx3HCXatrnwwU6dd8xLoPxlshXjbvCjrNVITsMQyeqzSDAQ6AtwtBSzjqahT/YkT
uMHrrOiM2sTMkC18WaTipKM0Wy2RBIxPncG4Eof7uNK7PfMHsqiZerTwj6qEWV404zFCgL9nxRGu
yLbKt3qZN5i7RXNuCEk9s1e+acTmjqHqXwcAbfgerSNrk3JT2iZlvjS2ziyzmN3kZ6zq9GFonfqs
Z9o1j82MSNFcMcPZoLBwxK4yzNMX4qD3dqHk2UjCo6EX2kMYTTAgQdZdc6ph701Gj7Js31S0IyGo
uCkM/DdwYSBKnfhhuanIDOS0BZyHKh9vlZm9RInuYTtXUAKM4B0GhPuY1O/dsB8onTyliaAA7Nbm
vhtILa+gAfmCOolnHFQMQ5pQ301nNeU+0ljqFM7epF3xZbl0fFPhfDluWz+lFaO9LAr3R69J+xFR
9JyNRMhaChsNKZNp2wW72nHLg4rU8K7QJaUl6JiisPOjptnyOXP4wdL+OPhBJN2VcCJKf4UFJS8s
n/k0KEo1gMpQwuB//lHtvN21vobIiFBqQKjtJ4AZSZJdxo51jmh8DyKXaL4VsmKQaCUSO888t/EA
XK7jk0jHdnjHeDKtUvQUNJi84Z01C0LKsHlqCd+DHJM9socoN33ZBFtXuM3BoYAx1w6i63JIIKxt
nNIgWSgi79ZW3styyCjtjmaz6pNieO8LxFB1GqUAPGO8LW6ABUfTT2Hc5lcZMh3bJQoYYyAmPFex
fsrCHnZpIasvKlUPygo/NEc7sBfvWFoxFKQt21e/9aHbfpkjw13aYpa3XV/soJm4CFJyDdlWl+/H
Al6sRtvnRQE2MQJ2Al2tYQy0jVtYaQUVe5u9elK8aEEmzjrV2jRCuq3Y0AQZVu6klVA+qqY6mxr+
eZi7aMh72zoqRHulMozrKNlmityrWZsAPEVk6/CbZN8G1v2xdW11Be1zidwhZkspEJkVNJw1RC0e
wQnvqqqBUlP4DiQnWtaBryLP8QomadrOWI8nn2RhYCtf0vKCt1Z4YPpZjqARFeHbNDjl7o1Nfom7
JS/vCEy2nWf2l3hv6CK6R3GdvTpxsoGm3V9rc+4GFtK4N5HtHWu//IBdZ9zRsZwJ9KuPVuuWr14J
p5dgHxoy9UyeHCqKFWnyM4wnle573wxfyCzuX0gCYhuS/aaFpa6aE0mAKlpBfy8IN0OIH7kohMDs
k9ZXr6fxqkuimg2npQWhKw9SK4CXTIzNisEDoCwwHxYYHKDgUhyzhjPOINiEWZMeWAOhih4GymcC
IKLX685LrNQdbFfxHUAVRfyFIKWJnklkytddm4nPsopo4HjOXxZtdrecseuWwyreCfZ16aenwhHG
lTKVfi1otVyR4wEYb7SLKuttSVnqE+DKuK1VnJxFFL4rasIHOniU+9i+U3N+SBpsTLVVvAAZbx8t
zV85RUmXnnVooTf6d6sBcwDBYpxbQ0fcRtf06PgeJaO6sN50YpB3yahR/sdA+2a6yAWG0cuf+8Kg
VO/L33BrXr0KmU7XJhPbV0msEKWNHXU9ooZDkASd/1x41TUGwEjRyoFzQJFsbMZD4jDSgYYIWb3p
kbWDWG3dB6j17AnkO0kF9n25KY6lvy1FVx2cSlAzZNbM4WRvmVaztap6qprILC+j6fyyKWmtRau9
F/U0nMK27h8SOxoeDKeKdgEWQDo3LSIiusmp46P7H/T8jR3fDatSvWmSFptdoHsrhfDyQPfdovIR
uZfUrO8eEgjlm9G1x671pKhn4GjUXr1W7Sbp2GSl6unO0izv6rbJGYFz9eQ6nEylJjbEgDqUtnKa
IiPFyZKi6gHOSbDH2wgxLhevxFBx8k3FQ40zZWvbAWOsb7y6ZMwfoihjwWCIGb0KqT8DQBk0SbgV
4RRdwVH/c0iCJjhlJTEwjFPVd1Fo7nk5gDxADIEvkJJLkG+QY1NGEPUzYn/j0WtFdtCTOf4gyvGn
N+xDEUAkrNoH334cYSO5jXpM50MNNF2zUSB5tbtRdFU3hnGOez37NICzr8fR6LbuCERBsVqh1G2l
qDi1FM1NG62sAlwTvWhjm/u1s26GyrwnDVAb3H7q0GmUDcde6/dyHLxtQyUVA0/pn8o+9ndGUj+3
ruefKWn75zn0YyPTqd5qLulvUybFJdHK6VmmL4CA8k1kJP4e4nrzgjSEjbwE26kp+btwkZnYYzxt
qn6oiCdArOH6sjigUj8FkKYenfJbhkV0HbtFDDq29z7hxAz1V6tr1TXMkF4RwagdNSN6GicN4I5o
3ZdRcb4nGMX+7Ku7GN43HWlq1GjgVPMV1N30ObjsQZ3QSnfLVQQi5AOSfTlQIljpoowJrjLse2WN
NfLSCRaIU31YUlkPff+77432YZIRVgaBGqilBHtlL7nLDA8yWj/m7E6DeuOjLoGbEr6n9tDtsl7X
j2bSPnCi0ck39W4TtuhF3Sb09sb8U41FtaK7A9e9q+U27OYGdhLa52E5DDeqPvVJ0VoVqxg5D/h4
8BWZqd+A1qtN05dQZ/t6jdDY+nTr6VBMlvtYuxgHhDgKYbm/7ShCV9ymw1Pv1RdWB8GhT3TktiJL
X2kHBrdklpPD+z05DWtr3w7spxIUZ9VQ0wO1fSooRzUpjIEwRQtpVS2wOZBikDN/J3XElieRtzzt
bVAJcXc0KKicvLZbWbYZPKGbTtdGFtuH5Spir27jYc19mHzjMlQlmrWugQTvc65Ymn5FzQyVZKhg
5465fhV6p1/z3mRET5kSDSuSz0P7WUBueoJnKZ8FS2QtMj9LV9dfgZrhktPKfy4tt2md36ymwtp7
SkM+ienq2cqDK2WU7nMaKXFVY4ewiYzIcmgCdxUJhgwDDRJm1JYWYjR+URiFVtQMz0kte8roGQYA
F8Fy2xfN3ZFmskrzyVpPsnNebR+x5kiY4AdviVjBJBXfrfJfmyh6TDjV97EzUV/U1UM7YT+hzcK2
XYXutHbiwf+ZXbJm6qHQjiMoGzqaJ71EvEM1LnyxJdppM3ZPXpwPN0vHbBYncnYOiPyIybY5mboR
nrJdbtn9Jc07sA+qhf7ipGjjK/ejSx1vJ5T7u/eo/BptjvLFRIBVQxZ8ooRcrfWpzD4RLr5HNCfP
5cRT9OzGj65CniACLXpk/ERun2HjI3PIoUZJqyCvh/h5OWgj0ePRFHgnsy/qzeQF06YHB31ZDhBa
5L6Ore+lghujszQ0GCdV2/5lMkQe6+hBMXodQOy1h5T6K/108tlClzazpYGjptOGvNrABZnUkPon
o9ijxKpXdVjQ1O1URz8rA8hr2BS2laf2eqpRf7I1Z+/S+zo4lH3XWUMbr44DtkB0Jg/+Dx604FFR
4CKZ3S/2tAPI15LCWguIkmTfnJ25PFzbvfn/N9uT9oKJc+//DoV/+Kss5Zh33//BSvjngf+D97T/
C6elawcQPC3ddwIMzf/AEnz9vxwjMNgiuqZL1PxM/vwXlsBNEDR00zLgyjvYNOWfIGao8Z7hmK5n
+AZEWdu3/1/wngYW4v/TiQsxxLYtywPLYHsG2IT/cFznBQXpotLHw5BXz31KYmJYpM/2OIImjteV
JJMv0ow7YX5UiHT86r5pS2ri+pp+i3MIai9/qvD9SDoWqPzsfTApWEkshMhfJy/BG4jrcvNugE8g
H3sActtCU7gT4wHvOriB+FJ0LmYJGNH4QvhnRRGQ5+Fp6EE0B8Z7uSCbF3jzjHHGTx/vfMjO5ox4
tm/1DHwWP+mMf25mELQDEXrqSUHHYuxu7RzcCqgzJvE6Q/iLMWM/epClZBa9B1ZusB512lMbkPfW
UBY6t1K9pvFTkjbVfgwYdlRKjwhYD63aZm8oSapI9HcvXcQaRriNx5qUwyq42MJIkUXB/dPy/JRP
8Qi5s0/2RUd1rnYtwnuJrVjpJW7iKCkpaqa2DgXMGDdTnLlrXRuyo2c2P9aY/B3Tn9zQN311va7e
TqnerdoRJGCX+8eioxCTuAC3EEzRe/HTY2LLa2Zd+0GR52xDTohB8FhlgBXMnQBJ2Z6PJcVE1Ri0
9XGiG79tgiy5jfFI5x+REMDEaxLZ6my4P4jCaPJ2NqXjeX3p4bUZUtxeDf6dfZP32VqnKrDpAN3s
LBJmbDdEhDnWihBPbD2BwobWQbAgksTR9laavIMKCejyjKyWI5xC+CgkGGJIkZMnXwA8nLumnw5B
RQYyHG/fyVa6BkDUEAyeDvLUyb23gVfcHdvE+eKCftfgHKwV7YIpz7Ujis67I4R3gF9h3gJm0EHY
n55RqHsYVUy9QXXWumKDq8Y4aDot6n6CUy208SVs52SOAV9X1gNynhxv1WfNMY8oFIRt+DrM+mkX
tMaWeLuCNGJrtSsVtgdI9/3KpGJE2jjmu8xFU1/45nBo8xl6RhAao//vJhcs9MOKjZ/s9tTidpAt
/qqzuZEwkKxMp2BVRJH1pPxd3GveMZ26TWOm7aWUEag5Vo6w+HPjwkPqdYCUao37gtRYElo3rh09
tF00bfvBbI/0MppN2nlfKo5ZZNPDW+WVG20lbhXcn/rHgCRk3UHYXJOxetW9+jeOMB4yyGcIv2BT
ZfhVaD1E9/J5iuGLtWVytf0IU0RBynCWuVsQBfrG6KyPoMnhaekEC0SoUFvZHJuQrUeTV3KPpOJK
rXZy6dUOQwmH4hmVO+vesn8MNH+nGzUKUNPcyLGI9nkSvkS99pdP+2mVDT1GMmckSNzceyzVRjeu
t4WiFlAZ5d8FmQWkSinIw6HF7wUrp+7tfOgaF8dXpOU2BiIbybg1lvLMiwXLP0w/CFZPokwMkMHA
HHPT+8HiBAgrqO9WELzQBLnIhtKOC6INbEIBsy17DbLm8t/cndmWm8q2bX/l/gC7AUH5eCWhOkun
nbZfaM60TV2XwdffHnitJR+3ve9p5/W8YISQEksIIuYco48p1A9WDWCwd5biKftqzOP3bJJqtjKQ
I4ErNU50cr7qHsVCNcxEo0PvWJYl/Rw2hr2NbIam27hc6v1Qwlkcab4UjnUJPWIQih7t3Zxl0042
1ptwcmBXDTO4eWwOk4sWNKQGsCdQ6oWxHQIiN0GExgh8r1sJkgEwehn87gRRJAgBIgEW/MF6ZT+1
Ihrv6zkujqbNxciw3MO0JMeugSorDzNC/hKVe+efqqI51D6OU6xcFEY1hMlbKgGWZ5rH1lxo4aZF
UHjNZ9ubut2Ui+ZQQWhvdPFa5XBIehjv+wHF+HES1D1sw26Pw5x9GpGD7ICOofws0ykYu5NssBHP
vd19WiwudFP/0qvufjp5EfnmXC6WIr6MjRFuHVHQ+LSe3NHcTxWBS6AdkUWn8mOdQ2+j4+w9f15y
WkpZOCzB4p0Y0WZIceztDDnSnSlIE+uRgXc9k/ilXzG2gpg4T8RB34N4CQG0RdVd5pD429vvjbpc
+4OAn18Q5Fy475pvH01ysA4akRkbfCZm0PUUMRt48Vv0Y5qDIsi1v1tUlSlHEyQfplrQusbOcRa5
aarkbelFSb58+doHZFZvtNRFDRRhKhEGvfrQ8U7hEYf8G5i0JuhFfAAvg1EJpmBE6vvGV1zMmC64
nS5cYSjEReJn45SfMpsLhoQvuBEtZjOjJ+1dYSMGmxlO7EPqWbJns5KcCr3pb8NWfBBmcmfjC9yA
eh+OWsnvmIHIYdQdoNwlo9FOzZoHubclaSSiwKfU15u6yJhRSZzv/T20u6emDXGQmcy8fE6i2jmQ
CPGlQaUBE1DG+yhG+KSZ46nXJ3mOTXCXtuNsptz7oFdGvy1cc9nbPTPbWR9Pi+eZe1G73IpzpvEk
FLC+TUo+48ipDk3GwMMJoyea4qeSlCjc4E9zvpwqCnzEfiJnh1P6dVRy0UjTg3TI+K/YSr9P/2XT
zAWhCOK+8Muj1mWkRBmG2DBG52vuMfD40/TujYynW+9gpuG3SLofCUnxNqJpg4jC6llfSGlp5HtG
PPaOXMSEr2c6oA3a9VH2jofuNDgFLWL7NZHeux2DxxjaT0R5H6asf8SF9RqNi9ylTfegpVcuCuHW
cHEeOulDyAH2JTBsa7jTLFy3miPumgh+KBURLCMj4HSuBduBnjr3Nhn0dL42jDYOeR2ekvFkt41P
+PDkqFzwN2zlBRMSDV3UGVjj1agbhiNWtB/MNEKrKR4wWX3KZIHZeYab23Ny9ULcVWEcHVKlTNJT
8xRV1Ws7qARWrm5bl3ZsYnRwihBuC5l9N7HO7jEwPUB8/rikyB5TsMdb3+5300zlPOrlgZM7wOyA
2bKu+d4HxitNviMi87lM4o9l03zXRocIrRIbYOgcIh+fdu69AM9IyYF1D6EuAwdp84aoK7zqWYuy
bFMztqoFdpLCLvk5OYTWhinCS0w3kQfB5sidPQoqFcK6LqaepIQhL5hRZ9g8cX04/Dab/BRGyPnI
bv99sW5zlJJyfYITgCGng3sTcfVfCb+3MNgWO9BJi/YUQIFQq1RCoroQ7K6P+XHmp1G54v8RVi6j
kwN8hb+LUUWe0vpDkUG+pL+ibW6a1lXYunI3b2JXu56c3fof0XoV0hgqye+af7tKfmVfnjqLaeW6
fdUDr2vrYt2jG5p3W0Um3zata+t7/HrP29sZdchdEuhMjaLrbUkdca7GDzSF/JPjmtmh1rJ7ID02
EkakFud1B3eR+iHxwhOOiL8DeqFWqWzJ6u8w7XBIIX1xz/qVst2qvNJ2jdVeV9fk5tvij21r5O8f
28IEg10n2uMf228PvRAbcpouHdctLuSxysisLXJIW7VYU69rZ2LSuz62UBLntfSDSX2jt681jQix
zNdY1PVrhnPQLoz22clB614g8goonLCNUgmVb8vf3V68rv3xhm0WM19x4wSANyGqtwUy37+ymtdt
SWcXO1BDcrMewvpWv0Th6xv+Wo1C59UkvyuYVR7noLJe17VswRsKx6lQN5Ph+6rI95EO7JZp4tfq
lOQLS6XQJ1P2hOoypVmQioQIaPW1RVHDq3+tr5996nA1r+weh/wap9yrr682ySJe1xxlElkXU3+X
ATY5mYuFBmpNUv61GikRcu5FB7uBK9y6/esapLwuXKJPIPqrX1RpQwjxEiY1Ru3bWwS2LZ8Q6mQp
SX5dH65runpojWmDeV+t+mOaMRPtg7B0naOoqy8arJgLERURRjbnKInIe2TztsPX+mLTuCHlNTB7
+bVrwgPhiPOz0V0tcNrPXkLYXxt+bkP4C642JUHDUHqfUZ/f11QAg4T+R2nVL2UlgOR6xVMpaiyG
UZkeYlKidtUAp5jrJZM5J5EB2ZeMPOiJbSzyajYxOX+bxsuxeyzOu2kYZPeQVisy8kCNxRVnshnv
myE3dn4iPFKuEMkYM6OIKNNOXjckIAW67DINQvnSwwLES8Ud0iF6uQdLvqmR6Z9Dlz4KOYUPuj3j
HtFpZs7jF3JAkz0pxchkseUEKbbGXRPJ7OxM5U9+4S8WN/pT6zMv07QkPg4YUPbFMMhdPu3isu8e
FaVqEzpOdJI0o+98LyTGywdaGo3JvSkYEaLzUwYBquLHzCQ3aoGvyogCt9aadj2pc06unqp19bbx
j33WZ9cw7Nt+Ved8aVuv3rbCv1ufy3/Fhiu71zKi7K7wLgDBIXfXQ+mO8AYRk3r4a8G0hAZhxn1e
+atSpjPLFtOKc4r1g1OjluIm5NPc4Weojf7jrC8KScN7dMpotK61yneUtct8cmYquH8/pxT+u1HL
ps26rVFTfBAfRGXxwkEtbm9xewjgXW5MiXa9S0xuZdCTc9Q61N5Uwm69upHW1duCfkF3mJzpRC42
sFa7FLt5Pf891O4SnKyagsJdUNtuT9weOq0/5QCQoxqIkPtrl/XZKJPfTKQwXEj+fmndwU8xGOdt
avV5rZ9LSinzkFKer5EJcEY7FnAWw9uvAebrV+Ksprz1e42KyicMU92NTXXT0oX9aggBGEbXzPO6
kEMlzmaMB3DE105v1w13Q8F/rbUj4ARpbR49Bk62usAwLq/O6xqNkr/Wbtss0/C25kSLa1dZAHlU
aHSpbr/+tP6Xsxacr5OkAVmxVZEkJ22B5ZMwiASKYKorsTnyv1zXxqKQh1ybjpHywVhOjaloNI9M
XKOAlhVJ8/DZyPVVR7WsF8RKHdt6MO1kmZsKgNJu/euzImlXtbgXLQHSaa51kDW+ynQCzT3IQ13r
xLSouyRKHJgQHsIg9a7den9EbdCDmOTxTPQW1dkQY1GKQjXHboCVyAVQebYQsJy87Mea6b0uEONa
xRHbLB95obXdJUplRTM5P09q27ro+kxxOPi4DXWyra9bn8AXwaUqX+8f6bocslYirOfc+m0v9Ua3
v7j+rfXl/3Gb18XcU27vsK6tr7ttuz28vc3t8G7blDJ3E0bUzDo3/RTe3nndmeYo97Bfx357TZx7
MeY6k5yyv1PRf+2ima5y2PU9fiQxnhc5jOd6jNAPt9mDmfN7rySk84HhHVN8fsqaOvsoXsXVkSYp
Fwa1sVrmj1OPas5KU+eIqhWoNNnWVVQlO6sVxkZfT5n1zF3Pk9tidr37NkyI61rSWg+mp1SocHDl
KEo8bv+TilNfyqIEo15pSNTUfbhOXW4mhvrT60Ho7fgBJFe59zwZRIkoIJ3jyHBLXECeVxdMC4zk
zH+hUk4nUZBGHVtt6m61KUxPBR24cyKNR4hVZApwy970/6TVcxcHzDEtdn9ojZzrUjweEuLokNg0
/7v7Aegd/r/tgP+bf3v7Vnz7PSL210v+agR41r/IXiUB1qc+zvVJ5Wz93Qjw/kXpHWQgkkDHYHmj
JguCZaEOkDOmCwumt0/1/u9GgP4v07SoTzGXXlNn/0fUZOMPaiFzLQwD6jBoOVAXU8fwO7WQPAXK
+sLSjn3R+3sTueQWmuhFSyb6sNHeKEhI6Bq6qxFyLkSzikk2IlH8rYXy+AsA+l/44f/uMLDTwo8G
G0ah6Y/DWAyiPscFaXZT0yyWuenB7BneEBR+99HoRg14sqSrtWDIKND2upbuYqVN/G8O48/QMz4N
OjOCNq3wXcey/2A40sxJCQpQJAgmDLswt/JAGrCbwCqL0UUWW33OnPDRSfzPuWRahwyaAmVhEklS
avQFxvF+ShDN/DeHZVl/gGdXniRsbVs3yGMTrq4+v9/gknPW2TidWgpIo0SQrdNktdLmwahi70oR
zN/MM8ERFROgc0uZf+NKEFMw3cj0I1IHOtHoYFV1LOcQDtF5rCv/asx5e3XdQ6aMr51ZLkfbLx6n
yrSu2E7/WuS12+5iewKCJbnqlFNlgxWI54elSdCDafI1bIr6MocUEgElV3eI0clVr/QfWuM5Z+vJ
jp4bmyqlP08H6VCrpaoC05Oirh96COAFMJSGETdinKPbUMsy8i5AmBszWsj6O73ovo8ztTzyxLf8
t8s7PV0+eBWVKU2+h8jsRJdW+7kP3OgcjlN/4KJa7TI54tk9GR5SXKzFvVOIfaM192763ZfZI1Li
+JJnuX/wG5xvosnlpTSnlzAiGMQjvA0U7kXXim1qmuU11y1nb/jpsLHdo+d407VKMhw6cYmStWNM
Jz1rb7qEXaJEjxX0gMPKip8gaOBq1kjjROz/oOq7Q3c9303Ja0EVlKbuUOyWCKKYk0a7bGny7dRZ
pHEQy5303mEajfDQyORHWRBoywyHpN7mJ+zax8qPHhshgCWGJlrQ5in9UObNG5KhdtuNxGHiZt21
9BUfso60nDqZ2AvmQkS1zxZ1v3XJwYgK69BpsUaqEzMPylJ70ZqPS9ge3TIjJM+3PxhIkJW68wQf
OyVGk6SkGm+EXUwfPdNYNjBL8XXNETeMuXlzDB2v7iMTnK+Ru2j72hYUQVGJ+DNqmdqYq60m9Kd+
7u/dLP9hWFjTCJ1jiFIswCbFTP7fhFu4dL8Y9YfEKPAXgcl5SPW3iNA5lLY7F3mmHsORhf5C9Ec2
/ZirbGvXvcIG+NBKCgasKQWovesNVC/K+W6QRrcHmyUeraJcIAHFnBXk1zOdR71WOO8yomAvU+qV
lZx+5o5JPDy6702OZm1D8He4o7hSHIw86vciiVwi62qwzyGtB/hkO+QSNpcAsz36OXWUQdiQ3azh
rNksLM218826qqvh4G1R9DHcQBXTs27DMPQmGagG612aIv6DE3X2ni4RzlF14x6j1mRQrx6vi34o
PyoR8m+7rNvpQ/71ittr1223h+taC2/mkGr2cVDzttLEe7CdZus1CmMnWLetA7V1zTIXN7Bk/mrG
JdDUdXA1JVbV0TLlxeuOxsTkpmpdZqj/jL2oFsdQ0tRjThnGa3ykKFCUdX194a+Nv5brXgmARDq4
grQY9SJG078PQBeHdLJps770tyOROs6bUBoBE1cogo0BCUm98HZsXqRRU/v1d9atcj349e1/DSTX
1WY9XC4hVJTwNFkOPU079X8M0KU2BJkRAh4Zb1NGCq9p8ePBtyiBxzSXPsZoMKbhY0fbCOwPieBg
4oDA4/Wexxd6tN+L4WEMZfoJx8y1xFhQTuX45DbLJ0vAhZ4nRlwYvHwbNU1YE6aey6E4iqUDJydm
/YR3kkpApGRIbXsM9ejZ0vDe2AnUsNFNn1NBN9cRD+DoAc01PYZYD9lfOXzNcz9wh5gUOjpdO5oF
5YaaAWJ8z7qPSxley/KroXt3c+1lu545xIbr90T+V/2jHylbl6icS5HQTzZRSiV2ShleNz74pZ4c
0Erew4uIzwsWHGuUywuk10Oode+dK4MlscygLcnqRV2acXlunkqAUphAEAORTABxAY/qBkmyvdPh
v2N7rKOdJBGJKKlT2BMGrk9w3boYkDZgjYEmYbdtKb4jjCmgjsbLg2YDROf3+6UZHpyYUPpEE8u+
/565yClp9dQAV8oUpvU8BEOvblo+6EYHNTFJXHsqLcO+2VSzCtICfQ6OOpG7rJo/SsfgdlaaGOE0
iufc4Lo5th/dJTpOpgx3hE/Y+2T43k7FD2tZ3gC0fbS1Fsfl6DZHU/OPOKrRCE1JrQQUBR6tDv05
KXMX6yfjPR9KIzF5PUlrqPjybZON37oZa4rbDsjlXQBcjsN9VG/NS5wNXIz189zxC2vtDG0pid8j
LgBtgZ9ZODTWm5H443DYdfmjh8ZvY6LX29Q1CTDVeC4a40ID4bvh1dNeRoR1Ng9omT4n9Mt3ppvG
J7cZzoUL1nVKxKszfCMn2bwY+HtBCTfzUau0D8YADHMkAE4YiUPMt/NmFs0PZ8YvXScNnuYFZYXm
U3eqIAE4812OZntrVcs9UHUmVcSn2SZWsonZDO0H5As6Z4DZiH3nCrq+9lHaJnYHeWCIcdQX3SKw
IH1wwJHv9YjxpqV0jWa1N0zz0gzjHEQydndMcbXHitHMaZx/LDQJKbBEeF7DZR/101eoysvOiphg
RfET9oh3fuIY07A7ZC5B7bV9XbDAZ9Cj4BEgAKzaF8eG1PDsWXYA/+q5oKZNrpL5jZDHo4jLItBq
L0aEGX9mzr51dKjOernMgV8/AIglU2isLgKyc0H7J/Mbyh0ahDEYvI8wx/jtLc+jI55pzXyeYKdt
XQ8mdBymeFAjJbh7ZOR3ytCPbxfs0RTocgzz83NrWAWx7hjQ8Bn89FV2XWRe5kqM3C0LPxjr+uAV
+te5AZQZ+/U7vFyIUG6D8HzwYLIm3MWy5AMqnGjjj6PYIW9E4iEI90tRzXD7iVU8ZWBEg7aZT3rR
n83Ce/Tc5rFzDJQYGv1JmX2hc3KnW+6nNuPSBBV/M2rnxhtrrtryccbVT6vZewqpPEJoeam8EQyE
ihZpI4JQPc1/dkOacWEMEyOmJY+Bn5twK7sdtLZj7Y6vCF5shBXpJlUtoDGGDQG3oC+tCv9PcnWc
4uxGO1o2yRFdydXpsWggeLuWOVWyZRzICng2l9gEQwkvJgrrr7XIaNZaxqe0jwqi04j8XC5eYvAt
hjBA9fxFps4Pb9a/yXkLEOOjhvgws+ApMqSN0+pDhM2WFpS8Ivb6Xk7FK6Ue6t4ksl4obQH9LIhf
EZGfEzlP1OkG3WhxT9VSYHBD2Lw+s2779bSRO4ylyFzPqvql4SZzzEfz87pXWEPerIcZQQ23/3uN
QcwBYRfwZdODnh0a2j6lm3ZPAR+f9ozaKS7kvVnbQW/iNsgbgLsZOoZltzj5Jmlrfo3mQuR6A+pd
b8JO9di2oaf/dI9j1ciriBoXK2b53Foh+aCdeyd6k0BGg5FetQCBdenYEW9GPuXCLS0kSufO0F4S
1+V/qI7E0vslcBAzc1V1+fhw1gQ+oWpTi5ylJpCPz+kn5qzyYVY8nXkGu2uN47cpbkcA0xTy7Api
PS698G5wJVRGvu+FfxH18L/uizu/Nn8AE423mjZ/1Wqxy5WR1RAhQLsZTZRePXZJ4gA1szA34obC
TXfvFVkS6KL+qWnOQ+aKGcpY9IDCVnDT68W9Ab8GEVV+96anyYaXVPARnJNZkYoy2e2dNRl4HWf9
yc5N/YRfq7jWVP1jT+t4LdmcsfoS66JI91Eehxud+jz9IgP4OKF229oeT7J1AZok2INm5zJYjX/q
m3q4zzqymlWKWBlmGHPj5mjI5i2porOwwv7ip9Cz/Xl5DodJkvXiWcRH0Mgqsp+xwzH62UF0+Fq8
gjMrW2yl1s/uDGTEDMHtV+QWFTI4/WiYqMh69wtu9HlL8bBm7ifHe7PVT2Omo42uadh75UOeGSG8
g7bFcFwicFgaKHs+4E9DSlpvVXPxZXwq6aDf52rhm9OPyeswx+qc6M7yKUdAsbGP6RQxGeoZuVgu
dG8dCcs9po43P5qnYxJ6EDTgvRNZWZ9Cc/nuVfOj7b85yY7TYoKvx2JUC61ypbFdV7sBJDWxEmwV
0eBxk2JGFzfntb23rqW0IDAU/NPpWzdauJOwhKk94/X5Wyfw325UzbwMoo2Kn522fcyn7XQSObpa
o2Tf/ueH6y6t2m9du712fdnt4bp2eyvPklyrVG1//UPrG3D9trUegYhGM0zTqWuva7fFf9zm4Ylg
0PhvXtdw4U8cdPuhRRb37a1cU7XUbo+LfxrYv97r9qcS0/97T8KZwKNZJxAKve6mvw7vt+exXJB/
ub5p5jlwhG7vv77fMAxfW0+aAUMlAlQr9TezxuZCva5C+UB6Z37MF51RQZg+xFqZM/AU+atjFwe8
AcbDRKDrhvSbbmsyxTulEV6wMsOFXbpeuKOd1gdZVDzGKSL0mRikduGsBpFHlhLI09aqijs5uO3G
6otuD+Mmv/OKrt1rMSr39eEYGfldosUFs1Z73k84la9GJz6lum3BA2MqjeIU2WM+2TWqn4HckdY4
eZ4nrm6O/l5vP9CTm2IrPQ5jm1/TOMmvtWL06IJ7mBE722XqxpPX6g8pHG9cEPBQr5LD20SIsPbS
P7r9UmFZPH9kIr5cR3Iir+uahzZwr1U+d1r1hKEWiL3P1MXTU9ckf+2GOXS5Cke2WDZwQpbi0NQc
yWJ/SQqnvMPaiYZNMifoyOugj4gKp1+MQEcp2ArHJJgqjK69WhjULro0spEINMYmnixnl99bGiEE
zFTOEVS0ixk95tzY+Ix4Q6bz3F6AJVy5ms5XOypeGtN2uS6zRxshL8y0adoQMoGwKneoA7l1wTQ9
p8IwK7ByW98hEcoZu9FD8K3yPfZtcx8OqDT9DgV7DA1HxUFqY38MGyZ4S+5gNfTT4uDMybewQTTc
p8ln/A3JIfIq/arnHhBAtbYuxCT1qw9qY2vmhEmSbryn9qMJvoJxycwKXgi7Ig8AXzcUFN7/CatE
OgXHznN30nDfyTW2rq7d0nqKCDtTjwZ1pjC/oE5pqbzdf7bFyCY2cwfrYXquS0a9YJssbALsvq7h
xY72hMupaFxTMnDsr8M0OEcbh8sV/KI4ZGn6uvjIX3cACzPbuLrqqfV5Z6rF1evJx8KMH5v8V5Jp
CiK9Wk7oSciOJcdWo7CvIEcuQy0vvJr0iq7rGjpXOC4iKQO/qO+S4ur2SXdMBhtqurA1oFV587oM
tPAclOFmM8nNykVaaUjC7b+04uBbs7Fft0YQCXdI+KjwgKa9uoqgtO55W2CrQmGgtD/ZfpAQKsVY
+CB+uBMn6nOPC6vfeuoz7NVJvy6MAbbmYhg199aaiSA4r0WRENeFlkSIKX9b1bRUqlk7oiFt+bQ+
MaiXVOmAv/S3HdfV9d3W59eHro6iSmTC+PVnbk/c/uq67fYQEoTYWQND3tu22x+tRUcTfHgVKRyL
TRsn2W+HXkcOUwDL3/92fLe/eDu8Zj1yJPRI8ukFbNdnJk443wJocNvv9mdvh/LH0a67/HEY687r
fuiY3vOhucMAVRwiC936LCJmBXX2IRvcqzfFZF3RVNpZRVI+VhSc0V+Iz1Vuafdpa5bEzlCeZJSe
IP2J7Ts/ht7vwp3AiHUhJuRdb7V6u2Q+v4bWHnalnRvAMk3zSvHxMbIX58ioPpb98hClr52rkzoQ
iwBH7bvJODfAvIdLumema1Ue+jR+nVZEPbbWBRx6u4u/euUhwXaMoAUX5zTNy9lKTJ0QGoiMjmkc
rMH7EpZSxzaZfwZv1xyobjAdFYS68BA5nL3gEu0YDtoo6/ea8UjjNbpbwvIrTAvvdYy/1bT+8IsZ
D2BQIUa0R60dn8qR6yzMOoyJTJ62xNu0Aay1L7HGbXmZlulq4TxCHCfeB6t7B7hhnVSlg9QRxGM9
YRy9NX7pQu+xIL0WUtE2irPukhqvzNPsSy7zYOE7Crieh0FYGZRUvam6NN601YbYJ+SY9Hh0slyJ
Co8GwNzsQhldGPcrXWW9X8KOqZNvvdm1328bfTqV/ASRi2Y2FfS4AITYZjSOKxu7Yvcwt2wqq36i
GjxvDatLDiQUZ1uz09+mpvva67axh6aEjN+CFVZ/XlI7+lB02YGoRWfPSXI3kZC7qaz0cWxMeKTt
/KCN4f0oKejwU7bO+XGZsXd6CR6m3mmfdL8P2iypA8g8pUqtmC4EMWCWf9AgdRxSHVyZbznX2UNx
XlVmTAF6qO/7rymS2us0yvqFhua5p3x5qsYUYG8ZYiEvYXfGkJS3Rg241BqYLlWFVYLyWfbjWNvP
Rhrty7Z3yBty7iZtMu5CPTykdSHOeYlkMQ9j79Ik0w+zRD/NQgSMs/HL9CgdqZ2BU/OX5RAWprbp
cDxuRjvSTgxIqiAEv5kxJQ50GHzbFOLRPrZGcm3koj3Vkuh0b8JvVhZUObCZb+2hNo+VTH9asZc9
ED5DFDZnFJU2QZFvOuQyGvY+nKo9Xn47GPLpjVkfoANCULBNmKem8E6Z4fS/2nL/W0NuyTowSP/9
z96tD8pL9X+236BBJuV/6dn+9dK/3Vvev2zeCjqVoxsYwn7r2Yp/CWAjjkWrEsGy95t5i54t3CbD
hiclHJwtKgT3756t+S98L8jCbZsenims/5F5i8bsH1m3lu/auk2hhTd1BAazPzKPh8TMSLBJIOhV
fXQwwtG9Js3wUliYPABXtNPYPY9d02zbeRx3sWXAfZKXcSnQwdMQPjxQNaqQoqAtc5un0NXCnb/4
AKs14wytY97h7uVyI+9lW7ek8vjvaaoSxpcMo8Ss4TGyUgooSddsJmdm6MSUO4e4R3bjyomSJNHs
oNhq5AoNIBAcpOEyIxhLj4j9YuzBpJQKrNXCz8C7D93BLSjklGVKjS/39/Xsk9IY2RfGgBvHoqyB
ii4gMlDbIEmoAh/57qkKkzP1M5K4dOUObiOfmNYkyCBp7cM+4vo3Ofcd5L+uq/MPrsEYvRiFc2xw
ayfaWO2axKgv+oyLt5koJSQSlkk8f/RjSnxlnrZXLJUDgEAixgEPS3/qvmhinjcdg5+IRKS9lifW
fdinpNNwviiN3fcWQggaDiSOIwnuhy4b7I1G74tWks3cIek+wwdjhK/Fn3qyeNNUjTuShtEUJQKT
s+oyVK5xzifx1nYEunldU56M6OQmhv3iNx1JAsApKE1b+7IgZiaawyMZEBHod4pt4AqqWX4jpuha
iI82Mj88pZURpOH0LHSs8UsOhAyJrnfnjuDm3GTnO8Uz1Xab2ldnPUzSYtzvR3Q149DahpGrX+xB
u2QOJYY465N7+B1zoPs1fLaYjtggccAmsX3Na0hCcRzkwxheQ9r5mynENEjU774trfZpqXD01Utz
1Vv301xh5iG+athJ0LfPKOh3+QhFM2wGeQKtMm0JcE8DOTUxiFAGgUlIEAkRcj0heCezpQEiE1q6
ebr1GrBhTVE+klaKg9Zpku1sJtlOxs5yIVgTJG2POcYV2TMf6E7zlXSnm15qqtWwOtGTkiAEo3lM
nd1SE+GZZRQCNBIv9lH73eC/uzFdx320stTfVOJLXRj1N7kV6TUPx/JJG5kvWjp+99Ycndc4sY9T
Ku1jWROHVLn5g+vk1PpmehsgbMaN18i7Ina1R/AtTqTXl3gunr0SZMfQf7B8czlLsm1R1ceX2nBI
BwlhVGmTfWxc4T6FdXesTWi0RhkdqSq112SmMSV6GCwx0B8kg0PQe5g0565XI/+hu/Ta8tRUI9hx
H9L+8j3VYK+7uOM5gQoAhYSp5Il8AuxBm8oraAnoOt9r6W26aABU2/jMWwrglEYiNmkzoSC2zHmn
1QRuaoZuQHW8GAQGSP+lSdrmIQthEjf2gS8qngZvJ1PvqvkA4yujI7Jv6OBHtNlHvQA7bPv+FUkj
ET+I8zwxPMzmnD+AFrp3XedSOXN6mQWZjpBm9MBKzfPArCzwNTx1fkw7A/MfBG/M+tmYxkE3m+0D
4Vr45Zq9T7LJS2t+KltnW0DJ35W6kRAVSPJH6pvb2dBcpSN94RLkPk7T8DPuBHI7NXZIKtwETiGd
q15GXDNqEfgDqtwYIcAhbUDJellVbgm6uUeo516r3g8POZE3W3q4xNz3g4Z/bnguauJlU5Uh7k3g
sSe60AEmd7HDNprw+ZhfDUy627zJ/IMeD987J6OeGJmY/fPsmIqOyq/V/nAHBoHzlBk7dC9xMKVe
8biTY+Zdplb7SMKnuU/gjW6LGiFaqcr1lawIiom0xwUeXbDM8RjEwvtp+eGnVjDAw1MnNonmWIfq
VWoDflAvgpvUhCHHTYg5Jvk4kcVzU/4gKWr42A4GbTKL1jcuKd1KB9gfSJmhwc6MQ/soHU9gWGiO
hLQ+JlKSdyOgK+UEomba09GTP8K6TA5d4874TWJ6dF3zmtoG+dNj6+x09vHL8nObQe/30NhvG2v+
WLo63CRlbe3s8BortfWkl++L15wH/EU7El/fIYsVFJL709CmY+DKON1WOTktBkXaIjcg/2AKHRT8
HbAbvoqewXok96ZEtZ3F+qda0lSsRMYsdAG1o8Sgew79SAA8TKDMvVqWNj9CUcHtB/i1dfQzuUzc
HqAbBIIE+WCOpoLL/GxtF4ushE57BWT2UXYzCXK1L07Sx8Mopzd7LmZsbt588B3i88TSfDGj5c2L
8/CpbdEaW+NzJwcqJPaTh9XvMUoMBOI9+hDLoUcqK/4TnZU8MYvjEif5abZYpnfDogVlhmk3nO3N
WLr+3sgipZ9WQWuZf86Nnt6NRfjHkkNPBu/jkWT60EOa3UawKY5emb4ti01MjGFrm8UKNK50h0qn
UeM28owOobyHhdhswSMsGyTwmAMd00R3yAzHLlM7wE3cg7BugtC1JK1PK9suon0VpCAdzZ4IEaOk
0JBO5TcJOGfukbsvS0auogO72LTBbMScYHljcoF1lUGxfnTQxHycC+1YzNigoUcjpbe+S9eN7xRH
bZMLm4tP/1MWnvFSdke9Kj5Dgq6fizF6rZrlvRTh/+PuPJYjV6Ik+0Vogwio5SSQmskkk5obGFlk
IaA1AsDXz0F1z6LbbBaznc3bvFLMhIjr1/14vF16rpliTtgy2N0VwSvXrGOa7H26sk/G0H54TtYc
mjxWoV8ruCU2pZhU1YNlovvsyTD7Y8Y+m64F4riUruM85wewWs949CmWpJU1eZ+zI0na6ICpLdua
5O13opwisK1x/5aN4slLKDUqDfk+mgRRbVCLdTrYz16kvfBY2jAN9G+uEf8wIHSBk2XdvZsM7dbn
BBPEfaUfqD3F0NQP+RP5zyr08rYPG51nng5wCfxjF73jQAb91ff3Bnm60E/vnNgUXzCOPMgWKiKE
Ztx7TaKfJRydTef07pctvfeojr6kvqijjp/huRwgh1Zx7t7JdhHPo9u+jQJLRc+2BMtpE98wzym0
DBKmaIgYLhKmVapIs9MAYlMU43ixxrYMAW7XByeGshrJX1xXamM7bfpEA9mwHwEMHiNcMtdU8XlQ
euHs/NaEndrIY50p8ZekOI/G/I5F+69EwHOlWx/ZV1MvqRs7yp/iPeUEc5Al2KPa2ShPGqYUdx76
O6e8ZQWrq0bWJx+P+/O/6J/tW+MfWnoCnFi3xPvnN9O7Yz1HWxLbT3xUBEy6pD4OxGh2cKKKOytv
47PXpF/4fZwgbbyBL8UOq9ZoQntK5LOTPqznrLGAjZATbXNlaQd+0bzw7t05LdYzt0mGcNDt21B3
D6Y60lDofXqRsDjv0tZOAN7aymopL8kKfpXsyMgpiEAk0S91ORDk+0oL69IC3bNeOFkLRSiryNpp
7hrmLK2/aafwGvXCORSl/uBJTkndm2B99WMN/kdk1sm7Dk4AxkzNCy4VWMxsxnrwBE5cvU6kDEIy
Aib8ATvZUh5dhZO9yI/oAb/HJXLV9BuD55dCLh8zAEqsTN+dX1Y32oiOsxguPI94gsAb3OeiWaGn
ydXgstxMAy48R73byvAI8XEqpVKjJiNjtL8wRxtUlsS5eqNAEYNoomt/LcL4KBrlEKY63ZoaoSsS
prCRDHet/daE2uSmQu1fouTBEWERU0Ln0QzGOU6Gyqv1axVpGLtU9oOPhTpLSlYPtKW+NQAMm5pm
WvCj/kc2Qsdu+Oenrqsf1v3ulIjXyPNwxOnmX0UyG/HA6wHJ6MPJSrKSvXz1Y5UTa1VzoFgEco1e
J8XGNJPXf4ErRg8saRWMAXv9Pf9+479WCCkKdqgFv5YT+lPN8iJcqszfMGMB0jkTsnktgbAEYpx+
PDtZi3Axvubw3jfKi14dXaOwbDWrD3Gs/vM/PJ+JsdSP5Pl0SoSXlNKeo+dyxZmpc18ZI+TKpL3A
BIi3Ub2waR1wFv37j/ITaIij+oDIJenUhBlq6Ta2Sl/QPdRucYdSMwGLMGAZXQRLTAK5nGHe627f
YDtZl1wRCNQwq2taw+v0zZgXhNy+uddg1+0Ne6L+I6NJIjFZv6luOMfuQIJBChBCNiAvSx/mk4nX
/aQ4W26tQq3HZue7byZtWwy41P18Seho65+baQba4SXMdEu8i1k4bIrZHcGdy8fGdp0dflLy33Q1
N+6Nle3Wld/OKjn3P3L0Y+aH9FrYAy18iSIOTZVbNeUxuzWU02k8gazW91nv+Me4BrZpaBHh+yw9
gJROr54LtiyV8NmLFDXRc/0LlZWvlayo98hEcgMKtDcayE0D4eFOZunNIMla282vr0v9SUujaqOI
V2zz0mGXjW8gTJbxQ1O4Se2l1HdQad9LMLPYf1Zoig1hiVuyS4GDpXCIYev1T0vq+4EWex8pLpC5
HeUB1uj7kLsfInX2fc0aQMlvafslPlPxprUXCce66X0G0cZgs57y0hqj5Tr080ef0QxHUlxX9Ah7
jWZhn4hO3vpkk7D4fLLZDCbnrEzJmcC5YgNcIDDmZiho0tsrpuJWUt4Fn1PRomHCTvNoPuKdtSkW
krwDM+CmzYhEDE0d5NLRdqzOr8KZXPDSdxDSxMkamq8xXYZgSOyb1hH59XVyEHZUZOdEvmbK+3Im
64F796EcsrfIqp2T3xcnY9LvhUN4g4P9vz+IDIaBRzw7NBHhwK7mxVEj2kc6sXl3eTOpDztHFfex
bD3GwrGPqMmp8Yiul9+QFYopCPkAI9w58n3zGLU6dylRIEr3DhgonFOrfGjVmXYdsa71NhRDVtzN
1l0TS7HJz9SN7rIxcnMME9/rQoDHTzx4HpPB4oxTcIgsIhPIZMs4srUUMqwqrgnGCyI6uOuu9ZTS
39BZ2mlo4vhMCCo6av2PRsFR0PouttVh0BgC23tvmr0dTiWQdQUtRf9+/kIzBqYe75nJyj4Jq7EJ
uYE79OVg7W3+vLoWcD5iyrR1A6LnvD7T/EE9iaX4yJ0eAG/SB4NSc1hpnKM4y8BLJ8lX+q7CaVX3
uHPiP5yGWs71MTZIae/BwL2oKYKWMGpQ04LUGG5girJt1qu1pryAx5Df6wteEMjqaRDp3avuzCtF
Vl5iN/8pPHA73liKnabv2UkJjuwsZlWOf9EV2VqENu3FSIhc16MXbGgyBI/zq8qPjmD/k2n+Oov/
WmAw2plYRMHIxRvgurDPZ8/c5/JazCyogCepcNKq45B3YSQn45y6/bfRsLyTHJkW06VFxQNpSiuH
EXYIxEcx6B89GiCFGP3GnheXEr4hPVSE/KKOjURKg4BlfPkoEhu76fd9N9tb0P9MMTMFOLH5W2uN
f7kfZt//NFHKvC5ohmLYUV29ib347HQegLRuhhVu9rvKnmk3mWMRxuQmIUiraz9JsIkE8nd25O2n
pEjvTI76Qd928VbPB57aHdEjsbULvow5ArxmGz+KMmwktHUGQBnhunTOkRbTx5d6dJhZRnNV/KrU
rl70uk+3VCNumsJewm7Cv6+yEVOI4btbTcTy6nbkF3DWZmjR5hBGEFc3GVQ92thZ6fpMwA2X9aGl
7qJe8oesbI79VP3iTM83E4DexAXEp+XTtX6R0MgUBdKFbF99DdBBLvOHzsfR3yWfptSqjW7nmOOW
bG8X7ovEoSIqpJDFvOe+hsFLQ9xU/NY9l4NpNWcRNTjWW3WR2rhWD2bhZEJNQobfiLr80ts4aBrn
qdFXWyrewyxiH2QKfYL9MXzN5XSA2elvfKsjubrwvGKMcx17SzffxXVt3gsVZxYK2yvmj0T8eKn8
QTf0Zfo0xcWwzSyLL6gl85F9kMj87fqjaPnmjKbeCXfY25H9KGN+4HbMvyppXEbY9psSFgVbjDCj
dsXto0Oslz9e2xynamKv2tNrUXZ4IGW5paAEDJDOznjs9aMAX3DHUHUG6PZQVxFW4O4at5Q7j/WT
J2ucSkR0Us43HI5u3CN9XD+WyfjrmNALO8OBQDHdV1i/qPAI2hQ0aKzjYdG+k8hyNmA36MtIISlQ
lSJ4zMd9jJd42xlNseOhBghYWA8sRDrCGjxxRyE5tbJ9bv8sSvwSsn8phLNd4mmbeuq1i5yDX05/
kihriATTOp1Y39rUPC2Ak8Y0+Rl14+YuivJb4B9Z+THmBiUqFfqRDdNzGPKvCSo+ZI7px2BHGpnw
OT2+BwaVe2EimzImHH0cLDiWjRfLsY9znR1jLFU+LkfMbR+UKz8rpgBVpbuch3kOZLQbBZY70B9S
2xeFG0pQi/ywB1JxmsUXSjA/q9kKQYP68aQfoo4um95NXGSb/JWuOP6NUXdzmUL0ke623mMjDjaH
Usz6Gxn4QR5F8VPhg9Ha9mK1ihcrYOnVAMlNJeYLrt7v3oT1A82oUjDnIW68EtSuGKToaMo4l/U6
umeV/87iWGoRV3i+TjdecZjFfjK8nzZSH2IkOZAanB+r0ts6dXlt4GVp1gMoQ/ztryU/ewV4xOea
ij3KppIwwu7ZLIovNiMXYsNuiXEFAIzmcTsSXukSa+u4OMQmOnw3TYvvpR04W0tbeyolU1CUitfM
esky7+Tb6B8sEQF1Qr/Fs48YOv2tBRyqOvNfWhpVNoW3fEgPygi40eVopXQRZKgtmPX+dqV1T1/t
zO3pHwdvIIY/wMGRpX5pqt8ZHcwp6y0AbGtf0vF6cIZbgzUC4+lGonGQfM3mrVDrNzLcoFgDYvTG
iHpXCR21k0zl+S5nNwu+PbkWY8TBFDGnbJJ6l2g8eg3bcDBwq3076tiLJYU+SzR94wD7LEGrtIk8
Q2eg4TBCVDHgankzvivE03POakIeRN2M+1GPSrJJcUglGjSYFllK1Nx12gBLXWf9vPi88bwOoaTF
fI6BfUCqiihw0LitzLzxwqRo0GQJmHQupcWgAsnrFAMHT+iMWpl+OTJWR9CMWVCQydS49Df2RIWT
54I/MxObrSeOPwpIFlPTEMwLBH73VNAQipkw2Qyj/RIbfMrq3rGNrzL/00Sj9eJJNgRttzqp9PTc
zYYBcM0mUF5RPJbHADq0vN0ZmJQglZicMVgzapZgqclJqxxTTNmgR5cUQ73mU1wZN4ifTTIyqcfa
VmLfxYheQ+Voh3v7ugx/9JrMhloqIP08n4UtjZ0JJTOk1vF5NvWVNXCjsLvhY0CSoIFRbmUKNA9I
E4sdBeseGHdSZ9Oe96I4mNOghaLPutC3YQRZUflKW80DeNHn2s9tXLnJW9a3qE9KXEceWr4BrT5x
/Ae9Ec+GZDVrejK5OK0kNRjntP2N9o0WiPY4S8HYko3frYyfewfgjuhinjsxumpFI6/edU8eVkee
Br4bumGORZ9h8kjLMdRYFCDiRbwhaoR6srzcnRRplZtOUIpgkfJ6EGW3s2G3b+a44UqJ9LvWX6i2
680DiQDOKJ73lzqPdceeHZzFKLdj4xxkA147Sd/aWasfROxsjJbLsC9jVr1JxxaZwpSxChJff+WA
2wIkdbOTiSbCCST/M1QacXTzJc7c5pj5DGEE+ayrHi+fnU3YRMutinqhdlfkzQs9x93OsqM8sOe1
g1PVoVZEX/VA8EIZptyMlj+iSuV7M+ePzUbm7WZ8Re0fQjX8pt2MXbP4UWBIO0wE1EQ4HwLk+gK8
0anqfYN5c5OOy3uJ4XxDwdXT5PKP0h89t+LJg6rf2lT/0IjsqievRMLwDaVvaxtBgW6uAMLyWv29
Wb3MRT05WGwUH3VMOKKdaTXSk10q8AYaU3cw3IEbX9Ow9M0woiJIGk8Rkk4y8eB2UwY4ndK9QkWP
WuQ+dVYESJB7dwJ+j4xJvCK1Qpd73O9M+uIWWgH9DEGBPcRtbgVcMBctvdPzL8kvBq/4t5h/cOxd
XD0yaSJj7UcI4GYmW8KBHL4F/UnpPR7uz1b1XLH5B870PRmJO4CU9JOju2vA+WzHxfhhjQ/ZOhtQ
v8Zx5tIXb87E5hAgJGcuvfmF6saYUjClIHfhA9OHR3pX39gubkHihK3pnjR/+LvwkYy2wL+etyGd
JW+Oig8F115ifVnR2sZb/ECqmmL/ETwfjo4VpOgrnGAO21fKh4rReWztsF+6LPAp1nOd+NIk3Scc
/21bda+c8gRRF+9+mNyL5qRh3DK1bnQjf4ZV/V7bFIzwZxFMuZSVOHNi3ffWe0MzKRsLhq3pZPBu
TYTag+o5x8W1cct335wflO7c/KEDjLYHpvhumu4d3yQch9CcKaxKSSzAZBQJTx9rO5fG3uQRScx1
INlob3MeUm2/zic6jZLVwqhTzxer5lGZFMYTVpHnpCvfJ4SOHtTZ5I53hVOfLVW95OKZTy3kLj0m
ersd2Ie0k3+11XBdv69BQ9At0it/5T1UF3zhlFV2n5j2+v2SYjd1BmbtSYHfh1SsRYdIqQPoznRj
5kQK24I3o0Bbr62W4rq5eXTy4a3xAD+0HW8A82Y63kbrcW84y4OTttuWkkHW2R+pbXUQ75rHzn8k
YHPf4LzGMrtzZE6wkTOlauxXWkl2pMKBzpeXph2sTZ1pzxM2Fj65x5QODfRBQHEVLOt9nqevkzb9
sFUM8gK3bA2S2hqyGywtuBj5iJWlPYucvUGnEQ7L4OvXo7g2JqbEQf5UOQtX2dRktpJXtGdc60aL
cd4EdO7o5tW5j8QnwhYmpdGkfRnRekwPuh+T4cHOwpRMEkHxeBTDQ+xM255rRDPmSyKMfULsaKC4
zEw5eGvWbunnfdbVhyjSsBQSUoC94tXlKaImXIsMWheiGPvt8BQhAq9IOR671JVAfeWheGdWyRZn
2tN64fda+lXlqB6806rxXoGVGy2o+5b7DkD23Go+0QWbvLH3wqL9XWXULtvTmQmbx1WjvxnKI7Uw
/8VdS+q26B5nbvmNQSBjU4000CmjPHP0uGtwQ5t6u6eOAUhK9GyiPtScX6rCvJ+S5L5Ma0qj5Ec3
eQcjJe4lzWLvqj+loA+GtafQlrDl4KLxRPV67ZsI/M9QiJfZ9F46ie6OGPFT9s7zDH9TI4Pu9M0r
e8zPhbPiEH3qdvQolu5v1oBaK7NdZmeP7JyPqoAKT5zOw1/hl+mVPhsql58dOYQsqXaJn3+bcNoX
x3oq42QLQu8PMsxhgWs5ZF+tpt/avPsouOu1sr4j+Ptu1upD9ZpLx7tFtat7yIoCSvwISJXdd0xK
rsl4AeH+9Ar/JN005B1z9Jz4xbSMh4rvBOzAD//WTUOOQ3Y0XRYvOps0h/dnYxQP6fTMfuk3mr37
Jjbvuzz7zKmoiN30kMv4jlqse8/Bc6KVl4VSzNaqfxMq59tsPNva8G5xUzkOG6jZKMKEnWmmP+Zd
8lEW5inHncj22kSERDW3ujdbs+/sJAl1xMbabTYyqe+l6x+skWUKKPKrtdQkRdpTv1j3Gv0Ts8b7
0qMtIsruBkM9Iy49tbxTNgsbkcpY62fIxFZc2jw9bRo1ZxCUmMIeIMEd6T20lbbpg5gAbODQruVU
6/TVtlsa1Rb3as8mtjAb8wtZZxmsF0tkFrT8PGDx3skaeGiCfsVzBiqI27V5EJWIVnBCosKipi6q
d1VLYWN8FWN+8PvyGYAAHYYwiCsbr37VbHu9vuZABQf3yUrV0Z4tzAko/LH5bs84xIsJCcidn1xn
VWMUiR+7vS6joD7DfPC15tua5CEGiiyL5Q6b9aZblvsi6z6LIblVxbMvScBYrvs2e5+RPx8ne/pT
aTWbFMO877vsFgXeSk4xmi817Ma2u1Nd9y7F/OFS01Bk/qv0uOVKikpF1/+h/vAiUMFZi+xrvWKL
SaQZnao6Tr1JwDM+ZC7NYlANA6yXxwSjhPLR4gqW0Vl1SSWWvIwzEk+MLUx1BrO6AEbtuGTViBsM
RrlrOGYFpXgytJn2dNd4Ybt18UsTKJp7YsY5JCJ/JdBKY88S86cvZx35AUvvoTRaLj+EJ1s8cOb9
nfn/EZQB3593GEOdpniu8nYfW4/TkrwBhHpySIr6HCPYDiCXy6CqyfSl9U4jY4C86G8dQ/xd/95s
dh51yz/LRl4k6ftNu/YFrn9hIYwnt6APKZH+3RQPN1+WJ8aOQySTF7Mwd/1YvboB4MyLbUgaISfB
HALBJbe9sybZP6+/aCqat8GNGfeSX7OTmF0L57ky68dB7lzaQRV1S+WTh6VEDEuYFf63SYElp1r7
pi8Lb3I/XBjgNlGVogyvpnbiP9Yy7FO729Vat+8SL3AEoohG+oCtfI273kRg7ii4gg8FXRP/piIP
1LrjFR4kMqE4RnhO6cO9zLF1jGW/TxfrKN7HARF7fh4XAkLJfPC84SqSj3iVMlX1myrvG7UV/yQ7
ULlWCgP29V9Y0RziKP+NhHeJiEUQomuOVA98LZFzg22+VYM8eiUKzmAF/AU4abucwDGPSMCneyS8
YJjdTyA8emizIafc/WRkio8SiuMaZzZo/nO10GWtGqQ9TbgjtgE2UCUUCxSAqTA/1kdm3E3vTkHL
MNsfJ9C6q+P1VuCnenPKqoNv8njENXGx4edCGB9PlG/+8zT+/+ra5FqGZvJ/N23+rzb7Kml0/G+I
nX+/57/cmp7/H46wheua2Bj+O2LHB8NvQNSH2uDatvcPw/9frH3L+Q9b93ga/ido31rBPP/Hrmn9
h26Qb/a9lUiz2jz/X1j7pmH+D7qNgQsKGRH/p0ExiLCd/8Hab5LGFLU5iCNlMF5gYf0P46I7YxZ7
zYWbHAczibfKEX9Ir7u4ACzDOTp+++FSNLodWDQeYmd+8pziAzFVUlfnceZdNSiqJV58g7hkoRIs
JcO0Na3EYS+Yh158GfQZrc4sxjCN/LU7yX2L5xQDipbCiwU9HKP09IhlM7uTC1addNppBdiL3IBo
ZlKdvEU5RPAxvkG1RKneYYhKxkAWKKwYSOxNYVgo25X7N8NY+dTBCVCmCE1OdleyUoe8A2OFolkH
tQ/tI510e1+YqM2GwAvDEYC9vWRmXrU7HRN48Xlsa/lS14vD+t2bQ6qVWGQt4r7wquUhTVIjJHms
h92jdFR/R6sU29fVOlqxWz1U+WleySxJldKvaGMbU34dVGY6QYm/+tSjkxAa0q2vF0ZgCsffiCJC
xR+q39J2fyOXXXbTVu/+TB15ocryrLAQsl4JJLS3QM+pDb03xk4dq+FU+xHh/La7dBi7HTOlfCWd
X1VhPhXgfUPMmW/+0qRbetzYYRcrRdrq292i/kZo5X0bPdAbTW5Nz2CNjwjTqLxO0BZAFYdEnInd
sHHQ/avrw4xfOsC2g8msJ4y3qCLdCoqed1wW7aI42bWO0+wie9wVjYat1x/1PdIjbwNvh29jn/re
aazIoPHuWRlOBJGslj5eA7IlvQRsZyGizFDL/efaLm2kwbbdr14TAgTsRVX5WenZrQL27tJC13oo
T03hk+7QXJ6OPRl7ROJkdTrdm3Fz8tNMBA5jS7jo5Wej0RVRxy9duoddE5px+SdtWEFJWsbRyj16
LIcSpAuH8E9JEgiiphGogvr1Qjeuigbc2ampHnS8d53syC5vx2zb+8aP1iQvuJoiv35uc6860VfA
z2W4X2JKP4Q3J5y3+HYbu/pyR2x5sUJ2jjwtYuDQXIZk80L5ZUa0OYqQ3FltRxh4MoZkt4eYNDXi
g13/72KCCGDAwCVci51CsO9FUOR5HaZLP27SmeopVcRfo0lYLosetBSB3C/m99QyD2bh7GdQ3oxu
zPxd7N/cYjxY2i9OC/3WTfafkfl6T3PlIS27H5Q11gb5LPlAzcdOeU+A2Kzta5V6NRVfGiK1x1ZZ
z1UwDc5Dm1lsNwOjo8dLc3njNFl6HpFNcadWFSuwPxnl4xshPJ4fYH8a0/oUqZ1ux0hRUEp/tlEj
JhmMQK0N8qRBhlfljWXXuM7kzp62tVeJcFs6IgU2Gh2kmb/WuvggahPItj/HCQfXGtQFTLuKNY1+
q+h7pxjrxu7pihmGs7Z5H7Uu07E9lkG5HoWmkaVartq9mVmh5mnHMXcfheZvRYyDsmH/NokGH0ln
0HoPalTqxR9zZGc8M3dQsOdt5zx5jjU5hrGpLrHPXrWg0CwsGn8CmJoNgSrVX1AgTMN584Ezg7pb
Sqe1Nj15mvjscinvOYMfo48Gr4lkjQWqCnixRY7nkEzoh0Zv/41gjTHUT9E5vnk19VlZ1GhPAueb
6f7kJSmhIk3FNilybh3OA1Us5FaPEXPXnXoR5ZAm2347+fH7P+wx7wAuc4HpizooO0gW90OV840q
P7qr6JY61jGzioqsS+ppJT9N24WguANrnC6x2UMpwjYKuK+CAiYr0B9Lycg6sswwqeqmpXn6VNBb
Qt1GGtXcb5FcMCj+ZDakwjhDqnNrLMldXuzQRY0939rkLyv9Nb3CSMh3lH+XHKa6Nixg2x+8lQLV
AYVOy/Yk155YlSG4tNj/7/oFFxFPn0O2CqT5T0UnSBCrCv+Y92CuO5slpzHCz8gjNLk7BvUw0qPm
e+dBxTdz9TZxLBwJe+I/ssOx1i6zzvHQShKcmmSyYszPJ7dgHT07Xb6fbK4MYqVF1F2kR4R0ochp
tcIlu8lKtX0/z4hwMKyMWmqBIangzpWMd31TvEY0xPIyY5kvO4DMkbKCaYRTry0cZKuEv0G2+Y4j
svY1sdY/TGXFK1b39C3j1HWc6o8kcb01jnk/NcxTE+c7wl36cRretZ5VHjHTKqxKDTtFCeNYSi/A
2ergGqRbMhZnHgY8lAkzY45R7AxbKF2Uum9wO7bI+ylo/+3YTljgLfvVq+LXBq4j3gUqcFMmw9DA
7cVSqmK3MXsOi+97KFXWXuUZnk0HZJAZZ19Avl7SqiX46B06SBXhAKyKNTuzoDqUhOUOpsfn05ds
pJzx4FF3uqEO5Fpib9na/im2uiYUKxSE5XM8OMkp8qxDS+XaIasTiAGKs7jhv+L6f8H3sIuZLlHc
97qwrI1Xj3fEUfinDjHfLFyCjWnZMIN57LqY+fajTSnEaELKkuiaqnklv1aFzlqPWS/8wpqSu2DM
4NlE5qnM5qesRF9iDUyLAn9YRljskIykpbS+vTjsufIsmh/nwvkEY71wTarjkhj+2cbJOUFJ2LT6
TBECN3Kl49epB/ZGqXOHp7m/62yAcDp0wzJKQpU0X5AditQ8l/8sLbX468N63hjzDuhS9yKb9lSz
vNNzSCOT8itKN3yaNzR5NZcxvxjnroy5+ezJoofBOhjJ4Bw9Tk1exQeaDD4wG9pT+7citeGg2BX4
G4RRyUgQTTR2M2FEW82dH+zrMHPhZUbz6eggSzTFC1ppMyN5qcK0rVnlgUTLhizZm1xwilYini3i
u10bo3N9eCdAQUdRXu/JOJJleHf1/nOuRHGnky6sOL2d82LuduTk4rOd+Z9Gyhq7MSFE8Gp8TjXN
D9AA8nCAusrgpPunlA/QjQTGajpiQqvo3qH56Hsp6otr0DQ7xM+gi+ROL37NJqNuD69QRZQ/UvmX
yEjddzVvUnBy1Oa4PKy6pEsPrr4cPeE/mqY/sfrkJJiI+Y04RxO6HSMeCwDwKg1ZgVKfUA1p42JV
bR7TVuPyGCgLIZiXAXVC2/Wb6cjGM6GxQtI7VEX44ZYkqBaI8JDE/SOnwGEzUoJk8a0ji3GJWqR7
xmI1syTDXd0xY/Y2wlErMzOMI/8wgLsOCqseN4Ylv9AMVUBxMOtG75730rR1K4QX3FM9VyQXKFny
N1NsnGV4HqHsBVGnaPNzyQCm7m4ssVWyhn233abelo6NLNdN/3nmyrSELkqPjxonJy2xp05L65BA
lGHnA5VCzl1tuelRObwCZ50aZWzQ07ZlBDcM2EnIxahYtGCEUY1EKq++wmpp9TP/pEa/LXl96KP2
JhOL3cOCFTPtlrDhS2hxMQyG9dZhDoO8VNe7tIxos7YcjhKKiqWxcVn1+OMBr8KeDJEZOnyZQTFR
VTxbVPY5Qife+E43PHd2mvahObXjxQX8ZxTN9xCh+IGf/k4W9r4j1BkjJZ47ZdQ5pPkENCf2Ibrb
blCY41+jw7YSl9TBuxYP5VkRJBakfji2CY6bHDUjMX2MlbLu1V9lEb2Rzq6prEthshJKgGVvsD69
4x49DFkvQpH2wNQSTPMTKd4m8U5N5Qe9SWgL1aVTtXtk4whaaBj0UMnl5jYkyPKiTXeWC3G6m56z
sR7CqW5QeXpRbtvJs5g6Gh+mNclWx81uXcXj3dZSbLyjHaY96q5PBfKuMLEM6/q15LCyvg3ZyPlB
kvvuZkJaDsqj+0O6YYsZzUCNQshTLewbpR/pSTtXxc8ifW1jj7W7cTzvzOSqP88odlACW8rTd0nV
/eGs9MlJr5w8HISVGLYQVemy1t1tOw/dtp8AEpkxGwCTNWXvVHTMa7aDN6rB5DlWOy7riEQLDcQj
91sy38WzfsTQ5VwG0jCBUtGfxVHVDmVwM7iltcXv7wRdR1Wkp4VGhBnT2mVydHdAeIpglpR2khG5
IuBCt8IJ1NoI6VlFZIwb8Nha5lXCAQrilDoArOMbkjqfRUe2INXqiwXNggYNclG2XbJRHNSZVZv/
OMzpBeVqOE4u8Y/YUx/6oFCA2+XQ1tbf3MqfxoZHqWNcCFAwIvojPu3K3+aZfo27nZ7gRBJRd0ev
JGNMa3lbyMlHJL27iCZ1LQNf5zXWa+zWOKMGVe2dnJQ279BldaG549kxr2PMWSLWTdoJJoeIu55s
SaiHsa39gXOn9xxlcQQLWBoF9mYu5J2IorBFCssS7TtV1MKhBaDHVbzhbIszCcOOgQ4rKb+mfxgj
B8M8rtaTl1diQ1xzhDzCJWYaEuQGB7Egi7OQBCAyeZlZTKse5jor/4sv9V527i5d232rrJ5ImPgf
APfeDD3qn2i9uelUGYdpfaC5VwRkKdySby5LIrWLGdnLmdmkuYmaaZ799MKDP3LCmO2kqf9v7s5j
yXEkW9OvMtbrQRng0GPTs6AWoSNSxQaWohJaazz9fO7MKmZGd1fZvcu7cXMIgiDhcHHOL6rPRooj
lBODG3VaZlnJUsD86SEqlemLTybNj/3mUPbWi+YDXKmaeQfWDyjdS5IAb5fWX3XflLvIiPAQj8F7
5SA/fa9+P88oZ81zVyFfbX/RWvtdlSQykfzRt3MUfRPoP3IaZRobMATFdhzJycLfnskw4EkLOjNN
0aHqWzQYI9yQTazt10P5qWsR6C1jfdiJ8RX0YHku6QriwvP2SSSeIYli5ImdA/p1g06+NnYckynC
g94i6jEssI96QFV2h3gVJr3Q6b8WYfQh8Wr7piqz20WbvRXj5WR897XmNeyBz3bwPJql3ntEXlYC
dpvITQHYuEdiBIsrjXQD1jYWY0iKU5Mgl4TUK5oiDFFh+1Ckr2M3ZzdibNFFGJM7Vx+/9cV3MRJm
LVENWOk9HkmIa6ztcbS3k0Yu0SFztATQVJbO3RXORPAc5tWqLe9chxx3oBHbdafmBAinIa8CVaD3
bvV42rJ6A2OtkWmwPe8pC5ARRgdznXesKr1aZ3k69+NhxqKizLqbzrIhj/XEqNqo2Lme/iLG2j16
5vIhx1lVS4N1ntC5lIFxm+YAGzpmPE6CzxXpMcbREIUGHBzuoGOmDKism8ysuIVbZO07D53OZoJ2
NYAhAuS7crr3Tu0tO9MRX8cS5IOD5ekMn2D0mDn0GKai2DBtbRyx8yp/wcBqPcY+UYuh593EsBIQ
BCiGiLDMOsnC5wzNetZi821XExrqqnmkOeniqVjijzgKt09GhIx1UoyfF3s/tkl1dE3zo4NhwW3n
d8/xEr0spofCZ0sHFlsVyJEQqf6eZ32pqu0k/4adZHnU4i451NqyrRoU11VhwK52eOf2agsyH54B
RoEssRU8CMQA5tzVj0FU+CeRIZIb9Pr9oHwWgAW1RPqPyrfHnj0EWVUVEt2+I/a2j4yYniztD2ox
6TWwnLNwQkjPaYfHaKzx+hrJWrbpMTIcTK1E9NC64n3fNvh9Ab49mCzvIAnMq44e+euoPTiR3X8Z
M+g1GabAA0SvM1I+GLX1TkOIY5SSzgBOc4xFVlqd8X+GzVfHnY6OhhJmYoMK8gx7yz9dbI0cjVVD
pPfydUWDEPyW9qy7kQU8bnwwA8ADI1q6rGf7TRxWR73rCQIZMUs6/YD/9PyEjyCw2haFqKx7QpHw
K10RiS3TubW8/ATu/tUZxzsoMCPQZZ3sX3gn3HMTW+9G00v3S0xirSQVlVc07crLtxEgnbWuv8YG
XXveD+DTMq8lPyeeMtTa8VKpPjE8nA29O9VJAmEQKPXew+QdsiIzOi219k1l+Bs38+4gDHxCi+5j
5UOLrKqWaNDwtZ98CPDlGcKovrYcg2QIZivI/WSCRk+3slR4sDmblEarP/R+c2vMuNW4JJ6JzwYr
URi4rtVQvmbdPNgZ/ovalinZ42Br6b7sOlKH7vAxRw3bhc8GkjxPT3BVj1mckCAGAlHgcapMqbx6
CfbQRs+EE+4sU9zMswaQZrCq0+ibHawcEsBX+yEhjYguvkTyFLVpR3BfIbhDb5W+BuOUD1vhaV+r
PBPQ+8L7lqa0V1uIfr9rc9IwA1GTugVvvWRFj6E9L4syCbIQeaeTadde1jsn9LLNU3dSXkGYkxKV
Gb2NOdUfTRThTuPiI+jCHLJCfwonkNZCMlvduTZhwRYvrP0WFyMXU95qB1wmY1EUefs4hIc/pK8A
MR4b8KkAtDxoxLLI0xBtuOu2wYPSEyc6qltUBfBgUnGX91kcLMLpx5KVEXARf1eHIGyw+0j8FNXV
gezhDq+g27AVybKOPbM4sdoEB+19UC+jCW7OFCjCWNLIQ10Std4/ri6/2wRVfUR8Ne/PNV+SYcm3
V7/YBsMke0j+B7VdRH6zc8X8ZJv9F38Q5z4ifDK2PF0bG9ogqkmaK07PtFhMp1iPoS7DHbEYgyhk
+d1xjNOOnD+GI+pOVS+iNsvGXNYolCP2JR+UuvXGzD7WjFYMMdjL+AKKhjNYB/It3aEIyq3n0v1G
/ci0UfSPXRtYu0nZh0x5jkrAJE1CNMAYu7rwnxQlapitQ1SVGEgQqmPw9/3qECVQiZQvUD5hDYsY
8biOE/2sSwd4o+lZkU3RiKxDOp70sMtXXYOUdK68SSLpvKa+Bw1K1jIZsoC9dK5wNdwvbA0La60V
B0ezHH1NcHGuDnKGofrfNAIA5hftXTerR4jgMFKMzEalPmCA/OLFI0xtqhanxxqYqgnD1yKimQmc
etDLzA6XV+VPMy/hzHSYlQt5SrqE9ZUHGF55ePl8eOUh97up4qSn5ZsBzqTgbRLcnE5evLXSEu5h
HbHCsH/PQyS28sy+Q+7F30ElwehOFiZyiVs8QOgrpEeIWeEmtXLNyYW73hA3gpxAvJvepltO4JxM
oJQFysYZPldTEp/RCq42RseqR72Mqqhke1a1KNaaQxdCoG4KHLxsH4MT5d2likU2ja+90zPKGn1p
nsJqMk+9804vku6onoOQdjKXJ0I0xxPaVw208n5w4i/1iDQpS73lprU6NH/DhGy4vrybhO1i8YPJ
p+aZt7os6jja9ZqYkeeI3us2SzoUfn4cMxoNCBhmYS6EBYQWxADQUN960FI2OMpZN45HpCtD91Od
gMp0exYOarfyGHjem9YJvo8WpEqz1vZWM857PR26FaKwg7UKUW/ag9ZsQJEX+R0I0sOQ+S0U42xn
DA3sDy2wo9vaJgZhTz1+cShX3UxltSF69UxsgQhuwyRJyJvWG2nVouEHjCamuI2kjLOGlcVas5Yv
/twzPJr9Teda56EtDumS32I5TfiiMIrbYP5e9kaEVlpLDImAG7B1+MRxkxy80NF3ScfqeUSTA4H+
Vhi3dJniFtStuxFwBlFzzW6itF4gXmlINA3ZrmOJtXI97VONUH3bJ0Q5y/zsBYWHxFwT1BtUQh91
v0WKacpf4R4jwKrDLAM2DludxgD66Wvc5A95WhJ1aIdk39fMsfWb2KuWbeTEN+jbVOfeB0Ag5sre
OEYLDrJGAn2Nkl68hm+fn6+FC2R+ZXqLsSmQnxsg70We/0jgVkc7eK6zcw58ueyXjjlIOKx7IOGo
wKERM8Mw91o8pFQN6YetZgjnoOtZfjahG10K1yPI6dtMznr39wkPn01k59vYLwFrzbhLGZYJt0fW
almo2vVA1FbiNAVYcuPXl6H/zyl6BEUXcSU83v68gLqKOtky4vct8fVdrWvOabCEcxJlgk6DqoIX
1cDwRxtEmnCY1Ndq77VoxtK9fAhRCkKToNzXxmAyRYNWVnSdjnyZHEmIk5/CQPdOky4QUsv1QxNg
0MaMcG5pnGMNOmxoui8EV3DvGlBRyMe9PwZIhsy8MT56FQwFPBe6xxCimc7AeazoVbEwBg+rWSiO
Z6OzdsN0PBuSTJOM06ZFr2dtBOPREvRrnZaWO5teAFtmA7tTnde7/RB32e9EV9al0300odmvTa/b
9WX7EqescVPP/zCmGMZlKGnwPx4It/Z3RRB9yypsXicX0pI5VqTemq1ocywviWGezDR7NUbQRiNx
DCJpg9N4G1Szv4KLr7cmf1nWtF99l5y31239yXxJ/I/WTGA8tq1k3VnzO4ZssUJRU6znkUhX2Ty7
Hokvz0mInHSss3MXYJ61r6P4JdIzqNadZ6Of5m2nMv+QtckuMAWRRxP0Sk+PZ0dAItuKf8Em3FYk
DzhbnYIMpEedRi9D/hrng0e/dm/OiNZ4en5fCk3fVHmAkLh82cutjnUM/WCFUstEdKhmsrBEawNL
Jyy5iurOI6xtNA5vfTCcPJF1ZxmWlbN+E91iV6tIfrkHp04ezNlCJcFlKF2y7gsjw7jzxH2mTSfy
+A+QivZjEn2sZ3JsfvbSkTilYZHOclbNWLw0Lhj3IE6xAi9pAfSUe9+fnBVLB/i1KK0uXAwLZiJK
Df9Rh0hHVRIxhiEi0fDW2aVTDG3U2+1itVQzyC9BYv+l7eJmM5g4htAB8gYH24YF7lrUeHHoCzSP
IPjUGYQp8TpG4vU4ocBS5fFnAMMgj6JdWdR3WUk2R3vQBBZ+5EkcP3usgw1KB3hMB8WdY2ARGbvH
aPK/DW5xh00MKYUh/gxwYysV/SU92okfIXCn6xQ+vV8C0q8M86wBPwbbBd+rXI/9hmjEpvewYSfk
VybAxaGj25a4IRCINqOn347BsO9Hpp+mviULcUP43BLTXfYdd+ND3PJU7ebrVC23XpFt0jE8tyJ8
3zjGMwo9AabQjXmXSn4o8b/naSS4RgIZzQI/Oc+aM21sx0SrezCNM2+7cVY1VfQmMu6zR1+aR8lr
BR1gNbtMLlNrQQ1W5B+EDZ04QdOSSH8UkVmPVqgyjytyDjXveK/vvTZ57OsDTpgtQ7LfnHRppXnx
AFTbbeti6V0y6x5FB99i6qd1QoSxH62aNRw97xim5qeIaccKmCA9JXM1U64ziVXwMDuipadGFiIa
CUtVkLM10TZbtBHuenyYYmmgh7l2c4JSmJIUKlCd+NOEznXdxzZf8NXEUxlRcjmZmz2zwulu+uIs
egI0mUWMclJDlu/g4Wu5j6pAwglKEIEB8291cLpP2jw7EXHF9VEWmOkwQ8v1AeUbQs1QoNA4EMoP
lncFQtO8qi1k3t2Cdzg1mgkPb50HLw16QTmgELggXQ3+cD1E9iiIg0F8HCe9IKPrjGhuU+QseU76
qymJ9N2iQVjglxSaHPLUSU1OwiBCwS8SKEW3kibPYg1PIFWdEuybgUUb0kC29cIPYuz4OXncMFu0
5RoLlSY5eyQZZPWgMrTMNfvzFDLZEz3kNU3OUBEerhk1StYz1+0CLQB9DLu9341ke69fn8gbIbFH
ppu+RSpJ56kFMK8OnJUvVaLVPlVThSbKm5JXn/kRWH2mKu5hcqNtkC2fTOCYrFyL9/ZgxGfGAoMQ
HEGmsnBJ0pVgK4u+/6i3MPLMQSYLiXU44ByRHKAIXXiVc2yTBHIMRiNZhAsvbKhN+4LY8EkVduRu
YWElh079wnYpi03GlIdIQCKgIMMJQMQx3sWV+S7T6Ba3+CSOK8Mtm03V6PTT/aDRAJhrs/ZiuRE7
4bZt6VGpsjND7eQ0dv7z/2iMneuYOIr9Z4wdokhl8/lb+TPG7vKZHxg7dJKQMDRhM9mmA03NA+Im
+a7//AcSX/5vQLV010Rp0jZ9nW/6gbGzDIB0pG34pO6z4tfxU/sDY+f85vuG8D0HYJ6JLI7/X8HY
cRsYoF185Y7f/vkPkHzoXLhk5lzkF23ia28M5PQ8qvRAW7QzDk9Yqod9jToInt5oRfyoXfZVE+9R
MmNqsBpVXZ31L8emgEh/M8+Ed+RVrtdTm6pAi7U+Edgloj76Dx0g0WXbjtkjuZFuV8glEkxFtKzb
tsUDJ/TitdoZy65RFdUsDZwvJzXwkYgsyGPqrEx+/nrqT5e7nnM9rGqTBsa26cdPA6B9yIh/fM2b
bx0JBtNL/3lY1d6cc7mzVnOJm/kTwOM/76sw2g96MviI5nVHvOGGfRsADykWxgfdcqAujqkcNdRe
VbhO+8t2SjYEMD0fAgIFgNEOj+rTalc2YCRrvKj69US1qYrrmZfT5df+9AX/7vCbfWFRers2dcAq
haueAeF4vZKqYQwIwatmoaJMWUHGLIihEdZRBY5dP2pqU0wBhy1Gv8vh3tQdaKGY/ai/7PoU3zxU
tVmo5w+aZdkQnQBX5lSOdConfDXLRgdUCNbyhDFpEslolmqEZV5FQL0rAqDyRLVP1S6fU01aEBTZ
GZ1xp9rprPapw7lhnGszSvdqiyWAx4oLrP1Pn1VVMVoPTo8ghNq6Nn61ebmovEGMfZDRu1N6N8gt
QzxXVVXEozEgxPC5kJ0wfliyP5ZdcSqLAkg/Yys1y0V8Z9ZMyI2GiZdpmUXNQVW7uQNNVCN1iC/t
pvOkCI8MvKmCFVPPNJNogBH08cHFmlDtVwEvVdPTAM3eRt+rOF4g/VwvwbzrNpwCc4sU/ScVeFOF
I2OHqqYicgSOf2wSl/ywzJW3vYQUQ7IUfmEdLqEwvA54pbwYyL3fuAcV6FKhsFBFwH6qmvHjBO9y
1c7oNKdlxkQlQnP7lKuqJx2Ux3oajnb+4IS+jeaYfqt+DmMlX6Gqnt0zkcpyWMulD8y9EK7I7zUX
O1rpS5tYM4ZZ19t3WXNsRK2TuZZtV4WBVIRSbapCRS1VjVnsLWsdb6eCQgTIZQzs6vOe51a3W+b2
Uf0LSU8bUDX1bXqvIY6MnlAi51qzVBwiMRCukEoGNDVi2nWJW4axDGHaZNs2VQraNEvhMnpo+WAV
VGmrOWkJ21zuy1iYKEUJLbQUvgutlUiVeiYWRnJ9QNRP7VIP7Pqsgt1SEfzMgoVOPs3y9xXT5d1l
M5P3PCdgnJpA5lx1wTQhCDGkpPUxlX/vT3W4G60F3wNCmIsMiqpjqgZ9byusLDsod4urUYY/VaRt
tZrJYh1p6FaZ/TdPTcyU94eZkj25iCip7WJJng0vrS7heW0wiQCr6KOKSKqa1+bI1DXhjcogGTLw
mHbhxB8jp40qPh82wDUd6btngzDU8bE4zbJQteumt7DaYT3xXe3q+/CTRzwb7bGeJqFCqB7A2Z0Z
LrfXqCp6ZJJQXR6m1PtQWfg7XH+spxxHrtsTKUai9xpma3L+q37h5WeqmbAyOak6Q0Duv7nGXdWv
vMZdKxj3J2sYdpPXBPsYAPpat4Z4rX65+rmuNshgpSrVjhK1IRRfxEHFXaGn0p+LBAjvtb2q1lGm
rU9MBSiTifzJz0kBv0cjIjINcj689qqwrPyujnjzBJ6ATIcZ4q9FSMRxDTOf+IHM65VePRIIGh4S
uagZ5VTeksO22kz0kvi/2rYNC4D6gp6tryYEvbInlIXu5RXNph52IFbAK8O93lSiqzaubPMOblv4
sqXlOskHxIGqYjqpfQjZv7pll+wETt5nVThZSnqu1A0wLaiKm4uN17VctE1yYaZqrhfSSIu0mY6N
i2QROW238By8WJb2hJfRRHMAdnWCfdyeBnzQ4SETCA91g/E7lcsK1cAv21aNslLhwzaKQmPjVA2v
mnr8jXyQqlhQzMhWNRAnfN5kzF3lcK6Jp07TSfuURC26MmbE4+9TjVvVrpsd6+xtqaO57gG4cOfF
OKkiDI0P9gB+YZGZDl12napQNvXXfWoTnT0fJFtMT6vOUYevm2qfmYTRXszOWW1BMZcBF3npS1Xt
/ek6l6pHbNTp6PccFJ13TVvfCLn8VgtvAbz7qLePpXAG5E5csEkGgOdBC1HEs32yNsDeNwIBITQ6
aWeEPJgYGQXLOUvuvFTVcTqV+yBHOUTPGtz3pOvmKLMpyDFwl6qqdqqiUo6estCYNTNoyJZ2/Yza
HB7N3o4vF1GH1F51odmRWZsUcOOqanFQvGzH8iLXK0GvqqU+RcFqUL546nCp5jOqGqnppfxMImtq
E/EtHsJ1W5143bwcztW8WZ2pPpSpN+Z6TXX+dfNy+M23IaXGvFqdhJdDue/66nIHatdPd3k58XIN
t24QDA88QWKZQR+1W3obCHz4R8jtQFigzSGCX/apA708qmqqWDxGJ3Wyql0/qzb7pY5OaFeoDQtR
LNwh5Ad021mIhchLaZYcblX1svd6netXMSLq6zAjkqqOqu+7fr2qXU/+6YrXa725xTcfuZ43xfQU
XnwQcvBRERdVXAMwbzbNOYdBN6E/ow4ImaytZdLpWlg2BneBPX9Tu8AGMbz7cmp2PeXNpjrwH/eV
ZZSCsU31lTrPVPOFN9e6fMu/PY58SrCunRqUjgwoXX+oune1r1WdlKpez1GHGzOh+7rslD/1eo5t
wAQZiMlVowlwul6rC6tC/Xkj8lMgrowx32mp81xVBQC2rB/w1JCTPKmjGoVAbVqZibPlpA0db6Z8
avtaXHY2hYFgVV0LBqZfT0KbgjFKXVJdRG2rj192qm19RtbLKLDb8BCAwuBuXFejrrGQbfxTl80A
nzW729YNQR6vScKtZZNERlOTFIFlaigOq2FvspbxGUmOjTvX7WGwoNP0BtJ6upxAW3La1qu55CKT
/CKK+P1eI3Gtho5bRu9je43lJ6oG1CKUyi41Kx5cXIY8aCd/RNcu4a4EWN/aN2H5zlkY62vtbAj6
/1zN+KaYFX+EITbRRjl+S03nk9rpaK22HgSGlwAwnoTMtGc6WoXrOPIAJyBBMEhVvUkWvVVWx7gD
yoQm3imRa5WLhTLwZmBuxr7RC/3UyWJ0g+WEJ4CxDUv7iwp+DZBMidn9Uah9DjMExORMeBReG0M/
qJFEb0nPiJbMQKZh8GPUycel8bxtroZjT47EqgBSPxzL8oNOF0xDkPMsW4YF1R+jaqpQB7KKOHyH
JtJahSgvhUDUqF28XaD6xk71zCq7riK1iaqqvRD87mYLCMQ8RsMJS3qftUbM7w2b+fD2ZEP21upj
6oiq2dGqMnkYZQMk6lrgDPPzpjqg9sW1gUmiP9mboqiHEwxyYoRIvPB8QV6rfdcDqjbJv8qffILZ
cjavnq+qXQug3T+eudqnNsFryvWA/IjavtSW/jFa5n6XXlYL8qg6oBqMOk/GuTvHQntYDrkA5344
U183NTVkRmqx18rjtSEH3uupWGxaBGNhGP90UmbG+ziWyj4sVX1YPe0BVW+SQTLj75PwYXJkVFJ6
Nm4BCwzRekS8i5xL1d+oAnKkpKp5IOonVI1Dg2CvKnrwtUwiLG8z6D2uubIDrxVs5tqH5YaOnh8E
L6l4O58y0PejiQisCnUbMt593ewV0uS6rWrqHHW22qwCUBL/o2OsxDk9iL3/Ocj6IW6/lnI29XOU
9cen/qAyO7/h6CJsg0gqEU0VS/0RZvXFb55nOML3CcNaqBT+FGZ1f9M9U0Bl5gjJWZPb+BFmtcRv
FiRmHdCpJXTP5w7/3//9Ov2f8Pfy4RI+bd9s/6+izx/KuOjaf/7DIF77U5TVkuFf1zZ1YZlczlBB
5err56e4COXZ/1sYOnbUduScfZYVBzfAU9vqnmwmrQcb2d6dVw7RHZrwq8qAyI+89LQudKStXFgj
SM3d/vT3/bi9X25H2txcg76X23GFo/uWQQQYpQSO/3Q7hENEJarcPpu2wGiiiuAyiK/D7FY4Snz2
q6BaI6vXgcdA0wNpodNff/+vLjw/vh75WZ24MxIm4o0Lj4+CT8uLiiLJFHzC7Lh/tnFjcboW4jAZ
1O3odDncNkU5ivd//d0Gj/vtb6ep0FbwFNJd3Xrz25sIflufGtaZibP9uQzmdO8Ai85nLDeSJhYv
EFHPZLhShHhOWpJ8c8iepWWSn3F87vZmGze4YsOMzAGXXd7cX9rNLw/m12i8+mdoqzbtzdPJ+qmb
/+nBjLCCZl1rrHMWkClMWkiYmSQb1YGxQ0wP56+WpWNohRvNJl2oxTmObyG51UE8Z6U2H5kS1SMM
jr/+01QW4E2D4W0wfGE7hgeH4s2fxvK/zV1Ev88R0Ik93DFgD12lA07xv+tgy98xc9mbKJ9B7rVG
/NQH+5TJ+QjjVbxPD21iCdCqw87J6vkMkt1F0TaAb4pe5L1unHyUSKypb54BRwhyudhBO/g4nEdn
+uZEjfPYl5+cunWlSQKgRrxzojgsX53Of6clwnrS0uqBlyy99Y1io3eJ8ejoaFuGggmUPz/CzEJa
ETOdoERLNW49LFYS95PmiA+6KPybv/63jF9lC+RTJK3jkb7xDBxuLGQQfnm9YBcEfRaC0IvLUt+F
QWttHBvjDQKXrIMyGMPLVCfYpUBy8Irmawk6cf3fvRHDoOeBw2nwQr150cLE1LNonq2zTVTtBJ33
NtcD8wm9gz3hkmekyPd2NbfoxVrHrsvBZWrTy1//GfK3/tpykAG28H23Xd32dFv8+l/EXdVoaPeA
4goiYAEHCzL7eurno+Wj+hdjBC2qv+ve/rW35TsdYcjnYDAkvGmt+pBYbicyCwtF+zA1WPSBAnuW
FNsyyPEC9/XlnNvJnegMJjaLewvoZNXUhvm+aey/eXXEv/Y3jm7iXyEAK/AgvDeNAUojPl0a4ApU
R2/KdDRvTL+79QDToL7rP+ne/NV2obTlhQv5Nh6H3TIA+5+wI20hKm/MqDJuUcBBNX227dPoYWrj
Oxm2VIV9xPuuR3Yghb/XlTd508477NGh0Q75mtetvyik/Mf+6Y1/2qVlk5PEr43O0xJvW3aAhkcQ
OKl1Hq25PBfAtO+bBiEMe4ry/ZSwngx876aS64UaiuIxa+0eOzTn1Syr+qmV9oSVPq5gNxY7MFsm
sKYm3aDtQ85jNM+DLbS7DAHnQEdi1smNfAtTD0T8HLo7cvyYajgpSoCEahBnaJu/6X7df9NWLctE
DUU2V/etO1wKhn/K04p2k9r1gcgsylag8Ak49Qi7Dx/7cCq3f/16SN+7f3k/YM14tuEyDRFv34+p
8pqycWvzHNv+9JSH4fxQxc2DIWl0APT8nZ970T7KTO+sCgItlvMtrYv8bwZl49exh4Heskg2I4vB
DAV2yts7qaKuzGpMHwiopRrapvoz8etsj7Bhuo6meNqLMdF3lQeVOg8181aA8VhBtjKxcGn7vZ+F
mxCg8XMBFPRvBm0pbPPTvyTvzfWYjTHp45W2TDmH+3nCUqULkEEDq7gaCVCo2+7WsDuc3IfcZqDw
MY3rE5STPHg7rmjPRtdLUJl3L8eVcMzIPtTkZMPB1M6wXuFUT/EBhw2yfX59TgPb3zclzbhAzuQw
jehSMStDAbX1t5Pgg/BzLWCbwXkyevtmAnJ56yc13jCxUwOa9vzNZAWPeogtTYjPVtHap66pwl2b
ePp+gkgDspl5XxqRnMjTaYdYSr5leoTb2hKLTZKUW0Mb/IMVVvoDxu9GWZ7/up3xCH9taej8OC5j
OC+ur5vQgpw3g0HhTYk15aZ1IgKMI5INMnnBUaqMMR5wivzelGFzpHz1TaIRr1u4d/CK8IqYoQGY
DyTGHNLqeKp1tJNjjwWrXmJ0hJ4ayo8a0DiJgoq7Mdkx7XrNMcRbkhQeEXKDwJ8mk/yRY55813mc
RniEWYrQqQXAfoPu6zqV2awCVNYewXDk7JKQ3P+AYKIEq0dWOK8bmbRbVJLCkOGQJC9mcsgqtyW3
pyQzN63vIqrRmFJQQDp8BJiZo0wXHbVsgEBfmZBOIhMrtpg4zTgdgn6c7wqUUjHZyc/AnAs4r063
Y3pAExrTc1eD7iQkf6DfiB+dztT2NbDJVVx8yKoUhe4I4Q/PfqJfiw5yWtRkw+sMeWzOovY5Eqgm
D5Eutn6twTZ0nOA+xYpjhYvbAwjMEnd2ULsIZkdbcurjkfn/vk4ibAhbD2lOO3TR3s4gs8+tfwON
qMK5G0Jna4uJAHtPGA5nQqwrUajQ0coB9IRNWy0+uvDuacB9JlUwPrcMws9Z9poUyUcMoGACoL2K
bvfGHeIJxDliKMuofyiHMITibH/uwRJu0f0VoMcJZZVGUO5bfH/RA9Wh1uAGeZJARJiVVYw403CH
rJhz26LmukzlcEZDGaSo7z6P4QLo3gmwje+AXCEodpqX+V1SxOPNlJgHYesR6S3nd2i52E1Gfr3N
XHx34XzGO8tAQcWN0N4cBgO1cPLVJjHn17SY7y1oy3kQD0+u4JmPJhP5rn9SZiYBBiKr0EbjupbW
m2kZvVhp7T5GCAOuvZCJR543qO073TH26gy2Y/a9ddrwSRuC74Eugu1op/l2iDJ/jyo9k1mYE7dF
+D6tiBOU9DVxD2+uC3JInzivfxyrBrFyZEWT0T0HcPz3TFT7dYoV0NbIBmxD5rl56fFbwX0TmdQA
8G87P3l5tLfxHb6DZoy0VWxvlwp5VYdmfTR8pDw77G+38AFFDU1Mz2y05KLCxEypZz5j8GxMX6bB
ReHxKmXjpg776tLCm0IHuhvQUn1qRh189+OmPZdL+c0PGYN9oiYPo1eiy4FbSRUtPsp7CWYfrT6f
/N7B5KH9ovFqvAvMT3D+nvw0FjfLyMzCZCW9ryIrOY/FcIucx26s5/q5NUP8r8fgocNLN5nB/y8J
8rm+8ztkUjxM86bZtVpkrP10KI95iJFP5o7gp5No5yxJ+Dgn9WfLnNpD00J7acPscwDYng7Dh2Zg
1Q/8QJD4SeMeAxF8xpBvPnd5+V2zBoRsekPfBKXprXWeKiKRPSo3Ni2siEkGxfN7K3huREyrIJv0
rbuBbh09laLVVxWK32vLNZv7tkg3i5Pnp0wvTFB/3/3R0G4zG321rKvvLVw/8375giXBeCr6ud3a
KVzmNG4+xvoRz3f3Q1s2MOZQ3y3t6B45fAQuAecif++naEYi8DW6JsFHvhATT+yja7rApSYAQNjs
Dp4kTAuNp6XnsJ6kJc4azbzkpqw1ALNdvrdHF7uEDKGK1i+/5kwpQEAR9MYa+qFKw/Y4eOlNXsbB
rYjAyIuleNanKNg5WOkN2vIaoV+5TUA7Ax1ys2ONKEhQD69NBMEmb/dwfVxM6InadqtkRMgEhG7s
GYe5DW4Tf2ofTX9XkOXZOd3Qrwlm4zQ0YhKFKALLUBxbXwr3EHZu+NJLaTM7y981VjLdaEYavK8t
6/dQB87tLXPKMpo7wWbafMwqNHKBi/rvez8t70wAUBuA3sOmiAAoMlgXmGRYq6mBQmkE9YeJGdqK
pHBzaPoeUZvBf4nmOuZ9g5YyGda9FjnbCbb3pp5QizALe34JbyZ9YHaN1ShAIP0ORG/6OoQ1erT4
WBsWa+qcfGPb1ugpdcZDHSA/X1s9Vqytd6stt83gYfAiV4kkfbGM6jr+sqaJKkjJcbnHS8RFvG3J
mC8+L0h7rybULo4+vdNjipJAWZAnyD1bWqo+FB08TZRVERwDzLrVk/aF4JiLvLNXbnGzfA1yp3zK
F/yJki4ZtxA3IemKyfwwWMawq5IJuhmdk7mkjBCi/R1MSbgpRqy5igC8usZqiLQmXqZFuR9ZM2wi
9EK3pZNONBLxGCKau3awsFv5Avcmwg02wtUA/asie3G1KbsxWzx2G6THyrrfrNoqnM/9UrFarKaH
VhKUrSpcY50HwVto7/zGID6rIfKJ5429n/qKZXwKRy1qXG2b9fQpkBLWEx7rcDJc816Mab9KUVIX
EJ4+1u38ccji5jDl6F8Kv/4kc/ofw9lSHF4HUag03xS1jl7SEhAck4sLzxrbb3MiEKjGjPWcluj6
9hNRo9oqviPxjQ65Zps3deQ+Ii2R33stjG6/qyYEm7ybYeiaR+bhC1/nh7gF2rusaqJz1lr1JjSa
8qTZu8qdSAJHrF/MeWvri7lzykgDAwAwY+eBdcdIzzliXMHq0uw2Fg7jsC1xMJzSaq1NaH6JDvXy
oUmSbZcgVe2MuGpFE+ya1iJ+YyBrfVN72smepuocDyJbN8swnuiHSSMkO9+dXdbjw7hxStSNDN+5
b0pMqYcyiRHCijqk3Qz9DHHpzu8bkoLm/BrDAc8AnzTRrN1O2B3ju9vfYTaCv4WR/n/uzmS7bSXb
tr9yfwA5UESg6BIASUlULbnqYNiShboGAsXXvwmeczNtHac9Xvd2ZJmSSBAEoth7rbm8sFPeTdZa
FPrWpj7MFdZWlxp4YFJLZfI3s/0ADjvIF4ZFvKFAUutyDlVZTyQ1mF1AoAEMfwvFS2ml2fVSUHDY
tS2p6udXzNpkPDT2FoEjPxexMZ1AJyJq5OIKVjOTp2RVkOnKzjyJ4tIqYcGB9SeXLSGlIxrt/Hpm
Bt8cjh73u6vvukLbMzMaIS7X73QI3hIo0he9K76oyn5tmoztLjiVKgKjAu/jW65FKVuSklw7Td2p
cgAf281c/yap2J1F+7RbTxh6bip7ZKMihs+m5hHIc6UtXN+l0XwX0vhieaSxWia8mWjODsbG747E
S91MSShU+Wms8+So8pRhmuCF3rAfCCed95ErbRAxyRfbvtqKYXNiJQeHoEN2KW9ztWLZMstvOEI/
SlzmDth3O51RrNQlMItKwjYEB9et/ePMLRv2EH/8qfnSu00OZJiQxoWskLidh4vCiyO0hRUK27EE
52NcC9rvpMb015rpzqSd7avRGPbuk5pQ8Hez9cHlX/jO0R5uwhcyMux9mtCeliRBFRL+Sqzqr3q5
fB0NeIILjqVQGaDJcPs8qmXaHPAZ6YqNOJbdBxJviQXNwfyksrcglryahaz8Pu+KMDPIDhgJKZr5
MGpBo871ACfUDRxpzHM3i9o8JS0G0wWMuG81kBmrTONjQQgKbFz4SVzdK731UzIpQ8MawsjSsHs3
fq4v0HdQcSRdmof08E7t5oohOY30ngmuBT1LVr9QGHqSNwBW9OCp6ps6E0M4KEzBWJvAhD2OzZrv
SEtVF4HnpVGgC8/we/gjOzEVd/GAD1Ct89GwF9a9qmHvEcswkQ2bnaE/LmbOJBtVFMVlHjYagThl
vOGsG/qigMo7v52jwEgNLWTThyFoYi2L3CDzQKXZ622b35Ar+5mm+xfyx929sIGjkHhMOkmFCrE7
jBGYA+UxoLNTA/3du3uvJwzTFYAw2vQ7O96jIJEr7AT4c9WJD0wMd6xFQYTbNWMSMzdcFiDi0xQI
zbl3CXk50LXdW51s9+ChHgrMkyGW3BbVZ7Jnhb6DsnlR1lbJEMooR7ojCprvi9yYMXWOSaL5SKgO
ObhbDo5VsqyMgUnVsfmoJ4wWZYnPbXXqK4FnDvZT/siu4nKdNipRUw0+B3qoYrBPRJMfvbFJg6y3
8OoAdNwVo1NCnCZMSH6fZjh1iaXTu1+ywzI7T2nUIk1tEyaCjOwW1GaBHccnVPPt3hpMMh5d1frs
8e/LJr9J3emhYRHM+EFor9C8F6UxVKqOMj1tH4DuM2Qg7WXeAhWVfLQQKu70KXqeOuvVaojts0YK
56VTBB15LUEL9tnLw8gAqbnWNSvHmumnH+zN2vvNqu7WIiGm2dNkkDthrAHXWCvqu9Kqg1JJxD31
t0JDr0oUSX/MzddcTT02K4Vqcy18R2tDY6n6U+3CJhiMzxDeOvRQxSlmIejnJAyQR1xDwWkgPBdz
8nE9DNAOXFClfjR5MYFJPRwwnlOLAL5zIBew6GvSMW0sldBWkXnaq9rnouluSrtgt+7cVyrpA5ss
nC2E4lLan2Vn6AC56/l2UccoM42dBTfPz1RCaLPDOebSdTn/+Y2p4jLsDLbjgmJVKEpxCVe2Zqj4
ln6pZ+KZxDx/LdKEqZ4UlNI1mV1Gy9tJn34Z63woNb7eQd9yYWTRFXsQ9gi9LrfGXbRAF+9j+5R1
zK6lIQ954Xy0DIIw2oOKO4M+LCByW33t5KfCJPHPy1meIIZmCjPp/AYxbrvewojKLsc6kJd6SrsR
8bk+YNUe80sxJUdYt+SGNm/gBZ5xcjUscj22w9L1ByL4Yma5yCxhQnj2nTYszd4qyGKmPH10ADj4
RPE8TGkTFH2lTpRAp8fYq42QvcUamh5VIlKpu1C6FXg5UqBDY3O+G0aOU5DeNQzhL1Q89csustSe
dkEUJGokiiV2HUpYs46du9KCAlcDuU/OsifIzzzMdfsdw55xbdv1STEMEwjCQjvwnL2uULOZem2H
LszWG54nuzl/V8xVdoMG5s5akvXiP4/3A3FV2roYjDp1yo5Kd2GOcF+c/3v+wqak0TnNzLiN1Wf+
KBDIzr0aDqpok5sGeLvOalYtly1W12F7rDs/tgzJawK194gbKr6ZTO0Y671+6WBtvjl/kf/+Dqy8
7s8xfHisWs/WZH8ShaWOoz1TdCr6ybsge/1Ez4f/OlN7yhvJJZQjGTfoE7SpGTZp0Xwp9nUzNrte
K4hfJJyVbSKazGqL0yOEJILarn9hVzwHsC+mvdcQ9mnzERoxBrXmtQfMtXPzbPD7SN27E2Fs7H+c
mnyjBtNUvZFWCcUyrpae+Vu3nUvekiKeaJT54lPaBg467RM1ZEFB85CBE92oY2uvUnYnGv5ElcXU
xyTTTC7HxyyLb8cigVVcJ3ue9paiTLwxTFvf2zQiO7q0+T7NTG/XqeWpb62vS9pj8TWyt3FF/W8L
QD1iqzEmFqt/AAgwEzFAUxKlkN453UWPSvnBNdSpN63kbiQfykiT60nAjkupiFq9rU7bSDmBkWLm
jlnWVhlmz3iSFER6/QJckkBE1ZeEAYIanRsyoaFn6bt1rG4B/a03TVzUByap+ZBa3DxRlmoPcjSO
wpzMgE20edHrs4STuL4upFs80r24dswhOZEQoB27BnnWvETerT3uKtl39zqAt2PH0mK3lgaiWslk
EsWGCrQkL69IX7rtpWSyjovpmJULbOd8ITxnGmZgyB4rGuh7VtLGl3pqZAQEkkunucjS8QqjrEpS
3AuqvtMpleGern2n9PpTlBF3bU4fCTOMsZbq8tRX1aPdtrcyzfJT3WE5ah37emoALLgmh1zFpovl
rp0OdntX6b1Dhpdr3MvkIS/cNpyiNP6o+vLGbYzkG5jRAWAWPs7UCZpWgug1BxVyt3wm8bk4Antb
d8Xcar6zFGDAnGdSNhnep3m95rWK3CDOZmYeiMe0eyyyi8IU9ZVM6pcOoO2tKOr0uCq3oRTI7GpC
ffaU82E18V+3nVFe8dYTIDOmCpEgX8L9u2ShimPFFZhyPWFfzRVUKja3ufDi62m5M1fL4W6csP0V
EWGPjT36aQ8mko4gTlnZLQ8Ny/sBI9hVHdcfzQ3Wk86FPDpOrp3ctnr0lnzvkZKyB7He+8NQlKe6
pH4So9ke4Pd+7EhK11wzvbRr92HB4LJRvp6NQmLpnUnJw6ddXDar9qwvSf1gWNYF2203qFtD+OfN
p1njZBmUfU2lKL4b+xgjL8Z4P7fi9lBSP7xudAU3UmTGNYlTCPsd+E59r68LJlgePP/OVEl17T5W
K6s3YQNBF3ryOE15T+qdTf19YQngE0iwW6pyuFdbdhtTITqiuajbYKyFPJGKbYWljQrNK0Wl4K7Q
CbBG/PdeFR8cokAaDQNpRhljrUEzVCSTtWx/jtNkP3mR5R3brlwCp+7wHsTroZlab+ea9MA5Svpa
JjTDBqabANrhg24hdqNPHpLV+KTPn4Abb+jntEc7mJ96XVd8BgAEsShp5B1HSQDHxkgZsHT2oWHX
AaDibuRoGeTMMogzYFGwVo5TZgM9qJPX1KqZVJfAFNU17XyxaxEl7zfA/tgRMjGSpj0vQM/x7b9Y
dmKEq6YtlxnBDGNie8czYUKYAMz0+ANqqOXy/IX76GEV2YuATr2rXZzy8PravxS3Z3XtWSX7l0a4
ycw+rKgb7LIhrq90Nv2BZ0VERDkE0lDh5qwULiXNZEVehYHWZzV2SdpPeqXU1pRj3z8RPjvCRFau
sZOTMugFzcCsoIeywaB+4lpk23NvQJ446fhn915iXJRWQlytVxQXfccmBOn64zLZL/A0pZ/Z5/HV
eMJNJA/KaO6nblEknzlYceR8Cz6KmpTaQXziNFsqIwE1rdhOMn71IBpgI5AubvWs8ayhh//zvWzF
fOGI/kpbUfjaLNUDuwR4nlONbuP6TXa5dsXof6QK1+ysUSxwyg5pw5Zvsa2JmMeuuHQb77lZnfQ+
daKdK+Pvo2ihQy0c8SwJJVADoyNbsk3nHl8bBHzsmhKEf6bh/G9gqRK6FaGpTcK4cOCVM3LumjRa
0IzOgm1VcU2hKQ/1AcabTilih6n5g6U082oqtMe507cKCKaX2A49h+K+u0WgAvW91XMKVF7RfVHs
JS+ylMK6UTBEKS7ubInUjgSQcZbtbu118gMLbBsmeZfLlLeIWiiDLSbx0otBQm+23lnGhQaR5kCV
/xDb4qGhpQWDdWxDjYj7lahIGJleOGY6mQjCTg6lRh9DNoKchulCJznON5yVwqZmfU4Nk8jkorse
RFdeFLMR0LyNcMgXB1oKLlkMjR2a8wulOY3dGiU9m2Uo9UWiXgSFyvZVp0hUFtgPlnYr+cxbmGDz
1YHxeJPM9wBnxHHN9TsDnesB5QzAmcq9SUsBDstMIkjHIxCZafTruqONbWRhY3ZxSDEEjGRaBsmq
11fKHnlvbsKqrmK+aezvrSAF2fHye4t9NhsffP5aTcYd7JR4YtdjiGMko8+lp09ha3jgvUvIaGW+
SkAdFa6OZk7D2QlIUFt9noxmSm62gWzqe/SSEaDvbz3F8KNNKHmdeGDf7IdYqCIYzOi1syHsx1YB
6B4VJQu/Lyl6HlSmLK5FQSutddgHpYlzqbdA/RkgnhOjfNRx84axHX2eSnsNMuVW+7mjSjD16Bpy
hv1DV9GngSZyLHRwE5X1IYrjz15noZq2FjKFbDcOliU1gtojt7Fit5ognAZWTTPVAm2hgfjEyVgQ
J0OFvbdMyG/ZhyGx6Hjk3UPWjS/rPHApvk2wqo8tbScznZqrqILYQHfPzSiKpCP4c3TCKSX8tG15
esThDUlxK0hjQs/swInJVWcDD9yeKO+txEFHOphE7mddW8IGg9KNlcnO9AMdYWa8YkacZSwngxLF
HhnZs5whXeD0/CDtrgG0krMbkiyavaZNd0iKcS8W9v0KTH/RFVYl4ULXSatwsQXx6qZFNkUP1XiJ
BIOFtV3e2pvMFj3ourYIbZAmB4rTlDwwpIqIECprYYxf2lckYtwebv+qY+8L5gGv/5DBejdHY58b
FIEm9uOewwJ8VRQydHffTusz1ud7b3VJNtGHYz9M+mXbqDZsxDLfKf0q2xaSFL/AYqYpPVKq2jTi
ZpIMYwNiB1v4K3DkFto5QtC0/NLyMtaktkf0rVFkUJoRHGv4BFDjk8Al2vWzEw/Dc5Ym8tZO1O2o
vPieuKSjJ6f8qfBdGqvw4uzTVDAmRFqTHUyNfvIE0dAnIFBdTaztTCeu92MJj9huTn17qDz5DLL0
q13UcDAW59jmg3Pb1OPOo06/X8FC7fWCjQURKoFn9MVtuqqrcrTmx5KWISTq4WmNtegqEZVLilPC
+kqg6vWiwzpuaVoOC6Wm7Im6oABK/Z7dUdnA0t8QLb1NO38BD03fgOtvNJ6JsJ7DnhjMKsebokT8
KNf0+6gRic6mubou6/lGju5EwIXVhnpTvlSrYouR9f3R0tyvSLZI1Gos/YMZr5E/pHCVqrw/Nmnq
k6ywkTLmu4oFF2J9Ki/C+1hvzY7IjL9Yc/2xnDpjR3MtPrIqfTFr3k2tRkXGXEnLCAjXYcicKgSS
aNGaNe7IrtcPlVPOAStA2NyNBssrLJI83VeeqFAuENtRNZ7vUWryo7TWaQXTJVK80JOMq9faGV8E
cSzQNo1rWdvuyUrVMUdNcgHOlBwZixTipLYOplFMoSWZoekhuVBSAQWNSRMfK/4cg51b+NUYE82h
u0THdaNxQBfzjX40TuesBX7liIPlFueAKmjwfYf+sBoyOC/QdQoo7GB6+XioXqYSNqeaxX1slAfb
YidatjnihQ6UGqMbHoWS2FPyfWgtmmHskavSLMYBQv3D2Eli6GIs2vHs2iHCVB+O8DVxdPFhWfJL
tDpxqLSNi1SNtCXph2O0NndezKQbJYuzt1Lzc6T45BLEEYU5A2qc8wudkdN3ydgMKOjmciguMDZ6
uwje00yugcEamopg0Gf9kbSM5NIKsVzqBf3MbG6TD83YEn/NUqSmc+Pr6FJDtebUCxxF2g/BORey
ikkP1rvRVyvyKI/s+isC2a9yZ7ioVPepc8rqoLbeoNAnkhai7G1J4TRgtvk2y1w/ju6KD3Nhh97G
cTD0y6GN2+LUEeC6c2ei0Zw0iS80Ldceo/bg5jLoUoeOoUA7Qjx251ffHdJ64rkRJ8L+7ACJithV
GvpPW5rHpt5XfEq3WsVS1eqYvFHP+ALbujY6Kd0zcL3JBCmdztrQ9/C37YYrNIEnQRkUC582oK8w
0Jq1bK/h1B2t2h0vspwNlca2KDZpiWvolHxq4xvdMwF+UrL5jB0Rml3uXboUjO8QUT3pqNJ2NQEr
xSS0vTuwgsvMNjoYrRHan8y5NELqM+VJ0F/XCMVhlw0cS3j6PurkG8h0gyR3JINGeizTMqYDkm7T
BlnnjTdt6LAbVQwHwbb0VvaK/qjRn8yO+IrCBteUjM1J2d21aqNhb9XLlVB1cdOuxGH2q+FQOSBq
Z0BLTnDvRiVXc8uipE+YvBYCPVX77CzcKq5WPDfYFPZJhMfTIKVg7ROCOdBlBFLJ9WbkzKGn2VgB
vHTTk1q9eu4aREtMUy0dyb1qjjHp8ZZHCrTdaoZPQaKj9cDeNetyku4EhnMvRna1qeYxlNNBWUBJ
ZqTShUvmLHeT1Fl0Rj3+/rE9oVoYwkqsd5pd9aHFLsw3QcKFqzNsYcFYhMHCYhYimIiUPmcOhmxg
C2q50WWuPmS+3ZOO6tSwkeZI7/fOjIIkUSCXRpCtpqDsvsx0cjCpyz356Q8xUsHH0jOv8o7z1hpZ
tFF6/AbGVa+pjymnz9djgIPN2gVZ7F1Ns/cs1+ybMZIht7mM6o2y8J8v58fO9qN3j2mFvvk8rHnn
YiUK8ep+PCOI0s3PnJ1Bsudvzw+ev7QOzPG+tyd/7CqSO5FoRpvPPTM3Q/C6eYPP///Pg85GGWqZ
uzZ7Od+efxNuKE7+gSZ76TjsvydGi12Udwvde56trNYrAk4yco432/T5lZPz4Zy/1cuKpAw9YQLB
yvKfL3+ZWv7zf2dhHZra2csZlNTy9i5XqT+Af2z3QtbyALjqcP7Zf35B38hIg9m4/tk9dT5aI15h
OJ2/PX8526ycUZ1Um5Kru5nBSnNDWGynfeL2L8irP54xVbRVH9vcKvdnvpOXo92zbUqhm23//BCs
1nrfx+JRlFnJCBrnxATABE2psA4U4dfyQMBEelQRbdaWYCl7la/nP8+3D6kRbncwqqdeWFRPCLr2
tQ03clbZ/V9NECThDhHgfzfeBGk/dOnL8D/12/9AOhrLb+nXHz04f/393xYcBzCR7oFYFK5twTky
0Zf+bcFxnH8ZSEo9ZxMeeob4gXRkueCMkHqTGIg0Go0iys6/LTj8yNUxI/JDWzqmyY/eWW5+Z8HZ
Xv5HCSmjsy6Rjm5ycFBM1vbOf5SQLkaVk3A/60cN5iHpBWX8Jtcr4L97vaetU4KOF1mQUX2KjO/o
dLCNPqKYh5byampE1etRmM54L8qMks4dNEY9vR3aTwb5DUN698NpvvtLHv+jD8R0f3W07C2oeHF6
TM94pxqvpW2jZo052lm/NBLw233Z3CFuXcn1+LR4LHyJc+Oi36FY1Ur9YeMcNuvN4qpjq4G4LPHG
CvO40rOL2dpTVrpOIfhMln2xCAEcFRJbnWBiS3berWN978kwyEHwJtEtT9PiI2G36MdVc7c93WLT
bt4e4zfQd+xFW79sv4NQAFh8Fmwvhzf/OHksTlYy+XgpCoc4Gk/Ye84Pbb+yPWXbGIftCGDS7ren
miRmcHdkIfyCPPXfB4WaI9iOaTvA8wHDjKh1Gdpop7YDT3m6uF120WQT5MLv1tougkxr0qLevidJ
neYwmTc0BM0yZ+QglNHVb7ffSUo77NhIJfwpP2YBw3qbP9l+NeYxAGpLWwUu6Rz5fAFRzm/R07cd
Unb+WqRkE5XRF7tnR7Y9Rwp6rU3wumuwxfnblr1bzOqJo5pKjwAl0zezK+Io0ZCq/fYbeTrdt/x2
PRBTtr3sNOhvpoucmgw2S7BquBIMdvxFXvEEvMb5uHjx1qBH+vdb3V6vJ9Kb4PIDDNS2UsftR8LC
ssq/81Hq33o44yZ6oPMb4HlEwyqVJdl2erb3vr349h4EVSSyMvbb99spjLbv+VnPSpnspix/0jm0
xao+CDIsTVp1JLyxJjRjnT0oBBEWiTGlaJvvqbxn5lNklwGYarKhL1PKDDZu6O2/2y/3xryryeFd
9I5lHayLoqQKqvabhnscq6vtcYS7WyeTsg/SFp1FPH+Wq31KoE7O021PYfK9NzjQ9FJ/OyrbNPz/
/VM6kD5cw10+ZWGaIlLi++1n7fa07G95ZzxbLujNp8bwSEQlITTwsTmC7c+mAuHcZ8PSwpyFpmqX
vQJbtMsQS5Qkr3s24EFqUyVlrqE5mZApdIRHX9Vc+h1B8bMWPXmxRtyW1XzJ+zIsDCiCi3UXlcWH
qbGBPxIDVrnyEPfOVb8415Tw/TUe/QHJlJOY1yM+2qByR4N0ApRcrAlM133Kq09mTzaYRnvczzN3
4T1tyehxUCaYB+0tiEQzkrvCsEIc61xnY2hNwz1ucrTHfTjWK2fQumUQi/9vT30GubII5P/73LcH
7Je+/jTd/f03/2s51f+lM2dh7pGGxE7479nOdf7FBGjLDdMHng/J/b+5fhZcPx0YoGubOg0mYeOM
/Hu2M8W/pLkRijEnOqjzAfX9/8x2m8XpP7YrKbgCpbCwd0qLb/Wz7eQHI2E8zfrqUgI5yrwYgrbs
0lstq7Orvmlvh1mBniHL8cD+KD+lkc6Fb7Y1RJuc6Js70awJdJzxRhvIJnMb9HyO7KqThBOM9YEJ
Y6z6i8FQ171s3SOG/vbgJexzfjjfv5gEf3aJSskOx2UdYZnQVjjB771GbYt4HD3OcKCtww55TPe5
xkYbXTJKPNOk1NkST+85r+wYij+8trGtBn44f3+9uOdK8IxC8JG8m387K1OGUcrh0LU0A1V9aAuw
nN2ShAX02x1ZXbeNzZyBEYdkoXT86276r0arX74+H5tn2Q7XGLbhn1crq4GUkGlvYJfc31liygNj
MiZ/A+KXTgyFC05uOjHAln3oSspPvz/3Zwfw+/dv8e4FlzdgyPeutVlB4i0kJx/eGBqmjs0WmRk7
a5EG6yQEpJY1xIHjpi807AoEXMQUl+JA+GNVWlvIR6f94ZS8u6LPn4glLZaI3FwGbcKfz8iAmDmy
GmwEWi1sBFdzElYsvv7k3Xy38OJlJFIAE2+IIAzSdd69TB+7+ObaaDzMq1Gj3q6zsJvt7EMTEWdn
D3Sc4yq6WXvw1aYyjuOkTXdO1xGU5LQmyXMiORQzOsAsFe4fXFDbNffzZyKRqrlA4A2TS1JsZ+iH
e1q2iv4+1qZD3746lKhIWkleBCob+EFPqdB1okWz5g9Xwj9PuzRJFDQlLnmB3OHdsjlK8mzbeZHQ
gifQx+9b+I3u/ckG96uzbrLO9VxcT6zPt5//8NYo+JmZkee8NapuweryNrra7pk/jfYP19GvzuKP
L/XuA7YFHcmYpMCDu6QeikUMYmP22mQ53Tf6dLuFiTxNlj94Uq2fvYXbaIaLzWEnY7m2xwW8ubN+
eIcLimF3mrih8ZONu4QA1KNX6ldD6pRg9zZ8u3ebZMt43TTTE6kHWbi0xI0SibRrNCeHICytcCKy
lTggk/hYJ+K4zb2yGXfdUSGCmfNTuxVXFRGEIWu8N4yZ60GLTOISKIRUXfyGYnU9Lvld59KijnNJ
nMFipieCy+Ph3hi1L6KV6fH3Q8l5qHp32Vq6cHDkgmYw/3HZumi7TKrNwwHxVr5HU3tvDSRvJDHv
iti2+2Fblk1KCx30/H1BvQMU4x32EppYs1ShXT2Sh96yUvQQQjoGLZt6Cix4h0FMbbxSXCwmLeFd
T66YX8j6hizLYzMnu7bVqbaa1ok9YYYo+iUtSZuN3Uk/Rp8WG4OJmY0nzcw+/v4tG8Y/5y5oD8xd
22AFpfy9AznzCpuOHEXAunXKcBzXq6nNvs81ZqqerLysRl02upoPOWw+VgunQ5NvWw64PqT7Zs20
U1y/Vjn/6vpnrCsETTfG5ySiuU/nPiW6wdjbo6zJrbQJpiucJ2+ki6J/yzQ3eS5nArYnh3lSa0c2
H4xmgyoX5Jg4EWnyXiGHAXOn8TOEm/ezcu+9unmGwG/kZO/Bndzhxrw2B924APgt5qtsJXuSvrlJ
1B9Y4FHdx8307KqrfAYZX5djGtTikR34syuLxy6T8ujZGpzBakSCS7JBDVcyp3/QIUzdr06Dj8mk
dTyK9EPqdy5xTu4w71c3frbIoB8dddtRJCzISdq5y/SyYEDwtaZaQiNuS84dHY780nTvHDhrFHlJ
nnwSOo0C7HS38ZRe5VQb93Pz3KYONG1kZqgCikuht9TT1yHfLbIzd4XSHozawaLmvSSdfKmd7k6K
J7vu5a5s5RcaTE9iFZ+cEtE+qJ2L0iBqM3IsCl8uT9Kp8dmOXfICZZceIMxaO8Yr0g274Rbf/R+u
qn8OXERosWplKGZ555z9nT+MIHMfy1GyFTiMwESbcj64itq3kc5P0UzyA0wKH+9b9Yfx/5evKpl1
pb4VYbx34xYaeuV66xaMpH9A4QCIoXgbO/tmRrTTifwjislPf7h7/rn2cqXDTGAggPNs8R4PgjhY
VVoxsvYSiqT7nF7NnD12mFLD7qt01Bp6JCANbBwbuf6h8vLPGxdcpbktz72zTfbdHBuPUmWTqnm7
Tv2p6cx9tpjahVhxRDeDeUmX1NFetYn2zx/etMX4//MoyQsL22Wda1kWp/rn+QEug1YOE+dZjM6N
xx0WWmWpAGYu80VepV9L9gy+VAN7ymS9QawClrMqvtrUzRHi/elo/jnrczSuYbjEC9Gmke+OhhzO
leaq1x/mmVUQJvgdbcJzyiOqd3fhzpx646Z3dIwJor6lrhPAbM7CMpmeatusDrLQg9+foXfsgW0G
dSXrYUOSjYd49j3Mom2JKwNs1h9Myo9+UWhhs9GlQFl+wKb0pvrJRsBXRzvQEDHzXvGxtOqHhZb3
qS+Mz/mMoIiI7+ESWhu1rhHrkmM3uIoGIu30+AlL5fWQ6s4NSxF1oH8e4fG8xpn7loiIKMWcp/79
Wzova95/6B4CdHaElsde7d1aJBaaRgKxhfxU4P2B1hyPN4ZDE7OiQborDBCmKgOEpyxB+GIx58cV
nxLGje3Gp6UZIPj+aq4sXWwUqmR5BFPTDIG9SZJXopqdqSj2uqz0II8j62IU7pNu1hTL7WTFso56
tfNO3uwMR1nzhlGG4gMFmoVcMeYc1SlI+N+/ZfHOyf/Xp+gZFDbBLTGcbT//YRSLjM4rF3fqD6gQ
SJZPjolDvyMBBbq2xkkNrU+KjLhIJsQ8YwW8uk7eUJsGMmHBr0ahHVmeU+WIZqK6WxNJjIWWf1WL
6U9Z/amcW7JTts3sQN7xUHzT3Om5Swr3Eu8DBZBpW//YVlDiCSKHSpFVbDYYPlV+CZE+DpuoJ8Qz
Xb6iht0Qy8jxQfFYgan3j1Ntv/7+bLyjP/x9Tf9wNt7dZ9NABzKul/6A4TIHyrd0vrkaHZy9coLy
7CIcQgXhT3A5bUNlPjIjgIWOfFbZcPv7Y5G/GulZgDNJMwoZjv1u6HMXJaZFjnhBS0cdJuHSmTTz
jyMaHHvTuKRSbajpcUP7xRui0Lgt5zq/dbzmwhPFceXAT1Gtc0obD3V1tVw5HpqDbtXWXbmtcbIK
86vIv0mTJ0nb+utgjOrCiwWK4pY4Zk7GE0/71Lk4v1cnKvxE1WRvunkV0i1+Q6hBOr1j3g6FjPay
tD+VDfFJroePiUTk+ZDTA1ss/YIMExYUllsGErYXXo6RwrL+0RLRVwIwnu0xY25vvNAZ2o/j0PsW
AUentKWo18WvroEm9Q/n9p+DO0QgQwjWwCBptsrTjxf9tjPII4AlpJnmX6Gh1oG20lqoV9b0v3+l
X8xfNlsN2GXC4Vn17UP+4fbqi9yuOjKVD01cvWVN65dOc2TovHPhG0NhSHZVKRJfVOLp9y/8iyUv
tTATU5cnNrTX+41zG2E/dyLJ8FzJcETNshtRDVzkQ/9iWs4MtTUKHJM2sl1tIeAxqdDlwk4+Yl2P
5aUO4DW8Cjniim5wRi1Jl4V1uo9stEu/P9RfXOgbvMYmoZbFBRvbn8/RAEjdJBi2P1QJPqQJdXOf
fSU99W7WJIko6Vvv1H8qZp0XLe+Geip+5HZsICCJ4OHnF/WU1s9pyt1lqPFGt3Qq7lrgELy22s6J
6N/BN+2+2WuedaTK8GBG7oWJ2ySA/RvBQxB3s9UN2BkxtHURC801XZ5SY7oatD8tgbZJ559HytQJ
OwFk1PvlVzoOSiaKMQlCwBDoiDAZB50Eo0Ke+jLJ3n7/afzyimWL5NLkkjqVvp9PjO1leUxSbn+w
qutpMK+F4FXNyr5hcLbA9TsQS9e5CLQ/XbD/3JFDvqNKyuXKBwKi6ucXznojrg3R9IdyHT5Oi7g3
HHaHUeJsuJvulu2KD5BWhfmcaFgBQZpmsse5o7EPj+ISQVUPuIHsbN3NL1fkNn+YKt8Debap0jYc
No86N7Mr348ahEvLNelz7ihNfGVUQREsgJfnTX/NvvF7krI6VsLd2/gsXWd5bOgDRGJtQqejTcgo
9gaZxfrDzSN+9XmxQuaTYncL1+vdhTzEKjKtSu8OyxijqysX2CqQqIp+RbaxsHjtB6SfGU2bfaz0
OGDheAFsLKG34pZ3S3moTJk+WvP8fcyS6XE04nvU1P1NXF15/4+y81hunEm37RMhAt5MaUBPiiq5
0gRRqlIBCZMAEh5Pfxf4D/qePh3RcSYMiqWSI5n4zN5ra9Z8qv3kOnPSnOsAC7obOXInKDSvkutC
gKC/9Un7EkESXOaKy4TsKeGEPkHmd4P+vakvsqJDwKfQ7Q5N2/7KR+dj7nJCp63UezPr+M9ci23W
G8lukMl4yQ0ua5aaqzM5lU1NDfB/fn37SBWw8esetfS/I/0SzReTI93Fy4btdRYp8rMZFI3sCEzv
nBeRdHdXU3/T4b8Osf9DrRVw1fECnZwguEz/dtCJ1GDcj2Bt5465t0/1DnaeFpHvEVnZ2kf8dxiU
OvYo+Qh9YL5pWbUD8dv6v/dU9FIOa/9lG/G/rgyVrOa28u0aXMZ0UzbK9jrT9a0YiF71EuPXiKDq
OpXyDCSw+S8v1/8wSPf55kxzaWI8Zvn/9i435yhOwc/Vu9abnFW3sOr98iutMJMWMeI/oQFbAIpy
SPs4rJI6+S/v4v9wygQ6Iz/bxZ5gO8G/HW9USrINEqeG0zhDqAoO5NqmftOsRFqYG6X/19+YVug/
9JLUlNA1PWKdLM7x/3my+ZlddvFs8D37IvgqTS9F1NW6TyNDm1C0uIskgm9jrIMXzVkoT130x/KS
5OQRy7OLxyh4SrVfMtWTbVcQBzgInJ2Q6+KnzgTKadREwZY4l1s0dhuwbNqrTwJ2NSkHV2KTnbVs
9N4aRkyIJqofZpK/N1M/rb1Gpb+wBYUWMT33JkdyYVnA+Xi30/bKUbzKthq2eB/iPTIh6z2z7a+e
sPXtYI6Sd3rnX2Jj+UK2Ef3KPG2X9mtk/voz0xztxY4oI73BeROETx8Yf0WXSOQs2Utbe3L0Xt1n
M8pX3WDdWWzUr+3fRUC4EmPvvvvWWzcb6XfPXF8N5mpByHh0EPdycLTLoKIeAbCk5/aTKHhOvQDj
PGiMpBNPM7bKt0ailKb0DD7A1sid5eEZbk3bvskgf6OS6Q4wwOfraOonp+qMY9sGnzRB2aUyxvTs
zwStc4WUb+OUvugq7jYF2IMwMNrpZ0LdVkzt+MsunUW6amYbEvXwKOo54v+pK3+kwvttJtX8W8+M
u/Tzn20htFCatrhMXifYJbd/Fk/XmjhqSCp+UXZbwt5n+j2IyagX6MBa1P0bga5shbiPmBPRj2sv
J9tlLiuq+i5/b7W02xnLR4+HvGT213NkFxts2+LKlV1c2xJb7sSY5PGQ4Vdg0Hxzly+4pwfzqdTt
/p97j8eiDMFrv+SWQCxNM8s5M3rECLzc+9fNAAdsWw3M5HynKsJJeFz2zFJcomESl9gemXXGROXE
UVaeklGHYhMA1TrVnvoc3ZLuZY7QIMRDt+RkYE8vinyb5/ibsz6eb1qp5lsHMaeM6tvjETZ/003k
qb3352xfIkdvZeQ8/eumljjlqFWuXtEkG5gOBPMxft83RKNT41b265ghwmgxuA9tR77IEBHjmtFS
HYO+fpt4BsLE82JkAU70w/bLEDe48a4lYN+ahF5Go0zWq0p7bitDe8YJfO9zr72UqdSeDMXsGKbA
Lho1a+NAunqJCTM+Jk1DyPfyIaI/+zLN+Ya0J/x0WoEWxMuGJ8oEFH05AK9UdE9NtvF0UlAAm9/r
PCAQEP7Loa/qaG3Ubhmmupve7bJP7wyYMBVOYt7McEfQ9/cJZE3Rn0B/kyNrecFbPqX5riorb9tK
M3pzUwCQ0gZbVGAuQCI/v022wQgj7kFpadH8hnbjqNlGcC90pd6Kz3x50G6S/DB2kjdD5YFBq+rX
GK75D7eVhL8a9Ws9qXrTZLFkRm6lW7eE9zDREt/cRli3xz1K14FeY0WQrQiNoaVGSidLnb169rA/
Zp9W7jtHz2/dY5HkLq9vBEBtVF7RbsRr1mtq5xh4bPldXpcZJSoT31slTtyHqbSMH0gqEQX3T11Z
4eif+bWDPgpe+0S6G330vZ2V8Y0BoOeb0RiqizaZM47aJmxMAtuHjHSYLrq3fd99xqP90XckCc9S
3tzBtK5lw+ukhORBxHjRXiAsrWy3wl/tLrAxO3aYQeh1WMaENfcNsrVUtsWPuejukz+6P4vURxnd
V+NBG7XmwxnfwFwWb5awt1alMTiWab+Litr/2SXHGuPbJ/vfEa/OjPlDi7MPTCvrZnkc6wkRXxWB
Uv3IsWr5ZfPq2tq0NpU57TvYFxVAjjc5iU8OkvwTkw6fnv1IzVI9+UbmviUp0UiieBu7obtbvrgk
01tl18aLr4Ly5hfja0yw9iuhQNk1bbXfj49yW4iLbHK5KiKs7oPUeDaYvd65yKCBdqMfwXIztTYp
0MkMJpkV6AYnoSJovms3M8OlfWUa02sQufZGEH7Jvq2cXvNFPJx7+teIj2tdEz39oxvBpwS2eFbo
rH60y40xLhraEsRmHGeE8/YOY2eJpHuQJjuq5cO0a9MfQsJpG/TPYMlDr/3R2w9u8DFaMqNfc3kv
mhmvEdvD4Z+Jr+abJ3rY99rQcfHx7afI9ejHkc9DR72yliNdmLionV+3rCkGVW858Nyzg6h9i9+N
wHsRT7fYr6fb416fUMiUWY4zTktDFNHs88YmexpJuLu5+VuAfD+EQhEwGiMmV1+icyt0WiuvJtHW
xfB6dBe5Y1AH8z6YCu9kMV/LqgRPFSiP2Miqk12hG2yaNNgNE26XDG8oK9rmbgo921iYAU616Ven
wrV5lXpzcntc7Eqbf00wq24Yus7Xx43D3gD+kL7DrxGfbQh/fkymlR1Fv2bRntykLcCSfZda/9uN
DK45zNn4BU4BeRH45lVIRx1sSm/cCruNT4aON8GRRrqSZXE0pxkUGOG+jo2Bqw92llX9EVn2jL3S
Yrc7hTHWG21SO0UggKMNNmxOm5+Cuq8fm23p+fvZnFm+Rum5SZr3tk5Xkan+pP3Z5jpOA7MeW/tn
L9xnHZ7HhvHXnXJ+I0ckKYsVcDX1TryBs7fWCvvsd+27ObVP87BslatbjpmQqy6bJajZqvYQa2bv
mH739uz8Ns1kBydnN5rHqA841rS/shfXyfT/zC1Gckm4H95eilbPJ8UqN9aj3lZrVqEC2V3Zb70O
R55GmgXNEHSIcn7rJvepdvt5gwnzkKn5YE35vZcru6NlysFLggCVGEqMEEDmDp74durNXYbm0cEf
FXvTNx3nHUgmDjRP4fupbCaQBbw22VCyYrHdVJJaWc9OPXiqs1u9ZlndY4hznlNbJ02+gdxt9BFV
AUjgbVTom0b4v30jr1dCFMkSxX2XQfTsTnO90UZMNzhehjVpMcuQEZIa07i69G95Ssj4PA8tYVlw
qRtCSiy3Zzep3QSoETG7oQPpY6OriV/IMj5lpV8ZleBzwrKvmxtvpvcMmvlPMoB4K3sTFzmvL65J
/brWZnjPSvnhpNUXMyN1BUVIiTTVetKVZq1APqbr3sB7aX6YnX8FBcHw2eGlmhV5tTWztEH5WV8H
DC+hPhoqZFXVLyS0bBOX5tUB08DCvRJoOM3gNLkcCbb3rbV9tSl9668mLX1NkvliyAquWT/f9Sag
Q0a8vIpcd2ubxKNnmKP3hIIKqAHkg8aLabcXWrddEstJvLx4UESOY5KI9Qx+sR7Ks2mIVzJycEVL
58gk8K9klBwjb2264ttP079WU5J7NUuQaVQW+HRVmAFq3dp98+b21mdtVAgM8I87z/ZNaCyjYwi6
YOjGzUgm8kqYGn9gQCGJ5mjrKm1PgR8SFFdtCBrLL30Uh7Pp/kLFgaW9drJQuQ6i2K7nsmvgCEoJ
Naun9mylNqg/nO2OoWk7gEU3VUHKFGw+oaMNp67kulT13qEw8RRH5PxZsQ4Qu+5+Sy6AaTWJezup
W5+St95hSIUSV42nDCbb6XGvEVgm46A7ECJ5YZxj74Y5rk7VuABgPdpc5oyOUVWn3Lc1pCDJKZAE
kde6p7aBCOSm1JkZ+ymgpSJWJ7+LFSqDhoSY0mEE/3iwS636VLXx2RoHf8fupsYEpJgoVphFoHrU
J5P+BqX5UJm7Tu8u3vINa3uqThibOT0NwIOZ8sEMqIUKSdz042dPilGGloeNPi7FKY1HcXLp3XEN
N92mV73JcRUDTNGz5uQs4d11scg+1Dhve+Ffyyzbm7EiiygqvvoYfJUXZzXxSECsu+WPkKUsF5Cz
OmxRtO6UON60Lydnl7BsL0ZzOBR+zCyHa+ZKowk8+gqqkOU22sYPuv1UIRsZBoyklgdq+XETxLh1
GkzsCmDESATjQbWOjUStyCXeP/b/tfIliGvtXWnREDbLR4+HaMHPQnrpdlYFuPxaEr2QyJM/zp++
Q7FkdQjLGERV285161UZzYQ3pstfuW6acmNUszzx48nDHPGebwvrgDML/Y6en6Dl5idILvnJGJLd
7CQtauruw8cgEvJRhMWFmxJzUmhL403m2KJ05Xirx+Ow2TkqH3cHJ90ypsNXKqcYjmOWnB73gmTe
a5hYZghZYWMbgJurfuepGt5xr+r3pGrG8J8PtSTIT7ykoD1YzoySgi7PRxKhifT0uJk0R5xwb+Zl
DIN0edhvbaA2Lp7FgTxOGba21dBrYLopuk47qjr7MmhMtywzfNJn+pxzvL/iGh+PiddcwGL6EvYi
1fTAxpPrmuHx8slbS9sbPOMAAkS2N+jgtuZA+OhMdgP6eP+SM7G64Gsmci7QcTdrlcmbnAC+svHw
oCffs29EJ4Z8aptnGMuUPEBN0EMncmiuLZ8wzQCiW+b7K5vdg1bTq+aZ/nvoyMjC9oR9Uw/+TGZL
ZGUybjPSEIYBf5gKDGhfzZKw5D9y7B53Z2GXzemRBOs+HkVWjdOhX9LxHo8+QiEdvF9bC2PbSptA
VeigmB+PW4nEbfn4PN3tfAvByfL1HzePL/+4pw+WDaYNK8Pjw3++zz+3j/9aagbu425haj1+hMdn
wSTix33c/edj5aGcX1JF//WzjY8f/vHP//wkzpS/O+bs/fMj/esTEyT+YFvs99LsScl8fNdMc/aN
M3KZjgnSeiT/Pu7hKP3/P3z8w+Oxf/s8pBx5iJr+9fH44wZWHkChf30pXIVE5Y7J7fEQCXnzVhXl
V9NKWmUfP3kRYIR+fPivmzmlkQa6ybP9uMuZTnL9kkPl59aRcG+1T+qGoKmhjjZgK8+9rtkXNJTu
ppqdJszalKiAAlJuNWKr1Jdd4JhONta29u+YGi1MGsNZMrh+cyGqVjqH8y5TyYFwrBmHfmc9tZPR
kEsrx4vr04mT/gdPleEM7GBjZ1eI5QcEVmY2fOf6qO/mpGB96s/M7+GBse0V+pdP63KDXTDSZ/8o
vJ9UbMlGcZBjHZu9dVNYOE5tzh43y7+bsb0qx7wjWEH2OYp8EyXRe8nEfqW5sxbqs/cZeE8OBNBy
rL+iMc6P0YTrAvQg3X/UvuYpLV2nBhwELgj4UhwSNbs74od+yBZxEZChPa3V0zxZoQj6adXEUbQa
GJ5YRnvOVd6u/U6f1gFqP8uFq5HZWL4HlsDwbDeql2rde4VaF3n9JX4MfX0XdoTNybKon+Inqxyf
zLT829oOSAlsI1w/v/vegIfR0nj4QEz7xiZ2uKarSNkijCgsaOwYFjFjYSIG7pf8Ek1p/RY2vX8u
rOrn2N06XT5HGXwkFeObYhgZPHl9+QV/JYEwWP+p4u5FayH5dTpsFCHHU5wmOChCrVAez+wiS+zs
DXYStS3qDgqXDE6xQpsgqI0MOWj7zvx2ZWTsk/4Vak/9HBuUM7BLzhr6lJMxHaa+RI1k6ecgAC6Z
BalYi64UG70m/pqkRIPL8zWt/pR2jC2fFjg0HKAzmVPm61ngy+j1JS0vVg0UDX2VT3G5NhpSOhuV
MdYywDZqKt430fyNxjG7ejbxgLbyT0U/EsTn9MPdQngGWuxdy6vm5NndyK6jo9rBJXXJRbV3els/
TBn8pqIAoinTk8PoA5xtzxow8sftbOd2WHpptG/M6hfdbb9hh1PuYs/sb4Cr9Y6ST2qs5UFzxWs5
emrTs95EkF6zUSw8GsKS3p0RGAZ4pgP8g3ihoZl2gjXRKmUve4J2ho4poDKhNkBqcHKV+9qbWMuI
1ICdgsQF9H9XaIcZQT2kJ2kfCldWZynANMuiog7OGNlG6LtnJomoopKfXupyhZ8tckqAIp9b5kMN
zuQVEGY8x06MOn3wP0ajAmLzlZXAhfBZp5GC5O+Y1y5mwtCMmtjjX73qBuqP3ll80EkyrtOpL0LX
aQIIdA70s8z+HHK9XzeQX5Zkef2KN4wIVcpfQ7xbkCxDIWGjpyWNU1JSpKpYgh6o81DT8obpBwQ/
rwSOOU9y2sGQe3LMXG0TvkjAnOvQwYAEEz3wqsn97SQBjuc+JnGTtXCmA3SIXXgWRAhB0Nd/LRow
kE8UI/x16OuY6OfzX8kqWSvFT62s/nbDaB87Azsclby7g8P4yy3mKoydoOBtxP8PxtbcYtj5nYgo
HKUD6KYVJdlGgXchpypB/yxqjF3IOR3FTpq53xmdk7+pEGxz6bSj0FbjtFdlOe/SVmSbyBz+CFFO
d05AhDB9161UPXZHkaU10YR9Bmm4cA8a3ZyB4vtU0LvHbl2eCO0omOqZb7a2MH7xtRxKwi4ogbRg
P/XRqe7SYRMHafKjHa0/kXMpq2uTsseBh0pCQmSnT3NpBBdID+tidqjNFGC8x7tosOrhUI/GzYsV
TVzQF+wovZ1rTcgyKZQv9XIzrNPEZjQnW+/YElOy02p1hgafESyw3Jicja0V/I3qhAKLJcQWvhur
P/gLfDGvTs6lRKYCzA3Cmrv1WAEyHIQGAVukOzUI5080lOPG9NlfFHGkQOMA4uFd7/M3bhpz56j4
ECgmK6Yo0CNoEnNjPGyl55FTLMkpFvWhjTrwhfKXbaQG8JpKsCZPzM1bA5Y4zBFhMdqKwFrAV41L
FSNz5bTWppTBEMQdW+9+TXJODh4+/kNbrLUoIPY8MMwtj259kty3VQfb2m8Csda9Nj8JKytX4HBg
BsfN76Hof5v6uBYZxY7UyYFVozSoE6fv0rTgQlu7KZtcZqE+HGWtOqNy3vVUsE+GCWmLXgZgIa9I
s4PKwTXoQ5ixHaakWcxtekkilhrxUMBgVY7Gyw2jR9GV+5ipV4jySk0vTcQpmyetg4ku/smwEcJL
EqDdgfOrjbPJNidQJwk7Vpk72ZqcUR3vzICvaXE83mr+fFNyo0wdwqrT4xVuqBSo8OJrTF8ZeWM+
CsJOWje4NAHKWpisngl/yKuG6xDj7dYRWWyHYumx/ByyDmQwT+vGp6Q5gcFal2br3zIqwDjX1F1Z
1W+RwSQN7B7GdNZ8ZHUqQK+YSVh2fQhKsdpSJ8e4OBHGqakCjJMZl8SmCyljQMwlISAey/RtzqFN
wo09h4Pqj30ymtuJSf3aQf18awIuLlb/bMwx+jlo2FxiqR76Shjb6SeWjuK5Z4GEkVIS1yGlBAul
9WEJw7H32/A8ohE/9HH2Z4AntbYM117xnmDBk1tfeR6YO3tQnLHMuvaGmqNt6w3xioUa4PpmOjid
yk6N8tZ9W0UHrZhxOfrjl4ae8lS3aXAm9DMOczSVqLHMBU0BXRa8QntlFKCfs7xeG12UPoEWqk/R
ZN6MoBz9ldaV6dOdmPqZXGsQHrEDG5bTVp9Xjjuae5xb6smKnntlFT8q8n9yIuWf0CjIH2jjs9CX
EFiN7qfqourFSdPuMibiJ2+3+qX1O8p6B+ReEP01+7T4EF1fn/SKlBTyu4oPlHHFpnVNoEJ9OR6S
nBlD7cXhMA7GX03kJ7+ChByMm752vI9iauJFBMiUhPwXa4JpC4xVYW9o6QkYJYE7Sfcm1HmgoMN8
s/gzr5yUiJock+V64gvBQMrDqU4+nbE/5Knf3ysXcAw702s7VsWLyLs9IygDOVr+t3Xafm11CoJq
of/N2luKiP9cD18MJJpLRs4uGzWklYkMyKnp7LXTWeY2FeNBN8hKmpSOfUPr+hMMyNWAAmZXIOph
t0XZOdU66c79wJKE5kXGEbknlcvRTpni8MI96uZvgWHamfoF+BYbW1tENLhR+2la5dU1i/LqGIwL
o6IdD04zH4YUIJfArJRNc6hVifvUp87OnvCCs7Td9+3w7NhOe51SkDpkfJE0UMLAjguurpHjHdDu
JTtL14NzXlPDDvJDmfCPTYaXqCqDPTCkL6/VrUOQWpdxoeJZwBKB3qudPpHMmrNvWllNQhPv2+di
jL+x1jEQ9UhIydLZ3eZy2OXwbA8tia9hnLcdEn9wlF5sc8GNJkhC7WjvAUB4xMit2KOkt55TF9q2
cxfCcWCQFN6qqFI7NCUTEY0VGEKTaesK21rrQ9PtZ5VHB6Q8JPbk5ib3c2RVnBSDcgFK187GKfXq
oDJnWrnR9JbUBumYOBZWhYmUORmLIJQ+EKuxEdUPIy+2ZLwjTkXdAva+SAn7CMQqRu94CxiPr0yy
DTYeizfALAdOpBHph0vEjSJ6xLehCiCrbpzg27Cj/tBbTIYby1m1E4kS8ZCC7aLLXle2oFrwuYzq
ha1tTbu7GJk2EWQAL2npP08z7SxyVwCQoyM+TUasB9sPPuGS92Bqt0aSJk/xiFkk73zqJFeHO7dE
algV3R0drdqTbLGzxlqeh+mIcJrGLyVWxEsctbPAhyPCRHHujgeYI7g/G+jEgyS3asie0rT2rqp2
14hPxle9gRSttHdjZCvjqXs61VGoWePviVrxLEsaT4ZrZz+NwB8hx9nxxER7Zb9HpRNtMTRrn+7w
J/Kk+26kv6upiLaBM04weHr/oAjaNpEwc1HPkgvYK7E2bPlayLG5RG1mPPfDC/kWGCCQJVyS1M+u
RctJwih/lyE4uRdJx3goF+6FzATHp5eLfVTTfhE3VLZNe4+oYP7CZfWumpiYYDuIV12w6MLXeP1W
jBfIPFcrr5hxEy03jR23ofJmb0XZGFwD/c7a61xM+j5WZbZX8/xColp6ZkUxPSsCLbSZiKz+YTB3
7I+6mf3744ax3T7NzO+qtFje6Tn54IokQGp3zEDx9ELwxQjS0e6f7V4/JmbyOTAmZmrds6FJUKV5
gEwucxcV9AWa2qAG4s9qyXtpZcZa87qB0XDHjn3OLSAfaJ8hL/gHKoaKqVyk4MBuOsIS0C5ubUng
hecSI9AlRXq2kmbbZv58gq2stsLUrdWoM/PUybuAocS6uXaSnTFFwz1DNzKwpKzT0T/jHR2PALGA
4VbDt6iHmp3RbG8hIoxHh4aVeKdm0yc1ttoiNjZdYhLF4jNWNE5ZHlc/pCPWNWopTEvnhUIKdyAJ
lVNF4B0c6vcogfmiRTERNfIpI89rn7BgYAJKuolVfbB85xSxpQjHNC02rminG6Clds1+JA3NPCIf
hSyhdTKxDDIcUn0EAPWk8nejIY7oDdTpcaOpYaEJ8YepSlHcC8C74E2Ml553/DHtG6JMOr0/TsL/
KaP4W8O8+ZRboMPomg6IqQC0RtZAySir7ZwVBUA8IHClAnwa1G58KNp4XKuihh87d/XeqcAVRy6T
u4lokZWWLDt+we7ZCds0gtsGgnxbC/9jbuZLjpd/NVuDOo2eqFiKyA+MsS0viUBsE834mmyd+nfK
h2NLT7xLDb/epG5xN+cOJnwvxlsUlUSxGuZmKiwnlJxCOzlk+qZ30xXqoeSdHCeY8G0Oy0lDwBf5
KaVQOnirionEzYl/BeZfAGTWe1AO6PrcHNIx/tARKPlP5urVOuIlNtjugcba5fTG8DckVo1kwFJh
UgwvhZGqS0lJ4RRi17mtC20uCg5YYJgO7LK2F3s89i8yAWQYQUckL3ag9mh9UiyydoF/kereBnp9
7U564X37nYl4s46cjelML7Zb2IeuBTqvN4gVAE7BDpY8ow/0nY9OoEPwhtSmdVZwgGPWtfMf10aF
SwjtRPdYlVzj4C+UWrtmP4HwHTMIsNoqjFIQzjMs+3ygK8raDFEOIjzmWrPJsx/VK/h1cpMJ41cd
bRvDpNLXWPu1VbDLKzgZUVDuK/LfEBok3bpCZ7rLoxnOeFWRWY7oPas2gx+z/ax2oCHtv+CB8Y8A
YAHZHwnriagfQt+Ba5d6vs1yBlfmyPzHjbqLKrSfYzH+hogmmFtClZDzNEKHsY0DGcG3ufeCS6Vl
6myUgKVQU8EDwy7JFNUIpWUKmJsAVqoBcPpYqNACQFyalCnesW4LznuicpRb11zqPbIzgrQCdk+p
MA3bcpDjvrVwyLuRieSSkQy1BPq6ali3Jdvcokz9VZYmH3VHutnMjJ8mFT1PNdHKjf41VzMsYWCC
WTSRi+SEhgHccNYaufEkwy/TCVoIPsJckpWsXaSigm1I3h5Lp/3DPFzf+VYNm8RKhu3Aki3Pyl+s
ydzdFFuMtTSsNUugaGwm1kq4+qlwMrkarS56rhkuTSP72g73wknriXkaZfsMABnKQBYjh+g0+0cr
f0G1y4/IYHuC8ACyQX5xgPfS12sM1vpWWPsJe+9aE7gWHEbheG5Txug1lWPhvSdaADGrqOSu1pNx
Uy+ZJEU0eiGnIUzKeMTXALQSmYd166VxxH6Xr9iqDtSyiMQVJilQdDNxKUljnW1UOYdiKJ4Cj/xX
uaDtVaPU1fOoOd12PHMIz6sxyoJbLpiDCGZrIq2dhRT2QgUFjFpaiGWS5mD5Zrqx8fKz/ITm2qpg
N+sFcgqYZ3XpbbSiVtfOm18MNmXLRMo7GmZebOyuBCPtLwln1UT77y70ush4qbO5PXLCHe3JzTDd
DL+6wSScMC21dWMx3iNSJwqSrVlTvsWl8ZXkbc6WQ/5paNp3JBpGBJJ9Q75Mzkjs/NBz0j8DMesI
ZOJ8n2K5d3zoo8CTgtD2oy/TlLcofcxtGWRPJnsygHjWueNVDd/UPRgygZccsH8pCGJex22lgZpP
KWSxFkJfkTbnbPHNnpcmq6B8ieaU63bPsMgnis0R1Xix2k9mGOuUQuTdGw5Tq7xjZrSg8xwSBZQP
3r1KinqLgf8YzNYv5ZGZKkh/P47QNRHyG1tT9N2hlgT3Ek1chdSRdxn9NTxV3nXbmVBD+GorqzTd
ueAruZ5D+LE5NwK6jSrANhKDoUMkGRwIxfvZ5kqc4na6V+SQxaquzjnOAkDWJRvCmX7Yb5BhDeBm
4pJ6QOQMg6bM/h0ZjGjsrOVZHpx96Q39ynVG4pD7wDo6vvaVYyTW8bSGjBy5HvQTwQAWv54NFhP/
SN1uishWm5iV4y2Ykr3lIeliQhtv7Dqydh7LlixxjzHRZqthMsqDr7n5LmXsF/b2T2DN/olIowAD
6yAAZF9LhiyWxomjaWA7HZgSJjApwHO8kXP1bnnRcMTYV+6qmcSqkvXTaBPPYlt1hYqk4ty32wCE
Kzf54PypmK0x+xN1yPBCHNgXPUV+ZZ8TZX1RU+q/c2XfHXKGr0TI+aGRiIvXAwsi/sXYMhLqibuj
/8FxxhPcEC+mAhfkVy7e06C8zkM3rnKGYGm1rMfa+AX2/UDBlKdg9opDnTX5MdZjdZCjc7ekR3ou
+RWrOatZ7625ZCQx4Fl0Hr9byrVO+e9RrijOByvbjRnA4SLQRuoAi5QAoi675pdZNtlLxUhox7oM
hUdv1deiUy8UVdNh1OFyzTJ/k9RIU9KS+Reolm0uKUpeRptWJQ0n0mCvCQUQ68nHYF9HE2RBMzkq
nasoEWr0hrWDwbzJaAVmXBhGnB5rgAZnJHPhImTfSoI77g1RXGttrPRwmoJPD+HaWndjjOMj3gOs
W906L9t9bZbWaZxiZwUwH+Ys47cMLAKDhsEIlUVPM5f6JZgNroMeCVwxu5gp09IVozHvAkN415QB
rQ7+cp7j6PmaR7lLdndnbu2ad3lDstSpTGR0KXSSr0Y7OObU0oeezCW848SYeWZ+TQDH78c45Oeg
L9fS56n0JHqbKbkGWAaTFP+ESR7urmBPudAVm8Nc2bTK2iUtAUCDlCOLyZirQyvbIfSxeG18PVph
B+kZabofOe+Vp8KYFKVCcpAoqG5FpV2LSRFp7WbNNYhj0AdVAmOd92VCTuHRKUrEJmMECAEtXJJd
k9bu1k3uiHMWVTw9/RLkJnNOK6mn68fB7/d0k55WEUrQmuaBa8f/4+48lmNXsiz7Lz1HGrQY9CS0
DkZQcwLj5SUhHIBDOdTX1wKz2+pVmdWgpz2JzMd3+S4ZAjh+9t5rX6C3JltA3A8ySq+WydJ3srtV
pqXdkRcTOhXvy3VUlqD/hTqzladAsqrdx9BFnIhr8xGCbbEKe8xHnUAZ6hLjT5GWxUPiNetOVvY7
DVLZkigQPxL5DrjcufWid7u2+27L1n6qLL19AK39VDT4pzgPQzazItjXWfxNc3D3LWlJcx3Y9FON
H9bROAon03jqZl5tYw7i7Jv2dgqG8p3bYIEH0UwBbsn4oKya7bgavUss8JSEkcyXQ0fVj1Flew0p
PUzMpwZcb5xPvIl0TuejtCg+h4SPZTG3Lm3N/YNyOOfalVO3jAERSFZ512p+GPU8Iy1bDw/20Jvs
B3T7ecI1voj7F3JywXzGBatBK9hYWsOuGcofaqYq+NRe5XLox1A0E7L7wIguta7TmyLvRcjJl9WN
d3TYc67oNgEwYMXp0tSLeK1FyqPbtXH2VVMnhADItk0lcz/dg1bKUIsPTsJQaDnUmb1GjjcSH4Zj
XEkna1tim/HGrDG5cbn/oNbGYSKXFNhKGtrapBZg5YVLgiqGMUfW6VHk00/J+zvxu+LJDpS1qzhH
LwSf5Unv9Gs/cPlJPYFnlbaupZUIeaY9HmOL7Suk1Sk85nWJyjIlJwKNNEAZp6hG3JatlWMgCW5t
FlFe7MoadCvvOhJDzdF3Q/3c2UVzgVK21yv5aDka62eSOXu/rhloWmdpekxcRhBZz8MY3Fn2t4cO
AL5NRGAxyih8xCP8Yvc+PEZRiWPlhhmIcD7wkgLmlUf5IKJbmFLALVn+mQR0h9jMT2i0nLHKbpcH
xrhRaWveKOCbQ8HOqlKZexrcqLkoXT8bXDNWNMWZ62y+i2gZq1s3SnDe4W3qEbDo+5XsBVV7jzSp
34L40LhbwlbZl2A9tXQHvXlougfZZtkpI1zAwVMYbxgTCXAbNQZzZIZXzotdfw7Bjr5baStRf7gp
Gqx/mA491CWQcews1WcxpFgX3dI+5EbzwYmAXseae0KQWGudOLhHN96xxU/Oq8LFiW6w+KEfrCfp
M+vZEC1Pvw8+AhXIDXVLuX8/EIO4GbRcuzBCDnZKZUYKyv3YjYG3bCvyRg0dZRxZe961PEQt5236
KfpdptS264SxrwInvYcY41y9WntcFwH3ddPRZYGxG92oZyWTH3qNWGAZWNFLnbB2jfImPPGqFyQY
KxbQtig+spBBBFhHcssLZW4b1NEXtG1sejc2e64trmaO4S5vD6XvlS9A2Tk9Qxeou51GbOhsR/pz
iKD5I62KW6DnPLiKTV/X6PxXQ9+6oArdBJjFvd+GI3xgmhekyi+SuknmJ47oUpT6WWfXP8MVH1sM
yjyvRfIaV6x3Kp+8WD/WG9sYLU60xhIy96bLu/JcioyCO1yZ6FABF+HUCR/q3P30I1duY7d7NLXo
WscYbpUohm3oNhzaQv6a2s5uzuj7R3R6iRLcp+xJsnBXZIB/OiD2t550SU/u4M2tWXxSg34zSBsi
lJjugs8kKY+QdlG1cRvT/avIKbjhWlC8dvl9SB3Du9iRrZ+hMa2ilYYe9JbZVX10M97whij0t7aG
utnlsX+0eux9CkTvNtO6/Fwm9OKVjqOeqdqSLHvFC2aqdMv6kCPVFHn7sokAHPZB+WdEIhoTQz/F
KeiD0g+cg2lNMAolaEerQaq3cuvLxyr03LDCYRpwqqXngbHUy364j6Mrj1obfg+sg+4J9UubssCo
EPzuqwo8pkUZW2g3rK/cuslP/vjjUUI7rCwLZydQGWMJ4U5tq3ZOHSQp7QpTHy8Tk/pxurus5wq0
8b//0aUdBXPENG7qrFM7XWILz4oh34/9SFggjz5GZSXPWXkPykC+dGYY3Xurx3ORpregj7Ur4AN6
rcMntjrjqbGCGHte4N0EZUMvcOvRImiNO9D/uAzIfT7F2XRqA8djnSLGJyHZtBEyO9YZJgyOOdax
94hERUFdvU0hEhbhgvJANrPb1jU7hwA3G2ABFWyE4gjtYMIuZnv55FCx1eTw2ZM+Ky7OSA6ysFBy
R6zm6w6w4AZ1F0el08gLhUw/rBr8bWXqOBjM3tozkfORYNhYDDkCfzhqXGaYdJd6O0wbFXCWZbYe
zy4D/7KUfcd8pxm7wLDbazdx5KVK2nwZ0R7ohlV3frCfsa6D1YQ9ZK1E3MPqR/6vWxGesH23a1RN
BFYqG64CR7FP8UOnwmMXMfDmjfrh5WRBGDXUVifKAgAv5luxYT1w0rUfOFYqIj/OMdecYd0OEk7t
6+jk4qmKtPqJ+S1awAeNt07JfNQXnLH7qZ0uzsCirB29V2Xp6hmLLUdcLx9vSDvGBWD0SgkvpWeh
dFAgxw/6s43z74PWGYg9ZCDZX/A1ZLJdXQXd1k+mI69VdsCtZ9xD55AoJW5lE1rHMB+4phkca1zP
epqMxzbQzFfjK2vUxafi6iXWzOgKUeR1cAMaAh1Pkm+L+6uqm/6a+9OJBGwIfN7x4IpO7A02xciI
OhF8RSYu9E1TUe81Ew2OuqB6J7WadumUifmg7OwzDfBeDmlpveKTijHZPbYdJ5LUNaKNtLr6HDfF
1bM77cqBARNQ3LHjmdL6aETaoSl55YGmvLqToXZ254FQ9Lp3ThbGnuCYdWRlR4/PYOQUZJKZoWe7
WAf4QFmcCNsdOKrG3tqMwop2OGoH6LF/idmKLxG7PzPbjJ8n9eC2cb4m+N+vp0Z9d2V7H0vDXw22
7M+QKg6dtBzgcdEzNQv6UdH8u3BGbVpxn/C3vWl3/w5c/v/K4GZz7wNA+p9BpMfvolVfYvwnePv/
fNP/JZEa/yLpCXA78MBL/JNEGvzL8UzPhZfD0AdWj4Awqmcb/+//ZQX/MuDtGaB7wEybhk7MuwHi
P/8r91/2zOOGIQavQgdu+v9CIv1Nqf8DJwDDU0c3mtE9kEgN87/jBEBxx7VPCvfQD+uUpl5WDFXJ
zt8dtL0syWgG0cFhDj5knv2Ul8hNk1/EHOhuiZYdUgqh9tSmI+DXabihRQM5CnF6zeqA+rie/nrb
QiBrCawsM9iB8AofhYY9gaBPttJd+rNDnQ0Ehb/7vuq/QTolhpo+//GSPPz71/kvwG64CIRq/+vv
yTMFTkQ3XRNQ4n/HlQ6NMzqCRP+eomkDlzj+1kTklHmA6aeVoD4kPgNHS53Cim1UfYgMvhZJHztA
hRgiaJAvDP2lCK2ZvY+qWGPjmkTK7IbbOWYEqANLHVRgPLut13COlo+Fpv+x49x++H3I8phGoWDQ
wVRjDHKj1WzmTrR8k3mQQNoiBaPiUum9GSfRHzUy8eOkqV0ysbAaPYoFdOxDx4CAHT+7/SmskkUv
xYtrft4nX4uNA3Er4xBQx3QAJ9fqhX74ffhtDhqF9PaTdvvPL9MVxuYoj4p12lqrJjCnHeUo0+H3
IU5wsoUQUJfIgdXh94HYXHWwwvCG/8/YhKSfOCqgrm5oL3tnYe6Z352MAeXY0P95o7cHgp9vUqcU
LI3N9kDUhjAVLUdYtXT9UGpRhCwRXBIpAKMNiuSfpRCW4D9OX4adj+tW3jIxwG/oY3+T5Nndzbrw
QDN3eAAbQQBLUMNC1Ai3eKsH/3j4/ZpWeqvGpnGIcDA0Xat5GOY/1fD2a8ib7kz05lWaQf2TOLkw
UYz12jP4w0ylY4T331syA9iHKuucw+//G6HoHJpXQeHVpjVwEroOLSGzj63Jql0ZTWyDxz5m9R+M
3aHh47DqNRKwfoIR3bYmGmVaBmXoVmtWcTwjBhne0TJuesuXJt3c5FmkTvDlWFjEHVmW+aFEGCZh
Qdqgm33oSmJcF6V6+f3S70M0pxC6HLNr4Fg34DUg8TksaIffh9L/MSR1OllBFXBE2y3HlL0kH+Tw
pqp06sjwkoIWmHs47N4xqEglKl5PmJsCte4q61jL+gTlUS7dxPzw3XddNWI9xDqVjJpqDprOr4GX
hjiLpb1IDR5S2bvpvi2xcmWJKWm5WzrFlB5qOqJmc3jkTQkJPlR0HIQvgZvmm3AOMzREf9p8cvc0
o8RHDP3I/0HyFKW1tczAgi6HB5WjAlI1jsaGLFUFEfJ/5e9MSqqghkc7jxjuAr9kT1lewF+duFqw
EkM7bjUqnGkEqmdfuLXU6rHfF+GHsungmkJ/XIBQEluFL+xg1XyGBp3sn1GZmIEGedNKl5qKgPBj
rHHvdeUr3+/tebnMw+QO6aJ21LCOqwyFhbRGGzs4dukVW+VdbCx0SduQSYuQwgOBHZvDVXMUFUZY
s2w5n7X0YWTaYVA77vTGHtfpslBed1R9TCNeUj1GJfVaNL+UnY2U0RfPGKExGpaYfagPRijACo6r
c+1EfbBws/LdQsvbmHlxIE7TbMMoRlDVsF5GPEW8i4OtaRlc8WiTfylaFxqjyGaL05cc6dSt5ocs
uFM5NtKTOwF5ySQWgvlCyQ2z2qHar8MKbsI05LfGY3uS6wL4vq2idV48kZ2sWO87nGclrUgCSvWS
0JyzdIxO21hldtUaazyQ5cSVEj3HBH8OgyiObit+gmg2VhEDECF8d7P7TqXOYAnNBAkEvEEfb1gK
vMWevSwMxAOdlRaROAmUrFxMI9OQ75NHHef4iA8pD4qo+9k2Fl3ApdXRqaiZy7QST32Ew6Cyngsz
O0yjr21bVV2kqmhK98Pv0Xu0o+IjbLn4ltHq920+ZmRCkrrZun7+Uei6u4a3PR0izGuLuvAwL0VU
Kze1+4bvnJ/S7NapZ7e8HxQyWJPROhjTdYIXijqNZhM15kuYaPWO68Tds14aA0MiC9FmA+6TZuEp
u88FDqbpOcfJHCvKEvJ1WYB9aM0ZHqoX2CHVLo0RhYNQ9wCuKediAJq0c8NYpYVO/JqzDS9O7whn
l5TUqihHrTPNcjGeT+ayHs1d5dUtmi5vr8K6Z6jDq8LVz1S6v9vbIIX7j6Xm22Uja/saDrsmdVf1
UO0Do3DOrlPScKgqYo+qXLGWp7CK77DG1ruA54/X9H63q5BeM6LJNeFpHbEatteGVK5HUY5ZbfUx
+DOkkqpXEd6mqFawDLFfBU53Lb0Izys5JVMEm5SD92/TjIgrdpFmsasxu7TluEtzahSNILyyghaY
F6pXE/PNwglYelPwvagTxpe4q/94ddwuLQrvsUJq5TrX0nadZN20F5q7S6NyF1v9uPbp6sHRSX0y
cabzMJsM2HTRTUa23ZphNOSG1thuuR5N2ZYAoMRYxFo4C6qeFjZ70005P8aoPXs4fRdTgWLisqPN
gtS9yNw8mOU010OtNPcrDCP+t8S33Jj2ynH580ZbYh3sknHnVTiyBG1amWM2S49NO1FT1ImqeE90
JrP+PvBhXrjsXpaEuB4gD1ePbpmdbQ+sK7ZEBC+7XteWtpkvZfio5HUw3fwZPkIDOg7GJtOei7SU
mI677uoai/DIYUIc4glgbyEiID5YYz1q2qZB3XS9zrZENAiqdR9O67wkM3U9smnDdRDR1oYttJVO
t+CyDKatxMzaJArVmcwjcYXUWietqzYVri1bRzarRmAkFRMbsaqrE9/Dtu2vfeS/U11CXyu5+TV7
eyH7DUf9tywoW4QtrWZdYtlbc/Snped7b5SzRusQ1WIR567xALvEfIBzSaF3+BYnub+dic1Vn6IT
dPYPXNqFHJPmJHwdtYKJjJmGekSJaR3cw7hqsDjtU1YSq+ZHE619VMVcgRtuW98x9sRb1kWRU5hK
dugTBaJe9C2GOsqZgt0A2I0+9JnRkjVIRAStFlgrD/D42pMXVNxCnmwzN3dumZ/Au7Be54lB7w2W
U7P3e2NnDDSGNnrUUz95Zsk6vvgy3/sDNa2t0jgVN7xPnQkLSOkdPYIORpD9bfxymTdT8WY7ZFxL
eKw4Es4tdlIyCU1BD6IvDyTERsphY/fTw3FOBewU7aRpE1zCal6LikyEHE8Q4gS+MgwQimVy7vCg
lXV+hlBTteqNptQ/sDJjTNTEQ5u/vOiPnHJvwsELH2T5g63hic/yApoCNbIUNYPUMZ5hFzDnReku
ywwYVBRdZsH4Z6Igb2GIeFs41oZ6TBhe9s2bzOtUeMYuL2g9EILmbRDG1ygsdnKyAEwOc607gcXZ
bbD0reJ7KNec/unsRPdcqcI8Q5Q8+66oN7IlX9fiVgaw/DEQGTBj8TZSf6t56afbzsAVGyFOa+FQ
kkURLr4/dqQPhgyLhdlHDi5ExZq71NU21PaFwjYiE5NVLIVyCy9TgmSMfG3HvyN2pUUEE22kt2Xb
FeTOU1U9m+bwMgzeG6LfIwY7Sgjb7k/rQlj2przeBcMLovDWG2x/Z404wOCYITuD8pG8s+t9q/gE
J1ZBsBWd2WoGuP2imha97eD9jY2Ej1O7wXKarntj0Fd4Bi4ddY0RrzJmSDKJYoLBXQXsKzH7OGRM
rCl7qaryAvtzHUYmvkw8NaSLk5NdRDFyFpqdgRkOx/i3VJ99Yz5zv9laQU4tsqN+ShNVbRp4vyY9
NFcWNHtmzh9Q1v0mygu2mYALNDc4BzI6auI2MWbfG8YxadUupXbT3TAT6mBzCmf0CF6e8zUV7yjY
+SoJGYM6ILqKwTRyynuc4ljP9Oc8nGM/frHXf/dNZfpa6ZgMXPxBwJ2nPdAMeNGY/5Bo6o3ScfhU
FSJrxGtrTEfu++UtFBcDaScSswxm/ekNca9di2ocCmC2pQOrBsl14wj3wWxtBO0ehKlRkR+LmZ+Q
YOhkjgjnF9VucgO1IVfOwakSw7YqEZrJKtHaY6QEG2Bmt3GyNwXNM2NWYfLF7wKCBztpAibH7QKS
S4SsYAUwSEZ++lxlkoBSz8beeOgF83jN7+zUmL3sAtJwbdMbI50jMU/AaN0yjOZTlTMny7E/hW4S
b70mwD3AkXuwppU1pcYaNfnNk9F1wE0XshuucoaYOuaXHnJ7o0uuha0+ZesgCz5sqzTPoGkQRcxF
LoMJUvC1GKoXMyeG1TnYNEkscSVnNcAd81tpOzhKAtBAGGwVLpuixF4R6ATeikC7x6Feb4Zq9Lda
UIPO97JyWdf2k6jmp5RroYvRtQkpwsEAgGeoCRZC5GqpFe5ValaypNI9WammvviKssNB1dAUEvMz
KrphbRnmlSgeY5swjpXmPGOXPJPU/UIluXkpfaUuWae1nZl4rsRXanjOqkucd8fG+qMTM2SwwoNu
DPKA41ro9TJxpmKnsmIXWdGyKvV0kdnAdTibLbTI7i5cHKeIyTFiZeYn7SUrLEZBrJna8KPG5L1P
iFxFpvES1OxAxuag4v6LhGO5h5gLBDTZBr0DW6iIlmuwPvIY9vNQAooU3lD2xeL/FOQB/Am6OxRH
REnAGIFkr3pkiUDDKhVw+ZsX1p5K94b86bNmfNI0Zg7dNCiI21t0fRMadGFoZPKLlC+ebXd80CjG
YQOAx7jRGjyKVrUxSDSC+oHTxPV9VGayKsOpR9ZIqLIM0fjQHvbYy9JlrHezBY6kF0urYekLRngv
xy9pOQI230SXbIv7sRuoviROcsOc91xYiU9KV64bIe4w5b4tV32bnEXsvDbX+sb2xg+YHtQApB4f
+v4Dy/NjQhdupyFfph0/Q1aTDZCzq8T98JjgdYK/sFc8fRmE2hsK966xOThkXoEHt3rkP8zYBLdr
3fjijWDYuhQNhpWhHoieMOS1UsSblqrTo2zfk6wv9nmEdWLU6AZmL85Rlxk6OrnC89YFfjaGouii
OMst075Ui2KGnsYTd/8U3qluwQOssFmyVwUwxOESOYeqpwgbHm6rlROU3cJ0/XQlB5Uspql8QsdK
N25urmPUKZbJ9GAh3WKUmC4EG8AY4OqARBMXpdi0zjsbRN6uQ7JsR/rvFAPJSOgk1uM38n7cXzUJ
DaHyYZwtshLXbcNCnomBjwNjgSLQQCVVmXt8/OcnUpTmq39CXOfJ8IjmW0T9HRPRQxdQoZyGdk9W
jwstMD+IHdJ2KTKS3rI8BD2SYpkFP3QMP4LIQK341tgFVANggdQywxUxMIBtRFSKrvUxEEzuwsz1
PbP9Syq9re+Ez4DCx/UQ+E8FQ+TSAom6iGV40ypuZNjdlg7HIiKz2bWa/L+UYVB7fQ+6ADnOIJor
GTf6wl3qqU+KCnsP/s9iWpLCpM9rp5vodg2LR26OX4lB4zjRKo80O2jpRpic5dElomEYdiEtSjTQ
UUcvpE9zN/V2gERH9m64/fQSU+ZQuc5mQnva2Ckt0r0TR9sQOndp5Vj43fJPYPILa3FyD+dPZNRR
FhaU6TEOFUmuMGZ9YnJDSl/KyH7JOgN3UFCdyl776nskGTIfCSjvpPR2sp0t//ZSjGeuIZ3SHh0j
ANOc5E/jXFZkr2mwh27TBfwxlC8VXuohZGHXb0LhWx9YWGmnQ83qfxgtYq26OynalE8EfRlWk7UM
sZ5WgkxWo1mcQ441veqjxRPIlP88GMWhIRC68LlRctejK83ltaOChGZ5LqITiE+6I/A8VVBkfYlx
sg9/mKu6SxGM96oNox117+KQB8Gq0uoD8smuCUCa2EzzmewGRKrp2aqGx7BJrq1vE8pw4+/Strf0
NQA1GZ27k1UvdmzfUhwNjnqRjn0FkL5Qeb4YmCm8ITvannhsLT4tHVN/nJv3vF6J0JPUFiGmhpF3
DHCx1FgEC4RSrOLvIacbTSWsqoajAyA2idvvOYCy6nUq16x8r2jZAjh31efPmiW/q7p4lR5niWng
xNW1X8RpDbB6NNJxKn9oVVOi5LVPdWE+h8aj5lKdZ0vtp2nHsx/51MQjJS559wyrbO7sjurhS1DV
S9YgWnYGtcO19jlQ2E7+i/Y/M8fQ5vhLzOH5QjXRW+Vid1OJxyEa7RgP9UMDRzV1f8yO9LIkTVga
0WdsBQ8hJ85Elle3sH80LccPxO+s9e2zK9NVrriQ+3oCN8LASckrtUTBoocuk4eq8M9msICX1WPm
w3hrD/uMZ/GC1D5Eibm3UvhDjKlAcPxwUxeBsfH0gUI6jZBkmfQwx1icsd/nBAKgFYzS1K2aMWGF
mFJDPTJJVn22cIwRDart2Oq32j7SgseEs4JV6dyl0xctNKYdni9SGpPBoQNXAZw0tR9qtKwSG3ek
C/1KheWcjQc0bcuV01KcB5B1OZCx9IAAcqeP+JTmNf9etVAFJuNdjjDMO/w+W1EWB3K68S4hfQIB
hxC1OxULRmxWmFP/lbfuhEVQrH1JUrbsOZu7BJ9ZEaRMrzpnuktvVy+03pQJYbTWMDd6Yr/4DhON
1mFjHEqanwX0KEub/mTlQDCbt9Ei6SgbNDhKbPyuJOFc2Rs6OF6blJ4PrblXYWatXPB1j5SDciEi
QNWQuZ63T7tKyg/Z5s8BmeBNPMq/UOOYJm6ZG5+NElTWWBAkBCM9nPy4/gt8IFjaiW1sJd6JRWUJ
7xwy5DNrTZ9DTucJVnf7Yk+8ESpcg/lkT8cA1xFVbCldRWLRAjBbmSP3EK6gOYmqOBYcMZCaFp6F
Li1LN1lnFv7gcDLGXb3LcCVekqlll2bgAlZwM3wML3pvn00lyq0BtziW+SpoiUpmgO2WLaMlvzdx
tYYktCqHlHmadXMw2Rh85JOpq3BFht7dGFoCb6dLH4CQhJxAhqc+9lg4GImDTjQBpHI7bEIjFKKC
7yt7Is0Fmj7ZLHz3KXHC3HceAzOPjwlN9HGaHsoWkD1TMpevUdk4WOo/ST78LVnLkFUmr1xmD6Tg
0kU3dZhlQ93Zeq7br8PU+1OT6G48P3wpcKqArvgzsPs5VnIal+hizWbotUXQ1NwczY5UYIjLya+b
FHgLZdj4+Q9s4j9TMYaLzhzUkoPjdGr8/DsdQYGGFlsp0+dEAEOAFG6Z3chr2GcXWJTN+nojUnyN
/Cq7dsD4AMMhWQwY75Ku6i+6Fr+EdLMf/HL4bNOqOtUFJeo+dsGVPTjYjkkWWZquX+MexsIwLyvR
4PU5D0J8RTfjfpHVTHEU5TkUkFnXpPIKIndpwKfWG3bKo50vj8kU9abC9W2P91FetS6Wy1QvoagV
+lqvTdgxLX3lIPvhEe2LmtIqrT/x4v2lMKncpnJCzAg0NDvtRNtIcvT8NwtNZNsIRnxPq6azapxn
PKjyGpQX0gsrm4MzeeOtriMn5JGAtSyRmvy4KXHT13xCr5VPYiDMQq7fjntiNdtsLF/RzaTTrKbG
ezSm93KMz+3kvuGBh7ah3oQ2ONuq5xX1ZnheSzeem3wTiLBvpYmdhjnhEPo/uCjgdSH1I+FXDMAV
kSnRHwh7Upme5NNCm/BVyOiB1VG/5VIIlq71H4tOo9Fg8p/CgJYkE6viremTbzIEuC0dbRWM3OJ7
IV/6hGSD5CNpBM1ngaFvO6uFq6QfnHWiB290RT0ZeFWv4VDSn0akRllj9IaGzwlF2LcJQwwiS9wh
gtE6FibJa4lKsInG12gSMzQpXEyl964M696k8SoOLI3ZbgzXvXKsMxOE8pkNo8IbAXpUt9TSe85A
+Xyf6Hamb497wHBeyx4zc1Lc8H5vUyrcHDy4SevaHGPygvF56Med40T0xpdNRaHvNOMZQ39l5NNO
CmdTtjgu6qy/9MTTcr+6OAfNJmGZhjjL2DOSBPO8U3kWyBL3hsBl4LECd+fTZAxVFsyVDWDN85d5
3HzbGj9nnJLr6dIQR5t9rg22oZ0/feWNJMTlY18nDFUE1Zvdk4foYb2r3N1ITThcE5t4Zyv3wZmt
eMx308o0UgADhoHPHsshAzZgYBgIkXQWHghdynx+Qmlgi0CzM5Q9sq8Tl3DKcY0As4GNvvHc4HMo
TYpFSkm4Wyr66ZN079XfWd+lKy1JxBx0JzEAR/Lyaz2zbIwoBWhDDnhitPh4pt0VItdHNACra0Z9
iaf+tcq7Twk74iRQu1cBWQ/eTWJj8Wx1JDjQPcBVaC0cDXZLV8GxeV014daPXX1F1AtmZDvuS0eC
sOqY/nD+PXnOh6BzKMntbIP8pg6GM9fRxEQyi2oDC9kEg++4uyhHlraaZqMRo9m3E/3HWSkflZa8
lKrfBTNOh8VituqIBIEiaKGNzHv7CaBT1sT2RoTI9e5QiNU7BdjyNe5svrtR61rvgnWi8uiS6yWd
B629SuuCGr3e5U7fV2vQv6fc6JvVlMhmH1eVsTKT/t6LyN0LvPliWs+ZfLfHvRryJtm0eqy4UGnm
bUyDtTsGzyKzm92Q1OaKYI4OskFuMTOg3OjJF2PDtGr9ROJexW5YhQ1s0ZQEkcEEUnYYslIvvwut
Z7h3gmrZk7FD1geRVEvxlySisSxaaL5Z6/G8eNGDR3Rj7UMYZN5xOJjeptx2r1NSmmS1vDtIge0Y
JNPF5kDIRRsvn03exvbMLxJ6YjUM/uzdM6NXoue1+gmZzaFbF8Gl0bBpWzPlGNPDKPRiqUzF2+0G
QfPR6sZq14as5frIaqD3GH9yEoLrRGjXRuEYZOI/aQa35y5r43NVip1LD7Zu99VL7ZJkijITaL5x
LTKxrU3vhBmV9XbwLeLP3hP7XOfTBOTVwnWurz1p76KeGVAZvQ1xARYhV1qG/zT3tgZU79iGRtMS
CFvZdkOgXzc26jWdSqiFihG5hd1SW++BI4u/FoFLmLdqrOU5jT2Soha0IEKK21rj8lLW2XHKjRX0
gBi2m8ehKGT07scFz5TPByCkNTVg5iI6suokyJsaKGTW93cZcvlpBwz9zoBJDV4+h77ojzfSw9x2
ZCPLdCI30LCGHwMAM2N3ctwo3qRDfsIjRraQgwPyxlCvxkjbZyWZfkNMW6UccVLDWw04c48dsSCv
mqwHN4a2kMtomefs9Uow7Sscwu2R+sOYIyl8A2/UPlgZ28RQp5vbi3EFCeAP04YGsfIzU8Ay2n5W
hQqyNXoCIY/w/MocbILOKTe/0chv1jzfuC1+DrzmoLNT7+KyLg9HbnhpZ2XXOR7AjqHdAlExhbtD
W/tK61bSHAH0Mg3hg0DZXBnhFC0D3zx4jb3vbZRg/vpmUxbZPWmmh6kT3VXBNuFozMuZVtMf5Mqz
Bzzze/IgHhlQBuNoTfclCbFONVhC45OOOR4DqvcnbTABKF/sXV1GF8dW3PumYT4yGmvo3xudVdGZ
uwZ8l6m9uuCNKCXjIy2qc40J3Da5VjS6Dxee/GZuKvlgko5eeMmMLq78ZNeF5Q7VHdHYZKtdDCSk
Az650Nzeg7S4OhLHfUMELiWmnQ2GePT0wwQ15vT7oGlpfnK8kJNFZ67ikvdCg4eDIRa7qiOylR2w
ISiSVB1qyWE+AVWJcuTLI81FSzPzuo1Xuh+J9NBu48l6IKbKVRNdEdcASkSDG64dnLeopfgiiykR
jKNr4aT5aw6iu24R3wsXdhPmbHwks9JpoFeZnfsf3J3HjuRMmmXfpfdsUBrJRW/cna5VaLEhMjMi
qZVRGp9+DuOfnhoUMMDMdlAF/0OnCzppdr97zzVfsu5oqZtkRHj0PRZcCj4fZ2aCkogm5Qlv6cpP
mmeL/ETQ1r62QakjSHPUWkQvwu+7hs7K9UjNHTZTjU7nwYWxmE33zIRNOBGhoA7sJjxS+lmrbWff
GoOGZSCLuO+pJLFToWOO/dJR5zM9EDUpeppPq6CGJxjESw5UohBBRDzhS5l3flnsIiAfV9h9j5le
oFrPA9hPilIDvbMRv0SHu2caaCdYJodVQrqHlGYvzIPfhs3150aHEgnrIQA3lBxswrOI/rG+qydO
s2hyNr6wVL7FrKiEGsqdvrivG2KefemFGP9b604niHmOp/GYWUiu1hCzPw27cUVf6IEqJv8MYm4N
jFveowHI7iSOlWDtNHVMQFS098rS3Br4CVQ0n7o0f42ILp7NOIl2TNrzFajJX55jw28Ghc1sJ1Kb
UPnmxhzTt4rBpgKDGDSDeZ4mTkxV3Ry019TGu1FrBa7QuQEg2XJxN62QN9k80CRs4Ltv6xCGAyvv
aCTCYeByfrTyzlsbUAginK5PfjH/8UjLmPZrbbGsrbW1XtY0wmKVP6edd+xp0vUgQ+4SUZDRS9x7
xB5BAkIKfKto1lpDSMoh5GJlyZfb6CBwdNria1fagZMoEAeFzVsA7j9hHQ01zPmdFz5Gm4IQI6SN
u66551ZiRSkxkHuZ+CiJU0gseheCsdFTyuAxLUnwpDZnxhzfdjteMX+BpAtMJ7oxCWFHV3qwO1kP
wIhcxrCBJJG55kKCWFgp6GjmtG6LdF+bvOjtQi/NBwZqJFrxHESkuCb63ubo3jMgQ74ju75rG+yB
JXAOrmJXOQryblBnotnchoiFK7L7MP9iNJS6k6CqjE1OCHanKTffmv3EPbVR3wp1YAzIsJrlgcZk
dyurxyghLOcnib3Xy97YaKr8EN4zMTFzpQ/Zucod5jUl6ga6up8eHKssPovcZLeNBkRb2SNb/vDQ
pUxjDB+DgwzNdR1K+ejSxpGm7QG1JVpouTxnpnMcKx8pnnEEe+Se9a1OhjvOfRoBH6q2ZKc0xccY
O9/Oh/uwssZ2YArKplcstWmkp4VBX2KqK7DQ3YfIPG2vE/4M+0S7NTSKrkKH8+5cIJvpnggqu46f
BzG6a6+eH0jEJYFlhbgwq0Fb9U7L0m32T0CPwv0ieU81dIGks798UDJ4Asr9MFbGrrTlEbOaOqaw
VTP4SVs28OroLzc/H9l6r46diAl6EUlqCSkzMDWmlqpCLCw/Nz9uDKwJw7wG5MgQOsZjJK20QIXC
pXRkx8HAJ6lYsMbsp3CHlR0EQ9Ro5kJ86+f7Pzft1ETbTvNeuOuMfFNe0aM/lUifRnuPl89+vhQh
RzcDnK50sbYlNsahHD+3nc8MqThnIMRn3ZZVZzBDseCkTD/GcoOnEANICj8vGS12fAv0BoW7/+fm
FeiqOnqL+6zU0mcXINYWDuT8z5d8n173Hzfq/7cWaFPXqeX5P1ugd9+Q0hIsuVihYXUcvv7rP5Za
F37nvx3Q+n8i+Bo+LdMm2Drboulo/G67//oPzXP+U+g+PW8uvBbhguD4lwealvH/9jzr/0nnqi18
h45qGkbN/xfLs+n+mH3/dzMwfmzB/xxdMGnD2/Jvfea4ArnoVF6+J+n/XaVc+GdsR3Pzl17746SZ
tC/72UtSNGcddLdaGN7eQvNGfrxgWiGQnw9BRHU2EV5O1flCAcdoHe1HLeV9ELpBKH1zZSzU8HY0
Hrxeu9Ins4S88e7XIMalQhWgV+x7Bj6u41A8pdaQbFloMGZKbaCWsMpbm/mqsfDLp4VkLkGaWwvb
PF8o5+PCO5/ZsAYWCPTCfB9ZG3YLGb1FzlmGxvdag1NOOwAxMau9aBR7buXCVuc3BzYTKeoctaO0
EGmrODO/yEJHm3TGCpztYz0Bap+Z17KyP42F4i4qUj/QoLYq1X/ZeXxHoBlW7YJ+BwGv5rFbZwsV
vq48goQtCDzhoiWUAQXR45qogQFTCDRFGsdPJLgemhCbledXtJ6AoPdB0ZsLk15f6PRdCwoNctjM
vQRdvzDsnfql75AuEEGqhXFvA7sv2mU+u/Dv85oYFYQLe+1H/bhh0sFQUn3bYPNT8PmJY+2yIgI+
NVNmY2zHhbMfL8R9C/Q+/zdV/pAJGB5zAxXbQNNQ3l0H2e8t7H5gsUex0PyppBsCuRD+x4X130Dx
6iUsTFdgJKLOdk0R0LSaqAiA4HKVVAaYQ7jptCMrsp1FoYAzO398CgYogn4rI4/jQdAt6vzJXARY
ratviocVzvLuUlUQUllQIz4nTF82YmkzoJlKkkwWKNj9w7w0HqSF9zh29ofWL6pitUOFMLv+q2YP
BoGFdtD0TMMJY1SqFERr4b5jUVe0lCxotC0AZV+FSnJNTb476hg8N2a7xgDXpKiBUdTOJtM6NBQD
WFQ5VFQ6IPqm7NqAyYE6i06jj1/OowGiW7ogvKE9DEs7hKAmwllw/rr6Yznfqof+jVvYDyhYWxlk
44Bj8qznGQR716Cjorbrg6L3gWldfqFAHuNCHxrbogRH0DrCXzGSekQjKrZJG8aXXk8Pdqb6p5wk
b5c1e04sxQNVkZ05daeOzu1pAEKhpQi5LbAP4uXhwfHD97kDR+gpOP4Tw4QGtKiXavaJifhlGCyw
xhqdpOx8qDcFKWhFuBqAIWnMXE2wSn0INl87NpQQ7tq+9wO95/BVYfvcen18iONGbcp+/DTWKsRV
n3UNI/EGPkQsqkub6Z+lFvkHmD4v6WQZq8QVJO3J8I/zfE615FxVHLsTQBJaKOePeIBDGg/yXHa2
2rYhZnNtxNZPbVWVeQgY45hhD+j3ISbSIOQste3d9mHwEn1vfGFS8A8dRu6NwdILCH8z0MkCtUtl
4oTawYOupztXPdx1ahjW/AAKURPuNeFRDx37uxEBbaOzZVqjJkdrm1wIhltrfgajwGEU/07AlMJf
ap4m5WU3HP0s4Pz8KF2nfnCNoeF7MNFTqEQgfLQVKcVmK1yUWt+4OjWwc2hPmLuds3SiP22XUX5T
ma+jTMQeO2/DahAjTxOB1uddQb+9zR7PA6+6LTA8qqICCI5WDgMUtWUy64+8d52trdn9KWdaICuT
Ed8fey6SZ2fKNrNBYylmR4aNBvMMexJNQJf1ApN2z6MmLQy3Go8nolpGy06aexoa+qyKGeqZlEFj
MJqomc6maKf8tsmsNoUyxHR5DesLqEEmXoHAY4TmRDM0EIrwWG6nLpaPVYRzEKRmoNc5jo5R5Buu
hae2ITcA76+5CWns26h8QcoMt6SAd5aYqhPFwwc7Tj65gFIBMYePCa4DE/X+QQfvwZ7Vx+oxyfNo
t1DxZ0DE2lwWr10JBEefLim1NjfD44Li+eGfItX492W28UrJqCn+raXQUIcWJoRwMFJ4hvFitulr
QcHGti1JGXDwB20CRNDXR6w/en3zOAxMqqzpJcQQbjnG3kkGtYlxvAWt4+G0Uz3dABFg85BYhNbo
TMfiD41W9bsCgx8rnUnZwJyexDx7znb6iN2+olM7eh1UdyQF5DJPBVhTp7gMHcNLNp2pPTpzi70+
0uFeNo/xyCbUF+34bpstEpx0HwfGe8ep464aMYKA5Y7xxvCWfpU2mV8qTb97TTGdaPEBEjw1xQ57
6qZK55hw/jC9Ix5cuKC1e1NayVHV97LCHAWFxdhraIknQTSyNWOMXozJd0T221tcHcywzDiTsm0r
qadCJ/yFlJccCo98sNXJD4eJzhKmRLdVvH6lGs991MY3GK5XM6rnoMPFtWmdCpHPE2+za78o8zln
8neCGVMGpek/DSXjYNOTb8SP/gwWOUVIxO6GY2k/e/NWoCAjz+INKZyd1N2vtlr29UK8E7dh/lun
15GSgCNklm4edsyUIUnbWnaOWntd1Wo+1X1gjdrwWA4LZyf3b15cDxvLn9Kdb8BC8bgY50WfXeEl
XADnEJ6pbZOViLrqC4MBRqH2rPOGJnzYfaSum23tRi936Kp003rK4omlEYg+HUK1FDwF0YzL0c3w
zfY1FGCnLv0N5iWQEmkM6bo7qBR6HqZrbAMaVgwHuuDMNXDQ8uQqKD5vBokFEYdGxeXE9FxxmhL8
mrRrLaSurKo/dD/vr+Zyo/Tml0eu2YDeXFMfOpgZkSHetHWBkitsyShHasZaD1tqDyCWsnkseGZ8
9rJzXeRs8NPPTBs4kYhquS6h/ExeL7A3u1lgZbEk6SkCutE4WxLl2/EY4rdIvvYxdoFP5dMkrfst
oWK3eY5c039Mu5MfW7BxJOVzVbVUBcVGFEicmlhT8m5fiyi72cWO/IV3KMuIhdxkUZzIUkTXASQM
dCoWatKOYEQv1OPOa+l28kS261ccgXYx4uU1znKKTCjCQncN0RJQ2EBEmhGHpqvXRoDI/81yyAeT
1QB6yTwcapInA+8gF83ZfJNmOQSd5XQbS9N6PFS8VZAYpOzMdVc7B3h7R71shr/YPzaGux/aMn63
i8nYiQI3GQ2vrLEqgRwXDvRWOHj3WFeG+8RmnW2GY73tzRpnR9n+YWMX7a3aqbG8OFsYhftkdKmk
ccYL4yXPEOoEPNR7WA4ZckvOwzQ8jg2gsGbGk68JCN0CbSYAQ3qk5pzrFD66o29KLsxD/thbogMh
nnHMRtFlclnqm1O4G2tBf71BRyWxuGQVe+62VmV5l2VKiqF9gOPT3otlBNMx/SCe6+yhSj57Vv+c
AXpeASIGSWU0zdqOmaYaOQYkx09ngmSdHwCLQtLjvu2EALfd9sLlEKh/w6bLTuSQyTsm/JhjmXpg
xxmZDtO8+eKziDt3E9ZmvsdtV8KYnN6jqj6rwvxwFsx0N8blGrsr/QKwqT098uiX4iI99EQavbC0
g7rmUgBt6Gh4063CRL0ZlPsJWGJNrC3bzXN6izomPAb0LUf21tpHIWDpohVpUCb+Y1YOv/DrHLQ4
TNe9Ci9aXX5DN903zWtj+CQo4PaU/a6HcZON3u9wrL7jju6u5MP3+psitTAzHxOv0nfo4vmF+/Kg
Rd1uwo2bOP6FtelN0+1DGIr1EHa3aRr3MtY3EWb2VZdpF4tFRE+ogDDmWqp2q3DydzgLG63dabNE
JOh2uDpeGQestApFHV/eotj6G2Oe97blPFookkiG7m+nnzde1J2ntn7iB2HmD/G2NusHrxDPXGk7
nBvfAwvvVa7at7C1trJHAIoJyC+dCWZHsWDHiGqFhnSpEcWb1+WHTHgKxGn3k6qOXTo+NnZ49gon
2ZS28VQZ8kSSA93L8KEWNlxpLYBXiqZS5R05sv/2jh9EUQKyHjfCQgKAZLce9H5b479rZnvryfqp
q6K3UT4QKwGcXjx30d2BU6YZS+dWdGos+1vY93ZRSZd/kAno3mDWP/lUGfJ9Z0BUxwv02tj0Y/Lv
sqFeZejio8s1XlM4TO0nqTSMN0a5HbXYDLxJuPgtsSi5TC41LwyKEUW/bPTlDQLuqVjYjhuhmPAn
yaGqAJfF6H+qTvY0im7YehwipGnShLAWZtvfOYy2ZyYEhd12fyhxTDzPwcvnvw6AubvS+Jja9n2U
LWjt7WQ0v0DvvmhrYoWPaPrmtdbqrXKmP5qvDrP3yXjtLYxjMBfFc9knj5gCP1t7umqsrpnagw2r
d/YU7+u2+m0p/T6Y5kVIFizgzD0RI9pSwF1O3jOgeGunReY7pUsXoax9avSHYngqOvRsljgs6Be3
EEV/liK74AZOmT87Q76Pb/Uims8h6bvCUpRt0HqllQd2ZPk6YhrB+ha7DV0MvBvSbgu5VTOLexty
pKCJrqWOa6dzHWJxOHoZl7GmdCscYOz0TjZp4zXuXwfDifY41Msb0rw3JAuFoa/oDw36KqOicUbC
z1e4kx+BUPBkdNNT4alnby7ObpscRdZvIetsHWJgY9ktQIubTi8hs8AC6Je275jUN26zMtiGiSTZ
CM05Iw28DQ7zJoHdfXTgFdvWsWiTjz7TH/Dgu4ysNq7ojqljPwqtf28zuNg0FQxD+61b9snWyosv
knU6T1ce6dnmKr14xnSj+FSuddWUx/io+c6mZ2kU94Ysa9uax2h+6fR2J0GGsL5b2Z5HHwleecu4
+/iJNbc9JG668Qv/WPUcaaC9Wbtt04KSYIChO8x3dzl5OLdtTEIZ/k5bfQxx+nPKLCnsaPP2o9X0
R+HFv3SGUWFBdqb/AzU+0IX1VFBcpMbqtw5cVWn9Rg7tM/JynOU3H7InUfaV3bLdKgjg2MlDVWbL
hhHGSfuXWtgH0YeferPyvenT7ZrXiBPcnKHOdoLwo0BKhp0/m97LUNgvQMW/SGX/jjp1LF04UqG+
qXz/nBILECMgUNwwaceGgYMFiPtHldIy4rF4i21AyYQ0i/id4tiyxZFt6Ti9B/uAYnqxKyrTBkZE
0+hLyrB426uihSyM69NQf82RtxzzgrdyQp/KnGUFjKXZNd67Dqk1IwWt+deJxURZO+8oo8jS5EPr
4dpnFhbgj15Lf5W8JqGfPfVVHNA4dVZ2RcrIL3c9wrzGTLhw+idOGFhuSQdq9YQ/tjySkL2TwWGO
Gu9aq9nrpG9TNhZWSmOrHz6lacy4ymDspC6MYsFSToHT3ydoJbQI1e68cplKtKa2nBb37tAEdOii
IWjtSbM/3StC480zWY0gjlG+kYwY55LXpME8Uee082Z9/CWhFjcDPXkUcbBtx+yJlXEFEvLERG1v
eEDg7T7D2xrdCxjTa8c3sWhMX0WOnTeW6S7yfHyEKZxkCMr48ji7Zdqz5LK5Cov6oqR5bHRrWxnu
61xzVKsaym6ib6WKD6j7185/qNOGdJTVMjArP8Bqbt1UsmljOEsCgOpaxtb64+gjOmHQT4R880ka
NxZ9c05asjNlimbltCwBEsVrDgEq0vYocjM7Yk4cqBN6ikQ41WNHuLn9NCrxYNA/TGF7meS3oisO
QtN3RjfecDDdCqdYK4NCi4yt0YSvK3uxx+qlFPVJucO5t9KNAnuStuW7r+bntDCe7HpiWK0u9awV
+G4Yx1oUNKyKlC1R5QB0ogt7Weg1IYE/toE202pOJgIjjwmICTmHToa1hRmhKbr32NpNjOKjyX50
rPEu3fI9Lm5aUp5Smysuuz9ygUc1Auhe0o7Wu5H3LJNtOKAZSwOxbZzwmMbynQ6CZyzl9AZGnCOG
yb0gPV6pyOJtX7WvHctzmbSfnoguLIBZaY0Z4FRm0eLBkWEXLH+r1NU5RqUoFY5/BvgPptgUbvVF
v3eQWj8HPi0OexZOvCrApkbH/tbZ0UZh/7c13WPZWptsZkTmq7fMGB8GHl3PhcIoTxPJX1LS31HG
aE+ZBgye+U02JUjeOchnZlvWcBfC5XnT8MkJSm8ZL+OAns7L69X01ccghlff7D6LNr92jbOjRWuH
Rw3k/KNZwxaDcmhyPZaXUn3ldvQ3SfF6MuEMXYP0gaQOBxwF7U9she05TTZha47LGhFSlrWJS35a
sYsSds+K3gpvkeY+lWP4gA366KWpSwspQ3mtqp46+TSHcLeUsco1nAcuUEJzaveZXeZ7I9nibKoX
/3G6cnos52WNPCnBffOFiB6yLYLKQgvvL6Ex6oFfjs6GDfpTan+2znhj58qCKa9YsakHAuiuXz7h
F+d0NczvcrDowWCsCbwtcER50zXxASIsW02YjpVVfGWtIjP/HVH5zQkcBz61wlauEQFT+W60KBaZ
DHTTpqduW0sBQIXoCr1HJYtkV09e29/Ywrz2REGMbqjuVTtcKo7lI9le2OoTwKxk8I42aAGtSJZM
JmHZplLB2Agc36jbFSGMKmV9ZHne3xwzKjk0E2v8PAS9FurnmfOnwLND52e7ta3Yv3fU8CKAcKpr
Z/ptGrbw0ByicOU7dIL1iqzQRHEWO4CVtxk6HyAJ82SGCe3TVJkygDsdB04b7XtBbKiNo2d2BL9n
7DrbBgvyoR+QzCNo8sSdTbqh4+RixgqfRmM/pwJbudFgE7Ktuxgx4EsAGj7QhsbP6RiPoudZA7sY
lq+h4xIa7LKWxAbZ07hr7H1ak3nLySitctNg3Vz6qyRdqgsBBQuDuGU2tvDWclqswD/h66EuraTk
nOuWtMW7ozF9a9nqUYhBMAMvaWCTY9D0fi0pK92Y/SCJYIKhjvR8jdOWfYBJz1NRS6Jonr9rmpZn
KFFbZPbuStjV9Td+3Bzkghur8j8MGX7J8Wr3zJxt90XWJHHKxNuXmLMcKgt0E8YnhFx2yMRc8Zb6
rsNKaJnhgD/iZ2n1QTTI1m6MRS6q0l9xXfAOLvqDYxAH7NzahvFnOAxZm4OFjYWaED2gn1ydU9W7
vBrYVP3WGxEHw0+H0e8qSsiG41CiwNNlzzlxKFkZ8EkSjOBeB/LIzgQQYBDFyamyp7zPv9MB21ru
wwEQ3D0JmLjOxT2W09/C87jcvQEoZQdATDS3XrTUfq1iyhUSR3tqlyNZSsYi2OG4JhpUMeVQFmj2
6FZTJBA3SnxCEp51xsEmgQuvQi5PRR9v2KnSo7HQfOmOsJ4no3qNQXHbdznTiFqXt7r0gszgkHUG
PB1tOH7Aff6aSXh4xZ6oDfFYLVSs/mkoy797HYV3xo+KExYYQ4SRcypf65HCWc1RB+wQlLM2v7nE
XXR6YdeGzg7XliOEklZeKgOiufXHgJtm32ev/l2Y7ab3tGaDsMxhEaUgyNtH9teQFTogf+4iHWJw
WdG2DIfU+lpaIXh+iOrWOI4SFgn0gtHZXRbuBj7Kzo6sFbCudcEbuPDNw8TQwabtdpzcZ5CZH2Fb
rGJydnOdHWzhHKA9v4TYd8FRGwcu2YBzm+Q6er2xYmC4Nyk+Dcfpi20Vo6ueLrGMTHFFdHTMDUgk
WfmBN+TgzSPJFHxSafKl4x8AkPMUpdZvU6pLSlffhtrEP/rk7DNvfLUSNiWE01CHFm/BN/SNP1r1
Ro49PoRcedtOtGubdzKStLbqEOy2HI0xvcQ82JXhsbtosvTocFVMQ8Jeqan9diP92Kb1oyPLNSLI
Kh6mK0OuN4FaiBVh+maI/5Cg+o3eIzMU3JZgnTRSmGqWT9GUP5tFfzPCkJVH/FD1+QnzZX0eO/2A
wjywS6QRDb26hEvWrWtNHCn7YRQi5AFx+kt04T6boiO7pI0LPUj6+BsqYV6aIf8FxAY9JXQexmzc
TQNoaH3kjxmHSVAVKbIPWDvvuu7cOk32QVzkTxRAZSIlf/0dpQgaJetGu0NOd52TWxgXzReBaeGP
tkjxMfW/SsPHjjWrJZbyy7D1adUql4ayJTmnp/laDN5Tm5Dxc+tfkIA5M+q4iZHrmcdMy8F5weSj
1qBYT75uwNCr62+g7UfFTFHO5tWu4oekcz+Isr0QPsP7nYOPrwg96COLEdkGIO7vngavpZAdBiVG
iikd9S9RMd1Sl0i7L+M94I8F+Fx952VzMKbyDuI8SIyOqSxZJLeDMoCqCMAGVjRqbxtvgH+AHFpu
fImb/V+fasun//a1f/v0337t5zf++QNJu8PIzOipWJD44ilJoT7pM0+hbPCPhwbhaL8aymPJrIAR
8/xYpvD+bcLaR3O5+fnoXzf/F1+bGJ4Qt0AWcYnWHrohqo4qnomguEuyqizrI7AycAbLzc+nvut2
B3d+kXo/dLQxY06hqog/AGGEKvq4wPMT1jmchcVGoi13157g/gU/H5KXhFX08+HcGbfQ9qZt6CWc
lP1iKo4/N5Tf/PdHJBErEYq9lfvdTsch5jk99/fnbv7zIVG98vjzea26RbCjAKaWmFUXC8q0oIWw
2/7Pm5+v/Xz68w3XiwZe9//1bUg38ujm9N1xvRjXle1V+mLWlce6fLWnoWOimdRHJmj1sbNp/qaF
AIcBeJQj49Tm+PPRv25+vlbQ93vw+99ePdxDbfzKc1qVhKTTMPSysxchx4Hw/T0zvrliOcRpiCcq
SEbYufY+8xVbUcS3HLrr4LVoVeb4nXXeyC6VG499T95WlG4bSm18n7TUzGnScgD6FhNdxFlmhIfI
K29DUqujtNXekDonVzVcMwnIwXVcLJu8fyanhm7ORZDdMvXbzps+qPw4sAlIqS68ApOE29wOavH5
ZDtM5Fqe/dVd4GSTZx/9flTAH+dHLx2zo2mH3SmuoqOumt8yjZv9UMIDYMeYtmN5bYnwXzu78Tmj
CqBrnPER54PKGQ5uM4QUShFym0l88HbjxawKcGcRk0vWpC6XKrIp10pRYlNASCV4rh+0UX+wRqO9
Do68GBWukZnmrNoEWsw6fPUCMDm/6BHO0bKzroNpWVfVRbz7rekYarjMrfqvW5Cz5lf6KwUYm6Ik
EQFAbOnguifd5B1cwwrPmRmyAqI2Q5s+DSCp+MHM79bsiktZsX6fGb70MUsW/pt6U4haoHhWMx/5
N5acqQmojBMEuNGqSnBMc4nB/W/VU/cwSOJ+OBJxI+tZ0AleFZqtWeLqHe1QWVFeY9ctCCk9M12a
Lg7UHhy4OSMV5DYMqNN2MCgiY3/uXoBtuxc00kOUlI9m1LhIWY06i73v6Rga5XpmxIYDEIZBac6w
vGTdbRQXJpaqxbyhQYYlo4neb9RsN+NCXamwIiXnq3Oy3BNmTxrTOZY3hg7kOHS9fvfDkq76qVv7
dSG5Evn5NRvMd653+h6Z7pkFSKAvLyITJZwmDFQKZnL8VFxyZGWNsIKfr/3z7Z/vwIClxauveGJO
c7IvawtAyli8Wb731Yv5XJHeWEVp9WTLCQlNXumMBo8Yvkz4IrXpl2isb71Pn1URXbJC4ahoTuNk
PIPZAztoG6/0QTXEsetPF/YICh2qbDM/jvPQnwjsbmxNPzsdK0VDjOeKAcxec9dNkx9rKznjt6R2
vdn2MYHnxJI0YWFUTfTBWeNvfrMrcz9kXUsnvVnT/kG/URxbaxGyToXv+9hE+bSukhigljcwQTGG
Z59rlTZ5D2MSMU8a1R1TKIlAE2IdFsaJciMP/s8YjhdPZR8jLn8p2HjiS70bBdYZA2DkntE2y5LJ
D0iyxqsxbYldWfWtcC8dY9SBGLRP66XMEnLm4QYgAKt8tyFUU2bdwlT6MzYswtxC/+xrKgjcwicr
Zg1YxE+eB5E5nK2/Dnu7VQMscOtE02OYcOZXU4XSF7Vr6JkHQ9xDeLdr30kAclXTacxmbz0Vw3sv
rEd7fpyXSsJYRvdeM/Nz6uPZyKkINU0YdgOE5CTBgKpdddr6OBFS/TA3GJcH7S2smbyacclsN6v2
0pl/hRTnsnGVj55hB2P66DhXzvjPJCVRh93yRVEhoSnrTP6FsIQjHjwjPtRd+sc27uMQA6DzmFlU
XvdZ4vjIcDdvlcvWr5++y7ryD3B9tbs2xe6GHAPTfNM8GeBsBeSqmW7hjcM+Dw9Ieptn3aY4iach
V7vJMc96yoqyNQ89g7CpNAjKdz5pf7K3xuTxgrLJsRKDg7IC3wtTDrT8eIHh4rKKgzJBTiUvMqJ1
E+lrLMnfNP/9dqHKrnpmlTp1ADuZ+k80EUz72DFpuSkdCB3RL9B35lvvILg47bFw3eiQ9BMIjYwm
Ou3asD6rKxwo4By+oKVwmh6OVR3/NQzO+65Oz5LM7z6Ls8EkWKoivGJaYlBBQVFmxQZaAzaZS67A
cTsDLuhWraWflMPIzoS9FQgJo1pOKBGJIqjp4VyOYFxjqGVb5jMhj768VpQnCj+xqrH5WUWCoOKE
nLCCL7V3Bb3f7HbLR9nWLzimfg92+p32X5ZN6ddgKtJqcJQ479r3gieL1sSVWZrY9djxMw+YXrw6
URtoRy7aGbCeX7pTAsBCXu6EPQfggqo1gIqbEU990AiGj02ILzDLLOfs/ALXN28ddpS83Lc6MpyP
0DG+m3i+CdIMVMRJL0iJxZRM6Fcy9vVgHuGr+R1aIUzZw4ToESvgdRn+Qxjuob2JrdrHBmT33B8Q
EMXM0SWi5iFn6xloJqU99CSYgXSBRWntHxOjfqTl87M2pxQzmjFYVLDXVZfsIt14igFErUEMAsyo
SHe7lKTFHRn0MIfLpGXgGFPFdpgzG5KuuKQOFp0KBr1HYjmqcb4tNEWnxdxdLt4vJ/YC15SfvdL9
najlA7Ksv7c845YwlJIQwkAQJETuhBn4evTIzHqPMuRdIxe+S9vV+iGFYUn6ri/2PvV+geeQu4ap
AhKZWIFl9X9FM78WYznwt8URWu+5D1X6mve32G6/oml4bvAesFCjwHvUYbqG+q5PwzsqC677qEF9
Jn7B2cbeDayNV2Fk/JbaNK4KY9ktNOK7QgEm7Uh15mTCmNX9L73DkwnwYWT9o/+hE4yH4NZ7u7S9
VdItdUc58kTIljoRjQ4e7ZDxyNayo/1AeUZ40qLvsnWx1wHxIkNFo03CdXebQXanw0fzLrGnexeV
axtjtN21TtlzUBVJho3cVYyKLQzlLpCByGvSVVfqI8FotBq6kVnC0FSI5JpGwxX1Jd85PT4dfZRh
0DTZ7x96qN2GpOVtrFzDXEOVKkRKjWHHvc+0JMV6EFE1UL1NC5r0n68sX57lsguIny2LR1jqfb+m
FTA/CdlwqYpqCKa9bN7++RTPyU7axrinqtDesslmuLgs/lTExCKLTz8fCUTkPRD24H9wdx7LkWNb
lv2XGjfSoEVbVQ8crp1a0ycwBhmEBi7kBfD1va5n1svI7LQq62kNHp8zmK4grjhn77UvYMe0CJBw
Xh4uLQVnsKmgRdCy48/r6RzCfrz8IJC03mbV8MZvoEMk9k58IKcuRhqRqEepz9alL63DTD2VWxDO
lFiqk+g6kE2w98lhWNja9y4MFdNzIbIO+CQ9h76wNy3nuSSIOKmb6sTgfkoqTDCcoCvBtz+16kej
RZAsHO318k85nL4QZUkFT82x84PsyvQAyWjjdmaw9+Nui5q5O11+jDLSIRBAXfECWLVup629Ftz4
hZMqC+WwoAyyLiYowjEMOkjtu5gzjh5QQ4alLBjEK8o1rgtxArtfn9CWNKuBIZDruvxhxATNV3m+
H1L/ZiCbZyNKGCJ2Q0BrrufdCbmjvh6wV63KlMvH0VHipQo0e0HOml72ybaV6wEV6UmyPSHgksYF
EIQVxhgKJq5He8qeyX8yhDj1+oCiQ5g7w7JqlhJB3pxG7CNrqgsBlUeijc1J+jvM4Fd9xuoIPylJ
1Q6pJ0YXq9ElphFy+UcIr2suKYrgKRgfQpfajV+BJ/Lm5JT7NrWdyxumVNwa51hPVn0a1UGIJxoG
Q5deN3EwHNpUX18+e0b56XR51ANUX4O+o6w6t7ckTKX3LdSA3Gg/zVhfDgE938JM21094hSt9QlS
lCTUCi5NI1jPYB6/xXGu7VJ9ejNpwa8JC7sSVecrE4Wrpu0zxBkGq8bJUaSwnJtN94MDvSWyqrim
rS2gl25rdEKx5qCU8qkmuRNmkyiGLSjJR4/pw6etDrHm3n6IJGu9OWiAx7lnawTAUyKE1vRuWwok
lyP50QQfUTD3suz7f7SLwbRN678Eud9SzPvVwvDHE/60MDiGHeg6TgXAPI4Fq/0/LQz2b8hEMTZQ
jUXkD4TsXxYGW6HfHdMNLMNz+T/H+tPS4P9mBZ5u4IYwXRgtGB/+z79/Tv87/kmXoZjjuur+9vuv
gHObF/oL3tzDh+Kb+DIN5kMTjwV///x4SKu4w43xvyKpxWNSOTAaEgLZsfnfRgESmdGhtlvGzg9r
mMPM/4Gn+UEE1BEYPvP12PlvTeBXW8eG899LEnxbG8IfS36iCVQHCfEcUNc7ZlAnNOQUgVvxln1F
VqkD90sYlEPFyALSkCUiucgEUgRqLk6TgM3uTd2T9zkX1Ksc/Z3JL9l4le+vuqeq3hXzkuxLUu9h
X5pHUrfNzS8elH9ivv/DITF1jjlHxQSir07Lr4ckGPyWllNANVrz6KubqRWSOX8D32YmMlTbuaiu
WDiKaDMt1o0eJ3vCQs6a4Tpr+J/rduab9iLIwwGR1JLFV4HAlt9h6DRZmiN2Z20RB+7bzKxw+K8/
Ow0SAP9/OaE+EyPbBNdxdc93L5aZXz99lJiFcBFlH6I4ekOXbYUwqe7LyWW7SizZbl7wecvXKvWQ
twtwg+g65MEmqa4Gyr8DJUwaMIWKUEqCxTzilFyYDkOfb2BVwzsCjUdA+LIqmx+jgJNumRr1ez8O
6xila+cUJ5zLlHsyxOjmcp8aDVHMWvuTgkS3EpRUGhIrWb1Pp3mMX20TG7YEg5xM/ps5xs+e6Ok1
pMZBX0SyGkl3VKh817+LEygMnRiGbYrFZsGjTq4qEstDqUF4Sv3FpVmywT6GdRreS041Vl/sH1h0
EYS746cCQzdQ+UueF8qEaA+j3XTkkbAxHiFf919mQiu1YA9AmPV8iIu425BAtQfs99pQ8KCRhgC5
Jk3M1V4E4TXhaGqf/ZBjgvHII0sIkie1YQ519PdslhN2BYNOeDxXC2T3hmvZw6vgPlVmj/pyKgVL
eD50HeNNHxiUy+ozjpTkSI47ZqoiDGbjgxSaiRQ3eiD2h58cDJ8gpajp71LHP9k6mPSlHVBhlkDB
S58CU/a+ELweRExFdYtWAIw928Oyo5Sy4L1OEIU4i7lj5/KheDmh6xCwsCzNmhbam3BQP9J6wKEy
TNOmqc1hZfvrnjCzMsCPWSIRx+aABDItfOsWPmoToq23IlLEZvKncu3Rt/ycKjkL7cxflQvdmGKc
2MH1PyJ0EE6yLMQR2VsCtz40t8QG20uki/pYbZd6Ib0b5MYs5vdyfG6hGoRFQ+tnts9t3/2AurHJ
ILZ4Po24sa++uiy9N6n7UIdPb9u8p5U1jK9uI94XuDk2OYgUsYpwgZ0Q+6xD7OhEyCSBAbr9hhpt
Q1f0utGx56AH3KUzauC8ZUMgjHjnCaPk+hnysK79edWAP9ET7IdJzLp4vJ3B+iRmf5XU7a7XstCf
5KHL20/PvKd3fByC8rkzCJeM9elDM5xNMwyYk7MNsXDcK5QQQQWtJqr1FHARHSK1THCnwoujX1hi
va4JT7Z1+9XPvaciT4+2htFDJPRoJoKvkyzWCewBeVrOlETrh8ztPmqze8ddRnuq2DrcSYpEfe4h
xFYdb+e5clX5+85gC58HaN11LSOClOT1yn1aamrZXvGjoxMNzvDcYu8kD+hD6xIRmj0DuofOGfnZ
XTo6bxnn08iSW7ZU6B2zXd82RL41x2aEf+E4n5HDF6jsD3uW7c4zcjpTERVVcZ1BIgx1Sl308R4K
ANO9jYfXMAPwuRHUwqUciYs0flbceRhnpmA12sUzsb5bV8eGnbkoqxwdgAolUeQkE3yGDhpG59UP
HuleBiv+EJ8OxCaXerMorNu6wvHEFpZXvp89/y6d8vvMnW/oWxM6gfQTZTZ7AdDzXoGTJQg2texu
5jTH0xHXdmjV5qGLyKNu0ZgXRNE65ZVWJY8BYqDQnadn2qsmseVgTqEF3v3+vjkpnqSjbSnm7+Ml
+yhyYhK4v+euxozArdSydMcDt7EyfaMCJhc7fh/RBqyWcfpZlBQrQJ5xkIip6I27SBj36g8ZKOuc
QEF3Cn6YffQQ013qJO6TFDYjGoKzP+Eb909RfvC6gGzFZnxbDrMOZAoBLnj1aFfjd92wBQyTZuhW
UsPtr7ObrqE7rjy3LWHgOdQC3eQpkng0snQ4mJB/wqR3g7Ajmciw5S29RIJbjFfL2dhZW6yBYN64
Xv0aB6jJU+cNQ1e28hcMe+4HhdV03aQT5AUqWRX7Ujo+0LcS0qkryoJi8O3V0HtPiDgF2JYELTsF
A0keVugxvcErSNn2WDQ0EwWBZm9cmXJr2dZtIdqXKEEs5tFRglr0YoAIzfLuK0k91HWD9UWSGbGG
LLwrHrRRSr+3RCag/sTC90HYwRVOBOZASsBA688mi2q1T11n0PSTYMFiQ+WGih+6NYJVVm6+aFh9
xu/JImkvDcIpLn+4Oqg2iuFY/F1UATJlak8nGNIWy39zdlBN2+5mRgtYF8PTpNVyFesz4wtzz2zw
nXPjkwLwuIJTtPZyQACe5bznExKhLDI/hBa9tslwbREisqqot2+nGKyyrRTyoPapVUH5V+t1VLkh
ChDkIbN9Lcx8J2f/MXOmteZ7b0g9QYaWQbI+ZyL9mMsFBINjfagiB2kZeDsxrkY2JDKR9vRcW++G
+B/lbeVSFL1LH50vqFuxS12ckQWZFSkv7Z2NcyjReyqtaQRtQVj9LXqCKvTLQFy71DNOfRd/Lb5O
cWRcAPHBblcXPPYvXGgQXAeCBnSHxoJ065+pLlo2gMQKztgN6dTsELcecBpwelAaUZNBz5zGV2N0
gPgIfKP07nQQNqvAll9LaqGyM2fw7uZz0nbVziaak8GlgX3vPUmXGTT2j2Y/3qitaiKO+FwpwwBw
oXJ9x1b9o3DxzzlcEtdbzLDXMhpeFx8CFe5FDFImrWr7ESEgFYy8f1eHro8yusOcD+mA+2iGrwWO
AJeS/iY9hf+qIFbY3mtslI8lRk8udGPT1cab15pi69lEndnF11iNOhJxdBepQwcpaICGaHeS/Z7N
hIgmAkVxVD27FUqHsWhrGNX1ix8va2nRdXCbwzC7D5opbzPRLqs0f2L5edSG6SlKaOU7No0VXCYH
g50yzwJK7Dxfvh3TY2hTZCuLuTiot7Vce0tJ59HP3J9dNnHNT96LIOBx5Bu6dreRub2HuOHOzS2I
Zj64LdcJrvwIYkHf+ul2Ahh6N6AoGkvEbvmARrfDA0ZPxBVQB5xOHkhWZ/8LrS4cJTybmmQUhnpj
pmVRiWfZz+9L4xGGBNJ+0ginBFBmrkwHdWklUzJB2vRIC4Fmf6plGA5Z+cBD3AocOVt/STe2KPtT
Hci7wjNNGrW0zRpA9WuAXEcD+PqmhT/vDKO4yu0CnBpp0JnJDia3yTvsMwPyxbSam0XuEFiheMdq
OhGVC7jWf8pIvaZH1XEahz6ELf5I5lxVYbiKnAyFXcztb8gD6xKwoVXwM4W4tqkWHUIdqOFVLmWq
HLXmOu9ocXEfVvi92xvUBfpDRVoo9tb0vinJpYSLp5F7YzcMWAPGQhiERXeY4g5IJPnmXdRSzfNd
kPimsWANzDiJUj80nnaiuEMTbCS7BAfQ2i0isJpl85gkXr5uFxI1YKOchoLo2c7h9tCgijGkuTVO
9KTY96kJuN8CZ7euib2iC90Sjah+6L7qFf/r18sjY3ZPrSvT3eWPUpVttapq1pc//v4E665ol4mV
EV6yP1/i8mjWF0A6o4ZYHeJDLfVgPTfo20xrl8TE+GgDcbjhmNKUTij1Exgez6yVuWAuP0z1gS4v
dPlVTOZdpSJHmi7F0Te2NOIvD3PyLnIZiTD2fbrDTnmsEisKK0fSNUbWQn/VOGBdpIPheVRDpso+
eG2A7leQX8b08eghnRiyOXqy6S3Xl5dXL3N5dHmL2PB5t8trF1pTHX3bmNaInJpVrOVNSaxqh3e5
1DlfjbyCBOMdRqq8DVWqlcgMlcWi66coAMpbJP5yQyeJHZPliJ2ldXsf69OJSya5xXCW3E5+Ymwh
meB0aohoKASo+NjospuEQJDNJM12LeIAJm60PMqJSWGKevPBixHktEQEbFnBsJorGigEkHXRMOJu
MzTbuXdMwpHMMieoxW7QM8PZAN1tIIBCBlkSSnJdR37Duh1sdZdn+i0FZLD09Zn1SH2w4yC9SpP2
pS9RAYI5JeCG4FCjbK713lruNKytho+4JyG6Hj+KcKiN8f4dErYrOTrv1Bc+l3bJD2XJKrVro+Og
bYsOHnpaOsiYNWE/JEZ2DOYBvpuj4ouxcYR0U7tNX+IB6hKnOCsrq59Z1BHFiFpbjbNkwlubJqYn
YNvtyTRo0aOEeMQSPF3Lhc2UXuIW6ofKwK45h4nbxrfGBGLbrJwDe3z70I1Rdt8H2FJibhmWGtWP
sQcnAKWptpnAOo0Ag8pgJZY1cfccz2m/SjRlLPJwkEcklb/Rv7pH0+hRAMimbZ2O8ZNcqm+rYfyW
neqltf0hgKlwnEf53uTltPOkt1xziYCPN/uKzXgc711zZI3p+SdJFsRpRAFKmO/cAyViy/1GFYbt
ngjmW9sd73LCnHeEkP6g6TLju7N/FJNHlTMayd9yOxCWdHtuegAUN2CfAUZS41wPJrKrpQEUDwkX
l93IaFmYDw6u26eYSJCDNg5lWNN7ZVfv3k0zdjU/B2m0wl4I1jvzqWCrH6Nu380SJ1cCDJ70nd58
Tj33Lhey3NPIu+5Qu90FQXQjlXPQt3rwPZN8LjwgxKzLo2Xx7uBkEY/x0GKEukoLd5/ESrhdwBud
oehmrWMcpbABY8L41Qkg3Uoi7Q/JFPcr6cbmpgqYVfXmLWI1smYSsw6dkwVQKxBDE4J9IxTHzy5j
++DSxU4d6y6Wub6HS5iwRcJSWXSmu5JPBnp11ugu4aqQvExTqTcKs0ZoFoOSqSpw09FXP+biQYVp
ZNXoAf6wlfnP4YAZy/vYTvk+RWg/6fVhqPKTNUKLRdy/aTsX4Z31XKbjMYG1f/AkeAEvqV7BkWFo
QpxsRGjGJFpv7C+A9z0uiHFBmkY9+xRTlYGQaeQT3ZlIkp9KvcR3p/t0NoJtjeMkxMnl7Im2YCnk
CAc+hmmhQ0y0U2Sf+tFHJtiKOIyH4WcGGvB2mPz3qLRexoCVzLS0OyHn9r7lyk0aujVgLNbLsFgH
I4FkNeKbLeeFxZGNJHRp07OV1iOigHij9fmxLav4PpvFDUDbcZNWfcUGhEh1motWpZ2EP/PtLPyD
9vKy6EWwDbKy2qVZoWxnlF56/OrUVuJ6xuck8+EEUaFq7520vAPThHM48u1p586A/vyBOI5kqvRT
os23rKdJFmzhTkXabsmH4Bb1/chcXWib2JtvSJUyj20B61IvTeBZfeDeOK5klGmreafrRAQObvXs
aPKtHw39un1t6B4/DQgnc6ocd1HS4wVlwVjqzoMeo4Jd4sLeYOPbNCQk5B6r874lj3qA87curc7c
TA5+6G7yv+KynHeU7JvTVCxrz1mwBfYOjdYRvbtPac3FzR2UPQ2rke0RFbipICFI6MNIY6+6avPn
1syu6U7Fm7iXNKsw1PXiRChuc1wKOkB1p99Ts1z5HRfnSswSdFTQBAFxbvy4PErTK4HF/oimCwlD
qx5CA2ALHDE7JtqRptBeziO2p0DMm0inlqS1U+CEhUYC1GwRX1hqgozApPmuNGROna6ZR9K0GBd0
gv9SyMYExA21dfz9YQrQgYoCohPUz35Fg/TWLNCmLD5aN1SLPfXFbCunfDnaARv4vsxKwqu8+Zh0
9J6JsGCXK9FXqH+6/Ji74GVCQrfN+1oiHUyJnxw9E0jD5WGOQ/oAsivUS0c/zurH5RGkmEXpfuUf
v/dzka4RcJbr/KI7hJV4vDyiNa70eXZeH+miWOx3qvDyhyHFPFtPmbtq1cKlATB9NJEcrfW6Rayu
/i26LF3+/LPL3L+Ju/zMMO+GTh54vzz38gKXH38+4W+/6roiY0EFAGAfswf98ymNx3o2vgiz//Vh
Ln81fJ2n/PIQUDnBZgm9zj+f/ct/dPlHX3NHUJmQtv7+DS5//tvnC3xDsAVW5C713klDs7c3J7RF
6pD80zP+6d/+fFFj4s5Ne30r1GqRgRB6vj2Bw65Tawk1F2NgVycZWR38ubF9DrsM+JJZ+5DGUCnd
Gqvh5YcXpcOR4un0x++++svU4TTLowKY4TyzeYOYN67dcWAWnbXHosLhGZRwYNUVwH31iZ622zj1
XOsbLvEa0SGXAhRlNvhRO9UoGIvHoF+OZTQ1O80qk/lUdC1FARoLSrpfHzNbP0NVPLSj/EpKYgkw
c7pxdD2Y4oiWHCH8iPYhmWHK5GgnVdrgKiWHrnXGZzsHvNzm4jFNve8ElH8A0j8G7V+D+HcV698A
+k8l9rtFzU0UQDOh2SY/BIWPmx7Ydr8hlST7kwABgyABesCTKvj0K52QgQHJgQuuFuel2OOE/cxV
HsGikgkSlVHgqbSCtp+vLeILIpVjEBiYfOznLJdPsGpIlzP9u0sHoYpSKryF/LSw58QEEYeuKV5b
+6cP7nfl+ONtqYOPLg+jSlXQW/IVEoIW4ACGCcELXpITEh7vTCM+m+o7a7QrUCibhn/yHLxgnZPw
bvSiWf9lw7RFSEfMa1w9aoQ+SsIfsFmu8sZbVY59azrDS0oxLKGYTmTEqKIjVIZETZhEn2pfnUqX
CIiZMImb8ImdyFX+hKGSKFoiKfq22wsiKgrWbrnKrBAqvaIM5gcBt+9mjL69GvZprpIuEvw88Hvw
5xGC0ag0jFTlYjCo0eOPCGNSmRmS8AxfhWgoXyWwnq1/ApJCQLtK2yDPl3GZ/A1PJXHYKpMjJpyj
b55nldVhsjWlkaYSPGaiPBoiPQyiPeD67RGJX/eVkmRYanl+o/vZk22QCeLVwaM3rbP5unGQ5PXj
deM7exclUdCfR0muSK0CRggayVXiSB3bLwLLopm9TlGCCDEim8QnpIRkVtJKJLklFBEegLBEa59I
k/qSbdIFm1GlnVgq92RWCShYmshCUakoUuWjkIoOIJNmkmp5hYOgCQHhiug+4Ux7y+AuBPy0BY3N
YlptZNy6jtZN+dWqZJblktGCTprOOFm0tBxUisuScQCFJNklmNkLslM/+oB95odAJcAIomA8ImFs
j2wYIA05uSYlF2N0b6r8mFIlyVBSBMLgzkiFo2fYrbtK717YlB3YS0DgGjl3tkqmiYmoSVVWDfhR
QD3E1yAJ/wlHPU/yx5pwG1+l3Iwq7kbl3liXBByicDodm4SNMmpRKTm2yssxEWssHuqPTCca06N+
b77WKmGnVlk7nUrdcVT+jq6SeBhS8n2u0nnoP032gB11QefpcdyINX2bA/0wkPBDoQgFBIdAVJqz
nqpzwSQHIpN7Tbglm5ajcIwb9b8om0kNYulKgdOCKMX8qjntExc8I41L7kLQkrmQD/66rSnZQSSj
OL0wOaJDYiE0qaQxkotSIoxqlWVUEmqUStKNerweMEZBdqvkI4fyLyuE+MpSXFJEFbpKSSpiZm4F
kaz6907lKKEkAOCsspX0iZSlWuUtLZ3ctAQwtSqJySpBCWFffYxUSlNLXFNObJNPfFOpcpwWyX3l
ehTs3LOpkp4adSCxQND/csobldsBVPJxtGfMgcEngHmKfJ1x9nekrJjEQwB+X6af+D9+tlDKUuKm
PFlh/cYwrhrSdLtQCyNZ3/m4L1rZpBtX5VahZEfw3JBVEUUs6fG/AuVySqAvMjsoh9y6Kkub1AD1
9XsvXfuklTWt5VDJ83ZFA7gqsdkPThZcefYnYefod72myc3oNp9mk3S7zJzjTaMfOhppbUH0Q2za
9Pzs7xGEctk4JwcD7qQK9r26I6vhQL5UjOUNtVOFjy8JtE8zya5yUrxaVU8HyJvR/Wjr07UfxKEz
Bhj+LS3deWinp14cInP+bLiDWsrOmmG8jCmlm55Qsmj6nsB/hTlBQxCBbqRBe1ej9J1z0emUTnX3
O1cxZwLTCyXROOxJQEtUFBo7J0zbbGaISPPJSltUaJpNDRbXnfOeGnSNs/zTUgFrZHRTEcwIXQtI
X0Pu9ZkzhgowqF5unEoV02aS16aVKFUHwyaBFzMe9zdBwKS7SRXzVmkEvkUkv2U5EXCuCoPzSYXj
bufouwTFsUTIVHBc09pPNNZEGKlQOani5eKIoLmSxDmf23JVCiJbeqzQtYqlm1RAXa/tC+0nTtSC
ugGdncEhfMBQoXbl1Lzg8i9U2B3cQmxwOJQtYV4PA369SWC4Gm50+DYbMczg2ofrQEewbWM8DpuF
xQFBhPtLw/9/KhLU1G3fu3zD3xUr64/+4w/6581H+fM//u36o52Lj+rrL4Ka35/0h6DGc37ToXbo
rqvbum5RP/6XoMYLfkNp41jQPmkOGSZ0zqpu++Q//s0KfvNMC/WvbzLKB4aNCuc/EaHebyrWGZ2N
48EZ9XTr/0dPY/Bt/iK/QOnj+rru6wHsGHZrf9PToC7L2jLJUSEuLFuGkaC8we6OuMVI8NIonkxo
XfIictDgs6MaJ/ZwdAhJZ2uYGmf3K0jwg+DwoCCZ/TfKFoNv+fcP51mwhh2Tr+nbLszUX7UhfREk
vba4sypyHE2PmdmC5IJXR97OPS1W6iIvs02CJJ1YA98Ckwq721/O5z/JaxQj9S8MVY5OwNmwbcel
zGYirvrLh3A6HUJnMsF/aSgejzNmQyHpwwoOihc9CcoyZWzdRK3780eG1HzjjAToaK96zkcs6DTZ
LEdryjBmhlaEIjBhsXpxLvozZcIoxOEG4ich8Pi/++DO//vRDVrNgW/R/uJKC/6mDBqG2Ydb5/V7
B1wfFdvXkbEFp6C1L6IYK/5EHrNfgrpJMtBEeuusIX1ABCZ2mW/Za8WdnCR7LHWsF+B/eCFbZmPk
5bzfnjhQf23J8pmiw9OEsOGYBqQzjNE7BwngDL0Nr+JtCAqlHjnKvRhx+U4NRiadTl05mHNoKkB+
6uN9XvbQpFh6TQikdCvDjFFnFvNCzjIUFADqMsAnRr51F3uN6kRuZlWuDCgUWwBtaTyFaDGuCc5g
ekcMSpJiERojpj7C1MN2jsZ1TH3LHsRjHCtzQSwwVfHfFCXoArMCNpuz+fBSc5/DrOW8IeCaClwq
Ctg0sZ3xxnKXlTq77AWvkhMAmxsSOC6OOpLqv25dkl+yOxGU8JSWIQUEQm0vFyq9EXFHaOTxSXjW
xtBoHiSd62+s4o36bLoHqInxIMItOZrxd4Af+yBLagOD7yQ7leobS/ut9hfs/uoCj0xkAAXJRdho
rDEMMnGWKeihMj8h0fosdBQQVgYDcAbDuUpo6kr4GqQZjmFjksaCrSycaHGHriWWbZq9EGZPApun
7VkKc1fV1hW9hhzbvrhr3CSgAUpJhUbbjjQu9pMEA4YwODDMJ/4tk6aq7c+7XiLhDKh6OIrdkyu7
T4dRy/U0n0sJmI3tK14oK53LXaqN+rcGnaHzeRNuB6pJT42tKUCCfO3c7OxUyQ1O7LUW5OcWQZrV
sICnOPo0WAjtmsQJhWeToIHMekZfQjeGe7IF1Tq6wFMzJjiLjYKTny9/KQ1O0yhJfHPsx7nhnAeU
hsElCNoDi7nBOrAagZDijEBiVcnu2dY7uZ4xnWuANRrcbFt6n3toEPUaTw5GR46dJ7itmyX59kR8
NWXFM4pF5FZOAl0L3oDLbgpZE6txP8BbZyJb6G8Lqc0Y0xk82pQ+DjbGm8jgQqwklBTDpSGFYzss
Kp30OpAssjYYloW/vnyDOPVi5v750ZYT0UkBVyqVZW5M9tS5Ou8L2d/SHfd2K6+sTFK3LxEGGA1R
K5y6OndZx1Y7QzAstRoQKkmkejQphrh3qKQckIK0W5YCOmQycdc1rEY9zyelProeU15h9iHhgUjF
3aYuDLBiG+LPWGXGoJZzIAtrRy7v2TjL0NTNKpySEbtdgBhy4r+PiU5Zmp0JORXBB97ogPrnuBQv
mWM4FEjwhxvUApt5zslZrp9bClCMHD9jyr6AejTrkEn5ggCcNqPmGBRnsV3qtdhkEQWK2uLqRSkt
SWAun/tSKt0XTyyred9q4OCaLuCU+g1gJTWM1zoV966EXqrbUYEutL4KXJ+AtZFLidOs4Agskxn8
moB1tRaZ4ENebN3/HBzcH4XtX2EQDpPWCJWgxwmGl8FgZKOloxSTvIMAVLuqg+I8Lzrxmoi+rWwH
20FJSbhJZIrIsoh5g8RFB2gI41o30ACWTBE5reSNz70zzKJlqOZ2zm5pxPVh1jP92jm39uWMDD0D
s5TJZpm0n5ClH1potBgHGdptPjX1WIQye6pfQ1iA8lY6/7AyRxb5Ba+eyHxXlmSdIiRY1Wb2XYvL
ZepyHfccFAEocuW166l+XmTyZcPXWCSlQasRm8sbsUrhe05HZ7DoinOx495MXzq/ubUyppfLZcLc
YNLAix8WpJgkC3FrjB3G/eAjk8mxbuK3yyXCrmkMCz3+7kgxLQvSj9Il3voGmn8vfUjYE688UZ2D
os23RFt/mzoTkOiYPIZsQqpBRSYkmPLWcaqaVizYpzg3VpM6gQT38HnhFAS3UT6O7HgntARUV9Rc
ATB83RvmZ2zpOoH3CchBrn0rKhkI7AKyeM0B9VHOrJZ+oGpgv3YI/5kVMHuqC5NQba60OP/WIhB/
WlJtZmsiCWXpfvQpO/qALmczDo+Xq8gKGFbsePmwkvwW58TGI+qajC1OJ/EXNH1yh9wJQGfgdNB4
NQlKHpobGOa4YFuubfafJfXF+mwWQUFFE3396L6TePcNcNsJET6qMQeyd+kaKx0ZadWQo375GzhQ
Eg2azyrxgrDJqFwbYKaPBFf5JUPxUrATCTimWq9eaGRnU6UvAMGRuCjm25DfllZ1FkyrqzGacc1G
T6POWXEor69qYSlgFkOy7jAbCjVxwMDd9gUayjhm3smajObtcksFS7BTz75srDKrUTTPHceWBHFU
NiQvbhqHX3szvqqZ+txErClmWqE+dQgmocRcZmx49/l6CJKfoEi3ncNZZKNF3m9pbbEYQSMjyX30
y/NlHYDBk2AHnWmSc4K6DrFFXt2gTces40kWMdNrj+8TPZbaF3f5dy6Gd2F7d6Wjoenqr+Z6DDOC
MKns5N/V9IRNmk5HE521iYtr9oRaOl+N9VRvmGqZBl2UgQj+BsFAZi7lAQZTmLBqWatjZukYBlOV
QMk0pIlN3mgzvQpmIXatFptA/7MO6ekOxM9zdBfJMU1NRLCMNiuB6vGPJYiBtnCkdHTpHIqOy6L3
yX8SboBW4FZY0c41rS0dEvjrsnkc++UlAPvPDZ3HNoT9akNgLxxdnAChhyAgJLV9b7vJuut66iwI
MFZDpJHy14YRlvTWupkb7YtNCWhWZY0foj7fFb6J+YVSFJSu17ig3yfUsGokfLccxCcGRnEOYka7
xuKJ5o2rbBpWsjCecSy6Qcc0V0YMPgYoTg0lUqy84JbDR8imYzJ5hMGrW9YEBBhnDjFZOfeyFvNi
tjd/xb4+oFtiIO3ZitBkI4Oyd7Sf6P6ptA7TPl+g14yRWuqikKVLYhrFBO5Fe6ll8e35TK1OwPVT
pzDRteCb/cbWEYjPWqbguTLf+nbvzVSadLriXdLlIStlmmJqHT/ZGFD64kngHdxaM1+yquN9MsyH
zmRU1hxCRXMdbeVs73F5syxSgKJxhqya5fFt7aLuNUsumKorPyGtP5jNwiIt5Ta3PI5r5rxqLDdG
a8G19t6pgT1D9pP6tQfeZ5h3g3zJQb+uQNRGBbcOOkb05NNw4hYsQiS/tz0LPYyKybev3r8cc4Lo
KWLqUm4Kt7wb2uKcZRURCjTc0yY0o+C2zi7zaH3Xx4m+97A92G5OjnlBi7tmHtLa/lhm8I2zWgey
P9inGbET5Ql9Gxtcq50qvIInOxt5fb5cfsFI6C2+LrSJG7ymH6TxKNf1NfhuLiO1nqunEmATy6DU
fC+kEYWXwTgz/KfLGuQyiGcdk6uR6feR1fO0HGSknrdnEzuHOpXD0D1TNmGGw4SCt9p/EmV6N1Ud
KkJ2NeZu9KabKXm2BKIRkJ1UKpmdS50CYtTln5e1r6c4uxEOAd/STuXIGlzYTU2lcyCUNC2+dcF1
rxbcRZe/B2xvaGywhHRpwqZD+p0a+TmJYMfObknwgx3iBQdocURFeAfKY1sPVDkrn5026TpiNeW9
jRInPy9q+F+wqMU480LmI1YbfruaPOM9GhkC2nbcJx35hyUTqT27j0WQ31cZx3pMi7PXAUOCYmoR
MkUVMdSl/zSkwdNUYUgdevfUz875MjuSss3174JbkOmxYQnOhiIl/9C5s+3inBI7j/R6+WKBskZR
zhKnjJ4whLEY5LtPpDkGMZIOtW4ISnRoccdNVWffrBLZhjDvYfUDxsQXMtQUEJCGSOWDRUBz1Xbu
ZlKLf5CwH2b1kzIbI3ENor8w7/L/S9iZLceNJFn0i2CGfXnNfSWTZJKS+AITKRH7HkAA+Po5AVVb
9VTb9DyUikolcwUCHu73nruvtez3cuwj/CbGJ0TQstyDcSfg8xBbKVVM2XcvDMuvi7mmzmaKluS7
qhccO7gj8EdJnVAPWy5TbPXZ+HK+JhojboQGH5V4z2B/0VlTy3j8lCFE5JuM5h2G2xuiqINm5xcZ
s/Y0ffludrxWRtf7xKoJQaADu6u7Tz1EEJoYLNbpl9oiAf9QC9qLnFntluNYXYcbm0CmiZdV0K4u
suI2SP9COgqZysy5U0qkyex/U2q+267b77rB2hVO/iWsgYBdYB8THDGY5zHpjpidVmz5Tok2Pss4
s49SXGqUFSry+MxMm0KwwrAL0f+gac0PWF+vQvd/xkHwgDbllrucX5XRgTBz81+l4w37lCN390gi
o6QmuSezW7Mo4eCwjyBoKYzVLiWpwGyFkjb2xsTTPs4knpoeKhY62W5Az3EpKlUPYPEzVQ5SXNuI
/mw6q2hHJnRAmUdByBz3LXPC70yiwC6CXPc1SgvTDV9dLpD4h+lVdhkXyRk3A0F4yb6xrXWllLF1
Ylz6GlO8HsIZbgwtQFJjkfkYfA2h8vtKUkEy7IXoy6tG7MOBs6aPQKAPerIe+/LCxRqFOZVYN+dQ
wWW5DVqAsCGZnitwbQS3GdNPnSY0JUV49zwcYUMKmtHFO+4X4oWTsTot7BlBujLmh5zJT1WBwNXL
AqH2OMM4TQmX4n3kgzJMtCd5K/OYIexQMDQKNPfBVbPVv/+oKTxPejmCbyBSlsy1iP7wQvnRVfZE
4TkHZCPxzm6G14V4s7wIWuAR6AX1u8uN5Iwok4SRbM0RuWM+JI/YGdydPpH4NFCInTxHgJawPDQg
84RdoldSv+UP3TC32GHiw983/bmLX8gAQaMSFiz/hJ2CX9TNhB0wqOmsGf/9YZa7/H3nvx9smGYk
jeqP5bblr8tPf98WLI/8941/3+f/vO0fj5oUGD4HOjV/vb1ieZO4pknV+vt5lpfXwW/YCIEPavmH
5Q80IuRkTRVdQw290vLgmQjs4t8/lOBXFSTj0QLjcjIwbsSWq2VkkxV2ujVai2Ffq7BNFv5l3EyK
h7T8PfLcp75Ge/iHGwWPci/zcd8gtD3p8Tv2AbHjs4RehUMZ7A55J3mcu6fes+FAuL5wFVTKQa3C
jcsf0E/ijRWl2sqJLO1EFwy3DKqgbdeN3gkPlX9afmI59U5JrTNUFERWECkmEATuqikyT1pbwzSh
IUPIz/BkTsGwIzjI3HZt85lx/a1DNhzYqzFOjD27L68AdIjF0VAjHkmqD+ctb1BnK1JoKFhCtzxU
wXAIY2vGYZhl68SugSgH9muuucEvBgrpZJ3adkIIkPrdOkI8YJh1Ad+ycLFiJNehYit/DJxZB/Ee
ZvsG9sUUhqoGAYoNJ8cW8QM8HpopDFC4RqOC6n2MBllCAdGx6xwcZM7DE/gSD7cbjBwfvXHZBg+h
zsAseY306CRzoa3xIzAclj6iJqIhQS1ooJBjUpuVwDUhJNFzP7swu9VYFVaGj1JawACAqEC7MwP/
3TszdXgYPY568mT10W3WiA/Vqv4w9+YL4aFEv+RJxIUOk6ll+b/Nyf70S88m0xB8DeLxXwHJttih
xSexHMPIrGhsyPXTkM1WibiRePvQ1QZVcDFeonhiuwLPf2R8vql72z8yJriWgoRr5lyIbeW4kf2v
nECbZ6KhrK1lh0RcF962iXnJLgeEn3uHKjTQyjsSRj986zZXyI/CQ41uUAFOkXcoWiAjojYAA6K+
BLIHpQJxML0dD/ZpGz+PhUv6dJ/ZZ93B7j7lSB4im0l43IHtlf6LIzKTWmD6bsYDF+jBwopHBZr4
qETJ60zXMsI4MEIzInzLOHjp1G1kY+yaPmXsLAgT8KMfTUOsst0N54AgiXU1WGR3w6HtyI7U6d4C
bhzeDbsN6cAMGxm8mAltaEl9jPPQoG8rL7Ww/K2ofRB3ZXOoLV/xu9hk4t/8xStgv2IwLsus+gzP
QNFx2Y0gymNrFZNCPe1tPT5lgQ7lMm5JrgjSLViJ4xwl4p4SovaQzd5lEJsSwBpsd3D/PNU6tf3t
oAvnGDTMHQcRQnWvP9kaHqLafLe5NO6JDriXDTjYPswY6mX0EPFmnTLmtbRT410cwYLRff+BAJQr
B1C8Mlq94SNMdiY6FMdFcwdxYOd0AqCBw4DYyQEJRfajLsNdSeQTxz3URea5b66Ib7QR4G75+95i
sXDj5la5wbUwvHsY0hJpFb3aSB474pXuWqd/sHGlpeKm5x7aohH38Zr48lsNs8JRaYC5XZNtABf2
SCL5Ry7TAzbjeAVwq8d14D54IgAiJQlsFq2S04xHdioftIY+4jm9DoYFZszlYCgf3Ac7TntAAMxJ
DJlwMa73fhdeCItknQE8VI7aU1dkPw0ASOuuizhsCRZ3wTuPEMSES7sqcnGTAfXg0jwMh7bxvuH4
yBHR+DvVnSvduTs2VfOblLbtoPa8szldspIuQoGNLCSJVs3UW+xv7q216vbQEHczQe4QdXENUhwN
U696j4HxKIfhOqUSohkLt5UA76LxzYmaY+hLfVD40RY+PoRWiYmjr8m+g6+J/YXIb6fb47XQL2We
xldThdXiyMBHkt2kyBB3aEa/rUibPD9Zg+28QF0CRO8OJIGGNx2/MxVMnm/F5L45tvM6YvcJ2b2A
691qPQZcU75NU3CjktsEA/m6ieNMGCXxf3Q/w/nKqP/eVDY4av+ekEY3zPT+qvCbx3AP4Y75TcCB
jhvnIFzrFAzVqSABxhq0AK0dm9MqIjfIal7qQq4gVhCZhsei2hWMCtKQPWLBrC9OzLVZD3fbdzez
iaUpZIuTcRHznfGJ+PRPy0Y9S1IQxBC6VigosCI2gJ8bA/OdASLZh1jcUKvY/WeKjXoV4dtFFxVc
iK/8sJUKWqPDSGudSYm2wcjNlOwB8/y1hmgmXOO9LMxHZlvAWsQxHIqPgAmhow5pI0p3l8HX4ouo
rK3WhRtE5lyli4uoK66WP5THlYjBW1KTmWBb17jJ7qTVs6WrCPQeNvZgfsRk5K3Mpj2UuvEmI/MJ
TcwuEnz1luIFuE6zAhyGui9OHsauOWcpadl1f7AHQfCFBJpZHZLZ/G6M9c3Io4uZyEfTpX9AiDN6
m8pEhg9rKi+ePD2/tBG1GtwVpBIR+X8rUMugtWIVFJDOmy73ni32XKuB8xI3JClTJMy07Rsq7HNB
P6K07Tf11aiHSjx5aFjZfDpjZgsL77sN75cdO+FULZxX3/0cG7yLGztAoTCO3mvO19GP9Y+Jc4hs
tq1vvDph/IHMB2pdtAlzh4kXYFkj947R7J4ICD4FBjLoLDfpucgrPXhUjwZZHgQEjuIIoW+chgo4
AtY4Yn2zmEykMfpJP+UZIXyEazXSwa7Q8bRDdHr5EO3jOXjWCiYULEsC6HLDVvU8o6XaSD74KWdl
S7ynzi9+lnN0EtXNp6mDdvHopM27lkJFs2LtZ8dKJlI6S7Zf2GSgKXnQlF8tjcCoqxixw6HAW7Up
DG+jyZ5HZ/pNT+wbpcqmqevPNjn7KYchNiQ26IZ/nCqMAHZxBtR5GNHbAyI9YzsPd66RDexs/aeJ
BgcamZgdtjz0rW3BmElxgBvezZ5KCJZsJWmKFpfQa1K6I87Zpb1mBO1J42SW6NlT39uW+QN1NSmD
bjdvnCR8b8bmdw3syhVojlqDUEfUuE2hOedxAupXK7d1ifzL1eqN8MePLms+3I6rfmlzEOoZI1aH
pnJ9KYxxa9Dl9mOSyyqPeBj5FQ8K3W+Y6HoUVLFEf5I5EVg7jjVJ7CWBf/Q1A7klKyvaFL4zb/Qe
73DvxRhwcX9oXvpqkbi3agpzXyD82mRxWW+0kS1V0eZvtrQ8MDh0jlPtmQ73k6tZ1jrNudC7Iz1a
E+AdRmsM2cbzRJGkOi/ZBv0DDWW2g7G3rqae3FtNP6djZu9Z/T4NI3xzIgRBoh5+9KUV7egvEdA+
9u8VA9R4VIb6W1XNP/QRD6MouabX03CxZbF3NK7YyCkBvH8bTI4RSbB5H9A4zSxUgGUCt9il3cbF
9WpOFse87H8sCYN6zlCrarBoI3wgX117RTTPZ5I3r9owXd0kfi1I24CggAVvhk4jZH9OTWcvXROb
gYnfnL6Jp0c1I7xky7QMnRpuXPgm+QqCnbRw1sf3xglusvBfMW66VvZhz9TX1HouTuTVVLAXRmX6
BKN+L0P7YJv1jwEqMRkOvvHRKG01/03oIqjX1700mcDJnesML0iwBQ5XMg8FZpAdQAWchTS7HKKk
kabpMtuqX/O5dpt//VsC8g50JnUibXRgCL0PTYwDROcpXB5ePVqCvq+pjf0Q/2wJvPrXr5oxin7u
Uqm7gIjPRnDvPF1FfJB6iB7FahaGuLR6UKnaikpe/dW0yo2VvM7zTT1uhP7J5P/qzpjI9z1hVavQ
gMKhXtVolW94I0hbvZOC2ELDrumdBYSVGFyQ6hjmED9bGoJr9bP6N/6rAwzUHDkWQsDldopUo+m3
eMvgFXyQyVQpanK8/L9mvMuuAjnOHtQZv4eOmN9Xd6kNb6d+VqdjwOOnZXBth+5A0IWNh8F+ZB1a
G3TsBqF/qScvxZQxoqTNm0jCMYAJWsNO8BtGShK3uR6KgBZOyYmzr+FXqXuo56sx+sYVqCeew0HZ
vp2LEJdKcFBPXgODrtUbYHBtZeORWfLYlBv1cOp1qafV1NuBZrK8dx6DPIWI3Zb6bdhpjy2TbAOh
m/rnVuJU/+vtqY/wX2+VVJONiW04om/WzGwmLCo4BmvVaG9Zv3dQs9DHQnZiAjZ5BX6RaLkPdDQ6
Jx862xa7osXBXQnQWe6eRPpexxhP3quCOcC6F6SrU7RjgY69nbqJJPN11fkHdRecXrh22KHoLVfa
/FM9lI4EvjB4NTTdp7b9AOl4Uw+p7hOQSjg/qnuo11QS1PXwrxcF02+lXnBUOUf1VDzFVQ5EgLF5
TjtjeTr1cK7EBFs9WFgi2KI8B/NBxkhbe4I0y+pStN+JyIUESnDaaNJYxNZwEhZTPTycpGa1zWYw
mXREVvLlUWxbnFWpROM5ay4+n0gnGi6fbssAHwrmF5fbu4YGlq6fQnQU9yg1g7Ne6IeeibmJUC92
U8jDgl60XnIo+rEAmh6Oe+QIX3XQHUgFyCklgGOVWbhypdMcnBZ2SZNegFFi/ZVcbMwndgsfyBIL
Bu7e4yKDsBsO1KF44CJJs0wNRezmblcdoYiF123aDutyYuOcK+dDbBbx0UK7Dkv6HuJ9ga1hsG+S
knZDfuqq4Un9VwSNucXQSjOU8rBDNGSm3bwbdgYsPiAZzGNkHH/pMCJ2ifepBaJZt870TYTAeQV5
bxsYGdlhpmJzLOQGVuu9WnP6wyLKd+1CDs/ZMMiYK0T9PjniJYuoh2aHJrtrMm2yUPVW9sA2Tj96
IybISV2w2hTIZ9TQNHZrak8/wtOv2t2+TTddq/AdaJu2gI6h5pWGmsDQsCOKAQsS/KTDpNnJAat2
TGwpq59FU3gqphvwHAwceXWNcgpbV43MdIGCoiuzT7tNum0VsXs0Ja+//F35FcNaK/+BfmKra4KK
ieH+URKBqhcMkMxEx+8Df1DU38raKIk3zVJS8bAyWPZuNhi0CL+vyPnTX+B2MCUz8/cQEv1qbkof
FECzqqIwOTQWe51lOEntfCg9egclBEKsIRTgIrT2cwgDNSAnIw1oqsC4JXUVMoM5DmdyWu1j3ern
NqAZMUnQUVINMx2zuiwt/PxYVLzMRXlVIRUDwCHR/w27ZCSATw/pZRtqDI11oN7m1UsUUqQuB7rv
xeOmL90tLHrQG2PY7wp2Mhh1k33ZMfQri7qjwmLu3KtDvtY8gtSkk+6c5uJOmAsnjW+1hxUvM+pG
zSfewpnk1aNaYqziPOoeVHbtbQ7HT3BKBqSQdLc8dTOiv3BBNIKmLAmdsyNgh9TXTtmskTMgIoGU
9/CLraDaV3roGDlZkbkpOVhZgt5O5KYDTVIkHBdSd9/y0W/XtaRx2ufwUGFWIBN4DKtqAsPDb3qp
s3Z0KioUYXdLKTMka3Sa7MRI6qZSMuxLp7kXJa3mWBJhAFH1ZNkmIInhmPd8t8k3J6x8TBfBC0m3
pMsYcbmX4ycVZ7Wd0smE9FCBp4BKMZrfdYPhRCzzC/tABPPjnO16Wd6suPpk3g2sF1HgNsbl1IfN
re/ii+GmX35+DQJKI6ToNvlPdJ3VuRCSSoUAYnxF6wJPw2UNMDIXUTabCEMXMAKORkSfcIxRbxFT
vXKVpO/POFUNFBeVFG4h5i45EcMzKb7SuhrU+7i2AcJIyiMBFRgJGcEJXIaCWF9lanpsu1izOSfP
aZ6cej9dq3HRMjRoc+ZylB/vGQXTOlSqBvU33a5uzuw8FygIGfYwuOEE7mvzQfTWm5OygSu1PeEa
79lQXdCrb7kc7HRFf6Koy3ahx0SAhLWVqHZZeBt1wlNaf9jMM7q40qIqU08imUSXofEtr6v3Lnde
shgdkFJ5cemgemRYNoMcKRJO4MLlMMv9fBcW+m81P1uEOfPAOsyTYphFN0Gv+BpNIXNa9mhEYG78
5MLegy6S2ueOEf03a/DJMM3eTTLjrJpjoQyIEiYBE6osDok+9Xa5JFHFHPGY9vrGCbngiznoLx1m
6FEfv8URKCXVBnIGlDxAccgCVBoZRCh3Y6ZHVPIO4c6P7EmsTCUwccmOEFYGUfILgZjFUBXaNUaY
vYZzCJcMmgi3lQfZY/DABhlcCs3f1fCV7Wx4nhl90zrkAHEH3gSGfybxYamxjrbbqqk6ggWtl7oL
mhNDtk1S9ePKJa91VaVOfgxc+9GqnPfUNT/rvvvQU2bI1kwNUOpinQx8BYHCTEZrA7PNMmYkl/0U
h2aLqG6QhAJT/0bZkpSjdFpqzNS37B5woew8ZlIFw7k26t6yMdinDp9c6zHT9sQXfu/7H/GU7H6W
9Zcmn5LqWNr9OcuVLlaN/PLEvc6mcdKVrLNTSs8MVKYAC7eOa6L59K5FNBKV72pi56oh+0hEw3aa
ki81FHT9+q0z5UtGzqFQ+41h4uilEZysk9p94rh5LlsNmhUhRsvsrEclAvL6eyvn73JkAQICwrsP
YhZhA6TxkKf7/64LthCc/0PQbLiGy8YERISvKIr/W9DcmpxoaGDFIazRUEz9MhRl8uv74Ea5gr7M
iEMPRUcb0daUESVYL9qFtOdDwlz4RxqoCxa+kQu70io1CUdD1VY3TY3wYbLTtA083OT8zQlHdbjn
73wmwDEid2/Gwr1OFjsc5XvIe/ZvA+PIQA3wmr45sQF9hvPt/D+CaOc/5eR/3rblEWLkeYH6YD7/
Zkci46oKgurEgW3aIWfhGGfjGhAUA5pFp1prr1n9VU2jvzENx1k1vmEBeVKaiyrlhGAnhyqAcqVC
fzcpmU+MEmDLZOmLIuRngyOGijn48JsBwYm/w4jBuFgNwmmwrTMEBUPOZc2Mi5ehDTkRkCCHWvKl
yqZYHaeZ0gPh6cj/0torgUOpEC5hM92osn7IlhVbrXCFS+w60soj4WvJQZGDfzfJDHIjt/+fD836
J5+RfBeXN2paru8EDHf/8aH5Hky3QSN5VUssBHB1eJ+ZUUJ9Yi1Ts9yxfYF+icpBqX4WeQRTl2OF
J0hTlxY2LBd8fqBoHO11KLWHqDF3izhmkTXNM4uH504V27j8nAmYMYPLQRPrhO648Y8/ajbbeh1M
5rgzWyQlbohkciAV+UkMIxfV+AhTJ4ppSqsz8L+fLN5/HjOWw6KBC8NHyfgfFoSobzIzSKLuoOud
uYOto4WwIz1iROjlRsy3BmxrSkyvmyk9QT85LyI9zeKrTAolAldq8nAKH516vljEQrD4HWaXpa4Y
jgA7VOoJBcPYTE84cvaVuqhENomiPp9MGQR3Ze2GPkW7BQ0E6w8shEIyIwrmP9IhBxY4RWT6lddE
cRYS8pFXQfb2UVKlIwqPfDx4enkgKGPRIaXSbk748o6u36AtVNc2OzaCvZPYx0oJsYhnAfGRMwYi
/wAjO9bLoEX9mb3rIdqjaHrNkCbMXgfHQl1dGVfht3KyBj0537iZBoQ4qAgX+wj8Wdv892/E1L3/
XMA8y8S0YmHMsFxP/4ctxOlBzeWTbIm4KFghKVb3pIiOG9NGs1PKB3d2ibwiG3FTNv3JdQnUbIf4
i2syOE59ZYrodVKaOphGSIVBWsdBcfWdyAXYwy8R0/gNwyDNBeZXfxalziC9hTCBoQF7bZg/dTn/
8pLoHe3ZTnbJnRT2Lz9j4Si0FxofXFBb0mmVqixrXX3dVeQ22v37XNQ1MPyQ78P90Sgdp41dfKsN
oJ7iKd8WnvYaihhYad0TGeiNWzGLs9bgMifWY+O3pQO5ReKxQ+4KPL8gjSFcxTz0ZShIVQmGlltK
4xhKc5MUzWNHr+5gjXlG4QXgkSIGrA+0Ks5LSbsx14stSxvmjepdafA9wv7GnAVPKcMWOZslUKA7
1i8liG1zaiRVpLlt/pWD7BM+a5NjUwUuSqrl300KOavVnvQh+ioLkoNTi7yT7tdSUEZFfXM1Jpgt
XD3glZwZSrjVes59DtuL2hdHdfKd7NBjUIWvrJTvamvKLtpaT6o3FOfiuwyc76EKD3B6JL1gz0Fs
t3vakJeGOAjaNtQIMwy8aK5+KGGQSrq3tZgyzcm+7GF8aoribOqxyyYRDX2CF1rOAdla0Ruw9MOi
VBXxzyrqPzRTPVbMHiLAZV5iiXAKGKCVrW2HjCMFvCZAHtIqtYydaNLAu3C9e6ah4FWqLlVxEs5r
KjEIody06P08PvoRUXTk8Cmxca/2HeXASacXsEkZxh8SNKRgmO9eTKtDCejsmLFTptM9LHm5ZlfM
O2ZPaO/t+t4b6Pmbblj7aitMJbvtEEbuut568sPqO1loWA5mnlwXDamx5vflBAdBGm+ccnyK0wEF
QB1hgGnMW50q7nHLHr+j8RAx0Uv89psfyZuDq5ItQTBB5k73DntyX2sp5QqWfCNgW2R4+vPYVM91
Ut0m5ZsQjJIF2+Og4+KvhzkobzsE06PwmgZZFRYg32XbLQgjWZGiM+DgqW6Gkj9WGr+YjkfYTZc+
+kmnX9OWwxYWmGG0XD2YGeWWf65dFP6psJJzy4dMCDQiiRKwELzAxsfIloGAOzMZh8lZGeceeZoD
0VPKLLmlpjxOky8PlQn81vdA5pFAQwKc7tGy6LPnqhy4nuiBs8cZf3PYWx61DIRlHeoMAH15gfz4
4WST+ZIBS7Oy4UKU/L2eMbEI79WPG5ajFlStJ+g4Jeg99RjUMrRg2lslDVmR2LsyhvkuTWvYskP3
4RdtGK3ne1do+HHdHqpZoAJaLMFO1WZwJ5SwB5FmefA6Z7sIg0A3EZm7SvkmgLYQBoCq7GRldbPL
tPI0A5jatBijwcLNV5Ou+T4ewP9a0P8JAjdPczBf49LOSN4zb1pvQCyya0zsc7af7VlH0PW9npqG
i3cTwSvqvkaTWx2NHkNlGtYJSZp18rzur58YGxoZIWKaqT/NhmvukK/BgrHMTexadzeoCC8Rb7iV
XfpLSFHk1DgFFTw/CoZBPXEbVZyN6BUbjWwAqPhCjgdiSrUzEdneqZ2/lr906pblJxx1DEFbG5kt
iUZbruOEAVj+dUa8frBtLziH/Zzu/dL6ljRBdhmjEXTaXGwCowAnxkjlHHXVtWf/c6jkTMKGlx7y
NDdwjvTIzfOmOEOR0dYVfIo1bUTnHA/mDRGds19e5fIqLI/4ntLqvqoQDUtYlaQ9BQkjFX8C+8M2
dF1Jy9kX/rAHCxcDcCKCTzTZJQ9BDjgJT6dXybnUdUEeJo1zg+Hh1jLQ8XYoBM9+8db0yOtMJzpm
Xuuea1WEhIYKaRq7cY/Z7MmOhDhIx997Bi2VjLqTQcv4FqT6boaoMJrmL0um2TbtzfZsN6I9j7Hx
2SBO3xVj1Z/jeiQsxQd8RhzPNhsH4+jZJcMcuoRnaZK3kUaMDVmLX8LIf8uSIcFkpyNnCTEdFe4a
JBkBO1Z6ltOTI6aHsuN0gad1MzW2FnRM0A9qXXoYXyKis05+cpp5Af0ckayQhsYekdOw74z8FPUT
oXOFyy65aebu5GheRyfDgvLPEGWdTsatROF0QmCfHglkQXuMc4EeoZGJE9vCDJPJyWel5sKTepvl
MSKkvDCCrHFtemSE50n8kCgyvKk8KmzGiESlNCN4/LQogLMOJ0pVCZRZEDdbsNvYW+PDYuGqhKAD
nA1fkYteB8HaZVm1SuXNQF79K4/dV7uYX5fqohimikw4ey9NxnmR6L4PEWpHn3EfSu783SffGpO+
2OjKz0A4DW0jW9Dl2S7S6HwcCXfAUDU51U622ccURedFnl2aIM89CmnGdS0nI6Y16WoP6KN2y6tc
BNOqRTSHxW2MN4gaT0ZsPBg2CVUMVdZzHzD+6u5LndROXD5kVOzjFLlVjvt8rUF6UGJnIPzd2inn
J3X5XDTkmF9Q9bes/byLlC7F8wLELyAGSSUN1pGdU6a397kp3pUeVqnPXQsFOsYmRonQBrEEJJgg
w2qGH0DXXEbThqs+pbRLH7mWSHOq/EIeC64sTIgkhsXrulkTknZK6Suu+p7nEUifswbRmdaTsKGe
eTHJEIChr94Xbf8Qs3P3kp2X0yMoCNs0enmfRTIcyyLLCBCLr6AXqh0xEotnaxEIjy02glZnLzqg
s996Dc4yhJRfFsCrFeY5/GQW+9tmnIm1cYGMCZyvqaJ8zoEJBrR5aPXgHjkzs0rzxu4Wb4gr7w7K
3SJPvuYm51xlBNVr92yk4+C6eAfa6X3wUagIaB3m1Nwazz6Q143RxDksG2hPqY37zntELfEoi87a
DR0qLuG1R7IN6aYpP2CgkRDc3nQyTTdFBERXuHRXYZZClJtz6yVXDU2wJjgTUvoxehOcZdxTtFgX
x0Q3xU5/6HC+8P9E0qucvJL8U6bfqd5kuyaki2aOJyu0MgYyWDKi8PcQS+pidUTMsUUvkjJylZr1
A0U01FDlVIPVArtyyL95gdinSfsda9oxYr6CrziT0KwkTiJedHcseuQq9kj1VEbURSoIxurBuOdF
8d5ppN/l2rflCSInRNDD+mCVo1ilTndXph2b9YHVtvmmas+lfxCCfBWNA32C+rxr2peM0TUmGWrf
gqZNmrKtj7XqkrRavfal95xP1kOjiWvioYIOW5TOMJLuepQgqmV+6y4QHJ1cGViEjukC0OGl6b1z
l04er6Pxm25gXzZVhqeQfD2RA26onbijQfd5TVj0L5pb6PmlMoEVlfqG3N+wYSoAG0lwEcqKmigr
UqiTXq7ZzOmWLaLGQwRefAX++0uLrhWec7rVr7oVftWKeIHEd19h39mMXqXyU+abLPmayXyKmB55
Ym0P1WPOvJXVB6sLnKpEiz6Mks9QValcsLcuJPVZNu+Hagp+6EXxZZiYBdR5K4z4ySX6eBD1bzhD
R0M1QAo6v/h69WM2Adelc2qp1zhS/9bwzzZpMBN4qwUoh0p2HwXM9tPc1sfCMpGLubbORuMgNU6d
ILSdDYiRTTxYmBv7xt47MWpda0y/lo6Ij9Ih0iDUeDQCNzZD9+VmLZ5W4WC8+Jn/0x+DB3pQW1Uv
xUO/1Qc/VForPgFlHaqid3hLOCT7jGAL+KRqw/5nLYv4omWVvgdj9tOP4t8ljGK60QRBu+S/h14I
wtrYTTE7eUTiLIcdvomJaShcJMxa+7rq2eAoz12nIWkcGm+nTCtqP662JM7E9pqajCeB9t6gn5mq
ia2C8ten1k9wcxgGlcNj2R/VMVftKCZmvhIkww7BfTFOLQ4MQx1UsL9eyV07lNiplwbc0rc2VdXs
dZhShMR9A1ABXWmE5ZfCr1B9ZluW2driRM1oRB760cBmn8V/BgCLP0fH5whSk5a/NyClVbsO2/TX
SbcD1Nu6DnUvlf0AeRXv85MbPPSz2BeVCdMG7ckx6QzEWK7PFCfJT8kUl1xaXnvb5ctwzqkdHQ3b
hJfTefkudV32Ywj/MelqD8PsPou6DNeOcpVpYqDrbX1OapXN2INK0YaK5YcMffGTuTUnUXmwx10d
I2nVE9fb2taGAE7epGqj6MmkckSDLXbakUCWtVGy0S8ku73lJdgpK64Mmx92rONP5+TWRvuxI91J
qmUfJqANgxLXvkeDVu8oDkj72DbhdDPIGD/YuC76mZgUizCmlaJrRZg1TotBVEYH2+nZGokNVk+t
fFwGnMsm1wTYUlvepdcy5ux039ui+mEJbRcRQ9hJTtTFdRt6zCsd0Gg76wP2+J1kunEjbAxqC+c3
1SW+RfcXWE9rJwqPvCUEtJNHI7+ewIVW4Qe5zPQedBOnb3hYMB1Tr01X037LI0dfFxL60tLxcQBH
ccj45YXe9MkL8B6MLKEtJK8q09B/ehknHeCmPL+lCSohn6qpUhbDxbO8OE9IKjmyot0Du/mxjNym
iWudL6Yf0C4vqT4/DcUM2sen4uiCTKkUyk0TpD8WxxtOUa6rcf8B+vdxRLctK+8umvHNzsutl7l3
GQ7XtnL2vtq/9rQqUI3h2VJchzDSqm2hXF5q3Ow2mGV58ct+UtPhNRASlK7iKqPlQzqi48Jc77je
LVc+uOO3rmd6zDRzpxyIy9mVEf9sNx1pYibSpeyV2D6WybQhQxgNXShW8JswzAiW5+WUK9REZhlq
qEFRP3x4rlHRAdcbAn/ecpu9u+DgslKCT/RfZc95qWnxTtFwmWlAO1CdY99D66oHyD7UJdnPog8t
rZAq8yn/GUmrcFkkUa7yRPWzdgk152WZ9C7fIVILZvUpTeeWYX5bt8feYzbReXcGTVxZVI1U6axM
vY9dDv31cRwJsFDDeE3Xfg/28F2E8ol2GAOHjIS1mFAATo+aBsZyNJCGXm+X82LpIWgMWBj58ID0
J/eT7j2rmhnRZrZZJhfLAEs4P0NfvCxeogBr8wqmNKyrtNuMfjTRSJzf4lFD0hDGu5J6mN4jr9Wm
aQiMDlTepHQUGS2oJodoocch7gE+HBqJYAxUO2OcL5E6IOuevbOqpXsLngJ70KPWlrcA+huqw/Ji
5Cy+HTVTEmkoHlB7UwjBc1NXPB/JJ1bu/KbqMasaNwXoGuUXhA2hel+q0jIoPZdPOY3tb5K60x9p
+CwWL+PVm4najDKduWSncRXLwCyz9Q3782RHX2rWl8ToU+bmoR5gravHctRUd66ZpKZtc2fjD4kU
S/SoeSfiDgmHUsbiQq3jrPq07fZ5BwFL9YBGVCdLv3mMDASnzCTU1AX9mbvWqfaY4Na7FO9hI8W8
UyNMpGbMvHy+lqK9YW/+3rG5nZvgFesDgwt6GSjqzWuWx9+Xc6gxjP/h7rx2W8e6bP1EbIiZvGVS
lhUsy9YN4cicxMyn74+qAv4+DZyLc3tQgEvb29uWycW15hxzhN7TCYHwSSN18a91jQaFyexRM0vi
tKFg+RvB8SmkNWYB/qzm1YWfFJACFZO5RFtCmTE/mUaX3gGOcPDt/nE3aBloi+PgYtl4H4it4WK8
PUccU4YpQaldxvDa/uKYr2Ejx9nj6wd0OfeclhqvfO58zZC3ytM/Wc/vUdYfI3NEbhmIz/m3onuV
DPf4qZ8UDA5VqeTkzOp8h5EstH89yb1yWOKdmxUKfcO8WMeI2r6Z0am5bGFGFjlj3XhPVeFcz0Wz
FYKcIX+dNYpP2ogqZ16qxEDGFUNt6FOoNYWVrBe2hirIzSNCaUE6ech5sBj7bNRBOUkB87KFMPae
gtgZ7+cVeYJ/T8IAFHtmpnnj9DK5s/cHXukwyjEKnloKlEC7o4VZzZeMne59YY7e3M5Es7ZWqbNj
qFMdz8PvedeLy5ZkFrrUBFtHqx/SnxmD7FtqyKeCm/PjLZhdCMuCdW3gS6wu0PrMdXoJ9NuiEyUQ
Zt3PNmTPXyHsBmDvnLDhggQBNbw8JxjPtTkY/uvT1yJBZs0ZCfu3CVYFngAJjr92okp3ImAZivNc
RSQMwLuZzoPA4KySuNxPwyDakFJCrxrUggYZGE2LgtqcFgL/ebE6j6lW0fHS/LXcFpPAqKElqFtA
SMyyeBYrKKGOOWZ4uRH+zVd0/mmh/KAjmxUdtbT4B5POFAlH7onMEjXZYbxuT2qeek+Yf0FjKjr5
I/tp02g/V05TQolGbeulcYSqOGftMFZ5W4jAMD4a0UzsyfmeblWLAFcH6NDmQkKVFBH/jmn73DPq
WZcexxCaEvSTFjqWLdarHrC4y9ul0WOY/o8snspmaHVaZwMsV8Rh6aEBkxbDNNpUGwmSCrpdvG9n
5wtgIsY7s8IhezS/CwYeAjYmttSxkWR/UEcBd3193YomeAodmDILbtWmwxwdJjnOiRNsjO5bi+Pl
vNyfeyIRZfy4Nvae8xBtgeo/1RkpUYI9y8xFaEDlV7+NAglEm+1iJSR13chxuVcF/AUFYorAwJ+W
BUakevRRh6dVgTiL4sMRlLdQEUtl1JDP5yeUdQQcwLz4Mmay+5iC3Vx7KTrz0DKYDkOf+HYdPWDx
6dexqvG2Nq5PMOGJYwj1iDFfJ12e5hiPdIRtm9SwPdEDdQnbqGGG9NCyjotjcZKxORwnDhtNIoC4
fp0Uju4kQZmVGS1yjb9RwQApEZCeVqp6CZmAk/g2rYaGNUBCMhfU7EQPg8t2tnnJ9GKPyyweJNr4
afS/T5W6XyXQSzConlqwGoMmVS2jXYhS1zA6joIJXZeJvag9EwMaOiJg+NJOOzZ4wqt2Q8g+JPsV
xzVui8QzhGLLHI20T6bvCx30sZuPur58a9iSZ2QlK8BjxHJV0RnpJqQ/yMN/zwa6meqLLLdvXT8o
tsT9SXD6XD49lnzGJQJT276VnaHHIxNc1ap7GgxdS36TsliP6YISUJssRZ+pvjNQD7vsg0iNT4nU
WJhE2C/004K9DsqWpEPOEBDpRJWrlBC5+lTbRv5ihFKnnAgxrjZp3x2qhzQxr4lI5YGD9ZjgwWUz
eQrn9kWu8lQCzrpkZRHCpilWOoG+VaCkzsLEQHemXDSaQeepBjuNIsXGBxye0vSrU9jCzUH1QqZB
jkMXddJiyggNRI2hPnABeuh8vyEm80bMIXYlmvskD4UaXLoxoD2tfTYlJU3fB1X+x+BI7D7jprZb
DLlt/XHHSpWzGkquPZ/k80zs6bwTaQxAKpVvSsbSn6As3CeAwq2uqEpuT3OVKKn2QtFd5nOzgoMO
cN9ucahCRj638DHTIV3kMa+D9Ltob88t9Lmf5fE90mgK5BIupXJLzWjpR+ADWofJ5/B47HVmrx5t
/l0IVVfMylNY/XZG+1mSK46enHtGQopKtwZTb9ARYMrJrlZmchIbzdOtjGK8tHDzA3+9z91dHpgk
dfRWB1FHzjVAnmBZTTupC2d7gBq8Bv6yp5TmVhD8ZSYmX09Tjkxgh8tmaBoNgfWYSR+Bb7yaDRWY
L1OBGWznM/qlYwrw5HT0U7jpjegdxiHg3mA9Yc6SUY+NnnBpdnq0ehpDPZleRJDIAefAkzgwD/+S
2SjVCJJfKE9URj75OUqV/D6NhVSNE4XIbYcT+NbGym9cp9fZwGg+NhdFjEijePwYRb2HRPnzHNfB
9luOdXmbDOogXHdKvF1m3wbgs5kz1DWwLWsmu+H88GGs/YpEc/0cAIsksdsANJZimke8AF986H4u
ogy22gDOe+Nf5vZpGCjvMZWGnzrLzTp9drCiOsxmil+rZHstMYkPzYXfJzgsabOceOiAp1qSPLA3
KwgdcsQaJjzB1XCsZ3OdLoAnw3wOUVHrdZDf7OciZTDaYZaq2VktFvMg/tyGc6I5V5/FDa+HAWTW
lDtgwt3MVUK9sHrWfs/erRAOUea7k8FMM9Xm5CXI9knxgPgIMVvGoAmKbrQclGTZxNpNlNiSYZt+
hTOlNhQfrllLjEipQ+SHcca3lWyJrrw1IompjHdsU2sOcM0gws9WYnOXNsyWSOj9FBzvP2bMt8tS
yQXEmrwZXi/q11qBc/1sb5rZaew5Rm1b6UcltMJp1Z9UHVAUznYSc2czo6MRJ2Be48cgDzqyRFq2
lL/WZ/nsTAXBKHsdd8YLkUX7sJigCsj0Z4pabXDrZBvNdSID43ucQU2T0NXMVfSTAJfUVFr6FH1U
L/GDhoKUP2y+5gqgaV+ElUZUhOsPBi4hYn16+nclE8d1ZHjw5g06QMLI2COJIoUaXhdyyLPsC14+
IpyWGFnZZYtwU5qjNeO/qdB/CBz9nB2t5p6RwccVTcuqSqvj7ClSROpuAvQARKZmHBSmp+YF29J3
VIToMNnJ2e7YV47ZtHh9eh+m89s3hd2wEBZulaAhrmc3OpxEsqUvQ9Ott+ai/HyiLCJx5nZYTzSi
j2sBzo/wNIIGGMnOfAkJksPeNu7Oxkzmwfkar3MdEgytFhkub+niOVV/UijnxvP55E6zu97cgz2x
JzCKjUz1Qn7FN0GnwF78TkY57bPS2Ogl47pJ+876CpkMFN1F9jfOnke68iNFw2m+PbKqJR7m9sTX
zcMAjXXI3RAAmZjZVDr1IfdUqc5I+DjQGePNfy1Rog2oNKxqrqzmy/ysiGc4/dlfDzoP/dOtaP7q
EXc42OKUzM8OsMFeAeVxsh3njWI+wdEcJQ3Oe+0QQ5IgwaodhVm3CbItC65KFvWSruGOLvlDrdl4
hYdGwY1PDVdimkttY4bv8bp80Qb0ajPLc2phXD8q4/w8STpYPtgdLSjlme/HJZUIS/RDw7Awm7KN
4gd4trFFtfskbz/mveZ59qv+dJAhHrnwRJXRm63YWug4lhREfz4+GHP+5FYs8TaM8vK9KS6jrL4+
HaTmoleTp3uam1sUeLP9IJ7+UxDcmsOiDj9KQf4pT4qXKIXqPEpu6FxVPA8bwUANOo4elEjDn0vV
Gb2QDjVmCZbSdes479fIpF6g6L/VPRl6qOtf8/4cZkySkUS8VpIkM0iM2bqS+7O+FXJFIF7Mimr1
Wjyq/h80ThQBA1QVZaMUyP+wIP9/NSIWFQKv/wdRyvnfRsTrn8/w/4j1/vdf/OtCLIoiNsQy/4mK
zO42Gwr/G+uNy/B/SbIsqooEEK3/x4RYMf9rsViYCx37W6YSkgg18F8T4jnv24QOuJBkVTXBZv+f
TIghq82c0/9hsruYv8WC94VXLWI/2fhfJruJSC2MPlY7iGNM54tYvQ+jYN1KE0sAUHkuZhgr4ofB
B1IfO08LwrM2T4YRscL+eL58fohr4n/quDZwY1Afm+eHSQjrDR6XzJHnz5GHwmgDoxaY1VK0gq9U
bZ4f2qDAxVaW/v3jP58T8gwXbsgIScAumhByQ83Ah+crqR74pPIwkPfreFeQmVJuyljHLub50q8k
MNNOx6+ruLEzQsQSHplLwldKYoSxIqTp6CvmAKhQHSC+RkvooNjPGAzc66frjGISHafhPQ7fKtuH
NTYLA4C4aGaxJ8+EcEQWgHbQbesx+TJzKPxpXhHQpCntZiTJGb2piOOCVB8F8hU3xPK0G4VzFKCt
KhHlokwTdN5TEBvXdjTXOjFSUUX2kyxhUJPUauSoqkHmzjTnlzxf1o+al1IKfxeWAuHVwmP1fJ9C
iWXO81UUFfrab7yK/njz/CBOVbhc9NHLgIvFCgb9KoghizAdqpIh2FSzmAUjKZc8cMRDJEM1n3GU
bEP0toum1tdSSRSF35frIMAEQNGHtRIolyyLKidpsk3zdLiZA+9E3PdtYehBcWYzm/98CFRCUf7z
x3E2qXHyPj4Nhth6SSCRpjN/WOT5bJTIKx1y9z+vJEPSyNYmwVHM8s3znT8/6PMfn5/DqZqcpQxC
StylBA/M76eZQ/6CZClh0n6ZqG4wrYEfzdQ7tquTvMNEFxJBdZXUi07x/vNYQEqxCEkqGi9foBgE
+vBEB5kK/LUlciQ7Y1I5fsL1qKAaMoBp2zOvzHZpynb2xvyEyEZiusbFS0Mj2tce9I1a3ybivmLJ
vwOTO5P1uBV7OIex6qLOrZM1g3KMvhmNvcjDRSl/CtUzktUD36VH0jojsvfQEZtNCKhnEwXVUy2Q
6GUB6a/Gbj19La70lOgpyByIzqQi6lTfVohBcQaBhBEhvpKaZ0rUDQRO7HRlxySgYxXmrvYbE6wG
wxkKmlWRYxhajHTzS36RY09701rEiPNlq4gDSmaX53aASkabiTKd37VxQ3OFmX2aMNYF/bIqndCh
Q2l+lT/YQHD5XjC5OmlvAhKowG12zYV5IFdCdwKO5napYDdjuom0J1vcVyzou6cyseszny8/UAC7
n8maGcZWOED8YxxbfkD3kwvMX+Ht4eLvQMSOcfWGQWUHbAQbWLFDtxyjY4kVTWiNvy3Ussc3ZbOO
/y3HerLGO3L6Xhh20pwxWOLqog3jn2WmvfhEqGoii0zdGqu6JUqdQSJhYcPkoz0TQJMfpat8yx72
HNIdQP204sCpT/T4QWDDzNlM6+6BaNCVwecCT+PZPJfGipkIRQugD1MU3EjSi7ajg25u+Zd+zd9M
N32JcZDrXb3dmo8PJt36CiGgwF1EwUcQ82S1umOwI3VEhiPUuRrLaJ+O9uKIvU+GMYrpGK/yTqAm
tfllWLbKp/I7vNJYBFt8A9bN2pjTMV1BQirppD9F7REyGvvLmDhhizllFDvZXpLZKVbKG246dIGU
W6ekuHS76m04SncG0I/3R2T1JkoMq9sZkAxwiWPGs1Ho3QtmPC4LSk0x3GRexErYNjD2ARnvj61L
vJbmFq9EnYFQ6TZUXchMYuaKbnNSQmf6MzdQNCFCekbt6nay0f7Mb8Rc2/pX+ZE36mf0Y57Yd8ba
1S6BWwIrSky1r366GjpLgsdQbMtjLS8HtK033yEJzdyoo9ujQKRtfMlX/rp7GXO35DjQUIxb9af0
mRW4a64M1kPmlXCAfyomrihgnZ9uD2bT7cvB1W4Kpht2lXnd3nQ0V8LEyAVkBGf13xlrxG6677Eg
JGJzS6bEa7Vvpm1ksmfYyK+NP0r68W0xuXnjys17LX+wd/gYyuJfpv0oGS3TWQ1dXjx2i3gtfY6T
XWwo5TjBCOF8hQI+Tu7jg1k6nu4/TbBklBpZyao4iyHpRG79Ob3GnvhV/JpsoZZgkCDq9QM/fwVR
NH4fr+oOdINtsV8GLgJIb+D3p3e9RqTn2r1XLNkt+3sXe9O6PMbNSiQs2V9yL6GZ+/5hsViXr/5G
9Jc5IYdH4bsiJBn7NPI8oQPxHL7Cb+IHShFJS9awa9/8aY3RC7DUiKpE8Ax+D1rkByCzJQxbFc17
sso56Nh3xE36GrMoH1AM3ODTSBB1wN52w8KSYaHFq8R3tROP9ynbx18hyPh3cG4A+F9m8/FJ/qWD
9iSVMZ1vDe9Fd42rfSIuzYsAF0Pw+DaEuaK5HYWdLtxrIq8RpRX17vEtXpp3f2+Klj4eEwx1Ayd4
6xdM1d9oeBB7r+BJJ7h3ZctGfCPlZLE41cOLvvgjxrAlRg2uC7tt5vrKVoM6nv5m8WrRObJoSafh
HRmpEdr82vpluvgdfoa/NZssT281guN5Mo9QaaUkkcR0vuBEfA9lHqAzqmk9Nos5TYEhF+GUiNhJ
Yza5M07q38PupnT4K278wQJ7X/NfZw2eP5tNeOz/iyW12Sb8Jv5WtF4FVzkF6Xui7KUDoT9RY0/7
fm37748N6tSIo2+7qLyU/j9fDcF3p+3iWQdDEI8TtYibPSlbTQtPKlwxPBaPLXii2Oy7ntEYJHK7
Rl6WwUfZw7WZyC63xHbdOFglBda1ytfknjFQFZgwnPQEg+hyi2nnRt7EZ207rrDAfZle/KuxYUUD
zW+Fd71xK7aYRJwscpreeQsQOx/1C2pJcmxz+VDWqZNi/+avuuiQSxcJrYO6IZPCP6du/1oAAMge
ZrjpWsw9pqf4J0fNIRkQ9+IoZI9b4sq9N/xeuIPqjxh+K6Hnz6wxmJMkd2N2aRvkg0az1+3sRb3V
zmZPW7QFf6q+GsbaTHowWw6F1cBApVgB61eiC1YkYRERv06F16p7sVt1MDXSvYZnForyEuX+KU/c
AAaIYCNyL89sRNf5W/VW9hKiF6S6tcx1+VtUzuMqHJVqKWozYBdrNneJeMT4N0pORCnwEgIewZMY
85RYcDG4r1wVHxBtCTsEY/iqcmN5ayZv2NFIko2nHcO66Fu5lXvzIwO4OfHZ8bH0t+F2EA4GlYZt
3KrS4S2dpS3B6+NuWBpfyo2w9V16xjFsnLfT5k/QncchMNea91g2rQOZ1jGX2K7cm5Ow7E6TG6A/
27Tr+qXfyh/V6oT5VP77uA+HBm+bFwiE/D/cwqxbaoUTtk7c70lSfF+sIv/1UdgL0TYIKcW6Au8B
BpxWdOlABH1Holw16RXWOY5fyZt8JOOdLB2oXjmDPWxllosvOFO3tr51hERdu8TpTkwMoY9dxi21
Eu9iSc2uYtirLRehlW7SPelg8UnZpqfx1t8eV64/Pyxqt+VJIKzxwMGBSZxdrOvX/lVj4LQdIfGV
XsO0Mz3kG/1NvE6/2AHJaPXy/XR9bGgDekxhZs9GN/jGyOtT8R7IkBgDSawhB/icwYGerMJzuw4u
wqv+w8J5LMXrornBrFXfRHmJhQI6TJoIbXEzpktDUcI7+WTiK76lfDNmec3q0eFGulSLJaSeaqvL
HnLHBIltZ+0e+BhZC5z8IELnd5KIcRzxUSS46apd4CXnLpJzpLltt9TwwyPkKPMazZM/8TUr4K58
unX1UvxwTpsYa2ee/IYFX7gsfiZXWDaHtlljUSihDcFQ6qW5Lr4yZzLfDS9CIpN7IqUnhqL1HvqP
z9QO67v62J0f54e0x+uoO8vF0kzWyQfYN7G5CG+Po2TDhK0uyTe/fCW7/cuc1KbxxNgmHrlHgOdm
cHGvFfj3+kGCrzXLla36BfELX1pobimu8rPSrBFA56lrEKUiWvF9rG3/kLxgvoXudux5mKE1vnTF
ssuduPFom8w/lfJcIMbaLpUT9NRHdNHLrwEXyp8qZ+b7jvN2IjvtekSru1ExJltzzUmrV3ZkQdcO
sTvUnKGRo6iRJwWyYm1s1Bb7Pxlq/aZsoUeLBuRUPpDSa24EvEsN43H3ZfxKu9Ccx3uzY+j86vm5
54dA4W/NhUKFYcCnThsAw7LVbLnxYywipB6RYlJR7dMub8LZ3/T5qsdt6J9XmSDwvuL5b1Kljpfo
97eDuYgW7vMLwacbSFz/t3+tlCVRcxqeAA1Cw5gRYiK8VxhluVJOpajCHsZ6kT6znX+gZNAeRzKX
2oxqRhXjhhjoZoWRDqHmOfTCvOLYf76US/p8PAyJpjhqbLeN0xS34Lf4jaRtwuO/p0Wr2R7x8oe9
s1QfmLhD/CcZxWqBBvmpsx5z7lL6Xzzxto+VrJCNvjFKK//CbN/Y0fHEzIgOCzoJ2CsfjGsQcOi7
As1j7KDIo5ncd8yGB2btHi7xfFNFO7T7ztJt6aJd5P3I5JFIQ6BkoE1wNd3NfvPbeBTchloUsQo/
g/rzZoSWv4Nzum8/pA8apGnLb3+IHQZVgt2sNMs8jaHTespHu6/udJ1B7xqE004O5keZ4VKPQZ3u
bnjyax/BZnEU79ql+RJGJ/jFmIULrXwUxHp7MxtGY3JoparLtED67X7iI01qmZ7VL7zTTwON1oQI
9aweiIkZviD/ocjENMwud82O5BlCI+s/AdH6e7Iaf0NPvOOT1X/oJ8XBfRgvi/EQ/1AU0+n1mu1/
1L/I0QKGVYh77FBfilsuXvVLcRnyzwKwD4ZBSOPfHpfOd/AaCkm6Z3fdER/C+Xeql9wRqHHVPnMh
F6NC8LjdSG/G44hfy0o9IR7YA+djaI/YCTsY3YK7kTMA/enBdmNUbpTsDVqFLT+NUUHVOFB0R1iC
tEmyNZ2B9d99j/SmpnAaCR52aRfM+Ear9wiCKUCA7PwLQSg9VXcLZzo8l1pwvwd7YB+LdtgN25Gd
rLX1hB3C3vceo1t70UZegemTgNwumy9AUuWH71pBXRjtfIW1SG2bX7loCZcmxIPATlZ84iyc0XEm
e6VEo8D5fqZ/lrfgKOJWZGO5xC+BgsLKxsur6N0YWchHLVv6edHbrBUdgf9PuUpvD58On5rK4isS
yUs5yK8Ma0RH2QRbrH9OOd7HcEqX1TmkNIw8lhGqDj6l9ba8hH/BZmvuF2sMO4dVe41fVJwTbtVG
3BrDMn2BvHGBCiYXzvij2/LJ7wgpsIMrtplBb3NfyOn8wvcMO6HwRnrM4qjhbvzD3L2koxJsOnx+
j8dM5LH8i7R+rIYbd6Naml75QpqN8SGRa3AtRTfb0720cxG4iu4KTrI0Agl7cOERryGeKc5P2NDW
+IDqSO8dqIeVavsrptCqirvnShHBu6ym9gY8XpRzC/zEwQkzk+5BPLXM7C9F6Maf+p52IDP+GLvL
wl5Fpkbv/k3xR3uqLaE6A5aR89haj9DFJo5R8YwYgBFENg3Zn4EP7I4+ckHa533a+d1niJZTsSPO
iZo3sdRmtxLWOj2n136qX9lKzxgeMlDYgI3o+NQHlzx9VW/e4m1Yly8RMBNGdeIKiRM5JFA6c7hi
POPgYLf8Q8YQZ1q2yCsWzPjd4UssHRHC2hNvqQl0mlfR3fgFRWBsd2FhIJHgMQQA4oa3J1ABAfGl
rX6xSMJ36N2DYFd3GR3pVz2esvQQxtBnrPi9/WWLY4RQOcw5ipRabdsd64MgUVM53a2UVhiBwP1l
oZ2RIZ96ojoELz72d5NRHkSZwAbHGtVbUoJMMuVxF7/pw63vY+m1XLQepw/kBkyGmcnaxl8N/pV6
emRldwOLZVy0lwKwD6z9fg/r09Gd+ss3PAi/yh6VePY2Oe0yfoGSErfWdCMk5DyqhyxxiT9CnJim
pzR5JbclvwWFHSZ291gG/b4eZpiFLVSLD4PP2Qs4FEDJ9KQLREDibc8Fmx6NA6ADOEEFhrqbbt2x
2OCSfCFhhtuJVvUErGUPjcvdffwkJx6SQL7oKgfnfpJXsuFlOIuEGzPy2KHJtbyi0MQp0spWFYKb
a3bC2Kjal/0bqBcnka8eQ5NSweXIeXzprn4AQYu28o1nF9bnuC9ftON4RGmghdjd2yhSKRYKS9vI
HoHmtKN8u1NUnrmPFZrI67xTxHZ44c7zyAm3dp8aJ8JayI5iimWVX5wa9biMY7Yb8rxadt5tcU32
/VG/KySyQD12Fr+DAs3cbvGo/2qJi5e9Rbgaw01WegZIaOQxry0oI8yjTxWjW+xd4IiF8Pu83twY
xV2cOjYB48NZLGxyTgl6Vbf02f6yfKlLT4Uig6oOYq+OSx+eaSvCsKFmiTSfSu3g2L0Yl0BYxi9H
rdHb0bgU0necbjmh2EVZWFG/h2dDRkjz2p+l34bbfOFx0xio9y6QONhdjMOdxIDTkXqXH6go0OMt
ZPdM9BM8XohUOxRrEqigydUtj7WVfzLBxsDWf69ZjO/jvd/zpLFhL8C6oOl1ViTu0/i6ULfYMaXr
x1p2SqhNGJTnxZoOlWslyLAYvF53pxVPrWD78VIRzt280cuz2y919rZQLnW/4rnQil2KonQr39XB
xbM5zdxyWkMrSoxlNXhG9tKyGn8il/bYwypfDCBiYuz9OicLP+ADcO6hRLIXMFHX5WX+ndlZKjge
NssRRp0V8oeV+pVSp5C+iJqx24flKtCPSbQZG5YCXSXHdjIXRoKP2aytYByMiEUj89eqFeAUEoBO
UGxqJMFtv+fYeFRuRJ9MlkDumQe2X6t3tTdIPJh8GdI2NeHF2/2vWF9Mw8P5ViWl9MqhCCjY0iX9
FCcMgotl7EVzboUj35RrcAquyg+Gm/qh23YN0OZgweqprWBlvogz9uuI3/Ex2NaD3RXrDAchchk5
YKE1LMFFCINfXAsezBgojn/d/1J7Ma5sGA7hns3FVwL78SJ+jXh3Btb0NXApKOdOzauKxebb6OIZ
BcPAP9VsJDMcndAtFuu4dLz+XF+1TfaZnBHZ3KsCxopHcw/fFkC/7dfiTfX6P/OxCiZb9EKbsU6O
k+p3WazqZbAizSEEPbOzK4fkpHi4gRHo0s7Pbv1LLd4RME0XVzIZ2AufHOnJpraVjbEv30XSrf80
Yq8f3mRcmwZFlozX+hLEhqgR0vQ2GK/lfEqZgdUFkGULpkM+sR3Bi2XiRrUntYx/icRw+mvvBm8Z
TwAFHja37FT5SiQnaptjbfaHwJ6ajIzphWqBkVKp4cyHm9pm2El/7LoMwaPJFl6CLausueQ/iou4
LCdZjJVglbvx1JDM/IvbLDu4hnU3OFC8mRh+9L+yM27iY3UOVqzWb94kOcXwVABLy/KFm1xt/LVC
6bZUkz1q0+huvFUHxR22iHa8HH0aM3eJ5Qmo0/5xLDPuTl+lK6WXuk1oSjbpTnxRp+M4YtbFF+Ex
75ln9qiHvJJED/9BUngGdS4zcMAIjN1s0xh5zSzbhWhsdV/mFw+nkFHksVikHwljUN2y6n3/5m/y
F57e+jrcxtjhgXK4fD/39HXaPS71lU0xBj8Bv3mNKBNcaa18TF/mbaqX+GwEdnbnXCIrPm0P4fjN
QUP57+/ku1+hqd6SREcmcohr2fIRr8Mz6pXoVT2VADqXROItW8RgazvpVWdN3rpV+5vS92xIq94P
p8U7RlHFOsVuYpdvFZ18FmYnVhFZUKibB/MWS1rDdt4HR6Klw9XgKi8Fru90NfGb5Mkuz84ucuUV
QtKjuR1WRJS8i0tj92BLolk6jM1cOeBSSRWPHsPjbkBXlyikXKqLEFHcl0p5cmGPrOd9w0q/xIc9
dvDCyZanfQJzNvAFphtj55t9uNxHtWSFK7kd7dSluQQm6F8XkUMzvcAuHzdAgzANzwDhbdFobUfv
IbiJucyMdQH394Jzfb41ZEzMbH4AoWJ656SmI71MtrFq9c0oX0s2VoxDZrRhg2m2IK3g71IgooT4
FjePTXPvX7vag1QjvQ+2hnfaXDG32H3QHL7Q9VGYngvZFu+qq62LKx3floHAmsZCv+J6YO7TQxmu
0wWkXyyH5laj/liAtLLpw6WmyW0c4dNf9e/DH6YPfWEJ++pdaLz2u3mDl2L2q/RUNcit4dhY6pux
XXwBXKmdq9yEzUNc4tr/1j9ctfGALoqfmAqJdwWajwqhXKwaeaPBMMHPAQ9ogCaU/JELq6YNXXja
NWO8nDg/W9o1Cxp84JQ7aZaLHbjPeBlxsHH1pXGp3gMQJUZQFOP66GaAMcAkZyW5d/xGSLHfo/6i
Kh5c/ZGlAza/A0n/XtVkRp2aM7et8i27SwHeSBGDRuWMQORsIysEQ8JPYyO3fWPo4Qdwr5YqIzZx
FR1lqMypg4s37hktPuLXul2WtTex8mmDiXuNUc/zfjigHWGpEPIN39RKcwcvVhDFb3ym7OA9BR/D
rR1kWpqvfzSnAlrDWcQlGfEgVa1P20mLN76khwa2EQ/M0fjGbYYvpi8g7UVP3WTPrp3S7dDv/SAd
4qFmtnisDsEWmhBeYl65yXh4KJU5SIK96pZe8dm+qV/NLu6sDDHT5wIoGSkfFr+YTlnZX/NhDPNB
xaxPW9abehvumbEGf/JrvEQTssHOnYZ/vCt/xAgx7JiieTbKERKu8O/mSevWydkXjhNtPxkCKHJ9
AjuO03TgO4btZnj38+2Aaz0RF9w2kP+WVI+NkWwK6MvKDq4zQzpYQLgtivDARiuaz6yr+LUgMdJY
4RHE0FIOlr7u9ESl4TpfYzG+riaGbjZjIgKr2mUeLDFdfM5EDZtcIPyoq7NCUU7eIzO6dywsmJrO
NgPowAWXYwGRm/FJcewfNNyHOwsxwoaCgHkhjZ/T8QB85x8Z2JrgsFvm5klVl1H6pq4eF9H0RoMC
xoq/oYPNR5ZDlsUnZu0BBuQLJ2EanL4w4OhNQGmmnysal8r1eRYPsfeg+doHd4l9jOoe/zcmXNw9
KuDkRCjIJM7vYELqepJcLg6U1zDzOM7cdh++xOq+7tY6nGNqULsDiVmyZR/4damM43eq5azc5QMz
omJFjWZ+6tdMtvO35CfQXJZ6tkML6Bofc/CQNbIZ3YGZshPpHwfGp+ROYOqCyb+57F7p4Rkomh+P
2ayab36rkgOPNMJ1wieF3/7b+OCQk1RnPpC6FRl/2X3y5+ObEy7TYCBS2/YH5ZdMMkqctf6N2mY2
Zyf+YO37O+xBtaX6LjusCYKQHzxJMO6Y6oxelLu4j+QjSjlr3qu5+ZS9r071wAvLYl6mY01lNd8c
oPiL/ozXwsAgicKfS5phlfbWu8OLwHYkMZlCnh1XvWXKbixYuuwU9GE8aaxrPEmukVdfEtwDRDeZ
dXir8E6wWnUsrwRqEE3McIGJgxiD2Xlmtxbj49jjbuH6BbUzGwXFBm/Fa78ScJ6lBrzjMBZkrStu
vR/3+Vq1hBXQEWuByq50uiu47Bg5JQXTRT+q7KUv0objUXmTPUxmbng7l8KqqO3uKsG5RD6R7yJA
Yzi7cefiaTldgrfpgh6rle9QPxveIGMIRlkr2HsM5lBd4wsaEWnMpErX1kHoTQ+3h5AS3rWD5tab
hCtFOPU7uXtlfK3m9xp9DugbbdyxfWxolWU3HhmYzwEBrafpDpAl5YbC0FfZzY4DbyAXLmOs95Yx
5VU8CuvspXpNzxzq2EJoW8GJ/5uu81pOHdrS9ROpSjncgoRIBmNsHG5UTks5T8Wn70+sPnt1dfW5
oUjGBGnOMcaffO0HwCihH21W2g7AAQuNbXqV9XOyH86mWPG/st/gVX7FrIS002FXvxd+slfdGS/e
lfbJsFt8MP+v9qW07pS1emg+4L960k68xFc+DoHcigfKoe2iXQzBgOUaTukDApCHwocKC56SLAhd
HGGowhFM8dU8c2qOzxxkLHhqvTGu2pvNwn3GhETZOQKOM3Ga78QXaDeTYYzwBxJzig15HDi5WsIF
7q5+C+3QpJ7NTAisjC2a755yJ9+20zaivxJgLpsp8AyWF1KvSWRN98R3WNUDWWXkHXeYMyNg1P15
BMvAV8jL8fdPOfpXwR1/GFXfJjWX3LAUQ1BKGevQSyflgY2lmfZAX3x71h2PQ3OA+VpqgUevtPfm
N77mX4R3FL8AwhdeniNm+RH2bbSyBpa6dfzaHprfhhQZgy19ZR2TF7ROUKkXyyDSZO7IEqOtegUE
iAwI60npmV+Hz9jSf1CGvaqHzrUezDM0obV8sJ/ADsfGs36MxHNRQsmkqS5+PkSWHMxD/zmR88Q5
uMKt0K934tSMK4G+IPGH4RZ2J0WDe7qKUq+4hG99vSqZ7FoPli+DjciL7gGgE6MZHBkIJFjnYHaC
bnY1fcWvNBVB7jeRCxMCadLkdXuD8xRKzxcmTeE6ulQvaJ/ijbRjdZA3WuI3RC2Xm5nACtxIPE4D
aOMaNbD+GP4qTxN48zfCJrGGFvGS/ZL+VKEYSFz1lf/Xb/jscIQe2ld0KS9AipJbXqV382l8D8mo
2WHCL9bqd0uJ8tO57BQM4l6kcEdcvA+2+GJNPktGe232EYzV1/DKomDKCxHN0D1ikmlSTrg2bcEZ
KqjsyYrzv97Ej4o/fKePAvBNeuxgtcO6e9HedUCe+JrpbvVif02oeRj+HLpnwJO5Xr7Pxrex8n/m
NcSluchf+iE948OMnWkLwHnno4y3+aPxtXCBWlsGDcxFr4DMsPIDD/ab+qa6+TX64LALrzLD5rV9
BvKpJjc/fn7SVqdMGLajj7mB+LVIQHipGQqtI/4R7zG+6ix41+RlvsINKKhqWcFLbMt3Esxnzs4v
h79xjn8yvlDnmPkhSiS3g7sANnrF3QdYGeAW3pSX/U5XcxNdiDujQh7ZeCECrKCQvDCwPIhTfjZP
kstPmnyQ3tId4k3zVF2cnfEI+fkRGeYXAjUidqGFHNSt8UgquniLXzl1o33sFpfstGist9N4kGMP
3gtjecrOi6vsCj+G1L1BZzJZW3h4jFkYzD8R2KBWy4foXsVHfzL5tMC3P8vINuSnBqUkJPKAnRYe
WTHterQqXvRt9mSG3tH4U+Obyfh6S4J8XO/4nX+YxUQkk7Z+Z6C0RIC15vCFeMPUARDR2s8XTd2Z
Z0rMtH529vIhZ/lk66mPHJfk8L0Q5md9ml/c1+Hs+8sSwYGivCfQaajsX5sH1VWo2GIqIhfLtUF4
CUgNcg8YVvmaJZtPqIe+RmdbYymJWHs5ROTn5gLvUwJyW/JimZZ/Ur1X2nNPkTR7eENq9O7GCjcm
HJRhPaJtWiPIbG7DlWAOXicuFiTYPuiHAOu3z+45f04OHJ+A1wjLJCbbEDGv4kHap8/dDhaVeUf5
6Rqf1CMBIsOOSr1i6eMtsmPSIEZb+xUIGzlK8aC8M9f9JUEJEeENmRMUsRBnqo9g2jnn+jPacWrN
zFPf4ISA21TEea6yo8R2D33Oq8jkhhELH+7WvLW04EhCM5d1e3wj3HhmOrUPbzA6pKN5YSogGMB/
sNM9p+nevkAsu0BzvYh3fF/chjo621SfrNiYbGPHgd/5RTuzg7DTELHH8L2GhsYgfE2hqdQPIQq9
C1W29ahMuNmuS8rj5jI9t1fjcTg0fpbuYqz/qGxvjc8Cc+70jXQgbTTcmScZAgk7M+OP+ZuQidCF
FENsyZqVT9rAeWTMQtU7RWvN9pG+u6wEb43ljrclw+uW3JwXmlKBzQabzUtIG0T55YVut3/Lgoci
ci3q2sXdEH8RdLjIFVbTnxgz3rfkmYZB8EOG/hLE49WPzQlxMu+UmiDAhl6lUvbyH/FJpxqT+Xly
PoJrQ6mNrqEhjcol17emuYxXwXAoqlMib81v8ztV8atdRXyJR8tyjXQLjB6/0VN1b6gLxskzAa7k
s0WxS8jH4/CDX1l5TbbFSePE7NboaR7Z6XLtnJPqBodF4+DS6acG8lCPxOQ4xVOcXQaN2MBNDdRK
Yfpbg/+9UkPE7K8fCv4HTJuYrbyE32PqqSTTw5OgzeEMsr283A6oYZX1mPpd80qiD706W1PNOE2B
LbvlKMMMdiQ6KmB4BdYU4qW2Uh/wTvfX2QevNVFWcT9LC1HE5t56zxWv8oevuNi1LVMA82BgWzIu
DbVWACUsC/IsLRVNmHs5m3W0bMDhlWis39FXD+R3leRTYL793L4SgziT/1webRxNmH7obqlty+wB
TTE0KlY+CVgfEp9F07ZWvqd9hInHGqc49iO6G+aW4bqtvYi9CtO9S8LQfLiN4mztbGDTfqtp0FCP
7NPA0puQBSfE1OwpnF1t3NeQIMy92iFkX95wnr0pAZRRdH8ShWi/60pXYVMBjKC2VpevH4FSeq4Q
a+BMPF5E+RSnZzVHmEOuCUR2jGndWbpJw27oH4tpb4N2gUESeWLux/5By74mc6/bkMVuk824BpOB
YqEhUgtRJOAa1jAMoWSn7FY9OyYoe8XPMSdw9Y6O5AeQ6oiUmLaIeE0Tp7hV9qY/OY/QkzoBN3Yt
AKxLYm2JYF4V1UYpP0N9145HY4TDcWNhxkawfzG/+sc7sN8taP8/nP9+U9FY1c1ckf5yAe7Pi+xw
mY408OH4gxEjdIxRmmDwDTXa3e+bAlPfWMJ67IPcwexRJuOawVjSciYQVAzqRKTCPg4JiLtfsyoY
9cOkkDHSHG1MmxhCLHfdH1TnAsKmYLR9v0/BBo8B5PLw/bbT6Bu7rklf1KHY54naeqQE/yjDwrW/
39csD9QpVPv7xYRS/u+1fw/cn/f3T2y9I5lWinvh9jrw1v1JOeHIrHjLC92fKjAyXMdIkva9kTXn
sN9hDu+2+gRRpSMekzermLHtN0NbbhBKYvaRr9VEiPU4mJNr4n/1grX7QxNiWhy0AtEbv1qZa8bZ
LOJzlkWfjpY/abr0SYyh2OiZrq8d4A38jnYxGT0N52sXnMdi1PyoVNBKZW+B5CC6S7Jxk8GnS8Me
X0PRhps8KWnymCDgSYBlLbTYSUtk15IUWhrbok3u4IlmWoLnWPqW9+Ww62PqUxQnbH0m+6bZxQBX
LbFh+GZvsnj4LOVSxRkUWlQbbidb9/hV0C3xHRkyuTWKbXAMMhodHnOhKgfHAH1AMfFjy2DxWOxV
Fvhk2uLIO32gCkFuOFNwdL1JMCqUNCmkMMpiIMsYfqcB2wLn4NCbOmiN7cBGmLYMmwd53GVl9NYn
RMLBTl2EJAHwQOdU1VY2sM+KyUzkCynQqRJCqhg1xEun7lZGDMlr1hPIdH3/EJrqbytDZzYjGP6t
spln8PIqGgiCna0fvEE/CxKv3Cw2CNlBxmdYMBNGG+4LJv67BDaFbgHt9ZqiuIqErn2Ni86SMDYU
dKznPIJsByFwKn7ssUi8oQV7i58q+ocWthgO2NCdptAddfKiDWzQ1xIOJIc4uhE7VzwFJcamSaRe
FJmNw9CM6WiRceTjKMEkrs3yfWt8jST4FdJ+llgDMavAWtLQvHaE4o4v+OzhpI3nb1TtqvwP0VYM
BhsI69aYDaSmG5iKHuse0UNMuJHbCMzZEpF7nVjWmqz4jGvUFsopqWpICqUNaYEMh7WVWh+RZQlf
Dcwv/AMesJ5hKGUrMI9lYzPh6YE1I3kDOrNNNTLHE3E9sFrKYGtENkUvp9rO0ohz7MdxK6YZNnfk
MA8GU0TufKs5Ej1lwDVqqHcooiBH4jmwSmwMj4eoOVT2dMb+HGOFeGKBLjg/giGS4WnogDwZtav1
wRJY/dHz8CcxG0ZrGXtbqjCiUjlkBTM0FXeFI8k86FQ0zpKEagCXkneyUiCfMkGrBQBRo5uSp3Z4
tTRq9mnUOaOuJnmzkLyTDwPX2aquMjkXSE0K5so9qKrM3DBMlmhKzbl2esjYr0rRAbKUJVVunBW6
f3V4xLAqcgPylHQ1tMnRC2HnZrC/iz944nRHJWXl1lXNdbqaijzOY990gLpx0IL6H45+MJfpuoZ0
W6o6PEO5gD2fyf68Rl4N4Ntn5WYyzANR4T99zfQw7zjMetwmV/gH6ltbheI/N8mxiylUMH3xnKJK
L0P4GbfjHrcUsBxIBiyxizWXjaQfGCJOh588I6EpjcO3qARSLq1MQQCc+pNGYFHcpLOPmrLYtPbE
aQJTNewLhv/NrMc0wOlrM883PX0cK6ApAYY4pvjbKB1HcNTYq0xiiFUCfMaORPj7JF8sPRdnBMZ+
nI7fsiW/jyO/NdlokydN2EgE9Vdb0tvvgwgbHVLozrbOyFHSb4WJc090pwBNAC6JDNk2L+DgGs3T
mEv6+5L2p2pglRaz4DDqMamR9gNFhDqabDitLfZpH39kxKuQ+a0dtJYQrHyYQa17ANIxRJYQwBKJ
p/riKCTGdUl2KDVg4qSmchCKJrt9XTabQprOqpg81bRCN7UxxAoa7Zp1GTlCBjNDaywtSoYYB6K5
QX5jRedCCdWTrHZvjdoh6uQ86ebSE6NMG4/nF41WS1BXRQNqANrPBh6WcsqwnW7OGqqK12V9U6Xg
ScK0AcxYSvdwETGCOkQG9UXiAJI7x4AlsrTf5JQxZZBjkG+iUFCSSeArMHiSmb044yJXMLsPYUfB
TrYohwfzC2uE30mY2N6PA1aTMjP43ItIzXDTAGqJSvaVi/xNOZOFDGVAKfHO0emXMHfyVZUQizns
oE20kedEzk0vZSyXMuYUnGYw5TAtt3V7xh0hXJh+WPqg7wFxHorE3GX2pg/hGxZyW6zZjW5y9zQN
7a0tn5a3uA+siIMqMiVfmwiQSDSD4yS7xY5GYHBhKHs1BqNpUJMD48DxIF8JbqHgVMzKSWycjmK6
APjoTamDAo39vDJJa7zKg03fG+QSUo1ahl56mHHhG4OGGQ+/S57n07YA5hns1rd0leTHaIbYMA9Y
oOQTuTJ5xozRmoxNnrYIRHiRkQ4Hr0dyX85FyCFvJW3vTsuYuqUQ17E+WzmyyJElwF2RKmVlNgyX
q5lMJ2li9qUGMiCEMF4zmaFBbh9nIc2eXsOeKIdWwFyat1XVJwg2q31ghJlXFpSQTo60L1kiWSsj
6EiOxOYloAsj8SkGQaOFgXgyQFkgAwF+9NSkG6u5aEoleZFByLM20tgnOlOPFpftVc8Oi9qf4Zfl
TCgQMzBMCS72Iief+h4JeVv54ZI8bJnGaRqZGZd7DHnAYjvw/ZiUb5WlfxM1CGVSqWzd0DKSbQzQ
ji5/EwcQ5JtIfVVspssSx7cnGKjh4hvTJEovTtbabmAjbhc4Z9VCz69qkdykOtwqIwty2LU4TBQ0
I3Khul2I6KVoE3RLbCZ5Y73iiaPecv00aQ3uP1a1xccbVZmcotgS5Q/fOC277byatjG8TZ39HWT5
dVTFfMq7vj0M4Y6YB8iXZjwcDDWEae7Q1PckF2E0YB+dIv80AlyBexkUv0wwE7ZR9M/dy8QRyMFK
WUN1Vw2tj7KV0StIYxJgo55Te8HjmtHegD/lpv6W5wBZEiS2xApofGNmWJqcEWRXKz9aatxQfivu
WMneOEzHOID02dO/uEZP2F2l6H6RQl2I2qfZsnaxWbtKDKlBVWrfrkNGhSGaHw3vLK0darov4WXx
yBBLKk4o1Dn0ZgRjgAdVrm4ckmnOHe/fFUbYnMqpOZGb9U70S7Q1B6Yx7pTk+kUX8jacmCblqjP7
tdV7fQP/R25BtnU588exTXZBPO/1dnjEsI5kMy3yo5jplRLB4sdAEBlS3CFWXFogPPO9iFqg7dmm
Y+cUDsq0szqmL01Suik+oBu5AqTPosQt9AdTypO1GQKvGiZCRln5Ywzi25YFTwsfoUFPB+o7vrDq
Jchne1cfnVHo11k10d0qqypHkkYQAmX0LUqwm0cBPm8dBfk0YA7xu5gkzMZxiAzAFHyBFAuukKU2
uxhD8tXYYl5kzo9VmCO4nZCStjhrYO4ItzYnFHW24F0ND6PDLjGA/bS1qaydCTbk0N00bMCxJc4f
ISKMaoPgEkJ9rfBTx2LU8ERrvAK1LwYptbWbrPqArUX4VCXYyaiEaTdQFW1NN3FkFB+WUw04STiH
yaFdcYzK70fcXB9U/JZapMKeZBEIWkxkVMfWa6QYV5GNhKHyXvmaEtiEeZBSQBL0HNpfsdEbW23S
nE1biCdF9OEx11nKiil9N1LpF5cHWBPMSR2j30VG9d7UUIylvH3LVVwHE7k8xUFNChoN98CZ6+Zm
s5qE4FuIiTqxpAxJk3YlyxHH1P4cVsz2sDYPbXljlxg0CyqnupiP5Ab/WAOOB7jwBimTnSCdDI9i
bFOIajpplnLKI0lfSViRahtdqaAcVwzVOrpeFn+nvsgOiArp3K1fLczepO52jlVL61CD/4Vg05h7
hhghtWeLQqQ2pps+5ogV7RirC7IvPceoD/USANLa76XKPozflp8qzI7KIoUp1DJ8mybpsUFa8CwD
mg1x+56PSbuOtAHeJP7GvgExPz2YvUoLrfYHU2P/EBFBeBbpfitB9hWwiNa4Vgw/zdAaL46hajQY
B637b3meEyxfCz7pRdRooAckZZEyhZ5pIA4d+hia4kSkdxDQ6s1aeg0iM3azDqyWX4OodCP1+kxu
PSUHMaKLZp6P01NM27HDjfhRsWrmXe0mlae9BG9izIGHbEAKjS4VCjM5EWxa+AwMOGO2zlNbHZts
89cPzIEryMkDx6kiLCAadlqp+lHQACtPkbgwU3iRsO2v9BwfwIAfUFIaZiBkEqcdZrumbntU89K6
FfIxmEBrZSOHBbkYgkGWNsyLSTe0V4wL+YIIBKdbEnZbJ00YHURKtslDiS+Mk121vWR4NXDeXUeB
Aq3WWfSy7Q1x93hQK/hWZ+xxnINRzjjG6B2MWCPyNXO89L1C591QzAT4lWOBaZ80k9lriH/0HCzF
ssLBSV0KIad94DjPXTt0wHedL7vpGqZRyUGR+sckVB/44MSftjRs0tCiYe/rkyUnH6mWpn5r8A11
OYtfSRK0bqVP6gh7vNcE1JKJ71defvcAPqmmBAc1cLJX2QwYM0rikIhFp5j3IJBTVqzyWvIzQYTy
KIO7jNjydPyUugDYMNImexiXOV9bSacm+upGY99ggnJw7Jajw9aBdZoQlQ+UVpu2Ipw0QOsZte2g
WbsoeSozaAxhJL4jGU5Fw3CgFjQ9Drj6SCC7bKHtLwa+3YrhzCbsIOzgFB/6UklzYdaotqZpbLbs
AgigGw2eLnxEszYHvIWsTeUYwzLKQOOtQoqL1aDzzJE0imBWi13XwK/r9Lmg29bXgwabXA4qm4zj
mEE00HOpm4iqmj8TS6/hRNMx77KZw6IhV6GFfUToTeDqQTCc2jTa9v38MMtqeihseH/jXB2cTrRu
1QRwB4PYM5LgQvAQo9FZPWgLvIORHcT/vL2ZmQUEJ7vm8IrZi7zHEOTW6xpkrv4e6AkTiN8z2uoS
1vzEzIIHGvlBKzqEUgLu9DRxXOfSRjPQNUw3LSPkIZRnLOIrmFUYzePpi0XgXMqbscC9lS74FWpG
JTfq91xfIzVWvGXVt/hBEZhi+ndS4xhtsBZfSNfwKxWGYTXV2zbN3FqRgqvcoBCZwYX5YPjMv2Ym
3vfzTmvRVkhkv1AWXpiYzJAtBr+Q1T8slD94E9dLYg+E/m5QOANyN2h1CVcvDXhNxeOtwNsfRy8a
WpuMrcngJDQ5UC3AwoEe/qyy2CDOsr7nJb2lh/jetTLdjjm8o6AS/IjNkljEh41gVNdVMW6kOgHn
kER0mcwvO3xC4lAxk1qFTud41qB+yAIwZVjQo+nNGuhcMrP9UGXaumrTBvpbUKItRYK1lwU8j6yL
PoXMUCjBM4AIOjdWB8qqBJCyres3TjkGTIGCXkTW3xutw3ZQg3gqm4UKzV3+0szhOjdgGsI8pU0J
FaC1ofMpEMiG9Cey4uJxhqqvlkBl5dLHGrRwCjVcNYRH0oU29sAIBBftYzDH9tVoAEQGwCtSAVah
Fisnq1Tc0kBG1fZQNdNqLK6zJn/ZlRJ90dv8GAGntIL3Dx7knqy1P+xv77nJ7MUQIVXWuay7Zss4
0yCWZRPW8bsuYyup77qBDTXWEfO2HWM1loYj2amrqUC3L0i20vLaN0KKGAuvhkbDLiiTgCZ0/DqG
DGNQpf8K1KQiLAnWVUB1MgVNgOq630Z6pmxGm+WtmJRPgi5eijlBv5LdFyvAp2A8xWP2jrHX4M9m
3h7rUbfBuyTFNWO5hJBTf/aDjtk+Z3nZGLOHh+F8cBzilBPqlnJuik2vBA8sdMnBVh3Cp6uC4Yat
PFdOTW+YjxJUT0RxRvfG5hVf0lFMBLo7V9sKHS+YA1j/dftC2rRrTrXujmWNLBWnPl2w/hWK3rhZ
WPkWXrM+HFW1Qv4U2FnOPseMZ2Ttw/q/wXWkNzfEdO6bsjC3FswDLbM6H5deL7JRcmpBwSqUy+gR
qJLkuEQnT6vXR6wottB32D3jCBtW67RIHPwfa2kflvp3nEvOOU6qx1lG1El60bhxcrq92UbxkhcU
8rrpmYmxCWp5008CzNIpxEn7GiCe5Cz82ObnRHlQ7OVWC+oQvBJHhIWmBkm/B8+Iks+mKq1Hm3E0
XcO0Mnvr5kC+w000RvOiT55RSX+I7fQH0zbp3KSz1TU/IYM3r2zgSgyVNvsOTIy5YlhfB5Tdy9S+
lHNyAi0tXQ1RaG2HYDrZ46hhOQxGagQThVxNcWBJMIoDCQ7CRKAcrC/NDeeGCCN8q9dW172TnXlL
SstwcX0FXq6KN3Wa861qpIcgaOX1NCA/JLhi6c6Fm0/o+KWBhbRUGDZr7WODTaKnheTTWGFkbNqP
TupIsJpAk+YBUQfxaqgsu5bNSmrdXkHLI5MC6RpLpIaYGUeM7HDrRHGybYJBp1cvCbnSKH+bnfGk
tbnx7khwrOykImV1/JSFdFIb88he+zjwy96qwNgTCkXKYtHCWGk5B/NM3yTF20hXvA0afGQk2AzF
MR0Q8uPfDybL4i+QZbGRjCv6EfZns/7OwoKCVLGhF5eL887/fTWamssgFkGVgdXp6Bhlcr4/Pawt
ewKoXpqIfphcGv9i//dJyzP/3cxrE0+E++2/V+9//n8+/u/P577hff27bdkgjIOvSMMf/mWERkLj
HS8X92v3Cww8i33To2v9d/N+7X7f/dF/T/5f9/2vm/fnBbjN4L6rNIE3pUiFnXzM90GKARz6Jj7i
36v3e++3Z23kISnH7UN1yiv9Sbm/X3B0obj9d1uag/93W190tuho4jcrn41tOksEwchEi+mMMgnr
FjOfUhI7PchXWTXZ22DUcMuxQU/zvjb2ZG0aeAcHtuvYlDT3m6Ke//uBdHkKvqogD5K2/fcH96fd
b0oMhXxziA73u2JD1/ejaqNk6+RUR7+Mb8/9efdH7hdl3vDPaTqfEkJFN6lZIOhKlrdxf1iohrEr
1e+J0AgIw5jxrmYTrkCMi9iBwgGXrcWtyKoB84OMvbiuQH/1RFxFAkDTk2a0NktT7O8X6iggRERl
M8NvnGGI4DpjleJnlOBaFDZGsHGixIeUDVxvQMyitgUulPDRxWxsGy8uTsliFIXRJIfLcvN+kecD
1O3OaohcxMO7VHrkDfdH+rBQZi+oit9sYCr/7++yNmJDnTpzH2CO5qf3V7i/dhVKi/OI1B/4OGSG
/uf//f0v95f9+5z7Q6MASVGGAlXof95U+p93dn/2/YH/8dr/34f/vUJlJ63vdO3u33P/x/8sY3sb
p80hUyiA8cxi+bNzjBQMh+CA0LkOOsRFVUFnZ03imDJ6xk4K94zeLgDDpJjR5WeqK/XWqgNQgTLa
WelU7MwoaY5SN4AqpeD42In3EdbWItsRZEi0QYmVFxYrboDvcN/If0xMQvd9DRDfZJT6DZULHadB
l41TgWSazMTALNWAztMptHHJtMc+3Gn9AOxDMhkFtKJh8IZH7ZCUp3RgSXNqGeqsLHuhSAO3CnuS
GFvA+r5oIH7a9CL6iKlBi4dHkf/ixyp5TQUHilrA7dLpsWNE5yKXh11kls9kLjErinAGUWBS9EzJ
XIpu8G6BXjHOCEOpR+WqWsWZ8rZdj5kMESEmdY4teNubCt7WBR48Cn2ZHMTQqWz0XGX3mCklm1kc
dKdRAVjqQDAVDZiuW9jgWejs+3Kc3CBFtJVIcImNuZo5tTDFseAq4/sxQZS0K6l5LMEWg+QcBXNG
1J8DhUYRP0aY2t6c1BZutMqhjIYO+mkAGb0N9qGNAES2nNcUWqUAB3HDMEZB1MHoKVqG99Jn16XZ
pinI87Y2pGkLgEYDRD9NH9uaZjsxKjjUEXrdADaoCrh20I0P7L8/1bRDPNsyTNMnZWuYcMdJ7iBh
59yn0A2trH5FZZCvHBufk0aE4aq2mZMqaUxIpNLOGHKwPkh6Oe5qi94hBINNRdwcrEE6gRM0vXiu
Zepihc5UFHiYTG28Bgw+DalyHDQbq2eSdT1hY/MttHozGMFZUvWvol7mtrwdiUOY4YgqkZrVYRlY
IIxJg+KPlcWHLBgQjoe1RIwiMzS2MzyFYonvJFNPIS4jmtw366ZlHFBDgZmqUF0XqfImC+3XTKVt
ESKu4E8fGAdwwkTzYy6Z195sxkdmj2pIsZbi4YkZtuVsLfxoaoYhewyoJ1RTKVFMNl1Q4UgHK7im
em9cRKb+MVRU/HH2ElKgoKgv4O3q730rY5ci5tdoK4UKbcKsJls9XXi9pvgGDFwav0Hy7JpeT5SI
+LQu86qEVU3LlRlwhZpVK4C0ocC2hSW7wFgY+KbWd9g30a1kvBUEBI1FQ7ypB4zbAua6myAP9nIa
7xhmvqi1HuxqviHJ0SRGnaXxopTimOXYWDs2i6iOTTgubMa21yJ7K6rgoY3iZq/rBetIme8ZCTzI
iLDGtn+vs+ZDrngHeQUJNg8uVak8ttFI68f33ZPQalAKat30o2Aj/dDE6ATUlhGeFCmwaeBhpTE0
8MQI3qIYUvVcyHjqRDjD52iARRQ8lDO+6DLnB+4R0jftGowKeVdgnbsKu4MOw25A2NM2WCqxnG+0
ATe+SspDOLV5/ZWbjA1aHBJdzcR8T4ffpjDag/yCc70168M1Fw0swwSiDN8tBGYRSSdqegz8FEi3
U3EQRAw/Wh17cggspOtxuBk15cNOHBk2TAH/Uk1fJj3u/HaJJlUiyzj1UfAtGKF1ioElhgq9ayQI
YFV3JNGICvvAWUM9G3Sc3WPfQ4uZVk7PZMoIIU31Q7AxZlykK0sMz105AFsOz3XbynBLo19V6zTS
kTTShww4v6OiKtTwvCgoMRyXblEiDo6zbtBMZ20u8DtJVNKNz7xF1VXbQMAYZfShj23tF3hUAuPD
hB2n8lCEg8A6DzYpRA5/liTDGxJEFbgB5WQPrczWyHeqhrGQIUVnnEUHOFqLEwLo3SZIbLEToXyu
Z3hhgFUvHYGQTDQuQ4uzsWoz+5gqBXmhHOrYkXffCU6pDNqKnzHBkpCIm4IqTb5JMhFAwmrQIBk4
ZdZiOsiGjbCtszY9wZnwkTQGPJq12IAWiC3q8UpAAXxwPWZaLLmzWs0HAbkmM8L8YSGZceRaZIce
02rOvYbMDuakZ+JsFwI6gWVlQjjRVFuN3wn4/8M4p/up4Yd25vakhzHmNFUfMEYY360UDgiBkOeU
uf1+qABWchsZ15hoiIZLZyeP6fsA4dUax/fMBEyXzeSB2CD40RNSC5PcsFlutHVIuNNm6qdj1yTZ
vt7gSn3JKoU1tXA+q6JlmC+Q+JrNLbXlGM5MdTUBtYo5xkXUZGfOJevHXE5VUwXCSfNjM3ACMbOj
2pvHr0CuT4M8VZjm8OkTFO+KjCSbvLWNUUfPitMaClRdp97By8lriAi4gPJy+X4wMbcDZkYGtdx3
f2C28carLf25bEV4cCLjLc5wNkwaudt3i2/NsFwoQ4qYIixeIimK9lHeOPtJH98iCaOKttCmvUK1
B72Ei4ZsNM/IoRMk8KAOaU1edu3MxPUyPQxa1R+XHkC26Atq+ki7LRVfXkw+7xeEHP33tfvNv29x
+YM2JvqM5KrljfdCpZwbl3duD8qzlGaY/FiD7Npoy+FFvuajOFTFVPiUj1idDxPJpbZqcxUgvVyV
ZqG5iiNhQNI4foEnYt68ayHcf8WB53kv6e8Xus2hoC4X95uRZDNBp2FzddF0+zT4CPVunP++Ka3F
294TU3uJliM81dkPREJ6scnZQnNJE1GrWJeUy8X92v+6r7cd9k0TgVGjJgwnl85JkipK2lDrYF+m
xinsOhq6Yvkt/120S43axQbpDyDOa70G7NwqizPr3SI1TEN6lkL2x1bglbBcJJYBlel+O15cWOea
aYyTaVtT6lN49VZf/XVmzZunXtjKzrRwLLKXizmDyCuJOlsP8rA4Vf0Xd2e2GzmSbdlfKdTzZbXR
OBit0dUP8nnQPISkF0IKRXCeZ359LyryIjNVF5nvDVQ5QhkKiU4nacfO2XttYLHHrsR1VhfOZagK
HhCulMeJzLbj559qYchjObgFzQxascHCiK0sa6nFSMBevvo8hs8/uWx1166NhCuMzqVTmce28ciy
1Zs+dP2DU0EzkQmi36AMMcGnpj0dQuuOsUhxzE2PZJvYA8rWvMwDdR57PZK+Fviw9AqxJusHy44i
TLmUZCs3VlyvO9ZQMiJRHyjJo3JBJ8O61CqHFgDxJvWhKZQISkumdVNjy5XVs5dhjnlT+n60Mwkv
ocXNlnfTRsZPMqtzhIq8dMuLOfiI6WeLxtB/Y3JVHnnrOqUhUtdefsqJ/MN/x4IG1YvozHiMIxTO
vNBfPRTtbO5G5qPHeXn5PP+fX1q0FNOMZg6nOwCgt3wGVG6/vegRhoqHVoDAVAMFbsqGSIYWotJh
V3QoXioKXr2AhH+/AD+/nGI85cU0+wShemSeDC9liaeunxetZDzHzTYU47uFPZ7nvjoMY3n6r8zu
m9BujfFKAiOc9YHmDvBNMthtetbAJ8nNJP56o3CHiVeyH9hAxLQJN8ir4Tlu9EP1bjwUJ0ZTApEq
Su2lFoS5HFMQr3A0qXP4OL+AF/sYr5lY+I8hBP8LYpgnCKer7CcQxeWmHHe0PZkglviSGAVMF5a9
YQgC3ToGHMk0/DlfgGMgSLY81Od7eNL1AOh124kdVMew34u7+br9XvDlhGzwwkYMAeKIGeCL5PY1
1whz2md+lcssDvlXfSHuMKMxJMxwgyO8cc/Ru8kuBnsq4XBcgbSf9oVxwjvVxhsq53rc4QiR9jZ0
viOGAVZTAhp9MF9uAVhtopuOcdwFNmOEFg9EYC6BBvjEFtCUd56+BzfyjDoNcMEGf+wS583o9aNk
OSNI7d79cK7kvfFqHf17+vHUeg12LMIEOGPhmZqBx4p8ib9N1/7HiDf82wADu90FZzM62Bj4O7Le
MCWwkdza1Zq01gA5OSlWEPHYdF8Uz1wHOOBnphNMjc7pKX7HcVmucn9j2tugxlGAIxa9BcZeAA+d
cVFFjLBWyOMARQ03VGI8N5DE69szaovd+B4QW3f3Q7fbdkIqf57weXsVi+HervZa3RvpLyD99/F/
QxC7+cU6/0feZTdFlLfNv/8pPXju1IVTUOSHj3//E+GJcATlhKM8pKmm47j8/fe3uwjpzL//af5X
WY1DnFomRk1xLA0kK5vkp3Eq9sl7dwzuoJym6Ba2wr+J1HrKdrQV1Zmk8+9cIdS1aPQIzaKH6a7N
LamZGR/FkpuIUGYXegc/v4HZOZQwVNeWsTO0ZMZO3bCTSP6eIZqgDHyaf0L32xII/gKF4xIP6L58
6m/ju+yhfGrpOKzkuv4RHyHWPqdvRF9Zu/4qPbL2o8MUXLAY6/fWbmIisVO3PMzQGuyRzWCnRj6N
b9/C2DTt5LCy19wdpGCsUZbONu6o9kldgmEe6WYT+rPR3fZH3X+4D9kZHG/4E2MChgb1EweUM6/c
E7u0NcC0l/gdMaT4oG+N/HW4Z7DwUPGhY7WBVczfcFfDazCQ9SMlO2CY9c/OLZdsy/jxDrFZ9Q2J
hXdVbK8wSuDVpTeccv6OSKJeyI02se6+o9XfGrfWExTMrd4EP+Z3F2O3tYse0oXTKJ89axOdu4PY
hzv7Cl+o/dqUK+xTG6z37S0YQATP2TcS2GZcLyibNsidMUdynyrcAO/xZhUdcgdcKwmFF9P1ggB4
sMTqB2CySG2oDtbkPK73wCyBfTLBDjEQnrrFeHHCpwBOfWPeMaw0QyqdMy1y6OILvYHLFhnf1bSm
ylgb1R4iw4G3GGytG/Mjyw7VfnxjC86hsoDvnGP1Mp30C/vKHZXbltp8b+AYWi+ghasX5xUlIQrR
zTHeeZs/BBX8T1f+Avf/jwvflcK0XeVqLe0/X/iA7BsUXXK4kl5/hWeJkF+eMVxej0o/y0VhehFB
63rFNoOyCaPRI46kZiF+L1rlvzkYghD+42BM20bxLGyyD77ehU7cjm6t++EqkvQK+X8rDmG+mThF
INpw2LB+rPHZxdAxmINdl+11wAAXm+Uj/pHo+vNw/r+NqdCfj7X/9X//z6/n3n/EVJyLLmqit/zt
n//4kbdROy2PPvPXv/otqsLz/uWZrtTatoD4u45LVsRvURXa/pewPcn/tClM/ub3sArL+hdaCCmI
sHCl0lKrf/7jt7AKyQ/Utie0klILYWnzn/99fL9dnc2Xr//4nCZU7M9XCFEaFqJl23TINySh7uvl
GiFw7IrIrLlpe7ruYaN3+AAeqjnZJhMpiq5Eb50Ta7qbaiQ4YwZDMWU9R70vwmq+DMHrTag8yIVO
zp4JFJb+z9h2zm3tZ49mnNK5HJiskp620Qwm1y3N+p1fYpDNx/BAGhc2tnaHygeLiaxfUptpAW2I
fhUBuFx3dYbz75t33YRVwgajWTCrEFmKZ4Ke5m0eEw6Vd+Yh7g29Gh3GxoavzrOm8hhnmq1l1oDx
JerVY2Hx8kIjoOYgquxt0ZfsXbt+qCvEmXXAey1Qo616jCWUphKhNHqHqvbYSRrdj1b14tAFwAWR
2ICWt5g+GJAEMvheYZ6+lRk/oC6n41gBep0qXaymsRpPpkcZDEKRacR1PTV7YRZiNdIy2kT9sGei
9YFiiQyqck2KdMA43+UBX0hrmxRjdZFFIItRpIHTpprXtltvM7OHHhEBr6TNPhOkRGJfoBqk+Pbr
lDjW/q8fIeZ/XiC27Urb4SrhmkPM8+fnWTx5dV/0JW4Fi/D4Fn/F50vqofd1EJNeoCnUUHy7a9Fx
UDaV0hyp307mXx8LES1/fJpxrdq2toRl24JsF1N4fz4USQT6GCRJeRgMVueoBAOIvxi2uNHdBDJ7
JKD9R2Snf3cGlif2H57oy69VljSVh1NGMyH9cgbmzjXnJnTTQ2NEZ1ElOAofTX/GCh7Xm7aV9W4y
MHnEw0w1WsPOMxp01T49IN6Ge6iK+emvz4P88lj/PCJSxYXpcsN61Fl/PhGxkA3SebLK7ZATEefo
qRrdUlYMUAIKIC8G3RBwj+kyvEY9nJNLZqTJMYwxoI6WK6FU6h/9yCbIddn2aAY4nz9qGSmMFkjr
xo/v//qgreWgvp5GxzZdzzY91kbvy6cXcAdEeRZz0GyctxFYgzb2pk3bG1TrsUtioiKcxRqqF9ck
uxOZIbIJX8CR0KKgO/hRufQYLPL5qHgLRGsAJqPqMSUErBrhuxSsrTIB2VfF723BTiWVDSJLvyKt
2ZjemQVdVc5yImTEuGxsYeEVaIlCeSe9qt10qX74m3e8XBhf3jEOEN6psoQmq+jLOx6RQoZZIiiI
WiR3xmdEVkT8zvAYerM8W9rD4wETVEg7xuExi5VhmKBOZpBC5aCCbcnMp+77bKtcJOWidrYRjrFo
pNCXo37oKwYisX/V+QlTl5KHgC470OOp/6ZLpDROVyVHJ6EBmzvdW0Uk675GtkuOdk4KPBu+wN7Y
vf939wuL05e3TenvKfK52LsrVr0/X52p2SiGEIhmWwLgCt0NnPL5uvbTd6Pzu131M8ezmkvMWWMD
Dx37Xr1Bq9SQTKubGuuVe8IqByMOje/V33wk/9OxmaYjpeeQOmTLL9FMdUXjpSXPjM79XtQgLua0
eC68miWhcR9KQ8HDpV37uRzIHvqbu/g1A5dqOu0ID4V80S63eSdfGxW+A2ZO2B66t1yWzbpDlohA
CeKkOdc/HVtgaZMPs56ODnIyz7mpArPe4zUStEprFIqIipu4t9ck1K1Ks8yOURy9Rlj5Lv/6bZv/
+QhzhHJNU5ukUilXfClKyUMfosAt2VO6IGacFOZxM6PjcVuEZXN0m1fW2s7hkrTWSft8MdO3xVIe
3qEcz3BSgBH+m0P6sq7Y2uEwNKUPpYxjCvvLIdmRMZigumk1oy1ifz1fi9C1d6QRHvJU2YewJbQn
6MVJag8YkKqvIoZgqyYz/+5IltvwD7fp55E4Ji4zm72q7Zhfrtc4a12jNrhN2wijs/3B3AXyTBp0
2yhmoip5DiVTGBxn5NxBKQgOBBrZZuVIIFW6gMTVY+pJfxN2s7t1pLMpmFT99dmyvuwqfh2j5Xra
ZeXjabKczT9spzs3bWq3GHmUNM4VwmtN5zdZ27p4MqTXvFr0DgKRnVRU+fsyfFc9IiZnkAKEU3ZF
QfmRxPhQvPIjYcR9PxKHIGpmwrGX3UgDyKlPKt2q0MSU0OftT7E0HrsuhGM1yeYyHan2vBoct8L2
8tfvzPyyLCzvzCQozWZlUJIMti93ZE++clQ5LZE2NuCoCpFRWPXTKfI8WkAN9l+rHbmNgDS0ZkVZ
kTLe9K0pO+IZAIugwGvle5XExt/cM86XamM5MKlsTrjlWdTi3pcLtA/cvph9Bf8t1jsiZOk2xUXM
Wj89OIJ4xzFOhlWUzHeeb5nLCWTWyyu6i+0oyZmedcDCpnJn3Yy+cXB0tC5K1Lu2ZDQ8p6DeGLq4
aPyuRZ9VW9W72AEjD2qo4e6jNOoerFGYBFHFxluBb8GxIC+mE1qPxC439myCjrA7sjgYixZOdtsR
cb6dCsggbcGAvJLhRKTsUJ9Dr/3w+2w+JV1HzEdiXuc9n2ObIKQv2zdvji9HeeRUb4o2TPd6aUBo
xNNGguW0LZgb+sscwOdAbv/6w1fLZfvl1nO4mDWZfITyCffLh0+56g+zMoy9TfmxRyTP6k2Uyjzz
xtPOcW+srL/1Nckfnt/n26ry0u2cVeXWNemT4cnbNTU+JJ2MzkHZ1toJM1BanlhPfVHCbc9/ILmo
tq4dfPNT3ey5n71VoGsouJSZF4MeIpLZkIT5iU9ugiivy762X0o4ZqQ3s3M6F06KFIBUhjgI3XVc
gyqxct8/TL1FKx/FfRGyrU5pIVI7Lc+H8TTgwS+74efQAD9yBvQJga0gLZNOCPXVZv/U1G9hg2E2
HSYkGUswBIlPQaODfZtYGMGNEKeUX4d7i6Y/8riZsbbRY//Vr05gyNu8oLWY4Fus8NDORhETGjVC
7nf03zQQzC/rJTcBLnDPQtDpUKu6Xz8goXPyElLOkhGBKmnzBsddLvbl2KEoNCEnO/hd8ceiY6BZ
JMb8wUUmgXSguA0dKEypkqg1MH2ipERb0DTt5q8voc+n858vIXob3J5KSY/Xr5uCyJBcREZDZ3Wp
hauhh/ITBJtCsLZDO7gYuM0uomjaDn4xb1McZBdBVbxOEWWywiR7gSKegAV0zGgvg787f9Z/XOCe
UMqTbB0c7WnvywU+eY3T2IwYDl4t7V0UCY0FbnhNY6aWvgT7UGIPOxk2w9k8iyywUPtsjuXFr0Uv
rIL1X58u69eO/ssJsyycuZjOhcWhfalK07o0ZI/Kcj9aqVw7VpPcZSNll0kKRJ/jgZH+tg2j/BxE
UUg+xw+dyvLNKl7MGN9MYVn19w6wl2GE2X6YPSJoih+UM93JV0O+jnwX10lk3eDiGjdDCMjD4bEI
Poa7ojcRxvbpU9ARRNiHLXKXMbipFaOEjLsa1pV1GY/NR1EW8aUbF+W+aecbX+JWaYLePyrO5DYM
6A7Purd2bh2913EYnkcHbwyBz/RaY6pgsj6ByqsbxPL9MSSCck8iFgMl7zvwfAmN3SbW0rZGva/y
4NSl/KhYE+Lm2KpCuRfcaRcHGqqhAR8egAvpZxEhCD7S6gL8Wdg3P/m4QY7EvbWVk/dh1WW+STG0
H3tasC2D5os8nJly0PmUmeeciiBiphHa8YP0XjjZ4aVFhqwvbH+rBlIs0Gphs2EDzSLnmWe3bPFP
pQHAXZVuu6axDxq4MI7zQK49WdYnFtRXQw0gnEaGP0grNs7MbCLDAAdHhc5FMMVMzIr0RZmkhEXI
77E8ITRj25Qf595+yXLbodaL1olW6zIx3Mt59MZT5tFlr1h997rDn1R0KGR16BNaU/vu8yx3iS2h
o/UT4B25JCrLuy4lPmDGwDupyWDEjMp5dJc1xPV27oB/95mH4BXcEn1pxs6hGVr/Kp2ZKbc5yKd4
HPgkvR6JaCxxH0HMqUPEFaXS4BbbsVrZBJ7eYKWo1paNxVva5o7djdy1mNhYRDvjMNtYVy3DF2vc
K0+ByXBrKvOrZiC0LHJp1FdiJJzccV+8FplYHOTFkWTmDuOI9x0VfbnN1ZCc6QFlFL1YTLN4rB/Y
Nmdbt4PtJ5wJI45ReIQCcS2HedEe3Hr4GFTf7QIDs6DnlIxl8PPCpyyvaV5c2g6hDJFqTtaYZHs9
DY82Y0bItNzTLlowGABocdjqb3q5yK9L92RrGKLR0LgoptVO2vWliNPwMnHRZso42XYu1FDThO4e
OC774jIb925k30oLLInKR+rUbiShpOiwR4xIBVM/C45jVmGN+FR4q7NKC3ErKvMU9mwbW7n5VXTX
ub+NdQc138wkMYOK7I3c3LHFkbCGsUT5tbkJjJnOW+1QIyrkI7Wyxp3yE8ZzdvrNN3O1aRofVniv
oxtEc87F3LB8Wd5T0VfRbY39BSszjgW/EIT/mZP5ZPnckKF8lEYwPsmG+aHdZKhAKJjWSB8k4ZOQ
hAu32SV+4J87A+1Y6bnb1MJmkYz3Pbnpl9RAZZz5e204884d7WvmsMGlyL73YgBKbCOeHBMdXKrl
oKNGX5up8la4myBIKdRReNzpdS48zz4MKuxxNrzucVdZYXAlp++Y49ZTVZmXSQ+IyI6LDPYMszUj
zp2zyBHzlZ0Z7KK5f7AzCeAgjs/9yEBUGCzlmqgApupgF11x7s3x0nfBpMGUFbfGSEDD8saLOkPI
3Xv1BsbN+OSVyOv9eH5MTHmmfjT2YZbX157k4JIg8r+F7fxkzEIj7tfm5bwoKkMBEklGzg4cgvVU
QrJYGUXYn3qLXS6rYRQmWPpDQl4aJz9jDQpWKkrsbznm/zX+1vw0ycBaFUYjXlC0kiWRuDeNnu0d
W3fOk0d/AgQFmlkXg6LJ0Mscve/FYPXrPMBXYMQLYNlVd3Vg6nsXahBi1hhNpwM8LwViQKXWUkpe
TQoWnkdLeazmZ7vm0VN1UKtTk9aE/yPr6Rqwa/yQBTj0CjICzigkV9FccwozfdsnZFd5asSa0jrs
cPJg34FEwP+CejokDEcxsB7G+loUOHnsCJ950VrlLhkulX/NR0mU3UCyhCZvrhBmeQAmwRDG6K0r
2iTPJoVM5rTQicMovMzyFL6o3M1pdeuE3INFbRlrS+P+TNOmZ0TbENg8jGA2up1VD295YT+1g8gv
k7hcUhhVtS1t8pUTgD10xq8+f+rYkBQjIg8Y4jjUG+EBQrDNV3useVYNTr4KgYbICcBdn4vycm7k
wbIycKwW0HfpZugpSPe0uaBFzwTMQzm9LcPTHMf1bTV58PvRXMymb+7arr+vM5cckwCiXqZrgnTN
eFzPhXtXTrV5HdIOV52HfkHa6XGY2/kismpxMHWBVTzowRwIbGlDSvntamyNbnqaohKrKk1XKEa4
yPJquhyK+jFl9OYnVv+cdm+wXNwVOxbrovYSgl8xO8U1H3CUCYgfjruiB1VveV5Ac0mXsWKOg6J2
zjkh8Ti4mfBH0UBUhUVOQJGErGosgshmrfvwJ2Uk0YbARrSo6kNsoHPJQS1ghspNSzHOLvwLrtgD
avfnWSvzHCpRrJIQCVRbYa2lBETex8xSFy3byK6F4pZAr3nQIbsHPbXHzMATamPnXwvhOkwpPSbA
7aInLHsUKcCzTgLiuhsBY/dDCYRyKq292RCkgInYROvmPSaj/lBdmF9qOzzOGU0u2AoEXRaw1hJ/
Os1DUyNPiDeQakA+xA6IbIIrCjcYr1M71zsNlijrf+K3jW+wQNylNrE7TcYMZUrCap0iKS5Vnxzr
xgG+PGI9VvF8sFNNyBUzHGavaHu9rAARLMiY1nH95EXD62B8GzN3hIPn0iJGIuD5DkpbGhw8xyFo
Wh6gFypDp/Yfy2FVm2sjV2rfIDxdycA2zzLbeF50H3W0GbnlGhZdZsBTkC1jnXlnMZJ3k/YN8fdx
ZCUep+zaoP+N2gS3mVNvCyNFoueBWhyhsk2N+xTgrtxUDZ4fc/ZvVaWPSQYe0AUIgX1tcRiMwbZr
S1zk4JVraqdtjes0tp17SmpiUt3h3OXGRRChE5n6uaMNA8tt4+fdexnUwKxpxkyN9RIoDJqjz7jf
Th5qWiMXwuieu8HWOPdN84DXDmdkW+WUxKhXmgngg+FTtuFMrUUZrbNZ7ZIIiYZAWM7jDY7hmEAq
ZiqAC1+KaKVMcGdYlHs0LuW3oS8BhdLdWJcpSzO6q4dhfpZdm22SoIvWtlVAbUyQ3o4qazdDNX2U
gzXSvnU/TLt8Qh8EYWps/I1PvJrhUU74XbvFebNJPfEShda2Spphk9bNLo6AltNhBXgSkjojx7PQ
GLzmwXi2gTpG7vTG3h6pSuXtwobtdjoevFz2IF1xpna5JMrAah5RHFEcQzvl+8CrkBMRhOW76Von
hXsQ7ugMhJ+KpM9p2cXuDuUpOu8qRAwaa2Dm7qlGOB3NSxryaFwn2LLnUpHLGVwotUR8KTx/okuc
1Zj5NwPqlrYnYgKDxLBOZhPUKp1/wCvhNWB23IDY2FAesnHqQnVOl2aQLuVb1JWX1YQepE2Kc22k
32XOsD84410EoThhkzIFKn0qt6s2wFBT29BZQv898WClquy+dOu925ePLf0GsPI0OSrNJt3Or+oE
KF6eib0OePAhJSZLJeV2Gar4e4JXMxuIagIWErbkStBLBEHs4xkPDGI8k8BcvzZFlt9mnt6HPAoI
jCoW6CUXoOhlv6vL8L6swTBBEqgvGQFyS1QjpMS5fqU4Ysnu4Zm5oX7EnMnSaea7bvHBNMtLv+gO
vdyfVlGWU6osX37+xee3fH7562XRwkWK5ilujeWPA8bd1oOSuvwUhK6sY5/fqD9dOp/f8/n1VIlo
eQqdPr/69Y2mFnqrR3H+9eUfftXyo4fEQxRWhb6/Nw3YOQWZJWWV8VEs/p/ff7JsS4mzYTni337s
1KDeT8HQff7H37/z17/89U1/+CmBlvc4WwGaycWX9HkYwonATQdxsPr9n385vs8f/ocf8/n15/d8
OXGf/+3Xb/39ez5/LKaQR93QjJqCy8Bhuw5EJTs4TdNfMxXe9zHqgEGNbzrtSM4Out1oBOBjvHA+
GjX+VDygRBuIAkssT7Rt3KDcCsx+uLE8Cvw4G56zsNuGSfTWJ/nlYpc6NKWD5q3dQrOzwL+FT0M7
ulzqnbcRbQKmGjwM6cT9t4AMzEuVYSwXg38AypiztBGzFeG3A8pXNjio+xsxJ3i6fCM71H54xDOd
nwtm765CmuRl2Y2lD6PrYYy32IKxAQk3UJtgG0nxswl1cBeL93rARi4TLFN5DV3Y1/a49Q5zTn1u
jPNbHaW4fgncAD1lCkB6LjSLim4f+SU8TUH+XaZOPByw/JCIMIhTXFu39bTMIXyA9N54bol7KKNU
7It+VuBVUrZSXtvtXFXvQtt9gLJgXYppXEEiKpCt9CFMo5tOwtnmXa9zq0dXVC5kK2sfOIZxF2xq
dmwrHL7+qjKUYtrFScP4wHSzm6hU05tU3Ee0utf1rL57fUeeo6VXEMVQ5w8Hl8sAesxHSs0mLc5G
Gw4QZ0rCgFUaMHJrLxFOELgiIeWOeVdf0pig7oGuUmQGVNNKXxswbLLhkr7GmzD7XSG6NaakEUcX
+6BwwOSl2sfY8snf0RkKR86epaeX0tQ3DtMkInBMOrlIBPsBXRmlYr3xuziiR5vclpZP5kWg1X70
pxs75YFqp8EpJDASt83VkDvpIfcH5ljWN9mD5HF7CpFKJQVHSzvdiptzzY762iuI/FjwF35EtiWA
B5MbG9c14l4flMwxaJL1OE8x/1YfJA9QSHxEiliTeEwk7hJvNqL9jBMZ1w+THBefQUKmiEnvwTcH
b5dDdJjdqT6Atby0QiaZk87XCnDYRdaxBk4GPCJPEOT6WS+6BmwgYzIhYMrCXztzEO1LM/pIxjzf
ZsL68Kc4RKQ7mHuzdb2r0MIJ1S+5b3GK5h25OobE8oa31lxmTBNy5spXRgwxPFI/mhSBi+FDAAM5
ZoKqd7p9FxI4j+cI683aNzrODEpgMxpPuebCgsQU36vxwxYNSZBLXEI7wmTMOtIzC/cVcAgQAfUe
z/dQ9NJ9NXs08C0CGjwMGAAz54BMMVvOb45NJZlHw3Wa+w9JQEalIBxbzeSBTofEMYDlgT6rYJLt
e+UBYbAhZ5SBx0DXd8jZmHW5YbF7HrucS9+KPGpm16drVF1bMeFAdI5I80iSs28Wm7BmIiAcjI1R
DbBzquqTtAtzE8/vnqB1lpsbC5TfBX6bHDSj+iYbsKJjSiOJMd1D0yS3y3hg6rBvK+VGWytqHpIm
ODvOu7CIdaTLc1PP6FrCDMMX1gLoDlMOFEaQBBgF/XWdwh5IZZbz0RInXFXOa94pHho2hjcTM8kF
5i+Cj4eMGLmyfTaTEKOKOe46a/4Q8JEpme9lOeyin50fwEce3WPfaYK4lPmTC3BYDWNKDRHbTyaZ
rj51PoZEG0imgVBZWxJ39wyK15JcgEhRwjQleoEGP9tkAgInEHq5JF0ufafGGNsgOhWpfZzd1FhF
rV6Py/A5kPWdziFW88B4Sh0LIEH0pAXsfpmXx0aQZIfT9rJQ466f5VHami6q3R+cKXowIgPPrkFP
FXuowTzHJlDgw4nIgSngDiNTgpEcSyjJmaU2XdY/xLQtrCr+mRnerddCZ2l9FN3zTITGXZNVhMpX
DffIBNkuwYrjSLFhWABY6aO1LIkLtD1nQfVNT0QYxbASNt2AzHUW/i7OYpSxAz1w7bfuBrwKpEGD
eLNipp7BS1zbNBNMIhxNfk0yNcUNirXg0hBXkYifypJUa8Tpbz6yCQTeeO2mbmJ0PQdPcWL/kNVE
HvbSeppn9xjnLPxNKtWd1YZbhalsxHboVMo6N9wBYW28NzHPh0E9G3XOhqWWxWXftqiTnSdldkdR
vU4CrpAlkUm22XQIGuNGVBFUNFMc58SnNTcrjNKK2RkcHzJ/cu8pDMZooT+9uBR6VSvkVnaKEt6n
XTaM7sNMNIPpWwv/z6POrFC9GPGqiAowRHpgP5sxJy3icS9i6M1pm7Kh999CGx9bYsHh7tLiMuqc
144G7la3CaMPtaMp+gyUCK+1lj/cke/tLFBiBZvEyMdbUsYkmgz0hQmsAsaoEVx6Moe5is91D7XN
zdlveNEktkPXQNlQxxY36Wr2Q6C57bbyStp5IIbPg4+63RyKYONX7Z106WlUdvrQIOR1YTRaPD3Z
qkZEe/T1IY0h/NbhssVrGnlsixZQB/t6r1tCY8uFA+72YhfZVPwsVUfRQO+Mo4n9YA25Pc5R1wqi
rGCa/PTVfECoonaUIjyWBybbc1MvenfITCIFjr10qAac+FtdsHCKcDphrtgXIJhLBPc22ncenC6W
iHWeIMRzkugRlAlIDzl6KxmNN9KeHvK8pylsRdgXBN08Ht+D26+MipRnFVhHo8E904/FvnZ1i9UJ
Pwr2vXW/3KRC++mG3zj5cbZj3oriXZCL6uHBiUk3Gro4X3WmQU0zyWiDT80BP0cHhGZFzRgGEHc3
nKvgRx6ReDHXCjwVJLYNPaG7uMshGpl4HNV4PxdW/kFfPK1CsUJmUR5nBrTfMPt86+zWpUnQUByZ
1ckYGaPn5cGfHWqgOt05vp6vU1JMK9dQJ26iD+jHHnORxDpOuQCQYckrY8hCWCAVj4ZePgdmtPWO
wZzZe3Y7NOqa8jVrRji3RXkVgce8qsjfqWOQMVTzw7ZRAud5ZW29GJcpfMk1GzcXd5ZQJy3jyynM
9H4S093o71DPgUSu650b1+CXh5BF4lWyR7jINlEJtC0z4eYVBiOhVvfr2urItyntp0oPd1PRPFUg
O4nEcL915UiAxUyCgE8SlWwvRUhJAhv2EgnfCUzajdHUnIEBP0IbXrvc/mQ6uFex0wOXdyp/DXdo
YzfNN79z4cdOag02zwT2wtIIQRwcpQTa3uL3chpEa8rM+6MZnIuxfWBOgM7dwKVJ3/9uNm/aGj6b
baJ4qlodXNjwPfuYw+lKtZ+N+ow+0N70Y0/JpQmfdtzqyhdleOlkw11n9vQ+C/qRTN7hKI6tvs8a
cAs5vOrFEEVTOo+I2IhLuim//mPXM16vEQdJVTBYSsfhgpD4kiW2tB4DyYyqCwyibZpYMpEZSDeY
i3zd2QX4I81mfu+S1FPMWpBVxosCj4b8jtIpbodfLy4wYTyVBNw4HdZAtbw0eMfULKx9kxtL0EX3
jNIPamiu5BFkEMViC8S3HZroNLiPbRQyJzDS+QV17iaxOrU3Ez0ey7FGgWYVZP2K+vj5YuBk+/Un
liuXrYMN0XT5b4DznLEChiTj+tiGilbm8ie/HRiimgMo9QJMvN1M1TGgLXUcPt/h719bXYa5I/CY
uGawpU9Ohz2oL1sQRosxDqI8RrKI/QNhAi2wOJgC32QCmJWW0BSX/uHzd0KhhH38+6+P6L41ma/3
ceYOuMEbOLnQ1DEXzcY9DsHh2LwwaCYPZ/n7z28aRxRvozRQFlg+D+i2MbwV8g0Au7mzckv2H4ES
JRa3mjF6DuKrtulG1P1EilOIQ94CyJhXWBHziIsxBwO/mnLKCq4A3HtieUmaLD3OV97ypjIbevXF
THp2VPrRQf8/7s5bSXZk2bK/MvZ0XAMnwiiJ5Lw4UWAni4CTABBgXz8L2e9av9tmI4w6Qmefqsqi
CUR4uO+9dgBThHbQ9q8Pzud3XkgGhcMN/nrFDOxu02sNyHttzm/CsPthmI/Y94eErWI50LZa6LO9
boylgK2fEARonRM7R4NatWCIG/qWEFZIAZgfUqVBMsO4HNdgMi3zdtT38Uz/7BVX/0itqd25UA/Q
clt7zLh/hC2UlVFw/bZtvpazh/P+QD97qUmHUrkXZK9mAbDasv3vD97/lc1v1nCyfLsFRFNIhp6R
MrKJz701pxteIVsyysH4rc0dHD0iBgeIsm1Ay5naD/a4D1bAL3hACKAQ0XSZReGpIxfA76V06m9Y
8u6p6x8y95AG6isEfqaZQUeXV32dONcukKxe9cF4w8T9anVx47cBYLvcfgwIWBqnAe6BLnfUxD9l
SN38GVqSOBbGoZgF8TsUxcVR+gcUmK8NcFDkOi+DTQXidH/UjoyMSRPkWIqbY5p/EF8+DLXNYbNS
Bx/N0i7HWwgZjTWpp2Wu6waIuRYBO6UZ6Z4Noz64i3tWJeyoznhMo4lD3fyuvx8a+lEMHWS0K2DG
39+fOYJ40IQz+/yxfzw1zuaL7/4l7x9WZeusIP+9/eN5nTdbTO/vvD9vaghXVIV5KtOcqVBB6C1o
wQyyrforrP5kZqhdhBe/BwzxljXdprwalReHCmDhwKXcdzW+X2x2SeAeaqkgO83U0xDkNmEDxYPS
uJegxkhUw25vBCmyfcgLksNQjrvg0TTmSZilQPMitd4gR9oyZryyy2ijiwVj47ZynrjlNPUXcnt7
IbozBoS3ssr6pLF4HG1nb/ZxtnTTaDl6XfJo5GVCRU9xU5Rg2+whOQxNPpytiNuqnnt3YVbMuOb2
JpB5Yo90sAMTAp2U+lYpxTPHfoeaDgSbZbLctepaR6O8zONiWtlSe4ImO2xNGVJ0B+zFLjUGFvMZ
Snk2ag/Ggmiuw5RtRKO2+yjQd7UVkTbjevUmwWwPhBt5dYTiOkJkvqETyVm/1X4dZ+AeNWfnD5Ok
xEjeq6GkRWPib2bPH/s3VXO7PZbTP2QGkH5q219N5p4cuwEvml0Bg3+bVqEe1EhZhuGxYit/6VN9
o6aNtcPN7Pcqxe/YbFrL7eA8RC957ZLtUzKo0/LxG1Dqq9CNcC3mQUBTOmfujpfYi9AbaGG7yAlv
d9voljT9O6s9v2K5Mw2ds0QUPZvecHWIqJPM+6dswBmacp+1fbXuStEzc5nkBsnXj/LNOas/Jq79
rNkhWJw4dJZ4J55xnLR7y4QMo7QZCcmh81uVfbBpplNQkA7OpG3PHBNKE7pgaHdWOj2ZHFZyS9fw
Ab8ZtvnlFEXIrcvsg7nauJq10C3T2MHh54EbOWupqtiXDJFkF1SbuM6vtHqpcjmcG9GqJwxXNhLQ
4lSuLWVGo5hkR6jxVQFL4RjRtQ/hhSIGsDIOlL1JHEIQhIQueILWNcETiroCastJcyVS+zBW9mUy
GF6lKEl0iyBYRx+eQ40hcFFH34ox6XQXlEMhGoRJ8jTkw4eZUq5GRn9NS+ehtulVtNaj2gOjzLr3
IopOjjVsE3r2VoLNNRnzT9dBfzZ1xNXjguaKLY9lUfzh1U9xh4QPdhZ9UWuRgFpEO31Mjyz0KnOl
b7spj9ImCFwzfyQjeRZoshkRtDVWz+xEXgl2qWF6NIQV2vrRycdb3ri/FULzCiGBV9cqd6d2hXuI
BubWafan/tzKBh/gvFBOovwaVWA1Q/QDtZbmWWD1fjgk5yg3PtJpbgXozCya7nX09IEzUYJYAIRQ
TZroKAxngcD9g+syXiUqREYK7vMYqq+ta0fLBJ0wfXgwIvPXQS9SU9SDMBqH9GC49ZOGt5apKhZg
V8l9C2odNuR+lgE61Hqq74EaZ3aLXyDTyfx1DIb0/OBpA85ENfvnRLQ4SaeCUb84RLL9ILahYPT/
FrtpupJsq7mGI9fpAu9Qg+pKiVptFesSDYbYQDaiDSroUaAh14reW/bacDY6my4YdtVRppuuFkd7
YLDB4foShTq7+gUmySIyxUtNk9cOrWMLRIhMHdYs3cLWGEQ7lbBDm5kUrTXzq1eR4eiJWI6uBso/
lNS+qnx2m+Sxb+AQ0XkdiHRMZMkERKH1i5OH1YoLMNEoYPnFtkrtbrlLZ53wLumbB2kQzOyR0Wij
E2W+SVT1dQxZenJiWPHdSigtimwvMg32ZWhtyZTgwAAjJ+9faTAZjvqL+LmQHhMCYERlOT51AHmq
vqIc07I9sTUAiBmAAAjcdBb6R40GlhZ/IQxJM+PBSLGoOK130yyQoXFHhlTUG+smVlHUWIDmiriB
QF6icm2QkvwJ0dJBdwk+px7GlMbPkXFXRsrVIvE+VScENcwrpXGjNXGYLHxKZlB9te3wZtLXSSoy
C8rxp5LI0Go7YHblWBulbQhmtl+YWtBEk3SQ46z/aUvBnqm5D2ocbqT4CNRg8DllndVcOSXa9OXG
3utAgBa4NQpxYxW01kTRULwqNbtt6VVfIdDzjtqPjacW684NtHVDY98fPY6nZvPOMAlybuJWW6wK
2Ly6Dl2brlI9DONO17vvoOX8ksrpWtvg9YMIBDeyGZrlxa9KW5TNtXsI64CbEjXBmIg1x+TnqflS
YmxHMq25Wtr2oHXQyZjc0z/Kn/JawzgmELWVUYYFndyCJCdJM3TiU+zVb2GhNaBpVO8S0k1dMEu+
AWjotrifYpDjZb6LWEtMhUEEwgQik3G6LSeFv2cSaBNqUFqgk24cy4k+q+pgZ+8i9ezNMnq1mrFb
FoRK23wS45PRpSj1SuQVGmo8K2gT5hT2it8S3c/cXpKO/RVQ1BzERCJk2eMVkYRaTTIUW4OD2MpJ
4wi6TggNt0K+XtqcL1VV1Rg/N7/pTIX1kD3FKVzKSNcrmN08f6qRVuFqJ+6qdU3IqRVofc17hjda
QdtLaaGYTbeh3IwxbUsa0G0aHwprfBDM846e2TpHOxako7tUjZqwyiOwbpIZNP3k6dkt7JwJcGvR
7gZmYj0E86OcH9wyJs9d4+XFuwceYvadjAPZJAMtcrWaikNscEBM07mzhFpyX2fSW882zDHLwYgJ
52InqOfuD66cKGbzZS4sb5NazriPGwNNEG390O5J6JNsoppJFESfEimusJWc7w/aiHJP8VCam9PV
ZXAP7KCfXYmIPmfg3DHIIC5n9oCzMAGa3KH61UVpHgc2Q78KZA3obiBYEHTwE7Vq9+TsqkiF7mDB
P8xUSz/YcNwWQcv0q8v7+rnVhnyNK4IqMUlIn0245MLWwn9evoQSKur9DTvUxrU2z/BL8BydafUm
twGSAlNH0Z0CPTpHU8S+alPNVCqudq/lzwOuxzxGXfHTmEAGjZkJmk04q7Q63tpM6HxbgEtSI8Q/
TmCcPWdANicDZWWn2CLg1JHi7fSEZfU6qUk6x702mYAWdTV+fuiQKE5avlrHYHgqmfKPKj2X1jsP
7qY3qvGJr7LUE/I92dQvaULYg9lpJTI8SPV2b/M1NwGA+GM4ssU1eoqYUVcqXuRBwZknOTJEJNeM
UiUyztgpHhajiHIiS7TkIIeODcveJp54bCdAvCm0omj2WWKiY4gxKaehtuTSjajdbYnyDnkM1O+K
291p8boPCXgiV0CyDFetYGeKGz7ZUMO1zZ9sU9k04pWKvmLTtO6y71BfIB7ARGnugxhBZWM01IrO
PszMa9klO43GHxWU0uBeenWJuVjcDb2yMmNfDQnymTj59YbEn8cGujJJ6NHMcNxhPziFg3BOUTJk
JKDVl2oi67nJC2IN64+0U749szfRkoKxCGd5SwlUoCENiN9jBt4E6SErMB9TBIKsGFhhJnkzx/E8
dcVTWXQpM88hgNdKZFNEDWeUbJsFppbYUVZWTYaTmxOyknXmbxoQe9/SzUPiNJydJDjM/00Wu2/i
9H4gPPEWIRJjrBnVfXZwA/25GuPx4vZgzDrWfwNA4TBGH0pWPpaNArk2DBCypCi8RiBaMWWKyewM
Zj9LtVmaACZcejAjUWxmK81l54a3LCFOxzNGWgNwrE5J/AWCz9tx2KeBajckrNdjRWgXMsw4wFKs
2OAOC0IanBpLNmBELaxTsrY5HsdGAkshmEPZApUZmf2GSya5QqN+F5DQtEhKkHwc2KY+OXpgCVbk
oIDTkbNl2hswHPcLW2vLbZgaIdVMG22NgZN1kqvYIe+BXH2wN2z4LJ2atY+Gpm8T8ztIvYgaHMX1
wGj1ECTRVVqdsguYSbehBm4yLvApRdqhSQZ3WbohAqysI2+SHuF8jasradAanrxUHMYWDFfBhgHl
ZxfJqgb8peyggjPs6aYHEOnXSMApKTwIGMw74mNhQY5KB+fCfviiDtUHtxBQAwWtpzvV3s7RiL0t
6eTpevmqM4Xa2LK9FUkCOcmKH1EVz26T4TgmhJJIQHoxlqpFU/Sv9RzsaveoTph5DDbNWTuEjVS2
RColTEim6VN0taStaB0bFfuAWXGi0iX3N1PkACtlsuf6iunlVVcLONQgJOYfp8J9TiKfnJDShA9F
1Zn4x60D9ErfQrTMVILMIBQRUOhdHCYQ0nj6TZs0mDSpSw+dicQqJjsm8Nrb3Rp//4vlRdut0vhC
DFgTNNhCp5fK2qoqXbvKdQ7EuqCLrGGdlQS6LDINgl9KZYXCHPcnChH6wDQpXDM5Np710MmRimm2
UNzNfmpPNJXNBU48F7R6x7KmrYWi/1yZpP3yrLqtUWh6eFrBFCD2LqhBuogkDqgAHi86gShWixBB
dzdOTzIVNgyqgsQ9awZJ0Z4wF8IskpOjMjcRNsKR1CVyBXHcqfQag88FL9CK9d2aqYbKLRzzZ876
zMymaMvs5ZBqKcUmbpoyvUV9qG41m2ZwM2kwJuNbYSJiRdIS/eW11zpz3fcMcMnpAwbCHVDFqKts
ovM20YrVIQJFD0oAAzgmTWR6imnhWfg0qh6bN7LRVTmS7xcw4HQLzHOh85HRjPM5YT4nJl8yM6rO
D0Wwywz+4uii9jlGq0WDA1baaGbj7NkUA986xWpMz2RrVt1VGlRcWcOnRwFqyaCGVeIFhMzOz3Rm
2ul9SU0tAbHKDD6SLngO25GVjhkS8jVOu+Dkl72n/Bpd5/m5AILeTUxoUgzUNdYQdFb+hMRIEfo3
6+lsYUuvWkUvTu9JSgO4iShLwLyNkEL0RMzGSXeMAZk6GutRqpImFFFRqxU2XZ11PmJ+jJyRe8G6
KL3Ji6Rbj4RhBCM/ldsoYH3wlFfJ+NFKzmJ2xdRHiXmxTYKQojGhMFJQmTXNcv7LMIwE3eZS3DWD
EvsDCg8anBsHcaFByudSgt6/7ycTGQvQuXdjcu106yuqODpUHp9yb98R6cKBMLoN1JJD0b1HE6+d
VioEqc8hHgUilJiX76wnF1MzoPxWQ35IvETb1hgIGtkO6zzikOvqlPNu1isvdtSSiEPYoVDV89TY
c6KIbE8lM/ecmenOga+8m2tgO+vFNTNYNOPR/JBhb147ykh1IHnI8iC1G3p3Tdt5wkMEWYP2oe8H
Ioal/dGEdXa4Pyid/IwiJdyPSmWtCF46ErmpBnPoR7fUOIQcisl5i3oF+aw16qdxAGQYTDjBWUcf
GbZ3m0lXHyurtdesJdbBkMEBMQr10ECOBkf8rXDFp5dpwD0b7SGSXKLtqKx6m01yvqjUGesQSfNd
cRgmJu3896O9trdGnGlmsJ9MmqD8lscBMKPeepv5zD8OwKYQOKm71oWDnHkbmvz2Ai0CgzsgxFmv
1rsxxfF0l91qsjN8TYeOIHn1KAy6hUeZ0M8nNb3WwxXsOZyLjP64EcNdqcbvSYcSNCVTakn9+GCl
1dkZQixlwCJx9zTQOmcLENcScNySSgaJA0VTZqdPZmuRxDP84LBzl7aBAFvjtL5w0A7xs1UjYQcC
dqH92lYu+e055VKIuqdoxGtNZeyLgTXovhDRXimBK0DKrBq24yBT4GEat6mYT6PS4ewfx5dWcPc7
zCWY3VPcioUYCGlFGbHLHab+dNa6lZNfchVkCaR+sVWhRFApohfRTRQdZAXw3ViNZdO9aQqGa/jK
1L8e/W+Oh6BW/Tar97heUNt2bKr3v5Ntvys92jQT/iYRaPiO55WzmgaIcFRbah++TBSCS0pX9noY
KBpkuZgh+jriEkCYov2MYzQsuSeXSmnixpKIJcjJoGgdaGTiqqOjwL0aqxb2xCKhZ8CCpWssNSly
n7btJFUPQwdS96Tr7CAdO8u4iva1E91m83/bZLe84GpCSIvYm+RiwgWwnbvdU6i1ryOXFR4lSCr/
fQmqNUPvBM83pMdnbdmlrFjpyPpI4Hshzqk3sj+6u1iL3nHRQ/HsMaJBhaAs4Ull62zGnHQ0HRKr
T2/tR8XATrfMXao1S35wzqeRNdnuT7SuR4BVpefHKD+tEJEJ+gCSEmh7+y5WFy1/5Bx/VkIMgo6G
YG5er8BqdYgi0OyzPjcjB76Up5s1JR8GEVqVOqC2ZjzdW+rYSIxFzikemQTxe3YyLhXTPjpzn5Kl
fVoH1Uy5SMkVc+QpZpGBlH9rNQm0PuC3qUizIsiXWf+0zYOGfHTa5+T28jr+tSbKfq9oab/2+uQG
8jDyhYFZJtNIVumMQ0YsWmv1HpBV7nbSWTmTRGfBFGqR07d967pI4BYpw3XmhCPkMDRDPWjo0pA/
MQ2drRgs9QrJ8WcYnkKv1D9pVKB4LqbpGJt2srWMqfZDzOpLhQZVqarZvhQleWu6PBlDt8s7Dn+e
Zuqnjhonz4hJ7cox2Hi2x30SQEgpkG+i7edyrkAeQP/L+ILgCOO6Ecx3i5tVaAA8Mu7H+QqpNfnV
euOLrhcnmALnvgQHEtRwkTG979Ta3NH75pAjNcZ69Jn7+eqxVKCCI1WiOq8EgwcmLWBRMUi35Jbi
jiMO9nOSZM5m+JxtM32b10PuE1QHzqqK4lvkBM9lKh6KyXxvxwg8m72NekJQ8LJJQHWWj2im4yV1
ngTltdHTITTiubOfUe6a800kBr5RU9LYm6zZCplXZKkR2YDiZ5FC8wTCQpNnGmm+qazIXlYTDOZs
7xs23EtD1Q+Y5pJFGFrZMmHgIZNDd9Br91ap7i41PdyB+i7SCEOr2uoraFyuWS4uVVrPg8uc3Mx9
/MyFl5MRAJjXJn0ORPQMc+y4tE0GKWx+yc3GTL0IJ28737t60kzrnB9nUNznoWW5q1UwYeSvn6VK
rSjncmIwgrUpcCu75SWouBnUArd0Q6vbCs1ziQ5vcf/J6w6XdmKPF+EqT7IjF6cbsL9RRVSTdwYy
OnMs2QgMB/tm67HIga40B+csUi7/O4jqfruECRh2szgpaKfpLfL6hpgQpCQSzKpYlgLE8Rg2Xu35
3dwPw6KrjSXGElYH/LXLHPAHsVbklplnRWRz7rRTs4CpwW9MoNVmfr86IrWidHWXWYdUCMlQHQhe
SZOJ6Xgy+0Au799rfm7DAgceaVGGFcyc+bhTOaru6wZ3koxPOKLmLj2bDuEkKTGAZEfqtEMKhWmJ
zWJbSS4KF09TZte8eDl7mMyzm54b+zp1sY/NnCyii7eZQ0cxCGeBnc2vPXnJuBrzg+XCp4rms32u
TKe0tL6sipMKnHKk/bSgnajyNpmi2isqn9fOI+m45nA3Z7tmGZaBuzXXJXuUC2juFA7FigA/skk4
iucZJYLjekvSdmyGOxgylN54EjoxvcjbbHZx8uMSGicuiHgxb5tcHASR1dMGiwZ8UoH7LMW1UYjP
kldulaTeS4OxRouVh7gBoBTnHlNTU3JkhLwV1CYhoyLmF22aJ7OXrwRG8YPWzqHtjBEHBdu0S+5Z
EvXXBG/3MpviW69z05MKvZHexIktpawVuDgwINXbEIk/GssJScnk0TKer8f+zkcqO5Of9ve+duOl
o9GgoWAfym1HXgF1Iy/ZYBhPrqiSszOaP1l+A2M2vDMGVUfniIsOIX6Gphcn885I43EvtJq0vsD0
lpaTwPGs4/SS0Hvws6SiCWM7oItyeNtaSfoUTyj6iPAnphoYhZEH4b7TuIN2ZpKtem+YE+mjpVen
iHDGhhG/2sY+zcN+iaRnBas9OCkz0V13xmfXQBPFzY9bo2O0Av552zXNVeNnPCQOQrbRqndm3It1
PV4aOl4TuiU3CV69Qqt3FbYcdDj2pgtxDU4VPA2YEVpMxjo8mXrdGpI9NqQAwtxQ+m5UTOtBtFew
R5haxjR71AyUNyXLN0YassxMXSanhhO8TyzQslDU4jpwWnycEHBK9CR/IX3+v4UKwuvCcf9/hwoS
JRoXZdz8B1Pwr0/6N1PQ+RdYEgPvPsQMHZ7Kv4GC2r8sLGlAYlTseBqQtP/6X0WJReB//5epzx/i
/TNlhS9m/g0UNOx/efh5XT7F1u9f8f8FKGi52j+RB66mO5gg4frAEzRAQP0nqia2Y65hrYn2pnxp
So/eFugOZl8Mat9HsyZGN6czZscA5UHFm6uathdXrequzTT+tofqdxKtsrWiWtA7Q0YdBhx8Yu/K
NpvvCfvyNrJFJKFARa9MmKrA0ADlScVHAl+xK78C2HO1r9DonadBWMdJQW04WM7ErGxykT0Ce9U1
0LMWk29v0IEcCEbstkhY0eqR2cHUdmujIUg9e+/LSgBfhnXc6cchS9VVgaxP6xPEtojGscCM2Fdx
ehFCLVahSi5LzcRNgxK44ThHpyjJXt0xnA6qsWNkra8HYsFabuKCOND33mbIhpt4LIr6imLaHxH/
Hx2UlzkyK7LDmY4nBj3vEF1Tn0n92KqNcW0LNzhXEbCqgGxna6SnG1Jhpxj93tShhkoy4NlAOaVu
jAo/vrQM5PkxAk4nWbmEtJ/vD62t71whxhUnfX4G/hqZjo1fgopNybHwOyUxVjRGcPXP6TEwmx4h
hiRni+/X1NW0sbT+UNV1wULQrwQOvpVnW+XKqcKGsgJh+CAluYEqw9pi0rYIHn7qftypnoFvrVHW
jpuVG7hGF3NoRyTjNEqddLjWWecsEmhPAyoQUJMUa01ibqaUfYuEAG/PoYYJ/wqmBkVa1eD5RYyq
DMXBLFCtx0QBrCMbg57Rl5xevQtYc71G3DSpxLzl9JhXpkV7vcwJxG7Z4bMMUraV5G9xFF7cLOqW
7OgH+pvvaqAd0r4xHxS8uYxs2zm8IzCu9qxQLhz3k3KyXxeG4tMIrA6UzvFKlGCoQTfKveH1TAPs
KuPgozRs0FQWzNcZQhnLdoj1hYMdEAmCnf31wK9mjVH21MUZIQtzc6guyfChXtSLD/LYliVaG9/S
BTMgl4y3PkBLLNx468aEpBkRDKJClxCcO6asTkM8uKVDp+YwOqSpOIWq9ujYta9HU3thuL3QDD0+
pYTyNqGhrXT6CUy2+2fhjOEZG9FOSVMoAkbp3lJQyyRbHfPKbh7HBl0sthUkRM7SEPquE1ryg3jr
VATazYxK6BUBeG6l6LoLY9mrIjSKuoJIH8bWTFrIOvHBSwRLOvEh7cE9xdkDiXIJ/hwyJLpW+3Jz
dg/86L6aWsSX0PpXPI/wXeaDeLBj+loMEkLUPn6Ju8HvgwzVcU6DMO6mdDW1cs7GrFG02xZcUoxT
eRa5PjO79Rhiho/IUqXDgQWQ/VD/sur0uZRYtBAL8Nm1SpBF5XIYgNiMpzhFvuPu3CRC0CUm8Mca
xg5662AmyiswqDXxTIJsw9jDscw0rWRHDkfH2RA4TX7YShDOrcX5Ohhi3wYTsHBS5RLZ5OBVgCG6
kuHXVFeZrzT8iliLcWT3S1s3GFxq/U035k42noyckYhF9PSCdEi5sJXBJjhENGdY+2cjfxhEto9o
tJmWWfh9SiubxKncj9xbHX04pj2sf+wcuGOvfxekgqJOWJjXti0u+FN79BDifQQGhbu045AypeU6
NrVqEZQRZXRTgFIHvYWwZLpS5f+KsH/iLEGBDshclNR9oOzdYNjHhhwIoqiTHYL4WzZgEY3M9FZn
YgcdqWMw3f+SRBQv1bT8arOq9Yl6JQoX6SUJsiE4AgsyuyBVeYpxQHIW9cFGXsMSan0SaURQBk95
mP12ncFnmSO5BhpyvKmsrxxON8rckfOegV4xB7CmN89UiA/PguVY6/TzhvPYyLNdNS9xJj6LIb42
WQBtyVZCAhk4F1VTA8bdlZ85ScdQX+gLWvpIFAGRvp3tsFXpAeHcFK9D4dAxp7hEmowKCFYMeI+6
+i5+6EdfUegNe31Uz3ZLjZ8NxiHJ3ZPuDLsoBySH22qTRBY4F0Yjvl6p4cZRMRHYrvGmB9lnlnFS
5GT+XcXqrurHD1zm1Vp0xnuYoqZsRfwGHexMJ8faaO+V2qcrUUOHgb5CLzvmPEmPX11YdvMWl8kh
YHwOdX5CLIeXeWE009NUdL+kb4sALYwRBA8W7h/aTbiP9N9ywkZM/I27RVpaXhi+OHStJ0IWImdR
uu96hlW/dJgicq976yGiTidX+qJ6ZxcnuG/r5IUz+MI0X38TZ4w8Dz7BquV7LVq5gl7b+bDO/sRx
fOo0gnK0gLx71pYXpW6e9H62YyXtj2lBuqkToq8cZT144SW09oFAE14VrNyYnoNDpEzbvsBqo+tu
sM7oHZFZy8e4P6o073YpmpZF/Bs31h9TYr+LYvNF6C0qnrJZ5V6n75qcUCv4Xqr5OIZII/EaU12M
EGKU+Imlx52ZlI0tUvhb8arNZnPY9DI6pU7xAEV7tC/M0f9YSveKyx2ogPnjsgOB+UrpbmIZzcHE
6eOH6KFHVOlYLxVd29FuoMmA0owyotzJ5M2Jk5nnxa5WYNRbjo7+wSmuOvPj0es3Rlp4bBwEBh7h
Aw70wCi/cfmS/ynHF5MbY9kLvw3zb27VaadEPXuxKeHXUHvlYAoygWelhpU3MH+hWjoAAmSkygC9
p6PtCUD3MgYcFNjqO3b8R3KuMElU5pcYHiBC2svJRr0rc8ukh+hCK7Oig3QI/phs51hJNCkWArLo
Mk4mmHFO1OwbLF2J9iNzttLKBmVHd0aLVlUcsfBIx2eyd9O97NKCfSIY+UYP8zNsXoeOZO1Y2yBs
5/DMJSvd5yDdEoz30mWjvZIcGgvOUwUCdy70dUr9MWGLcmrCDfv6zzTO4tPhynDqURPhiTySb13Y
u0aMe73V9u6YgLCo3rQR2L3NJaYKZVwIZcvVuK7UKdp0qkFPnTr9EBfurZC/LWfsTdnASEfXkKMp
Lb+GYD+mXySjbqLULZda6Lw3BRlfofUN6FCnq+r8xNm56jvl1E5duMBgRGSl5X2gzgyWqF+5eVLW
PoZ2vQV5DCzCFa0AdvnA+YyL6lAY5I5RIJzCyiKtKfVcoI10owGGXyJmHg2lHxesr3e3yYOLZ08P
Th2iQmlfUIrs3bmuVIWxL75NI7xaGpd1zGRTRFD23RhFfUOursNGmjAoAmCxA3e4LJkQgvZax/m7
UqVXxu2kFdM2cDHnjkuNHnmAN3bopwMxd09OQmdYC9WXVptzjnKWliFXnyWOTwH6OO2T2cPxNuWM
TSlOg607QChB3I1wlmyOyba02XK3IQloWutej7Up9XhVOQnA+Lapb2nwakXBeD7S3rJaIdK901bC
M7+GtNu0pv7ppe0pYUDoRO6jpU2oLZnPkeoN0nsCq2SYu65CxNmU7nZKn/QUo4RhW89aXVQosFp4
/M1JbxJwKRkvP/bZbWEWuzploYMCMq5j0oVtg30wr5J+1ajoE5Im3HDJxIugmDcZFU+EVGyxj8Rs
jLj/03Klh6OFRmIyf9gN6Tb99ZH727EQEUhymmL3Z98f7h/Q+durONz5an8/3D/y95uOHq0DbYy3
/3j///j29yfff7B/PCdNkwP+yGKTyqLVMEzyjdhhmdve/8m6j9fi728lLG3rGj0jUoITrVI+lU5a
YaPkV7o/aB4mkr/fvP+LeK3/+T5ZG1iPVXSZAdQW6f7J79/j/izzP5/61/vMvUqdyjGZGJ/GJLFI
zg9TLvFhxwF98EAF03N/5/059werxlBC1kHug/EtI3pL//j8v9/sUsJR0MvTMM+oI2iE/fsbaaWd
bgR/oXsg72ARaRsJ5FDanCN0fx9uhtTvMxws6RBjfCR/Cv0H2bXRHIoU5QNetfs/pRJeixaVFrzj
Pjoqp8Y8s1tN1onzRJK84DSzfYrSYMVOvZ9NoR/9g/GE0uKCcaz3uwOVCzK/l3xTBH71Nr1RkTI8
K79QwK7IKaaS3sfPGh1kM39yj7ZCeM3e4RTko7X/SS7eOaBN+IbOuHIesmf3ajAW+gKFhke8Ho80
X3OflD0VP86y6tfyh/uXs4rEZFL6+SfYDFyxuAKdbfynZ+HJVypKik1OSBTpmfmm/cI5M6PQR1gs
y7L7xBZOKErE1rI0bs0pYGrmNxuUaWvctv0asSbxoIvgtXpODx3gk2jZQ42ZPaVL5QnsnmRLO2Ub
t11rz6a5jwhj0oaluQINd85D/5pd3OvEaoHYc9PKtarhJ+EwG13yffkYtuvyEfVYnR15BCUUlRhS
kUBDAWIoDI/PHZGrnHjUHPqVi+anc9m5yCfiy3TDjnOPvY83+QZ8PXwUHKIcWXufLblAbsM62roc
MLeGzliQsk7iDGVX981nfCbm8wAm4UX5cyWstQ2WKCXofR2yp/yTBTq7xgttW/rZU/EkHoB8LEgT
zxYczcIteecUuQtSjf5463fHu6CuAzIRYF1Xgn22zuUSlCGK/ZhUDoIWMCbRt+SIuWT2nPxB6bSt
V+O7ealWXxxMw6N3avvl+F5g4PpEkXQMacQ/vA2+fmHydyRIBQMYCoYFwjqOh/Dh/KtgMLd1l9fU
x7E5a1rmxxLWr29eg293hz9/SQT4R/Ds7qxwsbGv8cne2d/Fjf/3XGv1m73LbvGLBjPgW5Hr9s3E
jfR/uDqr5da5NExfkarEcCq0DHEcB32iCm0xW3j18yjdM101VX/vjgO2tLTggxcyO3qMPcyfbMIv
BkDZWUga3RJHjvZbg8b9FR+rNyACj5yK6LDrIZ0GuyYZddNb9PFtvZiP5iNI381w2ZvVMIr3Vu3i
nSNrjxSRDODSftK4hR2o4FPgeXj1S/ub3+6C44u5q7i3+uEcP71rwLTcrnAOBvy+MzqrRd262k6f
IQDbqEWBZTZlF5K5A2MrkJ7Q+YWletQefpWnp3QMBef33njdV3PH+9DNzqmHz60hOcPLc+aC75EO
qLOS0rLwLnMSFB80HErWUuVQzeknByMgGgSt8Av054zc/bE50yCmqfEyIcB8SNlxgvWQzoxUfSrc
GSqRH9YvqFXFN5xK/+93KWj48b40PQCJS/U01KwAiu6ZCw7MRpsa6b4X3jc7t0H7i24Nc9m571J4
lJM7O81rfyRDka1XNaDOQq3HWb+ZbN+n7Dj7nYv6omanD8OpO9+vd4UtZDmbp1lljr+mO8xoncT/
VcNuRzuisNz07href2bKb+4ElkPLgu764nZv33nQ7bCweKbmw/kNiqTPuJSS1jiKUW5+Eh4iF8U4
SvVU7bblzMNklh1gZMf7bTD731Dix9MLTmYoBFXnpjpFcWhQ49jH5UHca98CRAMnD9cLWPNoN6Dy
p+/mNkwfkkeUhizDqU+gYW8USeAnvGEiZOOWdUu9fI+fcLonz6kvBEyMXB2A6RvLiz+1NkoORCme
eIL2nByQHfQRmCofbnXzKF+GfxU6b8sZlbbBWVsonI6O7JHFqNFFbj/7h/QJK7aB1etO3U3+AYYl
Sq9EupSy2tFLA+qTqytBk2MhN3owr0cBxJP6Of5odLLvp/buq4Dy7BtIkdUx/6XiOVPsL9A8Oj5m
rvCgwc9/idz5rQX5mfId+gZaFa6GTSUKOsE5objpsCbK3zoAnERspXxNv5UWrjKCAB5bGEBuuz0x
WeqAUfHiPd3v5SV5Hy5TMBpnRmc9IPrt5Oj3fZmusdI/c+TKgQyECzLvz0xPlqM6ftQniUfUO9k7
LYpKC/DDoua1ZxWiIz7jYXBkjcC5rp4grAbDC23paq+aRyQnMUqnXgOgNYFSQuvMgbsNAZdHP/1m
LuHVdmJcwVhoJ45AqBWHwo3ZHCZQIbeOfVjjJWPQBvEl5aD356+FSBUP38al/MMG7WzPnlJN/Vnu
QebvQEiKP2CJ6ffpp8Qfd1C9SqdB4Gt4LYMRyFXupYR4mfxE4bJ4voFyqD/jS3FFyOr8xCWKv/BM
7Gm7aZQEAfuHabJjvUG1shHf8afYXR/uO3ruf/+Lp3D9QuviEHt+/zKLCIHaq0ud9QEPaCe6VI/1
CxhosGXqLppsRqLCiQ9FNARq9KD4FofBNn9X9awR7AaZzxXgw415LwF4XzsioG8bfnwmBFtH66X8
5WRgG3kDPCAJDuc5sLXmzDzneIv2rS16+IHvttbZj/lPR+kWM/KOMwrInt2zVtqAA8rnJOUGkai5
SF+Vj7Z17klf8m+5B9jAsv82kAmRAcraIxZp2fVu+TRw032I2mPl+1AftB75F3uvtwGEUztzIlrq
xkNG+0uM7eiyhumvNuhO1jcehLNm6xiJr8mzhZsgc+Ahfybx/rq/IS6zb38TbBHY2ZRDe0Ohy2Hz
ZM8AHCE72pdxmFbQjLaPfO+nvm9ClsF7/BndhIMStofYB/vFCDqjzxG7r/tH5CSpyheP8md8wFxt
pgKCiIT3tzG5bE7ubPgAAovXx7tt2hTogLdinPXAw+lfTClgCJ3F2x4ilGvuN3Oft2naBvAjBLtB
j9eG0sTuiPMaEEtMDT/pI67sdTFj04N9d1n55mNzwLXYIWkQJIoVhENrfcN9kYBn82BEyaB8VMfi
oHJ+CUipFq4eHSEb4wcklTtjuBpm0EzXhNJvCiQe4GvMo8XOQlMP0M6lJ6BXzm9gorG4O7higObG
Ubhalr2gvVd6dNYlH4G6XsFF0B5u3TnxM+ux2RlegBIxTnZIP9u6wyx/AlCKRIQH2fUcTee4/SoM
p/xuhecOBaT5RyGblBXrJGD9Ku6xHBYAYhnxozQgjtCWnvCarfWD7jCXy535GWc9xpBzIOzuxmdh
MjmGsHHvwImi9VltCk+kMW9zXFGmmo0rJU4tAuprq16Ov1/1LT93sJRQDSJNbMFpoqk2RSdEX8eb
inkeCyjes+1Iu8KvzhnCADvli72N84RAWjJKMBg2y3/gyZWXyuTZ+oQr7UvO8TtTGAsJVFl4Z3ae
BFbRfvhtnfYFgqrkNBto3yUEJaBuRjaPp151tadWP1KPr7T9ohBBet/rYYxox9imaiOaJGnB2DvQ
x1b5BVQhkXWO+AsR9726wO/sne66NrvGV3/VXwGZa0f/nQLFJIz4aM6sc+MNX5FQRAQ0pGIimw58
aor+VFfs8kmiAz85CTqyEwphe0oleUcFGoq1OyMuvLBXOJAQU3YxVvxkC45+xaWUeEeeDkBIZCpB
4CQqFJ1gsM97xGcoqawFvuK+8BRlDzF8p1N+M94j1TXVh3n0Gb7xR5Dc/4wHex+GsEPuqVxzwJnQ
1CGjXZwFEg9g32FzJXSh/ChOIeBP2n/g45TtWXos/yF/zfdZ5rOegc3TeOLsfVannYbEEM6Gjn5a
9iJgNK9Zj3X+OB9qOv7bE7vDey8OifgrqEeUsMrKvSECJ4A5JiySvSjA0RSNBs7ndzxeh4fucXmp
Jw8tUbF+GgH85cGAwN7gii99uhPuNPxxmCRICxX9pPTXRXiN5g9QfgCA2VyKzC5vd9EmIny7U2Em
BE9sFMtkvEtnpEZ8w0KXxyPAWIJ4OBOgrgecLJnz2plCo7EfOAVQTA8yl8Z5e4JPxOGfu/VLcRXy
Z5o6+6W1zSnUvnpOgumxwL6B/gHzB1S5S2Im7RAN6MqLnuznBm3s5yLzK3aD2qncmaYbaC12MxCC
6Ez19VeHqa5YHJBEKpTHQToTznA+3ps9m930a/5Os9tTku3cDJUkI8CKIIcmVNTPSUxrS/AhqLWR
gw4C2OnhTJM2HqHJsbc5U20rHWj0PWJyRnlAwrrM3Hn4R54wsc9eqYWoqDtXNrKamyaNBlKV4rdb
IU3TBAVa95a3CMeqJ5L3egPR4OC8Tb+dda7ohlkB7Zi8dLXvJnnKwgqtCl+X9k12RIBhC8I4R0DS
O/VyieGyJUfK0ZVF3nrMEY/YCJ/F8lTmsTuQkEDG1AE/ESPyX1ZcIDjkLzyA9YtoEN1mfZ/nnMtt
/ljmwTK4RUIvmXbJIWEfVD9N47ETsYJARNEGMNuoXxPivLb11QgO4Uj6y6kka84vMqkKMhXDTnzU
PJ3m11GNOcsJYucGaRdv+WWzASBCJRhaI8c0rWMRm610txAvCy+aj85CYu30xq7eUNcuk58I/5Nf
jiS8fAHSzeDdtz0Hv3el2cfUQjiKCJjY69biAqh7fOZ44Hyy72fWjblXaGH7Z/A4xK8t9XCfuON+
LXfUrxwgqQ/xZ/55P96asLZvzY+ym9++VzKxD0tw7j8NeBjyNJLS9DNlY1pOPIQ3g5iGKfpKWQD8
1yO57C49lZesQZcB1RvMSez4U7hmAFCvyLhYn4o7nmfdy74JuwxH4Rgzjs+N3who1rKhmmH3Nb6x
l1Zue0mZe1gz2HMXoKe4MbhJubcolX+rc3nK99yQfb9qu614EHSTvx28VN2/MsFnuyHTy/fVuWp2
09P8M2xyMxTaRxsuANw2jWIEs7r1yv42MysbL6p9S6buYaKCRXvBZXdlQKlK8Ar1FDVMzWNOP/cx
cdvptB0k85W1xSeRuQftC9tYfRkCFhxyiWdQ7yZ71rG6snhZkYVPr5x6AXv6zB5ky4RP0y5xIAvP
ITrE2TbLlt/Ua35Kzn+X6ANMXrlvgRT51KL+iS/SheXOpwDTGx/v7pD/4FJa/qaX8mIcUPb1CO/0
09/1oLKWfYveerR8jr36RJDf4E14joZzlX3A3OoRUIbZjaIT1gqumT3UlBAIi7eG6fCiEFBZb9k7
Obnhg3zSdvIvBSbhC+Xx8tto3OEie0Q6bJCVb7JnUladHzeO3JlMVXojvEST8kNBxo5ygX+GUvy9
CUWdNy6UbVJ5Sv2q9ZBeBgAlpzSkHOmbwhGiVMSiFKvp6BcRiQtQTNOvYdFjT3oDFN/4rJqY/Q+O
z4mgSbOef43Rjz35ZZ58kvZR8aBKmh91ILlQS2r4PnSIPSU/d/o5Lf+hc/bGh9/BxTKjOY7bDRaS
3b3Ndzr2xGcBmamterBCun6MDXt4mh6KxJdD/FZsollVeayjnfihU/vQH03W1y8TKIwC7gGMX+qw
ZQ2OvIajm392x062m2ctCYTvqAGpAZ4VALMX+xZEABJeJ6Ly0rrxUa/8t/ZbC6bj9JwcorfuZeLA
JOmc7KkHR2snF7iRzrUz3nBPl2rnc95n4Os4dUrfrRcXWmHuVk6Ruxz2LXTIz+jfeK0tJJFCqdlR
5srT64QRi+6yEmv9OQW5d6dqf2zG9+mT84yPuZWBRix0/3hr/qE5DGmWzSr2VOFf09NUdfJbcX2u
AW4d+wvRyHDTOa5rR5YPOIjzl1W9A3FBmfFOHEt1oP9doC3ieGFPmruOtvirHALridj8gKAU+eV9
dQdqmPIH9sY+D1LMH+KHZUKs3l/kAxbJ2XoEKiL7JBMcz9WVWKC8yUvwbNANY6YiorYldARh2z6N
ng51kK3Y8Zt1QeEXbn9a8oDvgpEVmENzCO1k7U/iSq3Zg9qUYweyK42XJvIgZ2xOOm/UfBsDNIw9
E4ea/aF8Ne/nuXviqZ9EGsDDIUekqjpbHZFA8VVzELTU4DLIYA2/bRzF5X0Tl9QR/jlGla+tX/xH
RcYCgrP934MSHUpFQ5P0xTIuc3/QtzhUTx9HW9k19e45B98Mkrh0R+HAZwCwG4LoX3Vm1n9TG7HU
YN71Y2ii6YKUFXU9cvytPoKO5y7C0YKNNXJ5o/7JiA4gkBWyK4DNH9TpCOERkXsj4iVbomDZ7IXI
CRnoTYPsJcKQKHLub/c3/m+ruO20N+uprZ5qKs5ocOsfA3YD1BqY93eClWCUHLK3t5HtZ208wjB2
jTOZhll9olNhc1SZQC3RJy1O7Kh8DOVrsjYWc8KuTvib+t0u87HnSDXXml55sy+SS+yOgfAMZ6iB
W0FXPuCZV5Jt2vOb8MAxVLtsqjqIExo/BFGNJ8e7kqpNIOcPABO70Z9324DcuCIksA3IMiS62ZZF
cyKCDkOCNje9vx2wPLHdXsnVm2tJVqNnD/MXozW+EWuxrQFfzexkm31sesSl0Qf6zt+kLsTF1HLZ
IFOfbcnYydmBxOLwW0DE+0jVKyEmUnbQO/qe/uMXu9v8XkoBCgvwoKmjTDSdTs1CokxRg6WFFZuN
hyhKMgvVmJ3EKf0GV3H+woxDcJSG0gwyAXkQktrbcwpWJBDhjL6JEyvtAqTCQALkWaRNmXtCeu5N
T3hgkNPWyagVqogueMNpelE9sKitTVzts8iUr/sVLNmRgkdLtYYA1Pwgukeehy+p/pMKEVJI1KyI
EbBczF9jckVQHYiOgw7aSdl5ADVlw0L8V1g+EVWuO5TcVVCinhZRgyEsARkB22CkqvQ7aW9Ib28y
UvssfBeu1ETZMgIE+CkpcVk8IDUYp9+Ycs4/lUMRjjIdiRohGGS2s4ARBZiSkyLle5Kk6GOZTspb
dc49zrYPhk3M3iLiLPJvkwpN7lLuEsSv2TY/0lseh2wNXE35Mn/xTmwrGgk7IgkrYeq5AD31rJPU
glb3zfqofKnyQWaDuyVXHLLnbQbmrwh7kthEpyw/oxDBmxX9lV1LZmTILa7KbryWr3SSteXYOtMr
ll83fr9BgodJ/ZXHjnWdDyxkitUgwR7MExOcSpPJ4VM3VBQ9BoS9qyTEyj0S9S0dAbuB3LhpZxYt
JSR8XrXurVwCWm00Q8lf82d+l8IOxmdq7smaz3PnaYwazSWU6zw6FtSLU+MxIeJrPf5uGlwC9B1K
CWQSE8PUBbyVVYUxxVHtje4Mbk/WRy38u4OOWWBQA2jBU8WZ9VsFuT7eNbCy2WGUQ6m9CWz9XLMA
hwCz23hXdMGMcwuTJ90yD7ZsUmvAL0AkmJUVvV+P56DiFHxeQbq3HiJFAicBU+VKYILfmvLnR8/V
c628M18oEvOZejpPF4UFyFiMDfd7V174QHYyxqNhS5mf+SlSNb2GhahHNZGvSblqqMCOKj1ngNrV
Efl1p2Z5Jz/N/MOgDtMHf87nbOmKy0DfSc8rWzkwrNwR99UQ7qAUlruCsuOSJPr1tMD48Qq8Zuvn
GOMjZyEjznipAnxkP0MJa93CoMbmYgwTSAPFHvLihqdIifLG7OQ99fnCuRcJu1p8564Lio1t/krZ
nxdcPpX1+xaOaPxIpm7NTsnJR0otNRy4222SotTbLOGZca9kg3j0EjnyUDnnGVV0WQQKGjjMs+Lp
eANtaRBAde9wiPD3yUFJOlbkcvVcI4+IXYGpFGnscAh2XZH/D9qbVTrc0Xfig08Y650INJ6y/Qkl
TYka2uhTJ6FUifTHNmlNxGLfmSu8pOQqa9t7/+eT+QTrHnIJqC5R01DRAaI/jhyW3UAZZqJOHhfK
vUL1JJHlXecmZPj5eA7+6rqse4aVv6czvj1QBIJaj3vf7JUtn9th0iv4Xe9YRPyEX+FxTMGc0Bre
bpu7lXEpz50CViCuoeN2jZt+ETt54/J23Dl/xPUyCbaH1ADbdCuQbYgH2So5KHp/W/sGEsgx2pNs
xAVnD1EShRbHHFzcTm588HilSwAfIvX5XG6H/9b+yhvqlHm0Bx4PdeGcrFlVr4Z2ZlVoasiSL5XD
XQsHugKaiE4pYkcu+DceIm+2LQy0ilkMmju0NOuejYNK/mP6PFgWCJ/BL/LYuUNuU7W5o1EP2kss
7+BmtKu3lpcWmOTWPwAGSvTrjttSdiRrV6LDHfkzXV3LlZ7xcaF4IuQUE67MeT48AvWMt03rLcYj
qgIFLqfGI/eDpBe5jbJD2ITHwO9a61ZAgQMDLI/hYdQ26CsVd8Id5iqwzpfpV+tQJrEZZa6C3+Mx
SOaex4DkMBF3t8lBINP8wh8k4nGyjvTrmB88yo0hXQatFPBJ9NzxfunTfSaw1GkCWodpW33GRrv2
mfUw0WhssCxy6JGoS7KsH4cnGqRx52xrEYHF5wKI58wYe0lL2AJKJ6DFZlLM9uMKHt2nWAVcHetY
Szwix3nwe+gVUJhLCX5gCGnBZTuxhst4/8iAifVwfYqwVE9A2tAZNtEUlk933n71YaPVYkhr3FI8
EGM5LELNF7U3njGXCauMtWf0V15yuxuCq3HAcBCXR9LOGO0Oay945D1trm1g44MFREf2SJ5AOK5N
+Df8yLRSwYHiwpw02xd1Dv8zwgC2hfsOTCXjkyM12jl550xoD7/OIVg37gwuD4+Etcj4aH3AgoOP
zxLsHtVXaniMRr96db6TZGyTwKxdDcxVBI8Bq3oMqHweHQNF1xrpNLA6BYBPBpYdiNed5m2JVOVB
gmLU+fu82jOm+LSwlP+zIHsbaqdPTe6H++O5Mi2jzZ1rq08itmF9tZeIeyJxYjKmewaWNI9L4v43
QJABuMhJdA8tKuSx6i03BR+ZqvuufFnXAx+/TYKRUqYz8jxnh+q5FgUqVU6yMrQL6WJ5Mz6uHSU1
exjRoLZaJ2D3hBJNvR8s0FOqv7MYrUPyDUq1fNrmqwDT3x7NcNH9rLqRPTDJSHDJgVWytnp6xm8c
LQlxjrxWeBPBeP4tO8SF9HEbaYURUNAhoKXCmUloofRA4eBk0xiDKhn0cDAlbxtwfSPpNZajvSbk
DuzlwLvoMIKewssURABWXhcg/e0zdTaQHJZ5kIQKaBQVootRRAHLYFs/8EWR6JNdpKeKx27Y18OR
b/Co2/bQtSQVrkXjHAzLA/Sfkil8AtmVUbnHCTJBk5Z6tY1Pqq7Bf9hBMNzmtXLhWVJoFWmI0vbE
hPdOoR7QCzLirKyh9wFcUsllB6ookwLnKnG5hHa5mHv2YVmGO62Q4uMzAL4f5w+oXvTIx52mBuUd
TzOP7blW90xD7mKMAxJogUCdBdp5GUnJjXS3zUIrwc8FALgP5TxFED8LoFKw0kBkmhlSM5/CN4gV
tjH1t90LaDOaTyV2EYwp4Y31bnSXBq6ghS4oXPcQZDnCOhpByskS3J7hWQ9K/EBnL24PY3JYMAIa
38f789b1opSQeElKjOBsPGzWHyWn+3bQsBZRwFI/KSOgaK8ETbtjYvIomLIg/ilJVWmwPLACNWp9
BFkG6kpOFb9wGJm1w2yniTeZB37E1r7FHEnYX4QvXptJyFvFybPOLTQhT42TvBI57fcINBf0zJbt
LvjNGpVmXupuM7C7BlVySABbo21v7bZImnUvgP38oCLCxxu9y8rjnek4cW4XHKdOLTMbafov2way
ndlIoMshOwkA5TV1cV9g2gzahWUJOD3qXyFG8tybcS/zVqt3T9Gg/2bC0wOJlAtL956y2blMqCR7
mrkhwA6sCqF31xYn3AD5R7glyOrwwMDADAdF28XTTlh8ZFeS2G0QiaIRU3jNeIABSiGH4RaqS0TE
xcbytxmxWJvH4oM5w5LiytiJ1nF72PwSk5nNiJ2DRxSLgViEPDR2nhLQCrrhLGRuMnX7TwAhbFCc
d4IW8utDMJE3Ey/jOgZmrXRq6cw2BpcT+Tw4y2zdsYjLL3Nni304+yiW8ZIxJDhjtYgzOeojHRzN
omy/NRl4rPxVGUPMATOO8SGHHZQcdAztSn0VwJJpX1u8x1sRguQBW0ixwvQ2AQhnOdXhkdkfT7B5
4VTvqKcVyucTmABaMkRi3L3xzSb/SG2UZJ18dTu+QZ5Q/gRZBMVzgxnce1B/IUgLiskczmgCkfIJ
a+fcBQmdz9kqgZOq2CdZIpsHVtVUhVq93istCtzMXF4j2E+3aNT0jLdng22RZtsPXSuDEsaFZ9an
h9UsMphCd2O/sf9iBTV9TCkAm0xYCzW6esG7QdlLQ63srRbeP3ziyanUMoSwdsvu0Cj+ZIrxIrUj
sc1DcUpodAuQWlK9q6Cu5tM+Qmx5j45XjL6ZjA54NSn4yops4rNF4azTpWmPa9S5SXXBl1aeSD+p
L5M+YbwT9QbECpwHnbuqeGPy3KomiVSMsPafMrOxaj9dGX/iFMxxpXA6I4sSDIaXEdfgOluFm3s6
guYoe+SGdJ1Npfb/VKz//jzS9cXHD/P8960uV+C/K+L1v6LP+bKbqdz8KYijf3/f/6mMT9BdA3NA
dEUGU5n/v3/keAWI+ff6T/l6kBvTkTZ57k5t/iu3/ae5HSs90rU1R8m0tIQb4tP/fiHTs29z0THZ
qFAb/vunGxfEu/73+u+rsWf6lVUZouxS0/fQQDH+fVmISAXaQt1kQVWtB6EF2Snk3eLO2BXCfjJY
Iyl4fxe7iv9erbnJindtjvj035d/t/CfP9z+GmQnP/nfN5s8CseOHOyOLIPTGSAh/z75759sezL5
3+X8ffn3Ta1p3yyRTiL8XEA+pdiSV3LSNRvf6u+faXv5/33v7wd/35MHZK4yHVq9MR1xFpT8asRZ
01jbxpsyErkkRqAtb187UUb/okXN905/A/WbyRVHTXNkfC6IWQdUbT2tMOqgF5qXicrMClhMM7fy
NtYPUzX/6wuxI/OLvmItL4gI2n2NhBNObxqNkRVMW0YJLTNGAARjFZ8rAaCMoq6kfhuRLumpeTZI
pCxGD7MJVVT0jBi7ZTDxyJkemzsH8ihqmDDi+6boCylR8dDNG5sQsXC3H811Z83mV9lfO42CoNZJ
1TN6S0JKui6mJdY/ZpsFmtzQCKFIonb6ZZGlx1Zc6kBRAb62U4TlDeHJAuYw0Dq9ti0IWqQE1Odq
xGGSIvNSlSOtHocnSON2Q9XKRML91JTobY+hmEoQ2IuudaN5oGtokmtZ2rjDU5w6VKNisgZxrZwZ
6XjBSOR+d7uhArBnHDFU68jI2595QMqnjwmDdKptcUMzPRNyuvUcQnAPDYeuQuJKGVmhQFdmLRro
6OhmNSPKH9NIfRTfFr+ZQISUEhlGWaevtXgPwdPjHkiDNiN/rg0jReYODFJNldmkQKhPeUSbaLiN
iFuQvKI1leqvikXuUM1Em6KlE0nNqHvDaJtv8AMHoJkjiH8FTd/kHWcUgcQyQYd1qNWgqBEHoQKk
Sbm2mxWBw6sgeEwqGjADxSo9oh+1UttBJGYC05bFm5FvdUJo7SpvWRdUCCTbKbYBkilVA+SRdZ4t
5Dy7UTACMZk+arRaXUHIAQUK5hFdI+1B5OzCiXJfzfFKYA/Ys0nyDwM1mUDUvqzM0o7xwAFXahBN
mzR+k3QyQ3DMQyjIy2FIxhl/sao6WMoIUUJELMHQ0F6QtvBeQhcxxiX5BB1sqqfx2Hejcqrk5rJO
AwgpGr1QUNaDZGjvaE0DJRiFoBkwh8wQ40DWuJDj+DJV517Rrbd0KyFqnjUp5qGcqzBLcVlGa83O
o6Y+aEKHg6827RDQuqGYK6Hn1YJVYfE6rWBcBgjwABsXlDOwcd4mEXlOaoxUc4yfapM6XCe4bZmq
/rQC4VxcKkgwEI8IY4UeSWoAZij7Khyw3ksMbA0mkLTZupQglSbIe9nwkacCXaD1nvuZxPm7qD9G
bEy7qYPYB+3jAVVTea/k6z6uC6L/JfrUFB06B+az/RjHwfJctoY/qpKF+VZ7hE9zP8BbORSR9E9Z
egg0DYUzjgB6DQCSEGDTNClDA35EmwXmUSm1e3F9uuuQZ/E3kPcV4AhofqE5GqDY5IUkqcnwgSz0
fg9DCh2qSPsRUW4NylrHkKvgJOj6l6mrbpNeQGkbpGBViodtpsPUtURPEwr5aCTLl4myGeaaCW5w
UN4mKCqt1Ad4JbmqtUMgezelDZRmHapNZYH16NYpPWScI9Z9TN3NVNGZyIo30CIwEKOFAdtqRigM
xFuaXIu+HBv7ErcSWD7R4uZD0jqQhkNJFNZwUqrloibJLmu0A1Ok/Coi+WRWgNfv9fyC5ioaYdDc
9InO2tRTNky6D7VHp928C4c1BaYhbATJZl5jXzH7lwX55FARFbxeao7uBvR3nKACMii/2kR+A+MK
hTwc67DjXh5m+rtTnJEIpdp6RnbnDR+tnsrHmoZdqhAT1hSiuuVOTggJS29y8GbdOIe1pIMbTOgi
o9wXSYpb4wDgiK1+XeC/7pdYxdIqQilzkStM2Alk0FY8DmmjXIY2e44kxFnZjPNQzl70uBYf7lFz
tOJVOcj0s/Q8RXJ7GWnqAMXqO0E6TMZtXqyfeRnSHSL7/7B6wQpBSV6QgoByGtbmTcCz82g19SnC
Vy/IIB3DHhA/iw0iIUb0s8ymO4pNkx5zKXmt9JE8j07GUkgnSVjZNs1x8oUcDxGpbF6ZpU7TCs1J
L++k5yPmEIKloU7YC3QBY+2qCp1XrBqCJnPzm83RMetlBThtWSAtQdhZT+n9WJDtFjltl1alDWTm
kn4YovH5nsl9GMPQofGwlUjgDsddhjhx3vqqUf7rDQl+gPQdQVKHBDpNYa+kuafp8tu9jCcvUbU5
QOBIR7ZmDFtt4ahVZd3XJtIjo1NxkCtepVEBo9EvF8GIaYop4+qVZulaSMVBfLTuR2wkiG3ZWgZ1
lP1JlIej3JSP07R+zFgSdGi0kFfMym4Vx6OaNnGA1QryMvp0VakanjMDlwypxji7TO3yvgne67g6
5/kCxEVQYEbLUSjPY0FqIXR75HBpMesUFdq7XDxD/zlPy3wUxhzjOt3yjLWEBUFA3zZY02mQJTd3
PSfJhOoHezKvyDSP+F39jES4z0z2p0qVKJUbZpgSoe/KeDNNT4ajsFhPEjTkuOosWiZmBYAb2a8+
2zVj/2LpElu7QFVR0km21tj8TleizdocgMro1KmQaAt1kZJmXhlaeJ+8xfLzmeRQGoGa3BOQpghw
gfxuWTOiNASqge3lmo0nWI9zXv2DuG+j66x9Nut7221SwGmEWvnI/eswXtbVSvEqOptaCbZh+FjU
GTDrgpGJfFjW7ICM7Yzb64xgSvITazqBOeaur4nwNGng0XOrb/0oG3/SRY2uFp0lscYTS0X44hTH
43fcG1EghIrW7NqG1q18nykDrDUmjYT0uVQekq5UEZnrv6U7Xq0y4UaLOGbQmet7iq4Qz4e8b1lY
xjej7z01XrGjkkbazdLmMrnmD9J8WpQ0OQ4NLVQzU/xJQmBsMkhySMPvtUbCmyf4/dZ1AlXS+OhS
K5zk4YMD50k3ZRzGN0WJJphYp14TRdqxsYrDLK2IEFdbjUmsr7OV1mEGDg7fIW5ShuCLvtxm/Ul7
sFfgP+ut17VHLZXXMz577QlhAsr6mK1giIJk8IiD+9ycFemuH/EuO2gzRJw8QdtpytaIvSn/Muso
O3bRADooywNd1yi5zhoKD5NY7ybDRbmGHEk7SDPKP8Yi4ceQn9dh0k9S0b1CW+ecNEFvZhDSZZkt
Z14o7uGY/JjrPEqEIkA1yah8Lgl9TnFqXF26UDG7FyVS8Pd2U7evTpXaZ1TA79Tq9E0YMe732Ti2
rz2wRb+hv466wxM6RJQv1IZHVhDQjSJd+laqKA13agV5r0bYeyAd1iDcwegK00GWQ9WyHvsWFcUB
Vdwt+KZyZvTjM6lpE/TQsIED87I0C7SScu2GbDsamWp3mCAZU7SUbp3annEkt0BArXcswTpShsUj
eWRwNV3dMLmEpELpV/q8+Oq90+BjE0YI7EzF0LlTTR0kytRbTezrKaX4W3YVPXtxwhwR4+dD2u4M
i0WKAxjbmMIEj2jXFtMghdFYmo5Sl/Dd2CarCaYFdrJUwvtnRcQjpB2p7NZyvavTjYYA4LOSNOkw
R+uDKI7STkYcYkc+rUzrFhUAXc9j0Z/VFTgjgDAS6r2Ud/llSK0sSAaa6/lGi6xrvCdWfVGOIqbH
UjnqVM3SCFuvOdQn6EemMZD0oYawL4ox4bzKqUnh4K1Kq0J4gnFlsUD9XuJXUxvBm+ZoKGW19B6/
FwYU/Iyg3tWNNUePlnJKO20OLLIYPSxGvvEFaJ9EWvEiitRFdFWSHhsTMqxKaGOrcbl6c2/ClFfQ
glCN2AcGmAVNtFY7zJoP8Bh/28VI99Za/6k7/h/uzmNXdmzLrr8iVFt8oDeN6jCCwfD22OgQx9J7
z6+vwciqd1MPJUHqCkjcPC4czTZrzTnmvdWLzSRkNSWHpF9NubT1KpTbllFn24oyWubzYUXTPzUK
J7eeGJ/FiY2hJlKvNkVkZCPaDLJFtVWe1W+CEI5MvR2pVEVUbaoROTq7CEpORJPEzdRsJ/wvNSRQ
ufMPphidZLUXntjukq4pfEGmLxdqvev0kIqNSa+xFa55Zmy8jI0CtOCEyZrpO2noomfGkc0QkXrK
Vx8HOrrmkMQLNc1oO0zot5q3zhteKDtobJ9MRjmtXudGVWKgsIq91yo9DYlkE7O53xpFxdhSkjJE
px82mOfGJWF/ScLpxNLsCnPkRtNr8y5U7LZjrSCc9OkZtiydswRlqKTgPpH6dEOIuXJW+27TUR7p
fC88BCPBrqpVlkeuT4bTSJmWEWkPDus0ltu68C3jLNiZUvg2hEyrYsDdyNXCDc0SFvvQAPcRpnqN
7LWWGEZH3dftwldN/qB6z5VecZqxuou9VtFUDLlFi4LS3/QmheJzENEqnDra8qbVe8j/afXDqZ1o
UJf3ICwlRxlA2upozesC+X9Q0v0IAsJM8jQ+DqFyE4y+c0VrNOh7EKH42fvIr8egQKohkHXSKFXi
VMElmcaXCbIkqGEKwG2eHokfe56CbC0kvn9LtNe6676GiDgwgDyiXVDmWPJ2C1umdivX4rYeUtwh
KEikfECvYG47Mz4E1V6RxHs1gWRIFWtnQBuwLU030d5219pKu0ss9j9Kj43E1HCFdIQD2rURxzct
TN70/qXIc+17Um9ZGF/SoSo3bTbRBoqGuelMJ6i2KLfG6mFgQnJqvfntSqtbNxa9PLg1HTP9ZLkQ
lAjzllA0wm/5ECY6C5LeO92I90xAw+dI8SsDVrcinwmlJHk8O8Jvv8I8+S4Mv6SqW54ryWv3GVrK
jlnVmMzvOVPb0Wc0SNhMLx+tSWaK2II+TOfMNEPM3VLx0AE4VRLKZ6nq1kacsqfpmxV4annRSsO+
63xlI/sKC/7gQAZxRy3BoHVRTOsBugY44RHbQQs4ItQ3qTzXXGZjYl9RxBhJfLEq8qODfmIxJRfE
eRMQ0ZTcu0GpvmWW9aOkQr6K2voz0znjckiG0DjpJyWRqEhHxqom+jg22NsVJlYaFXBu22YlFn0E
44MKCcTCt8VZ5/ZRg2U9GGg9YtiTQxcQn8LtaQvx6B07q/gOaVM2Tfqreb2PQh4PaoWAmZHGs8QP
IUVOJPnEDI0JfeSQZhwgUbo01Wcm4YLyzNVYQ94km5vhVWUr53XBa1vXb0M3ET6pna0Up3HcChD4
sy5DuwhUSRBYMc9JQRbPIST1pYmrYBX0dWs/6GX/H/PZTPn/yGfLvgl1//gXPNv8mP/Cs6n/MCxV
0QzZsihc6ya4t/8ktJnmP0RLJCWO8C5N++tX/0Vok/5haBa4c4oYkqqrpvpv/6OGOAS8TTH+YfAL
C+abZVqyZpj/L4Q2Fn48VZEno59nm+9//zdNhdkmmTydpSkyy0qZN1h8fVzDzK///d+k/9nKdRBO
AZz9kahFtXUTnQAmIQrTkzcGMRhIcZEw7x8BWoZEd1DqVUf6BqNEF1ONANUPqsuWpKd7H/q20LCc
bvvETSlasS/9aOoUnFEsfxIyPy7VTCLaimCJjpT70ggCCjcBokfmgF2eUxNM0hYZaIoAqdeRA3Bb
kf9Ib7NkFN00w1vTwjwRsb8VrUJWZ+9vQ1OulnEKlJOqaGuTAbe3koyrd+z2HWxT7B6I7xJTPGgw
72iHojcsy+hzlBuQcioK6HrwbEAW1Bya9ipUHu4SEKRGyJrGS1HGtSO3raKYC09uRxT30IM0454L
Q7AaU0TyRZXsKCPZ/AnWOb93BR/1YUsAyEGqnarK8S6o2bema+9RAnw1xVQRT8VvR+laWtEdSXZt
TpGH29VaygFVrygFXizAMdUFup2er3KIB7qtnUTtBXtAQl3M8bSZNVqkG7H7CFrrhyBcjGrGPk1Q
ambSSfQT2S25qSe1L180wOdFEa8JKAjADgzNUY3afdV2GFnD4JxWKtqWXP301aA5BXNEuRHrJfG9
4k24pYHEIqoGJKWkBVqorN2ageRQubCOljeIl7L9jZqTJcv+aw/UY5n2WFsUQ/5qVcPY9nq7oHnE
aGeF01EFg0Bu83UMacqNqaqfyuQSg1YyOilCM0MEez1hHqvBn2zSRrgKCvnOZR5/6yVN725C0GBp
NOwjoffd0ADO3OHRCSRpQvTAvjKCYrSUDOUCoxspvo7IAurHl5dbyTaaMeEZY6rU9/CRDEJMQlN4
DqGaWFmlXALSkDh1KaiP0c9YgvGmM3rZ9Us+5PpGxlpCmUBaKnlfbzyDSpCsF3tpqByr9ijFK2Vr
D0hlZG3sdyPU7SMVMYu8orHF96jf+jgvXpnVRmxhZuK3yyLJVXY9QCw6X53QQSXNcgoQ6LB+pkY6
onNt+3UjhC9xkd/qqcgonuMolet6JSQGBiQReJ1ujfJCIhpkxcQlaiqKZUVoYVCoOBGC6ahrd6NX
h6cWKZvlMelNvjxuIoEleiuIy1EW3Jq5GRpeeTKozC6GDCt0m9Kxlg1jL+XxCsILqUpp0i97MQ32
oVh/hJPO1DLiuuojQDTtXY7YrY/IMYh0Yx/dFFfBJFElKS8G+VZHcphbjCKQdrVOJBPL+In9MNr0
abcEci27kjoDpBv/U0CDH9dj4FpT+gV27hgowuhmQ7WWOd+oGANGGjA9isZWSqRynyETjQvoBBKd
U0WKyDYfVcrk/UixuNXPpCvj0FVzDV4fYPyeMIWGBitsybdoLHdRa2JiQ87TmtNXlpgq4Ar94JM6
uySDGAGl31xarf2JRd9aCHKDkCMcwS8JA75RNsYNXQ8isNVreQBavFcbUAJd1oJDUoimo4wk10df
gg3mj8em7HyW65T2U3z/hoewKYdRZxTzol/zTYdqOuDZ6EBcQED+XjFHUrRbScTAWxBkgH6HKLu2
30tcHZshG9Zo0XEy+eBgowyoRGaMi85kzQ4aeID1SI4nQ3toKQKhRmRlS8pVLIx3DQoYHbN01wuv
ZBqG8CXiV0Gl6MOqoiN0ckQ6HoM6tEqf4Q88ZYzl0hroD4lNxhihYxUTrbegHzQnkzCoTXJnuqws
P/xSPnZhwLowzsFdErxcd5qwDGIIFX34I+V5f7EsIOXqZD6lEMFXqtCYtxzFvE8nylVy/0ykwXUI
8Xr5OhwtqSIM2WIcJxqqRFkesaSiDmKZv74UIgOS2+eimSs24Y/ZDI2rp/Q2eq10ImHQ3Eht36YU
1fKkv1EUP+RicqV2dG3E8ls1od+HXdqsjN4k9Yopj2TchkiuExldK1MS6X4XA0tzoehQOw6Y6lvX
n0QK/3QxCvFIxnJxaiXjmZSb6WBK9YgYD42FUr5nokohXBL2SmwJqzifPoYyKtxJCn6UKR+IGvpl
gwMxw9pkhOSiW1A2YyE5WSS1F0NJMApOJ8WLpitMdHwmsee0QytzFKJxXU0wLcs6xL3fa6fIGjWb
ADDUigmG7KmCVVhTFQGeTxyhcfMhbcqCKJ50AM/KoFHlSYjWEFqBVBtxKve1OX0QV0bAcxG/6IbY
H61CA9JH4VIrhuKaDqxwYxPTmspoQIOKPomvkYWRXXo5QC1es0RtKS7bWSUksJGKn8LKxH0Vy4z+
oeyxwcGeXenVdkTgb6ZydKCFDRrElFtXaykXJKBsIrBwK11TRgjIVr5TxP5zUmhdRaXwouiV06rW
Z0e11mlKU3MNItpXxMAj9s+zs6DpcyISXWtr+o679pPERRVNOnbjEpLzjkFpG/kK83ga7DJTu40R
yUcC8d9LlUbUop0kgClN+SQCGccwqAMcUeDLSchhBhKvl3I2PZXFbFxtknORMhcKYz13QImq86Wn
oLCQmYwMZ00xRIdqRs/pgr4ZqhQRSUS0YhHXKmVQWECD9CsPVeGahX4wGnHtUw1djvRHoXEWdpwy
QZdra5LGdaz41AwLndWXIhpuxDLR9oMYf3pj0iYmT0oa3+oKQGajg3EM/fig0QJNWT/t2KefCSDA
pTZ16rGBmLYxOvnDK2kw6UZrHPxODGy1FiRXM5CviWrzLfnasC/pICy1JEUUxSeJnvLSKohRqb4H
+perXMqfdbW8N4VCT61mGvFVRcdRvh3zJrmFTYXVT72aEp29Qkhf2WCrCIdB140Jnp0uUylu0VKO
i0FwZGH6DGsQg1KUHatcQ46rYTeRQvVFbiSZJgje82TVWdVLcRY9wc3NFOURxLIlAA11ZTYwbKIu
cVofxICYT19BT79GZqWHnbVFhYcXtDAIsUuKbNsXcekWI9aedJLeybSsWcRVDGyxjygpwQsxUp61
whHHiVcuPJTXBD5T+xYKrC2dCB4T02mOH4opot10WtgvdCJFh1aEuSOwBsmn6MVUSoAd6SEQrFsY
N5Saw6ajrjk6atmDlql3aWRO22acMzgnlDEDe0GLygED/QBFDflKvzITc9VJpC5lQiSvKjrTGBVY
BRrQTRq0NpvGOwR5WhxjVaSGAXNqZJVvaynis0iFqbzzAq10B0FEN5HdZAOBypCZmGSVCmmHMWdQ
W7III7QoZjMuptNUkIhiTypUVK33FKrBU0iSF8EuVUcrNUZnY0JJd5oc3ympTu1Wn//Rcr3ZrtB6
/Of3jx+yxpY2cXVVegvwWaWaBe5GBlMeG6EQ5fMKeUhHTFMHVGc94cyPX2chqcvk3J/KViXpOgzK
7eOr/+7b/+5nQycbtGSQtj0em1RJhX5XLxb/22d5/J1XStjj9aFNEHYLlKfmV3/8o8UpqMM/35NN
ny4Dk1DMv/3mb18+/vLxnL6uTHZpVnQ7//lsAkxNohtymSoSi6m/nvf/9lNKPtAVrcCdwy1wH0sd
Hsg/j9Jfn+DxVDHBpnaqCNZfL/z4WV5lCKmM2ETaBUHNogtVNrmyfrDSjErBB/f4RT5fAY+v6oTS
OzKp8W+/QGExkW3DVZaosIelppnr3ROXVGDFEadZHvLt4x8vykCGxdCxE076PNT97Z/HzyxlCGhA
xbKdZtHkNm0yB9BnoO7KDHIITqQmoJdTG3JC3zQrA3JLk2d5PqFByhXaEC23tdIh3YoznO3x1b/8
TFVNPEJd644G65adXGqZC4l6q44JK0CN6J+m87ng53tH1mZ0m1ix+w0yPN0BhusuDPHu5v4cH8/r
/PlnnF+RJNK//yzXKZmjGqOKnmZbIe+yrT91As7beB+aSrb98/OuG6zVmMsYgb102xoFO26KUovH
gwgIvwZShnVQU0HQ+gSJkbQxP51igFOTu2r9eMPFfKwfX/3Lt/I4tqtJ3XFF7x9qvfkdJDXBmA/p
1R+91R9NVgDQ3DYDRPF6PZbbislu+5COPb7962dcd0j9bTfenMfVtD1DkDhHFRca6k119SpatpvQ
sKiDa+X0q3if2cbhddhmtr8ZV+WyXmKzgZBqrPt2EWmr87R97VcuPRVbp8XsFMjMSCb0HLxw3s3t
4m26T8yF690qR7vAIVztIQEvQCEsaAK507Zeon9z3ucX2zM4Qww5x9XyNTIX+5kH9ZoZy1dTWOmn
8YsftEteEDzATaPMkX9LQEniGze2m+5fvVuTUD4AdNWCNVrA0tuwCr7w3nDw8eIuz821/UuRG/uu
tJ0W/RLdTb+kjZRXy8K6pRNQaI4FlUY+Xf8Wlgc1O3FYkAzW05koDg7PiOl/mjaW9pawjqZZf8qs
HlMkWn15W9YAcQmWW4kCKWRg8R2LgJTprFP2h3c0EbWls8g58treIWlIvmKl3p/7FadEws5Knzra
J/EafWj3C/KNmoUB0i9YiFije6CbbrxvTQrYNoS0aqSob2OhZlJAd8bHmmhrKIvWsk3f4Qu+tdRV
MWeSLoaACoHdpI56CtC89ju6h2kO1gaByUK3DiYb5i8acDI6h57t8Fq6z6mFLSPVouixcC2r+NY3
QAeAcNfbMCEW9cjif36x4SjRkCJA9G1SV4wfMekfCrgSR9CX4Ub38TvZSrIUTxPz2oHusxXiX2S5
0S6y0dFRfFBmps1m3sxTuTHNU+KdmbEc/qe+5o7sMt7JlxlGRIMtWU6NG7+MhHW8KCc8RcUCmiJN
iWt2kKVFdwi25HfZgKlsbNkAmxDumZ8i/CXE6fR53OBTPJPvyAHrfspgkd05Oun44l0ZFW1Lxjn+
0TrTKnjqlmG8GD/X9ZO4cgZG1j0Ih+rQzDXtnyLHS7FJFwp8nuQzSw9Rj0ghfkHgVqFCiMuDeG1t
uGpL0bZ+PVh+S43zNS2OxSHAe33MnpNiL2x+yWhBlPfebQa4FvLaAOpDzhyeZQ/uz8AV3QXotbzG
SRUFLSzR9Vvld/glvxd2wT764BJoNWElGhvaLMvIaW/AFUFML6oXKdqYjZsqiwJ7Kq3kF724WLMG
tXiSUtcvL3X2zsObygYqyPFQT3CyIaBz1iX22DD60MAl8MxPXI+csnbxOm3FL5dftm/USu5StAb6
zOY9ATXucCEl0zr7tfDjoFq+SgW8vBOvDZTcpCj4y+knApybkL+khKgWBy4uP1gGxvySNDUn85ZN
h+CFD8dTckMEnFijvjaQJICMgOhUcL0Au4QESS+5s2dXrsZWBUXwThUQtdxG+VfA6t20H1zJdbWR
paUl7AP/wEWZQLanmUTAJKniWGKLbGfW2+RxlGYQivlcFk9W8dUq32iXMNTA397k1UbESkZhq1rx
lGG0F6pP0KkqT6CZNxgqqbzvWNx3UGUzyZX6cS21H4p37hSWgDh1y0s8wmYY7mX2LopI2vKzXBzM
2yRtS7T5AmekJ5CV+1vKEJFHm469OLBMniLIv19RcOcvqBP8ioXYknuPWqBmV9yT8cq0Oe+tsoBY
+WVK9gg4mVDSs3U3T5xhGQpky2j7QQDaqbGPYXDV3PGLOxhyM8MTtwnDQl+taX0a69Q6kZ38oVxw
POD9QMsIbXJKGT35itNhuN22c+axmzH2nUuJ13ClbfvFuEqGNOeZB03b7FfjG4e3ss9eqDONtOkW
qOD5pL71QUaWfBN+Kgp1d26VGmHrl7gqHAyX1VqNWZMf6a3f9BOGssfQFLauQsEgdZQtFyHvZNiO
bxBTjhwD6m5UMVxSvFppSSyydxpXvWz7T4yc4Z4TB1uTo2W0z7wFlT/WjEXnIAN6M4fVuEpGXpzR
h6F04F5r0WkwLXpraSu588yh+ksgfwuY3KmTvTBY0pmZL1SqfBE9Wj6DQc7fXid2gZmUq154Vhs3
+xXuOZO7sOq2nCzKOPJJJ0nad9INGEMen0b3d/UmHH6Qf4hfHLp2ybsYCcdjQYY2m6ePXqmkMOxq
4QbdMHcwv2Wofry8krqCscj3RrH4MO5EGdjCs3HBlPCGU/NuXJj+OI+GywEKPvovvnCRCBHRFCwQ
7qOzoKXHPMzELnKi55lQxUJjS1vhuQs4U1wbSnYuZK5IlE9wKlbTZeKMcmnxXkEULdI9G3suhwqu
2rBF/u+ylIw380deiF8fXHlMF8YCofG23DN/mSfOknXhrp+YievVtIB4fkl5PuYD99W4sw3bkzwE
MAmW3pJBQXHFk3AQnqUtJ4n/XqOXYfHFQdBvs4WUcA8mEo44X/L5+Vhc/Eyh3Xa+T7Vd4aBxz2zp
wvSi6Ustf0le5BunMd8zPXs34wA8BLUkY5Rrkd05j0zGgdlPu3CXYa33QbEG2U7m/C3IsRTGNa84
uUxl2F5xerq9xTXDxcKelEcyVFJnXTGK1m/vPJg1SsolbaU7hkp/k03rcM+JZ/BJXhgGpS13Hv2S
PZ+MMeCNyV07oEW1lTufBpUCcyhHFuicQ6AKL2Xc36t6HzKh3vmHiueIO2XpP3HZp5vRd9DKClzQ
hcN5wQNNrMNHpu1q5skNyd24O+eLlZ4Pb8BwOcJptVTALs2PGuaLlBgJLrPkl7fF5M9LsBWf1m21
Lrxz/cVt7RkuZwUIPVP2iHAKixjj6gFTV7hhFSXseeQIsNO8zVep6iSSK3Oh7xURIhuy5uPAYoG8
3nPySy3eZLXnXw3QjbRfhxv1g4DCa/s8q/cYU8s7kbG2pvVnDkG+D8/RCNDLbZF5g67FW5aRfbCZ
a/pc9Q1uTtL5MHfMwYM0atuDcEWRCuKUQ6xBnLLqPcWPjlpJUNf8XdWu1E7fJUG4nvDupZvGWNHU
gmdd1OcK/4z+VNA+SGS8vNJCO3yYNzbpNqplhoZhHuRkiDSLfjj6xvN5LN8yEMOAxe8zMFKkGrDw
4WXFAhwMcMpNszG8aT8ffCl7LNFWYX97TVIqiyuWTYXDtGoS/XeTpb2enhiiDMoS/dewhWlthXMR
oIBFHb0znfY8TR9ix4xmc+meoBDHW+XWochftAORKxBREhoikut5qyw7WoOjdvNlYOaHAngEr/Ts
1xIEdigTq3E8szIXe2ANh4DLlRWxCqVQhMbD4M/KlfNz9Q9k/ygo6dIfk73+C1Or8Ryxo+QC9h2F
+xQ63alkTTNfYPuScYS1/hfX7KxRsvneSNeDtezPiDXr925cQFduNFsS3URbkU7SbsQNLmYG83Yd
qUiWVsyBiNMD89jw7WUwj5K4iHu7s5a64riuyyBH9JjwXMHMUZ38jfGKK2DA2kVNe1i11iFlOeQv
w+KghktYvW6OFJFRgGEF9SIFMMJtdNzc82plWIi4V11FdATxqe92vGF2HFxbboAhgv0O0+vMYZYL
23xCrUzdkUU6M0bdrqUjEHrWBgnrFBbCPRPUQjkMIwa9Zbqvv4b6F16wLlzo7qGcQ+atbeUn6V4u
uSkN1wM+R2hNtaORb7I0ZkDGMIlXxKPKnojDuaQijQtnbXxaJDXVavBeynC4PnyozmxlQuuWRNBe
X2KXB/psUSH8X6dqx6EwN+kdgN9gbFWNfFUnaO2gWcDmTZCnn8ILKYCLwdG4uNYsbCuHC7CpEjZP
e5EFiXKo38mn5bpmImXV2lz1NS2LBGshXnu7OGK0/+KWyyOHmzhCoy7y3DNQgvuRNgMLOQuD4YbK
1wBdhnrTSD0eQgTVoa/ml2nK2FmZg2tIID/J5uQGqtvEhzxa+sI6kRbpgTxXgFbokS9iuJhSUOR2
uaXTQvckWIkUEFm6pMKCwAWxQ3bkIMCuHJ2WWE+5Vt/A8ml7IIlDRaP2aCpn8b0U5kuIEFzOZtd+
m8Qfn0sBBMIqBbTOD4IzRKCsfenpdGs41N9wsmGnG5SDUEJ5347svF/y3taOY7bC7aoy8kNqHt4G
DUd0syALvcWa+oN80R7fW20hFW6EDY3f0D0inyJbicC420sTnNCA0FDno2BaKrK1z+pZXxq5o4sr
tE1PV2tRr4LjY2Eis2uD8gX8HZ3N1dLc9Md/Hs9MeBYCpnCnisDnn3KUOLG/7vCbMeumCITbbB8p
LENcEGXfPkX6awureZcxDUKnA+ptAVp+8tZsurHIt4GSL3M92YqRATSs6Wn2XLRrTWFYXUZYmhvu
JIhedXk3GH/KO4lMnGt2TgHoQdawtlUttKt3QUSlfCMiS1+8uyowZJDaAAXlhkIus7Wr1fp28YnE
vss2Ren2NCPhStqkYjOMSXdvb12bUiL314y5LLt1hJdcuXOa1W4Tuqa89xrGl2HL+MOlAPedpapA
LMm6NPZac6xotFe7sbuE2tnvn6bkTe2cPBjdIHifAzyp6NrAW1K1xF2F6GAvQaQ5JV8TwduX7L2/
lwlb+RlYzCi5wza6DPfjEpaKta33zMpwk7vGrj75f3BKTvJzc6YRgx8ZygTFaL07AZhF9uCpS1Ba
A+NF5AiHlFTIxiHxXUJ48MGIQbpdRC4QAB9KtDVSYgeOzx4ggDtuZwEeUnXvTibjXtsHjG4Qxn2J
kRCBIMuDD9M9+OvpCbINTicryEjTu5HOizXH1++oFzCGA47ZIltkrcx+bzEFH7iHziIFwmWxURf5
3VpJK8ZMJnOnfPHNpXnQnymyODKlYfGgauwwtgCCoUrBOcFOR6edwt2cN7tCmlqwv1oHK4k1ChAS
wa4SBP0zj3vns6C3TsJuN6Yb2hj6xd+BdH6W2zWJ9LGLjUmjMHdiNFXf48OwA5mhrGH0KGvc41eS
J4DbBgxnmHNs4mxO0pKKN6NCzJ8N+zyj1/kBlpeIg2xRvWUb8CJEi76XrjinJriz5G1buOq+3SAB
LM837wiPYm+cBEoKtnHKnXwnjvZwQyYsOAGrUHmf/g5s7+BkL4en0MHTh5dgetPf/Xv7jKJODLag
irF2rxl9Dpws6GYw8EBnlzOkr3iVriD0c5Blx1ze5aZTQV0jegWSIJgzeFLo4cMVra1eWFfod30W
W25+AI0yj4m4xRnzjwXg3Y3h1G/RK6MooDoSEl1sAY2yITo1qnY59GBjZo635b0In/RwyV0sXUv1
PBZz/MGkbkzpl1WXWa1ZI4gVVit85Wz+ia2jGira72ydmP5YIQjdvIlJc0QfFVAFWsLz/3MYhAKL
omW0Nx2cLI4PqWYDnCZmzNwFg51QV+G9+JsUBryJkw1MzqLd928GEgTWtOZruodQr5k4q0e3ekWj
kIOhS9BvA/IvhB3NLHZVtHRotZkIg/Cj2u1FNZfjQcaLS2MGpahui0Admk3WruVhNr73Endr9Mxy
kx36+BZjXh8dlvqFY1iER1wo9YubbN6zoyRxQl4EvqKwopohHMbVB1cBee4se1OXts0Y3WEbJQts
TMdg3X/T+mPXBGbPoG9i+89Jx97TAI5GRAMSCzt8aQ2oImv1kINim0dv/xn+HuPVitzY3/C1JUTP
zim/L6UvjerJ0iLZGIkfqlRIv/t4vMPYgpKhoJhgHIetzMcBZnrxQXbbjHGoC1hx7KUSwjyAF1uu
95QDZMoogVPayYY2E/ogygcogFghMMqj6AC9Gb0VN4hItQs0W1ubGxb5t6mErwXkYraTEEX+kV/A
H+Jl1+PdTAabltYxOEENk8gefjWZq3pEpvgbbe87yiQn3qRmu68VTVlwGDMAcNvwHSEhlSJl3r0E
L53ktljJARBf8QYB3Bit8r14oaT61UQXVlqCm6rntlkSFG3lW6mmJAzUIZ/WDB3x1upsD8Jbt+mP
0qsJls4mJ4HtPfA9Dmh3a17194BRlJY4dHRMsLCPhrUfneMW9Ro8enbuPxwBdoG/6VHOfzTwa426
V64D64lnAy54d4g/ZPa9xFRwiSC+BeidkkLs0CTIaS+/Fp/FZ/5lHbRtxc6eusYJuQBqAaW8JdzQ
LTRKe3BYqvxE+DzgGIdn2H87ro5wjWLbdLXTUFx86gvbZitKv96+ISejeC2ceVV28p4yhYhi2Noz
vU8aUL97P2UN2IdgXyDh/VMCRVN+NsPG/mlsslumtQ+5NjUc2XAEh5wOtujzaWHL6Haf5GlDjmPH
o6wDmm67Yd2sB7QIi/k4EngBLp/l7cE6wmGDyZofY+MN8pC5AjOHMNRGvHG7Wkf/Tr+K0GSGFvFG
je3lgwaQPo+2L8ErSyhkv1DgFoRhlGR04IaFoge8jWG/gxeLOZS6+ElhJI9ti+InOH+ZfTwwKe11
+JYp/N6Va/7sbaCBGa/hdnjiSvwpo3OHeLaMXlR/a1yfVIHP9lUuiBWxjZnCDthAOMZbvH7MyFwK
3hmWNhxIl9hmkIN30mzAd8bBGhC0LL7B4FsQrYrpE+q0fGl6bx33m8Z6MnJh3wj+2Z8bQP4jsOfx
Zf+I8alG1pAiXGe/zxXwZTD2+7nvM7aCgcCro/XR0wF6/Mwqw12BjseN5xZWME4ZrdFZ1SVXlCSj
qYfD/c/fpPNXf75VfWyrkfjUiBmIl7k793j845/HnzYqbghGfS1AbVkyDvyvj4/lStr4/TYUoQY0
c4jT4x9//vbxM6+Yo6gCU/uw0Aw55J+nsw34z5/+yyMfv9DmOKY/f5JXEHOTuL5pmon4rwocGrVr
fIQlIXz84z/irh5fajTsJefxpflIkzLwDANrg3T6zz/v/vk2//zM8udcrD/fP/4mTSro3KO/+pef
//n2r6+CNAD9MD/rn9/EakD+d83U9OcXxK7zIo/v8551mVQU1vLxkL+9/ONjowiF+zYne8VEfJky
93RaWJ2DMori11zDnRPBugLnd0U6atSVa00zghWdfdGVFQJWU3peYUTtalKepEfWWH+r4W+1cwZZ
rKgbAfPNEim2XQFfbRqmdp3gstAXsNw2pEQRaGY07piho2xEymgCNJ0WOL1S9QuFloUlAPkO5ny0
USAiEy1vhrELIlMYmW6XShIV405ddfh8xApZQewZ1lrRkMkG8Wsy57HpNfY9Atp6gtqKh9Yn7mCu
qMOzYkmzBSG6YXbcpR7LM5G8N2LfIgn6pQW7m7Ul3OwoffN91ilUOXo2b5ppbYQaRk4OEjPoE1j0
FfFtxMzh51ipEjw7hQC66YN46q3RwifQImGrptVzEQofIrF1mQYh3P/sO3J+lYx9MwMOIXfTI+0u
xtYl5CTg6UThGS1ydX2iqENI3jCn5Q3E5iE1wzNSFTBkYtSR7ADovjKLALPzfcR6hUpBB4O6cAiS
Y08w39gMOO0K+RslyUH0DUI1kbDKhPkN8Zckbf0++crmpD9MSCwC5vS/tP0NMvOTNnK2a0XyAfM5
KTCYIwOF9UQcHEUottONjEy3yV4NQgalRgKFMW4Rk2zSlD7L5O0J/b1ikz+POKdDwgoBm5AjSEeo
AlZNmGFKkFDV66zFGO69ClWjKj+3ltuZT/qchZhj9Go1gop0c+dT8yQykcP0WSP6k4hSlOToU2W1
lQzWYE8S3GR10RdUPVKOmUIYYxG10OZJZxwmldUeczz8xDm9cSTGsZnzHIWKZMdgItekIWx1nFMf
rTn/sRgu5ZwHOc3BkAREwmp5S4uKOqjVUk0lRNIgTFLysbEFrbDriZkc1DzDsG+4w5xAqcGHN4mk
nFQWlri9RqwW0XeeLlTZEJd+2j8XJrPr2Ggz9KYeNl1MOhF6IFB+kOuFigw+MSmOYS2+T8V/cHce
u5E0a5J9orhwD+mxJVMxk0xquQlQFEPrcA/x9HOi7o/b0xhggN72pkCyqqgy08VnZscAwLW2sjbG
4T5Z2i+TlvVVXy4fRAxZUmyJV6anoDeAlI438J27PuoTMDxqOYMUKntIUSfPpK2Uw0tEgedAkWeE
Kr2szZ6LmJ6nyZwMlZ+dDxtWmTKmLu1mDuLHIKmOpXQAFIeMP5zRfpheurVFtFj7RDO0zMYeQKGl
7rOzdo62nv3Zfgsn/G3zkkrSml/X1Bo22flkezLajS2fPJxnNi+6LwcPFILVUnOaeEdJhn4R0Q6H
b3TG/HoK6UWVfwtSuTwUjf+Mm7zDiIn7dm7jm8V4n36FfWGqOUejiC1l2ILOAT4UzPVPBtBgjhx9
m4ta0RNxxvx8K9uc80dHoNeNo9/IGbPrUb95kmWOwtyjV/j+Vjqo28ksoSB1IRjq8rcjGDiEI7u4
Uvfd2iILUlNQKutSLovbmVqqeK0BiyCrZlTQ+iRVU83torRHuMs4elGsETsKBW22eSlkCVzTW86N
Zb0ka8dti2ye+iE0TouJDDW4dK2jVUJc1Dr7mEf5ahLsX3Y3xHthcWNOE49wAsW6Qw4dIFp7HXp4
6UrCXobl4lDGWya08qbU89Z/TNf8RAM6j4cAWR6dtcm3dVPKRAKQHZT8ah/0gb32/gZrA3Cdobis
ncAh5cD12hLsrX3BFmsP4BUCjNgl7xJKhb2mf26r8czv/Lx09qHlQDvpDNXUEq+xYuiVh08Rsahy
rStumrvUhXVlVWwMXbCIi6hMf93p0aknUOiOTziiTu5s18mxBhdM5AXkxXBFDeAwvbQ8g6PLp+nX
zUnQmeLbqhV0+WX4dX3GW+1au0z9cr6GrQYn+VLdkl1hDZ5OAWXNM+t3sbY3NzmhfNakORgee53+
DgQ17yRcr26Jcau7ISntdRfE9lDvSkVDdFpQB5317Vu+tkf31Eg7dw6TEGpDL+Lyj7c2Tf/4LnJB
m7wXw5cPTOnSFWT361mAriOyiVH/aJf3VtRROdL2Z9zVq6uUgbqsAcrZUUejAh0B0VC+WIn+8ogW
g6pbpa51VudSXFYWBe0U9GfDO3hO10ZtC20S26dNky1IE3RPKrY3I7VTBRCrKQCVsrZzV2AGxrWv
uxkYgii8vRNV3s7a6Y0VF0pxNALsCueL1KW0YG0Arya7x1PtvYpOcGJfe8KbtTHc7/InsdjfNZnX
utdH+A7T2jDeeJye1s7xQBK/ytYecodC8nng9pmsHeX12lZu1t7yyl0bzCkNdI6Wpt83Qm4SyAxx
RB14Q/U5zJjoJmbkSOd6uQmc+TssmE6JnpFRSXW6ZRjo5+pc6jraJEaHfLfoJNXauI5LjEF7Q2dc
TwuScYGf+T0jAGUfRUTWUqbTtEkjsq2dpCADn+C21823zP3D/+okmONI1/v/JcGe/kyf/f+dA/vn
f/yTAwudf3lCKSV8yfPSdQI+2T85MCn8f/mOzbampB3ymyaB9U8OzPH/5Ya+G+IyD0IpCIv/Jwdm
e/9SDrEx5QqhAhUK/3+SA/NcT/73HJiUtufaKgxsl2/Ice3wv+fAxGBZhte+uHIzEpZ+bx6JjjOS
jxl11IGPSESuw44wgscRo4dlvq5otU2B9JiZf0Il/bUTLTV8OLXzFL5Pr/zserpkLBHAuccWI8xT
6EpuzGFy32CAGAd5jd930yULVU8mIWe9uM8A34C4gtu69pzus6I0xWLmysVhw2kJPTwAh4nOnnHR
1E0ElhI/ke5fFyIVFwCUrnMoWVwivPvWYQ3pJuLB1cj6HdLSY7XOXaF9VMoeaRvx3ZuGk60HFNFl
ueys7ywM452f28HF2FHESTbTDjhysDagr2MlWAKgLxSzB6mkOpMYGifQl5JG0UWiRThhtSf7/dSH
LDZjgGdIg6RfWna4MZ1sFC/GaLrcqaj/aJXc6Y55Y4DkONnJlR/w+7h0xsAcZXesTQDtDgfmqR6B
8I2Aby4bE9s3ZTmLU4AE9fc9sBj2zd+3ZEd2oBDiRgWuPBNAhk/Oirav89jhp3D7a+HJ6dRbHN7m
aZEYtULrtvLWqIWzsAWiaFT1CCqBLC9JW1CjodfiHl+8ZatYSv79LktKe0coKRdpuHPsmWugl7pP
gentYx0YxnSlSW5MHb3GpNWpgI8p8YhTBAhLRbd//+jUbN1iEng0zlcZTsEhWoIB9yEl6HS7Ytiu
SnvfuCUfE9CVrYhHOUutDIAqnfBkCTlLOl7txAQwZELjWOCwqtLOM1i5uh4B0V13M5Mca2pOnpmC
63DEpFfweTZEa5O7qQvScwoCsJw1BMQhoQ2rE/aEe7G6C31h3UBv0I/9nCbgzSky04E3PFad595L
QUL3KnFl9yysmj/EB9eT6PHvO7bX7VyAYXert1mOmf9sSvSLykrfRBEURBkM9gW/z96WhsTBTG6L
HdN5m+p+foqc4cVEtfnKRvo6OY6798aP5LFuq2mbQMVg5C70aeY5HVix9adFnhnV1JxNy7ncFKre
ChHjh62092T7zjn0s+EMogVeZ2c/TlY9/yhuqfHYoKOs43Bp+ck7KTYo5eG+y116aNSE83TMsw8Z
STZEWdPllHkMqATX2n70MexVZrkqsgEsO4/z/RJV5jLNlfehlviqMXn0ZdCzImu6DadhfO4DJngJ
4dKd6p3+LafZsYh8+9aLJn0hxs7BnE5vQEiO84VsCY7DsnZXgk38UuYOPV4eLIq/fxuOxMOoeUbT
DtQBg/P8GvTydUYsv+td5MGpA5WkIs70Xt+bn/LTkk30kC9YvybVnorShGeS9ZxDpR/uiwkFJ5E2
rN2qb54SnwRKxpcuemlt22wxTyrqcDcY+zm04Ts3RYzshv7TEdK7q6WYb0hgUL5VcixTvNhObeME
x0lhnCyKcHqsrXF6rGz7oL2QM0lfGeyNfHxksweQOsvt338R9F146AzQfJOUlyYo5/u8C6Z7zx3G
mypNj//1IR7LfB+L9JT6HPB6AnqvosHRs6ja2v59l1vkxE074rsq41M3muIVvtxtVOf9vbfo/Hmu
Z8gk44ffqgUdIame+qo4p1Uf3/59j1whbMOkiA85r4lpntQTKxDmmnKOr+c0F68l6rjqPO9pnkZ9
13nhC3SfTSD84qGW9lqvVe2rkYyL68/eVmCVv3G7qbixcqBIjs52KrZRdyB/pqfIfnJtZzzWqcK6
GETeY+OuAmgRUfcY7oFgEeBtAxudCBTyUuRAYKBG3vL4YaE3BrVnjqqDwOMWu7DrrQpuj2a73JQR
HTABGKtD4zu3sTDpj1LyVhXC+kbmlwSugngm7EZhnw4LRsTruxvObC6sOIIVXe8GbwXPqiIBaAAg
BuDC4hGKK0v1NoaMHwVPL67sjbMNgHO9aeavQfcmljE6FfS5o+ACUOAA+2D78rYh4fjiWw7mglSW
V50BxhGGaLtubFH/KZnMhL1Dv9cQ4Gc0aDOMHtELBS/htlLYx0I4fEZ30cF3k+YlqHlQymBIT1Na
naO6wX+3aMYtcRAf+Zaz58CDApkU85vNoXEn3Th9LEWt77m4coYVySMAQ9bqyG8OXl0X13Y2XOet
Mndu3li8zDP92mENhbrHHNPSKc1YjJzcoAI+2aYpLnyuaangJ/r7t1gzg9ziRFDi84kFwUI/6JY7
z9f3sAr06d8fW9+tDJiqphQvUbMMN2r94+9bY8X3MxpIvcOUm9MU2PgK1rcIAgAtXhr8SgnGXidm
950qlifR9QCMyC5fpLbdbLKcgF8Zlu1dIUcAEf0viUk8WkZjnXLxU2L0ZxtEpybrG6NAEr5gHuzy
/FEHJwZSzRPfYbjx7vhyvMrT+JAUK2W3TndEsdnYyQtwvQyi64bGblkN2dk+Nnl3V1oDtxZWWfp+
c7mz/D9y4UDksinsS7HMF7kNUNrkDZzzVDyOETYcmcF5X5wI6V7RZVjnzZXjtO9xiNgUM7SeTE6d
2Nh9sQhDGWmt8DaeCaX7tX5tgxxTkjt9ui3ISN3oywAODUWK4AWb+TE1zNyYHJBHHwa+bDfhDnEH
wgPfjKGelqxlRWWSbaEP9910Lz3mPX3X/kYpUXcNlq31xXDRD/LOGiIoJbb5cSY6TDu4nGUgKaqw
vPaidrP2oLIAsKLbvy2M9kWGc6EThb0LfDJSMAGhKidUneKLjXs82LxaIRxTxcarBhoBCNMYr1Aa
vjit/S1L62YIxNkSEWZ99101CQqeutc149qsGP+QViPf3uJESlP/Odb9CzDYfe9H/r7VORas+Q8s
v9XlbF3qYaLTqPk2NbPucIlPHDUCZ5QbMdOJslqhkuQ+hqhJ/boY8YFEJvqoQ2ZH1Y9OV5LnAL6z
a/o9cGGciZ3cD7a7Y/KbXHqF1xMMib/tvAO5VXr3TXjBTPk7zbq3BdPMUph9NXeaM195DWfx2I7I
3osnX+tBPBLBeah1GO5Kn9eT+EXNHEc85LPDnAgYdOwdIts6xma4jRbr2M3BhmfTduH8t5g7sEaX
qitxhoI6Y9j1mY9oFLG46nN6MSz/MAcUHLISM1KZnqBqMQm1SOzmumaiqEEyogbWq8vcFA9VMD7Z
6QJfS0mUhQw/K4Y6QrX+tz+myU6tCYMuu2pt/FFOJi6nseSV7fjXjIhQ6ugYZ5o7hOz1zjFtWlrw
MFZ3yape6nzPqhYkEZo5OBe7GhktuGO/gWWSRGi5oYjafRIGt32IyNk5l1VQRSR0eGs9dqcgn7dl
/ObpqDozSXsPyvZUL9V3NdAh2Vvzk+D1uBk6kuekxg8lWZexAQLhtbwQ4SpgVMYQV4XMLSBO8+3D
nxoU2lHDw9MlmqqL8lQKBmWVEt3l7DTVRdTJHU/1hBi4n2yWWLyI2jnnAtruFDoU+Hi06bXI6aAJ
LoYeLlVIz+8S2hMHOfPSl857v34eKb33GPyuo6mAnNU6nk/+tC6vEcdqv01DzrnXjMj856DEd6vk
V6ag4Dh3UdfxrTYpfDB44L36VeX85fr2tT2sRKRqpYqn+i7vvZF9EouJNX8aR73M0v1j/PHPnLbX
bvOn711sVTVu1Cq58lauC0DX78RLkb7ova295lPWPj7gZGb7Yo4j2ItM2nz4Gc9l9oG9Qj4l43fD
gflNjuY11jh6fP+smvC+YBZU1w7WrHJ6F0rf1G1/dFvrxNHIvqi75CeRjCPWJ2DpYoApaJ81OiMM
3/i3XQ7eER0eqpBvUUONpbRW/V1U5bwoO2o84UVid8W4PVrjnSWzu6xxPzyR3sXsv75FQ1c9LfXO
9Po67t1Da2Cv92l6iRKZdeWdMZB59BLg72JU3ZXlbeyTbR+SXdetJFDIAZt2TDaN+oC2gca/LH+0
GumzzNtT74Pmz4DURxSfmhS37OLnB2ekX6uwCZVLc6cIpICb+ohCfVVbQYYhlJhIAYyhmtIb3RqC
yYOUez9lQOy24jC3Hlbc+rOuSIu6wSTRRi3yzMiKLuQQzhsMmF2f+7FU/A7CZUpu3CxCIO+Tu6Aj
hFl3v/ncg0s0xAmdgvGbq77jh+xRaefRD6v0Ka+d1wgQHEkYBH4rwk/oIbZwyuoJhPCUqkI9HRa7
ugWg9yoTt7geOxtNPZ3zXT5iv2R6PieH0AJg1GbiwSqeUqBEF7bXuJvCSeAGm1tufu4mnllNYsMk
qQ2pR5zpSkN8AHloMm9vTQo3o+u/JENabz1V3Qb5nJHc1TjcooAmvV6fLH7SfkiuZsdg7hDUBFsY
T1tP3Y6j6g+xKHd+FmYcWrqQeP3KBGXpv3Ss6cPvAn3FPfHKA8KyXZQqD52Xv6dZbVP9wS2+6sWP
HLrV7W9Bew7xhTRwnjgQ49mXQ/vWl91u6Cgu4uL/mJeM1uFaftrOigGtWfs+PKiXdC3QMjAo7s0+
Dz65JaZkFP/dJ3O041qrLttOPSAjcJnonBeCWWyXHclhi5BNTCi796r7OWKBZzx70xMnJdAfqVOI
DsL2qspwOKrO5YLezNZzH82XlgmhFIfpm1cUxa7zxpuxEr/J7BRsZWl1aPIy3srW5WId0ye1Zj47
3zTHrEhwl//X+38/6IT+a24vmILWfzeW0N4J8P2//+7vX2ciPXIba/d//2vHsBVOIKUT//kS//74
+sXgB1s7d6KjZ/2Ufz8+tmYztbgDFsVGGzkQU0SAOQeAD8vyuMcScgVi65zNDJKq8U9ScpgdZvHG
wOMmveotQSu1NVzV/XALFvFKMfYh2Q1DTvtvCB9febP8CbL5Twtd7ULP0aYPnStnHP8sOSZYyJlP
bGKnkh6ScKD+qeSs4NlIWYtr/yHnxZ0y2XSNvKlnDFPmZ1nqgDEsu4Dx5HXb0LOSAnyuESIug4FZ
ba8oZi/rYTjm6x9mzv95aymgu5ixxdSvA33QsG7//uXfP5JhoBNn9J7bnDy7sdNPlAUKIYfiYEa3
5boKHmTCITLZlK5nNeNz4cYAhquyP7a2xkirlO6Pf99vuOMfG30Amn9fe7id+6xEeO1rAGBMk+Yw
oT7PLyA2epzOFrt8LdyFGsyAhGm7MKyukuxjUQkBRSe2T8I48t9/2P95y2f+x1Eq5kU8lflJGTu/
mkd0Njt7LEqCBL1ztgLvx/aZwYnHwY6J48SnnlLmIZU3odd9J330HKQTwB1+4dMZluiYl9cjbmjb
Il8L8dVky40jxxo8o32Nsr91PevC1mKT1mafTi33mU1B6j/iucElhTpl+xTVECD6hh43l6t+kN4b
AAP4LbaDj7cqtD5a8A4XI/nBdAp/mhmsbU8VCUcEz+M4C4MxCAvo394pqDAvtPdTrG+aqj1bKV1C
KUMPYX0MEQqAyjnit1sPvnurkw+5iBunxVbcL6hljSZeIzoolK64U1UIGe6BnDIdzxoqxgRXANoT
wiI1X+7J0PtUY8i2mmtXUJMG7OFCY0SdlX1rR9ltjpiBn1PjEqjGveFCDXOfZkAQtMzk2+Kp1gwu
6+LocYtSxdM8Y/lz7ehVWmaP64n7xYSoc+sGdB4LpJNIYQbpssjDp17c2RksaxJSrtP85niVwsI6
qlkRdh4I5vtMBABjojCG9blh4afmlAmJqq9s1ICLojHNVe8R11PN1hr0dVtGz3XjY15089usDajN
a25nt1L7zn2fo+gRMk9F8VVyrLM77SXgIPsGkcxLoAQqcgAa42C1cL7sabquy9dorYWTVIAXacKE
NUmfGnevywAndcstgAMHT/0ex1X3uHDcv1AhWmnnxw6h8/k58Vi8XUOtj9W+J4wdFEhLbkwXZdd/
u3VwxC0D4yXNvrO6VNjVOLHmCDz2eOPmBdZv3VF3zpMTJWfrjs2B5vbksmyoTaqj5GeeHX1GbzuU
Dr3MOdtYoag0zT2YW1o/ZSltd75emBGNby2J8Wwo/owIl9KlPzBfvocQ07+20MA8KEmXNu2k5fJY
2JSUhwLDu0vqyRPWMy4YsibJ6uvR9kWnvRMVKEWRPpSBuI0tapWH+d7EjXUlhzfX7SmKedXwSZ2E
FgrdXonCfciqub4UgTyPUqeXRZviEzXeb4fmbBF3rNvstm6B45akg6M1qbFKn7o99wVZ1SV9xwzn
yPYV2lSzqUCXcJr0YRL7rGieN+zMmFyHJorfdVN/Sz9HLLWuJ3ctsn9RvBAB/v/meKAvGxXdy5Bc
RsxRxJf9Y9uLV9fLIAdXj7FdbihzYI/OT0tLX1sXPJZQFAEifeYttlWRRvICUi415TmkYzdM9s3i
fkUZ5u9Azctl6UEVSnIC1c1vwkJhL+1vQ4m7iIb7QrDmBPJ66imLrquvJaW7lUVByvJXhfJm0HSt
B8HHnDUfesFuhrmyd8HCNjWzf3BsJQxmlpUcAzpmHvu9c6cMxsry1CuJie/Sjdwtr67nWoz3hVIf
6IU0b6UGN5wOsZ4xNVPTdAjnZ13SxBfP9bFaj6pRU/0O1rAHD04CLnKeO7YAHctbF8LshdD4aDD+
10uwg3mGB26Jb9j6sJXF94WcEI2/AdKgTmqYkPa7I8+a05s/V+d6waY2xfeZWR58l0PZwqRYM/Yg
zgyn/86tRzruU+t2Gsojro+M1PZNKgUBJid4bKl8uezmKw/GKxNfxXRavo8ifEiS5oJeBHsbcDYU
sU3PRWt35MX5ceti4bed42G0Z07QxdaPOfAAK7pff8W6JOZaEMfzWRFyn6bsIUFjXqrN3MDcrPgR
kvdskcyUe2qfZmzrfRY+25O8GaGfkHJd0JA7Vs9y8a7gy9yp9Nv03kzgJkFD96y3Ii3enVStV6uQ
Ts38hUYhYq7PY1VL/lt6+/eFNBQ89ZtfDh/PZUr8IZ6KTTZQjNCqu9ZvnYtxDpm2W8jOAZA9ZmfW
xSym12B1sNgRZ3YL5iYTKbbJfCH+zb3Iz6+Rx/hcIG8dnjHs6C0ZvqiDeyy+oqTZyDy5S0f5VQSK
RT5s72KJ6cimyHKuyU0X9uqGyZhgr9fteqYCu47JZjWCgWAennn0ryiYIFOLJHwBgQqQj8vYaCVn
xMo7zOwdl37gd5vIe/Za/2PyWqY78hmfKea28Zcz7osuHj1t6l06K5rq/XrDcwuLizMSevUT9hV4
dhs9JTHnyBmOscuikOe/3uiLbTsqMO3zQ9zw9Qtt9K7RLhuqbX+Vym9JFxyzGXEZGtPzWNCB24v2
vLRhcQCskdMLc4LFAa7b56IdYjAu9ewxcuVc2jN8EvSWG4noRsw4betdUuDWZ0fPmNDJ90V+lmP2
MiPBXJR5xJxhXSHb/t2azKfv4GhWI5zo0shrMDxkoyBEgSXg25twmLOODpspYm81E0WFNg4Ibmdr
wogapzagyTigZo/ej4vOwzhvCg0bJeE0ITOA/s1AKDpN4rvAojYwnYd19JqrI6D63VgEEot18txp
Z2LFIoU/0Bov5r0zDt8a7DtlOMvMay6+DYrwvreZkg7O49BOr40Tnk2MllG01hsTW09grZsSfE6A
dNDQk5R9lg0N7vNXmsyHdGmx6ObdL6beCqwrd1Z0vst5WqM6ARvBGGZb5ushXW9fjO1pG5oXhukD
zXL2e79OU9g2fiZ6hdw1sjgmOaW0zaWJZfCAkE/mIrHrl8TV23rgGzCJgIPTMVVeKECXYDWvKSUi
s8tTXNarurm2HbWls29d4+0GGX5zvHkGL0vSZLE2sV5g6hXz75QM3yAid0MacHYNU/wU0ucCiRWp
cuqzHPSLDLk/6f52Krc8vKcgZp401+OtVSdEZAxCcE9WuOjyZ6jeDKM2HJa0ew78djoZQediEdfy
OinLtf0nSl4EsHPGIHG4RWErGZB/YmVrL2NYeEFkbiqaiDauWvjFJXisF9DzikfJG7mno0EdFZac
1JpAeTU3QcyaF9Zc0PIEAFbYfLo2clISk+iaGGKZP6oRe3SV11xiFcHU+zyNOQhIym4uDfWkHnzw
Kqd2o6YRZK77P5XVejurd7A9Dr+yecHcF1z4acAwL02/mtPUl+aojMDRs0+87NYvSVcBFfujewwk
Bl2vYlxtWesKULpI0HQfJ3O5K9sSfoeBb5Vjoc4awkqVHb76E7/xLjaflcaOCtEhlB0VGw7udhT7
bd8H91xon5Jo/LRzRdnioKj5guAwCOe9K4N5Hw06vjRT99EXzLdkqkHYT9RHS92zOclbb8V9RRAx
EsXK51j5jdWkOzMlLkP1jIKzlXocsaVzZG8OfYDXqcG0iqKqDg3db7PGlQfKD3ab/zO6ghtMQPRH
O/QLCklm0pek1Pvsp0Uyow8rewoKrs02k4DLriLbQGNfx1e2UQQ2BplrQ5vAhxclpPUcDsYiomUl
oLNPdstLbNFKUWpbwOcA5ehXat5oMX3rgA9hNbpTOoEwR9YL5WXDYIyPTmQo9bIFOYv5tT4Zei2b
jhxc5BOzkxJvIMCki8aG/cTI/WHuqaGcgfNtmrYatrbyy82YitVUwGGSzuzAuXenmHxzypRQSbUJ
g+q9jiko1S+akgGojiHZbxPJk9PtZRVQW2IDq+6egsYONoYF5lguxZnlYZci6/vnqOCVjPLkHLLA
8nDRu4KwoHF2emKTaXya1mQu/6Rc/i4TAlhUZwEFq1myL6yxBOE+z9cgm8dDWSzFllqVq5GeRlbD
7oqz9H2tEXuyMYEridqQ0oGT5iEaXSGu4gJs2aI4hviui9ttAV7eU5BBR62X0Tdc9RwR3G7aKYO9
vgfvdpn5XMiX3nqru+CYQijaNc2mbwlJAUu8FDEDFadTtJnOmX00hSGWli+sRXUIb22Yv2zMEzeF
gIlGCc9GkD2J6RZsreAm0vmESMsLIxbbus6AQUTpY6RHDh70TDGeZWrnegRJpXVIEzCMqJOQSPQD
99idBp28pRMFQbUKiqOp6v2SHnu7uvMqhIWGezZlisXDaOLwNRqOzHDqxrN+mM5tl4EaMQNHdWab
ccP+NrIJzlmZSfd8vc/ENKyaRrNSl8jxblPvHFN9CZiaFKeQ4E4C1ljLGaDj8+uKs7NX2RT7iYcm
8K9MUMFxGTTZcxeHXeZz3owwxGEw1Azbgm/8P9XB0yXNG0kGBZQ9yq97e1vbEaLDOslBj4wD+VVZ
cX/SjXXb5h3tVMGzmkGDRFGR35Lt8DrqMPiRDnEdJ1dcS06WW7joB4xDsEZc5XQ0YjkiiSPKu1kv
106QFhvEnQsx9GCAc6QOqvSkHRh2B+pdAzPEiEvcmPAjbqkseSQOCW0ormBFp424V/CJLzzLeW7D
+sEkg+bakXDlNM5zGrUYfOmvdBEdr4xs6stuRR4x89+JnmRoVC13hXV2wUbved7dODkG14g0k5i6
M8xC5hLc4TDvpO3RW6zPNsme1RsD/VNhvYzwT5169fPRAHNpU4BGc4Yz4l8f+uIlhwm7zoJQHPSn
4PJFNROukDG/N6aGsAAfkkvSxMkVnCBBYAt50Blfja2Q3ypnNy8NYUhvOWRzc29mCA1JHFaQpgdq
jmtfMUciDB+6ZtcLTnt2ldyUXRGcqUc6xZmHCcrJGa3p9xT30H5u1MTTnFShdyOs5J3pIDeRgboS
n4p2W6sLbhTVpUuuAuXDPYN8XUlSbBf+IShLGq8Rl+n19qnzGGwm2Wy3J4NId9n05suvich4Lqln
x7yxtpPsq+SP7BWQ5ID4WOkItS1DfVPuVWQIjCWHiLoL7rycf3Nt9mFRt5wOt3RHcaViKN86lb1B
s6w23Oloyc1dwFw5K7YHp7MzDL49P2R/jqL57FRFwJ5dnqaGfvhcw0PAanJwg/43lsCXZf7r1p3a
NDwiyhDF99v0qLHEsA/sgsT9mtPxNvSsoy2zbUTBB+Fk8zwQPchcxpYJHSLRMj7P/DS2GT7m9HPw
hmZb4EPZJsLeJH5Q7dyqKsBnCZ7qZlwfpgxQc4l1Hv+PlPouCgmW86hx3S8fc3cCy7Akxd7U+HsH
2NJ2gsojYNpG0XTANvEO6zG76OnBQhPuP5csOXCSFsESHIrYoHfX9S9C1ctidizlfH2mtpC69UtA
8U8/q2gXzYzrRkMrZoWtXafFJ3UpNiunfYK6+BPR+IYTOAfSW6snutsT4/i7OhtJA7TnMByIOabJ
AWONpsajAuFQ2z11iv1PLsecyycn4EIEoDha95QGXrglLbBrAys6FtJ+HIaDQVVBKBR0tCbRK8JU
t2NYwWMDQNStCcfmfdNdlmyeLhMN6mjLD18FA8XPbEsqmVj3w2PGPk4vMPUpJV1BFjumN3GfbHzI
rXXZ/0GKI+HoYLyKqRA2zOmqGc52LB3iqijbI2IXE0330jc84fjUrAxZ7+67kx+0TDrc8NFKCg/z
Rf+DtYtLVDFwDPBnci+OQ7i5B6ngwaeuUw6bUr4swvqBk+UeezAFnQjzB3WtnuQEdKWPwV/Umc+8
M370nT9+kfV3dbbcx5q+pjqFnJ1MZwqzeYlw4+qpRXdGCi1mHyyKaG+ipTQ39dB3tNM0lJmqWFy0
/gApsa9fKfMUb8RlHjrH+6q9/C0uJZ3i2Sx2rGomePAYsO4dMIgnrFEtSg4Hzhof941fskDm9JQw
Zuo2IjBE1Dx1NTWveb9MV1FDt67w2q+6Ny01eGDYIn0HWnVgYeCIWWsGPk1Hl1o3UC8ce/tkwCI5
9028bVv3orKKczRb+ZU083wrAzBw8dAdo7QTV/4C8NctmGZDWOxq8vgsxiLR7WFwSRqn6Si2AxP6
yz7P15BhzwF7hFaWZtFPUiKxTRSh0jy2t3waZyL0pY2gCF630wqRSveTF50pj2DPcngaKJOd59l/
pArSeXCL+gpis7ufYvm4dv0eJlGRLBnANXu+3FdAEg3C/pF2ghsLi/1GTPJZMiH0XLPsctJzNMeP
8mg76vP/MHZeu7EC3bZ+IiRywW3ndjtn+wY5kqEKivj0+6OX9K99lv4tnRvLbrujoZg15xjfyCRt
xwlG/W4qyZf3coCsVs+uRc9by8U3mpeSXKelmx2a6bM1A8CNAv3RFm64T1hpKt8oN1NDhyxKgNs4
2LGtwkWzlhf9yqvC9ogOxGQpeS+QVKzLoVpgYQJ2aMoYiO8mrmHmbasg+UYD0cpd8dF7yrqxun47
lJ+R6eXPRVTcpYXziUdiqyWQibDAggtAJ1chnIThvuBQQFGrG4Lylt2vsYmE/60b/WKoLtymPngI
kZSMTG1vr7gum7L59uMF+BCKln2gvBm0zZWyvxhqOW97FR9Zp9hNVcnLkBmsvg7SvjKM9uOy4/xO
A11du2n6JmuuyyXt6tSowOK20BU5qA8OJiwTZdLRUdTWQz12m2YrHMqnKZ7fHTbDo2DsKrN8a9ZM
MVL9GtlNCuFFv7V2E4ErYGpChfwzNLLY5y1cv1Br8hGJXOJ2CuRumPDYCFgZHK/zQFC4h5CEMFxe
rF1h305T3KQVyT+9OEkWG1FDMumV+WJS3W9E3z+acYO9ZmkTu3UqN12tH8s01Dvd+hM9J8JcvKSb
VoLFqc/yCL40wejkTz7B8SzXdk26urRJa2/IeNqZCSsfWhK1jZ3poyFoReNZQCglbuvGdPd+OHu7
grnDGuHKc55SAg5z9dwNfG6u080bUn6ve1PR47XncR3I4dHs+/mgNmRBTDAYAmQILUnjjKiOSRiP
vFE3OZ3ZoeZiHz1/9w+o9P+8Ddon18O/dz6DR/8+jKQUWvsq0dUJejKouAVTev4bqXyEduef6eMH
kE7/g0uNcsmvzj+nU8Kvznf4X9/+ffw/v/FYbOzg+H++ij8v8s8zcr1rZ4wyy8v+c0vsRtlGKLcr
Tv5ihj0/zPnZ/7yQ87NBEK/Lw98nlkZOCXH+U4WHC6fT8s7+PPj527+Pcv7OFGPD+cBBegz799h3
Sago2/pYlQu3xYKUagXklp+/i9A+/Pnu720BeZ6ouv7zNxkiK7pq//nL83fxslL/va3FmTES23Y4
3/7nEc6//XPnv8/1937/PAxuIWQ9VozH3qePvk07y6JuiG/+vhBlG0wgzo/1v76tW45V4t55PecH
r5oq3tmj95QDfyZKIjenXQBEmbOwIjSdL9liST5biv+57e+P5+8IbL8UObSOf24/3/982/lB/v44
U4Wy9yGI+Pzbv7/4+2R/bzv/SUEjiw788qr+eazzbf88zPnHUGNTt1oPdGXH7GV5L+fb/7zd88/n
h6o6mc3rfx7mzx/9t4c93yefw4sQk8veXzDWbUVZZrkGLKDlR3HmW59J1//vj+aonWL1z68Hc5dh
oc/CpeNyxmEvdzo/0PnLP7eZdb+w+IGmeP95hv/2rP+/t1lhxGv6+1joC9VFczGfbz4/iCsHZoDn
b/8+6P/6/T/v5/zjv782wlIepqzb/teP4O/D/n0d//Vhzn/4z9+cb8NbTsiwcH66tHPX6HyREVqM
0FYEfjH6sEro5bexHtLdn+VicJ4Nwkki8J+2fDqvBvXiy0+yuj5ilBMJV3C6D+SG5Pi8UL72O98h
WCikecoJ90FeLBHnSoP/QYZ08pbv6NY1LltsX257/FYQPeW1jZGQtJHy0Ywa8xAm2T4f+0fVpbQc
DVqaoqoYI7ao/zo/3smov2mt+sqbuXCcc/bacgK60n+7EW7kBD2Bk+HCq5nD0gNUi1x32pgBOJqK
oMN9aZnfYTE+WpIMo0QhiihxcWqNx3ayonRrl1RJsP6JbElWTUpOb0XsxKWPCuoqXuYwNZytYSqv
SwstAENsbxP6FYIASmGm6HKLRTC6k6o7juYkVmKYTZAqvn2YB16Zz3Z1FC+UJmxtdL4Y0ih07KAl
B0gvlRgzcLLOoXoQ9EOkCh2b7Ma1LZKwrcnYRuR5UA4iBcX7Yg7zk+MWsFbkFSpdSUS7+6YGdVHj
69tRQKVbj2s7FQq0VSZSBNbE0HNqMGrVcSKtlq4Ee4yMNqBh1u0mBrFkOkwBIu2mu0Hx2XnaOURB
kjwSygeozR7WRhS0G8nGvA2mGzztv63ggwn68I2ZOuPRPryMpxyLGzyeqMpIuZRy3DM7u7SJRED0
BD5qapIX1f9mEQWkaVIRjLMX7HGZCkPqg7YZfxtNsE9diCyDSztdthAmqI2fqSXHHaGiC+6n/Rbp
Lcm7+aIL5L4+reS9Y0zTvW3EqFoGg8ocvK+I8ve2D5Mt4/vyIA0aBJIs610wW8Pe1cUuQKOxtV3e
eIyu8ZAHd2MaAmptedEjIY7MkGrjwqz4R8udk4hwzQxyIe4EZIUWnEvaZmefGL86ImGwGa+WI8jO
fH1VJPMPI2zK5JbxgHLftSEiqEQQWkt7XNucfmtkgABOJqRySQJA1DUzl/2UuGRMMUAXhivdtiP0
uXLnuOBc5hxMpq8JkaEhywzH1i9RCoPH93GQVwiviM7iBfNcPkqyTaVn+LBjP100HaBnZexIT43u
JguOiQo+ZUFkRGzGH1Nv7HRgGERNUpdZzhX9BAzqFVauMPk2FuVrPSb0tcf5NVQTqCz3YBk/IsQU
aqdOeiRFsVyHmXk364jg1KnYREn/iJUZf1oIIZvquzbovOZ9s1JG/pUrC5O6ojCm8Sh3RkDIMCe0
l5URLilYN25f0Qsx6suZU3pNUDxNccu6iUe6EyXT18788JRL2TMJIEzNQ5urJ8T0xTqkU4mh+c3S
/TUztHINmmJX6P6ZNJGFlJ3RGY9MYmDznv2GNULsiskV0hPjjkwkMKkNKCvKuvcz95lsTeViWysK
9khtqcgayuSFE2D6N63uYDkILotieonD/iOKFVDmFP/3/DrbsOoE6lCTKMFNC19GJU897oMTQQzW
bjiF1s70+/BDj12woV01TojxspqC3I/sX5K0NsRavWWDd40u86UvwkvX5s9Ka7hyTPR3enazbY+k
Rcv2klAfTWtq2ucJGNx0rpLD9On3e3yvj3nVvZPuw1xIT7cATzZDh2fQp5OISYK122UQpoDgEz5J
gxWIccwxsW7qDnVc9tHzIa0auUCRHeMolzgNbFpqrdkjkuBbCIHfpyVPRu6a0ovuUKOQpBuF2XoZ
IftjuXGqjoXAoONQFK9DTPoWCIVFGU87om3LF+lZztrT06YY8xSu2EC8VGPSkBmZiKGy3xKD8uxn
9l0/Ls3pl95n6qvSHCslggjCd2sj/y5T+6tVDl0OwFmdCf+rgy9VDR3lGum469RCSEO2RLpKoGtZ
qBTGEl0nMVYPJOBcqxZsXjVdyo5GZ0vDyh54wYm9C1usd6a2m+1o+PQ1TXnD3ApKmL/gv8hSU/F4
xFac8B+pch/ejyLi2dNEjpLS0TBVF63APAREucxpbDniqJT/0aZyi/H8lriLcuOaxSGxhCJtXetN
N0ToP4LhQjNZj/3KBac7WNvOydC1Dz34IoPZDeI+EH9eNW4ix/gKFAO+qB/3TuowGRjQKAnAdWPz
CIB8Lwhw2teuvffm4SpPqqeKeG/XIgosSJCHTKp4Sz0OM6N+Dc06u+gBgC9xGOoeDfBj6RXP0wxA
0m3ax6SZv+rRf7FrdDW0hktf7fx4vJqDDal2dPhbpKyW71/VEhkNoBvaRgxlfLc95hEKldTfD6mB
uwSl2htT+/cwLh592V2OPjnW5oDAtTi0bvFG9Pvay8iQsTtqA6e/TAjNLiZ8bmZDUwtwwW1qgMxt
OD9hAXnFgV036sOCWV8K9j3gFQK3JFRaj+9xy0xQFEhCA/Ls8Ny/tWX+NYj0yVHjW6/mn4whbR87
+7lPISaVj8xXmciZ9b3EVdqlBtNxwstXfB4P7owgpZ7TfptbDuBtDK9uGH+0QQuJF1sO3c1tFZCv
RRDaTwulYaO5wq46jYShwhLPlZZzCeaXqkwi5xaPkK7uyIZml4QwYospaj/64fGtbLOlQRYc65Ex
vTkgbTMmKKMLDAXr6kkVHfvlCEG7K+zDoqNWMqpWUuSwLb7MEuORObx2vKijKV9S4nlWpAQ9h41x
YuV7SJtIQngVfPTxtSUpEzx7r7PhMNbRrj20tJBbPhYWCaQSKZar1cCY8D2ZGAwSrHGdBot6Qbdb
s538zRhe5nX9UHQOaga7wqTC2TsE0U8BCaLOgUoSMveCKuTSDvVtF8Au74Y7qeN3r0RM0MFMXGdD
8SZCwDszZs91O9PUclx6wzPHRu6aPvxMyobGAm1AcHvgmJecknu3m4h+wJlMIjDeANQ2mIHwzHC6
dC++pi03F9BB2ri+KTIaJLh8+DRd9JxOGT/C1/yRi3FlCahGet09pTTiD03CVAVBj8C1gMcA3Tmw
jxPSrWSFhvEdGwzsh87e+aXaiba/cprwStcSWEqElr5I8XwxWncMdAVYqAmGxfoVC2PlzGDie4cP
WfAxCoGDAJhQuelsEa4I5EYKi091Uz6gpwbImSNmQkO98tomvddw0iNfP3KBo5K8C7/NsesurQmY
qa4BzkX60XAndnPkBaL5XU0TyFFr6N6bFtJWHzDVID3bCpHMFTRpGqYiRV2rDbJ5Th6KMIUmUMWM
z5j1IUgt80M598ExmIsXQVEvuYJ3vUQHTm08DZyeNfTLLL108WP18XAzhhmHi0rvLZafTdtxrkVk
mCNZuYzT+le0Ke1xi3F57jxFbXCN4OTTGlGlkMtN6Y1JKEqDHeNe8ijUyadYjGmy9WF8TQmyyhrv
yk7zZ2rtZ+Lc5NqLoZTO9vhFV4phS9CP10HIpcafoMZ3H0t2Xyb8OyPOaI/7Cum24uwgVKqhd+v1
JdMmn8REN6AG8wtSMuL0t9+Frj55tdWsmLsbK2scnrx62Fq2N1JYGVxbBftgv7vFhsqw18hvHXrj
zFw/aYlVe8ZsN0rNTDHnpN+jy3Va5ttWUD2hIPpkp6zWpOEge7WY+AsOGuPXjuyPtIZb7jMdTBN9
ku51KU13HSaIiYuSQnT24GW0JG6EmHKy2btquvCxNLofRjsE016mUOuRvAMWQWCJ1WhL+M5t1rsu
IhL1NjbZBZHU97NDc6aX78qFizWGiMaIJn+SLpLRUUZPAXgcQDQxdSemfLSyGMADtBwmCAHEKYxX
SE/0IXVU3kfWkV/Wg15zY9/euc70aJuYlzLOwIRPOHfTeJGc/XgISjbgo8DjkJ7gowQZ3+fxgrnP
UyE4S8tyica0+JzcwQVOUsLsRNjHJglk7tRetbn3YsAYcLGRIVftX+32ZFg73xwZA3jGg0vEZ++y
HWORqjEGBvhAp+dg8e4O0VaSb2lJwzk5CZjrxPm0fWPaRXb/YJLbOGk4HFMM2ARMEYPgkKO/NqZw
S2ECzT6BJkKNr1MkfXXu/DqMK1b+2P0w1D6vm0BrgQxPtnmXoq5fJUps8pDZvRFylICy+fCC4Cdl
voRVsD469nDoJ6CauQ0j1AuRTlnEvYQO1rmc9EzusE1TT28QYMFszxmMA8OxEEUKqw+oA6CdWSES
HsQdr5mljk2kTwYCRVUj+msL+ZQV1VVi+hCv1WauqZ8HHTKDt6Az+sVi+cs2q7olsbT2X6X7PSFJ
kuWcbRhY4RNriUWshjfRDl9pqQ8zQ23ftt7Rd3ob6QxwWWZoLGODrW8eGAhw8Ej3oc/FXccwlICh
8qrHsWQwo4RBHb5lHvoT9E+PkQZybDIIZetOKkgA31EA6kmqq8JzL12LyWce660/jxg1THEj2XX0
gCU2CVOB0B2e7N54MkNIzXEy3eNw6zegDe7KKGQQnkVHtlqvQXgf0GtHZFKKVcUcea11RoFNgekL
fEmZXW+mwbtANrbqm26vRYJ+CNdz8aRwgAJYjg4ck+tGJs52zCx2Yj2CN/wG1dawfTrPF228JLK3
+PzidN6GHd7TSmwHZb4aRXERNJ29h2q1r0fg732B6UWJDkmV/kpUS6qxc6S+wBNOgTEIUF4t/hg1
3Jj5kUraOxqL8oRgeRQyvc/T+FvqfQPfR/haKQcNXpB9TyJ5TXSyJYOqxNcC3iYLbURX00vtpsU2
svcFGJIV0eNEReFq8TNGe273mldM2COmnZsIKrQZ+gBk2xDOaGNh4RQH/ixbxFd+DoqLq7dXI2iV
AyVH7+t1GLSwm5KuQiQUXrj1t4wEZKVEXus42Tm5l2J6HU8ytz8BQRyiJOvYtKFHVvorHaanHBXb
zqhDAjU547ehIdgbhpxKw9BeQ/kjUZoLFSByu9UkCeVEDhl1FK9VBKe2l6sMk92miOiFpOl3HRWX
pkDTxBbMY1vvydWctodkrCFdUWevmtr+HhxMHcWTxex6j/DtXaBmETPEoyksj7kjv2tmQDtRF99Z
gdV36IedsskuiRGqKr6s22V+b843TRIexO3I1ZRT8Rqn8gdZmzvwlL8gWa6jEJ8X/K0rSzTbshfP
oTWepsZAyaHYxddOQ0KPi66M6Z9gepWH9t4457nJ6bLwTOK50qrbpQgYfYbNKymHZ85R1CCWROQy
AFBv4mnP/YBBkd9NxC8AZfMJD6qxSZn+PbuklqIvjoCXf4fjiwqcF/Qzj6IEANdBXfHQWaxbwGAr
RB0oktBSCnYLFLycm2h2a7VXjb9z3kzfxv/hPI9lB8ozbe5rPjyags6dUeTTRrvOaw/3w4oHMhXR
avGfCeNLLASP8Uwo1aJ7c2NCI1mdqAB8jqwFPIbmTHUO3M0a12Nv34ZJfCd/WHijGDGfci7HpL8r
COaFiESwSTYQseyar0nTgsey62uvGB5HdAq7KSFuQvSXToiOLGAm6zKG3bAJvByweY+T82B9IKX+
EDiXW5MDM/eeRUICl18RRpJeJeG8zzUWlGK6aBvOlhjrdDAeWsd87bT3aQgkIbyvI6aqHW5cmjEZ
138xpyRZ2f1Rdde58q9aFoDQTct1o623aNm8BkZ8OTdoNaz6MrehyRp9+yUVJC5hPBcLgZEO6cDw
j8LbhIsL6/HKoorpqjo8zCZuKo8Jch3pT3KT7mTSAY/PPPY03YMo3BMiC0KoDUwsMVL7gIklL8ww
Nm6Z/VAAWAxlbL1ys/oLROch83L4ucnOzL3vJGjoUzUN6asF+eJjurcnwiz9fFw3qjjKfsRPQla6
qr2P3GrJFWQSG3rpNsuXFC7tfCZRddek3paXcOqSGwENoZ2Hy8qAfpP7SDdS8BeDcx9pA3dG9DtX
xqO9eNZw7Dwa+XuPxsGb7bURm5Kay0bbWcqNo60v0emjHaYPEHHiY13l3zpaPuykeJ+s/iWvsKpU
Dk7jtuY9p8P1lA+EEKQPWCg+KCE+zEXmLOp+58npvZMx2aImF3JwZABx55oQWFsgb+7OncpxP7Jk
bpyJ1qyZ2heo1ukmJO+ENKbLTJVI9/iECvq+DAYIe6bxNsfDpanCiyQkuowlHCjKXtdA/MrBRlWj
t+mQvqZF465/lSe/PKf4jCRp1p1d35WGWiFhY3HxccdEmD98UgqqYRthe/Xp6BW5JU9OUT4ghlxV
Ag1JhfplGrAwJVb0kmWoYsE39hyN4pTOrsOYGjG9Ucd7H9Td2lzreSR9S6SkG8XiVNTVhw/4H+n4
TV9GwTblOOUMecHtALq424RVfZV2Qby3G3LEB2LehEHUfDZfG1F1URX9vFees/U6SD9c8oztwlO2
ObtQUfYHr0dhvuipxwCL3fKmpBPej4LmDZgmduVUdBzF1ZVTPEOQ2SSkaDWJfk16tK/LIThPkL4r
yqNd7HOg0Mu/xu63pyP+Ggl9Tef2JmojUHwRuLpCWVsvk6fCLR90Yr+Vo09Eu04oawfSfEM4ja7m
wlilD6gXuA6bNGVoHssDu7EHPZWvUmdf7H4fh2BJeMEP4lRztIEg8OrJy0ZGb5QH3TFJKFEiGvWX
RuBugbGhwpm8HBSTfWgMMqFMgtYpGVR8WU7GZS2kQVqF+TKW9HZn4OONTKsNSgtCmTVCHAw1dMZd
EgKr5qqqDQYEPAAMK+OLfS/hN/2jm0bBYZyNa8mu/BiXOU3MIL7o04FNo9HsnKk1yMtDdC8n0sDa
kuCnAi2zmlXMJEKwUQsSc19G1n6C7330jAA5/gSxFQdYeU9UMpoayBz7849/bovKQ8Z5yfiG/CZC
85pK2lyrNDBZUdZ7iHlEhI6vgZteMfjpdr7AU6XC6ViLMsdxIN59+sgWBuqVcDrjwPvZzRaFaudG
dPosYvZa/3kumnbfU6E3A9ewvqEBmeoHOdYfnQYBlRJYC6pwIAevD/ci+hViAvZSMBpS9I3nVvXI
JVERtHhTjG7SWJgo7f3B+sENzElDhV1G0aeTLWHbPi10qEpuiEU+AQyInY1lKVCQJpeSLYFnD8JI
ROIrCW3MLy44QBZh4tiPzkyMikvHSof2S5hfd0gR8AhfqeXp0mUC4/iWQiD6PoTBc+BCxAhgzOO/
WfeEZ86mf1/KG5mBYUBZ81DFONwxMh0b6dLSFDd4GFeNCL6b0RNcDCF5ecVdtowOQqOkbTg2J9eM
B1wQDmdESAZWZ+qLrkf3qOIltWBCsobQjdPaOVa9+xNCIt2Z8FPQias8oRPqR/AahWw5shyw6hPG
OxBSN03Wv45lSzk0ZtganfJ3SOf2Sud6H9PeNj12yk4ccoGdgLDgqtqGifmaTuIqjH9RQWUns1m8
CGw4ZRpULI/ZQzk8Rw62lD5gj5bEyGNrrN8j1Hh4pygzwoy9s0CWB0Nmn6Wm9ZKHrNa5BlKX02KB
BuXtLXJQOrovPvnY7LEffbN8acuggJKKwaC3QFDEBqywwN6nixQuQ5HJPzFm024eXDqHNKnQadL2
xPg7LwlPWJqlQeSM4V+PXp7vUQZxL/vkMAvbmYH/MWNILAdalVHPcKWPuVe7MN70yB7OcCAsVcQr
5T7xvtHcP1pFTaHqKJzFkH5WDg0rT37nmbptwmo4FNPiLirwjNjuUZe6Q7rDYKqdaT4JkX90NPm4
2tQGZlM6ZkWdHOOsXwpo+83z8b/SrYwh5I/NrVmiWRps5G3L6Cl6V3RYMC4Z1K6acIEJ0yCGyriA
pkcxcheBeQEyR7OzMyFT99e9sSBoyk5uw8prqPkZe/j9EBw7RccvnTuCdcCoAduNcxgcDfkvjC3H
Ju/uVMkQqPVa/jVDfaIvfxV7cBU6+jZjgRx5oK1JLSUXzHa+Zje1T5QLdqBLzSvN2B1HKYuYsAUe
m5SAR/MmlK6zd81O7fqpPs4qw6CRV9vEdkHyxVwc4thtTwP9dmjPKOPz8dmv8IGa+ompGf//agY2
R0c2Stvsoqhpq7NvJfUXfWHj9CSbOA15K1UKKJn5qWpo2ktnNE4NRzEMMGCBGrknG4jXkMiiylvq
z1p7p7k/ejkraZHWz5U/Owc8ZxlLWD1duO0yE2pMMoisEt+WILZRu4W3qjvaam7CYWEMrn1i3lhq
TjS2Wb73DCK9xCVWRevAXVc2lAhvINPM5RRtJTmPfkRoOU9BliQnRNF4a9d1HVR06hJ/7Yv2+Wwj
S/tQ9nI0NJz2mxKGsc87Vh5PaecYzMbYZ1ljJOMH/YsXehZS8PIyoCl5ius7kxYKRxSDbv4rxKO0
UB5BImwjntuS085RLKHWUmUJZj1bP0AJnsX9wWXjvjKNkhT4zq32DIudxKt2ITLMJOl5PvVh+q6+
L+1o22fTCziGS9mLHmoCuFRyTRtQO4yIZgACY0oSXW/8uqXBJ+DFn9Lxu40IuouYGSqNw9AGoBpP
tM19+W3rgo9oImlgceoGUfBcJH1wwKfUb2MliW5Eg7qxlTp01ampOJK9CNcUJxJkFvLBJsi99VgR
vmLj7KSs8DjmXGl9j7H3Ydq//Th/d5W6C2W29Tx1O7e+edGmGMvb6APtHvd2yTMxi8cIstRmlCyZ
BRWPbww9VHKwrPinsoSwhMR4Cxs3QKrQmGvWOyQFriG2xRx8JbnLTIexFym/VDrsc2B0U7Gyr93b
NWtlOU75hsv2MXOiaUkkYLbB1setOorZuB53hjT2hUwftFGYuya4tV2DwtCcnvsRQFVr0hUemyfd
MxHxB3x3cdWCAQrB64zFzKuPr5JWvxU+IzLn1+7T24DdPptgrop9P764NtuBDr/aKgkNanaCbLzk
Jq5xJdSw3RW1ytCi5637N+ARaLoj0lZz8jC67yGgoS8zWvB9bDxqmgK1XYTkzVZg0DPnqY/YHmYF
0YxoQT4Mtu7NgtAeReoeyyy7M1wJhMaDbiNm8jzqkP611bPngxpH819WP6YzfOrepGLxh4PF2rPP
qxrWZ/GJozzivphLjICdsS2ae95RxlGFrwiyfLFPHDCes9rkRnYoTdhCTeTcqjbMLmp0yWuHZGI+
5NUkwxPHEYBj+NXbRA/DtcSa5TYIWUbQWUn3MU31DVfYjCqYlBhZpzBRK3QgcjcBD7/EWUbXP8zk
rTnL76xFC6KT7ME2w2idKFqvSe1B6FM0TjDQdTeVv05L44te+/AOi5rpKzJ2w73uW8Zs81h9CQEf
VLhsjZr2Wi3OnMwy530M1e4mXb54dN9KIxQX55vwqXz1Hp0Hmfu82zZ4BFwwHkoE4qscCQQNIsJk
DdjIfkM4gFSsw5G0HrOO/KE0NV9aSTanZdsCkv8h8PGMuXP4EqcJUJmGnnbdlsO2idjIlMNMLbRq
xlod1dg+9kLOexsD0rYHpjTmLpHMFdM5WCBqz8mDizjAoqQDvL8WkzhKONZYH5U9O6+c8MGm7a57
GdwXFR9oNeNXlVZzrUM433kKkpL7I4A3NOMNNWQ3TTTR5KfNiKPwc+gsmKSCsXzWWc+OrwTqjnep
qmifjBisa9BljbgpmYhtsLAjJ0Y5H0mCTBmxWoXRbmqgZRmmrcjvsYbXF3nTjbuyVMDDomugZFex
z16FbRk6WMJtByOnH2Ohhw4lwdnp+MOSC4xNBLeW09ypLqcN40PimJh/ulyX4kKzE8CbGfW3WYRr
PPUIQ9NVGe+MAvybsoJf4fV4D/XzqFGauQ3lhphQ2LYT67Mzf7tjcGgc6KzZr/A5QOey+FIjJA1T
EJzcGaj+qyk+DY58anLEFJqDy24fx7w9hQ0KH3yaW3TmT1YO10CE7pfbN/jkHQu0XGg768gWl3Ys
VwXzl20f+8cQyc+FzMYna8bCF0uDaXvNByDcb7gB+y4xSG6A6DtGQbYhnuMRQgRzU4GTHxk5Srrp
pneYHsC/f0tuUaCwqqyjYd52tt4YfXMFeKzYI8s4Tn10I1sGxIJeRG6NSHUEj4kN6qWsvJ9mHq9c
8AZUqZskSk4Ykskj8H0DQVC7y118WvlSnTFHufGzBEt33mLY7J2D8vTRgpjUleODMc3WVYcWyJYe
l4H0AJeCII/Q+bFzB5wxrAij1jN9rpyLAZ+brdalQvTUBMlJM0uj5/Zhu1pfov9ktQ+mnaF1uGnh
KIcuUSLQvIsaLl/MWl83+9a1jn5fcCkHkExUqnwvfPKAohG7km38xF73kbv5p4aozNFv7wfF/8VN
hzU+qHwHDx1cLU3ILCu3hpExQXPw89k1SBAXFxsdBia2Hh9zj2YZ4RMr7EWmsyf+//fis8EvCYTc
4/kCmv5taOI7ZFvlxT9jO963tviRhX4JpvaBKQQU0owgIENo5s64y1TEdsC1FvUOc1QDz7Xvgjcy
k5D823JWbPlNps4ick5SWZ8WIQzox9GJLdOsSscIX4oAWFglj/3on/rmYnKmveAMqlDvlSzckW+8
OsDqmyUFBZY1YWmAmocI93zzU4n2JZQx3eiqvlHuzoq4crKmk2EeHkq3vxoBSuCdHRiebLsgRVJn
unIXU6gqKYqtt9hcWHy+hf3DQDPYJnN4NSJJ21SW+1WU8R1m4eQChtDF6M1nQznZqoagcC8vfUCB
eaXKvZ48c4tsjnxeGj9d5e+tYYwvWy3VLm7VPT6wrenVnP65e9GwKY21MjDKgx4guEGzwmMky34S
iGuYFvTRqQzeNzhF6P479N7EpuakWRvTgAUiCU90NkgJrJbrYGptR1E9JrK5dTpnMwJ14GWkmwEf
7SagW75u6Pn5AHNXinH5Op1g6Aknv8x8dRfDul3Zo2RiNTLEGMuMZlWxV9oAUELU6GxaUJv7Ha4J
8Go5RZlsD3UF6qOjJ5xWkHf0WG2DZL5K4Vevo0RVW1PqizjISEImuQtcxMkCwLiFX/OSslksRvwu
PVHjDN/hwFH0A4D4jhnoqQywAmE96caY7A9fqxvX1GSQF9NWW9S7hcYdQl1trKuihrU93OrY+ZTu
KXZYNcd0EIzDfkM0DrXrQazswx8x6Q+aX64Knpmg7McqZlaSnxw2pUlMGTHG9o3IxptkQFI9dKg9
rKOMi3Jn0R7wS/92tDHD0Z5q9lKZF3BlQJs19ks7wrtRNEy9EsyK7rN1WPnX1ew8RE5277Km7ALR
7fNm3oek6EZcyd2AvM+aAZkPMinL6EZigcuwSNhqdDbIKPkpiCl2iAANWnjGpi6PaQ2qurd2Qmuq
EpqNYQXwXxrFpTs231HWf+cts4psXlnqvlBdx0kzYYWpX9Hdf6ej99P19TaCdO6QqbI3jZF52QTI
ULFr95NPWrIM7DGQ0Twzbpx6fkw88ZyJ8WDazhFTptoY2r5MB2PBy6LR6bggei1e28tftNRbZUou
GG2z7kN35ymusObwiWT9tsg/XWcBHORHmrp3WMJs/n/1yxyFmwb0AVYn6+l/uDuzJTmRdUu/yra6
buowuQNtp/ZFzEFEpjJTSk03WEpKMc/gDE/fH2hIVe3q3X26747MhAERGSMB7v+/1rc88tjr2vsQ
9Ujb6XReNTAJG4R2PcJZki5z9zVeKwrcufuoN+raB+WrFeX/H5/H/xk+l3dlNoVl0f7zP9n+XFZT
E4dR95fNfx6fy9un/Ln9z+Wvft7rn3/e5I++P+juqXv608a+6GIwPv1zMz08t33WrU/H0y/3/L+9
8R/P66O8marnP357Qi5WkKndNfHn7tfoAYPEAGd9h9/e4PIM3/9yeQt//HYuh6e/+YMfWQX674Zw
HINsAcojP3MKPGIKGFUZEuQ9HBQpCCP4nlNgL+kGEhWobbmYh13b/plTYOu/W9LxcMdJl4LU8lc/
3vifPveX7+EfNJvuyrjo2j9+Mxg0/PaP6tsXdP7yx29C9yxL2JY0LdvTTceyLG7//PQQF+Fy//8x
5V2HtTt2/dpK340I/rjagVgsoL5iQAYUlLzl8kRqukYgIjWmS1RBjnQ4VWjLUFLj8nsMqvImhPJ9
BQMZ1RPRMNiF0vgRGCqhAtlXmpfxiRrml9EhMVozLnbmUH5VtOjS2HwDD3A/Vi5XKr25xookmX54
RBNODiIC8kM/ZAgNdOt+cqorWVj+VA34FTA6gSrQhqMsAvI5Bve1XWFobzrHwr52NMPGvYakDgSN
Gs+iSsMDBU26moHdHeAM0nB08m1lODH6YaclyF6+ixCyvipNQCkZFYsqCedb4RjAFoJlEG5b93Uh
nx2ZEQocqWf69mTUNuKKd2o82277SKxQeHAyxNdWwJnVLi3tgpQJvF33YYgt7TbuSVUZTCa/Q3AM
CmMkniHZwlS8Me0+/wRq8FK2MV7zebofg0I/G/RNXAtxDuXZGdmYmRyDyfXRuFJdV0QdNMI5u3WF
5VyjpG5gaJv3RbxIegho2ClmFdYk4ktTOYAfAdNgz5/mS5NaJxTkTLp3BOBRQRbo7wnkseIIGX8V
79yIBqWWmdep9/S9M9BzxNt9a6veQKaGT6cpPqIMfJzMuN/3gX1sswjWciC+1AVI4TaTLUPxBEuy
STHHA7t+nIZUnsv0Dj+o6feQIPfG/NDnBgmFJZ7IydwYwk3wwDsoN/YmsvGtNw7u3kHWsqls+6tl
kbIVDN2l0JprMmrelUHNQb5Nu4KCmzfeZKMGqDSLPtkLSLExdd9Wqel3obi1BbSqQkDYi8tnjZeH
lpshXDoSOQ1o+QPYw4HwDQKcVMf0ChPc2TSNC53+4tw6YbZPrKbYjlGGN0dgIo0JmFPK+VKUguht
m0aGHgZfDBkPJytt7W0KD2qXxlO86wwE/pUGUaQgllANNZ7vUBhQ7tTHQo/GU2Z3NynwZFLXBE74
oTvnWnkWTsh4w5Q0/jduSf4DQ/UqbMN7mZws4rONqGEKxAF2rA17Jyr3PciAmVa0u1OaiUDCrO4b
NGcgLgd1TYyv9sKNjzRQfKKI9G2jBYsfoEU4aDcXaQykvpGpBPRVv+R21Z8rr4E41cXv4FxEWzuV
9jZycknk7mcNejkk8PxDOHXDxkFfuzNxovmkL5ueA4zVDK7QpJgdQLLgqJs+WG7uHrPOwEcgtFdD
bjv8tGkXA7FO0NzlWEV7Zb8uMptpq7FEJ0hqCIUnD7IC0y0wknAl75yDEQaY59N+i05InERXY6jM
PhVUm49Zn4VbcijCo5ek77vM3gSOQl0kyFb+GGfka7QY5j0CAZuBE5eBs5bJtr4x3fgi2gAnS8BR
kxTAC0V8GpKQ3L6cMGTTzDBrtnB65692AG8U0DEJHHsSUNxdLPRnV4ZnWWqCligtwWCqT2OSf+Z1
02tJnTMlCEBddUu2OxUJgdGdDHOo0cM07koQ0scu/jCS5JsGLcEDueILnIH86dFjzkl7g3ObRPeM
MlnWoW1rWqCED02JSWMG7bETckxvtYew7g74ZeKzWWWv7HZQJLbKzyoCEpgZSUjhsEZW3xMqODG3
PFPOwASXUW6QyV3TSsU4EQGZPYTHomPqtIQHD1JzT4n9SjI13SYY97fQUumaBWmyn7To4NVoczv6
b3OT0vukvJwnMZ7/kXJTPV+Rgw67rJxnhs9fRChJL07x6BC8cgBjTNawbD5KQi029si7rDvUE+3s
vMufR0hYVI6a+YyZdJdS44zicrp6MTb5Pi4QIntX6LfpbdqTC9gZnbbTFezHoD/HES+5VAPdoqb0
MCui4K+B7h567RmstDzEY1RTZtSREA/PqTN4sKKA57WxFb7lmnvoxvhuBhyLaB6ETQIBJknwJWVF
/smW2iMw9YsBdNsIMZ7I0FTbTlPvMDPsNd3b0lSEFdAYWPY9gpqzNnzt5eoBkb04zKPV7C2bhqPq
azKLI0Vi+ui8ngKdMWtJnrPT6uardJupt5PlBn6fAKlhDjjuBsqr1NcMLHCtnUM6xkBvMUHeYxDR
UZkU7R6H712QNnCM+vpqILLcj4KM5DlxprsUTBUHOx6CmMDsjso3WAVEPbQASZpt0LuNFY5f08tI
/ao1Y2t7tXmMzO5kz9WpjPszaaH5Djs3gbAtLo4igiBC2gI4V2DCUpEqZ8kK/qgkXb0ibyYOBq4J
hKkcPC17xH2TLdPHR12fjJ0bttHeUQx/22lUUIYgTEqT2kU387k1xP5shCoRe5QTJ9+gg6jY0Muu
rrkM0UY0TbMNiTKSLT8TQRH+1ZDhFgut27nyBt+kTNRGcYrZAimUGYNscLDnaR2TNY+iO1f22h+H
4mhXaH8ZtRCkYgy7MRkkV+S526JjuI/hky+cQ6pzdX1BRY9IDOjCCOQAlpjjkZsSH7VMA03EXJXp
U9UBUOYCHOdkyHs2B4JL4T0yXUoZNt3l11pMimXE7AcCRfgGRzrYgXKujzKo1HZAx3RqesUll+R2
nPxXEaBYjZJEkJOCDaGtDnWljVcU+fiOlDj3KAf3cmio59tF/qqF1wd+RcD0PIZhpr1mth2e9Q5u
laahvoO4mV2ZfhxJMAx3gv7Wth7BVH439QW5Dx8u6V93MwdAWJmncHaMeUvsQUNPZxJMiCXUqYi6
S0MN2KfKSLV/0nbKPDORxRG57F3X7HaqfceEsaczPc1a9Xp0gtl3+4mCRekAEkUl6VcmlgEqv/Sd
OMzgyFgfk3RqiPYBNWNV1qbhJHbSO/0k9H7y18W8AOiE7T1hPm1ptajP8AZrzmHEUPj02fi2M2Kj
7Jjg4ZxwllMgSKYcDbQwUYjmNvZw+fRpcUlMtzp2rUuPFtoB9s7U4TqQCjL3tEUhHmrT3ui6T1ST
UOCkpfbtRY4ElvJzRBpXBrHtj7Bat4RKQJdvH5tcErDa6n6oNY9BCjUk6bPad4VbUXxsr0k5kXe7
bIWVe4XCQxCIxYE4xX3tr2tmQ4NzXXtZ5EBVrSr2Tr0xNP66aH+uTSaunDhkRh/EFxBjpV96D1ag
JxcIMulZcT4petcgqBxLXpFQwygF1ifa7xIQeHW3vlw8oe4xSsOTnIPSz0Lz+wJOH17tl20ZRs4+
DOS7cfEJ20tYsmK2XpyIO1lSxBpCCpjLcG1t1JmoVepqixeZ2iX71tXW5uPFwDYikuB4o3NsKMSs
eE95KAQo03ZdJQkCMR7+tN36taYuCGZX9Jj6vi3XHTT27maJGa4wxw9hvTjIFxv5uvaysDzc6dRn
S99G1C5N5MXzEhoNhgkblwL/JJbFutlM6bNetdCLf+5KqwaJuEcgm4EJ9dtnAwqPj2X9rFpTXIUJ
QMV8UzTd7EeisWHq2HLjzknBVcqMLuuiXdbIHah7YC7RUKJRpwyG9JU5SlnUyh8VjXUGO6cAjon/
svCadPCJuSoPqTc/wnrQ/Aqpg58NyzEX8/usEc7PGpTrdQHsAVmMbJ8zhLo6SqKajm7rnDTGHX6g
6d8X7staAUBgo8+mjcWp+9BFDjHXy4LGJ6dLF4cPA0fOfX1bc1YHBZHUvFMZ97ekKoRHGI5k/wZt
8+A5w3RYb1TLjx1vDSi9eoTCH6JD2fQZbCCcawzIl/OEXE4RdJa+rxmTS/b7ug0X623sDvjul+9o
/S7WL0ql9IZk4bxGtUDIDNDu2q+ld0CMBF9sOWr/cvy2A3r5ql3SmH8e2Jg3QVDQ0+9rAtfXAxll
D0cW1on21DAgcNcPhOv4r5+XN1aKNkfSR2emE98+gvVdru/Xjs3Zf3nnnLaLg9tE53xSu0o1IAF1
60uZuYTRjoV9cjrjnigb4mNc0GUm7geEVTBNZ/tDC7fANRWYky450MF61AogNYlLyc+c5yVDpHvW
+VbcFplFNkzvm5Tee7YUruA0kajdeBYFHiwaL4vRa6g4oscAB4uEMetRW1PwacqT7iDnMGMBXQye
e+/d1Fp9C5j1rpHM3bSIC71NlzdBDI0O+my39kPZla8p83LFhC1tz3QnUgbvRo4ijU7TqG6Sovhs
OMZbPTTAvWpEdA5D/I5goiRKoWy61ftQFe9NJ5DbxOInYOTJbRMV2am0x3sCQwQOusMw5tc4HAih
pw7G0MJ617fMPBtG74sd9tCT0cTnRaB1mPWnIZgY+jjqTVKZ1QWmyU1nDe4pzKLH2iDnZRmowt1G
DZPGztnQub6GenfuXSTCBlICYxrvvNx9k1gwpShEXNxPGnWCPalUp6l3hweBRXOYXOW3tn2TNZ9H
896dHyqQoYcA1yoFshQ97PiJCQn5uJp2q5FYtDFRasKhZbbuEn6KQRtlE/Vgag4a31jzOgnFqyK7
I8fkC4G3pPdMESdQAtHansGKBlUXWUh6dQVRi9BiTqjjHtzm7C1TPTOg9QkfnY+ru0udnHHCiD7B
zpEGDPlNX9aojhJ1o49vA2cJkwnlDRb5bdegBGQIifWSmiNj5p1TVY+QSPeGRfdWTxhXkatynrsy
36Gjt9OnVqg3rXQ/Kj6EOQIXAaOfA1GK102W+m6uP9RZV1NdIGgHe2BqMqdWiVdsEiJ0bIjSiYQ0
1WSeSWctfttTbR2V+Qj0HAcq5elNTteosWj8WPW5NyNnM7X9XV6pfVQCuRsvnZcc+cF/bWN04x6d
gN0SvAOUA8dJtm8FLPWepqdRxw6SKBCBld4i16K9MRGoTvYqpb9P+HEfEm8itC6VN9lk95h2iuvS
cbWKye/y6UJv6pCqNNwoe/xc9MZtlDePc+O8Tg3vgyd7Gi/8juYSvrJu4Zuvavcuo3Jf6KSdp8Ow
YUxK2kP/vizzB17lBs0bBAI4ucciYuJFhfkAcnMmoHBB6/MK8pKZuxPP1Hh3TjjcjZnNwBEi0MlQ
M/UaoF+HeGhwwSl457YgrCP37uKRWKgp8B1BwEXQtu+bEJLDQEpfZ6IYziExbpElO3QGiPky4zo+
FrP2oSkwfgVGyaXg3DPpccrWOQSuZHJbK4QVPSc/rd8Lk0jzjpiDnexRXDkZbr3WdYke3EUp9pYo
ZKyMw+0iC+NNS2zh1q0HzO9JjmayQdzfqIanRw04UpZrcjVc+raF8ku04SQgKrQ2/oxmQEjhok/r
k+JrVlOeV7JCjAittlLevjSM546gFlif6rZiiLUhnBvvS0bkXw+xCWdFvQMMQBBF/DABeL30Oei4
UGHAGqkR5Uj39VRCjnA0Pxlq7aqbKNZ1Qm7CQU/uqj7Fe0NKYiucBy9qsm2pTLWjv7qxs9E5ECP8
lZFFuLd6VdPtuHPM0PDH/C152/fMi+erYcfX0ssZWcv+qwWxeuth/eMhn0aBeXlu9A9FTCLbPNsX
6KnGNqHfRIoLoZfWFztrnP2czJgYw2GX0p4ewT7ElnsjUK2OQAQ2IHkxViXYnBIeu9JphzhB8Yhd
4K4tqMaS4qiOOqwxnwEsvZWw5ZCiEDgV1zYcmKo5w7Xs9QcvmT9JmA43JoSk7eygnesyQXwoevRM
Qx0Z5zgSO3VSqQrPOaItqgwWilz3a4I/Ys80RCCiiwnBAmcJRd7YR6J631KxvnJa28Uj3yb2tK+U
PaZDM9JWwYB20kk0qDkH+eAxvkb4YTrSlrF7Nc8RVRRQIV/dZCp3WnF1SV7YhzYOiQhvc6qgGIhc
v3ZNT6ZO9oVLzLXlRAa1gMs7lKxeuc9c0tUWZybef2H7Rq6fk+RLKmBWDUjhrhKUwpgwJuttC18J
uAq6NwmuYt4xZRBh46/RYKFWDhzBtJwJB1Ja6OfBrnS9O0P1EHs1zjKMaiH26gi/OxvBbT1rn5y+
wQ81udZWlz3ng/ihSUV+K4sBrE0u0e/1dMF4JiNz7jIm1kRjwW/F7mvtFGpjMp2ApRq2/bGhacg4
sx+OZS5O+vzcuPzkc8M7eCVKD8voxBZjJApoNQFYINQbUIhfl0SL6nWxBebr1QLR9kAg+NxO9wGZ
g3RtMCdZI3xXEP4uVK1XSDAxMtWowVMTAINuZAdlyoc2gTlGVkdC1/1kWfWAldb9BPj2RmMWtpN2
TmiJ/aZIZ0zLSYr4r+SEFvbqLlBg9JrqNMTBEv8z3k6hsm/ofH6J5+E4J8N0tWH/cfky+wOBKmjo
dmObXWLOElsSiOmUZTVyrzJ8t/gLutZGJopHBgOyLYyHkEM/Iywscw7CGT6nVvqm7G/awhUL3TDd
ZX3kbVVvMmfC6znmMxU4iaTW7Y6Ea8d3k0IEPevICgdg5TpAfV0I0pQbeR/H5l1ENO0us9+l1Lc3
7TJlXBcOyuA6LYKTUVRvbE5soE8d+tJOZ1LxojhEtmu5ANHiYwJ1jsROLv7h13wMqksAlBlpM26g
tsf7Ug/jSbOyGy5z25TG2i1Z5pKQmuJ1oj7FHeGc5FYhV8IcUgVYKy1CDTq8B9WUbDtUpV4A2Y5e
RHMC6A7bffzEuGlvhNlHHTX5kGbuPQq9HfhikMfxParDYN86wxeA0mcqlVctR9WeO2hyAvtJoNLy
u6KSTJTP8B1hUZK00dvOA/G3atMBmBJW8qky7U8zFQ9w7qg+RpupZs9R57oajluV7DsSqojJLQk4
cfhtERiKLDJk9K7hXIAjYMNULrcDrA8s7OIBTSJirjrfi9yicwxzXZbDwcwISJznpZQ05G8bgzyA
3mmRsHTWWS4N5EwQwzsW0o+k/coxsCjnbqKhB/Lkro2JS+myFHtLg3Fb2ajNFOgEJK71NYKRkur4
SyiotIdYPBVKoUvSP9dVt2TglsiTQDn00hjJxfKehqqgAby0NbdUneYtP/GcrFkK5r0xXZ36dkDO
hQipfJNngAprbULTbxAe1E0ZLv0qpL++but12FFqYur1NmvhUTVrHSGPk95ft18WMe6erSk402sF
abaTAb3cGCwwlricp+URNJ0niNc5m8vxFsWJ3yxPVIzFPT2RES3TyDMsu14WahjmLbktOFeXJ01G
kbUnZTe9ryc3yZx/INGm21eZB7TNyZhk4kbwi47Ah23hzmJLEAvXFZKsqQiE4eD3dB3AIbPgBVzh
pxXHdf8CIjHt6Rwj6POtfhyo5DAQnCdhwAguG3+sERQ0HZ2RddORnbfVykouxTL0+UuRI9Jr8FYV
wxks4smZdheJVMUMiHApiIhlQeXm10VG7MRuNhF9aMvE3l5m8iMATKPLGKnF2RsxmA3QQ2LZ1kVd
FRibFKLwWGqnYJk4J0k3wKtisa697COJ5K4boCk0DkboYpmBh8GkfE8CJ/m2/bKzaCBRi8w46cnA
Vzt3eyI6qpMmmBzNYxVxdQ9oFjUigaLQEG+VLeUsAmYxXtZJQqktwd7b093SEv5Oak7rVwBDkSKw
hub0+9pyj9p0u5PlOfau7Yho6KI713ISH8C14sDvE9fXTbJWEokFiQEbHGxpEpe6rKkEaiWw/q1q
SQwK0sHOESx72sFp0lfrviTkzLmuGaMNC7rHItcW/bNhWSNC6prRBOmlPnZrA571p3Vj3W13iGJS
vrFOL3R/XTQ/1/6yyYC33acVroH19WnlaHHI7oyWN0xki/Vtse6eui44jyWaiFkgQ5dReqyy5Naw
Izaz5cWurzhlkID/CCNstbxGG3GYL5fFurkuZN0lu7p5SCuuxHnG1wTEZX3+X17E8iFJVzgwT5bX
sd4ycSBgz+EXPqSCkJo3dt288tRUbREHhcy5NiXEzDxksjI7pKDFUSM3ycjEayKUQB+t4OTCqWhw
7c85WTZ5SUlbU1Sz2wD1mSkA4bjJUzpmnxgDbTNrQk4PN2VnlPGzEMVj2S0QNZSsUQlWB7pTT6en
J2kt5eMai/LCMJ+5hEbzUMVtDpV1qnEM2Rdo1Q+If8QxVTxco0W7rzpiPns+zoEdMzgJLxR9G/ac
m9h4BOv6rGW8A6kQaIYJihIyfTZ0SjlyFaLUDtuuo/TXmmbAPJJNvP3vrfWQhmn8O63H5alon9o/
qT2+/ckPtYf9u3A9xxG6K2zbMw3vp+LD0M3fdWGbSDdsl9GeQGvxQ/Gh/64v/xxperAbhMVraOnF
RH/8ZsnfPU8n8oCah3QNaRv/JcWHrv+r4sOzdMfFpycs15RS/7Pig66KmzFmkBcjwCKVZCQQ2r1+
dbqB8yjnEdIiJDaA6mhMfa0u8VLMttuxBM+4nK57x41wK8TE2sk4O6/70uU+65pazvwvm4gptqpr
xGm9sQg+xoFdnYelkGwsheR1zVrWmr63zqrGWPxj98tt676M2S/Mt583d2XLecNKL41Dis42YgyG
lTjcizrbky3/QeWlcUDhDitHO8/Mg/xUp8JvSdwd7orM7BeEa4HKHnp/Ge1nWVenxiPBYZvrb4pw
HE+IrXZDpEWXzIzHvZTyq+r6+gicIbKvTd6e3L6xCRQWur8uSNLC2O5m75idYB2wxsUTz+eNum23
fo7M5pCkutoRyev3ix7PR5/gz5sjPZG5ZUAP0JqUHAyZApn6Jpv7m3V0YbSBX0mEG+vFb13AVSCr
kD77xra7axY4mPY84W0TM2n8daHNXEI36yo9leqEdWlfgoXDNwU/7uVlrK8F79r3V7Vu8jq6Q6sP
+C+4JtdLYf1lse7rYMqMdONORVIHJ2rFG7E0YxZ7oywziv3Y+rJob2t0ey0Xugx9uR9XQJwDnBgT
dRppQm26fCEbdxnOQxW9Hr0YlNAoYn/WD7HRjMwHqR5THJiGiJI5emm0fOSZ9zOanXGG8WULlWId
ba/rhTvOyWVzrPI0kg2nYJPWc8JEKyFeq0dDa5UIIfRW1QwmZz+uo61BAhbwRw/5SGUuF4LFbrR0
fQYDLcGipvVK95os3YmghKC2Lsw+10+6S2rnsivGO3wgNeUmofxL2XHpeqyLIP6xVk5CYe1/oG3w
zgHas5P8quIZNBhKc+meLXlmAHdwoyA+kXZSnTwQoV5QEucjM9yxy+hxqLySqSyO4XUcGblJs+9M
76sHgoPhEI2vfF6ul9/uXeXhRIFxGXHaLRrjD4RGxa1unVRiB3y6/b1NfepgOI6+N5T5mTyeicFZ
g0zBcHpUzoynapQiPvpinAkV4pG8QlGZB82wiZaPQ04uv6V6mWCtH4PA+XzQq+rhL+8dDDmfB+P2
Yxc0BEUsSYXd0jOiD1b469r62xQrfXddpZ/HwKUQp97Bp0Ql347xuag6OmgIglv80mbHCHpoPTiD
EeEEbT0yGZr0Yj8H6E4ytNXMm1HfyD6ip9lXb+SYTBxijvSdRj1mmpwIW/CiQ1TUxzSN8daMh9HE
UdviiPOHpbkhs2Or15IUKrpC89KnkJoi+8sMSR1GqQ2iUWSY1EYiptwCOE0wBc0+6KkwxQkGvVqJ
4eTQkQJn1fi2bWJbKzhToIzBZp2PBsXn8AlG5Pfhvtl42UEbw0/hxAFaKuzQWSfpa8fuKVUxMySB
5AIAgTh2mDKNpY9oLYt17L2urfvcwQBcJsl1XM4G7tIUqmsSUZcJOZInaYSbqFLUPpAlckww5oQ/
QkPJsBU9bxCq314Sxs9TrdBNL9OedZfjWcAINMQSKnsylinCOk+gOaB8mAF2glkS8XJ5cuClgm6l
AbEeC99W7aUN3Ut1wkzEBSEtP4KytPapRZJM6hHcEJqUhhc/LaIQe9fBttiYqTcyPlS3EaHEB3Pp
EKehsaOMducZRJ2uHyVhwGrC2IcpNtxMInyU5v2MKw7iEpIR6oQ7PWsosPw89SKJuoy2TL6dl91o
sUHQcN84DXHBOjihYxoO9xqSCTLCAJdX1U1cQvyvFqZuDokTpgrJY1ZTpjt9JqyaQk+9Ewl2c1Mi
UVx4xPTeejxjrFmgV7aOhsq69ypkgnwdhkePLqIQD21ladmZ/Rdwp/2ebMFqOy1PhVKX0x4c3ym1
jH0Z5xluSz29AB+kTOGLkAvvmCxDvXV1XTjLzm9rZksYiOS02YSlwFUNmyyaYppvNuPTkBL02TKt
/DLrWX6ZjD6/9AOwXuiAVOo7MeyJ1wg3xRKmO9Y9KnNAWh7yAAT/0F98MkpmqtS+rnOGDTmKDnaa
PxRtv6s7i+mN697TQT81c2Ye1zxgK4Em7tDw8MzlWrDuQ+gCBT7T6f8MnOepNk5HQxdnp9BHX9QK
m1zHL/4YeBUdlME5xzK7UbiHTsMwzj7B0JAdKZ6qwA4QoE6kUVkixGpinF38UoyPw2PNvS40jNTF
I2y0HvcQWnYGJKyDpMQN/H35fvJG//5NrZsRA6Gj5YzMRbd5R72rDfuHcclllvZtF6vwRGYImLQO
PQHo610GstZfF4VbJQeSQhZQQunHy7CHmJvvC1zJ9LerPDkLCKhOoIO0XW9F98ZpAW1V9tyMw6vc
qYaraZBQGhEdlJrk5baN8ZCUg7mhQfRk0thqeuheVabexWH5NLUM3qyhQeOv9dBMJp12Ld3DyXmd
V56BScLSd+1E0FRQ7QPwutmS9hvIPtmmw7spzVrYEKuET22qCN0aOkw/1Ti/RJZ2akT9LlfyDRaf
dBNpgBAXsajIqn1LGRteITTgKb7pAmx9Jj6Hnvr+4omkxxd7b3MDg+8wTydpWQeymb8iqrgtJ7or
PZFko3LLRTE5v228sKOLpg7WjKrKaeq3UsUCN9FbpxuBMDPGsyY82DEsN5FEFrgc57ZN9atOHvIB
QfpHp6Q9NSfk3TF+2qs5JcCuAI/gzKRkkZ2xjBhPWU1zOUPnvytxvYGBX64DT1XZQl2sanHuSjOl
m703TmPamXd1JB8Bhvo8M7kS1asgpjAmuuXqg58ECjLemmAkr8dGushwtd87KQlDiEuXnKr8TWx6
6a6Kh/kwzqPxtuWaRKrdVwqv88bLtM/ky8mDyuod/Tq5CWbAa3PA6G+UX4wFy4HS+I1BJXVDXSA8
hiQEdoVCoDwzyPDGWe7zOSbka4EAtPzojJAMoXMAwpppNX2RWM8/jq31fpoG417Bj9lWxGWOboUG
CyTKNH6sRRldTEG7kRAhzmltiWLReQUxoDjbw8TH6wVPbil8u6OK7ji4ycqcYA3rjtZx8pDG0IBM
C7AvmcRny51QCgugRyPpNnAcNtWY3IyS/ijaYOC/ApQTGuRHbMHA+qbFuF/QnOhwsXBVPcDHMbfl
kqubjfYump2Y0Mnig6IVFccJl7wk2hcODrnGEdkuj3RopZr66PYdnvhIfzuIRbYgH/D3E59Uuh/S
CSqDI+zbIoI32d5IE9YASHMkvGM53PQoHwuUWFRlsexZbncwZu9D5g43mscrVW/68D6VCG4kyAPO
dLRQIpg11hQ92vQGsqrVTzNdxwUGfNdZ1GvKlF6gPXD3ccRdJ+L2o8P/Ac0Y0O+9qKJxUek9IlSo
sD0m106Q/WS1FUVZhOHWYM2n0lT3IAhQCOIgSRpTbEbhfWnDhhOhjdKB3OaUjMaAcER9lLsSymQg
Xyli0fkVgwjIcqJyNNronUNPsOohNWD82AaGOOJ9hMAeONMuovsfEi6eoJ0ccvWa7sQXjbDFyuCN
661LaT7Zw5N4F0JvDKOelz1QPaE5QmIzXwyewuhT6QBVhmTwwdDt7BMO+CdVk+bCdBmZXf++8ajE
SofSSFegcgiFs6PqFk1VfjYQtn8L16jqJWdjzclQY5KQQzU0TLFERTbmyqJ/Wax3etks1r9cVW3r
zr/c/P+4L4+bG4/sxqXt1FmMjsJlVmMtV1xjXBRo6/a6iJdbXjYHK/1xs2TMeEAafdME5KinM4O9
da2TenUGw72hsHij5cwZ1t3rIl/u9XLXl33rmpQto7f/7c0vD5OU4vuTTa9hOuffnnh9cF0TITx4
nUQdXtXLHX95gpfHUWmwDBdtSXLu+tfrTSUj52OQdWd6dd4e8ti7lyyJPmiRwDfwrn4JqPi71Ih1
Xzkts/t19e/uA+aA6E6ESplMyl/u9pf7/pJf8fJQayrFy+v6lmnx7Z5/+8p6D6B06hbj9peHy1y9
O6RDcl/ZjUVw6eDcGbRxD4VBkVu1lD9eFnIZda2bNdljmyFAJ4sVgLGWgpHDxPfn7d+2//42++e9
1vunTURbcSyZywKKZ0zOq5P6JlY6Zf11KowrOB1erauzjSO9G2sNu2LH2HDRQa1rL4t4UU69bOpo
3zNOpqeXXesaDsR0K9sRvOef/2D9+7/bxy8mpmD6894v99E9776qSjgHmmX4EdHEftQUz5rMMUdX
mnv871159FybUtx//LBz/YvL7OYpLp7/VHj89hffC4+SOqElhS0tU0jXglz6s/DoGL/r7lJCNKgv
Yjxfqos/Co/O77ZwHdN1sH+5lqlTk/xeeMSFBmeEQiaJ3p5uc376LxUesbP9ajSzXYfJoM4DeS4+
JuqYfy47dk6ia92ozad+2gjAh3ASmLPvKHybnw2/+di/0c6kflLqOnMR+uWD+u57+5PPjTf4lyen
cko3yfA83o0w/vLkZYG+TOrefLJGkjljGumXbLjNy4OEJQAVvt668tkY/n+fFvffr+Y6oFlCNVAg
Ts37vt5G+ateO+77DMMs0skLxgRA7P/+nbr/hze6fAu/2PlS3BoBqRzzqaNhP98bZIyhlw5Qnu+6
5O2/fy7bsf7l6VzDwIbomKbu2IZh/uVzbTMNl5yqm1PYDQEtXOeIp/HVuOigCEyub+I2jfZWubAh
GNDvJsZaN14+MHFw6PUwuL5BxDbvE+JFDhy53rYgNxgMEMyPuckFDGV8/1arkxnh6KQEk0pQwtcg
to5RTGJ/UUziIIRhnBqc4lSE4AcaKyeRjszTABr3PkqGV4FGulieDDe2pMeBh5HeHDbunazdg+Lf
rtXPUVfq5//F03k1x41zW/QXsYoEA8jXzllqRY9eWJIlMycwgfz1d1Ff1X0Yl8czllrdIIBzzt5r
A8V94mSHJojUTesJgfUMAdr2iltI+U1TS21KR8G9QqhsJPrV9hHXGdRVuJDC5yuaXw2tCvfQOBMn
Jc0IoT+Ujbi1Dp76xPLAyrM/OZCI1SinV+pkbNh9h3TEPeHCIRXEbq9yBCLguieMFsdRdH/tKriJ
cOaGX9o/btFfk7r5sMXwOk5kBLft1XCp2gQKFFr4GfdJC+eIRyaORdLraGCwaDWxWO6wzb2vPmnr
NUgPLnADHiIfp6VGFrKua/VhRg0fjKjWZWKgQjXidVGh6PI04TX0T5vsr1WKH9vg7402n4QguMET
fCkRMeL2/WJtlfO9sqp9PSItVD00Zt42RMjTn9KANpEVCFxnb9NDNS5ygK6JhR6nSraOU33Az6Fn
SbZdP/1ks36NPXLoIpARSr9OYxKv87DeDyXKtUzOP7ZdvEb1d1m0nyiUc1Jn/UU1BQcK/BBBNMVW
jvXHQqEwJHev0nd2tje8Ugn8mGO1TSCDbpavU9j61Zzch6l69Br4zJj3gG2QeVW7Puo1Qhi9+Cly
2a5qGqEAL/lfqmrrYEKZE9SYkqnjBl8pPQucWPhGYYYULe+aTy9j9EzqW37Go/arjCaH8wM1g6j0
DmM6mJtVZjwCQQTxkSb/IH3zRVpII3SfLvR4uGjZM5yAXP1BMqtX4Gu+g4r+sBFLoAoZmYMZ/7cx
2z8mycGUeKw5MXvkEcO/ssAeND4vpHEQKM0lUiJiPLepmYprDgC48WAAxA2vWbblPbDUkzOzTHLL
ukByxqloBPmWyJFf+dSxy81tKSxnNzasH1qHdHxh+BIQu0lCbsVx1iiWDH9hwNeyfNCBz6bTUCwG
/iNfK1pXHXt8yJvB+H5fkwnDdycaLB6vmE7ukwSMvyxf8tlxKDXVXyv1IIv6+T2aUpJQo3ZeIch6
ytQSEwflBG2iBeCNgenKdhdZtZcdl3Wjp/KFi9sNLHq0tvPuw2qI5WiNgcIYfrAjAwNaN92/QZCX
rfGdlW7/k6O4BvlvHgaiH3h8z7DP0mOPMgOVNiy6TD0mpbb2bd9eoXQh0FZEV/S8fb8rzwRVzL4L
KzyqP4Tg58gTABVpGm5JXGAotTxxlaTrIPcmTeuAUKQl/UeC3xfpYXCrVS/qbRZFQPk6FN9zRsKM
MsyfwuqexZjeIIjDm1x44Msvtgtjt4UG3TuESgbe+DpI3uPWVRSYcAVk0N/VxCAY8eveLyNY3Qa6
yeEtHBSaBHeUdPWIjoJCSJQs2AakRiiW++K4LCcMaQNYeTazqEsoh5PX3H5TjYBN6Nf0Wwrv7lKE
o2rYDzEp0FM1vXV1jUna5JOPw3k3l2z5v58n9cLUUgpjNL/2bp9hCIjRwIb8UEEDTI1vkkbOT9ey
UWH95ha6wMzIQy1F+OTXvBUoJl+RnP+ofGQvDoDo2t5TbE97hHqvneYPkUbeEye5q2Hc96p8NQS2
ccW1ehUwHVr+vp47lGXVeyDG12aYXlVQtBsjfMAygVYs0WhLU/3aw/qJZPLcw09hU10i0pwfUfE6
+3HZY1TxoRL3FdjGEKGkQ/f5U6XTq1gQI+xlR3QB9xFRo2UWdwAj/4KZZHoXAbRYnmOHT3TWvF2t
ke2coepXpl+g8G2KCDXPtHeMAhNJe4X+56yIZ0SLkF7amLdVL5u7xrxeS3+Rp4FLdLO0RtXqwbHk
/FmrSV9VbnBqBhHzMCV+Emmwd6bJS949DP2+mbu3KTvogf3TCPjRIh9dhzamIxOTj+UtmRqOGOEM
iNd5moosR2Y7zL8/oGXAzGt66DXLgnfr7qOB4VcGst4zkWj5nsSUcY4mlbuX8Ms4kYksEvFWpXzg
AUMQMG3FXTrtlaP9I7YjDAy0HBNJPqics8vEMY4sbGsFSbgPsFlvOmGT7pR/zZZXM8NkV3ND4IYj
+MSVpeaGWShhF8mYIHwf8bKRQ+6PajqQQEOrvEalOMr2nk4olSuMEEwxgMPELkBYop+tWEHZH4u7
KnkohB4fnSq+UbBem5I504jgOV9OvrjLr4TK3Ym6QCJdxc+c0Wc+QrrLQ3VSmcC1Mb7WWhY7xxXz
Kksr2rY6+NchoSLKgyztwqzxEJmr1udH6HCybhDSbo3Zd9cGT+zJpye59rrpNZAx8h4w2+yyxr6u
MVMuRj4Kx3A3tWc1vsyMakyZPRBLBJzMazD0a/+PaqTN3kE/CxWvaAjFKiw8KxIqx7qLWrzLBIZt
OFS/W3fe1oXzmKaCSWOnLxn/VB2+yCnsDrTExTuz7o3vFvt84FoTpv15TLv+nHrkVzSg7DHUXuBw
MjPo6VUnidOsR/c/T7KUSSviW2nxMTIgbAFeljFZQJWa++PgNdTLUfAwK32P59hgj3U+dUgEX5ZH
oFbHFoUMULGVb/NDxQyxdw7RvuQ+Zi/DDEcbyna4zvL8y6gyFPwe8lTJkHEV90R2TfTgMKxAaKyQ
MENgIMpa8IoGnPRpU9rrwMDeGRFZ4IVfzpRn66wzPuCrLN3riXdjGg4Jc6iIKABdjD46HfFkkICi
gs5H3U6AVItvujT0DmZNwlqLmHmqEap+P/skbis8fc2DPXokZs/ZG3xjtRs0sc60rre1Qwd0MA8+
I66dhx+xLhNUldImSq1lANswbV7kk8z0/PHvLGuiRW1F1h+S6wEX9tQNL37XOysfADynQ8UiMn3Q
mT7AJs505YzGdm6/2e3GszfoS2TP1rbTmLv8sX9JLYhUiQsiseEA+t+LWGbckN0PzvQgjPkCJ+LD
WnChjTkCrrKRbVtxzN2gqlr4iAEt2CTapYb5bpBUhZQUKZut6XTW3RK6VgOKRmAv0k7tK4rQVRY7
L5OdPNngAjYLvAEfHm5a1VnW1g7Ckkk/1596AO6jtQ/W3eYeaOMJMw8oB6ojg9J6C9VCV/Ir9B0X
skUh9iR9W7P+hmEn8KJajN/S/MgGzKWgwybsd8z9YQuZxAhWT2XOTNZo2r8tj+a2qr+x5kL3HOK/
0PMRaMzET6N7AWUYzpuAGy9W7y6EQbLJXP09mwN+YTDZXLSge4k542lhy22MAPW8zYv/XVFsFAnR
SDwvIbNAD+CgJm1aDcwouIpNF2tECCn6smQaIErcX4O9VBIW0G/a4mkUJhdthI+5+x3lfNitV0G2
LMurm8351ulZaa2GiwKOcDv5YQObI/nKugGNQ5FQgaQFBkXP2AYuHF+KW242Pk3esOwwfqPj2smo
5aS3WsQBwnyFPrLqI5Ftc6ovgrQbuSee6bPAl8dl6zj7angskoltAMOAG0En4QhHPg8aFT/oPw3g
bTXq7IuqCPKogGRQNw534ULtDYwQ1A8RJzppkSzjdNMx86L0caG6ijdXgGnrEO6Qd0cqtlXdIJkb
azsmiSKByIvsFWG1icsnHcKXDFfPPrAwMinygFaibardkLIfdYJsHBIP/WJI0WXaFyfJvuJyLDnb
jpgtinWf48jXjkPYifvdU7BiaM+DvXJFB3uBQ9+R30VEyp4zQ813udrWMOYhBPC5ek67BHA1Rw8T
6ro10xTbWP+ee8OTrGW7wkHD+xIC+/UVq0CE3V0BKR+kNW5jmd6MqP/nKhJ53BqwXTWlr6CfECeI
cTxyR725ZY4WGqNO4hONYYmhObdcLcgENEwmR1ozhOBOydCnbhGWtj3Fhs2S9gjOo1LYeVPS7iMZ
7mylh3Xe+n9IEXXxVBrPSS2fRM3oKTOKdp/bM0EL+M0cImyGCDNPo1ousVPd7sP0EAxucrXd8Dm8
5qXrPrVZpdbkB8ebckAtCzvKZDwcwgxl3sT0pJLL3L4rgRzPX3IGq28Z3m4MsDVEAdkd8YRQXOPA
cd4DbO+fOg+ePXvqjtys4PZqD45tGHsbMnzZwkf3wkW42A+E9G6CMYBWs0y1aBnEPe5cr0VKnKEO
2nWmeHGF82D4+stR6F2kJfh8oxuy/PFYKm7bOXP1otZfPkp/NkWeM6s1q+0YltTuCLw2vLss927c
VqSCbaQTBcduLKjoANeAXiT91Wm7C5IjHrdUjQev95ByEbsjpjlYqk2WZ4B/WkeKpqtrQDxfVlru
mBvLNfd2I7Z8790YUzEqjN4UxWS5zNQYZmLYp14Px9ngrh83cAj5qOIq2tCBOJS+6a49Se+hpd9Q
ZltjABttpJK5iDkfAj87V2N97ciXxG837QUiVEmQ2yZ2ZkWQ667W2twAV/6vtOqtsobsNBT5lyTh
YEy3WfJXIWRyuNWs0Mh+Vo5BXaCtU2Y5jOnDSy9AKft6D5MBOFJW3M25+cmm6ehwBONlInQ3Ts2J
/Z/1S7/w4LXlfyYTKEZx1nGq6nuVGJ91tLigBMVXYYLgnCAlDxZnGtccdIHBUxcz93ywKkQ1UBu+
zTEjKbEGPS1Kq9zLBFNAhkKi6nWwrqqn3qWSDbsqBp+YfaV21K7M0hnXkwNmn2/zXDp0DjPmxiFQ
YshY+NRs64IIHpiwCTTxzcBZs58ROOxCq7gJkgMOycT6ZGyxLUpMJ0aD1iSZd8Btfoq2fhqK+FmW
4VuZRilJYAjb/bhkvpOzqUrjbJsQBIrYUcfErd7rzhX0x70K79xW0I/CzISWIiDNQWX+fK5n5n+w
OPa8uxet7HubOFekhjlq7QofY23t+tyGEuXwanLPPzjEIAVwYA5VlF6NkE4K5J2ZW639CGeOVxkx
Y3aAFqjJcPYOFQpRi8WuyAFpMMEARcQQVafzLmsHZxPVxaOHy54GTN9t4WNhAxzKYNNzsYerzyYI
SnXrNQNjSQ3IwGMT702PmToMdaB760IB9ZBO751t3zwmjwZStsMUd3oxP//z4gWnuZckmKDm4e0S
bcQdSWINBZuMDjpP9xRHw9psLBAoIY7vPtzkRVYevKqSa7rPrzXWnd1S32Vuo7ZT8y7oYKxhga6X
tFkvTUkCNqdg7cT8BE196yWPYzzl8QU4BVpKxzhVpnjK4X/LsjM3yMHT9VBMt0wqYOm6F1xWSL+U
GTGnroOpw8KWsHgQJ8KsXGR066x02o0dZ4DLcSzrTmuqthjhHy3Bw0S43W6yqsXHA98Ewfauymv7
vU/lpW9GGP2GAhziAGqqMuaY6Qw73qyN4+CmTzIyiiMBQ3e7se1zySUoXLb6zJQnMyQJSactzxyT
q1iG1rqd6PzaUVRgMokwYpmasKiZ+JVWvYxt/cAsVW7sUAXrYJrOOdowPPEMdGo3uI7FrI4Q0Y6D
EA85US5nPQsCb5pxXxecrgsOUg0xDafmzIZDYb+c1V6PhXKkTEtjqqYAsMHabWOuuqHERCNxo4xz
817Nxb7oHe6aMTu7ninhLcgka+FhWJcyfAzsCtJ+a6OP5UGqRX5R8BMJqp0e9Di+41ACiyNMf004
0KkOQKRUMByPzfi7L6avw/LiA4tOMQCXTasA5Y/hgMJdoOdQDq3Wxn0Pq9neCk24hKe+68L4L89Y
Zy1S+tOccSqA5memzBu4yBSslmuFxeC0Jno2yiZnMwZJsC9lChyRvdciOgzuU/Dmu60B5pb3tMxa
9C1+tit8ED/aOeUTACy3uMcGXcM24MQcQSavu2yT0mnjnSHX0pM8PpgHrQk2dRW0oKVNw1syP3YT
uSdQRlhfXW8ne9PxiVssECGPrJzcMFrKt79e6NCuc8VbENG/zQlcgNjMdDSiNPrPQw14Iespn0iu
UepYkVV+6lANoEJF0TlZ+b/S8waMZUvMlsu1POy7bttarHkWtz7T8f12e8RMfc4rI87kmtsGEgC1
87S+lKWFB1SL7NGpja+STC2wVBth1p+BMpFMEZ954CiyTtGHRzAhJJ09kmPMAi3JHHEVB3s3jYhV
GRgqYOvWCXKeaYoJNSoOVcua40fhltWP98QuL4ZDARHM+EebIPsuNfs74SXpHssDzle0TJDMXROR
pmwqQDTc2BYslCZ3cW1jnV63sri4QUx7zmX9+ThXXdnYyJbJGpIl2B84UDCBzRjBdoiTRypc8Mqj
ExQQH4o3a6RLC5Zn+cpAcDArT+hPGt5eQfjrqInrm4p7Mn3O0MX3dFGunoHNNrYwGHKKJkZAnnU5
rhA2Yevo3QBpw9IEhMu9qsbmYQQgw5UYEkwxVq9j5xDXqxgH4LF+r61+uVsDmlKW9zAaNKA7Exkv
xt2heDG+3TA8zzNgpyKfoabG7r2Zkl1X27jIDWfnDjGon/rYO80n2qNJkf0aN5TkrRt+oUTbhal/
43JFWqXazoGLliWxgB57/rut7bOXt6tBonoD4IGxkzZ20+4KIjUChDBA5NRnpiB+pQHbKb3RfgU9
QQ3fCPAY11r5zcvgEmYRF3e0c9vqSXsX21uEyUIb284tuCJKzrxOhbvaay9E45H+0VsvRm2yw7fR
ZliKjNgg29CN71EZH11F6C3mVdQymf0OjwEyWPMJTpKhTW/cuaF+LgrrqZ/e08i/MCe4txab3Qjt
JEEbOAv1qTNMOWNdHTzkcwvM/JPG4Hui7ZfZcF5wRu6SDoEOM8dVZgeEti+SZFb8JxFyz45R/uco
/iAz1Dloe3MzuagEjaDeekb9lNcxkiMOy2x2je2kLVQ51p8OU9EK8s4FajtXebv6axuA/jvFfqZs
fplQsVkfzeTztjhiy1STKjGDUwdXA6c3kteGnE+3VEBql30BPupJQbzMqa/MkFwGp0lb6pgR6LiO
r0MQblGuoqqFCIf3EL+l80TSdPCMDvY3eJA6EUNu2Jgr3RISqchA6FzGLF6qgC50ggzF48QjuQ7C
EH+4qXxcviBy6zQd7xWmCin1h0jDDYX2Q0t/aZsCHV3Xnn6kkERw5B7KsKDXJLxr1lbzdWrl++x6
f4gqTzaChKt1HJOH6pQ3mPsDZ7SyMeZSuZtRv6iZ0DRkHDMxEkL0pWwJeUQXgdgc1n+6i43kC965
vrUu235iJIxCkOSlDrUfSGWM2lLWqzConq3B9u8uVAUiOjUMI2+qj0JAc/bCLriPxd4sfsYh+Cp9
+9EQPOZuQNLpwG7RLcG5/ouhNN8vBRCdBxOj5KhFeNY6KEFNkjfGhFVvp9Cofgvbzj64Ido4rGu3
3Cb2UxZ3P+/4CPE+b3RcnXzkXuug51oiLflCes2TatA+GcOIf7OG18N/aSDMEagy5GfXuLdlqgBx
yUdY1tVlZOJw98gUts23YrSSXasgEbs6eU/7JjoZ1sJGn2ySEs34XDGrW5nKe3Wb0YEK+UhbINkr
Ij/OBXcX4DmrpgHPpYrsaZBDc/P8/lh1udrjFEn3jrVP/dm4woR8iSf9DXiJ2RBN/zOXPXV27Xht
6CLYEOamURZqdH8zp0lbcehGfBAiXAwHvGe+rAIagOpFuYCHkugIti46GO+N2kxWR6tA+SCX6F81
yz319yyMDL5AKp5QAHAaaO8WuRzZhAncbIMGMIB40CcusUt+uCG93N8YtXyBStvyPMcxH2KwS1AL
cUgxRjT58H43ehQLKF1Hkg7dGmtanHz9Ll10cZT4JmGKq6xZbqBQGlej8S+3HC5CNnDAwn80oRht
imy4IQDfNUXbMQ4MsdjVw4ej5Q3RJQ2F5TmnXvlnKz53kX7hl6Ov3NT/+ije+iFfNmgJqEjrygbr
GO9/V8OQBy/B8hqr5brVQGXtfFoXTbXciOgjNmlVwXaqmIkRPFjhiPXqxeziEvCaVHzJmtMsTut2
k9rzrofmsk4sV5xEGnwGAL8R5Tp4d/3pkJKsRCwSIFkTPTYbEWgpFH8lH054751nm8biSVbk7VX5
lu2HlLocNjbd4Xht+tsAYjlLAxw5zUpKduNfOozTCQhMvynhkXioN8GaFjP3E16koN4Q82gcOsg2
aKPnA7UXN0fT2Pra/JdYtbUN4kCeMA1anfc9t3FwsvEorVAFAP1Hlnv7/V3fokhloVoM9HWyC0Lk
ob1PlmHOVSAxOSK6aBgPjo0VdeR2DJjJL2GP169ul2VHKztIfRcGz2zaFTDYYtzipZ6q0+SzW0fW
O+AtUl5VfrIGgyc5pk0hAtN6qE2bbMERyiq9BtAkEVUP5+NBGfoRnjIMs6BIHjoz/8kdThntKYKm
uD56ocj/NKm9V2awt3PnvyqL9X0mYGgXJo8xnZldNKffpSkZkwoCgHzL3mCV+XAHg0guXv66Lj6m
MeppZefcGuW1jDfz3AdgQrr0hrsPT888gDtImvcSId0Wzi2IEjNpYZ1Y6Z+JV84z2adnV1Hb1RHo
goyilUP7UhEbS1/f7rZ9Uyd7WXl/Rwbwrsh5ZusER6of7UqyHf6TVfM4Lgfa7D7YNRxXII34Omyc
TozBoI8n07++Q/3e2TErcHwcqCNwabX/4Xne0/r/DuvkanSltcltRPgiXtIrA+YaSfTLBgzfo84w
PuSwkzZRnOn8UjVDv9Ky/YHDrjcGamaHfm/dSeg1Nq0WJx24IDNa3Ti4s3eddD/EAs0i/Jg4XTDr
S8Dwg5U0lxpYDjPCoT02dXYrahiUpSCxhminXWUzwLLC4dMYS1IfelqxAbEU9LVesSlWxzERa/TL
tO/tDERHwPwzsc1T2KIlpjF2k9mUHlw7IqaO8Du64Hq4OLUTb/uRAG0nfBWUZ6AWwVeE8YvlqHDD
wUfudjk5x5B/KgX6mATr0EOrOcoUi0PpXycLFVFdWJ95B1RT57m1H1mNm5zFuyPTFpWgHNS+MBh+
OmV2sbPpn2AgsoGyMJ8EvaW9k5V/yphhZyA0zSGm/LtY74bQG8+iCY6k14d7z+24HQmxJwaUxTfP
LXOiKmdiCxc5NXoTtUkC3SlatBMLJFHSKJ3K8bk2Ya14sCCOXGygUjLr8+XcPElnG/eNt++r4HEU
NDpJYaYI971DadjZrkuHh8wZsY3Nhb+m47olT5FmCvVQ1MBIhXHyUMuI3Ns0iNvT7y8Vp/jJtspY
bFEa/P9vhckCs0D/mPSHHW/XlO3tf3+V+SH/6ff/bTo1239+v0JivqQh8G3EClQWmDM7wIErxedI
P54vmxZdQlZr+GpGNWSL8vpCzKR6yEdC3qwysvdUNsU6HESAAmUO7gFPwNqGe7XScR0coKxkRhmt
dRo9gP8xPp+8uVKrtg3C24Q4Gu3BV9nJnwy9tWEdgWYUWBSW3JPxnMXB/MjPkJzMGmZJ6m6ln8BC
M4fgwRR4dAI/2k6RABSUMD0GWJIhgPlxXfYxvKASYRuAXWLO1bPFgT77xnM4ruwsD8DvO8fS7apd
Wtf/ZXHW0UkY/0sLi7ipEJaXFw/70XcK1AHgS/LAvkYgJ3ZTzmdoJ/OrrolQYK4PFraHfVoUeg8s
N9oUdUHxUrjDtanSEkWLPtQVtZ7gylSk5S4J7LNKwoybdfZUFJXaGVn1qgXCjMWvOKP7Ym/GRWcV
/TswkIuX1c9TRqiEJbpHb0HHjt6I5qRVZ3pSJXqzYdh2IEpJXDXYYqzMOdro/tauqZcKq2JD6NaZ
rP7RWuSS7ubvUG822C13oxvWfLwQA3o6pc2qskgoLJYn3UGeF9g6eSJS+jaMUq5iOoegUdrgxBT/
2Cyp7qOodp1C7V+O5H4XANwjEyqLB9qTSFfOmQRSuJR2SwQkN6io7W62KYjfmLEL0kYL9i1jNboP
bv+KSiel8J52cSLqIw3A5CE2gwMcm46K9ERY/M9U+tk7ggrSIq3TEEeaZDi0H5gTBkJWJr0ml4TX
MhAy5wUAcUguzVeotVZNXjSAsWJGXwDpt14IxKY3eP6zuv6eY1vuavjUdT3SmVjIg7D0H510kSEN
sZueHe3u8kJ5p0l4BUkG4z+RkntSgUUMmN3JufqX2u6bO05/+7hBVpQ4F1e6Z2ZvGxpDNCMtkrTo
LL0jy4u3ERk6LGLo6JOFPUDl6tDFs/PsPfqgn+49MZCpgH1emKTIA+mHGlGRvYwFVB7LwmOAXRQg
7RxxUuhReVQGeQ0DZ9y7MqdpRkF+AOHsn1PaRce4NQJgn2FwbOw2Po0uPwbLvzhGgWefKwjb1CCB
uEBcm/ck+9jXNKz9HcAr8i9CJuxpfG1Jw7uhhxJbJVLzUVohztzGLg8z0x4ULrBccIVHTxZ9yI1r
ucMTHdh+QwiP8QQaEDI613mfkIvnDiws8IQueWkcw1kbqjFfwHlN68iRxSuSHQAwsuICHAO7DxiU
H62QgsrhCSN0IFRvI2UMwOtMvQULW8/F7PwWhdxNNS7Vt65hiFQDyn+zfB/O7chc2FR1vqZ9mb61
yxcVk4rf6IUimrOy6C2cmC91S7wO8AeSX9PAf2VjoiHf1vIVeVW1tkC8gHkOtslUCTrcyKN8hSLx
91/TeBY3N6zMrU7+9LnnreqR2XoYGIwWG+MxTl0Xv1w73kJcVTfA7uNtLGv7QkYUga38edeMQGMC
YmdELt1ra3VnlcqD1Xv+W5f5r3BTFhnZV67HZNNny3iBXGhoPdF/6Qy2Ko9hTDtRKzeeJgzIK1MN
QjRR27YHgegPfBCGrqwNWre/zCunXUJCDm1qzyGRmtmoMq3pKriX0BjJMIF2xSd5UBfTtKrH1Euh
TNW3cbQJsW0y+TjzisGqXMooPQVpkz8VLtsxE2Cg1mHAfjaU6KJ4/XCx5TkbSWq1WiaCTo1Swind
RbCDybOKFQ1wY0uGtocuQA5X1xmYnoyhf0K0Y29K1T91UXruVEVqcjsyrXGzR5Ukh16N6Ukvmi8s
3PNqGJgnazu/hJUP+Gw+hY30tjT2udlxneIQ6OD9V/OBIVu7LSb1TQIeDbfsJpZdO8rrJfqGfIi+
LKiPSJVMwqWuZUqyZIi6bO5sIuXQXhrF0eDFDVM/bz8vYD6EYDUCAUGXJ7aDLSpKD197y4U9J0Wh
Aw5zsV3Pu6ZcNimasOPYU3+2nNHB0RnKB1kRdlsM51YpQFyhX+1qPxFHNgR9YPm5vLAHA2g3ItZ5
N0ILuGo5LW5Q+K6OnLml5THObM+jptcwmCbuIfE8UDmkDBad9LX1rOYxmjRmKZpibNvz3q6aicwR
tKPJ2zwPMx7xOgfDhLaltM3w2sZjvLZVvCaAIjghiVuXlY3zIc7ZSiK1znpy7SdNT4Afcj7mcTc/
ypmQuXq++qaVERGMBW/snUueDNzzpPRBEnvJqk+waubmtCcHcanLxANTQYSqtv1upETV5+o1RsjM
ypoevJphuXYt+2rM7LhxO8D7Ytc65BFuNl3Rq+1VCo6+pSmQknSBT/kBoYWWbMfBEm/K2Q85zIvL
tTkN75VmPjKZAUSuvlTMd5zx7ISUHkI+dE5PIkPMwKavRXEy4sFk1+8vGnnZ0Z+GkaCiqrlwM7tF
cwjgn/XGaD0DZBVXL5R1Fmoj76x0oE+dBiJkqaHd106/ZRzb76hM8pMrDbUdJ5R4VfQfrFtk77SM
91PfPE664GhQlnPgDP0jBGVQbPtL8+egpLoFAnOs0+bprmx8El8yu4FGgLiq86ITmbgcnrW6tzYV
8MCFYFP0oDGNMrY3s9bMYkPzws1mYjEOFynhuutcnXXrPfwWjryTK1V4Bim080ES/0W7AAXB4BKQ
FXl3w1OCbFo3xyYCrjMX8upK5Lh5CTI3M6mjG1OgDDciaDyiBh1IeWHYpHkUnkNbJ8RFjwpfrscC
3fiQpm92FOa4q8qjZwrvHHjdZUpdkPdp+uhWE10S/JKkTjr9USYjtVAX5RbBrL1F3CzzQUKkaYQu
f/b7y7D8LpwDZGmummhWk8y8KTxpH5TXHjC6mWdkbD5Z6CrdOWFTHMEYmudk+Q+/vxMlY/4ygGna
aOBl/tVXO+c+dHtXrEmiXDxDpwSiBsPr+/BnRO7+QjDYMdlYj+UfGK1/g4vFuDB+JxDOoPEL12Pj
vFEuOPeGheBsx7s/XcNPe8l5urcN8Vjs3qulrULynLOLg5X1XzTs6n16MA/5vtx6f/mDh+rZ468i
o7eoNwCqvYl70t7m/2SK0XeNyM59LMnOon39Ki/Jbr4a5s44vCnyQVOa3Kv5oSCj64URofklj+KW
2mv7OfsCcOpUmxln4V6Tb7Ypv+uXjEZbc5X1AxgC7x69OXAXmq+hvrIhEP9NfELLKJNUs3aL6dwW
mz7akdzXX1FGExhC25plFvj7BHqjynfpJcz3SGHEU/NVmav+UORXX74Yxl9+dMR5O/sVGAzSHnpM
43dzRFjSMYr8xOSmbw4yLbWuT/W+yV6KZ27dTnmcLGjCewwb+R0PSX8s39I34wMpAa0kbA/bat+7
W/vN+crFWQDp1us5/umu9msAoW2TH8AdOvIQMUxcDefmgr4NH2/6MXwWw8q+xxv/kR9uWjt/9X58
r/Vp+BO/9G/WTtlrpLZXg570vJqeOdWQEO2pOK0tcpHh5shVvSYbmFlt+WpWGO5XxksKdhTb8LCF
1hB2t/mhHTfpBTov4b64a3C65O4a8yj48GcMo4zGdwx7jHTLdOtMDDqfzXQqL8Wb9eC+lOPa8e69
OOQofK8OTJDV0EOV2wXP5l2+EFArWDjG0WRdN5s//QlvwExvOF0bl+LsX2kcU0i+pMdcLysgouL4
P9LOY7lxJFrT7zJ7RMCbLehAK1GkREkbhCy893j6+VB3MdUshhQzs+iK6nJwmSeP+c3geBcGdtg+
f5X74kU49psYhP4qWY8LdfsIcHLh7xMe5gLtHUAN3eSPipT3rZzT+ztgC0y739bm+MtEdyVn3Ct0
iAsBOFHWWb6QglWnrkBi1ByqB2sNzZapmbEeEni96/DRxMeESrbfGDSZ2arz5lws0wN1OFiCYSaI
G/8pnnDVc75IxYilnFc72Q433ql/FFbhQVsFa+OxTO+1YK17c9ebX6SjfO8iE76IcPG+1LUdfZVb
9Ds7G73Fqbe69FTOHbt6wcv0udy6tAEvzVKdCw8B3gfg2Oza8f0laBL/0L/Fm3Jv3OerN+TUq52y
ynETtYu5Oe8v0SuEkJNxBOOSPas2Co4wVdQI1vvCN2f1d/gdI8rRzSokyRbKQVTua0fCVMnuXgll
yjtzvglQDwJ8Rfc7BpZ3UHgxIDWd9GS9469evCJBPmNkkq/Uc73FxrHoHOm9ehWjBYNWayHsi7WI
Vjjo3hkK9s/o+5xwiOk+dDubl6vmLjlNjB6guKMtOtEp7hzhTK8orPmktIPEs7qUP6rn8M1lTLUw
VtpxNOzygpGVeaJOHL8llCViJ9mJJ+VoHf1wTRvMXY80kA+8IYr1cBOZdvUuoAuyIt1IF4yJUJHc
ZHf6c7c0XhEw2GJn4+Tf1dJ3Z+E7MiZDA8t4azA94R9HyNxGcc3NHOZ0yPU+xMeYXtcSccT4kb79
s4iW591E2yZpgmnjYCEOGBloXfftiXssrEPY40x9PsFxDngYmIcOaI2CUoddnuEsFJw1LBo8twYb
p3mgjxq5J6r5ypo3b+dP/ttkWCXOqg8q1n5RD9ha2gxj0VteVI5074M+XoXRXN82u6DkY7OYUtxL
OZom7INt3uVHERslTCs5soItZmgGur3VDHidvsCB61HNZ+owE1HII66N98IJHYzhIXwEzy3QCoYc
vqrUhbQfHIh3qsPMtJ4RdT+8g7nHwKmdi4t6J5wQSt+Nd5hRRmQMe2vnaXv3C0fRcAcVf7Id40Di
RJTI3Z61s3FvvHgnjoQXNAA+hR1+9/RpKeppGGBoiI6FUz6VG8BAAUjRGd7yC8gMM/9F//a2wMQ9
hq+2/CLR6Ec1j6XKjNSRDlhCBisGudam8sApzAAAi8rcshbmqURR51v0Fsg+v4p80gdpLd0VzVu4
Sy4uS5scHLxyZ9czqjZgMtmc/8nqu5hQNqBWRTwUu5W6xusAOWTsDL6t+gnbc0xmOo5MFWvSGYNe
AcNW/JYJh6Br581Lsq5yh5ESmAr0x8W1gDqXDcp6mCuAZRiAOOPRT1ciSrULb153M7xvgGYflcGW
l/WTtZfEVb6FBKkZdrHqd/rKYptId8JztKgdUnf5PvjyEJGam59ii16qLd4jTQB2ASP2ZAVOmCRI
/UidGkkTxh12UDxiQD1gUItZ2RaYLwpfh/TFeiZHl3YFqhUGopVz4Y0+P3Bc91M7RJ0t30cqJPAR
PItdv1siOD0AxpDVCQtz4aifvPaoow23jefVqpp5EIBWxR7F9Pf0Ip+HZ/QczHdaP/7G3KaHRF1U
L/5TPiyqD7Yc0kL1VnkXHni7S/Qp/TkvzOhQNQOmOguqeXCOfAdmcNjZ2IDKjNFw1BX4SuxpW7mI
wUbHz2itRTvJbh1pNQLSeK4dONVY3eY4WH26MOH7eTXTxS3+XMa+/a5Fx6X3JdMLWqVPFYDBWfso
vCCfDAuuoxi7M7eBwrxpkQ4P8TbG/MyxqP1tZGUd9V21js0dwMSsH2bDsvpw14ows4Jl8xBqjtAt
q0eseOEv4soLRDXh5W0hKA44DjF+dro7rdnp/go2hrwzvjPWdmBryLHtmclrx4bjXjgN5BvBTHsq
j2iAZO8pmMuFANPjXsDbgNnSnAkkJEoVLXG6Uat8ZToJ/tTjHSusQiZ/LaVzX0T9numa3WzxpTOh
IqUb+YE/byCMAtugXQwPfbs1ouWErcTQBM4kepv+UsGnQttQswf6kUwhzB51dY8GCm7kFJJCsydh
y7/Kh9o61aHjkoa+hog0HAlQwJ/k4JGmYPqAv/ldCqdy0xUL79RcImSzGLxoxCiIQ3MDyTdhmX+I
xszn0H/S7tBGLoclVTHIAB2Tw0MRIb9nk86BQgoO3pv5Ku8JEvFXeGxf0dn0nXahvGa7Yu1vmm39
oqK/vBqYCIMpPSloVzTQppSZPzp+Ms8XheFYr3WyMkEUJdtMmQ3pXWrMoQD6M9O988ZT9pm/5j7M
DZvSDw0tT/vytAV0j/QbbleifsEtG57hLkLDijESAAGKbDOZKRarS+MOsQ9xQ5v0nK6CZludmHa6
F0Gwx/34ne30U/YcIpnvmGeP9GuTPsFBnSlIK8PN2+coiPOxoI4gOs1m5Sux2I6FNCtBoMziR/K4
On3zfDujNbrv6etduE/IoZAHOL42EbjuyDYfmLi5+UVrj8J9coIp0yMjzTaj6gAq+g7Yc/ziYCsg
RmyR4qFH6W7FC7iVU0XVsRGwoGPWfjCdCsA0fUWU0Y/aHhx9+DQsXXLUdxa+sGlRMtqEEH7mNMzT
1wBJmq9mh/UZW4bjCVQdgPynlFC9cR3ylnlyxOC3nGtLXISW5jrYm7scLphJFjwz9v4dmYP3yp6J
t222yaHAqKtatPOTPm7QSJr4tpPF36K0zuhjg6aTtI12MNDF39JXp0+hOi4MPrzN2RHyLD8x/vVe
JQIWGVU4h1iSbiM8Bp9caT5mny/Ca96/itmxjefFM11nT1i7SzKoYAVEASA16VlfnnsVP4KHBhUk
j7S+xh2W3Ee0rU8+BqdqRBpPQbOWbWGfnPtH5ODbV8uYI9Ll23TZPwfN1s4QWphO4sI43peM/JbF
RXT4jO6DC6So47zb+iR+MsL0S1N2/Ec2KEZA7VLdJEdvBcjWJH5u4nW8y95a0/a28dk75JRQFrlS
A2Dni0bAg/rOfIZClITVXECTsXYglj07Aiy+Ce7TB25buhdfxaNyppnBZWFHUSO8wPVpQSQDZ99m
cz6usI1f6d1RKMRflbsFQDJN2c/eJ9E4ETYgquqDeYGw+x5+l07ISG+NMeCHuzMha7rUfOTIdra3
HuAy0tfLd90mwZx4Xi38T3ysKbfF1qltUDLPiIpgm26zXppnWgWc180zrY+6wCFtRtEw9+7UB+El
WYof4rDMPRtXEOEea2VIUgOvvH4L6S99lN+cWl0xrzFNrObd2m/nysL9cLfVxSu3IWDetbwT5sYm
gebmo7FnN+ZaXBa4dxCJ2KG87G8g9IJmWxt4IAZYibnbL7WVdSyP9SNgTlzW5xn8R4Cf7FUQocth
57+RVYeYtq+keK4H8/h9oMHn2V9tDspySdoEPptTvr40R1/ZxZ/aM6vzIXhzV9gmuRhjza2tcZDg
F34yWwB0YY1PPg3MhYHiGtH4FX8KB2sMZYFIEO7beKVvGZ3M/T3Lqq8W4brCWYoSXzpNwWYCiVHD
4WRzn09FrMmEYUU/zzsMj9LzMwrJ2LrQ9mFoC+ecg7F4jcGyz/olekdEHhKso7z1v6C/mg8xIirf
4bn94BAQTtIyfUnPQ7LKOCeO7qpfGydiFJvC+GTqtlN2wwalJwMBJVuLZ+OJf6x/wTy2GdeT1J5C
ljbz12TE7hfIccp1sLfhl0qJQWakgpy0/T30KvGBKO+hDm7Ti4QDc84O2RtwdGs39TcFpj4L98E7
+ewn273EX6zh9pkUetiAxxSPwR3hCGNqAcqZzbirulQX7aW6EB79B3ELkeC+WHYXald1n+6w796u
oyPutc+oEy7x6SizJcGTYKm9kFs/tq+dwzTmkj8CUBPmAzjSTUsqvRyeKdjRm6l2OTjJYl4tRUZ+
DPuerA2r6b08IqyCwUwEKCydd2fzeei31rw9uB9dfwkrJClXmrjKVGpLG1S/YxzwQ6L0mxg+FHEI
+ku2+DJtoP5QdNv8211qsjOqSywg+mYpFo634g9mK207HPI7oiCYQ2uD38kFr5kHbdOveAPiTllU
DAQf4Rj7dkQ/KH3qcWGnL8RByXDrMKXPcAnfU9Iyf9EvxM/CXEXVggB+EQjkE3DBzh1jn79Vz9Ap
ZApP6Sg8IrTmaXXLVmrUlQEIurNid4Pnibv587Oo11sYqDkqm6OIMFXJlga8D6Hp1YtcPp4SdTiu
dQHuU3BlJ5XC4M+v42OAh0ldsFSsaFtJrbkIS85xOE/uPAghTClj/CzESrU06kmxW68Q7xa1lJ96
ZrSBccjEL4RdEpB7gVIGIdo195EYFph0cj9+3kJ1HtgM3fRDCOxm1jDZgOM9KsDgqp0q9aRLPT6V
f37ozXLfqLm+inQ/nrwhGVGqJJRxiaSP9WV9ZZXV7iyhwXwdOBdNWPAJC2yGqFT+/KCPj7EheCuG
CzQxARjnCwzGSR988wLIsnT8nMQc3CMURBrPKtxTkBy0aIfxU9TCsxDde3QsutwzAQ1IUJ/LQ6fK
n3IkVnYaUszpeD/wvGjTMv4rkmaeFdRcmLo1Mwt2d+ENX0ru7t3alUlhvQby2HOoyxVbRYR/zIdo
VNkBr5zYQjdyPPZHo2qi1QjVgs4MgzM3f1KrC+5IIBX4eWD22NMH1acQhmcrzk9lXz3UwhgRI9UZ
QnlvSEPSQh0uQy4oq1oVHTrrS2kw7qPBc3JBPmDxNbNa9wGHzJPhUhwZsmZH+kDFUiqOHLtHl+HO
oqvNp7wZtWXkgQZy+/GxG+U7PgcJTKa69InyT1NoUZprm3kp9h+mrAkby/Vh9PmOq5S7Ku0rNEIp
jA2cltalQepqIAgpDv6hFCCdQMbAObVoVq3oBbNAnaaYlbE3Y6vfYnyu4wJDMxCve8ZAo7qyLPlj
oGm8QDHSRTDQ7+eehGmZdxkb7VvtAD4KLrsOieulFpMuNEhFQmA/hIVPNSyZ/yOf/j9G8reUayY1
7r/82VXTBLxkaLqlws7koleCLnofy2krmKXTqehDZBYyBZPBlOwG6yqpbezFVqUabnLMFpCoGB7/
1/9RGLpx+X/1XaarW5IimjoTIvVK38Xotb7WUPnCV6n7dlHhEyuP1kFIF0OYAEpuqdPtEuFK/3xd
Cdmhfx5bkhXDMjWGW6o83dhfOjZipee93Eslk5YEBziYYqW+CozuftDhwo8iaPqk3EPD2+sWeE7G
yVS2mbJWsYH95VamZ7z+ApJsyApy7hZ3dPUFpEgTB+ChJR6NyCLg6IQshPDlZyaoyDv/zsuZT06C
MCzfnulZ+4iB64hH0TJrveGX5WDcuBdZAouqmKomW9f3ogWuJAtZwKwcn3XCAwf8JCsQD/mbDxfN
FUz1ly+h3FqAMhQPA4qJqKv61ZeImNiNeS6Ujp7S7jO65NFQNHCSZFrNiJn59PoNqX7NcxfBmBRz
rZla9KT2wAFgmcQbJXYR3KaJJkKlxcGNXF/V+EsuRqlDDeOqLJ9MMCCoLqJnmfB584YReIFyBAUR
4LBFYNbHnz/qrW8qK4oBRdacVK+u1vXgqTmnkoeAe8JBqCMPY+tF98vm+bNIr1cOqrk4AYjobxmG
/N9F3MN0HmpLLp221M5o0xzbxNh2Bs3vmh2T04I1uvQ45i1yDBY/6cx1H2p7+B899PX4qPusqLjK
77udq5o7vv0qN9Uvq540S/LXuCj344CARq4XK7Fy78XG/87KpFz+/LLkf9SziEGKrGsyLs+SJalX
jgHYbfWSJyuUAxapqWdkqBXoYJwYtQwJ33Qsg8RJDGXdo/YkTm1lc5mW8ZM3mWX7EQojev/lWfKX
GZWP1aS5oHioFYydd+8mZvnLHrkZOxSVwd2kOSbrf37/r9ihVJaeGQG3y8qaNRKqNhCuZuMkOyUl
7WPESH3i9L/22jZU6F16AODoyeBSKda/3cut3aMQuEUVRD3A0Ksl4AEskQRchpxIY3piFNGAeRo9
WJ+eUCHj2Kyxn2qkRHWPMUbnJ58/f7ub21exNFkV0XnTWYj/XYMWfJP/WYM9gKJ5Kck0mXHjrcbh
0WzCELVWjBymnQcvK0IQZPo4rXwKTfpKk5xMD00OGnv/5U6CKCNg/1kd4tNnRDRcvX0e52j3xFTZ
Vg29fzi3vvuOTsQWGiUN0xAZcFSW6kmG6ucHk26/WVM3OI1l1fwnLoFBZQGJpVNhltLQYtdRNVZB
rS17pGbqECzxiAtVTOM8RPnl56vfOhdZYZPimYjgnnJ1Jqg9Ro5qwpkwTDo9Aq2JbmSa2nYoiHvG
Y6ilNEi6+pdnvhW1VBHFJBV9H5TsruTkor5J2yHuSmfs+ZYAbl51M3v9+cl+u8bVkwVaLcMTZcEC
8tuPerlSzeSX4HtzTbIZJMViXzDkvl6TVohWi1yzKQpM3zpGAANRxOpZYFqWHvs/MkFqsNCKZg9f
5gipiWE8+OE4xtmi2GI5vW9F+KGmjBPVEDOlMugY+IP/GuTesq5AALcKK7kRhkc/52weJsEoz3jI
A/d9EhwzXVAaP784adrK/432iihqpmISeywg+1dniqrljSIgFuR4gNPtmmMcU7tkIQOCmoUJ28yo
4kfY3YwckLvxhIKpSU7qm1vp/OdbwWLm3zsxTItkVZMl4zroFLohmkOuFE6Rfgsew3YfowHLqCXm
uMOxL2t3qyBY4Svbn6/7b3YCatIEWGfopqyYf97QX4HX8iT8O6K4cMbRnxsye7LiZc+yvIWPRtAt
sS79+YrTir965zwf5k0Q5zVFvc6OrSoIxmEwYYepJvoRILNJZZ/zMnz6f7iOKovIzU9puDo9+V9P
plPDKVZpZI5J72Z05ZWAPWBQuL/kmqZy63n+us5VsoWFoO4CHMkcJClqwVLnYL6p8nVb6IEFSJnK
XPEhDrJ1VoU9cTt/UcO1UYRnHp9eQ9u0S8GaMFdKslDAY0mKLy5DMiF79BPuOB1Mfg/lgw4EW6Ei
cNN49IxUq4d+j9/oCv1QYYFmN4he1H0aC0dYy/VOWEzOZdmlzA+VtVZUHsYZyyzxE7yDmNBJrZHN
LE8FAJ/VGPiOH/DMhXVHQQlnsgMeySw/bz5aUwReEPkeBTF8MQRF3jpjTnnKqM3ra/Bq5gteIxj0
KE0OualDl30NDEk6w2PcmJ7/0iF6C3AVdR2tV49e7n+LaOLNI5cJtqGZ9DBHyViWmvYsLnEBvqdo
LlYuHdbMYgDe6tBtwgjwgNn7T8E4nr3g7ueVIt04mEgoDY1gIIIM066zpTgeBYUyLXPCBEEA2e9O
bZwelU4+maX1TjcCs50hOkLnuVhJeF9ZvopIUwfVf5cF2mZI1RPk9WdNQnbezx9HIX6VdAWTEaXG
GBQDhXHwaewU+jwQvaeyRdh99N1mBilx1bviZ4k5kG5ER2htTKlU/wnfEJpmCIIq1nvcdSettg5j
3ZxkXI+r1l2qYcpAJLEOZYFBzyR0rfIXwjjAbbWZ+x1czvCYyOoOLslRrtsTlDmv/AyHdK0o0ufg
SStXMA7owUS2UspvTSqt8p7RY8Brd12mWAEmskwDinIEXAFnYTbdp6x20bwympOvS59//l6r76qs
OoK+nVctChUycL46tjaT3ZrGWLApxbcKmyAXs15VUp8VOV3Ds9jEQbofffne09Q7L0Ibwi8fhTHb
w3ZBc8f3H3F5eyn9fNzVPpo8ric81Gm1VxvjE5tOuvlmecmgI95HrQV3K72HGpc9UIOyplwIV7+s
kBsHhWyhlkrzSQOVaVwFEzdBtVQuB9DRyJBlXokRNcqlM92iD5mU2jJIrM8AADuQjBI4i8hnj6qe
IairdM4v9zId51cBVJENvMhUCy0P67pEocvStl2eZA5yIMDTsXkQgomolixM8HKYZ+IcqWQibgjd
W2/UH1ImnqoSZI3v4ziatTnTRFPw1l3d/3KISf9WHQoVmqjrsmSiinkd20s8bwQfr0LHgzJAvys3
gcoyeAFc7m3dvnzBMRl1Qty/nMpAZ8sXunXTiO4vh9okjnz9itC35TwzTY3/rmvFeohMrOYb5GXN
RxQBkhX8P7xk/uiGQOqw+7AftmkMOFHJ1uWkplFPnHMVRXSUsEMYjfqHlmxj6AS05ft79P5GDIEF
4E8QS2Q1mskWyFm3rOejLtwrbcyzBLWM4hzaWip62S6Gq1A24l8Oz1uRivpIQZJBo7chy1d5WBXV
eRzBqUKhtTnUssXovXxDg8pu4/JcdOk5bvAtLJQRsZjs7eeV928GrU6nqWQgCY0RmXaVZ0ZtDrtJ
CqGjmIyb4CvN+2E4061bBnqx6+TkYRQAD/180RtriqwduWvDIDFSRP3qifMqyxqvbWIni4B8giXM
o+pt1BtEP8I7zQUnncKR69+S0DiCov78+fJ/UsD/7jZVVHhsWVIlHfu9KTL8lUZ4QZynKhY9zqjh
/otYKqsDx+8BghSt1bsw1rHlQF9PwzwFxTmkLTq6E0Wr2r1oXspGOTfTb5tBdDdUcPnz3qRjguPL
8KA0e2T8Jhl/dkj529f6N0xw4xQdJO2axu1f3Xih0bfWm4Qbh3TvK7CBR/MzhISPBOUv1cGthaHQ
9NN5TWRC2tWlfKDCrllbkRNF6Bpgl516xirRmj1WtiOUMSrK2rr8/GH+TZh5PBTTFUTOp2BznXap
OcKaghmBBOKft/K3bJDOSDLMxVx6/PPKIzdZqLLxy3r8N31VRUpyRZySdS58tQm0iiZG7RqRIzTN
ZohbR1Wju0AXdz8/nnTrnWoi7S7FRFlQvm7jknb1QcC/7XipdtRbaviMjUbDjaMyeykEZRep8jIU
tSWGRchiEWVLBaZVg/kvoEBEqjR04EbjIri/rawbQYh3IInk7ybOmFSE/90TvSD3aRhC+y3hAY2B
f1K0nhjg7mp8s5v2RXJxmsH14aGRfltq2nTSXu/HKfQZGiJhnDRX1+YAqS1UjiLH0hCXUCH60QFB
a0E0MuJ61q1rNN1sCJrINaBEkioep7QJqjjx7nxI8HbXuuMM8cH9H8FbU4IIaLKpFQnucZ9EKNZw
EniBzbanYSbJ5RxmHKCQvEmXbpU+xFjMz/pJQeaP6FidqxDoYZPAE4snRtv5j5aBUJgLrUO86M8f
RxDPQjsJ0SdI5LRakYPrute60jZliyTDmIkTKd5b+qZSzNA+RpIjeKevB/KtR9xPyFoHIS5rJkvF
GwLPy3wqA35ZcNMm/efFmtbUmpFMS71ecGOIhquvEuiGTnh1Q/ByvrbQB5y1QKMVCKK4WrPJUpRI
IE19ws5ZKHl1//NN3NxcWA4wvrBk459qNFELkgcvix04nUCqeGwxks6mUf9StN3oN7KCLZ26l6Cu
0+v77wqG7aakeZHGTqcwdAKbaDaLfpJJrfCXJoU6o3kAHpxvUyva0W/kXem2u84cf7uRfzOVqUMv
MSYyaX7y9v97I2MoQiNGmtWRKnQvGn6Y9yVuZW9RMjxrE5WzquL3stAOExE+Md//7184b0HlQFdN
UbzuyLEN9DbyiWZD5H5O77sEX5aU7i/BWv63SKYJRmRkzkD7Xr7etX0VpdKYETH0iBGDhc6/Hecx
6CzjGGFdZ+vErFCpnaDFIr6rWeUIktstGBO5REU8gvBA5eCMFinvNL4LVOuSoJkju5gN9MADKwmA
0+9h+Fa0+WPgy9jhRlvG1EsTCb82AtnZbISu3gh5/sarnKWyvBvEX6P+zfckK2jdIXth/jO5iXlJ
hk73yxn6O0HC3a2L8reGtimSkCbImjh4b+J3FeGXTkCuqiMj1bGOTAHA/LwwjGkHXIcDPhRDXlVS
MCe5OuesRkbgySsiB5IxLB2E/k2EH1CgLFCtDMB+QZLK6ureJ5sgJThaZrUSzRfDVM8J2Jrsq/eg
rgRJ61SkSyEHJFLTPlYO/NBaEsj2Xttrlrsfavls9jQzchaDqORvah094VGJ8V32ZvXiLkeo3q5A
TqrlS2lqi8ITQNeSL9GqpgVpnUepeFBQa8qtYBIe/goyhu2+mSiLTNZ3cIwfWiwuUeIut36jIG8h
Lpnwz13DQPBUv6QBZS7LXgRx2ovIWso7n+VgR1qA1s7rn58berL485bzgo6Kn72H4m+nqnrz2xt0
WIl/cPuuU/vSraaWQsLJVpSbFLElM2o3HUPO+bQhysmQrvAHR5OakgLmXedNh5Z0Dsv0LfTKj8av
1qOonoWALLPuCNhFWZzQ4rgf1bIjLbVmGBJ9hO+SheRI4wNK0Id7GF4OXrGf0aQzZcQ6yGhB/2xZ
XGauVbNWAfc4xWLF4LdEFPCRl8ph67QwCTLvoa6YZxnCL8fArQRDElXKSAje1lTG/TcqxkbTh/h3
UeLWki316YPXuxsxXEhe8ZiVw5uYg9Vx46OVDb/UOPKNI0giGE5JM8Na5TrflyV2tQp928GD9hO5
tmfE/p8MyV/gKXwK89dGUhzFGb70iVimAdzxn8XM2GWu8ma29QkHWRpjOVO/fOpUraoeAIWMhTT9
HihVVn3yy3j98169FV3paUk6+T752D9ld4vaao9HaOZ0IYg2I10XDf2dpDuVUboe82gjdsZS8WFo
gdIcUm4OHIndic0prkFHGD7UGf8uNsaPsFefE1P8HNGCC81HKRneokr8paa6+XklibEksxhquuvT
VxWsMChNLGah0x0KvSsBDT15db4VxeDokWylcb8YQm81mNqvvkI3EmuuPXWeZUmziNX/XVuEvK6u
1IK1hXnKTGY1S726Y9estGyuCeEJZv3GH8XPPBY/6VMvUWxbpZ170OTmBDXfjmoTGDPi04qY7n/+
kreKXW6OckYhB6Nyu4q6+DKrCM7zJcc6e0ZubInN5nOoES4937CpT3diSm/J07SD7lkbtfeefrmD
G3UVX0a0FFOnwDKv08DcUIM6SekuFUN7mr5Pp1uOVyFiXj+rVnsSxegpS/RdH5mHAD4ZOI8sVJ7D
avysDe8opOpzisi+gD81nOJfdueN41hSQNVYisqZ9M90vkXfMh3pQ4OEbqirsy9NK85xxQIKvOJo
Nulvw+Bbi0XBZkvWJFmm3LtaLKwMN5OrMcVWHlqfBxoePRMb5dV5rvun0B/4xf6X7Tx946uTl3m9
qCkKE2hVtqYI9VfHIR+7vhRdmlcwli94fAOz1nGQ2HtZ+lvj27j1tf++1tV6s4QwClV1apRZ6GNV
gQvBVEKpiwpHCt6KPkOAzQTWqCorXywOY54ZkHDMrTlYbFp9DmX9PCn6Jqqx9JjnlfmwFjP1glB9
wiQfdxLkluIRU8omQIZHXFdCfoYS6yOhr9Q0a1GR2BrbvCnPf5SPgWgmjB/R5su/1FRyBoW8UGuR
XQnHdeVL6yI1FmnW3g3BpycbC6tKQdIZGxMONi0Xuc+cOhtWYmFt87I9WAmiL8KwKsfqIHTFOULA
B9tdymYqsHaftMNaaWCpFc03XunntuIuvfTQpyiYJO540mImJbKFpVEGSXsWGEjYxP1o5+/m2o8o
zzIVh+PEFZ+xsnmJKt0pkSwTBmWYIaRt9fNWxCRHQZFmWcBH+6NwafEoSxWUJGw8daODCTJCr1gm
PUhpMXnLgWbRWazwwaq3ozfEaKGmnCN6gZNPxgpEXmClKqOMKJIXbNjBMEEZtaxCrwO4WXdo0yEU
hasyBhFN9NAkJImKhacj8vkx/8Skug8sEa0E7eD3GLqjLARknA62jQnDs1uAsw4tZZViC2QK+REZ
PTg6rPrRTI9Inc+VnHzMEPt1lXIUaqjGRfCFW7yDrOjLgh6EX+rZdM2tZpZfbZAdvTI9ClUNlsIF
86RCac8+KlO6yDG8xTTKnsIec2qQNTpytwwOLgbiSG4OyRuRYst3fI1/K3L3IqZWDcIBiq8ta2E9
LYleL47WYGxNfYBEOvm4EgcQSV+Bb10pEbqHrr/rguY5M7wep9hh9XO4vLl/JMOQCA4KsJWpqP5r
r+pFVdSDTkCSK3de6kRkv7sfchwvQAmpg75oRmvLI/4SB28lKfQ/qF4BU4BVurqs5g9oqHgDLDLG
P5JoHdIooZ+f/hKJbh5HGhmmwsSWMaJ1dR0VcBDi9VbqdIPlNF0DJwol+AS2Lt2UDDgdopv+0Srl
fYAtTiH9nincivgcqobOO6YLe104WnlSJHmnMVGAwxEXIE4b8O+doO/4ZQzlIaPppu164wPBf+EH
IF6RRNyJJQLJJs3HBkOeui7vIxlLLVPfuonMBEtDLNnFiKZDOdNOJKy8w8p1vDj9zLz6ofG9Dbri
W2toEVPAbarVShgKKd18D6MQDwJx0jXzIdPPSoMMXES4bIZpRhgLM7lErdQfJqaTOLwp6eikI4Y7
vjGTLOOA4zFA/k+5igDmtBDw8fWyDSV4KPJjaWZg2FVIA2I9vk1fM0MZDP5XH83NUH+ilMI/FNGG
Afms8Fiit4RyL5nIqyt0ABemiZ1P3FDQ0ZtLXkCjpg33JkkqXgUhcgp0oarEqOdy2Hp0GZBxlJAQ
jt1gheUHLgQA1Os4/4JIhTCpiDZ33yLLDzCi81QsDWr1nPddscTafmHk+JoXhE5UNtGhYPZotPqm
EiFRxqVnNz0c2zZ8GqMc9Y1kAonD+QxcLjDJCv68B2+dl7qiSoYF3o2lOu3Rv/ZgIFZakkZtivoh
Myb5MdHj7dCJq0jCrub/61LXJVqbozecIfno+AZKiin6wik9dmQSZ10t/PJYN7NknboKXApwNMq5
/z6XWMh5VqglzxU5lY+bnpcu/MlNlrw9lIYXycNeDCY7csO/POatrIcuDS0pUi3qsKusRy+BFaQx
4aVn7IsCepJAeanrg+FbWynn+/L/P7/Y21fU6ORPxqb/dBsQpwbdgo6hU4YlBLDyjKrMm+QOlywu
v2rOEFSdFj9f8k/ouM6zJnwsvU7QysY1+GesclT9cVBwwj72Zyomhy0YR8iWFkajYmmPtX6q0GbC
C66LT6Z5LiJUHMuBHKHsplFfBse8PgocVBVkV3imSU1GGowrawDaoAkZqhM4jxiJto0AvdHociHF
jWs9N/TZWI4rz8VU3DDZbx2sNLwG6G1vW3R05+yVbRCgL8XwtppJ7qmMIcbVaMIlluJkifzYW8V9
KqSD7dKJ/d+Mndly28iarV9lR91jN+YhomtfcCYlURIl0cMNgrYlzHMCSODp+0tWndMuW2H3RTEk
lySSYCLzH9a/PgTNq1jEuAkHWrYy4SdQmx2ZOlbT502HaRICQCBh1ZLss1zi4/8p9XGdcDDH+/VV
fXfVsmYtWkG0ptGg/nPVjjKElRYHxW5s6td8Oge4jWThvMe+7mjaa9GvUuYd598VMt9bQPgBUcik
oGv/lBl0gzbFtekCjY/r13Tm4wvm7jLl4lIoDYZs60d8f55//WbfO/3pPKF419XDNbr+bufRgzZD
kIzzYcYRUmFXswzQaamjv62cQ+ob93nVPKv45NfP+96O993z/pg/p7OdD5WjFww2y62fs8ZSvzuO
pvGhrYbjr58reKdCDYXYRSRGWsqu8EOpXIw+QA+gTDurTE9SDuMqQbYeUY0121yAcanfHGBudJ/m
7aTHzLL7eGZQNzT4oMOw8xZOt7Oib3mF+5Hryvs0sh7xqpRFiMGplSPy04xvkcssVmdjlhc6n1I0
kmvTRJYnwe51eAzGKcY5zvwieixN5uyJvRHvXpynNnG5J6ZlLJppk45pbchtH67DJa6f6mCfGLsL
jlnFNFIDtXphYH+9IPOiYFwR62vlM5iNjpEQ6s6hsY0GB8ad6KDpAYZESrUunfHTMNsjEDjSHkM4
W+RexxDAN8a1mF/CNOEIFnhMZMvIxEM4s+SjnccHFTc3rfXBJyKWHWsDpMI6iuUHO5rBYInntOqP
4B7qtZdpNzJz1iP2s4kWv2lzO62dWBxgzIqj08bQohh+hdD7myPmvZsmUABqGg/crT+KOvO87tBd
1tTVa7KryvowYEchdPuDUzs3NHw/CBBlv9npzfcWb4Amg2kIj1bxj+uJ/DKCW8gG4ebe0cTwHtlt
aK6MbtnghJsoOpShWnBdEuzcMAVpWIRHmaTpLkqLp7anrVmbtH0LqB1m+laG9Uf09sCthllZS2Q3
ePHil9BjqI5t1jofGAE2HNwgfn1fvDMpYDNjgc7DZLuhVvnDfRFpU46mMsfzKCw26KeYcNepeMvW
ONoF7wr+Vr1IGOrTJvzXMy0GthcECLOnigp5xCCiFojt0LMLi/IJqh76LUadtlALmMTFvx2kR34e
rE3oWpjH1zheCg0ARa4rNLQO9zUZ4t2v39S1vvTDmUi07xgqmPIp/6gV892OFriTXwjTynfSTNcN
RXWs1PxnUYGyaE25MYKwXlUF1uGFaTzH+CuQw5eM90awQUSZbZOMNADXSj/2f7MPvSfEQLRN60hF
Cd5PhdlIOnMdDmy2tR/f9kl+0fLmMa4YjHZsBpEFjJMWH+/Okc+YP97HUtw5tL4WQ0jmKTrvPG6K
uHwVGR8ULvXI3IrXCVqBN/In+tK/AVqD2sfW3n5zTfV3dlC0EUgFELjR2PlRiaGnYeRSNirQZ7eA
lDLm/fqJbSPUD5Cf0YhwdeVcJfsxPgQj1gNVms13gY53wxh/06fGvKeBRnc7xzHIChWfs29QvRnT
JZq5Xab8C3zIcj2W4h53VHxPICsGNTWO0uVucZJBW6X4qsLt5GabcB13/OTEZoVBZVl5uzwLbGi7
JbmUbx0qE0KOFVMXVp0vfFPiAwZqmPTlFCiGQfmahq/MKZ4+dI0VozUMtLXe1ChPNevkO8mHEhnS
wuptYzHWxEq+5t9mwVdvZAt20/5b5Oir0CGaKYcdQrZV437GsfQ1CqODjPB+ilJnFVnVozpPBu8F
DOZnFRSK3PrQte2z0fffTHp99M0/DIlp0P3nD1u6eI6J+cdx2Ae1oEEe3+BaP6yiZHy7C3XrGHAa
RHaabakWMpLeNiBTAu8RHDLpI46AbLEDnl+12M258h2d9M9lNX39zVp4bykgSLN0RCsktT921Saa
CXknrGIn0yrHFtJaYO97KqJObsnnuD5J8DjYGhBPtX8xZ5MVxm+UJe8ELQwI+ujMHXWi/1jgBXfd
NIUK0IKKj2/M67PrYTE8BA3XBjnpLpia9cwc6SLBa/l3d/E7uz+lEno6lHGJEH+svpf02PuxSMpd
1gORrMt0Z1d4mHkY3a+shvGqimGkW995crgHNkUYYx7a7cK6gvscC39rlukx7Btzb00KATgEmBDC
5dKd/dDL8A63zBXApOfEBxxKbLElqiEmbNu/TrH/+seQZ/ef/+b7r1UNeDWKxQ/f/mf7Wh0vxWv3
3+q3/v9P/eef3/JLf//R1UVc/vHNukQOMz32r+10eu36XFyfLnqt1E/+X//nv16vf+V5ql///OPy
jSuHiTDTyl/FH3//r/23P/9QakHru6WqnuHv/63ewp9/3F267vI17rtXIbp3fvP10ok//9Dc4N8k
2T5ZGrp9WpTUpcbX6//xrH87qHEsSjWM9qAg4eQoq1bEf/5hm/9myROco9QmlUXQ9Me/uqq//i/j
33T3yDFpeLhqSs394/9dhIe/jqW/LjoX5e/v/1X2xUOVlKL784+fa0VKmkjv1HAYVdF/rFYF1oQ3
a63VO70djxXMP7opNLdqKqJ+xWSwr/8umHnvGU36gXRsGSn6qfyXlzb5nDQwEFp3oTVQIq1faDmP
NhXrMYz738QcP988lBpd1SCmecV02g+dgUho4dzWWb0zcnC7DFxq3nSu5+wCWfj83cf/zrV856kY
i2FUSu1S+k/J8eDlRgAKuN5NXfaW5dlbqCVvCTPWWfTl18/0cy3T4JkcnwIOa+CnT00wMdnFjqx3
VLECGPRNQ7Mft+VMJr+7fu/IfiiYGuw6yFeRF/3YXotqvQAbzbuy6HfT3NbPPoyUmrogHtBA5hqd
UNvfG62AHDU1G2/wjhbAr9n8Xafv512YV0JLidKOZbgMGv4z0PKGwtdEMNY7MvaNTnHb7acTmf/Z
0KazrOWps73XMIl+s4LeCfB4XsZIgFVSz0Uq/8/n1QynsjyjYglp2T7Vxd70BtykxlMj5KntNRz1
o9u0nM/UB0LsWbFvtFtkhyP3j81xJX33OXWz3yTS778sW43IXWPpH29dt616M4/LeifsrgHo6Ow4
lJT4ivky3RegYe/6tuEfUuyedEheosofp0y52fTDk+9MEIIxzHWj3xTa3/2YqICzPZEesb3883LB
9+gnlPU1as+m3dUD3OG2HwiiSHhHmzvCo4Bjik801H+nwHmn+M5H9d1zq1jiu1jcJ5QctD6vd9Kx
7kedA7mPcJSKJNSXVp6lDiBQTzFOcN0vSfJStqCef31rvrcJfP8KfqzlZEVcDSWvgEkNQPOePLsy
vcyVhhEMW8Kvn4zJrJ+vNpon32ddegHJ1Y/aWiJyTuuqhiSh1xuv8W7cKnsbdQYNJ30wNjiJbBss
hvPkhfa7A0YcO/DcH08OBhUiQAxEyf3G53emfLoJQtaOhYO9HINN3elncBv4wg/HSO9PttWfqnQj
4YQSWr8FSXpxjc5itkae53wTQIKqo23vFmD4Kv6O+vnenZRxztIcK1x3rKdpCpd1Zc7Lzr+Nyvmm
cVmgWcYPOQKTSqs/ljNcBM/BqhD+XRUO3fWGooRysm0XHCQ0QiPe5UZSLGKLHEAPyjsvThB82gZG
qtNl7CTjUJjdR9YhrOT+im4q4STMWfkgPGUKFSsUaEEw5cbZvmii3RRamy6dMbTH46P7lvXpJce0
OLPoHQ5Qm2wgEPU4rM0gfSuc/K0iiVbryQxYwgZ9JSw0Hi2n++qrrVhdGYwkzGVsdpt6hL8tza+a
R7dPH2Ioowk+2N5d13XhYuR9GdLdjXJ4hq+ydpxu1XI9r5uHcDE3pCm30NpaW8qpuBg8J4EZii12
vDFo+QNo4o0ExKXe43bIm/Mhr0ApX/SDiBdYkqBZEQHFTENCqPL4WCpZrqeiOvQhG5i6/KGTvo1Z
xgSn9uwIcJ1aVby1RYdOIX5Dn3CHfwXDTVOhwdXEe3DAl4mSlS15q9rI1uPM+hm39GMavEqfqoLj
jzhAcU6YM1kkdlBpHRyaGHQR8K9FSIdsEfrzo7SAVXAIB/5wCgAxFdR842zg94MuWD9CaON0qaNL
QOdpARYO689vzSBvbD2/qKco5/EUj2qhJf1GPR8g3M+KBRRo+cWadShDXCmCn6OsXeg4+lkb85VG
sppV2cVIi8vgMX9gyXMDgIIUbeFX0aMFlWQxtcYphZtp64I1FTliGUb9Y1bgOBVYOMpNTJEvbIoY
67y6HfC7X1D2urHB66KQm84zr2hZxgLMYaItuya9YBCvLTkd791oePVVhci0+LBaXD22TXasXgtj
bTw4HnY/onQP3Fe311fvZbw/aQwnde6mDazp5GLWPp6SzWXERmmc4OuiNUN6QI3aNi0MK/SzWsp0
PLiVdfeo9QZ1+bDYpQafTUKgurWbCBDacLZgBm7gk3b7LMVdKynbW1vy2vo87nmgSZe9uWFbbwAq
S9aHBXCEAZLrcmyc6C1VN+5csA5aLWdMLXr0RGkuQ0+l22or8ZP8bXTlOci5V6od2y24zfF8zZQN
jb0YZSCYNCgkIIBI5QKcqQfiCBu8G99l22l66mZiwuu2NaijHqnhcpQsoTqyl1JiX5iK6WyoD4oh
M/0r/p5DgihyRgbce/1p2WfxGzp3xLM6W59oIxpx2YvXZhfQcbsmEZ+d5DBM3AMDy8WIsgsdfIFu
D/epniMrGAmBpW/gzswEwfb6A0G/jeBI8ATD2VdvVGi8LOny0i1a/QuDZwk5h2BvWDj046PlTzdy
Erd4W1fYBLWMqm3mVt7obaKtMhSdes+1CWat3476zgmGtWw9E0RAIjcj5V08WaNkg0r/zscEACCA
eXZzdXe5eAWqHdMV/bR0au50mpTFsjUEshRhQNHAaL1qwnwV3s1O5NxmGhem9n0QNgML3h4Ptdlh
2x+PB7LcvSfYRbtaHZOVDBfovZINcLRn7q1km7oamCvNX5qiu2sm7GthScP7qu2nWDEHNFkH67xO
X2Q00MwpbTzPci5cbujrFEY8i5Nr5Y7TWVf1guuCvAYvABXf1HGgF/mbE7nIzLg0bHFCYOnG2NC3
JtRRDpXLQTcexzC4mfp0k4/KxszFBvOvj2gSH/qg2MoiOlwXPyoONK8Hq8cgXlNMujLFZ4U6KTbv
WM13E/Z3lF2WzC8x+zBU62rqX/uQeTancp+aMpj2Y5jujQAf0aSYdWU/w4BaH3YbK2pfmp4rEnXJ
xm+KWxFo9Nob44vb44kfzhk2hfBUKPCZDfTnxlzpylPJirRt41YJHyDAYYfxXt+Dv5fUyutRumoc
JTp4zBPTCeM+tEOxwnTfWvTpzGAxjpmMT+zSGRsLXQf53Bi+YFQo2CclY8axaABrevGSG9kEK1zd
lQiuGNQgbPen18YXDBayb02cmYtweHX1olwXDRdpyHB9y0En9r6EOOzwZAObObA4HESSYe1k9L2u
n12Vcw8Ns3gr7XPX9vcS85eVKFpAzoF5yWLmrjOw8PhtNisT9fUyzvnY0Slc+EV6WV2yLT2oeDZV
q2tMZJvya5A6JElBGqwmDaOqDC/ROlf2kQ4T1E5MfoGf4MouaBf3KpYNe3CF/avUC3rIvuK141dm
V6dSuOdScgswJvw0l+OjqfZyxz3OuoMJbcctGo2W4moLxmX5OJweSVVq4N9Zh9zL5jLhbKs75yw9
/zWX3LboMF+owunAdlNwBDMMWHpWahSFr/hU8pXw5W1DerCxa3ouNZ+5ZUfmMovGjej72wgrr5WI
ymfh1snaC+nluWnRrm3OxdU8uagWo9sO2SV3OIFBz728KpEa3fYwuxflkyn8AYGsy95edXfm7H+d
ivHR8PzxCyxZuGXuIYom93O0hg206YQ20iOxb4fBqnck3/DWx+Sj3w36TRGk463m01dN8hAuSQp7
bdg2CoYXNVJfBW6C54kZ2SvKl7ijxNXXhLIWRw0FwJJ6ZWKcA0xTXQjnS1PmLwlH6UpPNp6cm/3U
QEOAAIiMDC4YC5rBfqk0WIVfocPXdLwlG+xUTZC7mbtvY+tO78yncnSxKvx8zcnxZVuMJZbQvbf1
u9DYQDBql7l1W1JUW7SO+eDItsS+sLrPXJFsHc3f1QC2kJzQ5IePCTHIP4P/q/ZCCccynDSjon/Q
jYEf9vCGhOd+Q5/hBuBFs2FiBd6EmIZ1CdQMwzvxTRvdI5IVGvim2CQWhG1ZFzcM1DXcFNkpQLPi
FGd/jLATVCFDKzlRMbDTlnWI025cuesihN1sEOY53lchOT70fjQ2YsxQPFT3rWXchp4NpUxrKSSn
Kx1MEwp6+6Ot4cM94aOz0CJszdOIxAQaIre+y/0/BfZuKDKfYa1461k8YdAAO55rpwe/zhEwmIj1
kR3iR8k4c0orLKBiO0+QIrwpgUABDTNqM33Vi2ok58N2sWUODsdybN69CYteA+bXFPWcSHLTT92w
9YP2PhuHbOlQ7FuVwl4ZyOjWnYc3kj4Mn+g1QZaYRzwAEVMvLB+0BxOb24Aup+fXOFR7MXZuQ7ru
dOxmuxGrvKiFWNA7u0oL8ankhIFGEU4rt9YVxJUuIriztaGFX4YuYzlxUZe2enZXiK1w4OM5bgzH
1DtwD+bb60nH2DZJJvNkwu2MZSgjG3TrnG0j6gRsZwyoleXJbGz8BIr4kPiRtesDQJ6cCluJ1Xsk
zfguQKhvhdELrivFZhq6L3mjYZAZAYNG+/S5ykWwtqBn4g2GvdewyYyOoEgk0dbGItsXLvNWWbIh
e3OBaQ537tRhgZJWCvXYLNChVCsvlCvdJDaYe3/ny4gAsSRMNzB2Lg0WwaxCSqa7BtpbTCiTPiBW
xHrYzMKFPxGma4TJDlTwxVTnF3Vg/lVdYsyFQZMsIf5JK5YP97q9oB05AFsFoBURQvM54U40LIxZ
u6m0hvPdJM5ydTIz3ET0MWMTVGzza9iKeg1pBJQMo/uQC9CKIdlMOoh60xbjgwxc/E29YAtel1dq
8QGN2iIjxsMmlGsyW/4zVNgH9qQPSN2O11BXqJkT34Tc0SXp2fQJ3jIkY8aircxXMfG+W725AGFQ
kXIVmucSE1HbrJlCLPVhm+hQPRPtk8PewSYYLmSIqmeG5qz+w2IAI9s2fZvbPiSIT/Ggz8N7DWPK
BfYUREEjxhlF029MQru2JNAonGxlNH6y01aW37a3sY8dBHLTOmmXqQ2IYoAmNFtEF35PfleE2jrE
AiT0lHEvdhW5xseYqmSrV7WWXl2F2IfK1ifeS9ilX5hNPDtpy6CRlV1Mm+s/zh0ZJ3ka5eL00PCJ
iRSsS05GQnmei1vlD94gj7PnPBU+LA8qh7Vq0aViPfgNaDh1iznz2eGcXtb4VFewdZcQjZ4clYZg
MfKMAKlhxD3PN4bfAb7FMMoaINV7drGJGl+uw6T8NNlo8skv0eQbDPteq6GREqKiSibcy3j4K6QS
+BGl7HMlydcEfXBRdyHAew5UlZa6Ivhsip1mYx+b0LW6rtCox4KI0SFIePAtanARLTq868vufZcW
nREtB4NsYdCZh7f0exeb4BVNwHwJ9VxnDMl7Qty3y2pOaizMTlYRjOimjF1kjSdrnHBEIjjuPS48
kT0J2qZIkjeNDvE67YdT1hD3FHl0iIrqzq16MtNuuJlN83z9DPoE/pUSFyLe5TWofbWsVG6h8mM9
nj7Y7nTpC9zC6zaZ8E4KQAtajKJcs2Qrn3fS0464tCpcMMXqmfvQGCDrXl+E2VWrQKW2pVtgF4YL
C1VafMZJVut0vumdF4Cq7UKrAM4wB8e0e4bx2ITHbgkparrJM3HPZN4G3OoBXU6xzEp+Qv1pVVB0
ouHLWL3YLryefspXKWuktOKHgJIelna7qvc/14PDBK4hbxmI48jwkoulUnRQkZmOn68qv11fvKHO
nNpmvZoFhYqUfzcS8024mPxW/CZ2otR5g35P5Vnlu2BKOhZ8lrjHsKDeY8gbvzAeEbtjXW/JOyvl
xNQc0GnFiiv/ojaMvkRhAGFBZ7fxpOEu8KljkXJ5tIZEx8+7WwINgmByvd4nsmqertXkJmKna53P
mu9SPDNJLzN7AvjhHk0RLcQMR2fgnlZJ/VARsvcG3QpI3rfo1TgBYBuJED+mJsJiXTHiBJkwK5jf
iKxkXURbQ5fL6107q+oYbfdvtUAce13zvtXc1H/daBsfY/u++5xJEhC10daMvA3f2mY4qa1Efarx
3O/cyrkghLukxlfMZZZR52bLPC/ZZrT7yTLvMO2ZVnPC21YliKHj7omkPDnec9bHX3EFm0uqKq1r
Rpzqe1qqGC6rawL5GpfNj+ptupqqKbMp1sI9Oj7FTE+NaKvCZd/BXCFq5SB5Mbk7Ghi6y5H597VE
fbi69gYs0Xjg6XG6DUPmpDVjPjda9ybr/MR88mYeJfwFbn8GmUnuEQbJptKWqoGBXDICSmseUp2i
11B+nEAh09om71AFHyeK3yabqgajSBoaWm1Pq2drECR6amlfHxK6eAb68gI78gYM9AK7WiQs7lFK
lmDX0GCiYbF2R/ngueAIroWF+DkH5otEz0fdMrLwooQEXASYcdcscGPaVGaOdwSRQN8bGKs51Nkz
qh5FDkhAVTysoLgANDwOuNEP1E5cR+XWrEpTwoHRMFjtKM7Ja/ks3cKHxbfbD+9G/Canjl094OKk
4J7UW5Tt+IXi4bppx3XeA1npDQK/wig+isG4u94PIrT5CEEKVgkJ1YSdhVu435yZcfOsmXjmTGyQ
J4LS+4BWY+cLoFE0CLj9Ou/ZAuO7uqbaIYOYgBUPBjXGoSJnm2QOP5MFrdJ7zvuhid7ciI3byWeY
zqRFrp/t27E/5Ujaptq01rgfER8YdrSMB4Y3VUTtUIW9ZlqRKpXlkp2hrPFtYy565avzkYYLrlHc
14XGqZtQdCud21EjPUpjdgM3InorETsMdURxKuYDcXKWZANhNmbTDQplSZfUQHcpUobGCP1Wxtum
H8hBAxGAXkuemMQItumewfFyg3OatjJIkHUEC7FLNFkKWERhdzSB5zjKMGtIX0RUgRXq2GJyJ/9W
toNxvOae5eyukxS7rrzjEgkopq2Ybsd05JQKewATAmokDdeLZxREDMfIso+2LN6uVRpN4023ebJq
asbWXd33t06iLx0U4MuS0uT1sCNUzNYN5KXEITXGchLSZEp4OnnfvNjv+Di5jkWIIXyc+q9+Rsrb
FphO1zEcJVUQq2uq0a3FtcsCZoxzYuRFGTxUaeHhXJu8TaoXUAf0kGKj/GBL961nkjfwA1gIVBES
K35L64di4ghJZypKc/Wxm8V9rZF6hxXOmlPusKFyvDHOoCEHTG6uOXOJ99byerZlLmG08NzXptMA
AFGsnlVpynS4MUsr84gY76kyLGhWK+9xVIBRsNGgHvIjKWdWX1xazDN94MCajyPJ9azCpmqBR+79
NZq7vlHl7rSqHZu9mSSPymwRqA/dEvxRWwM8CSY6Ys648+svAQ1GkKZ3jIp+Ch3C7ZomQBjln72k
9ldWbIWUHOCpqWvj2kSSY7OvyihfqlUvs1OTwYzS/Jy7ssF8t5w+4U9NcOclxzl4HAF18wGEIHhy
8lDhmuWhv8Pvk2Jg2Jq7pCwOKW+N4b+97tckBe30LbQw+rDLekN6vsXDnM0tmPplExQf60Ycohp0
Hc780mdpOWW+KcAex83XOtfcTezch0O11/T60xz5GJ165Lqh6G47O6r3ZeZpC7bLYeVM+c0IC/5O
6kP/NOnFS5ENmJA5codXvlNrwWZ25KkOYm3tUb5bJjrDlf2E81Rfae25mzczc0dV2Pm4klvNLeLP
9D6sbNja+aqXwDb0oTkOGa6rWj5AZjAHf+P2uOnVUc9AapN3m9wgbEh7ed8lln5rYnwUD/G80X06
c3UYDogEx+e2t9x9AbUKGTfMnf5SjopD6r84CKicgtmErtY+C4wfqZFGKfJHP1jXevahQOK9HXsF
LgpHc2s75UM5+ujssQs+uU0vNqUpBfQMVxyY9hIHh+mKfTqAdDCld7g+hAZf9Z+qcjAOrAWQydcH
LLkPIp0I//VAo9BRQo4epvoRayH3cH1AGeMeHO6cMYoqQPI1fz4v7/PEBacyaOvMt3gzxkj9IKZe
DGOcG6aJBBVCdjsow+bKRS2+6fL8a6dr5qEv9E9lTUMhTxNjjfgNUM1oFIfrA+7+n4J2Ctam1UAn
8OPvH67/luJvv46b7EuCqRVunEz2taV9wO7ZPly/+uFbi+F6zHHbQ1I15Q1ThfggBfgNa2WqH/73
AcgxfPIA05qhCSnhNDLp9ilo1Sqs14429DsLqDl3fzM2zMaxC1jJbRZZT8UY+5sx6DfSkoAR4uS2
EJN5uD7AbrcOLS4ToJDyeP2//wMidbrOMyoahmYZh+sD5X7zr6/wZEGpj/mfQaVS1SYx4uFuTZqH
AHYqp4B+6jJDP1VNGoEEpzQYh+4+LkvvNoOpZLktdFfGi0gckfdpuR5BuLNOFcMxhdTrJ91t1fSR
PLpGDxo3y9M96Fumw5ISKLUPK9ovW+vRMTQonbFer900TtZBUMIoMZxug+sFnoKnKVDeIL5gQalv
KbQ3DyPPcf1Ojg6YS3DtqzEo/W3f83IiyOWn2Srq02QzQuRX1Cmu/+YppWTQuw+2di8zYDszQ51N
CuJpTj7ZepXfJ4iVkT5jXhgPVPdnO7M5iLjOXa/009cvnTL+hkezuXa9ziIFMCzcC/lqUJ/Cd/+m
u91miOyP/ghRKBtDuN6m90nTgcnKIGtu7BJbuAJySpAAz1QP16/kED9ROJsXWJESfXW6PERu/pbS
aF9ntA0P13+6PugZ6NzrV3Ur4DNhKsKgfpHvTfoMJjXJgxN/5gU+ZgOr3KwEAN7cPk6PCPVhRKgH
f5q+chzhJu7NIZCvbTW2T44mMMqvph2+vmtT3cCeujvFBG2yt9Pbpugill+49rVSbKi43zqTwb+Y
EbzkxgHBJ49e32Y3DpOaMJGDdpmw1aziRsWn7XoSRnRo1S3eJS2iR1yE0Ifrxt5OHosk7Q9D5vo6
Klt2m1xtNFVYIa7tg61lNyk8wQwqW21ijaiTU25zaR5jH1SJP5rAvza1l4GmsLobftYloEMml6k/
5epI99PCv+9TEd9k2I0sk5kh32HWdIKI8mvT8NzT1lYeK4Pd9gcMIXv2tYwY4/olsm4muvwoXVOK
APAcJvbBw3bicP3q+hDa7d/fJk5tborA5+Ts95NXTxA/8NeJXZsnGeO/v7r+mxO9jBFjIlSPA845
SXmcYT78rOukwj/BF2tTc2xU+93nyeCyJh5H9DQ81HHyMY8ZYLVkC0qknXZGJF7MzOOTxwZqmvR1
xmKm8DBGt2ECIrwH84qDV31bBw5FOjfa26Q8ZQ60Man1L6Fvb1Pvpkv1HeLiz0FTn3F++5BJIkZj
snYjcSmZr5keJpMQPpqsFycd6c8laEhnDWpWSQ2j0zTqHvZn3YSwPgwdFJfwTkC23+aRWa/fLFC+
ieFwz46+s48nE99XDxmZwaif66GxzkImWLzuY+oUXzrX/0JisnAMDzVvH32RTXiZ7HYpve5URhiq
VMzyUjXdRFq8V29AN8ctcZnPLSFjaztnxHrpRHDbYxZGlOw9i3hcUWRZ4mgPhDSngirZ25pgaVje
UVlRZa37OcmtT+3MH2nn+M2XHHNjz6hFTKnRcIoPUQ0fyon9Zyakv1ie+GLhIto1yoUPD/yICI5x
UWjIRftx1LLb2TrMjUkzzqTf62J578wlySz+L7dFlXxkF7rL9LjdawbtKa+pt2bfP5hNjbWs7KFd
QkgtMHhbW9CqqQ9zwKGZXtKLGxbto2ROY000297OLhVwWlFvqTnIv6o8tgYTrdJv1NuIVSKQw1Hy
AKkiSCSizq/9ujAQJjyKHR4Mjwboxt4jfbpW9NIgelOlIHlNqPDwWOK0vhQmfJ0hK5apM57bACSX
w4BLitxCFyEJpLV0SHRMjbzFTpkU7DymUJtxbbnZJQlgpBIsUjskZ0Zyz2h5ufAH6gJodokakRL0
lIVyZO5m42uLnd0Ev5nUugp9/6H1D3SyAmRNAV1By7B/0Bd18xzZfUf5yqqcXTmRq9SGzjjxzLgU
PRKvLr4Q6YWkMTnHWUF9QpWaAhpqvVksgjh11h1RNwWKxFgUKjO4XsqIMqONnZk17iOTdJaQR5WF
u6NMXbrMDsllH5Jv1w6KkenNtVgEfUpMqHs7LIJqbAKSS5W6xqZrPjGPdJEObEmm9ykd5JuZ7ZqQ
P4VWrt26yFh+LUIylKDrp4uChtTwbKwTzetF+0505UVmNPmURHZtYZx75ERtRsqqXlIi/TtGeuZx
FwXtSsr+dw5s5jvPzYQznHabUWBEsT8MX3T24BSU+vNdrTreRUj+xRMZ8dmhzKCZzrEyp5OLWmSS
xpk5yn0wjgeVhdEWhVwXYb/AmD9xBC1lcdfmwV7alHx+fYXcn0RhjNjpnqNGeLDH+cm8pWxlmdlu
xrLxeZUxcw1Lv+vGBdswyeSkymulkS1rl2mmKEBXhWSsGbM3JeZI8N9msoruSJ/7m4qMGK3BxVK5
nJ+j/vQqvIza4pJTKmRNbGyToCxK489VlxDcPlwliJGu8nZVDhSNfWw+ppPnQXkjKbzqNEgT3mgE
uysvjxfmQCJvZgjBGTs6RLO8ydSr9K3YXHYDrTjZ5pBibQbcoaQVznCaiviVIaR7UHT5SSVs1Hku
bjue8rZjGkJ+MFWRMXGbvQNyHZFHNdN6bK3pKZfx7tfX2rB+EsdysbEewQ7Kw1b3J8Fqja0vfJg+
2yVu5iyZ1V2jUSX7VXqTVu1kdqdUUcBFqdEMsIinYoUlqXk0BnvjSr3iOKCi7HsJkTHjXjeoyccd
05Jbxr5tDmHqOXORe8UhjqiftMFwskMawLVR3c5dUGwGfX4rZkbaHVQpG7eZNtdicxRTsWBadlnE
l6jTEMIZ1KsTPjrVUCwTimTpyN7fkqPoaFQWVkHUZVIQtVJzV3tU3ygzVC3lNpcjdJ2KhzGmMZUZ
I84bVf6RURV2HpL34n+4O6/luJFsXT8R5sAkTN4WUN6waCXxBkE5AAnvzdPvD5yZ2D2aE6fvT3QE
Q2Kr1UWykLnWb3FBkxrW+9XMydOE7ntGkQXlvfz7OOPDJ9/aa78yNVY7MAfN6KqtKrofBFqsLENO
swUAxDYbEzJMio+eBiI/t/Q9/iooLz0nrZTeXmW5KzWSRLux0F8Z9MCrQHwE0FxqNhcNkAsNA1+1
LbunT6y90kqa3NNjXGm/SpO3T1FERlDiXzQGxr1QLBAjKQuWjq6sjVqELFiGi3bca7mJj1/V1Q66
hOpOVR2rD9NS82lENuWnmf1m8y9hCE5ROX4XY0zYCumTor8SdnKsVpGAk3BPNNI5WI32HuU85+tL
rY9RGf/CFvrUp2tKikOfoNHriAH66c0KbcQadBikY0eXc9m+/s3bdRUt/3F4YlZ3DIIEHVuSvPyf
itWoR2MiNNLrrPVLXm8Dl88xw8mfWncuXMXSSqEaihxqqMqVvFsJM/J9uTpWDUPdZX+j3/1vxbe0
JJcEUaE8RZytf7wkwjkoPqPU7pDZ0beK7HbG5+MKfWcjfZXNfAxXxVk5Dm+r9Cr3so9Qr79Ynv03
35v/y+FO/QcIGxYJzObun9LzPumH0CnK5NDFOLymnqeKQDXV0gtUoWdGKf6jYVUbFvuH08C/YLC9
tiu+4az6MfQUfjtThJaH3oveJy+miOctSFjoJ9X0N0pcaf3Xz5HIZWtVyBPRRVDWegX85RJkwBbQ
4GN8mNK1ehoWHWVFoA8t2cehuZLZrPVL5ri4VBtsmPqZCODx5Oqi2WIKBnVOLnOajNue8KAt+gnX
N1c0KskJQrZEEoCzUjraIswre/m2aaEkt/qYszwWpYaTU7bHMZ1e81mVgb6gijVzUgdCcuKlZss3
yS5k6k9m86ylWbP9xMQjLeH2aZaDmVoBSJ/cDiPAWvalsgmLzeqi31Z9ElNGS2E6yspXJzd3Dgn6
TjxjtiMqJJnhLTRrDCLa7E6q4bGx6gq3vGEsu0RqX5qqzagCGgBXpf51zhDratZhxRw/paIFmJon
tZcYAlfnjojN+D44HMhLUTzLGG1UZOVzkFvaUer2vegjjNN6v3esQ6iy5lC2HoB2Oald7TSx7yz1
pZZV9UQQA8tpymmVz91EQmdCOU9SBp8P7/+3jiZCynhb/p9/24X+29GU/OCw/ij+w8z0z//oX2Ym
z/yHMNb0aNzPa5CxxQD8LzeT1P9BXqkhbYFDAu+Ug1L9324m7x9Es2Fdc3BOk0C9Psj/62Zy5JrZ
vHpZOHUo+/n3y/uX4+b/5WYy1v/JX49TTAdsCYIEEKxygjC2Px7DetKmDszTOGuh8dw1dXkNlwEA
1aKnbpTfJ2NqTnpf0tuSdfq2NJPloann+CwXCIb1d71Reqc8k49z1ggiNPKvpBOO58/f2VMGBm7E
+c6ooh8i138VZvtYahqdEWBS/mJUWZCy0J/MkRgjWNxzlDo2AbnM99oqOJ/t3DhYdVGvqQDfiKV3
zq4zPLVNGz1gdLVeQwU7pE16eyLrF/H6mD/wvb4j7JqeqHFEjOmEMCNSbxAL9nl47nAz2AjNH4QJ
QRjqe/CU6NGwPx0XtCgmdot2bxkZyLr6kPMkkmo46FxqRvFcp4ROz6FnbpOpEEfEONBVriUeiVBL
fDd07kNoas+5shk4W/1xAt84J7bGi65/OGU0Pru5GPeLyoioyOEvanN+j3QdqU/P0eIqe9iI3GkY
SqdzZxK6koHMEFOoD895VB2QJciL108x6kLSmMJBWw78+KCnqEy4efOwljGvTXuGii+gKA8VNG9T
dPPR6LThVrK+VyIqfhGH6176sZXP3uL4vWmW+2GA52hTpT+UZugE46qKTQZk7lHSDheHnBJHj8O9
KXLF3G1QoV7in3LXlL5u5lxJvAtOglMRW0DxNqB6yR+/KZpGtai5w5cXi6FhjlDCJuzaan2+OriF
yLk7Cz+W2I4evVFPr7k7PC2h7j7ZY7efHbO7ob6etlTgIHwebfsRhex+sJW6xp32ns0LvvVO1udw
9qDr6reIgJSzMSyLD9b5NNaSmhmXaIN5SD0SEFwbLR5rzeCtLX+0YHvKpGF81o17S9OUj/4KCVgR
cs5bvLerv62N/OPeM1nscNWtSQhMDDbzwn/ee17bo09uluY8OgyDQ8gSgQbuYnWE4BBgd21p6zva
VvLc4d8/Fkn7TYSKujyhkB1Qevk3yygZ/ev/8S8TFa9I6JjxhY2j0aGh7w+bmAYCU2l9GZ1lFI/H
LM3VzoZp8bNqZMLLxVEHgeCZbFPf65333NA1MtrsczMYm1paa0cKesuwNrZdlnv3OiOHAulI9D6K
8eKweeciH7+5/Nw2raWiF/kDVGwOSOicz0MPf0YEvNgII3X2NFeGW9XapF0Mmj8QzEozQ3yFAg/q
Us4oRPkPI6fCcy0Rh0RmOx4tRH0b4bLvdXa/PLizug49Dv55do/1gLqwqB6MTDjneEDSoBsdxqIm
mm5CP3ZWmH/XGIcCnaaavaPF10Ys6iXq1xaI2D3TUev5nj6ACacGLaKGc001I7oynlLPUaGt7au4
uxJf/mzO2vvIfvzkNdbWbvS31FTiUlrtyTE1cV+acB+HRuwD5Hk7KYegU5X5opPzm2JEUJN+NKLx
aapMdWBJIYtTZYI+5Olo4D0/DOPvPLS6PdDpq9E4PNzJGmZh0TxKUdBtXv06vUvOIVTTxVEK+V3+
Lc+7aJuMhb0VmewCmN4PEpQxCEEK79O+/+I6AJpzRyUefHBQ5TI7asR0bdw1eYusn0DL22U7L/lZ
tFiAvAjpYJNaw2Ph9lsGxyMvqTwQRNZs4XWhfWkvtOtxukxLb25DOD6sc3V/UK6xMY3hpyvH0k8U
gokuXnzDiMSW7LPZ1zX3EtuqPDMRHjy3bfG1eHT92OnRWAlW6AZCnw19rzlAyFnkOHsBcRt03aL5
tpYCM8L+oUXjGWls7bDoqAVakp2GOMGoMqtdh+Edhe0sS8SsMod/MEPECyjKJBL8Dr6d7UCIM3D+
C1/Tw+KGzwJIe6sE8sTWcG7ZgvMi6yfjlgngiB5F/JrZw6jdARBKkezMELWmYb4N9Yy2hqfD1+fQ
3bkUODoQB75Zyu4c6/qh9CyqzUMXNl9RdjqipyDjw93UocTlZScPjSG1Tee91vAIR6LmFBNt+GHL
GQE98YVNZcR7llhyYMJnrWczzmK3vpLIQJCbTJ/swo8d9I2FLOVeTkOFL6Ix/L73hv0k6m1ZtS9t
Z0xPHqXnrsYNQJ7SfJ0B3AsxFUdNwDdPlf1sTYZ4wPNYGYt1bC1MWWTiECPB15km4QtT/VtpEy6p
WcUe1DTZ1qosLzNuV2Pyjbae7jQToLpLi1uFvC8ITV1uwyJ5I0kCo5hT8Tjg+guUmqetG4MytDN+
pgoHTbl6MWIiWDfakBT71akzewzKnUc/LFFssd9yS9VTYz9HDYMtIh0MQ9kjM0m7LQh+DgjqhtMk
N25LCvBrNMzfRdU3B2FFdwWUuulQ2OxXxc0EUbavRfYOmD7wXuPkqZfmPdYJCBpibUWYm7ehkK9t
b8OGVgueiYISkHH9PpSNfdbRNgZpSchXtpDwG764/VdQDuXbxr3TNckINKEh6KMOwQoqF+l0W5q4
CTvUk0sZ46mKM83ej5X4USUwR9aPnBJuZoY86OtxJ2zj90h0JgdjiCqfkmtkHlu5PoxFGN5jh1LG
QpF1OoA+sH74n2dclQoeBsGQ0brWpZqG7jx3rKgTKv3csOuTGJt3MpXUQct9p8Jo0Oi09eZlHTSe
QMNWF95GDeY+nYFGKXi1jmp9ck0xw0o4y7YasY5RgwXZ/WSjDdj1eutuYN9v3VhQ27s+kbmV+NQv
ljfXbU5Vy0DVAFEfBsRG5VJWj0MTrr0WzaWaK1RoHakQXBwOEsLuV46g6Zb3/c5we+0QmtUtbAzv
jsZO3j1vRtgXje1G0H63IXr9MvdBzWvbhMu64hH4kczkiFDomD45s3YW1dyes4gRtkziYyer2XfX
yLlaQ4LB2PwSkk14KNAwIFx0L+AGSFrMwFWaCoqoMK/hjKgFbxV0SqzBa3nqmHuY5op0tHdz7/4e
R54/SkOWgPIO/TwU1i9nJf5TBBFbQcqvT/Sou6MudQmYSkJfhXZxyiLP9q0++klsbPFILA+RLWX5
TQ8p726s/rF0U1ANDpNbk9nmOekX6lMxKl3YHo4ZzR3HTkea2oJrFRG62FX6VxY3TCXq2MIXWHl2
ajPi20Yxl+eOMOAdVNWHtvQzAbH4VfrFje5uJK/k/TCQZU57WTkYcOGOy+iBpvM5iFvTC2Yd/07d
Cwp6EYX6RT7jADKq26jH9ZVwBuJdovGj74QZoPRut0O3dlVFyBHpab44nGk7jyJUbE7p6OvDPO5a
BCBB7sVcEIJmaFwhfG0aD6PQavvoNk1GKxxwXhHCfRI4+0jFtRt8/m5MCdQSbpXsuWogsrlinzMz
PtjLoh9qGwMD4YKbIY9oTG7CFFyBs9wgRlkBzT2Ck9m6vieaKPySVyjK5wEde0cwP+V9CFUVGqbF
9vC0QvWSlddvm5m1ZGhxSBSReJ2b9woqZ1uuB2yyHrV9pCDWF5s0MB6lo9HPX618iS+mFw44XYzd
2JroBVWbBkg8uOIbLCNx/NR13i/SlspzamrGS4uco5dMTRkjLXNL89Ogkwd+xbhVlvHCy1GHIk1+
TZHesfbbRyuN+QlOTr6PSK1vKwOtnuhWCDns9mONqnlYf+wJkpob0sW3dOyrgKNIBzdB1i1vHbXl
q81SWOnvRMcDE8ckG/NeBbSE8IpjRJgpl8Fi/IAeR2bvEXkbm1uNh4yHMOCFkqK+fnNnhcPMLbQn
ri6EwQaSS/2uc+wexAKkkU/4NZo4c4+2zL+5dFSf1z6EJa6Lp4qIO5oXe4rj8r5m7iTTypbTU6Kb
7dYAJLlZGUB/qpEQ5EXNDirQesUDtJV0DiSy7O4YX1AekWyzi1ddyOeHvtB/lkrxx7WYBYzeuHPc
BVE65GfVS5vbHymouUDCdXXja6Rwr3KEQR4m7ER7ymLBcBy7vPxzgWwSd3lC1JQkNmalnnu5Shby
3hbswwnTYAAl24INWWLVvk+HeAnXxDwzOpAN9ZA1CPmqsesCcOpqY1ZEheWzQw5Qnv0KQ0f6GjFF
/FHETk4UiyOef3gDswPl6qtvn+/KHI/AfRjjS6rbD7Kqq3tcr6rQya52pj19j9mQfNU15a5sdBMR
C5N3JeYKor7+YrLdQf4rKNrWrk5eUhr+UDjig1fGy+sqEClm+qB30nyvhhm5ZzbH2BNA3NajvyMU
nX7NlXcxUyzio8MaWgVUIIXcW1Z5LgtrCdyi6vbE6azv9OUgtfx7qMv2hkyxJ87x1njHWU/rrZUy
msOMPFlaolA3ZOdIkz+m3tRPokl+oan8zoor4EJr92CY7A2D521VBcE5NSoLRvwTOxlb6fu4KD+b
bY9UPN3lkuNR5vMOycwYMZywN5DvIcupbaC6iDyfYTAuQ29+N+io1CIhfWs2zW1fYVaEj1kgFbC6
uAne6SEWmA90ZivbixNqLBxA5MFE+RF7j6FwI24ezJMtRZkX+x176HgbC+MJUPqkGSjgsrCIdjo5
HxkZnm92mUx+WKyBn41r4QLEDEB+5mPZOd5hzvtlX6KuQMABma0RmyEaVKl5DTrP+MFdYZ1+uMak
37IhosRV0vFZUO9pmf1yTHSGa6ICv9VUpj+nnflMzSAKnTq7RPPoXiy+WeQcliYu94hC+VUF5UYK
El2I3/xUklNdpUaQr0FNUXMUizHuyh6i1mzb8mjH+WNfq7cwKR3fHFB+K2d9CqSD+s/gAJB5/T1M
W+ti9yj/W+GeDbzRt+4wFIV3zcYMBiYmTlRvtPYCsH8t+zAlOtf9CKfFfbRDM8fEt1KRpq1fdWbu
XVozW0fi3pUpWYVtE2/tmsfbyhPxxpT7nBHD7prNcSq6GzNASpIT0cRJ+zBTa4vSMJ3vOkCO4dJb
iUXF8uMCNQvvTfb/7GrnTXUebZkGuZzOdi3sq0GN2T+nucIMEYOp6JqFrr6zHTYHjGfdpmN23+a6
lezduZUXHcfZSPQmEVp8WJJtg4j8IYyx7TbKRGzclb7nlvrBKVhqlTn+TE2eJAzTRBkwW012rD2N
dMGeyQkb1kSs8ppUK/C1yIxZAfCGVmEs541xxAAxnJuSOqDQS0vOKSc+JzSXnD9/VRt0zAxJdpKi
c1bHq4Y0u6wvTGjewTKMhyTR1RP4ZPEA0cWGxkHgRwrJv8nnsBr0H1ao0jvPSnqfUEYEVs/ySPjh
Dpq6eqhRVF1CsyN5cDAmZlEiBs+M+um5QK7oN54iOVZfwlNDlo8/4nP2GNHVj8VRokKVlz8BgBoH
Y+6NrdlpESwI/cgIe0URfiNmGydwvD5ZhSMD0Svv1NusEYNbT75oTO1lTGnDjcp+Df1DTJ4jcuUt
6WeyDLeEBcwPRr40q4EpQV9U5+cU7CGy0L9qZTnjhUwpEZd0tRXSOHuxmT+MK+ilTdZtIDqfSD4n
2id9lLxEiDtOGGKRhSZ6/MIpvVzmMvpJzlLiPuu16z7H1CMxyheI82a78Ru3M/dc44p8t9RPTGs4
62XGptJwNs4qWIVz72hQ6SOy7QHMbCj3KPjMe++FzwMbO7o7qQ5EB+AfmErtmKbe8fOLVla6KyOE
e3NjXnFcGdfP90pnGCQA5/i5zepe4fjdfIKQlemk5wUoIxCh+TN0BqKDDS871OHwsITbWS/GO9sX
ybxpezLURI/F6M3My64KAAMZg1v9Gtevi9sslwY04NpozhPtg6NfE21IdJq+M2opLvW164i9jctL
MnIsEXuM21ozuXibXO0bRq/AJk/4XNphQ+LDsbdldCWHYQNKmF5cU+F589LQn/qpCiIPJUwV8SUZ
yTRtZMlPqvXaF7zG0A8TjUFts9zQ+eFOzsLxCpMV+sKsk5vW4g3LEG9fLV1VgU5cQEC0RS42CWrc
ZQifcighmgtFc8g40LltiSaIF+NXkcvq3I5ZFsQJa1I2GNo+7K2gUJIe1qmj8ticKY2C/D1/fhCl
2e2XcXy2B9M9D6OO1D6f+sPnAOJpzWmJmjxo2wnRpNHxP1+MIyxt5LeFnhE6WHJemCAxygiQrvyq
ZPE0ufV5LDTL50T9iCxIuARsfGtyQ+1k5/UYoQ8toMdGDJZ31GywH/J3XN7dQ7ITll3D49zwjbVk
RNSvTUVmEa1Lr0V+NRHrIt9S0S0vDONqa/grJ809cGWYqPE5Qeu09e5LR/fsPHiPvYujWhJ4cpFL
jCQosYiSrR6a2C7PU91+tSqD51uO108W+NMoaovlJOzyJczT3eciWbY5e2OPucMD0GlblluNWhdP
dAXyQb78dgZJLZ3yI2mXXyWmv51sv2i0WyykRx0tK7mGkU7cOyaPTU7rha+Us+yXUnP8Oevjw1Ke
Pj2un5kQ1jQcK02n+EsbHrsiTq52VHyNE21k8pQf9rri5ZmfraP0VAy4lJIcRkFtGycMQm75U3Fu
qb9CN8CuLmoTvCnkTZtHjs/KC5gHVbPjoEECzjFOGFWH/zmBdXdts96zx5kUYeLGGDNt2zMpvyr0
eKgfCfQuLf0lslG+tlUBC1+V+vbz58/oNuMsWiQq/eqLNnTFnpgXVqFsUDt05szN1ht6kO5hzrPb
AAp6ka7Hdh+ZlyWDXpjnRGyrrLWuc+HtjH4Ue00WgqUCILNJbTATjKRoB3CPcVc+QNmOKUlKfB8p
iW706d4WPOhaUyHid7ogd+bfo+nU15aTqe3pHjJAOjEfILiL9dE+5eTdCC9XB7AkRfQmB2HTuxyV
lkfTdtEE1BZi4fAGxx9CgMoqsV6ckXVmqtyCYnoSwqPerX2c/Jhl4j1rAmXBWD58O1XNIZl5cXOJ
DFoOpzYs+C5EoJhMOslpaxGdfBwH66uX6sutEc5TkacNeF70Zse2zY9WYjzWQPc69M9ED4U/U1wD
7MOrtj5vqKiucV3a9bQJC2CuDWC75qfK5d51gJc8kOHfbmHUFy2LtOcecscp0ad/gil9WH+F9niq
pnTYLgO1qwjONoQPYC1yCnXK3zAoimPEd2ljNYxWwil/Wk1ymmcszr3FdlFomnuy6y4PqGg/SDSr
KwqKyjMKUZOVxn2uZYzdyWP8TwSSWnoHXQfYxhHgO+DvPQETcRv0FT0rmvOejiie25JzB1Fz8TjQ
jBBV9onJSxBirYatPuQjNnGgIGUI0llr2nXKj7gbxnfZ2S8lJ8dSQESp8Gph+yfmJQowO+CNTWvJ
mmlU3zxzxBMoi3FbkBJF+mrEMGW+dJUhj5HokvPUI7QIx8U58T79OgFnJaCgn8i9xfvaFXV9s7rk
qXVYtOVCtGLHmitLM/bjJJRvg/RuTbqwO6zVqEMzaue+bMmqXlfT3uIMdxXTlqdQ95nZiAce/iuK
vqiErhtXV/D5OKQuHgHS6HxkchiEFZ6I4rp4HF9gXLQkoYrxNhZ9JawxERHgVh8/t7OgWoiSuq1N
AevZXT+g6b2ioO/wNTK0xOb06JattpNrd7jJW6czPIzfXthhATZaxev26rMiiWLFBHBqSSc92vxW
k2Z+keuHwtHenJLKoq6JI/o3Rv1W1nLXxxzVXYco3EjjoLV+E8VnHQp3eCcLxQPNEGxPtbtsx86c
N1kbuWdg0ns4iuI0pVV9aZHv6HMVEd/rvOtaVO/LslKgB1P42I7JF+7/72XdyeeUkwu+pHYDwUR5
SBfRkqU0ZS+Q+76G+8hfVLHCR5JONnjTTUVLG9PLYH2Jl+5HutaEMBUZJ1NR9CCwIO+ntB+3cio2
VJZ6m7wzWu5x2glFM9eBmsr8ZdHzU216+bHTsOF1Uw//G0KxplVpvzICHQbsL9txGMLtQpj0VfUN
+IyZnPibLb+X3vLSegz9SkIbYO06IEry7p3K35tqpKJWN19q8bOlIz1wI1e/L6q+yDHJdrWZ5Ogr
rNIXIyiYtXSvjl2EO6upADuM0TobZvmqe7ydpbXAaPahh4d0+ZrVTru17K+UfjpcqWMFXUtzE03a
eKBnBhQ55PscMvCko5dR4Jr04KEH7KAjYWkvixT3yOFbnWX69AWl6O8wXVgHQd0u3jDtdI7Sr0Vl
PkUK7CYtqni7jFws/Ii0fVIl7X1A1Q58cOHpMK4qQS8chl1KuDxT7ZJ4/SZbA1eK2HuaIun4ctCj
HarqakeR/LxRKv6qdTPGVwSDgZFlyB9bSzsNmdsAxnFKyo4J0ykSbzeFdfWtQv5IQN0yBp//ljsT
XlT3gTGLi6OVaVBCPvrVwj4h+s3oWfNDn7Okqb7c1/Z8JzVmOCL2Nq8DIkflzOOd5zDZ86iTWIVx
gOzQ/jWMP2ptRltkhAIdIKAJOxEqeRDWq7ApJ5KSWb4vYgxRWP2/2OXPOY4UXFsJCB6KkTOijs9R
H9fc/fl0nkY2RpqNH1nfAGGhABfqMLZOvohr4XSkGJHXjphX42l0dZcI9PwyoyaCskHvkyyKgaRu
2gdaLq2Lbvw2JdFFK62dKiZ8mfYvYZc0z974BZns3cHkvmk5RoI58X4MGZ09TbJ4GyRH3TPFT/IM
mHPX5uXn2BfdU2RtAfBlYIsa3fZiAjEa6jfmIidoauujMPUXJ3IkQkaZ7oJJoFOcJTHrczRHfjdZ
DwT67DpUqvtERQ/K7p+FORwVy8cWmzZqfN7mjqP9DKNWBLFmpFDCrBK1zU6utdeO3ZbvZbsztAP6
OPc0tTw+sW6c2W8Svm24PErsZ16Rt3tig+gTfnRT1SEBIJpgHvKfhm5EcA/+SqU4xjLujILCKyPX
3zuN0Rzy3fMnRbtCngzQBxrR80VFZDkLCSX171qVmDwyjC4i9VVly40z1hc9J1s0jh15/fxVFGmX
tB3lkeCDXg+sjH419B1fx8jDfwFKYFshlFgdR1D7fPj81ecHbWn102Bqh4KqyVtU5KjDuvhnbVnY
X9usjm9VOFIiMMwIVNbP9evnxnYg7URwT8C2Iv+jixnjiFsRj8gEfvv8gBQt2vXocf75uXCZqdrr
YEhcMambHnnqxui/HKMov+NhV7f//fznrwydrJplaBxU/zsCm4BT+spTJ9spL4KSxetY1r+4yDli
a3deZ8jU77SCTPRh0nf8/a4fDT16ZgDhoCbGF4wl1U+4PN/Nee3cNtLa15GED1pK0zoFRoG51M3W
WKP99GRetsQLY8FCAvecAk1ehqQKDF0+OQ51drNI1MHkRAg78D6w+Dst17GvcQi2XnZLChAyK3Te
RzavTVUmr2Rf/i7G5M1Cf8fmfwJP7iAlZpbnGiinmy3UxgnweyPOxgS1QsEJDq/u5JY59PT4syi+
Oc7wYUD+9VFjUMSyNw1Mk5n7JTNsaLW4pbXQuVCjbhJgZDG1OVTKxkX01MKjprbbI9yulb+AnG0M
tjhXItRDvD9rEqOvHftlqn+QTtVu4vfe+O7CF7FJCYyFE+18tQ5rM0Tkpan0ZpmF54uBZKSizwgu
VdSZS2US2z4chCinB9Fg9xDOt8XIKIyka3AxciQVnvuYORkUb9Xc7GXYsbYioCRcBWxNhDl0tNSO
YVitNVsg0bHdP4ZA4hS7hzhbs/6mHSYE2V8su3LRrTAfKIZGbF7geF12cWP+QjQM3wrMIvpctBy7
9ZZLwwc6tgme4e/Us3UrbA8pTQ+ka3zPBptsLpuYj2EpukALHQKKtrwOO7CMdNq4M5Ey39NJ5hgU
4nWQpg2EYifDH2UKbLODtWIezt0sMPuW1Xf9Khrr5zKGRB6IBbG6/SwrXNNL8nMy8KOtzwVFZj6J
NslGVO6PhTBQXBBpto89FOkVaYt5+Ah3TJFpZ2JDT6d65zTh2bRI3OsjuW2FN/vIb2Zs4PaLB00k
3Q6IBx+p78b2L5mSEOrCmrbRCuhZuFB6tJ6kxh3yyJoDKyz2Dl5yf6Yrbav33Yk//TwOOK6IxD2b
aqY2sGgb9i7xHOMO3hhOq28rNQCBkoQ02c0Xymb3kz3SlqjVv2xXPzC278xUJ4WwS4+c8IDx8Q6t
Kz+Bgh6DfKnRdtp0Ii72zkNrurc091G6I4xChDlqILEzGqJqy56JD9G69w3oowiLwCKocqvbHcKr
5Je7Zrm0hEVBVpLOOamAvrIo6EId77nb7E27eMDU6FvO5MDS596uS/V3SMlvfF+T6sGaNN7gKJZp
TyJiUO8g6HttC2vNHVMCo1StWG1OTPUaP58QScS2p9NmMtP2SJz8gZ2zgGWzIWEqQPt0MAm4GwmM
wsdCP+O9JRGU+882/KqWMgBB48Ix17hZq22eHZOxuR12hRLk5iQlvKFog6IlMnHJESaRz9mMUQNB
76hNNXFVRG59IZUKxz+Bc5inEwrp/Lx2jABN3TZB3rRVXuWT/PxYekr4IeEL/qJhu0igdeZeExyE
BVxZAb4lDesGHYoDz1gwwCCi3oxS/95lKca1mtE+bTIIYSxkWvUTna7l5xWg/ULMO4WYr6U0D1kO
ltKQHxlAuD9jHyo2pNyU4kceZbAr8wfKpo+UE23j2nW0iRHUkITg7MZQf69nIB8QjE09WW/EjlFO
/ZL3Bm4FdPDELh1ct7uWOVRt6ADEkeiKx4j+3nXeFKPdHSm2xwDKEK97Y7ofqvcGyYs/dgQk1Uv7
PI9JtLEKlJQlGYt2wg/V0Z2daNMji90XpdLvRkz+g81hXDTzViZjvNc9+TJP59oKv5mcRAFRJBPp
KuJJB66PPcBl4bH5JulXTCEx0VPmj6qM3tZwRUUfw0alE4N6ubznMv/lDm21r0oyaL1jVDXfcqeP
ApKaoBqWS9mQMQM4BBjRUHqZd/Zu0Ia70ZKForQwIY1F/56HqgsyAW9eqZKQPecn6oD3qBzGo9N5
v4dF/iKewNjWmbYbG0//GyfQp2T9P8Vprmvxz6dbibr6P7T1dZlbnsqq8ISNOiCv7kvl0GeGZpQI
qTGy9iYRGcASpuDsD7dphp8u1a4pi36AuzfZCrIdEEs68T5iOvqL2Pdfatq/dgEYf0TzmzQUuDYN
F6aDyJe69j+yq0W4xG4Ml3DCWmYdmxX+cmTS7dxYbIHowfMzeZVWn6yIFtEMXuzulsTPHYhZzWAu
GxfqClvqN7oeJao5P/3NC1ztdX9+9xyXl4cpgKNQ/0PaN5Cw17cyCk+CNS/CC8M0UaBPXxJyNXnh
5NCM/8PdmS23jWxZ+4lwAlNiuCUBggQpkZo83SDsso15Ssx4+v5A999dRz5Rjr79oyIYklw2KRLI
3Ln3Wt+a4YMxcbwTRgtrj43vT4Ecv2mMeZtsVcXVidgYovi7z1DDAajESA9D1DQMKdYcJqRFxI/4
UlsUncX2YTagK6O6KP4gb9z+6X9/A3CQOXwyjqGS6PMeRd/Grt2gDgaQsI2kO8aFWZo6vpiw3twz
WGILFX1ngzz757de3z77d8+sCdZPrlzVMsX7/DTNqbO6KkrBCCptr8i+wn5SPDfqtGMfp8EybdDZ
bn6tVucniFvpOeYNDz7VXonrb3PclXORewuugYuswNAgdCA+SI4PQtRfS4siHq3Dn+Sp781gXNK8
U47q2Lphcsm8l6cuJS0fgsNMMLCS/oqyhtPWpqkZOni5YY43g0BIpBlHBHomgI19pK8FOFdG6FE7
LgdUidmk1xegjGdbARwqh2454m56avqmPw/wBwaJfs82lIC5MSLy9Xs5OWB8u4yBA6OJXYng4oLv
HK2cbe1pRWeoJzI9YDT9QOGtvf7zJ/X71ekIiwOZo5Lox5DxHX6/rsxW5Z22woG+8a7jBt6pRuu3
4/CpM6gEU0kDWLOzj9LK1cM/P/fv0lue29aEy5lE6EiCuYj+ZoIpIn1C/d5ZoQYyqVrn7oBIExOJ
HXn21jb952f7fblyhE3AuBAWLqHfrFNWb+gtakkrTHXlx1Q3b2i8f3m8cq0EcRX9+Ofn07fl5d09
AOzTULEycVnRE/j3Xy9vy5bOBzGFeRTZfqpkkGZloHUmSYbD1uzYRgRpTds/Vp6bhhjSSDfYbWuH
JuA2Hm0BP5+MuHm+i0bLxs32lcGpasIxRHDtIWfBWvtYXOOuDamh3T8sH/rvC6hDdB2BKJzEthC7
dx8QDLNomQrLDJNMsQG9077POnnTBockKdudj5qmfDIYhFkuLxdB1bBzy5ke2yZHnBwUIg30nYiI
qsIk3nitrQdo2R/0tIlf1+otEu0a/POb/h8uZ5dITE3jbWe/f/+euzqIh7URekirgQa/YNohHMKj
UQCetKjWvGqLlqAVHpfqHyIjtf+w5nEl21tQrkNc3fv90KZ5y3OXengnjbbVuuw0B+XOCKRCM5jm
R3JcHrTeabCr98y6Nk2tnNV5h8bvTzm6723W21KGQcZ0iPwReAWN7dX+7eYa1RTin2uRPmyRq3FX
D62b5ufG9ZcEa/PGqZwbjvpQsZX6D3f23b/279e+i0uH2EOTiC9m4e+u/W3W5ahVooaNqn6mJ9ig
HDGWT8IJSqN4XlNG0IYoaYFG2whHzSAFF5tRP7G+2CmAjULRvknNPq5DLa6jEdK5B+8hG0+S57aP
gSUdUgaX19nUbhDf06CJzDB2B+0MhmQMhcACr49q0IvK2uEHJFAeTe1jnMa+QZ9lh2FEHEowbWhu
LbDndeF6mVk+j0Z/HFq3OjOU2OyfYtGBy7GCHU0caeDkMORaCbS3oqNMd6XGXqZVXzI1foa23BHr
HpunSYuOMQgDLhQvJRX9Eme6FUybLzRuFKBM4/JlnoyjAn13Usr8WW50UIraSzdOK3MxUv/MjhNV
NqgrTv/RuVR28dLH+W3oEo3TWaX9YXH8Dxs21maOrMTl6Bwg7ovZ3y6XCnxZuiiRCOPJdM5rLgKU
Bt+ypHOexl49OzEyjHxBMwCGHQu66Dc++iuBYOKkrpLhMi3YuEVXrA9FAJyWPgFaRoYljTwNrXiD
RAFeY1j1P7xw8fsdT7YVqywuVNcxiAD89+s8LkZkK9SA4V0mKtCYrMryc4hj8a0s5RdHWcKiEPZD
vq4R1qeCmXQ13HrXhCjVsJ0ioYFvySAP5cMlgtlM99lAPShnsOKKccpj/JJW9iFmWuWPTPkCPMpY
jhpmDR1jLc39ZGTAiXaaUpoAxZjkW8jUQ21ubvfKqufcfylvOKZYGN1Z9ws9pYfMbBm6tPE0K8xC
CvkXCZ312ZsLIiBgtA7Hlg6eJBT+oHxxjAZTSpkaHjosfj+qe4N3+FpGM2Bm3GDHukfnJfTp8z+v
pu+9vSwiMBIE7jgWVG7iu+X2b1eF2nbJOjpsYYVzdGn2PHZ23/rI2fAXuRs4oMduqW2q0bw2ayBb
trafE0QRuUu4i8z/sLprv22pRHNt6ysWItY28/3radOOwaVcVijmYjrZHZIK2/bnWpWPhLEj+3/K
e9LP7QbdI3SoQ7KiVK9sBm9AlTsyLbXkD5Xu76s+LwlXk4Eh22W3fL/SOauOJpvmYagnqYHMFAQh
/YqItAFACBrtGR15nW2pywP9/uVkEehbqqN+ho9h/CFMSPut3t9eC1pjTSW8kw373Zpf4s6Bu6su
oYi1DaEjqlPXt0HKGBCuDB9apOtIX5l7er2laJ498NqUqbnGeQGArC1vzPUj/s5gei2nXQ6TaXZe
5/XLH66r33cni4JiO5RgbuKA8P5oBvA2na3GnkJFApTEO6meyli9oI4FL8nY8UgDFg4imv9rFLlH
xQ3amlvbTcvkoqTPxooJZbLFWxJLeYI+OOykdMpLsUwPyWFG6PvctHO5eb4f4fU2L6wQ5ZmJJYaj
qfH1gWW4zrvGW8xc+mvtfo6q/gcxSOWWOxQdFLUv0Vk1leslFYJwkZk0FzdhddKSRTs6AmWh1QUG
Sn2zs8VJtAb84qW0/V5vic/FLHQWCa1tlGkHmLV2MHQgU0fNro40CwzkQRYwv7pKPXIBliv3NLGD
6xTSG42QN5KaUcPGO88GY+H7Q9Mv/WFcajO4H0BqBnqoX43+suKWxB1SWdcVrqA3+uVg62/aQjmf
5fEbdIfPRccRN04LXzF77YSD86dU0YOMxuqAVJAPcQIK1hoG93pfRDOahmfVGV+Wdvis1iveCMWf
UFpdUk157nRo+vGMlsI244e4+cjAP8Nz4LqhBRzqfpJOI/lzrlCwZy6RTA07wb5aY+1RK1L2uDI6
dqaY/1Bz/H7xC42TPn5jVxjgU95tBGmFQwY1VxemucFpDWLcVkM3k+/gAT4AMmcusvzf736hcdub
NoGM3LDv680+VvV+nBMZOjmcD6U2H4phdM+ZUhVAC63UWx0j6HvYIJsqq8TM80uvIAbL+UPqqP7u
gANEgFJLZyfEDCbU3+6pCuuH1kphMppWXlvbqS7cRGzBgoYtst8A+4Z5spLoQTGHxdv8Givu+hPY
RPdDliuHRE6MypzpIU2rbxQiNI51sgoQOs5KSe3kMspfkyeD8Z9Xo8wmtwvCVN759Tzrf1rpnfft
JZPfxTIsy+B3gZRABfvvG7tZMKk0EW2HydymnqMkWriWQg1LwGElmbd8j2VRC+9f5VWx75olPU12
tIYZsQW0vrcvnQjJ065wyuKwGMoHmNJreH9IqeKRuM8UnlIAG+Lngigrpk81lUHbr6FONHrb9j30
JqTog9oaXp5joLgOC3yLlWFKZhlhKjI4K0kz/8+XKsoUBXIXYQ61EWaJs/jC6n6W7qIAblxn9vdu
2BOZFQkYhnVClsCIbKkwiFEV+TFTGubamRmFBXLtyGn4tWfI+/325YJZiIFEWG0P969ciOoQLyuV
R9zJFKuG+lSJHrOMzF6gDeOWjggt4yxK5rRlBrqjIrOZk5d2YNNiFUMx176WfYnQWGEXSPQ1sJO3
pIxFYLfY2ZgloBdXrHSny+T17sz8Zb9CL4jljmwCMeMHGhbGMk1htjcI5Br4k8goQR+aEPRIU50P
BjYtiBR1DP8LmumMlkRnuPGcaaP2WiWD16Fl8ecoZ1RADDMoOFOeicxNg4JVer+UjnOxS5JdJgF8
34Sgs62jy9TczAy8WhMD5CvMPjn2GMXur5IZ+EPF7P0EOS7dq3YlXsimTj0352rg+MJkHomQZxE2
c1GMerhkiJ84XDRI7nXYMrKn19RX4y2KWnLoY9UNYrTD0nSjFzz/+7zlHlKV1mBf6hrFS6DmoPYz
H0gaL65thmC2Bl+8B5Bine52HbYtZRdPjK4UOSKmIL0Lkx52edxaR67BGC5YgnjVUKogmSXnhY7j
tCvi+tB1f+GdPYJs1l4nE7B33sYKHlBa8kstShIltU3tJC4iR3kGdC8JIDxmAc4tkjJ6zk9uCwIs
j6xXBGO6n6GuCeoSP2QOw753UoX5T/yBHtEVqxVtKM08OkWinfTSPMYc9tGor7oPXzpc0mnP6COv
Wu1TVYoPZlV+croYYemQ4CvFFX/SB3lQCEw7GrGGlQ/aqqVi8W8SXH1y1D8inKV2rgrTn6SZHrvE
n3jSbJDzjZe56y3s8b86lGqO7NCRAEJRqWMke74bU5dNlju37quOvoshDPlQgtLvUs3DtdZgGVUK
0Q7OhLyKMMOPKGHbYHS4jO7u4giF7c0Em71XUiv9SyZf1Xi1ArfTimBK0PctagEoHaI1tlaO67gM
uF5X/WlFGfM6oRGHb7+ldm/fFu3wgJFHY7VVLXQjdBfsAR7xCu3+lkqqfmMEtEWcQ3bsWvXiCqU6
GiO+ZzBSaPYw/PkmDH9c2JHxjF6Ap18lmMzC9lQ4lxkxC3vTcopdxs67d3JGnvXJXKzmBTJDvG9k
OzA8MYu9sTJhrYpNf4T1lrAUQsywnCIgKI5mXLuIhuJt611ixLYqEkiZXGiWJOAZWYU6lRuiMgbl
II2883pUI97IAOvB0sH8gvs7u4B6H7gURl6AgUIPZ8F5Cpb8BzlG8RltX3NR03RTpmA4KRBWXlxy
DrWpv9DqLXwakO6+tTPjQJCYvS+UOj45Y0eVacXtK3XtvnYq84mKCcuK2z1U/aA9uoaS4Yl4xrhT
7jBDscZ0HTDjsXdpqJjzdOb3T6DawMZSnfmWiWq5oaBKuALAOU92exBm4tyUuNOuDTdTy3F2HyPG
DFN88FsDdwrHVrlkoAKjmCHZoH6qm5meXDW95robsVMui9c38RUBsfOS53+xMTBh7QwHUi+nHk6S
baxj20TMawY9JosxGhFC3dxZ64h6EdpBbRdw30lVhHMRn8s5hN1jYy3pv4KekUFaGvE+bnLQ2siS
znXtPINkBdzrfk2G+OTikwlzFxHcgvj9kDLW3lmFBslQjhsi+m3ojP2M2+qcoiY/jmMTMmXMzopg
i5OuiPCANOgabZOysmFJeVby+NAA+yan1r3WPVlQs1RlEOXZk1nR6usbbvy6qUxPUfGkDSjMT+Dq
1VO8lG9s+SxUaFR5t7c0I7cbMCShb9tTE7tYkObRKxgGB/FAABp4rfs0NWtQEZlOd27w4KY7OKtK
Swgv3SuC442feWx5i0EKC7oAXNJiFn6KaqqKmXcjnK3PS0m53EaeVZlfonbRd9AQ9EPvCOrmIr+i
uudjyAgS6iA9MAGecH4pQVxgFMAttj4ykqTRBurIIwzUPSTYln1cMWUQrS1eCRfkqVQf9IEge44t
aNXg01wnaeDkR9aKNglgPnGVdTD30iNHwbkgoBv8WtTJAemWSrgbb31fEDjQ5vNJGC2e8+2fZiic
7rWN1oJ0B8KZPb/cQWw2S6jDGvTS6nEG6W2YEU/cTGGIl5alsiQ/5rYudRVMYz/tV2lhOBlzLD7R
4JCEqGo+7yRAWlvgpSSJAMtIeoE9hypvBQiouh+s/JFoSfuzBW+jgzGJX6s2d9k8jS+o1PZ37W+d
p4xZEvG1tC1UhVmRnFyl99tIMR/Kylx8OcobR8rvetoeHdiUJ031TEopDkbzd+QcuA/L7gkcF3kN
tSaO5gDdNI8fdXrcV71byJBpIq+Ii4veqe5Rl6W6Xw2ktiAmyWWLJy2gRPOHdLWOHeaJnU3rkl4c
p46EnCZroc3QdyMcPNU6lXkL/601X+5jmaE38pOlSOLOsuqLoaLg6EfrQgrg2dzE1nNsALPJL3Vm
ypOeD4yToxij9dibCPOm+WjwLFrZTGegWEEaJ9pFjNZ5dYrvbZ+5jxGyIIMGT9Cv8tbORs6vES3E
zK5DmGqRl6znanGbR/RlSIrNRjkxeQbyokowe7wdKZAGWkEQBJbsuSbz80Fgn9AWzbm00vIcAonA
7U1f785ykux3Tlsmvly7C+l7DsGmEGTcnvjjbRjSN4ayG8bca1tN82akrf4MTZeCw9V95vloWtWJ
ZM4m8ZxSe2rojmTDX6o4tIgRTBkR+4emZJdEoAKFiuHerLDeWw3W92mzMOIQxScsDQZ1yTekxfOx
6Y0bitbKWzLZIAIYopBDHjp5rNF7rXUktN+hCVJdfE0jw3gQa7cZlbKTrhafonkyD8xDtV1S4rm3
8fqkatWfpW29uEWzz81MCaMtDNSqOYHmzfRSGZ16HszYY4i67PvFrGgWd0cN269Oaf5Mb++1XHT1
XKzoVaYoPwFvFYy3x9EHLJY8Iic5TCv2ZgAl9kUbeown05iG9B81IvRYfWkLlhyYxc1S0g8s4zKc
aB5dyfrlBrTqk+EkLCB9/jiswr3SOrFSBJQpE0EEloz92m78QvevebKe7oCTOLfn270ORTR9KFwj
uVDvGyzjSLqVtpe+wp0P322FNG3HaAoHLs6V0DyzH06IPDovNpzxSXGnk4qv+aEflA4lvIAyJCyC
9BL7mqmmDJSSIKdoRXgHswChSpd+s8d8Pc3TgGPVLZ+llrOhlcqLClstyIzOZbmHAbmKCTN4Gp3c
uW2eK4L2DI3YRHbO+Bg1PNc85h9Ho3tpS7KntSl6pluEHqrJ9euIyZr2EICZJesQ8+VOeexyTi14
m7Dmjes57dT1qg+AB4j7Ur4sRnHFiTRYiv0zSoAao636ynlY8aTeX1LJdLRd6YL2uXaSeUV9Y3Jt
FJupCgdY1+A8Gq1uuhj4Q49W63yDDqDjHDu3PVOyNVrKMK/bxjeFa2DcgO70SwTcASdAPMo4FXPR
DoTmFMLxeWuF7iduQzQVmPNTmjgzo4DhyTFK++vEDeau2IKGoqvCGHHkc7PlBrKanNLYwX48DxkG
9WjbMzhqzWUSZuYnq1WoB6sOSXLTNZrXI1kLu6ZNT0m53OJ2rQ+muUafrAS1zWztpjobb/FI/IfI
OuPRXtmVJdLvJU30W2SYV1dAo9Mmo7gQrw61o3BfQaeeU+R9D0Nr0r9Y5JPomu5pHFFEjs0Kxpzz
w/26ndCE7ycJw6UbUP4OtjE/z5PUHrPBcD+w+7i+WNDDY/Q5LA1AghF9rCftQXrutJxWhXMeJ+wP
pjuZZ6VUMViqehXwyXwkO1Ewo9tomxmcfhd1aCXL+GlDyjQAandLPpsAmoz5peyBFkz5SFYPxm7a
hs5L4XyOVgEARXNfJvArv7gi3NZy360k+9zHBYOO7YmrDfNiHTFGrAC3dOZGFs3ljsYZmqtqPpVq
zz4pTRA1I7TpLYq2HqgHipaoKafI18DduLaEtJoXtpoFPoSOAKmpftLKcH2mKnBoZUnmlD6Tr6Dh
iohmYRwyRHoPxK4cEPPk55Jh06m3+4s+J204M2RxhLzxzyH+zRYkzHneBL2LVGNWeyWQy9IHdaS+
VMwAzgsN6Xt7a+2Sv6qRGa6L83VXDlF2wWLN0qxbr4zgX6dqeZQKri6TCm6pugzHIzhmpUtgE0q8
nlpAwkFHUA1MhC4T0Hzx4LRd0fnR5mrCqt9dm3bsgip28VlpDiEQ/Rjgr3YOOs0vLx26r3o/GCDJ
xpVpAsqd3Rhva1i1KG8q8uVYcDKwFtUrHP2RYdn8uRBYUJZDWRQWpS2REtGEvD1uCPgyq+5x6vs8
BJccln1Rnx3SKuK+hW4bzzg6TKZgtcE87I5I6tHP+si2SDPLCSehBfUIE+dQiU4+GRmFZJTJb0vi
LpTa6LIIiwVMWeL91Jm7WOlMAjIDhvMY90ZYpoKGWS0A5NdOehElYVtr/DC3yXTABODuJKMSJOBg
TiyGrCLhPaxgPu/pW2A3m6fTYEvrmEbzY4zg8jjr+k9bLuKhVJ3L4uCL6Ew8Ke2STccEWaanKsYX
E8Wxb3Gi4NA0rvuR9+9oyw+Tw9KgG2zrwzQ930FQ1EYqN7670yCz3TETSM21x2hJd2ObyAdFDK9k
YwHq6SWATscidaolvWqMtYIgqEM01fNlEnPocIYIGxBgA8o6H8VvDlXLkmc706/a5HTPnM+5PDeD
bJk+jk4ZOrlrXvHlnuuhmBHdmvGN/v2Wwdv6dhyrXm8jq1yUpL3ItiFJVLZXjRy4j8MBTfmuUWN5
7RCiwzfd2+PaEaMgzvGY8MmDhzhEov4ySf7Hu/VQTCBR56G65liFPC1GfdniqtjlTv+hHYzXERsy
NqMF2Im5t7MITBgMoj0r/7dSSfCgFXr7MPGcoLTFB6V2v1Cr7FrTKQJstZS5NDWCQlYYaIrsoe3A
nm+nTFktvxqlRWMZpwpecqcxel0Fe5e6dS1J9Hxs9YSCdyheIuOHBowLezihsc4qjgTJ6R+d6CsU
xW/xjGfGtKfIT3QisgqNY/+sG46PzVLzoq6PDzjbjjHumHw1Ot8cYcckbvKAc/A7YGisGzQGdpbW
CqLRcAQhmMatpr/mBi0xTRus7yvRk1+U1Ygf6qTitONory5R411sfTZGMV71tDhJ1S7OWVs+x5KD
l2mYcF+i+YlIdgUFlkKQLXkU+y5tnFPa6+duiBe/mwzxddRS4SuLOFl5ZVw5i1645Gurm0+oUXRP
IaVnd6/galZXLWV6kaI65ldyvcICwmiPFZqSPg5W1f6ZaPSjcGVi9B6QBUwL9yqBS/vE5vxaTyw7
bmd86rjWd0m89CdjHWecVUrlu+ris0ykh7SfzvrCCHTU2sdfIMhNQAb8afaySCUn2aArMWdm4dmC
zntEAOE4DuiMqxo7CwEyapm9uCRbQtZBOIjaN3BawoHRvzV7Q4lIU08jC8NM9oBrjAy8aK1A72AR
Wtf5h20B51vVzKUjOCebV3Bb0LvvTZbKIywRrOfj+k0J4PLg+HEfJ32YQmvSp/1sJKN3x3dBFYCd
NCPbj/W+CSedZu1dNMmgOA8tmpe7XAB0EfEcmLakC8uxzqmaLjAnym634DjFFmSN6HkrjOW7fsx9
Pa6rcOzzr0NvpQ+U8uTcWwZ7F3XTKan7p6l3jZPR2Wwpi3pvmtLJ236myuWilVrsGaIaD/E0fp5M
2R+mvqjICCMkEPy69F1n4qA3bxaVfkJok3Tq8b7jDz0kiboeD5LTVmvgC+OaxIYK1G4uyumT1emn
1MT1bKuPmGhVMZM5RZIeSwR4MawawE3nGxJPe2dLJqWq9OdBJ2CQRZYkzu68qurT6uTa4yQBhBA7
iGN7mrh3OIg622Gn6KNvcoKa4MiBq7kFsuGIrt6p7pSFJuiv/epYQbENE1W8eRyjJuT0dRswPzFO
Dfag3Qox4xitGKu0qP3Cn2F+0Qe/T1Pt0k3toz7N1klZMIDTS7+5YX3dQ2yx6BYRbDrhdDlludp5
ndaQlGd1L02hd8+FzMxTafa0EpXyJh+tSZhPIo8v0qn/Up3C8ZvRbAMHcQKNCmc40PHVXlu2qlPF
1KOW9a0QsNymFDdfxIaAwfyEpHl5TgvwFoS5bfqN9CF7Llpylqyh0DyWj5ttLeACpjbe6xlL9Jos
1oVKdFyu9JA9Q8LwyKCdPqFZZUjXWgv5hFPH3ZgvVwOXG8ZhQvfwQRpPisNia+qdc4yAzBDniaOR
s7JgFLFduS1UGKy+QwD8FECXqGIG4Z25r9ly8WFPBDXNuk0C8cC+pui0q93U+jwt350Ed5ZCntdj
Rjr3owpXPnKrL4OgabIUr12p62/6uOI2Rf8I1qM562L8zpk/8TBNlcws1uTKbuWZpKddOkAlBwPX
9o62NkyF2HyWQvgrC+dLzWK0JE4oKJrI8TG/NWT8fUBv8MnRGjJZXPlD0O+M8zencozLMKjJg8mC
rKEpu+gD4wOHdstRVOsPmMwJ1gaS51Bxmx+i6DMnoteSjtFzHQOlTpP82g+FyiQjXQ5rkmAwnVLQ
/jF41op2upJFy4tsVG6ffhF4vNuBpMuJ5LOVnlRixd0THq8POiXQg9FcFD1VA43gDsJ0knxgGtR+
yMXQkRYu28/OZkWIpma+tm2tPk1a9Qk/XXNb6u5nNUAj06esCPJJsT+ui74R6lblsV7wfuTTah50
jl7HbnBJrjeU7jGebwMUpDqwi8gz7GwLl8lxtU8RaxXBSTnGpDa/SNTTYZSuNABJjFqxyODnQSZL
/J1Jo8slCznRq5cpmz9GtTIfEhC6F3IWz8bWGrGWcaTa5jBX1nJ5REe3POosZZ4yz3R1h+UtH2Lz
Ni78wzuTl9a2E9Vu0TOEHtrxJcGyebRGlZtj+3ZpouFFdU+mVajXgrDx2q61tziZfFtXy8+S6UpQ
gKk4yFrr3+y2PFH4e6OF233nR3iVuR4h1ICKVL5qzfJ5AnryIXGxgTuu4xMQK4o+v5QrMjK3FCe7
hz7FKd6x+jNRvMCHeW4cIKQ1MJLO8DuArxssP3jmvx8/buOO8Lx9zn/s1z5aywBu1Zkcn5vzWny0
vtMN1psdwRoTuWQVJBfGRl5PBZF66R6GuvBdVmHoAMsRvLG8TM41nV7QsTewiqWHajYwPd9/9B8/
P+Is230lCWBP+JQ/+/pBhO0pvaW38YPzyfgJ9oaqt7EAC9LO2eMR5dvsue39QTD68PPy4HybGVcd
1VNxXm7TTX/tPkNkZxiZ44kifkPuaVxHxLTXBHcehimgl497FSUIDhL1MVnKhYjA5DUZmkMHEA23
FIPKoXGaIyDEMYiywcSKL12CGBbl5EzVI7a7+tEZks9TXc7cqJbP3Nr4llMI7ChnFdCguX2Mq/pS
5OP0tW6AAQyzUj8sSO5uw6R+WOPq0E1j8ZEvMpRJdUyNmRYf6STvhUSCkIukxVtumh+N0aJjllFu
ZtXZwPBR8SJePgKX3+GxWQ63fvJwZIa3HHBV9HKzn/BVts1keaJb2vD+0JpNG7bgPn99aycZfcQG
10+mZzK0obaFUdvJ8P7t/au849IYyvKiMU4LmXxdlORS0rk9tPpch25j1czL+erdt5LpyHEVo5eR
CRjWpQ3JI4lbHjXmZYe5cJ7vf7JGltinQtIh1soqjDLjYjMgPNz/MKrHKmzHuCYosLxMk6787edN
ZdOEw4NTTSQG3h/iLCq5uXn435/dvwJrsy377NkFrmVte86uYr+O1qhd9/eXLtKGcyUz3X2sNdhw
hiaMurgOlp5YlbPa6ENQg3dbhfjvf73r0urX87z7WdYCcNJkIffMSd/Wqk0O0tYxMnVJ2ntsaBCh
lLYKOflUZNYVcGayNUDHqLP06AkOIQbVeqH+/eH+s9iWBS29+qxs7/r9gXksvdPUzXmcrRncjYJE
wlBZ9cmnhrIl+zrMtyeaGO//0g7+/wvkR9zyN6HVfwDy08AfZPrvQP77X/p/QH73X2RRuaatW7gz
xP/S+MW/bBvh9J2o/z8cfvVflqZplgo7HvuMsT35f3P4Detf2Gl0HAiapjqbAO7/wuHX9btw7296
YTQrxM4x60GWb9hIDd8pzaVmZe3QxklI8wIaTfxE2k0f5LGOqDDRe+ZlBYrUPAru390frESj16Bm
R3XJm9Oofb/fAfcHh/qeYm27I2AhN3u1Xx/zFFaYmdBx6gvrmDn1l16NEg6ZlSQCXXiJUf6wunof
p7SjET7u0tGdDguYtD2jMea9ZXYBA+TFs84ONmhXmtcpU+EYBzixn5WEqVC5Q+YvGouEM6xQrrQ8
aFbS3OGw7CxmY6dIAVfaOuXkMbZHXElqDdYIT7qA4iT96CvEeWuyw5YwtI8qPHlamfvBLRCr8Zer
6FvXWBaTkwggw64zCB61uhwbOvAvr0b3tNedpfIcKOg7Y5inUBcRLJioGf1ZMbJdH8OiS06j1KId
sBSM8AB2dQVKlAHRO4VISg8bQuPIuUdD6DLHyVctzcHVyKyCcKP+MPRXarrlkC2V7oNNzv3OIjpH
FwwnVocgthpevV9kJYmv41ujllvEugCQrS+HTY1lNHmA2PunldnPeavrpz6PvZT+qN8b9o1UvJvT
LKceUJenWowx2aD2ZtuBtRjGAPtf51B2xkXqp75q0w0Hw3puK9zgABrI5I4QxSV6DEW9tW+2AhsQ
ohYthby7gvXCQscwYccQDQjgyvuRRzk9zozYA20aQS1BuanRowzr104/zO30g7DM6IQFEzg98CBa
sYXXFarwi7p4EZPrNU6r7usKXEHbD8kOhA28L7eefQjajHNkFh1KWNg7IE3zKVGKcJ2fkOolR1I0
e8hg5qtbSvasntHR6EBSZ4bEW3O2UaudY2H8GNdyIsyNSQbBhcZeEcotHXmZQqMDqwU0I7lwCnzX
tuwYwg7ERMP4zI4wGit2RnqJbMzLaaqX1M+l9gSjy97XmZ68OgpGcnqQe32TLraFSvZf3ytXVefN
zPP4JNTx8zxAnEfW4OwLmueVZgHZWTwd5gCGLZzMsVKQnYCYKKy66ntaPC1JQSZZrqJonMyB1Vy8
jbXLq9dFCHak3Nc0B7xx7k+Kru3JbZDPVpwBKdRbpBncZ46ceMcFR6yGzJ7BMb8XkVZ+QcTTtYLp
EKHMC50ADf6NqaEmt53XeK0+a9XAeTRNqXDSaD109XOMGuxQm93RNSoaTgq1ECpxunhLQAJsefgv
7s6kuW1ky8L/pfeoABLzojcgwUmiRlu2tUHYsg0k5jGBxK/vD6z3qrpfvOiI3nZEBYqkbYkSAWTe
e8/5jkuS6rHy95TVfHqZwWzAVBnx9sTMG1ocrGy6UzLREeQHPOBcPB2El1EPxpGOg+qP05o+2YsH
fdQ7eA550JVCazXWIIJpTGE9ACLV+mLZdQ11T2sizaCDQ7ue0XtZ7dSEwkjYbGAJs7gKSz6KpW1i
ZyelPT9U+vM4GOvRbftqZwQnURnpq81fv+bAGkgd/Aar4jzMTBgt8PFN5TwtFSdyRaj2XSvcHyZD
Fwlk+ujhHd/dyxYgt+QxhTmb5lR+lvNAOFDRZ4eU+W1iTXSFcSJtm3d7bcadWdM3KiejPMI749xw
nzSxEo9qGL4aKvuSO0VCB7UhIom8knOfEHnB12jd5kefewxNPJIEKbBFuuo4rUGqG6H5PSWMCiBI
UkmIBMmcxsNY/c5KBfe3/ZnAjXgQwcq9SQFtc9k6Rv2CCY5csmwvTCOIEu3AlGEcF9FdQDLb7RwH
RPXYMs4u/fkKjwcIco77voRMuXqPtkzaY+O1bVxMww+nwunShOEvTP5fAXsyFa6xCUlQjwSPSror
a4eT22wZLxIM7jjQr7m17bWEepijjNFaEwuKlsNv11MC5edkVg3GdZld7dS+m6FHsRIt943E39XV
83gIiuoiegq9UoqnXsS9nRAIYDZHQgaoPZDi0HzSD12Uj+ubvzgY5wdG+8Ea/Jy12jWCJcJKpvts
7p46P+1OecN0WsmPvA5ynM3ZhDeerlGmv/hjEcS9DvK9Gyw8YHbluOv3XvZcLz35IID8wyMIORVB
uHSjXpbzqTDn3/AXm5hEqus8kDIhR2YD+dJByF2NGBYJ1ElZPJvOa9c07k9/fvNk+ZWEuOJ1lgS8
hnR6NmVRuivN+dcYVgQk5OqFPk3AJHfRQGjDu2FFSopu/V1uZVRxzevkYjbLfhkbPuNq3U8J0dEe
mJi2bNnkpuHex+MVYSNo6a6pj8r9ksIAfjWzmtnGwF2letCYWY4mMJPdEppv9vA80VqJPfbP7Cin
Nl5SvUbhD6BWkRVqGCTBrI5a2q9mUxUPIoMYKLviNLYLOQVWSUeQ2TF+VSsmYfPdYKwT26WARQSD
luD0ttix+7bjzFs+e9n6VTpty9RC7q3ZpV2aT+8N8ty4McdvCHYCjPop0kfLn3dAB+lfNwfmc4CQ
gYxDKkSQZ2W0u7UE8gi/5ivmnPzOBX/jBmMRF645xH0OVtgJfEUkXkezVRuwyVO86Rh4cfGqM7mm
9lNjzdU5rflY/Y76rPYGJvY+qO1W0NEfcEOR6hH7Kq9pKbnesWKzUXawltPBTI6stY8uCqqg7RFL
mE12MQVBGBMpXYCYyPD1SeeU7nDq+pR25FR6B9iub5OpvtrSZAkBjWzatB2Wgk07sJOPTKu917ug
KlsnCgRT7NYi6s/jfk7Nc4Zn/+IF6mnmNEIKe2f2A5exHIwP/I22MxufQjN/TG0GoOswPuAuLMd1
vIRS6jiTzE5JaftawPRk0kBBA2SewroevrLquIda98l+CVjMfJcmN4Y8oiRA30221UfcNtPHJpVQ
Cmn7oK/BfbC4m2wF9mk5H0wDuBC5DOd+Gd4Ztstdr3156V3rlyRWh7kH4ESjy4+unx4YP1pQtAPz
7KbVGrsVKJKOFvcOKIb1xNC4RHldfl7QlxxWvwDBK8zkoZ/rNR7DAPDo1tKhxobEy15hB97Ksr/y
LvVuCDFqo7RP3+gy03QPj07q28cJwajXNwQK+2TIFpWbX7i8KJ6IdYvcZsXDXsNrZrXeD1XFHYxm
mlPB4Q4KySrYpgQ+y4IdKY3a56YVF5dWPO7t8FBUFiAQ+s+EHZJCQ08CBudpUDboWpdhcijFnbkk
oKddBwBC2Jy8YdxTHAfXyf3E+QnkZjbzSHuQwJ2mIrS3CnbVPFlnFm/ODHvcI3IaY7o6NVsz1I8m
GVo2/tBqIoEezPMv2ndDXFneuzMiL1/6YU8I6nwm/GifArMk69LRh7ZAB+sQx7UYMD/svIK5we+T
hhscnu3WCQgTbPXwaLfO+wJsCIhlf7eGFVrTwn2vg3JEKTKoT6OJzkNMLI+3p53CUIdIs2KRN1lB
wvApn9icapeAAS4OPBr0h/KyeTV7pz5UvlzvZ3O7f5chijqnVUfmJyl3weals11McEV5KBjYv1Xp
cMHo4tKRBMLBdoQOuFlf85ENu+tmpIN0+657NswZE1jtZ+jpSfSSlCmD1+Xokvwnixpjlxi9hN/G
zi/nzl21MuEkbN4A93tXWOuP4Pa/tIYzsAgbQIvgmZNDQPLHibhyunGeiwQnLzYvLrthRvr3qyh+
LPm6hafkRcS4tNqDyLtzrNFjBt4+hpmCPh+CQfFCvbOn8hAgZ4KGKtbHAQjK4oGSGeyjEzrUH746
UHMMX1YUABFdgzsdSjYFZvPaLHYSWxlCLHIx7lAre/cwT5Z4KHpGK3xx/J8iEC80+78NMjyLzP8G
1ocYjyIDlde4dtSIdJfP3EYXIMspYsGDQuS02jLjnYLrXQsUe/wg+I13brpymg1DvKbvGbOySz+S
NEEFQ+HwtQ+c/DgIllXB0Jxb4weKGee5tKq7Hton+DQUQCO2ob6tvYvjtqf0kg0+0UWp+oDQF1wt
FvbdpmzJtUP4TK5+luHQHRaXxog0XlTaj2+ZSyCBzH4OkBcODNmW+xXVR2kIpmaX1Vm6qJi+hW4F
n5go8zWUV7+bd41iKsjeFYBLz4inW78qPrXvOiezcynq32mMreDKZ653nmlNx7BbH9HLbCHuQQfX
SAiYtCt+k5DWYMypRLvUhK5S9iI99548tcEE+4x2VQSP60N4NHjhGDvA07kzIin4nLZDfnJhE1tc
pATUhXuhOY/W8MXPpvua9EdGFSvrgB+cG8fSR8ScL4aZN7twCZ3vpL7FQB9iifflp8iZ5yuLS7vt
iPFljsWHw5VMDRxjuHxYNKbYlKifUZSfGJdxg3b5+VsLqjCcW9BbIjkj73fjvjbZK/N7gQeOIHo1
b7mYVnOE6O+aGjmEN78S+8ISKRG0m6a6TwqUCUPFsqqb8XGZ1292i//SFNO9cpQ4SAGYoWJIUjb1
trEamI86NZejtcZkQ5BpP+hnoex5B8f4raKdd/Ao7hdHeIfe1WMMx/JMrpB3kLiYaC6mc+x54sto
AwbKknk+G6UgodP6QC9ccp0SlF502GtyebUU02CKbXaZBXK+XAxnxMKfwsLy7npnXPdZwRq/2P6e
4LnxvhYzm7GqQ9ttM1qnvXpt2+FX6xle3ABickv/VSL9oaVrlHERoM0kSqbeh3XbXbs826EGeuv9
VMYh94HDgkX/YJnKugZ91I+08RFSNLuRdKul9BFFbuHWg/zSe/glsE4SnGuK12z02Dsq/6INHy0v
bUdwAGyxNpVBynvjY1O/Bml9xqvgnMkGsPv0jggXyWaOEsaMQTAZ2b5U3EzacHKPkyheHE3clKO7
wyyHKqYHgQEtAT9tLXVzZ8Lqpnu90bYY1ZDWAMqz0Kx8o4jgXX4Wjfy1ig3RZKOMnBDclEv5g53v
d+wLOR2H8T6dObfrhqvNrEI43n3rPIQpX579t6d9L6rZvHU+CmUT1CI646RhfGJ+gfSkshZtnNLt
DvL+oxF8knPhQmsET62t6an2hLh0piEu3Kd8opi35/jU7cvt0e3QVlEyMTVieqoYsz53PXnq4eZW
uh06t7MuzXa4PeXmzQhEzOQbV6W4tNshK2eH5ajPHjzPy4+E0aJ/L0NQ9UVyvn23YXsLt0Nrd8NF
4f74602Yo4k6nBFovGwmKLUdbo/+3dNhZvRfG8PZ396guXmsBv97Y9bW+fbk9vKyKYMK1f8ye8j5
bEEovfXKxml7s7dHtpKPiACMA6Zwu/rzTw1auJz26ZnAbHHBKiT+/CXZee3sLEGIubNh771xUuxF
mHpdpuxpBCEXgZd39rg8sOP3NWS1dbg02+H2KKQ/9+cjiArt7W+MbABELPqEFPPZEWjUxvFCz2S8
2EM6RcpEhm5MqG/gwc7Txd7+3bIMFKB8TE4Smqdepfum7tSF9Mt/HBZkTHAV/3pRsaJwlpC5RK37
ZPQF4fCmr9hG8ijcDn+/VrNbRx8FkXEhuHdEWvnnoTRUfygC+Wnxtnabb72koLIvdP8aCEGzFbWT
knuxTSv+PlhbN51NdosClzFJYKYD0kKPqJ2wY5RpFO1JszxfSpCQF589Oid0i9+jNzo+IYR1bLym
P58ahWntwwnhrbN1CPPKQyzJlXi2vG/IY+cLjEzkFpm8X+wGa8R2uL0eNAUj40KSN96gsQHZhp5j
p/WkLqFPCU/y4cT5XJAWuFbfrPyKiGG6FItbDqdW5tPF8AE/z/PMICFtx8vfh1Is46Xw9HJolvr5
9jrfP4cPucvNFTFaahEkuBrTcGlrM6OLx8AO6mmLHcu/2G4BsbbNpl01eCP2wH8e6u2bbiKvkrs9
Lz7Z21ewunREvc0X7LZ3MemSUL3b894gQbkuAcomffOpcTnvcge/ibEwZPK5Tfokp9smZVJN4CAI
kaU5ZONbiJNyxwSDe7rlvKulG/HdzvRFVuR0Hd1ZP7fPJDZdEzWcg97PIiMBpLBiV4rg0UCCxtq0
U27yjdCM5zTrj8pU7gHQwmtnh190BccSwRjiCearXf5Eshdaf6sbiQAFe1553s/ceAUC1cWIVJG+
ucGbdtN7GwXOYWK3jlRkDg+V/lmhsDsGXMeVokuXi/KhNBz3QJCZCXAGaXlN0XDCeSj2XnAxRJXH
jV2+pQFyT0w5YVESEzWFOPWqlKTWvnxtWsTOZI7+Zks34WlmV2oUb7JArenl3C/NoyKgZo+TGeDq
1i5nMhCtDalQYeBPj3nDlw1ge9KlbK7It+td1c2EAvZ4z8tZReaIg2Syf24yoHJEdFx6aMZyYXxz
TM6LRns+VxUDo2RJ9vDB7cgLve9G+TZUQG3d3jOisKTgEoh2Jw+PazOTvRPm7iXIe4aTZe9d/bpH
Nq/ewlpdVd/oS9dQnjn8ZICpu+lpmBDxGfbnjvlqM7FZRun8Bf/TJ9h66zFgNN7TKztawDOQqDKS
Q8bXfFNhNUa27x/KS1X3X8DoTxd69/Q2DHH2LevbZLOq+p7w46ZexDmd3/Jx7j/RyYo8MR+LEBNb
WM5b2Vk+LymqTfRoB9we+a4LLQIDremrcgO2e91GTvS+M7Apf3hq+lb7xIlZfvZjXH0ZteAHIz3z
YRhYTJBz1z/4hX8RJdlDpY8RjBG4j60lVeKnqtSrnFNUQU2UpskTfDaN+I++ZwjWdAxpgNCW2AZ1
YIZ9FI0VwSwO4w12MkTE0H5/hL6YmAszWwXSzSa/7UiiV77r0z4D+J7+wiLkgl8nBSbNtu6ael47
YnwtYmjXbqKyM1s/shrk0E7e7ZGxf6ZCwN++UGJihfDk8E6v4H1GX7ZP3QXEOR1GRiEsJZlsnnSN
WrhokUbZAdMQnX1WfS0Q2PU0quivMjbN7irrqX9ZBT94gduZLfi31Q7Gg9dqi4JU0Qjt9t7SIAGx
wdG6QuHWvXJpcXa5zkOugQqlrvvNqSR84OmlqVCHLvbyZlqVc0jV+J4YU0lQACkY7B6hauUZnYuc
jU+Dyzqrv6V8MNTh7r5JM+eQj+BcJyrGARdtX3cyqjWYVKvbhlBV8gnxyMag2bIK/DyPLDe7cnFF
2yij9KcRx7KGrldtgRJleyhlhWKxQrzuPLWM4tGSEHxEayujFwNIpwu+p0ED6oTZNOW5+9iKFghj
DtR1otWnPQMrX/6unQB/Ros62ULcnxIYIrPSerYS86uXF+80ttG+pA0u6/bcBlZ6x701rhsCsDQ/
bD8iJVgo7TLMtHvM0dHE2nt0R3DpWvSfMgYrlCY/DYP/J5lNptFikHsLcXMwbe8QlMaH61TEAyjz
dz+j8FoX662R0HEgNhYIkytSF2aSJwpFpyApptiHTn+AiALjW9F/DrkNs59GI0KjO0IN2T4u5EnX
+oIH9fNcjOLJxI4ZDw1nXtKSuNc0Q7qDk/S9JjCzRqVW+Ph/is4Ghh90p8516l1doAiQuj5NKzd2
UW6ZoWkQ2ynLqZy5g0MNPwSjvsfR/sANC2GCpLgRuCoj6H4exeVDVr65Sro7r+/exJonFwMechcS
jzlYcn2b4a3gUxJ01lb3jHIcyZBNi1YcWkQTJ0IK7h0ZvhWtRBASOOJowWqlH1Idycq4qiK1KLqq
yCnb2M/0j5TAmCNCU9KhlfeJjecXM7MN2ljLEU/vfGkyTAXjqKKySjH+90Nshl8mTMM7IL4W18z8
hmWIbrJ/MWebYqRFpO5rHweWFa/aPGICtyM83AUFn9tSKjffm1J96ZgcRNZmVPDVd9nMKMN662VY
UNoRVwiIFTpwRST4vTKnx4EcOJqBDqEamV5RUWIOKphb4vVsEpR922u3P7gd5CY+qDZNAL7vN/qa
OZwXdim3Q0eSLxugSxUQxh65uk5P0nMeZkRURCG9VNWAcIZU8G6+lKqfjh7U5cvtkJhsV26PdALB
dpdZEj5qYu3bJQ6QQspWMFqZDHWnEyc9QiLaBdaKt9wkZpieJGM6hxSiDuUNoC8ivJr14juYAsuk
uFYlC08Yto/ZwjIe5lZg7eq5Xy4Y5s8FKSns8OVyWcK54/bain3ZsH9lkRzYobCJ9fwyEjmRZLfX
gQ+IY0VWRBsEzx3t+3idGE/K4mVORg9rexWCfAzZWCvEoq68oP6gU1ghJQwZZZ39gI2QN2B2LUe8
d7XR1JEwgRPie67uoIKUd6s1kXucznREKK9SDT0gmr0xxOrauLvQYzaDLxhYd8q209sOt0e3A7I3
Sqrbw3pC/NIcVGaSmSVpDC2FbTEftn61kwPOIODaxuzfUlkhjqdb9jM1UfKMhofEp0HJc3tKqUeq
hTGeeo0G9vYZ+XjP/vy0kLDPRyfv7zvShfaBCJEH93mxhwyErzORqL8o/nZy+1bOUtM7T2uCWrFT
p/OzWcECtR2vQoztxpVmW/j3wSbd4DIISSv39vD2J9rrwONSLxRFVpGpmGITqOVDnbXfbjoVbS5I
cgqJBaCeUV5u5+mfr40eQRLWmnOhUvl5kPsOi1AMVDm7b1qa2yPm0eN5qt/mDS5xw0pUKuVKABlw
U/iEsr042+EmaFpXpyC4MRn3oV3Rm/k3miY3X0BGAzzcD/Mg74QyjnlNn1rmiH1t+nkXAz8JWqGL
DHt6eTapKaLt8Jtz0qkLCiVkcn7PObZt9W8HX5LXJFL/odrKulEGv0jRzPYs62ef0TxhMGzD2cJh
D0qgnbIN99PBp2xZaBtsmg4GdhLBz4C4Z2p9nwha7UXgqal5/jqArCxPVkoJCxKhjPgdVjHk1t+O
4sQx8qz78xD+9cjuyLW0fc5RFwbxAYXzQ2En458CEm/qYgR77Qmz6+qbSIZNcRo9Z6e2GrHaqsXQ
he6pU/q4tw8Cjzjik3WLcBp6H7sm42s6H+PMEJ8tedssrKi4pO4627obGQHRoCTn83hTU6X5Sj81
JFHUH5m8pW2jjpN2TtMmuqra5CUJwxpENR89UQ3gK2YwInyjIXEOiT0/j8HKOMef2KsnkN9dB+C2
pyAyiAnJ8VYIEY4Vq6L5OmzyMvsmdZFkbzmkOez+RXx2e+rU/Xi0w/E8bkWeQtW2T2wT6wCEDuS8
Wy0YZp1k5ZioQIaVyVDG4CkAVeXY0w9P6Jcc9d7hJuzyN4kXLl8CQW7Pl5T4ECAb/C5UM90RcCrP
LW2FmwRnQTQMnWx7i812fv4lrbu99az7qr2yP99kck1Jc3iH/e/qD3yE6qYOuwnFuhLpPsky0Lfv
GlPb58w73b6kRhb3j69+e24W8s/vzagKKuZ2EMPCG/37ucLvuKud9dmYivcMjDIBTsFxUJrTTGxn
F2eIBeFsJXh52W4u22u9Q0q6zxRif/uJHX8iYvf2e8iN4esKTWafLwsoCor07L5GjHPxEaNexmHY
ARy3/7w2b29RwVWKkIgzp9vK8r4KfiS6+Vxu7ZGhI+QEud/j7Rl2op9qqVTsr0kDUGWpd06WEDro
Ky6V7W3drpfb09th3f5gnqCpqJCe++2dL9roDrYt7sPBfUidEnUJn27uA8Njgcx2rX0oCOQAljCd
VVVhgLC55ImR29FB/8oKZpB/UpXHtuifjfJQdu2rTYrSiTSRB6sGB+inSYRFB1cyvZYIgO5VSfOJ
HQTNSO5cohwxdinwV2SS68j2aF93VsY1aFxEw29VtOqjpa8ZNRhZg1Z8zUfvm1cGD11rhXsqSueI
i5OYJte9L/N1PbZ5znJujhcXFxmGim/uBPKpc80Xw3UGrPOocnSGxmCo3tNQrAQbiCoukUXW2ea9
pLOo7KA4dtL5POk7u0uuTUk5KVz492J6yOfyvRlK7rPOdZqrGjFs80E7fnhR9CoVkv5+yfRLmZin
kf1YAC5ox67w7HcGGbeBmez70rvSpn8KcERF/rPlJ0vcOoVmcZePS8nOWLYjgBLtxDaxfjs2qWxU
xvnc9s0HV+QaJQabMiHxqQkTcgEI4B6UAPIHpgX1ne5czKV2fdZ1N/1ozCfXT5wP+LKoivU24iGP
fVJVug8Q6aaO8RjSuIhzq8AwP4+/rZB9fZepZ/jCJA82Rni4XYw0nbEl5TnDt948zl5wvElYw15g
Jb49LBaSZDt9RobAfU2P1qNVrkRIZXV4WSrfPN8EjP9/JZoYKv93iWZd/xqa8fv/1Gje/tXfGk1w
wfBHXQeQrQce72+Zpv8HxjRmsoFnEqCJhPM//hJrhn/YSK5c33FRAQmmUX+JNR37DycMidNEMBHg
jPbd/4tYk28DeOt/aDUtTmE0oeBaSKQTN7bff4NC2llBb8OpCX83jSbrJgbScAPuGm42dsxEfEzu
oNTbv0gLWcneC/ySVkpPoJL/qctFlf5G2TG7P9H4NsZnJ8Hn/TbTrh1+p9opm++rbyvjp8oDEoHy
lS3gaq8ExS2topLqgsCzughjAbKfpvXK4bV3fS32pjsMb1LQxYrzgWYgOdbYJTa9O7qLkLzB5MPN
pgWRiidScddmqnwsjMBu98lsAKZXjTGy9plEL99PpDbdZIXSiswg0/ARJ1JrjtySXHFEiYgqjJ8k
lXtzKut3MwgMVAaU2eQglWTibNvj0IkIx3Lwj0CXsn4JvUDxGVBMLgAy06qNsm4ZtwxB8PB0NabB
uyfysVDZ41QD9IO3NzJaHPhuuTYJu0hdwmaqvHSl9b2iYMvOmVWAPDHRI/oRTbMiP88ZNQEJ1M6L
M4PuRjzS0alufGvckp5bwD5NUvwQqMaAQzphmV1H1m2W/NJPgAaZjlMSArZmLGM2eMLkG0FKJDaZ
ybAy6nbtiqh4aekL6Aw7Z4FhUhA5nq/Dp4kogPkz3cPOfl1Wz8o+cqdxPtJwLj9M+JHDcSg6YvHy
vm+JgHKhnOy0a4/vHraaJLYR2DxUIbJzIRL7U02LAwEEZqa4y4kxQNNiNgFJ0Iu4FI5wnmuvpGVg
4fLsdq3V1MVu6BL/8+QTkHSoVTsuz+FEcjb6w+1mJoQ2rUvf86OC97GBuO2tQeA0d9bRa58Aj7vs
Wj1NS6PvUNgCohETVdxAUvABptU6oAI0VP1E6KgR/Hb92R6Qs60zUtltREBSHCsX8TSSUVsVKZlK
445YTcJdKuFhhkQotAbtvvaUj6YxHGY/IlLVCY55MOMqbcvScOPEpK36kLaTFifC/ypx8Bipmw9t
q6xXUnpEjsnenbtrCVE2vRpLuvhvtUsW34lcxSC4JNxRbAekikd3IpZmy6dCZ44wKoxv7CSFBhfj
EVpyKdbU+No6lX5Vvm2/WOTixUReYCoonPnJ9HV6zxUAg2J03UdrU/Hyc5byZ+mI4pPRU0LPNdmW
AGflj04RIrwYwr3DWN2izXISrIpVfRTtMsY+dNsY81/TRqtZ93FWjvad01vdVUILhleGpZUeONEA
0lg+0Y4Vx1kGzR1LuH+/UDUewwRpQmr5Hs4Opzr3bjq/el3KEjsCviFcNj+lrP5nM0ndN1N3SRZl
oXRJO7B/OdWsvwPe7B8cQznPzTQnz7NaMRFZVv3c1irl9zFkABXU8Bw06fRDlVZ7nkw0Yhl2QlqJ
k59dAxqXsUeE3nFYZutrVQ/yZHc5S6nmUiGotTjY6B0IBUCRElVBDWRLpgXUUuQ76I7TexTbMogQ
9eIU5A75CMW6fq8XJ4+7KUyfPK8HEIpaOPZdf4RsTUjDqpf+NPRigKgDwiKkcbqX/thfbU7Fo6Kt
c3DAND8pJzG+C0mDtEPP8qbYVzwF6FUOfW1o5ks5OgP6JGcvN5FygsglZV06T0T4CHJvM6d6KCA1
77M8N39XZl6/9lM1PFhLkFELItn3osmsxNkZVuML0NDhOiq/pCGnNfEvZla0T5ld+s+hYkahNQJ5
YaOqTe0QEKmCTJE3oPToKCPvsU010sXgMidmZnlZvQ79ekLR5WFyAx3N6PqUpCLYCYgOx6IKIC4N
rhFZFZbMSE4UijNWzY/JQinHXoPbrUnSJQwl7wEh10D0ZNYwKyFRSsjWPSNcXc6iHY0DOCDj0Ga2
femktZyKkt5rUKEeMZiCsFppcmnHdOLfhv6+Tlz/o58dg0FWJ+9Ne4MjoMzG1Ga3xzlovL0tw25H
B6h/CJAw7GfdZp+TodTXbIL2yJAjPwBhWo5jbuQxLRf74iLV43ZUYpJfIO9WpcRaLB3yOCsdvMGI
yknYzd27EdrldSxAlwMmW56TCrQxvwOfW3Kd57gJm+YYmhshqbW8EwWkiMMkEEfd06JqxNoecFfL
fd072cFIrfrciQZEM7PGB18je3NLPV2yAvR6VpKrN3LfRCfpgz9olHVaPZUQqZyqg0aOiLi2DI4L
VzSJpJQMXUsDPXHM4jrqXvzExds/gDUBD+K7wHqDpjoGZiZ3bUFz3qgIqg4CdO9GQYZvvk6wQXKi
JWx/4hPXWiGIn91TXU2ETdo2xiyT7SON6/CLD0Lwc9EH4tFI/GnPgukf5zAvEdOPziUxmLVxeXMT
HXWC+ZjVAoqdPnSOHfzOHDO9s6RZHIzV6F/I32XE7xLAns/I9C1lwWSqVlCeK1OeSntwOtD+XKaV
EJJcTfNjYNA6NaZKPVjcOY4rAfFx6XvJbl1oYeeOXca19MnQMtfp4BoZlVNjywWTqa12ssZEoMC1
XNuwlNDB7WmL26Z4DRN7bzcIMcNJ9UUE3HC9SxsPQ9SakZZMM5ZwYrWltXo0FXNwBd5qLTsf7eje
D3M82RZXRuXUmC+qmzwu5ByWfX8Yc8wZXj0TiZmb0zGbq20BYXKkWe9ANpgu1g2Ls7TK033JcJ5I
YGRHtBxgSOXKZA3tzfJe6ml6MYwc/niF0HFFqnUeNXk+xjZmwWdGG7DnNjPYoXECieDGAKoWBHje
dFwLT4WRo4vhe9O3pKSayjmivrCJ71qmmeyIrs2elVe25zIIqMGSYOi/tAzQDva8tg9OScl1ILRc
+HvacrM4DAW9kOsiARbvTZmW0yGzvMA9LRaCnvuAXxIolm71xk+Ls7Y41JKpH/fIPOYri3rZ7Gxr
AwB4jsZsTezXJA8Mc61O4NRR2k1ahhqToc37yQ+cH+mqHAHo4v958QJp938vXtju8V/b/qvFbPt3
/yxfgj8sE4lrYDu+5flwHP4uX6w/PIetnbU5z+qmH7P//A/bxUlmMgj1XL47FjSoxv80mZl/4P72
LbDcTK89ein/l7pFiH/FowOHRrm5vTPPtpEyubzp/x6JIX3ZoRUgf6xUjTyF8/g+Od4DxQxKiXpJ
LgEXSQjW6lgtEMhzWZ/TRRcMQjLz1AthQ/5g/ubrp4J8VGji62OYjJBNjfZ7uTSQY63p11Il3IdT
GD9FVTAdS+ffqtkc8lQRLMbIg9MCf0qdk89JEn2qUaD2U5wZ6sHOv5q6ORRCkD+3wGo1e3/jkTqk
Ddi/exyYCA3TO2emje4+wQchea0d3qsOrtgydf5B55MN8SzKpo80s3FeBc6rVy9q10uwT3aaFftk
JRjPTNYTNcRxmXBjQavLEHRI4+RZwCDzAnXBatT1Ic/IkTSS8qEw3OKJ5RUByQp6SC6SzVwJZd6q
0g+jt0JwRqP9aUT/dmI9+ZbZuXwIG5U9+Ak10mixWvlLou/Zy8/wBJUZsRM/E37gyLgeUKn3uWHE
QwimHwQtnfVlgIQpt9kxHrnYtbNTQE5nJHU5XgU5SDocB/LU1VVzhz41oJnQOc/Yx9bXwPO3DEzM
CYH5Y1HNmbAM9asHNbgOCVyNCcVECIPZwFRx1DDD9t287+AsHeZm8CNAStW+8MRbnQTOXlj6k9XW
+hgOPV+o6fAR4SNAv5Dsc1fdBfO8PCHuXpnNZfrYLDTAN+SjuxrlPTebqCFO92AHhk3CSP/dzhA6
bH9bj9kDiu3wbpEvVVLeBYlDN7vF4GLyBfOqc+FqbGNO0pH2OsybyG6N8KT74pKEoj/ioTQiDJsX
XeIA94M0BRYiP1Tm5mwgOJjZ/I8Dnl1Y7n89vf3p7e/dXvt3T29/kDi5SaKkc397ZvwXd+ex4zqz
ZelXKdScF/QMDmoiUV5K7ydEHhd0Qe+fvj/qXNQxuPgbPe2JIGUqJSVFhtl7rW+5GI5VzzRQJ91C
C/7zPa6vV15/c707KwzQlXQffr3v9WPYicDuMXevldUoxE5/fNDrazqc1UB2IG3/88e7/u31LyAh
45bBgMNalP/51y+uD2UikTJc7/72+X4+U5tfHJfYAykpy/32xN/uXp94fZuZPG8EHqhATVWso6WB
fr1pDBN/wixQJgxMJgPmO4quoHf6pWvnoF0Ai0HMmTrTqU5/u9FgWp9xVfMz0PRrmdkLEoCfwU00
tla4o8z3fv2b6087QZqQJUwiSKR9dIbmlSm72FSmiXfeSqpmP/XnSGNbNRaod31OJUNX2jkkdu18
vWcRv7mZaXLSfx3bE4DW4+AP8wG2x7BB9r7K00KtdGPvsjo6s5+0ztpy4zuxeQZzI1n8Bri9X4kX
BXi9/MpsTSLqGxS3njadcs3hUFNdQZ492Mh7Xft8vQfGZjFtTA8LOLhh4x5SpUWAnjhnmWv9OtQ5
hr9+htp4Y3V6fRyXZ+Dn+Fr7EXwhSujA4txTqXL3FA30I2kvg9tbjvs8RoTGJohnzpG1yv1kC2ks
BNHngA3MhH6+Put6o0PO/fkQ2GOCCiN9g0NfMHhmn0NYYZxQSIxCf8qPs9ftTeE7p4bdbTPp1V7h
2G0NCdTIzr8S60WOaJWoba4bJRG46Uteti4B3IPaNoQIkU+rTBJdMaJgqRvPnuuN5wlA5M5XxZPK
EUEXy82IDBgRLSAd4tLGs1nfsUm1ToqR/jg40U10Fw+2SxxuSz2qL5zDiLg+mnJgk8tNPybWsUmR
zI9wLjNLC0RjVVTkecE+Zq2Jvhp1Vf5BIEd2Zh2vD0Cpa8wlW3CJ81mbjPmsh2RiNolKDzNxk9HM
j64/J8W9Wum2SLbXh/im9Z+/+FKRkueLgrLVYdBIl2VDzzi1YEFzf+hwt5bmLZC0/lC2yl3rot4a
MRjXvq+zM3rL7CxnLdnDbgBW/9gj+UQ2CMJvnEmoUMPeLqjNBI6fWpu8HDj5sXzsSst5uZ5YtQXb
xI0W27QIs0uF6wS3EFkT0K1rNgI8tLWm2SLTrxF/TupCW6IIBq/AiAiH0m1ocdD0uCd16q7u8IUU
HtnUBaaNVSqRjltJmR26dGrWowZLsyukces5xIMgsnmNwWTsrTC5NTGh782lxTte+3fR0jMcl64e
Oyf6viGpfrIe+u0MAm1TtRadvmR5zrC0Pq/3fv7w1+PrHyb4sP79zL+efn1o8vVsSda8vb61Z7be
ipxFwpKXl/71B7+99M+7iHWfm9CMtsWvT3J9v+vbz9dGJP7bci3dmED6Xx/it+fXeWOsTQj3a6kb
LSanihLt9UYs+I1fD+nd1YQz/PGz6287fLI726apK3aEDprrOiQXNqedbNGkJQoarVeYcMG5Xyih
fqH/XAW6qr64s/dB07u/dAmprGkfZ7tkfnNIZx05rodsxFzg2KQ5sRA0AwRiaFOMnhj41EPD4fIX
JoDL1s42GCVgpGTZdFCl8UqZ5uBSDInJJbVng4ZLZMi145UPvZvvo3x6aA1yQon04X/WolsNalGX
2kHqWHFQogSG7INKVLrYAKQy1iRIxIwSc3JQGTj+OGz3NBbxkRSBgeI7aRDRUynF30ABGc0LwFle
vkAX53rATR1pvg15ApMnwshKooyqlX7xzAp4ets8GTbg/fA16hcxn+u2e7egzjjYFfLsWdwkZHKg
TBjWkdI+VKl6gkfgIcpR7KsoNaFjG6ACgHAGgtScc0eggs5ASDfNZa9YGD1f+wFEabfK+8aHKtQ3
a1rK8dopwkNKX50lCtXSsMLPHkMtN5GFBWbF9tgi5YyFJJ1Zp5+opOvjxqgaxMIzYhDRtJjMYdAG
cTMQks4KLFzQWqnl0VMkTyPGfBKSH7xSqdS5RhqUQ1HEQRiyzxLhbDo5u05CBE+tb/HC3Fb6o2uQ
OA3u9jJpFvUS1bwBcIIQHtr9Jp5SMGtk0oSZqumqAUiMUZuttT59Kk1I9+MMl6id3Q/2fpKwzbrZ
DpyerMXcu8np1BkK6Uf+soipgzmj7qMVDQxqYjGR4Af+6H0ZPFpqeKWClHyLXelSovFpVADWGbDI
aywqRrnz9LTivy8/qAnhLr94YrgrqVNvQrAOB2My15SR9yBIy3WWgFAU7StBZd+jzt8DXKwCj+06
IGn34M/WniNmgUaU40o/GXOf4XeObtvY16EC+2waqFOy98D046ARKfT6OWq2kU/Ruy1+eFRdCZnt
9BNRA8OQfxZkb6K2K/a1Q577pNqzn7hnqsbRBd/Ljtols5s74g5BqOqTq95btX+y4h7fJYLHyrA+
xnma7l2K4XWU1pd44FwCdElxAIW803KCilIHvNA/KhQgPd0UnwluXczYZZ0Qsr5rL2MyEs9I6zaV
PTrrJAlXIrSyXQzky7J4oo7wEdmF0oKcQSdI5XhOBw/JGV7mCHdY4gu8Z/LZqLwXVEBcUqHc97Vu
7bvB3EedGx+9gppG7l0kzdLA19Hat9mmMIpbPCbjysGcnTtYQ4Rtb5VMuj3e171B0rgVssrObBFY
+r6HHPbiO+0zSL/P0UXcRmqqpGSDBTnrbio0RCutZVhx6PxTC4tk4LqZRtgkOg1d85/HxnpJoBEF
fZlhgqornJirFC0lGOK8XrMK2zm5BeQZpMWWAr99StJb14AjW0WRINwgn7HPYtQht4LNUcJlKd9C
YGeHoRnfBlohxF20NxHU1XM3lu+izW/hrOibNmthtg2tuXdHX/scozrb5sDGwzlZ+Bl87gSKMl4X
FW+UP1BSj/StI9MXzEXaxoywwZplpK0h8trbbpo2k5VoOz+r6QzpURnEQiJWDJvLssShJogAPct2
BBa2q6JtiFuFRVhIuZBzJ3zepXaBthKHDPuphm2wLUgxGeQD6EYB0bTflBmyE6KSxZo6jR64hlfg
ZiDBgZV8PnrpevwUMs/Rgwl/7zCGUMONWUj5mId0lvK5CecprP2D0H+YoRfuY0/Bl5Kovuy04n/v
klsDUD+bcA6taezyBl375MG71fg2EmeQa/Q036RzTtovwkI6YhNWE+Tx+MGOlTZPbxDEOjNWiQii
JUu7ENqJDzIsRBqXWP2l9hLIf+B4NdvlVZG0XpDTIUp1+0Prz4hu0uEBkck7ZGboUbYg9ncZ8a49
+LZK3gzEOpssBHXG+mmWVcr6246W+C7FwJ6tQ6IQN04t6Ftq9jfZHaEmhI8gobKVvFNuHp7CSYrV
JO0fESWMFXy0bg/WkE6Hiwx9RDnrv1tLdFoWsU3X7A9Tq5PjBCYd/B5Dc/Ve50xKdtv+KGMSfiBy
MAPavRlEy3Y0MslZ08Bpzln8VCNx2rB4uLP6gTK9rr6G+CSx86BCr/OOMA9IGPgLiPcQIESde+lr
Bwtcn01iKuDCLoAQQiLEVCP/bzCdGTldr8w7W0Ld6rF4oLR5kfqDHLqLDtKSkHsNvDZeyxNujXWh
2+/SzF6IBaJ+bSRoVqmOZ/LFmXvczC6e/z5/KNl5Vg5u6BzNSFCCqF3yghIg4uTIhVB7cqzHqmsx
Yvr7xICN4UdfzaQogs4eMOhX8Sn0qnytN34c9MW6gsYydO5d06Cb1ixIFYnwqIAa5fauFFACROU+
5kK/T3MuPy2KhiDNm28ZelSg3cSEjM5Xl8rvg619F6pHGCb9h7Fy4tXMbsgdnZ1VGfvS6d/AaZBh
BhLOlKz8lfzMO04vLa36lYokS+QZK06JiAbefgFRGX21CuYy/j5U9jvOqoVYxjCelGG6oR/vcKac
soK6ViZNvkTN2/sCMygTYx64PcMuDI/PVolxTXx6DCwmevdiIoqAyK+skcKWifchyinayOdSzd+i
uQRXYE/dtnPF24zge19EKKcwChcF32uE52pRnENJGz9aAIB0yCaicHAER+NDjHQGw9FXN5+DOgEE
W/Kq2n7S84+W5ILAaTXGxL44IleEfpzEsHkhW6vUputtT/NNH9ZEVqfFR06NJtfTh2mAxesQGhC3
5Pv1U72jW+FQiZPP9Oem9XXJZcKyX9k1E7QBioKQCPa+M5CFbYxq1qvkDj0XYDbnQh+LFn4FN8R3
kGm7qD99GW/9FG1wrtdrnwCNTd3Mr0VOk7x32QKNUHeytvRvJzHhEHesU+/BoKSBh0HcD1cL3Gk3
9qEfNHVIT3m8nYYfjtXW21HhgCF8z96KmV6tUtFrh6+Nsrb9mHf6yxTV1k5EbOGT7gLx3DpJ64jj
fzh8pOmidXdrDnMNF98WJ3NEJzSa2AYnu3rzPSZV5Xjftbb4Lk2GzdAlebGMYrrkTZFsImUW2yy8
KfBr3E6KUofmh2htbXafkYgPtjjYyI33QhL+EopkJmNqaM/1fdLMehDHiRFkopiRAtg3bYXm3qvE
hERjdk/U/p/3ll58lO5Gzpl10AZsTLY0Nngzx7VCh5r7wPAKSh3ozpZ0iKYNWV+He7rk8nawaNeU
/bpRtYvd1f5hKmAXYywdBrbFSpVDx/MTvTmzritS40vEoqlD874BXoG/qfIEyn9oXuAAxvnSSTzV
XP1HSKnUHfjXp2TcDZ33mobINlJT9UFHWswmtc4GIfRKOM6xmOtxk6shPhAneNE1+ZwX2I2ceXHS
IqUIPFe9a8702PZ0h92xAkLq1+8Uw90DUKqEFMjU/NpRmQkcc44PrWW+DFN1qoF3BkZtCdzMt5lh
G2Cdcmbd7uQnHZOiJhFplDc96sS1R/QpSJcCzVhZnU26IV2CbVWSaTONrsQRONHgIwJk1Vd3vRk9
6L6t0K2aTFdj+6TLs2vkKHobrEUo8TfKpMGkTM0hnqPTaYv5bF5GwTHxxxWl0tcmhAHQEjeO7QFH
q+PeeA2VQAxvt65CdjLTCE6lc4eS6eSo9mJEfBwWVReOE3K98NaMyM10W/E6obEIxqJ5Kf3hIS3t
l8rqWPG2fh/kWvqQGR2KmHKCrLUxMFKsoo+MpjwI+awP0qTakXJCp8/aTeNAGnoo9qUWXXRReae5
S9xghZghOTaCMCoT+XuTA3/H72yRvw0zwzlURp/cdF1+kzXY35bRoiwndnOYqvcNVf5oO/TmGwlL
yRq5QbQpLfNmzEnm7iN0nHaBx8PXzG/4rr0TmyDYRRT/S2iG/uwUa7UQQ3g5LypP9CYFAXclUEvH
f+mpXb+6UVseR0sgQ2T6obT+zcoeuyqFrCWl2KEPfojNMt5MtSc2OHbsoJTfVdkN50pirUIh2iUl
PDRPORuBcHpDAkm8ATeb8y3makuI6H5EpKi5ScyqaClhtQiFU7Vh1+OuU9bEtlqoVK4P2mMs9mFD
ccFl6AgrbBuwlnqWLrfSsy9pIvotZzK983F4MsmuqEUj1iHgGSKStCfPl03g6nTA0+ZQoHXBpcbq
qD0MC/Etmk4CV/oKSYJiajXPc+Z6pBsAApsafFAhFDCW+Qt5Rszejm3lwW7lj1Dvs31MGggjOQbL
/OrJZrlhz/6x6mZA9RBndz1zIb3TFJ6WT25EV7RPSdMgmI3Y9KjENE6qrwknAtBg64jDJJR4MqK2
1ZQ8Ga6FBbZqH0aPAHDZD8R+dy61OOAsKz5rT1JB0IRM75137Lsm33rxxCI4FzgkOKEMq9xjeKpW
0ncAssS22kxDyRRYJkRDkK9FLhIWLmbLKoOEQzzndwzSMeEd8j1O9gKNEJOdjU+lcz5IUWD8ANlm
pCE0Qs/7nGSZrUUGgWvwBtzM041PvXktmwRqNzIcjH0+AAXiUkLLXU3zsO9H96kOcy0wOkLKSwxk
W4ehH6XOu4R3fwpz8SJD7C2+l1Ot8WFuWR2bZz1HQdWVcM+b6L7EvcL6jeaRTg94rj4sStZG81Jn
V3NwU1yQ2098RW/pFLGbrbUvNUUKQx+tc4M7bcOOxCvlVqjKe9AWTSvV92ObjyVlwCmkDGF/92f5
MgH5ClREtCLXECGS1kKSbdQSwfUyVzcyaeH9R3lxR45XtZ1Zm2/y+iXHtst8QiHHQ3Tc2uS4ZTrz
xwiqhXAXEVQz9KJ+UE+WDLvN2LIsNfX8tbGoAc/EbM/p/I2t4OyYUIpoGpVTdh/xjVHjTpjn76yB
JXSrU4MYUfJ3vntvV8kPUk1ue9U/Aen34KbQ8jDaciZiDCe3L/uN9dmQuk12GdZSl24/HBK3XttT
/JSxMzsYtv/QzbjcvXEXC/NS62Gyo/9XspJnrxqDj8ZPRnPyharoQhhrH9rlIqUeGSCD1/Af28eh
lfEJjVj6Ze4Jj5gGm5yBAThCYYX+NibEABYZqrjIRng174F3dhBZvQkzJ2emT0t1p3vDdkjsl8HF
7DQ5DbuyaP4xI1zbtBoSigrQevU1lP3OioZH0aMTk+M3Z+7GXURMaS0qEpwQxMAW99eRhQu+Cf0f
JAuPW7xyH7OVGXumTcjDWTOt6bLcclq0GGiQaWMtIDJREdfQLLOjmDTURr6/8qsvWbOw18snAEAE
CYTomrsSv1qT3uu6/TRk0JiMplHU7L3XykxpQqJ3WClj4wEtWcfzF8Mmxnes6lNU+4QJOGwVZY3d
P9TzTWa7yRkyMal2IzudobgtOUW4rn3CBgfyMEsre6stq9xEpWERBIFU3DBxXVBj0aC1+f5edSXQ
CaJVpTcdrBorRaEjSLC/ocB5qrPuFveuA+Rq/MxFma+MSVQbFxpc0jYXypMBKYPZXlOPffMlIagE
O4T1QTzOphzpveJwIutVb/SDO35jjZk8ei7dRqfriRwrDshCqAKWPpvyYdNHCQgwh01bjFpGUgVb
tRlWR7qi3+ceX6RrOzcmFlzQDw2Vl/yOpEJ/FREkGURAplYGI3YpekGAYmHsnYR/P9Otb6lEbQPb
91ub0gJHvBsGnrMAw7qQxhXLy5XH4ImfsMMRyIAWaC2+TFfmQT0Xaotw8KK7U31A5UELdRC7Usgd
F9DKSKAqIHmJD8RCwgoi1DPNiAZJqul5apsQZadBBG8tDnhACQXo4WEomx5UIapd1PGJC2d2VoCY
8Ddqlybp6arU6tZOmjOmXhT3aPB3HqXjI/JgTkfrtQDcjjnIof+AECtm+eoQrmh3hDK02nCnxYa3
54qhatCm6EET5syhrjfd0C4Odm1bJdAIbSwxu8Lw79pMf3dhXq4NUj97oJVny33OYn/CBb5sjxIB
AFPvAsanndLzT3ZWl1k/mLMmbofKB2lDzJ0/ah8tPolLT6VgNwkUs1bWXDTioGDUJdVmctx+W0S6
sXLymx5kJjj4lTMcUCHi/7T8tddDDux9+2vsdiqIikcruxu6iQwhZE+bMoSiVWqeB6jbDtcV/sa1
RpVB0x4wZCBwYh+KaolFoAooAlE31+8E1dJdrvk5J9TAoj6zLrHtPhEpsYM01+3qKauDsp+9dRWT
akACPDvosxtS7uw7pwis0rjPxXRyEpQ0oPL6Q5yNF1NUYEBsSo9OXKzxDlKN7lmij2Cq4vx+Ts1P
elNAQg7oz0b0cxDQjTSmCj0QOxfrX+rIlw+MzT+8KKSI4tPoTxKzx79spZvaOMToxu9iRTIYEUbk
i5Lt2sljE2rqYMxpvTet/o7OPxbpBGV0khjIvEKXQk5GobqvUq7F3L/oY/8aQXzYzG3KAU47sPLt
CEOyjV5YiViByUltAsKJqiw+zA0l1Un7gA23DRu7f/MmdwcvcbiLG/JVbRcp4aSDYEIJFkOJ8GBq
i2g+DpqkjNDLbscsvmijxk9Ufh80JPatHvWcHw16BzuTa9c8OxaQD4nfp1v6RFeS9tUV5qiBxuOv
x9d79eJ1/fWz658IqWG9uP7N9fH13l/PgWVL6IYT61wKvAI+e0gsakZCpwnz8beX+fmu//ElRQbh
FcSSGfx80vV9mA1pQv96859/uSDd22JIWKVBcYrCcN+nAmfkX5/v5+vkrXHWQfdvf3vZuu5O7Jni
3d+vfH3884nX/6QRzmdEFsfm+tLR1V33612uz74+73rgrg8jlUdrLye48frw1xHVgejuYsx7ca09
h71DscGnVhkn5QcZugRc6i6QZkSOFO/6aNVnGjuXnhkTigU7yZRJ18T0pHo2xayZ72+IM9cDMZr+
IbGSnavbRiBbKmEkuz1njHAJUlHbkF/Z8pMOVyRYfVngbxJ3YphXeAB92vdEjWthhwNnQn7s5vkz
rJb9ZKFncRAP9yiUiSZxZtSkTgf4TF9aJhPB08CZgLvKM3EVp75Kvi4tjHrSlrVCeSmt+TNtMKx1
lXOGjLTz0ZJgzcZStdVy7cZSxD9ks8H8hPwuaPo2wZrgrwYV3ukWA2qCpQpTQMxZDx9CzKUHDZ4F
oH/rSobIHETCXGCFTPwjcbxqE1vg+GJ319GLX+U4DcZ47teuiz66VOZpaNWXuebwFrS4rNKDuwVj
xLea5zY3awDCtGs8TtqVlY0HJra9VgrAhBFpku70aVHLmwbtDZ2OtpbmeEaas7ao2a56PKOAwGq8
as2wiSJrS2zAO7Icdg7tFtGhROCVbO2xCTfxUNMyt8sXlbnfisEag76avg2eatkg2gzcVtHjEWYO
NDrC0fv5LZLmU5GxvC0ZyYIeIGhQvALCRK01Y4c2FuEvzEgtdvbDYmvIjcTHIkoDPYnnEt2R2FXw
ywKiZsMwNoJ6ojJgW0TXdy2jaZ+x3ejw0R3aAagevJu3aoCX4tnp0xCyrnCvoBn9Hfc3nGHl0Y4i
Ti2QHewrJjUCmZXYAvNaGbE7EENgBgDKHitKnNUIddj06Moj7bxhGCP3EfGC02raOlGLl7vyj+Qc
3pdLKD0SuGIzNu7LYBXkCucuWcpZtW0n7PBMCLNfg1Xtitt29l+whhxJ3v5UY3w3T3Qt7ah710dS
OBwjgy7XgkC5ap7c0mtWv6kP735ajv4r79RdEedt8z//bS6Cvd+cSPRxgdhblo3xiaUSur4/BX1R
iLoz7ihOTRNNF9Vr/tFL6SzERnaX6ag7Yjt8cojR2WgKCojWRuFWSKrCqgNdpFkH9PU7eigk9UrZ
nQyl+fc2xNox8tRtyolQeM0jQ4H8v3zwq0Xq7w+Owdiktergd/T/+uAzjHl3okZ7oBGcHjTXQa5B
OW81EsgMS6WlNJgIevpZdOtAqz5OFhiffz54iy/t74NH/cO1jEUKKVjl/Xnw4ipO3DFS8QGxxnRL
XtIhNZII8mtvrP3Z0/aYcQU5dY+ChPsLnsmjC7EwL9//+XNYf9nJli8RqShWSsPU0e26f6H/02Ka
7Dr1JFElIXYboh4PHeE5jc4gODTJWw8baFdk7pOBz/JCDBVSa4otfWkfyrDRLr3fVmcW9KuawMeL
RDDDfIWbMzJAWduSYRpFqHEJPXkKbYe8vQFxttaYqNbph9dkxgU5XN9NgbMKLm2/HwmmAuLuna83
8XKvzea3f/63/8O5u/jnbINkZKHDIli+nt9cdJ3eiqjtI3lwDVOtBxJKN4mfThtDetuSnJvIngke
gwxpw93eO2Z5UGNOfz+bWbaP5xwE017pgw2iVfUHkg0IHpR4Nuoy7HdEqpr7zoSMCLB4e/3k/79a
Mg2LqIvfvpvgs/38r+9ggNrp5lN9/5//3n8On/EfguZ//8m/Bc2GY/9L6MQwmBbDzK/MDMPV/2Xa
rk1NVtiL6M34X1GzaeLTNPh+Hd2zbReN2P+Kmg3xL5Y2DgZKS/dQ7PvG/4uo2bDsP65imz6foLrK
OOhiM7RtsVxdv51G4HuzOUEy8qiXibbP8BDuYfLjAs6NC9He2mtGp3JV0gow2s5+FrMerUx6+8iT
S38HjuIFUyKl+xCkAW5FxPYgSo+troI2rTRgtcg9XWmABPDZxI2tQZhlS72vA/GXV458GHAPna20
eYpLsuXaeO/ZrUZeRwTgO8yA7rlw/n00M54ZUn40JK2hHra1HNAsGqP7IXx2HBnXCRVGdhFYRhD6
tXpJQOrg7a08JHsQHgE2vZrlqFu0QUEtCYRed19JqPaz3ppbEjZYOzNoXgABbubGfa5ymPF+A7R8
3NsuCJtZa52ThOQ4dlSFMEfufcmUlKOdGsmkMWwWx5xLNXKLUFJjhaAdgh9iTz3Yt00/fG1qAsSm
0t7VCYFrxIZ3iELcL9jQXkVu1zeD9O5NHAi3fVvTcJiKzVCl6n4CpHMQjUfdIKG9ULSx80AFPbAr
r31tRPiDjM4ekJGvtqNFVYlqXwlDgz2KMkgKSzEzEcy10Y0m348JNgZ8+jeOLS9qDPsDC7PAyFyb
lNTxRwFo4HbotDct1u8a3EAPyhlZ96aNfMxjnCIUtNjpoJjpa2nQMgQ+k+T6DzTmwymO9K/MPFip
PNoZ4ZiAgtXbdl/N8xNoFUmZMcp3ZeFVd0qm8fq3a+4/zOWLdfm36eh6IjP2e1wcOlG48G/+PJHV
DG1fCxuaphThUz3s9o5FNhZxgdMmhCZ2cIwStCBQApUlH7oDsLWkgiYozB2dyGxuex/EiVYYHgDI
YskjNu69fHRwCvXWXbWigyCfjAK62DwJefTK/j5O9X43R8m0waSyNY0lxrgzbjKDPJmSJpqPJRg1
37hEKXo7QQUE07wXB5ZWzmfSYcjug32OzJB8iGapm5GgmlEEdtvsq1emn5Bpmtclf4rp9KXPOueB
whMLyeHDVFQOezI+N7502ZdYxW1iTA+NjZDY6jBseXIwKTihOM8tHZheq/zHfz7g5uIj//OI27q3
DEJCUFyzHfuvibcUrpChXuaPXoUjNppa79hG04bwBYs0A8T/ofOay0jeZueRjc8poZCHC/uj1TUt
SGNaEtVkSXiVNZsNIh/p1eR7y1D1GcICe3bzEhtxsk2ECahsuZEVu2Zj8S005WAck5HgPXw7aw1f
2J2RUAKLGrpy4xeZ2+kxK/vXBov2PsniO7RrFOZiD+6zUC/1Ai+mzv0MusygmV3lZw0dDoRj75jB
YYHHNd45IoR8MJrocfP4SFt6WKf50K+Bd1M5BBox0DAkcpSU+W7WoBmfm3JugwnfygalGhsgUb7H
eiPuAIoeiU5Se322vmF3Og+1SS4wg9tkNfFO4SmjfJgULxM8Kxufl0NzbNPawCDYRKw6MZbbKGHL
ZCWIK2xZ+ERGqzX5aSTSRCz7MhXZZJYZSFbcm0wnpN2YHD+wWmeH0uKgYgg5fQF9uOxRUif+m+d0
X4s5PsPIDs+l/ayaIn50qD+nLXa8rGHzL610FxXRQwtfcU3RylzTdfVRI2OwUH6HkY2WR0v4Ua43
ON8y7aaPFsNrMjun0jWeacjfIn2otnqTjvQXcU5lTTxAehA0s+MG7iirZM7m6aTP5MKZLMSDsgSU
lqX2TScDr56GkxZR4WzZj65n4KmnCiaHVQIAIsU1EIPsDraGt4wMFrKW9XFbeZo45lYarwgxI+8V
o/ijEN2+7LvpOE3y0vdocLnQv8EkBikGzGjVmUhvQpF+zaOm2SuA18cYTlnb6ghFrbVgX2+asPYr
p8blqpcn/Pu4QmdIUMOUbyfD2IYVDoqqmdPbcbq3ImXfhR0xZBhBd2PsUO6YIJu5vlderjce9e2S
uKrjxH+2kjn01Vw57F+d9mJn4bTIOz8sM5ZbvavTrVEueVNmuu9yhcbfaXZaSJk8H8xxn+jU/PpE
pmBqaayawGjsmbb0NCPLoNMOnprZ0RTlHfSor5AYh/0/DwP2X8tvMg8se1msGC67EY/t1J/j7hJf
WxsYLB8yiFSbMTFGsCscjjcibcK7fESroNuo2QrhYDKBAqpFp6JBOlo6bCxJL04eVAH+ytHQNxOT
O8UYlbu0fNFD3aESQexAbff+jYZGhRMFnDvtsRvwItoK6ejJ4FI/hAXyMFGWLaGwDUVbiDFB4fTl
KaPw8WTozm2WChRJUXGc+yha52aY46UQK8H1+djKJRVRzySMVLSrdhMe//kYGdafk5PDQSIbzdBx
oVq+ZbJu//MgmbIP6ZV42kOSLVISrIjQqjDc+l6C1cOhj+bb9X1aiSMNahFQGPShMaNi89ibFgtU
L/Un3D5UuGeEUJ7K+xdZ0+MzWAIdiNv6NmPTfIxJ/yOgu+vGc+OgSnGqo8g1SpA1CQKK43PUWrRY
0PRvKlG+gV1PaYNBXh0crnYNShvqkQnQz5KQ5Xo7+PLsv8ngIR2HIWuJpSFttGlo1JiGtqH08B3/
dXeKZCfQdBko9tg9nEBjuuvaJIKbqmsVjdW2qGHeQB7i9ccYJKZu4pJe+2b4ZVSWZB9ig9DHXtsV
I8J4JDR65pmXisiRzaD1iIctZzqXvP1ScjA3E4PPmbqyvyaDDax8h44cKyyqKM1bCtctnFnQm/SC
NWpKk/7Sq+iDpPEvyCH8nYkOG0aKhONZr0qQzpvOmTBokBAQkWG0zf0KnRmclLUf5wO4KYBYJaII
qp/ayfUp3ske5CK67AHwb2tfhtwqaVMpHf0jza+JhOATbgZ6tmMyoMXKEgZJwhNqvlEzHvY41bBA
jy67xwK0PRTDFAZQ+g3ShrurpodY8yMSx8lcoHbWPJi4cs/QA55oQoc4EyjRCUi+pTp3sycRzHCz
H/vuxz+fte5yUv5WZFiubDYYHpJbqiTs8HFW/r41GCqj0eRchw90LP3A76V/Ct3SP80tUAHdNl/K
Wu01bR4feucrjuDpAgzY0BDJW/FcfdJs3uFzSDeanrFTMMcGNlJhblGRj2c1UE7X5gdtapLj2Lra
Drv2vYa7/F3k2CeA2EQPpfJyyMhUdW1YRjFF8I0jEBuUDiGkvqh7ksXVeKmQUIHKreftDKD4bMrO
X0GlDnd8jC9uPEBXIxWDghQg38a69ON9HiJyHZewt/9D3XksR45sW/Zfeo7b0MLsvTcIrRjUKicw
JpkJ7QAcGl/fC2BVRRY777WuYZvRwoDQREC4n7P32jZiOOo6pnpn+QRW1rQZa0RQT17oQ6oftV1n
jFRKzcA+WdicOHKw1/Uo4AkT2DoWSb4RsU7/ecNrnvp/b3kqGlTqdJ1URRyvX7Z8RubSaHbWHWNE
rphxol9H2i06qeYgQ7QMnKJebEyKS7vtm4PajD3TFYKdy1Yjr7rlMFY8S2yTCrqrb/XdcvBhKthm
GQC3LGi8J0Sq1bF2pPg6XqkeIkvDz4jhE8Leu0XUHpI6unLK+DlvVBMmxynM2pPqFCiLi1Dbd7o7
1YqbTW1nHuZG5/sQZtaOI35E4oGcuyeXrDBU+pJVdGoJ4tUKtGxSjXE6MmJc6S5pDpobD+fU5AAG
Cq4elajaKOrADMfLzUNZC/eUqVS/Kx+u2CAA9bvJOYYkS9KNhe8/em6VRp7Qc22GJgmvHNsIVs0Q
mg+qBnvfSFCOZRWeUAYSHCQH8iIwJ0QZ8ysdCUmIimOr9xsTRvyyrDRl6RXUzOrSerE7drmOuc4a
CRw5V25oLkzorrsus7VVLGztmO91De534NnKDmR5daOZXbTGCSLpeKbZVUcODwFRCOQJLMmbtLmL
RnWj1D6qw7q0z2h+capHajj5414ao+KQqPqlkcPX6fv6zU2oQgLxmzSnkx7IWAFPdW781vhoCX2Z
5DqwC9KVmIQ5WiPxqkxnVzMUNy4H3ylXiXsqlOu009xrWSpy44b4/Ux9NYq0Opu0DEtVsQ8oZ5dT
6PKB3lJuEdGhx44yIW730FaCJ4OYIEhz0XAbEfEkbZJLELY8Z7WrPXa9tweAXa1Ej1dBNRXgh3pU
rduWFKRaccURRetNXTxmehYTcc0sR6/DjW4h2RMVRxXI2UhvjSMiJBz2bXNEp+AtYWv8gE2NWCW3
SbqLpIoiNUsejOgQRmTvlm6Qbwri0Eg7YdUNqq2Txe9GnuV7IEnvgkOKaa9O99EFbu8mbHYz1ela
9Gjuu/reMAa0IwMiMYc8S8jQgXrFxnUX//koZuzz9SimPMd0VEPeNxdsvsxIXaFlTZW05Z1l89P0
UCKIt0MgVFFROXPCBWDCaQ1MvHntJMq9HgIA1+EHrdOuL7eDX4ZLLba5WjK76w1LHo3YbNaRf0Mx
+tbUY/GA2tfW6/FW1eMQgegwNfBD/dFzq4lXahsLt1UF8pHioY5da6tiKgTPyLDMkMCqorTq9qE/
8EvQRrp2E/+jdds7NTW8B9Tum5yf+dwmfrzQtVhufAooS64H7hoFdLHUW7cH+4nCnuoMpric9jyA
0GTlKFg4fK0gPCTE54EFnFwwSKbg8d2jMrru2S/zYMpOzxaFXQo+OMBq0BhHZYh8pk7eSHM7aF7J
yNvHcTI+2BqI8jQgtapEj7oUxW0ratLhoYc9wqgqdwRUJatU6eOHzL+3venZ6qhc9b6b7j2zwogX
gVIufc5uqhPcEiyjXmEhRAasGqfYt2FZuJLKh2U8VzZZY+Gg46stGee3AG5WwaBO2A3nHeCwuAsa
1aZ5FQVHh9CURZHvhGd0R226VAexSb9/AAJTtESHWAwH7nByLWtqCNvKI/k4shjoRqLZGwkTul4D
baUAJN6QwbklSZQGi5ORYljmUxAVWklETvUk2SXLo1bEueoT6hqd8hS15AYKv1Dpv1O7dmA2rRsu
qDkQwqPQH7BWlEcrJ/nK98mW9HPidRqb7AMDCyqhoOQjQw7a+KCCoAzYgFvDkjRxt2iSXToRbsMg
foZNkhEfpBqrtMHEKALMbXnqMYet/FNL3/GW7UC8dvJOU167z+062Vq5AQmWQLVrG9eak9MJrLsy
e9fMawag/hs2qGHl1xyRhDmme2QkBgVFDAcmmXqRGx1yQigeU836TsFGuyqntbr0jl4w3pVlahxS
ipkPKZqMdaDhKLGjp6xS9OtKrYwbUODOcjJrbdxKBTCuZi4/oZfcuVi2FknO9NtMfvqy+26Xrn0b
P+nYQsloggve7+rYyG8j5SPCpbaspXSPIG7wCTgC3WhruSsNitijOQI5o4qI05BAL4A6zLu4DDwp
FXkyYc21MgkMe+ULdWWEXH/7KhsW+pgh8Br0Yln3It4DY3ssgrzZNqogm159wBrFDAkMzKvbZiTl
XdU0LU5jYNGPy+sPzYjd45DpcuPUQ030Q7QJtDA6q5Spb7ug3ltKa28CUxGcXovhKfHZ7ZhLhWE9
vpQ9QMc6acUqo2G9HDiLn7JUJDtTvBYgF5ElOM5OxysNDzS/cfp8wi316U1hyvumdgMyfUuSDywv
vRobXAOeT3myjXqmcEo1HIImfhYRykyXKReJqx4MOEEAvAhoelu6Fr5kmlOip2qdm9gqqDnID+oU
+hnzgbfqJ765SEL8qE5qT6jUallHGm7g2n0g/8Qy7hit7BUxaifXDB9jn+Yj+TppXMsd6cZw5Cor
mxBMzBqZGyyQ7/i7THErZEqzt11r7zBVZKqVE3NQkSMkwmhcZEjne6RTuO1FuqcZUmPUMPwD/k/J
hooCVGDEdYDq0jnrdED9y+4eXm2KcmXot0Y7HLIsxc09DQkH661OCwIFU/9+9LFGDEAX0MwM+pl4
x9QbtkUTv8+MGnVyk+s0w0eldfETEyENOB7D7OCflK4czx0IdmIr0Ya3psncV9Xc3agZr45wdmjb
XiHL6qSGDvS1NQYJSR0j0Y2c7owq8dtIsXgNvhs+qdvd0UPw2GjeDQcLmfZq053Toq+oNRk/0zIY
10mvDc/mIK4DidTGLErOaWYi7xJJFrD3pHmVeHGpna9qchvoajbVDiWS83ml/EcNoYc84++/pte8
58UgoyCs/+e//rZ2Fb3LvMp/1v/xWdsf+dSWqb4+6W/vXP3P/HDwI5+6OX9bWc+dndvmhxzufoAj
+PwWfzzz//XBP/pDD0NBf+iNXBSBLRUT53v9d2ynMzV2/vf8f/7xCX/rLF3lon4TX1Cf82v+bC2p
5r/4EW3HVJkrGKrJFK37UdX//b8Uctf/hQBFo68ElojBKJ/0BzLH9CZkDmVyHeCRZdL4/qu7ZJr/
MlD+YebQyVK3aU79k+7SVAb6MgaybDpfBn8GMzOXRvvfZzLFmCe6T6TDtT1MIcGUbxDPi52g6rDI
FHU/itzZxKlxzBo3Xqdt9M2t3JoMN1tDJhniKgyPnCTx+Y1BvGrET3dKrShq61V36zuzkDGKN04Z
nJ+JXEatAr4bci1ezsrKb7POIohQDzjzo599SIb6+zhi3XTiEZsAmmRAPK9h0jNoFFsbCg11okG9
nUwWZHIvEoUSUepT27BsIkZSs0f8ZRqLjkwKI7mhsfGkWNmzMSjRNv8J6x4Wu9xKd4oha8h5DGUy
bkt6A8vAT7cBLwM5gQKaQKsXrvcN9oThozcZVLP1ljSu6Su1GKQZsSwGjzNr+9aPanKb1fm68SQx
aKOMgX44RxKUTTIkfGqqzYCGuEMdF3nRR9m4R9Gmk9lIBSS50vRK3aou/e+eMCRCbdeZWSHZT/Me
viJWIiuxD2pIiyH0GIvSq1xZDB6R5DfNCTdAEViEUytUg4Iic1dNl6x15ICrWB9uQqyQCG6vS6qS
epFYq9qcNLaGd69EEYR8qd7ULQ2IRhH1ckxC+oDFPXkIcs38bVzoZvoCOBLsoJ6+aQ0BzwQyBvin
LABEBVHSvutujLh6hdtGatto5GssTAfdy7tTUYYbmqrwiEmLo2KbbyIbsXrAFmBegCSqd75paXtn
0xTaYKRUoXUDhoFFTqbfOHLKdYfrsgvlMXLTn3ECfrXP4PWQYhXWngkLhfdAJPjkFBM11YHHEqb6
W5Bb/c7ARkAGQ7tPk1CsgKj42KrL6Yftz4pRMsUcSb6NJrSHmAJle1fb4iDdcKRcZaP3XcMhTHak
802MNbUfwKyLdqjxKZ/RGZJvZRRvWU1wtILslyjS+FxqcsriHW3aeydDtw9KgEjOkzETYjjpy1T/
SbGk2IdZ86JGpBXJnmAGdCPrPofkZ0gUYTXVrtreVfl7MvWkYqFD9QhzsTWnwpqqOsjWQv0WMxok
R4ndMQyf/NBLjyYzY67HcK0Rv+BvzTSEgxpW/H4R99EdFxOVSeG6NN+tcitClLGqvHaUTjBAKZhN
Yw7DykFK2coivWuRwAcIJRXbgQghz4ALWlBezyIsENITaC5N540r80fNCWypjkzKJVHqU4BCNfQR
9kiMEaK/MlTBe8cdVsCyaXBycX0mQUQs24oRzhQWttEsfCReUeyUMqcnw1RdUJfQiETQ4peSgOu9
g6jtRnYgWBtRwxcvg7UJ4kZGCMP9MJfrEbTgqkl3/GrMVOhgbtVSVjSYSaEmrzNHLze4xoYz8NJ3
rA+2uFikSPqOSXdTw/WSzAxBDDotIEV44sLc9+yzMoD8YUMtUXP9mETdG0DhTV41/c5qongx2sjX
oTfT9okyPJZt3u1jPXwpvPDM8JMWhItmHYgLgTFJoeKBhdnlYn6kaBKCAMjXqKVpHJii3xYe2e8N
SFtPoSiTpy8BANFlJ3pji3D7mkEIfNt1I6th3yOhTU0y9UBsbnRTeXON7C5JwzdLRNciM6xrxZkU
fz4GdCDst3EDq/IxitZpqg0rLSZaqSdokxSaLd69fKPaEXAO9HY1yvCdNAdMX/1KafaNlcrrMNaT
Qz2lgYimbUhPJJMsRT/YyUNEbtoh9cLqQCIC/qhAPV7ump9RMazXiaWbX/P52PTCX9YpvGDYHhED
xK5CLWsKd5mXyH27GRX7w0jg14eGtp1R/NqUlcd8vDjMq/MNIyCKjdifa9qt47J0qn47VN61ZlL1
QfsOGh5YDq25LriuxmpvTyWl1u9gbISwiThRr+wQAibzDuXMMJzWBdLwiAwDsrozgYpIR4M7L843
FZOW5ci/hOjWyg7zjei07ABOD5DQX/fBPdVWAnrRUulHuPBcRjuyMYiO40wYj/LOiHICIAlIC/Tx
IadMR6iGex4tVD9VlO4Gs7lWFchf802B8IPclXDfMHnZCqklh9I6sl8lh9Cyb+wgeK797JZczhqE
Lhx/8kPd2vX2BtmwKVKhINvJRF/X2vTLWVq5kXVw39s5EtP5voqmGR3Vodt39WOGbJV+xMpNqmEX
ZLgcdUGESe++1SQwMPsqj3BVf6LnstaKS2hl7FTX2I0h4lTQbpIp+EN1zgR84PsyFJFTcMQY4+jv
XjtRI+AeBHYwrtBmW/T/PHmYb7wJIQOTli88L2o1p0cZ5HRpjcHZKUS+l7WNTLL3uIAnGXoOM+eM
e1FJz4JgsM/Jwbx1rP7eVLP2kOWHENrSAjwBXFxNPYHvbvccnN9U5ombrLb3EfPejYrThXaNvsy6
CrGvGaTsJwnMsXkPMACGL2uTFsec4DJ/0uXmy31UtiUhLLh1MgSw6jqatkhWxQD3Cmxe81aSUVFg
Aix/XIJQ5qVxCnb4ch9XRmaUpB5AT2oITeJmrAeah5FEuTrmyrCkZEwcoSRVEiR4DyfP6xbt9GtE
EypovjEAP6+RKr2IhObNtDuMCodvYGKUKVX9pz5Qsh+CBouNv+3cIQq/h2n4rvShO1B4Zffup93b
jfzscFnNmLBmu/mR3unluJ4fyjBQwz5tEdfgE8V0/fmM+TGpmBuzrcJ4WRGUcnmnVlB/BrPRL+Z3
Q2Dwxyd+vs3nR0zfYF765WPm9SZrHt2uZD/96ynz0vw2n1/n8lGX58z35UQCmYOCwyWLnW9fHvy3
q/MDX97z86t+ftz8+Ocd8zb75d/4ZXF+FpGztLP6PgGsIZX8l431y5vMi7/9T355u18e/2Vxfunl
5suXdjITL5XbbMyUgTnMvvAIsZruLz1L2uWqtoUZxiR+esAHfIBiaVrMgoh4v3xanNet7JGDhEM+
tO6dCh1xMBL36aII4aL+20V0GCHE2HjidFN81DyUFkY/5Xg6lKgIpkwdMkGnl87r840G5hHUExkk
WqvJXZG69aqoetyp5VF00z8BJhYgnK6uVC6ja7NtqS6nGEbsKZhmmDNqTC5EBC8X105WHsKYHTqf
zuHutMvNq32ksude1uc7lWnPn5e+vCTv0nrX1gyLyNo7zDdySuuZl/Qk7ldmzDgAdHx2mN+EGjhh
6/Ni61PZJTiGj8/me+fFX+7tXONFWAxI7GpAiUAABAWc8tXWRk7GITksTayk+7otSO6IXU9Z94n+
CIDtLdBpjGBSJ2Ztuqmnm5jB8ITkidf6kH4Xgw6mCp+iOvbHxCzIT/Sa3cw200Dw162HtayocSeh
k5u2jVF/ZB3GnPkNmZgCd5zelbY8CFJnb0fdx9h5N2VGmsn8f/iJfe9PSZ9iPiHM982bgXOvs+d1
l++nT1fMlqhlStR/bkUai4zPE4yGB3LerJVvZYDgpmwhRkovLY38dTESRfv5FHP6gSXev6LXrLUq
UxrCeFK5GKH9xaTl7AffuOuhTzAk6Fc1IDWCFvrdzHEjCACba6RNVCVHJzl3+rG8pD5LCCaIEPkK
8/eiCN3va/16NETN6M24/XziXz/tvCqa5j02hmjR5zmOjZzi+HL+lGYy6bSTH0ipQv61eT2Zs6e0
bFfkyZAai6pT1xpwF/ycteiuGrSnuznw153GPl2EIIV94WcRZshypu0//xLV/NZ/rc4PRK7xI50g
XYMnV1aIOxkxovEH8M1t/RLKS76e7JLzLzPv1oHaAglieuHn5ucuOz823wzTT35Znf/Xzx162n9/
tzo/eX7K/OjltV/eqhZtz9jjaj7k5n1t/jLzajZH0FzW56XPO8cIEJAaOOnn7xUojY14y4IjxaE6
fyxzTY7kebGfD7XPxfn4nr8NI78/D8Bk/qDLVw4K4dIcMU+K1zyYE+hvZu6Fiq+M6/kwoWySj6Tm
md9yKYqtF7YJXdgQ0Pf89M9F8hqyA9IloKcMn6YTw7ynzkuXm8t9A3xE5Er6utAiogf/PCfN/9N8
U7cal/x5kVhXxqfz4ue3L8YeK8FVnwM+almu8mHcAITKGBynFRBj87s7fxFTHnRXV/fzxobiy2E8
fdRl21/uc+guAyaC0H958vyRl9XLa+ely894eeDyfl9eG4nHJiGWfN4W84mzcUIpdvP6fOSxxZP6
OK9/fvmxwD8RKZ2K0uvPX/qyb3njW6AoZCbNG14n54JDid8gbKD2L+cd8feL81t8nqr6fKh2bpGu
oOfAWpxu5nPJvDovzfddVuf77GkU/I+eNz+58987EEr7+fPn70ewFrvt5Zjx3Wk3/tyZ53s9XdBJ
urxgXvp81rz4df2Xd/3lWV8/4OurFE1GyxpLxqiCJ5i24XwZmZfm1/7uvstT5kf1eRQ4L15u5t/j
sjovza/7t+9aaC5b4PKS+YlfPup393151y+fFEwn/F5dy4YotfmYrakkGG1JmOpfkM15aSRDaMS/
8SfP8/Lw5b7xM+Jvek5Z/8UA/eRrzm9+eernyy/kTaJG2wWCNU7J0x5tjwKT6OVA+WX9c3E+rn65
d16fnz8fZ3+8Ekd8T+Bqk4waJT0Gx+U7knwUguZNCsufyVMN/QKDQF1SfPO6x6QXcAirRn3kdNJP
UcrOLXVhaC+0lB5x2+3NEt7XqNnDqzDFzi4N5VHXfA8OTV6udL+9h0sTISTr0aDGSbjHStjTIL0T
PdhIzZj6KFVanMaBYrwT1MAzzexETjLlRuoktHRJ56W5ViLsoFoHAAM1xnSO+/oPf55ORrABzTSp
GhGquLOzdr68zhfWyw2u4z+vtr9ccufF3z39y33zpXu+7/MTfve6z0/oEu9kV1uaukz9piHdPKyc
j93LujeNI8mRZoY03zmvd9PB9Xnnbx//8nLbqhGP2w5OhXo6qc0vz1xHxNfzM1timDZ6X97ODwzz
Ifj7RTIXgKCm+bsWSXsJWYwMuqEDpFAjFgDetIy78N0Rp0Yp+KFz8kpNB4rLS5Kl5iaq5I6CnXPo
VCOFl24ROFmbT1UR3WjSPrm9dzYEucAuXtuJjq5XmUWIn3VHfvN7oeNBjDg9ryOG/jsUMMR2jw7U
HeR86CfHatUQH4jBW0G/VZGfBWGOqO14QoxSZ0RF2BzlNzsILUJKGRkS2lTzETdBqgY7H77WGnOG
XEQj+c5dSAYFSoqd56Oc1qzkqHGd3XGJn+ylgD9yx1opiv9kN81rEPYYTtMMRzR5gz11Nqp8BF8I
CuGL0p0q8P4gUYWCAXP6nhagPyCrDqhS2AZtUjXLN36Ck8KnaDEULCGbICi3GwGyVPECXRjhImb+
oWjetQk8kKlyvbUL5Wem9MM6A5+yLsB/Ran1hOdjwBrKFBxLxg28iLdwaIOdMxJ7LgS51v5zY5e3
bhZDgILmm9ps1TYF5vjd8ER9boZ6hIkD5Sa2No707XWaiY/BLaZmdLHAY9NvmCQ36yERN2WuetfM
+94dUJ0HFVYydFJg9lN0ISoAk0SFsFg6E+ZWFJvSpLw22vEGmW4G+y2tqNyka6ZtVM6rcFHmwt6l
0iTAlbZ31quAqIlPiFWaCES1ZSim4UriThati7AwoGyhgUc3Jkq5Ioz7Li/dozWUJh5hwBRl9eiN
KKwcJ/DWpuvdx309YCGpotvYal5CfKAJwawPuQfXZnS1B+KOAS3As1xwgoqPjeZfiVGKDclZFLQN
5HZhRLqdRPktWs1CqG9u0SK9QUUDHQjaAJywCV0RN/PJ0UjDshXx2rhnMcBCQbtcLWhJUCjXnMds
0N6YfTKrNFNtIyrchb70+Xd7is6CMlOD/j3T2u92l5JwZuYHbOb2qTSAV2EhwSyA0s2YznrUm0hl
XKZo/eohFSfZBNvQ1BrMwiirjT3dRWWtFNErUe/9JqHAWjZyB0CjJh4itelVeJp8HY3qI/Osap1q
9oPp0+apxIdTaOH3wVC/x0VP/lObxAdh4bOyc23FLqed64FaOf2WpSm7ozdG7n0HRN3pOHf6ZrHJ
u+CEOavadRbXlZwOW6PnwXZofgROJG7wMH24WreLKrdYxxLep6jt84D7Wre7e71Rv4+20K84UyRU
EJoOjI/5mvSwzKBiybUsy5cJjbsmnpggGWhWbRXvrSmsNWnCN9JeCpzj6cHL03gtffMl3+g5Wc+J
XX2zO1oJ8fASdM6wGGv9ZHf6N8VtvHWuoFsgo0qt7obiHSdbeBurSCiLQvSboJIUm2CeouuQJ4eM
JxKKu1fdsdlJqBEPEfoCT3HeNQK1Nq2SQWqdqBa2IddOriFeVJ0H4JvoJisdZ6nfp0vEBEuv4oyh
q+yzMQSQduolpkVG/k7hfWSU2rK+22KCHU9pKG5x5Rwpx/Zrx9knNnNNLX320ChSqHYFCo5Bkcq9
G/AZHhkYOnVPYVlb00hudTe1FzI6c/mzrURi7nb2Ab/jeijvoQLr78iDijZ/7khDXZkuuNcu9ZdV
yoZUtPTYxUSASD4O4dSTbrXPXgctJYX8CpyAH0U0NxmSja7nRGoomKLMIgt3rlnb2KM4atFhGHxp
C/pZrh5KH6Ax7aPUWZNQ/WQy3kEv5HTwZ/WjK0E8mrF/q/vROpd+vHGbuloRCXSU6VQkVxU2Qq5d
uU20w1rXn81e8bG1I9qJUMIss4CwbRoAw4nxzKJs5U8zN+1diXSlJolq9OEGtKggmcFDhTFHsUcY
BDGha0jGMpkR2jqaPLrxiICgwED7GjqCj+3NUHbdlV/UkwJRGhsiLmm/FnIXERCJYH0KEoyIg4Jc
Qz+bwi7ZivAcRsekKdub9cr1XvHLgaSStIICNfipBPU7qGm0ZMZt2xnOHrwAqHKpb3ozSZYh0djC
CoMrY9QfLbXA+DUkyRG06MEY3lAVKudUH9ldwvSqUxQgZ1nc7mnKwc1p7WUP7RxK5ZZCAWm1WQuS
jGTHRS2roxtgPSSDIH3m/Ij+PZvI7eyoAqluY3CywgpQkMqV3FGNX0GlirYqW2yVGGhgjCT8Fmv5
OXYh3cJUwGQp0RdRy7/SlfZmrOOjJzm9Nb79nRnztiop1nrRFU1xfWmhMFvQ1qMR6gdXuo18qimR
D6rAqwwJMgGrOd0qu7+1Igs8UwoozszHnSGEdzxoBb3gnsPxqCroydi6AWV61EuEdhvRs1p17jp9
8326+srYpJuelLsFrFrc4U+tahfLVrnFixQddMu+7Qf0e9kyIe15Q/EIZaU+nLyOQ7x0vXUFDYN4
r+Yb3W0OUJ83ys0MoypkACvTHuGf1bfw1FBY5zpqvm7fpGwh9H4biVPsqKkIMxV/LYtT11feXRAF
3V6ihI6yca3bIDoc+BpdBk3W9zpMP5P9dmOlMAli8ImDDVS77gyw4iVp1QRhLruU8ThIkrXQwevA
CuvXECM49Y3RfUOQ42LIbEbTpUIPUwDg0BQiHHUFBnlVlo++duOMBPd02GOdb4Y3omgyWkpbOvFr
wNHWqt1PhR/LoheFM8KKhmm3VaamZXO0Wh2UXHI0lZehS5xtYHQc9akil21UvY5Iw0ppjA89dkBs
YGwGkXQLdhIdgoWyBb+MING1XgeUGn1WHDslJZWCFIWF0WeA/truya3CneaIcl/Hsl/aROJwkdvD
11Xo7IfN3rMHWCwog8l1cYBR3YQNemnGTYUXrAytGO9iIjiQpYaKucA5A8HY788+ZjUc9NZax0i/
kHBC0KMuWiv8KMR46g3Hxz7Kxd1AnhbucycY+YFIR8zUVWHco5JwF1VkKau+5oKa2hOGBHV0WYwH
rkp0gpuSQzAivgTQfIv6YhVYYLatdo+0VCOI1V15XvgzG5JXlCa4FalLnKSo73ToDRug+NauD9zv
IVpoK5tYvEFM5qHj1iQR9AyTNOs+dJ4z5j+0o10Y3ym4VK2ITpl15SjfnCAst1HD3GFQjko3dqdu
6lUNir1Box4ugpqhGGdT0lDDu6itjk4+OnsSmOjahzU8fE7KpU6M+qA5dH0xQhJckKTZjW4YRMd2
zZM7uD9liV27yGCaeVjb2nC4apEBJDBdlrZbD1tw1V04Il+AIriPlBtPtyEgTkpRV5d7CCNgPIHT
gb63YVp5wGYsizkDMQSWf+j5qXZAYs2N8iLQc29rrAJHPaKZjs6Tq6F5H3F2cNw9Z/THbHRXNmWq
oypvkh5cUJp17yP0V1/AKouQAEUx8qHMvKrTMF6NRbuLldbblEBI7AZlL4rHYd/5/lmtSBkJyj38
1HQdTQ2uqOlQ65aSmCEFUmekRuvMmM5AnPyMqrtp+v7gMQ5iVJVuiX8l1dsP2O+9jkF4om6VHuWh
UasYsjPzNhtXiF5ohIY73HGvYpgiGwN5rjE9rPpQIuMPtI0sBIklRXGumUDDhBDnJMK+UE9Tk460
jcH9liERXVVgGJeFDRYN9vVjaJergRFA7xd3sUPGlIZVoCVQvTFIHiALPl6lwF5w+a8D2pKrmOyq
odQ+nDFIkavHTBYcP4UoYWTLNIu3TBteSjzoiwbNAUDFCpI0+XwuUOqFNpY7T0hywVASeORC8v0P
+tg8dogWDiK+aVRjGqEDSXJF9gaB5uREFIDgJsN2HFBZNJrVAh7OUScH+7RhL+zQt5+9NLvvG/fd
cq3uJXe951KmclEZ6UcUK2htGw21jVPseoP9KzXPMrH0p1Q6zxXKHhqk2roO7PQwCvDjAheVUlfd
BmJQTSxhsNNEDE3RzO7J0bBWWZqR7YDYKY6URxEPESQRYPf5kK1ViFbM1cZnO5TlWu1TaCP8lrYV
s+fk1SqQWJP9vgk30CBQruAndxGmIfCEjB6uWsU4dwbs0NIgD6IY2hYePVBeaOCdnmrbwPGGnT3G
iybFESFtiO8EfDKc7XHwBLD4scTGCgFOtzrXm43idPRhUi65CZovzVqolDcRq2iLcSREKbf8hstZ
7S/6snIXAWz4BRHaybqjUJxOuFvZDXCGippDH4jcUFN8Tt1TopZEmTS19ZwxXYoDWvk5qrSlJSXc
eCRsY1siglHrDOgUqlBJW6yXSGXtuGpXWYB6jHHwdR1PxjcmH5zJ0qQ6WM5gbcIshcKbDYTvjl26
GMPRXtgEJ65at9pm8JfSLBt2WMJuM9vJiaHq9xzUgE18fL9x7VwLP4PA04NbtG0VeKhsb2NM/Hhk
zFUIOGKjStRp8DPiFbNzDjj2QGKDOPsHwtIOoWeEG39In9TY4DTPRQuePVkEDqFPFbGSB5nf9V31
5EZ3oVk/kTQL0TVI8iWo91bE9p5fQwaVvfABqHsBP57pjqBsewRWTckBTa6EkYOQckPvKSwgXNH3
viVdwt6iKBNbx8QToMXJCsMOGsFR066BtyCn8xnMaEQErrpgPTjhz5RtuSQrztsWUfIj6uzv9O+3
01fcx3bzzaLKtfDt9FH2HdWwod5ZdUAoVJwRfiHkqmtedL8CS+udIm8TAEJYJSX0ip8lSPQDVlT+
A8e905mCLIhdKYhnzRgdwbW2Rn5SSLkb5hUkm1Xhuckd/Bg9vEUKw2jwCBss9eZx1Bt03YEO79sh
Q2SUZxV7Kh2BHK+5Jap1QrT5xpPGPUHs9GBth3iYeqpBDNdNSchMRdr8KiqhYQlDC9ZOE5Njh4N0
Fsz+I23x/0+SYN2d8i7/vST4/OO7fKuSv2uCP1/0hybYs/5l4HuAxwDVRUXey/v9qQme5MKWAy/J
cTWHtDeEv39qgg00wYaO7t7wbGS6xi+aYPWfaIA17FVfNMDQbVAiA8J0VPgnfLW/a4BTo8HW54ft
SbRm3Q/hsvTl1Sxu8qeK5bx0ufnn9wVTYdubi6H/+W046PAx4LuQBPkaGSFv0+fncwt5fmVrkhPd
wmceCpLC/fQWAE1+TIFUU+7ptmSTQZLs5EPYPeVuru/F2Dnr1qDg6mraK+W1Pe9VLGIrbQ5CyOfs
YIIvi4uyXphvDULYNXOf3opsgnGadquGsOcN8kI7r3jwXUR+DQEikowBQgse6yYkzqJsbqzCBU6V
EzfcyXw4+KK9SuP2iUn8PiXx/Mqb9Dm1F1uHogOXaUhlE/oKYoWcfi/Yz4U6BBOd/Ymw1beuw1lg
+r2/augE45pwDpbaqctEV14zm3EvaabangSbxdAYHxpz8qzjOsXnMNnTkw3zZ0IsgvyKiEDOi7nJ
tdF1EJURarmpMTki1aXOA9p3GWsw26uNE7vNMk449dWFeNLjYFfZ1gRuaH92Zmiugu7/cHcey40r
WRp+lY7eowPeLHpDEvSkvFTSBiFVSfDe4+nnQ7K6WVcz0xGznQ0CjiBMIpHnnN9kD7EcYTTVOu3K
Y0i5BrsZ2HwDqSA/+zwo17L3se6pq1zr7e2QdYjhbiErFoYEwrbPzmCeIdMjzY7JCt4x4y8v6J01
BECSC5GerCfDP1qG/ez4qbPMGRu5XfWYmeYvGIAyet9ycxpDpJz7PLmtgjLYoPY3wWJxK8156SLl
YTJzAwhIsamt9G4q7FeQzWjvYT1PARNDkartqGpUJJklzKaGWDrZETm1ktI4igA/u7AcXVh98L8U
/Y3wAm0gNHxIqj7LiOQhwS6bWF5VDfp9fEoDK0d2EQywRaYlU85eJR8Z5DMm0ad0ERcOAIQSF2Z/
jm8BWTnvHV5WblYEKp+3HGAe9geK/DOHi7mKjHfJwsgpkVPMdkwYj1VcHu0uSVc6LySqqugiEY/y
9PLipkgdc5XZkUSTDko3NPWbacjMfWq08N1IhmPVCp0O2GzX27nrm/kzEP4CsbCiXLdd16+LRNqZ
qeYS2rl6iXKHOhn3wwh1zEdmUU0g0wI65hUYqn1RVqBdLdweRhzylm3ulcvUhG0nq8E59fGsVBJp
q5g4z3Cq2BCV1kdSpR8ID69yHS5Sp1v3UZN8yvJcuTZ2bUbQYxpjsZf094wgdmERk7mdiNaNXT1O
v8hOea7W3OmdhqYJg/0hTuw7hRhU9ZO3OIhdWRk+pqR7Rbmg2kIdzxdFk73bxQi0rNEXkqY92QXZ
8LbnWUlqabhRc5Ccj0EpHub+FS0A3eGh4dXeZSen7OGWtebS9hCklHpd3mAWXBwaL/wy4/Se7tGd
HB+Z79bPUZXEY8w0ieADNV+gqdVqj2pWPFaYtm0lrLhF4foysRAWTPWXMB1bRqvqbVSZd3EjOYwn
gnJp1Ah3Ka2N7p66iTwpvLXiboMyJOUyE2o2bIBlhRnokPNOWNEQrxDAM0DkniJEM5oUqAlvly7h
bEusYij3Et6HWpvi+KDoh1JytSl8MSaKFlODbVlU9gmwmOSQAMhfhXufEcIaqiLj0qgfj6DiN1wL
OhWdftLS4QxEnqahltu21Jd+M9yWiU+ew0e/w0q1cGnFT6NUFNDvCm0FK+DkW/YHKqL9sSIQtuNo
K3sY7kamfZ+D4l/7iUreoLRco0X/xtBw/hnsBQUCApvYHl3J8HjFiMXuyCBkN15pLGUgXjKi/VDp
X3UHSGdBkONLI9CPlBx8M0K/1MHapzZmLfY8RJs+C3juJoO5TT3g4a7q+lvhDcu6PVWjS0CorQo9
LlYF3GyQ78YtyuutQto5rBQkrHuivjo20rNWhfeK2S5LAORL0vsGA2Lpo9Vt7HuwWl+qOlI6iQd5
TO0QEC1sOFzeyusgKyY4iSyaGTpv6cSB0miicQUKo0PJf0EqVp0CZIPIoS7HyFvPr9YwYQUBa3J0
4+gX1ic7z9D31aRCLzYRE2lz6bPsux90SKxFN9tplWMe5L+KvL/hY3CsqMAsYDzEK6yk73DebFzI
iU40kmPov0IVHF6WVp+BGcAz9Ho+lc3X6I3t7Cn6GDV1sSX1scoVf0IvoPmiuoLnlm2D7bL0Y2gU
wNAUN7aoJzdS2K7MOXiKAVCR9bO/piYl5gLQiyCXv6sbgnQo6alUonEEdZ6Oy7iRoRyfNQqdEOOD
/ERV46Mf1PtqHI8UL9pd0I3ZsfPWDQPahaMmz4h2KPss1rpNkzl0teF4y7j5qZTRPvUih3eHbKEx
AcwfvXSCt4IHTu+dGgxKqUHwIoMnjA1sJpvBcr300wmzmhG2xNhBVeAt6Acn5l3O7OG16Qn3vUp7
90pvqbcc27faL5D5FgwYbMcQHAEuHt6N6bOt+grs11tLn8qlhR6NG4/ml5EM1hqlDjLuarfycF9b
NoZ1zyEB8cd0er2MGY6c0TpVH2u7Ujp2bXCQC/xjyzRwtnqMWjBpR3YmSCtLTDaa+75glJEj3NQV
1PLTxEnQ4PYoQraIuYZ5R3nPqVeFonyWneM6OqnX3ix+4CwdIjeUfTmIfIInKzcNQzow68SMToNv
Xg25t067/kCJY4n/eLnQq65idFHZZJdICteUBeyS6MakYwMEjlBKLq3DuEJ0PHQJhhyUG7pbxpE1
UQfsYieDp6XRHbuoR20be3j3Gg+ZP4R+1p3Wf/p7ScktLPhiZ5VP0qsaReFmqK32wFjBRPVeL/jY
Ow4Xo8FdGPR8iU3Eh0KAs6vsZutJZnyU5BRRIvtmbNR+OeHgu0LmCvsGSVm1mFGvdFSMRj9ttqQg
N2ODYkTNwyI3TaHH1ouVPJIFTTRw/ty/CLxk+dm2dBjIdxG1h5SA6cswIiANcC4NjYZSwqABxB5t
GivNT01QLBQFKcHWlGlA8IsWnZZ+WsgXUZho6Yu2ch/+yniS5aQCyx7Tfmchk0blxWkW9uyO3lvU
GWzDJx0rqbxGs05OietlP/FlLXwLeXQkrxL+F9tmDJnHGm0uDD1AlGfJivwHCa9BvpNqrQDOFzTr
ypxlG6PgPoOccDSkYuapMGDQzfZEG2AMkuxK+GluSWJ9UWTdL6uOf02R/FFX1oOH8t6y0AeGzG37
VgaT7Y6tbeyrKGsWI9931zDGJwqO0dacVVwqT3t0sLmFBj2SQkTg3ut+6aA9IB7NJgdTjYI2k2rE
/NVR8UoN80OmtT/VxoflZ5GBczRR7H5MU7u4M6Jl6Bk7u1Qw6sqozvqOjVRMiM2zwod88otupdlk
NybNb481xhRmJKPDVlvVClqVhHbUtAxIPd4YmYy3omVGdAJ42lcTY3q8h7tHCfZbXlVneDJkkTQ9
38oJwssZ3zXZy2Ff42/ReE2IqSo1hwlmPtmeQNmbUtot5ULh5c3LlqICIxvNDABQApmhUw6Lo4wl
xhqwxSc27uWhnrkRYg5N1hvNkJWdKg0MG61+1vztwWkEhkYFqn+RxlRCvHA86sAhzoHFi22EzXaM
RlSe+GxCiUmyTSR3yDeN0XlIY21noeqJd6yDI8mcRVPxF1hKvncalXZYRV2BcJcRLZA28LZ8KI5V
beH/7Y3htvamuzHqvO0QI2zSy9Z+sBptEQ/lBMoXSbAOrRcHqfOdF5Xyc2prtxF1NFjHKDGqfkCm
3XJHhUTxKGuHthiiU+nZp5SOpFXyY51P8u1A6lhTxuDYauYrTDR/Ievow8dD/ojimn1Ii/LBcAoE
vCBIq+l9LdtofaKB55ZTWq5JNHpYmkB1C1UTh2PZs9a9PUX71pQeZHymlh6RxTrrkD5JZOWlUV0c
4fRF1aX9uVez/Cbrj75HPXiyGZzmWck4YZ5M+EtdJt/W2XHyM/QZcZCJ7vaF3fFZhP1AhkWq4n4v
1sqFtaJQ1m/ncvHeHLwexStMZkT5+LJM+S2EVjTHDyqcoy4d0e3J/K9IpoKyRNy73otJnvpjstA6
9eCX2nvYaC2iRjqkKuGV7Dj4oaEkARnmstyU7z7EtwvqW4klvHURLkUSGdnjKrAEBPj3JNTKlYQp
wbbVh6A70JEbGIHES2tIoUQJhGKqexHErRnF2KWYXLVK/SIArAKVdp30M3RNLI4SVTUd6/C29mSS
a/hAC3CjOIaYyHTsBCDW5rrq8gdVibVjF1BgmYHO4mjeXOBdiNnrSgfvkFyVx80VxMxYCzCuwOhV
CEnsfOX4B/r3D7CrQIOVc2J9DKQbgQwl8CAz2tSDuRnIH8Q1FAKn9VJulzQRogIXXyrQZIj4ZeKN
0kdmDcQS1IcZ+xfMPCQxkea7ZB5joAIqVsuMGD2KEsLl2pk9sMXckGqT4oYStC3IUgKSrjkhA7MZ
nF7IBvVffbB+tPTgrpbIxd6csdt5QWpuO+IQ5iNrsuW7AP0AzN8+zhIesFhGhrzcMz6hPIoj4uDn
1b6Z2VliTq9i9FIt6I4zk6ueJ2IuqRrdbdThtZt39dB6adJgHyra78Yn5hDt4Lo7sv3o1YDBEK3N
Z6yjuOLCeUjV3nEK6t4W3hyhiq93Mze11jGGAlGlZBNgv7Hx46Dci4mBEsW+QI9g3yPG18t+thGr
psnKV5DXiYGzJ2BGMQ1/poDhXprv8TMr9mIxgxfuDlr7CxnlZu2Mzd1/Q01eUZZjAEkW8VzIfDPS
3RG0LwF6F8tiIhYnCSt41HocMGspYTggeCDyU4uQIElp0XAkQgY38FIwQyaU02q+AnFB4lqGe1Tj
YdhpEV4NmJtQ9FJnVhbdRIF6ZwYFvTX3ZTnVe0uy6j1M1KQCF4G+rKfeG3qv4L8w4rEV5U1DHMAk
5kVBRC5SZqEKbDrmCe/077nRxBsOFvu/lsVmWaykONW72CW+X39nyrEMYGk+RNOqafXj29GmWkt3
tfw5FAPXVuq0u8usXjqg0ZSWscm8MuoCD3mNkH7+umcHcQcaHxMxJ3bsBr7DZG+QCZRpEmrUuoVh
gp2bl9AvgL83zzla9aNsm9njgaUqJtXmyj7qLqA8jFUhZbi15hToNIazl18Y89y3RZwLN45JrwID
DXr99fCaVqNGqxeQJuZ7K26rY3P7xaKY9POG6+K3XQAAGtsuo0cXHFLSTDTDXPFkV/IrE1piMIfZ
enqTB3SeAxAX8mc+DnrCrdcSoHkxW44o3loR0hvDbT5SF7YFev7KFL1QBknjlqupnHmo+Z0knqYw
JvljVvBF7YpIOgy6DaxHOkk+4UxzJ9O3MV5kpOfLvWZ2NnZA8gufvt8UWHH6YjGc9xBzYhIUJbX7
Fqzl3B9JhUmXT5dFG/73steP8sZupc3lcmZGgpjL6D+HTg23pImrlWrI7eXaxUajxrYKy6OM2sdI
hIe+TTD3L7xAQbUVs4OEjwQ57QZlWjrfVIW5Fc1zYnHwKyLQFNL3vknwdlG63ZXPqPHVp2+aqY29
Ip3VYPG9Ec5t0vTbci/apEH+ba30+u0f7VvMogdvLuIeV2mxWGhBvEkU5fDHfqJly41yVgxJW//R
+MU+1/8oFfDIWYpAlliH6gHvE87UoYuT8+8TFD+pzVkHYZjRuLbcT6tIoI2j+euHZBSUsnnu26LY
AOfXWv7/LqRosoZS7X8qpHTvv/5aRrn85F/SKgq1Eg1pFVNBitHE6fRaRlHRa/xX3USlbmJrJt7l
fEyAFiDyVudtE/zz75rBJsNkra2rqm0o5v+pjmLMYi5/0eM0FcuyTBX1WHKIKmWcv9ZRgkYfuqwq
tFMAqDPqKsMl4kMVG8Q6qdU2WUJcIeuO+E8RUG2YEN6KA+NYzZi6Sa2ePHSugbOA7jQlDzcctXIx
yy4k5DMaaH/LpoIYnatAkSVleFeCjjJCX7stgg/LXp8WkwzPp8MwMGkV1OEG66lKvdF1IgZyjpLd
enVubBSbLtqvTx0ZXjU3rNVUFSNu52FEXXja11pgb6sIFb52KMnk6Y+25iuzHEGDXpPsL2VkotxI
7XZyI8lguIx8TRRSPzd+9UgdE3NJOX/R8OLVsuHs2F4NegbSpdb1wxLnOXRe9PIG5r23GNEPgMIP
5phSreuB+liGvaUcPFXfJzKuMZKdIvKEsbajIpsC2DklVZncSTogtVkFKlPll3au3yjTwTGSbe75
xStiTWRbxtNUBMGq70pU8NGItQPkyUNKw+4gT3dx/4pTOFq1ilkThZCC6yflHvfHfiF+ATsCgQ6T
LD46muGKT4CDWgC4A6um/oMwbLKsIszQvPjWmMICmEtauxrdUrhRUvxE8xKB6br4aluFirWMqixJ
NlAo2Rr2oIc75C+TuHqJN8AyCTTzAHvAOwMDQ7dyGmvjpqd4jwbojV4Cx6REDo/U6b+sun8djLTc
ArZz/Si0SL30K/CKCFVGIdFBlJAaQj1yN3n62gAngEwfluvWDL9CaY5MlKqDvkC6OEc2eEE1PqvR
i2nsbt+1QEdCy59r5DL17omKdCcpt0XVxydtrCLXrpyTmYwAtK1YQ+zPAWze7b1bP5LCUxJ34Fq4
N/kUSY/UNooEzTsMBYs1QCTeA3tE/QXkUrGy1ATlslI+4DTUHK0HdLP9rV/nlBnaL6PqvFOp5B8Z
MekGhbhuDdbLRF0+IDAr5BdfR+bOt3ud2+MdJtnJd0VPQQV/tkXXddpZq+tln/poMRIc5fhhvsTY
VoQg9MMK7D9f90ViOdoBA68U/W99WimzA6Ue+k+OCWbKKTWaLe4UKy+V+RwN6P7XagoNduhOCDov
oGE6myBUActJ6KbDg0m2IJt3Zk9h3qsr+5az3tompQS/TwwXzH4MwCJ7yUOcDu0cxEKtPWpJ0L6W
bfaQ+NkTtZFulXeJsXVCRHjh5A5d7x8qYJs7HMGJh0PPXo5KPz2bYcgY16+kd0kLT0pf92B8nBrG
IH2I7eE5K0m7WNfkczVDoLxJIjcZpi/qnMRKVVBnBTWnhWVFxiZBjO9sp/Yx0NV0O3dXGcUdgKM+
yZNXZBFOjWy3nyU0m6Mle8eJ4c6avC8sS2DRh1rmHoxqkK9kLMdPoQTUBu7oKwJ3HqFuOFBPg9KD
+GC592yyDuZo6qtJGpIbz8H0wrRCbxcWenICF94DVwLD4ldAVFCQ7lyjxpYu6HLADGag4hycYYnY
AbKUFUPZVJ3jraK0x5LZ854b5Hge2zRfQhswl4xj9GWcmvY+lxnp+DiLcJ3NqHEnVEoHYQfMNo/S
I+KB5mWSRNEpM7xdbem8bjxyPE2wDkUN/cbRhk9G3MZD7If6TEFBaGnsDm02MJrE9rmUzTdSh/AH
fBSyC8ZBke5VWGciUaVkaU3Uw0SbJ5gfgKm5Lou5jCFeQoWWbMFlO8p0BHLzsth+XbzsKVZalcOR
xKY/ZsWmgTLCuh6UW3EIsYtY/+2ILSOQvQZh3H5XbYaLrTJzqydBLZ9HjpdZKWc2mJfFnNhJTK6/
iS1aBMxt9kFKGIzZddP1N9d14tdiA1wS3MNahIVGK0EAU6z8n89AEucldrj8nTjKH7OXn4l/ucyC
bD7wuhO3/vvk/zj09cTE5ssWsfKP5W/XKTYPlYdfmlVVy+txr/vVVfcwGuiyfv+rywVeL/36EzH3
fXex8o+r+9/P7PLLPw4vbgElOpg/1zMsKEygAZpQdlYl7rQ4vpjoZlkTBc0P74+TEJvESjFXOPhw
JUaFhsrw6oMdvvzgstegM+gGrUnRGUWWuMkm/sQzTlGOLXXu45ppByTBQRHdpZQB9tZIIiAqZoY+
Zlc0F7H2uqkhVNiYnrT/tl4sGvOPxRGuWy9Hqf2KY/1xROqri6ggShlK0rPw6qM5Ng1x/KBSNs9K
JaIKl+UxBEsaoLO6+mNl5sWYbeQvl13EBvE7LxiV9SD3N14cOvQDkkkGIXUQnEBbm64fG+DEdg5l
TLxGHEvUMs9Vc9ytoSK91JskWqnpHvr4OXQ8RIvm9128ooXoCgr1rDaqyhuZHypn4nMV88wYA2d4
DDnLuu4+rfqTnhyDiWx8S6QCkg5gIkSI5sk4h6RiYlKt/h8Xr/uJn/E0igViLtilWe12GIrDUNfW
Tsf+GMTFRxY41bqqalIizkQKXNf6Vy81H3KqPKAVqK8Uc+pLiGyIdJxYLIdmqcNJ2sK20BjiIAdC
6kR2ULTGUqFeAsLE9d73+72Y1POcncfkYNMUkps+s4vGtmPnpNvL85xYLJpJ2XR4KUuDGRzEBGKZ
AxGfr3kOO576X4WwNVQXnIPmRypSj2ICcW6h9p61FYTOYQ7NxKQNpa9CMXoX0WREKBxPCzfmYN5W
fR0eRtgayxEZCXIloJUTDwuuAVkBA6KJrmNwj3OiAR3KRJComxhsNlpUrUpV0faWVWtIwUkVAJ0I
vvqc7osqrOBkKN8LsytfUVQ5VYxI+JzxqKLhHhYcAncwQFRXi9ENN8vGo3JgejsEL4xxUpC/oDxB
dd/SAXhYMKNBj9CTC0q6mOtNStVUtS5qHoMKTyZB7sjNiFv2qd+qfLGk33OYoTLIyg0g4Fq3F8+A
ll02W6Jtyo0IhwES5v5b86RHUnxXJvcilSfPGTGAseT3vETbymXdb65U+dgyyJ6IlLJguSdTxtCA
YZ7I1amznoJBGSHdknpFeiPU/OWVrC2o3GLij7MAkZbq517KFHSQdNBPQovDGMloLmV1pNhMPVIo
KFwboJj7tm5s2mQVDDAC7Lk3dKw8Ysy4rhkFzrl5spki0/fHsmkFoUt8FiJ+Nncu3xj+IuMtLtkp
YAilU+9d0t7i8kSDS4W8h8i2i4Zme0jkWPLuykQXc9eJuAlNTF1w1n75Ruy+kKGvqhBoooGuaeoS
9x1aj2hCYu46uSpL8DVhuBrpW2POBYmEtV/S64vJdXFM5Nfex6olG9GGDHtjwl2Hnusyq1HsW3S4
1UGPIx0j8tWRaNXz5Nsihcg1ziEeBHMS0yJXfZ2Ms/6UWPSxmd7QLPZ2rw3w/Xr1s5FHuEuaR75+
ngQBgusD8tgz8cXb6nq28WsK9GGsuyLtK+7ftZLwTQ6lSbJ9rVbKjKkwNy1qmfCVaEYT/N6RiuyB
lK4KSgsztKiHPbHwDaXejHzzxAXpvNJGrsBYkzus5GqCwAWg2mSlQvfjzaqGvYqsVQR7tZPVG9uz
dBAhlrkPR0zrp5E6bxzIyWHQoqMfRo993yDVWRcJwD8dhPycJWqFk/KsupLZKjImMyH88hZI8qrL
OgrXE6p+aFz5hxZBs8ofYS7Nmh2gTOL1ECSPAm4kHryYuzYGi2T2Xn/IhizDiQuU4TDHRnryPii5
tneqzDhY80QiGJTKJl6K1GwjvmpOH+LRBXzOcUj2lfYWN4R1F7TPbeFIa79K/BVy3/CKuln9XFUM
rB6SAb+1Pjo0etZurLq4K2NoRfpkSbznibRA7ha1x7JtV5UMDFuiFgcmI4fOPOGfFMjhVinqnRYh
odZmIK1AfnGZOl2cDquMXPm8rHi5AUGFT61D2Wgu63RLXbFLLEcYNsvzWHuYv6oWzBc3aaVnjQoC
ZsPnJNU716qdWztCK9Guqsfe3GiEvcvL0fWc1Uns2SvxPxTmtWUpH9PMWvlWVS7SAUhOg96TibNx
WsvI1M1f97pHnzBQZpgEzteFIssT2AvWia1TFMC2rJvHoKWvmSb/yfMSbx01fn6o9Y9Jl8a9WvvK
IY0WsC1I2kO32odlRwGlhtaSZh4gmiZCmHcCtT3fAIoKNXAR9Qi95qYiL+DKE+Ai6QtZqPwQlN0P
pfZH1+5xF8FnDpwl/KEBOSykr3jp50kmST4ZbvlTr3kX7Qpdw1p+oIIablGi/nf9QsyJzLrnKM3e
1Fsw9t2NZQ+RGwVBu8zoUMCcJ6BMxQ68vZBZccarMB+JAJd1srfqGnzhQa/0l2sLis4CQ9Hbi9Lk
O1LPky6lONSRZEHJnm5mnF7ysXr2pWYi2J6U5WQp3B4zfoa7STEj9jISzuF4irAhWWEwvbQbvg7i
7qTjyJBID1WoY1LuoOuHIAPB5n9XZRArheoCOukH5I6DjdhZnV+uq/CCmBO7mVdFB7EsDhCHGcwi
Us3f9xO7yKoZuyg5f11+K9alUb8LcRxaZsbPWIaCj2x5uerzxkfhVpdWtRE9ZGk8nZxJie/Hypu2
UX8fVYh8aSqcQmA7pNCkca15Wg35dFgYo/Ph9+nzVIywn/D1xWSpMxfFhH/aNJXwR83ixW+xwrMV
ZBUTZE6DFihz5mO7oHVQ3arhQKGv+ulhw7PoC+ctF2JeIzklrysRoa/bHigNOUlJjod9303SPRC1
nwqqWramv9WaDdvN770bK/Crk6dgN5LF4fhuVeFxgjH0pJL72pJiQvu1M7q3WDqI7b2WgBVBZGBP
Xd/Dzbp9ModpeNeDGtHb1LPOVGzrc1a3yMeScnkHd3mPQRiCjkmOOyHw0V0z9WBI5421vFCGNn6v
HTwG2sksdhH+AE9VMJ3FUblrNPXQ0E9OCHzOIC+8EBuw0XsNIkhGfVGpe0OHwJeOWNTJLeP6XI4X
IU5pr6UC2CvLjBb9Qmd67otgJy5ibHqojXWoHYu6VG6JfmbY9dzTmJBK6xGGqCdX3p01hcoBhvFI
do2zncgpTI4Z/0ilatpYuK9ulKQNfqDUBjuHm9COwYAwjImjugUI1ogBIF7uDvrsi7AJtdvOH5Vj
pqEyLQ45IhrWDQYksQxQUj7mlLDhTb2mIJjEL4McIe+m1rR9bVjxA7joN7FeTkJwe7433Khjqp0m
s8GaeD4HJcjPdiKXT2QG8109VOg3SKb/bvSXB6yXNKewqs1d18vtYxhP9+KAfQHgrzPs5hyMhXnO
YX5eHqBhZ0+qDOK5BNnr1m0b7xUjgis13xK5Pjh4Ir5N0BEpvmveVpUtAzpLchRHnQJLWYomBiXZ
uxHNTvxQL1EWMXL1XpfH8BDYwM3E6WcKw0vVyp/DHJmTFBPCsSz0HRBu5y7ySbA6o5b9zFp9j/ah
+jLYEyqpKkBOH+7qnT9I4LHmPYBC7AxTivBe1XGYH6tyX9Ah3dWSofAOpvnPcNA3HlTbH3gLOm6g
AbIJ5uyokptbB5vfy3EAA8MIT4JXRluqG/mavVfQJrkd0W29HMcIYVRhq/aaUEJ3JQsu/qBlwW1V
Ya8p/slPc7xbO++1dqzCjYt0NmKErESaGI3f+WwrlJ/hVjZv/qjyuD1MRyw7LW9kAIqXY5jQhtLG
sN+mEkOeoVAwQcvJQyfB1F32aGGkddNUv9u1oeEgqTdH2Kvy2ZiVVMS/DPQBTmS/J7k9rLAZ0o61
GRRnq4bmJ07U6bYmNMCj2EEu2nplIcN/ahrLwaK29S57wdoqotH66FoTcrlp1afYbiaaoIJDOFW7
n8nvE8ph6Q16r500vc9PCf+1iqte+SCveTmfUraXrSQFZ0+qvCMq0O2q1PTkI5UO4nyUqdCWOLE3
56IDs996yMx4E9Lhnf4idkBeZsTTodTPDSZVR73GNKTxG/mcY5xBipk0tVRUvyjpkIrsG/ke2m7B
t22qYfZl3f1kSwiwKmb5q4bxkJit/l5qqbRMcDzGd9EAEsc5uh3kxWep8e8vR3OChwJ3jmdPSiSX
alZ8sBRJP9OYQH4Htvdu87DErrHWAFNsw/LeyPVum8ceqlV5btznJgUNsUuW499EcvYdbiKORnFZ
nQGE94fYqCkOd0X5IiflrdiVt+exhdXwTGoFfgGvxL6c7OCmzx2dkU9Wf2iI3+vzFWsEtdjUmtKd
Mo7qlsGTtJlMLXqwfFLS6GtUv9CxhNrXSW+RhPeoj+FP7YNwG/RD49uDG6a8Xvqkn8XtwVQbFn8V
Put1U66RNFH2aphVN0MtycCri3lk9CL2nFoPIYNOUe7wQ3a2/YgsRdNVh6Et2wfEovLL/R59jAN0
Z3yTogJ9SQiSJ4ApwXFoYdq3nhX8mNr4JK7FKZwfctdqT1Ygdespw9AgRtD8RkEYHdkJGpzSncQN
KonkEDGdqrsObYQd1fpx08S+8RB2QGrELh4uWDblqjcPutAKn8n+ZKlSfvR0JXONsG5+KClGbvM9
JFP3HgYZ38kU2hK03XSjABPcmZlj35kTPjRBoek/27SiiF9Jr3Great+tqwBgR2cwXaFwF2T5iO1
78Y2NX4OEvaEnWNJN1iKqLA1dOiTede+QB09iWMFjfwlRX70SH0B9YahHbAl4NNt+fh+c9YG1BcH
JUxP+eEYU+dOZjAcoinzb7CcRZVrPh8xEYut70hnW6YxUUJHZn/+2fx7sQe2Qv/fS9oOJeH/VNLu
/7Z9T6GVhtXnX4xGNHn+5e/KtiX/w1QUWzF1THaokf8mB1rqP8CnQE8xVJOyN67O1yI3lEJsPAwH
aBXUQmN2qv9d5NbVf5gOKiHUpC0Fiw9Z+78UuY1vlpM6JpMcybT1uWoOGZFz+NNyUkeAwi/pjPCu
rTdxaMIUCVw7dKWn8phsLXM5qevS2nuqiyhc+9i86z/9x+YZ9wuEnGDLeuN6mADZvjTY9HobbFaB
/YCpNdBskbcYsKWIB6F/9xQ3VGJ2hXefbHCvWGfvFNKJ5ggCUm8VPCm/yoOzsnbOCuDrH8/k9uKf
+beM8nEeZk39z78r38wdL9cIyd0xDDAr+IX+9RorT0WDM7UnBEWt51ZR7oMWlxBbu4163s2q/ZIk
+vgiDl+NULn/z3+OLfpfQQTi33WeFOks2ZIN7du/M+oeSgYF09Z+cvqD/JXfVzcYB8hvzTr9Arg1
R4Nf1oN+nyPtcyD7FT9Ia/vkPNjWcropC1e/U6qTciQj856ep118h/d3faaP7u/aYlm74Xl8t3VI
ZgvjwYo2U7TKt8PP/Dk4arfyprA/faIVV2J0G3+CQTNv9VfSHzlqtliGLIwTxnSTtSB7tgA1/pQ+
YXcoaTuDzK3lMpDQpgX6SGQ44UggTVEf0yNU/l8DePktRWe7XBFNE8ljovtQnpV4qRzqjb3XVulb
/qTgePAzeuRy1sNL9jVtGF+E6/DkbVEOi9VF9+7b2/7Y3kBAs9fR57jFTXY1jZjuwbpbfKkHSH+N
g9K+tCM6rz9QsmjxD12lH1CRBn0l7ao3bJ1S1a2eQBdQglJVF9CR/zinfp+8epNEd+PtZC39E8bt
lf2Y38WfFJcH0MGn/NHYTPdo9mcvaf8o95QRV9wO/zj+yN7NdR8v8co0viLYISeT4bCCJr4L2twH
L22ve0QCohUMAc1axDrl0B9dSps+TcAGUVDJ5DtdxilzYd1Vb/3B/MhvvZsmP6sPYMghmHb5NvRB
Eiyd+3AjndN9f/b33bT1b80DCgUj2Wkqy8viPdmXNkoCi+AuX2lfkeuvIXqhfCVDv/poIjcGNwLM
3FwZS++HSu04vw0fm+BkH3SkBRnUg8J2Gzc7TBt9HbiY9yAbjWGM8ar88k6IRZun6Qf6084qvQHA
8BacVOzkubV1sYJ7ir4BBCAPwtnGOg4AH6MNjJYXJ1pkOkYfq+SzukMgYzir+IXcyK8qxd57f2dV
sCqxmFnm6rJXls5jx51A2qQBv3CEl6luo/d2Vy3TGxW7sIX95H+Y57Y+NNhMv3hP9h2kMpo2qkAY
hRnopZnn9KYHpeKm/8XdeS03DmVZ9ocGHfDmFZaeokgZ6gUhZUrw3uPrZ1E11VFdMzEd8zovikxl
yhAE7r3nnL3XVg7GpVM9CHXkeH9Nflk76abZ5O+Wy3rC7oX99Wg9Wa9MW8h8M2pn9nqn4Omw8+/x
BAlu2MvpLa2c5sxmfe4eflU2TzRttpHtpne6VcaFUG/cYzIRHG7u9Z/6hmAxQJaeFTsrnUqn8q2L
RhibHR/JhdYLm4hPMOXUc3+Yoz9eoO6XnrEdUQytXEjmz0F6XDZhvVENu3XaU0Gk/DY+ZinjINZA
3DKLiAgDHbsz6O6IKITi92/+EnucCe9wwfJAtpfN/ESTTQ+QOWrb9KX/WNzNsolfVDwEePuBRZ0N
0iN6W7uFn92PQGcWDBJB7NvljWaUh2HCugxQKmZbCJZ2KwJtCuYIg41tnpXhxbqMx/4e71LdNu7L
s/gmugVGNFt8ls7t9N8szv8WZq6apiRrIP6I3pXY5v5dYiXnK4QRHVNiR+JFiekHLNqbmXTu/30Z
/t8W4ceP0Sys8jjiabo+tog/n89JGT02jP/B2XYZxFBqNpo03R4/wiLObYnmb5xgWM2KHg9Zwxb/
n2eB/8O+I/8jiv1fAp0fr06VRTroumoQ+yayjf/rj1WiRtVni5B7nFikVhG2qc1luqlRUNqlrggf
ktbZWMH8sH5NIwuTvPmJ47p0QzAvIyY7pnbLrQrRgaymzKOGF9EfCK6nTyAesmE+z8yjIGK1hO8p
uCfh4qieOcsmFS8ZfCtBLHZGEGw/s2TkK3TtSt2jbknP5ao0B3VaaLalxi7T/bDpule5HjTswQkG
ERFZUV5WdKjM9bkvUFxzl2OAXTayMpLDU73gihuukdbJRysv902Kv6fIDAEVdlRvrb47YNhMcHGx
kYVifbfGihxGyDqF4eca5fdELh4YsFYXGiKBmAQVCK36nVhkUqCI69aAeOPrUGgfdiIkHOGAH791
aFaTag5vi6PG+JSUvATe9p7lwLRLiyYEOhukIlD6gIK8yXUruMxdaxcC8s/Q9tlJnlDcJZV4zfRQ
PSZjQ6N+1UcWKhmMpibscK9utKa96HmSOSLhtTNhvLaqlQq/pPkj39DLsKaWlAfccqEd5X3lInxj
Hims0H6awmSkXPqCDKRfSUXj2HfGESs5oFxxYuMz1PPSKkugC+rXZM0qAiU449hpw8HIN+MogxDo
tW6LeY9E5PRJqYQ/lsxvVmrrTSMXi9/Xrszib1uRvajVOvvZKp/TsT/GBKQ5faVDUk301yEBiali
Ip+IhKN65ZAwQlNhVoG6UNev2hpdxbqFFiCdRGhIwqI9SfPfZtae11pQAkK83ug0vtYzQt/zIMaF
183d8xyX1zSMbqQP/03NGYweN/CqDowburfHn9XJQzxnwm0SUl8rFDeaH0hBUeAlZvSz2BJKstE0
Ck5qQ9lFsERSWpoq6PAoMWvtJZHXoyAgtVMt3mlT3lVpJQRCrgqblqiodMQgpGQi9rRhei1rprDm
hJajjkxfmL9BmaFiym9zLf8NjWU3LSXaSwu/j5gFQjYsNkpgxM6D/oTENLIXdob+NPIOLGHEKQJu
33qkX+DWdeQP0xU7gdPjp0Dc5tZMHlU8caU4uI/3TAwFf86/rTzyDXh4Sqy5E+KmdsU3ajYb9Uln
8l5oNBse0+UKeGTWQDgeHE0ChzPjqG63A3TuX2uU9KGNgmOQwZxx8Cq17xRg5nxdR41AjfHF7KYD
SB1Sb0RfRXH4UAJ262J3HNHGOSF/22j1vYJOI0iK4rzEWgrMMDRkD+Y2m0Y7KIdQGMwBl/dppQdU
kRSk9WpIrK42ukspNVvwdwue32HTZbBC0VTOAz2O9lmomP4xyI/w76ct4dVMrhFjSfhGLBSwitm5
5ihHZLmNO2noSPMDegEBrvRMSUxQLiS+QW7s7veDvjC+zpOWM5ts9XHQ9OZT2CNaYPzeYRhEhqAu
5NlMsYjIT52ynaF/ptmDtfD7qcR8I2Wm3AHsg3/5+E8aqbP/+NMo/+GJSPerVuL/i3ALFQ1zoohE
CTsmWLNkdJKHQOTl7yaSBV+Wx8R7ItcNG/p5fe4wpBoOR4B6Y7rdsSIYwk4CJhwcGcO7/LJu5Hta
e53bHvPjfJQ+88zu9oT86ZZrkXZls3Zn9+XKs98cGDDNP20gefhviwPyvLtdXWIiB++0IdVz/Nkd
VH8mGsIOT9VXsefILtqQSeV33iP93dx313ijws9E4sc6fzZqpnAobUHQEm3EhXLw1E+q23aOcRKf
GJkQOBZBFkCcQd8qshnck5chXRDDPIx8dnuXCG80Dpg0+TKDA6KDz1L7Mp/Mv+a2+U7GewxhKXVV
BB8DXzj+NGgVXqeDzHBosQWLJjGnHnJQ3fxkBcZrdeMgHz2Z9vxqBEYgnpPAaB2DTazkoEHw6cdK
NKtjfq0f6WobQdN5lcxJG3Mnx2ZXoh+37zeoJtB1PlhkuwrP/cgCajlmesJ/1GoBQlqSECPs4RMo
Al/hdDV5SreX1C2204Wnrd9boSMeW9Jyew/lJtPXrrFrgBqYHQDiQZHwJv1Jk2CNudmlYW3aF97k
JaYfCzYNSz1iP3GQ184Nylcnqr3oLe+D2tU4nJ4IhjdATW0Jw2zf5TpQYANPTrU4+H1yzREIYznL
RCpt+XBkolOh6Q5t0oTNxtbd6Z1rnPF80WwC4KVsZK6HTifLx/2M9bgYvUWwewYAXnKpHkG2TvWN
kk5p9+0XiY68PQ35Zx5TC2Cm+dnSdxnDvwgj7/M0bmfrLpxYwixCznf6HTjouOG2KIQtl/gR2Bhd
jZP6dyQULfMoyZA5tg/eKlM4zozmjYgvZhrpyUz2+l/NEy7ra3imfuruzIGb8rm/AZ/kZ0cfHH3f
y0O9Hf9Sk5Won74VPznpx+JzqBxRsfu36SWZHQJZrBOPDX29amNO+COd6qX222tMqYV7+s4ToHwV
FGupi68dkpf1yOF2mpdHJqCrnbIXjaPq6pLtRx67VXsAzN5GAwXupub33/H7isMRCTjPJEcosnJ6
2xBtoB1O09hGEzQvUmzjbuFl8q3H8amS3uFfk2JomodIc5PMwxvERTQoJE9Z62gHqfGMfbgzqUBN
6hreKZ/v0WQubxC5k+HrkL1Ga1Dojo4TZdgLX2rpJc+RRAMOol7QcBA7WecHto5G/Hyct+MhIwUw
8rlzkUYKNsKg/cCAf0d78phG7sPC/nexnPRdtA75ISRH1bD1kOxMWyRD4osJdUg1Z8ecTYhHfue+
wiJNLCNJpi0a6Q0wsK/hK/XUDVmL3SHelLNtMOx+z4NedzgMUICRzfkK6C0790FIOuEEJhYzkC0A
c5ZtwXSY2jIvj3RvOjQU5KXLlJK7hhKVvoCXf7QChYszQ+a4UJHjdstuY8Apz7qZljO8VZxw5sB0
lG3nSO+SLwf6Sx7QzLlji1jZPrb5MfGVl5K+gmcc9gjr1utUeOBHoMU95RfqmXvvp494AfWYsYxF
bu0iRjf+ItWJNsWJjMT38R1B7gev4UKla5abeDcG42pHNa8arM7qWVtQrfM5kpyldURGeiQinsJn
aMC9M1DVQVNwKcv75+4s3Mlpv2LS7d9NAjjtj3jb7aEpexwTLuFM7jzFtjOP13TxzQDfYbi1fOtL
9opXttD+6QF+OMx+dYpO7R80aAtgiWOWONYZm6fKceul/hpc7fiwwd+UU/KS7RHAybtI2akYC8km
X7Djb/LsUPfbWnzSL+rRuFaEqgNmQ+/vlhFQJnRgG8YSEA9pqLRb6R2D3HqmpDuxw9AKoUZMvnrL
7mUbswXc4s5wjQE3gFMUbh3uuO7ght7J0oLaxHT4XVI8Baf42TxpvdMivxICfOSxsJkln/cpjPEy
kAB8EedDhVgmdShSQSmGg18eaatM2PirA1Wl9LdrvjhVWMjx+4N6iW94Z01b8s2LHFhXBjqIbuBJ
RnT9H1N7JyGTw263iL5hUc6HhMwBz7ROzamN2ZBOzLIhFZk/GA4wxit29Lb+KU6/y5zqRbvig+4K
gizpA5M6xyLLW56KgHDCS5TsFOkLIHBqXqLpmHzAkpzy/frwusJv2JsMe3P9yOI/LJhC9+F0Gxgd
RsIPMIjANLwqfWL9sZCQ59Yt2yH29Rh/v4HzoSKYjvmdDoTyLp1pgIyKLZ3z7eo3FwbBUAaKS/TB
vsRioCif1ugDaDhXzwkIjT+9H3VO8SaKjsnQl8EaFwDcLlsZ6yPYAvZhHb7uy1y/RCancCfTAuuB
MYTe70usdvf0ozec7EyM8nKZ38OQfF+6YU6/VbhjU7S/4Ju9dbDDj4ikZWIKJK/+al6qjyo8qK91
8pw+mTUOmo22Se+PgydCls8ZMhfanMSFXZbtUnKvNisbxZu0gUYYDM5S2NCimo0Y9FvK0+GYgJ9p
g0b2h29Tc3uIjpqLn0QEl3k3r+J6Cq/lBhrLffgGv1tzCriNFeHAttIit7Gjk+gVL4bohE/VBeDQ
c30AmpN9wm5rfhR/+Kjpb/wsu+JTVi4F5hmKOoQKx3E/QavlEH5lz0susNufRjHQkm2/S7zlQ2UA
+MKqDjio5LvSGzsBHL+iOGEXUTbmK3hbVKfWmYbSp+KL3/xFgskRAWSFvsoIOQhBKzTw9J3whrGz
3GvPNc2S2I/zS/GtrJxiveJbg86eXVZrn0k+I7zSV4wT4oTxadS3IdviIn4weqJU+BpXkeJEJBXi
fWXciUbIxsNddTDG6GBR2E4qK91EcjzY7ZwjUJO0FOqeAeioS0PaahJR8EemyPk7qq7w2Co/Xfun
xQD0xGsCHQ3KPNxG35xhyjPEsuRC7m0YOTmnhJ3Re23rWZlT37Hz8sap32jaUaFpGeWHDQqW+EYA
Z7fxAC7kz/QBlIkYi/Wr+aZqBDlTtU7405F1zEYD1dbEz2Vrb9Fss2eJpSMFxm49Lm5xKIKC06U7
6fZ0yjhmtOiE1ACRlDS6wLVGuzklHlwL9NTqX3HLETEJgI1Fe/XYbGj4sbw0XnTK7+U2DZBQdV9D
7cFvi28NKBiYwzY7xdkMmpNp7sVg/h6/zRN3pRA5xW09xsfyj3WLzv0RXZX6ZW2T1/bA+Jb+efM6
L/5S/kjr0wJPK3covZZ0W5Is1frzH8MMasYUFqUMViNudFJI5qRQnNGMZCQRC2wuWeU6z40W7Rgq
OrFmiPspyqX9/PsPktgfx6IXArFDy4gEsbOJAEP48fjw+/9+//T7ZcYE86jMso5FeZD21pxgUfr9
Z7ie9S5cnvKox4OfxpdOlEBSzwpYFNFOYtaZvulU1xRb2YMboFBURXNQ1DqUYHR+IPocQ0vPUTzz
YBcgfQqCxVxEH5fEiveACfjdgAIR6lyIPvJQbbMaomWHZaPCrMVwLY9QzAcNRRECZx8uACcqwehB
2IleR2oC3GiRZpSl0ecM48jr0/4uZXrsNUM3XSUQWElR5n4j02EXLQ7cPYMttwkJRszl9toxfnar
EAtKDAIwFmryCEj5yNsIOVIuu6QItN6UtzTN5bDwlWSOX5PE1xroxUJqSNi6emxYStj6YI+wvIPf
cCvgx88NpyNTieF1p6bdzsgm8pk0FZDye3VgX6+zlUaKOe3jh58wJGJgFAkJiTvlrqsrwDTWh3Qg
xKhc6GSqQvoMa2tn1gZqSdbRuNmPwFGlNe85P3JCnqrwkifhB+EM3a6XcXFWqFn1lPWvWzUfdh9Q
Xxz0RrXNoj319VNfi4hImYa7i1xk3pIUVCILhwqyxbfRZL3EBZnfKd6JeDR3nREdwnp+17NSRmUj
MCfr9acw/cyHFreQJX2rdU5ZNjJmH5c0DcTwYboXgnRQ87tqUqzgZ7BApNQCWuUeEVc4P6/RpUDL
9E4ueScw7J3F/g5DlvYytsI0vDXaDxa0FgJt/jrGOftqk4FgbK2fpjT2Ekogm+AcOiclv0OxICyb
VW+STYHSd30T8BVu+llJ7EaMf9ZQo41ENWSCrY6nMd6E9PKaYX1pDNXckGVJyo9AAnmkT0wYoult
efwwWaY6RYcuW2FBBxrvWbtang78SMVh5SSpTBJNLG/EmvY00fbBmsGPygg6x4eyH9Y3cFtvYxmf
gJZ5o6XQbRyrt554xX98bZFqP6K5zaSaxRrVXEc/LTEgW865ec51LJTtIt56UX0v52wzNB5MuIe4
QSQ9gsO19cqqHNuDGfEbPNJCurdKm3Yg4BFelBxRlap/KRvSVUtV4aw9WV/t7EpJ+KXqHI2TcYDi
zoG5LpggECdgqXcrl94JXOgoQRlgobx2Muh8zPT9CBijI8eMUNImITspzwOpLaLtc6w9AGILFR2A
jqCSEooZdHByY1ysxXgVUmQgo9FynhbvWT19pTM7jUnY72LRDyr6LQAiACbo66x01MDNvKANxyej
sKTkItVyjHnIRYbpwXpbPDAI/cZMGt22ykTfjRIbgBHdhlmNA0MJRurStB9hrggisQyD33XkHQjJ
LSTCSEMUQfcJyrXZ91s5VzJw7EAEc9myHGWkbyFESrntGjp6CRNElkhPWQhfaEOS6xXmbdFQn02r
vCRT+yI1y6NNtpCV0km4Evtna+pgpInTS6GimIUtQCVjPJzOHWOLsCfTqmKcLBrRpiaBINIFn0DB
i8Kl5e6US4LQOdJqLWyzMRve0irnPJIzi2ENLw5W86qQjU3dn96N3mJ8lRL/pBKBlEbmbZzSw6p3
LvblDKqRGFQkENjzCExGE4TFTbNFPtfMAQURH6VuJdhayeTMrDWyQcBdYZLRUsitzyancq3i4mVG
opGMvFcQSlt7mXF1qVlzqmkz9H0Iz0/FVj28kYL2G6mc2jpGRg8FKLN0dQbtgCVP/ohnDrJ1fxf1
fSTVJ+Yam9qAzmf23bc1M7gvOlcENWYI5bFalIfiODo6z5WpbYumuYqWeZprOGOTzqStF6dt0bZ/
a+J4FvEzigq203IARprARRc6kqAQudwzwe8ypr+tFh/zB/uDWQIHHkqc5f6pL2TgagiNky5uHPTt
nM4E+dAPdEVa4VGrmtNzYpYcPNLkIraPlDINmHnD2HeuBjhd1jVq08LPh4WNNas3Xbduex03ctqK
+6olcSkV8+d57O+k4zZQ9khhj+SIYpkzEVnfl0oQPueR6KtYOUdjidoK0/VsRbwbQ2ej2AZeCENd
ADqWd7HuqJgCbB14/ybMsLLggGZwhpkckanhVlbxUs0Tn6ppq7XTuAc39iIas9thus46/KqgN3NG
qxPd31EOOlYzWzezh4xJOUkrKHzc+AGW58Fe852mlevnqiV7gIzCliChC3zLR8O5fpnmnCJa76+z
Qgc3nIzLwH3qLCoLvGwFitplrjnk1E3MWiOVsmo0tKALa/KiFDdM6o2iCEFS0+hTcktyEqncwrrf
j2ZyFXj9rwnN86zK3jGMxOzE5Eq0bGRSibuvtCZxq44inDNsVrJS0EJOkR9nrZr4cU1hj+yPAjNE
a54IQ7VNcUKB+nzQiNPEh4o8noGC7cYU15I+gUiIZMsla0ICFQAc4REvgGib0lBfPtXMSp2JOBGn
qrPtKhLRXplbNe0HzxQkwUa8jHq6Ishwnd0JxQY5b0SCrTKqR5H3Xw9XX4mpy8hh0J0wFZ4WtS+2
Wq2C4zGJ2MIu7DeVAWltkn+mZqSNm+Mcv40gXD0TEFmzpJQO3XDsZCCHwxh7K7GHi9lfu8Kkr9m3
23AwN7mR0INotctUsOXW67BFJ3zKuETQ7YxDjZfRrSM2G4ZWeZ5cm6Xjiem0N3muAZxmxT0LxZep
jZdA0zUGddabIZI2JI+zrykTSASrI3c50t9VnFdOlwquJgFpUjEl2LgCyVPKJ7+S5HfsH0iZdXoC
5qNnrcn58yoI+7hery0ZTJx0QZKTN8JjXKjTzSwrNJqm9JcA9faoYiigj0+4B0gkfwz756jbVrnx
pcuJ6HbwhaNi+UmrKPZNfTRh2+tOpareMNNfkwRObIkayw7xxE4z81QbzR+jgbcp6dwScQeMq587
3c18qcgaRx5xh5ay9BKKQwQNk0JBRR1RhcPo5GlyzQqCdxjQoM01UQU1jLKzEQnEI8gPZfTMRGOZ
6GtEvXFEIYwCQ6qPhjgTCWmRWtlVTr+sa5CU43lUfMHEiy/HgxKsbanuumJSd79/+re/znmF+66i
cG2yr4TJkCcpjbabzPhfP/x+zmwXy0vE6OMXbf77oRl5AliwJK+oObWFknwXBzw2nV7+ISarI7nG
IkBHFAiOaYCRafFIhy/GIRth7If6p5TuDPQPURU9zZzK7cEpG6Oo2qp0nbSHfzJr8v/1YVjqi1Bg
aScFW9916QIiWtYqYyc/zJa/H0oyJ3b93UKxDoHznx8S5AXEYjXb9D/5PL+4Hg2CExY78bmYTLpi
ilY+ieEkE4ugZYe8ydTgd9r9/y33X5Gk/1bbt/tuu+/lvwr7fr/sn8I+5T8s7B4GLBpF0SzF+Bdx
n4a4j8+bTC9xbfIP/+TXSP+hPLgypvyQIxiKCubmn/wa8z8svhsMGwCDqiT+P/JrZOPB+f9X+YEl
akjpTckyTf6RlfG/yg/kpi0LgpDaTTfjWIoX4Qg4msfBYiqVtu3kdDAQ7LJVeg9w7U1o9dAVmBvy
SKG5ycLmFln98xA1opv2aXYoOxLeEigK7BEcDOaHfznNq9TvUJvb5qB/qMUc7skOObXVrPkEcyq7
UNO3kthl28bSmZu8p1PR7i2k7HYFzJAP4Jalfix8OCaFq8iPOUaiLNfmM5TSr9asUrQ+MgskffoS
W+YBT9crEbVkuAhWs887zC6cSGsWGgEO/yTQzMrrJ7Ps+xPM9ZtZ077Qxi6gbOy2QKuBM4qviDIF
jxz1xInn5QedMnIb5hAg1WTUGWjCVVxqDJDg5HRBNBdnVLHhbSjVP8KUfjSKVQWVaI5PDdkipA1U
2z5nFRUIa8FctTMyVm1RTlLn2JKWUslKekxbIXE7kYAqE8wmyE7kDksVIWBTy1u6SobfqFnhaZwM
Q7VZXQDlRdBG08sytMWmnAIgyGUgT3znWqdZAsoXBWaC+6UitA9Q9XtU06xmy761eIMRX92qJkVb
PhFIxYq9YzAilDFe6Lr1i0Fl2kJaq1NXa880PbxpEoNFYUJwWA6ak0oyf2uRVeCPR5HMCKbkIrrt
SEcXxsnIVip/kO+KjY18n2FJN/2k8oeGY3rX94NDiKhTpROBWXPhGzXfPA+zff5gilr4lhTFqVBC
P1dkJtlCMSoOuIXee8BV6F4wn398xaQbAlk0JD6ZKRoxK+VzxUzwD+KIp75fNqLM5WiRfzvdjCpk
VCN3bV9FYeZNYU8hjN79JQLPlrpZh/W1jOEFaOScgbtk+1mM9trDtJ6S8CitBjm3WX+YJqnCDiJP
7qIhBlAk6uwMB5+cAchG0hIsI5d3LF5kY3622lYnr7KmcZ/tFtN6mI+l3gNBxKXlpoPXeMDLmnj4
XrK1wcal7ap4fZVnbrVWzQPu4dmXczl0QjQfq7nrf5kka7NVYmaDs2UGEZnvPrUT03kO3QYtHxl0
Mt3+1tEnRTgvSfZerucKKeoekC4hOX0OnXudUWNQ488cdTOrSelBJtzz4/Sl6+91Ko3XQXjTJPSi
vKnrTh2A1jSE85DRZR6oTXKYmfH7wAllp0wrHIglQo9EyeYVcgVAUq5eGyPzoVPA6UymcjMT0eno
TaltK6m94jnvDybCHybUpi9xlCczklF8K42BXvSXqh3kICRnGhknSbpGgUEkzzPTjnXRRbBVA/Fm
yqTMjpRkWVCFlRJYDAummpuHoIORzEtBltZNW9SHBykyHumP5cpMxxgYotcjoasrawPJ2kUS9iH1
2qUlUANnU37ltBEd+FUMJ3qiHzg4tVl2V8hYtrG0EIGNMffCYal8k7eUamr41isOKqlJ1Tlp/Dew
1ZqfCToKaGZLKyVZHj1oTTM2kjCPkViSA4RUhpGKNKKIVuvLbCC6nR8m2LHIvxLCRJ1iSf9WEfo/
NWpuGVnCdqjRgoL7RfJEO9FIXvPBNSDY4+ybBQ6QGK6kYaP+RCZyinDifTatdbNgtlgNGvv4S/LD
ghkM+ENM1WqM1zyXaKYTeQ6UW1VcjDuvgo6RlFxdwFmlN03CdyZmL9GKkEoSxq1SMCiOO0AiJVGC
TfVtVuWmDjEVyyKd8Dj5EuaitLF2bmgqylu9kygfquyr7QTSFCJ/GhPFBRGPoaaXRkereYBaOTtX
PeHDahzynM44S7TB9OG+7okNKzz98Z9I26MpVJabaIVBbza5FWSa5FI5UtsTV+2l8M7t8kNWKAsA
sIFiXigJUJTdzIdWbFIW1DHcCmXlCdsypE3RQPh72CuHYyZZwJEoyacpRN1Q1aE/lEZCouBELEjV
oYlOou9UIFljeCyqyd8oHo80EkYHHdLoQjvxOnNBRysUVCcPd06HP6wfSfHNIryXqgDwrKyiUyYi
3dHJdvX1xPxJDGphvZLHYC31e1eLhAUTMks4HtPLWQlFghkaKj2IY21B5jTZfNIhTMh0GZQx9wu5
b57khflISTBH1NYX1GP12RiF5FDm5Jl2hUJrCD+5tRoXvDHjduIfD2bU7AqpzS4wrpAYsasIldAg
6BLCy9gvJ0tJGYMaSeZD1fiL02sXCTIE6j6egcPJP6ucaoew4EWUMp1IOWm6Y9PRGFwzlqaex7OU
VaoSaA9eYw77rprvYmQtfrZqj9tgU+BUIeUUMulYEov82LcGxihW2p1UWh80LPl/SwN/ieOsgCAg
rvRTrA/YAmY0MGH8xW4/Ounj283FeJ3bT+xFBX0c+ivmODNdFpvMHwBuOEaVPFtr/9ClHIclagOO
ZrzgJH7pmjb2C7I1MJzhBfp9GFe01GNNOnM7hd5MbrarmZFXZ+q6UUdgICmOBn2W7qTEWoGeWycj
ZL5gta9yJxjOZCE6A03vVC1LDVxUCMXJY8YynwZ4xBtJD/+YKiMfhIn0CycTif/UMYQibd3ieqJz
SMUNrbHnXoBAogxXYzYCVc9lp58SRDeW9rnKJmQB5ipl/8gFIuvPHUg49EyVAX+fjeMj+4BqlkxG
z+ykHzZmVZKWUzosAnrK4VSkEqlu6J2SngGxVLR3Rem5MVhts7A+dFK2+OqvSXyRvsi2fMNoJR9C
joWPrUyJyx7zFvrgmgOSNjWGO7ObG9Kj6SHKAeSqcCfFmECmHpnPYqGQSZgxpvcuEYFmp4yUCVO6
WWp3QvUa+xNIYEfl4jq/Cq61on2W1+pbLVC9TALu/8TUtO1snlt62cdK0qBByzsxjp2ORY6zCR0K
FgYC6uTBy+utJLu6irAzZnbDXpg4qU43qAYOdSCfgzd0eNAJYbl5aI+nLZsi4mlQ9Oe2A1SYr4v1
TOX/x1zVq16H4xN2Vb/tUvO5KK9VjxaHMrlj9JdMeyzBtjVoh4q9uWBvfEY5yyXKeotxdK4EUe8T
qWihHTeSp1ptBmbNKytq5JhqW7uyzty5NRULDrXyNw3L9ZpVh2XGnD/MQFWj8fb7YarTF6yK6Wky
uvGmkgBEnmE0bsKoyT1dlFcI+CF2jhbVeoJNUtP5Tj1Qn4sgsNFXiCgRfUqsgQkXoilJZ617DZOH
yKathTe2xOoEx130o5GYIVrMxk2MZJKqVYP4vJTE5XLtja2Cs5TcjfWuz5rlSeUiYOidpGfOyrZV
FNpN1BZUCFnmi6XUoY17fMrCVFhOYrlf6Dhoca/esoiHo2sqHI3441zyMuUAEvkCQ3tgohz384sk
8PhKORHSWsFLiGf1j7bAgIBq6OoyNoC6+dPVlubKs1weS7FGaFvrCboieddqdoqcEn3NLlmxaegz
AoxJJOcvQgQ9NszERUSS1QrbajXtQ2PG5rMkrRNZCuNLnjP7qJR2cZQa+JOsXhYjOxsD3RlhFXb1
REppGUnkZmn64qxTf8PEBUkQgbQ+JwZR2w+H3+hNQ2hx4CdYNiyT1zxaWnQezFsJS4k3bHGJj0xZ
QmosvU0ik9l4agLmZLSUh4rRT5h7gvJodI3yppeDdkXRH8HmTQea/ta+JER+ZtfaSlb5MtnCHGR0
BaM63miDjvKAKyRxXNiUdPpPFByXkjZTIRlsetYoImIqEL8AXlaZZ6f1YPhxYqqQTej/ERVwK2Ym
eVNCVM7aV02gFZEP/3rZYQv9ylkokBf2OD+UrkJFoe4HnhvQDPRdy7X2SfRUTa4IwTE0ZtL3ZGCu
3VYDrqC6Z8qbiII9g+5d5qGHw7JktjiPf9OPDlPkhbMI0hJuZoK6D5py0zWL8Fsmm27/OKGMQn1o
ZeNWFlZzblZI5LH2xeEcifRKdpg+D7vMmr66rFYuLDf7FqAgeSeT4uAwR3IoRe2Bamomc4lzj6xs
RkHG/fE/uTuT5bi5rLu+yh+eowIXPRy2B9n37ElREwQlUegvuov26b0A1VeqUoX/mnuCyExSqSQS
uM05e6+NAs930595hHAY2BSdnyp90hNjb9gj4Oc5N9ynzIZ9+9N2uDd0dpN5M5DWUSEE1Sjz5/3D
EOv5YTC4dWkpxZEJaPJLCHvADONm380UEdUg1gnHiXwhvdnYMnlCJ/sFSBEuijR1th05NKY368G6
8ConAIhBlz3h8bxgcP7qOcSXwIx86mQAgHNUP0LmXULvvLUCqIEnAGFoxQY1LakqTUOJ9DeKUjKa
3a9jiYSmQ+h/pHI4bW0LI5Gm2g1Zrj00jdRBlscuQs88/WKwkOCvC+mtGEl7iaduE/aae2y8XRaG
5iOEhnkaRG/We6xlw/hnGRY7o5m6fRUH5aqif1RGP1y3t/cqQ1iXecZwSBwczAAhGkSdTN1BGhHl
pLDHrgdyXAkDZHtbuO62X1ztbfCSzt6ALq2Pw4TeIk57/1wPydpvYRsYTBLP3eTtA/wKm9lBcgiI
KodkgbQlLC+OyBW+ZuvdM0BRxpFxs2jQHNIivBszEtGaRl0pR6K7dUZ3Y82BOsp3sRBNzh369pgL
pfhgefA9ddEp4W+LfOfgDqSZ06Y/627zHM7h0yzhiPdcpB5pq0iFJXMexMurLW1iP7i5UA0wXMRG
xIyfYySxaqwESSXQFwoGyYa+txaiDpYQjvYiRefuCEJNEpda52QY12aKyXqpvzluq85W1F7NyjvF
CQYdaTjRTRotSlcrr45+zPjQYuc+tj0xIZSWSH6C77L2Ko34BVZ5qcLkXF0j5qMjV2TAFSqugebS
gxfOsRUBBglBthh8S+7R1n8hQxKyua19yqT8NmlDCp6U68TgjoXVySoMupGxbhOIlrmvP9vVd6+G
YBxMrTzQS6JYj01QK/lwOjD9onFoK8GBc9jIWBNdtnDCDiaFfxp85KR2bxq7NGIqD1tWjVZgmWdp
Nfeh0Yo1AcPvZDmTj1isASQXOyfcGN7j2DbOwdLJps1qFNFlNBC5hQaQ4DocdGCU0Nqwzp7C+jR0
W/zSaOuaM/zRYM0qTOjPYxlGK0Ka464njIgWrJs1dJV91A0ykbRZG3GlDCsebpAC6LXCqBn8nx1x
YhCJ/IfKhGaeYA2jvEoWfNhSouqpUw2IEJvCN7eqz9HQ6tZTDo5p7VosySc9EmtjeMsiXd+3atgL
QQWtBp5X69OnZaDujZ34KwktZ6lJf89y5KPDFL62TSb2h6QIMAHgl/Uk2iUzYzNhNx6jxmR9h96w
apO23ppO2az16JuFFx1E56BtWo0lmodMYWs28W5SLA3Z+m1JK8l3XXs3e3VUXZydbEgOYknlsRq8
dMK+nwb0W+RFYkaskte4YS/TsjQA2JSiI0wp5hfuV5Qk9Xt6Jy0S8YICcRIoBCIbte+RoizVhF+J
4wnXPut81MvFRvTIu3xzunfBwG46RANYGBihDYfNQZhM6KLpdySUs7Zz6V0OtkXWNn+BmFg0mfAo
+kHTtmGWfIM/5c/5PqjhiuQsHQUBiDSQub5GGa0MnkebdCUEF2/LLi6pkO8S/Bwwme2nkKQ+G6W6
xXlethJeE/CurBij6kXVwEPIz/W3fTicoumhJwEdcGmrrRvMRCNhg3lDozNMyKxjNVHvLQWDZ173
l8nEVVQFZ7ZnNsn23L4Vq8K5hqZPtbnKKdXkriwPhBMjY2Xq3zZVD3Ahd7pjo6xvidaxve/1kxWx
R5ZGQZJwfnSzJ03YX4hcQk7tsiWWFa4Ex9iEc6ly7GqEqWQZHCaAjb5KyVHoacaGWSUOoVU9j54L
UizJ74MRikIWzUrMZg6hLIO7jI3TtStGcGtB+L2HSnMKmuzJascMM2TyoBx8uDS3SRtCuqXYeG+p
kuBBGSi6AOcaHwkJfGuJgKS0Pt6ypjw3BP6dCwe17FhU/a4VLVHH5ZzDh3DaKoenmAwq+jrfm4QM
j3AktdMT9vn/98aDgw3wH0bCzYf6+K9PSZrBePvIP//3/7h99v/1Tg37j7bD/I/+ajuIv3m2MDws
hYIE2aW78BdTwP+b6+hwBizfEn/HDfzVeICOjw3d1nVYA6bnuBjR/2IK6H+zfJ8OhjAxKy59jP/z
v74P/zP8LP7uc2z+eP4vfvvZ1fjPbQfPdkzLtWmJ0MmgtfpH20F0TsXcQZ9r1MPsriO+8DEgWjNh
290T5LKZRECUGUCSNgx+2g4cyQVw9U8n7e+f6l8+xZ/Nj/lTeL7QOU2ci4Wu8M/ey462MfVW+uEy
86tdaQdPnZ9fp24UN5vAuR1FwmvtsPyIZnmSYKyxSVEcymgf2UgfAGPV/8HratBg+vPEWLplGK7u
WoQK/NmPqTXTcEsPab/BWg22maY2egsLje3Ij1wl+n02wKEqGkV1PPxm2YTSAjh0NsIzsIJpj4Fk
8QRGr92bto1BPpsJc/7E2kKfk84ocOxLs5rLISrczoGpm8KtD1rfHHpDBLBLh5f/cJLnBIQ/vmpa
TFxtHhcUZtc/8BGVpjeU42t51P1JP5vuICgQYs8rY8wrgIYPRlDH+yYdDDiA1p7Vz4rapFOo8kLc
8HNcuMadNLy3wND97X/4bPTY/u2zcaGb1pwAC+fiD/CCahQlVM/Nj0DMHoMeF46pZ0f2w+M+1GHQ
Nz6D7GhWKKRbkk1sAytaXx2BEA1rM0inu1y7C3Ump//wuf7twnQENyGfynJ8MjP+tDwndCdKgzYN
OZHHSkl3beqMoLaGN7MU8qJs0voi5W8nZEl7I+xfoUEVGzLPyK62J3HNUT//9x/J/jd7NI3g2RcN
cITv0vDmj/xP9mjEVvoEKKw7mInodzYdl7NT42NB+oe3N66fsuAKuit8QPeSPEvhbEeiIteT5cSA
CLoBD2Q53KRVsK3uKEx1Q2adRjNEgjvpb3XPqgsW3HUyM4yVqHDWdmo9O1StL07HDNhaOykSIBfD
XbLUgeaK0FQaE1shaoTeYBIRN34rQMqvPc0fdk1RQHJyu1VdNkfbLN6jucxFtR3wApUvU6Pu1JPK
XRT1eCPoxhvp8SWVsdUpMG4GF6eyu5TS5qKa49cx0DZqA73s8WhRe/vvT69h0bn941p0bSF4nfue
oCNCav/1BLOV9WjnqfZgoIFwjLy4gVI9V9L3mXvN+phUiKvSiobiEJDUK63pPKVS3ieRvNfAywFq
0lDs4B04+139WecugueKEzS2P/oIOx2F8OCcBlNwjgL3e1kRyRnHo8/5xS7gWP2GTlr5HgAEjSIP
Y/dgNLRUDPdEhMR96hnP/hh1x6hx9ZtWc1gepX4YnpTT3nc+qnozIvm20UR0txyyyL+xoyiOPdFL
W/TEZ7eRj3yN7S1Tw3BolC2eO7IYHqLgDqlkey9VLvZAL8Xz1OAfbOrozk8Q6hFipCElL6ZNE1L5
KQhQpAm2L3W7XguEnDPDtNoR2gM/RiZgmqf0qvwyvRr2t7E1kFkMIrwaLLcxvLfZkQluo1NI3nFz
k4lq1IBIx8a6oFHaJJdUYFtxsIbfVJXBckPukxshytnkbdSa9sDU1iA9nMazrDtxQ60HGna80be/
9+xK23RlTZ/EkP6lj6qa2hoijUwfEO8UpTgysVPG0BH/9tZYnIU3W42juLm0kL8SNY0nLbIGssUJ
0shb80DT5wMh1YtXFt5p+Y4cUpjWVWQK9GWN2pmm/o61FattRXzZ0Nv2JaHdDILshp4EvoSWuXM8
2tGv3PjBVeQzIuq8RCKNHwKtQ2+X+NGq0CsikCnzaFolnuh7QOELPIKYB2snDCe82CV/Y+XJETYz
V4tBiR5I6Xgx3AQdK2vLB9+JkyNFM7Y0pfoaq1BeiCWYIUBts25dizWiPZxGF7ufOTLLJ1qYb73O
QkQ0ZMmFslNyaUbdPAR9dEsnl9gUoSICOQXDrDc8Jr2UJ9B78d2gR+Eu6bBcTy39NunUGT4+9hIY
KvT7AAloHCfxsRrbj6GuxvuW8uF9p/JXUt7PU6swtojBBBtYaXcxJtflmWnpz5RbOMmiwKTHWpQd
lH+ys+kIBMu9Ww4EccRH36ORtzydfOn9+kFq83eorsc1Or9Ggl1PxE+JON8opsvyy6avo8X3pLX1
c0yluQvEtgyb8IGQmvAhy+d9u4OkaHk6VgymtRkNV8oFdPn5DQvWfLjuxakxqdeg0oz2BlEqT2if
acOl0D0YYLTH5aAn9ikiLvWmz78ReXp7yDwVrExUU43p3C8HZOuQ463x+/Isr73pxp8Hbk8wNjcd
efJxlD0thwHyoDe5cjcyaK8a9qzBSkOouHJxstQZipBpqMp7P+sxygy+egoxuDPBThetJBCrNf1X
EesuWgNsAmbRbUQRvpYyd6GWu+OhtROFJaxpacpioCXfRIP0gjiynQw8+0FVvnu02WLnRx+n8Ysa
uYh1MERWZr9CyMAHXOR4mC1UnGSXYzgwhu9Z0fr3tYfk1vjq5Sa+nJVFx/YVMeXZcoC+RISZOURZ
4CHoDqOiwIOvYZO0PoHpQXIcuC+2Gi51WgXZEUFqtW16ZQO1sy9tTV03JhZin1psoUN36tejh+OS
ZPlxnwFy3YU9kNaOEs9RL+OfBkPbDm64xcjF7jNDpL6pDQ9n255eBxsitGB5PQQP4Ka/KrONdhaD
7yHHSCbr1rsVRO5utAA/kN7le71M8EOMxkuiHAhyxAbfOxECab1/DgYNo2boexgyo+BECUsCBfGj
beCF14xkhl9nE4CBdpwwyQrbwLOcWv0qTt7stlX3unKQm6OOX8anKfPM55FruW6+eLpWPjBT3UjE
7M/0rzH/eMOT65CC1NrngX3Ifsp4laW7s63NoTz1/fDVaqxpZ8XNrTWIb2l7BgmHrHFqtTQASvCV
VjIdIs+rDsKEF8obvIfZ9OTAKLjEYcPeX5rFPsVSow+9v9X9WEOqso5AAKz9SORnvr97L6QTo0L3
3i2R/qZkyqJaTzUIH+7Bzgp6fQJOJEvhvQykXFleMGcMmeNuygFUDUReY3iViKA08U3XZM16lezD
hJCBXrbFOelMPCmxii7ocM8q8vqLFW5NIaebaLuzLBLtbaLN7mO571Hso5bP0oMZl7dp7mmyIcv2
biXjnaVFRNSO8Ji6t7igjUxQ9LNuppge9DlyZtxYLYVCLkftNWxDD4R9sffbzkVrEk73XvVQ24lg
Yx4DkyiHkv+ecBsEFEys3XT2BloP0UgFfyCb8k7PPeIXIFXECMbDIOqPaZXbJODCGyxnCfyIAOIS
zeuAHEaFAtzuhJZ9mhpoBmR8JsV3nZCGjU7z6WC25bXKjOKm+59RT35AEGB+BKtzTO36M8Z8sq50
xzxqyr8Treme7HGC6+7k9lyl6bEum8MjZhtxlq7FdOxRUYcBDhBADfU9aFBat9KxPmjXle+xG70S
iGmfzIac8h6UxabNoGo6wjSPVks1Dw547dTl3mvwiHhxlx71yrlV4L7LeLaeox/TGnRRqXMvkrxA
RwOroyxQmVETB3yJPiZJEtgHQX1cPjxwzuahbP1rEZbaSa9iyF50x9aqjfWrn6fUinKxi+BUdVXN
MNDFtLnxWrNapuNCb7OaBXQKu4DFXzZqtbqDL4vt2orBuUaDt/Ep2mL669ZVCxvNN6u7rO7qw9Dg
mCD5qejKDpLvZ23L4toXXr+ZgvpnOaGD7UMm8MQu1zm6H5FUAOCwFx2yAqgvk5rcWnx5RL41MVtV
Wa2i1HURvTEUtsHwZhD3sI5G/oQU8d4mpdGPf5eraX4PRQ7bWsL12HMFHc3WhFo7JSb721AhSqJG
26f2diAgbc244u/6zIGPXhHfVmqXrFMZgiqbvlrjbrlMjI1SaJ+dz8yKiWFSWyN23aOhUCnV5M1l
1uid2rJFfRZ7c/4YLZiOxkvjI8Rre2qUcBfCsibBpd+4RWQ+1y3CQVyLOd6It2Dqyx2K6WejRcQR
T8Gm7dH58XHwrfiyRqrsJS/tqP+ssXqsgtFNHmsqsm0zmh8dQXmwykgoE8RXrQGBYrpVXXnO6NM8
YzjAA9fCYBAquTmNy9rUzJODFg3Q3+enLeBkHPB84+ihz5FijupsbBxtnh9Tzd92Ve9cPRn159Kx
u1U2OgHoPNy4tA/yLyIK7lEGdp+m2xypPVy9usTtBHJmXefSORs0l1A9tu1W7wzIBoIbhFfivnfO
nkGNr5oQgSdZjD1r+Um5/Ku2PBONhWNtNo9lMu4vdRuWm1bHDixzBVXOHUPK/GyTrNrgqRb88IVB
Y68v9V1s519rNmTnLozDy/JoObhIpTa97oKgCQvyTCrd0s5+AuvB6KzT8isNcrahwvE4TP5PVxkx
SufxptmJeXI0x/h1kOQSrqquIjeGZizMADKs0JcmgH6K7M6b4ncdBSL+mJsYNEzA1f2QOc69RqQ4
BrvyUc8M+1BRwVlp3Vg+Lq+19gDPuO68fVOaGktpDWAAoWmPRRrRxUIMszxDjk2su4d8YHkaHmxJ
I57LWKJhy+Ot49nllkvGfEgd/MVjShpfmkHZiSaIfDXVlmNl0k8ZHDHc4P5eqHhXT0QH08kyH13h
hadirPKDZfFx6lpUF89PXwQOjYtQ3tGzenpKOnAgiLTiUaVCf4wcAVSdDxgo39oVvc4OzAi3lKb6
ldHOt48nt7RpDmw3iovH+Lu2fZu2iKbdicbXT+Ok6ycyClBxLs/dEhUJYh9oQRg/EjZIZ230vLWR
Z+O6oYh2srTw0Wy9ej+ZVGJpjvSnjoUd4ofptByKzGvzf3oejWCgPGBMW4PzzJQ5Op+xaEZ6Ugcq
2LTdKvshK4nncbmJzqzL8U4Cssnz0t/wL5LzTOreD011M4IJEGFsf9F0DJaZq0tQkf0R4UKyRVKU
bdswhxmTfakL51tA0uRZI1xZ98HK5Xl86RB+8sWGD3qf3PwpvtWgVxxlPLPCOySiRRXFRx2FxXvn
giES6LRiFgAXp62ScfhaZRGwDyN5o/myEpNurglNfHYkW6/aPJqs0brAsdbkoMfcgv53mgQf7uQe
eq97QQfbrrsJRIUzbRwZ41J+jkpYj51Kij1KO3aAHt76HvuDaPpDYqkHFidv0TzDZFa/RxlIXF6F
yvRgiARV8dGoo/tUOuSjYO3RDXCKYm7fBD3+g2wML5o1HpF20E3uTnqjfxTtI+v8YBtgIFlNYNlp
QbrimKC/WNvdcOgsAhMz1H6HzOGeqkR8jnW82nOCn6W57c6x048hncoVAKs3o3DUUaInC1ih48h0
jpTa6BdkMEaEPLnzcLkccnvj1JFzEIn/2Uz8nUnb7GlyHYWn9K1l2Q8OfpeVAqRiFEhuNVl6CFl0
RH1o81JTw/2SgG50tEfNhPheVKSHEk/9bfChAlRzeScnsTf1XnXD17aB42EXbQZACJgrCfOmr1zE
2D+YOtFpsB0qcvEz4FSXfQB6BLwaQjsWAiqtPtJ3Mynz+3JGuYUVKuK5gizLSf1g4LhjGIpWpWng
9NcwysjerQ5mXvzs7cHCIGQbOzH49mvomDe/QpIaK58KqCNOMoss9leR+eL4JdbMODvFdNMvFpbU
deTj+jMqeE5V6SK1m1dfsv4ay6J84yu5alnwWlcdxv66+qADho3LqaZ909tIX7sMe0+E/99mDGHT
np5R6w7Yd0wKZq4Z3bTM39BRrW8Kn9muUdprx/AjY3btyTgnQ5dMX15QktksTHz5dRAdVKbRadLR
t93aMi72jVuWD3FMxRCpSN6mDpIW12VT7mDuEOOqLIL80mUlpsH2RRdKv+i9SRiOpZBOyoqTaBAY
U6n6XKI/3thZXc3Ozu7o2+qrpHC0ouV/KowhIiVMMH7Z+p2ZCfc+okAtNYesFeKe8QqWOriAKXSt
c5L5EMN0+bViLbXH2fOgTzBFAyOGbQF8wRORWGWdj2K2R+OdPfcUlQ9anHQbqtQwOKv4ybXSjTYF
3oVvjf65TT0pALK89VJKygkmT7ednLOVcvcf3SGtoA5AuVzmDYSLL/5om0cWChcyx0DcNHz6zEoe
PKcPXoqE8NxyfIWE3ANXMfoVAWQVheq6IDkikTQr0wehAUWVA8lLgn6rKMmxMnoArE0QrJHSwCsK
q7uuaG6phlEuSvh5OrKmjfUgYFtUHfqmMtZk3norahO9SlHPEVe6CcvBBIeGccjJ3WIXuNPLEsFk
U7r+expTI2JU6Q0N7ViVX/F/webUnwvp77S0t+B0NR6QNXJoiW5kT1m6FiDSb96UfaOt5gEsCBCj
dIbtnZbnBONAiYqj45KbVc5hbvU/Et1+ZWmJORfy//njABndr/y35Vd6F6ji2Ecku8q9KKE2ds67
m1btuoFZ6GzxSuzyUaaHrsrRxM2/MDudJmIpmE1G5Pl1tlGRW52WQ5cAiBh/ROzBTQSiLNYuQdbG
x0yDvurckUVU7dq4e5DoFDENeic8LNk6K/OPMccWrZmNx2XfaieAh03ut+w0NW/rpjOnyIn6XUh3
+TGoUCi7wUSyRR8+uPsax9pT7HYvNdnS+9/hUkPor4YaZ/kopo0JuLp3n9qatorfeW86Eq5nH+Tc
8+TOYFUM6V1/1AoHRKzpjaRgxNXGdqFJpAVpwBi9OTXZCWy8fghRyPLFEXPMqTlOVqBR0VY55pNB
y08erlyKq9bTwMBVlunJL6YffNkuQ7ZmH2miQ8QxEkXjdvxi9Mq/9dFk7jMcNGwUoQhMzMZ1U7AD
HK1NV3iUdTMqK20WFnd20lznWNozcbR7nyt5o+nS57cQhJgD0gTw+YY3pV+cHCdOICk2BHEjNw39
skuayZtJ8tFrCU1h57JGOGYq7B58+NFz+0F9H1Jc4ZMCv6SsJ9eNij23gDwEUSRfCxmcpUy0Dwj/
5dryRHcb8ii7MUWzUUIxV7IY/whLajwtYGB3sN67MHpwgtj9RJi16cA/II9w7rLA7C6Svvuq1sdD
ZTXOt1xCGbIUEi1Xp5BO//rRH2jodC1FXjbU+HaR2RwNrUfukqPlRZw3oblm6BgRUTC3KPy9FCaL
soenUA17ShzNqZGYDxQgyFtYQZOhmCA2mtNqF7fWws3YAGVls//TrJoDG0rniKYUpoEr71LRiWeK
bScUwEzxuT+ebXZwo1lET7UKgFvyDM8keLNcuTdlmAJa2QS+0mqRso3yOWKPsE5adsFhDQAn8bpi
b+kK+cyYIGQstIchvI6JDTq0xjGka4CFvWY82l/lgLkJrJUYBjzctm6cSxPIpOsL69gnGAXqsnOv
fZ1fvUTGF0zoGe3B4Ux3kqjFbrx2ImkfjNz5SLHzAOvINwUV3/tEh2tsRExSYpjDnNrHtmEybkLd
Q/Ey/WiqvDug28EZTnEVBFskd45OA7dGZZ3UKG3cIW6umOp7VH8tuwR4MH2KLhJN/XsUKZbofS1u
S1nKt809bSPnUegflWkhKiwKpjDlfXFKcqWjMjIhRE5oWMty1xqY+QPyWoHXTK/xWMmDMfZPfFvj
rMVkD5R2E1L1FlCiB/XOd1tjn4b6tBNcYAwRGZhDeBkp1WF0O7BUzPrNV0hfO9pI1ai35y5T5BpV
Nozrd7fN76Td1A/RhLdYkh9+1XK8RxZTWt03w94e30e/v/nSJ7YohTjI6T2NsfwC0Lg/owQ8J0bi
3OTYv4XoYQD5BBc3QtRl9g5M2YGWTTo6d34JxCc1cMZPYXNHuhGXFh0bq2+R8BRVdFZx+zg5+MI8
+0dlDpiwQFb1ocZiO4Em1phy3qkrKpOax/o437a96e4dx4bS2avvej9G50mzcZ51Q3FAjVureJ8X
Q3uNKiisGWzQrTZd+8qz9yZM2o1elgQAzJWDJicqJVCQb/0Q6ZLby2OX4uaPPdQmY8rpsCzrFuee
+16/gGzI7UDdjUZXn8YufQoHI76hJjfOqRIbp7L0LRluNkSLskCTthY+u0jfIB9Pm+3mIxvPiIJe
37b6fmrY/lMqLt8Y7VmF6wlsskR+VdNxjONTa1rxzdHoNbNIgmZLDhPQyZCVkEvn6T5qGA7NWmkX
LHe8qRHe9zbFgKGerp4VgOtD4YRvmV1iSFdi7UycPxa2zjkqMDK0hf8COgCEoFEHcO8lqSJw1Bl4
+EdIqoFItX5HRyUxzkOQfHZm5uyAtQDnbR8RxLRfulH/0ipmWFeiXo0EX7GVWQLt9hSBRcLXHtGf
H3NaYyJxzH3hduDpdL0j0YoeMDjeIFHWZQpL8hCG4tUSSXQBszw7wAwf+XtgYnFqQi5CLX3weItN
7A0TFv4k2BN51k4hDhsC0tn/nxsVwY/0R+dcsGYMFIWjtDPUnh1udbUB7J4GQkMlmYjXOHJe9dxq
ESObr7QqNIrnRdUgkGZpIWoavobXUF8yuPoMD+SuP/aAh3EtzOkCmqJpklI4CUh0Zeo94f2fYMOm
3d6Kx4tgLXEx50NsMCLXYQuQjRVhqYP5IuGH8F6HZnMZi2diy2AVErREfu+ZSmp+BiEi1k2v/cwC
XIxNG5TPJrLmOw1jmO29L5L0Bvvq80TRX/Xpe6x36uoS53ixWzLKepA+GN2CE2cEZyX7RDWW9q2q
Jvp5SGMhKeT5Oc+s/BwhDlvLGht3JSp5HjTE6BKao5aw5Iv02UFlO8gvjTD+dJKKTLLItk4OqlqQ
1695WNA5EEmwdtwU04fDxE651eAh8YrTKU5LWJaULFZOw4Cx5E3+CqH0G5ToXUjRz01Ga21oYXdM
qAvVfRXUh7IlFzTo7AFC32DgumF+mYwAkZ6lyv4WYQLeJRmN+E6qF8PEfiNxOY10tGkxZdLsryEK
PJ8hOW3cu7qqmzs1H5ZhJ+MORoeSon69o2nJWr1Snry5c5vawj14tYkQC+3o4CWM8IgmM/pnIr2L
5kdujH2sYNMtVe8ckLvTG/W7TVdnvBbIq1N0zcVKsr3HMvZc4yrYllOaHSPcrWkXRXRZXXagPoTI
OmOatHQCrK2AHAsZOtdeoVZEYXlNB3XyG5mf/R6KU6VnOCMCPG2mT+TIyNi8B43+EblEz+pe7j+1
Ir5KVevvgQl1O+odCZVT3LcNG/88b+H1cyJhzlVyb9UFmn89+9oLI0JQ559Lacu5a+6++pIUxpxo
XN0Mn2slKNgN4zm0W7LsExecgel9hyhV70my7rdaZJwj+kbvaPQ2E9lKq5ol6U2UYXC1hiRkOdxt
LQoop46lnnAL8S3tq90U53QPWIRKj+pf3mo1vU2Dys6+Mw38QlXjPyfoF32yIkjPii9DRj2hwwYh
RI1EXi/uKNFv09QogaDon3bYQiiQxSHwm/G5pDxNaeE5Ls340CuKS8v1sFwZuDP3FkuObYmIe2MA
eT9mIWp6Lm6u+CZ9seoKjCHljH0jrfoBIMoGYw5OVRNDT0WpjD7U1y6CJCuYN1Y04+tLmIhnGuD6
JsPrSDDW7HOe+D8y2p3rNm4egZBZxwr37ywxT1cdXvFX6dufWjPxUpZB+5sUnOWWVaucjAkqEoOw
WdBVinE77u1Bfe+RpVzzutFx41YkkEo6m3ViaPuWeLXr1LivUVGoZ6n71jUyjde0enDo/z85qR0/
+7WgQi1jgYvVRybg6/XJ6stSpyzAw+W5iazp1yPMQvVpeRqNFjKrOMbsYyumhDjxj+YSGp22JIMv
Byn7N2x32WZAgmHN6bytW9K51zP9r4cpbe1jP14pNhfYLTjYc4KnP2+7lkd6S7bqqlAUwLnloRXC
kjh5NsVkyiUuWZi/HgNrQlpam4mNRCE7BnMipuzJxlwOvhe76cqpzkJV+rEx2x+pyqttsoQY93Na
tprDapdHIi3mhBjnLVmSnjuKZqdfD4f5YRwafFCX0ShqbHBLkmhPLLIlnlMOy9PfB3vOWa7mnOV4
TrJe3mB5w19v9Y/XasvfTG5YHHI2YNM6S7M5HaF/XX4tXV5b3iDViwgf2/wR/njDtEScBZThtaJG
eiqcHr66lkREtC/P50MYaTAlEWVsZEdYu5cBWGzmeGV6d8VpefT7aRBpLFTJofjj9eX0//Ha76e/
/71Jmycl8eSvd85CO6N2IEkjmb/A6Pe3uDzXlqT3uAlPXPw6jcvYOgVWbZ0yEsLNtbJzBBl+uu97
z6d0+LT8AoEBvtGUx8EdSoIV51zT5X3dSXJ1LA/xkkg6w/xkeSQir9nqifr++6XldW/+teVR43sk
JIOy+/12y+u/3rMYKPxZJfq5hStCBU9hW3MAjM2PlsPygzZmB062vbWOyyeyOMcjwHwquB3xrr7G
bZUBpjqxLloZoZkdl685Wi63318rXL1uvqmWO2mYQ6mXQzc/shxcRNUUR1st7IdTVUqiminPU9Tj
6e/D8loeTewM4QYkqcKuorK82C5/yG++C95/AKRpPSAX8eQLpDSkTugFYO3I2RxW49wOtvgNzLTe
uQ5MszGm3Ofr5PDm7h5HGIot71nzSFeh3bxPcjkwRTs7jBE/8jh6EVI+mikl2H7YjrTyV5TOCW8N
BbKDcc8CzTh7SNNjkQItZoe3onX4ksXGXW4k3s4Y0x+ez36HRviLU/Af5mruLHJPa7J480bz2MnG
An8ZhXvCP684D9gqVQj1QjTa/5e781iOHDi39KvMC0ABkwAS27IoQ1e0zQ2C7eBtwiTw9POBujdC
GkXcidnOQgxJTXYXqwBk5vnP+Q4q6Jvdug+9ncXXWMQHuEyIzWl0jXIvOfu8wA2U51n9RItjVs5g
dIMBDDs9nwx/IZ6MDQmamaZJ1H9S1qibsCCKosTUkoNA9Zy7SBCydYY7vc6Ghx72hJc9mH5A7ZCK
tqh1Y98yIx0Ib6vhXRTdI4rZkdiPZcYW0U1Jved7jyN+W/fBScX5L57WtDdO/D5xeswMiV+rnX/R
YrIBacnHzWBWzoHcxI37ak/+l2FC5CyzrfbJcvbMWebAN2iuZl4QqXwhX88EJ7E5LLCMp+BvExco
XjpADTMicz9QzX0XR+lnm7YFRw+yepatTyQWoezGRLU4W0bRYyqZJ+JePyYVwBK/IfBPLVZB1wPT
HAQZ6CsH6sRPoofpjx8FWENt9VgdJOF7yjYc3jnFSYwWtfFkxCScmSskhyYpmJ8H1o/aO9oBxyyn
ZIvfdBStjNFT2t9X0Nv2dUl4OhhI2LKv2fUAADjTFkpmO7ZfDAKBuArHOkaYbUgitbABBKqkbad3
Qec8z70dbCMPHAfeiBsS1R2/u9o0c4qjmJjQwYdRorvA2mQuaa/Gq964O/9a/a5f0EkzxYCbDf5J
xFxclmWH0UItknKS4zKmKzzR/MkBAnv/yba6Hdd2tmN/SDYMgUsTi2je5x5YbVOnAJimmeSbucMh
Ge3Je4HrLa3b7Lu/6X3dQVlsctqmOsooNkNHk2pk059oVWV07LQIxZoRNde0qLnmRvs1QWqvWVJi
IvOeXTKx5DVp2q2Z02xNn4o1h6oJpJZrMpXED26ANa26fOdWCbAua5L1+/8iXbHp1pSrueZdXU3y
VRGBtdcsLHRN/+Sv+dhsTcoua2Y2XtOzxkCI0FkTtcwVMXQSstVr2jZYc7f1msAl9gJFeE3lijWf
G/EbqDWxK9bsbkLWp17TvMZMFBINZzkEa9a3XVO/DmM0lAmSwHrNBEO9e2WhGF++v/T6rNf8MDzu
dM0TZwSLqbMLOGORNfbX1HFG/NjIlj9Fmg4kuaf0MXUMuZmArjaRzbOqCELfBwcZKQOEfeKfE+Fc
awazcnTHS7u4zAh6MIClf3N6x79pKz3MxTI+moP93Fbdr8QsA/5oRqumnvbBEz2FdKY1naSVk4qK
Osw2tQUbs4QTXAbdsRYKNh4nu7Gu+gvG7y/2O/khQ0ZE99OUa1ViuvrZW9lkYNerqdtHVB5E9vSC
0YPChxFCpyUDtk4N28LCvGupNbxz7VlQuIBdkTrn7OAR/+ZOzggpQclB9ve3aZxYV2GJp3YkikTR
sYaYzHVdG+9UqtB42MurxncVLkub7spy5QEgm+46ymZxq9OHiD/8z1zYzzgrkuceeT6J+vLVmy7z
ogLynR7Plfy9tObpGgVzc5cZ5KVX103boUrSNHSOly4cPf75/9lZbP1HtaHEdeU7BFJtixD4/xm1
WEY7C1LfacLcknk4jQy9+5KmATyDrxLT4rMuVUcUdT64q7lDe336f3kJ9n+kPSQtVwRHLNcyGQQ6
q/X5X7zjQZT0Q4ahPywN7E7RYD/4MM52xgRlj4XsR2GzP8cQ0Bzo2E3uBVDGwC4tusqAKSq6dHHG
xcllNZuaowVoScYvPcPlE8dV8351gX6rUf/zG2evhut/Cy7wqlfSlufhwxe43v/9VZNmKJys1rxx
Qe/tC9eSp3iM7i1nwfZeF+LojnQQ69E6jR5dPxyb8h8Q0y0BSQ58a6RE8KX3jSWTn55tvtWIOYg/
7h8MKi7ltvBn0ImjR1UTNC0hn/6zSfXfMjf/mm6x/yPcwOtfKWGeDDx+jW/D+b+867PKyMxYXs2j
rmLrLojcpb3il3A7hmyzecKVUW2xPFGHW/gfo5fyeBB3GXxo2ldqscfbf53kT5cqn3Dx5EewKiB0
eP3gznvMdNMcAYJDCCsTEr6ZuBd9MWy/P4T/f5FxnvU/J7cQT5P/tf3q6iKtvv49v/X9o/+d33L/
IVzbA4PsuT4K55oA+a/8lhT/cLiTETks4QkpHJIa/5Xfcrx/uNxp1IpL07H5MX7qv8Fxzj/4Vp59
NrtO00I4/3/phHUse43G/OvdwZzAdpzAdylttkzHX1tj/+Xq8nPdll2hsjA1XXH0dPPqSrZuZjbu
q8YenjLHT57ibGI2ZxVHs2c75zSmc6OlFT5vuQxnlyFpPlXerTFaoizKrg4pieDrNCMTTItwH8cI
o0IzPnpDzMyOnDxOJOy86VRe1Sr9Ot1dQJtonprLZzTQNguvFNdJXzWXfKFSNs4URr/U8p/aYIH5
5DLh86lGzWMv3s5W5Nwkxv1Db1v2xa3T4MIGdjhYLXsNOyGz2WjGfPWs9K8+MO4SaRm8cq+4iMor
wkVH5TpNnz7Mrtthx9Q/UokbosUh3HQsYlnp1e/0ZmuQjz6+uoKTbhkPr3qG0ZAYLAJDv/SvoEWH
Tb2qxo1svI1nWskrqtmudAt8xAvyrK7v5+VpjhJxGmX7FfhBBVmYpHirgf+krrxm3pIcu8HA00UZ
TG/dO+QwA8w+e9+jbGMpx2vAxF/m80VF7DJ4s97MnqqBBrdmFiwvtVc6e8OFDuB54o+Bib2u+edM
tTC5pCyeIJmeNi20GWYuYbVMN3xywd63KeO2WT5FeahMSx0MofBZ1tdMDcGbecmeTIAJj/FARcVU
TodSFyOqdoZXuhvqEHYTTNiDmnCvBBZ0MB6mj0KPt+9YRTlkmjBskRxp21hs72oAOQXj3tIYxC4Q
5a7EtC1tSOnILYPosjforDtchwRiJM0horXqsBG/uY/aMM9KEYKFZgwQwC8HFfaicphge1/ttUzU
g7RLG3Z+RC9hM7LXc219bOweJCsfzqEPEgZv8wpxNrtToVuDYtecVbSci51BoDjsc6wqRuMmFwsV
ulbmz8ZgMDnHrfNkGmeWDgcmDZkQdwg4nPOXbouIjHtvevHZsRnVSY4Yaw7aOBhRFlDPQ/oiA2D+
yOBOMm4u1TZyaNtxTHph1i/MWC8w3tMwqXABmjlUX9xpeOedM8Aeih+CG092+06m2r4ji1nuVIGH
IhXZc542h5Qr6ywjmF5TNtPpEGXrFhA8m/SetEPniZWQQ/cUw9OuhIHPy+CcblJRGbdqojJmHQfG
2ElLwwfQNJp8/FiKjDr1YfyS8err+a2abQR03nJUsaU9ZtH6mZJwyqJsbfJ06o0ze+PBp+jBarJh
8zLparjoLvnpRH1x6lpOdq7XU8uUFbvaxJAmW1ro/a4L5+UGDenSYsN59M2yovBs/fVnmgfwi+Oq
NWAk9kL21LdzsTYRO5saf/FOWQ34/TGXaLX5u4k4+xjUNn7z/JxGnJPtWL4lRlRfkFnw0K4CpBfX
H2VN00Wn8MryBL7j3nl3+xiHmgIlYhXL06Lt+WT68E66lBR61CQHBwfUPqlqTDQDAsAADW2XZYlP
ep5uInMu5C4qcm40wWOiqxsSiOSu7p00be8yjlBZV30KAUahBnKJI3mr9KsR0DUr0uGutjOLTmfm
78GQ7Q3T6RF6Uo7S9DhXuoIABhfftzAwq0ljKVuCDxkw21sqv+QwV/6woggikIgOrTTqHymW35le
pKElIxID5bj3Aq1vjFvKbeE3ydWfqZQEkwPAQoLFA18GJdsoh4fe7+wnkZsPNmHFBwmielkY1DGR
5rAQe+N9C/wal73/kxKAfVu7p7jJ3uIJBIksG7mvdvWYZSckAXczkEo6jf5qgytJ3XNuIqaWrFKh
bWRh1hg/6SucnrPIfqgL9yAS1AXP9FbKaFfvWYfqq4els5qHd3PmyW/9Mf3Efmi4+veJCXZUrapM
JREBYj0OxzhY6BsYSACmo8BQrqj7aP0v0BjBmxPN0b3orHOXYwvSTYSFPWOINWWlvnqlQdcc8WbQ
Etma5dGPSyLrz8ydxIPvGK8EmS5l5w2vtb8HKSXoB/Ilrq1sPOBO+JulwYDvlRLBXNUM7yrkFHyS
aVjmYr60koau1HpGZTcuMkp2Y17kL938qxmjhyGx5WtmGB+lP1yaxs92y6rYALhRK/TY3tokBfZl
iSWFh3d3byflOZ6JE5M7+FwwYc0e3zlyjoGN1gbsCKuAwuoZGmfap2HAFb/ro6DD0oF47fyO6yR4
a+OWshAzRusomu2Qy+Q5m3NaOuf0ps28PVYd/8HZcVcmNHuDrdtZTTBehLKTkCHKR5S47XbKy5pT
PHVlo1xKrMNGRsdUg1cRaf7oJXZIeUb9MhSDs61Uqan1I4slHdrqIOYe/A52kTu6JmB+RrKEYuRR
Lt609/FNnOLKnHYyERYgyiompoayj2z9aVsUd4ye/Qq2UwNOsR6Zp8TbTnjuDTSIiKfp4MF9OzOY
xMrl2u6RlRowF766HbLBX3uev/DRWW+zdTHHKnibi+nGxuhrQVDYYs8M9iJXr/EYYI/tzUFdl9YA
Fye/EjFP59qYPhp1NiwHk2Pb1FtYtEQThXX550Liz9mJ+AurIg0ne9F2Ztgp1kTCODZ7AIbjeQd0
NRGqJGBV0LNuf9mt6T7lHKdPhdk6Vzt30kPWslInAoChUJUMu36gSdBK6pc6zeg/kyzrg72SJ2rs
FgXYpktnO4RxytiCqT+fzaiQIbc7hfPTL6+4FWtYtGWCfewtnFpdm1u3vIh3fj8GF6etjyPFIGfl
Tt3ZB6o/CPOG6USrhkIfKz13c12TLOqh+tUYzDV8divx6L9SjXpSQYQ2HUVXKC3DNgEhclRM6q8U
d5y9FotL1iBX+UXxp11adgX4cUkOPbUlVzaZOX2LzeG5V4b70lG3VfSeuSXBYB5kHx8N0u3XMvss
HIL0sp9/d6Zbo6NFyJPModbgwZ1eoDNCYmp4PXkMsdWsh80oC9THnDKvPC4/J45WB9tcts1EJ5CX
2+Y9BRzNtm466uVmbR74pB2cED9kAOF009aD2sM9jE/TQuvmQrcXvqvhYfSwUsiMk/+MLSKawJSo
zhU7ISlt70Y7uXpu/QdKIdEQsHg0nWD1E4JKjEl2j9gO3qc6WQ2Zz71v1M9rGRTbCIYeHmGGG6Ky
dTBbSginfKg+xnYPYivWxvJoufkvP2PbIWy1Y+Dh30n2haDpm+6YLKiJfvCjcm+kTacHHDtfLmih
Y7mEjNsBx1iZeiL3ibbX+xdZUNzieNaVWrkeUvmF9oK/DjCaax9B1avihUXBTx2Ypn3M/LfMLz36
yJBG876ymoTdWtY/wq/UWkxo6tnwyJ6VwijeRebgOBOEiIswcUD8m0Yyb0Yntg6F772VtoIynC9m
WNbusrV9QKdMMPtLzuRkdHBui6KmUVbOr0IN6dGxoxff6NKQkVZ6dLPpgaA8G4Juwfw8oDn33POM
HeDMGC8Zylckuw8ffhfboGbM2oeGykYnnp4CeJaI3Rgzszo0cxHtAms2zy41w+sOu82oXGIjA8Wr
w1cVeaO+laJ5S+hOzwe3OcmxZO1slltO/YmZJvNdnXYbHWv9WOPrH5zUOkEHdU6UMOyhE4Ahhu6O
TFmr/ahyk66x6ne1tjhHhpNe82pmxDWvVY+9L+57SZWFp73lyKkLLozhAKJODBzDcqEKY11RFAGz
ksjN6XszxOtFY9VyP/bNs0qHZj0F2A84SOiUWIKrn6OdQcVOj53dwJuEVJRaaXZok+KJYWx2x5+f
C09i1MmJXxu5XW5pju720KKowaAbi0pcNmWTP+lrlpCmizybdtU+Cy7mVH6i/2BwMKri2g5Zy2CC
MIBvrFwr+D4VZ6J94M8NNQztvA8gY4SDJpvljSReWkiaqS7c584hqefVjPRMVsu9O0d7e2vV080J
QHZ0Pqen9Q/TUSa8rGazlM3M0Aw4aOCWSNsG9y6PY+jB/amOA9AOYzNs6KYKDjSmL2wx2oJdZXAy
HDa+Q8qe2uicrUzLOsSkSAIHI9KRWXFIiPquCsCj8zeDMjNHhg5EN+rhE+MMlx3ngI3nmvtM6L++
bOROIa7vij7/JWyTG9JpRqYERCwzYFcUBdEHHCt65aYFFkYQwBNjuWeWgxG0CMaTHc/ww1RPmWdj
gdHD9hWBMAB0yYrZ7oo4+8hyAKWRkgwp1scAH91eFW8ZzvMHtdiU8y2yO/Vtvl2SOOMENU2h11li
Z9vxfUCu+sVqqo+gYwdcj0HIvGwEqsizPpp1chFaPxOEGI91b8rj6rzkcMVKpzmwmMWaVxlSEvv5
jOO5qw+u72HYCci7+c8NmV6GIAtP0XyA8k1ij9101NEPaozHIpvfg6y17nEd4eCF5LkL1suyAwZj
rQlDgHh3zdy8p6DXuPxw2snKSbFfzD9UOdLhtUbowWF5B6kYg09LxAcK7HoIpNjAJEh3+bCowyg9
ZGCDyruJrtw2qumXp6rrLHR+AVLbnqzW/W1BO91r/NlUqXrEblNoujqOJtZV5ezmsSajqXbfB+5U
zjlOqfJ5nnPe8dH6i05v42RIsn0Sj79mt+HjLogztALTHYfPbaIIzQdlS/HVqrSRlGNjW4INm2YD
rmLrm7smh5WeY47f1UnpHMBMqG3SyVCppgopv0p2qY8rPm9sNnaWB684re8MgW/cZ7ciUuYMFsnI
ZKPcXylU7Mhs6z2RW7iaUU/UGasvg7skZ7nveW4fgMh/ee78a63S4dwZLkoHd80IJ7OuquCujYxT
o3MVAtxzdt/hTWZfHp/hjK5NNH6H1lFsG4UJzF6iOx2Nn5xc+YZijM6L7N+lP3qnxnb7x65+JJp2
ZBXvHyLWo6NAytm1OMQSRKvjQMEdweHrMhE77Zl9bFy3Lw5ml1s7k0nNLlXLH5lREK9bTQ634RCW
zfJa2Ib14hHguKaY3UkTNi3UiAknvlXdEnKdjmv3D0Uha3I7cXL0ZL4LZKlOXXWPwVJcGREWp7SK
FP0lFSNA6FxyoxDt9xZFDCsaCy9khE/DEAWpYlUyQHQr697smwOYkV1fJtEb89fjYDb5Ic4wm1sO
u526UqQxl+sSlEccXTnNnkZ/JFnOBK2IzT3dScAGSYxvPccmt78ugbqzTaYD2avX9fpKXYIe5zxc
5g7+eD/jPaN1PIvUC4nvUjn91k8C945zxzGDuvnYa/OGVXTVc96wQlEu4EmIfnEEobwveajiMsTX
lrfvdQRFJkJZH9Ll2EbuQBMlgOu0s8fQ55hZkmA8GYt8skplPdbyc1Tk8M2pfmws3PIK8AwBNHdn
sBycSONuu0FcxFIZ4YyZFVSGpw95g0jlCyPgNk5Ps3WHIS+hL3T6KHpDvbVyQTCofvaGkT6LIv2I
stXDFyWf3ytWVhCLUgAEwOIRzFiM1xEhZqFZ5jnJeb44nQNsBuNwMvTjkYecfeKxwpb9yYn74i1x
6AGE6Dg5RLjhu8Cui6mmTEf7ARwjiGcVxceai7xnKIsZxKtVCCcK6Aj+AQ4iZhhQa7Wu1fdQs4M9
6Gscp5UA/JBNkJcIKpzS+ehr9nvxZM3hFDHPA9COITqz0Zqs+K+3+NQ4Fl5ogpq5abaANng0d6CD
EyFe9hnakZPHB6kLtClRX+CA/s1EZ97BMt27JZZMMFH2KbOoeg40dsxemXTa7Zn0ylOroXp6VIBF
7RFXPCjLdMkvqaZngUEl9bK69e8wSxsh4O3nmjEJRTg5kn/ZheT9q+OYBBEiYlbTEpSkd8Xk2scG
g80mnvW8DbQQPwcao1pxatxJfVgq2AgLVXPDk/yBQXsSFlnEFp9KYVkbwZ1Z/5a6P2rdzttO9aTW
zeBHYvBuSfQZ2MtIATGr26NioGsuOQVn+MYf2dlMj+2nFEsNlrhrdx0uGBDE9bUsDfeWJMkuU+Z7
MvbOZ2zQc2sMl9Rx8a540cmzQdllsjjzy0wPnqKS2LIB8IHgD4uU5zyruLEzDAMxpjSfKLskDUbC
4x5sNsZJYkI5NvTnCpZuQAiAp2ajoQhxzdarWOtM6uamHWImHSHsaRN/v2S0stei4mFhVm8qf9Jk
1pBSvF+2kxCsNDD9C4G/c5hecBv7D2I6QQ5xrwHrsm1NUegqXW4VuFE237DRF88g815qChOkjI4I
56hYlc8/khVMzSN45ISvaTGIYyNMyadvKuDlB6iLctuMU7SxexUfwOdTW7oqFiOOOIbZfnk0Uurt
EfTXvgyjPLRdlx/IhgVHn1t9gQmBCJQ8AlC91Q6ncfi994MexjecbAuWhu5+EvLX6NK7lmdW8NwI
FAKNNiHF48QEFeoOmTMkZ5pdSu9kkI3dGjJqnxPYVAabu7spzt9h2Kgzj8uUToc2eEIf2da6zvfT
oktQ3l6LrA9fExMDKf1pZzAgOM8WcWWDmeombUssofYPG9WcEKK3H4o+ffd8WLt599a6v8YRItN3
ZQYwub8eUSAkS+QPGbNzTnRw8r0c11fTUgUJoQLprniiTu7ZY15/ZPelT8Us7tnqxKfYzJMwSDAA
JCS4iBsZxrao6RCIWtvDJoRHYhisM2HoDi24W9m8TMUMgqTSr9gfsVZkNrMIsiI/x4Zy+6kBYgpJ
7lGXkOSkUX1JA0fhksfHFJ8aKw7GXYNHsl1IfHYaBkrRUQBcsB7R6EVAyp+OWezf+2arzmO3hdtP
K3uGbJwXN4O5vJMH+mytX8zfOkUaLPM5tFe7XZ+6zyYSyoFk/6fRrsnvmsfkQAkDm3vI9R2Kq8E3
GVVmnuWQhHMpzW3XUqKtRvOBHYhzmEQ3nH0l6PvFbrrFuFaHLpk4r2f58hU5SyxbNtCQgJ2/NwDB
YVetEwkbLJiRjdK9dihQHeJ4OmssXZK3De22yzc+OViOFfgw4OM6pbinFMA9mGQh1OBhZlvaJxGt
CcSCRkoDv/T++3Xmo7fw+7qcsYu+2JoO739Qv/pDfZfRM7gFQrkrRqlDttQ8XGt4d1bq1rvYBCry
6ztYRldZe85m7EPlDFmtXRQcEb5gFqICzzdPc4s4OE252peYe5o+OoBZfa+74ndT19SrKipBVmNb
lXJ0dNzir18PCzFmGgQRmvHNd1W/S0imEt3wj5NufxHfYhU1kKpywgbBjyX6SDJcmPbii7DGyOIa
viJKzZc4n+HeJjMt6Kt90jQkiSioBzuxXiLfX5B8CXIwf9kZwTyeIUvlRxrUrrmdYUXV9rSvk+ln
nwTdIbbzZ7zO1pbtHm0EhDysiWiPMOU2rsqJQ8PIiZCx/WGq8ls14yPz0srdqdTceBSPoQ7WB3yQ
1DmU5XUlrB3Z6jpr/LGaqSyjy0jb+bSHwVAfYNT+xJnyuxbLsW/8lyUr/kTUHlB7GTO8YZDBKgkd
KjjNRqLOlkOpHDjkt8j0Ryx6ONvmcf50yXhsSJGzCyyOtPU8Ki2t00wJ9iJxbAENNc6zqWnjjTXV
sTMfRFu9UqUhdoNpqk3qieEs9SNXLktg7d4Bk6jOnqA3UqjoUk9A9KysWY7oE1w8cfw2itF+pd6I
JtHcD10eAie/JTkdE5E9LM38GhSOs/uekSyq7i5Otf5b91crnaGgySH/ARYcjhW7D9dXeMQt9yUx
tI0DyXfOWIXe7El7ezOFxK6x5DLGiI+5QQOKO8TiY/awk1t4P6yIXs/VEItiNZvbhvEJZxno6CIJ
ei4CSLmWq4nu1DEV2ej0q91xWr/Miq4mjpq3f16XNib4GZ0RN5z3KtLxrpv9lzL47fZvXZrcjDmJ
wNG3X+TAJpSLgORS5T3IEmQvrdZ/tQl+JsC47Bl00BsBvj9byDUZbaxeP0DHeYTxqxZO2FS+fTb4
4cSGkSzUigqren9djLcO3s5w4qIE8oyGePAGzu2/2KYEnrMPlLJ2qSGuUyFuKI7bYnVGG7glpN18
mikdeVV1GXM2wN6zVo9LDEEoAJZr+AArkBs+SJy/q18yuS8tb6Al5GoqnPPjsB6qbfKb6ln43tmY
kGXm8dbIYfWlYobDXB6hBXnDsDMtPJmEUV/zDjKSIV8TvvXsJ9Z+crI8dFdXto6aKZwWY1tqkn+t
s6IYh3OZ2LzFXoVVUA1MhAZ2vAsKWdti/kPRZsi89fqUKtHr1HMcbC1qw8HIPMmcGhKbSVK5c+0y
oOOLgpIyx3YZx2h3oArqNL7ldosaUVlkEFR+L7AqUr41zulzjPzE9oXUScCyE9O3tEuckdExxPtV
0jCJ8GOjm72SNgb9O1td1JTyJP1OYp7m+QPbCCPorpmd8tQtIkw6NzjGHIgsr59CZ8aInMQixJPa
nIvVS21m4jy0EMxcXPOhbzjbGGwIGbkqHKc1j9+2HJOc4HeZGORF44U9c2ljIPORvtAHtoaXcagM
grvU8z/YEBM4I8pNp2V9HhoikxvtWmHcxWAwLEedi4jEnMfPWxnwZXeOuTciMyMRMsR7BZ+OndIk
MMG35WGZzesYES1iP4mGRyIsdurzshKvypZttQYwtPG0xnIVjAeiuG/N+mNRrFjwWj4dZTyxQ6CC
uYgeTJ4/38vd95dmfbYLQt/7zJWPrZnQ8J7w+0W12nSrYxyG5HPr4qKJI4cNMWmYHa1ieILGlrOK
zbmwGM81E+r11eKxobgiXri1q5LoMgdU3Fflph7ie5OmjSiISUAND00PmcrLudHzev6SU0NDAnO0
vuo4NK+r9PrKv//bVHyNaWRTvartra6NDwaYoKCr8k0/OTTbe7yxTQMOcWbj27CdQZ6V0dauCMDQ
Jt2Ay8jw7LFeTfuub29BnQnSaUSPXHNgCGBZ5IBK/y7QlqbudXy3/fJriD29TaE9b42C7W9p2/SK
Bs7PYN2duGC8eTw7FUM1iWffYHt6zmtLniN/rE4dcG4BreA4WNOb67Jm8DivN0tEKBICQkfuiQh7
2bRiX0iZUf2bxbsiiFi6CvhYYHoCYlD231aQe3bRMTVB5+91GwFrOBnqyzGNF5HqB9CdUG2d6BLH
Xtha4qbw4Rx95Ufbps8X1DKmCP44Pwyq0OTHDtr0GE423hHK/ds8ZjGXd3ef9/rioAgRhk32s9OJ
m9MBmMioF2Gzq698kj1GgOklHqcHdrZPnNbkTrpdh43RI8qXVn9diwcEZ+VdYK6JkKV4l9xJ7QB6
KiJdC88q7N9zrJKnRc3+tgJesvXoJd4L8w9VKOyearCTPOmiY4rhfT9F0XPHERBDueoeUES7KOXI
omQY2VW5CYpGn6dBH4sCa7e/CnOOX8eH/KXN6C6rkuSJ50SErIiM4TLZlijbjcWT0YrVaVhrjhSW
56z3aVmK6/KxLk2g9Z5x7Jw2Orq5KsLYotgExW6NnhmHoXTNkynVoYoVckEpf6SFBMFlsYnx54eR
kcilSynEqXDcDOn00MeYANiYFN3wFWXVT5OPmErkmWJoa6CdqGP+PI3tZ+XZnwZ9W07vXsyG+nYz
+1lZWFjqucctII3ppN18dYxYaltxst6C69ga4622J/pr6aSnQzsLzBHknGPvWR+rXZCTggYGRUfX
4rwFgO1Ca/htWkaoLDs6OYSWCvzdWK3dx4zI3q6HFnC06GHaxG328h0nV/MQ5mNknSf3T1TjoExE
fHI5S247j0a2oP7b1VHxEVTIK/T32irJP4NjGxTxNmMHGdJ9KAipun+CRnn7TFG811NFEJXRJYUW
uaHWWG7HtDk5tKXt+QUgB3kIZMKl8UtW9o4BaL6loAJ4nQYtGAnvjYtgK5YVAagam/MRxoAYttI6
mY+CErRlEYd2fzNHrDsG9BwgR2zwVow/qrMZfxFcoPd+NH95NBnsTP7HlEGtTGMYhj2pyzHCVp6b
FBiSnuAGL0GAeBMTIivi7ZxilKbnrsviExasmYAObU5UQTzGvjo0uU0jhPUb+d59lINfcpS66xd8
42Pc0IuRItcNCtG9KB4sDthuCcZaxfGRB1QWypqqZI7SH+Vwagrzd9RNaBOOhhgWBHiSMIseI7c6
RghDPK3YpZjZDswdHBEgjj4MOOisWndrGyIYuK6j0YUCLdCt2MZsASy5AybjSm/Z9q7fh7bj/xnv
lj3ZdGZyJSVYsxDWtvYyhuXLTu9NBmiHKBOfdvfi+PB4hwmPQqpBIzC/wvmD+2NvKg8wEyJX7WBz
yasnzBXy4EOVYqCMhaGUYS4MlqMch6XgBOUu9ArWmmM8mCw61ybmjRPjrkpctLme1nDoUHmR+UV8
8cz6w9dkbDyCGDwF/Ra0FXtqAomMcdEseGgYgmGTysufwdTNYH94YW5DyXY7w2mtIhGmCnAiTSi/
JXpwa14MV1f7OMlfiqa1LnPtbp3W4Hw3ArFryToZLHPAvXfYwaijJ/dHw/cAIaW9ccpjkTYL8gjp
srfIPxfpMJ9EgQ+oU9beNaZNUk5kKejzIbGY7Zx0/Elt9vPSd+MWmX/XNNkpevAkBl/LYWyE7rgt
guFkggqQULXOtbL33mzmYT8Q9IsK+5BFE9NDt9kUwiF2nPPexdZ0M7o42CZcHU3unhmMFts2ao6Z
MIg9wHd3NR2T+CzzXezb8yZW1i9Gv1DGG4pPVAYIZLH1ownscadvnHA6QnbL9n9zdybbjSPZlv0i
5AIMnWHKXqQkUr3kEyyXXI6+bwzA178NKCM8yiNfZNW0Bk4nKbYgYDC795x90JhEOyK48X4Q2Vj4
VUvRa3h1ipvAa2r6N9Z7qkhHkcrV4ZFwnGdF/4b4J5t7dD4+Re9EI1jbp4CyJU/ZpUBs63zomOkN
yJDmV1GObpFKDlXLQuXUkr9NKQjGE6BNJ4PunMIkon/jbCx//Fno4XAwcwTp0iNYr6MdwVp1Y4qQ
E29SWDsRhGf8oivfby1wi+IhS/vrIJfGyrT6ajWDPMqqVBtdK2g007fYIDunB40YqVTZNtCCt1rc
5W0+PZUZ4RXR1lJMrZUQxg5EYrlucINQndSp9bpKB0LjXaMbMyFm1MM2wx8CwPE1T0fCXZsOocvw
EGQxi3tbAFKDGLfWs3lvaFy68MTZ2VBUaxynW12PHzvHeJG0j0iVor6CTFQaRcgx95SiQ9wh0WCZ
zv6BiMxs7sxQhifaVDcK4SFhQ2DGPWGcpOO/hF7hb7rW3eHxiE6OVR+TDGvyXMVvSZfaZl0ACYz5
/6RhSDHoGGWjAjJrhQl+n/5SlenZd2EyGga7jbRqH3EfwMUqi45ZDZq4Lse3+HborA8z5XAdy/yp
bCu6vL33LQKevgu9agXUhIScyZjLkNkpnVha5H3LMYEarCfWA9dFYMbbsjrN/IRIcF72aIUxn4+e
CUSOmXiIYKYvXDm63R5VPh+JA3Noxr4/3I6V3vUtsMEn6brtFQE72JDn2fVy8XWTRL6VM1rOZrGN
amNFgA+ZHyrLAoJo58LCcmH8ee3/9r6MKsaqZeE5eam1+WUr7GMdcujAOnN0OmMna/mgsyRMCn9E
bYRrvyYoN45bdVyuhX9eW27+p/uWh/x6xn96iGUNLBYiu9s0lpEw0lQCZxL08BA80DYwJoxBRYsy
b/Rh3RDanIQTLKewfrKU9SOAJnqGF62AkSXuyqokPmssG6Wj5zsLOfLa4VFWj8y0JaaGuRIaovJI
xjwFwZG2a9dSLVR9fM2et2eIxXI0MifpvHA4K42MtRC0ZG6P+gpFKZ1Kyhzk9XBu6qJTwN+B+Xc7
dCzrDibNHPL1Dcefh1/vJ2PmsC50hjkIljaBZO3etjxogcb3IDa7zegDRM8VVSQjZpQ0XaZQHflH
0MDBB0NsBs7qO5t8ML+Vwr+MwDz2Lkv4uYmtdepdlI5BGncL85ImqONSFxoxYSXhufZik5ohcaN9
j6JIOHIl5hml42vPXfZTb7zsQRlvrTF+UlwNN5PuPwUVHsbEHPdm05bHIkngDQ3oaqZaWOta7pMS
jr+vWNmrofgxjfENcxdOg3rzjB6auvTEUDDK9JbpwlayIsLa6BLHa3T3mb+WvXaPighOj7CfFFBs
VukRj9AhAonoo6FAAfYvIq/Hw6ojavmYa6HJoUZUldGRm8l6+Yx74012CtcLEwfdjpjxZKBvipKw
OixsJxl25j6aJrizZmUf+07aR6uQjymhusx5WdEN2UD4beKSrzWMcocN+TbtgE1VAGXWfucoGsM/
KpsDt614waIxtWMxxBSy7gIqsJULV60Al0CvesWgSVJTyolmE2VAFMfCI8FyyO5AUD6EmG5pr4ue
9GXYmZoxuBDCSO2RIy7txs6tK7yPyN8pp2J235NR5fDpqKVn2bj3ap0BxRNXcOzT0+gV2zbJFEFZ
rPH6okzoH7Q+GE20El7BtjCCTACjm15YKMKh8oBaeyo8lH59BD+F5nsAizJ/f6M+mySRbfSBXFo/
p5I5Oqy8sxc3SS72YF5ihe4tfMZkmJykXurIEigsU5S+JwIQMQDlp+WFPBvaB99JU5ScQ0fbtdQM
+rB2Dug2RiI4qcWS6UYI9ih9rOhinw2eOlRhDyR3BEZj6yNNK0FXvTglkc1wdhvn8ZG8eN63p6Y/
rtzAddaa7R/dSmPHYT6MxpXVf+LtmOS91SFrwZnmn0nVr8eS6VsKli2ObqRtvLSDna9Nz//elMa1
GTvk2LmYX9LXoe7RNELLcZX/ZvqhTxc77h56M1zpkx4euzBjVUPLzDItJM/pAiR5NapO37lQatZV
NL6B+Rjp+FOP6mMt2fqxzw8LF+yhsKtPHftwHSbxfYeQYaUTrxSrdK9AMd3nIZ2tbkqfXel6wAaZ
r7N82Lp0pGhNy/icJfFB1/xwpxVWiJ3H8SBuAt3zMqouyrouBk87YMWm40iOtY/RAY13CLDZYDnz
3RFpcp1PJA50RO+69wOlnICOY4moY4cn9S6dV1HKJaxNQPesJZ0H+o6YOlP1KFPqHGkXu7i26DoU
pfce4z5AzdXlW0Om41HMu19rU6r3GjY7SZHNmvbyKRTw7YKE6pbOjHTtM8/AsNrchoFD36qMX+KS
1FnIi8Bbab+CFSCagfN2MDH6YUPF/oT7MkAHDEFfUQqHJeGRWzl6HksaG+QHmhl6O+qt96LhaHZw
UJcLryTJRwnqBmVU3+RG30NBdm6liSgorUgGmuKj3wqdNkJ51xs2UTE0NJaLrkSgYusaAGPpPw/J
4KzwHZRQNKNua/bDj0wv3LX0kDpXHWDWw1hgIm3Jhd2AVia8kokizgm16ilYHzHKUnaaL6aCEEPo
EeS4NVF+NET0PIHooI/Qc1ZzRHcSZPxOWf1DRAl0rfk5KABYWM1jGh7An2TxwAGJrGcLACT4ZRra
lUnPs69vJPqmt7Kkg1ciNMthQ9dzBxs+3Az5Tn4glwqvelnq575B/e52wAaCiDBDa5NNfnRBZNyu
BwIgWF0k1k41TsNZc6APoGNULWXebSjHzUSpnyP1elYS1slpIjhWM2Uon4z6U5bbfJ3afbC2lMFZ
xXxVHY1iXUeMZSsZnROruqZ+nu5RZOTMy7ob6P1XtZcX975rvxPi8kBc2vSmFcXJc9XwmZl4mUE4
TeEbZL4CkJsd0cEpUSfLmIjNoHgWMJXiyVa7PqaCP2IZmEKaqJ4oo1fReW+msusfY/MCrQ6Ksn4J
WsthtaTsjZWbP30XMWpcBHBlaxlv/V6wNswRbJl4UTZGGITUvP3PZLLQUbdQgEZkgEEx5Teji0S0
NibvwZ0l4F5Ry29YYNuyubS6fe9UEelzdZBcNVLuZFY9UaOicZXOboEMXNkwfrfjizVE4WNeG5TR
I3sT0dTnyGBkc6v4u0jr4GQDMrxuW7PbMcsur+wAUUlSFA8FGrnS1xv0xY3OcrYCoYxq3zP7Lzc8
Xvn6sQzLY8zMdmXn987YQVs0pm01QoWNI8NHK4Cwa6zKAAeMgSmK39EJ3fIqkNRgxfjpwd0FxLcv
QFH+FFV4JWsk3yzenV2k2FAeRPFzh0P0iqGwI8e6jh/wfLHOxdP0aQcHYyJSfWKGu3GDqTsFoY1j
pjMuNaD7y1DTVnQdB1BwAVRXVTdL0EdHptw+ESElYMptN9LR71rk0siXm/wmqBK6qzHF1B6aI2N6
Z7w1Yop2UUKejTu3KZaLjDXhMXlRYVve5ElcgouJnK3E/7z6ukkhf08UHynAzFVGa1IX2Yav4YjH
C6iZyYAq7mNJipbp9eipqqjcpsSn7N3aA9oWtmugji7j3ZBgGYdcmGC0v2rd5hVndXId2PM2L6nc
WIlhXVeJ9mR34LuoA+TbNvxpuM58ihyfaQf1rFGJjO8t1NI27eAOWzY/DyrHpkwQuabTsQlt/7ZH
D2Cm6hiFY3KRD8pJkBDBqyAgo0Mg4UEzq3NjDrIA2aFlTImFRS2pxDRTMBgftCyXW+kDw/tnO639
uw8Zw6CNn1FgGxQu5sHfcsC60IdcDg/n4IgGE8/UiJu+1Y8RZPg7NteuozZ1TCwzb1fUbbYOhAjO
4nT+pxxTClMpxOzpGKUoWuLnfuadFjPvNEoi7YB8JcvW0iGHUpXmv61QZhqKdVG7KYDV5kAqcwx1
LmLunKTOY5t6Dd6PzjiZCTr8whA6hQR92lJPCg+i9N8WBFLjVfGV6MxzCcr65teFzPLmkAbdY2BU
9LXA/5c9Cjh9dB0YmF1TbkvduO9cz/8vm9H63dXLZpSmQb/LciXJxItr+S++S7gvBj2GNoBh5v4o
+8B46+q4XydmLMFwaw4Vjj56nV7LEfDRhIV5QxnfvEftCHEgTYurzkrNe/qvzdkllQPNAgYWK8P+
QrH7gQMXM07nPupjo10lHow9SnKXIYmdDdu+2RaO8wGSrDkiDg7vBDZEJBfht7RO0RQNU0bIy5Bv
YBlQOLVCd4380791je5KEj91QhJ6aQU+PauprggFRQtALeZZWvTP/3l3M3/3nLOBIGsxBRQONln3
92i33Oz8IkQXcCCVejOA/N46frMvVcHXjcXIVNKOQQBW7anXkbKG/S5mH9grE84s5eFbf8Y2hnQo
3BEm+WJgi+22OtgB5IeMfuP6h11mwVluq2Ean7Ihuh30DLxLgpZR87M3aHD9g6asExqef/5uvO/f
zbd8OWf+h1zYsH6LT8xHXKx5PyF7d9L0Cnkp5dOdKszoW1g2WCCDAtSUxQ9B98raASYdVqUWae9g
GTl3FUyC67Q8WLGdbnNJs5X+KXS2sdOfas8mdqHOKHWzW62aCTQXpavmHJhu+pdriR1CfzPb27Ej
oUYTSfvRM0Q6+pi/OKAddsD555YErlzjdipgxwaB7r75ZXaVWXTj8kF/1tv4LRJ99MTsptunOGAO
FkzO+xQh+AotEkJMBQBzCrQXqj7OA1YJYmfjiLwh1hzrovCg6dI3OYzAzCEccuQYJxFeagmSuwoM
SexRc0Ra3q0VKPjr0oO0xmKWAcHHS1nHgw/DO3/pG6f/7Gl2+Vb7rejGEY07UlBh37c9OobEtStS
ckDZltTy9yWp6EfJghoKOUbSrELO53a981oNxdmoJ/uTofVA9dM/OcAaOWH7xKJ3IAti3wJ5b9jO
LTY7HBdadsB0CQAbk2Ec7jhv16TlYlFRu2YqmzdsbwjHmyuOXfy7ymuvRYzLxeo5Ham6fM1dx1uR
ZfKEFss6xqGdHVqzHvd2ixSzjwVJe0VrblOmGaFfGG//vBeafx+JbNc1bNcEMqC7xu9HGA2eSIMY
kh48CqYHHemySWnzxu1f0l5cohlCZgW1s6WYKE4p/DBKfnBgkdCz4peqJTVqxh3q4j2zqfOSyBTs
XZ0+uT7adHrHkcQ97B2iwSnQzar6qZUrt20ymD3UIEmF2ZqFR/3eD98QtiHaoDq6trLpRm95ZCqV
fQD3/V8Ovtle/5vxHTUFrjegEK5p6MZvmZGaXWlTJ9zwMLnFOUpGcRZjFKydVItuof6dslyQORPk
jwWQw5XV690jK5qzpsgZH+umuzQWHsveFXR/7OBG81NnLlaayGTwLJc96u8g61EOzkLIafhu4P5b
mRoOwCCOnziIyo1HTyypm1vHDI+isA+Uo5NdOvj0p93K3qQis3eVvW/of20m2ln/ZRMYzt9/eogE
lu05+D2oPv6OlnB7vcQRXIWHXpT9eUwDedPVJv0y8eq4bXs3QQg8VkH04VpoN6yofFGRv6ndYNg5
rk5BLvPKtzQ5t73xkI4JKuZMmI+ZG1irCpyi5CRysqu6f/GiNx+ZwqVX/Xs16PpBVCM+N83Sn82Y
fJvW4UhrYvwqY3FuTR/5Pm3ssEifcxpv5ymqX7SgjdaRn8RH8J/dg+eSWpSXjx0VoU2VgffouuKS
Qqo/17SQr4dg/Cb1pkdmmu2ackQdbjvPDYzlcws37Mx4+Uqyjb5xhMFuSmjvPfohE6RhcyuqzmZp
mGEPUdpNh6sIFpBFYJiaynNDq2bTjuJm0ZYwZl81KUv+XgejbI/VdF/axr3syuLUVfW9ac7IGQRR
9xmLwdKbUByjl9zTaz1pRYnnpM2jvexs3BSThOfqnVq9olWg9IghT97ZRpfsNafVZ5KstVUaglRs
ikFpoUB3S3kt7EZDtIT8ZUBatqP+8cMFa7jFTZ2ssIDlMHJS/0KyxpmKQ7on4Z3IKImSuMkD0o9Y
vm91IyM6S7qI7wwt2UUiyS961B2QnCLfi1iX+xPFbtsIkhUZ3fEJTXezcjSK5nYo/a1RGYLA7ISh
4JnJFfM/aETEcGF8bt5tgwxOuDRIuab+TXfNZj+FiFBwRjL36zA4llCXqZ6wbgCb+5Nkqgu6zRsD
ydZZZRRHLRympIph+GDZdanTzts6rm1uB6C42wg+Ka31HC2gi9pijAivd9riLg2HaK0cnhn6DnP1
ST6jFFuZLus+FKbOddaNNHhKX3v65wEVyOnfhxZXuJZjSMuwHO/3qNzQ0CgM9a4GLp2C9WwiPKcu
4QIousVqnKwfPYvo+7yM/c1oNOkWzD90xtD41uduAD2Bwp0GT/mm8Lzh0mgivOo8TmsZiVWkMEeH
GmTBrgd1ezBN56XNYeuXY3ZjFzas11FDulf1zcoM0/bWg7/s2bJggXeB/hte5nbfHRNSvBWGcLdR
jurXpzkP+TPey75tV8DneF5AOWVw85SzkJmAdkX80Nuq2wCcsW9sEF2rsDAMOsPFd9rmVKplcdMB
ukLdz/4Y2YZ7K9KWKFEnanahqmMCXrBuZ2P7kinhXlQSbU3cZrNPb5eFx0zrmg8gdVcROUoILS9C
vFO+6A9aQbe8AAvNJOLWZYbLmUSpA/AQ9CcOhGwG5K3qeZdAODZ9KX86mE5wafMYyQ1LMFpz4xXc
C+JQZh+87Z5Mh7JeClP2kFGxIdZDec/YaG+SsYJOYd3lE5orJt7mMbQ97IAteSPY56HjBZ65tbBh
ryagX+ckZ2qOMOkaHeba0MoZPZcd6xRljMKadHLyQN8hY59FbbMSAnE1ehf7McZ5Q+ULyFvvo8WM
k2I6eDKpbiP0IBPYiq0VYMZDJRkHcfbhJQgDvFgQG+OLkyAd4wvs9P8xnWdeLv1Drnox03k235Oi
/Z3NMz/x32weD8qOA0XHFYZFNjMH6p9sHkO3/qVbDoQxeNcu/wHg+SNb3fuXruvQQSwKcLqtu8wr
/shWt/+FPgqGDk9jTceE/v+FzWO45v8ZIm5Jz7VMF98Qn9BmKDF/m6IQxY3CBHjktbkSM1N2uUA7
bzJZMidGF1fsxaxw1GaebL/oNH/dXu5sdZKJeuSdX6TTsUb5SpzMsc8sEmwnD4ppWs9DkxrNlW11
xEWh1pYs6GaqaJ3MXZhQQ2dFAXO5UErCa4nM3ruimrQ0GYOa2fdhQXsut23hn8yhgk4eZAEpffhR
19l93tMGncLsOcWJFI7mPYnx+iEnNqI0JlRmEQoByrJ+f4YNOGzymIY2JvunJpgeM11110plV5oS
Ww9OEK3QpNzFoHwoNaFYDSx5p4B1WH6IFHCCRpJwAq68sYXoU3RMJ6xDaxjZJhhJmSuwENG/rT5M
xhY6Yu6lNJn3y+S+qYK7UW9fUrtyN8LmxG+m8RbEQbB2M9xhWgRN0bH96ypv8H1F3k9nAGqWzRJI
yqZtRIc+L9sbQB4bmakbq7U1oPv2S5WNZ8ROdwZrOxtcHcGhGYxld5MLHwaRfu/Qyt9JfKceZD7T
EnAqAkVWHnSV+QXbsHlhGoGeERHRkCMHyaDyJ2r2DwXeCD6oxBJi4z4DimgBA78vkAasWS7ULLVW
VkxOcJt/K2eZAM3nbJ04wO1MYzqFUf1WSvmIqf3BqOqLbNwnPGbPjQTbGKj44GUOeCaf7c4Q5FZ3
ghg5DcVDYvXraShPisF9EwbVj6pFLVOY+Q8sm0OBBimd/C1eTyoE6kMplL6mT61/1nQn4JjzLUJT
8i9tvAURbMdyZ+rRgG+U4AfXuap16lmNEdK3zG1/W1jVTyFYKI36NO3DjnZjcOeRKZ+2xqed8mul
5WPWoy5q8xEZeGj/pDO+RmZ4ituATos719RVydDNl8ZDtCHEhW3pdux4dfgtUhVdJrcYd7VozZ1b
YFtJ3bVS3ntpp5gcVH3O81elm4j0aDGsDfaHFYyLB+OFYmSFjC3z6AA4O733r83B2837U6kXh0KX
NAyJ/kL+AG97Si9RepUrDSI7OMQMgbPrnEUPtcOcSBu0IkRVlHvpbY0/yDO+JXUKO0EbU3rVdRA4
uCA6qvi9kd3Vw4hNVk+ea8N/MXNyrjtkix3cWtZ0Nh1REAJaKX5YrX7RcIG0Bj2rxMDDK+ODbQp4
ozIs2CHo75eQv5TzowOGvUnm9JqekNqwTh+kTn0JeNyVNw1nU1KGLVRRbUDPY/0jAahywOA01oWk
adQvqX9rE5GU4RqqvFwBGDnUJvBafWRdIaKbWraPKlEJApBsa+XsyY5oJ9CZzBzbgFLBOnOQc6QF
cKm2jA/1g+olP7JLPx/DihqZfXDy3XSJg7TeDu7awTyBiDxBeycv7qznVMwlfHRAt+NP3uAti6yL
FlbtKqmjdyxvVwAgaWXWD74Tv3M9ojzhHKSGX2yI+bxXZdQnO9OPr6MqYMW96bu96klloacLJc8O
+KEEAFrTwtAlLASltg0oZQQZgu/33BggAILqZ9xqLOhucZc/tjWZXgGt2tbgmO5j89KFNykVTURz
zZ1jRs/KwsjTIKKp2u5KaYqki0JdBKRBl4oKZwl2r/hbb0LvwB/wsyHIgN5ugh9SG05Oqj94MTuz
sFExsWb51O1b6JSYnuW5SaNP3xgM7KrqnrJCyIdsH43C7FbWiJAKxxxkI4SMcuKUQmzJQx/2H41Z
3Otl/20o+ZBg9W8tgYK3xSrGN99I17qEXk7+DPVtt8u+a0P9ZChz0wvrqcAEQE6wXGOeqQzseH2q
3/ucBNDr/oR48ahURUxE/HMI8hNU+J0myhbrDWeTll7NGp0zHLCNm3YtPN1kRYLxVhS3TKnxMNiz
2zV/0nl5Id14q/vIYhITn2BGTrHf7atp7X04MWNFx1xX2h/TaA1b7Ey8SERzid7llvxIpllTLlft
RKoJja0gzWfz5osf6Z+uP5MhLOo3k9XBanGvfdHvvEGd3BGqTJ9NFyIZkPXVW2vWYgmyfygYrnuR
fieTSteDe32e1WXtNQG3Q5JdrMzHKeqio+tKe1t3Ht58tLetgcg3v0v79BMJCAoKhGVeP3yX5qBv
5FBcegKFovnoGqZqB4FqdsWFnyQzbXtF2JY/85pjr2ZKjkhY++Y0lI6TxqOwjlIlUP2GONluzXzl
Vub+R09CCRPrUtK8e29F8DwM4GAl9bc+RgAELeoQUYVcNa7+mvst/i8zxAIox6uhMuFPgb4Dynw9
aMllDJlOKH/NqhN7veZvQkftdXu6N1hTYZ0le8avUNMOvG5i3eg5BIG4xREWO4dSGdQ03Bd6A+F6
3tvp3Bn7RiIHCQgQDQbxFijqMGAU3jOzvsOhgCUypuv9mhO25Y7Dpze0Ww1hO6K9J4w6D/mAtgAT
71uMImZPKM+xmUxsfnj/Czy7VUD4J0PDVesdjEaiXxuKO7MQ99YUngBphSsjW5kC0rBXOxecp2js
eZDMHz0sHHRlvltKkCEfxc/lxI6oo29GYHBqSFTZuHbJeIc5jGVKtSeJIVllE8vi3Ga/IYcLeTcs
726ayOJMq1dbZRVqFe6nr4DdHjDVNVOKtSp0zm7sIaZV74M8PTjlnDRiHXuHD4ww88kbslON2pxf
/C0ySCyOJ+cHiTd7x6UQGivt3aPTsC5tQsFC70ol5k2bon1qqvRbC/h7X5Ss7xqCJhIl17oOmETh
9CK3IBenyBabrkPLX0b5o0NxYIM+5btpxY/5OAOD6urTHKlNyerJTHRvG5cKFEuaXtMIEisfn/yg
m09Fz+EalvLZhQJbyqeoR2dquv5LAtVqa4f1m5DkiThFuQmK+N7J/M88r8kA8Zg+uTEElpGaM2aD
yCJcUY8YbwiOMLPh3SxLfLeBflua7wC3V5ZKHw0PIYH7lsGNRa4R0PCnGM6ImFnNo7QslluZ/qJp
OuNXz57gI8PuG56iF/IFupjD5Mdd6VBUqEWqI8IzQm06hT4UAQJt6gdDlh9UrExP/6Zs+aMJcYI0
jbpOGilWnkUbMSQfoSiesCKh6gr1S4OvaRUjdpImIlvROvTWlYWLYoCQLYMzzVSaNledHjE/SoK3
1EyQVQTfq2S6Dc34no7KLUaZG+iG3hqn88lsADwQw1NPdDsaiGP0a4fnMcdKRnr0wyTNbySonQob
iYqRpg8dgc4keWIvHfxiDX8QQuNFFcGLXQzwe5KQYpzJuEuln+Fvo+XWI8UFfaU5lOI9Gux5NLza
8eQzeJUXn4k1XwWD6AjIALYgJ6EwOBc25aAh23uCOHZ0BgbYJuq/QQa2RZfjR4zpVQ9wkNRUD3bI
FAgKtk/MyDUrkxQGCugK465S/iOlp3ZNFmm58rGu697cIwxtE2PHXWGiIIkbBrgxTO/n5uvKawPe
YMa7IN7/TlPq0ZHoVLWciCR7BCgCsvIlMWZlW/UBLv8+1hAPpmn4fZDq1Q37H3TEP8XkzKLZdyLv
MT7pbKvQR51D54/mMmt3r9/3VhsfUJPeGyLbj7a6Ztl9coTtr8eg/oZWF7g2Gk7yOSmFl00MzS5y
X0WcnUgs+hm2nGJHg4gZITe2IQ+IjwJkycmdQd7hGhnlR9hqEVGj6sbQk7Nn9HjIQ+e9TdH65y5h
P8l8whvWnMeLbnZ5qnq2RGZX0kE6NeoVp//uAS3bO9jhcPYd7xlw4aYhJsTnkOgW83+UuZgNhg8G
nHszJAjcv1PIKEjMXOctwocCjSw0sWRDuuMdahy8ftTWDiHWZzt+Gqz8cQwCTv9rH37pmiy9gMUG
fZpwlsloMZwIwUy5s+1VZQ+UNBFMFPBeptA9KyK6BMalzVg1SOcGFkGNQ5RYtutFd10V6kEgvsXo
URy6SWyk7n1YwXjfmKl9qLvqMirjWS8lPab4WkMmw6HLASapp+NLXKUAuqZJZWulias+4phqEwfB
h3GXaCSTDx3zgSm6DnNGqMp7FgZ8lAKG/taMMMLornWuTVo1rfGcuOGW7GjIGXOYksoOsZsR8/UY
KwvoTzrPai2oLk7MCTCi0KlFNx1S1B1Elm5tFgi4R8Yoz6NH4b/5ymivuowo4CBE+feo6WClcmro
q2YWvTnZtamQnviZ+2Ra4bME21Eo97ZkuwZlN+vFPzvalkZFFqJ4sUT/GYX+j2BSr2AH3rvQeQ4s
5tuePLL+vsAA+1kl5Z0vJerFCIAzdcw16pwVmmlUJ/YHgIMrwxiu6+hM37jdgg/Zy4JGBmA0w+wO
FbxujuIUOJ0ai23k0PYJivKRLNxjG1NHS3IWtZ6O0Yzm8/cM2BMH56Cx4gvfwvoMJs9eByS64mIE
HhYl92Iym603hp+xtHZd8Ghz3hPO9qNTxNSg7XAP+BZWi2d6uYA+RZlhuRoDsVk5jhFtl5tZhgWz
ZF+nD02qQ07MaOCPs6IWF3A/VyK84BxGFeqbHEyaV5Y/luelQ0BNvK6CDXXWP167mN8+h8aytZ06
+Hq/5b4BSAPBEwN6Ihynx+UV5Fz06HsDVRXCX8wiov7uz/ctF4ojDcBkAz3XiYtVVikH/QNhOetx
Dl7R5lCeAEY730oPvvUKxaTXhLTPFudymzQP/UgWj5PIMzVLOChfxRgVJdiPklWLSftIz7RFZoyQ
t/nz2xJVSw6YjUCYEIvs2M5bYLkGk5w3W6562ZDRMBHgpNhpwa+zkRAYkyCyXJ0vCi3IN4m2ryhP
c/JWhGYsXyttNGva/uXq8mx3BG3DUQvH4+sqDYCtkzvRYXm/oWnoszbztO4Fx8xx2XJfWykiDrWw
Z9H87I9ftkrScs5vWoOqy3zfsv2XZyzXlvu+dofl9nJhzkGW0AkOFUbEVnX3yw8fAexK8HyyI/za
G5a/1AMSGnpFZL7Nm2L5kKKv2T5tUEDSnFn+o129t0OzlU1Kq3Z+ESt3+wm3jbnLPN9mr6MEkrdX
gRnuctLZNy2wFwZYHjhfZLHj7qdggnZR8bMih88PuGU7B/RgXvztjf/yGZariDjylSHCWejKR/z6
9aIQvSeJRWIzzDsH6QKYamsYDQ6squE+TVHTLJtqoNyXQDf486iRwvXJF5w36O9b0KzCW+xGUgOZ
ZYY5KrBYht+0LtO3v7Ywh8hRuBJk4rxXLR+pwDWBfqxH9s5n6TH5ps6kE9xng+hqMg50JbTd10Pn
42p55vKK/+t95JlMtApCIp/n44NGPLUE1PXLR4ZC5R5gRNAp/OMgmx8A7IwHWEyLy2CkAcDOO3S2
Aks0u9urbe5SlvKX0Kv/9X2dgpiskEgBLzdxwM/vvbzl8mmn+AbnKlQKs3BwgC1H2vKNlzLnr71r
vq9wre08Itlicre+W6ld6KYXN9DYEZc9b7n4dbT+ZRf9urr8faIMCpB1lsWysb+e0ob2Xntum3z3
9avmVdDsRVBf/TrCl6+3PGW5b7kZzHuh3sPbbhM2kxvtlr9Zy86+POLX83/fBZfby6+2XPt6znL7
6+pvf19u/nbf125bVo7z76GnyJhF2akFDBi+VCoOBubNtU4w6tf2EZ7drQIB0nbE90XIp7QbVkPz
L65A/9DKO+dTe0fuCuVK+pkp00A8c61K7nJpHlTdnWyyIY7UGu9w4BQN4AigXi01IhyNB1MDuFZp
3UEbYSYsFwVC+GNt1LBEl9tuKgVeap24cLdwW2ZjeJJl3odUQSv+sjz+P1/NiWjfKUkgSFpOKDge
R+LsT2q+8CPFWWC57QsHNeZytRPAE6N6ViAN4CGwWQan5Q9BwInCkRByyd2E7cPhs1x486756+av
+wZzYBMvf/66uvxJLrv9r8f/w99/vXI0uMXBqkU8XNtDPe1+Pf0vL/d11Z0/zl/u/Xrrv9zx6wP+
epX/dN+vd1/+OjhkGfs12AyzwWf+z19azDvHby8/1XkA+ah9+nq5Xxvnt8f95aP+ehmAwAPqcNZS
y6OXt4/ZuYxUfwtzLMOwPqlb/eXqkkYmstEjXNr+ivRb2i/GUOO4ni+WmL/l2vKH5WYzJLsOYMr+
K9dvyfmrZvPncjEuYX/B/3B3HsuRM1mWfpWx3qMMWox1zSIQCEmdFMncwCiS0Frj6edzZ3XFX2ll
bTPbXiQMQJDMCCAAuN97zndA/DJDiyIIg+IxIi1XvBlu/pftrKhtn0IVg1B535c5f3LxHfYnw828
FqVRZWj3sjNjFRPP+17cvVQecChrmNS08t4Gbo6xmAPAV9zg3KlJT/N3T6eRQwi46tHBzNyA+TId
IWJKYzWQDZ1IPI9U0oGqpLQP0o+WYxTkeAmyxMWfJjfRIP8q6B0EmgwLFBetXGMksSfVvKVSmRDf
DBwbqsvAzLwtVbzqqB+3pcD3uAJCUP9z7Y99bauCgksnwscaOli9Bq5YLiZ0S6fvfak67yFT++pq
buRro+mZ+5jEKHk+8ZH/I2dO48CcLvvQN/MdsCAmLEsKsLftGP1aFub6GfIfGjLRfpPbdqs/h1UV
BrK9JrttdKw5IPIMX7pvS91mPrNrKsZiXNeIhVyTZ/qPfZggOwqDzUcqH+/fHbjvdXmix5KaWu96
vjyd8hRfOnK2fBR9b4sHlr0y9CqROMpmXCJdhnJ1kV7BsSPmMUua31jUa+zV2AxNBSr5X86o3JmW
FbVZxqqDonIEiNvt9jZ3eRm7aIpzG45gKpgMQt6DawpitsifLEFmyse+ms51lfbHxX4NVUI1ZSzg
ZfHv9lGBOShJR1KnZnSnBT3A96In946qpAHq/5/7liYimjCiugwMwdy2Ip9wTd6NyKuP1CCtYOrG
n5a2gtCQ5ymSp0iuYiB7CvHXAkAUGY6XMyFPzOXsxK3GJNUBayBPwWXhiJvTZfP7ouztKsiW7Lc8
DfIE/btTNYjzM1V6fYgod8mTUtvezqwLey+vtO9TJK88Nx0tHw4jLRFhlEEd5MOiWg5ZWOaqT+R4
exKj86OlINiTzJYkqz9COgnBJI5TpHHYc9fGki+3v1e9yBl9NWb+LA+hKo7j9/EWa3JTM2F9QCTd
yKslSXUXpIT7cglq9Bbyt3x58ciFVtnJ0a6on9UurWm7cGff4OyDKsHIGiuaTpobPupY1bPDXE4B
/UsKzfLVVdwpwhKTkb3Wz39Eel425VplAm2xFIXGAwMI+U2LxWFQxN+QeoH/sYoIE5Lyf6eIuM1o
PlTFv6ohvn/pv9QQ5t/IFdIcSzfgvRiWh1DiH0lFSBrQPNhIqhxdRSzh8tJ/JRU54hVEowgIXRca
078kFdmaxT3Rxiogftf9/1FDgPL/Q1XFDpQVuge6Az2EwX+H6uovivl2zFDr2hqIqcQ559WiQ9zF
J+0AvMjD+HkiWbaeoTzV1Fu3g/IjczWDohTBdHEGCr/ogd2i9PBLELBM7zOgY3gngCOZR1RSyklF
vU4d+EQieGsEAF3iqUzOuEiZ/pAyD6XIn9r+fW5gpwMRoznPBNlw1625aCAHvWyHxMQ9rUYBS9+N
xm0aA4bSK9s51bb1XFvEO7Ydj+hWVWymADgm5dploZj+rONqo660tRzcffIlHe5b+f1LzVQ5mOCj
bgeG7tnLFx2ZUvSPRQQ6BC92SGy7xaNebmZFAY4Zj4Z/+WH5glwk4jfkmvwrcm0p4bR7FjY/6sRI
G77iTsCCXHIWVjUvznIBdYtuxBqi2oSWbC+4bzx0aqfvtb7aFhTX/GUFfR1pONrDAQrDuuZnt/AY
2nuecj80ibOrwiu4DGCXOiYLrkFD8LJIaXL4TDJcYCchHaowGa0twQzEA1p6fSYQ+YrK3Rp0N4Vt
0Ybu0K+VyEhwdhV3+uR+2DUPtbFZp4DI9p/5WuTbOKl/uS64DW9x7sMpbbdqbMMUTt3y3BEps2kj
OKiu8jq45NkaY74bGyXzNW9eD/QFrsiLwTbeDs7WnBv9Oup17XqeFhOjdY9q14tsdZe22DYx7RwV
l/6E3kVo9gctvlKWL6Lty+vRy0FKr8U1aUmgHcwzvJyBSIEhSHv9HbbqiA/TJtpEVfVrNMqjr7V9
uDWsyriuWwv/8MgzIcnHHwtFlTnzlit7RhHZWujuIsWKryl78O3s13w34Y6BV2McAE8XNzDoWlAe
7bg3iGsyAZyM/Qbr0rI3ieKZTfxuGFexiBfTFc18E8sS0RzTjH9nrqwrNU/sveOSSSNe8+qJowdi
pAj1cSN/wE7hCOutstf46NeQ/I1rTbzrvoufR0XUixOeuuK1VSzspLhddIuMIXV9siPUej2V4s2S
lesVqKnlarITjoeV02pQPpy1j3YrwQunSVvTvbUQFzOINOnOZISaElO2w8L4L/umFl9wdkOSgcic
josz9E/1sCjtDtIdE0QxS+z4zxmHilW587IQnFh8VcR5qwA9pNhXM/mfUxDOcksXk4AMzh/9WQJh
bODuos4QNO39akVPc0Jtl++Gfq5QUoohqjVzsZC+cJeLEDVhoE0APe+yaLyRDNDBWmvaHC0w9waO
xAY2nYbf5i4TpLo6deGSu8UvWcWYaMcfKs/2vyud3yUYWfRES7ptEekf1LDOV/8jd4GYoeuaTrpY
AB0zLc6c64E8KwVlUPIG25GCIxrJg9zltQ29ZsYBQWtobcAtgTKxECUk9RhvJ5t2q1pFRUCQCBEX
XkN8ugRXYnD4yOZxDGIxzk7FYhFsQ7km980u/NIsR9OuwU7rQtcC3IFPvKeuSFrXGpg1UAcn9N6M
1st3nRjXybe0FtGblrRa8H0khwkorks5mmF1e4Lht6UqT4HIcxCmWKtGK8RsA69EOUNShcivx0Om
UmX3DVENdOSAF2ZlfZKITiTXOE9CQFM69ju1VKmBG8UBqPFOxdeYlM0e0XG8KxR7wXjaPxnCK99Q
fd/pFR3TkIOejEhMCmUiciPUJgoPagnsjnaE3RMXMyWgJfXF8HyngxcQlVfd2MQ7K1E+S6GlS6ja
D6UFp0f5rpoQrsWjQhaKZH3qUvOcGhd6VgKWtlJUQtVELVF+AS7VuK6qHnp1AHQkxqqyiGtbRFMC
txJJ4IN4eCFaR2uVYpl34EQmAt+hCKQHdCsiwvJ23ka9gdF71D90nMcBwVdYkNbuXlLhm6kzUNzT
23u1ut+RGLET6bIwTxBjT4fkIq7U0kO6O2ux4ceu/UVaSwvCg5/M4U5u59qDHSd+GinaQooFWL4w
HQKnSAEDT3qCQKnftcuxoQd9TIAhM8dSSJpaFmDQq/mi5w9TM4/HPz673By/i6V4/ZYOlK08DHij
fF1FHSy35EKWFq3Zhj+/vE8C1rimtnEymdgEVq0TGiigjHpBtm/axH6u8u3IxBc0g0e7LquzaXXQ
5GGDWFri7dab2TGo3Soa1Tkgk27ZXk0C7grgPt4M9oxxCKnONhQ1eIk5pSfhJIzvU62dT4AE69lK
Tovwtqtj/EPtuUGQtBgFEMvbTT07A/X3cXtB3q7Uc6hgiYm0YzHr93zAjvUxHklMFHPOgpiJNEvC
Q27zLKgJDK5FPcJOiK6/LOS+bh3u1ajtd/L2JheGUJdeNlVxyysShXpe5LTbuIp4tg4kq4pheKRq
3A3kqly4nuXBSHQsdKX9FUpmlxIcWCt7DqeTXPTaQMGzA/UoWLxkSV7bMXIMMgsokOjjLfO1NehN
9Zf8f+X9Vr6XPzZXUXAp7QJ8KhN2x/M15CvHMKspn43NYkKdzV86C0w33B71JBedAuymKzgilRqZ
V5rTNHu9RzPI+Au5kBKfdVPZrmU9H5AsKfBkcGyJb2YMIbLC7EZkhexEyQYPVmhsq3hIvsu7U9iQ
uGBt0jHWduQ2vOYN8Sf8YuJSPu4cnRtzY2RntHbZXpbaZY+hWBfKQZd2g3zl8rJWHLphIHREtCIu
u+UalrT66Iy/4BhxBAAlgLLnXie2CBnFFS6qW5fN7zXDzo4GcNWhsUmql/uqLKIqLo9jbdnVeE5J
h6JJAqSDT1zq5Xwy01y9SgGZiADE41jTdY0ccgmStvydFKN20hRDO5GORUqU590votwgMaRyLRVl
ozJpmZjLVbnz8jP/bh98TFD/SpT5lx+WawDW2wMd0+1l/x+/L1+wRYlDrg0zcY+KYpjfl15dF+AM
5VXYtHZJSXjGPaxXMmUeuMBc7ZpQzQ+Sf315hF425dq4mvgB5MtyWz5mL5sFkjwCToBlzG2yKTV1
DuQjRwK+23FhIiy3J3EdWaaLIrRDxBqL2btcuCoB4Hy5BvcwNpM/GfVwJRczatXtwhMZ6HvSbWut
xv9NQ4cnMrfo07IM4ylcq7A7oGcM90vUBUNzMBeOhg0zffXlKowdhslQcSgD/fHSX34qGdJJDeaC
+bz8qRLAVlUfV4e7TyArIJ24Gi5VSlpN3T9eqTOb0p98iVlLQ0NX1L5X0QchRqwijFusLrKge/kr
emchfHLmMT8TW5dtK9lw0GST4/uP/3XP5U+GorIs/6LcN3e6exwcX+7+46di2rbL9yvfq/J//34j
8kfldtI4/JTc/v4fL39KTbEl6p7dl2fHAff8x9+/vIvvt315+fLX/x/2VcU5dRq1HXdMhI5ruKCn
yURWKyXdLfyg2lgP6rQ8zqU5+yuVTJzizY2ZqrQvCQTCV1Y+pwmi1MqrnzNYJwxmV2uH8srca6Fz
12Vz/ZOp8BdD9LfeIel+payCjVEhskPnx7UK0GShW6Q3dfETLB11O6QZogaPuC+U2JsiRADbkYYQ
5AmhFX3VPxpVwpPGpSG08kSBdzA+rhO6sqFRXzATrVRnNYQ+zjkq07MSk6iFYgG6mPiY5swsYBq6
Xa7w4LOBBkxLFjSMT/25T4HP9z2N5w4E7NjW+b4u+9+hHSdcvmgSY3V81fsZUbf90017tDV1SuWQ
qpfZtrtl1n4ZChyfcTdWENn1BkIx4Q3G0RlApXO5HLIuo2bFccs784zxduDWl7zGLjmacfw5Le/g
TiHXQQeF9zPuojJ+6Ud6uI4RH82GCWlJNmFkGHujr2+1Ouo5VQ3U7Wj4tPEZ16pn7fWQigRCqV2E
GjSApvaCBvzTUratLQoYxcKzlV8VYX4PGXFyRrazSOEDEVFApc3tIM6N9yzM7z1KE89j8Q4/LhgY
ct0uA2IN8gcQbgh8mnrXUDOkeG/osCOdFrpZyYzDHGo/sn+tnquCRfG6Y5Vh71NzQKipAZKdWfZ+
bhHEo8XGM0HjCrSvt/fc/k1du3g7t9FzN3vpOQNx6VM46bc108cA7A4BOxlk38IK5tbMd0kdw4w3
3LeUb/op5UkNDXRcd2pM0NSsPYUOtv5aV5C/MgAtGK3CPNX2cx+eJhWJVlzPtAAj7Yc7teaeOI9j
XDTmQ2K6P9w6v0GSxOw9gl6AtJqOBgmHzTwBFlMCj3LGNuSQ7xPb2ysTMuKoGK4g/oefythd8Q+N
apYR4zG1wtPMDQ7oXIdHhdtkQhcCK8U2rTBgWGZ+slb11qOvd8yivj2pTkqE/bLcelgQj4WS39QN
oj4SE4m6QXtngiIeiXulFdoF5gRh0x1WYzfrKN4GD2V3akIpM1FK9/27bBq4QD6PU/2igGmnKAq8
xgBmm0IzswrstGXZW9dEwqFoG+G26NSzkWCN8JNH5wG4VbqQ2psDeSmt7GdjWO9WZz2YGAZ+1sji
am5RhKRl6sZtBtWf5rXd69D5r1X1OunAojgz3WxTr1p+imJ/bkCebOcb4kWwc4MgyrR7uxq6u6X8
onsDjaazz9xZN/ABufc9OleN6mUPbV0dm2g2KWApWBe05zIJd3lMIEcNHstOicEqIrsnf4AciSXr
Er8cu88wzq1taHo/LKfpDs15SDtzb5qAqRq7Qfk2zGjLlHxCRhNyuVmnlaoWwzyXOneNHh67RZej
XZ3C4TeDXMwuMymvITenqhi7oM9hzQ6OCofdOxVuPO8qK71pQq0PCAr+RQ+ZZwAJUF2ct8i6uPM5
DYPQnrqPXpftLovDFxBjKXpmOtQW4YaT+qN2lPBEDBxaADASfWOeMxVrjDKDBkq1KYMV231OPWyS
kHsU5odiCEQka20Cl0r67qZEmYnHz94NNm4P93EaYOx5CNy2rq5+JrZ+thYD2cqUvK1TLmwaqi+6
FjhitHBXeuM1yRrPRmuBrYTVsCPRminu8zjmX3XSkdLhtc6hAgZhKXx96zfKFHymUeXoaNmrF86H
1a4etRgIcVdluD6cyK/WGHuwEMLGplH8KEjNBDy3Bfgz3OXOVWfQpQDE/TBCFNpG0DqCKepBFRNH
s/MWY1sTahLE2loHyfw2RNOv2UUetk5PfZQTssHAcu7yH14yPimAL0DMZ8HcxedFmW9L3X4fyx1c
ttxPnPTkjQQMNHBFKmdyt7P6NcW1uoXR/OWSL07sLFFbnjMi0uHrl9Sg07p6vdHEAYL4iIke1xtY
+B6aqkmrDmsOxo663NYG/GWP8dF2HpL3egrcvGqCdBhhsuE3wLENy4ypp8ujith2b7gme9QNDBgJ
aKPJUFFL7ZNMWmTYyU/TxIdiYRUgXmx8H9A3kdldc10AAExijeRjGpv6r9FpdD+syaWgDlVXOBjs
wbyJuiQI1YhW5bK42JB8u28jhJY2yX5K/Gpa12sR4o1D4BdPaHnMcHg1jQwePazCdrLOg23bN1oZ
X7dqVW4iDwdJlrs31JvdXSoAYlFEdBcpQ2S7LPV9k2sHnsLI5XpzlzoEluvp+gJaBdVU2tvBaOvl
NmbQuMHrUm8I1L63k8pCvkiNJJ7fTMjM25Qz0nX5cxuvM2NG/bde3UXgBXyTPMbtbC7cCp8JWD13
b3WcPpmr8tZ7CY3WcMAwtY7ZkenqzRKWOsOC+NYYtWsz1sq9Vd8WpXbnruiMSy9tdqMyB6vXV37U
RwAXTW7GcdiAWzCeoKxWyK15LlNAeDAV48kJuUEShK7e11E57NsyNSjzKA9mhfCpGHBljXXkD32R
+HEFNX8mj16PPby7fXeXQVbTnUR8IdarRC3u5oqk2JRTVjjOcYno/4H7AJLvOGeljOJjBdEaLUUO
0Bb4MfADRn69HznOU52156GM75yk6c648N5N3E1aDf7YTEAXwAzAh0gtMAZlag8wjkJNxTfZhx9a
PD8OK8eRBPoGZzI5BjzH6N57KBa8hhHsqD9olgGmNL1ZYUjqitEHaoxaGAFytNWAR9O1e89xZu0A
LkzIwpB6et24MSwXSvuYUERlCGh43a26tMVmrg1/NJw9mVhBZFXRb+YcVPFBBHovrVI+eHU0bjQz
WSgJ17AATlNZ7afSyU96mjB8UnEBZLqxq4fpgVkuD2quulZTuMNZ6KNRbcPzilRf15ZHJns/iGDK
rqaEWI48oUoG9842vetYTEPW4gGwWw4Pd9xqbrZeL0Z9ryWqdlZ6YmRK5dylPQL3Fp0sjleMT2tT
33tjS63Z1YI1MsjTi+rZb5vqTEk8RlTB6NZhzqf8VBwqcB1zL580bpyfmbuj2lTeRYnn3IKgmPvK
+8XtCLovg/ld3WtklQ+zdjO22blV1ZPn8QRPtAjm/1hC+cwTOjDkVC+WcaxQB9bmMt85hloEqqJB
iUntRCSOkvVGZfJg2vTFteGAqisgrac646L4cizoigPPpK06lB9Van4mCmOt3BkU/C8UhKZcnW8n
WHzZBCyObFidRPnAzodjPakxwDoNizu3Bm6Inno/ETIYZw3ia9c62ia13XzyAoZJCoCxrIWgzbPP
6m4yM26Ze83TphopUHoOGbSK2iV74BdbaDztcdLadG/Ybe73IkAWMqqdG6bf64m9q+jc8Ox4H+wC
j3/OXTmB/7W1uvAqrWC122H8lXTXKSHGBc9XhpGEpBX1g2H/IKNGewxbbTtFU7fzXAdXbba1mua1
GymcD73+bOoM7j3HuC8i66U2ui0FvHsNEBjzvrIPZm0lc4So6a1areQDKKMPHxV6Ckd8iZWeik+E
9aIeDvl8HocM/qADA8ycH8C4IgKrpgLI68kZ4tQ3C/2up9Hp9yry+NJdtqM7JZjz2aWESrhR2/UZ
UzjzglAnRaZMyL4h0WdSOsT/dOa0eu23WD0YwtAXw/+CyzKmU8/TZurzx6VoZ99Jik+jdEgWxhbB
fAwArJagnK8a/dQ0vyEI9LigQnIns+GUIDKqWhv6hUPJN4urGvsBKQapg0AjR7nMLAeZzAADwSiu
c5v/Oa8slI0dvtvJuFWhbjHqyiBfruk2E6CCNBl+Ddz7fTBYuPoy+7Xt04Ebnov033S4mIY3e+4f
s8G7N4FJzc1KjUHDkhWuQduhgzGW+W0p8YEWuvcyFuQaqI66WevGBlpaM12LFwJehimgkHYGcRZz
pRaU9CkAFS7e8FYRn1LfRFZ6C8LdGVHEdQV5KucxSd6tBLfI2OJrtPRnND1fBNnsUmu2dnY0/jaX
9abIxAm06yPnjGmbCWmyaJfdRFIYTBMwGoX3kq3avnbG30MxP+lxRBawuWdY/xZm8UJeH4Pl0rMf
VECCZDk9ZikxFbnSg/Eb9mVlLdtS+FrVYmO5XJAVGvXtaMzXFVzQKkTZPjtvxKEWm3qKvGCtdaRL
JFs+R9J5HVXa1aDqNS3KZj735g2toWhrrwRaxGvxpGYhx0kYbYzC2C75csvchUqQpZx7xqTchT3K
NWo/PK/EOt8wS9Ezwgq6lUNWLyEGstbcLXH/Qd/2Kx5W8RKFx0jnq22bT9wlPhuaZ7u6wFY7Rg0X
RgyJyOOuHVqkNq5zdDUqIw/RCO8dnXUcxLQWPGsMPKV5tiNiNci7itwHrp6JlFtmKSHJAC4NvTz5
VNd43TiF9VotPimq5F1lJER6ieD+U/TjO9k5ykxvRScNYXSoj6wJHC2KiV1bfcUr+cRxvBziZHnX
yl73iTg4hqF4A+pYHrS4HdB+4RBVfg6RkHM6Dgji4cXoDdB1451RKvfAg269lLNUpBGl1GL6MDxi
TnueT0zkm4Fc3CSJnyInxNuKP8qIMvcE0RGTlBIzQ46jO0+vUBMVoPCYhTICAB8ZjB4pAUlvUmHm
rragTZlLl0qptyDNZvQ+zCUHJOQRaaqYnioLSmpE7yZecBOpCxDsBFTDVUaFIbEEPcGZ3gCzwaIm
X2q1wbTWiFPyKX1etLdY116jgvzrvrNqwGw8nXvTT0atuwGY6uQKjZLZvtYNxzoLMiyIVKIgTbBn
rXqm+oQ/HUn7Ie/U5mbMgWINw1OyWOF1S4a3SzjzCCUFHiRm/GEcAAULGRdP5KV2dlqvqsGYZV+k
HNKYbFRCfFBQdkaM8JAcCt8zJqIlFiRcRa9RSSRoNYfEuhusB9KInobpy4upetva02Q1g0+kzy/F
enIcm6ecMZJnUjmHMGe2SJ9o4wzcAZyI/7/N08Sn+XWMa+fGqlVSBatIuyoX4mwGRqpNajJyIJt4
rurE1zruIGrv+IXb3cUKTcEmM7k9pHdejE1wUN+1KGz3C2/BrzXufLzn2HCroKFnrjEcbT31WsxR
IRSFGy3UGi5IPhLBKi8DOnowuhqcKV2H50rsfG0Tula7d0mvErIx5dsBX3YA1fUp69qvvqi+hKbE
KpLbscRnyEwlFBqxJnmOJ8/d6gkirCRndK78NJKYfNDOWq6d5MPMizurWK0j8C9zUzDuHFdj2eiN
ca12ylNHGOZmtssS4Iu60Z6LcADZU43cjPHhaX38oYwwEBrkUczuCZyqH3loXhv1eu+Q+uAXgSHO
k5alnj+NBp8RW4A/NjrZBxHfFnDTpKolOgkgNWMz78GYtFeiR70d3KCtQXZzSshsbDg/oKzjpTKv
MwuJQQ71O4niO+px+Jum7M6xaJ8is2i6iXTi9DEZ1wdswvdRshyTvr7pu2IHJt3K9NeKjxCC/nWa
jxp7VjSR8metfL2UqzmBslCuzk5MTFdCfLhwGdBG2i1BuW96aDyt+kCSxTrsB5zaaey0UA+QuBXC
daw8uVjXa0u9HqEebdrvzA4+LrDpX+Y63uucLSM0A1xYUBF/uOv62Jgzlj2Ci2hcMkBkVuo76Vjs
+oJvTGuWle9aLdHpZMqr7a/VcX7hb6WEoF1DvvoaOu+XMQzvZfk+daGDN0a9KqDg00a6bxRCsuzy
S+fN5mv9RcTKj9yqHnFsrOjbPGJiSufd4/u877LhtWSATewOtySI7tkGqvBbnrbHtnV+lAktIjOn
UDAfzaWE7lb/sCxS0cjFdbTux+QUu3imVVy54b07r1SWx/Yrc7N7L3qeSBbTOwWGR4p/NP+oVbpK
raOcc2XYIRkhqSGCENmOTeFbnVdvda15UZK7ek1es777XUQ3BkEp+7qG2R/17nWlg+oY4tsQsAdE
dWh/1pdFTjQkFVGs0g0Ai3rl00OjisRIO66D3kkgaL8YZneIo5/tHCnHol/ulZCpoAP5PU8e1mT/
P1yHR3Hyv9Xhtb+jqgRBVNIMXI6ff/8P3ZS/8g8VnqbZfzNt6EIGod5I8cy/qPB0E16RZQHW02zu
WtZfmET233RAfha6PV0HfObxHpAW9PHf/8PU/kaNBm4qiFETJBmquv/znx/z/45+V3fYMHgz3R/b
/6scSAVLyr77+39ons0b+Cs2UbVgJaHm0y1VZ+qoSqTpX1R4WTes2TR4yV0ZwtdDry1V2nYO6AxA
FwhP8MnV8BwbDdHxFIwpu2dP7px8Rmrc+W7CQA5SCu60fy5cqUkAUINFQNvms3En9a9y0dIl7ZuK
spRjMaW0RCtv7sXTbVau4fbqtBZZVI6wJxapTqQlso+xbY62RvhWH8M5S3Pb3tvz6oLvilEJZePE
rLnIDoMxnkPD/EhzJbxrCCXeodR4Ll3E3KvlN6g67mwPbfG03A1Nk9xnbnEkj+dGm11sKh3AtSFr
j9wJ3hMwiXDvlHNkopJpSKzcfQvrZQtIKoHlmlQH2/r8XE8iT7WyKYGU9d7KrZtsVDMaIYQKjB01
0Tn8UGODGIjcXYKqrjJCp2zEGS4kD2BnNlyBYVdq1IFqsYAbYdDffZuKqD03TIa2rckAK+LTKCkh
SDT7DbGQame5KdfIiHycM8qYoTgHZWQrh97BDCvyLrKV0LsVwjruNKys/+zZAZO0DwwJQTu4FLTk
h1P53wjnqnPIFH0SMJt/nIz0Ko1VEisWnXiTCtO83mbOyR1ia8vA+ZYJ5xbe6S4Twgccl4yuIh0O
K3VYiFXq2G200SYXSdE2gxD5JL19jEK3o8JdEgemCUuhNdhY6yenPYcrDjq8zJQVI3dH0jQWKWfU
joZXfncD5aH/40xczk6VZGYAVvLLMMu9ygD8QP8VDZQ712QrIuSQC6REbeBW1m8VTlCOcxaVNTmD
+0H4EWxxMci1y2IWIbl6jt3NXKydwX9/kgv5gf7YpEXTnNBUErCiax5yEsQP/rcrRa7isrybSHb3
E01/NYUug1oa7VixdtmUfpTVac2Di/JTnmlu9dX3V0BuXr4Mcm1dZtoUFpUieUXKi9FZSyai0pci
d8pvB6KCn0ZB3VB2ReWhuywu+4yY+GUgnZOQuktNey5lDVLsLtOJ5Cv5OoVbtyZPJBGKAGkfkYtZ
6AXkdV5IlUAn0nQtJ04CfcRz0BopI86Lv+R7O8929tLfm/AZEAiJDnBMB56ZbP4Wkc146scKgZbi
zuS09uvJcCGOWWIhN+VCh38AYahWNsx6UrQW1Nn39VhmBzRoRAfP9CMooaG1kdJhkcWKHqlcyn05
95A5whe3ojxUkTDhJKTIuIbxuLhrsZukLE++KTPokyQ/qeJikzsgkpELIRbGP9fkptcxc/FwkUGN
K0+L+AU97AhOIdGEBwQhh6V2zHC2nu2CDhiunShQjGrlc7NQFWU5ec2U7FZz/pkULcQZYJwnc33i
yGYaD3kEAqHBYoy9AZx6w107tugV9dG5dcxHNxVh5+JANqKvHxeMGmdbJ1ZN9OrlC2OSFs1PR/Wa
4zI1tnajTenjsvQrV7RKst96D3RdsKLMOhjG7iZd5/e+ReJsKBNgjPEqiVoIbzzpSP0JPxNPy48U
9qDDFD3RE+2P3FWTQ5QNz6rZgEecDDHeeisgvmzx/99Dmvfa/JQU6tVUJPmubPiJJumpsmPcHabU
o3adX9euU+7deX6dCdrV5uw1MivvSAAhHevCXSmErgzFxFdhhm7V0s7UBvU1BPUTVHBw/XkYbgh6
ByKQCr9sidmXHE+Y83w6xrQ15IzFxr+EXCmLyytcgiQeVWNyZZLmiUCssKLiesCUT61gBbSiINk1
k+PS69daM/9w405j/g0XjagYEXEy6MEy8Hyz3PnQWBPBc9Nwql00pO0cd2cvW54h59DNS6FkuXH5
mRnMWmd3+FAQMp3WWnMCw80x93cdKqMRRoASByCMnxJm5fs6XW6V1MXivGDzhfEuwFDL5DNnvjWM
1Dg7nVUcy8wlggkNOXFnyJ5gK1lhtmcOm9KmN4lNXqqz0nqEFZYNcoK5a/bdQCfV6MI+IDVF30bT
bRUhd7XMpvchZfmoX0h+mtcUjGhCX8Jgvpyn8PusoTL81jSMnWEMhu8W2e9FW8kB9pbHgbpJ3trT
IwgsPVgNooUqwwlmcNhMLiCL2NSMPU2nwJri02xq/ujS5Xc9SQkbTvxMwkqm3MxLzC9Hn/GSkwiT
K/mWVEFqQGHxNNf9HGROqu1QOfyqiJpgOK2ciARpNrHdR3dLXp9h+Kq49SO0Q61yQ7Y9GQMTzcyh
GEEHW2RnIiXvdpY5LDCfkXi6g3bt1lZNKit+V41x0nuOmgb0HO8rMYZ8hzFM913XeAHGEw/nyoOC
spb6sYrHraomn1kEyHBCkLCJHRDEo+4TPw2pgOf5oZ+5gMYyfqWeVm/VdXK2I6mPR6VkckwlI9Bh
o13zZj4dc0mpEWgK8c4IpddPrTTunCIU5MHrLOeYEkb5izblK8K0TTh711NVnEyH65b8agRIaXQz
YU476Dk+bXGpYqUgdCyOKdyFwxWhzdbT6oTKbqkoXFhMCeyyfsoWZimWgo99Jp3QVIZtrqY7HYL1
dsIQR8Eifq5s7yPXUx4nKmpoV7WUGwKyh6JK9/BvuCa1gviVSc0BBxH6NizDnSfa+vARbUYG00ck
kruzPEwPa44epj+SqPAydaq+rRXzlcn2acJOgtrwqU+gAhB185W1jnVfto/tIiDy0Rw4UZ8dW/Cq
pCaU+qmsRt5uGh46A4vm/+XuvJYbObJ1/SrnBWpHmcwyt/CGAEGQDVJ9U0FSzfLe19OfL9GaPVKP
jub+KKIhgB1NuKzMtf71G18mGUbJu1ozx4uZeM+80EsUBd2ygU1wivHhi6Zg32T2j3iy3uYyMJdE
cT5Yuu+uhU62R2CVqygU586gtmTARmgQAZrEkuraKfMHosXT6Khb1VdJbM+i7vVwU6TY2sWGli8s
ABXQwGpN8/hBGvljrHnVZtSrU+STeVf0ob0cE+Oh7cYz5kxMHfLkyXSYwuspDrp9+yK6lUUgFMP2
+hiSiFWr8BuGPfAMkt5YJAYMLRpXuaxd4nHY+oOFr5IFqhL0qx+bVywiCPd8jAq82UBV8LVRUhe7
SbdW0mlEa1nvUn63psg/1j65iTIkC0bnqidEkSlPklwGh1JGF5BgDCrvvPkAnE83DnPBOccWuMvf
wiCiEp/BXlN4wobjvYYurO0ughY6C7gh4dDtupKE0zEBgRSes0606vec6eCeDyJlZPZYyhZPRq2+
zJgTptoydGIJTo58ZC45jtALEcVaIQDGBgnVXeAd+jEirwgvNMJozONkkKCNqRs59EWwLDuSBwC8
DD/SVmZu8sFOM07SOGkCJ5AVRvbJlOr9OoEg6Cv1IyA86MxdpH5/fL8XJPzN/eHQxICoGiWZal/u
N9SmMDP/9yFHYk4EU34bBahwn+V4jmY5smOVk3VPgL/fDKo2+uVh0Y1yH4yw5Kn3LE4TiFvTs2XV
pFnFJbqhoYmOTsecpawY3N0ZzwhuU7okoGpG0TVOC6gV8vSbVegToefNtK4AuRYVo8tNl4afd872
Pdn9Tte+38QjBikLlzJol/MtZVUG65tQ75XZqImIUizklt8eUnVjMIfaRmH0UAsUfCCB70mgTWvL
zPbR0Pfb+49rI2KKava7TMebq6imgx1Am6THQCehy3YlLSK2NCUmdV3z9wlV09qFq041GJVy3+uH
TimC/33TqqrcxJdKtXWoTf5FeL5znbMSWM2zPUkuNN65d55zK0h2XN8fe2TYb5LMebyzZ7M7K/Z+
986SvbNp7w8N5b6BbkBV9kPSRgw81V32LvgaOoVhN2zTsZjPpLhgGCCMZ2kVN6bG/Y5TBIBx1INT
0FenWWTiRQT+Mrbci5YVLO7C0B4Z1P/ehVayVcovhocdHrElZDO/jcezq278sP0xp3a6SaUzEcGH
xYdR0x/BYvLgMPTE1oa+/j3KKZ8M+zMKpnItpr5cQmqXeD2xRMKoqEBYM/vR6KedT9giiZr2e4fn
90PVw3MJowAfy5LWNINHlhDmRd3GKK+pzfeRlssZmuLKDDIrnzXsdTOtfjXaOMCgSyMbuyTpim5c
WwjyrL/1UKkPNmMD5CVfEyKEU2vgik7ISLBOVL+ok5WzFhJpEpmB9WOoMj0HW1J/6gXD/VgeWXlM
H0O2TDsycq7KAlOvyJbBSmjheDK96WlMmxOeyGe+CGZrqUreMn6AgCVnUe3jfCahPCztlYVHOIhy
Cgdihj+eNU6xabwJ48oymh5jrO43ho3nY0LAelOMI4m3FgzhsTrhF0X/z4IBN2WCUlZmtewcHIP0
GZ1RkNX7sXZXfi7qM4brpGkX5NBiLMp5ToDRqbFRJehD/UNOgAZe4G+dZVvNLVop2JzjJC5N5BZH
C5fgBR5F0BgaXrq0iFrz2IKZbR1s6nvsx/T5yK6wb3pXf5kcdAgyNU3UuM3vFVazm9hECkSGyUbr
Q7EmOy8i/wevUc+YLoPnvDmuuITMu/cTjA5tkPIpHsNw4ybje+0F37V8si7tVPXnHCuV3Mm1k9Qt
f+t1DK1RmG0LgfBgosd6snQGMpPEDpmqhUQvJhZGnh5z2VPPuaSUtwU0TJz4BmuwgLLZqWKo6cvO
MqrHDDqiEz0Cmj2g7BLn2NSOOuzHnRizzxaX+/XkpWgs3Dg+YyIYLPMuHZ+SKsh3mLmCpiBGgmrw
4GBFpFNRrHvwreVcG8a+Tt/wMKQ9KfheUzRYq7AT+AEPvrkKG0zvWt7Rgng5khqxItiGoevh7cSr
wRsfLHhuts08WUsmerxTlGJML4qDCeiw66r4tbBpZOekfSBmVkv8J0gP1wqUZsevzdekXVWc8tDo
tNph6IgnKt/b2kjG5NGMmnVIqMyD64/WesrEARj4CXh4eKhxuHm436NFwbVNi8mpsOt8m9JRL3LK
VPoeQoUHJsd0fSctDFKGjNc+VmQQX4+PpLroK60g3ojDiJgF+GGiiLoT5Bo4KbYzbOKJrMqhJxCd
wbVpewecbO3nJOnCK2yHxWuVyC0MHCUg07eJ6nG0AA9i73FERAFu3n8LR1+/6vlvXcv1RbD4puoz
/dzbmCOwuybLvP4woIsuUUe0UNZ0JKFmNiPexijZ7HGxHwcjxaA2yB7dEqFe2nwMmIJD8rXqfdg6
wQv2aAfYuu6+qvkVaVz8PhgPae/aS2i3zIzqFtpbUBdnXchtDC8Nw+KqPRZt++6khvWADTeapw5F
XWxIvlU8/9dgHd1OFtrvXemQZCxgnOm5fUvqood/Hz93rVefjVCqhC1oC2qPbebmGsAo2GuBHM5G
nNHeTyg3HEJK2rwmkzKbDkJPWQhdCOvaNS4iGoJTJ82NVTTZJbT0M6fRb41voFZzxyc8541TVLAC
W2Kru1KiZ28JNMApRoW/JNoC+7Fy4zjeNzaadG9M5p4W+LOUdXqaAuiKre2MGx9f5O1+Rue2hizg
rorBPJgk325St8EJU3cdvtkIS/LiLUFoS4nZwvc0DfJuPAMhXm+tQI1tiJIIljQ7gWwUIg4szfpx
nIfuqtDUcaeCQD9xs9zi47fmmkJQYOOWAStNreECv9IPMZDp0lX9Dq6+cRiND0qMYZfkEzpEPAKz
OMz3s+1Gq7xrqk2eMFzXonGLPm/npc6PmLL9m6C67yq6SMaANsrRQ1hmFZ5P03vspHLp21xKdj8x
BWUex7Fi+t+SU+bJfYxv7blPCvlEed0j0k5ioloIxdX0kcmP6X01MxEMud22lLoQxYnjc5aB5mPc
V1Bgd0b+UmESNc2TtnRDvKnlaLoMj2A4jlHULBuTAna2qebvyphqqK3NUJvneynG8BL7aonTH3Ke
W8tYdhXWhYH9mvWNvJKDIPMelmCHjW8ZDIsKp2MIjQRyBFHwIIeRxNsJMIZivW3BraXvFtAIoP+Z
0gD00SB0EH8SdOnnWE8ePtP91YExk9pme7Q0cfTiDguH1CSpfCbM3knLvStj/4U0UUUdxLwWm9sh
hbdRTgbeDwmy234uVwaUwZOXTRT1pkvNGSLnNZKZqdgx14v6xIy67Mk9HWy/30i3n56JDtsmTTzs
gKLEwoR/uS4acq9IgA/PqaT2JokOF13a1yrSF/hn4EVeZl+1jvgLRurwLuvyiktFtpZV0iPC8SFo
4rg4T4kFrImRRYKx0sljxryWxLbBXfHXukOQ6Uz5w7jfo2s1n+mkvvpZHx+cBh4xHWNDhpj55bUm
sIlp7Yc5X+uTFq2CJMNx0C0QN7UAHR3+2OuScKBjB9PKq2FaYTOQf4PmhRuO5T/a4r2N4+5VdDEn
25ySmufiWp+kIcn0XnvWiD7debmUx7yZcKsX/VNVQx/WoBGxwwh/K5NaW4myBv5sjGvOQRdUmfcQ
9OHrRPbZYaiUgJxUUzSuRXXMdAi9vcAOlHNGDTwTzsMxLdYhdBbmc6n2EEi9x/O3qXeZMexKA059
rhasVZsrouHWuV2OJ+E12jbJyze9cuuHYsCdyuHVj5pTLCFsmYiKSmOHHf87YarlN6z9VlHPWO8e
b6JVw3YuteA59vPd0EjWWM78w4jhEc2NW2wlftLoOsh+yQaxSmlt15keSAK79HgdwhNnZCGUP2gP
Vd/L+2NYI2/gmNdWfmuZp0iFqDB9RNNuzBykcCpWLtPxJItRGLfSeLGYQq/ssRmWLsMa2ocKVlR8
LezcW5OtIogMb0zYJFSoSVWc3eA8prU81klNJFt1j85LnwwNua438AU4Xishm8G3YoTMAUCLvXQx
j9lHxJeT8ZqeACa2g8BhgRl6c0QE125Eg1NKH44xoyDH2GPo8omSeARrcAm7J3r6bGODukwrI9hR
FW3Q0POJzNB4o9kFOjZ74loLl36tqOsVGGS/cgayqsNcy7f3D5osg6VlGBNe5jCRLF8/OiV1MO0Z
DJrNnEcbEVfursVowI+c+snQlQMemZfRIIG6vmvCq5a5W7zoaTzvZGCpfBjYrZPZnoqMROR0Nthl
oSr7owBRzLrZ3FArA5A2yZuoRpQM2Ww9+Fnmbasp+2izpIYB4jk7r9dT8MicyYmVP2A2G5CAjrW4
GOv4qEilP9NtRiaW+wTu217qDJ2K+JEzOTi6rZ+esDWDWpQU51ZvNxbvbFuOEY2hDK4+2OYph3ER
DW9RHg0PboLtsu1b1Vq4rY3ppUeTVmhXGcfO8X7j1n3Mr6tj/MtF9iiJLt+IAWcnN6CErDK33kaD
45ygJuYn3rbbRdqjiO3fpESV6KtHrRP/Rs54faSp7wHw2QsG4pIyR8vPqCAKOIrmFSFcfYwjvEon
eta1k4zr0pyGa65uRq9Zp3l39Xo61XyM68dK3ErH645CQuaieTDJN4ZsMFcwpZM0ro5zZMT7wkuG
VZ4aFxPe2TNcKtb6BDUvGmfYWsJAxMEXtwyb0tlrXexidi02xIYVsEbqaBu51K4ee9ey6vwYv4/5
EWWJsSuK8UP0VbQz+VLPeVAttWzC0z7o3CU0aoPf2n0OoxRP+FmsPI7k594nEjPVzxp0tTM9737W
HZo6SOaIcCjO070oZIMJsZtu6hKCX950jwCE1XGA8wG+LRJSjCgbJcBtOsGHd+sVfAEOA1pTIhaS
VZ7Iel9mbMIZ5LqTh+l7DOJEwC6LyIJGS5n5gG1qdXKADiOJPi0trZdBmke8Wt2tFgfRPnDh2ZlV
y/Ck8pLHZOofZyfoUYrH2yYhPEAQIbhHHgROg7J5EFBOYzQEjYG8lwGmt5jYPCGFMuLBRjtaG6Q6
4/gKxSbPPK7rHv15XP/QY7vaern7EU7OYWj67Fy0qMGGuOngyVbdWtbzubaKkBgmaMUh4PSiZD68
ncax3YqUoz6mbdoQS6YAt6rc4Ha6dSuYnqEZdLdM1g+dZlt7y2HePE9OuZ0y2JR6OoRHmbZX3e1K
Ig5aXutImV663Uvpe+4DAC4ZtJwlcHKY9UbQkO3O2WOjXWDJu7cV3Ziem8XR0b1NMBgzCbZrzBX5
LiaqsLZyicIAnhok8gNN0wSyWJyn8w5EqTKaH1YwFse8ctYB/vO7iPgVS5l9NF3zmtvFb1DbSDme
hveOvLnRHeP1/X10LgGE1uyQrZyzgKMg3Q1G9y10iZUnYRs/hPZx9m/2KLBX16qZLdAGIPaY3MKB
hfreipcyORJ9Or7BDI9WQy2yjSa7nzO++7Tvl7nfv38W+N1LWOX5BjQXsDdTWFKpprFdU6w7H0lz
EYrl7CKBZfiEobnXpewEaFzu/g5GrmfL1FEchPvjuGmWDK2CPeChjsYetqJFxunKGELKdyHGAzzz
dB0J0oFcPXgKIIfhxRtHq/vw+O7qRQ017ODJQt2OoCbo2Xtm4ek46trOqx/jGqpCoKS7d8stPfWw
fA6w/W5sYzgEZp6tKkuRg2LEbvebMI3PfksopgZUc2gmPDfEyOLOmGId/aSmU5bmExcL+YB2dZPz
YNKzRNC86GWKY5wawZKhf7bSibZgTzXK8jhxhThkfe9TqxsBoefip12Yo+kYsd15aTPqKHDQb0aM
WS8ZY3jX4Haz8JWVRxQiLaUFwaVCvZP7jaf+aapAvn//TLPMeJNMxbdf5tC+RZWU0I1IJfS/v/P7
vaJEPf7vh/d7TjnFq9pikkR7SBWsDCju99z/vXd/GKoPrDDNl7mtzmGVWcusHLE9CPp0PckQsaC6
8fKcFt/S8AkSdXe430hOr/2MoMJVougZDyv07epuibrn5839IZ6gjLziwlsQEfPQu8l0JHlKpw7g
w1CvDVEsq291p2Ekd5JCwu4Mqs7QmGkFBW9s1fR9brhtSv3NmCwiRJTbhaZzk9zxUmqQ5uA58oYJ
RLi5u9ZlyoPlfi9R93CglFhHxI/3HzFIHPehc2vV28Gu/Y+b9m7D0qPSu5v5/TRqtN1DVkw56Fvp
LWa7+uhdQDOSFRGCID1Brfavm94qHjrTqFUgPKwR2Uf0VQoRZjhorD0rTnZabwMjgmRGo7gINzE2
/3/zujA2gwj1/06cu4bF7z/+D0mf7/nvf2F3/fyHf7C7HON/yIAGZrVszzbde6zcHx5r/JXrCaF7
TDhs1yGo9V95c+b/8C8wXcNhzRY6OQN/5naRxa4bdJIGP/6Fx/VPvC4oAn+ldQmX/2hYLF4Dr8v6
NQS4qoOuzjwPrNDB7Acd3ffpENpAim5rbnW/uEBTbNeTVffMILFNG7wRTUge72vEHUwJnDPRSUF2
cav+xS0YdJvyjVINE63owW2UcNIg0Cp5z/zk5BRkj2gCzO0UZkCXxdmS0VOVO2eG9iVRLeO2Z9ji
eWDAVeG6W3CWK55Y7sEon9pBbEDXEyrsgcxyP9gFWXpmHNOCuxQgWVaakXEFoZW4xVs3n5zahfsx
InutNHFILLyJtRgPF50gr96QX22lH3MNHWgIjzHU8SC0z15OJBVw7CJXfWMMD7voYaDmZvwVTwho
3Abr/rTHrGM0Lkma7lrh/N5DoK69jL62YbZrN2LnWdlJQQeJKQjoGbZV3b20oBcLUEfPyX4M03TV
qhq9ffBjkiuHLpWpY7WQ3YApjPbscDph6dCfEr84BmDGpNxoqzzvn5iLnqI2PRW52HV5wT8pV6IC
oIKrFtXOWYv0Iz6raq588Xz9FmpyZ+XThRIHG9xNnRm3WmNindTQeSYU0rREbfRlIAnytOjVb6Zr
RGliwgnpkmCdHRq/WTuFe3askch1AkGT+N2Q83EaeJtJfhqM/hrq/t4M9l5CMxV1GzQ9JwwvLyKe
jjHokVcnh8GLDnWMxdEcnyJXZ1VEp9JA0o5iFgJ7K6gQoZWb6UDuaMIcxTsP6HIKx36rpmbjaNNF
n+1TO73qKUErngi/mArB+LWLI/F4e982SOEQuyEP1hNHPaEjOhEyrrGDsngAreDYG40VXGZY19Zb
0kMQkulDMKw9QLsylLuyDQ9xDvnMDA56nZzUN2z4w61rmHzMyYdI0i8ZhF9VO17Vx1hq842ktxPQ
x4tRbetE/5x0MlMMfPf0cTspUzlYDmme7Kuk4zQerl5ObFJdwO2wSw5ZEwzA8gDNhss427tuig6Z
xXRWnotZns2QT7Acj0YodkEwHaMw/XID0CYd/nM0woMQycmSSJZYk3MldzoxFwIPIV+On25pnlx3
PSbji00E8VCKN4ZJhAsbGHQmp7qK3+/PMXUJtCaLoYOK/NPSZVcFX37j2os0H7fBmL47OjljolkT
8ntANLxKegLMWX/tdOnhWEZ69Ca7+KtOGjaJdpOh4dVh32AGANsqPtGn7PwCF48a+grU5ow0D6IN
L9GcnJIBLVTMWtXq54QWKB63ddVfRdq91FrGpIXtwP0Yw/nmzd0VSKUIxqvJV0Lu7HvT/0bI46Ed
5ptTzTf1DRJ/d9TSBGVp9q4+GLUeyV27OtEAIj7fmqkjPG8i8gN2AG/JJ2F4lPXCcsSOOitfUMZe
IBJcWnPYQvwxx4xAgJrfVzN/Tg4JI2gyXRfDIN8a0gQw09jhR/BBOsocsicA5T135HyrtZ0k41G9
tjRgLxuYyUfk+MazuY3j/BRHbAUAxkdbdquZOK9Fl3UModKvUYh1FL0NyNeJ0H4xDcBvFhNOaxuc
4W5+i644uwFNb63eeRtLRA3IpSBK7RvNew7KZlPL+KDFyh26Y5ueL049XkI5kqQpV22+LrORQMDp
5sTD1s0RnfhF9O4G2itzg6eHZpRnUeufIdL1yA9WvRlES0u3z5YzfnrS/5YjO/dk/EXU4hEq/5JQ
F4Ze0bqdDkWAKpl4au3iD8WDVfQrm8QvIIpdNSdKtMIYCy+QSr+gkcS+i7sSp6/5aH2gr3/Si/jQ
1tYOW/YToSObYuTymEKWBJ+0jfFt/b2x6seum49e2b7AcUKMiDuXPx5nLgT1h4zOTYFLqMXyGnEP
kYFxrGT32fjjZVSWYqJ7qcA5FrEot34IS9BB0MtmFWHGAEWny+l7U+Vc/aI2bCAQFVf16HGytfF8
A/5/b6vqm+nf0J29UM6j9hbjpxn+aCKPUbzNNCI5qT1B95wzletGXUSNyTVmGAiB+8B967qyQjnA
SeOJt6qTO87EcNHr7dUWXPNsVIukv8D2f295jjRnd6P3DkewejAMLrXsPfYGro/woQ7P6rky0znf
rzgSIw0TrpKvie+tpiER95U2NXzsIxitdqzMhSYlwQCEDPA4O4wa+h2s6dBOMn9m0v7qxtU7ckbm
IbHxGQe2CnGVxGT55QMULUIPB/sQs8U+oLOjX5qYmiN8shLHZt7efkujedrFfbMCx2sQViZvcOsu
HiyS44SZTWs036nRxcLy3XadkPa68GEu5ZyzrbbM5UgJDiFvn+ov4xD2B0Mx4O4uTfd7959NczRt
h4zIHcd+isLY3NyN2zJG7If7vfuNJuo/HkIv42UTukQH47kU4SNe5VTiwWuPfnfVW+0D4lD/oOME
C4Mk9ZfwzSNr6dUzSL66GZT1ZBaLduPP8tUAEp2nzj/4Lt1pkb6Gkdmsg5aGx0U6vc/6BLlZX20m
PboZjhHuJ6Y7bjizhXT6rmrtjeFq6znvV/2crHPiBjG8WXAGYOr35jZfdm1vEtziVORFTIotPTzW
hpPDT1pAJ1gxjIQxqak6rTmW9O4/bzp6iCMvbt7NTnN2wnrcUBShP8OuJkTunGrhJS9Esab+urkL
L5Xvs/R2IafAugrd9zo3XKRVvXuI8u57NDK3xXp5jZHXgiEQqmV75DROBQ2/g+dLOah+w0b5LZE1
tdBwgpyFPcfmZ6olB4Jbz64o8ZPAryGp3V1RTm9dqYhNXOZxzebBJZBP3TXz5mtQT0sutvWEmQ9c
Afe3VM/aRyBm4B9sXmB7sP2NJtjplDC41uwzjvcvZj29JKIgJdVfVL67nWX0HglG3gTXwzT4U1H/
hx7iL/qH/yyTPRNnEVu4d0tjAw3Gnz2Io9hmNjAwUu+chAQmFNPpC7PaF98dz4hnZ206VtRRo1Ot
/8szI+H4s+6CAt0zYTLqlmSijvJZvbI/6S48MXS5PTn5zg+MCwr5nAmhvU9XNkrilEInAoAbybjR
PPusSqX/8vS/yD7U02MK7Tq8Ap3Jjv7L0wO1jqSNlcXObCni2WvysN1oVbn19GtiDFfbit6bYt+O
T5HEGliwq1HYhvH0UxD0F0XKX74B5fL8U6ii1DLy5wsh2samaPPU///6OQRW7mGWz6RCffly7K+S
yiTVji4SpKmkMABkc3A1Abdadka9ztPumk9kxhicPikFqyfw8xTr0nn9549I9Wj/+co8W+qOYxBv
L37xpy7JVpvjyc13XkcLpedHK7SetAbZF3xNilBpr0XSfdyXN7yNY5ROn1RiL0FzwZHmXffGTytk
A7iXh66cL8HWtLVXXFxvLUcXFj9Le6IMobYjv37rVONWlSC2N2wTDP9CLgBVpevoi910vGZhfHAz
/TJbxKrxXQyBS2JKhS63v8ZdvTbEG6OBTcXh57uQYbtpW7ukZU7DLm3J/xLIKfFqCHvsZux6o2Mf
V1mMg7PgpgXTZzLrr6B+sFsI7AP4cI3u6jPsq7yOXx+/1wj3OcOWpnAQfrJqFqmOJWFK/5cVYwL/
on9hTpov/vlb+LvlIRiMSMM2dGn+Kk8yMSDLClPku9BsYDzol85LD1n6ca+sx5vR1vt/fkLD+rvv
nXB21bW7iKN+9SX3BlQi/CVRUDaYURo/xzhRxtYtLoZrw8G3cUXyPo1sarNyF+j6F9rdQyWyg0Vd
n/Zyb8zPYZPv8wLPl/7qeYhDzfzRctRi0ClI0366WINPI2E+NqR1tozy7Rx9YcfRMeQPM/shJMWj
+r2DS462BhnR3gkKUNUVpKwEL8RtzxyPTAWW0IRuPV0VYDW2ovh0Z2THGksNrhr9/RaDx1MORyhq
PhiGU6Yk3cqzHbymjWRlOuUumsh1GwfcJmBVqHEnvtMAliY8/zqFouX6J9+F1kCv/2m0HcYB/YuJ
/VbWBY95Mt4Gh+zHqFv2tGBU4NabSWAEDdE6ldZvNe1okUbvqmhty2Eby/ScTc1r3U2fvUk5lke0
7OG1qvcRwpAu2Pd8xrgMnFDyn0JXvJkF7pf9IRPTw6jFX8QL78xArtyg20xl+m6k/sFBKGZd8EDZ
hZPEEXo69q37ZvdMbGj3qFiO01rjcoUmcO+TCntndjPbbnio8qfR5NDifeCIfPZsxZAuIK6SBWv0
R9L5Pn1XnB0DmOCfV9ov/vf3nU9ADHEMeBsm2ru/7nyzoxUVdjf5TrVvqqWDEPtm3EjdflVvmUHw
Lv8vu+3f7fpSp+R0Xagm0lR//6dDpzanyEkRq+5kQkPW0JgW//1I/ZtL1rHR1kM0MUwkNL88SRQq
F2kdJxzh9rDDZAOIk84v9QjrkSkZJMAFrKjqOs/UBuSkjAba+DD5UlV27c3Eu9vryPLWnjQU0rLz
NPOc0Pb0pnhz2AiJIT2gRMPgvV6S1vnh2jxN1ScnuM7kuqkQbrazbLx1AQZaMVt1XSe4oM/rcspg
6hEL7nRXi++/85N32IXHtoVjRBal6ssca76FnjgnpcAolJIctwnpXOdh3EkaHfUiJXUI7pXnybJf
EPKxZNa9W37DUIJiEbUwDt9WfPKG7sVw5FuQjUfXjk95bZ2YKa21ZjqqtolQwJM+O5j71w8sj+Mc
PLo+0EcDXmDWdEmge4uxL16NzqlIVMWiE3HDQjejL8lxoU30JFFy6kdULDDRCc86uKmFFwO8ZJ5O
r9loejReud29ZE29TirnDSfspWpKvBGeNa/F95FisIML+rV/XtyG/jcFDkvME+R9OroQ0vzrWstJ
AR+LKcMdIuX4zDMCMivYmVFL34QkyYbCrR8LRoxLI+Q70sYIQxGMjkft2fSW6Qpp+LmmzYNYduyE
fe6Ei7veTRaoYOjQVevW95cmG6+hFjw0rvlQufFvHoNoDCSB5HTmwdHr5Cbvscnvd0w+0iHv9gIP
uwLgL5cQtUz2vAoIoOfKpxpVRQUihysRUWe1q1Zz/4nhKizl5hj5w6fDzo+dxjue0CdR8kyTe9CE
pPgYtwbgAuidr41Xz+2vRtetOjlusuK7alIdJHS1Nm7l3G5KwJHGUhM/qh3wFxgftyrULzR4I9wI
SKJbVY35CbnzNHNQ/M/wGQKjO4i6uWZoJaYOrhVFkGwUZGG9eThg2RZ/fGeLGfiNAAXoSwGXhOU/
lUB0rfuRSBy0yrZd/fMX/Te7GIWb+s8gOtk0fvmayZx20nbABGRgRt0QSEqWKbjmAE+aRW6140XY
B78M/sv6gsrzn+WZS/nMCW0YJuTsX7bPSlgY6oku37WhvGXQ6NQ5B3GjT7v1oPNlpNnJH1rUN/Qq
cb9CGbyrKXjKCeAFhNPkQrEaiauLCYsNyIoiOwHWrFHFqFrMsD9sgBRR1AtVL7kApc54UegGaqq3
3ms2KnZLbRlDdOo0bdv09hb+koPABqsuqrBs+gx8+xyaFryLjravhoecnmSm39S+G7PoYgLdg3xA
QiLhyq2bODsxlF8xLLsGFD3UE0U149fOYZTzbcbiwUYR2bfJKcdUCS/w65hOx8xh31DXcGAl7+o9
W7N+mw39FkNCqqCrNcmH5kA0FLR9/NskwtfPqdemze6L5k4VOs6oH1uWfUPnOmOWXKXnFkGa9N/A
A5WYxX1TCEXQ64xQQ45bQdht9qXgELfH8I/K/Pei8rZ9Np7Q8jKE/cI5BKvX7GQLqo5pnj/hsls+
O1GiLQmVhjCIRIirUpV1CLzeZwj0aM4fg9AnGVowzg0rYzHjetHQ7hIzcJggJ4eufipTkNjYOXdj
8t5Nzlmh1gZ4nUKbyEFioC7WCoSj9/pUb5ph6IuZGJdKiw66A5oWd1d1wkdcG0Mvz8TRXtRjqCLQ
lJGwpoe6i045cHKPn0vYJPDL4Q5FCdQ0n4TZNhU7tfsqZA1LwxfR9o+ITu5N7NS9uNPwaRTx8ww4
g/zwWTuoXRf/oJPuxydy4bdkXrwLiONG3tFshu9C8Ko0yQ4N+pr103LyY0mUxJFEnjeFtGXoa2qu
3lyXbxzhTIo5Pqguy/A5rmxoZfyudLphbfcWB+G6wOsK9t9nH3LUUU30OdGtfXwIPXBEj8QMxMiB
Q5RAsFFYW9umwIsVSu8d1e2hLCeSW1jwDD1UGQnPajcOfJ7sXgJUQOQ5Xk40YFjCeGm7AkOECjzs
1eGTi5YOUp57lasbfOoauL5acAp9jTlUy5HeoUGMBrOEEQTwQuP0t5QMaIyWOEkrNv+5x20V1Jnt
WOGEc+n/+Oddy7Ccv9s+HAntUNpsIvov3V06WXgCCokHuzMRL84HOQ97y/8GzgXggaJtoZpRt8se
gDGZ0QwY8UDCAXtWC6uBEbGA6oQHJ7obRLHpNYVfrbbt+y9wzI8qpsCto6/CI0Pd1RjpjGcO72eP
fCPddgM8hZL6ATxoWMMS1whd0QtMdCJid0TPmZOjrV3rKbKJsZt2VlUix+y6S+bQpAemTkxwScns
zqe8iJhOgyLZ/5e781iSVNuy7b9Un2No0aiOg4Or0DKjg0WKYKO1/Po3IPLeyDp16plVtzoYuMA9
PBB7rzXnmAunyWTmja+o9XvVOMKLEiLsLYoaTUkttCupbcpaNe6uizXT08STOKlwAMENOlS5iUJ5
dvBJDsOH3GgVANH8Y72+iAU2XpIgXpPBBpnXpt6d9yoXp/Wa84Au7xo88a5sxLuMp9YexmfMA/dT
oh+6Ct+5chrQHa/38Iwc5FAj7QhNST0y1Fvvu3125XBErudfazkPivYw0NfIEvl23ds6TIrUdWoc
n9IbVPf7kp7AelSkln697sSh3t9QXl4rAxLtBPrup3WmgQDwUUlNtOHzjznnC1C3z2eMbI7iH5qK
UVDZ38uXuMZ/rcxjMBCgjNsRw1D7kXX9o2YCAqQq1Vn/Gvr/X40j0zQm4H+cYN579/4beXL9nv/6
z/94/FUUv9r2F2fhFwnl97t+98pt5S9U2CgrVIVbtkF01r/zyBz5L00xNIsWugLXhOW/u+Wa+Rd9
ck4HXaVK9glJ+U1C0fS/HJvGu0P9zrA1h3nG/6JjTtv+v41kVMcxFUeXmfvLjvP3eb81N5okRgPQ
lWKtuejAGDb6AnlL3bGj97z6z0pN5SRYZJtEGDgm7hZT+QWIQMCH7KbbjGvryzdgxNfT2xPbY0VP
RZlw+xCFN6FN/2Z5yBFy1s/tz1Ub74SaOV1QmMRzkdW529Ad1soX2Na2RR+vYdJ9n2D4q7WbhCDB
02ce4rY6hiVZPNtqvYaIIMtG+qpolborDfKTzDrucT1Kx1o3IxBmEfg4O302MvQ3NcocGHVc6Zbz
SGjjlKNdUWQkN7slxLhMaUPZ4wM6x4uCZr2tMd9yEUl0R4W1TMrPRBd8nqqnRuHW1qXWD+lG0+Vv
+WyK65l+hcGQH4T5Eh6EhCkp77kVVlV208nD7aiLdI+fvXQx8JNOg0c+7hukABEZNEMkU6FIApl2
1sHQUTpFU8ytzEI13IOWLMRr1WjnmeAzX7c1hYEG8oEIj66k9aulLIh1KmN6AC1xIdfjCQ4xmUCQ
3fpx0jFrVshn9RfZzB7bERq6GToo+TJIssVkuUqe32HTxZprmQJFWmX4tvNgR8rg0xAkeUaxX4sF
+l/VTNjt4RPMsnOZIa3ulBzXNwI9bA1ty2UWLhb+g7W7XSf7rgsSkLVPkrgfu+RbNhX7Il6WnZ4B
MA9lxUu1QfFpnRJ+7OhuInC2j/ZKVcFjRGHkIbcU/SBD4Fft+CYNe93nBkBJh2tvxlzMQ8hCb0bY
V3pLGoquKx9SIZleEavOqc6qWy1t6js1PRlkM+zndYI2m4jKZEv37ZzQmmhG/lAohOvQK7+3kLL7
VLv20mxLQZw556gjGxI8QL6jt/RNjWH1EuOm+FAz0diG5ndk54Ai5qs0mV6LsO4O+OgA29rLWxyq
MY2Uxd1OlOWhzcrcm7FrywUF8tiIdE/EYCF0of+IOpOer2YRvmZx2IRJdSziQkWf2QAvoDTZqeZJ
0dOgyTMH6wh9ehk28FSH68jdBoMTzfRcgLiLzvHIpYMMMmh7burg4IcYQP+I+Hp0q8acLrBGci+8
gwt2xDrhFfYwuGZjPKjx8D3rpcSbl/Ku62RoE6vvDuiDzmXNr6i4HIUGqCLFxhlWNbAMFb9K3N4X
DeOpeYpdiqewdgwDemPLidhR+EGugCUViieYiRQSAL3Y9LGRCTGKJeUsL4dax66n9vTd09w4mKV8
UboI969O03FaBbW2Vn7n6IAj3Y/xXo5NbQc7ShDLi8hUwq6lzc6OoxgFaPM6UHU761kAlqZEolHt
wrTQz4o8MlmYcUx2vbJDq0zO99KjmWFoRNT8vpWiIMaNmWGtl8q2CUjlc3wOoDtEAcyM59d2BKcG
CQICxvrFahpVuAMjKEQiao/4Y3PFfEupd/mKHxvgwOu1cMkwvqAisHPCgVwsf7zSNOtXb1jdAcQW
xL8mxH2n6iWTpPYl4zA7WNoA52wkg2LBPSwVOHOxPe3bHMa3c4VUlX9PvkN9NNHkLoJELqtAOE7r
SeqUIGNhkG6NCvzNIz7P1zTqMUtUGql/hQgynVNDCDCGorgx1w8p6zxYhhEbLnIeL1ytcxJDs6kx
bntZ/5kZXFMpTfaUgaYh7q5nRuvugDnl2DoPIBlIWrCMkB8ohtmuFEdwGCsOwaTvDZtJqIwUZ1y9
wZBYOzKyd8Y6YBwH+YeasoVR4z2S3CYmwmNKYy+ECgUZiOmtuJ+jUApUwZVzIBazMqzYA+dObAJH
o8CfUePtcXTzWQOmyGFCn5bQaux5Ngz1CIsxFdXclQor8q3CKvfLCHWrU8lrDOkbxPUYnoUKp2KE
FTHOEMZH+xfzWh0SwpwR1cZ5Dt2VVIK3zCyOVcidym7yV0P/kHKgIYpkDMyb4iPSBNj01YddgmgA
knqQGqU/RGP2OOUrTltqGoIfh8xLMmHeGiJ30e8whZUISwFILfc/qzoi9WvRnol9HDygCdIubcfC
KwtH3XNUDz7yWlAu6Bay+WhZ94ktAFtBOLQVAiFQVCOJs6XxWMxducuVfLgsyfelos6eap1xhgSe
m4Deh/pNa8Cm6ORaeRBKZ9xWAuZpUnzHiPA+zT6JQ7nbA7yH3AGdQXaoTAIL15wb2YLjMxdpdiQR
41tTyuNxNfKpo1COYS4Cg+qsq3eFRTDEkh2kbA6DJhPIvXXZdaIlv5WIYmKUr+9CWQ33uVW2RzGb
PRbDde50bhVOSW0yQ68Ryd08kYbWPjf5sM5++fGAGg9oC+ZgcqYJ8RAIEKxAB3BL5MzVbrqguijE
CMI4FY81pqv9oo5hQI+2ddOCi8aYoosain0+ahkQFoj2iUyIakuHvcJfMl9VfcWFZp4Dc8lebByb
uKYhg6yCXIgwH6B6JdcxGgoDora9gptK1M43c0op2Gw7ai3JDNI2RKEBIx0cgX4fKfE+kRbjnCKi
4Tp9HQNZ8Q2tfm5IXg9mFCtS4g8ts3+plW8wAAi3IxF0r5WcE+Ao4sDUzXsJcZyDIw2bpAp9qJqw
y4aeGZG7o8jXVmE8cOa8ynY2n+qqQoqSCqQDSIi3RcpAIm1Bulu4SUDvInmqPUOMDB8GBLjQ6gmr
gR2bY+E/YkeXT1uonCbUt5xbuifb9tXUF9beSLmoL2l2JypI57Zw3gaRY26m2zxFhhZAdZu41unE
/8W58SgPtP9FOH+TCTTdY2byJFsY2a6SczigdvFerXrhfhNCp5LGKDPP72UqW/4MjyJKUHXATTjU
kH4Wq6z90PkZzi01QoXJJDQm5pajbSOXo1QnSd+55rc+6OCbqBsMf4MkmJKuueboCDc1de5ZoIp3
ODpIP6HWglvE7VVUGonR3hVx6oWkpByprRNft7jyev1ORoIGmpVOphZIJdCe328chpH4ONT+A00h
fFCaN2oMrVPt3kyw+EumpXGTgCMhixApP5+5BTbmRI7nO4kzL6CaeRODoLI0Mg/SdWgrw7nTEsV0
uf5foUGcTpamDsHUJtSyhOGPk7iZtHI84YUkqGDuaJMmmXoo68rthFWfwEzUPsls90XbLUctfpjh
QDc4A2jnldCL+DqmAyk4jcXRcnKEFkNI56zGgTmFlO5I5ClMFcLMjP0Usy1jQkfNfKmrHpMtmnxm
JO33QA0XJzWIMFdHrntkXI5EZUUVYbREiKR7PHm/akNCNZOb4lhTFEMVknhmrYT4AdDodKRQenIM
q1mEfcWNgfTNLXgzD9/0lmrFwmC51fPI4ySRNfs+x2t9GJG9ahT3/C7CAYe7fWzxMoPcAQNk6d0h
Ufr9MnTC7xoTVW8rn1pED7g8CFNosmg5lWSk7i3CSWG2tcGSwdxble5E8UldziEVFW/18JAn9q8x
5nohMF8VQG6CUs3glGlPE4EasPse41pS3aHSBhweGvjUxHx3YmkBx7iq+23+8/Ic1l48VozNOZ2U
KHtenF7hi+su5KVXxoHCd9TkQphv7KcIjTN1+EX82aq1OYVROoImFh/dlJ2VvtROlfxYATs9gjDG
ArJOIvRS8oXZGhQuqsbtMc4zGpUtt3BQ2XIYAXmK9oW8GueqyvKKKb2TaqPGWTfsKTrXh41QEmYl
sEtyJ9wKq+gxd+6hhJEDvS7G6AemlJkkL+hwal08a5qCFlleFAdSO2mjgNxcKRIEXdVGG2hM3PRR
aD7O3m+MKJydkXOxsXSv66Au1pWMrztfbGr/xVPNxdY3MR1W83CO4/phGMl0wXw8nKHfkchsQ3ro
D9aSSac27t4ZPTxndQm722xJtZ0wyyfoq1PYFHhioALIu9Spag9oo37qZyOIa0JiW6PHeLoyN6s8
U0+Y/nAqlS+xZE70cGPEretJjV3vTq1VeJ8TDizMdjV9KiwFpk4e5pRZM9aYUkH3+2YlNYc7KHMX
MhLYpD67ZFPHpcOUHC4rZPvQFOPstpNCYkYYHUKKgzu4GsCZnMjL+xz6LtVVWi5kZ94S2tu7Y8fu
LC16LOfI9LukE+cePvcRaAVDvgQatkmf3hHWc2RpcK2shQveyiw0ahxvS0Kj1y0yyG+482Fd9iCt
opA5c9k6z3VMT3Kj4myH+SwgsnDhSfeO+Q0K85tIq9Id5uqSqMrZBGu215rlDLuBgZChQAhHBkYc
tnFqZIbUljGR7DleajK4jkJ/ywnkWlMISfm0P3KsyqdtIcukkiEP1+7GfOEYXeeuelT+XmRV/zyU
7YSw3vj9UG2CttfEUO23RWiCWS7ApV5Q+GyDdJhoyt3G9VHqqDvBdFL2Ule/o8akBB4DGZ2kiTLj
gl83B/T2KcIDCWcD3jJxmlGSwPXZ+SKrJzeT6sHvXmIuRsQOyvoprnPjcy0dATYA6zgW3IdQhRi0
FyP8oLtCWunQk5C8Lhr7Q1tDSBwbppV6fesQthLIZm0dltpcbYHOaVif+1psj2UJHdxIgtPprC+p
y5xguiS5L4Bc+NNM30SL71SdgMqoCOcfOsUVd+5t45SUKTdQMGTXtRRFgTBl7syOFXod4lCqqV1H
+wzxNPHSr6NCWjyNAUS/ZBG6mH1+VYcq1L5VPbWCPIXDt8sawcFs23dfdKANERSud0lFMNpNatiT
20JOhuVQgMnTWhMz/Er322AS20Ja7mpNMo/bbe3rYRXKjLEmKueGfJLXxdJXj0WnE8Ri92gDY/09
bNPIV0IVaTnJjLtk4eK7cIzikcAEBbj3XJhDDuK9wP6Hgapmqp75WLaPkSSRL+X4XANk7i4CBJPI
9dttkUsyAXPlg9FZrds5ylNNCZUbZ7iPG4yXaRKfy8bATaF2VdC06mliUBq0eOgtpNRXdGcsV1ei
wtNSRb/IidXiVH1OZy36NhX3uP5ppxHVWpSRJywlfteHXgYIZLRQXcM7QZTLQ0WQiCPbbiXwFdPd
MW5DByZ5LrKfHYHjobMqFivcbrW+gE+YgJuYaVpCUh+GRwBKZ8OKkNTqTAwoYMO4VN8WOT/aqQOz
m2Bg/B27skq0l7ZKVOSnUNonLS6BdRM6VBA9ikN0dHsbdjfQn19dnz0KOXcOBmJzf4KLIEamZ6Eo
JxjY8XEpindc1soPABcnigIvM3rj+yYDomIkhe6piP5R6hDPZUXTdRXXP7HvLV689n9wTFrUChO0
JIAqjU61rmgGkbCVz+BL7dG5xNV3Zcy0c3UzZbl+zwxE9RoM4OSrO54uuCKW81IdE5WZb1QpOek4
xANGEeOJ2Sxwf4xWHzC79Zq6wKkXNs1lBDh8ifTk3hiRKon0TdUx0sooK5JJe8TN9G6/kFruXHNX
jLzNsy8MUKmdox6niho5AQvzpQOW4y8SAYfW3DoXUabElqyxWA0ZGA4kLhxnE80iMM9DlSJh0z5A
WS5H00CGvjAcYQKCKjZrw8dyIS0pgrCAzVefrmpcKkAczMET9vg9k+L2xijaF1HaGPpXl2K4GhTx
a1oeVUvGgSsmTFrdjHOc5odIbn1k/gpBb2vyzXr5p4W/nOyGRm4pJY/bQ4yF5tNtvfoCt8WWoJqM
Gp5CdSHzcq3SDmuVdiOLSaXtOa3ByUdrV5uX1C0VDsBMkUufrN+ndL1yN4MzHiJNEM0AwtVZF7Pa
3DKrHz8fUtuWgIFKNZ+6iUakasGF2xaIpiDEmbVfAjgAfcEdpxYYNMr5uD2vcac/tUzPsl0hGCtA
aCWLRG0ZXG+Bt1vk7rZQp9abQw5fWR7aXW8K6H4GFYTTNugJW/7obS1TksxPC+V5m+mUTGusXBDF
OJG4NnGgwPD6qdTYG0mqQOBsOgfJrJyzGq34jYGCoUNZJVSIEUMxlByqiH/eMGUmo1ynB1rJjLKG
+E8oALoDwfVDukVRRgxV2CneQr1gp0/mLwAvynnW7bMNtIny31JBmun3WXkvItqRCsou9t6j+E8f
zQWmxGJRPY7VPEFPjkCtKusbQrS4GtU6fLXauI3UKNyDHWtdYx7DK45W/JoATJn1wN/ZS2m8b+xF
3CBGR888BKVWnyNy4VwbYhzlo9FzqvVSE932mnWbDATt4InyslpVj1Zi3adR8kFRKw34f2Pz9Csh
N/tsiRHWVcNTmhB4q9fYkezVAGBQM2j4F+waBDlI5wt1b2Nip8OMbF771c8FeZpxSpphRHdMDW/I
RwlSJ6XSA1vVb5zEVSkucnkc/KnmFm21E0LNgKKGhvKJfD+qi8NeI1top/cTblpF5VpuEzhQxfzY
1lIThYSlftdpeLQ0Y6eP9iXFeOj1i/W9SJ0jHuhLjgyUlgZ/vrO8GKN1IkO1VoFWEUdCjc6EwUvM
SU0L0qso8np8MoOb1OTd/XoNW9DgzEoaWP3yMCmkWjN4TfYYXiq3hbST1Vp1UVMC2SwpUW7KmaAk
VeIAteOLxo9jKkTZ1qY6IqNgpJU69ZVJrTSTkl+TTE13dOrLRD/A1Zr8LR4RT6h5SJhJlnlLRw5g
K51nzdZ2dSc9UOh/2Nch/ZdKeR1ayr7rMLYY32Vm1+BsZSQyS/waMSq6byv+7BYz0k7vcgrODAfj
LHpgIpBomM7gD0axeGihpbh6yB0PALZbVPmjqUZXFmNi7LjiChZvStiqXl+shJCTyNzppvrDqu3F
t7rnwslwVeXWE62fZ0NvlT04Mj2AInGFyJrsZjNMGfhV1zVMBBoL5K/iwgBaFlrHVijqoQiVK/AR
VMvAjbm97NvN9NInMSgJstZsQA6KCSeo4prFXa2B4Gd409xDY9KmjmK+Uvm9IlwhwTnNDPNeVWkI
xIMDaQcb3KKYVyaluLaVaZvkVUM2O2FEkLPu0hA7H9Hvi9ooqIyJ9whHsrdNvfBmUjJMxMh7CaGg
Kys47iNaPblDnIWq/ZKc7qemimu1KMmdlcqMgfE3ckdg+4VE7A0gG+hvywwPVoQoBSzDonhszkR2
jhcF5uAWE2PlI7FUzVLzYxF2SkKsLTVvRqN/TD8KuoQY2osraZaNC5z/lyL5wUxVULzr0n2XcnR3
GX10lSlbdTvHmrZbHKpWuuRPeVs9tjoHiLU81IZsM19CgYOe5tzHb2UPY2wCggQA6jVRxpHygOZ3
7Yx/KI0ar8/MU5WanlyVsz+MlARAcRTcujTFCymzNPDfjByTu/pKS3zwklR70jv1e6zROq7xcaJi
KJ+LnFK5AlJgR3rXuekbgoKmiaEy1cRiVh4XyuGkXxE/Ve+qXn8MY6c5hNZwQRiE/aHXXSchScYc
GPzkju0jvAe2FhfvkQJPtDJMKlLNgpg1Js65vgeOdhgZ9bSdNvrE5ZRIWJ5SnfZQXB0WMLiebUn3
shx2D0JXX8rZ+VakJOzx5Zyg45LeCvNaDeOPKNETdx4jAHrEfzFBS+gZQUTLYU6Sy9uSvWfjiLUy
xh7tLE5tRk8B6Kx07Efqxs6cKHuTrGgi2nDgjQrABW5sJNPE0vdWagMjhAALQ9lPYrLQrEnR93ZD
dpMFp8+QfnCye6IBLKMXk0lZQWVyDXTKUm+0/DwonGl18lQzP9uZZNMGpUyzoo3QzMLEDZgzHxe7
ukSFgchvWgt4aemh37qkztIFY+YzpkFvbYORb0w4NKJlN1d4j3HFKelDXWkfaoPThpYJx874bbSI
mw4Bqh/zOrsSj2sqcT/i7sPlU9QmP4PDLgZR1VehNO5aKXuTyR/eSXH3QhOByAlNBTrpyMeklLCs
IQ5D1Eg4FbjCLOtuADMSAT0suZvmpeWjTzVi8CS6KhH5Ry4PQODOAnsyFRqdwbr0h8z50YUlv8xS
mVdRshyH9YRqqRGFpDXsHHhhdbUmPpHuknKfaE1KvQX3y52hRoirJuagc4/rM5WtvW0SOFiE/Z5p
OUdhgcHJeqO6+aMuicnV42o3jUdLceRHLLy0g7DlaesgMdJ+xHN3hhQhH7nWeAt+SlOmR4T9am//
tAKlyNGJFBaU3mQtGQ3U2AkGELJ8AyH6nQ5b7cddB6nM4lqmS8lDU5IxbcA6HqB97+SJhl3BKU3C
z1zsswqCSlqgWjfb6VG3ylOeN4lv19Pk4SK9twRRsnnbEZqVCC6qlk1m5ozQ1HYX+kanqLH8zCIM
TZ8ZV8oM1+spPzD6fa0BiTIWJDmpHsD30eAcs+KdABEj067Vavgm9Q15Q0apH40aN9AIxwxJgrkT
BcASY8JP2+Pt4hpjubVsYa6ahnMX0V2YuGYEyirjEUu/t3Pne0mJylpoBSdjQ7XHJrFYxjS2lg7L
QS8zO+gGXQQbseNrsSE+EjXhi6+D322xPfa1KS1Kh8osIhCtLpD9b/SIotMihNBGWsLaLVEUUEWo
XVo4Fe6AnKe4s0HJzWxuiOuLPl/fhCr97zx7qra3b6/5Y/Vzd+vLy7WYYKqcHlsChK31N8qiLHTx
1g9cF9t7vzY/v8TX5/2x67+9/PPzZqRG+4iEWZ+E1RFJLF/0K4FiNBIG2dtHK6ZQDvmCaA/DwpO8
aHFgRXLhg6j+QVFsPvRIkAKoA+WhYHS9rxLzhzmnh2F4iWtSSFbuj5hFeW1ZKxCl+JYs4/wmQHEA
pLQuttobB0kl7orJEm2X0WE09PfVYuWo1DYTnK7v38J1qsL46fciQZ7OKGDdRnXgwONYV4Xq1LR5
1tWW7PFTblDvHfQjdsq/P7/tzyqoWH/uZaO2bC/aFqaa/GtPnw/qC2NLE292xT3463VfX+tzX1/b
//Saf3pMlzr7aLVBvRbQjXaGfkepcQeTXvO2TbEep+2/n93Wtse2Z7fNbbHt4Gvzn977T7vKUTYz
buN/0azNkRXUXa+F+oi/lgN83f7HB7WKIJs/ni/XN8Vfb9q2t3eaNbOf3j5iABkRgHJI069mNSyt
+ffq9tS2MCCcS7V0/Hr711f4ekyTUaRt0qr/s+IxRsOY+v5n1spT9y7+i27s8w2/dWOK7PwlM0iz
bZlZiPpfErQU/S/ZRMhlKLLu0GFE4/kHZYWJEIoAedV0KfpXgpZm/YXkW9ZkPH2GZf8vSSv4dP4m
RJdtHSuljGTJ1HTVgQWD0vQPU01JuV2Usz1fmYqE8ntji2Mtq05/rJpWD1F+WNs3n6t/fwHyC8oc
Vu+PbcqAoLQwuwuSl1unRPpl9TSkR4eKsDH6falformOcQBItxTYxkPT25emkYiTCnWbdPTlYyoJ
iwNzvza/ZipsU5r4ZSMRSK0z9DSnCCMU2pQgsaLrfMGPPYrkm5CWV6EgO8iouxP8zDU2Bdag5n0N
AILBpKMrbQB5NKVET2ZGC8dwwVjNn8odrihvtlVJKe3lYVvV8yUbzjZkF3ISO+6FKEx+vyGmAff7
p/hjN9u7/viVtldtDyIRDOJ2UYI+wXy8t1bUPuxIc3jdVkNmqb6ui8ctaWh7aFtsKDK6hdXpnx7T
EVih/Vj3hbDuX6ufcLHtndtT29u/NrfHvj4GWj5v3Lb/2+r//9O3HX3tN6J7e5zjZjpSMq9OTJ0r
MBisUSD/vfb1RJvKvx/7el1kVJTO//aWr6e3t2ybIssERQngC//0YoLqFgRY64f+scfPR7e3G5HF
52yrBDEMSy0+v+zfvtPX5237+ttHbZtiPSgkVR9Qd/zr76kIPmaWsW6L0KbNWg2rWGam5lBsy3ht
6oz6OgLYVrN1bLDGP67g6GB76POFxTa6WV+9veRzH9vq54vWp782/3gaGhif1tMoQAiwrm6v+tvu
ts3/+em/f0tQAmSqO3FJn2tVVSZSXZyASDL+Whd1JIG/d0apohirDLvP7XLNatpetL1821zIlDuN
99uj2wNfe1rMjp1s29yZitO29vVOwKukgH29x5Z6xq+5ShKRQJJZ0crrmOtxMH+t9mHBGAk5Od5W
np+KnHEFmvrdSI8F2k+qeUNP6xJFweCl+l1uGNhfVyoDHmSyBOP2Ys2DRKGEoRjOOLfaosi2wKnP
1S0ey+DXTCk+UU79XN0eFZ111jEzBNvWttjeuL3ua/OPXW4Pbk9vL/x63/ZYqFLMKJMCsHm00POi
c/J9mGsBq6U5k2uqoSsgmBsZM8TVrHvb2j3bQmthQqCUIQiPp7neKTkolbJsKIysRblNgqBbCHQL
CsvpXF8vev1YGtnsqago+c/mU34yjUuT0z0Wa8iEvQp4t7WvxfZYYcKlLtVl+Mz2WBqtWNy8RpAi
NdqLntQU7CzFPIim1oJIjIh7IhaZqTCrWpTH+LO1unb1wyF8xOB+15KF4lZrBwyQp7aLxzr2ts2c
aobe8VeoQ8+8fwIXvZrlcjKRFcJCh6R3t5yNLWLDarD3RA5UJ2q7R6V/NrThHVgiAfFtVJ8BTFRn
xKCp6zjUZ3JiBZB8Lg9hZrtmtUIy6gVYx5qqZwAl+1xrmf0fLNSy2nqNtuNGAPls4928Tk+2andb
2XFGKQgVw9eD8SDfaDhyaAhy8mwLsc46vja3tWYGg67lOl4UTqRtkQoEDRZha2h9EAVuXUIpuqnl
TgrMxqw8qRo5BeacmZQZAZiUSKQqmv5WdQZcO+s/TVsXX4ff12N1hvDRGvQMRSr5NiXsSHs9C6oZ
YKDRrFOHr+1trVb7iQ9zmvlga5knWcN0Sitr/Q/jU0aeIJAIb9sAOqcT2lX+K6O6spqsTt+34don
lIuFaSi5iq686NPpc7UDbA3i6ihQNocj2JSIDBw0cWSxRFG6o8HpnNJSsT8XNbZIgCgns09scD0t
TksNE1hsk8ZRbnNBSLcIcNCWpShg9sBXEIWjph3igzLftSS6P9Az18SxfZjeaClgnLMpQhUuqKSD
9FGKINI8smxldcehmP6MQYPfxkNQRa9oDitaV/Jh7l/3PzQKpXgI24MKklPsh0l199ZAWGCL6oQK
vHUg5yVeriP5ViHXRv/Zh+8DFE5Ego2rOS6lugyY/vMovEbaywKcJ9hx+uQnG0y4zbSfKhAB6p5Z
vgq6AMsvVd0n4I8qcQI3bWA/pzQkuSm9q9Qd7MEf9SdTP+jGUdPOQ/Ri/TLXivOT4ezLft8ohya5
Kk3yUYM6u4Rib6MMm896einEVSMfK/kAYbftyHdCtRyg4156QCta0PJzqhJ1f32n87ViaM0upGOJ
8tDiSh9T1WJZxT7dvzaTR/40ewyrG4SoeeGTRSP1lxn1UhaM/Usu0QaKbqvup0n2zsk+o4muq509
BPADoExYE/DiI8g4AsoOOumJSJBSaobc4txQvo6Gk2kf2twN7YP2PkbQ78uAkMUqParpJW+PQ+2W
8rWAejpQ+dhn2mOsPSO7yG/nKJjJenECmTzoD5Xkhdfm2ZZOk3zQPhJyvRiv3ShXOVLb7BAae1Ps
43BXOkQvu8NzAgRpP95Esac8kWPgaTbEHTfFnouJpzvO5nHSgkocaQUZzS8yxSEcR+UVSRRKfChD
31yYn39PFsaRp4UE+na5yM5dKXmlGcCTFsupsW7THhz0aVg4L7BTkzmSpB9l9Ky3VxHH0RmWK783
DQI5CuihU2GUPopoZ0HVSj2Jw3QSJ1r9kbY3+QcOwVKdDTxR8Gx+QpoSk1ernt2dlI+yuQMJV1GT
ldcfjN+Jni+5PieOTtVClndMpH2OUJjK+gCf0+0oRZ8NarATQC9/7ugRo/V1C0B6/b4gFxxOqX2W
uwOJ3/KlujcIfdMfoV8s8kEXHgLq7hA2HjE0VnnOlj05Dw3UIxTKLYkP9CRgmEOSmHf76W16oglD
oraDnOeuU48jKtZhuBidPyf+FPBnAoUiaYZqCbR99DI75Vfyhn7THEjZagNCMEf1fswvlunLj9Qn
dembXFAxuwEThwp1CUy4TiYjcDf/5miUhS9hFOQQ+EBUyeRIA5FedIoo8m2THOWYroHwFN3X+50F
Ijn3xpGZt0f6XkhCOIZ2Uk+wQGpu3+866ZI0oM2DNKL7rDz29g2V/yY5kDqy4GH7STi58wQU2Nhr
19hUQtzH3JudXUiZheQSinrf0nFnWkEy7/oCyW7AtKh8lVCDc+GsYAZ7cu2xF5j70DOczOM3v+Zg
tq6ca+2cB8UBWJG0erh3dr8DJrZr+cE0FxMI3ySWSLfCkvvExIlWWHXuXw3ttUaUle27Q3+v/gy1
fdoc+GrWsqtCfQfsu6kCvlPYBnZ+UYFmwMt1o6fqBZ2aHgeacyY3qd+HMk71hyJ0O2pFXIqV8TKM
F1P2xfc+vl4cr++P0jtqaxpjMuYYRFPX5L426o5OVfxUvORXyAVv9Edp3y33gvhQ8kPQNGs3Ajlg
2QMdYQy3Rx8/1IEGMH66SPpVE54jjDzECpR+TRVdOjvZ3YCxIHXzO1wduEsg8VNuRvXd3TovdN2c
H+WzdcYTi59k3zyQLFfpx+huOSMYWPAxvDio5+ZALrwxhZWwyzmXJS95lbWTuexxbewG59CCHsPH
gUZdkDa6kxgFc/ZdKunRIHdiedQXcirvRial7TthEh1l1AFZ507Df69TZd4ZiR81aOLQEj4gEnmc
EQTYaCg7KNGnPsOkBBUH0PnHOH+j6wvXc9nF4iVvKeJ3gD1vUDO4Mhuyr9H1ynCw3yPGy1ZNxcWc
DgNXlhiJoRfX72N1UaRzS2nRJjcOksuupusGn5e2FfzHekcID8TwjJb1T/udb3kjXmP9zN7TMxMa
odEXQXS1E4+m+/+4O4/mxrVrC/+XN8ct5DB4EwRmBUqi0gQldUvIOePXvw+QbbX7Xtvl6Su7eCk2
A0gA5xzsvda3qu1wVyyESpqdXk5FugPbvk2RdHqE3LXvkmEX27DeUgF/EMlMcfSD7JAquDEcTvUf
WuyUT+Xk6reJV+/Vs5Js5k3s5sfpVq895dWHleDgJDE8jjTS9hAO/CwZDh6DhzhyxHsDTKvHllPh
onL4NFqu7++QrAUX9db8We4INLv6qJ86IDTXcUul2a59BzCxwBHLH4IHrNzW7lDiOP4OcYoNZMgh
uWej3f2wP4DI/MDX4u5p2si3ynW+k28nBgUWABd1WM6Y/Cl+IrFJog/9pN31vqOQsqq6KMD8B4xH
/JeAB55KakHT40hwk61SuP6tb3i9TJd9Y8ZbAPtYkOng0mkMRgc7K0uowqXVRw90T3pqFu7C1ile
m215E3kjEBsSSZs7LpcKG1GCE9SbyYsOqts7FNNlMhTxNeTXZAsTSyS575ZdOfOOKMQOrd3TnnSX
4dWHh39Chwbsz26uhR/iI5J/4MvNW8BpkB2Ks7bLzuIlOCTkNDEl2JmOT+kaHXRxKbYxW7WNzuaL
wJUhI+4TgmDS1uZ3/Atkp7Fp6MGLfeFwpRWaLNscHotsqO1n/Oi4sBfj4BOOeI4zHhAv0oMcOP29
/Nhc526+6W+10wiE8Bbkv6O4HOybznJUfjRHOymn5rq/rff+9lUo7Pk0n6prhZ6KE+wE/rRC74rT
O5s52fhzRBf8AM8Sm9ZmZoEw5fc8g5ximyudk7YJX9q9RvvxbfLMg394bd7GU3Y9EpNjm1tWHyeU
0ifMI/MGD5uTOGiCXOKbbGQfV76T2TzFLa5Qrm1kJ75t9zrKsIfkunwQnqO70e3eUPTY8YNhi5/V
I2nve80mu4d23EvwpM+25lrIwRniGQJcbjNk6a60YdZ4YiTj0OEXXpqQIqMsR+wIBT6wh9v5rj5h
DCn3ybWw01zjpD2UrkGXN99at7kTbYwX2noC+PsrvXbml84hPtgWHEYoSLeBrb8Iyg5ZCZPLCz08
ZxtsWZTs0yOHw2P80J6Gz+Ta3Pan6g2fJ9wSACyfz9l1dEdU12f4kv/MdiK/BGOMdtSOpDJgO0Vs
e5/fd1fkVG66V/ESnfWCGFJ2fMNJFdkP4gc2dLQVqH8vS0vPfrDeu9dWZs8mx+qc7cw39VK/TNcM
hAyQ6lv9Ev9QneGaKLHxPjkmR/miO/1tdVYviSc6/Khb+YpbZ3YFPuC9xNK4TTeNk2PUsrWTsdOd
4hA+LwfdTniii83whiSCEa56XZLXruiR8SBqtrO0y2+YEg/VB8dqcUEcusflvWkusCkYY9qnIvGK
K2an5GM97tun+AYxPP8fOYvc8Zixv2KU0HarHxTfiQoHA7uP5phr0g+6w+0T/8bJFNENlI4LCZqf
RsWMQW6QQ9Qqou7xfX6P7wWiFxPHH8h72Ugivb+tBrkCQ81FeBevGJd1R9uMe/wnnC23+iHYjfuR
HTJdjz/rFzxYDeYzjvf8YWBJ/gPVx+QUj8LNjFkt2BXMSLG0a1CNPw7Kc7IV99gv9qPHXIz1AUfK
QbhCYlJEnnGXfUws7Rr09T8JXq0CO0OQakEJejINW7c24Xm6E7fGzXzqpjMMpCNLCm1MOFfEl8Kx
vH7n335E54GfesTxR0iEO7BUPsQ30Xl+GtcBcB0lcE8xqFS05i/FB6ocBhXR1t47Xki2NeJYxg+m
wffhSmcgeGz3uTvusRqYb+1NdbDes9RDNopRMnHMN+7VL+GzdupvdMQ7hB2fAnJP7/rW6WqH/d7f
G0/ipb6hfZ7M2+y8rA9epffqlU2MAetrboX66zQ/MSH27zO7EethvgzGDGwsEYarhmEJMJeNW2s6
TN57v2OFRyD7nXKN/B0IGetoJ/DqG8ZSpsnXObsapm1zSW8Y8tKb4YrfNdkBAveEY0cu8418CDlD
WQI50qu4JzFJP1meCXnUVumOOwg0XLRvDDf6FofWVrwudiA1tIfgqd6U7kS9CvgBJ2+wew/d0tO2
Y8icNp71E3JSJrwYy5Q9Vp7EICk6wH3s7Klixnk3fs4v7eBoP6UX7cZk7o431nX+VB4RqB9D0l/u
ZDw9htfFHlOafMtykDoMB+1l3CkMz/V+cGpXOEr35rbaskLlnbe3RC7ASbeHD3P59sGhPxbbedd9
9IwTO8gVTuVIu3gT30fn5EyI1Wa42+BMkZ5kDgEI0MTdXmBjNWfOWf+R2iI7UP1QSG3DE/o4vU1v
5W39kNxl1+0pZxQ0flg34YNxL93UZODsEV5vs2vzLHqxG7+8x65wNx57Tmdlt/wPRGwIKbp29Ef5
Lb0VNC8u7SHdVY1N/I7wLKY7rKEJSyhQL/azGV4x04iPjX8y2w3r4oN+QDG3tSjv7rleOMcb6Zpl
JketfLEIv9kwThfDfnwIDuremonn2aDdmI0PcYqIDTon+sRenFvXeGgfLMsNDjrHEZr4h+LOemIj
3oMtC3xEOpturbZCBrIRDClcG3F9tJbdhIhS3GrKWW++HgPWC6UAs/1SdFpDfdd70lKiWu99VaMg
JG6I5jpzFUIRSl3KyevNWon6/nO9Rzo72cSDojprFWrdHlNMD11olS6hyvfJMJMMEZAn5w/lHkSH
I7WNsZcG1oJ9dGyE155iztIQp6XiVb0c7SaxADjGWb14iiKBGBMDa5koBjeoMkLMhBh51hsuXXQR
Afpq8lqtHOu9psEqNCuDKy+og4ZQPlY+6VKHrxtUqOvdpBUjZgHMb3oKDpQYWVuOTCqY5iXA3OnN
gUKFJM/vCsBIKFeXRJc5pp80KdVtrVIbjHQqDt+g3zCUSOicknep1am+wDGJF/lGOaK7L0Y4khGF
iDGBVVTqLIOWLF+qWnQExBiRhZZECB19NOPjXFzLQIA9vRKWUN9djYOVgZNtUgI0hlrxNPaG4ZA5
mjmatfRSjKU9st7tRp2SRrTABr6TgNe67lrtNdZm3VCR5+YH2XZ1uqw3q/1q9bx8P1YKXbSrw2AT
kINMSWURFa964lVZvP653ohLQHE/cAW21kHXm1IQKtlb76LRO7fkz2MZp0z7VauVZznlei3idgh1
YReVJMKIBv63cRUe/+MeXj5qn8tj681vf07L89aXJUJJNyPLp1fJRMClNx+J2HyIUIHprTIAJB2n
qsg800rFUWplGVTyddqWfK+VrzzhoD9UEmCgmAjkzN8P2CVcuVMYiVSq4uXStRkbOnvrPZTUxzkn
2iGex9tC1OFE+BVVRjjg+JckRCNdVUvEDOnVYZZpyldU1amR6o+GbHb7r7/Wf8AqgFUdEa/9y4Pr
677+Xu/2o2flRnlUZmquGgO+XFNEboOa+nGjaSG9sfX++vB6k9OrPKTLzfef3/9akVg+Vn26XZ/2
/fjXuyhdjQDv+5/0IT+bnYH8vDLQQIuRhGNI1K4iiy6oLTdTQpWhX5LcdH5e7FTouArgcb3sWdL4
QqZxvS0sdf/9b+u9YPHkm/PMd1hfoOhVI3rrP603lSyw01RACfgdetldn7S+iOp1C+NjbSMunzca
Kc/8eqvvR7/+Xl+wvnR9U5K4mIbXu9/v9/XM9cHvl3+/5uvtf3/6iFUQJVt//9tL1g8cjLp2hpqa
9vfbfD/v9y375e+/3LLvj660JN3KVkznefnd1rf8Zet/+XZfd9dX+t+/8S+f9HV3fcLXF7Q6rjP1
lKrt9zb/y99k/WSjgRny9exfPvn7e/72Zda3/dMWfH/E/Dq36oU23UuzNDVW+guy5eyw3vz22G9/
/tVT6AFQ1/rtbaS1afX99PXe93PWty1AYCaLYpowkf+8Jb9/zPqS39726zkAOO9a+m2bNaTLXBuw
QTwV2wp375rZRQhJjqGUb//bnyiK6XDiSfzbvxCAQFtxffrX3fX5BbUmgIJYF/7iLdZnrDffb/P1
KcuTv7bmX77utw37l2+zPu/7k9b3+35sXLpg/78lQ5oow5H815Khx486A8j6T6qhr9f8TTVkSH+o
hqKgxhGRAS2BSv+gTRnKH6qiAqLSVUlfiFJ80t9VQ9ofosTDJiBg9NwL8+pvsClV/sMA1w5kStMA
t2hIjf4L2NSiCPqFeY5gSZPgVrGBKiEk8N//WTFkSjBNo8LUIExbP5g0bCyNszSMKKxJ/vjlh7n9
etdfAevK8ma/fBhBU6AT+FbAsgio+hPozu+IRIWP4O+mWkpYQXdUh/sRC2OlRF41O7X4E3PAHvR0
JU5XZCk+V8K4TzOU7FGPA9xggZwSh1kPzeAO7eAm4xS4akJSqZlHF1J/HsoU+IOuKyDQSZst5Wpw
u7qhhJaYxCIaXPBp0akITNJoRdkT+ol6uVDf/vsvavyJ6McX1XQR3ix7ikjh337VkFF5VFhz7KaA
QjRJv7YSmxgFIo1OyOwkUpo6WiT/INj7E28OIML6ViQTntxbpPtRCWLVz3bYAD8zNTulaT+4ZgJH
SK8xheVyhrcyqjwZCYBc4KGoM+mJcHXWDhRmU3Uvmwq9Q5WU+kCVPbqmoKYSnB0lJnfFW93pgoyX
zDLix3VR/GW8DZFlYINUCPlBS5/WEpVvw2JLVTa77c3UGaD329YSq2EE7fNU6QipgmoXmtIljyaR
iAYQKaYV72KzQfEJ9p+XkP0UT7u8HG57nR0QYr93ZVua5o8qrW4TMfjUE5nSXhLdlx0qhWEE7V40
pjupyUtRFYGNB/ONNeyCQkkH9z/sqz8xotlXBmo5aeEvcob+Rl8UISwoWQs9KAwxP0mV/xArySvx
9PBlRlJLE0iGdd4BR1Vj0v8qbOtFPbizru0agXKr37VbCVpKkCgm2YahuKvRZvuDLLtyNBxwL5I4
XZnPY6OnIOuRwotQkeIwpsupB9u6pHddp22wMaez9NSLqYaHE7AywcxOGalUHgwornHBcV/1glcP
g+XNqvWehnTYlbp6TsP8pBaFidifmqMZdTaXfcdMLh+7Ib/NCg48g6uZZOpPeAteGy2/JYSLhK5D
0Q97gOuuLKXXsS/cdHJ7gkueIhBRxIa+YF+SkCNzdd2xF1V4nyBPrbMowWrxJ4mdHxNeY02uoULM
aZJPohUXGyOZGxwx/2E//cXYYRo6cbGmCc5b/o2x26hKB151sHYRV6T06Gn6moE2bSR6ea1836rJ
87//QOmvTmKknqRicKml/QnCp/VSk5USn6iMGGJ1/XY2IeyAl8arkXdPZZRfKwKBqKSZPScTR3BU
sIdx/mHiy819HQWfWLCCKtj13cu/37a/OmYtVPwcLbDrLIV541edpyyRzwLzxEKvcrIaJA1GyKYx
kzV2phmkUxR0dXMqN//1x4IkhJlomFQdkJn+88fSzZPNdBDMHRiEz1EzH8SS8cAs4s+GOGEvGBNC
3M2Hf/+hkri87W/ThibzsAF/BdHt73NUHEiyNXDi7kT0aE4U3CAyqin4UKkpxd4xSokmeJ8ggLr4
jfGQxAS6ViPSlMIQPyXJOmb93KMYtRj9QxjAcXGsYgYZX8QoHPE2KXgMoqrp/8QTl/eikTplirQ0
1bNb0PQRwJnoCQjqOQcgTQ2E8Rd2nwuogPJH0iLzoBiRQlmJS4jHtXiL7wgknk7yb5Jme0tnAgiU
Yy4Wul28Aq1D6ZkHNODDscI2SbpMAURHN+sfrXhJShKeEZHeWD55NJgtU3uujNcW20qisWVDgqYi
YQXKsJhQOzUxqXXaEWs+V7dL2jQBXB7B8p0NPFBnvT8tA086zic1YDLA9wyMgt1WVhthYb8SZKXh
apgelL64dNLyXKZWEBjTHbFMKdGGcJa7yHogjJQNs/hxtUp51qnpJ1g2cb5iuqdCkbt4/EUzTHZQ
7giYx2hPcm8BvCBz/sMRIS+a6X8+JExRlJhjDdkw4W5qy7n7i9DZl/2UdLN63AWWvLClNnHe37Bu
nbeC3wDIsM746Sd4r+WVopD/jH7vah5mAphARUwjov3eS3tkGPA1ats3xZ1kUt9Ks5iUtJiJiLUK
aZGDM3SUkAWxC06FLF26GC2WnCWVk0LUaXS37cgGDtUegh1xSVhbfkTGgj4AaTk1Gd0tcwAiktIS
LwzN8yXapAoF46QIwk2YTaSc6SRGRKKravhyxH0dUvIuBuRzvVQikGy3MhCoq2JWfyYCHXnfnx7G
kiApxiyv4HBqEsjR8z15y6dUy+/MiiqcPtaKXRYJnSlJfgZqO2yIStloWY6eurPwLMaCq1FNxJTE
EiuQMtAlEoZPzMJCnnebsBeedF2DnBhOyAKUSzMXL37R0YpstKd6oioJev4+RtCJPBQ3rU8H3cei
klKA1xvhupq7PQS1yO1b48znYt42rB05oPs2M6G/hcO9EpOdgZrKFLOI/tlwVU9x55r8QkbKT0VL
YEiJHSKtL6+0TzTmxZaSzCYv686WSmtprrHdfhyeQxbWSL9bqkiEySZWXEJtlnktcOzRl5md5tHl
t1qc2QmCKnxjaoQVylfQOAUsvlAXjWPGkcxrHVmf3liakbBNnwcKcbqsTqWNKvk43WNAo1JouiYG
jy7Q+xuYmdGmn1GXJXHtVrFS7EeseBwNHBKQVKkh4yncDLHCElDJaE8kVKaDRD7WuYYka5mcFYQM
Zhq2nqmWyA2k7HmiPxSPVfg4B+l9DDUmwloc66FM+ugUEGYW7hDC77A6u1QgN4OhbUOVg2HCUCYa
iCliejYcdrtKxPXomwXtwsk6W4FOmVHo74MGsnUp1ZeM05WkUuUcDoaAgy85So08vxGDrSe8DVOJ
vkUm8qhV2rUuVpAWpRAwHcSwXGR2qcaKURDixFYMB8fUJrqsaD0IJowlDPtDIZKomJYXkrUMd7ZS
Ag1HBFVZJ22NTK53KrgWOwQ4hf3IGDeU8KFLRqzl6XgNUxg6/WzcFFF5nEPlhhR2jyrlGxE/Zxat
9NYTw44UeRH/0XOT/P6ll/O7QGT/Z7UoHrV6PDQGxsCeFarGaqXQymyTd8K94jMyzzlDrBrkuwY7
fRpH59gkULMxSdYR+s4BsQAOXpBPc91gU5A4q1sp3k1JROiDPb4onDboUDJkNOjOhIGQmDhmiM62
2CNfagUVRRMhaNaziVagTxrnmCpvVnvww+5nxWizrwfOY2tsto3mX6dVdZ8Te3PeDFZ4hUxTtk0h
vxJHiLgxKj0jfEyy/gMmV4QoBD6tVF43yAj16qWtugerkV8TImir+VBNMohEC4peMhnEs9V57MzG
8JSCgOtan0V3u9USmuUjNbk5h9wT9zSbpiWOPswuddqjzEmtt8Sk0aYl431qzfQJqSTqSqYjZeh7
yFfWJheIDGrrdHYnwF5ekKAqT0Zpi4gextMS0p6mpz73H/CZO8NIlbZvArBOcvoS5/w6ofpYiui4
shqnKbgH8heH4YmMNHT4sZicS8HKacQu+hWJBjFMh03B1QHGyp0wthkMMcfnuhGIx0QHRaaXlarE
0fGeF3NARwNo/66i0R+rnMxlQS5JpbYXw8rPQlveJEqLLgV+Kh0C6vjAeKoGPVwzGxfyyfP9nGeq
XY4RY+TclHZG4NC2oRJstmHqQW7ObSuM3/zooW6Asw0TgyaRXDlW/wWJgopq246ILKUQqUDFSBrX
tJisVmdQ8KHMQmLHFkv1tK8KVzNU9CMdvvHIRPA7DJfSmjSbWEeazTOgPWkfDQXTLbKqaGRfJdb0
LkSvnOVEjMZD7GqW9dg11nmUmKsDK7k0Zb1VR4ndTxPGPosQffd6g3CtigyYTVMBxquqnZJgXDET
TyKgBYd1JJm2XYODRHkuLfXFVG25zDoWeMybUY9EUM8PpRL8UGS3T4MfmarQaK/IdGU1dWlLmAst
LAZU+cNB9psnUbB++Fm008uBywhfeEx0yPrAKF2u9fvKAzdLoqr63JOzlzG8oOIyb2KDDmFrpHAd
LTcZuIwkbKGzjM84pkOjmTUbShLNYEG7IPXHG/LwulDCZz94Jr8qBXtvi4T24c6ztlI50ugP5d36
2gGWqYs0fNPMljeNqWYrFkuDQdImJ9ScuUpGxwiGp1AnvbUWiGHt4eA6NXFs2JqgIHfpJhr6cAdn
IXVH/j0XGXNb4JS9jm88Teh7TdJTAVPWrUTNkyuwn6LakO+eZNQiwB5Epnkca+tzXD5sNgtONThz
YYljuCoDm8CISyhzuabEDo2ql1YoRKbOZxzT2rNQn+NIvMsGwooEXAy2LMyLNpMhPq+z7CUphK3E
nDtMcYwI0gT1XCIyFSzpI4zplnTTW97qt8MAI9igirAXyvG5NYJTCwGvz3tgTUKIOku4TJOk7scl
lHsoe6jaCx5QRYTNNJC6eCxuk/Iot/leXZhrAleujbrxSa/bkgXaLBeAf4PZaDPSILUAN9Yi/We5
OqOnRbBtLp2wbhao64woarHVVfvvvtx67/smWLp2WYziDCAijG8Suw+9idoXowY8Rno9ytIp1BfK
YUsrbrUOhCsPK4tiNJRYJ9d3M1uZSBqAnZWGKIqGUGBm9O7T9nrF/CTg8moTvuLK5wL/zMwxEAkS
GoARkhj5sCJflRqQ3Vxx80FGoNbKV7EccoRmFw5xpl01UejsIK/sEIjqGuqqSsCmIsrtcUa/XTUS
edJC8oGX+3aYMzgPZv6hSemVEZ7LiGuPeQpufX+8YpkEMM8Ib4eiueQNRIAkOuI6/aiHkQB01ZVM
+c3s9FcVXSGXnz0KmC4rPuQ0uJWRaErysDj3sLzHUmSzyrjqO515vbsAev9gDXXsq2WZgno3Fmem
Pophpggyc0KFBD6GwbTlU2ZooF5pZa9c902HlewzKF3u9XQS4JvBHbc1jdNVztV9L4AtLcvtandY
u8q6PPqe1hWPq3GjXWnv7Oik0Y5BxikqRNABm8n0D+tNPkAOBFBzzbrb36zUpbljGEsHbUuRpjrU
YmLNTpTVsBfq4iFO2h9Ny1pl3bvrvfVYiWYgUNHks85Wgg4f+z/sLes9U+1Q+FXA0cJFR15bD7pc
I2/I5nfIeOR8gb+MavEliKn+kCb0SODcNl8KGiJ67RgfCxdMOxXsBEJY7SS3wQVmWbSddAtsmkhg
88jslhMwCriPrvhEfScglsiJ+raDEpXs44xFXFQgAqxYujmqguBazDVPk+ef6jTs1xpmG0NIBQBq
BY3gmAXqmTLSNmjLn7lqY3kkCiTjzgBVCtaD2kZh3PSGJWvP5+ep2/izVynIaZrwMfaxZdc1X6BF
5a+Vo2TD9GVxwxLzYHB5WRv+0lXFNF7pn8kyrS+lv/Ui0S9RdOpEt6tIvGnUSvZ6yT3TT7SlSJ9A
qbb7Us6I3F4+LvKVi4QZwjIJ0FtKeGuZS8ish0pMX0Hbs65NAGWIaUxmcvKpjrMHnmavj3y/uL4O
RUFxhiAdbRkmoRe14l0s494gSAh48XQj9AAcrILZFa89lAjGQw9/h1DS4qRvPwNUK52+RZUk6Uh3
dfnWb/uI6ZklHJgPeA/+vVbnu3gChFYrCcLo7i3TEYFGaBpSSuQnOTqlXWq6mY8SGBy1E8IK2hnU
U1tSSLmCWo6YcQ51t1rqmPose1m46SWqB3WbIdTRRletkYUEogmGeClHk6XWA44W0/2ocY53S1kR
2B+y8GE8t0b909epCJBTfCylgPV6T6FCj5sn3yyhnVHh0MTiUermBqmTTw0D1l4NR85NW2ZtDDVe
obBoouaeu1ltyE4isFG60AL93hfNsZM4udfdEzLSRGHUOrofv7bsCK+f80dZZCqLqQwOWnETWyii
EnEmz9wf7mZ1RBo+l5weiXItKAhwNAonUcVq2rTMOwFqiz3iX3JafhUjpoqR6tFL1EVnwafWux51
yRh6mSQuDWdWJ8MoomIVP5cMJhWF01oISWoOnlmBG+9TcaT/IIIfNh/SWAU/v/wbV20VB9TeBGm+
7AAlXC6pl0qMkWnnulZ/pCW1Icsv0ZmJHxE5MLl6H/bQD6fQ2qw/aQQK1IOxsBQqIdCzzskjVIu8
W5G8sbYtWPj04cnIljruEhWkNyLap771hja5J2f6Oi6ozvcF13IZqex2J6ayS1oQsWgZ4KQy2eUU
G2yNicKbOeDtsWW/rsXtnGIcle0BQy0654QKj6BnuVcknYyyFWZuhfBZHikMF6WKkalNW4pOCF6D
TNt37VDBjY5fA5UqjCSceomiRB0jGIDR55tVsoGbyXQcGsdqkEIvF8gjjHsTsF8ErlzN253l34c0
OrehP3PSRhRraiiRRBpowCo36cCVwmyhwIN8WJP9FNB64KoAlVruo1tI3ocg6fdJh48kNefPTLy0
ywGshRTWBCsBlAUjq/a5PF7I1wl1M6kWz0NpbDOF6pwYU1YiPjmmLkTJggOP+gV8q+S49mSAb31S
XmE3D+YDqRbX6YxTENa4xwKqSbPWM8qO5Q5Kz/UYm9V8cMdYgUdZQVfpa9kTu+rcNAgaIAN+ijMj
bVdfgbpEZRllaBEmjWqYJB9lWYUIupXErNrKcmQ5I4DyTGyoqwmYqRISlMSQXWcBn/F9/2qp4vrJ
qa2mO0I+nsSMk3rUsZ2kVulApVvqaKyCg97c674WuhPnM9+w+ajKBANAFB41ibyIkh7fLlYpkFrx
sBMYUwjLnSXqD7TasqBvbLDivjdEd4k+vtUAUZliXV+d9lzwn6yBMFuRiiGSG1aJI5c5jQqkXW6F
m8DaZUW0L6pdLcqVS7M6UYdtUJbFnk7BU6S2Z7EZdsUSsiLHSCfNCLk2lx2wcfACMDkD73a6IMBX
o7/UEnxbSPUXfTZ2Uma89abwA+1K5NSSoDoyK7hK2esSy8IojihFaYpTc31D2DtpwvBLo2l8NbQB
N1mf7HslPSWZxHVNjpHYSpHU9Xpz7VvyDvjkQ7UEBswRiU3ptTJF564At5Rm0Wm2MGz5ab2zajE4
VoX+LnXpcxtwsRiZqWf1JHfHEG0TAxuHL+JPlSLtWfLnAGZBdS1YarWlZBsfsxl7nUDgg9p2mFit
hLD7iWWK3p4jlXqmHXW7aQbgSubfhz/LFfIjH4g7dWbcO0oxH9abQKy67Je/a4uyZgWNQ2gK81hX
Ur1VhOCuZguw40InN1TGkH4UCO2dNZuxpHIVxiV7nEVIsKEyZeAya/Gw/m2F/o2kQANOOjOjuqjk
J5+G7EyKIb06wxMpFtiEwMOGHsStDp4Tf40iHdokWdjOy91SC+TDem+9IdWOjilzt5e2k3xYb/wu
DbnGBQjUhony9dj6D3MYnaj5j14QUyesC3MTB8p90CnRCZVmRRIGZ15SIOqmLAIijv4kJVMujZt9
x3SkHUWLDyqYtRFHxzh9/3GjWSVUNRV4XUhi81EA+7gWgv/f4kc0ZekE/xstQVQHUR69/bOYYH3R
38UE2h+yqvM+Ml0pwHMSnZ/ho2n/938EU/lDB81tqJaBMECzFJpGfxMTKNYfiAUIrYI1ousMpORN
/T26Sv+Dd1PMpbliyjKckv9GTUDr6U+tKT5fQU+gK2wGVMXfWt9mrxcFXGxp187VmXYeIvokjz0c
DW3ECjSIqWl0ORHjnKKzcUSpnKi9tNUzjcZCtog2p0W0OYDCg0Z6XfT47+SRK+sRZWhR1vCSEnRq
otEfslK4NHXk4eq/zBJZTBpBpxaXNamSjg40UBo4pJFI5PRSYgo681CJzb0uX2YT+2iTk3JkYPWQ
9M4zwuuEJUn9VPrjs2+U2K4s5q0pGF+H5jZ6ZPWMGxD2cQSN1JDL17gJ3seFoZJxEYGE7C6S9ZPZ
NJJr6gqSgv30GeGIopPpb4KG7A3CtfppRwazEyUypHYxQCcv4+/0c/2GdaV8aApV2ZlG5yaar9PR
IosKgxsgOZVpTTeiEM/0PLnWhDkizz+NTNSIf9Jvqtqi4AR91p266i0eMXj0SXxXi4+p9VPRWCxF
/VUcWZeR2FQE/2N7SBu9PbD77iK/rzeBAlSBSipfRrMzIUYloBGIWGdlgLGYapba4gUuQtonsphP
ItNASNCO6OOMsmCuGxic65ywR2EINnMcbdvZV50kYvvRxepezWF/AS/4XFCBVFPcYEbzyaqxPJWR
fkwrvvaKIZepDgE4i27lrqkxUeXFsdegQkrMvJvcCnbKFEQ3mdj+LIe+24ZjDKIv8q3HSZ2kx4np
tIT2KVeM91z+SjuQrBRB5yBDIqJLOzPGj2bgibaGDaxZ9aafan+PpR/t/wLrTazbaQjJBxBY4M2L
6bzML2D124MVjA0JhRKbogbHPhplyaksdBcjzPt6FHgd2sxiISRPPQeN9Nr5lFN9slNhXMqPcOtD
dM/gBiKKP/tR30UGu99MRZpDSykjTj+0wXogkGU7BMXP2RTeQ1Awm0FOBk/0J1bSKjMe0Fgop+Q0
Un8381O9CHxlKS82UWgeTMpj0dxobsbXQruQ3BV00Mjt7DESZ4BU0eM44qDSoZjCY1KztO7rVHIK
Pbsv55gkRGl6H0d58FbIm9X1JzoccFaXU00b1cHNZTx3K/9svamzsXNngYtReZGjC/Q1mS8W39mC
NG+XG5WeGLw9bWct1+Bj+gLV+0UVs5Nf04VpreWy8kdimtugTQCR1HnLahV9bUaoIkUtcWZiTj8p
43Rfh2zU0IcrqBqoYfEzNbKnOhMpFZAs1FXkxyIRQShByX/wNVtfyA7rjU86CGiTYfsN/6KnNysY
NDK/cAlW1Jw4FGhsUDTbWUQvKMsPQ1TQVZzVYHaJqaiJqRZpV3jkRLIqWOe4LCgoP1KxJUWoORZi
c647PdnOsX5N7DXVqES7rsjU2OoYeYUyvjWqmrxRDRPGAICxDQJwHQvUS1ZZ90C43reFtWkDcTGc
dzdhbFVOiWLE7kvMc9NAZm0Ksa9uhGJndKQZ6I1aOf0Sw8JiX9nUoCgqLiTsSA8IDu7C3dd2Rtp9
BJ1j0xeobnMRwYRS9OD9RsELh/DNDBtqojxJWrjQdZZMuwFC3/yTcst4kJcbAo5sE9LLgIF16Ojq
gGHNF4aGAj2wDAx+Wvy7SRFne7ocTjP+H2Fnsty2sm7pJ0IEEkCimZJgT4oSZcmyJgjJ9kbfIwEk
nr4++E4qqiqiJo577j7bRyKBzL9Z61uePv5j4rWGoLxGbkIgYAOzrosPnoHqy6i+ptIu95B8n+MJ
vqPiKNh2Vf+tWYfuGyhnYa8sybPUvhAb4wCk4Fsi59YjXwX6umVl+lH4/tVVS8LwxlgOwwkgbvfM
uB/PDp1bUXjLReBy4eHd+3OHM7+Jf3TJXB0KcNl035PHicCQYtICfpvDUKHny5D5Hwvu6M514coT
L1Vfhr5Iw3Y1O+v89O8imjvnxjYDow6RyVfMAq9VHkUHIPkvqIO6J+YZ9aMLgJSIrnvXXc251fa/
/v2nOAFS4dnpEtrDz6myxM0SvfNEe9Rt24Ios1rk4qgoybcVPJVHHrmkpwYmFpoVci9a6+8wJuey
w+ef+9fJcVLoEMPyZcEOTLp83VbYyLSmjg4Cnj5KFQJiFZxMbTbztSoJk7Hy4aaS1N4TC6jW3qNh
4mdj8HEjEUOpnzLslxhZIAk2Bx8w9SbPB566OYrDyjGmvVkY0bFnIbRdapgHPPhE+PRYaVkVx89x
8u1EhCfVrVPsdddAIp7Vc7csPkd+m/LYaQ1IYS5u9Rx/N1Hmb+mN4AgL/yRl7Z2twHDPLpUpfD3/
4HVTHRKH8rMfHPMqo1oiXajsaz2wkGUukodohtLQqImpjYqILV489HA6snfiwNiX2v0cTjJSEKuL
NoTs7xMNk/x02UxfY2UMjNYigm+ayT3O2rfOQz345N0HwysrTScq+juyvHsS1PVJeaZ7yAfEJQRD
MWwT2DnK4k9lc4sMAd9pm/uXKXXUSTD1SidhHicqMs4JBRbcF/JYrBBSUcXFzeTvAnvKP+AjrNYe
98ChxK4kzZ+p95+zRY2vlV25h7qPH8qIBpquQT+5QVXd8GWQAGlmj0KZ6R6E4o84tk+GYb9HQx6h
8rImJo55c+tQ/49Z/jraNCeeM0IfWVQoZjGcfY+clk6TtDUZ52TpMayQznPICNwkSqhQzHLbaG92
2QUgKMapsXHnx2T35JgZz0QsBS/OhIaCJVZ36Qm/xdOlWPIxo7f7IwOLlXraUcaJ4Dj5w4/aV+Vu
LJnk+7r4MlTwoEEv7zmOViXH9hr7nr5WzVUFa8soI+usvPnmDSOxd13g7OvYuS9eP+3T/K5mOz75
zoglb+S/tLjUZU00/VKLHz+LoTpUVhvsJODVilSBKhrtV74iNjHulep0eBi6WfauMD6YIZUEwVTl
Wxk7aCSzQ8wq/xpNOTltc79czO4VpYmxTaypeHKixAx1iSfF6p1XaYKqYB5t3BNT4ykjfmbjf+oq
jp8pIsh6z6P5SH7zgc0wOYQYfDaN4am30WFwpdYBjuhT9ab8XHJmTha7xhZkAG+b9uv2rRQfixId
eXR8PZhkyqTzbqKWdJS+5uuwiC8ICztzj5lcXgdA/tchBxY/mLX1M7UOvq3cSzAsJEF6s7w2Q3ox
AovLVw3lNcuWW1SNxrnpLWamScDwdMkhheIB2pA+2xwYRNlX9l3Ex8/B1Vzp6LYc7LeW5wuwktS7
xI2/OpoR4s+mahd0ZH5lcT1senuqDlOd1oxUS/9lHrt7kOmXcQk6cNPWvEPSqG65Z8TnZJ91RnFp
MugfVpN5b51tfXL0beBJD2/pPOztmG65THjiqMKwec34qMskLa5eW/7OwBlvbaNBrpEp+ZHvZR5/
WjlioIQScad7M0EM4Ayh4Ia8a2U/Ah3IHQe+tyMpct1VJu5eorglNijqDkbvrfnwMZCiWTKWd4bu
yEw2JzwNVDjWGfHKgA7ff9VHL3ONBbgHnGzGXvNmWjM/GODcP5JspnRs/Ldu8dxNicd89ro3UqmA
V88zp3q7NL+gxWM9FUZ8QUwHWw7JYxiNRGWW3XiONUgGt67kvupbBBXkBYjkG1zvXTKyS1dIrFMj
3Ix0U4QiZWerfBfwb9Ewtx9odDJXvSdlbp4iuypCKZv6mC8MDzjtOKagckRmv0B3+duzeIWy7VE8
sbqzh5yCeHR5OvhcDYPRaVVSJEfdTx2JDgVZTCunjHF1StknWWoAHANb+SxxL/D88zAuq4IGz/M/
kjJChM3eT+sRqZsP+5qNwCYLyuKQe+38VAfZF39LdAFgzcTVq+XXGMTwtZOx36XBFB/o+3ZLNIuP
YVX0LfEjnmPg6qTTMc9Ken4Jsz8Jweeexc6uGTz9XKzx6EbVx2zOkxJ0OqbAAjLlQRbDf+SwJa95
PjtwHSYEfciqS5vi0IyAsvP6k2Nj33xBcnqJVoBKDazLlEbPI4h6Yqokbw5IHvI4Ty6UcSZscaaC
HSC67ggkbNnzoDEcHwwi2OLJOfp6TfLpjZtl6GvG9UkwpLp7GUNqUiB1WNU8+Qg32xDFyT41XeNG
9XWP84TOCN3XpvP7E5cEO1bFiK+S8juZFrHvMxePfNCwSoh775COKySc7d+NRIyXVA0/poBZNOWv
v5vHJqALjq9NyxAfG13N3wzDrWNs2C/8zV5r/ycjQlta1tMkr1cZ6kqIVTFo9EeXzaBVkmTcltkQ
IHuoMMNHWXSubA88QVwy/KXCCN0ofppLXz1FvxhBEE8Pe+1YMsTAic9aHymFfRq095L2xnCcZ5Yo
8UiUl+euYQdjXlyJTF8kyhZuJmvXqzo5RYn3oe0EzZdXvFWReceexrOYlNdkadHotfnBWQB5B3xr
WZPxu7GYCOupIhIux1noMQ09E5FDXu3Iqz5x5U9lfg0WJ7mofOFDjjx0Jrl6MTweTFjxacW82W6G
v4ty2sto5fz0lfvVxTnyFQeuuVcN5tlANrOZ/Ck4iXGNOoyAJPSuesnn5pdILAhCTRpT9aHfEfUa
ZJtB/RhRyBxLBAcZ0P2jJmgr9JtxPsKaTTetLuGrjv6uqcmIFC4Ip2bxfw86qC+SUIStqqxLJFct
R5tPVy+a7gz0cXAvKLqKTN1GOP1G+ZC2Sl4RdKY3ZAfPpoHlthnrh9HBH/LZIrIVhKgzEzCKwBG/
tONd68TFZS0hJ6/b/xKOqx4c52J4f8x60BcrjxkVZy3fJT5Ks36dVG+TbsM/iphGKreIT6iQ05Nv
4dxtrfjSx4ZLBqQd/XDAEyVeUO/mpfkcCOYrM/FM3FKCSGvDFKcl69h66keyRETdVU9WbWbwqjpy
02Tehf5643oRsYrQCufjgMF4S77Yy+z1PL1TZh5jH5asQ/JK4noIWTqsK5VjXcbaH6Bs2aGoBQWi
3//QgSahaICu4BYE7ZqrWMkyZbqr2EPsB7s49h5Ej0Fmn1zVbPNEpc8ukdZmEqtT0jthRhd4Eo77
FieVOgCbN/BuVyVCX8M6u2+FgbOkpnJpC4zigc0glxzubZAn725XUNYUvE8Wn/eeK2DTfE95PL/M
i4RPM45/xDz+SGrlHLJcHu2plTvStv4i3Psri9k6kAj7W7p5Bz1v2DNodW80w0CWXALG2s613m0H
L3YQvFlB9ZVPcNOWgMX3LEgr9dXZWtz2NlS4kJ2yJ3RCVA28ddV84X1+5ZP4cPpyOpH0RimYvFQL
eCmuH0YJxUcyPJGwp39G8SJPvHPwEVqnfLAdOwV1rE+Gl13HUb0Tm4MiCjDxSSb1XfKKXwxjVdB0
APAWlFUvNUq6njSnWPbDb/4IF7geedt4rwlR5KSd7o0JSJnndTzx44TkBuLeTLl0T9PeCp1Rp/uY
sZNLakPu8IlqBMqYJ7pfrocCIcmdeJfYKAK9bHlURvrKxtvfalJ2D+pD99lI+w7NuBMQTQ1GQgza
gClWzd409qwrp32cQ4eJh4bTbUgXYnvqY2IBlygZrhAuCtqrYhof8jVhCHcZ+I3iq13KevdsefPP
cQJm4c01V6Fiq6YWkw3KpJ/U5DvPHP3yuShdVhRM20NXNS8IlP2LawJStgyfioyFcds16S8rGU80
VMUn8oCd4xkC1XWb3Eg6SanUe1AoM2LbpQXY1HVMYvpZ9XdhMn/x+bVCN4n+AJ5kz9a52BQ6zSTV
KLPTmA0vlb/Yz71h29vWN8pwthl7mEGvjkvGL+2yLg1ZTfeUNSI5djxy8OjZNTkoq5u/ZUzXL+I2
FE5PaAMD1mcnVhMpFt3A7W9P3EWpvAG/JkZDs7AY0KYU5Px1bXwrKgQ3mgsdsyrMMpBSrlXilwdj
BfW3viCAOfS2KqElj7z/JGsq5bymE0v/dkAlC4BuDOSPul2isDzD9cAvnzzG9Y/EJfrTG0oExjyg
dH1u3LDJnAfSMQPuxl7cAyP0FDwBYKsAK/UmZkM16vhmrQpmDfZscNk69rUNQirnJXWDctt1jbet
DZ6wukm/jRGURtD+FMp5alFQzWQwdrE6dBF6irmr7h2CGBKOObEC6DzFaL/xKY+YidVdWs2vOXKO
+cysu8RXxz1InYOAr/Ltm2QRyyjjG0wUd+dbJ4PnxofBZU32Bmk/0+fY7f9zUqRldZ2gzmFdVVDx
wB627qwgt7klD2pSF8bW3cbnSUR0AoEiTd7iSd+qon1LCofAttR4q4oRnF+rCG4ha2WzJKSGTeqX
re2VdHfzyCxiiEUGTmG7cj8GhMXMWfkTkROwp6b+KZmNGNQbckLeio9IVVCgxMy/1dTLLyt9ThIq
hab44Jn8dMgLY/5ox/vG7X8NCRQ5S0TvQZT9zufcOeSGeWk0qUHc8VvS4TbI/zdGn1NkWxrJYSYe
pGmdS2YUG9edcfkVHhMjPlYnYbxiPDwBUlJOtndh+PYea5dtXFI1TAhgYXWldXB0E2xiP3tzkAxY
BfhBBtpr4qqxhA4fZCiMead6koVqZpZ1x9dnVtkvxXxwkzsuOdCjDXaaX3Yol/8KgxSreIFNwT0p
8FY0V9ffiVzyxTiNOno9dBfml9/Kn7890CZNxfggbzhqtcYNVhq4M9hji5isyaEPti3T5G5u/7pp
9Lm4/RJ2M6FfdfGkMt/DReNcqBksohuIHzsKR14sp4SWsuRXFVuQj3S1Sii85zpnSjN2DvuGYTr6
E+vnpe4/o9x/8US+pmvSvYugv2jWIRA5jk5wbqcR7BFjFppp4FEZe70+vXRN8zv2KORIGNyzfa5u
wrsE0/JtFqURMk3B2ZGh/5zS79iZ+lPuIzwp7efM1OIkWthBbZqFjuKM8j376vKPbFfEJMHX9jZv
+r9RK6f7AoGxFPHvyXLGDyoVlH9edZOpd5ii6d2j5mbHGCcMvKnsapuPtmtmuZka1X7mrHk3yvDy
+6AZObTG4u99fjfQTyC0JBNvDDw82aM9hlbTnYByWCC4YANNsW8DlbCeYowz14p9B+EX7z5Rou54
8ljsfpo2isjS+M/ILMS2C08c7s34JBHkopUkiJnALg6qOdovFXQp7bHMlqN6S4IZMWHTP+OvZWhj
FdfBNvyzVYxr6COVWTHwILDeaH9IStpZGNwcFd1szb/jjDVasx6leYr880CO209aMgBZbkPfOo8G
kNKFNAsD8O8cobsoGXltqBrV0cgXB4zzcPNteQ2qBmE/ui/1bCxREFrG1B6ExxQG9QrRTgF+Czdp
Cfii8ZzhyFWNfrjzwGbAwqhC7xlWvfPiThBu6vKHuRDhR8wT+qUCbkUyEZpoGUzY29p4tmvyzzh4
LQRhStX3ZSoeizk0BMnk+TZ7KjuE+GtwQpi4fnLps+SO/Y240XH5RE/5rSxgMt1Mk0Qf881xI4gQ
OiADBb7Xf8eTKPZjckNpvF7qo957say3fT815DYSc9dGdrcP3MRDiU38RhEXV0RV1amiPgBuHOwd
xLuaUL2ij9FTL9nJRvO7HaqOx70agXBE/0Xp8p/OHedFmqxzgmx+wTiLdS/nUlinVo6ryRFJOQPM
BTeF7Az0258zGsitXOKPRMZM3SEBtvOL0H676y3ry+1ieSlT47nK+9Mw19m5MMUQOiQKI1CxnwKr
+eaJKBFNjVHT3BwD74RvivxWBVQULJZQ8C7D2zSubi21DFe7aE7TEOBx9g1MoO0SlnX3ngXDw0UN
sfVblnIlbGw2QVTobvFVFRgRmcy/6xoI3by0ArOxtvYj2dBXrxnAOXpvfWuKTR7Vw8416/7YpdbF
NrMDd12FfiH4Dgj6/CjMzzpB4m8zDzjqFrl0C7r6uCCN4mjqo2N7Uu5Em4NYIPd+2m35w2PmvIuC
fv45TcTSIUpOoxRulPU51REauCV5E2OLAk8YmMM8r9+nqBk+Refv3Lks714ZH1lLbvgiMP12CKzT
j5Gy8oYYbasNZrCLW1yYwa9c4O66lBhnBBUe2YmbkuzNXWuzJZzItMuE9TA4I+kPxY8siriPmuoc
R+5ZJy387QA7RYPisXX4X8Js7KIarP9W0gGf5P6ZGqSJZYMmts6NmhEppX9bQobhEyMiykZjkc7Q
cUt2SUdVQziUs9qa44KEJ2oMtjfqMVjmp+aHQ3IG1djxpj/EqZO3U5r6xcUMNfacW/hm9k6HIkm6
qwXemEDbYHzy9cVMLPWirZpRFRFLCDT3XX5yWb0eHSyljNSX0J2sQ8zuDZ1kqU+yb/ZNNpZn8Ew/
gy7zN4713vcIyYbZ+zEu9Zs1qFc383CV93iUXfJ6p/IUj2b+3IxG/pxRFqLsDV7jZjSh2DGXS9zx
SXKs1rZr3Nl9uc2tRAN0HQcuWdNLT16C8UtbtNLoEaqPCj94Izi8MX8+48V5ptRuQ3LFT74Riycj
N/ND2nBXlek73iHrWjI16WRkPvMOUwCv2Hsumm3vNFQXmNptd14beo2WriNXEA9COJnMymXz5OPa
mRa6bi5W3cwnt2hfRtukLnTaD/U7Lc0R8L37KQNJKolZ6q2pildtST63FPYafTqu/9EPFWNIv2ZE
Aa8gRIZKkDTFrQ7ofpYSPGaG8F5q66UTKeZCnAPBCELAKceDb/D19Ec3CojHm0ElsmIoO9ISJ8IN
va5ozn5uiJ3CtZ1mQYIHibV/1oZFw3qkTZy3OECS2uDZLHP7knmUXiZsutWX1mbIEqnkiAX1isMg
OOoSuTYdQd7d9L7kWH8ZhvVsT5PlYM7tbQks+JIap+HCFoD1ATU8D2YyfGeNEKGXVLCskFMughO6
Fv30NAXfYxOzyFz0D7fmQYntadqMNJVObv0tNGVsvrCeTAz3XWb/qcz+i+Pg2kA52M0FkkCffC9+
GYZ6QPJpYrN5g+rQe/Fij8RFRBwLE9qgfWe+Vp4He3j3GjGeZynvKV0pu5bSvgclXMIp+pN7Fg6B
Shqn1vDscJ7yLwyX2GrlQwjO0X6K3vzFf8wRPHsdm9a18eeT5U4OnTHKPdHVvxeV0TosZLePZOyQ
MTccGhyhU0S52werjFjNX6NwQzE22DC8r9nDydgXX4HQx9lvA5BW5Nx4tTmTIIEJSKVLs/GUsLe2
DTqQEN+nsYTGbPUL24a7b0YvfIJ7OFnPMrHaAxbg46iisJuQgkYxwmSeX9zDenhG38fmSvqaorrZ
4r20WIeRWLDYT1rX3sHz1V8j/4n3gwmw3+w7135a8jndqTVr2kNFPdovzH4/QLL3kUdz2ds7f06N
kKxP/lflc4Uj6WNeugkqOCLJoYCXh+ekPPiVGW9LOZOR0Dxl8/LHIG9iY+rpD7+QBAShDEi+j9qs
HsHLssTTGwuvvXT95uYO8kmyQtS5HLe+Q0NLWOIjLz2fYWe9W1d7WP9Ba1h5C00fhmPbAQ+QZP8N
yUOk8c1vAcELm9xgPLznIUEJU2YoXNOgOKl0lTaTfj4iVEwVX9BCTcKmlfzHkQF2UrVnlmtEjEaw
HF1I/36BehDLNY3/7G6yktO1xkwoXIjHq+Yz89B5Dm2HshLmOEL29j7WyQcrP3eXpp91HhjIbLx7
EcmXVlhXw7Qfqs0pMp3iJmNkDMJiFqTK+Ecw/yaULt022kKXgf1ZAN/YuuY4hCBeSLoVvG8V15Gh
t2qwm4880fKyapuoXSFfqX4aAeyvfEnd7RVPxKEzTQVAWTVh4k3E6foFfU3iRqHnTeSTJkgdESrv
GZr4Id0ecP1Ef/T+cKtxRFzaUp3neEBYDYY0TlGRCtouZ56RoBSg0dyh36u0Ay4qnCdVBuwN2D9t
5yyowfz2nyqheUoCiMYFy5UIkH2ELolckH3ngzSf5mADD+5r/afpNN+czru3RnCh8dox2iNg7j3j
J3fRuDYuE4lpJasjzkmml3no301Wm0ti/KgHaOBFY/0wj8h7ucm7m7BZVZAGXJ1wTW+z3n0E5IH8
iArg8UmehYifsn3bJntsOCNI4RrweTwyHxhjJrODMKAs8gN6urktBJvs1hLY8v7t8tKQ1lzfRzdh
KRZ/EUOSbm2tsGkShKakT8DpSDYwRVIcOOYOygr+UNOFot1LYqjyLNg1DpImIu3BNJb9+rWZzk5M
qbFjqLI857G6eQQ27yPk8qFlvUpkHztm4m1YR9UtSvqEfZGFL4+yqxTwFJFqVCMCqSmv76aXB1wp
mtajWK5WNF9yvpPVC773YybYNgnBk2btLB2GMb0/16fRr0/MvkMYIjtYQs3eAce3tYnH7rGVrWJt
8FFw54Kl2cW/opxY3qjId3bmGNREQwAZ5lwkyuWWu8SVf0t0MNNdJdFhfWu3RHQgCZrNapdl0X2o
5JfZ8zXIFMDy2jTolmF2J/c1IcYbHAfuqYP63KknV1yTjjR7jIlfsyBoi3692OVO3l0s6I4qY7Lr
R8VfRy/Z3jHnPwnS7pFWzc5GohViemQbk+ELyMAGkdSxtnS0y0RxzFjCjHWntkMN3tgrIlwL9gQX
3UR1hLOzGr2H6ZCmTMUVJgoj1whULjR9kSIkH+6IGdMTMbEU374Oh+5e2czFePNfLXsd3STV0R6G
i7L9Q1+wVBjnhPfEapywrgrUwzU/mYeu9cx47zWL+vbgtm9qqXRoag/eXJIx6O1vZq/fglK+ZRbj
Qp0NBwQF4egxNCqI69n03ldQW8lx/B60+6HZPkAARr4zpeIBSwDwi2YuEqTud+IXmJLIedypuiW1
YTsb6/K2mu2QpORl09KNeHX51s9cstkNumjrC3Z1cW8eVbCcitTdVayXqbSqRX7l2QytlkvinLHx
2iWYTRl/VbcSAA+dBuIWu6g+cuz4TZX9qQCjdVPsXWyXrVNAEThzXfXMQXf0xHhERv2u21vf6fFT
JhIqe24iszxRiwX83+S+z7K+tWZ+JViIXiB4rYL6xVZWj/0JfGDHLwDqgbid2Kb5xNNMk+z5x1rx
OFF2dRtbN/VXZ4CZrRHrS06vk5EGWOr+y/zMuZi/K/rT0FSGPMkG4aZbWglOr0JxCKDlyq1lHyey
uyYtnDch/ktnjI4sPn8IM2J84HofylGHtHTFszCUeGY6B+4+ZjBssxZmtbdsI1ZyB+br3W6ecFfM
o/wwUzx5rG/NmJY7qbikJvmrFOlEOOzLHDylQ2X95J7g987cGbM5Dk25KGYqPoZnAsgROdbTzhkI
0TX1ISdYddvkzGJFr+iWAg4ydGdg+zP7fRg/I1aGl8XsioOe1QtPUXkYhzT0wNAWRkdxissoG1g0
9Q2BNAsBr91A8gD93Sbv0p9ESQhjwKE9l/eBOfG+wiZXcc3sEtZ529gddqnObnwF7SvKqGcd6Rb7
I/7Esnho17+NZIoOHhgnN+i2uQSRMORztXNbSmKLUAGpUcQOTaFZ4Nth1CC4KiNgI173u88KttN6
Sxl+lhAsORhw5+vFeBlncj3iJmDZneTYD+y9XG1JjlukUJzWzgAi5IHwdwoswCR91HrcqUTcs+Wh
FIJDEC23pUSuaUKd4s1rebBNzj0tj9orlxN5zxSrFjnCfOB6MyI4JIuYuCwu/POCSa4wghS2LuNd
x6p+gsnCcBlEd9QoRN2biT4yNeg7YnaTtjq6a8Je7jLPcMmyzqrsJGq0L8FwN3veCXupFC5cyWot
Kvcor77LhECK3CIIoCtHzmU+brtj3GTRqOOrN/qwSciS8ZLMeyJtau8vONZz9FSh9hsGLAmvoA6c
WwXCofYCGcajy0kgjVvfln+jDCQwnfRs/uqShe0cqIque0ilx0vndcPJIE67q0fq+3Jxt5xtu9Qm
sSYOfOdYIIyBfzZmRHPX4IpCSTzX6GbyKRlGRIzM0bhSaeAqZHk8dpti5rEsh2LHCohubKByWdib
6Tl7ELFN39VHb1b/JVZb7z89cFHoZrOkvRf2KRvQxKFY0Y0Ek+y1aCdWzV+VpqfUKRTRHeLvorEK
x/YqVV6DxTRzqla708loBnkqu+QJfZu7R8AN07Mzux9FYBV7qKcW6Deel38LtREBYTxH+dls5zAf
o5YbZEj3RdEmJ4nXvnUaGK0KaySpNimxy+9O+uoJsbCRjx42YY5EiBMLW7VwQKIeq4kPZWd2LGby
q9iSm+DuLEjIAj8/u7Y1Hph3k3XVpTdGzwxXhuZHv3pVRz0IGGw98onpjtW8P0QRA/BNP0zmuSPW
eUmi+PTvx4kgF9HaIY7Ls9epw47MDscJS0/jDfun/l5W+ToO0AfDbsA7K0rVsDqckGNkhuMIm2ZL
8ArbVDYZpP1I9aKiBlA8RYDOUHa0fr01g/XVLPlWXZ2kW1cEjMRXnnBcWXLvG+3dQRCwx0XzuyFk
eJp4OVzSlrdFgucn0H27C4I/Yw8VHpgGTAuXpPaUwWQPISLnQezL8qG4hwGurqLSetXdGl71Rbi5
tYv8BKzyCDoHK3O2iyP9a1VisKbxfhB67KM6RM25FV3sHDxZH1VSlrt+MT4FEwjWK9XLICIZTqry
dry2N3ToAHsT67NaAvPMvog/2qk+pS0L4qTuQyemhgmsBc+pg4Gmln7oWo/cbPxdhpXEZ3H4P3+0
eXLmhZsPJOnp85SnH26F5FWYT+6QXybNXFvF8zlLxX6WBHh7aE5i/l+YAed75ydvi/dl+zGBHqtk
uAicgy0xIDWOPOXC+i82xoBrViP5CyIBG4/0AjTLGTOw1tm1SJxW5AKFZAQKCvkgZlmJbHsQ07tt
CcK4OOQCb6yIXifkLMoj/4yJI7Qqz8C0KcSWmdSqpU20+13gT0PCWEGb1zwSeMnnrTU0X7S4P/1Z
ELRQAjISeLodU2loiGz54W85+3ZoH0inp11aeo+AdkDSkZTTcChjPyIBnamm1sRBNH2L3Im3D2qD
eIVt+r6AjgHVYny4PQlnCuP7Ziy+/imHPaqP/9E6a4aoBycLXmgcKJ5A5OSrOWBY8kPtqLsRBDFh
UMBV4ifU2hWizKEl9KC+x/GSIsyr5i2LZudcVTig+d6Qne5NyZuguKJZb4nQCBhlNlJ2+84uXv+9
VSJiGoIFv981ZoJ9KHq2+bt3/x7Lf6rnf38sXc1mP7rHMzaIwXiBkMJWYP3J66YtoUzqd/he456i
4+fkwdPj6on3WgI9MICqi0iZh6kvxVlF6O60eeXYRpi8/rRdjXqlXZ8UMzKzi6OJijIzZuOzO623
g/6VCPL0jDbmr5BYXv4FBP4LU52i9i4X2pW2jj4q27hFbpYebc4kdywfBf6EvYiXnjM5Mfj9xvhv
UE3ccx0WPY3AGdVouYfhuHUyyzgO7fp0ZwBeVg78vxTYIQEtaYEnMl2WPxNJf4OMo0O7OCgvbaBj
1FMM5mYMbWrZBNEQgs5bgwk7Nf9hQM69j3M/drnQ/72A0NPVxrAmNpkGw+o0drbxuB5yVv6qhNqB
2yj6/EkJqba9nhGGpfFjzFmoBrBAkH/sPcQ+m6Dped2cGu2VBw3m/0v++j+4X4Fpk3qM/pOpnMD3
srqP/jfuVxxMisZ87lCoZ38X6URhJuHqVi7LJJ1IMhtGnl+Qug7eusZihMLWTLtfAWO8w/9mzfp/
0Ez5l/6vH8axhS8tbOG0Ipb8Pyh8RTJqoBf9CrpHPu1Jp9sT5IjkKDdvVtO+0pGESdRB0UR9xSiI
4DMx2FXYC39Bt0z0W12/5rxaVy/Nq+uqhGbU/GiSPH9ymZRVYx9mjk6YPgFSmBK/Cj2LfFSHchJ+
M2PxNLXPA/7YEGNBf40cDxHlwKZTpEO3HfxMn/2KwmmCSpQKJ38MgwW1YHlqoij9j839tzma/lFY
DfGGJVIjrhzFC88+1izXrC9DOW9a7rEExEA7UvMFpz2n+zTKU5GzNZA1tb0jqX9i2Ow/YqfzN1Mm
CCosjF+ELkq7PdXrFGVqjSdrZllYJnOK+MlMfy7B/+LuTHYrR7Js+yuFN2fAaOwfUJPbd9JVL4Um
hCSXs2+MPfn1b5kqE5GVWajCm9YgBA9vJV1e8tjZe6/NaOnm5RbrCAmVODqmrj8ce7s7hqJ2r3ZS
v8kGQFAUG9U5sTjYzGH5YNSNf2INQaygGczb0uc6rxvqXKWm4QyWfmIuvnUVWl8sp/ASpEb0whIl
j9DMOXVTLeSkt6PnsYVpUSWw3Fr7PA8xtFWpfxQOpB1YdMFecivdsvghLUysZVcZ4i13luLBcPwH
W+XLTcUyetPVIFZVUg933Jfo88Q4zLDRfGZhGZ0n3L5kJEqaymRuXNgc/uJRYVKky6cJCYy8qln4
Zzu09ok3Thev5CZYzd10g1PQWBe2c4WBX31OcRat/HueEuUHRoOE4HV8QLV0AEqRlPBl/ZKEU3Yx
UClxtdlc94SWY3vhQc9qsSqkfJKwbBgd0z+JnRwoIPC3uNo6HIL28loEBMZh+v+2agnMq+BiIo8y
45/OmpfA697N3BzZfbIKG+dc3NhuUxztsLjr9f+l7jCy7NA/LLmgbizZ5Tu/roCE+iBeuV68hY0g
ar+YegJ5kScpUtK//efPJCVKVj+X8X/8RuEZ3sYd5vkQumwlsJ9lJ7sjSdqTZVstVIWjmyQ9qo5j
HWMnmB7aqYElZmJzm1pWPv6LneIfKBGiY9+z11XkLXhm88dqrtRNFbhiI7JU8K5kl7owSeECIRbL
e7J8bMcz3qHiThRedKhdWv9Sf74EwRiscpBWIu5c0s+q2Umj+VYGRLbAa3kCVGwxSHvRF1I19gPz
Jq7q8JorLv2+D/H9xtLeRVVIHIpv7LUbIW4EY+bfCI3nKjqbviiWhQ/4z6tVAUH3GNq0ZPUhqb0B
CIVZpzCrnN8qGsBb4aRxzC7atoTFtzgzHQBxYpeHBF8yv9MFGTh8PTdlFzh7n35UNQdfDjZFiP1j
a0T1zTS46JjmtEtqa9x1dUNssacdb6mafMP3rNmF9oKUyyIHIhQeGgomw8klws1cHJfWbeqK8WRV
1TaHE3dOreZnx9RxRixgFlSxve6mcTx7tDRsEKebHYbRZO+5yycrXioPRZrvxVwd/NxPNk7EWua/
vzn/C7yVAKjj2jawWMcWxGL/6UGRNaYM3VZUBxwFa0ZfaoLMMj0JWaQXZ5QhB5Tsu+E6JjGTYxnw
EyjvC9S8wBHJRQ7G1VQclMqSEAlay2+2if/Dpyh1EvYfsaY/n2Lg2qR4bd/6F/Cw37gs+fBAHeB0
Wds2Iqgx+gh4eL3kWeQQdvqiSL9DbuV2VoCfyyXTqWMZd0M6bkxxn5es3mPWh3Dy/G4/NJN342JW
0zxvYGqWyaIbvYqdYb1qGehZdVbyf3gKmkSH/+mrAJHrBzBMbRFYgaMB4//wRK4NrPRinipsY6W6
sSPnjgDeyuXwsXFMp7xpi1NdDZeIeyA7LKUBZjaKJoY87j4j/vb62W6SZBNMH8hJuOYqRY3fWJAJ
++8vCdv6Lz5TG5hJIE3PCv7l+00M0QirsMEJD0pxLVVE2LAWLgD+cVNGioRMO35NUXOvOr9569wv
SEa0mLpts+9Kgh1+WJxdyqE3UzgY+6oIXkvlnakwmS4+Ju5tk/GodxoVMGBLuZpCqDhuWTsnSDwY
GxFAVzUYvf0wNpJSwGIvOVO8hu70PSxXY/an+7qO8EDTXRklgUtaFqu/oFsyzjyMEWz2E7ZJYB5Q
8n6+Nf9rc/Qur+I/vPibj+7j377LLiH79FF8//v/eSUR/28v/1WY/j/+5N/D9B4kfYcRjs4W8tG2
4Nr9e5he/kHKnmeGHdiu5DfwS38n84s/XEuYwvM9mP7EKhj7/h6m9/5g9cfI7LkBjqLADf6/wvTO
v9zFfMv1TF0BwP6CMcj8pzdXNNtjXlI7fxwNGkU5Wn4Xg2rXckyurdc159Gy8i2xYLFSff9B8KM4
zsYlG83+dtjNse0exx5JpYzQ2ZZ0XRJS3Dh2AZ2DpHbteh8JckCvdYHKnaifi9gjYswN93kaa/ki
vCGgXc8LeyZxktYcrNk00jcnmwzC+fI6frg28+XSw/fsl4PfQwj2ovowCjZWTYXLW7iUxnXWZlHq
2Gilw9aax6DVD4kM4mk9hGPrLtUKiYlUMmjNZGTRt2gVJYrVFXozRhoElhyhJdY+F628BFqDKRFj
jApVxtb6jCkfWTpQ3pz1w07Yw00urOVucivajmfUawU4kO1Nyhg+s4+suzrYTha7UMeMi71N5GpV
RWC18iQDnixpKNRakpNsGnZGwFUVG82evJzuyeZahJVEI1WuNama04fWqFzEqmacWOUnnrFxFYRS
rIY09OasdSOl2Ob20GCTPgUXCSlRMgHGyzzBXvYfChabLf0GUKLAW0qnJYrC4HgokNVqra8JhDYT
wW1GeHMR4DhwUOPk7hTCnIs+XjZsSRisf/ifNJIL4zzWwdWtFuhvwTPsmA8bmP3AkL/KWIp22UzR
W+cf9a9aOfSlDrEwQjQctXroaB2x04qiQFrstMbIWbPd1ciOltYfE61EGrF5yJAmR61REls6RZWT
n30x3MhBvCVVm12WWfq4J81qFzPplwoUVIKnbJNXmI+DzDb36bDUG8t3emgNbkcAkS3WAJqW8Dxq
Khf4qnNQmoTy6KZMcvW2gJ3pynOHZ5wLLoIo6eN9rc1lXCvqEbB1Rlhu0XH96atD1uW5X4OKbzCS
0IQgG8g3ISIwau4lQxSGd3qtMhxyany3o9zbNmb6puq4oX0OakuC38ewQG9lbEudZPK3fdHQw4zl
LGlMl3a7LL60tI5CRY53Y2nuMyEXvpPq1GpF20baRp+cCYfqo5JljPs+CrdAD15xp+LGCaG1oplu
uBPwNkM1F2yiiEmEBOVZsWtlnez4NeZ5j3q7N1uSS9AiHKQeRjCty5sJyabWJsu1BID7UT/w1992
Nhl2D5WDU8z4HD/Zsn5Imge/kDzA7BIXQL38Sjv8LmUlfzm+ugUwDQcS5wBm7wJaIm4CUuGMDtph
QLZCq+p3ofYeBNqFMGg/QocxgYwQb5u3NH2AEcnkMtbIZDLZWqZz6zUpQOuIPOX8ioH2ezYGfC0D
4Xh3OhJwlDscvYAncUksGXTQeBru5jkGNVk55XrwsYg0PYTpsSdUHqDUhdF908W7ACNGO1zDH19G
oNGV+a1XApmwMiZ3WYNoxJ+ERXbBYh9VVrEOHGCvcSIOov2Ao+GsTephp55dhfBYpYsPsegXKFpo
DWZg98J+75GSWDfgPlBgS1BsUfPVE4/YFIVt7/NmOSoZyEs+YqQRVsjoH4TPcZGfVP5YxMh9XVJ+
IE2jO1pxdCJRxBdTxd91LchTjdY10YjT3PLQK0JcMvH44gVWcYKOy8ZIrVzcasPoa6HZx+g0IS1g
vJkGDCt+0OBKiirckXFMprHuLtCpvt30d4J1J9cenkK7eRxsPWxdV/ADRrBDJK8NRzyRnGi3Y/sV
JdZ4azmId1WOuXwoqh2zqrkJODiwVsHs5lNhbHHD6vDDpD7ZnJo7k6qWPQ1v0Yq+keje3ZsevK3O
mAvsilC/4iYp9vinNi4Nfmg2GDBsJS4ZZqcS09Ok3U8xNqgGO1ShfVFWXBODS4/zkidsIIBAVzlx
LFC9p8jk1MQ2dxfLiO+x19+oInpWOA18dR2HcT/Vtb82UlxJA0/JsAnlfRGQvrVJWKq6GE+tYwwb
E8AiCOSWCOxqwPwVjbjA4BvDOMsKJlYMQv5cPjZ5Q4griNL9kgXvLovbQ/E7yLu31Lcz2OTqvtW+
M/MwaRcaJNNrLm7t3KVFY+L20tU9Mgnni6azsHNo1UVE4KHcGvOidrolWN6U9r5BYt+m2g2XJwBg
U7UOtU+OTKyunqS/5cdDh5nO0q66CntdgZgGbKV8m7TzztUevAUzXq9deUQxqkuCUa+FQYdrz8a+
RyZzuPUw9BkVzj6m90fydxalH7j+jB7/n5HjBDSID8dYAx0sgiZWwcVTzw6cObab6HrZa1zRIz75
kJlNLkuyljusazNSlqKJFRBjEWGqH0GpswNZDkPL8sZCXzBgnSzq6gNUAVJwrnVzrfKa22CEll0t
fs0xh9/XLAErCvxHljHfhz2KHk6CXz0rI3oJlI9iL97rZnzou9k4thHXf6BII9ZcmMwc44Ftdbde
ZusE6FlWfccaiwzSiGmryupNXwKBrEaOP3b9XTm4PBV2T2Ic9Jar2UdAxhbDEnmXOCMLntE/tdlc
noY2/rOYrKeGYPZusO2HiAEkyTlO90HQb2OUxqCvgKlgRA3n7oK4SMCVx1HSGPMGZyWwNHe48Ya3
hG7McMHMWMCpc7G5wtUprgLja6wdsOrHC6tdsUL7YwEHPw/aMTtjnY2x0I5YaQcstYH21rraZSux
25rYbp1+wu03rV0aQ6GBW1jEtgq1+uAGXU8vNi9oZVI3PCUfjrGMb42Ivtiyl/vGp7JcWmdXjS1v
IL5jmhi2smRAPSsn/cR3L5Iz6y7Ajs0aKeAx5siXQvuLXYzGaSc6rEhUmmsPMtFBl5jw8FDM3Uve
D8umUuzjqg5z06JwAwbdJZrouly84RkUBfi5lDtXOxrZTZVCL/O8pYYBAYsGzDQ2aehr1q2Fcdrx
aFefkik9LXN3LJL4HvOgc85q56MekmZrNst9YgBw04ZsjNkkPrgjqncXwzbAFqLqMW5MGi/A8EwG
TmYvvmkxqK7ifLnPE6dfKSuFSeybv4sCidwmocX44B8bxicOz156rNt4m/sp3QHhK0e7YNdIze3o
yiPTSn7xUWOcknsd7MNmV2iDeqet6rTSVDCesK+reeL6am6ikPPb4n2mECZWmA9qolOrPJOfhgFM
c9CmeOqYPttIvtuywi5vJNecp+jZLAJExKVWK+NKeUi2Lkf8P8ZcPoRKXTH5g6zs04d0uVVVfI9K
Vmw7N2Gk1Nb9Upv4TW3nr/H1e9rfj89/Ljl8ClqTZyUgxrTiodKhANSENZzjY6PjAmIEwulIfXNP
Iekt+tTQPzhiNNcTzBGP1IFP+iDUMYRKBxIQdXm86JCCreMKgQ4uTDrCwB2p3y461lCQb2DkZbbT
kQdLhx9KUhC9jkOMOhiBZHCsdVQi06GJUscnsN6B6dKRiljy/dYhi5o/gyw47W3yF5MOYvAFlWC1
dThDxzQGHdiwSW5kOsLR6TBHqGMdufGbewytETrw4ejghwnbr39pRLszWKZfFhIig46K2HzNq1HH
R0xyJPNAoARW1bTCOkY9NfdVT8dOah1AAVsM/UKHUlIdT2FOUu8oNQ7ls4RXFh1jgQsYb10dbRnI
uNhkXRavvAHMj/kQn8QbkL6vAf5qmGbTtY2H795qrXVquyhHhXMnOGxcHHI1DfmaCS1vZYWueYQK
eie4/iq2hEeXVE5rDWfBZngHTMMghiY/4/xiFOxfZqNKdvGoXmdn/pYqe2hTQX4BPXbVT/LSkkZw
9qUqb0qTXvoKhubGSTWmyPBXnog/I5pYV0wi70XbHH0Xx+xy16TJSYdIOUXds6l9GY2GLGVJREqe
iQq/dwbCY1SauKGW4KEYor0TIrzFHXUrLKdptRjWy4NbBw/OFH34fsR3GK6R06xyKapNE32ERn9E
s1kDtdtFHG88e7yRWQ63wATxNlQon/5J5N4xAQWxkoO7d7Dtu62LLTv+DMznaVm2C6e3gVx2jb5t
usGz7U1U19NBETyFc/DF9PmnN3APsUOxNuo/AfEEdrZpsNtgyj7QiczZoLxbOm5/Xni3RPJcxiza
jWFbGyMgzfYO9joOztx7cECR5RBUOCoRcYxTaFZTipWA82aESs1flebFfQ05YnAtGJGINwCGNVlx
ujpufKnHBtyLfCtZT6XUzjhDdypD7tBGuM2d6gz887ZyoBibk8TLWKCMx1j6fJccdSTvK2G+WOS0
c1vHBjPnM2PNXlU30LmAgqnsKbCtm7RurjMYDbpztq37J2YknXSFuhKuvdZARLG3bAqTy1uT4Mw0
LfEUl5jPUu7K5jEEN8HN275CPnpXVf0kWnkTqfCWsj5pGAyFOrmWad89856i6b0IcGsRL8viiayg
3X9Nimw4I04WxmsqmzaZmngUMAhgrSI8zkVW3nqy3xZt/EUo9j4PSa2FeEeF9O4c393gJHwiObJW
GgOgX5qS3hUnKHYFpNCYw3vBcRQHYFoB7DBHHcol2c16b10bZEcrwD6BdYitmqoS+eovPSEi7u2A
2Nf6e47/9qmp7H0QxU9hfTOM9Ycn9kkpZ5DMLs1NDiUmc3DXy/ElAvFRt8OWUCMpPwzftvPMWPHC
9oIwdMfp2YjDu8ylNzqFdIDV2Xl8qEmCnKnp7bdTB6UJo/tdNhmJTikdKzYuNwiH4pI47V5UC0mi
gZtGjc1qXDhHoeGsfF6mXNCeTblM6rY1B2VDgdYY9jz7UUSs7iaJxHXq2QDw4ALGVFN3NRqPCWQB
I05wkYb2XdlhAOYESL9Q3k20hEDgiKbLkgFsLgO4f5X6JkXEJIflATl2t0xefm2V9xoUAxZOThGx
i88ap2zHJYHqvhjLbZ6GK6xvB9nXHF9F/NEw1iUA+8O8KrYwTC9WVO/ZXDHGRdatE9O05N3iSmsU
Y0EaSw7z8Q2z46c3WJ/GeGwbxrgUisva7cgBcfVgmbd6wk3w9QkiHJa6+qwTwLuFXQ942kyKyotx
FwftXR2peN0Z1avrpufJI8UatuKzMcb5SSRX5VNVEoAXXIed82RHPvh9dTdYKbl+gSd/Np5cBIDe
Gl9kywqmItPOSTnYGYm8eg5xj75a3s1MYU2yYnvX4UClHenAdbmTjUD8KehkGMvsJhG+f5tE5jkL
ZYwkFm+bJYlPRsY+N8ScWalRM938JwfH4D6u5TuaCkN0/cVyPFxPjbtJqWM+WsLDAgdRqMqqD8pk
KAnpIE9DrghkdSuipHsqk+wYBilQ+6Y752w8N46ITxEpEYRjGMlYNL1Wt4wRNc2t+lyaYbCfItrA
kPZ+FSlgwdwzCN4twExqbhsUp/nbAuKENQ7mdvJgJzscOarpMY2HDeNWCH0SZdCn5KZjsCEOvhlt
g0iSWYO2dMCNxSzYuj58i/DoK9yfdJfhEQlaCAANPGSzGW+rBC+L4bCcTJaq5kTxuxh4g/ae4iTp
EBPt4HBU42OeG8U6ahAxkirlLk45KP+iZ52DZnF3sjbu+1yWG353tiWfSIDH8fYTPJuDlCGnu8Uh
2ocfM/dJPQ5DyymB4SxIediOHnD5zMFuOLmnJibMqxB+bTvEfksxPUCIeXiY+l+VNYIRa0nGV1SP
Wr51o3rbP5qRGAGntNtK9swFxXTpahaVed3ejmlzBxhgb7KKXVFrCfjI2GWm+nJCVoGpm/5aJrA9
GQc6XNzmlxc634VnlrsxRynsfS89D7V4bIL2IFArCdhGd52I7q3EuA39gas68Ij6Y0SuOeUwCxJH
M31KSbIovQM9/5W0FGWBb7skVYRtKNxlZCB5i1rAK3DwkXAH8xNlxrGUT+ECrmHw+It179ac3+aC
9WUJPSCvrKeeJpIVa9v30pAWxjZxwmKIY00hpUQCe4vFZGLUmmKj1m7C3CasbO8Ug1h7hOW7FxBm
7GMjlzqJtNjaJPJtSVk7NDqF+gLqq4UK1wS/DCGBT7ORctMoI78yLHsWqgeExUPoce4wEkxwXjMR
6+uSfa1Nnhhp1bb0GH6n3l/HRN0XeVSYaglcdo36gnuCfY1LWR+ZYKbM8uTpD1Fby1Oc5s4Oc9+d
NWH3S1K4j1nKbAGS7TTG7d9+1ETNsh1HcK1BaBgn3iicCDnrbByf3efPB7ByxAxt6Z7krLgAf36y
C5IZ1yZv9ZZ75qmPkn5nsbA6phq3GvXmLQsZfPeqaE91KWKcf0ISY4D0if+hOllRFOPG03bEuZz4
oUV4DHpQw2EjNQ/2nMx71skKZMxwGIti3iNQ1SdrsPmgfzR2DDX+fMxrHmA51RZ9dV+YpLURj5tz
OAYcRX7+dSAizanGUOOWFbhKdvI+/Z/8u3+Vd7ASp8T+P/8cUygk9loeWo2gHgrs1GPghZuxWfy1
jNn7sIaGxOPKv32IS46tKCuv1g8S1MGaHhfUIWEx54een1ABrn4KrhMcpEnH8wd340UlpCpQMR0I
L0m6551Xn7qEGra4HkLw3729Nku+iT8fet4121GKj79+Sjo+jtCSgKHsWan99QtUbf3tT/38XDoX
JhB3bu1//cJYIWBYimGuqrm9RQ2VXTZOqr8+BI1F8O3n/5Ok26pGUkAU8C7waYcitkLUCmrWCSxV
t+nIp278Qj0SeihuiOFvlsHgaTqywFYwswqvFJDtYDGQLN2aPSk+MRTWpkEHzns0xRjHPjSgvujb
dUVuHKQW7NK6yIw9T4L7ouTBTyGVeABodptQU0r4ht39JBfJ83RMLl4aLaT0WPK6cDi28eB+LxIy
U10OR84EzqWfk33T+cW2ZitlTI8yUqRemW7ZQrqryPbp9EoI3xlsFeekeJ7TdtzTXLLyuCjPqW19
JVLXTDpsILI5fTLDvL4YdcaC3ovpvZKnmSgxDwHkTjiFtFKG/Z0NnecslnhrViSn6rLcLT4FmBVd
SIeO1dC69vAYEsJac5urYOcQnQ16Ma0LwgqlwLhUUQFH386zmFq5TdkHYbLtxwJoEFG+2Km9Yx72
HJcaorYCSrNqwTP1fKgY4mT0ydk3v6sNAp9umAeINqCXwN42Zf1LEcltxW1ky4OyOKpYQBM99p6F
85KZmPSzxvomoP/YcKjOVX3GOJ0fLUyXA7ZFbRmlhlI+05cJ9hLGcuYfaTVqEE8SBxbW9NTO3inN
ngZZsm+xxmvY27g4CYEH6a1I5g3GsBeW8Zz3kZs5SpbPs80dd6kwfPfDe1wEd/qfrX3wux0WDNBa
AjYy0Y+KCCEbfIS4+S1UYktgmpovUTw6tvdqGyg4A0vZPBZvZc+dtVqaX2NjvXV8hU7KYqTruemQ
9PgzntlhV/Kx6S5VD1GURaW3suf2VX91a5t1w03mugt2g+7DG6K7wGA4rxw+y5jbEPNEN9ymkc/J
jdCWcJ7qkPkHaApPyrzch7UALDjtB0mGMk76X+3YMV5xzmUDzrNSHmthG+e2e5KpbhUSBUap3D9K
oFWJJNMRI9S4qmjImxTfBPxzFBN88eW8ShPMTTFJr5BTBR4yVHrLnJ9qGXy5kbOc25odlNmPmNnn
tkOJd2k/HcHeV53D6T5u2DjsnZ41vW9Q1wMxdjioOHGJXjJC4wjDxO3c5hU5HGLSPawgvgSokzv9
rUMosj5obcSZZrzfFhWnVBkiQnjEUgx33ESd+2j26R6V0r6RSHDp0BHpkuy8Q5OFb6huyIRiUeL1
gCJb7hpQmCvQhTfgB16HRnxwr6SPqrL+JE5F+huyT6maQeeTvqhVqVcGdGQJd5c+TXKDYfPk2hkL
hNllsLGuUVlTIDniaGJfkxFYdi4my7qDSxyWkoD0cy59tJCWysX2t5exCF1oRsFIQmTPMUCMBku+
zhAiBK/ixppwLcbWO40xvDyBj1k/oM1BPYS99WssBqoxQnauVUsspCvJx/MD/UtJAnYxy9pfkkKN
yrdpjOJNGiYDb8fqpfEg+czDCNxxwIVmG/tcvXDICtYW2r0GVbhre2zSYxBGZPo4UhaF84SibnOR
svwNMPttFgysnqeIzJH7TNqB0RnXifpT9IvaOHSVcp3wkvjN2fGqV2E4t0A68w1rhDReXvHMH6U9
Xjsz2iWdy78sfY0474+GNv6SRHxKY0ftfIxxjKm6jsew91FEs1BnKG6cqZ7dOW0Fcj+3LosRSW+R
f2Cb/WbEoHIAd9nzOfPMS9O474oRjJ5u+CNBRhDHf1CB+wkddWVw2ZRW/y2r5b5Wd56strPNGnCi
K4itU/+dOsRxShW+6QueSMm2T4KtYUdHyzZOU0sfTtzb9xlZQmNOP8g5HAK32vGpLZveZRcXjILg
EJsYhgW5Ib72HAPdx8ptPBSA+urh04hCcEPUPi2OOM4qtckeRtaKWMNt6JBe1NWaDpZp2EGAFrxg
E1rGIXPnW/ZU967n3lk5QCrA4GXpAr2xrj//7txRVYezJea0l+8ar3qIcW+taBBbmbjSsLvDJEqw
NWJKo1QH6RrreP7sxeRXizzSDPL52wi6feWTHJvYqawmhyWbI/Gr9w8txOnVIDyg6015E5Thg2vS
vDqPzb6wPwL2uNS1OV/4sO/GGdW2Uc+pSvdtE5+d0ri1wAIkMXfFKbjz2SZZHYuiqCPbgwr70ZI6
MGYqmn3/t59/iuqHdOU+lXgf2jSFLeTB3ahQ3RtowA3ArKZhwzqJwzI27z+sFoxfHCPBwHCjNUoo
/hFJjHq8NoFDzMBeDt0QEjwsvGXLDHKJRXQSgf3kCPuVktk1XUK0ynI1JrOX0xDgvVNwpPsU8xWV
AasaGWZlsD5lJt+ivp5Sx90iB36InpVxn9fP6TCdhuRBON2XgO3myAz+UUtedrjwoN3n3XAFhweJ
H8mGUpq6Yk1sLuwlAZMWa2WitjcGx3gcuqs6lXvQ7ayYK3lDEdh2FvabWoRWr8JzhRO9pP2y9/Cu
Rw5aCjUGnqr/TPvhtc3orpNJcrVisjEdpaxjV/7yfTZImd2/+TnAla79VLP9XqjypcwZC/rkWbnD
n7aXUWVbTvfMGuWO86PHAwBbcA5SIMb0G6BOECRBaCibT4fXM/QnyZsB+lZlbklnZvA6H6PU6O7T
SlzqaSOFIr9VTxa5cTPHMEZrEue2ZU1s91RZmwTY2arup4leloQrAesXOmX9xkKfmslEIHiBHzbM
7KNTOAJCHhTIYtbO7dQNvjzianxjsBOktOKM6Lcy+rMlHSVmdS47Jh/b50mJheTM5vXO0S02Xnwk
N/sBwgmj+/zkz+YHSzOCHOOwN+gj5XlZfun3d1hF8AI6d82KjTZcSdPrZLtPOCWPA3k23kiocKM1
Xxxd/YYTsQDL5s3cSvtD5HXOtSUGtOql8VUp/hbHeCm5a4pWkRoqmFucxn7FGgCUxG22wjXnI9zx
1c+473W/pMt+qouMZhUYpn40X8shZFBR3DKX8kQxwJdh81m0hvnZNiDtjJF2YLKHhDswrRJza5wA
W4d5JP61HIyTMpPnTIKiIWPqcLC6w7+bnHuUEgvEUbUsKDLU8RVV+BQk7puI0QUiWhTnLHzpxHB2
W58GS9WeQUJQKFbW34BtuGXI5b5Mlz3ue1JdRXauOA6xVUAK6XxFTCjF1UQ0qE3oXvWcjTfBbwxb
iPLZdCgLc2uj8K9NqPPrmDUIzmNrhKbjvKolGY+qLdjSEX5ae8mrkgscGVntQ18SkpDZPSMQHoXZ
e8N4c2iWJlgzbjV00s98RRYadz9vTQHONO9vZ5arQ68mbhnu+8S6AqMu9xVeXJsAaPygVKS2pGVC
zPc7t4quVdy+yQWo6ThZtIVgTGoDi02oF+1Nq8TTO8BCB+t3Qr1ZeyiuiEHnuuVUUbXOLVXK3t7y
p2cuhYaHyZ10aC7D9gMrNX0eQS6xt+ZRm5Q8yBTk9HSCcoE9TG0Y1iBRlXzl3KKOJd6hEFI1DCdd
R897hWxlxpDnGRim3AAoY1qqQx0B3oUGBTuY0B/k1GFELjU7m2ht5t4FM8YQ8to3OXurPZqz2A9m
9uDU1mcNq/sinGOQ3dLmV9/35nKeYjjoSGadWHhJuoLJhgdWkdLs5UT+crRrakZq4ayWOsUrxTav
7gvmyFismmB67lgLjbJ86KrxogbprtHwX7oWloHlvAX1l9tRzGW0CYAomTwUCcRJizVdg2Y5t9D6
w+zer6Lzwk4EFhxsF7b3bk8Fe74YvyHgIyklI+GyZQrWlRzA3fe/ZVDQTh7OJKzEs22855n7LYgs
j6Usz1aJc8YakstCYGgLIBn8t7C2yQg0dclfbIfLugQuYrBsS5eWQpG8BI8P1rqvo8PYdreDOVEw
P0uWg123C2Mz2bKPBlpAXfRqsQT3xJkWe4tnCK8as016bHtKrGKWqDPJ/KUK9u5kk+cuvb0/vbCe
YUdIWG7nd8NnKZFlijp8HCfvzZTTC+uIZ5i1POBUAFG7cG+nsmcXPf+C1vLq5j0jTYNqE8HeXBc9
Ac/AOC61AK3q93AsxsjZ8AzlMs3bu9S1qWCFEEucaNh1pXNUAbv6yE8/lpxTW1+8wfbl4u/fW02r
7nCiizpUDFQj4FN5M08oBwIK2T3arGeV3245+GtCePTd91O6GTl+UocJDdm7+glZomIZTDpWPJOs
sLw6kc2gxarTsXZxm2DehcBXT+bnOJfdOiPUX0TpgWdfRG3Dcx/YACQlw16WF+XOAnzq58VdSlyD
6Wy4D0r5OHi/2rSgp4imVab1z7rr39yU6E1T3OQOwdiO/xYsSyt6FXMyp8vFEj3HXNnSiSLtE3L3
IQMH0IEFaMm5HTj1Gez9tiMHsWbaumAEkgT8bmGRZLEbaxMIYsVdvA778rcqwesEfYTjHyyBrfkE
mSYVDIn5ENuiO06aYtCCM+g//Qq2AWBDxGy16jX1gP5K1j0dRy54CHHIkTYbn31H3cTSTfa+767A
zcNyUc+JZiqA+XmkLC87JZq3UGryQicx+/eaxtBoLgMumb0E1FACbDAtyA3oW49LRIjLia6OZjtQ
afzhatrDIIdrq+OsjU6R5DQHr2NNh1jARASaFwEpbO0CkEg1SSLWTAkKO6E+QplIwE0kZn5AzAm3
lSZROMZBajJFphkVMoVWYWluRVRvLTAWP+7j/73+6kB6P1/h1/R/o+/qX/3Vc0VFZPSfasrcnz/z
N2e1Kew/eH5p67Lg5z2L7MPfnNWmafJLXuCDMfFJzhGq+7ux2vlDmJbtYpt2hW0H8i9jtS3+CIKA
C0z41v/j7ryWHEe29fwqCt3jCN5ESIoQvSuyvOkbRPd0N7z3eHp9mewZ9tQenX2udZORDmARBQKZ
a/0GdLWL7dn//p/XP+4XU6/51P5veZfBuCKX9b/++yeLMtVVLRCrcBXA8PE5huD1/UZZ0Gad2KdX
AXurUDleOgIMomzyET2We3xjfrsyvz789w8zBEb7N5rHv3zaJwx3FRhqOQ58mn83/Ryh5LwWQEow
y3uAfwl2wXorkmNwZ2yLZzgP5jv+ej/Aa+/NTcaGgQ3LMjwNr9ppXDl7sKhwdeGsKeu2WBfH//xP
1Wz1E5tDdTUIM4amG4bpWfzz1L9fmklrNJAnpnbnNCovRkFLlj4/IBWJmpoK/Og+gMhVtjpQhPwZ
Oe5xr2RTT6QDaQ1cn7CkkrUY7M8CpiZakDp+zJVJZEvvouQoi15DL8Y3VeAS+Yh11DAeDAHezWJy
R7Iv93lLagCqV1WMEU0SNdES1EtPVDBja6BU+UEWbhOy3cpnKOkwRvGNSN38EKkFsXJJd5XtHnn+
g2yWak/cphrwxYJJa1vRjCpaiXyQ0Dy4FR2cqQMoDXsTYCmeICpwkAVmCNoWt8XdrQtmKfm4GcVV
VtSjt5L+QGqKBkAHy47r0pUJmQkHpxDxkZYz6DuhTSBpwngqYg1ny1J2SG7vbGJaHKYaehtu7fNg
6jcozVYH0sj4bMVEvWXNEzXZbGq8cDQdNUA2r5kRwiuWGgiygHhXAdxDmHZQEX73FBVpQVXIy+Ym
EapbGzUsb52O/hukPSjHqi7WWe2BoFZ7YLN/p0atv5FdrfRud3XM3Xw3+nBVrM2CNvmJMECFuCQt
2SWLW1Or4ndr4O2miFi6/LqWkOOI22Ccl/Kby/8K2Y2T02QRIB++r/yWsoaJi4gZiU7VTcoN7p5P
t2+oJ7Cprl/baQeBuzS676VgV/tVg1zAWHKT3r6srGlmmu74ObAp7mDxqaQCZA2dHmQhzHmPdESw
wXDxVY6lEYIPTWkser1Bb0fBmXsUyZcQsWXOrbdIlWF3fm2SIMwPEyQf7gTLwqZe1uTdoRPDgLLd
LGW/7OI/Tr7F456HIMolqkSuBfogIiP4USAU0PTOcgwUxNQ8/FZNmJkrJawIphkQDw7D4FANctj5
0UyWahSSFpFWj4fBJMFYoOzuiL9B3ra9+Juvtbl7yCy/3fx2v2LCwl0r/6imwA208es7+dcU8k/6
q8A0pTh4QshCjvoiuRwV5Fn7iZvGh8V2yAqxxRBNWYx/1f5pCpg1TI2bSVmh2lwf1Ik7NMgSWAUW
vgFb2yOP6nHrylHUIurDp2bus6kFKgn+K+4B+qbsdPBjhjAhD7GJa67LtHu/nV7WWgKouy7tr7Pq
sOFXN07IYZlcr6Hhlz+JQtZkHyEBHt95HREA7EOQvmIi/pPBwqq8dH0d/m1mq/5QeiXbx+KZlUzs
gGVtNAHk4JlIJyZiGnFGUZVF5VpfgWwNkAKR/VrcBuTR1a3zdjY5R3EzbZHmLmrG4sonf11+20Rb
F2zMYxdW7Ex5z6ItMaBIEljiEUX+FIcm0HyD/GpOwP0hv68sdAMXQC9QIZOIL27aoB8X4SSeetfx
ELWqqDbeikmoCcXGyZ+ctSVOcp0rZ8l2oZH1vDVlTfZdT/fbMbnSZdsJ/TvoAWxGUeofY/Ej+6fT
3Pr0wXBnwgftd7CRMEqQiwnFbeoO1rDWUuerbOEEj4iCuF+BbOEtJZqDxu9N1m7F575MJGChjUVb
hauRKQo5Pzknn8Ofk/jy/3isPOw2Usjjbm1Z+/xRf/+Tgs4MVY/LMOE7hrHJz4Kn2RqUVX0wQm3t
jGW6U3L13fQjC0w5qUlZsPfjx8lu10kVfSzJrbCAh/a4SOYC+cI5Ik2gtsj+DxBjeFBQuJb6aMTs
ma9pZJlLFgUekL8SyreBPKp+NFFZ4rLE56hlAcGsicdlLF5z+dBiV9gOekfKuqtXnbi5ZaGLF/St
+VufeOvhDDLyvErFbe/4KppnXGSUMdAznlDEa6wZfJyQ9fDMvZt2uF3X7RcuR79XNFb+dphuiRIj
hc+bliAbz/T+ybyYSZJcP7MXqWVH/oIqs0CwCn08eOMYlUQWl6eG2DZZlbND1qhd622FP6t4X/ZZ
Q6JcVmWiXBZwUNDBtJGGd6diMw6Tvyv7P+QFsgwlL9gvl2zRsDMXV0Repav8lNPAHZtxGmsaa50N
lhBZrQSxCSkm92vVhOgCwD/3kmbaefmqI8R0MIMXIbm5b8QKaxTLE8/pMhWEmP8YFUj6yD5xOxi6
me7qMeYPbpTZ2w/6adB4hYDgatCjSB4QDnptWetOU8DObDgWtZYAes8AUUI1rEQiXwMUfi1m5F08
y052fTvtyHq759LNF6E+P5Os7jfkyw/9AKtIY4FTaNCxyAotatQ2HxDpKRGvGclfi9S+LMTD9uDh
6XJtXgciIa2T4nIVCtEoWVzvAFmNbOwe3WTAWQkAKbsN5eyEjr4Uaukr+CMnxOMRF9MRvG8BrfXu
EFxaUs8LC7QRWW/WrXbnXOwZIwrCPsRvtUz7iVZJtoaxwWtZFJp8SwstJdlkr65tZ9vd5oX5nd3+
fZ7CbEtQRjnIWhVn+NYAtcIThB9hxjdAo41o/uG3tqfysIuv3Ql0xeuYy6Ojt9CAu3XJA6/nyLqe
JVkD4g3gaIFKrXi3VKJIU9eYyadR7cy4W5Acw+zB7FgRqQOeWqAPGCqRR7rOl7VRvLlk7TYg510P
mcfoexrrzVr2OVXlbd3a3NglYEJXFEIDncsnqtzsGiF/bG9Ys7UH2eco5FmhqZ36SbP2sksOhsHQ
HWStUJKAwC9/XtrVQKdddV1jUrPPO+t+9G1zw53CK10P92ntYyliB4m6vPa19Y/ADWrySKzMZZeV
IQqqGh45NXHUbeDWHC4lK1wTs5V1jwnFsHaVFTeABmRoq7n9Od0GJFqMo4Y3IAGTt/wHHMs7MOIF
b8dts7Kf0zPbjkcFPXMiWGRcHkmKheO2jddUdP9Y2Qecgaf6sRlOdQT2jnzHKg4OU//a6V97GKZh
siUilejwtlGiuGjxFupiphyL+OLE21bnN7N1tKPbNwvwkl5+yuNzNZ46IJjgwD2AwcdW2btoeloP
AYqbsGCjfZLtMR4i9LHBMKPf2If8hOTCzBt72f4xAxZfZz8J19XtFtVjR/kioAJ8/6fW2ZMGW6rT
ZSIImrzpaDHGi2AVvmBdWH0jzWwirak/IwwXZiTxlgAsySPooCc3drIwja2jbuwMbbV1EG1w5KjM
i5st4pc6vgdSmd6pm3Jxsg7lV6zdzojE8hNdItF5QFR8GX+ZTkjY/Jw2JMnAQqyLlUImA1+txfgF
9OGS/P137SFfD/vkXV2Vr9XKXeHAiwbwxdj1O9Loi+jeWdsAM+/ZdOJJs4dLc6ftym8RG8v2jHI+
9gOkQ1LUr2EIDQv7BGC/RKORFXa7Kkijr741C+OS763N/GzPSzQvH5Rz8GP6Hr6WP4tThX3rAr2E
dfYOIdJmm/3S4vt61p+bd3P1o93Nx333xd/zVyFqv4VT8cBvzjoU9wdj3DlbROgnc60KGSteWSuk
kY1tnqGq+N7Guyh8xElWrxD129jVzt94AhqYbbOR5IiztJ9moFbtUv1uFg8h0daPACFgdW1DmJ7A
+y8gJw/djqy6AQLWWcQEB8aD4HY1S+Q6Sg1cav2lPp6cB4+vle/tZf5kjwcXZPI62mMJrvhvBq5O
wXae1jwhITY6LxCE/FO48x6wfrgLNuMX9GNJvZ8QzMnwAPKQH1iR/5qeUFK0MSTGf8tbD/4+bhaF
/ShESL8CIFXnzQc85Vh/yJNdWZzxhP2jVNblvAaAqfKGAHkOPOib890h9YokK+wdB0rB0WcpPCyN
C4ItyWs1LY/Wc68slKO2KVdYzXzH23FBjhVwsXfyHwN15Xz0+XJCxewLbEbFEIPm0TR3/Zfp2StP
urlTT6y9HtIv2g+1XRKZUL95+TI99F9V7srqpBVLVj+IUK5KJEr3uKHEpGwQUwMYq7FlXOhvOdrT
mN4tnFf7W/+Q3bvv1X68gxdICL/MT/z8lX7vgmt7wk478xfd92BZ/xC0Rm2d20tQF6O2SYsNpFD+
Qk6fogAHfv3OOBgPOeg2Uv8ZcnuL6AeyN1+VP9J7c10s2aQ96+/B9+QZ9zuwcx1o50W79M/JW/UG
7P+B6AB8njXeK2Soz8UObu38nu7N8+v0aD0pO+M+/kG81gnINi6Im/8kSWkfxg0S6i05wm39gjDI
g75DY3WfRIv6FWutHrXnRbJvVuPCXCvvWKs5G3/VLrpVh2PtgmehtmRXECO2ma5wkiByDGCJmx4q
8pdsj9uQTmbLhgS/QK13xTP1zUTTaBE8Fehx2ctinS1g7oDy2g4LeHkbd5c/eB9oq7wSnV7Nu+RL
trXWCi6Z7gWvdRVOxpKH5ioAIbccVqiegfs68XOLNwTpcC0gSMZ9eILRilPQmpAEaYKAqO12Psch
HO+NtR0f/vB3wYmd5y7fzfxQU5LT9+1O3Q88eeqNKbSDFhlWMFACVtUT13TfHuHTJivAeugYTsEO
iEFAZFldxfys7733Cjr1iCbAsjI2+EsZ3Pn6ojo7WLMsYf4gCEl4Zxusk2W1jT+Gu6J+Ye8VA6nl
jMiAvGn9suDegx14clfBvjr5m+xgv5r8zVs0DXb4WeF+sXSOFS4OO4N3yhKKiLMMCEeSn4jXP6YL
poVfzfvkJbgLtuG3HE7MeUxRWL29/ty8IuAjX5EGj42sT9sdwaODajr1NjT8s+aysGnFDscXmDgA
I3AjhwGTXawL15HukoBADVtApAcduU04rAYRsAOJIyCoohaIDYmsDViOoK0sOgf0D1Rs6ftjYjYx
Us3MSeXu5v99tEHOaVk1usAKWvGq6OwlxtIN/nM/YZo6bKhCDxOev4q4VtGgNJAMlDU50DTlF+DI
QNAq0rT4XOPWOs8bZNP0fUPkyh0UDStdkyelrKJvMUPfgmCMh0FjrpuQBedQ+aDUXXAPYemkeN7k
IYldgxhELNu+w5BjpKspwRDdrgVQVhUIU88lVCRrLXbhhH3+asPrZvcRqke7B35WQiRe6ALkqorC
EXBWWbv1IUs44HDZ3ftqv0JNoVnaE/9gtifsdKscv7op1pStH1ykTp8LaplEfa7tyRQ3206spWXR
CqN5XFo2g4gu3IpAbAVvTR2fg02ISbyMso1i1yZrtZQtvHWaNtpDTlSHa13s/WwdkxMTXUEZDm5F
SFDWSAA2hyjR1V2GJZ5ma0/obfgb1yM0VY59AnaC1wSix9WxVjVtYxo8j7vXsZoGBLKHjWKN3vYW
QFLdvFtOiS1+jBEOQFHVzge89wTapuap7iGyHOqsPLse1VerM65NdYjwKGCp5PX+sxSsDLMRldZw
1p7L2q025ADGA3mAEffv0dgakbsLZvEfr03rLZtQE+3TERxlLOJ1ZoLxrgOYauUWPTsV8Z+7Fbe+
vlcn5MdPOfptB62vwSabXTGtJrOCGdWcHXY9huPbO6ktK0N0IgsCr0t4A4twson2Jj9aGTy+BZN1
vf9iWQ4PVqUAvQb49ZBj3M7eN+TJWn2b2sTjN9KhflA0xlvfuBo7Nwo1Q+ZFHbp1U9vaWoZV5T9Y
FrcmjLSIL8nGUGVNLv+9mtjaA1/S2BhVwI3KaXDRwXQJ70gVzmshYshWWdMZkDrMUJdcAG/xl8qs
EaGTEdZYjzG6kW1XHbP1/9c5NDJg5E7+x59ZqX9Jof2f9GuTfP09g3Y94s8Emu79h+foLiLUjqGi
c0kO65pA0xz9P0wT/SFPt1CWEBpDfybQHO0/DJTEeKybrmWgrkWq6ZcykcUQqThGDcMxVZ2E3J9/
2n8hgYa+5d+SWuLvQWgG8qUNncQkKfcpqeU6/YTcr2r+mJv2Zz1OAba8VnRm8wr8rNZmhIVgoWht
/B0HKQgN6KQ+IKKB2rbj9NuCtBZKF+NDEAJx7zp0wT3LKp7qum8eugiWp5uWT7IIutZadmlmbcNg
Kp+CqjTvOhBAKCbFbH2wLFk0iSrQXBxBWGdid4z8PH4mKdi0tNwYUQ/1pQS3kxaIp/xZOHjj3rlh
GwJJiaAfNwSVVrdhWZNzZK0HsXLyMZwWx8vuXPfBpWaomAWgl5qw0t5TRztbVd390JLxOGld9zFB
U1n1gBGJACXpIVGNbAsxKnoygfaDjUTcxplzJHHUor7LdLC+ZuuXO4A8L7cu2S+LW1/lQuFEpfwg
+xWwuacBJ2OjsFklw0DGUpsCe4vxKJvcaenOq7N/6XfBgCyGosQgQ86WxbVdjAlj8kSRO+zrlI0I
rgv0Wdej8nzEkxpGnlM3PZnKpnkIBiSDzEnBdB1Z5KPSdxirhkmfHVEQxabxcxUwcHY0S1SvQZ04
ybrOQW3YeTbeydqMs+pE6qOJj2JUDrQVm5ncal0cCYFXILpWfUSzL8zTe6JkXuC+4y4bZF754fll
gEgJL1SvG8/hmAmRSgefZi3CDbM2WXXEnfmqsf5zhrL6GHU73zlGTfRNTMO44KEA3/lIGnD47fAq
gJipGEG4LUFxO6jsatHBdav7a9OPEvNs+1DlMgQst3YO/2Vhuhfb1n1+IGXPHVEpJEQ99+JohXex
RIF76jHsNPN46+/C3D84evAgu2TRzbN3MVPYvVE2/DpH6MHmKIIx2zR5PGDNSdET58InDWNeZeT+
+jQgp9z6migDER82xbp0YufYGGaIwlD1JlvdbIIBk9XP7VBJGerS1oHuQBQ170wDeyVOIYu8xsNh
ZfX6r7bsRDaLdBwLeowP2kdZqGm7rdH8PGd51wJ61dpjnUcPVebF33utOU9qmLHfZKOWll7wMjVw
YaLC0S+o1s7gkrTs6MdDeXSiYESQ1uuOgQo/+yWEeVivIVkrZ6DEoImqiQV3P0X314KA4ylPtcNv
XWJQcStraSUB0mB/zY14i99/18cx/HWsGIEyiZVJnprLWC+yBQLc6JJr3nPPF3qUhanzf+4wqVnf
+iLgPCjSGndZN7aPNcL5J9VVrgf5URzsyeOxFyl08+RhR3JCuVc2oniGTvRbNZwa8zR5LF+CmjWL
HBnEYbGuhP3CDP1xPRlQNNB4CM/uFLCXrcw7ULbFHeuP8NyKfivQ6PddEuf5hDfrdV43+7/Gs0b9
bqCNjYF5u1VaU31s6nR6BD0u6tdi0Esi2ZMQqU+InImB2eHpmPhkpUXXCLDv1DrJ++0gHKGQOfn7
Sf3rCYqgv1SBZvBvDPN7zJLWs6p3d/5M69qVdM0mHpwe4iF9sPxyMII6e/Y/5976rSlvNmRqIDLz
m2Y5ibIQ2XX/boh1jxCAlf3hEpRSUqxOW7takXVK7qABMcH69Vb49xPEPgZMwL8BjpB0+/SS9RDU
1DWwTZptmQbJ9L+DMYrG1oq2mZF0ItS/a7mwp9GotZMOfNneOPjGbKusfVF0TcUOkvQpYlNzsS3F
Ne8IfE5wuS7kjtRHrbeKvTrl5qIWg7IvDIgeOWMeHsBeWncaVtGZWYuNfhx/S2crXJL42JZz8DXR
uUPTHsvLcsqhkNKSxdDvU7vLfjVQDlDDObpvw0F5tlqL7RJqOSc5s8yCgWV9Xe9lU61yYtz40jvY
P1/S1FIObFyJHaUqkMy0ukcVMP6uqdF7knTaS2FHBnLjibOZoJFnIQjhEgv4+yg24Zam2GP7Ta/d
mSilrG1fzV9wOQfK2IzJdkqjbhV3enLQhxxiUd+bj0pHAcYIjgy6DnvcL0SzT88Y151kS05ziZ1j
c8dHT41jPl6nIVdGkCDUDcBHbmNC24mVrddGzovlqBeIEP03P0g0+ErefD9X9XzsvMCH7jcW33xE
p+H+axl2GmAXWf60iX3+bRH5D2gjXf87ggf0lON4muWA37RsdFm1TzeNE+tjRv48+D44qrZK+zp5
7ANtfjAIU8Q6u7KqRzxibqt7252yzeQ3LZyYEefXMkPtFAV/dB/j8WhUKXfADGKf54lyZC3qLfxM
AcmDu9nxNiBrsk/Ok81PfbdjPw380+RbHytMoMAjrD3QhmuEx6270oSrrFkutla92d9nBACWoamY
75PTPXnGYP6s0bkpGyP4owszDXRVgFjNECZEo2G/H4ZaJXgt2yFLBKE/RO+1Knvt1mq2ehgBjBfT
xYGy8PSBUBEbt9MAbXtX6WqzL/2svHgxIQJ8HL13t2gvk1b4PyIl32p9Ve4zz86WiLyp51TvoA/H
PayePqOJrbS+kNUxrS5xaSeAGZgnuybfLtZWFvOaS5yMV4P1bawSD3NhfmtzkYUY2PfG2o/V5IF0
SfKglq1KH6uCmpTmgwGR68E1kbRMoFWBY6BPzjOVStllUHeQCPnz2MGtlEMXT++3LnPssztnNvYG
l3yFBLu+Y3pMHDQxXhJyetlo20dZoNczYFehgRIX7/3bgKzJvibqCBj+03BXQ+0fEbRffTqu1YOm
RpzdAOI71CfbC36Y6aidR7ezXh0sqQIjiJ41LAufwolgI8K+jyUb5lOJwtRSI1H1zXbMnR+4+psz
ZxYxjyDdD0GoPvFy+UNOQEzmR2lZzRM+odXenEzyGIqhvNWduzXLQfsGl4zIg+4NFztxyxNvH7zD
xQDhzjzZBjMyk7lpEO305+AO2bDwbrJ1bEusUN8PjR7goNiFT8Dj76MiVO8q0w6f8BrydrHTh0s5
KIteqe+nWlPvZOs2o8JG50ke9dc55Aw27f71HG0cANnQ8Wap/GoWYnRYi1yr0mpEAQwBoVC4jlyr
4/2M7xxUZAO1MKtTXv0+hPeFucHOCF3lVTWAzJgubwM5atfjSnFc5SlMcuVxyLqtJWb1+Vz9GxVp
A3jpbyBJ0zFwPnIEXpRnlglqFOjn75BMW4O5jApd8wUx1BW58eYSisJEReFSOE67G/oGfJ3q/+pT
Ryc79g6pPT0z+w8nb46N6qbPtjb4aE03+dLIsuEjyAjVZ1ZGyD2I6yfkCS82KogfSMp5a73QOkJX
KxeUdCCQ4i3UpsVo+lgiA4JcsDfX7nIxImuykBONHJwya9fi3yiCgwD7+2Xgi7uEICEfO6bGxf4M
vwyGUU3TvNdf+IVlCyutitPYFiA2ZNUR7UwPipNfgmJ2DXP/qV825YzbXNmHhlAJAMZUwYJwkk/z
bs3bsQXURBKGTrzTZnN4NGzfPYaW98G6CB/mxgQIHjoBtkNmw6iYgqb7ctTq9l52mT4qiS1ybws5
KE8yqCYiw25EwqZLxke1rIaHIr234oJTKr1LLL3uELsXZ5MnUXxk8bJSC47yJOGYTufEj6DH86EW
JKW1Xw4mDDm9P6ZK3B+jpCUaLQpZaxuyVcGAO9WngTwThEk50Y6g6BDsgFrblc7OqJN5GRI1eHZS
SItckMcO2ZtnWVTjh4GJ69N13CYfkRtuc5Jj7CL5aUKOTokD2mwHlkieaqe0NlSUKKpfNdkni0SM
fpos++RogyUAUgMG1hmo+R1Vr8u3+ZQ+WFrJVuevQg7OLmqOIESn8ijbt2E1NvDXVFu8tSfYuJ0y
KxskrfNHTRT4g+1jrcvObtLTaqzkbm7zC/qOCjvoQkEJlFfe6jqqZsUjLB503iovP8iTkNdXH6xu
o4oxOYudZL1H956NtjzJP32q1k/7yDd/fSpACpUEjpUfimyeT4KBtUynRPloPOgdoVZ6lwHl3Yts
DvqkfOiDSvbQdudTP+r5BQ2ar6njG2fNns2zrNko4WHfieIi0aKzpc/QU+VAjDwBEjP4YMnmrZBH
1BZOfeJMslCR5F50WmIgYTood6bWNryscncTqraCQy59twIQEDIoZZQeUuQfj0PvJUdZkwUiXigB
yCoa8ukG5sIl7hBoiwNAzC1Ii7XLv2FVAwhcZ6qZuPjvJC6hpTGCifczqArroRz6/Klpw36Ngqa6
vjabrnuA2Lgg3kc2A5ykgqRQ2W/laIhZzhl+GzpwbXoXmBZSURO0H781jbeRYMe6s5p5K5tFyrrP
nKfkUoVN8FrDnNW8FJLfPPWnT0fZLLzQOzgXRQtKstSbb/yaD1NnRYjZF/W2GBLUJ4uwfCFS/ygn
BDr+6biR2vdj5PXkMgvkfEev/IZrhjiBWyruKje9+QhzTb/vJpANcsD3ywcTOMxL7yMr3mh+u02g
1b5Grn6QE8CzRUsF1ETv2h0sqCTzzf4ZCZK166vODiXIegObL/86rkoUFJGsc8AGtL6x89GoeDUb
bSuHYxBGq8T2i2021DgvhhbZH4ABcjkqV7ZyjevDpMqdIlqaSat8BGWyD5sye8Gxg1yikB2T/frY
fx8bp3xAgmA611UFYjhQ/I/GRNAjajFVj6LpccIABCA9whtYdo+PupVqD51JkpMx2VNrTgn1NiRF
JibknfZAHsM+GJYS7pvIMDaJqhXvYosrr4UNL2YZAoI6I8KnYa5iAWsQlzc24lWeF/mHZvCj7pxY
3Y/hWD1ZZvhdTsg1csNxCfhPRTHoAF/cQyZvCr+04KjkDN2fotXgFghZoIJzUdMK0bPa6y9KT+6E
jSWSBHhzUuH5cK1MsjJgI/1nz3VoAtPyZ89/fc6/fgTnyRsWkSwLbh+hwI/7N69l/V/fyrhFGCp7
LRYqKPt/IkVYVtBC0OvGF9Oc3UuSdhd1jKoPpFnyTe94CkbsNHM7W9m1jsB6TXQe2IZffUwCWRSA
7ufyYN+ZI0h7pyhKvL3VFNPxWGVM8VbWrqOVvfvP94XW5xWWWFlhtW07ZAxc2zU++3QQ022qUjP9
Z7MeNkWH65AqNLgcs/9Vu/V5/9An53nFxR8wSVOyetmUAV7ekTX2h35G+XNIPf/Q6+V+yufY2Gqj
z3a9481zbc889/o4XWNTlH70XZuujKZ2DpXXuG+swmNHSVmV2fkew+WMxzPNeOq/F2Ot3YdTbNyj
uPFdzlICJVujFQ+KRMyqyfqVpf0Gdd/akAqrCbaPebUx0E960zvWHw1KiSdLNElQrwIDCYwgm5FC
9QbWfFrxNk8OkXQih8s5hInHMjrdhnnMmwcPiJPjjxvZmpLOu8gamwT0hQqiyImTEmKTnYqdfUCb
9Pe3yfL4xAIZIw69zpXHov0MTVF09iN48wjlvk1paP42iFQQ/MlQvqUhwH2UldKD/CZwYB41lo33
eRb1L30LtF18I3tWAX313ZhEGMhbH2UWfQ3jOfsjwujJRM3wuTVGnxvUTXYmrknPYkLEe+Ilsioe
dYOHhK5YLl2rcg2lT+QY99qEvJBp8EfcFla1hsUm2rZ/rrGsjryBF6Thdu7MbOOi+LxnPe4+l174
YBiR8RWv0GQpXsBnlPLKc1A1vITEAI5CZ2Jm7YuHtCVBzxon3oEHThP/IccRf8QXPs2Vg9mq8H0q
f1hjaNqcEYJLloPmlV91L37z7B6n70gHjtWgQin7uerLuG2r9yDNcPztHFy5Sk95D8E2yAkp0ntr
oOL1IYrDGOW88Un2qwGGCu4045SbNsalKXvtekDnE1WItF550P3GP+JWC9M5s7z7eCCeaPv+a0P6
4z6cy+DFYm9QBtr01jtOeZpqcCfZlE9vnmdEmzYycjTLGI3KEFXfOgrOcrRukeEx8ze/ScYzLu1w
TMWsJJrn7RQoBkmyaH5rYxQX1Lxk9y1O6XjBukMx8VlBUPke5fun6weTq907HiJ98iDXzPEG9F0b
Pce8uavjiBCocGZ1GrFrimLj5dZEGOxXExeQ+thCubmOyqYcBen/69g20/WXqAqeffjzMb6Z+YKw
oX+IMA78VeXV11vLyKj8g5ZhN77+lzF5hOJba0T71V2g7JMcm9X3amzqj8FQB8TtU3NvJJr1Aht7
n4Ix/kJiR4URhjxeiVbJUzK7j9f+FHWoMo6nk9uOPtTO8Ifsb1iSLLMmSs4IXab3WQtKMQwn94sy
FeMiC10TeDAMvRzmDNZU+hqN4kWEgZK3dvLWASMtqkAdHDhTtH1subejPz+qOi9Z4KHY+06ucmiq
urlc+6rKRv1xVg6EA5qLkzuoAou+QHuYGujHPCxYviJ62sfRN4JWJJn86AfE923kuQVCx9m3rPPQ
RCm7CztjC1GAJN7gGTj/aCafSKM7fOtD7/tcF9qHDtYFwQMTRJemQZeOfB99VDKtC6Kj6TLrbVRY
CtU/9WjeQ8kXVTlJ1hqjxajIdTO4Ehyo1AUHIl/qn3B/FlUToT1U3n/K4dtx7hBNXMa5WPc+cGhv
9pTnTE+CtWJX5pk9rrpD4UFDBQAtZ591GUnesHnC6Q/401yjWqWEFz9Ah2yhrIK87+8IRo93qDWN
d+Dbx2szCDIyYzOG3WKwnapgbxuZgHSNzl0rCsc0WrGFt8H2xSxEmownTt3fmxb4/yBs3rU+6O9l
Qby9v++C7K6KbQCHol9OtcMImpjZNqvbXKRl4q1mhbs0rgmD6VNw0bN23mm2Pe3nPjXv2ljt17pX
5M9BwbPFGozgmzEau7FhDb3oEaBPptT+g0QquEJDM1+8CGq7PFNNSPZ6pqIigIhkv761ldq684YT
VOnwzhWNlGXoXTbMqZCHq6INKjYGwkKMOKmJ4nCXmxHyjSpRk7gFJqdmJ5hLGD5rFbaJZd3uiBb+
qoV/9X0aLYJmWCPugi8fnqlwzsEYyWpo4w2KHiEWsGJEFpaBKcT6OikaW1wMZbeb2JrkUd73hIlB
qqdvruXpB9fsmpVuZ9NHkbkY96BNem8ZpkjVgEI2xQARdoiJXkfkKgi9V0jhy9Q2x490NMDRDsio
y+Y4FeAXC+sZ/U00jEwktNKGHa2FPdICFMCxiBr/y2gj3p4Vmf0IgaHe5GmUn+ZaSY4G2nx4owb9
g+bhkBaGcEjVFGVgQ0SYAhFraocISklev926ZA2yqLmKMNTzVMs9aUnmYljUu2z6G0BeeWgBOKUp
+2SBrsTUL4Bewdl3rSe71uqHmgDYUktwPYuGkvCfbM+iPSIa8avNW/zPdpDVb6aab9hxqu9q4z9k
tZr/ZIO4svXcYr+ks+pITPvR7XR7E7pldLSdLLjrXFyITKWtX7oCwGafl96P7luKS99PtCRIl9e6
+6Lw2EMHLm3vAqzIDoWTAb6suuqRXWe4jLPq/xJ2XrtxI90afSICzCzedo7qVrIk3xCOzDnz6c9i
af5pWzNnDBgEq1ik2h3Iqr2/vb7ka4dcWJ6ldcXFH7lboZTyltxa/xD5o7Txt5iXgzcfQheVHBUS
D0Pl6/R76K/Ux6ATIBu+WXkwQhk0fIA3CDHV8qcO3uBrGk/rV6t1+28RdHyYW+dRt9IdwFysBywt
vLQ6JchGD1Wi9AxmZPldGFX1vnVRYGE6mAJIegiyBwxLL7nhmwfYXiC4qWJbFQgflmHXGtvJRMDN
qgnEHSTBlTUkKrcOLpdUJSVGm/ZFI82wasZpoKZQJReqmMvWM6q94TTBKla0A2CL6OoAVeyiInyl
6lB0mfEa/SjR5Fyn/Jn8t7s1hQ2Y0O6QnTsiO6ka5cQIAJ8Vd0rP5GkoW6xTaydaTF762lOOTvRI
0KO4i/S+vlijZm+8Dh1raELvVFSnhFaGyjorlX6T6kJb9diJGyJIlh6ygo2CsmeD16Sxmaxvralj
XUCoZe3ETF2tAKED2WBonBWM9Mpq994UJju95//rTg5qf8QbpX0SQK73cKp5yXjdUkllYUKTAjhX
w+mxnyp4C5l/GgOe+aLmDe/02FlnWqsgH2yKzWiAxomDnhLOGNaralT93p75zEqvf4nzONt1Npib
zJ+JHwoqnNTHpSgyISrFun5O503TcC8F8on2Jlj2aTQchr518UfApTiry45Md47/URRz84BzueBv
RPjWl8BWsE7S4+jZ9iKIZal7NELEQJiduatoar+l8GZOcV5/9QMqHQLmTHaZ41/tQbw45MDRGz89
pYb5aYjgtvsNNkGxZXWo/DFMINuPdCFCfJPmT6zq0lPgx+mp5CY9BupD0Ir2WEVe8RiYxZOFqdfB
Cve25qHFHpxLD0vzlXvvPphrmfHUEkF2zg07eqmUZKs5fb9VEky8c1M3703o611FmUPgKFe7CA6C
r+1JjTF367quObdUpahQL7xWDTdRoJHiF9M5yPXwArNw5Zt8TIUHrF6N83zjDCYVG2X0KU89HKVG
grKxPu6FBhwYf+V7wXoUtqYQ+7KlboPgw6MWVe2d3OgO3vNDmSlkOirjWM/oIIMiwtoznFOBseql
t4ETjegeFpqDWjuaimXvTQB5AMYLMjgNFXdBcCyJYh8A6Q770e3e0iBH/qTjwNnj3waDBrigbljj
iRU95fVRm6+6ak57TULfDsxkQZg7y1Axvql9udZDqnX6cRjOKHOvTc3/O2tbwDYUVO3FaDSrOGsT
Ju0BOn5wNonv5IiPKfjBgMDWje4PtzXt95gBdzWLAL5FKlLjo0F29yENS2TNzWOzSr+n9qQdmjyy
jzgnraDiUgIQJO2+ykZgdtkYUdvCnWaFcq58RIptLLjou7/jbwCMXxkUrvbxHmvxMnSMOVxsDg13
lib+ml4ZdH5FHV/v7y5zYkhwbbUH6PyjE2iesYNrYKi48Qzgd3ew1n4aSvytbRpqknoYM7kptiX0
XeaRvrJjpjIcPCWAmUHaewMRrpkNl+N92wWvRpSRxJyCu7hGDGfrXYjORU+2LeZW1louxlO/ecGS
wlvoRfREIfoj91R37Rd9ukIHZkGOM17CBJZZZAoqw+zYXMp4dtS6LW9XG63a0lbXmt/tcbDS4bqq
3XL0NRiFWMJeZLPCqWZd987Rp7TuDI5qkYIgWml9/5NcfbC1wuYN0mp7pGj1Adyke9B97dCHymNk
4Pca8x1aaML9muIJt8C4DUV3kpu7zOd2litJhJ2FXh0jf1250XTftj+t0bzw7Uy3TUUBeN+2p8qL
25OuNg1wNtfa5WpxbMq2OSdpydrRz1tKKnjKxaoIiVpo1zbgDrvIUNqt63H6+d/RH+Mf30aHpBr3
esgnuq0iG/3985/StudGH0c/cH6j2CK2YXMV3vQmanFvhEV8REYFAsjvZ282ZhHDQRlri3xutS61
3joqfXA2BrU6WWlQbANLe3WwDrgagjo1D8+VxvwECMBYIVPmETQC06QioUMkVyFujPzybsq8z63a
4kLgcQ+mRPTZIzd5rFqKRf/7/6r9Yz7Br27+7QHUNUHPiA/f9VzzY6e0/Ox75qjDtavcAoaSZ/ZL
MirgIrCOxJMV+NX8SwSrG9xbInrXKv+/v7cPvp3y1285yBoMYobYtRkf3m9vMjPHrdzse8jt9AXf
6Rfc/TDSU6YLcjnQ4XHA6oq/W3h8i8zOKn56Re5sA+azp9SPTxoozEOM+08bduMhmHiy//fbpP/j
loCuCB3wfF8wyLfqH94mDfE+SC/Qb1qefEOS0pwyFeeTEanOwnIBQIPynvnQCFNHlZR35++DURvW
xLvtJcJMgWmW/lXPeSgPRWFtLaYpx2QS22jMVKhanX6aesoj/vtlax/imLy1jon6GXGkjv8Ai8gP
N1YtZq1JmbLzPay4F6gxFuhtj/pTA0SeeX65zxwY88PUfLJATYts77PWmCvE9zzXY6Cg/EoJU/Z3
SgcyU+ncQw2JchGhjF+NBRwtvlbMk4X2FJaauh6DfNcAc1w1tX+kgnTFZCi8s+t0Vfa1vR98iGuE
VcW2FwQC+ybRNm0Kiz8bQBhiY/YCPzvbOD1YvIBENuWjON6XngeYwA873IWpQcvJMW8Uhd9Dm1Nj
V0bjV7DerOMLONexMrZrcNnOBoPEgEVq3uGT15UU5I3uxm/BklGCfG9Qbw9rDOvKAbIBaB0zYrri
MpW1/J7Q39RQnWRQh2j6lJcVzGrd6IvjHIK6/KqYSGvKhMmnoujYHone2ZQJludOFI4EyrwnTM2p
IzfDny2TQtc7y4n1MO67Oip2Rd20gIULFU9kTzuIah+mhfimGgkGG9HJqDrvrs6bYA+4DE4sa+5u
HMMlqUmTgk1/WPcWtoGubWWPFMU7O7drf1hVjRdFV+naDsW4fi1qprGXmEoQMJTDMTh4uLLrRbyD
Z6Etxs4E0WhTJWiVCQ6YuL4ajmJBSOgcoDdugNwM0eV9mL1mJnYSn5oY1WgfhEwcM23l9z+FWqWP
dW7aO7OrYWMQn1Yt7QqJyHpCMUA52tTUf3gqSynWjQz1/lU2Bc9lYvPo/HUgWb8+lVuVGmNddbzv
dhVSd992GZhJBQ+nZGw2qN9aMtJdd2fbVndnItRcVJF/zJNo6XNv2Qxm99hhIVPW7viU8qH89y9N
n39IH14dyQLdVaFBCYoGZorWr5QsMLtVWhbRj6FQnAV395BES37P9yQ/F+7Y7wCGYoJDmmhZEFre
zG4LBjxdYITqyS2mY8A6eJ2Swt4Ymo0KM+2JaoZNiltR5q4hveubaV6KZXEf8vEnxtpMrWoV58FL
wy3nD/+df9zvsPp0LSogVA2UKWbPv/93DL0HXD308Q/sEi5RZmiP4GPaXWVFPsaMTbga2ypBvAg7
AYXhUtNHYzFoQls2FjdsxQCoV9da/hkREuWIsWMcKj/qHp3+yc3F15HihCcffcMf9HzG73I++R0R
s/STh4hwTW4kv79sWwvrFDRh8gNG1grJk//Q584zsGSmRXk0bGwAB4sAY/M98jdSYfVg4/aTX5FJ
HTJ0pXu5cOxU46zUQ32psj1CyHidz8J8RDfQ55v8AV5SfTa0Yh8RJKVO3oc3ZOYNCxzPPVT9pOLt
UW/zQPk2tpb6BgEdkU5TnaPUg59sufETaG9ChNxMm3Z4+e9Pjvf0H99E9D88yHXBB4cP54ffSdWn
Vi38LPuRWJa6agu1x68uQMVIsA4HMKaZlzSMV+hkQDtP/qPZBD8RRGE9perWJqEm4Cw3uUtoF59g
pHcWVaYWJgFtG99zN/L2hajfYhEPJwhLoWjSdahUdzFSyXVOfnilMKedq2GuZiko8Zvr9k38D6tE
Ma8D6b67OHsLnT3PruQ4DOCarS9DBnLVKsTOylTjuaTQ0iNHb2B3fMRdkDLDplO/Wjw5qf4iuJn6
S+oOXzziXijXqGql1NEBAgGUs5mXWNODNQvDTWrhCdg0BATj4qJkHcpqIGFX1IzlsuFesEBLwwub
1V3KiIKVFMUFJ9n8Th+emmYKdyw5sWG07H5ZQY3eWFGXLJsMoMZkPDNNch6yuv/R2u3RLat8ZXND
DmAqkFSMLwnT6MVUKgNCd9AnsvjEtiptY5XZHXN29yjsPDySxMKFIEZVpqFCP4Bv/QkmSyfrkGG6
5wTdo6dnP4K2LI81cczFRGT3VLTX2ivb09h0/PC4220sZiKI+Al4wGWM5lCoac0RuK5zFk1eHgdw
8p0ZJZ9sE4FhEuI5qAtibmiG9lmmHSnzrM9m95MEfTMjnLUFgG6I5SleFV4Vf4q78uBVxIjz8atI
FB/54DhjVBIYFbhJUf/sm1ti4+rRmjcGBae5mRcn3yu+xkP5ozId/oe5deeVsflgti00AMou+kTJ
L3rYHKW6PMMW17T9jdkI/9oXbnXtIVjWWvpA/UH+c6a8dNR1x5HzAgPKhiHbtcdM1e8G6IWPoxZs
qcSLrz1rTOqZxmbHT5X4dh/0q0wEYmHlJrD+kNB/GFHI7WE9tY54Wh+7JhjPfkuoahI4YoEDV/8w
y/1QBDbfm2yNOjMeEEiOXU39cG/qUm/kW2e2P2zKKfF5G5nZIMnFmLjlvsKs4EJVDF/IeqMXTBQW
kY9829aAT3RGvbXD6Vs6hBaF2hhWRHiwb2Ch9yACtMjdx9EcoWLlxCPu5A16crSp3WbN4p9VUhyx
nfX3haAoWzcKA4nX7ObqU4Mg0n48qfVneDI7IwrCByMGyVHlGXaSGncD1JA/TasXh0g1tkkfGXtr
IAek48j2ltbUu1MCzZ0VHIb8W30aWhtgpfrWNMN4l/hhfuzFtoi3XbzO6qp9bCOdYuPuKSXztR/w
XlmrmfCXwZT9GARKI3vo8EL0SCjF81fYgxnSRd14Dm3r2kxF9ad5/by0uD22TUelZMAyoccyP3Ht
fyz1vCDGl5v//Y9Yd7srhOFi0Ude/bWIg2OHIQTv3R2+txXQcb87RY2jP8OsMw9NpJwCgkYp2TpE
LniM5cwuqR0QcWIcauy4D2GHNdAmanp8up0ZWxhn/R++U3Nd44eXj0wBKKdtaYIn3sfV28j62J0I
z31X+uiM0iz/RKyHAkBhvNZG0e6z3idZBb7yNVKp/es60nZz6eFTmaf7ySvMVyYz4S7MDbGWTa/N
vydoDebFqnLvWP7j+9lF5vCjDAI8zrl26eb3tXo2wxZy1edwgHvppwV+NJWOhYbcfW83Tn2Ue7FV
FtyjirE+NjmxznzMOvxR8qhDutpSTI9TTtRavAiz3cfC4mZFTbQ4hgmrALmJhronkju3+0iUq6nQ
tUWXQuaSdQSm56/DphGvpgYsd9DzYe/mRfWIGpkJI4UGFTppeBqKeJgmnDC9vIo39eDWbwkBJDN0
4y91HcSbeCBqxvxffwaah/1aXRhrtbN/bZojMJjIUB5Tx/TPEV7yZ7knNwEr+4UQot18OBBOfnr4
72e9fJT//u3FUBAjO2JchgMH9sOjXjP8UXWJtX5/V3KgWIDIYFfnIVUv9SyMAunGxmFljINysLHm
pjyQKHDIdXt8H8ZDDiEGOPuFPZfoa+oeegXM0vtIiUkMV4F7VNv0U5cL796ceu9+1PhNW76rLbsk
dwDmZD25BDuCQTGfIQcy+3oZmI0f5Rmy316481VlR+abSGm4qmzJM+RVUw0H+dtVgrHC4NXCt0aO
CynRL/16YxilNaPxiXe9785tuSc3PTePA3gk5gByl1jaCgGPtWvjONv896egyZXH7x8D831Tc5F3
EHEkP/P7rFMPsyQuWN9/JztWLUMecJe0Sh5wFE4ODtD1i9xAfYovUQiaJi9EsZF9cqzcqxrHWKOr
6JYfDgxl32BDML5+6B+HKr4r+scP3fH813U/OjX5GBxv15fDaiWCa58Yyvtfl33vG6CF67rFS+eX
vvmV1/jU7vSGucWHA5hzxWfmsL+ccPtjilZsRaaRj5mvIftDk4B+ICB5pVnZUUQVsJHl+e/tj7ty
AOa91O9/3P3ltMDIS54nHy82txulUFZ2obirdk572+Qvz3IPgohutsPZitrHcPAfDb8SpxI93kL0
EPKsoCEfqeeBwIKTI7apipNsjqjCNuQ98d5B/wgcNeifa117mdzaf6CWd7hzcgfJuDKpb0nq1kut
i7XT5IvsqUj0o+ynLBFKCyJWlk0hUgT7AUhh9WpT77svNMyI5ah/uaoGWPgPDz/j95UCDz8L4S/x
PwNUNNHuj4s8RQOQmuMK+c03lKNdgRFkxRl3O5K2JH1k2w2D4FqXGIHAMc8Be8yDRCmK8zBVa6cZ
Ud8GgRFcJxU25AhVYyVPIWTgLat8MsFL9tGlNNNuhZf2uDIUO7rIPrmx0aBs6xDNkjxgzUedSve3
nZg8LNL++6eq2/98YLqEpFQIFzpPzX+IE6M812Dj6el3Cmb5TtveMEER0jHj6qtNwzz3KFt5pAc4
gulpsqZav1nKzl+O9NFu8JLyLLtYfhPxMnUYZJqLA9pt8DD57vuYuiDVNWL62gReu4XC0eIn0G5D
bWjuIDmLe3SI1M44ztJ1MvdedmVNVh9MCysRMxPiHjW1uC8mG/f0SElXsk+OixsBcsS2263sw5GD
lPAY7PHusTAuJSAt924b2WcHQbbhoYRP1zzO0UusPD+MuTV/OWzF/bjDP+UwoUv/eP3/98/dLlXW
TAJGe/VvQ90GvRAaXlRj6qCccidTTnIvDOtPXWwp2w/9wzzs1mdUVE+5rDuYjMEguJ3/YVxv+sWy
6m1r9eFAnpce3K/5qiwmUfPzaoES/d0pr2hTXr1zqcEmAG0evbg3j5Q3R8fJPfqw0rFIhxdJfTob
gdRw5iiF1vu42xlUbt97+JfMUey/LnI7TV4zMLeh9wgZQD2xnm/XqtL0nxrdejNmbEI82CTYM/ML
mij8wa2g3HpUvV9ZkbEgE+VnMQpctkd8Epy2dE5BTWYTez37zUUBLUtG7STA8CxQk8eBNPYOi9Nm
l0XBqk9K76LjJVMIp/iER71/KZLmLfXy8hM2o8WpRahNvT7NNgycPfp2ffk+lvzVtmqnaB3PR/tq
rzinFOvPZZC1PaahETlmFdu7grqYxx7nFmrdEue76r5FYqihMWjgLBRsQkQ5iX0XCRbnsTHPYdrp
oTAdQmtRpexknxXV03UMkejPJ8guQBHtJgvKduX70fQgD3i+ce+iajjLEd2Q8x+kPHrte2W/tN0I
wsCIYenq/R4/INEFaUMF8aiVlIHyBJAbefT2LLgdiHmaWjpMg1tXLy9ye4Tc/tKtT47W/r68t9P2
cqYCmomZS+NiOC9nMu/teToDNBIehuadb123CY/2L/MfOe42Hfpwudu5vAV41Mi2qfXBH6ZHMnvz
2+zIYnFlz/90YcFo+bDuNaqkJvEX19/Myt/je1GcksLTN21JrLRyJ5VwSF2c3nd996UhfnrgTql+
owbgKecu/kkLDHXtkSI41q5Tn5nSm6u0yvVVFZfB0Wk11rW13Z2nwXCJP+sbqFLiNdMyxBJEk3Fj
DtzXxmy/FF5tX5PcT+5910dL5d7/9/Nlpsn8vh4jg03U1BFMB4mcfsxja24s9EFXs282zlPLKhps
HG68xYR44SpbWDbo24waUHTCuCotUzu/Z51fIDRlbNrb1SHRsWXEqtjcxCWBLZywvOMwlh6u2OwV
2F0S4aGkd27BjrGrhdyVGwtlgT2N6qHHKwy8g+0dSqVDmYpT2LYDcH3BA4RJBvWcTyIo/SVFIOai
rbJgGdRI5RaeFfon32ZDTbpylHuybzL1aN86aK7ngx+GybFt3GEsJw8r1XytMOzu/DEsn5l2Whu8
avEojUrlUzMC4k1Mrz7IpmloL4riWhfZUqHNzekod1CNa1tO98xAo91/f0zah1jMPPNBfmYzPSAa
Y+rax7JvD/rxgIZH+RoqVrFtM+UzzLTsXm485EygLqIrL9OlQDakHjJUgZ6PdnYfWlF2X6GJvMQW
WRilxNip8Xz7Co++CzsSQG37xeoV7yKvpc1XRdYHlMGs7m5/wwr5TAlIYV/P9WS/ElbPviY9uUmS
Fz65o9Jzjy3KJFiozbRJPFt/SKI0WIZ913/p8V9OybPjoddvs8QWX/TexobVcv3HMZoarAcy74gp
dbPuqkoQqcnvbmANcyp5qYYW/wrbqOwH17WMk4RtjC5BICrx/vWksG1UtGCcQBbBOMnrKmJoCd7l
RJsTDOCKERvP21+wlPIaYoy1JIncPCAJb89ViOFurDYPsosfxbguAyz3ZFPr3HxDGMUf8lU5OvaJ
IOSPLC7ya2+E7v1giEcpCarsetpgkFPyq2rt1zJoz13nRo8DBtOXqge+XMz9HbGztTmKZA/3flxE
cRKuqIHOj1RmYjH3e3na3yVrVTM8e3EHreAx0DvjCBHgr43umcYxaS0wa0g6zT0VsDiV0ieHjE1q
HIM60LaxSqygivL2Rf9WOZ3xojbleE5LFbHx3FSUYthUxmhvyGoZL3CosWTtMv/ur3NwpjMfND+w
t0EflHfCKKnf5L/xrbbPk1qon0PEvb2tdKeuavNH8qMPkxpln8vRwlcoVMyD0zfjM8LkXQq94rMB
x2KtGPBxcaUNXyOATnJ8GmgOv87CZILF6S6+cZz8loHn3lES3/4hmfePeTg/OQF72DVmwxvkNh/y
S2LIRe+5Sf810fR6J8XKcmOJ9M7VlXovJc3ku5hPa7k2nLU8usPGHsOlWdgsN7JfLfTnIgYn0gkP
VzerVDeRNThPJaWDu0FHdCqbrWbpxyqx59ApR+u+4xdKulW2kA46Tw+jUtlP70cN3s4gEhd5ACOH
hiUPYKQSbR+GGsm6bYzi1Reh2IspaVay6SWUUVcijU6DWRSv7UpxjfQ1NoLslEz8HuQgJGjkxEVs
7s0sfM5Edjc1Q3Wl0KjYuT4usZqRo9WVnRm5E27M3km26jltUWnKSBwVl1OBd+8V5fmXP9wZNV39
uCrko3EsuR5ENSDeOSu/ZDJJgBdV2lb5V+Kx2tIohH3R5k05wYBtUjXayL6+LSpwOVhzVILn920c
8tr+6CXeqeyN5igIymGGNWhbf2zdF0Qz6wjX4i+RCzy3V4V/MnNvPBgj0gNFr66ZZTNRyOw9ujni
8HNXYyIF7axaoybyf33ygDXZ3FiT7uwhMLqWFV7vVZqTX8FrDp6UAVgMIEZ/1AJhglaClCabvl9E
JevbsT++78pe2651b/nLALlbgMFMomhACcqFmnnzPno+260wR4682D52WEPj94N40RyCcFfPpsdA
DtQHv7LBMk8OLMPIGTdRnQcnufEYeBqLDKPu0MxWtz65J+aj/2+fEffx0bOfbqPkUCgwI1bdnbsK
iloFstM6aySiKvzfBMPg1vawvJkXkd68xLSLBrMSTbuTXRih5hclnVbGPEB21V2WHEBv4FOie9FV
d2ZlA8tlI6/Ht7LCh9H0jXLTFvb4FoTBUWea++QlsQnYxqBuaR7GB2MtMhGHd33mGQ9oMh9kP7w3
rIlHB6PdeZjOypMyrDcrEgsQfQs3wuQpsnBw68YgeGrmTaetB5Trj+89QUoaIxmKQ2BX1iXO0oJy
++aoD23FR8BGMflskqCP8BqxK5RMvnqoIpLu8mgwdfC71LHYK0zoVmPkh3eA2KpDPST5tsni9kGf
QN8SSPC+9mj2wsb0fth2+QK1qXrp6x548HxSiWPO0vbtaEOyg3JvvYpZwMpdWfvyvlEgTS3lLkVZ
3raIqmFBbqE0VrplCjgrQKTNJla3ABNmL+R0J+klWUdGEunsuJVoEzXN+j2ItwNSOP+FyR2J0MlN
zl4gpkdC63fZHFJCGGytKbcdVpRfRgdrmJxrYDbuSbMUsje0SrRTV7knyIG5am7fiSSEuwEZOFZH
tKfygSjA9O8aPXwL5uehlXkgveUB2U7xyJvGQj/eHp6yP7SMh76lfCfFN4S5Q+qtAzfv70m/U01Y
6eFz4oIyauI0eDNz+7sDgv/bkI+HTqSeD572XomnbtnGNGxsfO/kRpR2eoo8e606nWW8H1AUy7vL
M+01nAxwTfKA0rr6XVF2W3eWVXjjxAaXl5NsiiaZcAKY21Vt17vSgVosx81d70dlm58Hmox5I8fx
FbvKSw11cgmrJF9pAYKCiXqWR7nRCHoBNnzAS7R/9KIyWfV2XG3lMT8PEIBo3bNstV7WPZZV9NXC
Qh7xFMHoQljeRW7cMqpX2FEyA/q7r7Vj5cKTcuOntX269TuxM6+tux/8JeWiqyUrY+7lKQRmC7Dt
3CkHq1kX7asou0Po3+xBnSWvo+GScE+huxDsv7Zt9FV2R4jkt3FKBlk2O77oi4ib2cXOPPHkNgoG
SpzdCAdzjgQBga6J5DUeAuwfY/i0QvNZjtu59jnHW5MYNzeCbBjda5GhfieyXX2hkLBYAKjz76H7
AeYyeo/Xi1O5Oc6QWk+hKnzexNQXF5h0/689IPZa+n3pr7q5L5WH/ahoj7GtN0cNJcC+TXRlXaKt
v1JiDHGjUsLv+Pg6QzN8g2I0YB6JkgXBmH3Q3JZnWJw4n4Z0uJcjQ139FPWueLa0cdwoiZcc3ED9
cC1fmDFJjuLq9BOqBEpZS6Rq7JpDDE5c7g5muC2K1t+rptAgG39ryQsjp7K7vePb5XOZas3KTvpw
1xFAfVY9fFN6niAIxdLqOR8Fb2RQa2t51E175mMeKg551BEVGHI7w0hpHlyn3NJMnMoWsgmpODu1
HfNH2cz4wBys3h/8CW2cmXXBD9eFP+j1FFupHiElIZzPkZdhTKuJ7HGqa2VteZrHd77LD4oIcEPV
lsCMtSR24CUXwbp3c/3JzBqkAU4xfqkb9dhWhvI51s09mVb/ya4DcZ2Mcc0KDOY+dhZvHuK/s47t
2lOuIiCzWtNf5plJaYWfjMfc4gkzpie50cjDvu/JZqs5KVYsbG5DFM8emORlhOgaf9xoGfljAKZH
uSEj0RzNICIF2QibRGMqlK1SmS2eZX1wkZvcTcN9BwTj1iX3JgVdhhnm2k5J02YVmsb4OdXdC6i5
+KlxwvIo+/25P1KVixKPj0OHoL9H1bqq/NhbBogf7wj053dyT3Wq/C7pxr+OjnNT9smjbgLsrfeq
6dWs8UXXR9W6M+yBglNSkZjTojPswFNMBbVEI45Am1pPcb8tSv2xMPwvOnPCZ4Cou8Btqrt8jKo7
uacTlVwR/LAxBmWBuFAEh+URKmlIs/pWxe2YvtsBeTLy5XJhOGO2lQdk3/sVLD18dJiibU29RkNo
LmHQhpeon8uyqNV5b85Wvu9NjxQKVm/Fqa8G75BP1Xhsir4kbuXE16noeuLkKi+dMAY+MwMqlsaJ
5mIVi9QDxbQZ7qhETlNrUf3eZHLeb7yR4GP6xRM5X+IyNZ5UFLVvnWGiY8lg5ppNYm+GsjHR/an1
0W0R5iZUS9271C8vJ5TwKzMMcEZzyuTSueanLMxUapJoyS5cPJNL4rTR0m4jCuIsYE+8LRxOg7hc
YwfJG1uVZ1HYwQM24tO2sSkZAtrbvgVpAjDRbp+0sKOyQ0XOqadl99ZgJ7UY2pBSTd2eHhvdPLup
aFHU5+mGWmzwaPPpsI4WSpdF9yW8A4mmInCE7mLGUcmNE2Tu+548kEuG1W2MmXjBKrNYAimt+aib
0aZLuuYFno5yTFEpLz0zaF4ioy82faCI96N8lBg6lL1zkkdVkOqZkYonkwLya1ZCroxG9Uz9K9Lr
JPeupMujc26jK5hbsktusuxtHGzjYoLCvE6KW+zjxMV2PAtXpZ7me4DX9Sc9tcxFk1bOUTYTffjS
jP2sB+Jg5uk7VS2jB9kSytp3hvZRTfE8jigBMArbPtVjb5/m3Gm3AIr+V1t2hv3gLagmTta3gfLA
h2br5Ab0Q6zO/r6eHPZvY//tmk1JbhpseMA8JLEopfNDCEhhswgJeMXrhHnzMjSjdK3GL6Pd2t8b
fNsN0whns7v6UobJTOqxKsRjBtLE+dva9ep4HJOC/EDeaxttVOOdh1ptN2hZCvoFmUTFXeSzb0WX
yleKJ9kP9uGv/kxLLhbzpAe9+9KkYXAtqU3APHyovjYW5gvR4H+yvJrJesYarEZd9qkiLiQHKDbm
7aFmDpcQcv7JntqC3wdFhBkmvwP0xc+pYpvrKhL5QQuS/sEeIN3IU0UUfff1tHgc/NrYm62TbGq+
429T3i3lAKNSvOXQTAVJYtO5KwyKEbP5VfWJuQtyjDNIOUcLKFTpMYj/t5GEYwlDlnu3Ax/GfWjK
wWUY4GFBhdJKnna7wIfr3f6GzoQe9iSljaENEsrCkW9Xl2PzJqpN3rXx59o2gLwmfEyRJuLPBN+W
neeMxKiNCW1NWa7lMOwDTy7BrSfPTsJDZih4uTRjdRx6pzqGalwfb81u7ouF0jLBmXdl+33g36fc
+op8wBM9rrzVvw0OmipEkgsNTMNNJ4wNvgW6qz21YCEogs8oEKNVjcJaxj1WcI3iGQsl5JFFfXyT
OtiJD8TiEriFlh16v4QCxRAey9AO3oN/wiUiGtXhy3tk73bCeztSfMAIDFYnQAP8pIOD0qlL8pBt
wNoRY3a5N/cpZlT+NA2g/uHongzbYVkyb2Tztsl90M6N9uPW83+MndWS48q2rp9IEWK4NTNVuaBv
FI1iZj39/pTu2Z6rz9o7zk2GEl122VLmGD/8NWrUe2M+1rjGTMfFvMyqWxSh/jiA8YI3XTc7UcXH
TWdzGTkLp0vTV2QAUpQFpU/M3uxZoY14L2WxcpSUSF5ImZN+xgWeZMgN/Bh6600zve4t9UxjqZeV
ug8TSz42QSHjlTkg+5kn0k6FRby1XGVSNjOls6m3v4te1+1Zx6llbSqxdxEdtdTVZ7lZicoQ6i7g
vQF5GYKpOwD387T2sJvy5OingmeE78S/2sD/Gcg2OTgp4lTgj5AUSRnuyrFLACpiJIf4pj8feUB/
i/uYEUxij3Spc8eECK2HCyc1hnNjIpWs9TpySiU+5A7GdtJYf8MeWKAug8JGPCUpYGpMupUKwvND
NmZXXYpxpNFT9RsOtme/jty7Ugf62pB19q+RUt51271VqZl/6S3jPk7CZvjOI45m2WwUoOqvRVV0
SGW1wQKvPYkmyYIYTor+UmvvnJbBoyj5DyWq3svERc7dquqV5ng9lmrReOZoiAdR0KffdXifY1T8
SNqCVLqjRNfYlYotf3q1dkjrv/p1GMzEEDzZgaMq3afV5ebCKywCaY5qHzoed4umHetPuC0b8bok
Kviiske95QZqVhVmyqfeHH8XGbC7feK1CIb/0+7YfUgwKUTDuuDYNH8Ofo4ZOtI42aBgfhQZ18CV
w3XYF/4bWz28u3o/2TyqkMrmsc+bENVRCdN56MbjTlSNSJNnbSU7e4Jp/hvI2mhWQIw/il4Mhj9I
FFgnbqXBG8fgU95bzeWxEHAAD27UTUxUNHPmwnm5NkM/fzy3E+AcHUzsmXhoi7amC8ntlubx2STa
AS92EH/bGiIcB76wvull468RJP2q1PBpeRzHxTaLx+9I446bRq6Sc1bwQykyjRTxoGDrF1XOj4FU
uIpZOns3rTo1RPi/BKmRzuWxaG6uOx0EJcRkTbdL9w7Bi3WupPWVbIc8l5FUXcCXchemO4CxKlAT
zh0jvInCaeKtDJbs9KgFFfFzU4JBE0ePAbZkjGstbJu5hZey16goNUT9URSuWsfDTFwOzkeL0/ZY
ee5bBvR63wHERbxsREJNhT+kppa/Uqeq07nWnK+XsxW9pRb/yFPdPompRtzOGplwGYGP/KbFxmOQ
iQ7BIdeicSbmZJ4Zb9Ik9ZZy7U1MJQ1UlF4eumxwlNWQW8USzxMFLzMcSzgVBtVBDjMY36IrczJl
JsZr4l+A4ADUnDjB9HOSVVEaGw8gLbmKWoZ00Pk/22WhxSLa1DjuxFjNR3xFNAkZlj9riHbR1AdD
dyBUdc/wgxSHIbKL6rJtyPRbahK892P8aE/kXl2aWYbA4dT+n+NFe1tm2WvpceQwNXfftA06ydOV
miCgrMao0UsRSYx+kHBkm3xZH9/baeeJF7sGX67Yiybbsp2L+MqW7q4m87ot8kIqSXt17//r9k50
qLXxM69AjT+H/bUVbKJOIfYsXCY/CJp0n0TAWxytQsRupqofdGfio2yEsIY8ehUpONGuRXiqyeXI
s00209eWfX7JecNTtbvkJwE2Djr66YksfUYq/oNua1w1R4tOgVNyEJjaTZuNHEfznICWg3JK1po7
2Fnujq8ege4/yuSVYsXzOALs7k0AZPYb0sVVC77l1IS6eR7K5Wrs1H4h2hILLgcU8WqpoAUAZEa9
lH1pvISxlS8MpyzWfLzGC0FzGQKehrhELukvYsifCT0wW47K+GDpjpy8kmhZjqoVXCFIoXBeck/M
kvAVVjqCYpW1a82RsF2KzNApsRIXIf3k0hvYvILGwCM0rvetZ87YP9THYYJJikKdDl6RYX24yNlu
RVM4HdD8qTAJas1B4kYkzkitSqMrzUbJG5xFmjXKTnP746Mq4od6lB+D3FR3olaOKjdUGzcs8rdr
NkHuiyiA2r5rvVkgnO24L2OEyzSbd2tZTtUGAuFBz6UvelRbJfKVOa66ynARYxE3c+YoJEiP1bRg
ijtboYFbSiG9IKOjvozf+042yzlqIvLM1IN219edsYKbZm718A1al/5LdlFjd4z6w/Nzb2Gl5g8z
qPSFGiYcrxESI4mhmydZCatrmerlVfFhLE5NKXpAjxF1X1sn0SmGTZNsaIaol+cbToBAG60J0GiZ
GXasgRK8yKWMT97gjYAeJziK6H6MLJRxXCAsg7LZc6YYZHiY8HUNhu6E1W5lpV0TXR8+RsQF1oSP
2pWoooj9BdkZ5VIF42OUUhNTs+sLGvocFKeCPQ1fxrEF0P2nDRVhf0vmuoDrWesS0jPjrEX3KOxD
tqVdFezd3vT3oiqKEU4oaaUYAY4sn4wlp4FKLPn+SlxGIIXMubgUM+sVeed8U1eYTMZ+W90Q2MBh
RrfaHx4080JX2294vAPSKDWkbtym23kKjye3M4F8ttIXUhPtDzVUd26kXJMY0Z/ESxpv3bQG0IYA
FAbSOP6RWB0bqraBYIkM61ItU+3eotGdxIZ8EUSnnlo01URfh6a86JOnkVNfXkbKo+//nSf6lAmb
/mee7sSg/H10aaoor+Zan5JRG9xmC/q/W/MYyF8yzcGYcgJdmRIipsQEQ7NeNkmgf+tAb82GJlEv
EkJZ+y4qMpQDCPAV7M3yUfvWeNO/XCaW0bbIgwH/RX546lA0f24qnJjKjh9NWfnaLjBqvqAFilhi
7Tjszr0nBW++QthE7ZRso9SRhF6gFbHpRWEjLBJjV8Xt76vezDYuTPqNliUTPGka8uwVV89pSIbI
OCa44Ynt+qwvNLRCLHWAeRL1696J3Y8er3c/1ZOvPKawqlaSaGdye37lY7qY3PhmqEpg4RXCTXFL
Hwhd1MgrB37/qxRGKOb4ZHdFbytXOG4QjtBSC15yYePB2GjRzcBA5hVdMALB2L/tnytVFjyCbFqY
8ZPEWLkXcgcJ2fG51+J/mE/qB4JULgq0WbUab1FI5o+B01UkhW8K3yTccak9C1SarmACocnk5Ru3
/epXOcUcYJz8YMvbztrAiV9z0/IANjf5oeoDea8HeNzmUn+KSqu/tlYyXPsYMzIDAIdoEoXRF3PV
r5qzqBHB7q+PXjHBL9krtPiHPtdAOwDFhqLfPdcI4MzvHb98E00Jt5KTkneAtyazG4gD1h73RWtf
T8WzmkjeeyALGbXJM0d0wLeQ65Xe4o8j6qKoIhej8hAq37TA36v+qx4G3q1QdRvLpUkMCXD3ArEV
+Q1JhHpp1kqLa2CtvLVKUQCJ6g184JV4C4FfmnkqCDI/DbJVnPrJ3bcczDIbU1n4Zhrfw7RQt6Zf
VvOhk+N7a0T+wUy1cvao+ujwI3l2FzVUh5AKKvC1G50Il78QF3Nx9SykwCZFIuohuSz7MbLymmKP
RiNaKHmjLE2peXUdA5kOr+7uQRVWuxLFyrmohqYR7xGvQj9PTvo7IlGgtXQdx5NpsNVLNkLQ2JXG
ptHdu8A2jkigfk+nWkq444Rm1Zvoq4tYOztBfhETI8/VLoPn70VfrAfGtbCklejL8ty6uR5eWtMq
DupKL3X6U3T1uh/dFe5GHtz4eRhtUivRX8U4xElmYUlEVLy2hWoYaXZ74TcVLmSNmd7dbtiiqWRB
1kyz++jX73LmVCfRZ4eAldWwjw6ik595Mk+cMsR0k5mShdi8zo4a402qWUucIO17eaWHCnn/3N6n
bh4c8/8shmHRyp2C8A99Y1PmRKj18fewUCEOqzR4vnqBiobBNEYOJcaM9ThuYrW8/q6KiaJfzA6b
UF65vo7FYo4DWW528o7tADEnHtlArYxYO2jokM0lkukIT2oO/6qpsStKF3SsGGQH4L3lkeBip47H
ZzH2nnxUQz3e2Ya6Vaaa6BTt0UD8G6cjp1x3IyINojFV8GlCrJFlHpOzIMAEsZk2NNKvNgd1SMoX
PHGnQBHuzfggCqHU1D54AKK0mzp5dCVFegsGa3KcA+L+GCMuhcSTxYedWUOPnOvQztXAm/zWw+ot
KHi6947hEY+hWqrFbYzk8CJqOtpDo9YOL+xeOGpkh8gr0Egvi2wBFbaaBaOkTXcs/eoX0bAagsTD
BQFx0jlbnXShtYg24bGKI0VikWn3ZPJmj7pSokmbIIae6Kp+FevYOQ/wFM2xab0sDOqTMbgA43kJ
0QQRbtwNUf1LND3axxhXPl+v5uKPEG2tjZuv3XrN0m+RElMchPb16TwVjR6SeQihRbqrHevpcFZO
hWiXMFnzFejmYqhedB1qYdbvtucwMevPWNGe2ENxUFS+900eDF/cSQ5MyeSPPsD+oW+cehWO3aPd
c83xwy7HemPIRbNydMyT2aj4B73AWbouCn3doNl/G6yku/nKxrdr/SpaUllTN8Q5pZk1Om48R69I
JqdkVFvJs9qbDrjyonD+f/QCCIIUFuBuKib7SfSzBfC8MJshemt6HKLTRL1qTRy9ycQjLA5pL0oS
2Hf/q2isArt5KVt8vqcJaT9pH5j1XvSZ7PfPjjS8iz6PcO1RVTFGb+pAvdmt8eaN5Q/VzdrXsPDM
l9xcVVLt1HOWQy3ORZF+6jPjCs5rlNUbMbS1tXGNHV/FzYLeZHSdw5911KES64QR+9UuwBynUtQz
QjrGSzGdlvJUQ+ar046i5sk1saAaOUEp47DkBG55msaLTmSZjRe5Mv4eT/y2W4pOVxvLk4UskpX4
gJZiF5o30lI7MzdQgehy/cZDSr9hyGVAtHaybV36xi1VVO885MFGdIphvtLri8ojHP+cZXQvGSTC
q5ij5lqzHqPBmD8nYUNxs101PIo5rpTZO3t6YX16zb9eWFS9MDxEZXA3zVY5l6iPoCzju28YAv5y
Sm386WuvmaTFeAvhraPY6vhZB14DWkUDfMRjZlXgHrCPMpfAmsQhKAO5eg2soZ53lm28QcveIKEz
L4oemZGpKL0OZowEQibN4uTFsdlIqIFxEDUxwioqa+Y4er0Vs5wWIF45ON/QuTAyls04MkdFA1LL
QlDP0vOZGvnRqbV7dZtY7RlERC8jBDCVgYsGgiJ/ihGPJiix0UnUkWpagoyT98rUJNqRlcYQLiz6
hZw1LbKJqMCFcVR8jpVWLgoZc+mq0tz3rnxFUSr/HHFm2XRt3SyNICqIQcZQd6Kx4hYqyfPCyfNb
NhW6W+MMP/r5VrRpikLAl2NQY3s3aJbZzSUIC7oD3KDoE6NyrMygjxRHo2u1szYVRmrg4GzU4Uq0
Vdg0nLFL086Wb105uKi7Z1OhNfopUK5qxb4AhRKm50D4+cEjeJtEEH9+jGZkHEQh2Q6hLnGZtQWX
me7hqM3paP4cVPXN7+Hkew12oP9Ufa/Z9mRmt3jIfOe+8bPHjpK4J8YWiuuj3ypl7QtEbPQLbNn9
mprWGvEV6ZfROivJk7H3NU1tltSJ8TL4kbMcJcs8IEmm7AJdbie4u3cdCeiHhgdOy1hofWV9+nFi
rxRgnmiuU5VI3mmZabzbmmttw1bxlllEkj3zMV2LR4wPjFjS3h0vvUP9NC5qn4avI9lV0VxFfriX
/LSfiypi6c4iaRP9/5yk5RHKO2MJeovgdK7430zfUBd5XWv8GtDN9dBVppJ/cK781GVQNS1SDrei
cA+iuVTg6A1lWS2bIC4+0sjsZ3nfoaCs9sEbmZjH7F5VCSNaSXOJ7WTXk4z5JBSDRx04oVWcD96n
NvgXtwOTJ3EbPRPGxzN6asfPUVnww5iCm57/WYyrLjTyDx+FFDYaY7jws97l6KIrS/CWB9klgILM
ZnZsFQRlpSm7XXaEgIZWC48gmqNXHi97keZGuqddjXZtrEVyHBbevCPL81bDRtgPeektxDANjhLs
vDI961WLBvRgfIhliyxKlph8AmWaXqVZ2pNvQIU07dYy63ApMuvt6H6S2e6IfVYVd9SxwB2cFPuY
S8HCAB2wrYZvRiuHA3Db4SWMfG2Tk5vM1r5q+5sUZtZhNMgjRE3trGVEbqCb1G19qluoJX3Y7Qmu
oo/xuy0LjrUXk1BjhKG37Yr9cLSVTAS+yjzDKbZLHNSxBulsOPFB1CJNH18nV7+py267Zp9liJQQ
oIDzBJHwkJXk6YMGXqkLdppvV+Z/4JrxPW8N6YfrVnOSFYGPrke2srty+A7BPcZwrTPeVMUMJoBR
ATS3x/0k6MuXUeoHzGILTNWmagtj/OLI/mJQlJrwtgZac1LTWPqa655y1W5fPKBV3MhvQd9R6RBw
jzRsvESf5Of90deRX5w6/SpiRKT8iJwhOkRQPVa8Lkkt1Kfmecv5YiwS/Zw3slCHL7+qffErlYfk
1qFHuLfY4C4EOExp+1XKof9dKat8gwgbmLdeMz/LjJBrVX3lV9wvYx+aP7fWX6rrD3BEMX7HrazU
FpU2cAfGlkNSemsnCmg1ADLFJQO5zAYTC4Wp+Lv/X0Of87V6kph61sX0R7WsiRcUqXq1Eeaf9XnU
frVkYCGWjBZ5dLIL3NMA0PvnwJH8ryqCZbOi1Z3XsoCJDxJGPhMeV9YOTGY8hstqL4UV0okoyu3K
xHCvmKq2ax9N+jnYc/cq2jpYKuj9FtqqRXpuBrOE72GMw2Saj8W6AfL8MZTmVzsroksJteQlTbS1
zw2C02ozzqPRBInMfQ8fm54gESiG5uCqwMqPQw6MwUEixRhIQKZgP241IImN7KvZBtyNdPM7fkM5
+6Y7yvI2v5oqIbfmlu9jjumLamKFZExVyZFmhZ0Fd7+TgJi21k0012mPREmOeZjLXuGdZ7wLWUJr
N6LXdoxf0KWdk+gUTaJaZ91+UmK79303bnB/sZd61yifRMSOTYuQvZoq3tHyq9eoty2U6NtwAjnw
4qoyab/3eJZNVTB25aZ0U9xmpiqEEWknuWTCsXAN7ug5eifFJ64vGZ8pYlqyMSCbXaExB1YsW1YT
KwBLJZC0VunP20oyXm2SEyc9D+9xh4KQWnf9Siq1Q2NYzUs7ITxTLBgB+IbRfphAoviletsxliPQ
A/SKcWEdzEs2gFdRw6QInY4EyKVdOFdAwvkOnJ158YEC8L2t+u9KU3C8SJMvrh76S/b2bG9UWz41
OariYkSOb7KUhd9rolbzyiYf746gOqzSUhcjQk9fqwbJPWk8mUVwcMsq/bBCxQctFjU7Q3OTjw7R
nI7H0L2xzPbUTZYLHh/ERxsb7pKdqLrWyqGc+R7xEWxtkUVSgLhkrb+MC77mgQrl29I1CfVlrdv1
OY8Zfv/GK2qh3kwr8vyqo3q0STRJQrhd+V3gjXMz0ErZPttrkJex3teYo3QqDIS+/5TG7NyAcf7l
JtGiNOX4exoQ0TNLwE5wQ6NV23BOlHu526MgK69kNTFvda4inIo14TcrV1ehagy/UFbdDURjvlRq
Vs7lwXMOBppmMwlxcdR+u/INz4lw16E5g+MI1dI3zTWYFbJ0U1WNUErxE9dYgU8r30jcZgtLsezN
MPWaKgEjU0epSfSyGYJdXfOfkAhOvI1gXvGbiq5ipbyBg5BV3SswneEVReYJ8cYLaGq6Qd3SPDd9
/xVAV/PLtbe6XFc/SQYnsz5S8rsJzQnhUz09Jkhi7ww/SddYXLhXGbjkHG3p7Gtklxu4k/WvpDC2
HYGWL6HvlfM0KMdrpAZQz6Wk3qU5skc6KscIrzTqXZtStTaU2p9mM2f/V//iFoAmbyS/1YglAiZw
Mr5xaBUgv+uuexQ1LoYDAlgNrZVR8TkC4293UvoKaFQJtoVVlwgX1xUxrQFB73k4CXGLQnQ9qyjR
A6qyceb915w0hlWhFI604fGRncqpwNMrXihl1y7wVs9OxJeAsIlupbKjf/UEnOnYsTNG9MJquTuc
JGqULW2exY/CyDx2R129KroYvOrU0SE3iTt3pX5iCetuG1HF4cvelymA1WmIbOAHQuyxJfmiBHsy
4mU2E5eTsi6XY4r+m9ueHj1F6wb7tkVoayUu/zXet88DAZaro1ergOjIO7LU6ZGcIpCyqRpgnbFB
MJVwpdt670jCaguCJuNG9PKkLmZj1nRH0UtSHW9aSX4xhqJ4mZbsa0V6E0sGzYgI2lQVS3Zkvxai
6rG9eSwpqqh2rA29sDb8BuVdVROt8qDJYcMrB0hS/9MmrjrLHXdGV/bJo0c0/jXmv7WxYdlUTn0k
w6MjeXCvUeG69Fpr4zVh2Rcbjl1sZuPh2a73vTpLYjATYgTnW/sST6jEmkgsGap/pqolHw168d1M
jOt3ukZSlvtztO7QFz+W05Vih7+vRBtHpd+9f437b72AEuzHelnsHd0+XUSTzUndw/OcTMusHbKE
uj4Xl/hfsesQl48BYizJPHXm2231mCraSjFfXP5rEukSa5crRr0YfCuBKCCVm6AFqJvEpXcZE8+D
s6GwrSyB6RQpzlrPDozbvBMk/7kY9mx3ULZecr8Abk+o2p6J7lpXj6CKu/1znBSqwa4Kho/eMKxt
7TryyqrkfqdGTr9rDR3JZ1Ef7XjYIWCHXcmzX89T+sVQ0fgY/6iruqeCCwQEihrXDPlzSHDjVy8z
y6Ucp/XOD4LuRVXqD9HulvnMGIZ+Uq5O2ebFquddk0qRLqmNRzBf9npRVqbEtsPXqg2pR9zSvN7z
APvW5h6U5WO0mMLmElup/FVUyP0xC3vOlUOK6yjaRKHFYIuB8HJXkX0XWmE1BU8n9jJykalOkCdy
+GVhtdR2Edxdb7i7WlJfc1ktrnEevcH+Gz5QdsDQa1X4uXyv76VrtffKxR2ovqtQAO8C6/z72tSw
Vk+88Qx9HismM1NXnZarnK8Q8AKy9LPUGuugBnH/iohvzgOb01MQuv0rW11v07ADX4heqcriYzU6
30RnXGgKW6Q9uARMQoKxXCmad9aGFkSjXjhHUSQNSe6Z4Q71upWccPaoP/vFlVU0G1mP1R3yj3Kz
rqXAxcmD6KoT5u3eQCA+n7mu1OxF3ZoaxdVfbXasIitDZJKNmIbQiaqD97G14FC3lndu7O53gYCo
j5XXWKz+6oAwgP5YYcuzZwfxPe+c6Gl45Psy/6tdrOn62cuAoshW1LA86ciqEUieuEGC4zMqXbY1
9Ayzon9oP6Ld4JAGFU0QhASRiDFbjXHPpseVDXvouZxoE2v+GSua/lpd9b29YhbVRu/HCB3lAEkR
w202TpSEOUyEZiBN12XZtrWj6ZK6uEprH5BgHBxUP+fuMxlwIq2mn3Th24nAjtLif2Fi9GQtlAC5
3lAKU0D3QkyY/UPXOrNq5IsCVpl3Vw7B+6DyNUr1NlmKauoa2QKJmWILbjh815TwpzpBm0RnZNz4
lVh3xrgXEoyXQpGCd7CMzs5sMewWg7y+KLldFSroBtbnZx3PwUNWezG4991jSTr6auPae4ctCqKN
NTDyKE/2YAaPP0rVOctJXx7Qhzz9LCIzughIA3uU6koLDJ748kQ6gEH/qyVTPsOojS6AhasHXuJ/
X+fxOpXx8Vyj6yGLQSPfNekApoBAs78vZXcw5wDogYZNBczGepGOMfeJNMdAoZWa8JBAWD2Iq1o0
jiNK4ZFa+5zcpkGiP6hULFL/NUpcRgkZdSTogOb+tYjofkwKLT86NDtcuux95DTVum2cVwK80t7X
e6M8issA30kYVjQO/CC5aUBqAO1ntWDsIDryPQhcoiEhpikB0ZFZlp5650dtu+FiCiPmaKmSdBSZ
yP+elBRdAAJQJZ0KCevcuivTne70yLhAUC3UCU1acj5/yOM96n+6K7mTutOfah+kjBaaeQoqTdUi
jvp5VxjRvlfC2ls/FfZqbXi8ACKYDtq2/1QfK6Cz1CPqk3SQOsfuqnyahqFdRVGaanMMdR+4vc/d
q/UraRtYJcLZaaNdU8RVrxH+qOtYcuX5sw2nLnVRRRaJ12kp0ZFZpTsbVDKMzzZZNj+caKz3YiXR
zn11UYEfh0bETA0O+0WykGGdXk80ldjNkZ5tbmJOaEG4bWsVV0evR1Qh7w9azf2qdZ3J7w/bSMzB
ooYX7kJKuTRIdk0DBtdbSDk+L940MReDxKXrkXhUQrtaPjdiWCPJu2f1/2PD9n8PqaIKx23gL6u+
5eAzgm/wGq88Y/tWnsWVZ3YXb8AituExj9bp1Ftk1hsRWH0ralZUlmdUpouz5RQ/emxqt88mMWJQ
tRgkyZhv8GlFFaXNpWOkwfh2/XbAeBc6Zd+49a3vEnMZ55J7dOpW2ehKFe9UeyDwZo/eWsvq8iLp
6BmHSZDcx7Hg0Nwa9lvc9O1eamTwUSRIbGCaFF7SJ4e82Ctp4BxU16OzafXfnWIE7mThQcdMReZg
LMdGeMmmxGIYhNbJNtulqIlC4i6wi7X6Rzt4UQgMNejWuVNUMBZcc1GZsb6rPMjmGLtLa30Y7ddW
Kjm0puq+NsAUktK+OMHJMowIWU6KaBJjrpF1TmyrPovao91zdpwFpQMJiHHi2lVfXDMwdmIEfunx
1U68bkbq2tjolocDEwQNIAlV6a+fq8sJVvddSuL82ZZVsbQctThZiGXEgk3RDGvS6ryj6Y8ypqJP
o3qb+z4mzuJPcGSNvYGpvOrVOHhzE8WQo1+3KDnzDsS0xtTSS0b49D/fXdcPCPsgR/x8veifd/ds
+vMOn39BqOPbp4Ue+vTiJZFMmIAqbB+erxlaFmp0KRm456u2geQuocL9fodiwTJIf7/Dx6cV+Hb1
eHePtVXDY7/DuxOjxfriHVbIuz3/yG56h0n9+P89PpYOnegy6n+/OzEbS5ad5NmgoqYPQszOkvRL
qJbG7rm8Rdpx1pdSuACGV7yAO5r4rnJ+zM3GvpEqe6mQIP6EfIP2YeoCsFTc4j1T0nluSskpw7h3
6Yzuzqqt7MyNyXhJVSJy/uhylwkisp6xrh4kRfsqOkVRAMbQMLp4jC9bSPM1AdCVyId2od8c7Dz6
8RzvKMQPeeaz4bQRIdcw3NJxR1phYN5jyGArN9/L1BvCXQe7r6VjONWGwup2fsgXR3SKYaaLUQS7
bR99Uoa4+DufFZwdRKco1Drvl0lr5f9qc6Nq5ZhWdX68yhBWxPxdFU1l1hCzaj2oyFzlyU5Ue2Wo
ToCbHzUxq6+RmSrMApnYP3+vr3agDxT7IppCBB82iElkuFP8s24yer8yOcYqdJoU16F/tNTq8Zqi
STEN4qB95JPt+2eS9hl5bfP4SAD752s5TIDxa19656i5aXrCGRIC6+AFZ3FlxAnUqa7E43vqsIwY
v+dCBYEQ6HW4+Gu0E8n9toTt+FxAjBAFr+Cmw+9XeDabUR5Cxv/nFZ4dON/9fpUMEopOlNOcy629
1mU/WQJlJrTNpmOlGpIGpd6Ltmzno50yOv2erLNNur0sTo5TuThv+PVVA12wIJ9jvko+OtCtlvYf
RtX5M6XXhm9hVh9Lu3V/4UI4UxB+YU/YklVma+bhm6iyP5H975au/KwtD8vaxLHRMWvSuwqvZ5Gg
e3uFusTRFBO6E3+usjb91tpbUmtvnRTrjR5npoOGQvzaM2p2Xor7nR/XcACqleNgIEqFLX+ttclW
9PSaMzGOUnLJM7VNhsOj1dKcWc+DYAmiIuVfUPNfTudBVRPvl5R41ShsT+ZFOqWzlWsaVfqtQBdq
HVT5NiiVgJip451lBzwI+GIJYVB05iM1qY9jZcq3UK7uot32Ig0rtrLecWtV4FRqizS3pE/wrMrK
UV2TRDLT++6YqQ1iyJ3ub/lpKEvRzAlx3xW9/BpejdG3oYGZcY0oL37d+KDlLUFIMr7xvusR5q+q
vIajPF2OKqoVtoHpk+JlxBf9RWC3+RKF+uTumKTPml5y5rZlxvdcGqwd9hfmTFTbBspVmMm/RG2U
avvshM5RzETzxbjZGCegWc2zeCrsdAOypH4VFST715Xm1VcxNwnHu45W/knUeCcoRLt+eBBDkSYH
uEeofkv4QMLfI+Rj1etcnul5FRCrp9B6JZjLVqotxyD43TYm8LlmHE0AChuE/cTAsFf/6Z4Gms2Y
Y6CSgTf+054bU6ChlSNupONblHk9sOoifm+lQV07NU9+UdVyYp5aqHs7rFbjd/YAb7JRhBfo6uNb
YyzEICV14rOWt3yPWcFWQ/hMpsJOYJoS2wbpfMkFJTD1onCP3JM12kfRO5L/Bofk3QfQVVdDq09l
HSfvumIH+7EO8FCaJmXtmK1MMBYrMcnIZQmUb8DhIUnJPLauu/ImBqYokPFHwNoJkmQfIz35aNTA
EhIdRQpm9MryJSSshb23em0irUQFO8Ahg094JTrRlnfP5BkfNdFUNp03T3FK3SJ4WL44pLT3So1J
r9bnJCCRa71LjRdyTGAlAsHONoRcAIL5l2JU31B2APaDffEi0q38EumFsTbdceLM9YgzSjyyncas
XmoV82gk1/OvlQV9SpnS6EpjzBugS99Nt8hnUZLJ99w3SbXoqkogW3c2HcpdW0caJzxJHuBGlmX3
KuZoxpey+058bfFYqUijbd61+tdIh6lgQgx/aWqiXnUcJEdNzsjcRb23CTCoOfuWli1svE/fA1P6
kViW8TPur491Sg6vUl3Jn43R1f/D2pstua0r29pPxAj2za36tqTqbd8w7Gmbfd+A5NOfj5Cn5VX/
mnuv9Z9zgyASCYilkkQgc+QYgK965dGD9WHlT9NwzIf0dZq1UaIpLV/6BjmwxMmfpCluzGkW9gNZ
PQ9WXVZtCsLpaznKb2Ny6k10HOVoCc/1S3u8r0U+bo5qJe1Jjjtelq07hw+Z8jn3uv5l7JFoglj7
vbNcDfhFZKC/TNcoLWdjIz4BpXrbvHMSC5dZMlA+IUczf0Pio3/W/Kx+orTqZh7sLDzmxYyOnr3S
gu8c5SPDdlQ76yiUNl2YliJmWV57pTahWJr2NJylTTZAEYZzOjdT3NqrpIapUw4IKJVHsKuMyL6u
QiR7H5Y2OQqtHuip3D6qDQpAnZgQVbIDJJALZ1iOKPB9JQR3CFClfisnO94VflNtqcmMPiH+uC6j
1P2qUNC8yvXJPEW9Fl9z0jeU9erO1zwe3zU0oAIyG4vQz1FejER0vTdO658bNjpHihkrFyUDL9lP
ih0upEsaOb+cgwg2bFPNzwmCef7CJlS3qKy24fsv+5wuNlXG2xNZ+YjeRwBjogDKI6sD+jH9q55g
VpKVAy09ID0hbE7Ip4xe9Jdqd9GDrA6Yx9rZ8//HPLmKaQ2z2mV0USdKBZSGRLxvJd5TaAnvyW2A
j7j2o7SMKkEfaHLalRyTNtttN4PXThfZS60k2TUCRrnQDtmS2n5zhUx4OMfzYoWvu5sJzHekW/ZT
OA4UsEYZBxOjtZ/0YnIfUweYC2PS0tiWsvapZ1+lRQObZpzEa4MCkLMGKtut6xgJ3qR+04r815W0
UWbVPY9DuQRDEX3xxE/DLupPTmnne4cCt7U0+0F09JzOJNnLr1UDje+qykT0JZ7UvyjZ7x/DpCse
RmN0FtK/ydF5ZychHuC8yx593fwh7ZaHEHDUVDa0NXzPPLc6STu/rS2cplm3j1Fu+RSbJOfn21EE
cqYpFGxb2eXurN93J4SLwM58FzDMHKvO+XV3PVuppdD9TQOVSlyJ4kflaBcissWnKS6slZ0M6tlv
vepYFZBwChElr1MPRIE4TfGDavBl0g7mpTP0bNWZhg8FaaAc5NW9yTpl3Np9cvLszv9jUPqaqvkW
mG742vcmhTe2/skfKnjI8iQ8V1pHebzqF2sdhfR3xEkufuRq32OjeAIVl70bAX+WqAvlGBuTOMNO
QeWoGTafwcrvA7bR3zW//JKnmvmq1kq+cUuC70bUqg8imKKZzNT/kijBWrrCfBQBoC+bl4Lq701v
dsFBpZT9AnvUsNS1kS/xaPaQwiM3t1cm09kbsbfjgJFIsqD3Ka/bhZjG9ItVRt/KrPG/EUl4KCDo
+FHp01rlZz9ceP0Z0pMiXnQ29DdUjCwo/diYRVb/8EL12uRx983oox9TH1o7xfbERnWm7NkHvFeU
z9BFFM99XXEAHX1tI239ZNYXCsd2eSGKmwc0ksHSS03CGL25HIvoKcxj71JGFijm+YpK/AYp1CJa
I91XZOsQ9mz+A96x1klK83jl3GhVydNttPWpS0K5L1onDuRFpLs71vl7ys3Gu3qbItcPoVhcx0PU
blK3VxaxkioX3xX6MR0ByiVwNH7t4zfwx863tO78JZTo2pl/mH02oYNe1vNAN/6VUYf8NbZFvA5q
zgH2CESlVFHMo6jX+TaZJRUZXfipFEm/idxY3SulhZJKHKY3j6G3XwxqMF+j3Ax28La6gPfs+rXL
tGe5BJRE2QJSPyBnTVNvdSWC7FEnXwQUE3hd88kBk71T0qzc1I65c7okfEOJQd8jdCXW7qBaX2x0
rCMnH9/9ejB3ro6ei7TX6rd2iNLPXQsdYwf8aKt5kf0lzTLri+ESURhS1dlWnUg/j+k3OZZQ47zh
WG3sKuST30ejWUm7ZnFQjZtMJ+Y1hG8ElJGP5aWJ7zirSIm2hp0qy9oKjWPAWeIor8q5e7fJATOs
/z8uwvRM6ik6c/Vh7gDS/oC+wLIRUPzJpo7BKVdRafxhyzNRXLiJeEumAMmv387pPIBuhAsbuPX9
g11vKbkNg/b8we4HRX7uQPz3iT0uG6qWl0KI99xq6sdqrlx04fA5/jZR9d48Gu50M5FlqwkiURWr
cKwNzVFblXqRPQaFZaxbc4DwpPe8TWmY5dnjpLejKnY4qi3/T9Li/j6wvfKYFWG/a2BfPVs+jDpt
UpLBUAJvncBRfQ3jBk4Avw6eM62HuTdmMxrr6gMwgOJS24a6sbUeveHc8jlY394LddzBkcDJ1Lbz
i7TJKz/1rAOVQQ+yZ3gxKnFAnapzQ0IqStETu9niGq2pIVPTVTiO6jPF4MGhnWoArL45Vpz1wiUA
aPEoR60U7W8nMrKt7BqJK07lWHwr6kx9bkzEpSFbPKWBD5uyHkdkdK1ZbomuaWpikZexfxuNxLRF
rNh/InsavLR6t5Je7sT+pTbZx6tUKwL8gmtmtCbyhAJS1LA227fIrJfJaECT7RApnMy+W8tu1ybf
qY0fr27WJ485Z0+rTQGJeqaxLu2qhfeSSVnMl4+MyU6FpHTr2FbzVLtEgc00Ondq2j4lrRWdex7+
ckw2gWjrdaeH9dq2tSkFCN1dTctGThUEyT6P/OwiG82skpVa2coK1Ex+s0XtlFGtFIQbNbaBM87O
0iavqOCsd2pHgvNuQ5TZX8H2oqGLN5TTuk8HciMzB0/mddkhpqhpm9K/Mg86u77r+IHyXj3d8H9G
6YEHhvsjrvyfejeob1mtTMCSmvDSFo27g7c+gmvRNh+ERv1uaZTVmxaXEfmNqv8BltcyDO+nUccv
8UteqyZPqNG+NW3mwFDXZ49VgmjsB3s/D36wEdtACadbpFb4EyHfRn/wwDNTkqFOaxNgwbmYDA1s
ZPwDsY8RVpdxPMqrewNBb7bVko4qatOHeYEmZB9C1eN8GRv1S6+TIa44Kh6lSTa6Qp2+tN2cf/vJ
0bvzUGvVOlVNf6dQjbbVNLZYEyHpd11TFLgDVVQXmyB6D5Psa2R7zYUHd/RuzlnwtHkLfGcgNJw9
yylT1egHUoZiKZ3QQstBflHtQRSWZ8rIY2MSVBbB8Wu82rGprbJkbC6QDKc7Ta0y8AuGfariNN2E
9aA9ORSJLQXlJJ/F5DwRZJ+B/Gy/SFotfCrZI59tSGga9ZJyx/bJbHiCZJWmnjSIaQ+5qwS7qVKn
SxnmI/q1VfAmBKfk8hO/OdnJtEpSAHEjkI2kYmUFvDU9BXOZlNdRConqLX3ZAMmLQTh002qES/DX
iFxDukuf2xzZ1xX3cRT957Exs8dwphDXBlGchry6SFM8m0AgWOdYtFtpko0w9e5CrGAh59zt8kqf
ucpvNjxurr/Xhxpse1tQzYjTZUlzccO8OEl/dYqUjW9NDUAsw9taBLaOUxVXCLkLjxB8F57dxjA2
4NuSKxoxs7A7/HnFaLUkjI1qfuaWiGYZwcrtqDszZ9VHGFsgMchmthCtbpONNMZa7la3SzeAOdsn
mjYe1RFROV3jPF0EXfPcixQkuOkTrM7UbKt2AmLEoTT3Y1YjeDxHJmMYGTeTh4RpqchQth68mGqR
LW21qT7FFI7DE0posYeYlGrOnK3yuPXnQ9QCYOG6FxVUYz4S1I47LqwZ8NFXSnTgAN6sZNcJO39B
vYRyitOsf/vt1jmgC92BipkiNNB0mt38xvYRk8PNYzVpl6vZsxu4lj/d2IXY4ASm9JS0bb1VUpfk
fjLqz5Ft148hv+B2G1rV0tcpCuhhJDjUXqo/O3au74rAopJ/dnYRHXrOKe2ZXc0yK5YaWLeddNXU
Nj10CnBt2TWd1tiMXqXvhENKCNog9TkLYda0PCt5KwNOPd2k25/amM0w/37tazJBJRG22nfkNtlz
pRCgE6tYuIS54kVQbzlm5HD0RPm6SbLqUVEac9l0lJrXcQ9HU5cROiQJ8JUi8nMRdsQtYncX1IX7
k/zcqz/E1ecys8qlo1TmkwFKbtPCo3q248TYd2Nm7JAj6h/kilD95JBy+bCZ90P4tS7YnfLsmmPH
txWrbLytaPZeuRxnkkITWNRennH+3Snog42MWHUIM0Lbk4W4MsTyhTnk6ACN2TqDfwj2dMUos8eo
LYvXqqteC2HoD6Pf56/cJZqyHPdPcnBSCqjuXKM+yFGna2L4O61+J0fJelSwO/n2Ro4ShrU2DbHu
oekewNBU4N+N9LMbqSdr1oaxHY4nge99yk17phuNugcvbgBm9prP8bylICyp+kVjOO2PaeMHSvmj
TtNhYRpQYqml+Exph3fylfpX03bNuE6L1EBB9F8GPnTtuuG0RXGktE9RAXeIZ+SLbDK9U9gShoYU
n0NrbHHCr6LhOzsyCJkH8RPmw7dUcAjwMniCqSsSlzgdrF1DXQ61Lm55yUgIr6DZtre2OXpLHm+8
7XPTUWBwtDUXHrnBQKdXGhEP99Z+NSI+jBIGz68pWkRmYJ5E0/gvfiDmL4re7mU36716XXcWUiSz
M+oN9nYyTOg25m7Yec7BGRPztpRTet1DqHSvcurEqfgJwqOlM7vabSeWbH2Qd+Y8QV1kMCWrMuXg
WRjKYLx3GT8/zYpzwxAugCQPKHJEkA5YqzIZxQ+11J5zsoxf/R6iet2xvTeU5RCMRjrwWe3UaA3x
9NHLHHgCwxHO1ngq9gNIHJhPNKVYtnV/YKvhgmdnVHPMdKtYbroqEj9/zuZmJLNApuFRWlQ/OHnO
tFcZOoeh7Z119FmnRd5RPq3afoZmaifUlRyvRyLCRQ9fcdP555i4/LIyB3eRh+pL4lB9ZTf830fS
Txvbz+ulpBGSxEHxXADbFoi8VyWwVnVq0BpL9TfH5M9zE/0ieyohdJDXLwlVL1cNzuEDKqT1Ksgd
6/PYF9+dzMoeS69RHqCHJultCb5H6G/M0chHssnNtyzsvlu8Z595uHQLNwEWEBtdtISx+ZqMgXgo
KGJaR64Lkthz/F2siWZfI0uc+fBNjmgaIYOkTie+LV+0iR9I9FlQImz7YGOjVMCmHkphj3+MUSva
LtFiZUcA8NtYQ2yemRCQV/Ch/6plgSEy10vn3RxNf4sETb61q7J7DO3ynPqjjjycwdG/zv5SW5hd
CDqHVyeuHoUSxvthiOwjJN4wQs6NlV6C8mtRhW2AcCv1okXU/xT6RjXU7RBV3qew8MW6NdT66HKA
uATc4jLu2GQZMDhs6sQ3L/XUBUtBLJJqoSqGKdoLk0XbJQ5ln+rF0LrpqxY0MC2URb7wnbLkEzVu
CtV9D+Ha/ea6EcwqgoIzHijx1q5hRvFVS7x7NnCt2gz7vwJr3NZBReKuM1763PSo0lMeAzvftSZk
C6MD6ciY6EjFa0RXstDdJnCSH4uhGXa2qxz8qcjX2ugdp7TpFypBDwIx3bDpI8PeFH73KXTy9qKX
brRo8jH6Bi/T1bUq50fJlwcqZ28ZQIO+8ZS2PUD9evCob37AIVMXlPaGD/kILj0BBjIEYfwoGwjK
tKOSwEo/mxJFgVYsc601uR3tLJxRO6ui/DS45bWyc6LxRf1C+Xh6gdhZfS0U7Q2WQudBj8vmPFr1
VcRAecosjo+R9yNWu/ykQjrhxcO4DxzYVYD3F+ZJefA7KhVDO/ssQGVswaZDzTR3ldG+zJGtJwS6
xUNntxSuK4DaTCWOVrXahUfdQ5W37Vw462fE4QxMDD2u2CJ8T8oQjNQIfYG0y4ZiLPD00kX2vbD5
wqY/h0V7fB3QfLpUafzaakXzQKCVb9IkyPCJpn9T3TxeUGSRbeuo/+6SCXnMgGWfh8GhtNEMoyW7
jeLE1aMchDRePKKLAFx5Sr4R1sdDaNa496KkXNz6ke4M6DXrKaC6vF+Xg1u9VUbcrZEnLbeyaxs2
jx9Pg182mKh/88pxKVrKQImyGfnxdulwaj36JpV+yxlUcUwC84lUsLIMBXKYITruzXitxti6uBmo
VtGuTc/4zrmuWqhx+02YVn+d2oy0UwHNZx19nmq+h7GiL8cubn4K81m4Diw/SeidKtJMC1io+tWQ
UDzTxSkiNkrn7xDwI+DE1/maweR5zecr0tDXTE8rijgxycG+oFBKCH4rZVfVzexB0epvCaieAj22
lzpRe55B0ELJrhMF03l0CZbxnHsB8ymesq5YUgZhv5SFmi0iYAIkzlGnm+bmrm+XJgZP3dD+ejfd
3e6+Ho+HvTHy6r+V9RyYssco/Vn5pXsYKrgf3Q7dIapusl1kUmFFfSaVyTXcZBy5x41RGtVlcmuH
Yku1I4YTXL22KnYFW/Vj7pKXC/n673iGkJwroFKA8HC6QMpcrP0oUp+6KXFQfxLqS5k+1jUb0FlG
+bHv43jXm3W9jwOvvYzRnHzx0vqz7udnteKbnqTDvtOAMxHlMpa2Y2RXo7PMXedP6g6sdLKsCj1d
a5ZT7TWb1QB3z48MgcS2w76UquW1rtb2D7fMnrUR+aamUFXkhJS1sOLyJ6e8h5Dfws9Bzx2KMCmg
aIq6XT22Dy5fpW2iu2I7WO54hd8yWMEBrb+rJCh1O4t/5vaZTBbQcb7MV3tonc9OCM9p1WvNEwmm
blOlbQHWpQYbTRiLPVdzLRqzW+aNk3yrimEZFnX6Qw1rRBDyKH21gQZueqhPjtNkwNJigeUNPaGR
0x/Pemu6L67nafxkb4hyVV+j0KK801URaTfFTZVeCxJ+KF0HKL7V2ADhu/gIFXG8JnIzPmSeXS56
y/oWa2XwQiniiP58220hPfVeOaNDFZkHf0FjAYAwz8anMTMFZT+1uqnzvnuHF/UgPSK7nWZ5nOxR
F02x7YZmpzpBuocTwt5r5B9O/C8TUn+tfYF6wltFEPmvu4Gg+6hH4ykn7LsYIs9/sUyTcFA9HGbs
iTBgCK4G0IJDm54jgHpU1NTturY65S3gvVzZKLHuebgob108hQu3d0l/z6NN56I4Y5kvqjpzkfoF
m6KWB2kNpMIwe7HvOqLXk6vln73U+SFAml4rLzavhRF+j+bfXJJbixIc9ZI6PhgWPNXeI+41boc+
yZ8CfY5cF13zlw15VhZ12g9OOT8qNXJeK6if1pqWfHbHulyR9/Su2dyAWYZJldzRzrcVXYHzo9FW
Uw1mKfRr7yodPc8Gmh+TxL7bSmWwif7ywzKvIt1S4kpX97b2bbHURlynuwy9INisBOHaLcr8rAQN
AgRTCvFTb6QnUBdfHACT58iw1kXYPENBHS31ST9NjXc0M+K4judq57JMYEofQ21lte2w89JG36ND
Ml7KuYl2+UjIBZRBtCsDL1qZdqe/2yN8+vUw/KQYbgoFJ3ZorV5r4u2LpvWKtYAgiZ/LNJgOZBCW
oalYCHiVxk4dAbGlla0RqwmcnZ8o+ZKPPN9XLf0Uejo0MC4iMIZajqeJYtVlZpCOjm1jWAkrIUKv
jg4ldV3XL5K2e4YsKNtJ272hKuxvl8bVxVo4wliwGzmbpAre3UYQbHHM6G1mo1z1mWVcEy/0NiHF
2X5mbclITScKjPJdYKF4I/QKxp+oPYvayJ5hVGBf7apwLenmsJc2LQP6ArsscFDFvXIUcH5oOmGo
aZaJc58Cg10yahNfVUUZD6FZTAfw2Lw7PhmMiKL+Uwf2iI1g8klpSDsIinDXPQTMu6wa3EcV2VXV
0XsOPYYNUNwlVhpxxgmjbpkGWXQCM5zvo4mAhQvMY1U5k74yQs+H3EU8BUTDPcsmhT/Fin1uQSj6
1Ks9KkVQPLKXnqudkY2YbHZNAejdVxshAIR+QzZ5EHG9or5GED0xX/j82GB0ljC851e3mxWuu1eH
YuQrkc/s1lTkpVcVDGHrcfaSA3HV+A9t+ZfsIECrrkmYJivHqacrDFPewtDagSyLMV1vNtWyt3rq
muBfcZEDnBbMiwVEcraUIk6WqpWzAVa6+jR4TnXquvTXVQrVwroguD+TXgNSlj63S36J+Fylar9J
eRKeawudaUW1ym2meT5VlTR8DLx91zrE7/PpbNU2D4AsfmwrJeHrz88iO1gHpV4YuhE2oYSktpxH
aWvdgkBjA21p7OockxqfJB1RXVB/20nN81VRjQ8ddEBXFWaDpeGHwWPIXW8JzaVkCwWs+cF0dQET
nfjSNUJbwSto8pj2zaNX6tm2jc3Pfdgn57D/ThC8fki7sdx4rg9bTIQCUeNDuimv4FSGJkde3pvW
eRiqYSR0ivzIYKs2QhMOfNVK+tmHFeWLhbzFwjKV9o3fe23Zxn7wXLk1Cnpx7V9slQ9FlEDaEyVH
u0MzWe8sHi1zVzYCUg+qIL1iKBZySB+IW+dipYhUvxrNUyTJmVQ7RZ6HN/jG3aQSjttTFUb6YqIg
hFOvPof6ENaTBEuyqUKNbUFodxstUI0bgVPddojEDjr8QjOFk/QT6FrBF22fkgIegTIO0lXnaOah
jajX9wBzvWih3TxxnF6oQ1a8wPy4BiapPM4bdb9rtHcj9apTnUWE5+auVWbZMh5FvIHABY2VvB+U
NaKyyjYFpvvUmMVflE6AEcuFOPBdixaCTNWjVSTg5bx02lqeD+CqVt5CtK2exJgtza5uXoJxrF+K
zL2WkAk/lIFSv3iGsJb9OHb8wtJ1Xc3fkqKIV37rP1hFKc59OfoPeWx/h58zfg+yuN5HalhSuBEk
73ZCbJI4ZLSTowl11GDkSZXJUV9BuCpPlGfVNdUnnh87aR6cHpm6sADZxEETgOQUQt5ABtMyUNCj
HsJ+tdIEAm8d7nAqquzXrCH2DdBMXblz1xpVbVsWPN6VxLFeM6qUgIRq6VrO1b0+2MLw3a1vczuQ
wzztDRh+cWaH12yKyQ/gSWOppB8iSNup/5JdHfHQNcz86kY65wJMugnt6G1UDZKc0E1Ybm9zh8Ff
QfijbqWzQTHFqg5d/zaK/F+3ciiz30lnNRKAnvo5DStfdwqVpdm2yRbc6M5yvP7SB6OzyaKpPLnJ
sSBC94LaV6+p4mWupHnJ6uGN/Jx3LmAW2MHwALu+MYhL16Z7Stq9o2MosLFIW6t9rSYqs26m3hDJ
gwlSwVdLPYK6NDePZEcOrkAFXPrndZSuOD9HWxd6mczJBVu8iDyxGqfI1pG7yLThr7y0+q9lGeoI
1hvWhbr0eBfBG9WSDrt2VvLaqUiF2V6uH4ip98vYG4L3mtDxxoDnYCNHtQbZj7ZKUReZRwsTSF9T
9Ncgco237mtTZcFODwtIywVhuziz61WjVPUWNDPPLTeYxoOHTIW1ji3n78t0vjS1rNKXfzj8cWlm
WrlJ5mqvwHpC6D14s/nzKFoeVwo0QG8Gn7ZHP0WIaO4pljAvcTA+yV485cVDBTpP9sBYWScDhZ5F
NNOrTzUkT+4wwHc+r4pwqrGZ2bVWsa0Yl9FXfzWmsncUSg7vZjb85SH1AVPOTnd7asK5GI6Rvfww
UASxukBnctzenaUL8QjOOjZc879fzu85MFq1pr0iTLChvnv87E62v5paT5xGLVfPqk64q9MBDsac
kcMRsoloVhSSTTXLCsmr1LBmHgwEeycHRSFp035fpcWcZO6RDf4wIJ3lKKy9iH7MK8tpaDEH8ChA
ZLGeAFHfVm2ILQN7IinVLUAyr5Jxyg9FE/1qqA3MD0S+84O8ug/c/e4DH/z+A5f78sDNILyX69/n
ye7d5/5K/4HLh6Xuc//xLv/x1e53cHf5sHwTKH/f/j++0n2Zu8uHZe4u/9378Y/L/M+vJKfJ90Pr
R/Qdw+hJmu63ce/+40v8o8t94MNb/t8vdf8zPiz17+70g8u/e7UPtv+Hd/qPS/3Pd+oGYc3u0CgQ
Ux7Z2kXz11A2/0P/j6GkCZmVkyO8zbr1OzMp/uzfJvwx7d++gjTKpW6r/G/+91e937UqUKFZ30f+
XOl/W+9/e30OMxy9hRmzO7+/4m3Vj+/Dn9b/29e9veKff4l89XacrlYl+s39r73f1QfbvfvxRv9x
ihz449bvS8iRdP6Xf7DJgf/A9h+4/PdLuV4NdW5tfB0VKzp2Sj8zJAI2O6a/GzmSjGN10I2rNEuL
vGrkhLuv7dfxUQ7XJJD2XoosmyGCp8LozGXQWNRWtZbyWEQpBGrt8MIpGCLbuZeWFEACY5Hjcs4U
mfaB7PtPOS7tPjxRm6mGEUvaZNMMsGXYJiCwFrL9E3TRF0g90kvlKuleuB5C3II6X9dObg0Mlem5
zGEgnb2MJEFJTo5GjgKcLVBPN5sc1hPzRw+AishZB7WMXKoMB+qcS11d3xx9WCVXjRW58CRb1JcU
ExI7nOzBYSKmugkTtFxd+G4s6udFdTEJGpC3j6numbtj5FSXSkuri6Z1xjYwK6DrcnZvNOPOr0A2
/DHbGTyAyXn3GXJBVpQTG7tElshqH+9ryaVDYTQENYPjbb0oq7pTnKfQ8v79ktItH8Rw1tlY3NzM
iSOao+88tR4oYkYvKLCj4NQlfUDqcyopUb9d38wq9VfTKLYW/9cjoNzgFDbwoSx8i0nSKP3uwxU4
EU/xzEMmOlAVbllRdJrD9FE4+7JywlvH0yIPNMxsL4HjQnBF8Oo2Qxrv0xRnSpYkPdr1H3Nuns1Y
r0Wa5cePEydtDPddrDx+WEt2rcI+E+m29lpjBRCYI7Q2qSJ4iLoseJBXgL0CdFvrYOsDmSWvzeh9
QPoJb0rOE5Wls+t95m0ho39y3SQlbhqZB9lMhM4OKCObB3mFYNq4z5RsIQez326y65tmkFNwwoyC
4mjEZpVF76nAy1AbCyEe6yr9oVcU7UFae8Tk1mBqjaUcuI3O7vJKTCohbz04Sd+7Bxkne6OUUHqA
1/jlex9NtPAZkSGdgO2/DBpTYe5M3f16t9vgCXX4tPKCLI+vbuXI/cU8NAxB1QkoTOa7/n1ft25O
qR6lhu5a3oTlBDrvSJ3BsOX6B9lYReHmi1t7t4rExlpQE0K0cPbNQLYgfD2ifDelQvljAbMqCRik
IlVuC94m/bFgPcD1qsDQsNJhRj+acxPHZXeUXXl1bz7YqNODNpaD2PI+8F8tcJ92ew198DYF1HY5
B596OGUcEVFA1rNrqIb5NbZyTlcxghJygHhbggY1IrWzViW8tO6BUoApX8g+2NNfRscKXxBaUDfS
DnrMO9xn3H1rKWwpl5Fz7z4fumUwUI3htftJTT4rXU4mo7RgcjPj5DkCoLZ3HYIGKp+w96o3dtKD
Ai6PM7cXXp0Zxp4XVNeVdloDqXKg8J/hJP0MJ+lGQD3lVFIKJy+lsZ1H5NXdR05pho0zIN90d5Xm
f9eNJETlvlKqTg9+346Pk2ddzTYTLxUH7kNp6vV6rNP8a2BapJQAWBE6GyF5m1NQauJ/qiyAq0kF
/Vrctv5Cace9BBtLFLJs2sb1l5blZeu7TcKWc6rq1hn4raUcuMGTfc+Pt4bLR/8P0HPQ9ske5sVv
N8eOKu4mgjEXgSv/4FWed+DkauYLeSkbuNgtIAQNmvY3a00V9FDp1sa4e0J26iPDOfuQN0Imdm7k
dLdqIwCWhAVKuxlgDM0hVFenoEU2J2oe6hLeZ3klm3LMqLbNTVAdfvNrIPl9lQaAHGByNrfSWTUM
5KCTEE7U1mkuQ56+xb7nQD6cAjlV0hHdkL9tMamsixwI56t/smdD/pb+XiPpXwhblqfWK5Mz3P/J
uaudVeMR+oTU65dJDk6VmMCTNFq5h4T2pE7uKBbSpxEgqMl7ogyfewn1gfNaWd820VZepp31w430
YvuHTb5U/LOEF/wkrxVCpsNgZBDdmd4hm5vB1mCkvPflFTrB6JLYze6jXem9w7+zDVboHxREn9B0
n31uq0qr7Ms5sulHSk+WcqSqRnVHVrm3bO1qmmH51hJvDlWA7HYamq9EPVq7K9+CIFdRUBfg+tXi
TUNC/mIJ+1nOiEs3Pdclm8bSJFprd/zQmJRcH8M89I/yKhPllzFw7Y3sibHyj0EDJJmH+98u8e+r
u00AM0VgxEd9Yh69D9wmy3Xkih9erqVaZ5W32cyJ/y/z7s6/5kYqKhROtFHDqNhWkxk8KmoNC33l
pZ+I3n22BlP7ibi2Z5mkft0gfk6dpP3s9QkpnbgPn8LY5TfTipWj3drp8cM6HaRfx1DU8N3wIT5p
auPshVISf4J2YNEinnOKkJcYzx2sgJs+BnoJFsGu3+NE8dYpbF0Lh0A5CdMsWQuj7E7d3JCs+7O5
26SLpmrrpHaV/d0uJ9y70k3a8tKwd1PiodX2L0ta5fTnK9znGzHpiDbLrr5lUQiVIu7gwEq+ld1U
LbMHL0sfQM4m5bLLUbMIQtS2QqOF52tAgUszomEBqZYgcf4vTYFeL3qvFtzeCzkUCw0ea3lZBhkq
sBVhtT+MflXYa0PEoNy8pttEWqLNJQfhs2w6EwIJtO4fZS+oIMC5e4jZTeAROdPfHuyawD9qyHtr
Vd6sSDsG5/r/kHYeW27r0Jp+Iq7FHKbKWZWr7AmX7WMz58yn7w+Qbfn4nts9aA+wiI0NSFZJJMIf
pEhS1aZM2/1iXMsg0pnheZKCSKlIksH/Pefe557TCNkl2RDHRrBTweqhIFQar2iFJL5WvvYNTnS/
Kr9aKqVSNjnsKMgw4r5nBMU6RsphKW+D97tiMaGMG4qGe+x2HxUN5uSzkS5uq7K4D3VvuHe7D3VP
LjBsYr82y7mvt/MzXP9x4XLifpgT/GL0zAk4a4VSlDp+Vy0btErCTn8aRSPCGO6y00Bmy9xRsa1j
1Ai/28LoK45VoqNb69FVtkYlf5E8Q8ZcVh1O5i9mMAojIfW5ntY9/JgGJB2QBWF37hbGyu/scJ9j
dHHKHFS4WBOVyUpeIiw+NQu3ANkJDbXetFM+NovKUH+m3trvXeXVEAkNhom1iqyyyw6baQSElyjF
kwvb+OK3hvYycei5NBLH3IOa0l7C2nFRuw98HKdLpMJUc1ja4vTVwvJ1bxnVt2pWXZarIgamMQAE
1tX7WZzDysIMNHMfte03WevEma3MjaDu/GeuGPPeXV7JcbVCqfeodKXHMRkq+OvMpzQ+h6tZA5iR
sV6Drdl6vredq0K5lPB011Pb4zY3BuVybDLtMMsibQA4FcJOcCEDfzSJ9gKtj0OQ9T+vZMof2UYS
feSFWu9A79QHXUVY8rfboLQclNUiKo4ci4RHGWqlK2GTcXRmq7mQ4P/lTyiTaxvmnDLqQI+xLPyj
x6iVR8t2guNtANlyH2XOkbte/X4bU99wUD4H6dKKyu8cpZbPnEBVz4qSfuasvz+Zoqap1rgDMomV
lcgoK716LqJuhfT5/CDztWrGiHiEIiUbFctuHvWWrXvRXXby/VQDcITX9+0F3DQ7Z7kFt98oy+XA
VsnCTrziKJNBEcx7fYIpJF8fhwh1P7kcSyJc7fTGe9fUxtlRgMfKqhMgqjy3sHJktfKcZqGaiXPO
A0V9/9mn7zXjrGTojPuVZ7zf+zCJjR90Hbe/EE3LyEm/ZmBwroUoOMLUrqGeWetRuJfeY7IhMwt8
EhJcfmRVFjIlNKPnEXTi4R6SV3BGR5vNmfs4nB26Bz9H8vf3y90ydbjm/uiBdRVvQRajY6Kgnofb
wVfao8Xas0RtQG+P+ljv7CGYdq7WtsjTEkp124C1IuvyUkZvfWR3u+EQEShu1azDGfxz1xb/0aFQ
4XwmkbLTOpYQskj7wAd1JeqNqui3IHSXn833xL9is+jR2Z33s7NsNo1U32rg8v8e2ko9N8Pb81/D
llBfdsaEfiNkr3SV4DjzoXXewJPWxKTTDooPzX1FFNl5Q+isPjcxloHOmOYfuT+VazeAXs4SG6Hn
Wl04haqtPIHMxwo6P1oCuSmvZGwGiA6sWLTIovh9JavIpNHsWSmyPIN48BbDXmXOfEKXunvQwqx/
0DXLXw0Djjf3mK1Wwbkp/a0MDZAuUZkVkq7G5I57GZRFjDDE1gbQIXSuu4d7YT/HrV88gM50WCpa
kDiLpvYA3POCVWyr58wCzQbFdBUjr7krOa1+6xo+oSa2sBwWTszwf2FX+117NEV1aEGwwhD2T7LV
dsMvw+RNF9kVBOw1q/XqQba5ZrntTDt9km2R0i5A4KQvmqd5rwP2wyi8eLbyEqGU9wBgszkWPohU
UcuQNrhddV6KCYHWN3vZMFpB/eDVbrdDSYv5iEi+N3Shslc1s8PwgjSZC44t2HQBwJR7rhwdE7kq
CcNb71tbWAPHUAxtrQSBv/GGEB2CNCiuslAtrKHmFgNdWcXQ+GdDUzZI06hqsLkn56IVy4lhFSYl
0nO/R0lGrbgGoe6th67EIOh3g+xhDezaxYqDGJOpbGyUtve8jr3PNVxjhC6lKqz2sOXCK1jKWt7r
92aMCxG8lPWpbatdY0JeDpN5W3D+j8pT0D/4hs73TVwZyTnGA/DKmfLPSOwXg9j14Q8kE0RDX7Y1
DAbApOwWr30lhacfe+gEIkC7H7zWeZhEASsXF+Ca3bFUi5yHMLOcB0vznW07Js7iHjM1RTvBcDrK
kOwqc5GxWbS5HoJRZDTZqAVBdHuZe+z+Ml4P47hHm+bohU6/h5gNOT0t53ebKfcqMzv2I0XVRY0K
2r75OPZK85yYzjZQ9RmsSR8cUxCmy0hWTSdZp13Q7GRrVI1fYl8c1YPOea349sostFUQvmdBiGkF
Q1eNlm+Q5Yi2sjrHFShKLfTOsqrVID6V/D03wu7Ckyq9dcKfBeVhlBrWMqs0LGVR1+D5ZTV3EOzU
Mdw2K762dlngtIAc0L4pnXzLTdd45rCBOzlCAv9ENvLbCOJ/RSNwXDpYfV//yjXRCcCLhdw8xeWd
6eMK8q63atXZOPaikFeyiLCiOjpV6FdooNOiALda9EbSIrhJNambJ8Nr4/chab34pcy79r1Uu+9a
F21cp6oey0HVX6ClA4+sG2aKUWi8jKA9VoE1+FvZGpms93EtMQBgkDzh/H1MfGBSiUiu2UN8gAJ+
kI2yf1x9S11WQzISlvGnoFZQuBbZSomw/4ywvGpZ6irlp/YkC8hXqhU+DVZfPkHmnNlLUhG7nP0k
Xbopy9XcNBFG/Z3f9sXWCC3rojv6dz/DkGwctPQ6FNwpmU6ijg8a8dqJQjaMeW7vgzF7be3qV0h0
yHO3PNd2vLzld3ZwiMP53EmJUiE+L6/uRfsfsSmz/l95925xzPe/UNpxZaZBAlbaR3FnMmEMC86p
3oQ6ikEU8qovOSdZyPpfzWBBo10Y+ScZv40gu/yVd4/9kVOi1bHh9/BdUyudSQYv/Mcr3bvIq7/f
TW6yNzQyrUMZk/f5v77efWyZZ4SKta64q6DUjUfAcnBRleZbm5QbS2hLyzrSJhHgYQCN99gwGngY
/VEXHTsZlH3uRe068aEsB+UR4KD13Df5N6WwhpOsseWqb1ibWaue780zxiG7KCnGU965Gi45MDUm
O9bxN831q4zJos8tRC5dvVjLaqnMYHerft6zZ8v3v6vDN9DQEQw1rcMrsMg3pjd15yRpPHgqUXBQ
hPIrg7JxDUAonOsADHoQXuWVpfO0KbQOdeR/N+Ayxu6xb73LuD1nMTIUIkVLfzQDB0lyjKxwQ8Qh
Rp3bnGLjIAs39DawzK0nDgz8bynGJMesTYujM8aPkWll2/h3SMYruw7Lxd+XI4x2onzQt96y/Y+k
36PJ2P8+ZOl7v0Zvy2ALyMlda4OXn5s06hFagGlQwjFZRHYffs+BeUIi+sFf5sNAG+t91op25Wtu
ei0KlAQR99N3k11pV5s52sruu3IJdd/j8KGdT6EJPHtTh1CJnMYZV38E5aUsjACAet8aPnAtMNtg
u/X5dG+ekLjvFp3Px4Rv8pd7Q4Q8LE5seF6qWfHE05bbMXKksgZTwjw2xfxJ1mQxlKb40gz1Wm+m
4knG1AghmHp2+XET8jHN5qg2Wss2U4SQP9G3s2J0y3ssy1p3MfWA1e8DjclXX8O7/DYqdLADNLl4
IceQsdxDW9ZPx3gjY0yOomWlR+0OnZFrUU5YfGCz9NR79nhGN/Mcixo0+eppQoV/g2javJJVWbCH
/x2gfMzuJGlpY3lXnxNv2UmGWtjWW5QN+mWNMDQ84XECSeZjzTiW+jUFHW+Wc3RpRU3G9dA2j8wd
DrLmqrMJSlGfqq2D5dZCBm9Fo+pXX8cqzOhQmpOxcFCNiznFiyar47XtKdUlKi1OZ5Hm3aWOZlz4
f7sAnh3ttbc5QFF7M/xnKrVlhhgKZO7ePORmVHwJK4irLqpUiB0pyjqZK+dkolBy8BrV3Dpsijz0
8CFXSLCo71YRfeWEq/7hxFscNYIN95l668Cee+g83V4WVUDM7jpvUTA3P3Wtd5CttpKgeJ9OfMXx
GrV3KljIfYrFzcrQa/sEbf47kgohBAoNS28Ruhf3mI2S+65QO/jmZMi4Mk5lj5b1r25wN/9/hvuv
V5Ux8Q5Zd+nrAKR8LY4vW1F04uRVFpCNVjGA39M9JDMCfdI2na7yBxW5Mib7yypE0Cfw7tZe1u7j
wpLJ0QLZFtClDh2wcmGznL1UfQpZ1PmMlL13bThhm5q82hW6Gl3yoYX9axn2I7tBOE95PuJK+JAu
sMWwPo9W9zwkfIOVsVlaA2ecrPKPN33VP6RW5eXkZfq6rkyoMkJZVTcsCnklCpkyC3XWTuxaR3P2
Y9bL6codDZnrMey/QlY5VNAq3wPEjbbwy/tdFfkxNjbqV4vv2C53HeR3Cqd4GyEgbT13ntay2oxt
v8aoKd/Kqj8P8Uq1jHgvq54uxK8wujhO3CrfApSsoBshvVWpqnLG/xlcc478WqW6+uuo5T+rtdhv
lVUv8XykyPqfrbKaPZTmegrU7/08eyi/2iquQ6kJ1rfNE9DRAysYW8OxhP/MKlN69SxrssjCTAhZ
6N/jwciz9ejsdZuNfrYNDOgwqnG7EpN1iDHVwCEQRDPZYOq5eWvlp2ZCURLZaW3p61If0J793exV
llGu5Ii3YWHWLqbcV9YtVjHLPu2Lg5Vk+ARiF7uawZ9/VS1EGHTvszIP1nrWwujQ1W7+bCTGV0w8
s20ZBOB0uqA4y8L1x/Y0uFdZmZqq6lb3RkMJtKVVY7E0dtWwQ9Dwzc8ryIRerS883VEurTAM4TQg
uOYpakuWZvwRL6s8MBeDi/hk1HbsG5Ame6FA2+/nHqdLji/iT52ORqVtuV/aIeBBl5ToxPfwMrqh
7dGMKLwvyAR90cq+fjaNKTkwVdLWSDwPXxKmx6nhfTHZqeOktlTBwurakzm732U/1gE8vqGdPI4w
HjmP6Eyeu5F1kyRTx2dTs7XPMErx7gQispdLR1lkLIVCp+QxJVaTsogqaJ9qW2EQnjsuSsPl7JxL
z17JRagbC7u2PFhqfqtemyRWr0Xjf6qjQNvLmixkY5z4iwFu3PkeN3TdPHWlMVdYVaqN92bPxny2
/Wha9CqmgjMic2tPH92trGaK9drrxRI3VjwxhGyNqcUhn5oenuRVModZs5CXQeAmzeLepLoti5Za
AxlOlz8Sf15i+7cwW9tDzXEeT7EoAnZh8lVtDB9OYXdb2YD7lo/1SVS822YO47Csw4a/9QB6SF6G
QnYnFqYW4oFzuhVCyedWvyV1HLlpeH0hiCUw0xIV3aDnprH8DB08RtGlVtgqxs911net8O5pgMvz
VI+NXZvp+qva+z9bkb6LD9OAMxzzBHcBly74OjvJto5N8wcK+/sm7tjkQ6SB5aO/txuneJAb+ale
zQs1yMOjrAZaGK4rFWkyN3Fem3HGHymZP9u+W27SdmTz0XPqDxEvKn36DGUWWVa+whzvLCsQUodC
HaMP000QM/aal25CBTKL+u8y7GZDuC2NcWFlO5s12gHlbpSaxZX57+qkjIOwL6T5dnlLD4FbYR2O
eO7vPn+Nc8vWsBfIF/cxA895dOBBbOvcGU5KUAwY3mNlZQ3atcPL3MTMl5hsTdRxOMmiqPMXZQyc
bdLEtn+WMaRBwNDoZb2QPQCZRGxPi1GrfE52Guc/JeaveH3DSSrTYZP8JnPxB3TmhWy1ovhT0ajd
bm41HVaD6BGFLSdBpR3B0vudKFlgSPrYAMy+sIxNEqQteyY0JZOQuuUQY6vUib0p0TND7VrX1FUQ
tD/Kkq18Ja3wCYT3ArPil9k7/1ds37vhZ4M0gL/FhELGXw1u7kB+vQ8js6VL/M04/t/j/9cw99jN
Pv53j9xCWYXfLu8mEu8mEvbQMvv+Xq1QfwrM3FhoSlOt2GMoHnAYyx8ccQW+AAKTfZURWcwhLnL1
YDt/pHppO7Ee2t26/B5hrKaM25jfrWVPObTpqv1lYi9LhsysD3G8sEy2kaMw3syxFXgLjefquXSH
tSarsl9WpgXHmaq5UQNo49D8+u4UgQi9vzP56vB9HW74c7+9N3ht1x8bNh1vb8NUhQmYssLI2XnM
2HbqPDZKdatyH9PGM8/gXg6yTRWhYnAQ6jAmZkeiKhvashvWteZ5Kz1mHr5kBecvGtqFG7Rzy+GP
erUR7znJUbgrdI/Y19zbwf61e1Rdzo6b7Nyosy6tVaQ8XzOOQLVGBaKDssElnk3rIq/coDb2Qds+
3/Jkl2BI/8n9fN5l/DPY+KaHw09i1zZGtLDFqDLvPpTAhU5OWRxuL6mhlRHByloN4rRx6LsACl5Z
7mQVr3OMgC2oSLLqZkh91N0zhgHuEX8J51b8VZUNMtZ7cbQppzBGeRDsnxEP6QJ/m/oRj7n6MYo5
8zJLHcbXMNV8zBTwTP6MyWSegu0qHVDrkFWZJ/u2MXMPkw3mW9+/xmuasN2WDVxsDdfzo1n0Pwuv
c44DkwYo8CgtQab61SAsyyuMEJDjtOKmqDdol6M5gcxgpVXBSo7wx6UcVmbLFh8FEX5oWCPNKuZR
mG9iiVlmeMK3sXeCMs0m22Dhll4Ombq61WGhuqdb1uQFKFjY4dc/WizZqRD9UT1n+Q1PkGl4ynzF
rH3lOMMqZH5FYSWlgg0zp34I+ujaIRnL6BTBc0V93jjEWboJ2OPcxQ60qrmsrANntvYuMIcnxRhg
WaOKvDDmvt2wgJo+J+wiwD+dPvQATQS+Ie2mTvtbPLfr+RYfMv2PuMyfgZPc8s20U864KiLJMiKf
NFTVpRbuumnC8rgtp+gwC+/dwcFaQMNAb9MIs12DhcuOX1S4kq0B0qwn3054QIm+VT7ZD6oS7TqR
i/WBe3AD/w0J0/mxsXtj0dSo9qAFt0Cx2/hiaB32GEEfIWduQnHVG32Rxl5y6aMyfcZx6VqhJv4J
mFW+sYNGQWDNKz95MJnZPyoh++HRzoE/ronZGYpmfUa6GgOhChOgwa1vocAOESjiJL8+a7XCXloG
PFsmyxzZIKuyKB147H6AI08QCs2Xe6K8UoSkczF8uw8vw3KQe2wIo8+d8ykdi3lTG02gbarZhrSo
sFxbYURaLbmPNkyjRJMVJ9Vp7Azu4pkXpxs2kLLF/+gFlio+GJ6xug0ix7slmUn/rilGvYuNOLrc
C7sART1My3sEeaTogo4lXglzZL2wJRnsZeyeIq+a0p2XvqYpq3uDNrl0Y9c02Fp9Bu9QvNgtKC+L
GmQH6k0rIzX/fBeGw1ZcV3Zf3DoZDoE/9QdPdX4WMiarsuFe/SMlrpR08Uf99zDK7JtLH1utpWy9
d/5fx3LECyttGe7wbN4j7TFvo9EJF7WQ0GpR9kcKwC1XpeIZxzz0kN6SUlsJolHnhPOd5WRFbPb6
9aTickkfteCPMs36UaYgPxChrIQBUxCU1m5MHYfZY618GgZtD3MONW41HDn8EtrlIl7N1XcjQakj
ikP9UrbmoQm7zaD0h7ixiq9h5jY8JQ3lNYrNajU2yvBgq1a0ddDWOLpYTyy7dCqxttMRv2/bL1nj
xK9GqTgPBUTiHLm3V5/zmJciOMgmWSD9AKRZbfANJJt5xWPTmAs8d79VeAW/JJjb4lyhLGXNwszo
xRn5kblJt5qYa68cY2ErUfIchF3/nIxZvHIzv92mmd0/q0URn7kDvslGWYyB/9lltniSNeQ4nG1j
wt2MVbaFlgzmisE8J/w52Nyk3ZaN4PPUtRz4zQVzGCHi06OQDeZEVFE+WTutvq1S1ICiSBl4CP9y
4pHGOFraIOxsgS+9N1RN+QWbFweJZXYBlCzklGlMHiTSCpThtWqz5EGCsERbI2qyLYjja6Om6mJq
mXU4VltyXJioC7D65ZNTmMUTc2nIEvmcb2VVNhgFPOE4di4y1Fh9fdJb5+WWLzoFirBLDVj0pFMf
p8vBbL/GXtAdZQonGe61ne3lvYOmtkuVm+Sp0cxF4jAJTsqot5AKTv29lynXuA4UFksAPy9YlvWX
bGg4/1dTSCs+Up5bw4GzgEdRvfV9zeBD9JtlZYUckYmHaaonaBvH2P6ImixkYyEy7mn/99jU48I3
NpB7E2Vd2C7qhKypXeRG1lOcucdxDKsrHiXVEpfW7Nv/OyNjjPHfY3RahSeJUQS7Kknb52ZSPnze
46kQtTrvwt08jNpSUczm2SjG9jlJP3QzTZ5kxMJjBCdDa9jItmjynIs5opMUNO1jGuvAmivzwtoU
Z+6s778OPLJDS4k/WsczNo1nRPsiUe1Lx83AHlz/WPOYq6HrcjnOnrJ2SwCQuL67yGHOmC3Nrf46
Ib10q+q9rb92ve/8Ub23yuT/6puz97dD8zab9fYkC09F+YCHboGU46+YvFI7FC/YCvY5BckFwHPK
sNVVUZZc3YKdQJPGnbPLbGM+zCXq2FKUvcMBiWeS89Jrs7Kb+g6ofq5Hn9TKWCL6GX4FOAkcLHJf
dSfGIrEEg5P0CLsa0cUaFP2SoCADuYmfySkLyvWt0Y5bZ28H6nsIpYGjHv+taLhFePbcbXsMbFaF
NxsvVWg2R44/+oWs6oiDP0RNgklPrXRLw3jX9LJ7lm01AguJUoUXWdPKqVy6lzniVv6ABo57nBIl
WQIAwF5ksqdzX83GErul8KtjOBtmStZ735aoiugoZNmTEr6VwhBMJMieiTAmqUcUnWRPptbR17my
NvnkWO/DMJTbPlmHAdLfM4jh+p+owudwajXlze6Hr7VVJ1dZU/W3pmvVVyB13SOHa+c0LXD+7nxO
MvU0WMqqng/ZFiiwvQan95HBj99XtZ3PoOyVeVeCutZTtoZUUVjhiObU76sxQymDxcCwkQ2y0MrU
vuU5CH4cEQ1b3vunDYco2B91DQoQfrhxcly0RrdjZVxPycXrVJ07Zqo9odQ8LJOycfnQ52DROLWJ
HJcxLks3KI52V1Xu7TLzy+KouRZb0E6JIqPyrTNQ52bDrcBqaAQGPvGUKowBW5yuHZ51X3iGZ2b8
LfX9JVuP3Y8s7h9MxKg+zRM/GNOoyofWS8pdP9jsEWqZfjHiSl2FGgf2aHZ/kZ0md1+iQvTdsYZs
Eap5/Zr3GK3Xjt8v6gAHcM4HexRF+c01k1nv2sTuXtiTEF5jYNtla12EAYc85jfZ6BSB98wHI5tk
gd35G/7d3lnWDLtxl4Y7gDgTQyNd/J9jycZKmd1/jxVheGIamnc2RWc5Vqy/BGlmruS2W291Ke5G
Uftzv+6Pej8q7jLrUBxqxNy61dH+mNGD2aEVYb2kWuxsqj5P1q2Ya/dxjfStwh24F1V1NOYLu9ac
+1JTtFJ/HpNH2VEO5ljlHgePgWce7RgEVbC1Mu8ox1KN8b9fKXgtg4hHjxH4tyLQWwvoaJhEm65v
uoVs8frqZ7Os3nLUrNH24Dz2985xycoiQD9ooU0Gt9FaCJrrNt5mwFg5C0y5v4qQL2TP1VCbImyZ
uLxlZxHgWkWLDzMSeaqrfbLUEJhx2/mbISimz8aM9tSvcFehtCvDqvOf4X9ly0Fysaf3r2wZDuP4
H69A23hU3X7HysnaJqjRv5hT8K236+kbIiFPCgJEb6YeW5CrLBXmZs3yp5vnhcxAZnEz9B5sTj8s
AbR370asjUuDE/gzs0mUV1WlLc6y3oEbH4QulDd8Y2qNbVdh/siD8oKvjPtp0Gvcjip2tR32U7c1
OjsHp+mUU997+nouhuYFYfMBXblm/FbUhrjxmD/YGNqiOrzocm9+6QG2oE+igvESn5pVA/f4jzge
aufWLNWXwEULdrCsn/kRRlH3/Htc5Pci33fIl+PLD/Tf+ffXDRjnr3z5fv6d/x/jy/dfi/fvTMV6
5ADlxfCs76HRDd86VKDnJMUfxl3ApIsQ/LfyHVsG+jf80/8ZY9M5IHLbM+G0rB3qQfHGd/3pM3pt
SLHVyrujo3lciTjmxdNnFHmW5u94DtHuFhf5s2v2O3ZP2kWG4cqxMZO6XqSZYh+rwXAw8Oj1lWyR
hWy4V+VV3Rh0+au5iLtDF47ojYlRZbdJGyx2ykL1GVtndJmyRP9U9s2ry6nqD/R2M8VBb6ybh92I
R81yRIZlk5ZejbQfBX5a9UlW5ZUslIHj8sBsG5RQeCQpULTKuT3LIim99hyJQlZ9a7SWSLy0q3us
Njv2sWU9UOZ4Y5jBvJD9ZBfZMJWoysLprJH3d9RP/Wxg9VYHr4VrRad+cLRbfIqROBlTGztNFUcS
1gbmpR+Qf0nS7FA5HS7qKWiurZdj3I12u3JioxfenAMVeTaE/l0+P48RyxuvYLnlTM+4g8zPLt4F
UEp7zBdFDNrNhLErE47IhuZn6w+Q26bndvSQwAWWgfKxV1fLYHRhFKT6RbbakeBZgRJba0Y4P3cI
cYnVMJPJdmmohvcRh9O7hi7hjzR5cFAyDBa2DT5iFjxBZPXXXcq8RS+AHfRq91mH4TZscZ4LL0hA
iSWmMWDlixLXuFOdEGSAhrCbWpUHWRvZGrnKq+ra9NV4u1Z4xq4sPeUzGwECweGHNZQFUM8rmInn
Oi/HYlv3E1NmBPWWHE6OZwvaVo4WFEo/Rv/Vb4rlWE4merelsg7ULDok2jA/NVaM5CzCcrtRtby1
24bNxh1xjNWUYHxrEyH42ObhXo+78W1yY23BAjDHh4HWuUp4omCAZ2bRiEtJxRPjd4EJ5M8q66P4
oHgVevRoAV2gQfWvjdMtmYtwahJr3DaSAE8cUYVnj+hdn6/i0eC/ZDhCXbMAS8wW/NouG/2jVISH
eJN4Vw7c6qMJugRvKKWHLxmGGwZvF1ULOyJ3Xf1RFkzur4aqIWUYoF12iyM7YCrlQwNy+7FIIaZE
+ozs9q8uZlQN7BuGH/fQjEjnTjXY0L4PwzkpxjY8GW9dG4Qpl+nc5SvNxwi5BoxzTmbdeEeKvwrU
9r2w9ODiIua5kGE10XHQMO0PDVVLzvvdDRbs4KYSNhRXii7gymq+r5PaU1ZdXLNGKnJzM/dadnWT
IL8VGVYnGEMjgW0DRbkUICu3qoEPm9V00zULehv2jeZ8RqJ5U5pB8b0Y2o+i1sY301GHtaLHzQmH
t+FUtEW1GvSufemrzF9xRB7tGi2a39hfAEYT1JAvBm16C93uswLWBJogNTWwmN9kw7OZt+aLCnaK
P+/8luPM8xDO3pNMqsRXBs6DtnAilJb1vNsq6phsKhP9Prgv46vReyeF5+4X20UH0xgB50QRrpNQ
MtGlG4f2SzVBoSuc1H0cURY7Dho4gAmk9peKzTfDc8p3lPfTXeAE0bZprfaTODKSCbj0ooE75f2h
7nX9WY+qt459123AXsCuFsKvradpLwJxtElqJzrg7QsJEjGrJWZf+tdR+VHpyvQPgFLufvDFn0LP
iXZGGRk7t/HVxzZA2xvhsfkf8EMIaCnf6sBNwd00+kPgYFvd9A6Ws0Ad8qKJj55QkJaFP83qCexP
tpkEtOIeu125iEy7LV+oW4slEkONj9gxTILO73H4bGyMULFXq8p8PASzw9bi35eyLgvdNMeDCo3k
fyapraJy7BwM48GKK0YBwBiCEUIqQQVkZkRafwnqyHos67F/iL0vsWlgq55mYX4KJv9Jtjleaz2G
Za/u6hxM6gClIF4mVmiu+8LWOMMS9QCV2SW35gLZN9I9E43H0t1mFSp/U6lru7nmSBoyu8M8WOPE
p5nBf2Ng2XcPTRMB+1eHi6wheNs9lLbLDnOe6GsZk4XQU8CrQLtgZMJQMtb6+kemKe3hlmF96Flw
YIdiRku0h7tVgLXAO0bgHyvdeeT0Pr6mqofJTOg+ZkblPOaZ1R7w1I4Wsho4o37FTZEtvN6dvzTa
cBh1kC6Kl8y7VjHNDZMO9RMARORPlX0zKo/sPPWPo1MlB9fSvUXgBz/MMhFTPuFhbT3bFXOTlnOz
xYiC8quexOmq8auG108xAgAleHYaJiyOA2VdzWr32IVqw4lt0V99YVeAROz03HWgBCdTyT6CANtm
x0GozrZRF4Dn/Vj6TfIVF79g0Wcmxh4DkmqJ2+iYQcRAM5w+e0EuFi+sLnYeOzb+1tMI/BDauLZp
qwY2BsCDnZ3rxrFn0rsPej5GVxX3CNVud+Y8JGfo39yK7DG5YrXIY5FVwOMkzEyqoJyfsTdT2R7B
kG10XAvtlVH7wD8hgXHIj9pByLYNneofU532ZS5E+H0LxnA3Y3GQhdPC7jXndbaxx426mkV1UMOQ
1pOV1wT1BwgknCGMAvFhw6k/ynTBWij4mFS7OCElki5lVurA+TZSF9sR0QnJl5Wb5sii6k1/sRq/
5jdt11ihVsqbG3qQIj12Jwq9f7YCZalOp9C69GkZ4Vkz5gcdC6VvRpn/Y6lW/EnVgC9GsYuvrGZz
7pqmM0BZG6mLLKgv0q5HR7Tfsd2qNBbq0PRXV9DIJJNWMm7BYvbI4fdPrqDjytCQBKizpL1+8Ny0
fJ7hLh4wme4XVZ30uxFM3AZ7JPWatFGEfoV2kTWQsgBTRIFyYbtN0CfmCRmY8boyBn2hlJn9hByL
vphG2//cd9UVFwg3WPCotYWgLa96jvIE5kiVR5vcKHhSDkaiAI5K8XTVYwdiRuuc2aYy5lUA4Yp5
Yne6Vave1zethSCTy7E0f4Y43riJpqoHNWnw2UJmdJHqfnWWRSYOb2o++fEWTPId6jXmSTaqmYn6
CHtk68rCzCN1QYW0ZhBfUiPb2ArS9xM4MH7GhfkQ957xEBZ9dYFgiKrrr1AjrloUJv1xco73+Jgo
5tJu+nLzfxg7ryXHkSxNv0pbXS9moBxibXouqBlkkKHVDSxFFLTWePr94MzKyMwqy962NhRcIoMk
APdzfqGFsY9ONIadu8t0PBHB7oziMpWcGMvR9lhX/Z9aPaGtPwT5e3qqe6d5V2LRLkynHO+danL5
S83+ip2tu+qb/DMrAAsXDVLInZoFZMKg2MniR8OlSPIqduvs+pf6wWzVVYSu9kp2+zjkOSEMM7uR
NaaTFs5qGLV2qZtuth68K1X3uzt5CBw+Wk/v1L0solSuofiLEs9Qd3cKv8I7ZC6zre84uMvPo2Qd
apqw17XIvZL9+gbiSzx5m8uAuVuuB9mmnrxxJUf1ldndVZX6hCVpfpRVg4PXbFdHJzkI7F6O20iw
K8hQnLSeQNyo4VxpVD3BWGT5eXrqr4qf+hvTMvwrwsranTYh7yp7DHb9meiWel+rTrWvRN1vvAav
YDWP9nVeCAOTF907lQ18/9YVR1RJkHDFS2AlzFmkCmvCFTKw1Z64pfNi8XIJC9t8CkItOvZg0JaF
ZzkvRlDzKFSriF12Lp6Eh/1J6gTLJgcxr2lOvK9TQzuCTwu3URT157xpijVqo+od0XpradZ19FSW
oYa+TIouvTW+KRhCfKm7aF/EhsG7zRm3oTd58Eo4tAEPZzcbdXY3ROMtD2H9ZHz1ROIsm8mdDmXc
2Y9hYq2DYqIe/ZWtNqGbKjJjeM10otIdsq4ekQhcyA1SIPPwMQcWFhRDcW6Lqbr1gv6THF44urVK
BbLsOtnrOEyvCTYbe9cFat4WQ3cybDtbB7jtPohSE1BYs/BTbeEeLbc8Vb8Pu976E5GDR2HF+WuY
5+VSrTX9LhtGfyNn7Nl6XGa00W09KWmP+dRg5Q/lMAig/Vr4SQTdtR7rbKKYMQNV8VUj4zV+mb1n
DD1wXq3Q4PvoLeNopIF5H/TAMPrEfu0NoCwK6gN7ExXpe9VP2EUiUDAVaoahV3ZB0fmZ2R54crRL
iaID1doux+yz55QhBlSes6y0St/5LsW+SxBL6ntck4nXgKFuzG2oYBEuW4eYHVoAJHspW40SUrsN
tRBvP3FQXN1ZoVnsf06CNS9/7XPZag2mXal6FGGdnEfFzGaq2vAwI8yKXN9XtTU+stcvrnw9CtYS
WPZzfTjXSyDaz/UF64V/qpf9laGoyEimYqcmkb9JXS3Agt6IHoPOULZtjP6B7UXxY68rxZWlY34p
W3MtUdh3jLyR5lbX1XFTH5LrSZuTOE39WcI9TKVLrvoemYIP9IesI99JOv47+kMZzORK1kmAiGyo
BXmBGnCobSB07OLQdu1MBmlkJdJfS4cne61bWJ4Urw2O10/VLKBPEBCFs7lr8i7iTZuDapSRAnNs
zZM80+czBP3PgzIlV7Lqoz7PrGbbfx8lG0iIfxvqNeKHUXowfa2m2tzpmhad2zS2Vzl0n5UoUFmX
dfLgQ23Y6YWLqxUknnNddS0LXLh/8LzMZTfFHX/h9yG4g23dsnUOl35yLs+DNNnMxJUfKhXVs1b2
BN6hFXWorDozr3YVQreLxK0DDDfnK8RcQc4t57mMnq9gFp29Sj2NuJPRurfWpMG004bqq2u8F3k0
fBZFZiz5GNIzqWVxFWAQttGx2z0HWizwSKvttZK67Cy1Lnuy1A52Tqm3u2EuZqJCejl2qivZiphD
B5Qp6I+jGmZPok3f3Ki3TnC6syczYivPXXXVBPxs1ISr1pNavILhQ94oMKNTpLjpPcyhs6wXTp6D
0IA0POGo9Gr3xWp0rewJ23fzUPTht+FeisRYiIr6ybCSfxzuA2p5tab8MhwRdvPg266+tFMDNIYR
esvYJdoTGyN7AaeNnuv2xUXU6LGpauXGT0ikp0703BqBc0WIp8HTpoifB3atG9WuQUvxnSxcxaq3
+ujhMGdUwWlocGcf0Ife1SMWSYo/dqsmKMTTFFp/FgnuFGVyCzWZJfZMwoCvsYis/OQY5nCUTrvS
j3eu4veOHYf4y6L3e1VV4lnYp5EHhLVq91VS3kWoU6tbOAHND0W8Y9o9VlF3ZavmpyCuYBh6broy
TBMFxPmQpu1bglzKfuxKjAPHJkrPGorjy8i2240syn7q3JCOOknEysguE1RDtXKNBBReZ4wPg0cU
ITLqFxwISzLko1iBRpoDCghuo8mdXA+81J5EkyxiETcvpmGpV97gKEs5yvf1dpkKbKJlq/oyIu/3
QqAlPKYJTmpwvBtW71G6GmuvuKpD1VoR1gw2XcIbHI2BzoLHyA7MNi+nOULdNYDcI/ghoiQd2f84
qNO9McvkrFh7O4umr3i/o1G2JPoYPTpNDDILr9T3tAap51lfI2AIhI3t6d7IsKEdBtM/mAI+G1IR
4Vqx4dyLKsevaCLcTDYdfUTxuecpTGrQR9oS24Tt4BX2Hu62dapDt1y5Y6K/VLo4ywuZYbCL4UJi
DceLtFAnoAa5F53lmVWXXxUlsEkE/lRfVo2LgT3u4imhz92gsOHsVNEdO6vuj/KszaJvZ3YvlIMa
AhWnw0f1L11xR+8vrW0366pYBYHJmLRZ3AbpzsXK6pI26/mCrks9epGNxQwXycPFmDjJg0x+2Yr5
iaVSdi2b8A/IVjr+FlvZyBIkucxVhq5ylQ6kk4NY928wsRMrjJqANoWw2WWdN58Rd18rqk66GJfC
S33p6fWuI3u7kD0+BiQh0lKuPZSgNP+aJEz5pzghIj/zZWS9HBV3jrlyY+zIZcMPs3NB8xxGanHL
VqJ9rDPnOhw7kCBzydHSR0UN3ZMs2XX+1UtnTY4x7R5tHN3xmiymo5iLBXjmRWk6PdAJRqqI1ix1
3+2u2nrqHuMuGJcpPnl7OZaIN9aSkTnt5NhB5YE99oG5vfwbNBRGvA7XBDnWIcm1aQ012cjWPvYE
0MfZX6/EgrNKLSwUu7548qxoN6m6/WaZirVKAD9AHgqKB/iDN5d6VDlWMfv5ozpkzZ1j6p9kvZwn
HGvUOd1murEyuNddMzlvQ2tqPG2b6hyEsXuydGERhtDQEGzSYVUP2EqWTtDfwMLsb5SZnl/xmpxU
F8jZ93qhi2BF4lKwQqOHbPCFhllFhgLLXOUXquIi7DqeM8xKDrIuNeNowRNTrMp9EwH+1ljFr0tX
H/cxic2HPp9um6rHJ6ghFjjadfdg2ZARcQg49nPpUhWgZlKhOStLEXw1vMyT/iCLoxdlaz8Jxo0X
g0F02tbaZJK5owZeuyjmU8zjN2bVBfMShrp2Zvdo4HqLVRMFgHBmHK42xdvUna6ywlZeGx6pImVF
ztZ6h8govy4Qka9N6u4wUcsfeUnUBxRiZ4dd6tEI+jLieqNq96LP8mA13gRlqR1CltkHA56M0xIh
13loL0Q/VHeZkrm7YIyG7RAl40OqD18I/VtfIovnCHoJz3lhJhsH5MUVwfTwBglc5GSs2PriZHeW
OrSfGx2LX9uzkpOrAQqoa1Cvip2aB7QR6oXHuofHHEV58OLePMyBGeD+c+UPp66sNdoy3ZAfRvNx
bm+EFi/deavJ8n6JIYF3JH5tOqveVsNVqCj2qk0b+4SDd8ueJ+JuCYpy1xmGDb6GBl/UAEY7MUBS
5GG9k5VktJxLswgCyCau1S0GlLpWrYbeiWpY0x3euWI7G0th4TU2KU/j4R1zlwqbhmi68102nIis
nGRJDiB7qK6GeauqKkWbsrBtl2VSVzeyi8c7bD/lmrUwUAO+E/PB1xHf8LPY3cui0fnJKVB3MJ5v
oNwT1q+eBOoL/gLi/J3KP/k18OMYu6Qwv1fhrqzVFIuBAlWWve1NwZ7dkn9K3BA/JGIv94FfKgtu
/OatK5NvM+rkQP6asUY3a+tOmbrGKlTfmVqMpkVVeS8IMb9XllHdBDAJsHt0n2T1aKiEV9LJ3Tpz
r8I2tkIPtQd22xOm77rgu6a+Qx93NYDlvsKZqn7J0pX8b5gc+8Ey2PJCp7PzAi52MvxYxN1SWZCE
spbpOGG01JvVMVIgnG7G+bSbrYDkodZKG+8Q+hQIoDQLWfnRx0C5dyuKVF2GGWFH6Qys6eMua0hU
RdyTCwFG83G0E5080AQP2M/9dV81zlNjzb+g/BljMffk9+GflxKgzV3Nam8VmG3+PJZpw6PVy/a+
p4Qrx/O6jVKCu9ZdnLrSjjeV13dbfrL5S4boSTsHbk0oMKu4iLH/RIj2Vvh2vMDabPrUgiTlDZYm
t3ocJ6RPfdiK36Ua5ZkUXLyoMl5a2GizyvU2H/26qE+XoZUaywxvvr7N+ptxPiSlQxzdL97bFA0Q
WZL1hh/CIi1H1qLoL1+6uUlVngvxInt9VDcjCxyh5+nuo6EsCGBFNgBGOZu8Xq12GnhXI4s/Fb2/
Nnk0nJJ6wOeqHcO7DCzPUrdAoY4VAIY+yMs3TWueML0M3zODbKje8tR1tW3WagVbQNO/0p0aUylF
vBtjYLy45RgQwUmHB72Ph1VWlOZNhwTMRq+j+rrVYZTovTkTOvtu9YGX74KhXTqFC0WPhBkZlj6o
r2VzDR8UZ5j+vWaDuC0JByPFk8fYxOW3U2vho6MB48qUgth7rGP+htEk33bYXLXg8V5g5snuEXGW
fdzVwbKq+3zHUwrZxToyV8H8wJWHpomK4FKORZVVC6OGSf7Hv/77f//ny/B//ff8hlCKn2f/ytr0
Jg+zpv73H6b6x7+KS/X+K0VbY7XpICfpOKamO7at0/7l010I6PDff2j/ZyxQ3SAE2HxuUGgBu5Xf
FmPV3fZK/ijNx40M7Eo2CWsjrcyjTn2SvVi1JmzaWHn6WvZezNwMeRCd1uIdE78DAatu+/lQRHF7
9b2XmHfk36tU3zJRf1XbZeFHw1OCPsLkEZaWJTCokB7Cp6BJ2rtsciCN0sdXvPoUCZPd983vPwzL
/tuHYWuOrruGo+maY6jOzx+GDrhu6tiSfJ6qutloZptuTNYge8JlyWPU52fHjNRPmZMSyG9FSNw0
iM6BmygL2VA45iMart49tNboqkvdcR0PJXZuVXOPySXWiFMS3HVNlOwvxWAOUcs4tUrgb9sqEQYn
QdLC9fveImPZI7rhcY8l1kdkW57pimFff4yVoz4m/aEz4+V1ZY+Pem8ANolEHZQ1IAOHIhv9gw2j
Ob+UAwO7RD6trWy15i4f/RBiCy4jXDniozmJ0sxaYm7u/4dfq67//efqGrZmCN2eN2mOYf38DdWq
VqObDYm4U8Jy06eqi0sNOjOOC3GP7Sz7Hyy4TpFXdceicSGDd3nzYtd6eDCSLrsNRZTdagkuk0nv
mntZdzl0MAz8oMD4cu4n6xBRTdkjd+1WFtvRym77QncI1iXNZpQX97yC5GFedmuoBx5yC9BhY9PI
msVQKej/4kZP7h/kNqE4p17GtlYc3aSAb/HDaYOw7S6avBtPrUFVRxmfeJ+IHfemdZyGMt4OvRGe
8yjR18AT+9uIO2KF4V/84HeEQtgNek9K0UNlGiblNQmCz4oKyFnRnSO6xtMDnJ+7ytSa3QQAh3Ba
G9/oxNRu5BmcjK9MgALg96q8QUwvatIn050G5zKgKH0YgCn4w4/xTQd9zSPcEyrcjfksLDZZeRl/
YvsOAdZGzMdXS3tpih4/WV1AL53PYntCElye1lPoXiplEUCzedX8KWJyjP4STHA8h52StdsEQGXl
wY93pjMqe5JoMUrJSm0sNSdAah6y9hGpde+YKE13IK4J0ZqSrLf8irXaD6eAZ9eofk9XH31yl8XB
SpYt3focmX699fJmH6pF8BiobbESxHiP+WQ6J5c85NKYg6ptOhsXJuIFkFW+IUtl7jF+Jg/nteTF
Kmu8wMElAnzwfKzgHCiDM2B87FzieTWwFtkIyDM69xW8cuFNxdKs0nExqhE2S3Nno3FJ52XhG1ji
5ji5vXoClfftkGUYnbCnsrfshyZ9UXepeoo04F/Ig29kP0t7V8cmONtN7FyPGRbgg2cFb24PuyAe
BcvarhY39oBemJsb4VvV5RBcPCcBh2Eq96QzTmbneY/s/buFG12RixhPilep/rrDo5D0GXAltyzO
hgI+HelTLJrTqTzIugzMIJqKWnFmR/zYF2gUVOx0/DVbCQIIYAh3I2K4/roQLA6UjPy7HCeHyDM3
iCBsJPw1H3NNDsLjCTfLOgkSPtgIDNPanLxgZbMsW2uN3iVr1MlPoOnzg/Aq61zbunUeI1Bbv39z
mMavbw7D0FXNdDXVMDWYwubPz6Wh8tLG723xafC8tTHr9WvzgQhPy/aSM4GImgcG6q/K0hmCVUUa
9oc62bsFhXSIc8VE1WIeLcvyLBiQL1enlCTHZCBh17QboqwJWxUrPlUBjz156IYswpdBnkPfV1UE
X+gly37lwl7xu4McI+svXYCqPKKb5KPcUmvqIhcZvCkDQ+Xff05yOfHTcsOwbMN1hOW4mm461i9v
WFFGuOgqVvFJMaNsaRN92OZlgYclgJnXTqCUhn7aU+447YG4JTz5ud6JUORTCzGdk0nxbnxhfu0L
a8QPlXUyy4n6SuiD+hyVxULWB54R7oi6FRtZ1DKsKEEKPBAdMo5mMFSXaUutYOHXqOlpEkG6SXSt
R+A/CTe64zs8e2P7uUdGJ57Bl7/Up/7SLNr8zR9jZ91jQLNP0Pd7DtX8AmSN0MS81OOa3T4nxC0l
oPSX/hn1EpjqhkqEXsAhrJz8fs5/rYosNDeyqIxNfob9uIuJqxQI/OowiYMu30dtXtxjxEwkv6nf
x1HR1r//tpy/rYd419okXATfl9AJl//8q67KGhMAYQSfuqDFcVjLnyer9m6jtLRPfV71i0a0/evQ
BuSpfdeCFetoj2ixbLBe7l9FNyRbp9XDrTDTZl0HICoMcAwHbT44ZHAOsijPZF0gdHICOMdHepzd
sN5BOkTltinx3L1BlA5b0oGHS1+qxdHTxv5YYMrw2IziHFTRdEb8Jn90dfFOXL25lqVgDoY1RVAf
ZDFtw35ZuXa/r+aRpc+WwJ8MeytbQ/DJayOt6o3v6ulVMEObwNq1x27mrVizRnm7bOq+PoIOA9In
a2TbR6+y15GrdooXP6tRNGqj/isPfWvOI6W6RR6GGNod77FiF0c1m/ZEZascq3Q14m7uWjf+zvYg
AdbuaF/bSIZNuK/m9nVemacqF+O+nBtkq6zXGsv+D1+8/GJ/vE11YmFCU21DNW2hab8uhHskj7ve
9Y23UferVW4VIDeF0l8OMT94VC/cp7yKrA1biujaKh3rNp0QeLUR8pMl8q3JWXQmsEO2WrN5UbfO
PTNcZDX4jbFHMkse0CTKTo7Ns99vTIXFKN7WDupGbOmHU8eSeP/7H/XfHtW6MFR+zoYK49IwDO2X
JWRsitIxtEh7szXvGdf3/LrhKfPDYehRgYNXp7GQm+xFiojxNeiEfmVmnntTpnq+idlGYtiD1qXI
cu+qdELrSgWqseuSabr2uqHaFFgA30Bz6he9MTaHItSI+ZpFvQPcCxolmdaOl3p7E5zYlTwr1Ki7
nGXfz/6p9aPuox8JnPg/vNL+dvPrwrV0RzMdQ7hsEn99pbGAm3KHfd1blKbvWXYmDOxdD1FkncIZ
MyJxIEJP4xXKOmL1USfP4tbRjxpGTpcBJVooC3kaTTNY1SjHjZxAdpYNKKbMu2zvMJIcHb9BijuY
7GUwBmh6OP31BWYsT9WhniWBxgSXt64nvw0xUQc4AgdJr8+21MuY62wc2a8vXUAXXYrG3MVH22OB
pumI3Gid3VR1+qA7wrySpjY43mY3viqanUCsFaIPRXmQffM0vvRNwZU7C1EG7c5Xhk0f6TW0UqfV
Fu1QXoPIdt4CNcEG3QH0xU7cZhMrXszGd9+s3m6WIORRsdB656ZKEP3U5wZEbQg75kF2BsHhn4vJ
Q9xxbshG1niNN2I6LYL8uh3UOQxBQzQVzybAu9/fJra8D356BlisaVwAlLbtAHYzfo0MII2YaGim
vlkDCOWyDgmyoGK/jpTefipNr1+JurZ2wVxUerDCqtFk17KVVzcusUQfx0KIh4wlpqweLTA6vNw+
ozppP7UaOAMnN9WlbHR17D48bhUOc6uT3wZ9/4ALTnkSpbCvhR/qyxYF38/AqWHuGOPLVBegy3Dn
2GehXzxUSvUsO3RKVi+sdmxukRWMD4E/JevEG5RPTbiQHXI9c1eFG4wHr8hc/Mg9Xv3z1Pi2PbAP
sB5YxRi7wVBwvZIEPye1CC/5Pd8vcjpbVYvq23E+QDP5VldlZnUrD0hy/FgnO3+MVaKuvvT7qNMj
FHlYU/w016/zlzboE7aTOlnae9tWTwHcg9fEwMYmLrF6z2vFfukj9Mlr+7Vr4GolnVqhCuRZr3aJ
7TTUOBbwHfgFjCwQ06IeGh8Q+DqzbrpsQFs5gYLouuW+K0gwIUiRcJsYPrbE0MojaFrV2B9YePTB
k5s3944OxkLP6ycXIPr1ZDbOPbApY927iIiFuN7ej37VYaeGv06ERMKShQtI5qE9y764yZMWrhQP
diR9fY2kS5VPyUK2Xg55szTdaLpN2DgexaAZW/27IIfU1fhFZuNDzAPD5mmL5e/NR5Uc8Mv4X4q/
TNfCHFuVQrcWcqyU8/iYL8Xa6kotsM7J7Wbd9blxIwqtIZDOZY35bJjrZKtauPrl7Pf9crSpN65K
LsebsdSWhFXLUz/3Ho3WMi8NxEC1oyuR2LLVmXvLs2LwAUHQLyYXMRmA7SfWYqB11ehWHnKvgTTv
helyRm1c6hphTns7m2Gpc792PqhNC48i1s8fQyO7VU761C77aNTXqOg8mo473trqVC+1vqu3sigP
Q6a1i75z0n3XFNOtrNNSYKgK5BpZkvXF6GJOVIzXH1U4yKPT3kY3mSGaG5G9exopyTrBOccsivEF
+6h38lr+jato5t2gBadmtIcXUVoGqA1UgnDi+LFXH/OkgcJ3GtMC/DfMNOzbjbRcJv7JQ0LrzlWV
4b72I6INpKa2fjcN93o5GseZ5+a4XVYSn8RrCDwFiDT6drniQHrg5aTF9zrvCPTfx1u2y8U9HvLt
2tJ6fS2LoxuHt9lYLmXp0mMstaXp6/jF13OI0SeWgICUXW0MzzQOod6x+uuzHXaE9k6YVl/vZYM8
JD3wwo0rjFkzqa8WsrdsaWz1OkiK8k5zEWkuG9Ffx7ajnbwW4AtgxfJzgtBVinzgc56m2TZDt28n
1Lx4xGLqVnZ4C3XfvgrsWglRPYM/4Dbm9eA4A7GncThDtUxPgM4Xlx4aK5mDEpvHjx6ym19kuHVZ
DQhYU3VYLFcOUYQAC+xBDPNnllQHzUesPEgpJlbj7bOsN9aoApQoOBLQsQcv/Wwg1FLG1vAVQxwA
rFg33nWTjwxL2lg7L1JHnr2OfemScM+5lv3FInkpUfw3WZaOe97HKcoIzy2MIszgBoTm6vzbwZ2L
H3VFavI1zoS+DUgqdxGQM3zBEm4pGeppZaPvpgL4i8rcPgcqr2XJTJ/G5M5OS/1Y9HzKU9GjLIw6
4NvkzNQYTRlOqUpIz8S0QjfZpIIwXhaNVr7BTwHlErg5nI22fYUCaiVZ+TYBJt969VRsZTHRr4rB
A4Y0jOVuGs16IwcjPbjM4VM994qCjJAXj2tZH9Throk08VhManeV9KZYyWm0yj6pCeFCL+uhqLfo
GybCMmGlecOriV3uorSlEc403mIY/ibrNR+MMDhiKaA/vMTDIZi7642i7lyM4dayV6GKs1lbpBZB
2l4bVqGgDNkPr6NooJqXixhfr2UfO+LRUlt7MTT19NL4dYyrUDh+EpEPP7rSvxpRtgOZ7AP2U/7M
4eBFBHTOJTv2YEE6ddPnafUe++mtMnTG7eSHGcxcMdxkwLOXAPO9TRzrs4as0nq7UW9y1npDUK+9
KFlU6PSdXaFk3sLQYKJVfKSbOPNRY49e9UB12WGVlXLt9ZpyPdjoTcV6eZBVH/XyTO29nj+KBecv
DWZgKOuJi20r3ObJbMZnJwmRhzEV73HMjATkrKvcuHnh37LDcRYGVAEyftRZfp+dhB7ckgo7RqrR
H4xBM89q44szvhTxLP+1llXykALowA5kaK9IeRHBblkyuKoWPPYxwE4gFjFohTZ8RBHCPsddyfOK
RsuLh3vfeM/LMHwsVL1aYe+Ct447NNfDfCj0CBmBrNqpXtZcq47NYT6TjbJbaRrFUkAWW8u6X/qV
yYC9ovUAOUQ7Vro6HXo3LTFqqaOHaSDd6pPkfw/xZ2hM770TQbjwkDgir+dPax9k0mUQRLFyEyXa
QgDJPdg6AqUazKcOYUSj2ylmc3Mpol5uHscaFZKFvTbhdT02GUL5VcFtEom0eiwhpK0xoAq2jm+V
j5mBbCJPdRtXEop6aWJY6eSIK87F0LbtXYBm8VIWnbYrr1hgRpciyn3uAf4bOJe5czpZ6rVe+F8T
/cGLJ/UTkOMvEVDA16EuvYVfCfshqfR6lTtWcAvLLN9E/aBeD0o5EOQf1atk5EtKrAIpD3xjlpaq
tzcwOeOdyv/2ljY2J8hfYuVXo8Ymu/uqaUH/J7eGUiXJnxEru0WMBP9TGY7BuiqAov7pZHq6iq2E
O0CNLPfYl/oOOz9ugMK0nrIyM64Kbxxv5lLZFHxSfpA9gjZNFopmTIhlqumj7ZtAb32lupKtrpah
7Yd+OtBrWvVu6FFTc6eNLJKdjLY9Ab31NGbpI7pH5iJtlfjo5nVw1nXtTx6G3XMYpPmugM+xthBA
fPZzVyPsV6iof9DqdsFRD5r8rsl4gggfAZW52i7N6gBrVj5Qu+cGXdV1MdTqVrbyY0FNPakScEBM
2ferCjjMk4lc29nuzR+uC/ksXcsxRjtsdGwALbWr73C2yoHAllhDxVZ48pH0WzlVWj8jy/0MA4bf
Z9Qvyay6n53JAxA0DxJwHLZDILCkngcFDoggA/vc5ylILoMsp186VeF89vsUIQQ7qu/8+UqpHvx4
JcBW9XNW+c+W4ivvadn9cCXYo7tJsRY8SwVoxDnpK1PB8lClzeY/bPLmWEcuk8KX7C9pNN1ULQJn
AF3+HudpM68IFBXcvh0FBgKTbXzQq0x/SvXodfKj+ozAnP4UGDFIybp6GEqWPv3orWQnOL/Y5wLp
vQwJmvEqMkGvyOIMzNuidmbwxTGFMyj9Cg0MYydnRIqQbH4Rk6SbW8cwOsdYndxo7MqviP6Epzz3
sl2QoOfPag2BCTGFR99N8kUQsaXMwwEWYzrgwJRYD7KHPzyjLdbdy/YAewuu3ZxkKdR4FaWjmlyN
bvDk1K6FMIfBbly1tl5lKDNgzTnCYYSGMhdrJYt2cRxF4Fooukk5IOPo2jtZNBsLBmLR6IfAGe95
ED/pjpXd2XGX3cVsOUD8kcnoCu6FpR9x84ZZepCtIBPa699/g5rxa+ZhzoS6riqI1ViwUcQv4azI
5mlS1k7PDm8YtwQIJ4Ps7cSD0UsRYWowbY6uW6GaB6vK+FHxt0Lo8kg0W6O48bLPuupEd0WVx3cl
Zsl7JxYNacQIArOLZqWKAO62VkNlPeZF96J2vJjb1GjOfu2g6lFM+0TRu5ep66fdJIALBoiQvZQG
Cg8TIbCTZeLEAg75MhwaQrN3am6dfp6taGFiuo5VXvfYYDyNwIDl8LqY8quCLDpGT3QrJy3BdCSt
jikox2fn2zVdt44PjpuZS9nLFwjHaTwdD3IOtHdIao4rxYmG5UAk8EZHyeymQOTf5/F2+qhyBdgL
Y0AcTNbJg4fly8ZExfUyFNlg7WiW1rOKWevRx8dvlxspumLz2UfdP539vp8dud/mc7+f/TJLHLpi
C0SXXKt6W3eKt42CMFyyQZvmXdp0q6VBshFtl68+6nytnVZdqxlrOUw2dKZeLs3U7rYfdbZwEOYa
9XIj+ukreGNkGGtNcOf56l4YhLEm0aOIXIfOHTrj+dLKgvZV78QDOKUAoqaypgKijOqUJ6Ps6rff
/77/lvA3DPYIpNUs2M6EbWX7D/iUzGKTE+pN8IogShhfWfauNrIHiETNu+W0WzHW2pvqO2IZ6LZx
LtFu31fBZG0hlefHHJX1RQ5AbQGShx/5fFCQj19ZMYhDWdTr5iT/yf/9E6amlhibL9gzoJwdNL8U
//chT/n//8xjvvf5ecT/XodfKvSm/mx+22v7np8+pe/1r51+mpmrf/vXrT41n34qrLMmbMbb9r0a
797rNml+33r5O4AOzRNJzNADzhi/TPH/1ekvDNI/T/Svdznpw1i8//uPT1/TMFuFdVOFX5o/vjXN
7yfbdsk4fYczfZ9K/jm/myIhkNe0X5nb1P5LkMEQhDdZmkJBJzGb5Jn/rVmx9f+yDYcwty5+/Ja/
X+of/vzf/2V/fcqXX8s/z/O7f/r/Y+7cdqQ2gjD8Kqs8QMt2t9vui0SKFkWQhCjKgSiXZnZgrB3G
aDzLIU+fr9wecHuWQFSrpCXEBbuU7XId//qrHRUjT299qBjI6R6/MiEA4/sSMB/asQ/p4zPiMQx6
HPgVg1lJH7lpASZ3RcrTaaEwLY8fmhAYY/jpKRMjaExrYcEBmdYFiEh+tlA5Poit1YI1ULUIoUxz
Swapa1eAtYAttHxcdFYROl+ElU9Fgwd2h81wdzhJsHrZD4dlMOD8hy9TwErCx1hgg6kZZ2DuzPc4
MDzgXUszCMEUwvqrQtlwyLgTZ/lfdPDJgCg1ujokFKa0gdqNKagN3rXriOiMZ9yDEzS2osJpYwj+
7y3hk1oog4thahVj/0VasM7A8qw4iytYjj5gZJOaQlmWxnvnuZSr24KgkJ8pYMpf5hArRSYOYUH5
pKqitGLMuzIFuMGGtMlp9yVEDOblMRDnZArFfE8KU6AC4FVXsEn5m06YOLuMCq03LRqA3mUzTAy2
hretNAPXGDhrtuEts2nFkStrM5gSAwXCXEPkFxHqOsRYrTCDxlQkPhgvhStJE2FlBmUZjIeE1NBq
Sx1p84sIrrLQpbWVEk9fWxewBkKfXWmhxVkKQmZblXV0ieziIjCI1hakaagaoXICjjVV5cFUliGB
QkHKJD4lx4ekpGzOzhbKUGujAimylXoZglTpATrWySFUBuAJYyFk+pKD2eMFM0oOlfWlWgu1qWF6
NFRLdclXvtfZoQmGY4YdlZJllCk5IjeHaAjcyqhgW7pITnSaI2PhoQIt/QFfMLVraKM9YGTp54yU
kykUTvhtqtgoWpDQX4eC8VcbilVUaDyxsaSspDzNsVTgnH21N9Ah8ezUy84FWgOBC5aG0NSGatJj
A6yTNZ7WPTdvCKU6R4odQIv1FIyVOJdw3BMlNLSRoPFoJ3ZQ2bWRIKnC5lN5Q9WaOtBL00MVUxJc
dVBUCrgcGRTqqWOrQuYSeTXT1jPZUGoBW5iaBiy+ADi4KJ3bgqKRynrW0eQweWkB1EeYvSpbsBVa
IPpz5Ac8YZop4szSI1prnHO2IUPmagu8PHU3XdMoQgWQAAlYVV5owRvaBpqMoqWCptfILy6wDqzG
Wp2x5MamcmzSslF82UeBL4G6eDqpKkQsNjOPAPvTxgUHyIYGXOkDkJ2ArSuPoGxk+6lq+Unrcyye
ub1WmyMAXAOfOKRjBmibkPWVFryhbQCVl5qRqjJ6YEZlIwt96rLRVaZoHBQLx7HmFNFujTpbUGnw
NxIIc6ocleBZhtdmiJZqgDIgUDa1rp6QxGWGCC1RA/Wgg5ZjPJsyv9hIhtOiK5ZhGzVC1bInKh21
YEhLLbQ1/tDw8FO9lKE7cGKkNj/YwgTAE8ICi8py7AQClzoIJbADhtAsplR55QeGIkGtBRpmKYx9
XVAy3RMUsBRON5DBQ4agcxlAxJURwdVUQ1IqUg9NgOoqQ/pgKpAn8DfHnp5g79MFM0oOFYNSrR2Q
HMCUqQZBEsUM1vP5hjEUM2nGDzWVRJzQZOYNAONafMkBNfKaAwhSWQiysOqoiYvg8jK+Zx6XpRYA
y0t1zegAVLF4QMYq2nwaGTl/3IDwkzs859PIuC47j0AL2prRSZcErIzvT6CyZMEkPzhD+KHdZiE9
sjXy0wJBXRkd6agZuIpT0B00nmF9qoWWYRQsjoyBNqgKesYK7CUrxGSABZgpF/Np4EYwHKBdzibg
LL8qv6qRMZnaI8CYABklCdw/gpBBDEv2ZNKzz+TnEcDlSo9gSC1ZkNrYCa4IAJt6BOU0IBTaZh9y
mmFHUCunekFSmFYL1lAuQkvh6BWOT7nQAvUC69rZcvlgGKgjI1myEsCZlz2RFle1AiRhQ3IAcZXv
K1KiRZVnZQe+0iKuQtngGxM8IWXABCCtvaFgEgPDiRPUIDBRr2cXE4R0o/UGqmMgtECmFHD5AmUT
b2ASVWAqcIBJotkNZyGfSbGrQt+pnumW5cQWjmuY3/WyYoLi7GEAg7Va1BTnlnn1EFI9a/tJC7sV
1o4Mm8DfBWdKPYJJTBuA3mH21ULpyHAehRrUM4gSt7cg63AWUYdE26UpQFzhxBs2hiCNETymgioz
U+B7l9p2EtgZaidpENY0fNmJnrPUwkTupMmarCA/lM3WrLwoY4IgjVARKBiJjRwIVFB+LVXQMLfE
R4CyWP4Dz8pvFmUFKFZqgcgIxTkAvTNsEk7zOiYEcAUwaSYdVAuCtU0X/KJa4Qt+6cOezPWu399M
azT9dlzs4nz2F87c+ksBiy0ZIcYnvyhbNVH0xy2bbxIS8MTrX/zwzPOfrjP/9/kBLy+dXOv8VOd/
fNxvj91xs3s//eD9fJuywvT1V9/uu+fdq25J6gfToLP9eCcXy0AfMuNnBI+3K7kCUKrlHvu/hkMq
eOKe6wXfdoexG8+3KOs+kbKnlXzd7fsXw5GvXi1lR36sWvawH47dzbCUHNllesmHw3Zz6jd3p0T4
tP+lFf5ou+/edsftUnLkQqklzztrV8OLq+thf/fqear2SDbSXuU7tN7fJO9zJvBoJbNceHyZ3vJM
B9FKfozG+36pcVo2Kbm0gp/cdLvEAMvIWVDL3e/7w9CnHhmJAGrRh5u+W0WROFxXSx7epmYRx9Va
sT9cxqY4AlYLRsDd5vb92QymsBfnqlrRPw53/Xih5jiv1Mp+2vWHJHrM8y+9XM4n7A43S3XQrgvj
QC96HLvN7m7cnk6JTc9DK7X8frPrX3bpgl6cBOlFkwvG4ZRYNkc1Co6ql81HmPnz+nUSm0BpBbF/
COnD3XEt+kFufDicVjGkKidQVXvTP22fH7tV9cRBv9IQ6EW/6dK8xfhKltb0gt9ePe5evR53fZrW
kS8Q60PI/3575MzksyyJVPPy5UMIf7p912+SNIZwadYfQvifw/H2LGm+b5nEqEUPx9Pu6ro7DmTK
1DnjnsXDXOBRd7v2fbiCdIJa8XwZLNV4XJdSi73dU5GkXc3MEFGLPm45Y+j85NOrjGvgWsE/c1zv
+H7/plu1CfOuvVb8L7vhZnv1ZLzIbRHy1Yr/dbj7hCHOOOLDXODSEOchv1b8b2h/O47bpKSwkYCs
l/0u7So531pARa3c30/d7ixFDBHqjsB0WrHPtsdXZLazoElyRMTVkns6m5V5z8CaVvQfHXnn8PKU
uua8iKsWvh1PV8/uu/m4raCW34+b4TD2SViZsTa1bL7ajWKStxnPMPlnyfchTR+OnrjEn84nrNz3
31JwTX5js992x2/+BgAA//8=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6">
  <a:schemeClr val="accent3"/>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withinLinear" id="16">
  <a:schemeClr val="accent3"/>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hyperlink" Target="#'Final dashboard-Geographic'!A1"/><Relationship Id="rId7" Type="http://schemas.openxmlformats.org/officeDocument/2006/relationships/chart" Target="../charts/chart4.xml"/><Relationship Id="rId2" Type="http://schemas.openxmlformats.org/officeDocument/2006/relationships/hyperlink" Target="#'Final dashboard-Logistics'!A1"/><Relationship Id="rId1" Type="http://schemas.openxmlformats.org/officeDocument/2006/relationships/hyperlink" Target="#'Final dashboard-Sales'!A1"/><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hyperlink" Target="#'Final dashboard-Geographic'!A1"/><Relationship Id="rId1" Type="http://schemas.openxmlformats.org/officeDocument/2006/relationships/hyperlink" Target="#'Final dashboard-Logistics'!A1"/><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hyperlink" Target="#'Final dashboard-Geographic'!A1"/><Relationship Id="rId2" Type="http://schemas.openxmlformats.org/officeDocument/2006/relationships/hyperlink" Target="#'Final dashboard-Logistics'!A1"/><Relationship Id="rId1" Type="http://schemas.openxmlformats.org/officeDocument/2006/relationships/hyperlink" Target="#'Final dashboard-Sales'!A1"/><Relationship Id="rId6" Type="http://schemas.microsoft.com/office/2014/relationships/chartEx" Target="../charts/chartEx2.xml"/><Relationship Id="rId5" Type="http://schemas.openxmlformats.org/officeDocument/2006/relationships/chart" Target="../charts/chart12.xml"/><Relationship Id="rId4" Type="http://schemas.microsoft.com/office/2014/relationships/chartEx" Target="../charts/chartEx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8.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0.xml.rels><?xml version="1.0" encoding="UTF-8" standalone="yes"?>
<Relationships xmlns="http://schemas.openxmlformats.org/package/2006/relationships"><Relationship Id="rId1" Type="http://schemas.microsoft.com/office/2014/relationships/chartEx" Target="../charts/chartEx3.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4.xml"/><Relationship Id="rId2" Type="http://schemas.microsoft.com/office/2014/relationships/chartEx" Target="../charts/chartEx5.xml"/><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0</xdr:col>
      <xdr:colOff>616858</xdr:colOff>
      <xdr:row>3</xdr:row>
      <xdr:rowOff>63494</xdr:rowOff>
    </xdr:from>
    <xdr:to>
      <xdr:col>21</xdr:col>
      <xdr:colOff>456860</xdr:colOff>
      <xdr:row>6</xdr:row>
      <xdr:rowOff>23088</xdr:rowOff>
    </xdr:to>
    <xdr:grpSp>
      <xdr:nvGrpSpPr>
        <xdr:cNvPr id="2" name="Group 1">
          <a:extLst>
            <a:ext uri="{FF2B5EF4-FFF2-40B4-BE49-F238E27FC236}">
              <a16:creationId xmlns:a16="http://schemas.microsoft.com/office/drawing/2014/main" id="{B4A2FA6C-AA92-45FD-83B3-24928356D949}"/>
            </a:ext>
          </a:extLst>
        </xdr:cNvPr>
        <xdr:cNvGrpSpPr/>
      </xdr:nvGrpSpPr>
      <xdr:grpSpPr>
        <a:xfrm>
          <a:off x="616858" y="662208"/>
          <a:ext cx="15851073" cy="549237"/>
          <a:chOff x="94372" y="-4717895"/>
          <a:chExt cx="9408834" cy="377688"/>
        </a:xfrm>
      </xdr:grpSpPr>
      <mc:AlternateContent xmlns:mc="http://schemas.openxmlformats.org/markup-compatibility/2006" xmlns:a14="http://schemas.microsoft.com/office/drawing/2010/main">
        <mc:Choice Requires="a14">
          <xdr:graphicFrame macro="">
            <xdr:nvGraphicFramePr>
              <xdr:cNvPr id="3" name="Category 7">
                <a:extLst>
                  <a:ext uri="{FF2B5EF4-FFF2-40B4-BE49-F238E27FC236}">
                    <a16:creationId xmlns:a16="http://schemas.microsoft.com/office/drawing/2014/main" id="{AF5B045A-9D08-4CB4-A0D5-5EC8651015FE}"/>
                  </a:ext>
                </a:extLst>
              </xdr:cNvPr>
              <xdr:cNvGraphicFramePr/>
            </xdr:nvGraphicFramePr>
            <xdr:xfrm>
              <a:off x="94372" y="-4717890"/>
              <a:ext cx="1891817" cy="371336"/>
            </xdr:xfrm>
            <a:graphic>
              <a:graphicData uri="http://schemas.microsoft.com/office/drawing/2010/slicer">
                <sle:slicer xmlns:sle="http://schemas.microsoft.com/office/drawing/2010/slicer" name="Category 7"/>
              </a:graphicData>
            </a:graphic>
          </xdr:graphicFrame>
        </mc:Choice>
        <mc:Fallback xmlns="">
          <xdr:sp macro="" textlink="">
            <xdr:nvSpPr>
              <xdr:cNvPr id="0" name=""/>
              <xdr:cNvSpPr>
                <a:spLocks noTextEdit="1"/>
              </xdr:cNvSpPr>
            </xdr:nvSpPr>
            <xdr:spPr>
              <a:xfrm>
                <a:off x="616858" y="662215"/>
                <a:ext cx="3187146" cy="540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 name="OrderDate (Year) 7">
                <a:extLst>
                  <a:ext uri="{FF2B5EF4-FFF2-40B4-BE49-F238E27FC236}">
                    <a16:creationId xmlns:a16="http://schemas.microsoft.com/office/drawing/2014/main" id="{47D388FF-4CE5-4121-AE90-6E1D56654946}"/>
                  </a:ext>
                </a:extLst>
              </xdr:cNvPr>
              <xdr:cNvGraphicFramePr/>
            </xdr:nvGraphicFramePr>
            <xdr:xfrm>
              <a:off x="1967622" y="-4717890"/>
              <a:ext cx="1891817" cy="371336"/>
            </xdr:xfrm>
            <a:graphic>
              <a:graphicData uri="http://schemas.microsoft.com/office/drawing/2010/slicer">
                <sle:slicer xmlns:sle="http://schemas.microsoft.com/office/drawing/2010/slicer" name="OrderDate (Year) 7"/>
              </a:graphicData>
            </a:graphic>
          </xdr:graphicFrame>
        </mc:Choice>
        <mc:Fallback xmlns="">
          <xdr:sp macro="" textlink="">
            <xdr:nvSpPr>
              <xdr:cNvPr id="0" name=""/>
              <xdr:cNvSpPr>
                <a:spLocks noTextEdit="1"/>
              </xdr:cNvSpPr>
            </xdr:nvSpPr>
            <xdr:spPr>
              <a:xfrm>
                <a:off x="3772724" y="662215"/>
                <a:ext cx="3187146" cy="540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 name="Region 7">
                <a:extLst>
                  <a:ext uri="{FF2B5EF4-FFF2-40B4-BE49-F238E27FC236}">
                    <a16:creationId xmlns:a16="http://schemas.microsoft.com/office/drawing/2014/main" id="{DA259408-0357-4BC4-BD68-1FE329383DEA}"/>
                  </a:ext>
                </a:extLst>
              </xdr:cNvPr>
              <xdr:cNvGraphicFramePr/>
            </xdr:nvGraphicFramePr>
            <xdr:xfrm>
              <a:off x="3840872" y="-4717887"/>
              <a:ext cx="1891817" cy="371336"/>
            </xdr:xfrm>
            <a:graphic>
              <a:graphicData uri="http://schemas.microsoft.com/office/drawing/2010/slicer">
                <sle:slicer xmlns:sle="http://schemas.microsoft.com/office/drawing/2010/slicer" name="Region 7"/>
              </a:graphicData>
            </a:graphic>
          </xdr:graphicFrame>
        </mc:Choice>
        <mc:Fallback xmlns="">
          <xdr:sp macro="" textlink="">
            <xdr:nvSpPr>
              <xdr:cNvPr id="0" name=""/>
              <xdr:cNvSpPr>
                <a:spLocks noTextEdit="1"/>
              </xdr:cNvSpPr>
            </xdr:nvSpPr>
            <xdr:spPr>
              <a:xfrm>
                <a:off x="6928591" y="662220"/>
                <a:ext cx="3187146" cy="540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 name="Segment 7">
                <a:extLst>
                  <a:ext uri="{FF2B5EF4-FFF2-40B4-BE49-F238E27FC236}">
                    <a16:creationId xmlns:a16="http://schemas.microsoft.com/office/drawing/2014/main" id="{F900F4F3-9153-4B89-8E71-87AF1774C993}"/>
                  </a:ext>
                </a:extLst>
              </xdr:cNvPr>
              <xdr:cNvGraphicFramePr/>
            </xdr:nvGraphicFramePr>
            <xdr:xfrm>
              <a:off x="5738139" y="-4711543"/>
              <a:ext cx="1891817" cy="371336"/>
            </xdr:xfrm>
            <a:graphic>
              <a:graphicData uri="http://schemas.microsoft.com/office/drawing/2010/slicer">
                <sle:slicer xmlns:sle="http://schemas.microsoft.com/office/drawing/2010/slicer" name="Segment 7"/>
              </a:graphicData>
            </a:graphic>
          </xdr:graphicFrame>
        </mc:Choice>
        <mc:Fallback xmlns="">
          <xdr:sp macro="" textlink="">
            <xdr:nvSpPr>
              <xdr:cNvPr id="0" name=""/>
              <xdr:cNvSpPr>
                <a:spLocks noTextEdit="1"/>
              </xdr:cNvSpPr>
            </xdr:nvSpPr>
            <xdr:spPr>
              <a:xfrm>
                <a:off x="10124918" y="671445"/>
                <a:ext cx="3187146" cy="540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 name="ShipMode 7">
                <a:extLst>
                  <a:ext uri="{FF2B5EF4-FFF2-40B4-BE49-F238E27FC236}">
                    <a16:creationId xmlns:a16="http://schemas.microsoft.com/office/drawing/2014/main" id="{61396A9E-D801-469F-87CF-8741764CE08B}"/>
                  </a:ext>
                </a:extLst>
              </xdr:cNvPr>
              <xdr:cNvGraphicFramePr/>
            </xdr:nvGraphicFramePr>
            <xdr:xfrm>
              <a:off x="7611389" y="-4717895"/>
              <a:ext cx="1891817" cy="371336"/>
            </xdr:xfrm>
            <a:graphic>
              <a:graphicData uri="http://schemas.microsoft.com/office/drawing/2010/slicer">
                <sle:slicer xmlns:sle="http://schemas.microsoft.com/office/drawing/2010/slicer" name="ShipMode 7"/>
              </a:graphicData>
            </a:graphic>
          </xdr:graphicFrame>
        </mc:Choice>
        <mc:Fallback xmlns="">
          <xdr:sp macro="" textlink="">
            <xdr:nvSpPr>
              <xdr:cNvPr id="0" name=""/>
              <xdr:cNvSpPr>
                <a:spLocks noTextEdit="1"/>
              </xdr:cNvSpPr>
            </xdr:nvSpPr>
            <xdr:spPr>
              <a:xfrm>
                <a:off x="13280785" y="662208"/>
                <a:ext cx="3187146" cy="540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79394</xdr:colOff>
      <xdr:row>9</xdr:row>
      <xdr:rowOff>9071</xdr:rowOff>
    </xdr:from>
    <xdr:to>
      <xdr:col>2</xdr:col>
      <xdr:colOff>698501</xdr:colOff>
      <xdr:row>22</xdr:row>
      <xdr:rowOff>36286</xdr:rowOff>
    </xdr:to>
    <xdr:grpSp>
      <xdr:nvGrpSpPr>
        <xdr:cNvPr id="8" name="Group 7">
          <a:extLst>
            <a:ext uri="{FF2B5EF4-FFF2-40B4-BE49-F238E27FC236}">
              <a16:creationId xmlns:a16="http://schemas.microsoft.com/office/drawing/2014/main" id="{86312DF8-38FD-4214-B94D-B60A9342E8C7}"/>
            </a:ext>
          </a:extLst>
        </xdr:cNvPr>
        <xdr:cNvGrpSpPr/>
      </xdr:nvGrpSpPr>
      <xdr:grpSpPr>
        <a:xfrm>
          <a:off x="79394" y="1886857"/>
          <a:ext cx="2143107" cy="2621643"/>
          <a:chOff x="306592" y="1622201"/>
          <a:chExt cx="2420518" cy="4374021"/>
        </a:xfrm>
        <a:solidFill>
          <a:schemeClr val="accent1"/>
        </a:solidFill>
      </xdr:grpSpPr>
      <xdr:grpSp>
        <xdr:nvGrpSpPr>
          <xdr:cNvPr id="9" name="Group 8">
            <a:extLst>
              <a:ext uri="{FF2B5EF4-FFF2-40B4-BE49-F238E27FC236}">
                <a16:creationId xmlns:a16="http://schemas.microsoft.com/office/drawing/2014/main" id="{EBF81F56-A4EC-404F-BAFB-A5C01E2FBF73}"/>
              </a:ext>
            </a:extLst>
          </xdr:cNvPr>
          <xdr:cNvGrpSpPr/>
        </xdr:nvGrpSpPr>
        <xdr:grpSpPr>
          <a:xfrm>
            <a:off x="306592" y="1622201"/>
            <a:ext cx="2031222" cy="1260000"/>
            <a:chOff x="760164" y="2121130"/>
            <a:chExt cx="1877569" cy="277942"/>
          </a:xfrm>
          <a:grpFill/>
        </xdr:grpSpPr>
        <xdr:sp macro="" textlink="">
          <xdr:nvSpPr>
            <xdr:cNvPr id="16" name="Rectangle: Rounded Corners 15">
              <a:extLst>
                <a:ext uri="{FF2B5EF4-FFF2-40B4-BE49-F238E27FC236}">
                  <a16:creationId xmlns:a16="http://schemas.microsoft.com/office/drawing/2014/main" id="{142807DC-37B3-4F75-8979-56185B519159}"/>
                </a:ext>
              </a:extLst>
            </xdr:cNvPr>
            <xdr:cNvSpPr/>
          </xdr:nvSpPr>
          <xdr:spPr>
            <a:xfrm>
              <a:off x="760164" y="2121130"/>
              <a:ext cx="1877569" cy="277942"/>
            </a:xfrm>
            <a:prstGeom prst="roundRect">
              <a:avLst/>
            </a:prstGeom>
            <a:grpFill/>
            <a:ln>
              <a:noFill/>
              <a:prstDash val="dashDot"/>
            </a:ln>
            <a:effectLst>
              <a:glow rad="228600">
                <a:schemeClr val="accent6">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200" b="1">
                  <a:solidFill>
                    <a:sysClr val="windowText" lastClr="000000"/>
                  </a:solidFill>
                  <a:latin typeface="+mj-lt"/>
                </a:rPr>
                <a:t>Revenue</a:t>
              </a:r>
              <a:r>
                <a:rPr lang="en-SG" sz="1200" b="1" baseline="0">
                  <a:solidFill>
                    <a:srgbClr val="FF0000"/>
                  </a:solidFill>
                  <a:latin typeface="+mj-lt"/>
                </a:rPr>
                <a:t> </a:t>
              </a:r>
              <a:endParaRPr lang="en-SG" sz="1200" b="1">
                <a:solidFill>
                  <a:srgbClr val="FF0000"/>
                </a:solidFill>
                <a:latin typeface="+mj-lt"/>
              </a:endParaRPr>
            </a:p>
          </xdr:txBody>
        </xdr:sp>
        <xdr:sp macro="" textlink="SalesVsyear!C1">
          <xdr:nvSpPr>
            <xdr:cNvPr id="17" name="TextBox 16">
              <a:extLst>
                <a:ext uri="{FF2B5EF4-FFF2-40B4-BE49-F238E27FC236}">
                  <a16:creationId xmlns:a16="http://schemas.microsoft.com/office/drawing/2014/main" id="{B95A934D-5FE5-43C4-950E-7DBC53131A45}"/>
                </a:ext>
              </a:extLst>
            </xdr:cNvPr>
            <xdr:cNvSpPr txBox="1"/>
          </xdr:nvSpPr>
          <xdr:spPr>
            <a:xfrm>
              <a:off x="1625533" y="2159073"/>
              <a:ext cx="987306" cy="19272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184FD4-0616-40B3-AF28-823CCFA69F44}" type="TxLink">
                <a:rPr lang="en-US" sz="1100" b="1" i="1" u="none" strike="noStrike">
                  <a:solidFill>
                    <a:srgbClr val="0000FF"/>
                  </a:solidFill>
                  <a:latin typeface="Century Gothic"/>
                </a:rPr>
                <a:pPr algn="ctr"/>
                <a:t>$2,297,073</a:t>
              </a:fld>
              <a:endParaRPr lang="en-SG" sz="1100" b="1" i="1">
                <a:solidFill>
                  <a:srgbClr val="0000FF"/>
                </a:solidFill>
              </a:endParaRPr>
            </a:p>
          </xdr:txBody>
        </xdr:sp>
      </xdr:grpSp>
      <xdr:grpSp>
        <xdr:nvGrpSpPr>
          <xdr:cNvPr id="10" name="Group 9">
            <a:extLst>
              <a:ext uri="{FF2B5EF4-FFF2-40B4-BE49-F238E27FC236}">
                <a16:creationId xmlns:a16="http://schemas.microsoft.com/office/drawing/2014/main" id="{195EA66C-5C80-47AE-A4CC-5E5442AEED1A}"/>
              </a:ext>
            </a:extLst>
          </xdr:cNvPr>
          <xdr:cNvGrpSpPr/>
        </xdr:nvGrpSpPr>
        <xdr:grpSpPr>
          <a:xfrm>
            <a:off x="326648" y="3188473"/>
            <a:ext cx="1995113" cy="1260000"/>
            <a:chOff x="2871819" y="2118044"/>
            <a:chExt cx="1825395" cy="277532"/>
          </a:xfrm>
          <a:grpFill/>
        </xdr:grpSpPr>
        <xdr:sp macro="" textlink="">
          <xdr:nvSpPr>
            <xdr:cNvPr id="14" name="Rectangle: Rounded Corners 13">
              <a:extLst>
                <a:ext uri="{FF2B5EF4-FFF2-40B4-BE49-F238E27FC236}">
                  <a16:creationId xmlns:a16="http://schemas.microsoft.com/office/drawing/2014/main" id="{FD420976-9D29-4621-8BBF-121067ED6753}"/>
                </a:ext>
              </a:extLst>
            </xdr:cNvPr>
            <xdr:cNvSpPr/>
          </xdr:nvSpPr>
          <xdr:spPr>
            <a:xfrm>
              <a:off x="2871819" y="2118044"/>
              <a:ext cx="1815669" cy="277532"/>
            </a:xfrm>
            <a:prstGeom prst="roundRect">
              <a:avLst/>
            </a:prstGeom>
            <a:grpFill/>
            <a:ln>
              <a:noFill/>
              <a:prstDash val="dashDot"/>
            </a:ln>
            <a:effectLst>
              <a:glow rad="228600">
                <a:schemeClr val="accent6">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200" b="1">
                  <a:solidFill>
                    <a:sysClr val="windowText" lastClr="000000"/>
                  </a:solidFill>
                  <a:latin typeface="+mj-lt"/>
                </a:rPr>
                <a:t>Profit</a:t>
              </a:r>
              <a:endParaRPr lang="en-SG" sz="1200" b="1">
                <a:solidFill>
                  <a:sysClr val="windowText" lastClr="000000"/>
                </a:solidFill>
                <a:latin typeface="Helvetica" pitchFamily="2" charset="0"/>
              </a:endParaRPr>
            </a:p>
          </xdr:txBody>
        </xdr:sp>
        <xdr:sp macro="" textlink="SalesVsyear!C2">
          <xdr:nvSpPr>
            <xdr:cNvPr id="15" name="TextBox 14">
              <a:extLst>
                <a:ext uri="{FF2B5EF4-FFF2-40B4-BE49-F238E27FC236}">
                  <a16:creationId xmlns:a16="http://schemas.microsoft.com/office/drawing/2014/main" id="{0FD9219E-09D1-48D6-AC98-E01DB197CA6A}"/>
                </a:ext>
              </a:extLst>
            </xdr:cNvPr>
            <xdr:cNvSpPr txBox="1"/>
          </xdr:nvSpPr>
          <xdr:spPr>
            <a:xfrm>
              <a:off x="3699898" y="2152062"/>
              <a:ext cx="997316" cy="22292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2427014-CE69-492A-A0CB-D4E577E3C661}" type="TxLink">
                <a:rPr lang="en-US" sz="1200" b="1" i="1" u="none" strike="noStrike">
                  <a:solidFill>
                    <a:srgbClr val="0000FF"/>
                  </a:solidFill>
                  <a:latin typeface="Century Gothic" panose="020B0502020202020204" pitchFamily="34" charset="0"/>
                </a:rPr>
                <a:pPr algn="l"/>
                <a:t>$286,359</a:t>
              </a:fld>
              <a:endParaRPr lang="en-SG" sz="1200" b="1" i="1" u="none">
                <a:solidFill>
                  <a:srgbClr val="0000FF"/>
                </a:solidFill>
                <a:latin typeface="Century Gothic" panose="020B0502020202020204" pitchFamily="34" charset="0"/>
              </a:endParaRPr>
            </a:p>
          </xdr:txBody>
        </xdr:sp>
      </xdr:grpSp>
      <xdr:grpSp>
        <xdr:nvGrpSpPr>
          <xdr:cNvPr id="11" name="Group 10">
            <a:extLst>
              <a:ext uri="{FF2B5EF4-FFF2-40B4-BE49-F238E27FC236}">
                <a16:creationId xmlns:a16="http://schemas.microsoft.com/office/drawing/2014/main" id="{515EE111-970A-4E00-831B-8891E6DB604D}"/>
              </a:ext>
            </a:extLst>
          </xdr:cNvPr>
          <xdr:cNvGrpSpPr/>
        </xdr:nvGrpSpPr>
        <xdr:grpSpPr>
          <a:xfrm>
            <a:off x="382689" y="4725224"/>
            <a:ext cx="2344421" cy="1270998"/>
            <a:chOff x="14733689" y="180438"/>
            <a:chExt cx="2240169" cy="297710"/>
          </a:xfrm>
          <a:grpFill/>
        </xdr:grpSpPr>
        <xdr:sp macro="" textlink="SalesVsyear!F11">
          <xdr:nvSpPr>
            <xdr:cNvPr id="12" name="Rectangle: Rounded Corners 11">
              <a:extLst>
                <a:ext uri="{FF2B5EF4-FFF2-40B4-BE49-F238E27FC236}">
                  <a16:creationId xmlns:a16="http://schemas.microsoft.com/office/drawing/2014/main" id="{DEDA0A36-3D84-4EC6-B264-5EA961695BC5}"/>
                </a:ext>
              </a:extLst>
            </xdr:cNvPr>
            <xdr:cNvSpPr/>
          </xdr:nvSpPr>
          <xdr:spPr>
            <a:xfrm>
              <a:off x="14733689" y="180438"/>
              <a:ext cx="2240169" cy="295134"/>
            </a:xfrm>
            <a:prstGeom prst="roundRect">
              <a:avLst/>
            </a:prstGeom>
            <a:grpFill/>
            <a:ln>
              <a:solidFill>
                <a:srgbClr val="FF9900"/>
              </a:solidFill>
              <a:prstDash val="dashDot"/>
            </a:ln>
            <a:effectLst>
              <a:glow rad="228600">
                <a:schemeClr val="accent6">
                  <a:satMod val="175000"/>
                  <a:alpha val="40000"/>
                </a:schemeClr>
              </a:glow>
            </a:effectLst>
            <a:scene3d>
              <a:camera prst="orthographicFront"/>
              <a:lightRig rig="threePt" dir="t"/>
            </a:scene3d>
            <a:sp3d>
              <a:bevelT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lvl="3" algn="ctr"/>
              <a:fld id="{8456EECA-90F4-4ACF-8A9B-9211913D31BF}" type="TxLink">
                <a:rPr lang="en-US" sz="1200" b="1" i="0" u="none" strike="noStrike">
                  <a:solidFill>
                    <a:srgbClr val="0000FF"/>
                  </a:solidFill>
                  <a:latin typeface="Century Gothic"/>
                </a:rPr>
                <a:pPr lvl="3" algn="ctr"/>
                <a:t>12%</a:t>
              </a:fld>
              <a:endParaRPr lang="en-SG" sz="1200" b="1">
                <a:solidFill>
                  <a:srgbClr val="0000FF"/>
                </a:solidFill>
                <a:latin typeface="+mj-lt"/>
              </a:endParaRPr>
            </a:p>
          </xdr:txBody>
        </xdr:sp>
        <xdr:sp macro="" textlink="">
          <xdr:nvSpPr>
            <xdr:cNvPr id="13" name="Rectangle: Rounded Corners 12">
              <a:extLst>
                <a:ext uri="{FF2B5EF4-FFF2-40B4-BE49-F238E27FC236}">
                  <a16:creationId xmlns:a16="http://schemas.microsoft.com/office/drawing/2014/main" id="{1A0602E1-35C4-4E85-961C-361D42B05159}"/>
                </a:ext>
              </a:extLst>
            </xdr:cNvPr>
            <xdr:cNvSpPr/>
          </xdr:nvSpPr>
          <xdr:spPr>
            <a:xfrm>
              <a:off x="14733690" y="189171"/>
              <a:ext cx="1310837" cy="288977"/>
            </a:xfrm>
            <a:prstGeom prst="roundRect">
              <a:avLst/>
            </a:prstGeom>
            <a:grpFill/>
            <a:ln>
              <a:noFill/>
              <a:prstDash val="dashDot"/>
            </a:ln>
            <a:effectLst>
              <a:glow rad="228600">
                <a:schemeClr val="accent6">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200" b="1">
                  <a:solidFill>
                    <a:sysClr val="windowText" lastClr="000000"/>
                  </a:solidFill>
                  <a:latin typeface="Helvetica" pitchFamily="2" charset="0"/>
                </a:rPr>
                <a:t>Profit Margin</a:t>
              </a:r>
            </a:p>
          </xdr:txBody>
        </xdr:sp>
      </xdr:grpSp>
    </xdr:grpSp>
    <xdr:clientData/>
  </xdr:twoCellAnchor>
  <xdr:twoCellAnchor>
    <xdr:from>
      <xdr:col>14</xdr:col>
      <xdr:colOff>64095</xdr:colOff>
      <xdr:row>0</xdr:row>
      <xdr:rowOff>99786</xdr:rowOff>
    </xdr:from>
    <xdr:to>
      <xdr:col>20</xdr:col>
      <xdr:colOff>633436</xdr:colOff>
      <xdr:row>2</xdr:row>
      <xdr:rowOff>168643</xdr:rowOff>
    </xdr:to>
    <xdr:grpSp>
      <xdr:nvGrpSpPr>
        <xdr:cNvPr id="18" name="Group 17">
          <a:extLst>
            <a:ext uri="{FF2B5EF4-FFF2-40B4-BE49-F238E27FC236}">
              <a16:creationId xmlns:a16="http://schemas.microsoft.com/office/drawing/2014/main" id="{569E8A62-F497-43D7-AC06-000543AD173E}"/>
            </a:ext>
          </a:extLst>
        </xdr:cNvPr>
        <xdr:cNvGrpSpPr/>
      </xdr:nvGrpSpPr>
      <xdr:grpSpPr>
        <a:xfrm>
          <a:off x="10732095" y="99786"/>
          <a:ext cx="5150412" cy="468000"/>
          <a:chOff x="9863637" y="43128"/>
          <a:chExt cx="5150412" cy="468000"/>
        </a:xfrm>
      </xdr:grpSpPr>
      <xdr:grpSp>
        <xdr:nvGrpSpPr>
          <xdr:cNvPr id="19" name="Group 18">
            <a:extLst>
              <a:ext uri="{FF2B5EF4-FFF2-40B4-BE49-F238E27FC236}">
                <a16:creationId xmlns:a16="http://schemas.microsoft.com/office/drawing/2014/main" id="{1C560E9E-9B99-4C23-B3C8-17471C18F267}"/>
              </a:ext>
            </a:extLst>
          </xdr:cNvPr>
          <xdr:cNvGrpSpPr/>
        </xdr:nvGrpSpPr>
        <xdr:grpSpPr>
          <a:xfrm>
            <a:off x="9863637" y="43128"/>
            <a:ext cx="3456974" cy="468000"/>
            <a:chOff x="9863637" y="43128"/>
            <a:chExt cx="3456974" cy="468000"/>
          </a:xfrm>
        </xdr:grpSpPr>
        <xdr:sp macro="" textlink="">
          <xdr:nvSpPr>
            <xdr:cNvPr id="21" name="Rectangle: Rounded Corners 20">
              <a:hlinkClick xmlns:r="http://schemas.openxmlformats.org/officeDocument/2006/relationships" r:id="rId1"/>
              <a:extLst>
                <a:ext uri="{FF2B5EF4-FFF2-40B4-BE49-F238E27FC236}">
                  <a16:creationId xmlns:a16="http://schemas.microsoft.com/office/drawing/2014/main" id="{F6C65F0F-BEA9-4CDA-B4EF-7374B25B9F07}"/>
                </a:ext>
              </a:extLst>
            </xdr:cNvPr>
            <xdr:cNvSpPr/>
          </xdr:nvSpPr>
          <xdr:spPr>
            <a:xfrm>
              <a:off x="9863637" y="43128"/>
              <a:ext cx="1781082" cy="468000"/>
            </a:xfrm>
            <a:prstGeom prst="round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a:t>Sales &amp; Profit</a:t>
              </a:r>
            </a:p>
          </xdr:txBody>
        </xdr:sp>
        <xdr:sp macro="" textlink="">
          <xdr:nvSpPr>
            <xdr:cNvPr id="22" name="Rectangle: Rounded Corners 21">
              <a:hlinkClick xmlns:r="http://schemas.openxmlformats.org/officeDocument/2006/relationships" r:id="rId2"/>
              <a:extLst>
                <a:ext uri="{FF2B5EF4-FFF2-40B4-BE49-F238E27FC236}">
                  <a16:creationId xmlns:a16="http://schemas.microsoft.com/office/drawing/2014/main" id="{337B5EDB-02D0-4AF8-A75C-B67D93746FDC}"/>
                </a:ext>
              </a:extLst>
            </xdr:cNvPr>
            <xdr:cNvSpPr/>
          </xdr:nvSpPr>
          <xdr:spPr>
            <a:xfrm>
              <a:off x="11724184" y="43128"/>
              <a:ext cx="1596427" cy="468000"/>
            </a:xfrm>
            <a:prstGeom prst="round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a:t>Logistics</a:t>
              </a:r>
            </a:p>
          </xdr:txBody>
        </xdr:sp>
      </xdr:grpSp>
      <xdr:sp macro="" textlink="">
        <xdr:nvSpPr>
          <xdr:cNvPr id="20" name="Rectangle: Rounded Corners 19">
            <a:hlinkClick xmlns:r="http://schemas.openxmlformats.org/officeDocument/2006/relationships" r:id="rId3"/>
            <a:extLst>
              <a:ext uri="{FF2B5EF4-FFF2-40B4-BE49-F238E27FC236}">
                <a16:creationId xmlns:a16="http://schemas.microsoft.com/office/drawing/2014/main" id="{5435E466-1B09-4E48-8E58-31464B427462}"/>
              </a:ext>
            </a:extLst>
          </xdr:cNvPr>
          <xdr:cNvSpPr/>
        </xdr:nvSpPr>
        <xdr:spPr>
          <a:xfrm>
            <a:off x="13417622" y="43128"/>
            <a:ext cx="1596427" cy="468000"/>
          </a:xfrm>
          <a:prstGeom prst="round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a:t>Geographic</a:t>
            </a:r>
          </a:p>
        </xdr:txBody>
      </xdr:sp>
    </xdr:grpSp>
    <xdr:clientData/>
  </xdr:twoCellAnchor>
  <xdr:twoCellAnchor>
    <xdr:from>
      <xdr:col>3</xdr:col>
      <xdr:colOff>417271</xdr:colOff>
      <xdr:row>7</xdr:row>
      <xdr:rowOff>66722</xdr:rowOff>
    </xdr:from>
    <xdr:to>
      <xdr:col>21</xdr:col>
      <xdr:colOff>12200</xdr:colOff>
      <xdr:row>34</xdr:row>
      <xdr:rowOff>167580</xdr:rowOff>
    </xdr:to>
    <xdr:grpSp>
      <xdr:nvGrpSpPr>
        <xdr:cNvPr id="32" name="Group 31">
          <a:extLst>
            <a:ext uri="{FF2B5EF4-FFF2-40B4-BE49-F238E27FC236}">
              <a16:creationId xmlns:a16="http://schemas.microsoft.com/office/drawing/2014/main" id="{E39BB4C1-F836-4AAA-97B8-7AE41088BB2E}"/>
            </a:ext>
          </a:extLst>
        </xdr:cNvPr>
        <xdr:cNvGrpSpPr/>
      </xdr:nvGrpSpPr>
      <xdr:grpSpPr>
        <a:xfrm>
          <a:off x="2703271" y="1454651"/>
          <a:ext cx="13320000" cy="5580000"/>
          <a:chOff x="1031692" y="2178888"/>
          <a:chExt cx="12041386" cy="4862115"/>
        </a:xfrm>
      </xdr:grpSpPr>
      <xdr:grpSp>
        <xdr:nvGrpSpPr>
          <xdr:cNvPr id="33" name="Group 32">
            <a:extLst>
              <a:ext uri="{FF2B5EF4-FFF2-40B4-BE49-F238E27FC236}">
                <a16:creationId xmlns:a16="http://schemas.microsoft.com/office/drawing/2014/main" id="{F5FA89E4-936C-40B4-AB0E-3A756EAC125D}"/>
              </a:ext>
            </a:extLst>
          </xdr:cNvPr>
          <xdr:cNvGrpSpPr/>
        </xdr:nvGrpSpPr>
        <xdr:grpSpPr>
          <a:xfrm>
            <a:off x="1031692" y="2178888"/>
            <a:ext cx="12041386" cy="4862115"/>
            <a:chOff x="867402" y="1781821"/>
            <a:chExt cx="12406252" cy="5873962"/>
          </a:xfrm>
        </xdr:grpSpPr>
        <xdr:grpSp>
          <xdr:nvGrpSpPr>
            <xdr:cNvPr id="35" name="Group 34">
              <a:extLst>
                <a:ext uri="{FF2B5EF4-FFF2-40B4-BE49-F238E27FC236}">
                  <a16:creationId xmlns:a16="http://schemas.microsoft.com/office/drawing/2014/main" id="{CD7F1F59-8AC8-4A1F-9650-8E18A3905824}"/>
                </a:ext>
              </a:extLst>
            </xdr:cNvPr>
            <xdr:cNvGrpSpPr/>
          </xdr:nvGrpSpPr>
          <xdr:grpSpPr>
            <a:xfrm>
              <a:off x="867545" y="1781821"/>
              <a:ext cx="12390782" cy="2623007"/>
              <a:chOff x="867545" y="1781821"/>
              <a:chExt cx="12390782" cy="2623007"/>
            </a:xfrm>
          </xdr:grpSpPr>
          <xdr:grpSp>
            <xdr:nvGrpSpPr>
              <xdr:cNvPr id="41" name="Group 40">
                <a:extLst>
                  <a:ext uri="{FF2B5EF4-FFF2-40B4-BE49-F238E27FC236}">
                    <a16:creationId xmlns:a16="http://schemas.microsoft.com/office/drawing/2014/main" id="{EF796250-0E0E-4E09-BB48-77CF4DBF700E}"/>
                  </a:ext>
                </a:extLst>
              </xdr:cNvPr>
              <xdr:cNvGrpSpPr/>
            </xdr:nvGrpSpPr>
            <xdr:grpSpPr>
              <a:xfrm>
                <a:off x="867545" y="1820867"/>
                <a:ext cx="5319167" cy="2583960"/>
                <a:chOff x="50798" y="935697"/>
                <a:chExt cx="5629168" cy="1826978"/>
              </a:xfrm>
            </xdr:grpSpPr>
            <xdr:graphicFrame macro="">
              <xdr:nvGraphicFramePr>
                <xdr:cNvPr id="46" name="Chart 45">
                  <a:extLst>
                    <a:ext uri="{FF2B5EF4-FFF2-40B4-BE49-F238E27FC236}">
                      <a16:creationId xmlns:a16="http://schemas.microsoft.com/office/drawing/2014/main" id="{4E54127C-02E2-43BB-B695-F74F2560B504}"/>
                    </a:ext>
                  </a:extLst>
                </xdr:cNvPr>
                <xdr:cNvGraphicFramePr>
                  <a:graphicFrameLocks/>
                </xdr:cNvGraphicFramePr>
              </xdr:nvGraphicFramePr>
              <xdr:xfrm>
                <a:off x="50798" y="1011731"/>
                <a:ext cx="5629168" cy="1750944"/>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47" name="Rectangle: Rounded Corners 46">
                  <a:extLst>
                    <a:ext uri="{FF2B5EF4-FFF2-40B4-BE49-F238E27FC236}">
                      <a16:creationId xmlns:a16="http://schemas.microsoft.com/office/drawing/2014/main" id="{22AFB1FB-A691-4EEE-A514-1628062C053C}"/>
                    </a:ext>
                  </a:extLst>
                </xdr:cNvPr>
                <xdr:cNvSpPr/>
              </xdr:nvSpPr>
              <xdr:spPr>
                <a:xfrm>
                  <a:off x="700952" y="935697"/>
                  <a:ext cx="1403546" cy="174937"/>
                </a:xfrm>
                <a:prstGeom prst="roundRect">
                  <a:avLst/>
                </a:prstGeom>
                <a:solidFill>
                  <a:schemeClr val="accent1"/>
                </a:solidFill>
                <a:ln>
                  <a:noFill/>
                </a:ln>
                <a:effectLst>
                  <a:glow rad="63500">
                    <a:schemeClr val="accent6">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1">
                      <a:solidFill>
                        <a:sysClr val="windowText" lastClr="000000"/>
                      </a:solidFill>
                    </a:rPr>
                    <a:t>Quaterly Trend</a:t>
                  </a:r>
                  <a:endParaRPr lang="en-SG" sz="1400">
                    <a:solidFill>
                      <a:sysClr val="windowText" lastClr="000000"/>
                    </a:solidFill>
                  </a:endParaRPr>
                </a:p>
              </xdr:txBody>
            </xdr:sp>
          </xdr:grpSp>
          <xdr:graphicFrame macro="">
            <xdr:nvGraphicFramePr>
              <xdr:cNvPr id="42" name="Chart 41">
                <a:extLst>
                  <a:ext uri="{FF2B5EF4-FFF2-40B4-BE49-F238E27FC236}">
                    <a16:creationId xmlns:a16="http://schemas.microsoft.com/office/drawing/2014/main" id="{95D5E4AE-947B-4250-A2FB-4B9F6A85D716}"/>
                  </a:ext>
                </a:extLst>
              </xdr:cNvPr>
              <xdr:cNvGraphicFramePr>
                <a:graphicFrameLocks/>
              </xdr:cNvGraphicFramePr>
            </xdr:nvGraphicFramePr>
            <xdr:xfrm>
              <a:off x="9898852" y="1928404"/>
              <a:ext cx="3359475" cy="2476424"/>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43" name="Chart 42">
                <a:extLst>
                  <a:ext uri="{FF2B5EF4-FFF2-40B4-BE49-F238E27FC236}">
                    <a16:creationId xmlns:a16="http://schemas.microsoft.com/office/drawing/2014/main" id="{A224EE3B-7017-4A75-9313-05B7F340CD46}"/>
                  </a:ext>
                </a:extLst>
              </xdr:cNvPr>
              <xdr:cNvGraphicFramePr>
                <a:graphicFrameLocks/>
              </xdr:cNvGraphicFramePr>
            </xdr:nvGraphicFramePr>
            <xdr:xfrm>
              <a:off x="6363045" y="1928404"/>
              <a:ext cx="3359474" cy="2476424"/>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44" name="Rectangle: Rounded Corners 43">
                <a:extLst>
                  <a:ext uri="{FF2B5EF4-FFF2-40B4-BE49-F238E27FC236}">
                    <a16:creationId xmlns:a16="http://schemas.microsoft.com/office/drawing/2014/main" id="{0AAC0EDB-2479-49EF-8F6D-F29D947E6AD4}"/>
                  </a:ext>
                </a:extLst>
              </xdr:cNvPr>
              <xdr:cNvSpPr/>
            </xdr:nvSpPr>
            <xdr:spPr>
              <a:xfrm>
                <a:off x="6854187" y="1788061"/>
                <a:ext cx="1170769" cy="262218"/>
              </a:xfrm>
              <a:prstGeom prst="roundRect">
                <a:avLst/>
              </a:prstGeom>
              <a:solidFill>
                <a:schemeClr val="accent1"/>
              </a:solidFill>
              <a:ln>
                <a:noFill/>
              </a:ln>
              <a:effectLst>
                <a:glow rad="63500">
                  <a:schemeClr val="accent6">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1">
                    <a:solidFill>
                      <a:sysClr val="windowText" lastClr="000000"/>
                    </a:solidFill>
                  </a:rPr>
                  <a:t>Segments</a:t>
                </a:r>
                <a:endParaRPr lang="en-SG" sz="1400">
                  <a:solidFill>
                    <a:sysClr val="windowText" lastClr="000000"/>
                  </a:solidFill>
                </a:endParaRPr>
              </a:p>
            </xdr:txBody>
          </xdr:sp>
          <xdr:sp macro="" textlink="">
            <xdr:nvSpPr>
              <xdr:cNvPr id="45" name="Rectangle: Rounded Corners 44">
                <a:extLst>
                  <a:ext uri="{FF2B5EF4-FFF2-40B4-BE49-F238E27FC236}">
                    <a16:creationId xmlns:a16="http://schemas.microsoft.com/office/drawing/2014/main" id="{1F764479-544E-4EC4-9224-F154C65DA485}"/>
                  </a:ext>
                </a:extLst>
              </xdr:cNvPr>
              <xdr:cNvSpPr/>
            </xdr:nvSpPr>
            <xdr:spPr>
              <a:xfrm>
                <a:off x="10404692" y="1781821"/>
                <a:ext cx="1170769" cy="262218"/>
              </a:xfrm>
              <a:prstGeom prst="roundRect">
                <a:avLst/>
              </a:prstGeom>
              <a:solidFill>
                <a:schemeClr val="accent1"/>
              </a:solidFill>
              <a:ln>
                <a:noFill/>
              </a:ln>
              <a:effectLst>
                <a:glow rad="63500">
                  <a:schemeClr val="accent6">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1">
                    <a:solidFill>
                      <a:sysClr val="windowText" lastClr="000000"/>
                    </a:solidFill>
                  </a:rPr>
                  <a:t>Region</a:t>
                </a:r>
                <a:endParaRPr lang="en-SG" sz="1400">
                  <a:solidFill>
                    <a:sysClr val="windowText" lastClr="000000"/>
                  </a:solidFill>
                </a:endParaRPr>
              </a:p>
            </xdr:txBody>
          </xdr:sp>
        </xdr:grpSp>
        <xdr:grpSp>
          <xdr:nvGrpSpPr>
            <xdr:cNvPr id="36" name="Group 35">
              <a:extLst>
                <a:ext uri="{FF2B5EF4-FFF2-40B4-BE49-F238E27FC236}">
                  <a16:creationId xmlns:a16="http://schemas.microsoft.com/office/drawing/2014/main" id="{D863A47E-67FE-4208-9BDB-9E8515F21C42}"/>
                </a:ext>
              </a:extLst>
            </xdr:cNvPr>
            <xdr:cNvGrpSpPr/>
          </xdr:nvGrpSpPr>
          <xdr:grpSpPr>
            <a:xfrm>
              <a:off x="867402" y="4551109"/>
              <a:ext cx="12406252" cy="3104674"/>
              <a:chOff x="867402" y="4551109"/>
              <a:chExt cx="12406252" cy="3104674"/>
            </a:xfrm>
          </xdr:grpSpPr>
          <xdr:graphicFrame macro="">
            <xdr:nvGraphicFramePr>
              <xdr:cNvPr id="37" name="Chart 36">
                <a:extLst>
                  <a:ext uri="{FF2B5EF4-FFF2-40B4-BE49-F238E27FC236}">
                    <a16:creationId xmlns:a16="http://schemas.microsoft.com/office/drawing/2014/main" id="{D0D9D017-280A-44D9-A130-8F6397D70701}"/>
                  </a:ext>
                </a:extLst>
              </xdr:cNvPr>
              <xdr:cNvGraphicFramePr>
                <a:graphicFrameLocks/>
              </xdr:cNvGraphicFramePr>
            </xdr:nvGraphicFramePr>
            <xdr:xfrm>
              <a:off x="867402" y="4594969"/>
              <a:ext cx="5319167" cy="3060814"/>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38" name="Rectangle: Rounded Corners 37">
                <a:extLst>
                  <a:ext uri="{FF2B5EF4-FFF2-40B4-BE49-F238E27FC236}">
                    <a16:creationId xmlns:a16="http://schemas.microsoft.com/office/drawing/2014/main" id="{9BDD8043-6230-4968-A110-AFF34B84C2AE}"/>
                  </a:ext>
                </a:extLst>
              </xdr:cNvPr>
              <xdr:cNvSpPr/>
            </xdr:nvSpPr>
            <xdr:spPr>
              <a:xfrm>
                <a:off x="1402364" y="4551109"/>
                <a:ext cx="1170769" cy="252075"/>
              </a:xfrm>
              <a:prstGeom prst="roundRect">
                <a:avLst/>
              </a:prstGeom>
              <a:solidFill>
                <a:schemeClr val="accent1"/>
              </a:solidFill>
              <a:ln>
                <a:noFill/>
              </a:ln>
              <a:effectLst>
                <a:glow rad="63500">
                  <a:schemeClr val="accent6">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1">
                    <a:solidFill>
                      <a:sysClr val="windowText" lastClr="000000"/>
                    </a:solidFill>
                    <a:latin typeface="+mj-lt"/>
                  </a:rPr>
                  <a:t>Categories</a:t>
                </a:r>
              </a:p>
            </xdr:txBody>
          </xdr:sp>
          <xdr:graphicFrame macro="">
            <xdr:nvGraphicFramePr>
              <xdr:cNvPr id="39" name="Chart 38">
                <a:extLst>
                  <a:ext uri="{FF2B5EF4-FFF2-40B4-BE49-F238E27FC236}">
                    <a16:creationId xmlns:a16="http://schemas.microsoft.com/office/drawing/2014/main" id="{3B62E3F5-F0F6-48B5-AF6D-26B7EA46B23C}"/>
                  </a:ext>
                </a:extLst>
              </xdr:cNvPr>
              <xdr:cNvGraphicFramePr>
                <a:graphicFrameLocks/>
              </xdr:cNvGraphicFramePr>
            </xdr:nvGraphicFramePr>
            <xdr:xfrm>
              <a:off x="6348342" y="4624141"/>
              <a:ext cx="6925312" cy="3031640"/>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40" name="Rectangle: Rounded Corners 39">
                <a:extLst>
                  <a:ext uri="{FF2B5EF4-FFF2-40B4-BE49-F238E27FC236}">
                    <a16:creationId xmlns:a16="http://schemas.microsoft.com/office/drawing/2014/main" id="{8DCF29FA-5836-4CF3-AAB3-4108B4829D51}"/>
                  </a:ext>
                </a:extLst>
              </xdr:cNvPr>
              <xdr:cNvSpPr/>
            </xdr:nvSpPr>
            <xdr:spPr>
              <a:xfrm>
                <a:off x="6854187" y="4589991"/>
                <a:ext cx="1372819" cy="252075"/>
              </a:xfrm>
              <a:prstGeom prst="roundRect">
                <a:avLst/>
              </a:prstGeom>
              <a:solidFill>
                <a:schemeClr val="accent1"/>
              </a:solidFill>
              <a:ln>
                <a:noFill/>
              </a:ln>
              <a:effectLst>
                <a:glow rad="63500">
                  <a:schemeClr val="accent6">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1">
                    <a:solidFill>
                      <a:sysClr val="windowText" lastClr="000000"/>
                    </a:solidFill>
                    <a:latin typeface="+mj-lt"/>
                  </a:rPr>
                  <a:t>Location</a:t>
                </a:r>
              </a:p>
            </xdr:txBody>
          </xdr:sp>
        </xdr:grpSp>
      </xdr:grpSp>
      <xdr:cxnSp macro="">
        <xdr:nvCxnSpPr>
          <xdr:cNvPr id="34" name="Straight Connector 33">
            <a:extLst>
              <a:ext uri="{FF2B5EF4-FFF2-40B4-BE49-F238E27FC236}">
                <a16:creationId xmlns:a16="http://schemas.microsoft.com/office/drawing/2014/main" id="{C859D697-5C0E-4506-86AE-8EC65F8D3739}"/>
              </a:ext>
            </a:extLst>
          </xdr:cNvPr>
          <xdr:cNvCxnSpPr/>
        </xdr:nvCxnSpPr>
        <xdr:spPr>
          <a:xfrm flipV="1">
            <a:off x="6487080" y="6654235"/>
            <a:ext cx="6580187" cy="29308"/>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616858</xdr:colOff>
      <xdr:row>3</xdr:row>
      <xdr:rowOff>63494</xdr:rowOff>
    </xdr:from>
    <xdr:to>
      <xdr:col>21</xdr:col>
      <xdr:colOff>456860</xdr:colOff>
      <xdr:row>6</xdr:row>
      <xdr:rowOff>23088</xdr:rowOff>
    </xdr:to>
    <xdr:grpSp>
      <xdr:nvGrpSpPr>
        <xdr:cNvPr id="2" name="Group 1">
          <a:extLst>
            <a:ext uri="{FF2B5EF4-FFF2-40B4-BE49-F238E27FC236}">
              <a16:creationId xmlns:a16="http://schemas.microsoft.com/office/drawing/2014/main" id="{B389F538-CA51-4A50-B744-09D0744A50C6}"/>
            </a:ext>
          </a:extLst>
        </xdr:cNvPr>
        <xdr:cNvGrpSpPr/>
      </xdr:nvGrpSpPr>
      <xdr:grpSpPr>
        <a:xfrm>
          <a:off x="616858" y="662208"/>
          <a:ext cx="15851073" cy="549237"/>
          <a:chOff x="94372" y="-4717895"/>
          <a:chExt cx="9408834" cy="377688"/>
        </a:xfrm>
      </xdr:grpSpPr>
      <mc:AlternateContent xmlns:mc="http://schemas.openxmlformats.org/markup-compatibility/2006" xmlns:a14="http://schemas.microsoft.com/office/drawing/2010/main">
        <mc:Choice Requires="a14">
          <xdr:graphicFrame macro="">
            <xdr:nvGraphicFramePr>
              <xdr:cNvPr id="3" name="Category 8">
                <a:extLst>
                  <a:ext uri="{FF2B5EF4-FFF2-40B4-BE49-F238E27FC236}">
                    <a16:creationId xmlns:a16="http://schemas.microsoft.com/office/drawing/2014/main" id="{95B89663-400C-43A6-A364-B24A04CE171E}"/>
                  </a:ext>
                </a:extLst>
              </xdr:cNvPr>
              <xdr:cNvGraphicFramePr/>
            </xdr:nvGraphicFramePr>
            <xdr:xfrm>
              <a:off x="94372" y="-4717890"/>
              <a:ext cx="1891817" cy="371336"/>
            </xdr:xfrm>
            <a:graphic>
              <a:graphicData uri="http://schemas.microsoft.com/office/drawing/2010/slicer">
                <sle:slicer xmlns:sle="http://schemas.microsoft.com/office/drawing/2010/slicer" name="Category 8"/>
              </a:graphicData>
            </a:graphic>
          </xdr:graphicFrame>
        </mc:Choice>
        <mc:Fallback xmlns="">
          <xdr:sp macro="" textlink="">
            <xdr:nvSpPr>
              <xdr:cNvPr id="0" name=""/>
              <xdr:cNvSpPr>
                <a:spLocks noTextEdit="1"/>
              </xdr:cNvSpPr>
            </xdr:nvSpPr>
            <xdr:spPr>
              <a:xfrm>
                <a:off x="616858" y="662215"/>
                <a:ext cx="3187146" cy="540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 name="OrderDate (Year) 8">
                <a:extLst>
                  <a:ext uri="{FF2B5EF4-FFF2-40B4-BE49-F238E27FC236}">
                    <a16:creationId xmlns:a16="http://schemas.microsoft.com/office/drawing/2014/main" id="{DD66C988-C697-46DB-A52C-803DCFDE65F7}"/>
                  </a:ext>
                </a:extLst>
              </xdr:cNvPr>
              <xdr:cNvGraphicFramePr/>
            </xdr:nvGraphicFramePr>
            <xdr:xfrm>
              <a:off x="1967622" y="-4717890"/>
              <a:ext cx="1891817" cy="371336"/>
            </xdr:xfrm>
            <a:graphic>
              <a:graphicData uri="http://schemas.microsoft.com/office/drawing/2010/slicer">
                <sle:slicer xmlns:sle="http://schemas.microsoft.com/office/drawing/2010/slicer" name="OrderDate (Year) 8"/>
              </a:graphicData>
            </a:graphic>
          </xdr:graphicFrame>
        </mc:Choice>
        <mc:Fallback xmlns="">
          <xdr:sp macro="" textlink="">
            <xdr:nvSpPr>
              <xdr:cNvPr id="0" name=""/>
              <xdr:cNvSpPr>
                <a:spLocks noTextEdit="1"/>
              </xdr:cNvSpPr>
            </xdr:nvSpPr>
            <xdr:spPr>
              <a:xfrm>
                <a:off x="3772724" y="662215"/>
                <a:ext cx="3187146" cy="540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 name="Region 8">
                <a:extLst>
                  <a:ext uri="{FF2B5EF4-FFF2-40B4-BE49-F238E27FC236}">
                    <a16:creationId xmlns:a16="http://schemas.microsoft.com/office/drawing/2014/main" id="{9BED12F9-7467-4601-BBC1-9446D8DAD35A}"/>
                  </a:ext>
                </a:extLst>
              </xdr:cNvPr>
              <xdr:cNvGraphicFramePr/>
            </xdr:nvGraphicFramePr>
            <xdr:xfrm>
              <a:off x="3840872" y="-4717887"/>
              <a:ext cx="1891817" cy="371336"/>
            </xdr:xfrm>
            <a:graphic>
              <a:graphicData uri="http://schemas.microsoft.com/office/drawing/2010/slicer">
                <sle:slicer xmlns:sle="http://schemas.microsoft.com/office/drawing/2010/slicer" name="Region 8"/>
              </a:graphicData>
            </a:graphic>
          </xdr:graphicFrame>
        </mc:Choice>
        <mc:Fallback xmlns="">
          <xdr:sp macro="" textlink="">
            <xdr:nvSpPr>
              <xdr:cNvPr id="0" name=""/>
              <xdr:cNvSpPr>
                <a:spLocks noTextEdit="1"/>
              </xdr:cNvSpPr>
            </xdr:nvSpPr>
            <xdr:spPr>
              <a:xfrm>
                <a:off x="6928591" y="662220"/>
                <a:ext cx="3187146" cy="540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 name="Segment 8">
                <a:extLst>
                  <a:ext uri="{FF2B5EF4-FFF2-40B4-BE49-F238E27FC236}">
                    <a16:creationId xmlns:a16="http://schemas.microsoft.com/office/drawing/2014/main" id="{52ABE41A-BADC-4E8C-BEA6-B1D1332FC6A0}"/>
                  </a:ext>
                </a:extLst>
              </xdr:cNvPr>
              <xdr:cNvGraphicFramePr/>
            </xdr:nvGraphicFramePr>
            <xdr:xfrm>
              <a:off x="5738139" y="-4711543"/>
              <a:ext cx="1891817" cy="371336"/>
            </xdr:xfrm>
            <a:graphic>
              <a:graphicData uri="http://schemas.microsoft.com/office/drawing/2010/slicer">
                <sle:slicer xmlns:sle="http://schemas.microsoft.com/office/drawing/2010/slicer" name="Segment 8"/>
              </a:graphicData>
            </a:graphic>
          </xdr:graphicFrame>
        </mc:Choice>
        <mc:Fallback xmlns="">
          <xdr:sp macro="" textlink="">
            <xdr:nvSpPr>
              <xdr:cNvPr id="0" name=""/>
              <xdr:cNvSpPr>
                <a:spLocks noTextEdit="1"/>
              </xdr:cNvSpPr>
            </xdr:nvSpPr>
            <xdr:spPr>
              <a:xfrm>
                <a:off x="10124918" y="671445"/>
                <a:ext cx="3187146" cy="540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 name="ShipMode 8">
                <a:extLst>
                  <a:ext uri="{FF2B5EF4-FFF2-40B4-BE49-F238E27FC236}">
                    <a16:creationId xmlns:a16="http://schemas.microsoft.com/office/drawing/2014/main" id="{973BA02F-AB3F-422B-A48E-FEB10F8332E8}"/>
                  </a:ext>
                </a:extLst>
              </xdr:cNvPr>
              <xdr:cNvGraphicFramePr/>
            </xdr:nvGraphicFramePr>
            <xdr:xfrm>
              <a:off x="7611389" y="-4717895"/>
              <a:ext cx="1891817" cy="371336"/>
            </xdr:xfrm>
            <a:graphic>
              <a:graphicData uri="http://schemas.microsoft.com/office/drawing/2010/slicer">
                <sle:slicer xmlns:sle="http://schemas.microsoft.com/office/drawing/2010/slicer" name="ShipMode 8"/>
              </a:graphicData>
            </a:graphic>
          </xdr:graphicFrame>
        </mc:Choice>
        <mc:Fallback xmlns="">
          <xdr:sp macro="" textlink="">
            <xdr:nvSpPr>
              <xdr:cNvPr id="0" name=""/>
              <xdr:cNvSpPr>
                <a:spLocks noTextEdit="1"/>
              </xdr:cNvSpPr>
            </xdr:nvSpPr>
            <xdr:spPr>
              <a:xfrm>
                <a:off x="13280785" y="662208"/>
                <a:ext cx="3187146" cy="540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79394</xdr:colOff>
      <xdr:row>9</xdr:row>
      <xdr:rowOff>9071</xdr:rowOff>
    </xdr:from>
    <xdr:to>
      <xdr:col>2</xdr:col>
      <xdr:colOff>698501</xdr:colOff>
      <xdr:row>22</xdr:row>
      <xdr:rowOff>36286</xdr:rowOff>
    </xdr:to>
    <xdr:grpSp>
      <xdr:nvGrpSpPr>
        <xdr:cNvPr id="8" name="Group 7">
          <a:extLst>
            <a:ext uri="{FF2B5EF4-FFF2-40B4-BE49-F238E27FC236}">
              <a16:creationId xmlns:a16="http://schemas.microsoft.com/office/drawing/2014/main" id="{1DA4ED06-A5A6-4129-9FDD-2FE92D6FC2F9}"/>
            </a:ext>
          </a:extLst>
        </xdr:cNvPr>
        <xdr:cNvGrpSpPr/>
      </xdr:nvGrpSpPr>
      <xdr:grpSpPr>
        <a:xfrm>
          <a:off x="79394" y="1886857"/>
          <a:ext cx="2143107" cy="2621643"/>
          <a:chOff x="306592" y="1622201"/>
          <a:chExt cx="2420518" cy="4374021"/>
        </a:xfrm>
        <a:solidFill>
          <a:schemeClr val="accent1"/>
        </a:solidFill>
      </xdr:grpSpPr>
      <xdr:grpSp>
        <xdr:nvGrpSpPr>
          <xdr:cNvPr id="9" name="Group 8">
            <a:extLst>
              <a:ext uri="{FF2B5EF4-FFF2-40B4-BE49-F238E27FC236}">
                <a16:creationId xmlns:a16="http://schemas.microsoft.com/office/drawing/2014/main" id="{A9ACB1BF-3F65-4FAF-A073-E542A198F4F1}"/>
              </a:ext>
            </a:extLst>
          </xdr:cNvPr>
          <xdr:cNvGrpSpPr/>
        </xdr:nvGrpSpPr>
        <xdr:grpSpPr>
          <a:xfrm>
            <a:off x="306592" y="1622201"/>
            <a:ext cx="2031222" cy="1260000"/>
            <a:chOff x="760164" y="2121130"/>
            <a:chExt cx="1877569" cy="277942"/>
          </a:xfrm>
          <a:grpFill/>
        </xdr:grpSpPr>
        <xdr:sp macro="" textlink="">
          <xdr:nvSpPr>
            <xdr:cNvPr id="16" name="Rectangle: Rounded Corners 15">
              <a:extLst>
                <a:ext uri="{FF2B5EF4-FFF2-40B4-BE49-F238E27FC236}">
                  <a16:creationId xmlns:a16="http://schemas.microsoft.com/office/drawing/2014/main" id="{3FB43213-55F1-40C5-9A6D-4F8855DC2512}"/>
                </a:ext>
              </a:extLst>
            </xdr:cNvPr>
            <xdr:cNvSpPr/>
          </xdr:nvSpPr>
          <xdr:spPr>
            <a:xfrm>
              <a:off x="760164" y="2121130"/>
              <a:ext cx="1877569" cy="277942"/>
            </a:xfrm>
            <a:prstGeom prst="roundRect">
              <a:avLst/>
            </a:prstGeom>
            <a:grpFill/>
            <a:ln>
              <a:noFill/>
              <a:prstDash val="dashDot"/>
            </a:ln>
            <a:effectLst>
              <a:glow rad="228600">
                <a:schemeClr val="accent6">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200" b="1">
                  <a:solidFill>
                    <a:sysClr val="windowText" lastClr="000000"/>
                  </a:solidFill>
                  <a:latin typeface="+mj-lt"/>
                </a:rPr>
                <a:t>Revenue</a:t>
              </a:r>
              <a:r>
                <a:rPr lang="en-SG" sz="1200" b="1" baseline="0">
                  <a:solidFill>
                    <a:srgbClr val="FF0000"/>
                  </a:solidFill>
                  <a:latin typeface="+mj-lt"/>
                </a:rPr>
                <a:t> </a:t>
              </a:r>
              <a:endParaRPr lang="en-SG" sz="1200" b="1">
                <a:solidFill>
                  <a:srgbClr val="FF0000"/>
                </a:solidFill>
                <a:latin typeface="+mj-lt"/>
              </a:endParaRPr>
            </a:p>
          </xdr:txBody>
        </xdr:sp>
        <xdr:sp macro="" textlink="SalesVsyear!C1">
          <xdr:nvSpPr>
            <xdr:cNvPr id="17" name="TextBox 16">
              <a:extLst>
                <a:ext uri="{FF2B5EF4-FFF2-40B4-BE49-F238E27FC236}">
                  <a16:creationId xmlns:a16="http://schemas.microsoft.com/office/drawing/2014/main" id="{4DA1579D-BC42-47A8-BAE0-421DE96D1B90}"/>
                </a:ext>
              </a:extLst>
            </xdr:cNvPr>
            <xdr:cNvSpPr txBox="1"/>
          </xdr:nvSpPr>
          <xdr:spPr>
            <a:xfrm>
              <a:off x="1625533" y="2159073"/>
              <a:ext cx="987306" cy="19272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184FD4-0616-40B3-AF28-823CCFA69F44}" type="TxLink">
                <a:rPr lang="en-US" sz="1100" b="1" i="1" u="none" strike="noStrike">
                  <a:solidFill>
                    <a:srgbClr val="0000FF"/>
                  </a:solidFill>
                  <a:latin typeface="Century Gothic"/>
                </a:rPr>
                <a:pPr algn="ctr"/>
                <a:t>$2,297,073</a:t>
              </a:fld>
              <a:endParaRPr lang="en-SG" sz="1100" b="1" i="1">
                <a:solidFill>
                  <a:srgbClr val="0000FF"/>
                </a:solidFill>
              </a:endParaRPr>
            </a:p>
          </xdr:txBody>
        </xdr:sp>
      </xdr:grpSp>
      <xdr:grpSp>
        <xdr:nvGrpSpPr>
          <xdr:cNvPr id="10" name="Group 9">
            <a:extLst>
              <a:ext uri="{FF2B5EF4-FFF2-40B4-BE49-F238E27FC236}">
                <a16:creationId xmlns:a16="http://schemas.microsoft.com/office/drawing/2014/main" id="{FCC8A85E-72E9-4FAA-A441-62B94EAB1C74}"/>
              </a:ext>
            </a:extLst>
          </xdr:cNvPr>
          <xdr:cNvGrpSpPr/>
        </xdr:nvGrpSpPr>
        <xdr:grpSpPr>
          <a:xfrm>
            <a:off x="326648" y="3188473"/>
            <a:ext cx="1995113" cy="1260000"/>
            <a:chOff x="2871819" y="2118044"/>
            <a:chExt cx="1825395" cy="277532"/>
          </a:xfrm>
          <a:grpFill/>
        </xdr:grpSpPr>
        <xdr:sp macro="" textlink="">
          <xdr:nvSpPr>
            <xdr:cNvPr id="14" name="Rectangle: Rounded Corners 13">
              <a:extLst>
                <a:ext uri="{FF2B5EF4-FFF2-40B4-BE49-F238E27FC236}">
                  <a16:creationId xmlns:a16="http://schemas.microsoft.com/office/drawing/2014/main" id="{0C83392C-E532-4A21-BBF3-4BF9DC4702FB}"/>
                </a:ext>
              </a:extLst>
            </xdr:cNvPr>
            <xdr:cNvSpPr/>
          </xdr:nvSpPr>
          <xdr:spPr>
            <a:xfrm>
              <a:off x="2871819" y="2118044"/>
              <a:ext cx="1815669" cy="277532"/>
            </a:xfrm>
            <a:prstGeom prst="roundRect">
              <a:avLst/>
            </a:prstGeom>
            <a:grpFill/>
            <a:ln>
              <a:noFill/>
              <a:prstDash val="dashDot"/>
            </a:ln>
            <a:effectLst>
              <a:glow rad="228600">
                <a:schemeClr val="accent6">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200" b="1">
                  <a:solidFill>
                    <a:sysClr val="windowText" lastClr="000000"/>
                  </a:solidFill>
                  <a:latin typeface="+mj-lt"/>
                </a:rPr>
                <a:t>Profit</a:t>
              </a:r>
              <a:endParaRPr lang="en-SG" sz="1200" b="1">
                <a:solidFill>
                  <a:sysClr val="windowText" lastClr="000000"/>
                </a:solidFill>
                <a:latin typeface="Helvetica" pitchFamily="2" charset="0"/>
              </a:endParaRPr>
            </a:p>
          </xdr:txBody>
        </xdr:sp>
        <xdr:sp macro="" textlink="SalesVsyear!C2">
          <xdr:nvSpPr>
            <xdr:cNvPr id="15" name="TextBox 14">
              <a:extLst>
                <a:ext uri="{FF2B5EF4-FFF2-40B4-BE49-F238E27FC236}">
                  <a16:creationId xmlns:a16="http://schemas.microsoft.com/office/drawing/2014/main" id="{3DCE03E6-2D77-4D03-880F-68423E30D53E}"/>
                </a:ext>
              </a:extLst>
            </xdr:cNvPr>
            <xdr:cNvSpPr txBox="1"/>
          </xdr:nvSpPr>
          <xdr:spPr>
            <a:xfrm>
              <a:off x="3699898" y="2152062"/>
              <a:ext cx="997316" cy="22292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2427014-CE69-492A-A0CB-D4E577E3C661}" type="TxLink">
                <a:rPr lang="en-US" sz="1200" b="1" i="1" u="none" strike="noStrike">
                  <a:solidFill>
                    <a:srgbClr val="0000FF"/>
                  </a:solidFill>
                  <a:latin typeface="Century Gothic" panose="020B0502020202020204" pitchFamily="34" charset="0"/>
                </a:rPr>
                <a:pPr algn="l"/>
                <a:t>$286,359</a:t>
              </a:fld>
              <a:endParaRPr lang="en-SG" sz="1200" b="1" i="1" u="none">
                <a:solidFill>
                  <a:srgbClr val="0000FF"/>
                </a:solidFill>
                <a:latin typeface="Century Gothic" panose="020B0502020202020204" pitchFamily="34" charset="0"/>
              </a:endParaRPr>
            </a:p>
          </xdr:txBody>
        </xdr:sp>
      </xdr:grpSp>
      <xdr:grpSp>
        <xdr:nvGrpSpPr>
          <xdr:cNvPr id="11" name="Group 10">
            <a:extLst>
              <a:ext uri="{FF2B5EF4-FFF2-40B4-BE49-F238E27FC236}">
                <a16:creationId xmlns:a16="http://schemas.microsoft.com/office/drawing/2014/main" id="{CC60DF37-2BC1-4B6D-9DBD-4DA401D7B5A4}"/>
              </a:ext>
            </a:extLst>
          </xdr:cNvPr>
          <xdr:cNvGrpSpPr/>
        </xdr:nvGrpSpPr>
        <xdr:grpSpPr>
          <a:xfrm>
            <a:off x="382689" y="4725224"/>
            <a:ext cx="2344421" cy="1270998"/>
            <a:chOff x="14733689" y="180438"/>
            <a:chExt cx="2240169" cy="297710"/>
          </a:xfrm>
          <a:grpFill/>
        </xdr:grpSpPr>
        <xdr:sp macro="" textlink="SalesVsyear!F11">
          <xdr:nvSpPr>
            <xdr:cNvPr id="12" name="Rectangle: Rounded Corners 11">
              <a:extLst>
                <a:ext uri="{FF2B5EF4-FFF2-40B4-BE49-F238E27FC236}">
                  <a16:creationId xmlns:a16="http://schemas.microsoft.com/office/drawing/2014/main" id="{CD39D01E-4DCA-48DB-A8BD-A258FF4D3E41}"/>
                </a:ext>
              </a:extLst>
            </xdr:cNvPr>
            <xdr:cNvSpPr/>
          </xdr:nvSpPr>
          <xdr:spPr>
            <a:xfrm>
              <a:off x="14733689" y="180438"/>
              <a:ext cx="2240169" cy="295134"/>
            </a:xfrm>
            <a:prstGeom prst="roundRect">
              <a:avLst/>
            </a:prstGeom>
            <a:grpFill/>
            <a:ln>
              <a:solidFill>
                <a:srgbClr val="FF9900"/>
              </a:solidFill>
              <a:prstDash val="dashDot"/>
            </a:ln>
            <a:effectLst>
              <a:glow rad="228600">
                <a:schemeClr val="accent6">
                  <a:satMod val="175000"/>
                  <a:alpha val="40000"/>
                </a:schemeClr>
              </a:glow>
            </a:effectLst>
            <a:scene3d>
              <a:camera prst="orthographicFront"/>
              <a:lightRig rig="threePt" dir="t"/>
            </a:scene3d>
            <a:sp3d>
              <a:bevelT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lvl="3" algn="ctr"/>
              <a:fld id="{8456EECA-90F4-4ACF-8A9B-9211913D31BF}" type="TxLink">
                <a:rPr lang="en-US" sz="1200" b="1" i="0" u="none" strike="noStrike">
                  <a:solidFill>
                    <a:srgbClr val="0000FF"/>
                  </a:solidFill>
                  <a:latin typeface="Century Gothic"/>
                </a:rPr>
                <a:pPr lvl="3" algn="ctr"/>
                <a:t>12%</a:t>
              </a:fld>
              <a:endParaRPr lang="en-SG" sz="1200" b="1">
                <a:solidFill>
                  <a:srgbClr val="0000FF"/>
                </a:solidFill>
                <a:latin typeface="+mj-lt"/>
              </a:endParaRPr>
            </a:p>
          </xdr:txBody>
        </xdr:sp>
        <xdr:sp macro="" textlink="">
          <xdr:nvSpPr>
            <xdr:cNvPr id="13" name="Rectangle: Rounded Corners 12">
              <a:extLst>
                <a:ext uri="{FF2B5EF4-FFF2-40B4-BE49-F238E27FC236}">
                  <a16:creationId xmlns:a16="http://schemas.microsoft.com/office/drawing/2014/main" id="{7736745A-28D7-441F-A7FB-793748A038B0}"/>
                </a:ext>
              </a:extLst>
            </xdr:cNvPr>
            <xdr:cNvSpPr/>
          </xdr:nvSpPr>
          <xdr:spPr>
            <a:xfrm>
              <a:off x="14733690" y="189171"/>
              <a:ext cx="1310837" cy="288977"/>
            </a:xfrm>
            <a:prstGeom prst="roundRect">
              <a:avLst/>
            </a:prstGeom>
            <a:grpFill/>
            <a:ln>
              <a:noFill/>
              <a:prstDash val="dashDot"/>
            </a:ln>
            <a:effectLst>
              <a:glow rad="228600">
                <a:schemeClr val="accent6">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200" b="1">
                  <a:solidFill>
                    <a:sysClr val="windowText" lastClr="000000"/>
                  </a:solidFill>
                  <a:latin typeface="Helvetica" pitchFamily="2" charset="0"/>
                </a:rPr>
                <a:t>Profit Margin</a:t>
              </a:r>
            </a:p>
          </xdr:txBody>
        </xdr:sp>
      </xdr:grpSp>
    </xdr:grpSp>
    <xdr:clientData/>
  </xdr:twoCellAnchor>
  <xdr:twoCellAnchor>
    <xdr:from>
      <xdr:col>14</xdr:col>
      <xdr:colOff>64095</xdr:colOff>
      <xdr:row>0</xdr:row>
      <xdr:rowOff>99786</xdr:rowOff>
    </xdr:from>
    <xdr:to>
      <xdr:col>20</xdr:col>
      <xdr:colOff>633436</xdr:colOff>
      <xdr:row>2</xdr:row>
      <xdr:rowOff>168643</xdr:rowOff>
    </xdr:to>
    <xdr:grpSp>
      <xdr:nvGrpSpPr>
        <xdr:cNvPr id="34" name="Group 33">
          <a:extLst>
            <a:ext uri="{FF2B5EF4-FFF2-40B4-BE49-F238E27FC236}">
              <a16:creationId xmlns:a16="http://schemas.microsoft.com/office/drawing/2014/main" id="{5BFF340E-0FDF-42BC-9566-B143F652F608}"/>
            </a:ext>
          </a:extLst>
        </xdr:cNvPr>
        <xdr:cNvGrpSpPr/>
      </xdr:nvGrpSpPr>
      <xdr:grpSpPr>
        <a:xfrm>
          <a:off x="10732095" y="99786"/>
          <a:ext cx="5150412" cy="468000"/>
          <a:chOff x="9863637" y="43128"/>
          <a:chExt cx="5150412" cy="468000"/>
        </a:xfrm>
      </xdr:grpSpPr>
      <xdr:grpSp>
        <xdr:nvGrpSpPr>
          <xdr:cNvPr id="35" name="Group 34">
            <a:extLst>
              <a:ext uri="{FF2B5EF4-FFF2-40B4-BE49-F238E27FC236}">
                <a16:creationId xmlns:a16="http://schemas.microsoft.com/office/drawing/2014/main" id="{4DBB053F-1628-4CA9-9792-14E2BE75AE12}"/>
              </a:ext>
            </a:extLst>
          </xdr:cNvPr>
          <xdr:cNvGrpSpPr/>
        </xdr:nvGrpSpPr>
        <xdr:grpSpPr>
          <a:xfrm>
            <a:off x="9863637" y="43128"/>
            <a:ext cx="3456974" cy="468000"/>
            <a:chOff x="9863637" y="43128"/>
            <a:chExt cx="3456974" cy="468000"/>
          </a:xfrm>
        </xdr:grpSpPr>
        <xdr:sp macro="" textlink="">
          <xdr:nvSpPr>
            <xdr:cNvPr id="37" name="Rectangle: Rounded Corners 36">
              <a:extLst>
                <a:ext uri="{FF2B5EF4-FFF2-40B4-BE49-F238E27FC236}">
                  <a16:creationId xmlns:a16="http://schemas.microsoft.com/office/drawing/2014/main" id="{6DC72EEA-C026-4368-94FF-8F4BC5DBDD45}"/>
                </a:ext>
              </a:extLst>
            </xdr:cNvPr>
            <xdr:cNvSpPr/>
          </xdr:nvSpPr>
          <xdr:spPr>
            <a:xfrm>
              <a:off x="9863637" y="43128"/>
              <a:ext cx="1781082" cy="468000"/>
            </a:xfrm>
            <a:prstGeom prst="round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a:t>Sales &amp; Profit</a:t>
              </a:r>
            </a:p>
          </xdr:txBody>
        </xdr:sp>
        <xdr:sp macro="" textlink="">
          <xdr:nvSpPr>
            <xdr:cNvPr id="38" name="Rectangle: Rounded Corners 37">
              <a:hlinkClick xmlns:r="http://schemas.openxmlformats.org/officeDocument/2006/relationships" r:id="rId1"/>
              <a:extLst>
                <a:ext uri="{FF2B5EF4-FFF2-40B4-BE49-F238E27FC236}">
                  <a16:creationId xmlns:a16="http://schemas.microsoft.com/office/drawing/2014/main" id="{B79D5940-9349-455E-BC78-3EC694380F72}"/>
                </a:ext>
              </a:extLst>
            </xdr:cNvPr>
            <xdr:cNvSpPr/>
          </xdr:nvSpPr>
          <xdr:spPr>
            <a:xfrm>
              <a:off x="11724184" y="43128"/>
              <a:ext cx="1596427" cy="468000"/>
            </a:xfrm>
            <a:prstGeom prst="round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a:t>Logistics</a:t>
              </a:r>
            </a:p>
          </xdr:txBody>
        </xdr:sp>
      </xdr:grpSp>
      <xdr:sp macro="" textlink="">
        <xdr:nvSpPr>
          <xdr:cNvPr id="36" name="Rectangle: Rounded Corners 35">
            <a:hlinkClick xmlns:r="http://schemas.openxmlformats.org/officeDocument/2006/relationships" r:id="rId2"/>
            <a:extLst>
              <a:ext uri="{FF2B5EF4-FFF2-40B4-BE49-F238E27FC236}">
                <a16:creationId xmlns:a16="http://schemas.microsoft.com/office/drawing/2014/main" id="{8BFD9DC8-D165-4E4E-9638-23049E254416}"/>
              </a:ext>
            </a:extLst>
          </xdr:cNvPr>
          <xdr:cNvSpPr/>
        </xdr:nvSpPr>
        <xdr:spPr>
          <a:xfrm>
            <a:off x="13417622" y="43128"/>
            <a:ext cx="1596427" cy="468000"/>
          </a:xfrm>
          <a:prstGeom prst="round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a:t>Geographic</a:t>
            </a:r>
          </a:p>
        </xdr:txBody>
      </xdr:sp>
    </xdr:grpSp>
    <xdr:clientData/>
  </xdr:twoCellAnchor>
  <xdr:twoCellAnchor>
    <xdr:from>
      <xdr:col>3</xdr:col>
      <xdr:colOff>446092</xdr:colOff>
      <xdr:row>7</xdr:row>
      <xdr:rowOff>54448</xdr:rowOff>
    </xdr:from>
    <xdr:to>
      <xdr:col>21</xdr:col>
      <xdr:colOff>41022</xdr:colOff>
      <xdr:row>34</xdr:row>
      <xdr:rowOff>155306</xdr:rowOff>
    </xdr:to>
    <xdr:grpSp>
      <xdr:nvGrpSpPr>
        <xdr:cNvPr id="71" name="Group 70">
          <a:extLst>
            <a:ext uri="{FF2B5EF4-FFF2-40B4-BE49-F238E27FC236}">
              <a16:creationId xmlns:a16="http://schemas.microsoft.com/office/drawing/2014/main" id="{FC9A7388-60F5-47A9-98ED-6DD54314221F}"/>
            </a:ext>
          </a:extLst>
        </xdr:cNvPr>
        <xdr:cNvGrpSpPr/>
      </xdr:nvGrpSpPr>
      <xdr:grpSpPr>
        <a:xfrm>
          <a:off x="2732092" y="1442377"/>
          <a:ext cx="13320001" cy="5580000"/>
          <a:chOff x="3240093" y="1179305"/>
          <a:chExt cx="11972694" cy="4317141"/>
        </a:xfrm>
      </xdr:grpSpPr>
      <xdr:grpSp>
        <xdr:nvGrpSpPr>
          <xdr:cNvPr id="61" name="Group 60">
            <a:extLst>
              <a:ext uri="{FF2B5EF4-FFF2-40B4-BE49-F238E27FC236}">
                <a16:creationId xmlns:a16="http://schemas.microsoft.com/office/drawing/2014/main" id="{CA91DC65-13FE-4E83-AD99-F8E0BF987C65}"/>
              </a:ext>
            </a:extLst>
          </xdr:cNvPr>
          <xdr:cNvGrpSpPr/>
        </xdr:nvGrpSpPr>
        <xdr:grpSpPr>
          <a:xfrm>
            <a:off x="7637336" y="1179305"/>
            <a:ext cx="2766977" cy="4317141"/>
            <a:chOff x="3080261" y="1324447"/>
            <a:chExt cx="4642127" cy="4317141"/>
          </a:xfrm>
        </xdr:grpSpPr>
        <xdr:graphicFrame macro="">
          <xdr:nvGraphicFramePr>
            <xdr:cNvPr id="51" name="Chart 50">
              <a:extLst>
                <a:ext uri="{FF2B5EF4-FFF2-40B4-BE49-F238E27FC236}">
                  <a16:creationId xmlns:a16="http://schemas.microsoft.com/office/drawing/2014/main" id="{51EAAFE8-52ED-4BE4-A7DB-D9A65FC293B9}"/>
                </a:ext>
              </a:extLst>
            </xdr:cNvPr>
            <xdr:cNvGraphicFramePr>
              <a:graphicFrameLocks/>
            </xdr:cNvGraphicFramePr>
          </xdr:nvGraphicFramePr>
          <xdr:xfrm>
            <a:off x="3080261" y="3666615"/>
            <a:ext cx="4642127" cy="1974973"/>
          </xdr:xfrm>
          <a:graphic>
            <a:graphicData uri="http://schemas.openxmlformats.org/drawingml/2006/chart">
              <c:chart xmlns:c="http://schemas.openxmlformats.org/drawingml/2006/chart" xmlns:r="http://schemas.openxmlformats.org/officeDocument/2006/relationships" r:id="rId3"/>
            </a:graphicData>
          </a:graphic>
        </xdr:graphicFrame>
        <xdr:grpSp>
          <xdr:nvGrpSpPr>
            <xdr:cNvPr id="53" name="Group 52">
              <a:extLst>
                <a:ext uri="{FF2B5EF4-FFF2-40B4-BE49-F238E27FC236}">
                  <a16:creationId xmlns:a16="http://schemas.microsoft.com/office/drawing/2014/main" id="{3AC5355A-5F4D-4E34-BA13-994FA7D958A4}"/>
                </a:ext>
              </a:extLst>
            </xdr:cNvPr>
            <xdr:cNvGrpSpPr/>
          </xdr:nvGrpSpPr>
          <xdr:grpSpPr>
            <a:xfrm>
              <a:off x="3080261" y="1324447"/>
              <a:ext cx="4641562" cy="2101973"/>
              <a:chOff x="3349333" y="1172235"/>
              <a:chExt cx="4460450" cy="2101973"/>
            </a:xfrm>
          </xdr:grpSpPr>
          <xdr:graphicFrame macro="">
            <xdr:nvGraphicFramePr>
              <xdr:cNvPr id="59" name="Chart 58">
                <a:extLst>
                  <a:ext uri="{FF2B5EF4-FFF2-40B4-BE49-F238E27FC236}">
                    <a16:creationId xmlns:a16="http://schemas.microsoft.com/office/drawing/2014/main" id="{6EABF74B-86F1-4A74-80DB-E8289F8734B5}"/>
                  </a:ext>
                </a:extLst>
              </xdr:cNvPr>
              <xdr:cNvGraphicFramePr>
                <a:graphicFrameLocks/>
              </xdr:cNvGraphicFramePr>
            </xdr:nvGraphicFramePr>
            <xdr:xfrm>
              <a:off x="3349333" y="1299235"/>
              <a:ext cx="4460450" cy="1974973"/>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60" name="Rectangle: Rounded Corners 59">
                <a:extLst>
                  <a:ext uri="{FF2B5EF4-FFF2-40B4-BE49-F238E27FC236}">
                    <a16:creationId xmlns:a16="http://schemas.microsoft.com/office/drawing/2014/main" id="{65EEA753-8606-41F8-8BB1-799251205179}"/>
                  </a:ext>
                </a:extLst>
              </xdr:cNvPr>
              <xdr:cNvSpPr/>
            </xdr:nvSpPr>
            <xdr:spPr>
              <a:xfrm>
                <a:off x="3694201" y="1172235"/>
                <a:ext cx="1864838" cy="253981"/>
              </a:xfrm>
              <a:prstGeom prst="roundRect">
                <a:avLst/>
              </a:prstGeom>
              <a:solidFill>
                <a:schemeClr val="accent1"/>
              </a:solidFill>
              <a:ln>
                <a:noFill/>
              </a:ln>
              <a:effectLst>
                <a:glow rad="63500">
                  <a:schemeClr val="accent6">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1">
                    <a:solidFill>
                      <a:sysClr val="windowText" lastClr="000000"/>
                    </a:solidFill>
                  </a:rPr>
                  <a:t>Returned</a:t>
                </a:r>
              </a:p>
            </xdr:txBody>
          </xdr:sp>
        </xdr:grpSp>
        <xdr:sp macro="" textlink="">
          <xdr:nvSpPr>
            <xdr:cNvPr id="55" name="Rectangle: Rounded Corners 54">
              <a:extLst>
                <a:ext uri="{FF2B5EF4-FFF2-40B4-BE49-F238E27FC236}">
                  <a16:creationId xmlns:a16="http://schemas.microsoft.com/office/drawing/2014/main" id="{66075CF3-A799-4E21-995C-9BDB04DF7D69}"/>
                </a:ext>
              </a:extLst>
            </xdr:cNvPr>
            <xdr:cNvSpPr/>
          </xdr:nvSpPr>
          <xdr:spPr>
            <a:xfrm>
              <a:off x="3366097" y="3561465"/>
              <a:ext cx="1815744" cy="239463"/>
            </a:xfrm>
            <a:prstGeom prst="roundRect">
              <a:avLst/>
            </a:prstGeom>
            <a:solidFill>
              <a:schemeClr val="accent1"/>
            </a:solidFill>
            <a:ln>
              <a:noFill/>
            </a:ln>
            <a:effectLst>
              <a:glow rad="63500">
                <a:schemeClr val="accent6">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1">
                  <a:solidFill>
                    <a:sysClr val="windowText" lastClr="000000"/>
                  </a:solidFill>
                </a:rPr>
                <a:t>Late Ship</a:t>
              </a:r>
              <a:endParaRPr lang="en-SG" sz="1400">
                <a:solidFill>
                  <a:sysClr val="windowText" lastClr="000000"/>
                </a:solidFill>
              </a:endParaRPr>
            </a:p>
          </xdr:txBody>
        </xdr:sp>
      </xdr:grpSp>
      <xdr:grpSp>
        <xdr:nvGrpSpPr>
          <xdr:cNvPr id="62" name="Group 61">
            <a:extLst>
              <a:ext uri="{FF2B5EF4-FFF2-40B4-BE49-F238E27FC236}">
                <a16:creationId xmlns:a16="http://schemas.microsoft.com/office/drawing/2014/main" id="{7C5F65E5-D8BD-4ADD-B95E-D2BA246737DF}"/>
              </a:ext>
            </a:extLst>
          </xdr:cNvPr>
          <xdr:cNvGrpSpPr/>
        </xdr:nvGrpSpPr>
        <xdr:grpSpPr>
          <a:xfrm>
            <a:off x="3240093" y="1231919"/>
            <a:ext cx="4196631" cy="4255455"/>
            <a:chOff x="8380199" y="1386133"/>
            <a:chExt cx="5600422" cy="4255455"/>
          </a:xfrm>
        </xdr:grpSpPr>
        <xdr:graphicFrame macro="">
          <xdr:nvGraphicFramePr>
            <xdr:cNvPr id="52" name="Chart 51">
              <a:extLst>
                <a:ext uri="{FF2B5EF4-FFF2-40B4-BE49-F238E27FC236}">
                  <a16:creationId xmlns:a16="http://schemas.microsoft.com/office/drawing/2014/main" id="{2DB122C0-73CA-49FC-9D9B-DF8B1ADA189D}"/>
                </a:ext>
              </a:extLst>
            </xdr:cNvPr>
            <xdr:cNvGraphicFramePr>
              <a:graphicFrameLocks/>
            </xdr:cNvGraphicFramePr>
          </xdr:nvGraphicFramePr>
          <xdr:xfrm>
            <a:off x="8380199" y="3666615"/>
            <a:ext cx="5600421" cy="1974973"/>
          </xdr:xfrm>
          <a:graphic>
            <a:graphicData uri="http://schemas.openxmlformats.org/drawingml/2006/chart">
              <c:chart xmlns:c="http://schemas.openxmlformats.org/drawingml/2006/chart" xmlns:r="http://schemas.openxmlformats.org/officeDocument/2006/relationships" r:id="rId5"/>
            </a:graphicData>
          </a:graphic>
        </xdr:graphicFrame>
        <xdr:grpSp>
          <xdr:nvGrpSpPr>
            <xdr:cNvPr id="54" name="Group 53">
              <a:extLst>
                <a:ext uri="{FF2B5EF4-FFF2-40B4-BE49-F238E27FC236}">
                  <a16:creationId xmlns:a16="http://schemas.microsoft.com/office/drawing/2014/main" id="{58842287-BD61-40C6-B10F-D2B6A7B49185}"/>
                </a:ext>
              </a:extLst>
            </xdr:cNvPr>
            <xdr:cNvGrpSpPr/>
          </xdr:nvGrpSpPr>
          <xdr:grpSpPr>
            <a:xfrm>
              <a:off x="8380200" y="1386133"/>
              <a:ext cx="5600421" cy="2040287"/>
              <a:chOff x="8442470" y="1233921"/>
              <a:chExt cx="5381895" cy="2040287"/>
            </a:xfrm>
          </xdr:grpSpPr>
          <xdr:graphicFrame macro="">
            <xdr:nvGraphicFramePr>
              <xdr:cNvPr id="57" name="Chart 56">
                <a:extLst>
                  <a:ext uri="{FF2B5EF4-FFF2-40B4-BE49-F238E27FC236}">
                    <a16:creationId xmlns:a16="http://schemas.microsoft.com/office/drawing/2014/main" id="{AAA06AF3-6CB3-4BF4-A8ED-D277996B0576}"/>
                  </a:ext>
                </a:extLst>
              </xdr:cNvPr>
              <xdr:cNvGraphicFramePr>
                <a:graphicFrameLocks/>
              </xdr:cNvGraphicFramePr>
            </xdr:nvGraphicFramePr>
            <xdr:xfrm>
              <a:off x="8442470" y="1299235"/>
              <a:ext cx="5381895" cy="1974973"/>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58" name="Rectangle: Rounded Corners 57">
                <a:extLst>
                  <a:ext uri="{FF2B5EF4-FFF2-40B4-BE49-F238E27FC236}">
                    <a16:creationId xmlns:a16="http://schemas.microsoft.com/office/drawing/2014/main" id="{AED30F7D-7167-474C-8717-BB76CBCD7D04}"/>
                  </a:ext>
                </a:extLst>
              </xdr:cNvPr>
              <xdr:cNvSpPr/>
            </xdr:nvSpPr>
            <xdr:spPr>
              <a:xfrm>
                <a:off x="8735948" y="1233921"/>
                <a:ext cx="1658903" cy="183224"/>
              </a:xfrm>
              <a:prstGeom prst="roundRect">
                <a:avLst/>
              </a:prstGeom>
              <a:solidFill>
                <a:schemeClr val="accent1"/>
              </a:solidFill>
              <a:ln>
                <a:noFill/>
              </a:ln>
              <a:effectLst>
                <a:glow rad="63500">
                  <a:schemeClr val="accent6">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1">
                    <a:solidFill>
                      <a:sysClr val="windowText" lastClr="000000"/>
                    </a:solidFill>
                  </a:rPr>
                  <a:t>Ship Mode</a:t>
                </a:r>
                <a:endParaRPr lang="en-SG" sz="1400">
                  <a:solidFill>
                    <a:sysClr val="windowText" lastClr="000000"/>
                  </a:solidFill>
                </a:endParaRPr>
              </a:p>
            </xdr:txBody>
          </xdr:sp>
        </xdr:grpSp>
        <xdr:sp macro="" textlink="">
          <xdr:nvSpPr>
            <xdr:cNvPr id="56" name="Rectangle: Rounded Corners 55">
              <a:extLst>
                <a:ext uri="{FF2B5EF4-FFF2-40B4-BE49-F238E27FC236}">
                  <a16:creationId xmlns:a16="http://schemas.microsoft.com/office/drawing/2014/main" id="{C9276D44-B281-468E-84E7-60386926CD5A}"/>
                </a:ext>
              </a:extLst>
            </xdr:cNvPr>
            <xdr:cNvSpPr/>
          </xdr:nvSpPr>
          <xdr:spPr>
            <a:xfrm>
              <a:off x="8691257" y="3577793"/>
              <a:ext cx="1587434" cy="168707"/>
            </a:xfrm>
            <a:prstGeom prst="roundRect">
              <a:avLst/>
            </a:prstGeom>
            <a:solidFill>
              <a:schemeClr val="accent1"/>
            </a:solidFill>
            <a:ln>
              <a:noFill/>
            </a:ln>
            <a:effectLst>
              <a:glow rad="63500">
                <a:schemeClr val="accent6">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1">
                  <a:solidFill>
                    <a:sysClr val="windowText" lastClr="000000"/>
                  </a:solidFill>
                </a:rPr>
                <a:t>Ship</a:t>
              </a:r>
              <a:r>
                <a:rPr lang="en-SG" sz="1400" b="1" baseline="0">
                  <a:solidFill>
                    <a:sysClr val="windowText" lastClr="000000"/>
                  </a:solidFill>
                </a:rPr>
                <a:t> Status</a:t>
              </a:r>
              <a:endParaRPr lang="en-SG" sz="1400">
                <a:solidFill>
                  <a:sysClr val="windowText" lastClr="000000"/>
                </a:solidFill>
              </a:endParaRPr>
            </a:p>
          </xdr:txBody>
        </xdr:sp>
      </xdr:grpSp>
      <xdr:grpSp>
        <xdr:nvGrpSpPr>
          <xdr:cNvPr id="70" name="Group 69">
            <a:extLst>
              <a:ext uri="{FF2B5EF4-FFF2-40B4-BE49-F238E27FC236}">
                <a16:creationId xmlns:a16="http://schemas.microsoft.com/office/drawing/2014/main" id="{C47B5730-CA5C-4CEE-B6AA-C1B2FA2751F0}"/>
              </a:ext>
            </a:extLst>
          </xdr:cNvPr>
          <xdr:cNvGrpSpPr/>
        </xdr:nvGrpSpPr>
        <xdr:grpSpPr>
          <a:xfrm>
            <a:off x="10613571" y="1231918"/>
            <a:ext cx="4599216" cy="4239781"/>
            <a:chOff x="10613571" y="1231918"/>
            <a:chExt cx="4599216" cy="4239781"/>
          </a:xfrm>
        </xdr:grpSpPr>
        <xdr:grpSp>
          <xdr:nvGrpSpPr>
            <xdr:cNvPr id="68" name="Group 67">
              <a:extLst>
                <a:ext uri="{FF2B5EF4-FFF2-40B4-BE49-F238E27FC236}">
                  <a16:creationId xmlns:a16="http://schemas.microsoft.com/office/drawing/2014/main" id="{3C2DF0B0-CA8E-4A54-84F0-E8DBA1B859B8}"/>
                </a:ext>
              </a:extLst>
            </xdr:cNvPr>
            <xdr:cNvGrpSpPr/>
          </xdr:nvGrpSpPr>
          <xdr:grpSpPr>
            <a:xfrm>
              <a:off x="10613571" y="1231918"/>
              <a:ext cx="4572000" cy="2041697"/>
              <a:chOff x="10613571" y="1231918"/>
              <a:chExt cx="4572000" cy="2041697"/>
            </a:xfrm>
          </xdr:grpSpPr>
          <xdr:graphicFrame macro="">
            <xdr:nvGraphicFramePr>
              <xdr:cNvPr id="64" name="Chart 63">
                <a:extLst>
                  <a:ext uri="{FF2B5EF4-FFF2-40B4-BE49-F238E27FC236}">
                    <a16:creationId xmlns:a16="http://schemas.microsoft.com/office/drawing/2014/main" id="{41220BE1-3C97-466C-9D33-EAD0614A9F42}"/>
                  </a:ext>
                </a:extLst>
              </xdr:cNvPr>
              <xdr:cNvGraphicFramePr>
                <a:graphicFrameLocks/>
              </xdr:cNvGraphicFramePr>
            </xdr:nvGraphicFramePr>
            <xdr:xfrm>
              <a:off x="10613571" y="1297215"/>
              <a:ext cx="4572000" cy="197640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65" name="Rectangle: Rounded Corners 64">
                <a:extLst>
                  <a:ext uri="{FF2B5EF4-FFF2-40B4-BE49-F238E27FC236}">
                    <a16:creationId xmlns:a16="http://schemas.microsoft.com/office/drawing/2014/main" id="{E3BA0E29-8116-4836-BD2C-2440F13C8DB1}"/>
                  </a:ext>
                </a:extLst>
              </xdr:cNvPr>
              <xdr:cNvSpPr/>
            </xdr:nvSpPr>
            <xdr:spPr>
              <a:xfrm>
                <a:off x="10714951" y="1231918"/>
                <a:ext cx="1903405" cy="192295"/>
              </a:xfrm>
              <a:prstGeom prst="roundRect">
                <a:avLst/>
              </a:prstGeom>
              <a:solidFill>
                <a:schemeClr val="accent1"/>
              </a:solidFill>
              <a:ln>
                <a:noFill/>
              </a:ln>
              <a:effectLst>
                <a:glow rad="63500">
                  <a:schemeClr val="accent6">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1">
                    <a:solidFill>
                      <a:sysClr val="windowText" lastClr="000000"/>
                    </a:solidFill>
                  </a:rPr>
                  <a:t>Returned-Category</a:t>
                </a:r>
                <a:endParaRPr lang="en-SG" sz="1400">
                  <a:solidFill>
                    <a:sysClr val="windowText" lastClr="000000"/>
                  </a:solidFill>
                </a:endParaRPr>
              </a:p>
            </xdr:txBody>
          </xdr:sp>
        </xdr:grpSp>
        <xdr:grpSp>
          <xdr:nvGrpSpPr>
            <xdr:cNvPr id="69" name="Group 68">
              <a:extLst>
                <a:ext uri="{FF2B5EF4-FFF2-40B4-BE49-F238E27FC236}">
                  <a16:creationId xmlns:a16="http://schemas.microsoft.com/office/drawing/2014/main" id="{54FADC6E-7666-422A-A45D-5AFD2EA5BDEB}"/>
                </a:ext>
              </a:extLst>
            </xdr:cNvPr>
            <xdr:cNvGrpSpPr/>
          </xdr:nvGrpSpPr>
          <xdr:grpSpPr>
            <a:xfrm>
              <a:off x="10640787" y="3356449"/>
              <a:ext cx="4572000" cy="2115250"/>
              <a:chOff x="10640787" y="3356449"/>
              <a:chExt cx="4572000" cy="2115250"/>
            </a:xfrm>
          </xdr:grpSpPr>
          <xdr:graphicFrame macro="">
            <xdr:nvGraphicFramePr>
              <xdr:cNvPr id="66" name="Chart 65">
                <a:extLst>
                  <a:ext uri="{FF2B5EF4-FFF2-40B4-BE49-F238E27FC236}">
                    <a16:creationId xmlns:a16="http://schemas.microsoft.com/office/drawing/2014/main" id="{2E601168-EEC3-453F-ACD0-852B9A9068F7}"/>
                  </a:ext>
                </a:extLst>
              </xdr:cNvPr>
              <xdr:cNvGraphicFramePr>
                <a:graphicFrameLocks/>
              </xdr:cNvGraphicFramePr>
            </xdr:nvGraphicFramePr>
            <xdr:xfrm>
              <a:off x="10640787" y="3495299"/>
              <a:ext cx="4572000" cy="1976400"/>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67" name="Rectangle: Rounded Corners 66">
                <a:extLst>
                  <a:ext uri="{FF2B5EF4-FFF2-40B4-BE49-F238E27FC236}">
                    <a16:creationId xmlns:a16="http://schemas.microsoft.com/office/drawing/2014/main" id="{8B145B05-D532-4775-BC01-EAD587832EE8}"/>
                  </a:ext>
                </a:extLst>
              </xdr:cNvPr>
              <xdr:cNvSpPr/>
            </xdr:nvSpPr>
            <xdr:spPr>
              <a:xfrm>
                <a:off x="10866765" y="3356449"/>
                <a:ext cx="1842306" cy="190480"/>
              </a:xfrm>
              <a:prstGeom prst="roundRect">
                <a:avLst/>
              </a:prstGeom>
              <a:solidFill>
                <a:schemeClr val="accent1"/>
              </a:solidFill>
              <a:ln>
                <a:noFill/>
              </a:ln>
              <a:effectLst>
                <a:glow rad="63500">
                  <a:schemeClr val="accent6">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1">
                    <a:solidFill>
                      <a:sysClr val="windowText" lastClr="000000"/>
                    </a:solidFill>
                  </a:rPr>
                  <a:t>Late Ship-Category</a:t>
                </a:r>
                <a:endParaRPr lang="en-SG" sz="1400">
                  <a:solidFill>
                    <a:sysClr val="windowText" lastClr="000000"/>
                  </a:solidFill>
                </a:endParaRPr>
              </a:p>
            </xdr:txBody>
          </xdr:sp>
        </xdr:grpSp>
      </xdr:grp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616858</xdr:colOff>
      <xdr:row>3</xdr:row>
      <xdr:rowOff>63494</xdr:rowOff>
    </xdr:from>
    <xdr:to>
      <xdr:col>21</xdr:col>
      <xdr:colOff>456860</xdr:colOff>
      <xdr:row>6</xdr:row>
      <xdr:rowOff>23088</xdr:rowOff>
    </xdr:to>
    <xdr:grpSp>
      <xdr:nvGrpSpPr>
        <xdr:cNvPr id="2" name="Group 1">
          <a:extLst>
            <a:ext uri="{FF2B5EF4-FFF2-40B4-BE49-F238E27FC236}">
              <a16:creationId xmlns:a16="http://schemas.microsoft.com/office/drawing/2014/main" id="{F6CCD18F-C520-4BDC-A1C2-DD13CCE81CE5}"/>
            </a:ext>
          </a:extLst>
        </xdr:cNvPr>
        <xdr:cNvGrpSpPr/>
      </xdr:nvGrpSpPr>
      <xdr:grpSpPr>
        <a:xfrm>
          <a:off x="616858" y="662208"/>
          <a:ext cx="15851073" cy="549237"/>
          <a:chOff x="94372" y="-4717895"/>
          <a:chExt cx="9408834" cy="377688"/>
        </a:xfrm>
      </xdr:grpSpPr>
      <mc:AlternateContent xmlns:mc="http://schemas.openxmlformats.org/markup-compatibility/2006" xmlns:a14="http://schemas.microsoft.com/office/drawing/2010/main">
        <mc:Choice Requires="a14">
          <xdr:graphicFrame macro="">
            <xdr:nvGraphicFramePr>
              <xdr:cNvPr id="3" name="Category 6">
                <a:extLst>
                  <a:ext uri="{FF2B5EF4-FFF2-40B4-BE49-F238E27FC236}">
                    <a16:creationId xmlns:a16="http://schemas.microsoft.com/office/drawing/2014/main" id="{5FDE3173-4630-4F99-9017-31F20A7D31BA}"/>
                  </a:ext>
                </a:extLst>
              </xdr:cNvPr>
              <xdr:cNvGraphicFramePr/>
            </xdr:nvGraphicFramePr>
            <xdr:xfrm>
              <a:off x="94372" y="-4717890"/>
              <a:ext cx="1891817" cy="371336"/>
            </xdr:xfrm>
            <a:graphic>
              <a:graphicData uri="http://schemas.microsoft.com/office/drawing/2010/slicer">
                <sle:slicer xmlns:sle="http://schemas.microsoft.com/office/drawing/2010/slicer" name="Category 6"/>
              </a:graphicData>
            </a:graphic>
          </xdr:graphicFrame>
        </mc:Choice>
        <mc:Fallback xmlns="">
          <xdr:sp macro="" textlink="">
            <xdr:nvSpPr>
              <xdr:cNvPr id="0" name=""/>
              <xdr:cNvSpPr>
                <a:spLocks noTextEdit="1"/>
              </xdr:cNvSpPr>
            </xdr:nvSpPr>
            <xdr:spPr>
              <a:xfrm>
                <a:off x="616858" y="662215"/>
                <a:ext cx="3187146" cy="540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 name="OrderDate (Year) 6">
                <a:extLst>
                  <a:ext uri="{FF2B5EF4-FFF2-40B4-BE49-F238E27FC236}">
                    <a16:creationId xmlns:a16="http://schemas.microsoft.com/office/drawing/2014/main" id="{4A147C20-F589-4334-B4A8-3C767427354E}"/>
                  </a:ext>
                </a:extLst>
              </xdr:cNvPr>
              <xdr:cNvGraphicFramePr/>
            </xdr:nvGraphicFramePr>
            <xdr:xfrm>
              <a:off x="1967622" y="-4717890"/>
              <a:ext cx="1891817" cy="371336"/>
            </xdr:xfrm>
            <a:graphic>
              <a:graphicData uri="http://schemas.microsoft.com/office/drawing/2010/slicer">
                <sle:slicer xmlns:sle="http://schemas.microsoft.com/office/drawing/2010/slicer" name="OrderDate (Year) 6"/>
              </a:graphicData>
            </a:graphic>
          </xdr:graphicFrame>
        </mc:Choice>
        <mc:Fallback xmlns="">
          <xdr:sp macro="" textlink="">
            <xdr:nvSpPr>
              <xdr:cNvPr id="0" name=""/>
              <xdr:cNvSpPr>
                <a:spLocks noTextEdit="1"/>
              </xdr:cNvSpPr>
            </xdr:nvSpPr>
            <xdr:spPr>
              <a:xfrm>
                <a:off x="3772724" y="662215"/>
                <a:ext cx="3187146" cy="540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 name="Region 6">
                <a:extLst>
                  <a:ext uri="{FF2B5EF4-FFF2-40B4-BE49-F238E27FC236}">
                    <a16:creationId xmlns:a16="http://schemas.microsoft.com/office/drawing/2014/main" id="{C4C4A8D0-7F63-432E-A86E-18A0B3C7E736}"/>
                  </a:ext>
                </a:extLst>
              </xdr:cNvPr>
              <xdr:cNvGraphicFramePr/>
            </xdr:nvGraphicFramePr>
            <xdr:xfrm>
              <a:off x="3840872" y="-4717887"/>
              <a:ext cx="1891817" cy="371336"/>
            </xdr:xfrm>
            <a:graphic>
              <a:graphicData uri="http://schemas.microsoft.com/office/drawing/2010/slicer">
                <sle:slicer xmlns:sle="http://schemas.microsoft.com/office/drawing/2010/slicer" name="Region 6"/>
              </a:graphicData>
            </a:graphic>
          </xdr:graphicFrame>
        </mc:Choice>
        <mc:Fallback xmlns="">
          <xdr:sp macro="" textlink="">
            <xdr:nvSpPr>
              <xdr:cNvPr id="0" name=""/>
              <xdr:cNvSpPr>
                <a:spLocks noTextEdit="1"/>
              </xdr:cNvSpPr>
            </xdr:nvSpPr>
            <xdr:spPr>
              <a:xfrm>
                <a:off x="6928591" y="662220"/>
                <a:ext cx="3187146" cy="540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 name="Segment 6">
                <a:extLst>
                  <a:ext uri="{FF2B5EF4-FFF2-40B4-BE49-F238E27FC236}">
                    <a16:creationId xmlns:a16="http://schemas.microsoft.com/office/drawing/2014/main" id="{2F1774B2-0B35-404C-867A-2E18974D6BCD}"/>
                  </a:ext>
                </a:extLst>
              </xdr:cNvPr>
              <xdr:cNvGraphicFramePr/>
            </xdr:nvGraphicFramePr>
            <xdr:xfrm>
              <a:off x="5738139" y="-4711543"/>
              <a:ext cx="1891817" cy="371336"/>
            </xdr:xfrm>
            <a:graphic>
              <a:graphicData uri="http://schemas.microsoft.com/office/drawing/2010/slicer">
                <sle:slicer xmlns:sle="http://schemas.microsoft.com/office/drawing/2010/slicer" name="Segment 6"/>
              </a:graphicData>
            </a:graphic>
          </xdr:graphicFrame>
        </mc:Choice>
        <mc:Fallback xmlns="">
          <xdr:sp macro="" textlink="">
            <xdr:nvSpPr>
              <xdr:cNvPr id="0" name=""/>
              <xdr:cNvSpPr>
                <a:spLocks noTextEdit="1"/>
              </xdr:cNvSpPr>
            </xdr:nvSpPr>
            <xdr:spPr>
              <a:xfrm>
                <a:off x="10124918" y="671445"/>
                <a:ext cx="3187146" cy="540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 name="ShipMode 6">
                <a:extLst>
                  <a:ext uri="{FF2B5EF4-FFF2-40B4-BE49-F238E27FC236}">
                    <a16:creationId xmlns:a16="http://schemas.microsoft.com/office/drawing/2014/main" id="{3D9D5887-F8F4-4C8E-8AD9-EF931226A482}"/>
                  </a:ext>
                </a:extLst>
              </xdr:cNvPr>
              <xdr:cNvGraphicFramePr/>
            </xdr:nvGraphicFramePr>
            <xdr:xfrm>
              <a:off x="7611389" y="-4717895"/>
              <a:ext cx="1891817" cy="371336"/>
            </xdr:xfrm>
            <a:graphic>
              <a:graphicData uri="http://schemas.microsoft.com/office/drawing/2010/slicer">
                <sle:slicer xmlns:sle="http://schemas.microsoft.com/office/drawing/2010/slicer" name="ShipMode 6"/>
              </a:graphicData>
            </a:graphic>
          </xdr:graphicFrame>
        </mc:Choice>
        <mc:Fallback xmlns="">
          <xdr:sp macro="" textlink="">
            <xdr:nvSpPr>
              <xdr:cNvPr id="0" name=""/>
              <xdr:cNvSpPr>
                <a:spLocks noTextEdit="1"/>
              </xdr:cNvSpPr>
            </xdr:nvSpPr>
            <xdr:spPr>
              <a:xfrm>
                <a:off x="13280785" y="662208"/>
                <a:ext cx="3187146" cy="540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79394</xdr:colOff>
      <xdr:row>9</xdr:row>
      <xdr:rowOff>9071</xdr:rowOff>
    </xdr:from>
    <xdr:to>
      <xdr:col>2</xdr:col>
      <xdr:colOff>698501</xdr:colOff>
      <xdr:row>22</xdr:row>
      <xdr:rowOff>36286</xdr:rowOff>
    </xdr:to>
    <xdr:grpSp>
      <xdr:nvGrpSpPr>
        <xdr:cNvPr id="8" name="Group 7">
          <a:extLst>
            <a:ext uri="{FF2B5EF4-FFF2-40B4-BE49-F238E27FC236}">
              <a16:creationId xmlns:a16="http://schemas.microsoft.com/office/drawing/2014/main" id="{CEBFCC6D-0547-4277-A0F5-85285AE56A54}"/>
            </a:ext>
          </a:extLst>
        </xdr:cNvPr>
        <xdr:cNvGrpSpPr/>
      </xdr:nvGrpSpPr>
      <xdr:grpSpPr>
        <a:xfrm>
          <a:off x="79394" y="1886857"/>
          <a:ext cx="2143107" cy="2621643"/>
          <a:chOff x="306592" y="1622201"/>
          <a:chExt cx="2420518" cy="4374021"/>
        </a:xfrm>
        <a:solidFill>
          <a:schemeClr val="accent1"/>
        </a:solidFill>
      </xdr:grpSpPr>
      <xdr:grpSp>
        <xdr:nvGrpSpPr>
          <xdr:cNvPr id="9" name="Group 8">
            <a:extLst>
              <a:ext uri="{FF2B5EF4-FFF2-40B4-BE49-F238E27FC236}">
                <a16:creationId xmlns:a16="http://schemas.microsoft.com/office/drawing/2014/main" id="{567BC0D1-3DC0-44FA-9F88-2F979FEF717D}"/>
              </a:ext>
            </a:extLst>
          </xdr:cNvPr>
          <xdr:cNvGrpSpPr/>
        </xdr:nvGrpSpPr>
        <xdr:grpSpPr>
          <a:xfrm>
            <a:off x="306592" y="1622201"/>
            <a:ext cx="2031222" cy="1260000"/>
            <a:chOff x="760164" y="2121130"/>
            <a:chExt cx="1877569" cy="277942"/>
          </a:xfrm>
          <a:grpFill/>
        </xdr:grpSpPr>
        <xdr:sp macro="" textlink="">
          <xdr:nvSpPr>
            <xdr:cNvPr id="16" name="Rectangle: Rounded Corners 15">
              <a:extLst>
                <a:ext uri="{FF2B5EF4-FFF2-40B4-BE49-F238E27FC236}">
                  <a16:creationId xmlns:a16="http://schemas.microsoft.com/office/drawing/2014/main" id="{9A345F9B-BEA4-4A01-8034-25A90BF430BC}"/>
                </a:ext>
              </a:extLst>
            </xdr:cNvPr>
            <xdr:cNvSpPr/>
          </xdr:nvSpPr>
          <xdr:spPr>
            <a:xfrm>
              <a:off x="760164" y="2121130"/>
              <a:ext cx="1877569" cy="277942"/>
            </a:xfrm>
            <a:prstGeom prst="roundRect">
              <a:avLst/>
            </a:prstGeom>
            <a:grpFill/>
            <a:ln>
              <a:noFill/>
              <a:prstDash val="dashDot"/>
            </a:ln>
            <a:effectLst>
              <a:glow rad="228600">
                <a:schemeClr val="accent6">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200" b="1">
                  <a:solidFill>
                    <a:sysClr val="windowText" lastClr="000000"/>
                  </a:solidFill>
                  <a:latin typeface="+mj-lt"/>
                </a:rPr>
                <a:t>Revenue</a:t>
              </a:r>
              <a:r>
                <a:rPr lang="en-SG" sz="1200" b="1" baseline="0">
                  <a:solidFill>
                    <a:srgbClr val="FF0000"/>
                  </a:solidFill>
                  <a:latin typeface="+mj-lt"/>
                </a:rPr>
                <a:t> </a:t>
              </a:r>
              <a:endParaRPr lang="en-SG" sz="1200" b="1">
                <a:solidFill>
                  <a:srgbClr val="FF0000"/>
                </a:solidFill>
                <a:latin typeface="+mj-lt"/>
              </a:endParaRPr>
            </a:p>
          </xdr:txBody>
        </xdr:sp>
        <xdr:sp macro="" textlink="SalesVsyear!C1">
          <xdr:nvSpPr>
            <xdr:cNvPr id="17" name="TextBox 16">
              <a:extLst>
                <a:ext uri="{FF2B5EF4-FFF2-40B4-BE49-F238E27FC236}">
                  <a16:creationId xmlns:a16="http://schemas.microsoft.com/office/drawing/2014/main" id="{21A3A34B-F71A-4344-AC16-FFA3DEFA0772}"/>
                </a:ext>
              </a:extLst>
            </xdr:cNvPr>
            <xdr:cNvSpPr txBox="1"/>
          </xdr:nvSpPr>
          <xdr:spPr>
            <a:xfrm>
              <a:off x="1625533" y="2159073"/>
              <a:ext cx="987306" cy="19272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184FD4-0616-40B3-AF28-823CCFA69F44}" type="TxLink">
                <a:rPr lang="en-US" sz="1100" b="1" i="1" u="none" strike="noStrike">
                  <a:solidFill>
                    <a:srgbClr val="0000FF"/>
                  </a:solidFill>
                  <a:latin typeface="Century Gothic"/>
                </a:rPr>
                <a:pPr algn="ctr"/>
                <a:t>$2,297,073</a:t>
              </a:fld>
              <a:endParaRPr lang="en-SG" sz="1100" b="1" i="1">
                <a:solidFill>
                  <a:srgbClr val="0000FF"/>
                </a:solidFill>
              </a:endParaRPr>
            </a:p>
          </xdr:txBody>
        </xdr:sp>
      </xdr:grpSp>
      <xdr:grpSp>
        <xdr:nvGrpSpPr>
          <xdr:cNvPr id="10" name="Group 9">
            <a:extLst>
              <a:ext uri="{FF2B5EF4-FFF2-40B4-BE49-F238E27FC236}">
                <a16:creationId xmlns:a16="http://schemas.microsoft.com/office/drawing/2014/main" id="{1542C750-DEA3-46B8-91BD-BA1BAE4E4C2E}"/>
              </a:ext>
            </a:extLst>
          </xdr:cNvPr>
          <xdr:cNvGrpSpPr/>
        </xdr:nvGrpSpPr>
        <xdr:grpSpPr>
          <a:xfrm>
            <a:off x="326648" y="3188473"/>
            <a:ext cx="1995113" cy="1260000"/>
            <a:chOff x="2871819" y="2118044"/>
            <a:chExt cx="1825395" cy="277532"/>
          </a:xfrm>
          <a:grpFill/>
        </xdr:grpSpPr>
        <xdr:sp macro="" textlink="">
          <xdr:nvSpPr>
            <xdr:cNvPr id="14" name="Rectangle: Rounded Corners 13">
              <a:extLst>
                <a:ext uri="{FF2B5EF4-FFF2-40B4-BE49-F238E27FC236}">
                  <a16:creationId xmlns:a16="http://schemas.microsoft.com/office/drawing/2014/main" id="{4CB58F51-EAC2-44B4-A6AC-8AA41D52F107}"/>
                </a:ext>
              </a:extLst>
            </xdr:cNvPr>
            <xdr:cNvSpPr/>
          </xdr:nvSpPr>
          <xdr:spPr>
            <a:xfrm>
              <a:off x="2871819" y="2118044"/>
              <a:ext cx="1815669" cy="277532"/>
            </a:xfrm>
            <a:prstGeom prst="roundRect">
              <a:avLst/>
            </a:prstGeom>
            <a:grpFill/>
            <a:ln>
              <a:noFill/>
              <a:prstDash val="dashDot"/>
            </a:ln>
            <a:effectLst>
              <a:glow rad="228600">
                <a:schemeClr val="accent6">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200" b="1">
                  <a:solidFill>
                    <a:sysClr val="windowText" lastClr="000000"/>
                  </a:solidFill>
                  <a:latin typeface="+mj-lt"/>
                </a:rPr>
                <a:t>Profit</a:t>
              </a:r>
              <a:endParaRPr lang="en-SG" sz="1200" b="1">
                <a:solidFill>
                  <a:sysClr val="windowText" lastClr="000000"/>
                </a:solidFill>
                <a:latin typeface="Helvetica" pitchFamily="2" charset="0"/>
              </a:endParaRPr>
            </a:p>
          </xdr:txBody>
        </xdr:sp>
        <xdr:sp macro="" textlink="SalesVsyear!C2">
          <xdr:nvSpPr>
            <xdr:cNvPr id="15" name="TextBox 14">
              <a:extLst>
                <a:ext uri="{FF2B5EF4-FFF2-40B4-BE49-F238E27FC236}">
                  <a16:creationId xmlns:a16="http://schemas.microsoft.com/office/drawing/2014/main" id="{0BAF0935-0DC0-4B02-9A17-30F716907D37}"/>
                </a:ext>
              </a:extLst>
            </xdr:cNvPr>
            <xdr:cNvSpPr txBox="1"/>
          </xdr:nvSpPr>
          <xdr:spPr>
            <a:xfrm>
              <a:off x="3699898" y="2152062"/>
              <a:ext cx="997316" cy="22292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2427014-CE69-492A-A0CB-D4E577E3C661}" type="TxLink">
                <a:rPr lang="en-US" sz="1200" b="1" i="1" u="none" strike="noStrike">
                  <a:solidFill>
                    <a:srgbClr val="0000FF"/>
                  </a:solidFill>
                  <a:latin typeface="Century Gothic" panose="020B0502020202020204" pitchFamily="34" charset="0"/>
                </a:rPr>
                <a:pPr algn="l"/>
                <a:t>$286,359</a:t>
              </a:fld>
              <a:endParaRPr lang="en-SG" sz="1200" b="1" i="1" u="none">
                <a:solidFill>
                  <a:srgbClr val="0000FF"/>
                </a:solidFill>
                <a:latin typeface="Century Gothic" panose="020B0502020202020204" pitchFamily="34" charset="0"/>
              </a:endParaRPr>
            </a:p>
          </xdr:txBody>
        </xdr:sp>
      </xdr:grpSp>
      <xdr:grpSp>
        <xdr:nvGrpSpPr>
          <xdr:cNvPr id="11" name="Group 10">
            <a:extLst>
              <a:ext uri="{FF2B5EF4-FFF2-40B4-BE49-F238E27FC236}">
                <a16:creationId xmlns:a16="http://schemas.microsoft.com/office/drawing/2014/main" id="{238324F5-5CD8-4B1A-8B3E-0D0C085EC2C4}"/>
              </a:ext>
            </a:extLst>
          </xdr:cNvPr>
          <xdr:cNvGrpSpPr/>
        </xdr:nvGrpSpPr>
        <xdr:grpSpPr>
          <a:xfrm>
            <a:off x="382689" y="4725224"/>
            <a:ext cx="2344421" cy="1270998"/>
            <a:chOff x="14733689" y="180438"/>
            <a:chExt cx="2240169" cy="297710"/>
          </a:xfrm>
          <a:grpFill/>
        </xdr:grpSpPr>
        <xdr:sp macro="" textlink="SalesVsyear!F11">
          <xdr:nvSpPr>
            <xdr:cNvPr id="12" name="Rectangle: Rounded Corners 11">
              <a:extLst>
                <a:ext uri="{FF2B5EF4-FFF2-40B4-BE49-F238E27FC236}">
                  <a16:creationId xmlns:a16="http://schemas.microsoft.com/office/drawing/2014/main" id="{BEF41356-7F51-4F1D-A4ED-F1C32C4A4C56}"/>
                </a:ext>
              </a:extLst>
            </xdr:cNvPr>
            <xdr:cNvSpPr/>
          </xdr:nvSpPr>
          <xdr:spPr>
            <a:xfrm>
              <a:off x="14733689" y="180438"/>
              <a:ext cx="2240169" cy="295134"/>
            </a:xfrm>
            <a:prstGeom prst="roundRect">
              <a:avLst/>
            </a:prstGeom>
            <a:grpFill/>
            <a:ln>
              <a:solidFill>
                <a:srgbClr val="FF9900"/>
              </a:solidFill>
              <a:prstDash val="dashDot"/>
            </a:ln>
            <a:effectLst>
              <a:glow rad="228600">
                <a:schemeClr val="accent6">
                  <a:satMod val="175000"/>
                  <a:alpha val="40000"/>
                </a:schemeClr>
              </a:glow>
            </a:effectLst>
            <a:scene3d>
              <a:camera prst="orthographicFront"/>
              <a:lightRig rig="threePt" dir="t"/>
            </a:scene3d>
            <a:sp3d>
              <a:bevelT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lvl="3" algn="ctr"/>
              <a:fld id="{8456EECA-90F4-4ACF-8A9B-9211913D31BF}" type="TxLink">
                <a:rPr lang="en-US" sz="1200" b="1" i="0" u="none" strike="noStrike">
                  <a:solidFill>
                    <a:srgbClr val="0000FF"/>
                  </a:solidFill>
                  <a:latin typeface="Century Gothic"/>
                </a:rPr>
                <a:pPr lvl="3" algn="ctr"/>
                <a:t>12%</a:t>
              </a:fld>
              <a:endParaRPr lang="en-SG" sz="1200" b="1">
                <a:solidFill>
                  <a:srgbClr val="0000FF"/>
                </a:solidFill>
                <a:latin typeface="+mj-lt"/>
              </a:endParaRPr>
            </a:p>
          </xdr:txBody>
        </xdr:sp>
        <xdr:sp macro="" textlink="">
          <xdr:nvSpPr>
            <xdr:cNvPr id="13" name="Rectangle: Rounded Corners 12">
              <a:extLst>
                <a:ext uri="{FF2B5EF4-FFF2-40B4-BE49-F238E27FC236}">
                  <a16:creationId xmlns:a16="http://schemas.microsoft.com/office/drawing/2014/main" id="{E2EE69C6-4E33-4924-AC6A-76E1EF8C1498}"/>
                </a:ext>
              </a:extLst>
            </xdr:cNvPr>
            <xdr:cNvSpPr/>
          </xdr:nvSpPr>
          <xdr:spPr>
            <a:xfrm>
              <a:off x="14733690" y="189171"/>
              <a:ext cx="1310837" cy="288977"/>
            </a:xfrm>
            <a:prstGeom prst="roundRect">
              <a:avLst/>
            </a:prstGeom>
            <a:grpFill/>
            <a:ln>
              <a:noFill/>
              <a:prstDash val="dashDot"/>
            </a:ln>
            <a:effectLst>
              <a:glow rad="228600">
                <a:schemeClr val="accent6">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200" b="1">
                  <a:solidFill>
                    <a:sysClr val="windowText" lastClr="000000"/>
                  </a:solidFill>
                  <a:latin typeface="Helvetica" pitchFamily="2" charset="0"/>
                </a:rPr>
                <a:t>Profit Margin</a:t>
              </a:r>
            </a:p>
          </xdr:txBody>
        </xdr:sp>
      </xdr:grpSp>
    </xdr:grpSp>
    <xdr:clientData/>
  </xdr:twoCellAnchor>
  <xdr:twoCellAnchor>
    <xdr:from>
      <xdr:col>14</xdr:col>
      <xdr:colOff>64095</xdr:colOff>
      <xdr:row>0</xdr:row>
      <xdr:rowOff>99786</xdr:rowOff>
    </xdr:from>
    <xdr:to>
      <xdr:col>20</xdr:col>
      <xdr:colOff>633436</xdr:colOff>
      <xdr:row>2</xdr:row>
      <xdr:rowOff>168643</xdr:rowOff>
    </xdr:to>
    <xdr:grpSp>
      <xdr:nvGrpSpPr>
        <xdr:cNvPr id="34" name="Group 33">
          <a:extLst>
            <a:ext uri="{FF2B5EF4-FFF2-40B4-BE49-F238E27FC236}">
              <a16:creationId xmlns:a16="http://schemas.microsoft.com/office/drawing/2014/main" id="{DA04A328-3A4F-499C-AB34-EBACD8A1E253}"/>
            </a:ext>
          </a:extLst>
        </xdr:cNvPr>
        <xdr:cNvGrpSpPr/>
      </xdr:nvGrpSpPr>
      <xdr:grpSpPr>
        <a:xfrm>
          <a:off x="10732095" y="99786"/>
          <a:ext cx="5150412" cy="468000"/>
          <a:chOff x="9863637" y="43128"/>
          <a:chExt cx="5150412" cy="468000"/>
        </a:xfrm>
      </xdr:grpSpPr>
      <xdr:grpSp>
        <xdr:nvGrpSpPr>
          <xdr:cNvPr id="35" name="Group 34">
            <a:extLst>
              <a:ext uri="{FF2B5EF4-FFF2-40B4-BE49-F238E27FC236}">
                <a16:creationId xmlns:a16="http://schemas.microsoft.com/office/drawing/2014/main" id="{767100D9-7FAB-4AF9-98D0-48613405D173}"/>
              </a:ext>
            </a:extLst>
          </xdr:cNvPr>
          <xdr:cNvGrpSpPr/>
        </xdr:nvGrpSpPr>
        <xdr:grpSpPr>
          <a:xfrm>
            <a:off x="9863637" y="43128"/>
            <a:ext cx="3456974" cy="468000"/>
            <a:chOff x="9863637" y="43128"/>
            <a:chExt cx="3456974" cy="468000"/>
          </a:xfrm>
        </xdr:grpSpPr>
        <xdr:sp macro="" textlink="">
          <xdr:nvSpPr>
            <xdr:cNvPr id="37" name="Rectangle: Rounded Corners 36">
              <a:hlinkClick xmlns:r="http://schemas.openxmlformats.org/officeDocument/2006/relationships" r:id="rId1"/>
              <a:extLst>
                <a:ext uri="{FF2B5EF4-FFF2-40B4-BE49-F238E27FC236}">
                  <a16:creationId xmlns:a16="http://schemas.microsoft.com/office/drawing/2014/main" id="{8BCA46D8-A91C-4E95-9DDF-9965B87C0E38}"/>
                </a:ext>
              </a:extLst>
            </xdr:cNvPr>
            <xdr:cNvSpPr/>
          </xdr:nvSpPr>
          <xdr:spPr>
            <a:xfrm>
              <a:off x="9863637" y="43128"/>
              <a:ext cx="1781082" cy="468000"/>
            </a:xfrm>
            <a:prstGeom prst="round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a:t>Sales &amp; Profit</a:t>
              </a:r>
            </a:p>
          </xdr:txBody>
        </xdr:sp>
        <xdr:sp macro="" textlink="">
          <xdr:nvSpPr>
            <xdr:cNvPr id="38" name="Rectangle: Rounded Corners 37">
              <a:hlinkClick xmlns:r="http://schemas.openxmlformats.org/officeDocument/2006/relationships" r:id="rId2"/>
              <a:extLst>
                <a:ext uri="{FF2B5EF4-FFF2-40B4-BE49-F238E27FC236}">
                  <a16:creationId xmlns:a16="http://schemas.microsoft.com/office/drawing/2014/main" id="{AE873341-4A40-4593-8484-E9895CFC5881}"/>
                </a:ext>
              </a:extLst>
            </xdr:cNvPr>
            <xdr:cNvSpPr/>
          </xdr:nvSpPr>
          <xdr:spPr>
            <a:xfrm>
              <a:off x="11724184" y="43128"/>
              <a:ext cx="1596427" cy="468000"/>
            </a:xfrm>
            <a:prstGeom prst="round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a:t>Logistics</a:t>
              </a:r>
            </a:p>
          </xdr:txBody>
        </xdr:sp>
      </xdr:grpSp>
      <xdr:sp macro="" textlink="">
        <xdr:nvSpPr>
          <xdr:cNvPr id="36" name="Rectangle: Rounded Corners 35">
            <a:hlinkClick xmlns:r="http://schemas.openxmlformats.org/officeDocument/2006/relationships" r:id="rId3"/>
            <a:extLst>
              <a:ext uri="{FF2B5EF4-FFF2-40B4-BE49-F238E27FC236}">
                <a16:creationId xmlns:a16="http://schemas.microsoft.com/office/drawing/2014/main" id="{D59BA280-D745-47DF-A607-240A48BEBD5E}"/>
              </a:ext>
            </a:extLst>
          </xdr:cNvPr>
          <xdr:cNvSpPr/>
        </xdr:nvSpPr>
        <xdr:spPr>
          <a:xfrm>
            <a:off x="13417622" y="43128"/>
            <a:ext cx="1596427" cy="468000"/>
          </a:xfrm>
          <a:prstGeom prst="round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SG" sz="2000"/>
              <a:t>Geographic</a:t>
            </a:r>
          </a:p>
        </xdr:txBody>
      </xdr:sp>
    </xdr:grpSp>
    <xdr:clientData/>
  </xdr:twoCellAnchor>
  <xdr:twoCellAnchor>
    <xdr:from>
      <xdr:col>3</xdr:col>
      <xdr:colOff>410909</xdr:colOff>
      <xdr:row>6</xdr:row>
      <xdr:rowOff>171567</xdr:rowOff>
    </xdr:from>
    <xdr:to>
      <xdr:col>21</xdr:col>
      <xdr:colOff>5838</xdr:colOff>
      <xdr:row>26</xdr:row>
      <xdr:rowOff>166817</xdr:rowOff>
    </xdr:to>
    <xdr:grpSp>
      <xdr:nvGrpSpPr>
        <xdr:cNvPr id="59" name="Group 58">
          <a:extLst>
            <a:ext uri="{FF2B5EF4-FFF2-40B4-BE49-F238E27FC236}">
              <a16:creationId xmlns:a16="http://schemas.microsoft.com/office/drawing/2014/main" id="{17DAE339-77EF-4673-9798-B3B983C352B0}"/>
            </a:ext>
          </a:extLst>
        </xdr:cNvPr>
        <xdr:cNvGrpSpPr/>
      </xdr:nvGrpSpPr>
      <xdr:grpSpPr>
        <a:xfrm>
          <a:off x="2696909" y="1359924"/>
          <a:ext cx="13320000" cy="4077393"/>
          <a:chOff x="3177692" y="1461175"/>
          <a:chExt cx="13063628" cy="3291873"/>
        </a:xfrm>
      </xdr:grpSpPr>
      <xdr:grpSp>
        <xdr:nvGrpSpPr>
          <xdr:cNvPr id="48" name="Group 47">
            <a:extLst>
              <a:ext uri="{FF2B5EF4-FFF2-40B4-BE49-F238E27FC236}">
                <a16:creationId xmlns:a16="http://schemas.microsoft.com/office/drawing/2014/main" id="{EB530E74-9DD0-42A8-A239-F54757C31373}"/>
              </a:ext>
            </a:extLst>
          </xdr:cNvPr>
          <xdr:cNvGrpSpPr/>
        </xdr:nvGrpSpPr>
        <xdr:grpSpPr>
          <a:xfrm>
            <a:off x="3177692" y="1461175"/>
            <a:ext cx="13063628" cy="3291873"/>
            <a:chOff x="2623099" y="1774615"/>
            <a:chExt cx="13867305" cy="2992612"/>
          </a:xfrm>
        </xdr:grpSpPr>
        <xdr:grpSp>
          <xdr:nvGrpSpPr>
            <xdr:cNvPr id="49" name="Group 48">
              <a:extLst>
                <a:ext uri="{FF2B5EF4-FFF2-40B4-BE49-F238E27FC236}">
                  <a16:creationId xmlns:a16="http://schemas.microsoft.com/office/drawing/2014/main" id="{42AB61C5-6336-4E73-AFAE-D4140D8E0EB2}"/>
                </a:ext>
              </a:extLst>
            </xdr:cNvPr>
            <xdr:cNvGrpSpPr/>
          </xdr:nvGrpSpPr>
          <xdr:grpSpPr>
            <a:xfrm>
              <a:off x="2623099" y="2022928"/>
              <a:ext cx="13867305" cy="2744299"/>
              <a:chOff x="2503715" y="1505857"/>
              <a:chExt cx="14287498" cy="2744299"/>
            </a:xfrm>
          </xdr:grpSpPr>
          <mc:AlternateContent xmlns:mc="http://schemas.openxmlformats.org/markup-compatibility/2006">
            <mc:Choice xmlns:cx4="http://schemas.microsoft.com/office/drawing/2016/5/10/chartex" Requires="cx4">
              <xdr:graphicFrame macro="">
                <xdr:nvGraphicFramePr>
                  <xdr:cNvPr id="54" name="Chart 53">
                    <a:extLst>
                      <a:ext uri="{FF2B5EF4-FFF2-40B4-BE49-F238E27FC236}">
                        <a16:creationId xmlns:a16="http://schemas.microsoft.com/office/drawing/2014/main" id="{C6212E1B-9DA5-4793-BC94-697434D4FC2B}"/>
                      </a:ext>
                    </a:extLst>
                  </xdr:cNvPr>
                  <xdr:cNvGraphicFramePr/>
                </xdr:nvGraphicFramePr>
                <xdr:xfrm>
                  <a:off x="2503715" y="1505857"/>
                  <a:ext cx="4572000" cy="274320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503715" y="1505857"/>
                    <a:ext cx="4572000" cy="2743200"/>
                  </a:xfrm>
                  <a:prstGeom prst="rect">
                    <a:avLst/>
                  </a:prstGeom>
                  <a:solidFill>
                    <a:prstClr val="white"/>
                  </a:solidFill>
                  <a:ln w="1">
                    <a:solidFill>
                      <a:prstClr val="green"/>
                    </a:solidFill>
                  </a:ln>
                </xdr:spPr>
                <xdr:txBody>
                  <a:bodyPr vertOverflow="clip" horzOverflow="clip"/>
                  <a:lstStyle/>
                  <a:p>
                    <a:r>
                      <a:rPr lang="en-SG" sz="1100"/>
                      <a:t>This chart isn't available in your version of Excel.
Editing this shape or saving this workbook into a different file format will permanently break the chart.</a:t>
                    </a:r>
                  </a:p>
                </xdr:txBody>
              </xdr:sp>
            </mc:Fallback>
          </mc:AlternateContent>
          <xdr:graphicFrame macro="">
            <xdr:nvGraphicFramePr>
              <xdr:cNvPr id="55" name="Chart 54">
                <a:extLst>
                  <a:ext uri="{FF2B5EF4-FFF2-40B4-BE49-F238E27FC236}">
                    <a16:creationId xmlns:a16="http://schemas.microsoft.com/office/drawing/2014/main" id="{7C2CE318-D532-489D-A70B-57BA80A466BC}"/>
                  </a:ext>
                </a:extLst>
              </xdr:cNvPr>
              <xdr:cNvGraphicFramePr>
                <a:graphicFrameLocks/>
              </xdr:cNvGraphicFramePr>
            </xdr:nvGraphicFramePr>
            <xdr:xfrm>
              <a:off x="12219213" y="1505857"/>
              <a:ext cx="4572000" cy="274320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mc:Choice xmlns:cx4="http://schemas.microsoft.com/office/drawing/2016/5/10/chartex" Requires="cx4">
              <xdr:graphicFrame macro="">
                <xdr:nvGraphicFramePr>
                  <xdr:cNvPr id="56" name="Chart 55">
                    <a:extLst>
                      <a:ext uri="{FF2B5EF4-FFF2-40B4-BE49-F238E27FC236}">
                        <a16:creationId xmlns:a16="http://schemas.microsoft.com/office/drawing/2014/main" id="{57F522FE-7C3B-4603-B1AB-2879C986118C}"/>
                      </a:ext>
                    </a:extLst>
                  </xdr:cNvPr>
                  <xdr:cNvGraphicFramePr/>
                </xdr:nvGraphicFramePr>
                <xdr:xfrm>
                  <a:off x="7458301" y="1505857"/>
                  <a:ext cx="4378325" cy="2744299"/>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458301" y="1505857"/>
                    <a:ext cx="4378325" cy="2744299"/>
                  </a:xfrm>
                  <a:prstGeom prst="rect">
                    <a:avLst/>
                  </a:prstGeom>
                  <a:solidFill>
                    <a:prstClr val="white"/>
                  </a:solidFill>
                  <a:ln w="1">
                    <a:solidFill>
                      <a:prstClr val="green"/>
                    </a:solidFill>
                  </a:ln>
                </xdr:spPr>
                <xdr:txBody>
                  <a:bodyPr vertOverflow="clip" horzOverflow="clip"/>
                  <a:lstStyle/>
                  <a:p>
                    <a:r>
                      <a:rPr lang="en-SG" sz="1100"/>
                      <a:t>This chart isn't available in your version of Excel.
Editing this shape or saving this workbook into a different file format will permanently break the chart.</a:t>
                    </a:r>
                  </a:p>
                </xdr:txBody>
              </xdr:sp>
            </mc:Fallback>
          </mc:AlternateContent>
        </xdr:grpSp>
        <xdr:grpSp>
          <xdr:nvGrpSpPr>
            <xdr:cNvPr id="50" name="Group 49">
              <a:extLst>
                <a:ext uri="{FF2B5EF4-FFF2-40B4-BE49-F238E27FC236}">
                  <a16:creationId xmlns:a16="http://schemas.microsoft.com/office/drawing/2014/main" id="{797F9F32-1A82-4593-8552-C8FBB8D8314C}"/>
                </a:ext>
              </a:extLst>
            </xdr:cNvPr>
            <xdr:cNvGrpSpPr/>
          </xdr:nvGrpSpPr>
          <xdr:grpSpPr>
            <a:xfrm>
              <a:off x="2839358" y="1774615"/>
              <a:ext cx="13465529" cy="205547"/>
              <a:chOff x="2839358" y="1774615"/>
              <a:chExt cx="13465529" cy="205547"/>
            </a:xfrm>
          </xdr:grpSpPr>
          <xdr:sp macro="" textlink="">
            <xdr:nvSpPr>
              <xdr:cNvPr id="51" name="Rectangle: Rounded Corners 50">
                <a:extLst>
                  <a:ext uri="{FF2B5EF4-FFF2-40B4-BE49-F238E27FC236}">
                    <a16:creationId xmlns:a16="http://schemas.microsoft.com/office/drawing/2014/main" id="{8CAFAD36-725C-4EA7-AEDB-628481BB6651}"/>
                  </a:ext>
                </a:extLst>
              </xdr:cNvPr>
              <xdr:cNvSpPr/>
            </xdr:nvSpPr>
            <xdr:spPr>
              <a:xfrm>
                <a:off x="2839358" y="1786752"/>
                <a:ext cx="1352910" cy="181749"/>
              </a:xfrm>
              <a:prstGeom prst="roundRect">
                <a:avLst/>
              </a:prstGeom>
              <a:solidFill>
                <a:schemeClr val="accent1"/>
              </a:solidFill>
              <a:ln>
                <a:noFill/>
              </a:ln>
              <a:effectLst>
                <a:glow rad="63500">
                  <a:schemeClr val="accent6">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1">
                    <a:solidFill>
                      <a:sysClr val="windowText" lastClr="000000"/>
                    </a:solidFill>
                  </a:rPr>
                  <a:t>Sales</a:t>
                </a:r>
              </a:p>
            </xdr:txBody>
          </xdr:sp>
          <xdr:sp macro="" textlink="">
            <xdr:nvSpPr>
              <xdr:cNvPr id="52" name="Rectangle: Rounded Corners 51">
                <a:extLst>
                  <a:ext uri="{FF2B5EF4-FFF2-40B4-BE49-F238E27FC236}">
                    <a16:creationId xmlns:a16="http://schemas.microsoft.com/office/drawing/2014/main" id="{131B8995-2DF7-484D-BB0F-98A48B942489}"/>
                  </a:ext>
                </a:extLst>
              </xdr:cNvPr>
              <xdr:cNvSpPr/>
            </xdr:nvSpPr>
            <xdr:spPr>
              <a:xfrm>
                <a:off x="12153899" y="1774615"/>
                <a:ext cx="4150988" cy="205547"/>
              </a:xfrm>
              <a:prstGeom prst="roundRect">
                <a:avLst/>
              </a:prstGeom>
              <a:solidFill>
                <a:schemeClr val="accent1"/>
              </a:solidFill>
              <a:ln>
                <a:noFill/>
              </a:ln>
              <a:effectLst>
                <a:glow rad="63500">
                  <a:schemeClr val="accent6">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1">
                    <a:solidFill>
                      <a:sysClr val="windowText" lastClr="000000"/>
                    </a:solidFill>
                  </a:rPr>
                  <a:t>Sales in</a:t>
                </a:r>
                <a:r>
                  <a:rPr lang="en-SG" sz="1400" b="1" baseline="0">
                    <a:solidFill>
                      <a:sysClr val="windowText" lastClr="000000"/>
                    </a:solidFill>
                  </a:rPr>
                  <a:t> Top 3 Cities in High Sales States</a:t>
                </a:r>
                <a:endParaRPr lang="en-SG" sz="1400" b="1">
                  <a:solidFill>
                    <a:sysClr val="windowText" lastClr="000000"/>
                  </a:solidFill>
                </a:endParaRPr>
              </a:p>
            </xdr:txBody>
          </xdr:sp>
          <xdr:sp macro="" textlink="">
            <xdr:nvSpPr>
              <xdr:cNvPr id="53" name="Rectangle: Rounded Corners 52">
                <a:extLst>
                  <a:ext uri="{FF2B5EF4-FFF2-40B4-BE49-F238E27FC236}">
                    <a16:creationId xmlns:a16="http://schemas.microsoft.com/office/drawing/2014/main" id="{5A73AFAE-2937-4C38-9434-A6156E25F85B}"/>
                  </a:ext>
                </a:extLst>
              </xdr:cNvPr>
              <xdr:cNvSpPr/>
            </xdr:nvSpPr>
            <xdr:spPr>
              <a:xfrm>
                <a:off x="7496629" y="1786752"/>
                <a:ext cx="1352910" cy="181749"/>
              </a:xfrm>
              <a:prstGeom prst="roundRect">
                <a:avLst/>
              </a:prstGeom>
              <a:solidFill>
                <a:schemeClr val="accent1"/>
              </a:solidFill>
              <a:ln>
                <a:noFill/>
              </a:ln>
              <a:effectLst>
                <a:glow rad="63500">
                  <a:schemeClr val="accent6">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1">
                    <a:solidFill>
                      <a:sysClr val="windowText" lastClr="000000"/>
                    </a:solidFill>
                  </a:rPr>
                  <a:t>Profit</a:t>
                </a:r>
              </a:p>
            </xdr:txBody>
          </xdr:sp>
        </xdr:grpSp>
      </xdr:grpSp>
      <xdr:cxnSp macro="">
        <xdr:nvCxnSpPr>
          <xdr:cNvPr id="58" name="Straight Connector 57">
            <a:extLst>
              <a:ext uri="{FF2B5EF4-FFF2-40B4-BE49-F238E27FC236}">
                <a16:creationId xmlns:a16="http://schemas.microsoft.com/office/drawing/2014/main" id="{5BCE1DCB-865E-407D-8E52-FBE0B94CF250}"/>
              </a:ext>
            </a:extLst>
          </xdr:cNvPr>
          <xdr:cNvCxnSpPr/>
        </xdr:nvCxnSpPr>
        <xdr:spPr>
          <a:xfrm flipV="1">
            <a:off x="12609286" y="4336143"/>
            <a:ext cx="3419928" cy="18143"/>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136525</xdr:colOff>
      <xdr:row>0</xdr:row>
      <xdr:rowOff>114300</xdr:rowOff>
    </xdr:from>
    <xdr:to>
      <xdr:col>6</xdr:col>
      <xdr:colOff>120650</xdr:colOff>
      <xdr:row>14</xdr:row>
      <xdr:rowOff>12700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274036</xdr:colOff>
      <xdr:row>0</xdr:row>
      <xdr:rowOff>133350</xdr:rowOff>
    </xdr:from>
    <xdr:to>
      <xdr:col>13</xdr:col>
      <xdr:colOff>37115</xdr:colOff>
      <xdr:row>14</xdr:row>
      <xdr:rowOff>165100</xdr:rowOff>
    </xdr:to>
    <xdr:graphicFrame macro="">
      <xdr:nvGraphicFramePr>
        <xdr:cNvPr id="3" name="Chart 2">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717451</xdr:colOff>
      <xdr:row>10</xdr:row>
      <xdr:rowOff>60530</xdr:rowOff>
    </xdr:from>
    <xdr:to>
      <xdr:col>6</xdr:col>
      <xdr:colOff>641450</xdr:colOff>
      <xdr:row>20</xdr:row>
      <xdr:rowOff>9320</xdr:rowOff>
    </xdr:to>
    <xdr:graphicFrame macro="">
      <xdr:nvGraphicFramePr>
        <xdr:cNvPr id="5" name="Chart 4">
          <a:extLst>
            <a:ext uri="{FF2B5EF4-FFF2-40B4-BE49-F238E27FC236}">
              <a16:creationId xmlns:a16="http://schemas.microsoft.com/office/drawing/2014/main" id="{00000000-0008-0000-0A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247650</xdr:colOff>
      <xdr:row>9</xdr:row>
      <xdr:rowOff>41275</xdr:rowOff>
    </xdr:from>
    <xdr:to>
      <xdr:col>6</xdr:col>
      <xdr:colOff>844550</xdr:colOff>
      <xdr:row>23</xdr:row>
      <xdr:rowOff>28575</xdr:rowOff>
    </xdr:to>
    <xdr:graphicFrame macro="">
      <xdr:nvGraphicFramePr>
        <xdr:cNvPr id="4" name="Chart 3">
          <a:extLst>
            <a:ext uri="{FF2B5EF4-FFF2-40B4-BE49-F238E27FC236}">
              <a16:creationId xmlns:a16="http://schemas.microsoft.com/office/drawing/2014/main" id="{0FE70655-0C5C-4369-AD40-832A4C3B63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158750</xdr:colOff>
      <xdr:row>1</xdr:row>
      <xdr:rowOff>155575</xdr:rowOff>
    </xdr:from>
    <xdr:to>
      <xdr:col>12</xdr:col>
      <xdr:colOff>6350</xdr:colOff>
      <xdr:row>15</xdr:row>
      <xdr:rowOff>60325</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12700</xdr:colOff>
      <xdr:row>1</xdr:row>
      <xdr:rowOff>98425</xdr:rowOff>
    </xdr:from>
    <xdr:to>
      <xdr:col>8</xdr:col>
      <xdr:colOff>736600</xdr:colOff>
      <xdr:row>14</xdr:row>
      <xdr:rowOff>44450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587375</xdr:colOff>
      <xdr:row>2</xdr:row>
      <xdr:rowOff>142875</xdr:rowOff>
    </xdr:from>
    <xdr:to>
      <xdr:col>7</xdr:col>
      <xdr:colOff>38100</xdr:colOff>
      <xdr:row>11</xdr:row>
      <xdr:rowOff>120650</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384175</xdr:colOff>
      <xdr:row>0</xdr:row>
      <xdr:rowOff>57150</xdr:rowOff>
    </xdr:from>
    <xdr:to>
      <xdr:col>27</xdr:col>
      <xdr:colOff>174625</xdr:colOff>
      <xdr:row>13</xdr:row>
      <xdr:rowOff>152400</xdr:rowOff>
    </xdr:to>
    <xdr:graphicFrame macro="">
      <xdr:nvGraphicFramePr>
        <xdr:cNvPr id="3" name="Chart 2">
          <a:extLst>
            <a:ext uri="{FF2B5EF4-FFF2-40B4-BE49-F238E27FC236}">
              <a16:creationId xmlns:a16="http://schemas.microsoft.com/office/drawing/2014/main" id="{00000000-0008-0000-0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10</xdr:row>
      <xdr:rowOff>31750</xdr:rowOff>
    </xdr:from>
    <xdr:to>
      <xdr:col>2</xdr:col>
      <xdr:colOff>6350</xdr:colOff>
      <xdr:row>21</xdr:row>
      <xdr:rowOff>177800</xdr:rowOff>
    </xdr:to>
    <xdr:graphicFrame macro="">
      <xdr:nvGraphicFramePr>
        <xdr:cNvPr id="2" name="Chart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638175</xdr:colOff>
      <xdr:row>2</xdr:row>
      <xdr:rowOff>174625</xdr:rowOff>
    </xdr:from>
    <xdr:to>
      <xdr:col>13</xdr:col>
      <xdr:colOff>638175</xdr:colOff>
      <xdr:row>16</xdr:row>
      <xdr:rowOff>161925</xdr:rowOff>
    </xdr:to>
    <xdr:graphicFrame macro="">
      <xdr:nvGraphicFramePr>
        <xdr:cNvPr id="3" name="Chart 2">
          <a:extLst>
            <a:ext uri="{FF2B5EF4-FFF2-40B4-BE49-F238E27FC236}">
              <a16:creationId xmlns:a16="http://schemas.microsoft.com/office/drawing/2014/main" id="{DDCD63B9-DA0D-4008-8517-E5A437033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885825</xdr:colOff>
      <xdr:row>36</xdr:row>
      <xdr:rowOff>193675</xdr:rowOff>
    </xdr:from>
    <xdr:to>
      <xdr:col>12</xdr:col>
      <xdr:colOff>339725</xdr:colOff>
      <xdr:row>50</xdr:row>
      <xdr:rowOff>180975</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7</xdr:col>
      <xdr:colOff>295275</xdr:colOff>
      <xdr:row>2</xdr:row>
      <xdr:rowOff>136525</xdr:rowOff>
    </xdr:from>
    <xdr:to>
      <xdr:col>14</xdr:col>
      <xdr:colOff>107950</xdr:colOff>
      <xdr:row>17</xdr:row>
      <xdr:rowOff>9525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70575" y="530225"/>
              <a:ext cx="4378325" cy="2825750"/>
            </a:xfrm>
            <a:prstGeom prst="rect">
              <a:avLst/>
            </a:prstGeom>
            <a:solidFill>
              <a:prstClr val="white"/>
            </a:solidFill>
            <a:ln w="1">
              <a:solidFill>
                <a:prstClr val="green"/>
              </a:solidFill>
            </a:ln>
          </xdr:spPr>
          <xdr:txBody>
            <a:bodyPr vertOverflow="clip" horzOverflow="clip"/>
            <a:lstStyle/>
            <a:p>
              <a:r>
                <a:rPr lang="en-SG"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1228724</xdr:colOff>
      <xdr:row>55</xdr:row>
      <xdr:rowOff>34925</xdr:rowOff>
    </xdr:from>
    <xdr:to>
      <xdr:col>5</xdr:col>
      <xdr:colOff>168274</xdr:colOff>
      <xdr:row>66</xdr:row>
      <xdr:rowOff>38100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28724" y="10861675"/>
              <a:ext cx="3663950" cy="2168525"/>
            </a:xfrm>
            <a:prstGeom prst="rect">
              <a:avLst/>
            </a:prstGeom>
            <a:solidFill>
              <a:prstClr val="white"/>
            </a:solidFill>
            <a:ln w="1">
              <a:solidFill>
                <a:prstClr val="green"/>
              </a:solidFill>
            </a:ln>
          </xdr:spPr>
          <xdr:txBody>
            <a:bodyPr vertOverflow="clip" horzOverflow="clip"/>
            <a:lstStyle/>
            <a:p>
              <a:r>
                <a:rPr lang="en-S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775033</xdr:colOff>
      <xdr:row>9</xdr:row>
      <xdr:rowOff>31918</xdr:rowOff>
    </xdr:from>
    <xdr:to>
      <xdr:col>6</xdr:col>
      <xdr:colOff>56817</xdr:colOff>
      <xdr:row>17</xdr:row>
      <xdr:rowOff>76033</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6F304581-E412-4ED9-8E9F-ADC983BC72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184733" y="1803568"/>
              <a:ext cx="3358484" cy="1618915"/>
            </a:xfrm>
            <a:prstGeom prst="rect">
              <a:avLst/>
            </a:prstGeom>
            <a:solidFill>
              <a:prstClr val="white"/>
            </a:solidFill>
            <a:ln w="1">
              <a:solidFill>
                <a:prstClr val="green"/>
              </a:solidFill>
            </a:ln>
          </xdr:spPr>
          <xdr:txBody>
            <a:bodyPr vertOverflow="clip" horzOverflow="clip"/>
            <a:lstStyle/>
            <a:p>
              <a:r>
                <a:rPr lang="en-S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263525</xdr:colOff>
      <xdr:row>17</xdr:row>
      <xdr:rowOff>193675</xdr:rowOff>
    </xdr:from>
    <xdr:to>
      <xdr:col>17</xdr:col>
      <xdr:colOff>460375</xdr:colOff>
      <xdr:row>31</xdr:row>
      <xdr:rowOff>180975</xdr:rowOff>
    </xdr:to>
    <xdr:graphicFrame macro="">
      <xdr:nvGraphicFramePr>
        <xdr:cNvPr id="9" name="Chart 8">
          <a:extLst>
            <a:ext uri="{FF2B5EF4-FFF2-40B4-BE49-F238E27FC236}">
              <a16:creationId xmlns:a16="http://schemas.microsoft.com/office/drawing/2014/main" id="{0D8DF274-29A2-4160-B57D-D8F2EBA2AF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161.618242245371" backgroundQuery="1" createdVersion="6" refreshedVersion="6" minRefreshableVersion="3" recordCount="0" supportSubquery="1" supportAdvancedDrill="1" xr:uid="{568CCF5C-FD8F-4745-B7A4-10A07B619E39}">
  <cacheSource type="external" connectionId="1"/>
  <cacheFields count="3">
    <cacheField name="[Measures].[Count of Sales]" caption="Count of Sales" numFmtId="0" hierarchy="42" level="32767"/>
    <cacheField name="[superstore].[Returned].[Returned]" caption="Returned" numFmtId="0" hierarchy="22" level="1">
      <sharedItems count="2">
        <s v="No"/>
        <s v="Yes"/>
      </sharedItems>
    </cacheField>
    <cacheField name="[superstore].[Category].[Category]" caption="Category" numFmtId="0" hierarchy="8" level="1">
      <sharedItems containsSemiMixedTypes="0" containsNonDate="0" containsString="0"/>
    </cacheField>
  </cacheFields>
  <cacheHierarchies count="56">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ales]" caption="sales" attribute="1" defaultMemberUniqueName="[Range].[sales].[All]" allUniqueName="[Range].[sales].[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20" unbalanced="0"/>
    <cacheHierarchy uniqueName="[superstore].[DaystoShipActual]" caption="DaystoShipActual" attribute="1" defaultMemberUniqueName="[superstore].[DaystoShipActual].[All]" allUniqueName="[superstore].[DaystoShipActual].[All]" dimensionUniqueName="[superstore]" displayFolder="" count="0" memberValueDatatype="20" unbalanced="0"/>
    <cacheHierarchy uniqueName="[superstore].[ShipStatus]" caption="ShipStatus" attribute="1" defaultMemberUniqueName="[superstore].[ShipStatus].[All]" allUniqueName="[superstore].[ShipStatus].[All]" dimensionUniqueName="[superstore]" displayFolder="" count="0" memberValueDatatype="130" unbalanced="0"/>
    <cacheHierarchy uniqueName="[superstore].[DaystoShipScheduled]" caption="DaystoShipScheduled" attribute="1" defaultMemberUniqueName="[superstore].[DaystoShipScheduled].[All]" allUniqueName="[superstore].[DaystoShipScheduled].[All]" dimensionUniqueName="[superstore]" displayFolder="" count="0" memberValueDatatype="20" unbalanced="0"/>
    <cacheHierarchy uniqueName="[superstore].[Category]" caption="Category" attribute="1" defaultMemberUniqueName="[superstore].[Category].[All]" allUniqueName="[superstore].[Category].[All]" dimensionUniqueName="[superstore]" displayFolder="" count="2" memberValueDatatype="130" unbalanced="0">
      <fieldsUsage count="2">
        <fieldUsage x="-1"/>
        <fieldUsage x="2"/>
      </fieldsUsage>
    </cacheHierarchy>
    <cacheHierarchy uniqueName="[superstore].[City]" caption="City" attribute="1" defaultMemberUniqueName="[superstore].[City].[All]" allUniqueName="[superstore].[City].[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ustomerName]" caption="CustomerName" attribute="1" defaultMemberUniqueName="[superstore].[CustomerName].[All]" allUniqueName="[superstore].[CustomerName].[All]" dimensionUniqueName="[superstore]" displayFolder="" count="0" memberValueDatatype="130" unbalanced="0"/>
    <cacheHierarchy uniqueName="[superstore].[DiscountPercent]" caption="DiscountPercent" attribute="1" defaultMemberUniqueName="[superstore].[DiscountPercent].[All]" allUniqueName="[superstore].[DiscountPercent].[All]" dimensionUniqueName="[superstore]" displayFolder="" count="0" memberValueDatatype="5" unbalanced="0"/>
    <cacheHierarchy uniqueName="[superstore].[OrderDate]" caption="OrderDate" attribute="1" time="1" defaultMemberUniqueName="[superstore].[OrderDate].[All]" allUniqueName="[superstore].[OrderDate].[All]" dimensionUniqueName="[superstore]" displayFolder="" count="0" memberValueDatatype="7" unbalanced="0"/>
    <cacheHierarchy uniqueName="[superstore].[OrderID]" caption="OrderID" attribute="1" defaultMemberUniqueName="[superstore].[OrderID].[All]" allUniqueName="[superstore].[OrderID].[All]" dimensionUniqueName="[superstore]" displayFolder="" count="0" memberValueDatatype="130" unbalanced="0"/>
    <cacheHierarchy uniqueName="[superstore].[Sales Person]" caption="Sales Person" attribute="1" defaultMemberUniqueName="[superstore].[Sales Person].[All]" allUniqueName="[superstore].[Sales Person].[All]" dimensionUniqueName="[superstore]" displayFolder="" count="0" memberValueDatatype="130" unbalanced="0"/>
    <cacheHierarchy uniqueName="[superstore].[PostalCode]" caption="PostalCode" attribute="1" defaultMemberUniqueName="[superstore].[PostalCode].[All]" allUniqueName="[superstore].[PostalCode].[All]" dimensionUniqueName="[superstore]" displayFolder="" count="0" memberValueDatatype="20" unbalanced="0"/>
    <cacheHierarchy uniqueName="[superstore].[ProductId]" caption="ProductId" attribute="1" defaultMemberUniqueName="[superstore].[ProductId].[All]" allUniqueName="[superstore].[ProductId].[All]" dimensionUniqueName="[superstore]" displayFolder="" count="0" memberValueDatatype="20" unbalanced="0"/>
    <cacheHierarchy uniqueName="[superstore].[ProductName]" caption="ProductName" attribute="1" defaultMemberUniqueName="[superstore].[ProductName].[All]" allUniqueName="[superstore].[ProductName].[All]" dimensionUniqueName="[superstore]" displayFolder="" count="0" memberValueDatatype="130" unbalanced="0"/>
    <cacheHierarchy uniqueName="[superstore].[Profit]" caption="Profit" attribute="1" defaultMemberUniqueName="[superstore].[Profit].[All]" allUniqueName="[superstore].[Profit].[All]" dimensionUniqueName="[superstore]" displayFolder="" count="0" memberValueDatatype="20"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Returned]" caption="Returned" attribute="1" defaultMemberUniqueName="[superstore].[Returned].[All]" allUniqueName="[superstore].[Returned].[All]" dimensionUniqueName="[superstore]" displayFolder="" count="2" memberValueDatatype="130" unbalanced="0">
      <fieldsUsage count="2">
        <fieldUsage x="-1"/>
        <fieldUsage x="1"/>
      </fieldsUsage>
    </cacheHierarchy>
    <cacheHierarchy uniqueName="[superstore].[ProfitperOrder]" caption="ProfitperOrder" attribute="1" defaultMemberUniqueName="[superstore].[ProfitperOrder].[All]" allUniqueName="[superstore].[ProfitperOrder].[All]" dimensionUniqueName="[superstore]" displayFolder="" count="0" memberValueDatatype="5" unbalanced="0"/>
    <cacheHierarchy uniqueName="[superstore].[Sales]" caption="Sales" attribute="1" defaultMemberUniqueName="[superstore].[Sales].[All]" allUniqueName="[superstore].[Sales].[All]" dimensionUniqueName="[superstore]" displayFolder="" count="0" memberValueDatatype="2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ShipDate]" caption="ShipDate" attribute="1" time="1" defaultMemberUniqueName="[superstore].[ShipDate].[All]" allUniqueName="[superstore].[ShipDate].[All]" dimensionUniqueName="[superstore]" displayFolder="" count="0" memberValueDatatype="7" unbalanced="0"/>
    <cacheHierarchy uniqueName="[superstore].[ShipMode]" caption="ShipMode" attribute="1" defaultMemberUniqueName="[superstore].[ShipMode].[All]" allUniqueName="[superstore].[ShipMode].[All]" dimensionUniqueName="[superstore]" displayFolder="" count="2"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OrderDate (Year)]" caption="OrderDate (Year)" attribute="1" defaultMemberUniqueName="[superstore].[OrderDate (Year)].[All]" allUniqueName="[superstore].[OrderDate (Year)].[All]" dimensionUniqueName="[superstore]" displayFolder="" count="2" memberValueDatatype="130" unbalanced="0"/>
    <cacheHierarchy uniqueName="[superstore].[OrderDate (Quarter)]" caption="OrderDate (Quarter)" attribute="1" defaultMemberUniqueName="[superstore].[OrderDate (Quarter)].[All]" allUniqueName="[superstore].[OrderDate (Quarter)].[All]" dimensionUniqueName="[superstore]" displayFolder="" count="0" memberValueDatatype="130" unbalanced="0"/>
    <cacheHierarchy uniqueName="[superstore].[OrderDate (Month)]" caption="OrderDate (Month)" attribute="1" defaultMemberUniqueName="[superstore].[OrderDate (Month)].[All]" allUniqueName="[superstore].[OrderDate (Month)].[All]" dimensionUniqueName="[superstore]" displayFolder="" count="0" memberValueDatatype="130" unbalanced="0"/>
    <cacheHierarchy uniqueName="[superstore].[OrderDate (Month Index)]" caption="OrderDate (Month Index)" attribute="1" defaultMemberUniqueName="[superstore].[OrderDate (Month Index)].[All]" allUniqueName="[superstore].[OrderDate (Month Index)].[All]" dimensionUniqueName="[superstore]" displayFolder="" count="0" memberValueDatatype="20" unbalanced="0" hidden="1"/>
    <cacheHierarchy uniqueName="[Measures].[__XL_Count superstore]" caption="__XL_Count superstore" measure="1" displayFolder="" measureGroup="superst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hipStatus]" caption="Count of ShipStatus" measure="1" displayFolder="" measureGroup="superstore" count="0" hidden="1">
      <extLst>
        <ext xmlns:x15="http://schemas.microsoft.com/office/spreadsheetml/2010/11/main" uri="{B97F6D7D-B522-45F9-BDA1-12C45D357490}">
          <x15:cacheHierarchy aggregatedColumn="6"/>
        </ext>
      </extLst>
    </cacheHierarchy>
    <cacheHierarchy uniqueName="[Measures].[Count of Sales Person]" caption="Count of Sales Person" measure="1" displayFolder="" measureGroup="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uperstore"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superstore" count="0" hidden="1">
      <extLst>
        <ext xmlns:x15="http://schemas.microsoft.com/office/spreadsheetml/2010/11/main" uri="{B97F6D7D-B522-45F9-BDA1-12C45D357490}">
          <x15:cacheHierarchy aggregatedColumn="19"/>
        </ext>
      </extLst>
    </cacheHierarchy>
    <cacheHierarchy uniqueName="[Measures].[Sum of DiscountPercent]" caption="Sum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superstore" count="0" oneField="1" hidden="1">
      <fieldsUsage count="1">
        <fieldUsage x="0"/>
      </fieldsUsage>
      <extLst>
        <ext xmlns:x15="http://schemas.microsoft.com/office/spreadsheetml/2010/11/main" uri="{B97F6D7D-B522-45F9-BDA1-12C45D357490}">
          <x15:cacheHierarchy aggregatedColumn="24"/>
        </ext>
      </extLst>
    </cacheHierarchy>
    <cacheHierarchy uniqueName="[Measures].[Count of ProductName]" caption="Count of ProductName"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Name]" caption="Count of CustomerName" measure="1" displayFolder="" measureGroup="superstore" count="0" hidden="1">
      <extLst>
        <ext xmlns:x15="http://schemas.microsoft.com/office/spreadsheetml/2010/11/main" uri="{B97F6D7D-B522-45F9-BDA1-12C45D357490}">
          <x15:cacheHierarchy aggregatedColumn="11"/>
        </ext>
      </extLst>
    </cacheHierarchy>
    <cacheHierarchy uniqueName="[Measures].[Count of OrderDate (Year)]" caption="Count of OrderDate (Year)" measure="1" displayFolder="" measureGroup="superstore" count="0" hidden="1">
      <extLst>
        <ext xmlns:x15="http://schemas.microsoft.com/office/spreadsheetml/2010/11/main" uri="{B97F6D7D-B522-45F9-BDA1-12C45D357490}">
          <x15:cacheHierarchy aggregatedColumn="30"/>
        </ext>
      </extLst>
    </cacheHierarchy>
    <cacheHierarchy uniqueName="[Measures].[Average of DiscountPercent]" caption="Average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Max of DiscountPercent]" caption="Max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Region]" caption="Count of Region" measure="1" displayFolder="" measureGroup="superstore" count="0" hidden="1">
      <extLst>
        <ext xmlns:x15="http://schemas.microsoft.com/office/spreadsheetml/2010/11/main" uri="{B97F6D7D-B522-45F9-BDA1-12C45D357490}">
          <x15:cacheHierarchy aggregatedColumn="21"/>
        </ext>
      </extLst>
    </cacheHierarchy>
    <cacheHierarchy uniqueName="[Measures].[Count of DiscountPercent]" caption="Count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uperstore" count="0" hidden="1">
      <extLst>
        <ext xmlns:x15="http://schemas.microsoft.com/office/spreadsheetml/2010/11/main" uri="{B97F6D7D-B522-45F9-BDA1-12C45D357490}">
          <x15:cacheHierarchy aggregatedColumn="28"/>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Profit 2]" caption="Sum of Profit 2" measure="1" displayFolder="" measureGroup="Range" count="0" hidden="1">
      <extLst>
        <ext xmlns:x15="http://schemas.microsoft.com/office/spreadsheetml/2010/11/main" uri="{B97F6D7D-B522-45F9-BDA1-12C45D357490}">
          <x15:cacheHierarchy aggregatedColumn="4"/>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Count of Category]" caption="Count of Category" measure="1" displayFolder="" measureGroup="superstore"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Range" uniqueName="[Range]" caption="Range"/>
    <dimension name="superstore" uniqueName="[superstore]" caption="superstore"/>
  </dimensions>
  <measureGroups count="2">
    <measureGroup name="Range" caption="Range"/>
    <measureGroup name="superstore" caption="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161.618243287034" backgroundQuery="1" createdVersion="6" refreshedVersion="6" minRefreshableVersion="3" recordCount="0" supportSubquery="1" supportAdvancedDrill="1" xr:uid="{AC45DC22-0745-4D5D-AE00-B476DEA8510D}">
  <cacheSource type="external" connectionId="1"/>
  <cacheFields count="3">
    <cacheField name="[superstore].[State].[State]" caption="State" numFmtId="0" hierarchy="28"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Sales]" caption="Sum of Sales" numFmtId="0" hierarchy="39" level="32767"/>
    <cacheField name="[superstore].[Category].[Category]" caption="Category" numFmtId="0" hierarchy="8" level="1">
      <sharedItems containsSemiMixedTypes="0" containsNonDate="0" containsString="0"/>
    </cacheField>
  </cacheFields>
  <cacheHierarchies count="56">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ales]" caption="sales" attribute="1" defaultMemberUniqueName="[Range].[sales].[All]" allUniqueName="[Range].[sales].[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20" unbalanced="0"/>
    <cacheHierarchy uniqueName="[superstore].[DaystoShipActual]" caption="DaystoShipActual" attribute="1" defaultMemberUniqueName="[superstore].[DaystoShipActual].[All]" allUniqueName="[superstore].[DaystoShipActual].[All]" dimensionUniqueName="[superstore]" displayFolder="" count="0" memberValueDatatype="20" unbalanced="0"/>
    <cacheHierarchy uniqueName="[superstore].[ShipStatus]" caption="ShipStatus" attribute="1" defaultMemberUniqueName="[superstore].[ShipStatus].[All]" allUniqueName="[superstore].[ShipStatus].[All]" dimensionUniqueName="[superstore]" displayFolder="" count="0" memberValueDatatype="130" unbalanced="0"/>
    <cacheHierarchy uniqueName="[superstore].[DaystoShipScheduled]" caption="DaystoShipScheduled" attribute="1" defaultMemberUniqueName="[superstore].[DaystoShipScheduled].[All]" allUniqueName="[superstore].[DaystoShipScheduled].[All]" dimensionUniqueName="[superstore]" displayFolder="" count="0" memberValueDatatype="20" unbalanced="0"/>
    <cacheHierarchy uniqueName="[superstore].[Category]" caption="Category" attribute="1" defaultMemberUniqueName="[superstore].[Category].[All]" allUniqueName="[superstore].[Category].[All]" dimensionUniqueName="[superstore]" displayFolder="" count="2" memberValueDatatype="130" unbalanced="0">
      <fieldsUsage count="2">
        <fieldUsage x="-1"/>
        <fieldUsage x="2"/>
      </fieldsUsage>
    </cacheHierarchy>
    <cacheHierarchy uniqueName="[superstore].[City]" caption="City" attribute="1" defaultMemberUniqueName="[superstore].[City].[All]" allUniqueName="[superstore].[City].[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ustomerName]" caption="CustomerName" attribute="1" defaultMemberUniqueName="[superstore].[CustomerName].[All]" allUniqueName="[superstore].[CustomerName].[All]" dimensionUniqueName="[superstore]" displayFolder="" count="0" memberValueDatatype="130" unbalanced="0"/>
    <cacheHierarchy uniqueName="[superstore].[DiscountPercent]" caption="DiscountPercent" attribute="1" defaultMemberUniqueName="[superstore].[DiscountPercent].[All]" allUniqueName="[superstore].[DiscountPercent].[All]" dimensionUniqueName="[superstore]" displayFolder="" count="0" memberValueDatatype="5" unbalanced="0"/>
    <cacheHierarchy uniqueName="[superstore].[OrderDate]" caption="OrderDate" attribute="1" time="1" defaultMemberUniqueName="[superstore].[OrderDate].[All]" allUniqueName="[superstore].[OrderDate].[All]" dimensionUniqueName="[superstore]" displayFolder="" count="0" memberValueDatatype="7" unbalanced="0"/>
    <cacheHierarchy uniqueName="[superstore].[OrderID]" caption="OrderID" attribute="1" defaultMemberUniqueName="[superstore].[OrderID].[All]" allUniqueName="[superstore].[OrderID].[All]" dimensionUniqueName="[superstore]" displayFolder="" count="0" memberValueDatatype="130" unbalanced="0"/>
    <cacheHierarchy uniqueName="[superstore].[Sales Person]" caption="Sales Person" attribute="1" defaultMemberUniqueName="[superstore].[Sales Person].[All]" allUniqueName="[superstore].[Sales Person].[All]" dimensionUniqueName="[superstore]" displayFolder="" count="0" memberValueDatatype="130" unbalanced="0"/>
    <cacheHierarchy uniqueName="[superstore].[PostalCode]" caption="PostalCode" attribute="1" defaultMemberUniqueName="[superstore].[PostalCode].[All]" allUniqueName="[superstore].[PostalCode].[All]" dimensionUniqueName="[superstore]" displayFolder="" count="0" memberValueDatatype="20" unbalanced="0"/>
    <cacheHierarchy uniqueName="[superstore].[ProductId]" caption="ProductId" attribute="1" defaultMemberUniqueName="[superstore].[ProductId].[All]" allUniqueName="[superstore].[ProductId].[All]" dimensionUniqueName="[superstore]" displayFolder="" count="0" memberValueDatatype="20" unbalanced="0"/>
    <cacheHierarchy uniqueName="[superstore].[ProductName]" caption="ProductName" attribute="1" defaultMemberUniqueName="[superstore].[ProductName].[All]" allUniqueName="[superstore].[ProductName].[All]" dimensionUniqueName="[superstore]" displayFolder="" count="0" memberValueDatatype="130" unbalanced="0"/>
    <cacheHierarchy uniqueName="[superstore].[Profit]" caption="Profit" attribute="1" defaultMemberUniqueName="[superstore].[Profit].[All]" allUniqueName="[superstore].[Profit].[All]" dimensionUniqueName="[superstore]" displayFolder="" count="0" memberValueDatatype="20"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Returned]" caption="Returned" attribute="1" defaultMemberUniqueName="[superstore].[Returned].[All]" allUniqueName="[superstore].[Returned].[All]" dimensionUniqueName="[superstore]" displayFolder="" count="0" memberValueDatatype="130" unbalanced="0"/>
    <cacheHierarchy uniqueName="[superstore].[ProfitperOrder]" caption="ProfitperOrder" attribute="1" defaultMemberUniqueName="[superstore].[ProfitperOrder].[All]" allUniqueName="[superstore].[ProfitperOrder].[All]" dimensionUniqueName="[superstore]" displayFolder="" count="0" memberValueDatatype="5" unbalanced="0"/>
    <cacheHierarchy uniqueName="[superstore].[Sales]" caption="Sales" attribute="1" defaultMemberUniqueName="[superstore].[Sales].[All]" allUniqueName="[superstore].[Sales].[All]" dimensionUniqueName="[superstore]" displayFolder="" count="0" memberValueDatatype="2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ShipDate]" caption="ShipDate" attribute="1" time="1" defaultMemberUniqueName="[superstore].[ShipDate].[All]" allUniqueName="[superstore].[ShipDate].[All]" dimensionUniqueName="[superstore]" displayFolder="" count="0" memberValueDatatype="7" unbalanced="0"/>
    <cacheHierarchy uniqueName="[superstore].[ShipMode]" caption="ShipMode" attribute="1" defaultMemberUniqueName="[superstore].[ShipMode].[All]" allUniqueName="[superstore].[ShipMode].[All]" dimensionUniqueName="[superstore]" displayFolder="" count="2" memberValueDatatype="130" unbalanced="0"/>
    <cacheHierarchy uniqueName="[superstore].[State]" caption="State" attribute="1" defaultMemberUniqueName="[superstore].[State].[All]" allUniqueName="[superstore].[State].[All]" dimensionUniqueName="[superstore]" displayFolder="" count="2" memberValueDatatype="130" unbalanced="0">
      <fieldsUsage count="2">
        <fieldUsage x="-1"/>
        <fieldUsage x="0"/>
      </fieldsUsage>
    </cacheHierarchy>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OrderDate (Year)]" caption="OrderDate (Year)" attribute="1" defaultMemberUniqueName="[superstore].[OrderDate (Year)].[All]" allUniqueName="[superstore].[OrderDate (Year)].[All]" dimensionUniqueName="[superstore]" displayFolder="" count="2" memberValueDatatype="130" unbalanced="0"/>
    <cacheHierarchy uniqueName="[superstore].[OrderDate (Quarter)]" caption="OrderDate (Quarter)" attribute="1" defaultMemberUniqueName="[superstore].[OrderDate (Quarter)].[All]" allUniqueName="[superstore].[OrderDate (Quarter)].[All]" dimensionUniqueName="[superstore]" displayFolder="" count="0" memberValueDatatype="130" unbalanced="0"/>
    <cacheHierarchy uniqueName="[superstore].[OrderDate (Month)]" caption="OrderDate (Month)" attribute="1" defaultMemberUniqueName="[superstore].[OrderDate (Month)].[All]" allUniqueName="[superstore].[OrderDate (Month)].[All]" dimensionUniqueName="[superstore]" displayFolder="" count="0" memberValueDatatype="130" unbalanced="0"/>
    <cacheHierarchy uniqueName="[superstore].[OrderDate (Month Index)]" caption="OrderDate (Month Index)" attribute="1" defaultMemberUniqueName="[superstore].[OrderDate (Month Index)].[All]" allUniqueName="[superstore].[OrderDate (Month Index)].[All]" dimensionUniqueName="[superstore]" displayFolder="" count="0" memberValueDatatype="20" unbalanced="0" hidden="1"/>
    <cacheHierarchy uniqueName="[Measures].[__XL_Count superstore]" caption="__XL_Count superstore" measure="1" displayFolder="" measureGroup="superst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hipStatus]" caption="Count of ShipStatus" measure="1" displayFolder="" measureGroup="superstore" count="0" hidden="1">
      <extLst>
        <ext xmlns:x15="http://schemas.microsoft.com/office/spreadsheetml/2010/11/main" uri="{B97F6D7D-B522-45F9-BDA1-12C45D357490}">
          <x15:cacheHierarchy aggregatedColumn="6"/>
        </ext>
      </extLst>
    </cacheHierarchy>
    <cacheHierarchy uniqueName="[Measures].[Count of Sales Person]" caption="Count of Sales Person" measure="1" displayFolder="" measureGroup="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uperstore"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Profit]" caption="Sum of Profit" measure="1" displayFolder="" measureGroup="superstore" count="0" hidden="1">
      <extLst>
        <ext xmlns:x15="http://schemas.microsoft.com/office/spreadsheetml/2010/11/main" uri="{B97F6D7D-B522-45F9-BDA1-12C45D357490}">
          <x15:cacheHierarchy aggregatedColumn="19"/>
        </ext>
      </extLst>
    </cacheHierarchy>
    <cacheHierarchy uniqueName="[Measures].[Sum of DiscountPercent]" caption="Sum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superstore" count="0" hidden="1">
      <extLst>
        <ext xmlns:x15="http://schemas.microsoft.com/office/spreadsheetml/2010/11/main" uri="{B97F6D7D-B522-45F9-BDA1-12C45D357490}">
          <x15:cacheHierarchy aggregatedColumn="24"/>
        </ext>
      </extLst>
    </cacheHierarchy>
    <cacheHierarchy uniqueName="[Measures].[Count of ProductName]" caption="Count of ProductName"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Name]" caption="Count of CustomerName" measure="1" displayFolder="" measureGroup="superstore" count="0" hidden="1">
      <extLst>
        <ext xmlns:x15="http://schemas.microsoft.com/office/spreadsheetml/2010/11/main" uri="{B97F6D7D-B522-45F9-BDA1-12C45D357490}">
          <x15:cacheHierarchy aggregatedColumn="11"/>
        </ext>
      </extLst>
    </cacheHierarchy>
    <cacheHierarchy uniqueName="[Measures].[Count of OrderDate (Year)]" caption="Count of OrderDate (Year)" measure="1" displayFolder="" measureGroup="superstore" count="0" hidden="1">
      <extLst>
        <ext xmlns:x15="http://schemas.microsoft.com/office/spreadsheetml/2010/11/main" uri="{B97F6D7D-B522-45F9-BDA1-12C45D357490}">
          <x15:cacheHierarchy aggregatedColumn="30"/>
        </ext>
      </extLst>
    </cacheHierarchy>
    <cacheHierarchy uniqueName="[Measures].[Average of DiscountPercent]" caption="Average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Max of DiscountPercent]" caption="Max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Region]" caption="Count of Region" measure="1" displayFolder="" measureGroup="superstore" count="0" hidden="1">
      <extLst>
        <ext xmlns:x15="http://schemas.microsoft.com/office/spreadsheetml/2010/11/main" uri="{B97F6D7D-B522-45F9-BDA1-12C45D357490}">
          <x15:cacheHierarchy aggregatedColumn="21"/>
        </ext>
      </extLst>
    </cacheHierarchy>
    <cacheHierarchy uniqueName="[Measures].[Count of DiscountPercent]" caption="Count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uperstore" count="0" hidden="1">
      <extLst>
        <ext xmlns:x15="http://schemas.microsoft.com/office/spreadsheetml/2010/11/main" uri="{B97F6D7D-B522-45F9-BDA1-12C45D357490}">
          <x15:cacheHierarchy aggregatedColumn="28"/>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Profit 2]" caption="Sum of Profit 2" measure="1" displayFolder="" measureGroup="Range" count="0" hidden="1">
      <extLst>
        <ext xmlns:x15="http://schemas.microsoft.com/office/spreadsheetml/2010/11/main" uri="{B97F6D7D-B522-45F9-BDA1-12C45D357490}">
          <x15:cacheHierarchy aggregatedColumn="4"/>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Count of Category]" caption="Count of Category" measure="1" displayFolder="" measureGroup="superstore"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Range" uniqueName="[Range]" caption="Range"/>
    <dimension name="superstore" uniqueName="[superstore]" caption="superstore"/>
  </dimensions>
  <measureGroups count="2">
    <measureGroup name="Range" caption="Range"/>
    <measureGroup name="superstore" caption="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161.618244097219" backgroundQuery="1" createdVersion="6" refreshedVersion="6" minRefreshableVersion="3" recordCount="0" supportSubquery="1" supportAdvancedDrill="1" xr:uid="{94679ED5-EB52-4362-BE91-20275E3D734A}">
  <cacheSource type="external" connectionId="1"/>
  <cacheFields count="6">
    <cacheField name="[Measures].[Sum of Sales]" caption="Sum of Sales" numFmtId="0" hierarchy="39" level="32767"/>
    <cacheField name="[superstore].[OrderDate (Year)].[OrderDate (Year)]" caption="OrderDate (Year)" numFmtId="0" hierarchy="30" level="1">
      <sharedItems count="4">
        <s v="2016"/>
        <s v="2017"/>
        <s v="2018"/>
        <s v="2019"/>
      </sharedItems>
    </cacheField>
    <cacheField name="[superstore].[OrderDate (Quarter)].[OrderDate (Quarter)]" caption="OrderDate (Quarter)" numFmtId="0" hierarchy="31" level="1">
      <sharedItems count="4">
        <s v="Qtr1"/>
        <s v="Qtr2"/>
        <s v="Qtr3"/>
        <s v="Qtr4"/>
      </sharedItems>
    </cacheField>
    <cacheField name="[Measures].[Sum of Profit]" caption="Sum of Profit" numFmtId="0" hierarchy="40" level="32767"/>
    <cacheField name="[Measures].[Sum of DiscountPercent]" caption="Sum of DiscountPercent" numFmtId="0" hierarchy="41" level="32767"/>
    <cacheField name="[superstore].[Category].[Category]" caption="Category" numFmtId="0" hierarchy="8" level="1">
      <sharedItems containsSemiMixedTypes="0" containsNonDate="0" containsString="0"/>
    </cacheField>
  </cacheFields>
  <cacheHierarchies count="56">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ales]" caption="sales" attribute="1" defaultMemberUniqueName="[Range].[sales].[All]" allUniqueName="[Range].[sales].[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20" unbalanced="0"/>
    <cacheHierarchy uniqueName="[superstore].[DaystoShipActual]" caption="DaystoShipActual" attribute="1" defaultMemberUniqueName="[superstore].[DaystoShipActual].[All]" allUniqueName="[superstore].[DaystoShipActual].[All]" dimensionUniqueName="[superstore]" displayFolder="" count="0" memberValueDatatype="20" unbalanced="0"/>
    <cacheHierarchy uniqueName="[superstore].[ShipStatus]" caption="ShipStatus" attribute="1" defaultMemberUniqueName="[superstore].[ShipStatus].[All]" allUniqueName="[superstore].[ShipStatus].[All]" dimensionUniqueName="[superstore]" displayFolder="" count="0" memberValueDatatype="130" unbalanced="0"/>
    <cacheHierarchy uniqueName="[superstore].[DaystoShipScheduled]" caption="DaystoShipScheduled" attribute="1" defaultMemberUniqueName="[superstore].[DaystoShipScheduled].[All]" allUniqueName="[superstore].[DaystoShipScheduled].[All]" dimensionUniqueName="[superstore]" displayFolder="" count="0" memberValueDatatype="20" unbalanced="0"/>
    <cacheHierarchy uniqueName="[superstore].[Category]" caption="Category" attribute="1" defaultMemberUniqueName="[superstore].[Category].[All]" allUniqueName="[superstore].[Category].[All]" dimensionUniqueName="[superstore]" displayFolder="" count="2" memberValueDatatype="130" unbalanced="0">
      <fieldsUsage count="2">
        <fieldUsage x="-1"/>
        <fieldUsage x="5"/>
      </fieldsUsage>
    </cacheHierarchy>
    <cacheHierarchy uniqueName="[superstore].[City]" caption="City" attribute="1" defaultMemberUniqueName="[superstore].[City].[All]" allUniqueName="[superstore].[City].[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ustomerName]" caption="CustomerName" attribute="1" defaultMemberUniqueName="[superstore].[CustomerName].[All]" allUniqueName="[superstore].[CustomerName].[All]" dimensionUniqueName="[superstore]" displayFolder="" count="0" memberValueDatatype="130" unbalanced="0"/>
    <cacheHierarchy uniqueName="[superstore].[DiscountPercent]" caption="DiscountPercent" attribute="1" defaultMemberUniqueName="[superstore].[DiscountPercent].[All]" allUniqueName="[superstore].[DiscountPercent].[All]" dimensionUniqueName="[superstore]" displayFolder="" count="0" memberValueDatatype="5" unbalanced="0"/>
    <cacheHierarchy uniqueName="[superstore].[OrderDate]" caption="OrderDate" attribute="1" time="1" defaultMemberUniqueName="[superstore].[OrderDate].[All]" allUniqueName="[superstore].[OrderDate].[All]" dimensionUniqueName="[superstore]" displayFolder="" count="0" memberValueDatatype="7" unbalanced="0"/>
    <cacheHierarchy uniqueName="[superstore].[OrderID]" caption="OrderID" attribute="1" defaultMemberUniqueName="[superstore].[OrderID].[All]" allUniqueName="[superstore].[OrderID].[All]" dimensionUniqueName="[superstore]" displayFolder="" count="0" memberValueDatatype="130" unbalanced="0"/>
    <cacheHierarchy uniqueName="[superstore].[Sales Person]" caption="Sales Person" attribute="1" defaultMemberUniqueName="[superstore].[Sales Person].[All]" allUniqueName="[superstore].[Sales Person].[All]" dimensionUniqueName="[superstore]" displayFolder="" count="0" memberValueDatatype="130" unbalanced="0"/>
    <cacheHierarchy uniqueName="[superstore].[PostalCode]" caption="PostalCode" attribute="1" defaultMemberUniqueName="[superstore].[PostalCode].[All]" allUniqueName="[superstore].[PostalCode].[All]" dimensionUniqueName="[superstore]" displayFolder="" count="0" memberValueDatatype="20" unbalanced="0"/>
    <cacheHierarchy uniqueName="[superstore].[ProductId]" caption="ProductId" attribute="1" defaultMemberUniqueName="[superstore].[ProductId].[All]" allUniqueName="[superstore].[ProductId].[All]" dimensionUniqueName="[superstore]" displayFolder="" count="0" memberValueDatatype="20" unbalanced="0"/>
    <cacheHierarchy uniqueName="[superstore].[ProductName]" caption="ProductName" attribute="1" defaultMemberUniqueName="[superstore].[ProductName].[All]" allUniqueName="[superstore].[ProductName].[All]" dimensionUniqueName="[superstore]" displayFolder="" count="0" memberValueDatatype="130" unbalanced="0"/>
    <cacheHierarchy uniqueName="[superstore].[Profit]" caption="Profit" attribute="1" defaultMemberUniqueName="[superstore].[Profit].[All]" allUniqueName="[superstore].[Profit].[All]" dimensionUniqueName="[superstore]" displayFolder="" count="0" memberValueDatatype="20"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Returned]" caption="Returned" attribute="1" defaultMemberUniqueName="[superstore].[Returned].[All]" allUniqueName="[superstore].[Returned].[All]" dimensionUniqueName="[superstore]" displayFolder="" count="0" memberValueDatatype="130" unbalanced="0"/>
    <cacheHierarchy uniqueName="[superstore].[ProfitperOrder]" caption="ProfitperOrder" attribute="1" defaultMemberUniqueName="[superstore].[ProfitperOrder].[All]" allUniqueName="[superstore].[ProfitperOrder].[All]" dimensionUniqueName="[superstore]" displayFolder="" count="0" memberValueDatatype="5" unbalanced="0"/>
    <cacheHierarchy uniqueName="[superstore].[Sales]" caption="Sales" attribute="1" defaultMemberUniqueName="[superstore].[Sales].[All]" allUniqueName="[superstore].[Sales].[All]" dimensionUniqueName="[superstore]" displayFolder="" count="0" memberValueDatatype="2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ShipDate]" caption="ShipDate" attribute="1" time="1" defaultMemberUniqueName="[superstore].[ShipDate].[All]" allUniqueName="[superstore].[ShipDate].[All]" dimensionUniqueName="[superstore]" displayFolder="" count="0" memberValueDatatype="7" unbalanced="0"/>
    <cacheHierarchy uniqueName="[superstore].[ShipMode]" caption="ShipMode" attribute="1" defaultMemberUniqueName="[superstore].[ShipMode].[All]" allUniqueName="[superstore].[ShipMode].[All]" dimensionUniqueName="[superstore]" displayFolder="" count="2"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OrderDate (Year)]" caption="OrderDate (Year)" attribute="1" defaultMemberUniqueName="[superstore].[OrderDate (Year)].[All]" allUniqueName="[superstore].[OrderDate (Year)].[All]" dimensionUniqueName="[superstore]" displayFolder="" count="2" memberValueDatatype="130" unbalanced="0">
      <fieldsUsage count="2">
        <fieldUsage x="-1"/>
        <fieldUsage x="1"/>
      </fieldsUsage>
    </cacheHierarchy>
    <cacheHierarchy uniqueName="[superstore].[OrderDate (Quarter)]" caption="OrderDate (Quarter)" attribute="1" defaultMemberUniqueName="[superstore].[OrderDate (Quarter)].[All]" allUniqueName="[superstore].[OrderDate (Quarter)].[All]" dimensionUniqueName="[superstore]" displayFolder="" count="2" memberValueDatatype="130" unbalanced="0">
      <fieldsUsage count="2">
        <fieldUsage x="-1"/>
        <fieldUsage x="2"/>
      </fieldsUsage>
    </cacheHierarchy>
    <cacheHierarchy uniqueName="[superstore].[OrderDate (Month)]" caption="OrderDate (Month)" attribute="1" defaultMemberUniqueName="[superstore].[OrderDate (Month)].[All]" allUniqueName="[superstore].[OrderDate (Month)].[All]" dimensionUniqueName="[superstore]" displayFolder="" count="0" memberValueDatatype="130" unbalanced="0"/>
    <cacheHierarchy uniqueName="[superstore].[OrderDate (Month Index)]" caption="OrderDate (Month Index)" attribute="1" defaultMemberUniqueName="[superstore].[OrderDate (Month Index)].[All]" allUniqueName="[superstore].[OrderDate (Month Index)].[All]" dimensionUniqueName="[superstore]" displayFolder="" count="0" memberValueDatatype="20" unbalanced="0" hidden="1"/>
    <cacheHierarchy uniqueName="[Measures].[__XL_Count superstore]" caption="__XL_Count superstore" measure="1" displayFolder="" measureGroup="superst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hipStatus]" caption="Count of ShipStatus" measure="1" displayFolder="" measureGroup="superstore" count="0" hidden="1">
      <extLst>
        <ext xmlns:x15="http://schemas.microsoft.com/office/spreadsheetml/2010/11/main" uri="{B97F6D7D-B522-45F9-BDA1-12C45D357490}">
          <x15:cacheHierarchy aggregatedColumn="6"/>
        </ext>
      </extLst>
    </cacheHierarchy>
    <cacheHierarchy uniqueName="[Measures].[Count of Sales Person]" caption="Count of Sales Person" measure="1" displayFolder="" measureGroup="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uperstore" count="0" oneField="1" hidden="1">
      <fieldsUsage count="1">
        <fieldUsage x="0"/>
      </fieldsUsage>
      <extLst>
        <ext xmlns:x15="http://schemas.microsoft.com/office/spreadsheetml/2010/11/main" uri="{B97F6D7D-B522-45F9-BDA1-12C45D357490}">
          <x15:cacheHierarchy aggregatedColumn="24"/>
        </ext>
      </extLst>
    </cacheHierarchy>
    <cacheHierarchy uniqueName="[Measures].[Sum of Profit]" caption="Sum of Profit" measure="1" displayFolder="" measureGroup="superstore" count="0" oneField="1" hidden="1">
      <fieldsUsage count="1">
        <fieldUsage x="3"/>
      </fieldsUsage>
      <extLst>
        <ext xmlns:x15="http://schemas.microsoft.com/office/spreadsheetml/2010/11/main" uri="{B97F6D7D-B522-45F9-BDA1-12C45D357490}">
          <x15:cacheHierarchy aggregatedColumn="19"/>
        </ext>
      </extLst>
    </cacheHierarchy>
    <cacheHierarchy uniqueName="[Measures].[Sum of DiscountPercent]" caption="Sum of DiscountPercent" measure="1" displayFolder="" measureGroup="superstore" count="0" oneField="1" hidden="1">
      <fieldsUsage count="1">
        <fieldUsage x="4"/>
      </fieldsUsage>
      <extLst>
        <ext xmlns:x15="http://schemas.microsoft.com/office/spreadsheetml/2010/11/main" uri="{B97F6D7D-B522-45F9-BDA1-12C45D357490}">
          <x15:cacheHierarchy aggregatedColumn="12"/>
        </ext>
      </extLst>
    </cacheHierarchy>
    <cacheHierarchy uniqueName="[Measures].[Count of Sales]" caption="Count of Sales" measure="1" displayFolder="" measureGroup="superstore" count="0" hidden="1">
      <extLst>
        <ext xmlns:x15="http://schemas.microsoft.com/office/spreadsheetml/2010/11/main" uri="{B97F6D7D-B522-45F9-BDA1-12C45D357490}">
          <x15:cacheHierarchy aggregatedColumn="24"/>
        </ext>
      </extLst>
    </cacheHierarchy>
    <cacheHierarchy uniqueName="[Measures].[Count of ProductName]" caption="Count of ProductName"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Name]" caption="Count of CustomerName" measure="1" displayFolder="" measureGroup="superstore" count="0" hidden="1">
      <extLst>
        <ext xmlns:x15="http://schemas.microsoft.com/office/spreadsheetml/2010/11/main" uri="{B97F6D7D-B522-45F9-BDA1-12C45D357490}">
          <x15:cacheHierarchy aggregatedColumn="11"/>
        </ext>
      </extLst>
    </cacheHierarchy>
    <cacheHierarchy uniqueName="[Measures].[Count of OrderDate (Year)]" caption="Count of OrderDate (Year)" measure="1" displayFolder="" measureGroup="superstore" count="0" hidden="1">
      <extLst>
        <ext xmlns:x15="http://schemas.microsoft.com/office/spreadsheetml/2010/11/main" uri="{B97F6D7D-B522-45F9-BDA1-12C45D357490}">
          <x15:cacheHierarchy aggregatedColumn="30"/>
        </ext>
      </extLst>
    </cacheHierarchy>
    <cacheHierarchy uniqueName="[Measures].[Average of DiscountPercent]" caption="Average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Max of DiscountPercent]" caption="Max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Region]" caption="Count of Region" measure="1" displayFolder="" measureGroup="superstore" count="0" hidden="1">
      <extLst>
        <ext xmlns:x15="http://schemas.microsoft.com/office/spreadsheetml/2010/11/main" uri="{B97F6D7D-B522-45F9-BDA1-12C45D357490}">
          <x15:cacheHierarchy aggregatedColumn="21"/>
        </ext>
      </extLst>
    </cacheHierarchy>
    <cacheHierarchy uniqueName="[Measures].[Count of DiscountPercent]" caption="Count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uperstore" count="0" hidden="1">
      <extLst>
        <ext xmlns:x15="http://schemas.microsoft.com/office/spreadsheetml/2010/11/main" uri="{B97F6D7D-B522-45F9-BDA1-12C45D357490}">
          <x15:cacheHierarchy aggregatedColumn="28"/>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Profit 2]" caption="Sum of Profit 2" measure="1" displayFolder="" measureGroup="Range" count="0" hidden="1">
      <extLst>
        <ext xmlns:x15="http://schemas.microsoft.com/office/spreadsheetml/2010/11/main" uri="{B97F6D7D-B522-45F9-BDA1-12C45D357490}">
          <x15:cacheHierarchy aggregatedColumn="4"/>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Count of Category]" caption="Count of Category" measure="1" displayFolder="" measureGroup="superstore"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Range" uniqueName="[Range]" caption="Range"/>
    <dimension name="superstore" uniqueName="[superstore]" caption="superstore"/>
  </dimensions>
  <measureGroups count="2">
    <measureGroup name="Range" caption="Range"/>
    <measureGroup name="superstore" caption="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161.61824502315" backgroundQuery="1" createdVersion="6" refreshedVersion="6" minRefreshableVersion="3" recordCount="0" supportSubquery="1" supportAdvancedDrill="1" xr:uid="{6F0A67C8-AE92-46A8-BEF5-BE4591F2557E}">
  <cacheSource type="external" connectionId="1"/>
  <cacheFields count="5">
    <cacheField name="[superstore].[Category].[Category]" caption="Category" numFmtId="0" hierarchy="8" level="1">
      <sharedItems count="3">
        <s v="Furniture"/>
        <s v="Office Supplies"/>
        <s v="Technology"/>
      </sharedItems>
    </cacheField>
    <cacheField name="[superstore].[SubCategory].[SubCategory]" caption="SubCategory" numFmtId="0" hierarchy="29" level="1">
      <sharedItems count="17">
        <s v="Bookcases"/>
        <s v="Chairs"/>
        <s v="Furnishings"/>
        <s v="Tables"/>
        <s v="Appliances"/>
        <s v="Art"/>
        <s v="Binders"/>
        <s v="Envelopes"/>
        <s v="Fasteners"/>
        <s v="Labels"/>
        <s v="Paper"/>
        <s v="Storage"/>
        <s v="Supplies"/>
        <s v="Accessories"/>
        <s v="Copiers"/>
        <s v="Machines"/>
        <s v="Phones"/>
      </sharedItems>
    </cacheField>
    <cacheField name="[Measures].[Sum of Sales]" caption="Sum of Sales" numFmtId="0" hierarchy="39" level="32767"/>
    <cacheField name="[Measures].[Sum of Profit]" caption="Sum of Profit" numFmtId="0" hierarchy="40" level="32767"/>
    <cacheField name="[Measures].[Average of DiscountPercent]" caption="Average of DiscountPercent" numFmtId="0" hierarchy="46" level="32767"/>
  </cacheFields>
  <cacheHierarchies count="56">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ales]" caption="sales" attribute="1" defaultMemberUniqueName="[Range].[sales].[All]" allUniqueName="[Range].[sales].[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20" unbalanced="0"/>
    <cacheHierarchy uniqueName="[superstore].[DaystoShipActual]" caption="DaystoShipActual" attribute="1" defaultMemberUniqueName="[superstore].[DaystoShipActual].[All]" allUniqueName="[superstore].[DaystoShipActual].[All]" dimensionUniqueName="[superstore]" displayFolder="" count="0" memberValueDatatype="20" unbalanced="0"/>
    <cacheHierarchy uniqueName="[superstore].[ShipStatus]" caption="ShipStatus" attribute="1" defaultMemberUniqueName="[superstore].[ShipStatus].[All]" allUniqueName="[superstore].[ShipStatus].[All]" dimensionUniqueName="[superstore]" displayFolder="" count="0" memberValueDatatype="130" unbalanced="0"/>
    <cacheHierarchy uniqueName="[superstore].[DaystoShipScheduled]" caption="DaystoShipScheduled" attribute="1" defaultMemberUniqueName="[superstore].[DaystoShipScheduled].[All]" allUniqueName="[superstore].[DaystoShipScheduled].[All]" dimensionUniqueName="[superstore]" displayFolder="" count="0" memberValueDatatype="20" unbalanced="0"/>
    <cacheHierarchy uniqueName="[superstore].[Category]" caption="Category" attribute="1" defaultMemberUniqueName="[superstore].[Category].[All]" allUniqueName="[superstore].[Category].[All]" dimensionUniqueName="[superstore]" displayFolder="" count="2" memberValueDatatype="130" unbalanced="0">
      <fieldsUsage count="2">
        <fieldUsage x="-1"/>
        <fieldUsage x="0"/>
      </fieldsUsage>
    </cacheHierarchy>
    <cacheHierarchy uniqueName="[superstore].[City]" caption="City" attribute="1" defaultMemberUniqueName="[superstore].[City].[All]" allUniqueName="[superstore].[City].[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ustomerName]" caption="CustomerName" attribute="1" defaultMemberUniqueName="[superstore].[CustomerName].[All]" allUniqueName="[superstore].[CustomerName].[All]" dimensionUniqueName="[superstore]" displayFolder="" count="0" memberValueDatatype="130" unbalanced="0"/>
    <cacheHierarchy uniqueName="[superstore].[DiscountPercent]" caption="DiscountPercent" attribute="1" defaultMemberUniqueName="[superstore].[DiscountPercent].[All]" allUniqueName="[superstore].[DiscountPercent].[All]" dimensionUniqueName="[superstore]" displayFolder="" count="0" memberValueDatatype="5" unbalanced="0"/>
    <cacheHierarchy uniqueName="[superstore].[OrderDate]" caption="OrderDate" attribute="1" time="1" defaultMemberUniqueName="[superstore].[OrderDate].[All]" allUniqueName="[superstore].[OrderDate].[All]" dimensionUniqueName="[superstore]" displayFolder="" count="0" memberValueDatatype="7" unbalanced="0"/>
    <cacheHierarchy uniqueName="[superstore].[OrderID]" caption="OrderID" attribute="1" defaultMemberUniqueName="[superstore].[OrderID].[All]" allUniqueName="[superstore].[OrderID].[All]" dimensionUniqueName="[superstore]" displayFolder="" count="0" memberValueDatatype="130" unbalanced="0"/>
    <cacheHierarchy uniqueName="[superstore].[Sales Person]" caption="Sales Person" attribute="1" defaultMemberUniqueName="[superstore].[Sales Person].[All]" allUniqueName="[superstore].[Sales Person].[All]" dimensionUniqueName="[superstore]" displayFolder="" count="0" memberValueDatatype="130" unbalanced="0"/>
    <cacheHierarchy uniqueName="[superstore].[PostalCode]" caption="PostalCode" attribute="1" defaultMemberUniqueName="[superstore].[PostalCode].[All]" allUniqueName="[superstore].[PostalCode].[All]" dimensionUniqueName="[superstore]" displayFolder="" count="0" memberValueDatatype="20" unbalanced="0"/>
    <cacheHierarchy uniqueName="[superstore].[ProductId]" caption="ProductId" attribute="1" defaultMemberUniqueName="[superstore].[ProductId].[All]" allUniqueName="[superstore].[ProductId].[All]" dimensionUniqueName="[superstore]" displayFolder="" count="0" memberValueDatatype="20" unbalanced="0"/>
    <cacheHierarchy uniqueName="[superstore].[ProductName]" caption="ProductName" attribute="1" defaultMemberUniqueName="[superstore].[ProductName].[All]" allUniqueName="[superstore].[ProductName].[All]" dimensionUniqueName="[superstore]" displayFolder="" count="0" memberValueDatatype="130" unbalanced="0"/>
    <cacheHierarchy uniqueName="[superstore].[Profit]" caption="Profit" attribute="1" defaultMemberUniqueName="[superstore].[Profit].[All]" allUniqueName="[superstore].[Profit].[All]" dimensionUniqueName="[superstore]" displayFolder="" count="0" memberValueDatatype="20"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Returned]" caption="Returned" attribute="1" defaultMemberUniqueName="[superstore].[Returned].[All]" allUniqueName="[superstore].[Returned].[All]" dimensionUniqueName="[superstore]" displayFolder="" count="0" memberValueDatatype="130" unbalanced="0"/>
    <cacheHierarchy uniqueName="[superstore].[ProfitperOrder]" caption="ProfitperOrder" attribute="1" defaultMemberUniqueName="[superstore].[ProfitperOrder].[All]" allUniqueName="[superstore].[ProfitperOrder].[All]" dimensionUniqueName="[superstore]" displayFolder="" count="0" memberValueDatatype="5" unbalanced="0"/>
    <cacheHierarchy uniqueName="[superstore].[Sales]" caption="Sales" attribute="1" defaultMemberUniqueName="[superstore].[Sales].[All]" allUniqueName="[superstore].[Sales].[All]" dimensionUniqueName="[superstore]" displayFolder="" count="0" memberValueDatatype="2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ShipDate]" caption="ShipDate" attribute="1" time="1" defaultMemberUniqueName="[superstore].[ShipDate].[All]" allUniqueName="[superstore].[ShipDate].[All]" dimensionUniqueName="[superstore]" displayFolder="" count="0" memberValueDatatype="7" unbalanced="0"/>
    <cacheHierarchy uniqueName="[superstore].[ShipMode]" caption="ShipMode" attribute="1" defaultMemberUniqueName="[superstore].[ShipMode].[All]" allUniqueName="[superstore].[ShipMode].[All]" dimensionUniqueName="[superstore]" displayFolder="" count="2"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2" memberValueDatatype="130" unbalanced="0">
      <fieldsUsage count="2">
        <fieldUsage x="-1"/>
        <fieldUsage x="1"/>
      </fieldsUsage>
    </cacheHierarchy>
    <cacheHierarchy uniqueName="[superstore].[OrderDate (Year)]" caption="OrderDate (Year)" attribute="1" defaultMemberUniqueName="[superstore].[OrderDate (Year)].[All]" allUniqueName="[superstore].[OrderDate (Year)].[All]" dimensionUniqueName="[superstore]" displayFolder="" count="2" memberValueDatatype="130" unbalanced="0"/>
    <cacheHierarchy uniqueName="[superstore].[OrderDate (Quarter)]" caption="OrderDate (Quarter)" attribute="1" defaultMemberUniqueName="[superstore].[OrderDate (Quarter)].[All]" allUniqueName="[superstore].[OrderDate (Quarter)].[All]" dimensionUniqueName="[superstore]" displayFolder="" count="0" memberValueDatatype="130" unbalanced="0"/>
    <cacheHierarchy uniqueName="[superstore].[OrderDate (Month)]" caption="OrderDate (Month)" attribute="1" defaultMemberUniqueName="[superstore].[OrderDate (Month)].[All]" allUniqueName="[superstore].[OrderDate (Month)].[All]" dimensionUniqueName="[superstore]" displayFolder="" count="0" memberValueDatatype="130" unbalanced="0"/>
    <cacheHierarchy uniqueName="[superstore].[OrderDate (Month Index)]" caption="OrderDate (Month Index)" attribute="1" defaultMemberUniqueName="[superstore].[OrderDate (Month Index)].[All]" allUniqueName="[superstore].[OrderDate (Month Index)].[All]" dimensionUniqueName="[superstore]" displayFolder="" count="0" memberValueDatatype="20" unbalanced="0" hidden="1"/>
    <cacheHierarchy uniqueName="[Measures].[__XL_Count superstore]" caption="__XL_Count superstore" measure="1" displayFolder="" measureGroup="superst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hipStatus]" caption="Count of ShipStatus" measure="1" displayFolder="" measureGroup="superstore" count="0" hidden="1">
      <extLst>
        <ext xmlns:x15="http://schemas.microsoft.com/office/spreadsheetml/2010/11/main" uri="{B97F6D7D-B522-45F9-BDA1-12C45D357490}">
          <x15:cacheHierarchy aggregatedColumn="6"/>
        </ext>
      </extLst>
    </cacheHierarchy>
    <cacheHierarchy uniqueName="[Measures].[Count of Sales Person]" caption="Count of Sales Person" measure="1" displayFolder="" measureGroup="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uperstore"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Profit]" caption="Sum of Profit" measure="1" displayFolder="" measureGroup="superstore" count="0" oneField="1" hidden="1">
      <fieldsUsage count="1">
        <fieldUsage x="3"/>
      </fieldsUsage>
      <extLst>
        <ext xmlns:x15="http://schemas.microsoft.com/office/spreadsheetml/2010/11/main" uri="{B97F6D7D-B522-45F9-BDA1-12C45D357490}">
          <x15:cacheHierarchy aggregatedColumn="19"/>
        </ext>
      </extLst>
    </cacheHierarchy>
    <cacheHierarchy uniqueName="[Measures].[Sum of DiscountPercent]" caption="Sum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superstore" count="0" hidden="1">
      <extLst>
        <ext xmlns:x15="http://schemas.microsoft.com/office/spreadsheetml/2010/11/main" uri="{B97F6D7D-B522-45F9-BDA1-12C45D357490}">
          <x15:cacheHierarchy aggregatedColumn="24"/>
        </ext>
      </extLst>
    </cacheHierarchy>
    <cacheHierarchy uniqueName="[Measures].[Count of ProductName]" caption="Count of ProductName"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Name]" caption="Count of CustomerName" measure="1" displayFolder="" measureGroup="superstore" count="0" hidden="1">
      <extLst>
        <ext xmlns:x15="http://schemas.microsoft.com/office/spreadsheetml/2010/11/main" uri="{B97F6D7D-B522-45F9-BDA1-12C45D357490}">
          <x15:cacheHierarchy aggregatedColumn="11"/>
        </ext>
      </extLst>
    </cacheHierarchy>
    <cacheHierarchy uniqueName="[Measures].[Count of OrderDate (Year)]" caption="Count of OrderDate (Year)" measure="1" displayFolder="" measureGroup="superstore" count="0" hidden="1">
      <extLst>
        <ext xmlns:x15="http://schemas.microsoft.com/office/spreadsheetml/2010/11/main" uri="{B97F6D7D-B522-45F9-BDA1-12C45D357490}">
          <x15:cacheHierarchy aggregatedColumn="30"/>
        </ext>
      </extLst>
    </cacheHierarchy>
    <cacheHierarchy uniqueName="[Measures].[Average of DiscountPercent]" caption="Average of DiscountPercent" measure="1" displayFolder="" measureGroup="superstore" count="0" oneField="1" hidden="1">
      <fieldsUsage count="1">
        <fieldUsage x="4"/>
      </fieldsUsage>
      <extLst>
        <ext xmlns:x15="http://schemas.microsoft.com/office/spreadsheetml/2010/11/main" uri="{B97F6D7D-B522-45F9-BDA1-12C45D357490}">
          <x15:cacheHierarchy aggregatedColumn="12"/>
        </ext>
      </extLst>
    </cacheHierarchy>
    <cacheHierarchy uniqueName="[Measures].[Max of DiscountPercent]" caption="Max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Region]" caption="Count of Region" measure="1" displayFolder="" measureGroup="superstore" count="0" hidden="1">
      <extLst>
        <ext xmlns:x15="http://schemas.microsoft.com/office/spreadsheetml/2010/11/main" uri="{B97F6D7D-B522-45F9-BDA1-12C45D357490}">
          <x15:cacheHierarchy aggregatedColumn="21"/>
        </ext>
      </extLst>
    </cacheHierarchy>
    <cacheHierarchy uniqueName="[Measures].[Count of DiscountPercent]" caption="Count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uperstore" count="0" hidden="1">
      <extLst>
        <ext xmlns:x15="http://schemas.microsoft.com/office/spreadsheetml/2010/11/main" uri="{B97F6D7D-B522-45F9-BDA1-12C45D357490}">
          <x15:cacheHierarchy aggregatedColumn="28"/>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Profit 2]" caption="Sum of Profit 2" measure="1" displayFolder="" measureGroup="Range" count="0" hidden="1">
      <extLst>
        <ext xmlns:x15="http://schemas.microsoft.com/office/spreadsheetml/2010/11/main" uri="{B97F6D7D-B522-45F9-BDA1-12C45D357490}">
          <x15:cacheHierarchy aggregatedColumn="4"/>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Count of Category]" caption="Count of Category" measure="1" displayFolder="" measureGroup="superstore"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Range" uniqueName="[Range]" caption="Range"/>
    <dimension name="superstore" uniqueName="[superstore]" caption="superstore"/>
  </dimensions>
  <measureGroups count="2">
    <measureGroup name="Range" caption="Range"/>
    <measureGroup name="superstore" caption="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161.618245717589" backgroundQuery="1" createdVersion="6" refreshedVersion="6" minRefreshableVersion="3" recordCount="0" supportSubquery="1" supportAdvancedDrill="1" xr:uid="{17313592-2FFA-47A9-B1DD-3B99E8315456}">
  <cacheSource type="external" connectionId="1"/>
  <cacheFields count="3">
    <cacheField name="[superstore].[ShipStatus].[ShipStatus]" caption="ShipStatus" numFmtId="0" hierarchy="6" level="1">
      <sharedItems count="3">
        <s v="Shipped Early"/>
        <s v="Shipped Late"/>
        <s v="Shipped On Time"/>
      </sharedItems>
    </cacheField>
    <cacheField name="[Measures].[Count of Sales]" caption="Count of Sales" numFmtId="0" hierarchy="42" level="32767"/>
    <cacheField name="[superstore].[Category].[Category]" caption="Category" numFmtId="0" hierarchy="8" level="1">
      <sharedItems containsSemiMixedTypes="0" containsNonDate="0" containsString="0"/>
    </cacheField>
  </cacheFields>
  <cacheHierarchies count="56">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ales]" caption="sales" attribute="1" defaultMemberUniqueName="[Range].[sales].[All]" allUniqueName="[Range].[sales].[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20" unbalanced="0"/>
    <cacheHierarchy uniqueName="[superstore].[DaystoShipActual]" caption="DaystoShipActual" attribute="1" defaultMemberUniqueName="[superstore].[DaystoShipActual].[All]" allUniqueName="[superstore].[DaystoShipActual].[All]" dimensionUniqueName="[superstore]" displayFolder="" count="0" memberValueDatatype="20" unbalanced="0"/>
    <cacheHierarchy uniqueName="[superstore].[ShipStatus]" caption="ShipStatus" attribute="1" defaultMemberUniqueName="[superstore].[ShipStatus].[All]" allUniqueName="[superstore].[ShipStatus].[All]" dimensionUniqueName="[superstore]" displayFolder="" count="2" memberValueDatatype="130" unbalanced="0">
      <fieldsUsage count="2">
        <fieldUsage x="-1"/>
        <fieldUsage x="0"/>
      </fieldsUsage>
    </cacheHierarchy>
    <cacheHierarchy uniqueName="[superstore].[DaystoShipScheduled]" caption="DaystoShipScheduled" attribute="1" defaultMemberUniqueName="[superstore].[DaystoShipScheduled].[All]" allUniqueName="[superstore].[DaystoShipScheduled].[All]" dimensionUniqueName="[superstore]" displayFolder="" count="0" memberValueDatatype="20" unbalanced="0"/>
    <cacheHierarchy uniqueName="[superstore].[Category]" caption="Category" attribute="1" defaultMemberUniqueName="[superstore].[Category].[All]" allUniqueName="[superstore].[Category].[All]" dimensionUniqueName="[superstore]" displayFolder="" count="2" memberValueDatatype="130" unbalanced="0">
      <fieldsUsage count="2">
        <fieldUsage x="-1"/>
        <fieldUsage x="2"/>
      </fieldsUsage>
    </cacheHierarchy>
    <cacheHierarchy uniqueName="[superstore].[City]" caption="City" attribute="1" defaultMemberUniqueName="[superstore].[City].[All]" allUniqueName="[superstore].[City].[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ustomerName]" caption="CustomerName" attribute="1" defaultMemberUniqueName="[superstore].[CustomerName].[All]" allUniqueName="[superstore].[CustomerName].[All]" dimensionUniqueName="[superstore]" displayFolder="" count="0" memberValueDatatype="130" unbalanced="0"/>
    <cacheHierarchy uniqueName="[superstore].[DiscountPercent]" caption="DiscountPercent" attribute="1" defaultMemberUniqueName="[superstore].[DiscountPercent].[All]" allUniqueName="[superstore].[DiscountPercent].[All]" dimensionUniqueName="[superstore]" displayFolder="" count="0" memberValueDatatype="5" unbalanced="0"/>
    <cacheHierarchy uniqueName="[superstore].[OrderDate]" caption="OrderDate" attribute="1" time="1" defaultMemberUniqueName="[superstore].[OrderDate].[All]" allUniqueName="[superstore].[OrderDate].[All]" dimensionUniqueName="[superstore]" displayFolder="" count="0" memberValueDatatype="7" unbalanced="0"/>
    <cacheHierarchy uniqueName="[superstore].[OrderID]" caption="OrderID" attribute="1" defaultMemberUniqueName="[superstore].[OrderID].[All]" allUniqueName="[superstore].[OrderID].[All]" dimensionUniqueName="[superstore]" displayFolder="" count="0" memberValueDatatype="130" unbalanced="0"/>
    <cacheHierarchy uniqueName="[superstore].[Sales Person]" caption="Sales Person" attribute="1" defaultMemberUniqueName="[superstore].[Sales Person].[All]" allUniqueName="[superstore].[Sales Person].[All]" dimensionUniqueName="[superstore]" displayFolder="" count="0" memberValueDatatype="130" unbalanced="0"/>
    <cacheHierarchy uniqueName="[superstore].[PostalCode]" caption="PostalCode" attribute="1" defaultMemberUniqueName="[superstore].[PostalCode].[All]" allUniqueName="[superstore].[PostalCode].[All]" dimensionUniqueName="[superstore]" displayFolder="" count="0" memberValueDatatype="20" unbalanced="0"/>
    <cacheHierarchy uniqueName="[superstore].[ProductId]" caption="ProductId" attribute="1" defaultMemberUniqueName="[superstore].[ProductId].[All]" allUniqueName="[superstore].[ProductId].[All]" dimensionUniqueName="[superstore]" displayFolder="" count="0" memberValueDatatype="20" unbalanced="0"/>
    <cacheHierarchy uniqueName="[superstore].[ProductName]" caption="ProductName" attribute="1" defaultMemberUniqueName="[superstore].[ProductName].[All]" allUniqueName="[superstore].[ProductName].[All]" dimensionUniqueName="[superstore]" displayFolder="" count="0" memberValueDatatype="130" unbalanced="0"/>
    <cacheHierarchy uniqueName="[superstore].[Profit]" caption="Profit" attribute="1" defaultMemberUniqueName="[superstore].[Profit].[All]" allUniqueName="[superstore].[Profit].[All]" dimensionUniqueName="[superstore]" displayFolder="" count="0" memberValueDatatype="20"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Returned]" caption="Returned" attribute="1" defaultMemberUniqueName="[superstore].[Returned].[All]" allUniqueName="[superstore].[Returned].[All]" dimensionUniqueName="[superstore]" displayFolder="" count="0" memberValueDatatype="130" unbalanced="0"/>
    <cacheHierarchy uniqueName="[superstore].[ProfitperOrder]" caption="ProfitperOrder" attribute="1" defaultMemberUniqueName="[superstore].[ProfitperOrder].[All]" allUniqueName="[superstore].[ProfitperOrder].[All]" dimensionUniqueName="[superstore]" displayFolder="" count="0" memberValueDatatype="5" unbalanced="0"/>
    <cacheHierarchy uniqueName="[superstore].[Sales]" caption="Sales" attribute="1" defaultMemberUniqueName="[superstore].[Sales].[All]" allUniqueName="[superstore].[Sales].[All]" dimensionUniqueName="[superstore]" displayFolder="" count="0" memberValueDatatype="2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ShipDate]" caption="ShipDate" attribute="1" time="1" defaultMemberUniqueName="[superstore].[ShipDate].[All]" allUniqueName="[superstore].[ShipDate].[All]" dimensionUniqueName="[superstore]" displayFolder="" count="0" memberValueDatatype="7" unbalanced="0"/>
    <cacheHierarchy uniqueName="[superstore].[ShipMode]" caption="ShipMode" attribute="1" defaultMemberUniqueName="[superstore].[ShipMode].[All]" allUniqueName="[superstore].[ShipMode].[All]" dimensionUniqueName="[superstore]" displayFolder="" count="2"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OrderDate (Year)]" caption="OrderDate (Year)" attribute="1" defaultMemberUniqueName="[superstore].[OrderDate (Year)].[All]" allUniqueName="[superstore].[OrderDate (Year)].[All]" dimensionUniqueName="[superstore]" displayFolder="" count="2" memberValueDatatype="130" unbalanced="0"/>
    <cacheHierarchy uniqueName="[superstore].[OrderDate (Quarter)]" caption="OrderDate (Quarter)" attribute="1" defaultMemberUniqueName="[superstore].[OrderDate (Quarter)].[All]" allUniqueName="[superstore].[OrderDate (Quarter)].[All]" dimensionUniqueName="[superstore]" displayFolder="" count="0" memberValueDatatype="130" unbalanced="0"/>
    <cacheHierarchy uniqueName="[superstore].[OrderDate (Month)]" caption="OrderDate (Month)" attribute="1" defaultMemberUniqueName="[superstore].[OrderDate (Month)].[All]" allUniqueName="[superstore].[OrderDate (Month)].[All]" dimensionUniqueName="[superstore]" displayFolder="" count="0" memberValueDatatype="130" unbalanced="0"/>
    <cacheHierarchy uniqueName="[superstore].[OrderDate (Month Index)]" caption="OrderDate (Month Index)" attribute="1" defaultMemberUniqueName="[superstore].[OrderDate (Month Index)].[All]" allUniqueName="[superstore].[OrderDate (Month Index)].[All]" dimensionUniqueName="[superstore]" displayFolder="" count="0" memberValueDatatype="20" unbalanced="0" hidden="1"/>
    <cacheHierarchy uniqueName="[Measures].[__XL_Count superstore]" caption="__XL_Count superstore" measure="1" displayFolder="" measureGroup="superst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hipStatus]" caption="Count of ShipStatus" measure="1" displayFolder="" measureGroup="superstore" count="0" hidden="1">
      <extLst>
        <ext xmlns:x15="http://schemas.microsoft.com/office/spreadsheetml/2010/11/main" uri="{B97F6D7D-B522-45F9-BDA1-12C45D357490}">
          <x15:cacheHierarchy aggregatedColumn="6"/>
        </ext>
      </extLst>
    </cacheHierarchy>
    <cacheHierarchy uniqueName="[Measures].[Count of Sales Person]" caption="Count of Sales Person" measure="1" displayFolder="" measureGroup="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uperstore"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superstore" count="0" hidden="1">
      <extLst>
        <ext xmlns:x15="http://schemas.microsoft.com/office/spreadsheetml/2010/11/main" uri="{B97F6D7D-B522-45F9-BDA1-12C45D357490}">
          <x15:cacheHierarchy aggregatedColumn="19"/>
        </ext>
      </extLst>
    </cacheHierarchy>
    <cacheHierarchy uniqueName="[Measures].[Sum of DiscountPercent]" caption="Sum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superstore" count="0" oneField="1" hidden="1">
      <fieldsUsage count="1">
        <fieldUsage x="1"/>
      </fieldsUsage>
      <extLst>
        <ext xmlns:x15="http://schemas.microsoft.com/office/spreadsheetml/2010/11/main" uri="{B97F6D7D-B522-45F9-BDA1-12C45D357490}">
          <x15:cacheHierarchy aggregatedColumn="24"/>
        </ext>
      </extLst>
    </cacheHierarchy>
    <cacheHierarchy uniqueName="[Measures].[Count of ProductName]" caption="Count of ProductName"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Name]" caption="Count of CustomerName" measure="1" displayFolder="" measureGroup="superstore" count="0" hidden="1">
      <extLst>
        <ext xmlns:x15="http://schemas.microsoft.com/office/spreadsheetml/2010/11/main" uri="{B97F6D7D-B522-45F9-BDA1-12C45D357490}">
          <x15:cacheHierarchy aggregatedColumn="11"/>
        </ext>
      </extLst>
    </cacheHierarchy>
    <cacheHierarchy uniqueName="[Measures].[Count of OrderDate (Year)]" caption="Count of OrderDate (Year)" measure="1" displayFolder="" measureGroup="superstore" count="0" hidden="1">
      <extLst>
        <ext xmlns:x15="http://schemas.microsoft.com/office/spreadsheetml/2010/11/main" uri="{B97F6D7D-B522-45F9-BDA1-12C45D357490}">
          <x15:cacheHierarchy aggregatedColumn="30"/>
        </ext>
      </extLst>
    </cacheHierarchy>
    <cacheHierarchy uniqueName="[Measures].[Average of DiscountPercent]" caption="Average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Max of DiscountPercent]" caption="Max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Region]" caption="Count of Region" measure="1" displayFolder="" measureGroup="superstore" count="0" hidden="1">
      <extLst>
        <ext xmlns:x15="http://schemas.microsoft.com/office/spreadsheetml/2010/11/main" uri="{B97F6D7D-B522-45F9-BDA1-12C45D357490}">
          <x15:cacheHierarchy aggregatedColumn="21"/>
        </ext>
      </extLst>
    </cacheHierarchy>
    <cacheHierarchy uniqueName="[Measures].[Count of DiscountPercent]" caption="Count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uperstore" count="0" hidden="1">
      <extLst>
        <ext xmlns:x15="http://schemas.microsoft.com/office/spreadsheetml/2010/11/main" uri="{B97F6D7D-B522-45F9-BDA1-12C45D357490}">
          <x15:cacheHierarchy aggregatedColumn="28"/>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Profit 2]" caption="Sum of Profit 2" measure="1" displayFolder="" measureGroup="Range" count="0" hidden="1">
      <extLst>
        <ext xmlns:x15="http://schemas.microsoft.com/office/spreadsheetml/2010/11/main" uri="{B97F6D7D-B522-45F9-BDA1-12C45D357490}">
          <x15:cacheHierarchy aggregatedColumn="4"/>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Count of Category]" caption="Count of Category" measure="1" displayFolder="" measureGroup="superstore"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Range" uniqueName="[Range]" caption="Range"/>
    <dimension name="superstore" uniqueName="[superstore]" caption="superstore"/>
  </dimensions>
  <measureGroups count="2">
    <measureGroup name="Range" caption="Range"/>
    <measureGroup name="superstore" caption="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161.618246412036" backgroundQuery="1" createdVersion="6" refreshedVersion="6" minRefreshableVersion="3" recordCount="0" supportSubquery="1" supportAdvancedDrill="1" xr:uid="{01317A25-A713-45ED-B5F9-092D1AA7B990}">
  <cacheSource type="external" connectionId="1"/>
  <cacheFields count="6">
    <cacheField name="[superstore].[SubCategory].[SubCategory]" caption="SubCategory" numFmtId="0" hierarchy="29" level="1">
      <sharedItems count="5">
        <s v="Art"/>
        <s v="Envelopes"/>
        <s v="Fasteners"/>
        <s v="Labels"/>
        <s v="Paper"/>
      </sharedItems>
    </cacheField>
    <cacheField name="[superstore].[Region].[Region]" caption="Region" numFmtId="0" hierarchy="21" level="1">
      <sharedItems count="4">
        <s v="Central"/>
        <s v="East"/>
        <s v="South"/>
        <s v="West"/>
      </sharedItems>
    </cacheField>
    <cacheField name="[Measures].[Sum of Sales]" caption="Sum of Sales" numFmtId="0" hierarchy="39" level="32767"/>
    <cacheField name="[Measures].[Average of DiscountPercent]" caption="Average of DiscountPercent" numFmtId="0" hierarchy="46" level="32767"/>
    <cacheField name="[Measures].[Sum of Profit]" caption="Sum of Profit" numFmtId="0" hierarchy="40" level="32767"/>
    <cacheField name="[superstore].[Category].[Category]" caption="Category" numFmtId="0" hierarchy="8" level="1">
      <sharedItems containsSemiMixedTypes="0" containsNonDate="0" containsString="0"/>
    </cacheField>
  </cacheFields>
  <cacheHierarchies count="56">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ales]" caption="sales" attribute="1" defaultMemberUniqueName="[Range].[sales].[All]" allUniqueName="[Range].[sales].[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20" unbalanced="0"/>
    <cacheHierarchy uniqueName="[superstore].[DaystoShipActual]" caption="DaystoShipActual" attribute="1" defaultMemberUniqueName="[superstore].[DaystoShipActual].[All]" allUniqueName="[superstore].[DaystoShipActual].[All]" dimensionUniqueName="[superstore]" displayFolder="" count="0" memberValueDatatype="20" unbalanced="0"/>
    <cacheHierarchy uniqueName="[superstore].[ShipStatus]" caption="ShipStatus" attribute="1" defaultMemberUniqueName="[superstore].[ShipStatus].[All]" allUniqueName="[superstore].[ShipStatus].[All]" dimensionUniqueName="[superstore]" displayFolder="" count="0" memberValueDatatype="130" unbalanced="0"/>
    <cacheHierarchy uniqueName="[superstore].[DaystoShipScheduled]" caption="DaystoShipScheduled" attribute="1" defaultMemberUniqueName="[superstore].[DaystoShipScheduled].[All]" allUniqueName="[superstore].[DaystoShipScheduled].[All]" dimensionUniqueName="[superstore]" displayFolder="" count="0" memberValueDatatype="20" unbalanced="0"/>
    <cacheHierarchy uniqueName="[superstore].[Category]" caption="Category" attribute="1" defaultMemberUniqueName="[superstore].[Category].[All]" allUniqueName="[superstore].[Category].[All]" dimensionUniqueName="[superstore]" displayFolder="" count="2" memberValueDatatype="130" unbalanced="0">
      <fieldsUsage count="2">
        <fieldUsage x="-1"/>
        <fieldUsage x="5"/>
      </fieldsUsage>
    </cacheHierarchy>
    <cacheHierarchy uniqueName="[superstore].[City]" caption="City" attribute="1" defaultMemberUniqueName="[superstore].[City].[All]" allUniqueName="[superstore].[City].[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ustomerName]" caption="CustomerName" attribute="1" defaultMemberUniqueName="[superstore].[CustomerName].[All]" allUniqueName="[superstore].[CustomerName].[All]" dimensionUniqueName="[superstore]" displayFolder="" count="0" memberValueDatatype="130" unbalanced="0"/>
    <cacheHierarchy uniqueName="[superstore].[DiscountPercent]" caption="DiscountPercent" attribute="1" defaultMemberUniqueName="[superstore].[DiscountPercent].[All]" allUniqueName="[superstore].[DiscountPercent].[All]" dimensionUniqueName="[superstore]" displayFolder="" count="0" memberValueDatatype="5" unbalanced="0"/>
    <cacheHierarchy uniqueName="[superstore].[OrderDate]" caption="OrderDate" attribute="1" time="1" defaultMemberUniqueName="[superstore].[OrderDate].[All]" allUniqueName="[superstore].[OrderDate].[All]" dimensionUniqueName="[superstore]" displayFolder="" count="0" memberValueDatatype="7" unbalanced="0"/>
    <cacheHierarchy uniqueName="[superstore].[OrderID]" caption="OrderID" attribute="1" defaultMemberUniqueName="[superstore].[OrderID].[All]" allUniqueName="[superstore].[OrderID].[All]" dimensionUniqueName="[superstore]" displayFolder="" count="0" memberValueDatatype="130" unbalanced="0"/>
    <cacheHierarchy uniqueName="[superstore].[Sales Person]" caption="Sales Person" attribute="1" defaultMemberUniqueName="[superstore].[Sales Person].[All]" allUniqueName="[superstore].[Sales Person].[All]" dimensionUniqueName="[superstore]" displayFolder="" count="0" memberValueDatatype="130" unbalanced="0"/>
    <cacheHierarchy uniqueName="[superstore].[PostalCode]" caption="PostalCode" attribute="1" defaultMemberUniqueName="[superstore].[PostalCode].[All]" allUniqueName="[superstore].[PostalCode].[All]" dimensionUniqueName="[superstore]" displayFolder="" count="0" memberValueDatatype="20" unbalanced="0"/>
    <cacheHierarchy uniqueName="[superstore].[ProductId]" caption="ProductId" attribute="1" defaultMemberUniqueName="[superstore].[ProductId].[All]" allUniqueName="[superstore].[ProductId].[All]" dimensionUniqueName="[superstore]" displayFolder="" count="0" memberValueDatatype="20" unbalanced="0"/>
    <cacheHierarchy uniqueName="[superstore].[ProductName]" caption="ProductName" attribute="1" defaultMemberUniqueName="[superstore].[ProductName].[All]" allUniqueName="[superstore].[ProductName].[All]" dimensionUniqueName="[superstore]" displayFolder="" count="0" memberValueDatatype="130" unbalanced="0"/>
    <cacheHierarchy uniqueName="[superstore].[Profit]" caption="Profit" attribute="1" defaultMemberUniqueName="[superstore].[Profit].[All]" allUniqueName="[superstore].[Profit].[All]" dimensionUniqueName="[superstore]" displayFolder="" count="0" memberValueDatatype="20"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2" memberValueDatatype="130" unbalanced="0">
      <fieldsUsage count="2">
        <fieldUsage x="-1"/>
        <fieldUsage x="1"/>
      </fieldsUsage>
    </cacheHierarchy>
    <cacheHierarchy uniqueName="[superstore].[Returned]" caption="Returned" attribute="1" defaultMemberUniqueName="[superstore].[Returned].[All]" allUniqueName="[superstore].[Returned].[All]" dimensionUniqueName="[superstore]" displayFolder="" count="0" memberValueDatatype="130" unbalanced="0"/>
    <cacheHierarchy uniqueName="[superstore].[ProfitperOrder]" caption="ProfitperOrder" attribute="1" defaultMemberUniqueName="[superstore].[ProfitperOrder].[All]" allUniqueName="[superstore].[ProfitperOrder].[All]" dimensionUniqueName="[superstore]" displayFolder="" count="0" memberValueDatatype="5" unbalanced="0"/>
    <cacheHierarchy uniqueName="[superstore].[Sales]" caption="Sales" attribute="1" defaultMemberUniqueName="[superstore].[Sales].[All]" allUniqueName="[superstore].[Sales].[All]" dimensionUniqueName="[superstore]" displayFolder="" count="0" memberValueDatatype="2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ShipDate]" caption="ShipDate" attribute="1" time="1" defaultMemberUniqueName="[superstore].[ShipDate].[All]" allUniqueName="[superstore].[ShipDate].[All]" dimensionUniqueName="[superstore]" displayFolder="" count="0" memberValueDatatype="7" unbalanced="0"/>
    <cacheHierarchy uniqueName="[superstore].[ShipMode]" caption="ShipMode" attribute="1" defaultMemberUniqueName="[superstore].[ShipMode].[All]" allUniqueName="[superstore].[ShipMode].[All]" dimensionUniqueName="[superstore]" displayFolder="" count="2"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2" memberValueDatatype="130" unbalanced="0">
      <fieldsUsage count="2">
        <fieldUsage x="-1"/>
        <fieldUsage x="0"/>
      </fieldsUsage>
    </cacheHierarchy>
    <cacheHierarchy uniqueName="[superstore].[OrderDate (Year)]" caption="OrderDate (Year)" attribute="1" defaultMemberUniqueName="[superstore].[OrderDate (Year)].[All]" allUniqueName="[superstore].[OrderDate (Year)].[All]" dimensionUniqueName="[superstore]" displayFolder="" count="2" memberValueDatatype="130" unbalanced="0"/>
    <cacheHierarchy uniqueName="[superstore].[OrderDate (Quarter)]" caption="OrderDate (Quarter)" attribute="1" defaultMemberUniqueName="[superstore].[OrderDate (Quarter)].[All]" allUniqueName="[superstore].[OrderDate (Quarter)].[All]" dimensionUniqueName="[superstore]" displayFolder="" count="0" memberValueDatatype="130" unbalanced="0"/>
    <cacheHierarchy uniqueName="[superstore].[OrderDate (Month)]" caption="OrderDate (Month)" attribute="1" defaultMemberUniqueName="[superstore].[OrderDate (Month)].[All]" allUniqueName="[superstore].[OrderDate (Month)].[All]" dimensionUniqueName="[superstore]" displayFolder="" count="0" memberValueDatatype="130" unbalanced="0"/>
    <cacheHierarchy uniqueName="[superstore].[OrderDate (Month Index)]" caption="OrderDate (Month Index)" attribute="1" defaultMemberUniqueName="[superstore].[OrderDate (Month Index)].[All]" allUniqueName="[superstore].[OrderDate (Month Index)].[All]" dimensionUniqueName="[superstore]" displayFolder="" count="0" memberValueDatatype="20" unbalanced="0" hidden="1"/>
    <cacheHierarchy uniqueName="[Measures].[__XL_Count superstore]" caption="__XL_Count superstore" measure="1" displayFolder="" measureGroup="superst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hipStatus]" caption="Count of ShipStatus" measure="1" displayFolder="" measureGroup="superstore" count="0" hidden="1">
      <extLst>
        <ext xmlns:x15="http://schemas.microsoft.com/office/spreadsheetml/2010/11/main" uri="{B97F6D7D-B522-45F9-BDA1-12C45D357490}">
          <x15:cacheHierarchy aggregatedColumn="6"/>
        </ext>
      </extLst>
    </cacheHierarchy>
    <cacheHierarchy uniqueName="[Measures].[Count of Sales Person]" caption="Count of Sales Person" measure="1" displayFolder="" measureGroup="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uperstore"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Profit]" caption="Sum of Profit" measure="1" displayFolder="" measureGroup="superstore" count="0" oneField="1" hidden="1">
      <fieldsUsage count="1">
        <fieldUsage x="4"/>
      </fieldsUsage>
      <extLst>
        <ext xmlns:x15="http://schemas.microsoft.com/office/spreadsheetml/2010/11/main" uri="{B97F6D7D-B522-45F9-BDA1-12C45D357490}">
          <x15:cacheHierarchy aggregatedColumn="19"/>
        </ext>
      </extLst>
    </cacheHierarchy>
    <cacheHierarchy uniqueName="[Measures].[Sum of DiscountPercent]" caption="Sum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superstore" count="0" hidden="1">
      <extLst>
        <ext xmlns:x15="http://schemas.microsoft.com/office/spreadsheetml/2010/11/main" uri="{B97F6D7D-B522-45F9-BDA1-12C45D357490}">
          <x15:cacheHierarchy aggregatedColumn="24"/>
        </ext>
      </extLst>
    </cacheHierarchy>
    <cacheHierarchy uniqueName="[Measures].[Count of ProductName]" caption="Count of ProductName"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Name]" caption="Count of CustomerName" measure="1" displayFolder="" measureGroup="superstore" count="0" hidden="1">
      <extLst>
        <ext xmlns:x15="http://schemas.microsoft.com/office/spreadsheetml/2010/11/main" uri="{B97F6D7D-B522-45F9-BDA1-12C45D357490}">
          <x15:cacheHierarchy aggregatedColumn="11"/>
        </ext>
      </extLst>
    </cacheHierarchy>
    <cacheHierarchy uniqueName="[Measures].[Count of OrderDate (Year)]" caption="Count of OrderDate (Year)" measure="1" displayFolder="" measureGroup="superstore" count="0" hidden="1">
      <extLst>
        <ext xmlns:x15="http://schemas.microsoft.com/office/spreadsheetml/2010/11/main" uri="{B97F6D7D-B522-45F9-BDA1-12C45D357490}">
          <x15:cacheHierarchy aggregatedColumn="30"/>
        </ext>
      </extLst>
    </cacheHierarchy>
    <cacheHierarchy uniqueName="[Measures].[Average of DiscountPercent]" caption="Average of DiscountPercent" measure="1" displayFolder="" measureGroup="superstore" count="0" oneField="1" hidden="1">
      <fieldsUsage count="1">
        <fieldUsage x="3"/>
      </fieldsUsage>
      <extLst>
        <ext xmlns:x15="http://schemas.microsoft.com/office/spreadsheetml/2010/11/main" uri="{B97F6D7D-B522-45F9-BDA1-12C45D357490}">
          <x15:cacheHierarchy aggregatedColumn="12"/>
        </ext>
      </extLst>
    </cacheHierarchy>
    <cacheHierarchy uniqueName="[Measures].[Max of DiscountPercent]" caption="Max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Region]" caption="Count of Region" measure="1" displayFolder="" measureGroup="superstore" count="0" hidden="1">
      <extLst>
        <ext xmlns:x15="http://schemas.microsoft.com/office/spreadsheetml/2010/11/main" uri="{B97F6D7D-B522-45F9-BDA1-12C45D357490}">
          <x15:cacheHierarchy aggregatedColumn="21"/>
        </ext>
      </extLst>
    </cacheHierarchy>
    <cacheHierarchy uniqueName="[Measures].[Count of DiscountPercent]" caption="Count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uperstore" count="0" hidden="1">
      <extLst>
        <ext xmlns:x15="http://schemas.microsoft.com/office/spreadsheetml/2010/11/main" uri="{B97F6D7D-B522-45F9-BDA1-12C45D357490}">
          <x15:cacheHierarchy aggregatedColumn="28"/>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Profit 2]" caption="Sum of Profit 2" measure="1" displayFolder="" measureGroup="Range" count="0" hidden="1">
      <extLst>
        <ext xmlns:x15="http://schemas.microsoft.com/office/spreadsheetml/2010/11/main" uri="{B97F6D7D-B522-45F9-BDA1-12C45D357490}">
          <x15:cacheHierarchy aggregatedColumn="4"/>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Count of Category]" caption="Count of Category" measure="1" displayFolder="" measureGroup="superstore"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Range" uniqueName="[Range]" caption="Range"/>
    <dimension name="superstore" uniqueName="[superstore]" caption="superstore"/>
  </dimensions>
  <measureGroups count="2">
    <measureGroup name="Range" caption="Range"/>
    <measureGroup name="superstore" caption="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161.618247222221" backgroundQuery="1" createdVersion="6" refreshedVersion="6" minRefreshableVersion="3" recordCount="0" supportSubquery="1" supportAdvancedDrill="1" xr:uid="{94E837E5-033B-4FAE-9956-27F2407AEA39}">
  <cacheSource type="external" connectionId="1"/>
  <cacheFields count="7">
    <cacheField name="[superstore].[SubCategory].[SubCategory]" caption="SubCategory" numFmtId="0" hierarchy="29" level="1">
      <sharedItems count="5">
        <s v="Accessories"/>
        <s v="Chairs"/>
        <s v="Phones"/>
        <s v="Storage"/>
        <s v="Tables"/>
      </sharedItems>
    </cacheField>
    <cacheField name="[Measures].[Sum of Sales]" caption="Sum of Sales" numFmtId="0" hierarchy="39" level="32767"/>
    <cacheField name="[superstore].[CustomerName].[CustomerName]" caption="CustomerName" numFmtId="0" hierarchy="11" level="1">
      <sharedItems count="5">
        <s v="Adrian Barton"/>
        <s v="Raymond Buch"/>
        <s v="Sean Miller"/>
        <s v="Tamara Chand"/>
        <s v="Tom Ashbrook"/>
      </sharedItems>
    </cacheField>
    <cacheField name="[superstore].[Segment].[Segment]" caption="Segment" numFmtId="0" hierarchy="25" level="1">
      <sharedItems count="3">
        <s v="Consumer"/>
        <s v="Corporate"/>
        <s v="Home Office"/>
      </sharedItems>
    </cacheField>
    <cacheField name="[Measures].[Sum of Profit]" caption="Sum of Profit" numFmtId="0" hierarchy="40" level="32767"/>
    <cacheField name="[Measures].[Average of DiscountPercent]" caption="Average of DiscountPercent" numFmtId="0" hierarchy="46" level="32767"/>
    <cacheField name="[superstore].[Category].[Category]" caption="Category" numFmtId="0" hierarchy="8" level="1">
      <sharedItems containsSemiMixedTypes="0" containsNonDate="0" containsString="0"/>
    </cacheField>
  </cacheFields>
  <cacheHierarchies count="56">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ales]" caption="sales" attribute="1" defaultMemberUniqueName="[Range].[sales].[All]" allUniqueName="[Range].[sales].[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20" unbalanced="0"/>
    <cacheHierarchy uniqueName="[superstore].[DaystoShipActual]" caption="DaystoShipActual" attribute="1" defaultMemberUniqueName="[superstore].[DaystoShipActual].[All]" allUniqueName="[superstore].[DaystoShipActual].[All]" dimensionUniqueName="[superstore]" displayFolder="" count="0" memberValueDatatype="20" unbalanced="0"/>
    <cacheHierarchy uniqueName="[superstore].[ShipStatus]" caption="ShipStatus" attribute="1" defaultMemberUniqueName="[superstore].[ShipStatus].[All]" allUniqueName="[superstore].[ShipStatus].[All]" dimensionUniqueName="[superstore]" displayFolder="" count="0" memberValueDatatype="130" unbalanced="0"/>
    <cacheHierarchy uniqueName="[superstore].[DaystoShipScheduled]" caption="DaystoShipScheduled" attribute="1" defaultMemberUniqueName="[superstore].[DaystoShipScheduled].[All]" allUniqueName="[superstore].[DaystoShipScheduled].[All]" dimensionUniqueName="[superstore]" displayFolder="" count="0" memberValueDatatype="20" unbalanced="0"/>
    <cacheHierarchy uniqueName="[superstore].[Category]" caption="Category" attribute="1" defaultMemberUniqueName="[superstore].[Category].[All]" allUniqueName="[superstore].[Category].[All]" dimensionUniqueName="[superstore]" displayFolder="" count="2" memberValueDatatype="130" unbalanced="0">
      <fieldsUsage count="2">
        <fieldUsage x="-1"/>
        <fieldUsage x="6"/>
      </fieldsUsage>
    </cacheHierarchy>
    <cacheHierarchy uniqueName="[superstore].[City]" caption="City" attribute="1" defaultMemberUniqueName="[superstore].[City].[All]" allUniqueName="[superstore].[City].[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ustomerName]" caption="CustomerName" attribute="1" defaultMemberUniqueName="[superstore].[CustomerName].[All]" allUniqueName="[superstore].[CustomerName].[All]" dimensionUniqueName="[superstore]" displayFolder="" count="2" memberValueDatatype="130" unbalanced="0">
      <fieldsUsage count="2">
        <fieldUsage x="-1"/>
        <fieldUsage x="2"/>
      </fieldsUsage>
    </cacheHierarchy>
    <cacheHierarchy uniqueName="[superstore].[DiscountPercent]" caption="DiscountPercent" attribute="1" defaultMemberUniqueName="[superstore].[DiscountPercent].[All]" allUniqueName="[superstore].[DiscountPercent].[All]" dimensionUniqueName="[superstore]" displayFolder="" count="0" memberValueDatatype="5" unbalanced="0"/>
    <cacheHierarchy uniqueName="[superstore].[OrderDate]" caption="OrderDate" attribute="1" time="1" defaultMemberUniqueName="[superstore].[OrderDate].[All]" allUniqueName="[superstore].[OrderDate].[All]" dimensionUniqueName="[superstore]" displayFolder="" count="0" memberValueDatatype="7" unbalanced="0"/>
    <cacheHierarchy uniqueName="[superstore].[OrderID]" caption="OrderID" attribute="1" defaultMemberUniqueName="[superstore].[OrderID].[All]" allUniqueName="[superstore].[OrderID].[All]" dimensionUniqueName="[superstore]" displayFolder="" count="0" memberValueDatatype="130" unbalanced="0"/>
    <cacheHierarchy uniqueName="[superstore].[Sales Person]" caption="Sales Person" attribute="1" defaultMemberUniqueName="[superstore].[Sales Person].[All]" allUniqueName="[superstore].[Sales Person].[All]" dimensionUniqueName="[superstore]" displayFolder="" count="0" memberValueDatatype="130" unbalanced="0"/>
    <cacheHierarchy uniqueName="[superstore].[PostalCode]" caption="PostalCode" attribute="1" defaultMemberUniqueName="[superstore].[PostalCode].[All]" allUniqueName="[superstore].[PostalCode].[All]" dimensionUniqueName="[superstore]" displayFolder="" count="0" memberValueDatatype="20" unbalanced="0"/>
    <cacheHierarchy uniqueName="[superstore].[ProductId]" caption="ProductId" attribute="1" defaultMemberUniqueName="[superstore].[ProductId].[All]" allUniqueName="[superstore].[ProductId].[All]" dimensionUniqueName="[superstore]" displayFolder="" count="0" memberValueDatatype="20" unbalanced="0"/>
    <cacheHierarchy uniqueName="[superstore].[ProductName]" caption="ProductName" attribute="1" defaultMemberUniqueName="[superstore].[ProductName].[All]" allUniqueName="[superstore].[ProductName].[All]" dimensionUniqueName="[superstore]" displayFolder="" count="0" memberValueDatatype="130" unbalanced="0"/>
    <cacheHierarchy uniqueName="[superstore].[Profit]" caption="Profit" attribute="1" defaultMemberUniqueName="[superstore].[Profit].[All]" allUniqueName="[superstore].[Profit].[All]" dimensionUniqueName="[superstore]" displayFolder="" count="0" memberValueDatatype="20"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Returned]" caption="Returned" attribute="1" defaultMemberUniqueName="[superstore].[Returned].[All]" allUniqueName="[superstore].[Returned].[All]" dimensionUniqueName="[superstore]" displayFolder="" count="0" memberValueDatatype="130" unbalanced="0"/>
    <cacheHierarchy uniqueName="[superstore].[ProfitperOrder]" caption="ProfitperOrder" attribute="1" defaultMemberUniqueName="[superstore].[ProfitperOrder].[All]" allUniqueName="[superstore].[ProfitperOrder].[All]" dimensionUniqueName="[superstore]" displayFolder="" count="0" memberValueDatatype="5" unbalanced="0"/>
    <cacheHierarchy uniqueName="[superstore].[Sales]" caption="Sales" attribute="1" defaultMemberUniqueName="[superstore].[Sales].[All]" allUniqueName="[superstore].[Sales].[All]" dimensionUniqueName="[superstore]" displayFolder="" count="0" memberValueDatatype="20" unbalanced="0"/>
    <cacheHierarchy uniqueName="[superstore].[Segment]" caption="Segment" attribute="1" defaultMemberUniqueName="[superstore].[Segment].[All]" allUniqueName="[superstore].[Segment].[All]" dimensionUniqueName="[superstore]" displayFolder="" count="2" memberValueDatatype="130" unbalanced="0">
      <fieldsUsage count="2">
        <fieldUsage x="-1"/>
        <fieldUsage x="3"/>
      </fieldsUsage>
    </cacheHierarchy>
    <cacheHierarchy uniqueName="[superstore].[ShipDate]" caption="ShipDate" attribute="1" time="1" defaultMemberUniqueName="[superstore].[ShipDate].[All]" allUniqueName="[superstore].[ShipDate].[All]" dimensionUniqueName="[superstore]" displayFolder="" count="0" memberValueDatatype="7" unbalanced="0"/>
    <cacheHierarchy uniqueName="[superstore].[ShipMode]" caption="ShipMode" attribute="1" defaultMemberUniqueName="[superstore].[ShipMode].[All]" allUniqueName="[superstore].[ShipMode].[All]" dimensionUniqueName="[superstore]" displayFolder="" count="2"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2" memberValueDatatype="130" unbalanced="0">
      <fieldsUsage count="2">
        <fieldUsage x="-1"/>
        <fieldUsage x="0"/>
      </fieldsUsage>
    </cacheHierarchy>
    <cacheHierarchy uniqueName="[superstore].[OrderDate (Year)]" caption="OrderDate (Year)" attribute="1" defaultMemberUniqueName="[superstore].[OrderDate (Year)].[All]" allUniqueName="[superstore].[OrderDate (Year)].[All]" dimensionUniqueName="[superstore]" displayFolder="" count="2" memberValueDatatype="130" unbalanced="0"/>
    <cacheHierarchy uniqueName="[superstore].[OrderDate (Quarter)]" caption="OrderDate (Quarter)" attribute="1" defaultMemberUniqueName="[superstore].[OrderDate (Quarter)].[All]" allUniqueName="[superstore].[OrderDate (Quarter)].[All]" dimensionUniqueName="[superstore]" displayFolder="" count="0" memberValueDatatype="130" unbalanced="0"/>
    <cacheHierarchy uniqueName="[superstore].[OrderDate (Month)]" caption="OrderDate (Month)" attribute="1" defaultMemberUniqueName="[superstore].[OrderDate (Month)].[All]" allUniqueName="[superstore].[OrderDate (Month)].[All]" dimensionUniqueName="[superstore]" displayFolder="" count="0" memberValueDatatype="130" unbalanced="0"/>
    <cacheHierarchy uniqueName="[superstore].[OrderDate (Month Index)]" caption="OrderDate (Month Index)" attribute="1" defaultMemberUniqueName="[superstore].[OrderDate (Month Index)].[All]" allUniqueName="[superstore].[OrderDate (Month Index)].[All]" dimensionUniqueName="[superstore]" displayFolder="" count="0" memberValueDatatype="20" unbalanced="0" hidden="1"/>
    <cacheHierarchy uniqueName="[Measures].[__XL_Count superstore]" caption="__XL_Count superstore" measure="1" displayFolder="" measureGroup="superst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hipStatus]" caption="Count of ShipStatus" measure="1" displayFolder="" measureGroup="superstore" count="0" hidden="1">
      <extLst>
        <ext xmlns:x15="http://schemas.microsoft.com/office/spreadsheetml/2010/11/main" uri="{B97F6D7D-B522-45F9-BDA1-12C45D357490}">
          <x15:cacheHierarchy aggregatedColumn="6"/>
        </ext>
      </extLst>
    </cacheHierarchy>
    <cacheHierarchy uniqueName="[Measures].[Count of Sales Person]" caption="Count of Sales Person" measure="1" displayFolder="" measureGroup="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uperstore"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Profit]" caption="Sum of Profit" measure="1" displayFolder="" measureGroup="superstore" count="0" oneField="1" hidden="1">
      <fieldsUsage count="1">
        <fieldUsage x="4"/>
      </fieldsUsage>
      <extLst>
        <ext xmlns:x15="http://schemas.microsoft.com/office/spreadsheetml/2010/11/main" uri="{B97F6D7D-B522-45F9-BDA1-12C45D357490}">
          <x15:cacheHierarchy aggregatedColumn="19"/>
        </ext>
      </extLst>
    </cacheHierarchy>
    <cacheHierarchy uniqueName="[Measures].[Sum of DiscountPercent]" caption="Sum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superstore" count="0" hidden="1">
      <extLst>
        <ext xmlns:x15="http://schemas.microsoft.com/office/spreadsheetml/2010/11/main" uri="{B97F6D7D-B522-45F9-BDA1-12C45D357490}">
          <x15:cacheHierarchy aggregatedColumn="24"/>
        </ext>
      </extLst>
    </cacheHierarchy>
    <cacheHierarchy uniqueName="[Measures].[Count of ProductName]" caption="Count of ProductName"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Name]" caption="Count of CustomerName" measure="1" displayFolder="" measureGroup="superstore" count="0" hidden="1">
      <extLst>
        <ext xmlns:x15="http://schemas.microsoft.com/office/spreadsheetml/2010/11/main" uri="{B97F6D7D-B522-45F9-BDA1-12C45D357490}">
          <x15:cacheHierarchy aggregatedColumn="11"/>
        </ext>
      </extLst>
    </cacheHierarchy>
    <cacheHierarchy uniqueName="[Measures].[Count of OrderDate (Year)]" caption="Count of OrderDate (Year)" measure="1" displayFolder="" measureGroup="superstore" count="0" hidden="1">
      <extLst>
        <ext xmlns:x15="http://schemas.microsoft.com/office/spreadsheetml/2010/11/main" uri="{B97F6D7D-B522-45F9-BDA1-12C45D357490}">
          <x15:cacheHierarchy aggregatedColumn="30"/>
        </ext>
      </extLst>
    </cacheHierarchy>
    <cacheHierarchy uniqueName="[Measures].[Average of DiscountPercent]" caption="Average of DiscountPercent" measure="1" displayFolder="" measureGroup="superstore" count="0" oneField="1" hidden="1">
      <fieldsUsage count="1">
        <fieldUsage x="5"/>
      </fieldsUsage>
      <extLst>
        <ext xmlns:x15="http://schemas.microsoft.com/office/spreadsheetml/2010/11/main" uri="{B97F6D7D-B522-45F9-BDA1-12C45D357490}">
          <x15:cacheHierarchy aggregatedColumn="12"/>
        </ext>
      </extLst>
    </cacheHierarchy>
    <cacheHierarchy uniqueName="[Measures].[Max of DiscountPercent]" caption="Max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Region]" caption="Count of Region" measure="1" displayFolder="" measureGroup="superstore" count="0" hidden="1">
      <extLst>
        <ext xmlns:x15="http://schemas.microsoft.com/office/spreadsheetml/2010/11/main" uri="{B97F6D7D-B522-45F9-BDA1-12C45D357490}">
          <x15:cacheHierarchy aggregatedColumn="21"/>
        </ext>
      </extLst>
    </cacheHierarchy>
    <cacheHierarchy uniqueName="[Measures].[Count of DiscountPercent]" caption="Count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uperstore" count="0" hidden="1">
      <extLst>
        <ext xmlns:x15="http://schemas.microsoft.com/office/spreadsheetml/2010/11/main" uri="{B97F6D7D-B522-45F9-BDA1-12C45D357490}">
          <x15:cacheHierarchy aggregatedColumn="28"/>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Profit 2]" caption="Sum of Profit 2" measure="1" displayFolder="" measureGroup="Range" count="0" hidden="1">
      <extLst>
        <ext xmlns:x15="http://schemas.microsoft.com/office/spreadsheetml/2010/11/main" uri="{B97F6D7D-B522-45F9-BDA1-12C45D357490}">
          <x15:cacheHierarchy aggregatedColumn="4"/>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Count of Category]" caption="Count of Category" measure="1" displayFolder="" measureGroup="superstore"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Range" uniqueName="[Range]" caption="Range"/>
    <dimension name="superstore" uniqueName="[superstore]" caption="superstore"/>
  </dimensions>
  <measureGroups count="2">
    <measureGroup name="Range" caption="Range"/>
    <measureGroup name="superstore" caption="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161.618248032406" backgroundQuery="1" createdVersion="6" refreshedVersion="6" minRefreshableVersion="3" recordCount="0" supportSubquery="1" supportAdvancedDrill="1" xr:uid="{D4CCED28-5A5F-4251-8E99-E5538DBB8DC6}">
  <cacheSource type="external" connectionId="1"/>
  <cacheFields count="3">
    <cacheField name="[superstore].[State].[State]" caption="State" numFmtId="0" hierarchy="28"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Profit]" caption="Sum of Profit" numFmtId="0" hierarchy="40" level="32767"/>
    <cacheField name="[superstore].[Category].[Category]" caption="Category" numFmtId="0" hierarchy="8" level="1">
      <sharedItems containsSemiMixedTypes="0" containsNonDate="0" containsString="0"/>
    </cacheField>
  </cacheFields>
  <cacheHierarchies count="56">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ales]" caption="sales" attribute="1" defaultMemberUniqueName="[Range].[sales].[All]" allUniqueName="[Range].[sales].[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20" unbalanced="0"/>
    <cacheHierarchy uniqueName="[superstore].[DaystoShipActual]" caption="DaystoShipActual" attribute="1" defaultMemberUniqueName="[superstore].[DaystoShipActual].[All]" allUniqueName="[superstore].[DaystoShipActual].[All]" dimensionUniqueName="[superstore]" displayFolder="" count="0" memberValueDatatype="20" unbalanced="0"/>
    <cacheHierarchy uniqueName="[superstore].[ShipStatus]" caption="ShipStatus" attribute="1" defaultMemberUniqueName="[superstore].[ShipStatus].[All]" allUniqueName="[superstore].[ShipStatus].[All]" dimensionUniqueName="[superstore]" displayFolder="" count="0" memberValueDatatype="130" unbalanced="0"/>
    <cacheHierarchy uniqueName="[superstore].[DaystoShipScheduled]" caption="DaystoShipScheduled" attribute="1" defaultMemberUniqueName="[superstore].[DaystoShipScheduled].[All]" allUniqueName="[superstore].[DaystoShipScheduled].[All]" dimensionUniqueName="[superstore]" displayFolder="" count="0" memberValueDatatype="20" unbalanced="0"/>
    <cacheHierarchy uniqueName="[superstore].[Category]" caption="Category" attribute="1" defaultMemberUniqueName="[superstore].[Category].[All]" allUniqueName="[superstore].[Category].[All]" dimensionUniqueName="[superstore]" displayFolder="" count="2" memberValueDatatype="130" unbalanced="0">
      <fieldsUsage count="2">
        <fieldUsage x="-1"/>
        <fieldUsage x="2"/>
      </fieldsUsage>
    </cacheHierarchy>
    <cacheHierarchy uniqueName="[superstore].[City]" caption="City" attribute="1" defaultMemberUniqueName="[superstore].[City].[All]" allUniqueName="[superstore].[City].[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ustomerName]" caption="CustomerName" attribute="1" defaultMemberUniqueName="[superstore].[CustomerName].[All]" allUniqueName="[superstore].[CustomerName].[All]" dimensionUniqueName="[superstore]" displayFolder="" count="0" memberValueDatatype="130" unbalanced="0"/>
    <cacheHierarchy uniqueName="[superstore].[DiscountPercent]" caption="DiscountPercent" attribute="1" defaultMemberUniqueName="[superstore].[DiscountPercent].[All]" allUniqueName="[superstore].[DiscountPercent].[All]" dimensionUniqueName="[superstore]" displayFolder="" count="0" memberValueDatatype="5" unbalanced="0"/>
    <cacheHierarchy uniqueName="[superstore].[OrderDate]" caption="OrderDate" attribute="1" time="1" defaultMemberUniqueName="[superstore].[OrderDate].[All]" allUniqueName="[superstore].[OrderDate].[All]" dimensionUniqueName="[superstore]" displayFolder="" count="0" memberValueDatatype="7" unbalanced="0"/>
    <cacheHierarchy uniqueName="[superstore].[OrderID]" caption="OrderID" attribute="1" defaultMemberUniqueName="[superstore].[OrderID].[All]" allUniqueName="[superstore].[OrderID].[All]" dimensionUniqueName="[superstore]" displayFolder="" count="0" memberValueDatatype="130" unbalanced="0"/>
    <cacheHierarchy uniqueName="[superstore].[Sales Person]" caption="Sales Person" attribute="1" defaultMemberUniqueName="[superstore].[Sales Person].[All]" allUniqueName="[superstore].[Sales Person].[All]" dimensionUniqueName="[superstore]" displayFolder="" count="0" memberValueDatatype="130" unbalanced="0"/>
    <cacheHierarchy uniqueName="[superstore].[PostalCode]" caption="PostalCode" attribute="1" defaultMemberUniqueName="[superstore].[PostalCode].[All]" allUniqueName="[superstore].[PostalCode].[All]" dimensionUniqueName="[superstore]" displayFolder="" count="0" memberValueDatatype="20" unbalanced="0"/>
    <cacheHierarchy uniqueName="[superstore].[ProductId]" caption="ProductId" attribute="1" defaultMemberUniqueName="[superstore].[ProductId].[All]" allUniqueName="[superstore].[ProductId].[All]" dimensionUniqueName="[superstore]" displayFolder="" count="0" memberValueDatatype="20" unbalanced="0"/>
    <cacheHierarchy uniqueName="[superstore].[ProductName]" caption="ProductName" attribute="1" defaultMemberUniqueName="[superstore].[ProductName].[All]" allUniqueName="[superstore].[ProductName].[All]" dimensionUniqueName="[superstore]" displayFolder="" count="0" memberValueDatatype="130" unbalanced="0"/>
    <cacheHierarchy uniqueName="[superstore].[Profit]" caption="Profit" attribute="1" defaultMemberUniqueName="[superstore].[Profit].[All]" allUniqueName="[superstore].[Profit].[All]" dimensionUniqueName="[superstore]" displayFolder="" count="0" memberValueDatatype="20"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Returned]" caption="Returned" attribute="1" defaultMemberUniqueName="[superstore].[Returned].[All]" allUniqueName="[superstore].[Returned].[All]" dimensionUniqueName="[superstore]" displayFolder="" count="0" memberValueDatatype="130" unbalanced="0"/>
    <cacheHierarchy uniqueName="[superstore].[ProfitperOrder]" caption="ProfitperOrder" attribute="1" defaultMemberUniqueName="[superstore].[ProfitperOrder].[All]" allUniqueName="[superstore].[ProfitperOrder].[All]" dimensionUniqueName="[superstore]" displayFolder="" count="0" memberValueDatatype="5" unbalanced="0"/>
    <cacheHierarchy uniqueName="[superstore].[Sales]" caption="Sales" attribute="1" defaultMemberUniqueName="[superstore].[Sales].[All]" allUniqueName="[superstore].[Sales].[All]" dimensionUniqueName="[superstore]" displayFolder="" count="0" memberValueDatatype="2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ShipDate]" caption="ShipDate" attribute="1" time="1" defaultMemberUniqueName="[superstore].[ShipDate].[All]" allUniqueName="[superstore].[ShipDate].[All]" dimensionUniqueName="[superstore]" displayFolder="" count="0" memberValueDatatype="7" unbalanced="0"/>
    <cacheHierarchy uniqueName="[superstore].[ShipMode]" caption="ShipMode" attribute="1" defaultMemberUniqueName="[superstore].[ShipMode].[All]" allUniqueName="[superstore].[ShipMode].[All]" dimensionUniqueName="[superstore]" displayFolder="" count="2" memberValueDatatype="130" unbalanced="0"/>
    <cacheHierarchy uniqueName="[superstore].[State]" caption="State" attribute="1" defaultMemberUniqueName="[superstore].[State].[All]" allUniqueName="[superstore].[State].[All]" dimensionUniqueName="[superstore]" displayFolder="" count="2" memberValueDatatype="130" unbalanced="0">
      <fieldsUsage count="2">
        <fieldUsage x="-1"/>
        <fieldUsage x="0"/>
      </fieldsUsage>
    </cacheHierarchy>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OrderDate (Year)]" caption="OrderDate (Year)" attribute="1" defaultMemberUniqueName="[superstore].[OrderDate (Year)].[All]" allUniqueName="[superstore].[OrderDate (Year)].[All]" dimensionUniqueName="[superstore]" displayFolder="" count="2" memberValueDatatype="130" unbalanced="0"/>
    <cacheHierarchy uniqueName="[superstore].[OrderDate (Quarter)]" caption="OrderDate (Quarter)" attribute="1" defaultMemberUniqueName="[superstore].[OrderDate (Quarter)].[All]" allUniqueName="[superstore].[OrderDate (Quarter)].[All]" dimensionUniqueName="[superstore]" displayFolder="" count="0" memberValueDatatype="130" unbalanced="0"/>
    <cacheHierarchy uniqueName="[superstore].[OrderDate (Month)]" caption="OrderDate (Month)" attribute="1" defaultMemberUniqueName="[superstore].[OrderDate (Month)].[All]" allUniqueName="[superstore].[OrderDate (Month)].[All]" dimensionUniqueName="[superstore]" displayFolder="" count="0" memberValueDatatype="130" unbalanced="0"/>
    <cacheHierarchy uniqueName="[superstore].[OrderDate (Month Index)]" caption="OrderDate (Month Index)" attribute="1" defaultMemberUniqueName="[superstore].[OrderDate (Month Index)].[All]" allUniqueName="[superstore].[OrderDate (Month Index)].[All]" dimensionUniqueName="[superstore]" displayFolder="" count="0" memberValueDatatype="20" unbalanced="0" hidden="1"/>
    <cacheHierarchy uniqueName="[Measures].[__XL_Count superstore]" caption="__XL_Count superstore" measure="1" displayFolder="" measureGroup="superst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hipStatus]" caption="Count of ShipStatus" measure="1" displayFolder="" measureGroup="superstore" count="0" hidden="1">
      <extLst>
        <ext xmlns:x15="http://schemas.microsoft.com/office/spreadsheetml/2010/11/main" uri="{B97F6D7D-B522-45F9-BDA1-12C45D357490}">
          <x15:cacheHierarchy aggregatedColumn="6"/>
        </ext>
      </extLst>
    </cacheHierarchy>
    <cacheHierarchy uniqueName="[Measures].[Count of Sales Person]" caption="Count of Sales Person" measure="1" displayFolder="" measureGroup="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uperstore"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DiscountPercent]" caption="Sum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superstore" count="0" hidden="1">
      <extLst>
        <ext xmlns:x15="http://schemas.microsoft.com/office/spreadsheetml/2010/11/main" uri="{B97F6D7D-B522-45F9-BDA1-12C45D357490}">
          <x15:cacheHierarchy aggregatedColumn="24"/>
        </ext>
      </extLst>
    </cacheHierarchy>
    <cacheHierarchy uniqueName="[Measures].[Count of ProductName]" caption="Count of ProductName"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Name]" caption="Count of CustomerName" measure="1" displayFolder="" measureGroup="superstore" count="0" hidden="1">
      <extLst>
        <ext xmlns:x15="http://schemas.microsoft.com/office/spreadsheetml/2010/11/main" uri="{B97F6D7D-B522-45F9-BDA1-12C45D357490}">
          <x15:cacheHierarchy aggregatedColumn="11"/>
        </ext>
      </extLst>
    </cacheHierarchy>
    <cacheHierarchy uniqueName="[Measures].[Count of OrderDate (Year)]" caption="Count of OrderDate (Year)" measure="1" displayFolder="" measureGroup="superstore" count="0" hidden="1">
      <extLst>
        <ext xmlns:x15="http://schemas.microsoft.com/office/spreadsheetml/2010/11/main" uri="{B97F6D7D-B522-45F9-BDA1-12C45D357490}">
          <x15:cacheHierarchy aggregatedColumn="30"/>
        </ext>
      </extLst>
    </cacheHierarchy>
    <cacheHierarchy uniqueName="[Measures].[Average of DiscountPercent]" caption="Average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Max of DiscountPercent]" caption="Max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Region]" caption="Count of Region" measure="1" displayFolder="" measureGroup="superstore" count="0" hidden="1">
      <extLst>
        <ext xmlns:x15="http://schemas.microsoft.com/office/spreadsheetml/2010/11/main" uri="{B97F6D7D-B522-45F9-BDA1-12C45D357490}">
          <x15:cacheHierarchy aggregatedColumn="21"/>
        </ext>
      </extLst>
    </cacheHierarchy>
    <cacheHierarchy uniqueName="[Measures].[Count of DiscountPercent]" caption="Count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uperstore" count="0" hidden="1">
      <extLst>
        <ext xmlns:x15="http://schemas.microsoft.com/office/spreadsheetml/2010/11/main" uri="{B97F6D7D-B522-45F9-BDA1-12C45D357490}">
          <x15:cacheHierarchy aggregatedColumn="28"/>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Profit 2]" caption="Sum of Profit 2" measure="1" displayFolder="" measureGroup="Range" count="0" hidden="1">
      <extLst>
        <ext xmlns:x15="http://schemas.microsoft.com/office/spreadsheetml/2010/11/main" uri="{B97F6D7D-B522-45F9-BDA1-12C45D357490}">
          <x15:cacheHierarchy aggregatedColumn="4"/>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Count of Category]" caption="Count of Category" measure="1" displayFolder="" measureGroup="superstore"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Range" uniqueName="[Range]" caption="Range"/>
    <dimension name="superstore" uniqueName="[superstore]" caption="superstore"/>
  </dimensions>
  <measureGroups count="2">
    <measureGroup name="Range" caption="Range"/>
    <measureGroup name="superstore" caption="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161.618248842591" backgroundQuery="1" createdVersion="6" refreshedVersion="6" minRefreshableVersion="3" recordCount="0" supportSubquery="1" supportAdvancedDrill="1" xr:uid="{9EE02D24-F104-4912-B9B9-699FA132A015}">
  <cacheSource type="external" connectionId="1"/>
  <cacheFields count="5">
    <cacheField name="[superstore].[State].[State]" caption="State" numFmtId="0" hierarchy="28"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Profit]" caption="Sum of Profit" numFmtId="0" hierarchy="40" level="32767"/>
    <cacheField name="[Measures].[Sum of Sales]" caption="Sum of Sales" numFmtId="0" hierarchy="39" level="32767"/>
    <cacheField name="[Measures].[Average of DiscountPercent]" caption="Average of DiscountPercent" numFmtId="0" hierarchy="46" level="32767"/>
    <cacheField name="[superstore].[Category].[Category]" caption="Category" numFmtId="0" hierarchy="8" level="1">
      <sharedItems containsSemiMixedTypes="0" containsNonDate="0" containsString="0"/>
    </cacheField>
  </cacheFields>
  <cacheHierarchies count="56">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ales]" caption="sales" attribute="1" defaultMemberUniqueName="[Range].[sales].[All]" allUniqueName="[Range].[sales].[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20" unbalanced="0"/>
    <cacheHierarchy uniqueName="[superstore].[DaystoShipActual]" caption="DaystoShipActual" attribute="1" defaultMemberUniqueName="[superstore].[DaystoShipActual].[All]" allUniqueName="[superstore].[DaystoShipActual].[All]" dimensionUniqueName="[superstore]" displayFolder="" count="0" memberValueDatatype="20" unbalanced="0"/>
    <cacheHierarchy uniqueName="[superstore].[ShipStatus]" caption="ShipStatus" attribute="1" defaultMemberUniqueName="[superstore].[ShipStatus].[All]" allUniqueName="[superstore].[ShipStatus].[All]" dimensionUniqueName="[superstore]" displayFolder="" count="0" memberValueDatatype="130" unbalanced="0"/>
    <cacheHierarchy uniqueName="[superstore].[DaystoShipScheduled]" caption="DaystoShipScheduled" attribute="1" defaultMemberUniqueName="[superstore].[DaystoShipScheduled].[All]" allUniqueName="[superstore].[DaystoShipScheduled].[All]" dimensionUniqueName="[superstore]" displayFolder="" count="0" memberValueDatatype="20" unbalanced="0"/>
    <cacheHierarchy uniqueName="[superstore].[Category]" caption="Category" attribute="1" defaultMemberUniqueName="[superstore].[Category].[All]" allUniqueName="[superstore].[Category].[All]" dimensionUniqueName="[superstore]" displayFolder="" count="2" memberValueDatatype="130" unbalanced="0">
      <fieldsUsage count="2">
        <fieldUsage x="-1"/>
        <fieldUsage x="4"/>
      </fieldsUsage>
    </cacheHierarchy>
    <cacheHierarchy uniqueName="[superstore].[City]" caption="City" attribute="1" defaultMemberUniqueName="[superstore].[City].[All]" allUniqueName="[superstore].[City].[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ustomerName]" caption="CustomerName" attribute="1" defaultMemberUniqueName="[superstore].[CustomerName].[All]" allUniqueName="[superstore].[CustomerName].[All]" dimensionUniqueName="[superstore]" displayFolder="" count="0" memberValueDatatype="130" unbalanced="0"/>
    <cacheHierarchy uniqueName="[superstore].[DiscountPercent]" caption="DiscountPercent" attribute="1" defaultMemberUniqueName="[superstore].[DiscountPercent].[All]" allUniqueName="[superstore].[DiscountPercent].[All]" dimensionUniqueName="[superstore]" displayFolder="" count="0" memberValueDatatype="5" unbalanced="0"/>
    <cacheHierarchy uniqueName="[superstore].[OrderDate]" caption="OrderDate" attribute="1" time="1" defaultMemberUniqueName="[superstore].[OrderDate].[All]" allUniqueName="[superstore].[OrderDate].[All]" dimensionUniqueName="[superstore]" displayFolder="" count="0" memberValueDatatype="7" unbalanced="0"/>
    <cacheHierarchy uniqueName="[superstore].[OrderID]" caption="OrderID" attribute="1" defaultMemberUniqueName="[superstore].[OrderID].[All]" allUniqueName="[superstore].[OrderID].[All]" dimensionUniqueName="[superstore]" displayFolder="" count="0" memberValueDatatype="130" unbalanced="0"/>
    <cacheHierarchy uniqueName="[superstore].[Sales Person]" caption="Sales Person" attribute="1" defaultMemberUniqueName="[superstore].[Sales Person].[All]" allUniqueName="[superstore].[Sales Person].[All]" dimensionUniqueName="[superstore]" displayFolder="" count="0" memberValueDatatype="130" unbalanced="0"/>
    <cacheHierarchy uniqueName="[superstore].[PostalCode]" caption="PostalCode" attribute="1" defaultMemberUniqueName="[superstore].[PostalCode].[All]" allUniqueName="[superstore].[PostalCode].[All]" dimensionUniqueName="[superstore]" displayFolder="" count="0" memberValueDatatype="20" unbalanced="0"/>
    <cacheHierarchy uniqueName="[superstore].[ProductId]" caption="ProductId" attribute="1" defaultMemberUniqueName="[superstore].[ProductId].[All]" allUniqueName="[superstore].[ProductId].[All]" dimensionUniqueName="[superstore]" displayFolder="" count="0" memberValueDatatype="20" unbalanced="0"/>
    <cacheHierarchy uniqueName="[superstore].[ProductName]" caption="ProductName" attribute="1" defaultMemberUniqueName="[superstore].[ProductName].[All]" allUniqueName="[superstore].[ProductName].[All]" dimensionUniqueName="[superstore]" displayFolder="" count="0" memberValueDatatype="130" unbalanced="0"/>
    <cacheHierarchy uniqueName="[superstore].[Profit]" caption="Profit" attribute="1" defaultMemberUniqueName="[superstore].[Profit].[All]" allUniqueName="[superstore].[Profit].[All]" dimensionUniqueName="[superstore]" displayFolder="" count="0" memberValueDatatype="20"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Returned]" caption="Returned" attribute="1" defaultMemberUniqueName="[superstore].[Returned].[All]" allUniqueName="[superstore].[Returned].[All]" dimensionUniqueName="[superstore]" displayFolder="" count="0" memberValueDatatype="130" unbalanced="0"/>
    <cacheHierarchy uniqueName="[superstore].[ProfitperOrder]" caption="ProfitperOrder" attribute="1" defaultMemberUniqueName="[superstore].[ProfitperOrder].[All]" allUniqueName="[superstore].[ProfitperOrder].[All]" dimensionUniqueName="[superstore]" displayFolder="" count="0" memberValueDatatype="5" unbalanced="0"/>
    <cacheHierarchy uniqueName="[superstore].[Sales]" caption="Sales" attribute="1" defaultMemberUniqueName="[superstore].[Sales].[All]" allUniqueName="[superstore].[Sales].[All]" dimensionUniqueName="[superstore]" displayFolder="" count="0" memberValueDatatype="2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ShipDate]" caption="ShipDate" attribute="1" time="1" defaultMemberUniqueName="[superstore].[ShipDate].[All]" allUniqueName="[superstore].[ShipDate].[All]" dimensionUniqueName="[superstore]" displayFolder="" count="0" memberValueDatatype="7" unbalanced="0"/>
    <cacheHierarchy uniqueName="[superstore].[ShipMode]" caption="ShipMode" attribute="1" defaultMemberUniqueName="[superstore].[ShipMode].[All]" allUniqueName="[superstore].[ShipMode].[All]" dimensionUniqueName="[superstore]" displayFolder="" count="2" memberValueDatatype="130" unbalanced="0"/>
    <cacheHierarchy uniqueName="[superstore].[State]" caption="State" attribute="1" defaultMemberUniqueName="[superstore].[State].[All]" allUniqueName="[superstore].[State].[All]" dimensionUniqueName="[superstore]" displayFolder="" count="2" memberValueDatatype="130" unbalanced="0">
      <fieldsUsage count="2">
        <fieldUsage x="-1"/>
        <fieldUsage x="0"/>
      </fieldsUsage>
    </cacheHierarchy>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OrderDate (Year)]" caption="OrderDate (Year)" attribute="1" defaultMemberUniqueName="[superstore].[OrderDate (Year)].[All]" allUniqueName="[superstore].[OrderDate (Year)].[All]" dimensionUniqueName="[superstore]" displayFolder="" count="2" memberValueDatatype="130" unbalanced="0"/>
    <cacheHierarchy uniqueName="[superstore].[OrderDate (Quarter)]" caption="OrderDate (Quarter)" attribute="1" defaultMemberUniqueName="[superstore].[OrderDate (Quarter)].[All]" allUniqueName="[superstore].[OrderDate (Quarter)].[All]" dimensionUniqueName="[superstore]" displayFolder="" count="0" memberValueDatatype="130" unbalanced="0"/>
    <cacheHierarchy uniqueName="[superstore].[OrderDate (Month)]" caption="OrderDate (Month)" attribute="1" defaultMemberUniqueName="[superstore].[OrderDate (Month)].[All]" allUniqueName="[superstore].[OrderDate (Month)].[All]" dimensionUniqueName="[superstore]" displayFolder="" count="0" memberValueDatatype="130" unbalanced="0"/>
    <cacheHierarchy uniqueName="[superstore].[OrderDate (Month Index)]" caption="OrderDate (Month Index)" attribute="1" defaultMemberUniqueName="[superstore].[OrderDate (Month Index)].[All]" allUniqueName="[superstore].[OrderDate (Month Index)].[All]" dimensionUniqueName="[superstore]" displayFolder="" count="0" memberValueDatatype="20" unbalanced="0" hidden="1"/>
    <cacheHierarchy uniqueName="[Measures].[__XL_Count superstore]" caption="__XL_Count superstore" measure="1" displayFolder="" measureGroup="superst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hipStatus]" caption="Count of ShipStatus" measure="1" displayFolder="" measureGroup="superstore" count="0" hidden="1">
      <extLst>
        <ext xmlns:x15="http://schemas.microsoft.com/office/spreadsheetml/2010/11/main" uri="{B97F6D7D-B522-45F9-BDA1-12C45D357490}">
          <x15:cacheHierarchy aggregatedColumn="6"/>
        </ext>
      </extLst>
    </cacheHierarchy>
    <cacheHierarchy uniqueName="[Measures].[Count of Sales Person]" caption="Count of Sales Person" measure="1" displayFolder="" measureGroup="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uperstore"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Profit]" caption="Sum of Profit" measure="1" displayFolder="" measureGroup="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DiscountPercent]" caption="Sum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superstore" count="0" hidden="1">
      <extLst>
        <ext xmlns:x15="http://schemas.microsoft.com/office/spreadsheetml/2010/11/main" uri="{B97F6D7D-B522-45F9-BDA1-12C45D357490}">
          <x15:cacheHierarchy aggregatedColumn="24"/>
        </ext>
      </extLst>
    </cacheHierarchy>
    <cacheHierarchy uniqueName="[Measures].[Count of ProductName]" caption="Count of ProductName"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Name]" caption="Count of CustomerName" measure="1" displayFolder="" measureGroup="superstore" count="0" hidden="1">
      <extLst>
        <ext xmlns:x15="http://schemas.microsoft.com/office/spreadsheetml/2010/11/main" uri="{B97F6D7D-B522-45F9-BDA1-12C45D357490}">
          <x15:cacheHierarchy aggregatedColumn="11"/>
        </ext>
      </extLst>
    </cacheHierarchy>
    <cacheHierarchy uniqueName="[Measures].[Count of OrderDate (Year)]" caption="Count of OrderDate (Year)" measure="1" displayFolder="" measureGroup="superstore" count="0" hidden="1">
      <extLst>
        <ext xmlns:x15="http://schemas.microsoft.com/office/spreadsheetml/2010/11/main" uri="{B97F6D7D-B522-45F9-BDA1-12C45D357490}">
          <x15:cacheHierarchy aggregatedColumn="30"/>
        </ext>
      </extLst>
    </cacheHierarchy>
    <cacheHierarchy uniqueName="[Measures].[Average of DiscountPercent]" caption="Average of DiscountPercent" measure="1" displayFolder="" measureGroup="superstore" count="0" oneField="1" hidden="1">
      <fieldsUsage count="1">
        <fieldUsage x="3"/>
      </fieldsUsage>
      <extLst>
        <ext xmlns:x15="http://schemas.microsoft.com/office/spreadsheetml/2010/11/main" uri="{B97F6D7D-B522-45F9-BDA1-12C45D357490}">
          <x15:cacheHierarchy aggregatedColumn="12"/>
        </ext>
      </extLst>
    </cacheHierarchy>
    <cacheHierarchy uniqueName="[Measures].[Max of DiscountPercent]" caption="Max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Region]" caption="Count of Region" measure="1" displayFolder="" measureGroup="superstore" count="0" hidden="1">
      <extLst>
        <ext xmlns:x15="http://schemas.microsoft.com/office/spreadsheetml/2010/11/main" uri="{B97F6D7D-B522-45F9-BDA1-12C45D357490}">
          <x15:cacheHierarchy aggregatedColumn="21"/>
        </ext>
      </extLst>
    </cacheHierarchy>
    <cacheHierarchy uniqueName="[Measures].[Count of DiscountPercent]" caption="Count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uperstore" count="0" hidden="1">
      <extLst>
        <ext xmlns:x15="http://schemas.microsoft.com/office/spreadsheetml/2010/11/main" uri="{B97F6D7D-B522-45F9-BDA1-12C45D357490}">
          <x15:cacheHierarchy aggregatedColumn="28"/>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Profit 2]" caption="Sum of Profit 2" measure="1" displayFolder="" measureGroup="Range" count="0" hidden="1">
      <extLst>
        <ext xmlns:x15="http://schemas.microsoft.com/office/spreadsheetml/2010/11/main" uri="{B97F6D7D-B522-45F9-BDA1-12C45D357490}">
          <x15:cacheHierarchy aggregatedColumn="4"/>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Count of Category]" caption="Count of Category" measure="1" displayFolder="" measureGroup="superstore"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Range" uniqueName="[Range]" caption="Range"/>
    <dimension name="superstore" uniqueName="[superstore]" caption="superstore"/>
  </dimensions>
  <measureGroups count="2">
    <measureGroup name="Range" caption="Range"/>
    <measureGroup name="superstore" caption="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161.618249421299" backgroundQuery="1" createdVersion="6" refreshedVersion="6" minRefreshableVersion="3" recordCount="0" supportSubquery="1" supportAdvancedDrill="1" xr:uid="{12AA3661-8CEB-40EE-A80E-D86053D567CB}">
  <cacheSource type="external" connectionId="1"/>
  <cacheFields count="6">
    <cacheField name="[superstore].[ShipStatus].[ShipStatus]" caption="ShipStatus" numFmtId="0" hierarchy="6" level="1">
      <sharedItems count="3">
        <s v="Shipped Early"/>
        <s v="Shipped Late"/>
        <s v="Shipped On Time"/>
      </sharedItems>
    </cacheField>
    <cacheField name="[superstore].[ShipMode].[ShipMode]" caption="ShipMode" numFmtId="0" hierarchy="27" level="1">
      <sharedItems count="4">
        <s v="First Class"/>
        <s v="Same Day"/>
        <s v="Second Class"/>
        <s v="Standard Class"/>
      </sharedItems>
    </cacheField>
    <cacheField name="[Measures].[Sum of Profit]" caption="Sum of Profit" numFmtId="0" hierarchy="40" level="32767"/>
    <cacheField name="[Measures].[Sum of Sales]" caption="Sum of Sales" numFmtId="0" hierarchy="39" level="32767"/>
    <cacheField name="[Measures].[Average of DiscountPercent]" caption="Average of DiscountPercent" numFmtId="0" hierarchy="46" level="32767"/>
    <cacheField name="[superstore].[Category].[Category]" caption="Category" numFmtId="0" hierarchy="8" level="1">
      <sharedItems containsSemiMixedTypes="0" containsNonDate="0" containsString="0"/>
    </cacheField>
  </cacheFields>
  <cacheHierarchies count="56">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ales]" caption="sales" attribute="1" defaultMemberUniqueName="[Range].[sales].[All]" allUniqueName="[Range].[sales].[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20" unbalanced="0"/>
    <cacheHierarchy uniqueName="[superstore].[DaystoShipActual]" caption="DaystoShipActual" attribute="1" defaultMemberUniqueName="[superstore].[DaystoShipActual].[All]" allUniqueName="[superstore].[DaystoShipActual].[All]" dimensionUniqueName="[superstore]" displayFolder="" count="0" memberValueDatatype="20" unbalanced="0"/>
    <cacheHierarchy uniqueName="[superstore].[ShipStatus]" caption="ShipStatus" attribute="1" defaultMemberUniqueName="[superstore].[ShipStatus].[All]" allUniqueName="[superstore].[ShipStatus].[All]" dimensionUniqueName="[superstore]" displayFolder="" count="2" memberValueDatatype="130" unbalanced="0">
      <fieldsUsage count="2">
        <fieldUsage x="-1"/>
        <fieldUsage x="0"/>
      </fieldsUsage>
    </cacheHierarchy>
    <cacheHierarchy uniqueName="[superstore].[DaystoShipScheduled]" caption="DaystoShipScheduled" attribute="1" defaultMemberUniqueName="[superstore].[DaystoShipScheduled].[All]" allUniqueName="[superstore].[DaystoShipScheduled].[All]" dimensionUniqueName="[superstore]" displayFolder="" count="0" memberValueDatatype="20" unbalanced="0"/>
    <cacheHierarchy uniqueName="[superstore].[Category]" caption="Category" attribute="1" defaultMemberUniqueName="[superstore].[Category].[All]" allUniqueName="[superstore].[Category].[All]" dimensionUniqueName="[superstore]" displayFolder="" count="2" memberValueDatatype="130" unbalanced="0">
      <fieldsUsage count="2">
        <fieldUsage x="-1"/>
        <fieldUsage x="5"/>
      </fieldsUsage>
    </cacheHierarchy>
    <cacheHierarchy uniqueName="[superstore].[City]" caption="City" attribute="1" defaultMemberUniqueName="[superstore].[City].[All]" allUniqueName="[superstore].[City].[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ustomerName]" caption="CustomerName" attribute="1" defaultMemberUniqueName="[superstore].[CustomerName].[All]" allUniqueName="[superstore].[CustomerName].[All]" dimensionUniqueName="[superstore]" displayFolder="" count="0" memberValueDatatype="130" unbalanced="0"/>
    <cacheHierarchy uniqueName="[superstore].[DiscountPercent]" caption="DiscountPercent" attribute="1" defaultMemberUniqueName="[superstore].[DiscountPercent].[All]" allUniqueName="[superstore].[DiscountPercent].[All]" dimensionUniqueName="[superstore]" displayFolder="" count="0" memberValueDatatype="5" unbalanced="0"/>
    <cacheHierarchy uniqueName="[superstore].[OrderDate]" caption="OrderDate" attribute="1" time="1" defaultMemberUniqueName="[superstore].[OrderDate].[All]" allUniqueName="[superstore].[OrderDate].[All]" dimensionUniqueName="[superstore]" displayFolder="" count="0" memberValueDatatype="7" unbalanced="0"/>
    <cacheHierarchy uniqueName="[superstore].[OrderID]" caption="OrderID" attribute="1" defaultMemberUniqueName="[superstore].[OrderID].[All]" allUniqueName="[superstore].[OrderID].[All]" dimensionUniqueName="[superstore]" displayFolder="" count="0" memberValueDatatype="130" unbalanced="0"/>
    <cacheHierarchy uniqueName="[superstore].[Sales Person]" caption="Sales Person" attribute="1" defaultMemberUniqueName="[superstore].[Sales Person].[All]" allUniqueName="[superstore].[Sales Person].[All]" dimensionUniqueName="[superstore]" displayFolder="" count="0" memberValueDatatype="130" unbalanced="0"/>
    <cacheHierarchy uniqueName="[superstore].[PostalCode]" caption="PostalCode" attribute="1" defaultMemberUniqueName="[superstore].[PostalCode].[All]" allUniqueName="[superstore].[PostalCode].[All]" dimensionUniqueName="[superstore]" displayFolder="" count="0" memberValueDatatype="20" unbalanced="0"/>
    <cacheHierarchy uniqueName="[superstore].[ProductId]" caption="ProductId" attribute="1" defaultMemberUniqueName="[superstore].[ProductId].[All]" allUniqueName="[superstore].[ProductId].[All]" dimensionUniqueName="[superstore]" displayFolder="" count="0" memberValueDatatype="20" unbalanced="0"/>
    <cacheHierarchy uniqueName="[superstore].[ProductName]" caption="ProductName" attribute="1" defaultMemberUniqueName="[superstore].[ProductName].[All]" allUniqueName="[superstore].[ProductName].[All]" dimensionUniqueName="[superstore]" displayFolder="" count="0" memberValueDatatype="130" unbalanced="0"/>
    <cacheHierarchy uniqueName="[superstore].[Profit]" caption="Profit" attribute="1" defaultMemberUniqueName="[superstore].[Profit].[All]" allUniqueName="[superstore].[Profit].[All]" dimensionUniqueName="[superstore]" displayFolder="" count="0" memberValueDatatype="20"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Returned]" caption="Returned" attribute="1" defaultMemberUniqueName="[superstore].[Returned].[All]" allUniqueName="[superstore].[Returned].[All]" dimensionUniqueName="[superstore]" displayFolder="" count="0" memberValueDatatype="130" unbalanced="0"/>
    <cacheHierarchy uniqueName="[superstore].[ProfitperOrder]" caption="ProfitperOrder" attribute="1" defaultMemberUniqueName="[superstore].[ProfitperOrder].[All]" allUniqueName="[superstore].[ProfitperOrder].[All]" dimensionUniqueName="[superstore]" displayFolder="" count="0" memberValueDatatype="5" unbalanced="0"/>
    <cacheHierarchy uniqueName="[superstore].[Sales]" caption="Sales" attribute="1" defaultMemberUniqueName="[superstore].[Sales].[All]" allUniqueName="[superstore].[Sales].[All]" dimensionUniqueName="[superstore]" displayFolder="" count="0" memberValueDatatype="2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ShipDate]" caption="ShipDate" attribute="1" time="1" defaultMemberUniqueName="[superstore].[ShipDate].[All]" allUniqueName="[superstore].[ShipDate].[All]" dimensionUniqueName="[superstore]" displayFolder="" count="0" memberValueDatatype="7" unbalanced="0"/>
    <cacheHierarchy uniqueName="[superstore].[ShipMode]" caption="ShipMode" attribute="1" defaultMemberUniqueName="[superstore].[ShipMode].[All]" allUniqueName="[superstore].[ShipMode].[All]" dimensionUniqueName="[superstore]" displayFolder="" count="2" memberValueDatatype="130" unbalanced="0">
      <fieldsUsage count="2">
        <fieldUsage x="-1"/>
        <fieldUsage x="1"/>
      </fieldsUsage>
    </cacheHierarchy>
    <cacheHierarchy uniqueName="[superstore].[State]" caption="State" attribute="1" defaultMemberUniqueName="[superstore].[State].[All]" allUniqueName="[superstore].[State].[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OrderDate (Year)]" caption="OrderDate (Year)" attribute="1" defaultMemberUniqueName="[superstore].[OrderDate (Year)].[All]" allUniqueName="[superstore].[OrderDate (Year)].[All]" dimensionUniqueName="[superstore]" displayFolder="" count="2" memberValueDatatype="130" unbalanced="0"/>
    <cacheHierarchy uniqueName="[superstore].[OrderDate (Quarter)]" caption="OrderDate (Quarter)" attribute="1" defaultMemberUniqueName="[superstore].[OrderDate (Quarter)].[All]" allUniqueName="[superstore].[OrderDate (Quarter)].[All]" dimensionUniqueName="[superstore]" displayFolder="" count="0" memberValueDatatype="130" unbalanced="0"/>
    <cacheHierarchy uniqueName="[superstore].[OrderDate (Month)]" caption="OrderDate (Month)" attribute="1" defaultMemberUniqueName="[superstore].[OrderDate (Month)].[All]" allUniqueName="[superstore].[OrderDate (Month)].[All]" dimensionUniqueName="[superstore]" displayFolder="" count="0" memberValueDatatype="130" unbalanced="0"/>
    <cacheHierarchy uniqueName="[superstore].[OrderDate (Month Index)]" caption="OrderDate (Month Index)" attribute="1" defaultMemberUniqueName="[superstore].[OrderDate (Month Index)].[All]" allUniqueName="[superstore].[OrderDate (Month Index)].[All]" dimensionUniqueName="[superstore]" displayFolder="" count="0" memberValueDatatype="20" unbalanced="0" hidden="1"/>
    <cacheHierarchy uniqueName="[Measures].[__XL_Count superstore]" caption="__XL_Count superstore" measure="1" displayFolder="" measureGroup="superst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hipStatus]" caption="Count of ShipStatus" measure="1" displayFolder="" measureGroup="superstore" count="0" hidden="1">
      <extLst>
        <ext xmlns:x15="http://schemas.microsoft.com/office/spreadsheetml/2010/11/main" uri="{B97F6D7D-B522-45F9-BDA1-12C45D357490}">
          <x15:cacheHierarchy aggregatedColumn="6"/>
        </ext>
      </extLst>
    </cacheHierarchy>
    <cacheHierarchy uniqueName="[Measures].[Count of Sales Person]" caption="Count of Sales Person" measure="1" displayFolder="" measureGroup="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uperstore" count="0" oneField="1" hidden="1">
      <fieldsUsage count="1">
        <fieldUsage x="3"/>
      </fieldsUsage>
      <extLst>
        <ext xmlns:x15="http://schemas.microsoft.com/office/spreadsheetml/2010/11/main" uri="{B97F6D7D-B522-45F9-BDA1-12C45D357490}">
          <x15:cacheHierarchy aggregatedColumn="24"/>
        </ext>
      </extLst>
    </cacheHierarchy>
    <cacheHierarchy uniqueName="[Measures].[Sum of Profit]" caption="Sum of Profit" measure="1" displayFolder="" measureGroup="superstore"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DiscountPercent]" caption="Sum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superstore" count="0" hidden="1">
      <extLst>
        <ext xmlns:x15="http://schemas.microsoft.com/office/spreadsheetml/2010/11/main" uri="{B97F6D7D-B522-45F9-BDA1-12C45D357490}">
          <x15:cacheHierarchy aggregatedColumn="24"/>
        </ext>
      </extLst>
    </cacheHierarchy>
    <cacheHierarchy uniqueName="[Measures].[Count of ProductName]" caption="Count of ProductName"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Name]" caption="Count of CustomerName" measure="1" displayFolder="" measureGroup="superstore" count="0" hidden="1">
      <extLst>
        <ext xmlns:x15="http://schemas.microsoft.com/office/spreadsheetml/2010/11/main" uri="{B97F6D7D-B522-45F9-BDA1-12C45D357490}">
          <x15:cacheHierarchy aggregatedColumn="11"/>
        </ext>
      </extLst>
    </cacheHierarchy>
    <cacheHierarchy uniqueName="[Measures].[Count of OrderDate (Year)]" caption="Count of OrderDate (Year)" measure="1" displayFolder="" measureGroup="superstore" count="0" hidden="1">
      <extLst>
        <ext xmlns:x15="http://schemas.microsoft.com/office/spreadsheetml/2010/11/main" uri="{B97F6D7D-B522-45F9-BDA1-12C45D357490}">
          <x15:cacheHierarchy aggregatedColumn="30"/>
        </ext>
      </extLst>
    </cacheHierarchy>
    <cacheHierarchy uniqueName="[Measures].[Average of DiscountPercent]" caption="Average of DiscountPercent" measure="1" displayFolder="" measureGroup="superstore" count="0" oneField="1" hidden="1">
      <fieldsUsage count="1">
        <fieldUsage x="4"/>
      </fieldsUsage>
      <extLst>
        <ext xmlns:x15="http://schemas.microsoft.com/office/spreadsheetml/2010/11/main" uri="{B97F6D7D-B522-45F9-BDA1-12C45D357490}">
          <x15:cacheHierarchy aggregatedColumn="12"/>
        </ext>
      </extLst>
    </cacheHierarchy>
    <cacheHierarchy uniqueName="[Measures].[Max of DiscountPercent]" caption="Max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Region]" caption="Count of Region" measure="1" displayFolder="" measureGroup="superstore" count="0" hidden="1">
      <extLst>
        <ext xmlns:x15="http://schemas.microsoft.com/office/spreadsheetml/2010/11/main" uri="{B97F6D7D-B522-45F9-BDA1-12C45D357490}">
          <x15:cacheHierarchy aggregatedColumn="21"/>
        </ext>
      </extLst>
    </cacheHierarchy>
    <cacheHierarchy uniqueName="[Measures].[Count of DiscountPercent]" caption="Count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uperstore" count="0" hidden="1">
      <extLst>
        <ext xmlns:x15="http://schemas.microsoft.com/office/spreadsheetml/2010/11/main" uri="{B97F6D7D-B522-45F9-BDA1-12C45D357490}">
          <x15:cacheHierarchy aggregatedColumn="28"/>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Profit 2]" caption="Sum of Profit 2" measure="1" displayFolder="" measureGroup="Range" count="0" hidden="1">
      <extLst>
        <ext xmlns:x15="http://schemas.microsoft.com/office/spreadsheetml/2010/11/main" uri="{B97F6D7D-B522-45F9-BDA1-12C45D357490}">
          <x15:cacheHierarchy aggregatedColumn="4"/>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Count of Category]" caption="Count of Category" measure="1" displayFolder="" measureGroup="superstore"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Range" uniqueName="[Range]" caption="Range"/>
    <dimension name="superstore" uniqueName="[superstore]" caption="superstore"/>
  </dimensions>
  <measureGroups count="2">
    <measureGroup name="Range" caption="Range"/>
    <measureGroup name="superstore" caption="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161.61825" backgroundQuery="1" createdVersion="6" refreshedVersion="6" minRefreshableVersion="3" recordCount="0" supportSubquery="1" supportAdvancedDrill="1" xr:uid="{0C49C816-ACD3-46D2-89CE-EFF5C40FD728}">
  <cacheSource type="external" connectionId="1"/>
  <cacheFields count="4">
    <cacheField name="[superstore].[ShipStatus].[ShipStatus]" caption="ShipStatus" numFmtId="0" hierarchy="6" level="1">
      <sharedItems count="3">
        <s v="Shipped Early"/>
        <s v="Shipped Late"/>
        <s v="Shipped On Time"/>
      </sharedItems>
    </cacheField>
    <cacheField name="[Measures].[Count of Sales]" caption="Count of Sales" numFmtId="0" hierarchy="42" level="32767"/>
    <cacheField name="[superstore].[ShipMode].[ShipMode]" caption="ShipMode" numFmtId="0" hierarchy="27" level="1">
      <sharedItems count="4">
        <s v="First Class"/>
        <s v="Same Day"/>
        <s v="Second Class"/>
        <s v="Standard Class"/>
      </sharedItems>
    </cacheField>
    <cacheField name="[superstore].[Category].[Category]" caption="Category" numFmtId="0" hierarchy="8" level="1">
      <sharedItems containsSemiMixedTypes="0" containsNonDate="0" containsString="0"/>
    </cacheField>
  </cacheFields>
  <cacheHierarchies count="56">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ales]" caption="sales" attribute="1" defaultMemberUniqueName="[Range].[sales].[All]" allUniqueName="[Range].[sales].[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20" unbalanced="0"/>
    <cacheHierarchy uniqueName="[superstore].[DaystoShipActual]" caption="DaystoShipActual" attribute="1" defaultMemberUniqueName="[superstore].[DaystoShipActual].[All]" allUniqueName="[superstore].[DaystoShipActual].[All]" dimensionUniqueName="[superstore]" displayFolder="" count="0" memberValueDatatype="20" unbalanced="0"/>
    <cacheHierarchy uniqueName="[superstore].[ShipStatus]" caption="ShipStatus" attribute="1" defaultMemberUniqueName="[superstore].[ShipStatus].[All]" allUniqueName="[superstore].[ShipStatus].[All]" dimensionUniqueName="[superstore]" displayFolder="" count="2" memberValueDatatype="130" unbalanced="0">
      <fieldsUsage count="2">
        <fieldUsage x="-1"/>
        <fieldUsage x="0"/>
      </fieldsUsage>
    </cacheHierarchy>
    <cacheHierarchy uniqueName="[superstore].[DaystoShipScheduled]" caption="DaystoShipScheduled" attribute="1" defaultMemberUniqueName="[superstore].[DaystoShipScheduled].[All]" allUniqueName="[superstore].[DaystoShipScheduled].[All]" dimensionUniqueName="[superstore]" displayFolder="" count="0" memberValueDatatype="20" unbalanced="0"/>
    <cacheHierarchy uniqueName="[superstore].[Category]" caption="Category" attribute="1" defaultMemberUniqueName="[superstore].[Category].[All]" allUniqueName="[superstore].[Category].[All]" dimensionUniqueName="[superstore]" displayFolder="" count="2" memberValueDatatype="130" unbalanced="0">
      <fieldsUsage count="2">
        <fieldUsage x="-1"/>
        <fieldUsage x="3"/>
      </fieldsUsage>
    </cacheHierarchy>
    <cacheHierarchy uniqueName="[superstore].[City]" caption="City" attribute="1" defaultMemberUniqueName="[superstore].[City].[All]" allUniqueName="[superstore].[City].[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ustomerName]" caption="CustomerName" attribute="1" defaultMemberUniqueName="[superstore].[CustomerName].[All]" allUniqueName="[superstore].[CustomerName].[All]" dimensionUniqueName="[superstore]" displayFolder="" count="0" memberValueDatatype="130" unbalanced="0"/>
    <cacheHierarchy uniqueName="[superstore].[DiscountPercent]" caption="DiscountPercent" attribute="1" defaultMemberUniqueName="[superstore].[DiscountPercent].[All]" allUniqueName="[superstore].[DiscountPercent].[All]" dimensionUniqueName="[superstore]" displayFolder="" count="0" memberValueDatatype="5" unbalanced="0"/>
    <cacheHierarchy uniqueName="[superstore].[OrderDate]" caption="OrderDate" attribute="1" time="1" defaultMemberUniqueName="[superstore].[OrderDate].[All]" allUniqueName="[superstore].[OrderDate].[All]" dimensionUniqueName="[superstore]" displayFolder="" count="0" memberValueDatatype="7" unbalanced="0"/>
    <cacheHierarchy uniqueName="[superstore].[OrderID]" caption="OrderID" attribute="1" defaultMemberUniqueName="[superstore].[OrderID].[All]" allUniqueName="[superstore].[OrderID].[All]" dimensionUniqueName="[superstore]" displayFolder="" count="0" memberValueDatatype="130" unbalanced="0"/>
    <cacheHierarchy uniqueName="[superstore].[Sales Person]" caption="Sales Person" attribute="1" defaultMemberUniqueName="[superstore].[Sales Person].[All]" allUniqueName="[superstore].[Sales Person].[All]" dimensionUniqueName="[superstore]" displayFolder="" count="0" memberValueDatatype="130" unbalanced="0"/>
    <cacheHierarchy uniqueName="[superstore].[PostalCode]" caption="PostalCode" attribute="1" defaultMemberUniqueName="[superstore].[PostalCode].[All]" allUniqueName="[superstore].[PostalCode].[All]" dimensionUniqueName="[superstore]" displayFolder="" count="0" memberValueDatatype="20" unbalanced="0"/>
    <cacheHierarchy uniqueName="[superstore].[ProductId]" caption="ProductId" attribute="1" defaultMemberUniqueName="[superstore].[ProductId].[All]" allUniqueName="[superstore].[ProductId].[All]" dimensionUniqueName="[superstore]" displayFolder="" count="0" memberValueDatatype="20" unbalanced="0"/>
    <cacheHierarchy uniqueName="[superstore].[ProductName]" caption="ProductName" attribute="1" defaultMemberUniqueName="[superstore].[ProductName].[All]" allUniqueName="[superstore].[ProductName].[All]" dimensionUniqueName="[superstore]" displayFolder="" count="0" memberValueDatatype="130" unbalanced="0"/>
    <cacheHierarchy uniqueName="[superstore].[Profit]" caption="Profit" attribute="1" defaultMemberUniqueName="[superstore].[Profit].[All]" allUniqueName="[superstore].[Profit].[All]" dimensionUniqueName="[superstore]" displayFolder="" count="0" memberValueDatatype="20"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Returned]" caption="Returned" attribute="1" defaultMemberUniqueName="[superstore].[Returned].[All]" allUniqueName="[superstore].[Returned].[All]" dimensionUniqueName="[superstore]" displayFolder="" count="0" memberValueDatatype="130" unbalanced="0"/>
    <cacheHierarchy uniqueName="[superstore].[ProfitperOrder]" caption="ProfitperOrder" attribute="1" defaultMemberUniqueName="[superstore].[ProfitperOrder].[All]" allUniqueName="[superstore].[ProfitperOrder].[All]" dimensionUniqueName="[superstore]" displayFolder="" count="0" memberValueDatatype="5" unbalanced="0"/>
    <cacheHierarchy uniqueName="[superstore].[Sales]" caption="Sales" attribute="1" defaultMemberUniqueName="[superstore].[Sales].[All]" allUniqueName="[superstore].[Sales].[All]" dimensionUniqueName="[superstore]" displayFolder="" count="0" memberValueDatatype="2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ShipDate]" caption="ShipDate" attribute="1" time="1" defaultMemberUniqueName="[superstore].[ShipDate].[All]" allUniqueName="[superstore].[ShipDate].[All]" dimensionUniqueName="[superstore]" displayFolder="" count="0" memberValueDatatype="7" unbalanced="0"/>
    <cacheHierarchy uniqueName="[superstore].[ShipMode]" caption="ShipMode" attribute="1" defaultMemberUniqueName="[superstore].[ShipMode].[All]" allUniqueName="[superstore].[ShipMode].[All]" dimensionUniqueName="[superstore]" displayFolder="" count="2" memberValueDatatype="130" unbalanced="0">
      <fieldsUsage count="2">
        <fieldUsage x="-1"/>
        <fieldUsage x="2"/>
      </fieldsUsage>
    </cacheHierarchy>
    <cacheHierarchy uniqueName="[superstore].[State]" caption="State" attribute="1" defaultMemberUniqueName="[superstore].[State].[All]" allUniqueName="[superstore].[State].[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OrderDate (Year)]" caption="OrderDate (Year)" attribute="1" defaultMemberUniqueName="[superstore].[OrderDate (Year)].[All]" allUniqueName="[superstore].[OrderDate (Year)].[All]" dimensionUniqueName="[superstore]" displayFolder="" count="2" memberValueDatatype="130" unbalanced="0"/>
    <cacheHierarchy uniqueName="[superstore].[OrderDate (Quarter)]" caption="OrderDate (Quarter)" attribute="1" defaultMemberUniqueName="[superstore].[OrderDate (Quarter)].[All]" allUniqueName="[superstore].[OrderDate (Quarter)].[All]" dimensionUniqueName="[superstore]" displayFolder="" count="0" memberValueDatatype="130" unbalanced="0"/>
    <cacheHierarchy uniqueName="[superstore].[OrderDate (Month)]" caption="OrderDate (Month)" attribute="1" defaultMemberUniqueName="[superstore].[OrderDate (Month)].[All]" allUniqueName="[superstore].[OrderDate (Month)].[All]" dimensionUniqueName="[superstore]" displayFolder="" count="0" memberValueDatatype="130" unbalanced="0"/>
    <cacheHierarchy uniqueName="[superstore].[OrderDate (Month Index)]" caption="OrderDate (Month Index)" attribute="1" defaultMemberUniqueName="[superstore].[OrderDate (Month Index)].[All]" allUniqueName="[superstore].[OrderDate (Month Index)].[All]" dimensionUniqueName="[superstore]" displayFolder="" count="0" memberValueDatatype="20" unbalanced="0" hidden="1"/>
    <cacheHierarchy uniqueName="[Measures].[__XL_Count superstore]" caption="__XL_Count superstore" measure="1" displayFolder="" measureGroup="superst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hipStatus]" caption="Count of ShipStatus" measure="1" displayFolder="" measureGroup="superstore" count="0" hidden="1">
      <extLst>
        <ext xmlns:x15="http://schemas.microsoft.com/office/spreadsheetml/2010/11/main" uri="{B97F6D7D-B522-45F9-BDA1-12C45D357490}">
          <x15:cacheHierarchy aggregatedColumn="6"/>
        </ext>
      </extLst>
    </cacheHierarchy>
    <cacheHierarchy uniqueName="[Measures].[Count of Sales Person]" caption="Count of Sales Person" measure="1" displayFolder="" measureGroup="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uperstore"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superstore" count="0" hidden="1">
      <extLst>
        <ext xmlns:x15="http://schemas.microsoft.com/office/spreadsheetml/2010/11/main" uri="{B97F6D7D-B522-45F9-BDA1-12C45D357490}">
          <x15:cacheHierarchy aggregatedColumn="19"/>
        </ext>
      </extLst>
    </cacheHierarchy>
    <cacheHierarchy uniqueName="[Measures].[Sum of DiscountPercent]" caption="Sum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superstore" count="0" oneField="1" hidden="1">
      <fieldsUsage count="1">
        <fieldUsage x="1"/>
      </fieldsUsage>
      <extLst>
        <ext xmlns:x15="http://schemas.microsoft.com/office/spreadsheetml/2010/11/main" uri="{B97F6D7D-B522-45F9-BDA1-12C45D357490}">
          <x15:cacheHierarchy aggregatedColumn="24"/>
        </ext>
      </extLst>
    </cacheHierarchy>
    <cacheHierarchy uniqueName="[Measures].[Count of ProductName]" caption="Count of ProductName"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Name]" caption="Count of CustomerName" measure="1" displayFolder="" measureGroup="superstore" count="0" hidden="1">
      <extLst>
        <ext xmlns:x15="http://schemas.microsoft.com/office/spreadsheetml/2010/11/main" uri="{B97F6D7D-B522-45F9-BDA1-12C45D357490}">
          <x15:cacheHierarchy aggregatedColumn="11"/>
        </ext>
      </extLst>
    </cacheHierarchy>
    <cacheHierarchy uniqueName="[Measures].[Count of OrderDate (Year)]" caption="Count of OrderDate (Year)" measure="1" displayFolder="" measureGroup="superstore" count="0" hidden="1">
      <extLst>
        <ext xmlns:x15="http://schemas.microsoft.com/office/spreadsheetml/2010/11/main" uri="{B97F6D7D-B522-45F9-BDA1-12C45D357490}">
          <x15:cacheHierarchy aggregatedColumn="30"/>
        </ext>
      </extLst>
    </cacheHierarchy>
    <cacheHierarchy uniqueName="[Measures].[Average of DiscountPercent]" caption="Average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Max of DiscountPercent]" caption="Max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Region]" caption="Count of Region" measure="1" displayFolder="" measureGroup="superstore" count="0" hidden="1">
      <extLst>
        <ext xmlns:x15="http://schemas.microsoft.com/office/spreadsheetml/2010/11/main" uri="{B97F6D7D-B522-45F9-BDA1-12C45D357490}">
          <x15:cacheHierarchy aggregatedColumn="21"/>
        </ext>
      </extLst>
    </cacheHierarchy>
    <cacheHierarchy uniqueName="[Measures].[Count of DiscountPercent]" caption="Count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uperstore" count="0" hidden="1">
      <extLst>
        <ext xmlns:x15="http://schemas.microsoft.com/office/spreadsheetml/2010/11/main" uri="{B97F6D7D-B522-45F9-BDA1-12C45D357490}">
          <x15:cacheHierarchy aggregatedColumn="28"/>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Profit 2]" caption="Sum of Profit 2" measure="1" displayFolder="" measureGroup="Range" count="0" hidden="1">
      <extLst>
        <ext xmlns:x15="http://schemas.microsoft.com/office/spreadsheetml/2010/11/main" uri="{B97F6D7D-B522-45F9-BDA1-12C45D357490}">
          <x15:cacheHierarchy aggregatedColumn="4"/>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Count of Category]" caption="Count of Category" measure="1" displayFolder="" measureGroup="superstore"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Range" uniqueName="[Range]" caption="Range"/>
    <dimension name="superstore" uniqueName="[superstore]" caption="superstore"/>
  </dimensions>
  <measureGroups count="2">
    <measureGroup name="Range" caption="Range"/>
    <measureGroup name="superstore" caption="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161.618251504631" backgroundQuery="1" createdVersion="6" refreshedVersion="6" minRefreshableVersion="3" recordCount="0" supportSubquery="1" supportAdvancedDrill="1" xr:uid="{40873FED-4786-4B0A-BC7D-925C93D125F7}">
  <cacheSource type="external" connectionId="1"/>
  <cacheFields count="6">
    <cacheField name="[Measures].[Sum of Sales]" caption="Sum of Sales" numFmtId="0" hierarchy="39" level="32767"/>
    <cacheField name="[superstore].[City].[City]" caption="City" numFmtId="0" hierarchy="9" level="1">
      <sharedItems count="150">
        <s v="Anaheim"/>
        <s v="Antioch"/>
        <s v="Apple Valley"/>
        <s v="Bakersfield"/>
        <s v="Brentwood"/>
        <s v="Burbank"/>
        <s v="Camarillo"/>
        <s v="Chico"/>
        <s v="Chula Vista"/>
        <s v="Citrus Heights"/>
        <s v="Coachella"/>
        <s v="Concord"/>
        <s v="Costa Mesa"/>
        <s v="Danville"/>
        <s v="Davis"/>
        <s v="Dublin"/>
        <s v="El Cajon"/>
        <s v="Encinitas"/>
        <s v="Escondido"/>
        <s v="Fairfield"/>
        <s v="Fresno"/>
        <s v="Hesperia"/>
        <s v="Huntington Beach"/>
        <s v="Inglewood"/>
        <s v="La Mesa"/>
        <s v="La Quinta"/>
        <s v="Laguna Niguel"/>
        <s v="Lake Elsinore"/>
        <s v="Lake Forest"/>
        <s v="Lakewood"/>
        <s v="Lancaster"/>
        <s v="Lodi"/>
        <s v="Long Beach"/>
        <s v="Los Angeles"/>
        <s v="Manteca"/>
        <s v="Mission Viejo"/>
        <s v="Modesto"/>
        <s v="Montebello"/>
        <s v="Moreno Valley"/>
        <s v="Morgan Hill"/>
        <s v="Murrieta"/>
        <s v="Oakland"/>
        <s v="Oceanside"/>
        <s v="Ontario"/>
        <s v="Oxnard"/>
        <s v="Pasadena"/>
        <s v="Pico Rivera"/>
        <s v="Pomona"/>
        <s v="Rancho Cucamonga"/>
        <s v="Redding"/>
        <s v="Redlands"/>
        <s v="Redondo Beach"/>
        <s v="Redwood City"/>
        <s v="Riverside"/>
        <s v="Roseville"/>
        <s v="Sacramento"/>
        <s v="Salinas"/>
        <s v="San Bernardino"/>
        <s v="San Clemente"/>
        <s v="San Diego"/>
        <s v="San Francisco"/>
        <s v="San Gabriel"/>
        <s v="San Jose"/>
        <s v="San Luis Obispo"/>
        <s v="San Mateo"/>
        <s v="Santa Ana"/>
        <s v="Santa Barbara"/>
        <s v="Santa Clara"/>
        <s v="Santa Maria"/>
        <s v="Stockton"/>
        <s v="Sunnyvale"/>
        <s v="Temecula"/>
        <s v="Thousand Oaks"/>
        <s v="Torrance"/>
        <s v="Vacaville"/>
        <s v="Vallejo"/>
        <s v="Visalia"/>
        <s v="Westminster"/>
        <s v="Whittier"/>
        <s v="Woodland"/>
        <s v="Yucaipa"/>
        <s v="Auburn"/>
        <s v="Buffalo"/>
        <s v="Freeport"/>
        <s v="Hempstead"/>
        <s v="Jamestown"/>
        <s v="Lindenhurst"/>
        <s v="Mount Vernon"/>
        <s v="New Rochelle"/>
        <s v="New York City"/>
        <s v="Niagara Falls"/>
        <s v="Rochester"/>
        <s v="Rome"/>
        <s v="Troy"/>
        <s v="Utica"/>
        <s v="Watertown"/>
        <s v="Yonkers"/>
        <s v="Abilene"/>
        <s v="Allen"/>
        <s v="Amarillo"/>
        <s v="Arlington"/>
        <s v="Austin"/>
        <s v="Baytown"/>
        <s v="Beaumont"/>
        <s v="Bedford"/>
        <s v="Brownsville"/>
        <s v="Bryan"/>
        <s v="Carrollton"/>
        <s v="Cedar Hill"/>
        <s v="College Station"/>
        <s v="Conroe"/>
        <s v="Coppell"/>
        <s v="Corpus Christi"/>
        <s v="Dallas"/>
        <s v="Deer Park"/>
        <s v="Edinburg"/>
        <s v="El Paso"/>
        <s v="Fort Worth"/>
        <s v="Frisco"/>
        <s v="Garland"/>
        <s v="Grand Prairie"/>
        <s v="Grapevine"/>
        <s v="Haltom City"/>
        <s v="Harlingen"/>
        <s v="Houston"/>
        <s v="Huntsville"/>
        <s v="Irving"/>
        <s v="Keller"/>
        <s v="La Porte"/>
        <s v="Laredo"/>
        <s v="League City"/>
        <s v="Lubbock"/>
        <s v="Mansfield"/>
        <s v="Mcallen"/>
        <s v="Mesquite"/>
        <s v="Missouri City"/>
        <s v="Odessa"/>
        <s v="Pearland"/>
        <s v="Pharr"/>
        <s v="Plano"/>
        <s v="Port Arthur"/>
        <s v="Richardson"/>
        <s v="Round Rock"/>
        <s v="San Angelo"/>
        <s v="San Antonio"/>
        <s v="San Marcos"/>
        <s v="Texas City"/>
        <s v="The Colony"/>
        <s v="Tyler"/>
        <s v="Waco"/>
      </sharedItems>
    </cacheField>
    <cacheField name="[superstore].[State].[State]" caption="State" numFmtId="0" hierarchy="28" level="1">
      <sharedItems count="3">
        <s v="California"/>
        <s v="New York"/>
        <s v="Texas"/>
      </sharedItems>
    </cacheField>
    <cacheField name="[Measures].[Sum of Profit]" caption="Sum of Profit" numFmtId="0" hierarchy="40" level="32767"/>
    <cacheField name="[Measures].[Average of DiscountPercent]" caption="Average of DiscountPercent" numFmtId="0" hierarchy="46" level="32767"/>
    <cacheField name="[superstore].[Category].[Category]" caption="Category" numFmtId="0" hierarchy="8" level="1">
      <sharedItems containsSemiMixedTypes="0" containsNonDate="0" containsString="0"/>
    </cacheField>
  </cacheFields>
  <cacheHierarchies count="56">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ales]" caption="sales" attribute="1" defaultMemberUniqueName="[Range].[sales].[All]" allUniqueName="[Range].[sales].[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20" unbalanced="0"/>
    <cacheHierarchy uniqueName="[superstore].[DaystoShipActual]" caption="DaystoShipActual" attribute="1" defaultMemberUniqueName="[superstore].[DaystoShipActual].[All]" allUniqueName="[superstore].[DaystoShipActual].[All]" dimensionUniqueName="[superstore]" displayFolder="" count="0" memberValueDatatype="20" unbalanced="0"/>
    <cacheHierarchy uniqueName="[superstore].[ShipStatus]" caption="ShipStatus" attribute="1" defaultMemberUniqueName="[superstore].[ShipStatus].[All]" allUniqueName="[superstore].[ShipStatus].[All]" dimensionUniqueName="[superstore]" displayFolder="" count="0" memberValueDatatype="130" unbalanced="0"/>
    <cacheHierarchy uniqueName="[superstore].[DaystoShipScheduled]" caption="DaystoShipScheduled" attribute="1" defaultMemberUniqueName="[superstore].[DaystoShipScheduled].[All]" allUniqueName="[superstore].[DaystoShipScheduled].[All]" dimensionUniqueName="[superstore]" displayFolder="" count="0" memberValueDatatype="20" unbalanced="0"/>
    <cacheHierarchy uniqueName="[superstore].[Category]" caption="Category" attribute="1" defaultMemberUniqueName="[superstore].[Category].[All]" allUniqueName="[superstore].[Category].[All]" dimensionUniqueName="[superstore]" displayFolder="" count="2" memberValueDatatype="130" unbalanced="0">
      <fieldsUsage count="2">
        <fieldUsage x="-1"/>
        <fieldUsage x="5"/>
      </fieldsUsage>
    </cacheHierarchy>
    <cacheHierarchy uniqueName="[superstore].[City]" caption="City" attribute="1" defaultMemberUniqueName="[superstore].[City].[All]" allUniqueName="[superstore].[City].[All]" dimensionUniqueName="[superstore]" displayFolder="" count="2" memberValueDatatype="130" unbalanced="0">
      <fieldsUsage count="2">
        <fieldUsage x="-1"/>
        <fieldUsage x="1"/>
      </fieldsUsage>
    </cacheHierarchy>
    <cacheHierarchy uniqueName="[superstore].[Country]" caption="Country" attribute="1" defaultMemberUniqueName="[superstore].[Country].[All]" allUniqueName="[superstore].[Country].[All]" dimensionUniqueName="[superstore]" displayFolder="" count="0" memberValueDatatype="130" unbalanced="0"/>
    <cacheHierarchy uniqueName="[superstore].[CustomerName]" caption="CustomerName" attribute="1" defaultMemberUniqueName="[superstore].[CustomerName].[All]" allUniqueName="[superstore].[CustomerName].[All]" dimensionUniqueName="[superstore]" displayFolder="" count="0" memberValueDatatype="130" unbalanced="0"/>
    <cacheHierarchy uniqueName="[superstore].[DiscountPercent]" caption="DiscountPercent" attribute="1" defaultMemberUniqueName="[superstore].[DiscountPercent].[All]" allUniqueName="[superstore].[DiscountPercent].[All]" dimensionUniqueName="[superstore]" displayFolder="" count="0" memberValueDatatype="5" unbalanced="0"/>
    <cacheHierarchy uniqueName="[superstore].[OrderDate]" caption="OrderDate" attribute="1" time="1" defaultMemberUniqueName="[superstore].[OrderDate].[All]" allUniqueName="[superstore].[OrderDate].[All]" dimensionUniqueName="[superstore]" displayFolder="" count="0" memberValueDatatype="7" unbalanced="0"/>
    <cacheHierarchy uniqueName="[superstore].[OrderID]" caption="OrderID" attribute="1" defaultMemberUniqueName="[superstore].[OrderID].[All]" allUniqueName="[superstore].[OrderID].[All]" dimensionUniqueName="[superstore]" displayFolder="" count="0" memberValueDatatype="130" unbalanced="0"/>
    <cacheHierarchy uniqueName="[superstore].[Sales Person]" caption="Sales Person" attribute="1" defaultMemberUniqueName="[superstore].[Sales Person].[All]" allUniqueName="[superstore].[Sales Person].[All]" dimensionUniqueName="[superstore]" displayFolder="" count="0" memberValueDatatype="130" unbalanced="0"/>
    <cacheHierarchy uniqueName="[superstore].[PostalCode]" caption="PostalCode" attribute="1" defaultMemberUniqueName="[superstore].[PostalCode].[All]" allUniqueName="[superstore].[PostalCode].[All]" dimensionUniqueName="[superstore]" displayFolder="" count="0" memberValueDatatype="20" unbalanced="0"/>
    <cacheHierarchy uniqueName="[superstore].[ProductId]" caption="ProductId" attribute="1" defaultMemberUniqueName="[superstore].[ProductId].[All]" allUniqueName="[superstore].[ProductId].[All]" dimensionUniqueName="[superstore]" displayFolder="" count="0" memberValueDatatype="20" unbalanced="0"/>
    <cacheHierarchy uniqueName="[superstore].[ProductName]" caption="ProductName" attribute="1" defaultMemberUniqueName="[superstore].[ProductName].[All]" allUniqueName="[superstore].[ProductName].[All]" dimensionUniqueName="[superstore]" displayFolder="" count="0" memberValueDatatype="130" unbalanced="0"/>
    <cacheHierarchy uniqueName="[superstore].[Profit]" caption="Profit" attribute="1" defaultMemberUniqueName="[superstore].[Profit].[All]" allUniqueName="[superstore].[Profit].[All]" dimensionUniqueName="[superstore]" displayFolder="" count="0" memberValueDatatype="20"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Returned]" caption="Returned" attribute="1" defaultMemberUniqueName="[superstore].[Returned].[All]" allUniqueName="[superstore].[Returned].[All]" dimensionUniqueName="[superstore]" displayFolder="" count="0" memberValueDatatype="130" unbalanced="0"/>
    <cacheHierarchy uniqueName="[superstore].[ProfitperOrder]" caption="ProfitperOrder" attribute="1" defaultMemberUniqueName="[superstore].[ProfitperOrder].[All]" allUniqueName="[superstore].[ProfitperOrder].[All]" dimensionUniqueName="[superstore]" displayFolder="" count="0" memberValueDatatype="5" unbalanced="0"/>
    <cacheHierarchy uniqueName="[superstore].[Sales]" caption="Sales" attribute="1" defaultMemberUniqueName="[superstore].[Sales].[All]" allUniqueName="[superstore].[Sales].[All]" dimensionUniqueName="[superstore]" displayFolder="" count="0" memberValueDatatype="2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ShipDate]" caption="ShipDate" attribute="1" time="1" defaultMemberUniqueName="[superstore].[ShipDate].[All]" allUniqueName="[superstore].[ShipDate].[All]" dimensionUniqueName="[superstore]" displayFolder="" count="0" memberValueDatatype="7" unbalanced="0"/>
    <cacheHierarchy uniqueName="[superstore].[ShipMode]" caption="ShipMode" attribute="1" defaultMemberUniqueName="[superstore].[ShipMode].[All]" allUniqueName="[superstore].[ShipMode].[All]" dimensionUniqueName="[superstore]" displayFolder="" count="2" memberValueDatatype="130" unbalanced="0"/>
    <cacheHierarchy uniqueName="[superstore].[State]" caption="State" attribute="1" defaultMemberUniqueName="[superstore].[State].[All]" allUniqueName="[superstore].[State].[All]" dimensionUniqueName="[superstore]" displayFolder="" count="2" memberValueDatatype="130" unbalanced="0">
      <fieldsUsage count="2">
        <fieldUsage x="-1"/>
        <fieldUsage x="2"/>
      </fieldsUsage>
    </cacheHierarchy>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OrderDate (Year)]" caption="OrderDate (Year)" attribute="1" defaultMemberUniqueName="[superstore].[OrderDate (Year)].[All]" allUniqueName="[superstore].[OrderDate (Year)].[All]" dimensionUniqueName="[superstore]" displayFolder="" count="2" memberValueDatatype="130" unbalanced="0"/>
    <cacheHierarchy uniqueName="[superstore].[OrderDate (Quarter)]" caption="OrderDate (Quarter)" attribute="1" defaultMemberUniqueName="[superstore].[OrderDate (Quarter)].[All]" allUniqueName="[superstore].[OrderDate (Quarter)].[All]" dimensionUniqueName="[superstore]" displayFolder="" count="0" memberValueDatatype="130" unbalanced="0"/>
    <cacheHierarchy uniqueName="[superstore].[OrderDate (Month)]" caption="OrderDate (Month)" attribute="1" defaultMemberUniqueName="[superstore].[OrderDate (Month)].[All]" allUniqueName="[superstore].[OrderDate (Month)].[All]" dimensionUniqueName="[superstore]" displayFolder="" count="0" memberValueDatatype="130" unbalanced="0"/>
    <cacheHierarchy uniqueName="[superstore].[OrderDate (Month Index)]" caption="OrderDate (Month Index)" attribute="1" defaultMemberUniqueName="[superstore].[OrderDate (Month Index)].[All]" allUniqueName="[superstore].[OrderDate (Month Index)].[All]" dimensionUniqueName="[superstore]" displayFolder="" count="0" memberValueDatatype="20" unbalanced="0" hidden="1"/>
    <cacheHierarchy uniqueName="[Measures].[__XL_Count superstore]" caption="__XL_Count superstore" measure="1" displayFolder="" measureGroup="superst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hipStatus]" caption="Count of ShipStatus" measure="1" displayFolder="" measureGroup="superstore" count="0" hidden="1">
      <extLst>
        <ext xmlns:x15="http://schemas.microsoft.com/office/spreadsheetml/2010/11/main" uri="{B97F6D7D-B522-45F9-BDA1-12C45D357490}">
          <x15:cacheHierarchy aggregatedColumn="6"/>
        </ext>
      </extLst>
    </cacheHierarchy>
    <cacheHierarchy uniqueName="[Measures].[Count of Sales Person]" caption="Count of Sales Person" measure="1" displayFolder="" measureGroup="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uperstore" count="0" oneField="1" hidden="1">
      <fieldsUsage count="1">
        <fieldUsage x="0"/>
      </fieldsUsage>
      <extLst>
        <ext xmlns:x15="http://schemas.microsoft.com/office/spreadsheetml/2010/11/main" uri="{B97F6D7D-B522-45F9-BDA1-12C45D357490}">
          <x15:cacheHierarchy aggregatedColumn="24"/>
        </ext>
      </extLst>
    </cacheHierarchy>
    <cacheHierarchy uniqueName="[Measures].[Sum of Profit]" caption="Sum of Profit" measure="1" displayFolder="" measureGroup="superstore" count="0" oneField="1" hidden="1">
      <fieldsUsage count="1">
        <fieldUsage x="3"/>
      </fieldsUsage>
      <extLst>
        <ext xmlns:x15="http://schemas.microsoft.com/office/spreadsheetml/2010/11/main" uri="{B97F6D7D-B522-45F9-BDA1-12C45D357490}">
          <x15:cacheHierarchy aggregatedColumn="19"/>
        </ext>
      </extLst>
    </cacheHierarchy>
    <cacheHierarchy uniqueName="[Measures].[Sum of DiscountPercent]" caption="Sum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superstore" count="0" hidden="1">
      <extLst>
        <ext xmlns:x15="http://schemas.microsoft.com/office/spreadsheetml/2010/11/main" uri="{B97F6D7D-B522-45F9-BDA1-12C45D357490}">
          <x15:cacheHierarchy aggregatedColumn="24"/>
        </ext>
      </extLst>
    </cacheHierarchy>
    <cacheHierarchy uniqueName="[Measures].[Count of ProductName]" caption="Count of ProductName"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Name]" caption="Count of CustomerName" measure="1" displayFolder="" measureGroup="superstore" count="0" hidden="1">
      <extLst>
        <ext xmlns:x15="http://schemas.microsoft.com/office/spreadsheetml/2010/11/main" uri="{B97F6D7D-B522-45F9-BDA1-12C45D357490}">
          <x15:cacheHierarchy aggregatedColumn="11"/>
        </ext>
      </extLst>
    </cacheHierarchy>
    <cacheHierarchy uniqueName="[Measures].[Count of OrderDate (Year)]" caption="Count of OrderDate (Year)" measure="1" displayFolder="" measureGroup="superstore" count="0" hidden="1">
      <extLst>
        <ext xmlns:x15="http://schemas.microsoft.com/office/spreadsheetml/2010/11/main" uri="{B97F6D7D-B522-45F9-BDA1-12C45D357490}">
          <x15:cacheHierarchy aggregatedColumn="30"/>
        </ext>
      </extLst>
    </cacheHierarchy>
    <cacheHierarchy uniqueName="[Measures].[Average of DiscountPercent]" caption="Average of DiscountPercent" measure="1" displayFolder="" measureGroup="superstore" count="0" oneField="1" hidden="1">
      <fieldsUsage count="1">
        <fieldUsage x="4"/>
      </fieldsUsage>
      <extLst>
        <ext xmlns:x15="http://schemas.microsoft.com/office/spreadsheetml/2010/11/main" uri="{B97F6D7D-B522-45F9-BDA1-12C45D357490}">
          <x15:cacheHierarchy aggregatedColumn="12"/>
        </ext>
      </extLst>
    </cacheHierarchy>
    <cacheHierarchy uniqueName="[Measures].[Max of DiscountPercent]" caption="Max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Region]" caption="Count of Region" measure="1" displayFolder="" measureGroup="superstore" count="0" hidden="1">
      <extLst>
        <ext xmlns:x15="http://schemas.microsoft.com/office/spreadsheetml/2010/11/main" uri="{B97F6D7D-B522-45F9-BDA1-12C45D357490}">
          <x15:cacheHierarchy aggregatedColumn="21"/>
        </ext>
      </extLst>
    </cacheHierarchy>
    <cacheHierarchy uniqueName="[Measures].[Count of DiscountPercent]" caption="Count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uperstore" count="0" hidden="1">
      <extLst>
        <ext xmlns:x15="http://schemas.microsoft.com/office/spreadsheetml/2010/11/main" uri="{B97F6D7D-B522-45F9-BDA1-12C45D357490}">
          <x15:cacheHierarchy aggregatedColumn="28"/>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Profit 2]" caption="Sum of Profit 2" measure="1" displayFolder="" measureGroup="Range" count="0" hidden="1">
      <extLst>
        <ext xmlns:x15="http://schemas.microsoft.com/office/spreadsheetml/2010/11/main" uri="{B97F6D7D-B522-45F9-BDA1-12C45D357490}">
          <x15:cacheHierarchy aggregatedColumn="4"/>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Count of Category]" caption="Count of Category" measure="1" displayFolder="" measureGroup="superstore"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Range" uniqueName="[Range]" caption="Range"/>
    <dimension name="superstore" uniqueName="[superstore]" caption="superstore"/>
  </dimensions>
  <measureGroups count="2">
    <measureGroup name="Range" caption="Range"/>
    <measureGroup name="superstore" caption="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161.618252546294" backgroundQuery="1" createdVersion="6" refreshedVersion="6" minRefreshableVersion="3" recordCount="0" supportSubquery="1" supportAdvancedDrill="1" xr:uid="{48419E0C-49B7-428E-BE7D-8898C0F67863}">
  <cacheSource type="external" connectionId="1"/>
  <cacheFields count="6">
    <cacheField name="[Range].[State].[State]" caption="State" numFmtId="0" level="1">
      <sharedItems count="4">
        <s v="California"/>
        <s v="NewYork"/>
        <s v="Texas"/>
        <s v="Washington"/>
      </sharedItems>
    </cacheField>
    <cacheField name="[Range].[City].[City]" caption="City" numFmtId="0" hierarchy="1" level="1">
      <sharedItems count="12">
        <s v="Los Angeles"/>
        <s v="San Diego"/>
        <s v="San Francisco"/>
        <s v="Buffalo"/>
        <s v="Long Beach"/>
        <s v="New York City"/>
        <s v="Dallas"/>
        <s v="Houston"/>
        <s v="San Antonio"/>
        <s v="Bellingham"/>
        <s v="Des Moines"/>
        <s v="Seattle"/>
      </sharedItems>
    </cacheField>
    <cacheField name="[Measures].[Sum of sales 2]" caption="Sum of sales 2" numFmtId="0" hierarchy="51" level="32767"/>
    <cacheField name="[Measures].[Sum of Profit 2]" caption="Sum of Profit 2" numFmtId="0" hierarchy="53" level="32767"/>
    <cacheField name="[Measures].[Average of Discount]" caption="Average of Discount" numFmtId="0" hierarchy="54" level="32767"/>
    <cacheField name="[superstore].[Category].[Category]" caption="Category" numFmtId="0" hierarchy="8" level="1">
      <sharedItems containsSemiMixedTypes="0" containsNonDate="0" containsString="0"/>
    </cacheField>
  </cacheFields>
  <cacheHierarchies count="56">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2" memberValueDatatype="130" unbalanced="0">
      <fieldsUsage count="2">
        <fieldUsage x="-1"/>
        <fieldUsage x="1"/>
      </fieldsUsage>
    </cacheHierarchy>
    <cacheHierarchy uniqueName="[Range].[sales]" caption="sales" attribute="1" defaultMemberUniqueName="[Range].[sales].[All]" allUniqueName="[Range].[sales].[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20" unbalanced="0"/>
    <cacheHierarchy uniqueName="[superstore].[DaystoShipActual]" caption="DaystoShipActual" attribute="1" defaultMemberUniqueName="[superstore].[DaystoShipActual].[All]" allUniqueName="[superstore].[DaystoShipActual].[All]" dimensionUniqueName="[superstore]" displayFolder="" count="0" memberValueDatatype="20" unbalanced="0"/>
    <cacheHierarchy uniqueName="[superstore].[ShipStatus]" caption="ShipStatus" attribute="1" defaultMemberUniqueName="[superstore].[ShipStatus].[All]" allUniqueName="[superstore].[ShipStatus].[All]" dimensionUniqueName="[superstore]" displayFolder="" count="0" memberValueDatatype="130" unbalanced="0"/>
    <cacheHierarchy uniqueName="[superstore].[DaystoShipScheduled]" caption="DaystoShipScheduled" attribute="1" defaultMemberUniqueName="[superstore].[DaystoShipScheduled].[All]" allUniqueName="[superstore].[DaystoShipScheduled].[All]" dimensionUniqueName="[superstore]" displayFolder="" count="0" memberValueDatatype="20" unbalanced="0"/>
    <cacheHierarchy uniqueName="[superstore].[Category]" caption="Category" attribute="1" defaultMemberUniqueName="[superstore].[Category].[All]" allUniqueName="[superstore].[Category].[All]" dimensionUniqueName="[superstore]" displayFolder="" count="2" memberValueDatatype="130" unbalanced="0">
      <fieldsUsage count="2">
        <fieldUsage x="-1"/>
        <fieldUsage x="5"/>
      </fieldsUsage>
    </cacheHierarchy>
    <cacheHierarchy uniqueName="[superstore].[City]" caption="City" attribute="1" defaultMemberUniqueName="[superstore].[City].[All]" allUniqueName="[superstore].[City].[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ustomerName]" caption="CustomerName" attribute="1" defaultMemberUniqueName="[superstore].[CustomerName].[All]" allUniqueName="[superstore].[CustomerName].[All]" dimensionUniqueName="[superstore]" displayFolder="" count="0" memberValueDatatype="130" unbalanced="0"/>
    <cacheHierarchy uniqueName="[superstore].[DiscountPercent]" caption="DiscountPercent" attribute="1" defaultMemberUniqueName="[superstore].[DiscountPercent].[All]" allUniqueName="[superstore].[DiscountPercent].[All]" dimensionUniqueName="[superstore]" displayFolder="" count="0" memberValueDatatype="5" unbalanced="0"/>
    <cacheHierarchy uniqueName="[superstore].[OrderDate]" caption="OrderDate" attribute="1" time="1" defaultMemberUniqueName="[superstore].[OrderDate].[All]" allUniqueName="[superstore].[OrderDate].[All]" dimensionUniqueName="[superstore]" displayFolder="" count="0" memberValueDatatype="7" unbalanced="0"/>
    <cacheHierarchy uniqueName="[superstore].[OrderID]" caption="OrderID" attribute="1" defaultMemberUniqueName="[superstore].[OrderID].[All]" allUniqueName="[superstore].[OrderID].[All]" dimensionUniqueName="[superstore]" displayFolder="" count="0" memberValueDatatype="130" unbalanced="0"/>
    <cacheHierarchy uniqueName="[superstore].[Sales Person]" caption="Sales Person" attribute="1" defaultMemberUniqueName="[superstore].[Sales Person].[All]" allUniqueName="[superstore].[Sales Person].[All]" dimensionUniqueName="[superstore]" displayFolder="" count="0" memberValueDatatype="130" unbalanced="0"/>
    <cacheHierarchy uniqueName="[superstore].[PostalCode]" caption="PostalCode" attribute="1" defaultMemberUniqueName="[superstore].[PostalCode].[All]" allUniqueName="[superstore].[PostalCode].[All]" dimensionUniqueName="[superstore]" displayFolder="" count="0" memberValueDatatype="20" unbalanced="0"/>
    <cacheHierarchy uniqueName="[superstore].[ProductId]" caption="ProductId" attribute="1" defaultMemberUniqueName="[superstore].[ProductId].[All]" allUniqueName="[superstore].[ProductId].[All]" dimensionUniqueName="[superstore]" displayFolder="" count="0" memberValueDatatype="20" unbalanced="0"/>
    <cacheHierarchy uniqueName="[superstore].[ProductName]" caption="ProductName" attribute="1" defaultMemberUniqueName="[superstore].[ProductName].[All]" allUniqueName="[superstore].[ProductName].[All]" dimensionUniqueName="[superstore]" displayFolder="" count="0" memberValueDatatype="130" unbalanced="0"/>
    <cacheHierarchy uniqueName="[superstore].[Profit]" caption="Profit" attribute="1" defaultMemberUniqueName="[superstore].[Profit].[All]" allUniqueName="[superstore].[Profit].[All]" dimensionUniqueName="[superstore]" displayFolder="" count="0" memberValueDatatype="20"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Returned]" caption="Returned" attribute="1" defaultMemberUniqueName="[superstore].[Returned].[All]" allUniqueName="[superstore].[Returned].[All]" dimensionUniqueName="[superstore]" displayFolder="" count="0" memberValueDatatype="130" unbalanced="0"/>
    <cacheHierarchy uniqueName="[superstore].[ProfitperOrder]" caption="ProfitperOrder" attribute="1" defaultMemberUniqueName="[superstore].[ProfitperOrder].[All]" allUniqueName="[superstore].[ProfitperOrder].[All]" dimensionUniqueName="[superstore]" displayFolder="" count="0" memberValueDatatype="5" unbalanced="0"/>
    <cacheHierarchy uniqueName="[superstore].[Sales]" caption="Sales" attribute="1" defaultMemberUniqueName="[superstore].[Sales].[All]" allUniqueName="[superstore].[Sales].[All]" dimensionUniqueName="[superstore]" displayFolder="" count="0" memberValueDatatype="2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ShipDate]" caption="ShipDate" attribute="1" time="1" defaultMemberUniqueName="[superstore].[ShipDate].[All]" allUniqueName="[superstore].[ShipDate].[All]" dimensionUniqueName="[superstore]" displayFolder="" count="0" memberValueDatatype="7" unbalanced="0"/>
    <cacheHierarchy uniqueName="[superstore].[ShipMode]" caption="ShipMode" attribute="1" defaultMemberUniqueName="[superstore].[ShipMode].[All]" allUniqueName="[superstore].[ShipMode].[All]" dimensionUniqueName="[superstore]" displayFolder="" count="2"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OrderDate (Year)]" caption="OrderDate (Year)" attribute="1" defaultMemberUniqueName="[superstore].[OrderDate (Year)].[All]" allUniqueName="[superstore].[OrderDate (Year)].[All]" dimensionUniqueName="[superstore]" displayFolder="" count="2" memberValueDatatype="130" unbalanced="0"/>
    <cacheHierarchy uniqueName="[superstore].[OrderDate (Quarter)]" caption="OrderDate (Quarter)" attribute="1" defaultMemberUniqueName="[superstore].[OrderDate (Quarter)].[All]" allUniqueName="[superstore].[OrderDate (Quarter)].[All]" dimensionUniqueName="[superstore]" displayFolder="" count="0" memberValueDatatype="130" unbalanced="0"/>
    <cacheHierarchy uniqueName="[superstore].[OrderDate (Month)]" caption="OrderDate (Month)" attribute="1" defaultMemberUniqueName="[superstore].[OrderDate (Month)].[All]" allUniqueName="[superstore].[OrderDate (Month)].[All]" dimensionUniqueName="[superstore]" displayFolder="" count="0" memberValueDatatype="130" unbalanced="0"/>
    <cacheHierarchy uniqueName="[superstore].[OrderDate (Month Index)]" caption="OrderDate (Month Index)" attribute="1" defaultMemberUniqueName="[superstore].[OrderDate (Month Index)].[All]" allUniqueName="[superstore].[OrderDate (Month Index)].[All]" dimensionUniqueName="[superstore]" displayFolder="" count="0" memberValueDatatype="20" unbalanced="0" hidden="1"/>
    <cacheHierarchy uniqueName="[Measures].[__XL_Count superstore]" caption="__XL_Count superstore" measure="1" displayFolder="" measureGroup="superst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hipStatus]" caption="Count of ShipStatus" measure="1" displayFolder="" measureGroup="superstore" count="0" hidden="1">
      <extLst>
        <ext xmlns:x15="http://schemas.microsoft.com/office/spreadsheetml/2010/11/main" uri="{B97F6D7D-B522-45F9-BDA1-12C45D357490}">
          <x15:cacheHierarchy aggregatedColumn="6"/>
        </ext>
      </extLst>
    </cacheHierarchy>
    <cacheHierarchy uniqueName="[Measures].[Count of Sales Person]" caption="Count of Sales Person" measure="1" displayFolder="" measureGroup="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uperstore"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superstore" count="0" hidden="1">
      <extLst>
        <ext xmlns:x15="http://schemas.microsoft.com/office/spreadsheetml/2010/11/main" uri="{B97F6D7D-B522-45F9-BDA1-12C45D357490}">
          <x15:cacheHierarchy aggregatedColumn="19"/>
        </ext>
      </extLst>
    </cacheHierarchy>
    <cacheHierarchy uniqueName="[Measures].[Sum of DiscountPercent]" caption="Sum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superstore" count="0" hidden="1">
      <extLst>
        <ext xmlns:x15="http://schemas.microsoft.com/office/spreadsheetml/2010/11/main" uri="{B97F6D7D-B522-45F9-BDA1-12C45D357490}">
          <x15:cacheHierarchy aggregatedColumn="24"/>
        </ext>
      </extLst>
    </cacheHierarchy>
    <cacheHierarchy uniqueName="[Measures].[Count of ProductName]" caption="Count of ProductName"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Name]" caption="Count of CustomerName" measure="1" displayFolder="" measureGroup="superstore" count="0" hidden="1">
      <extLst>
        <ext xmlns:x15="http://schemas.microsoft.com/office/spreadsheetml/2010/11/main" uri="{B97F6D7D-B522-45F9-BDA1-12C45D357490}">
          <x15:cacheHierarchy aggregatedColumn="11"/>
        </ext>
      </extLst>
    </cacheHierarchy>
    <cacheHierarchy uniqueName="[Measures].[Count of OrderDate (Year)]" caption="Count of OrderDate (Year)" measure="1" displayFolder="" measureGroup="superstore" count="0" hidden="1">
      <extLst>
        <ext xmlns:x15="http://schemas.microsoft.com/office/spreadsheetml/2010/11/main" uri="{B97F6D7D-B522-45F9-BDA1-12C45D357490}">
          <x15:cacheHierarchy aggregatedColumn="30"/>
        </ext>
      </extLst>
    </cacheHierarchy>
    <cacheHierarchy uniqueName="[Measures].[Average of DiscountPercent]" caption="Average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Max of DiscountPercent]" caption="Max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Region]" caption="Count of Region" measure="1" displayFolder="" measureGroup="superstore" count="0" hidden="1">
      <extLst>
        <ext xmlns:x15="http://schemas.microsoft.com/office/spreadsheetml/2010/11/main" uri="{B97F6D7D-B522-45F9-BDA1-12C45D357490}">
          <x15:cacheHierarchy aggregatedColumn="21"/>
        </ext>
      </extLst>
    </cacheHierarchy>
    <cacheHierarchy uniqueName="[Measures].[Count of DiscountPercent]" caption="Count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uperstore" count="0" hidden="1">
      <extLst>
        <ext xmlns:x15="http://schemas.microsoft.com/office/spreadsheetml/2010/11/main" uri="{B97F6D7D-B522-45F9-BDA1-12C45D357490}">
          <x15:cacheHierarchy aggregatedColumn="28"/>
        </ext>
      </extLst>
    </cacheHierarchy>
    <cacheHierarchy uniqueName="[Measures].[Sum of sales 2]" caption="Sum of sales 2" measure="1" displayFolder="" measureGroup="Range"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Profit 2]" caption="Sum of Profit 2" measure="1" displayFolder="" measureGroup="Range" count="0" oneField="1" hidden="1">
      <fieldsUsage count="1">
        <fieldUsage x="3"/>
      </fieldsUsage>
      <extLst>
        <ext xmlns:x15="http://schemas.microsoft.com/office/spreadsheetml/2010/11/main" uri="{B97F6D7D-B522-45F9-BDA1-12C45D357490}">
          <x15:cacheHierarchy aggregatedColumn="4"/>
        </ext>
      </extLst>
    </cacheHierarchy>
    <cacheHierarchy uniqueName="[Measures].[Average of Discount]" caption="Average of Discount" measure="1" displayFolder="" measureGroup="Range" count="0" oneField="1" hidden="1">
      <fieldsUsage count="1">
        <fieldUsage x="4"/>
      </fieldsUsage>
      <extLst>
        <ext xmlns:x15="http://schemas.microsoft.com/office/spreadsheetml/2010/11/main" uri="{B97F6D7D-B522-45F9-BDA1-12C45D357490}">
          <x15:cacheHierarchy aggregatedColumn="3"/>
        </ext>
      </extLst>
    </cacheHierarchy>
    <cacheHierarchy uniqueName="[Measures].[Count of Category]" caption="Count of Category" measure="1" displayFolder="" measureGroup="superstore"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Range" uniqueName="[Range]" caption="Range"/>
    <dimension name="superstore" uniqueName="[superstore]" caption="superstore"/>
  </dimensions>
  <measureGroups count="2">
    <measureGroup name="Range" caption="Range"/>
    <measureGroup name="superstore" caption="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161.618253356479" backgroundQuery="1" createdVersion="6" refreshedVersion="6" minRefreshableVersion="3" recordCount="0" supportSubquery="1" supportAdvancedDrill="1" xr:uid="{64F97F9A-2F41-421F-91EC-9D192F6EADFD}">
  <cacheSource type="external" connectionId="1"/>
  <cacheFields count="3">
    <cacheField name="[Measures].[Count of Sales]" caption="Count of Sales" numFmtId="0" hierarchy="42" level="32767"/>
    <cacheField name="[superstore].[Returned].[Returned]" caption="Returned" numFmtId="0" hierarchy="22" level="1">
      <sharedItems count="2">
        <s v="No"/>
        <s v="Yes"/>
      </sharedItems>
    </cacheField>
    <cacheField name="[superstore].[Category].[Category]" caption="Category" numFmtId="0" hierarchy="8" level="1">
      <sharedItems count="3">
        <s v="Furniture"/>
        <s v="Office Supplies"/>
        <s v="Technology"/>
      </sharedItems>
    </cacheField>
  </cacheFields>
  <cacheHierarchies count="56">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ales]" caption="sales" attribute="1" defaultMemberUniqueName="[Range].[sales].[All]" allUniqueName="[Range].[sales].[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20" unbalanced="0"/>
    <cacheHierarchy uniqueName="[superstore].[DaystoShipActual]" caption="DaystoShipActual" attribute="1" defaultMemberUniqueName="[superstore].[DaystoShipActual].[All]" allUniqueName="[superstore].[DaystoShipActual].[All]" dimensionUniqueName="[superstore]" displayFolder="" count="0" memberValueDatatype="20" unbalanced="0"/>
    <cacheHierarchy uniqueName="[superstore].[ShipStatus]" caption="ShipStatus" attribute="1" defaultMemberUniqueName="[superstore].[ShipStatus].[All]" allUniqueName="[superstore].[ShipStatus].[All]" dimensionUniqueName="[superstore]" displayFolder="" count="0" memberValueDatatype="130" unbalanced="0"/>
    <cacheHierarchy uniqueName="[superstore].[DaystoShipScheduled]" caption="DaystoShipScheduled" attribute="1" defaultMemberUniqueName="[superstore].[DaystoShipScheduled].[All]" allUniqueName="[superstore].[DaystoShipScheduled].[All]" dimensionUniqueName="[superstore]" displayFolder="" count="0" memberValueDatatype="20" unbalanced="0"/>
    <cacheHierarchy uniqueName="[superstore].[Category]" caption="Category" attribute="1" defaultMemberUniqueName="[superstore].[Category].[All]" allUniqueName="[superstore].[Category].[All]" dimensionUniqueName="[superstore]" displayFolder="" count="2" memberValueDatatype="130" unbalanced="0">
      <fieldsUsage count="2">
        <fieldUsage x="-1"/>
        <fieldUsage x="2"/>
      </fieldsUsage>
    </cacheHierarchy>
    <cacheHierarchy uniqueName="[superstore].[City]" caption="City" attribute="1" defaultMemberUniqueName="[superstore].[City].[All]" allUniqueName="[superstore].[City].[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ustomerName]" caption="CustomerName" attribute="1" defaultMemberUniqueName="[superstore].[CustomerName].[All]" allUniqueName="[superstore].[CustomerName].[All]" dimensionUniqueName="[superstore]" displayFolder="" count="0" memberValueDatatype="130" unbalanced="0"/>
    <cacheHierarchy uniqueName="[superstore].[DiscountPercent]" caption="DiscountPercent" attribute="1" defaultMemberUniqueName="[superstore].[DiscountPercent].[All]" allUniqueName="[superstore].[DiscountPercent].[All]" dimensionUniqueName="[superstore]" displayFolder="" count="0" memberValueDatatype="5" unbalanced="0"/>
    <cacheHierarchy uniqueName="[superstore].[OrderDate]" caption="OrderDate" attribute="1" time="1" defaultMemberUniqueName="[superstore].[OrderDate].[All]" allUniqueName="[superstore].[OrderDate].[All]" dimensionUniqueName="[superstore]" displayFolder="" count="0" memberValueDatatype="7" unbalanced="0"/>
    <cacheHierarchy uniqueName="[superstore].[OrderID]" caption="OrderID" attribute="1" defaultMemberUniqueName="[superstore].[OrderID].[All]" allUniqueName="[superstore].[OrderID].[All]" dimensionUniqueName="[superstore]" displayFolder="" count="0" memberValueDatatype="130" unbalanced="0"/>
    <cacheHierarchy uniqueName="[superstore].[Sales Person]" caption="Sales Person" attribute="1" defaultMemberUniqueName="[superstore].[Sales Person].[All]" allUniqueName="[superstore].[Sales Person].[All]" dimensionUniqueName="[superstore]" displayFolder="" count="0" memberValueDatatype="130" unbalanced="0"/>
    <cacheHierarchy uniqueName="[superstore].[PostalCode]" caption="PostalCode" attribute="1" defaultMemberUniqueName="[superstore].[PostalCode].[All]" allUniqueName="[superstore].[PostalCode].[All]" dimensionUniqueName="[superstore]" displayFolder="" count="0" memberValueDatatype="20" unbalanced="0"/>
    <cacheHierarchy uniqueName="[superstore].[ProductId]" caption="ProductId" attribute="1" defaultMemberUniqueName="[superstore].[ProductId].[All]" allUniqueName="[superstore].[ProductId].[All]" dimensionUniqueName="[superstore]" displayFolder="" count="0" memberValueDatatype="20" unbalanced="0"/>
    <cacheHierarchy uniqueName="[superstore].[ProductName]" caption="ProductName" attribute="1" defaultMemberUniqueName="[superstore].[ProductName].[All]" allUniqueName="[superstore].[ProductName].[All]" dimensionUniqueName="[superstore]" displayFolder="" count="0" memberValueDatatype="130" unbalanced="0"/>
    <cacheHierarchy uniqueName="[superstore].[Profit]" caption="Profit" attribute="1" defaultMemberUniqueName="[superstore].[Profit].[All]" allUniqueName="[superstore].[Profit].[All]" dimensionUniqueName="[superstore]" displayFolder="" count="0" memberValueDatatype="20"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Returned]" caption="Returned" attribute="1" defaultMemberUniqueName="[superstore].[Returned].[All]" allUniqueName="[superstore].[Returned].[All]" dimensionUniqueName="[superstore]" displayFolder="" count="2" memberValueDatatype="130" unbalanced="0">
      <fieldsUsage count="2">
        <fieldUsage x="-1"/>
        <fieldUsage x="1"/>
      </fieldsUsage>
    </cacheHierarchy>
    <cacheHierarchy uniqueName="[superstore].[ProfitperOrder]" caption="ProfitperOrder" attribute="1" defaultMemberUniqueName="[superstore].[ProfitperOrder].[All]" allUniqueName="[superstore].[ProfitperOrder].[All]" dimensionUniqueName="[superstore]" displayFolder="" count="0" memberValueDatatype="5" unbalanced="0"/>
    <cacheHierarchy uniqueName="[superstore].[Sales]" caption="Sales" attribute="1" defaultMemberUniqueName="[superstore].[Sales].[All]" allUniqueName="[superstore].[Sales].[All]" dimensionUniqueName="[superstore]" displayFolder="" count="0" memberValueDatatype="2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ShipDate]" caption="ShipDate" attribute="1" time="1" defaultMemberUniqueName="[superstore].[ShipDate].[All]" allUniqueName="[superstore].[ShipDate].[All]" dimensionUniqueName="[superstore]" displayFolder="" count="0" memberValueDatatype="7" unbalanced="0"/>
    <cacheHierarchy uniqueName="[superstore].[ShipMode]" caption="ShipMode" attribute="1" defaultMemberUniqueName="[superstore].[ShipMode].[All]" allUniqueName="[superstore].[ShipMode].[All]" dimensionUniqueName="[superstore]" displayFolder="" count="2"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OrderDate (Year)]" caption="OrderDate (Year)" attribute="1" defaultMemberUniqueName="[superstore].[OrderDate (Year)].[All]" allUniqueName="[superstore].[OrderDate (Year)].[All]" dimensionUniqueName="[superstore]" displayFolder="" count="2" memberValueDatatype="130" unbalanced="0"/>
    <cacheHierarchy uniqueName="[superstore].[OrderDate (Quarter)]" caption="OrderDate (Quarter)" attribute="1" defaultMemberUniqueName="[superstore].[OrderDate (Quarter)].[All]" allUniqueName="[superstore].[OrderDate (Quarter)].[All]" dimensionUniqueName="[superstore]" displayFolder="" count="0" memberValueDatatype="130" unbalanced="0"/>
    <cacheHierarchy uniqueName="[superstore].[OrderDate (Month)]" caption="OrderDate (Month)" attribute="1" defaultMemberUniqueName="[superstore].[OrderDate (Month)].[All]" allUniqueName="[superstore].[OrderDate (Month)].[All]" dimensionUniqueName="[superstore]" displayFolder="" count="0" memberValueDatatype="130" unbalanced="0"/>
    <cacheHierarchy uniqueName="[superstore].[OrderDate (Month Index)]" caption="OrderDate (Month Index)" attribute="1" defaultMemberUniqueName="[superstore].[OrderDate (Month Index)].[All]" allUniqueName="[superstore].[OrderDate (Month Index)].[All]" dimensionUniqueName="[superstore]" displayFolder="" count="0" memberValueDatatype="20" unbalanced="0" hidden="1"/>
    <cacheHierarchy uniqueName="[Measures].[__XL_Count superstore]" caption="__XL_Count superstore" measure="1" displayFolder="" measureGroup="superst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hipStatus]" caption="Count of ShipStatus" measure="1" displayFolder="" measureGroup="superstore" count="0" hidden="1">
      <extLst>
        <ext xmlns:x15="http://schemas.microsoft.com/office/spreadsheetml/2010/11/main" uri="{B97F6D7D-B522-45F9-BDA1-12C45D357490}">
          <x15:cacheHierarchy aggregatedColumn="6"/>
        </ext>
      </extLst>
    </cacheHierarchy>
    <cacheHierarchy uniqueName="[Measures].[Count of Sales Person]" caption="Count of Sales Person" measure="1" displayFolder="" measureGroup="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uperstore"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superstore" count="0" hidden="1">
      <extLst>
        <ext xmlns:x15="http://schemas.microsoft.com/office/spreadsheetml/2010/11/main" uri="{B97F6D7D-B522-45F9-BDA1-12C45D357490}">
          <x15:cacheHierarchy aggregatedColumn="19"/>
        </ext>
      </extLst>
    </cacheHierarchy>
    <cacheHierarchy uniqueName="[Measures].[Sum of DiscountPercent]" caption="Sum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superstore" count="0" oneField="1" hidden="1">
      <fieldsUsage count="1">
        <fieldUsage x="0"/>
      </fieldsUsage>
      <extLst>
        <ext xmlns:x15="http://schemas.microsoft.com/office/spreadsheetml/2010/11/main" uri="{B97F6D7D-B522-45F9-BDA1-12C45D357490}">
          <x15:cacheHierarchy aggregatedColumn="24"/>
        </ext>
      </extLst>
    </cacheHierarchy>
    <cacheHierarchy uniqueName="[Measures].[Count of ProductName]" caption="Count of ProductName"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Name]" caption="Count of CustomerName" measure="1" displayFolder="" measureGroup="superstore" count="0" hidden="1">
      <extLst>
        <ext xmlns:x15="http://schemas.microsoft.com/office/spreadsheetml/2010/11/main" uri="{B97F6D7D-B522-45F9-BDA1-12C45D357490}">
          <x15:cacheHierarchy aggregatedColumn="11"/>
        </ext>
      </extLst>
    </cacheHierarchy>
    <cacheHierarchy uniqueName="[Measures].[Count of OrderDate (Year)]" caption="Count of OrderDate (Year)" measure="1" displayFolder="" measureGroup="superstore" count="0" hidden="1">
      <extLst>
        <ext xmlns:x15="http://schemas.microsoft.com/office/spreadsheetml/2010/11/main" uri="{B97F6D7D-B522-45F9-BDA1-12C45D357490}">
          <x15:cacheHierarchy aggregatedColumn="30"/>
        </ext>
      </extLst>
    </cacheHierarchy>
    <cacheHierarchy uniqueName="[Measures].[Average of DiscountPercent]" caption="Average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Max of DiscountPercent]" caption="Max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Region]" caption="Count of Region" measure="1" displayFolder="" measureGroup="superstore" count="0" hidden="1">
      <extLst>
        <ext xmlns:x15="http://schemas.microsoft.com/office/spreadsheetml/2010/11/main" uri="{B97F6D7D-B522-45F9-BDA1-12C45D357490}">
          <x15:cacheHierarchy aggregatedColumn="21"/>
        </ext>
      </extLst>
    </cacheHierarchy>
    <cacheHierarchy uniqueName="[Measures].[Count of DiscountPercent]" caption="Count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uperstore" count="0" hidden="1">
      <extLst>
        <ext xmlns:x15="http://schemas.microsoft.com/office/spreadsheetml/2010/11/main" uri="{B97F6D7D-B522-45F9-BDA1-12C45D357490}">
          <x15:cacheHierarchy aggregatedColumn="28"/>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Profit 2]" caption="Sum of Profit 2" measure="1" displayFolder="" measureGroup="Range" count="0" hidden="1">
      <extLst>
        <ext xmlns:x15="http://schemas.microsoft.com/office/spreadsheetml/2010/11/main" uri="{B97F6D7D-B522-45F9-BDA1-12C45D357490}">
          <x15:cacheHierarchy aggregatedColumn="4"/>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Count of Category]" caption="Count of Category" measure="1" displayFolder="" measureGroup="superstore"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Range" uniqueName="[Range]" caption="Range"/>
    <dimension name="superstore" uniqueName="[superstore]" caption="superstore"/>
  </dimensions>
  <measureGroups count="2">
    <measureGroup name="Range" caption="Range"/>
    <measureGroup name="superstore" caption="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161.621505092589" backgroundQuery="1" createdVersion="6" refreshedVersion="6" minRefreshableVersion="3" recordCount="0" supportSubquery="1" supportAdvancedDrill="1" xr:uid="{38E4D21C-5A10-498D-B5A8-466EF81FA3DF}">
  <cacheSource type="external" connectionId="1"/>
  <cacheFields count="4">
    <cacheField name="[Measures].[Count of Sales]" caption="Count of Sales" numFmtId="0" hierarchy="42" level="32767"/>
    <cacheField name="[superstore].[Returned].[Returned]" caption="Returned" numFmtId="0" hierarchy="22" level="1">
      <sharedItems count="2">
        <s v="No"/>
        <s v="Yes"/>
      </sharedItems>
    </cacheField>
    <cacheField name="[superstore].[ShipStatus].[ShipStatus]" caption="ShipStatus" numFmtId="0" hierarchy="6" level="1">
      <sharedItems count="3">
        <s v="Shipped Early"/>
        <s v="Shipped Late"/>
        <s v="Shipped On Time"/>
      </sharedItems>
    </cacheField>
    <cacheField name="[superstore].[Category].[Category]" caption="Category" numFmtId="0" hierarchy="8" level="1">
      <sharedItems count="3">
        <s v="Furniture"/>
        <s v="Office Supplies"/>
        <s v="Technology"/>
      </sharedItems>
    </cacheField>
  </cacheFields>
  <cacheHierarchies count="56">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ales]" caption="sales" attribute="1" defaultMemberUniqueName="[Range].[sales].[All]" allUniqueName="[Range].[sales].[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20" unbalanced="0"/>
    <cacheHierarchy uniqueName="[superstore].[DaystoShipActual]" caption="DaystoShipActual" attribute="1" defaultMemberUniqueName="[superstore].[DaystoShipActual].[All]" allUniqueName="[superstore].[DaystoShipActual].[All]" dimensionUniqueName="[superstore]" displayFolder="" count="0" memberValueDatatype="20" unbalanced="0"/>
    <cacheHierarchy uniqueName="[superstore].[ShipStatus]" caption="ShipStatus" attribute="1" defaultMemberUniqueName="[superstore].[ShipStatus].[All]" allUniqueName="[superstore].[ShipStatus].[All]" dimensionUniqueName="[superstore]" displayFolder="" count="2" memberValueDatatype="130" unbalanced="0">
      <fieldsUsage count="2">
        <fieldUsage x="-1"/>
        <fieldUsage x="2"/>
      </fieldsUsage>
    </cacheHierarchy>
    <cacheHierarchy uniqueName="[superstore].[DaystoShipScheduled]" caption="DaystoShipScheduled" attribute="1" defaultMemberUniqueName="[superstore].[DaystoShipScheduled].[All]" allUniqueName="[superstore].[DaystoShipScheduled].[All]" dimensionUniqueName="[superstore]" displayFolder="" count="0" memberValueDatatype="20" unbalanced="0"/>
    <cacheHierarchy uniqueName="[superstore].[Category]" caption="Category" attribute="1" defaultMemberUniqueName="[superstore].[Category].[All]" allUniqueName="[superstore].[Category].[All]" dimensionUniqueName="[superstore]" displayFolder="" count="2" memberValueDatatype="130" unbalanced="0">
      <fieldsUsage count="2">
        <fieldUsage x="-1"/>
        <fieldUsage x="3"/>
      </fieldsUsage>
    </cacheHierarchy>
    <cacheHierarchy uniqueName="[superstore].[City]" caption="City" attribute="1" defaultMemberUniqueName="[superstore].[City].[All]" allUniqueName="[superstore].[City].[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ustomerName]" caption="CustomerName" attribute="1" defaultMemberUniqueName="[superstore].[CustomerName].[All]" allUniqueName="[superstore].[CustomerName].[All]" dimensionUniqueName="[superstore]" displayFolder="" count="0" memberValueDatatype="130" unbalanced="0"/>
    <cacheHierarchy uniqueName="[superstore].[DiscountPercent]" caption="DiscountPercent" attribute="1" defaultMemberUniqueName="[superstore].[DiscountPercent].[All]" allUniqueName="[superstore].[DiscountPercent].[All]" dimensionUniqueName="[superstore]" displayFolder="" count="0" memberValueDatatype="5" unbalanced="0"/>
    <cacheHierarchy uniqueName="[superstore].[OrderDate]" caption="OrderDate" attribute="1" time="1" defaultMemberUniqueName="[superstore].[OrderDate].[All]" allUniqueName="[superstore].[OrderDate].[All]" dimensionUniqueName="[superstore]" displayFolder="" count="0" memberValueDatatype="7" unbalanced="0"/>
    <cacheHierarchy uniqueName="[superstore].[OrderID]" caption="OrderID" attribute="1" defaultMemberUniqueName="[superstore].[OrderID].[All]" allUniqueName="[superstore].[OrderID].[All]" dimensionUniqueName="[superstore]" displayFolder="" count="0" memberValueDatatype="130" unbalanced="0"/>
    <cacheHierarchy uniqueName="[superstore].[Sales Person]" caption="Sales Person" attribute="1" defaultMemberUniqueName="[superstore].[Sales Person].[All]" allUniqueName="[superstore].[Sales Person].[All]" dimensionUniqueName="[superstore]" displayFolder="" count="0" memberValueDatatype="130" unbalanced="0"/>
    <cacheHierarchy uniqueName="[superstore].[PostalCode]" caption="PostalCode" attribute="1" defaultMemberUniqueName="[superstore].[PostalCode].[All]" allUniqueName="[superstore].[PostalCode].[All]" dimensionUniqueName="[superstore]" displayFolder="" count="0" memberValueDatatype="20" unbalanced="0"/>
    <cacheHierarchy uniqueName="[superstore].[ProductId]" caption="ProductId" attribute="1" defaultMemberUniqueName="[superstore].[ProductId].[All]" allUniqueName="[superstore].[ProductId].[All]" dimensionUniqueName="[superstore]" displayFolder="" count="0" memberValueDatatype="20" unbalanced="0"/>
    <cacheHierarchy uniqueName="[superstore].[ProductName]" caption="ProductName" attribute="1" defaultMemberUniqueName="[superstore].[ProductName].[All]" allUniqueName="[superstore].[ProductName].[All]" dimensionUniqueName="[superstore]" displayFolder="" count="0" memberValueDatatype="130" unbalanced="0"/>
    <cacheHierarchy uniqueName="[superstore].[Profit]" caption="Profit" attribute="1" defaultMemberUniqueName="[superstore].[Profit].[All]" allUniqueName="[superstore].[Profit].[All]" dimensionUniqueName="[superstore]" displayFolder="" count="0" memberValueDatatype="20"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Returned]" caption="Returned" attribute="1" defaultMemberUniqueName="[superstore].[Returned].[All]" allUniqueName="[superstore].[Returned].[All]" dimensionUniqueName="[superstore]" displayFolder="" count="2" memberValueDatatype="130" unbalanced="0">
      <fieldsUsage count="2">
        <fieldUsage x="-1"/>
        <fieldUsage x="1"/>
      </fieldsUsage>
    </cacheHierarchy>
    <cacheHierarchy uniqueName="[superstore].[ProfitperOrder]" caption="ProfitperOrder" attribute="1" defaultMemberUniqueName="[superstore].[ProfitperOrder].[All]" allUniqueName="[superstore].[ProfitperOrder].[All]" dimensionUniqueName="[superstore]" displayFolder="" count="0" memberValueDatatype="5" unbalanced="0"/>
    <cacheHierarchy uniqueName="[superstore].[Sales]" caption="Sales" attribute="1" defaultMemberUniqueName="[superstore].[Sales].[All]" allUniqueName="[superstore].[Sales].[All]" dimensionUniqueName="[superstore]" displayFolder="" count="0" memberValueDatatype="2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ShipDate]" caption="ShipDate" attribute="1" time="1" defaultMemberUniqueName="[superstore].[ShipDate].[All]" allUniqueName="[superstore].[ShipDate].[All]" dimensionUniqueName="[superstore]" displayFolder="" count="0" memberValueDatatype="7" unbalanced="0"/>
    <cacheHierarchy uniqueName="[superstore].[ShipMode]" caption="ShipMode" attribute="1" defaultMemberUniqueName="[superstore].[ShipMode].[All]" allUniqueName="[superstore].[ShipMode].[All]" dimensionUniqueName="[superstore]" displayFolder="" count="2"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OrderDate (Year)]" caption="OrderDate (Year)" attribute="1" defaultMemberUniqueName="[superstore].[OrderDate (Year)].[All]" allUniqueName="[superstore].[OrderDate (Year)].[All]" dimensionUniqueName="[superstore]" displayFolder="" count="2" memberValueDatatype="130" unbalanced="0"/>
    <cacheHierarchy uniqueName="[superstore].[OrderDate (Quarter)]" caption="OrderDate (Quarter)" attribute="1" defaultMemberUniqueName="[superstore].[OrderDate (Quarter)].[All]" allUniqueName="[superstore].[OrderDate (Quarter)].[All]" dimensionUniqueName="[superstore]" displayFolder="" count="0" memberValueDatatype="130" unbalanced="0"/>
    <cacheHierarchy uniqueName="[superstore].[OrderDate (Month)]" caption="OrderDate (Month)" attribute="1" defaultMemberUniqueName="[superstore].[OrderDate (Month)].[All]" allUniqueName="[superstore].[OrderDate (Month)].[All]" dimensionUniqueName="[superstore]" displayFolder="" count="0" memberValueDatatype="130" unbalanced="0"/>
    <cacheHierarchy uniqueName="[superstore].[OrderDate (Month Index)]" caption="OrderDate (Month Index)" attribute="1" defaultMemberUniqueName="[superstore].[OrderDate (Month Index)].[All]" allUniqueName="[superstore].[OrderDate (Month Index)].[All]" dimensionUniqueName="[superstore]" displayFolder="" count="0" memberValueDatatype="20" unbalanced="0" hidden="1"/>
    <cacheHierarchy uniqueName="[Measures].[__XL_Count superstore]" caption="__XL_Count superstore" measure="1" displayFolder="" measureGroup="superst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hipStatus]" caption="Count of ShipStatus" measure="1" displayFolder="" measureGroup="superstore" count="0" hidden="1">
      <extLst>
        <ext xmlns:x15="http://schemas.microsoft.com/office/spreadsheetml/2010/11/main" uri="{B97F6D7D-B522-45F9-BDA1-12C45D357490}">
          <x15:cacheHierarchy aggregatedColumn="6"/>
        </ext>
      </extLst>
    </cacheHierarchy>
    <cacheHierarchy uniqueName="[Measures].[Count of Sales Person]" caption="Count of Sales Person" measure="1" displayFolder="" measureGroup="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uperstore"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superstore" count="0" hidden="1">
      <extLst>
        <ext xmlns:x15="http://schemas.microsoft.com/office/spreadsheetml/2010/11/main" uri="{B97F6D7D-B522-45F9-BDA1-12C45D357490}">
          <x15:cacheHierarchy aggregatedColumn="19"/>
        </ext>
      </extLst>
    </cacheHierarchy>
    <cacheHierarchy uniqueName="[Measures].[Sum of DiscountPercent]" caption="Sum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superstore" count="0" oneField="1" hidden="1">
      <fieldsUsage count="1">
        <fieldUsage x="0"/>
      </fieldsUsage>
      <extLst>
        <ext xmlns:x15="http://schemas.microsoft.com/office/spreadsheetml/2010/11/main" uri="{B97F6D7D-B522-45F9-BDA1-12C45D357490}">
          <x15:cacheHierarchy aggregatedColumn="24"/>
        </ext>
      </extLst>
    </cacheHierarchy>
    <cacheHierarchy uniqueName="[Measures].[Count of ProductName]" caption="Count of ProductName"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Name]" caption="Count of CustomerName" measure="1" displayFolder="" measureGroup="superstore" count="0" hidden="1">
      <extLst>
        <ext xmlns:x15="http://schemas.microsoft.com/office/spreadsheetml/2010/11/main" uri="{B97F6D7D-B522-45F9-BDA1-12C45D357490}">
          <x15:cacheHierarchy aggregatedColumn="11"/>
        </ext>
      </extLst>
    </cacheHierarchy>
    <cacheHierarchy uniqueName="[Measures].[Count of OrderDate (Year)]" caption="Count of OrderDate (Year)" measure="1" displayFolder="" measureGroup="superstore" count="0" hidden="1">
      <extLst>
        <ext xmlns:x15="http://schemas.microsoft.com/office/spreadsheetml/2010/11/main" uri="{B97F6D7D-B522-45F9-BDA1-12C45D357490}">
          <x15:cacheHierarchy aggregatedColumn="30"/>
        </ext>
      </extLst>
    </cacheHierarchy>
    <cacheHierarchy uniqueName="[Measures].[Average of DiscountPercent]" caption="Average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Max of DiscountPercent]" caption="Max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Region]" caption="Count of Region" measure="1" displayFolder="" measureGroup="superstore" count="0" hidden="1">
      <extLst>
        <ext xmlns:x15="http://schemas.microsoft.com/office/spreadsheetml/2010/11/main" uri="{B97F6D7D-B522-45F9-BDA1-12C45D357490}">
          <x15:cacheHierarchy aggregatedColumn="21"/>
        </ext>
      </extLst>
    </cacheHierarchy>
    <cacheHierarchy uniqueName="[Measures].[Count of DiscountPercent]" caption="Count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uperstore" count="0" hidden="1">
      <extLst>
        <ext xmlns:x15="http://schemas.microsoft.com/office/spreadsheetml/2010/11/main" uri="{B97F6D7D-B522-45F9-BDA1-12C45D357490}">
          <x15:cacheHierarchy aggregatedColumn="28"/>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Profit 2]" caption="Sum of Profit 2" measure="1" displayFolder="" measureGroup="Range" count="0" hidden="1">
      <extLst>
        <ext xmlns:x15="http://schemas.microsoft.com/office/spreadsheetml/2010/11/main" uri="{B97F6D7D-B522-45F9-BDA1-12C45D357490}">
          <x15:cacheHierarchy aggregatedColumn="4"/>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Count of Category]" caption="Count of Category" measure="1" displayFolder="" measureGroup="superstore"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Range" uniqueName="[Range]" caption="Range"/>
    <dimension name="superstore" uniqueName="[superstore]" caption="superstore"/>
  </dimensions>
  <measureGroups count="2">
    <measureGroup name="Range" caption="Range"/>
    <measureGroup name="superstore" caption="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159.958860416664" backgroundQuery="1" createdVersion="3" refreshedVersion="6" minRefreshableVersion="3" recordCount="0" supportSubquery="1" supportAdvancedDrill="1" xr:uid="{E56C879A-B257-43D5-BDB0-911758A2AC49}">
  <cacheSource type="external" connectionId="1">
    <extLst>
      <ext xmlns:x14="http://schemas.microsoft.com/office/spreadsheetml/2009/9/main" uri="{F057638F-6D5F-4e77-A914-E7F072B9BCA8}">
        <x14:sourceConnection name="ThisWorkbookDataModel"/>
      </ext>
    </extLst>
  </cacheSource>
  <cacheFields count="0"/>
  <cacheHierarchies count="51">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ales]" caption="sales" attribute="1" defaultMemberUniqueName="[Range].[sales].[All]" allUniqueName="[Range].[sales].[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20" unbalanced="0"/>
    <cacheHierarchy uniqueName="[superstore].[DaystoShipActual]" caption="DaystoShipActual" attribute="1" defaultMemberUniqueName="[superstore].[DaystoShipActual].[All]" allUniqueName="[superstore].[DaystoShipActual].[All]" dimensionUniqueName="[superstore]" displayFolder="" count="0" memberValueDatatype="20" unbalanced="0"/>
    <cacheHierarchy uniqueName="[superstore].[ShipStatus]" caption="ShipStatus" attribute="1" defaultMemberUniqueName="[superstore].[ShipStatus].[All]" allUniqueName="[superstore].[ShipStatus].[All]" dimensionUniqueName="[superstore]" displayFolder="" count="0" memberValueDatatype="130" unbalanced="0"/>
    <cacheHierarchy uniqueName="[superstore].[DaystoShipScheduled]" caption="DaystoShipScheduled" attribute="1" defaultMemberUniqueName="[superstore].[DaystoShipScheduled].[All]" allUniqueName="[superstore].[DaystoShipScheduled].[All]" dimensionUniqueName="[superstore]" displayFolder="" count="0" memberValueDatatype="20" unbalanced="0"/>
    <cacheHierarchy uniqueName="[superstore].[Category]" caption="Category" attribute="1" defaultMemberUniqueName="[superstore].[Category].[All]" allUniqueName="[superstore].[Category].[All]" dimensionUniqueName="[superstore]" displayFolder="" count="0" memberValueDatatype="130" unbalanced="0"/>
    <cacheHierarchy uniqueName="[superstore].[City]" caption="City" attribute="1" defaultMemberUniqueName="[superstore].[City].[All]" allUniqueName="[superstore].[City].[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ustomerName]" caption="CustomerName" attribute="1" defaultMemberUniqueName="[superstore].[CustomerName].[All]" allUniqueName="[superstore].[CustomerName].[All]" dimensionUniqueName="[superstore]" displayFolder="" count="0" memberValueDatatype="130" unbalanced="0"/>
    <cacheHierarchy uniqueName="[superstore].[DiscountPercent]" caption="DiscountPercent" attribute="1" defaultMemberUniqueName="[superstore].[DiscountPercent].[All]" allUniqueName="[superstore].[DiscountPercent].[All]" dimensionUniqueName="[superstore]" displayFolder="" count="0" memberValueDatatype="5" unbalanced="0"/>
    <cacheHierarchy uniqueName="[superstore].[OrderDate]" caption="OrderDate" attribute="1" time="1" defaultMemberUniqueName="[superstore].[OrderDate].[All]" allUniqueName="[superstore].[OrderDate].[All]" dimensionUniqueName="[superstore]" displayFolder="" count="0" memberValueDatatype="7" unbalanced="0"/>
    <cacheHierarchy uniqueName="[superstore].[OrderID]" caption="OrderID" attribute="1" defaultMemberUniqueName="[superstore].[OrderID].[All]" allUniqueName="[superstore].[OrderID].[All]" dimensionUniqueName="[superstore]" displayFolder="" count="0" memberValueDatatype="130" unbalanced="0"/>
    <cacheHierarchy uniqueName="[superstore].[Sales Person]" caption="Sales Person" attribute="1" defaultMemberUniqueName="[superstore].[Sales Person].[All]" allUniqueName="[superstore].[Sales Person].[All]" dimensionUniqueName="[superstore]" displayFolder="" count="0" memberValueDatatype="130" unbalanced="0"/>
    <cacheHierarchy uniqueName="[superstore].[PostalCode]" caption="PostalCode" attribute="1" defaultMemberUniqueName="[superstore].[PostalCode].[All]" allUniqueName="[superstore].[PostalCode].[All]" dimensionUniqueName="[superstore]" displayFolder="" count="0" memberValueDatatype="20" unbalanced="0"/>
    <cacheHierarchy uniqueName="[superstore].[ProductId]" caption="ProductId" attribute="1" defaultMemberUniqueName="[superstore].[ProductId].[All]" allUniqueName="[superstore].[ProductId].[All]" dimensionUniqueName="[superstore]" displayFolder="" count="0" memberValueDatatype="20" unbalanced="0"/>
    <cacheHierarchy uniqueName="[superstore].[ProductName]" caption="ProductName" attribute="1" defaultMemberUniqueName="[superstore].[ProductName].[All]" allUniqueName="[superstore].[ProductName].[All]" dimensionUniqueName="[superstore]" displayFolder="" count="0" memberValueDatatype="130" unbalanced="0"/>
    <cacheHierarchy uniqueName="[superstore].[Profit]" caption="Profit" attribute="1" defaultMemberUniqueName="[superstore].[Profit].[All]" allUniqueName="[superstore].[Profit].[All]" dimensionUniqueName="[superstore]" displayFolder="" count="0" memberValueDatatype="20"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Returned]" caption="Returned" attribute="1" defaultMemberUniqueName="[superstore].[Returned].[All]" allUniqueName="[superstore].[Returned].[All]" dimensionUniqueName="[superstore]" displayFolder="" count="0" memberValueDatatype="130" unbalanced="0"/>
    <cacheHierarchy uniqueName="[superstore].[ProfitperOrder]" caption="ProfitperOrder" attribute="1" defaultMemberUniqueName="[superstore].[ProfitperOrder].[All]" allUniqueName="[superstore].[ProfitperOrder].[All]" dimensionUniqueName="[superstore]" displayFolder="" count="0" memberValueDatatype="5" unbalanced="0"/>
    <cacheHierarchy uniqueName="[superstore].[Sales]" caption="Sales" attribute="1" defaultMemberUniqueName="[superstore].[Sales].[All]" allUniqueName="[superstore].[Sales].[All]" dimensionUniqueName="[superstore]" displayFolder="" count="0" memberValueDatatype="2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ShipDate]" caption="ShipDate" attribute="1" time="1" defaultMemberUniqueName="[superstore].[ShipDate].[All]" allUniqueName="[superstore].[ShipDate].[All]" dimensionUniqueName="[superstore]" displayFolder="" count="0" memberValueDatatype="7" unbalanced="0"/>
    <cacheHierarchy uniqueName="[superstore].[ShipMode]" caption="ShipMode" attribute="1" defaultMemberUniqueName="[superstore].[ShipMode].[All]" allUniqueName="[superstore].[ShipMode].[All]" dimensionUniqueName="[superstore]" displayFolder="" count="0"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OrderDate (Year)]" caption="OrderDate (Year)" attribute="1" defaultMemberUniqueName="[superstore].[OrderDate (Year)].[All]" allUniqueName="[superstore].[OrderDate (Year)].[All]" dimensionUniqueName="[superstore]" displayFolder="" count="0" memberValueDatatype="130" unbalanced="0"/>
    <cacheHierarchy uniqueName="[superstore].[OrderDate (Quarter)]" caption="OrderDate (Quarter)" attribute="1" defaultMemberUniqueName="[superstore].[OrderDate (Quarter)].[All]" allUniqueName="[superstore].[OrderDate (Quarter)].[All]" dimensionUniqueName="[superstore]" displayFolder="" count="0" memberValueDatatype="130" unbalanced="0"/>
    <cacheHierarchy uniqueName="[superstore].[OrderDate (Month)]" caption="OrderDate (Month)" attribute="1" defaultMemberUniqueName="[superstore].[OrderDate (Month)].[All]" allUniqueName="[superstore].[OrderDate (Month)].[All]" dimensionUniqueName="[superstore]" displayFolder="" count="0" memberValueDatatype="130" unbalanced="0"/>
    <cacheHierarchy uniqueName="[superstore].[OrderDate (Month Index)]" caption="OrderDate (Month Index)" attribute="1" defaultMemberUniqueName="[superstore].[OrderDate (Month Index)].[All]" allUniqueName="[superstore].[OrderDate (Month Index)].[All]" dimensionUniqueName="[superstore]" displayFolder="" count="0" memberValueDatatype="20" unbalanced="0" hidden="1"/>
    <cacheHierarchy uniqueName="[Measures].[__XL_Count superstore]" caption="__XL_Count superstore" measure="1" displayFolder="" measureGroup="superst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hipStatus]" caption="Count of ShipStatus" measure="1" displayFolder="" measureGroup="superstore" count="0" hidden="1">
      <extLst>
        <ext xmlns:x15="http://schemas.microsoft.com/office/spreadsheetml/2010/11/main" uri="{B97F6D7D-B522-45F9-BDA1-12C45D357490}">
          <x15:cacheHierarchy aggregatedColumn="6"/>
        </ext>
      </extLst>
    </cacheHierarchy>
    <cacheHierarchy uniqueName="[Measures].[Count of Sales Person]" caption="Count of Sales Person" measure="1" displayFolder="" measureGroup="superstore" count="0" hidden="1">
      <extLst>
        <ext xmlns:x15="http://schemas.microsoft.com/office/spreadsheetml/2010/11/main" uri="{B97F6D7D-B522-45F9-BDA1-12C45D357490}">
          <x15:cacheHierarchy aggregatedColumn="15"/>
        </ext>
      </extLst>
    </cacheHierarchy>
    <cacheHierarchy uniqueName="[Measures].[Sum of Sales]" caption="Sum of Sales" measure="1" displayFolder="" measureGroup="superstore"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superstore" count="0" hidden="1">
      <extLst>
        <ext xmlns:x15="http://schemas.microsoft.com/office/spreadsheetml/2010/11/main" uri="{B97F6D7D-B522-45F9-BDA1-12C45D357490}">
          <x15:cacheHierarchy aggregatedColumn="19"/>
        </ext>
      </extLst>
    </cacheHierarchy>
    <cacheHierarchy uniqueName="[Measures].[Sum of DiscountPercent]" caption="Sum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superstore" count="0" hidden="1">
      <extLst>
        <ext xmlns:x15="http://schemas.microsoft.com/office/spreadsheetml/2010/11/main" uri="{B97F6D7D-B522-45F9-BDA1-12C45D357490}">
          <x15:cacheHierarchy aggregatedColumn="24"/>
        </ext>
      </extLst>
    </cacheHierarchy>
    <cacheHierarchy uniqueName="[Measures].[Count of ProductName]" caption="Count of ProductName" measure="1" displayFolder="" measureGroup="superstore" count="0" hidden="1">
      <extLst>
        <ext xmlns:x15="http://schemas.microsoft.com/office/spreadsheetml/2010/11/main" uri="{B97F6D7D-B522-45F9-BDA1-12C45D357490}">
          <x15:cacheHierarchy aggregatedColumn="18"/>
        </ext>
      </extLst>
    </cacheHierarchy>
    <cacheHierarchy uniqueName="[Measures].[Count of CustomerName]" caption="Count of CustomerName" measure="1" displayFolder="" measureGroup="superstore" count="0" hidden="1">
      <extLst>
        <ext xmlns:x15="http://schemas.microsoft.com/office/spreadsheetml/2010/11/main" uri="{B97F6D7D-B522-45F9-BDA1-12C45D357490}">
          <x15:cacheHierarchy aggregatedColumn="11"/>
        </ext>
      </extLst>
    </cacheHierarchy>
    <cacheHierarchy uniqueName="[Measures].[Count of OrderDate (Year)]" caption="Count of OrderDate (Year)" measure="1" displayFolder="" measureGroup="superstore" count="0" hidden="1">
      <extLst>
        <ext xmlns:x15="http://schemas.microsoft.com/office/spreadsheetml/2010/11/main" uri="{B97F6D7D-B522-45F9-BDA1-12C45D357490}">
          <x15:cacheHierarchy aggregatedColumn="30"/>
        </ext>
      </extLst>
    </cacheHierarchy>
    <cacheHierarchy uniqueName="[Measures].[Average of DiscountPercent]" caption="Average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Max of DiscountPercent]" caption="Max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Region]" caption="Count of Region" measure="1" displayFolder="" measureGroup="superstore" count="0" hidden="1">
      <extLst>
        <ext xmlns:x15="http://schemas.microsoft.com/office/spreadsheetml/2010/11/main" uri="{B97F6D7D-B522-45F9-BDA1-12C45D357490}">
          <x15:cacheHierarchy aggregatedColumn="21"/>
        </ext>
      </extLst>
    </cacheHierarchy>
    <cacheHierarchy uniqueName="[Measures].[Count of DiscountPercent]" caption="Count of DiscountPercent" measure="1" displayFolder="" measureGroup="superstore" count="0" hidden="1">
      <extLst>
        <ext xmlns:x15="http://schemas.microsoft.com/office/spreadsheetml/2010/11/main" uri="{B97F6D7D-B522-45F9-BDA1-12C45D357490}">
          <x15:cacheHierarchy aggregatedColumn="12"/>
        </ext>
      </extLst>
    </cacheHierarchy>
    <cacheHierarchy uniqueName="[Measures].[Count of State]" caption="Count of State" measure="1" displayFolder="" measureGroup="superstore" count="0" hidden="1">
      <extLst>
        <ext xmlns:x15="http://schemas.microsoft.com/office/spreadsheetml/2010/11/main" uri="{B97F6D7D-B522-45F9-BDA1-12C45D357490}">
          <x15:cacheHierarchy aggregatedColumn="28"/>
        </ext>
      </extLst>
    </cacheHierarchy>
  </cacheHierarchies>
  <kpis count="0"/>
  <dimensions count="3">
    <dimension measure="1" name="Measures" uniqueName="[Measures]" caption="Measures"/>
    <dimension name="Range" uniqueName="[Range]" caption="Range"/>
    <dimension name="superstore" uniqueName="[superstore]" caption="superstore"/>
  </dimensions>
  <measureGroups count="2">
    <measureGroup name="Range" caption="Range"/>
    <measureGroup name="superstore" caption="superstore"/>
  </measureGroups>
  <maps count="2">
    <map measureGroup="0" dimension="1"/>
    <map measureGroup="1" dimension="2"/>
  </maps>
  <extLst>
    <ext xmlns:x14="http://schemas.microsoft.com/office/spreadsheetml/2009/9/main" uri="{725AE2AE-9491-48be-B2B4-4EB974FC3084}">
      <x14:pivotCacheDefinition slicerData="1" pivotCacheId="127512659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137E55-094D-4C68-AF73-15DE7C6A5710}" name="PivotTable2" cacheId="1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3">
  <location ref="A15:F20" firstHeaderRow="1" firstDataRow="2" firstDataCol="1"/>
  <pivotFields count="4">
    <pivotField axis="axisRow" allDrilled="1" subtotalTop="0" showAll="0" sortType="descending" dataSourceSort="1" defaultSubtotal="0">
      <items count="3">
        <item x="0" e="0"/>
        <item x="1" e="0"/>
        <item x="2" e="0"/>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0"/>
  </rowFields>
  <rowItems count="4">
    <i>
      <x/>
    </i>
    <i>
      <x v="1"/>
    </i>
    <i>
      <x v="2"/>
    </i>
    <i t="grand">
      <x/>
    </i>
  </rowItems>
  <colFields count="1">
    <field x="2"/>
  </colFields>
  <colItems count="5">
    <i>
      <x/>
    </i>
    <i>
      <x v="1"/>
    </i>
    <i>
      <x v="2"/>
    </i>
    <i>
      <x v="3"/>
    </i>
    <i t="grand">
      <x/>
    </i>
  </colItems>
  <dataFields count="1">
    <dataField name="Count of Sales" fld="1" subtotal="count" baseField="0" baseItem="0"/>
  </dataFields>
  <chartFormats count="13">
    <chartFormat chart="6" format="0" series="1">
      <pivotArea type="data" outline="0" fieldPosition="0">
        <references count="1">
          <reference field="4294967294" count="1" selected="0">
            <x v="0"/>
          </reference>
        </references>
      </pivotArea>
    </chartFormat>
    <chartFormat chart="0" format="21" series="1">
      <pivotArea type="data" outline="0" fieldPosition="0">
        <references count="1">
          <reference field="4294967294" count="1" selected="0">
            <x v="0"/>
          </reference>
        </references>
      </pivotArea>
    </chartFormat>
    <chartFormat chart="0" format="22">
      <pivotArea type="data" outline="0" fieldPosition="0">
        <references count="2">
          <reference field="4294967294" count="1" selected="0">
            <x v="0"/>
          </reference>
          <reference field="0" count="1" selected="0">
            <x v="0"/>
          </reference>
        </references>
      </pivotArea>
    </chartFormat>
    <chartFormat chart="0" format="23">
      <pivotArea type="data" outline="0" fieldPosition="0">
        <references count="2">
          <reference field="4294967294" count="1" selected="0">
            <x v="0"/>
          </reference>
          <reference field="0" count="1" selected="0">
            <x v="1"/>
          </reference>
        </references>
      </pivotArea>
    </chartFormat>
    <chartFormat chart="0" format="24">
      <pivotArea type="data" outline="0" fieldPosition="0">
        <references count="2">
          <reference field="4294967294" count="1" selected="0">
            <x v="0"/>
          </reference>
          <reference field="0" count="1" selected="0">
            <x v="2"/>
          </reference>
        </references>
      </pivotArea>
    </chartFormat>
    <chartFormat chart="25" format="0" series="1">
      <pivotArea type="data" outline="0" fieldPosition="0">
        <references count="2">
          <reference field="4294967294" count="1" selected="0">
            <x v="0"/>
          </reference>
          <reference field="2" count="1" selected="0">
            <x v="0"/>
          </reference>
        </references>
      </pivotArea>
    </chartFormat>
    <chartFormat chart="25" format="1" series="1">
      <pivotArea type="data" outline="0" fieldPosition="0">
        <references count="2">
          <reference field="4294967294" count="1" selected="0">
            <x v="0"/>
          </reference>
          <reference field="2" count="1" selected="0">
            <x v="1"/>
          </reference>
        </references>
      </pivotArea>
    </chartFormat>
    <chartFormat chart="25" format="2" series="1">
      <pivotArea type="data" outline="0" fieldPosition="0">
        <references count="2">
          <reference field="4294967294" count="1" selected="0">
            <x v="0"/>
          </reference>
          <reference field="2" count="1" selected="0">
            <x v="2"/>
          </reference>
        </references>
      </pivotArea>
    </chartFormat>
    <chartFormat chart="25" format="3" series="1">
      <pivotArea type="data" outline="0" fieldPosition="0">
        <references count="2">
          <reference field="4294967294" count="1" selected="0">
            <x v="0"/>
          </reference>
          <reference field="2" count="1" selected="0">
            <x v="3"/>
          </reference>
        </references>
      </pivotArea>
    </chartFormat>
    <chartFormat chart="42" format="28" series="1">
      <pivotArea type="data" outline="0" fieldPosition="0">
        <references count="2">
          <reference field="4294967294" count="1" selected="0">
            <x v="0"/>
          </reference>
          <reference field="2" count="1" selected="0">
            <x v="0"/>
          </reference>
        </references>
      </pivotArea>
    </chartFormat>
    <chartFormat chart="42" format="29" series="1">
      <pivotArea type="data" outline="0" fieldPosition="0">
        <references count="2">
          <reference field="4294967294" count="1" selected="0">
            <x v="0"/>
          </reference>
          <reference field="2" count="1" selected="0">
            <x v="1"/>
          </reference>
        </references>
      </pivotArea>
    </chartFormat>
    <chartFormat chart="42" format="30" series="1">
      <pivotArea type="data" outline="0" fieldPosition="0">
        <references count="2">
          <reference field="4294967294" count="1" selected="0">
            <x v="0"/>
          </reference>
          <reference field="2" count="1" selected="0">
            <x v="2"/>
          </reference>
        </references>
      </pivotArea>
    </chartFormat>
    <chartFormat chart="42" format="31" series="1">
      <pivotArea type="data" outline="0" fieldPosition="0">
        <references count="2">
          <reference field="4294967294" count="1" selected="0">
            <x v="0"/>
          </reference>
          <reference field="2" count="1" selected="0">
            <x v="3"/>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Dashboard.xlsx!superstore">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62D63D-D72A-4CD9-B7F9-EDC0548B77D6}" name="PivotTable1" cacheId="1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1">
  <location ref="G3:J8" firstHeaderRow="0" firstDataRow="1" firstDataCol="1"/>
  <pivotFields count="6">
    <pivotField allDrilled="1" subtotalTop="0" showAll="0" sortType="descending" dataSourceSort="1"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5">
    <i>
      <x v="3"/>
    </i>
    <i>
      <x v="2"/>
    </i>
    <i>
      <x/>
    </i>
    <i>
      <x v="1"/>
    </i>
    <i t="grand">
      <x/>
    </i>
  </rowItems>
  <colFields count="1">
    <field x="-2"/>
  </colFields>
  <colItems count="3">
    <i>
      <x/>
    </i>
    <i i="1">
      <x v="1"/>
    </i>
    <i i="2">
      <x v="2"/>
    </i>
  </colItems>
  <dataFields count="3">
    <dataField name="Sum of Sales" fld="3" baseField="1" baseItem="0"/>
    <dataField name="Average of DiscountPercent" fld="4" subtotal="average" baseField="1" baseItem="0"/>
    <dataField name="Sum of Profit" fld="2" baseField="0" baseItem="0"/>
  </dataFields>
  <chartFormats count="8">
    <chartFormat chart="6" format="0" series="1">
      <pivotArea type="data" outline="0" fieldPosition="0">
        <references count="1">
          <reference field="4294967294" count="1" selected="0">
            <x v="0"/>
          </reference>
        </references>
      </pivotArea>
    </chartFormat>
    <chartFormat chart="0" format="21"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1"/>
          </reference>
        </references>
      </pivotArea>
    </chartFormat>
    <chartFormat chart="25" format="2" series="1">
      <pivotArea type="data" outline="0" fieldPosition="0">
        <references count="1">
          <reference field="4294967294" count="1" selected="0">
            <x v="2"/>
          </reference>
        </references>
      </pivotArea>
    </chartFormat>
    <chartFormat chart="40" format="21" series="1">
      <pivotArea type="data" outline="0" fieldPosition="0">
        <references count="1">
          <reference field="4294967294" count="1" selected="0">
            <x v="0"/>
          </reference>
        </references>
      </pivotArea>
    </chartFormat>
    <chartFormat chart="40" format="22" series="1">
      <pivotArea type="data" outline="0" fieldPosition="0">
        <references count="1">
          <reference field="4294967294" count="1" selected="0">
            <x v="2"/>
          </reference>
        </references>
      </pivotArea>
    </chartFormat>
    <chartFormat chart="40" format="23" series="1">
      <pivotArea type="data" outline="0" fieldPosition="0">
        <references count="1">
          <reference field="4294967294" count="1" selected="0">
            <x v="1"/>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um of Sales"/>
    <pivotHierarchy dragToData="1"/>
    <pivotHierarchy dragToData="1"/>
    <pivotHierarchy dragToData="1" caption="Count of Sales"/>
    <pivotHierarchy dragToData="1"/>
    <pivotHierarchy dragToData="1"/>
    <pivotHierarchy dragToData="1"/>
    <pivotHierarchy dragToData="1" caption="Average of DiscountPerce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Dashboard.xlsx!superstore">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30F5F7-7654-4A75-A7CF-64B27816FC08}" name="PivotTable4" cacheId="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25">
  <location ref="A3:B7" firstHeaderRow="1" firstDataRow="1" firstDataCol="1"/>
  <pivotFields count="3">
    <pivotField axis="axisRow" allDrilled="1" subtotalTop="0" showAll="0" sortType="descending" dataSourceSort="1" defaultSubtotal="0">
      <items count="3">
        <item x="0" e="0"/>
        <item x="1" e="0"/>
        <item x="2" e="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Sales" fld="1" subtotal="count" baseField="0" baseItem="0"/>
  </dataFields>
  <chartFormats count="5">
    <chartFormat chart="6" format="0" series="1">
      <pivotArea type="data" outline="0" fieldPosition="0">
        <references count="1">
          <reference field="4294967294" count="1" selected="0">
            <x v="0"/>
          </reference>
        </references>
      </pivotArea>
    </chartFormat>
    <chartFormat chart="0" format="21" series="1">
      <pivotArea type="data" outline="0" fieldPosition="0">
        <references count="1">
          <reference field="4294967294" count="1" selected="0">
            <x v="0"/>
          </reference>
        </references>
      </pivotArea>
    </chartFormat>
    <chartFormat chart="0" format="22">
      <pivotArea type="data" outline="0" fieldPosition="0">
        <references count="2">
          <reference field="4294967294" count="1" selected="0">
            <x v="0"/>
          </reference>
          <reference field="0" count="1" selected="0">
            <x v="0"/>
          </reference>
        </references>
      </pivotArea>
    </chartFormat>
    <chartFormat chart="0" format="23">
      <pivotArea type="data" outline="0" fieldPosition="0">
        <references count="2">
          <reference field="4294967294" count="1" selected="0">
            <x v="0"/>
          </reference>
          <reference field="0" count="1" selected="0">
            <x v="1"/>
          </reference>
        </references>
      </pivotArea>
    </chartFormat>
    <chartFormat chart="0" format="24">
      <pivotArea type="data" outline="0" fieldPosition="0">
        <references count="2">
          <reference field="4294967294" count="1" selected="0">
            <x v="0"/>
          </reference>
          <reference field="0" count="1" selected="0">
            <x v="2"/>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Dashboard.xlsx!superstore">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C8887D-ADF4-499D-9237-80E18DD49803}" name="PivotTable19" cacheId="1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7">
  <location ref="H13:I20" firstHeaderRow="1" firstDataRow="1" firstDataCol="1"/>
  <pivotFields count="4">
    <pivotField dataField="1" subtotalTop="0" showAll="0" defaultSubtotal="0"/>
    <pivotField allDrilled="1" subtotalTop="0" showAll="0" sortType="descending" dataSourceSort="1" defaultSubtotal="0" defaultAttributeDrillState="1">
      <items count="2">
        <item x="0"/>
        <item x="1"/>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3">
        <item x="0" e="0"/>
        <item x="1"/>
        <item x="2" e="0"/>
      </items>
    </pivotField>
    <pivotField axis="axisRow" allDrilled="1" subtotalTop="0" showAll="0" dataSourceSort="1" defaultSubtotal="0" defaultAttributeDrillState="1">
      <items count="3">
        <item x="0"/>
        <item x="1"/>
        <item x="2"/>
      </items>
    </pivotField>
  </pivotFields>
  <rowFields count="2">
    <field x="2"/>
    <field x="3"/>
  </rowFields>
  <rowItems count="7">
    <i>
      <x/>
    </i>
    <i>
      <x v="1"/>
    </i>
    <i r="1">
      <x/>
    </i>
    <i r="1">
      <x v="1"/>
    </i>
    <i r="1">
      <x v="2"/>
    </i>
    <i>
      <x v="2"/>
    </i>
    <i t="grand">
      <x/>
    </i>
  </rowItems>
  <colItems count="1">
    <i/>
  </colItems>
  <dataFields count="1">
    <dataField name="Count of Sales" fld="0" subtotal="count" baseField="0" baseItem="0"/>
  </dataFields>
  <chartFormats count="16">
    <chartFormat chart="6"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11" series="1">
      <pivotArea type="data" outline="0" fieldPosition="0">
        <references count="1">
          <reference field="4294967294" count="1" selected="0">
            <x v="0"/>
          </reference>
        </references>
      </pivotArea>
    </chartFormat>
    <chartFormat chart="32" format="9"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7" series="1">
      <pivotArea type="data" outline="0" fieldPosition="0">
        <references count="1">
          <reference field="4294967294" count="1" selected="0">
            <x v="0"/>
          </reference>
        </references>
      </pivotArea>
    </chartFormat>
    <chartFormat chart="36" format="8">
      <pivotArea type="data" outline="0" fieldPosition="0">
        <references count="2">
          <reference field="4294967294" count="1" selected="0">
            <x v="0"/>
          </reference>
          <reference field="2" count="1" selected="0">
            <x v="0"/>
          </reference>
        </references>
      </pivotArea>
    </chartFormat>
    <chartFormat chart="36" format="9">
      <pivotArea type="data" outline="0" fieldPosition="0">
        <references count="3">
          <reference field="4294967294" count="1" selected="0">
            <x v="0"/>
          </reference>
          <reference field="2" count="1" selected="0">
            <x v="1"/>
          </reference>
          <reference field="3" count="1" selected="0">
            <x v="0"/>
          </reference>
        </references>
      </pivotArea>
    </chartFormat>
    <chartFormat chart="36" format="10">
      <pivotArea type="data" outline="0" fieldPosition="0">
        <references count="3">
          <reference field="4294967294" count="1" selected="0">
            <x v="0"/>
          </reference>
          <reference field="2" count="1" selected="0">
            <x v="1"/>
          </reference>
          <reference field="3" count="1" selected="0">
            <x v="1"/>
          </reference>
        </references>
      </pivotArea>
    </chartFormat>
    <chartFormat chart="36" format="11">
      <pivotArea type="data" outline="0" fieldPosition="0">
        <references count="3">
          <reference field="4294967294" count="1" selected="0">
            <x v="0"/>
          </reference>
          <reference field="2" count="1" selected="0">
            <x v="1"/>
          </reference>
          <reference field="3" count="1" selected="0">
            <x v="2"/>
          </reference>
        </references>
      </pivotArea>
    </chartFormat>
    <chartFormat chart="36" format="12">
      <pivotArea type="data" outline="0" fieldPosition="0">
        <references count="2">
          <reference field="4294967294" count="1" selected="0">
            <x v="0"/>
          </reference>
          <reference field="2" count="1" selected="0">
            <x v="2"/>
          </reference>
        </references>
      </pivotArea>
    </chartFormat>
    <chartFormat chart="33" format="1">
      <pivotArea type="data" outline="0" fieldPosition="0">
        <references count="2">
          <reference field="4294967294" count="1" selected="0">
            <x v="0"/>
          </reference>
          <reference field="2" count="1" selected="0">
            <x v="2"/>
          </reference>
        </references>
      </pivotArea>
    </chartFormat>
    <chartFormat chart="33" format="2">
      <pivotArea type="data" outline="0" fieldPosition="0">
        <references count="2">
          <reference field="4294967294" count="1" selected="0">
            <x v="0"/>
          </reference>
          <reference field="2" count="1" selected="0">
            <x v="0"/>
          </reference>
        </references>
      </pivotArea>
    </chartFormat>
    <chartFormat chart="33" format="3">
      <pivotArea type="data" outline="0" fieldPosition="0">
        <references count="3">
          <reference field="4294967294" count="1" selected="0">
            <x v="0"/>
          </reference>
          <reference field="2" count="1" selected="0">
            <x v="1"/>
          </reference>
          <reference field="3" count="1" selected="0">
            <x v="0"/>
          </reference>
        </references>
      </pivotArea>
    </chartFormat>
    <chartFormat chart="33" format="4">
      <pivotArea type="data" outline="0" fieldPosition="0">
        <references count="3">
          <reference field="4294967294" count="1" selected="0">
            <x v="0"/>
          </reference>
          <reference field="2" count="1" selected="0">
            <x v="1"/>
          </reference>
          <reference field="3" count="1" selected="0">
            <x v="1"/>
          </reference>
        </references>
      </pivotArea>
    </chartFormat>
    <chartFormat chart="33" format="5">
      <pivotArea type="data" outline="0" fieldPosition="0">
        <references count="3">
          <reference field="4294967294" count="1" selected="0">
            <x v="0"/>
          </reference>
          <reference field="2" count="1" selected="0">
            <x v="1"/>
          </reference>
          <reference field="3" count="1" selected="0">
            <x v="2"/>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6"/>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Dashboard.xlsx!superstore">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67C72E-8120-4FEF-9E54-6D8E9D3D5155}" name="PivotTable1" cacheId="1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51">
  <location ref="A3:D7" firstHeaderRow="0" firstDataRow="1" firstDataCol="1"/>
  <pivotFields count="7">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3"/>
  </rowFields>
  <rowItems count="4">
    <i>
      <x/>
    </i>
    <i>
      <x v="1"/>
    </i>
    <i>
      <x v="2"/>
    </i>
    <i t="grand">
      <x/>
    </i>
  </rowItems>
  <colFields count="1">
    <field x="-2"/>
  </colFields>
  <colItems count="3">
    <i>
      <x/>
    </i>
    <i i="1">
      <x v="1"/>
    </i>
    <i i="2">
      <x v="2"/>
    </i>
  </colItems>
  <dataFields count="3">
    <dataField name="Sum of Sales" fld="1" baseField="0" baseItem="0"/>
    <dataField name="Sum of Profit" fld="4" baseField="0" baseItem="0"/>
    <dataField name="Average of DiscountPercent" fld="5" subtotal="average" baseField="3" baseItem="0"/>
  </dataFields>
  <chartFormats count="6">
    <chartFormat chart="0" format="3" series="1">
      <pivotArea type="data" outline="0" fieldPosition="0">
        <references count="1">
          <reference field="4294967294" count="1" selected="0">
            <x v="0"/>
          </reference>
        </references>
      </pivotArea>
    </chartFormat>
    <chartFormat chart="0" format="9" series="1">
      <pivotArea type="data" outline="0" fieldPosition="0">
        <references count="1">
          <reference field="4294967294" count="1" selected="0">
            <x v="1"/>
          </reference>
        </references>
      </pivotArea>
    </chartFormat>
    <chartFormat chart="0" format="10" series="1">
      <pivotArea type="data" outline="0" fieldPosition="0">
        <references count="1">
          <reference field="4294967294" count="1" selected="0">
            <x v="2"/>
          </reference>
        </references>
      </pivotArea>
    </chartFormat>
    <chartFormat chart="50" format="32" series="1">
      <pivotArea type="data" outline="0" fieldPosition="0">
        <references count="1">
          <reference field="4294967294" count="1" selected="0">
            <x v="0"/>
          </reference>
        </references>
      </pivotArea>
    </chartFormat>
    <chartFormat chart="50" format="33" series="1">
      <pivotArea type="data" outline="0" fieldPosition="0">
        <references count="1">
          <reference field="4294967294" count="1" selected="0">
            <x v="1"/>
          </reference>
        </references>
      </pivotArea>
    </chartFormat>
    <chartFormat chart="50" format="34" series="1">
      <pivotArea type="data" outline="0" fieldPosition="0">
        <references count="1">
          <reference field="4294967294" count="1" selected="0">
            <x v="2"/>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scountPerce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4" iMeasureHier="39">
      <autoFilter ref="A1">
        <filterColumn colId="0">
          <top10 val="5" filterVal="5"/>
        </filterColumn>
      </autoFilter>
    </filter>
    <filter fld="2" type="count" id="5" iMeasureHier="39">
      <autoFilter ref="A1">
        <filterColumn colId="0">
          <top10 val="5" filterVal="5"/>
        </filterColumn>
      </autoFilter>
    </filter>
  </filters>
  <rowHierarchiesUsage count="1">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Dashboard.xlsx!superstore">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A5B86D-D5A0-4892-80F7-2189533CFB1F}" name="PivotTable1" cacheId="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55">
  <location ref="A3:D8" firstHeaderRow="0" firstDataRow="1" firstDataCol="1"/>
  <pivotFields count="6">
    <pivotField allDrilled="1" subtotalTop="0" showAll="0" measureFilter="1" defaultSubtotal="0" defaultAttributeDrillState="1">
      <items count="5">
        <item x="0"/>
        <item x="1"/>
        <item x="2"/>
        <item x="3"/>
        <item x="4"/>
      </items>
    </pivotField>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5">
    <i>
      <x v="3"/>
    </i>
    <i>
      <x v="1"/>
    </i>
    <i>
      <x v="2"/>
    </i>
    <i>
      <x/>
    </i>
    <i t="grand">
      <x/>
    </i>
  </rowItems>
  <colFields count="1">
    <field x="-2"/>
  </colFields>
  <colItems count="3">
    <i>
      <x/>
    </i>
    <i i="1">
      <x v="1"/>
    </i>
    <i i="2">
      <x v="2"/>
    </i>
  </colItems>
  <dataFields count="3">
    <dataField name="Sum of Sales" fld="2" baseField="0" baseItem="0"/>
    <dataField name="Average of DiscountPercent" fld="3" subtotal="average" showDataAs="percentOfCol" baseField="1" baseItem="0" numFmtId="9"/>
    <dataField name="Sum of Profit" fld="4" baseField="0" baseItem="0"/>
  </dataFields>
  <formats count="3">
    <format dxfId="11">
      <pivotArea collapsedLevelsAreSubtotals="1" fieldPosition="0">
        <references count="2">
          <reference field="4294967294" count="1" selected="0">
            <x v="1"/>
          </reference>
          <reference field="1" count="1">
            <x v="0"/>
          </reference>
        </references>
      </pivotArea>
    </format>
    <format dxfId="10">
      <pivotArea outline="0" collapsedLevelsAreSubtotals="1" fieldPosition="0">
        <references count="1">
          <reference field="4294967294" count="1" selected="0">
            <x v="1"/>
          </reference>
        </references>
      </pivotArea>
    </format>
    <format dxfId="9">
      <pivotArea dataOnly="0" labelOnly="1" outline="0" fieldPosition="0">
        <references count="1">
          <reference field="4294967294" count="1">
            <x v="1"/>
          </reference>
        </references>
      </pivotArea>
    </format>
  </formats>
  <chartFormats count="6">
    <chartFormat chart="9" format="9" series="1">
      <pivotArea type="data" outline="0" fieldPosition="0">
        <references count="1">
          <reference field="4294967294" count="1" selected="0">
            <x v="0"/>
          </reference>
        </references>
      </pivotArea>
    </chartFormat>
    <chartFormat chart="9" format="10" series="1">
      <pivotArea type="data" outline="0" fieldPosition="0">
        <references count="1">
          <reference field="4294967294" count="1" selected="0">
            <x v="1"/>
          </reference>
        </references>
      </pivotArea>
    </chartFormat>
    <chartFormat chart="9" format="11" series="1">
      <pivotArea type="data" outline="0" fieldPosition="0">
        <references count="1">
          <reference field="4294967294" count="1" selected="0">
            <x v="2"/>
          </reference>
        </references>
      </pivotArea>
    </chartFormat>
    <chartFormat chart="54" format="33" series="1">
      <pivotArea type="data" outline="0" fieldPosition="0">
        <references count="1">
          <reference field="4294967294" count="1" selected="0">
            <x v="0"/>
          </reference>
        </references>
      </pivotArea>
    </chartFormat>
    <chartFormat chart="54" format="34" series="1">
      <pivotArea type="data" outline="0" fieldPosition="0">
        <references count="1">
          <reference field="4294967294" count="1" selected="0">
            <x v="2"/>
          </reference>
        </references>
      </pivotArea>
    </chartFormat>
    <chartFormat chart="54" format="35" series="1">
      <pivotArea type="data" outline="0" fieldPosition="0">
        <references count="1">
          <reference field="4294967294" count="1" selected="0">
            <x v="1"/>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scountPercent"/>
    <pivotHierarchy dragToData="1" caption="Max of DiscountPercent"/>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5" iMeasureHier="39">
      <autoFilter ref="A1">
        <filterColumn colId="0">
          <top10 top="0" val="5" filterVal="5"/>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Dashboard.xlsx!superstore">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DA7CB2-50C1-4E6E-AA72-77E816E2BD3C}" name="PivotTable2" cacheId="6" applyNumberFormats="0" applyBorderFormats="0" applyFontFormats="0" applyPatternFormats="0" applyAlignmentFormats="0" applyWidthHeightFormats="1" dataCaption="Values" updatedVersion="6" minRefreshableVersion="3" useAutoFormatting="1" subtotalHiddenItems="1" colGrandTotals="0" itemPrintTitles="1" createdVersion="6" indent="0" outline="1" outlineData="1" multipleFieldFilters="0" chartFormat="93">
  <location ref="A3:D24" firstHeaderRow="0" firstDataRow="1" firstDataCol="1"/>
  <pivotFields count="6">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2">
    <field x="1"/>
    <field x="2"/>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2"/>
  </colFields>
  <colItems count="3">
    <i>
      <x/>
    </i>
    <i i="1">
      <x v="1"/>
    </i>
    <i i="2">
      <x v="2"/>
    </i>
  </colItems>
  <dataFields count="3">
    <dataField name=" Sales" fld="0" baseField="1" baseItem="0"/>
    <dataField name=" Profit" fld="3" baseField="1" baseItem="0"/>
    <dataField name="Sum of DiscountPercent" fld="4" baseField="0" baseItem="0"/>
  </dataFields>
  <chartFormats count="30">
    <chartFormat chart="12" format="114" series="1">
      <pivotArea type="data" outline="0" fieldPosition="0">
        <references count="2">
          <reference field="4294967294" count="1" selected="0">
            <x v="0"/>
          </reference>
          <reference field="1" count="1" selected="0">
            <x v="0"/>
          </reference>
        </references>
      </pivotArea>
    </chartFormat>
    <chartFormat chart="12" format="115" series="1">
      <pivotArea type="data" outline="0" fieldPosition="0">
        <references count="2">
          <reference field="4294967294" count="1" selected="0">
            <x v="0"/>
          </reference>
          <reference field="1" count="1" selected="0">
            <x v="1"/>
          </reference>
        </references>
      </pivotArea>
    </chartFormat>
    <chartFormat chart="12" format="116" series="1">
      <pivotArea type="data" outline="0" fieldPosition="0">
        <references count="2">
          <reference field="4294967294" count="1" selected="0">
            <x v="0"/>
          </reference>
          <reference field="1" count="1" selected="0">
            <x v="2"/>
          </reference>
        </references>
      </pivotArea>
    </chartFormat>
    <chartFormat chart="12" format="117" series="1">
      <pivotArea type="data" outline="0" fieldPosition="0">
        <references count="2">
          <reference field="4294967294" count="1" selected="0">
            <x v="0"/>
          </reference>
          <reference field="1" count="1" selected="0">
            <x v="3"/>
          </reference>
        </references>
      </pivotArea>
    </chartFormat>
    <chartFormat chart="13" format="118" series="1">
      <pivotArea type="data" outline="0" fieldPosition="0">
        <references count="2">
          <reference field="4294967294" count="1" selected="0">
            <x v="0"/>
          </reference>
          <reference field="1" count="1" selected="0">
            <x v="0"/>
          </reference>
        </references>
      </pivotArea>
    </chartFormat>
    <chartFormat chart="13" format="119" series="1">
      <pivotArea type="data" outline="0" fieldPosition="0">
        <references count="2">
          <reference field="4294967294" count="1" selected="0">
            <x v="0"/>
          </reference>
          <reference field="1" count="1" selected="0">
            <x v="1"/>
          </reference>
        </references>
      </pivotArea>
    </chartFormat>
    <chartFormat chart="13" format="120" series="1">
      <pivotArea type="data" outline="0" fieldPosition="0">
        <references count="2">
          <reference field="4294967294" count="1" selected="0">
            <x v="0"/>
          </reference>
          <reference field="1" count="1" selected="0">
            <x v="2"/>
          </reference>
        </references>
      </pivotArea>
    </chartFormat>
    <chartFormat chart="13" format="121" series="1">
      <pivotArea type="data" outline="0" fieldPosition="0">
        <references count="2">
          <reference field="4294967294" count="1" selected="0">
            <x v="0"/>
          </reference>
          <reference field="1" count="1" selected="0">
            <x v="3"/>
          </reference>
        </references>
      </pivotArea>
    </chartFormat>
    <chartFormat chart="13" format="122" series="1">
      <pivotArea type="data" outline="0" fieldPosition="0">
        <references count="1">
          <reference field="4294967294" count="1" selected="0">
            <x v="0"/>
          </reference>
        </references>
      </pivotArea>
    </chartFormat>
    <chartFormat chart="12" format="118" series="1">
      <pivotArea type="data" outline="0" fieldPosition="0">
        <references count="1">
          <reference field="4294967294" count="1" selected="0">
            <x v="0"/>
          </reference>
        </references>
      </pivotArea>
    </chartFormat>
    <chartFormat chart="15" format="114" series="1">
      <pivotArea type="data" outline="0" fieldPosition="0">
        <references count="2">
          <reference field="4294967294" count="1" selected="0">
            <x v="0"/>
          </reference>
          <reference field="1" count="1" selected="0">
            <x v="0"/>
          </reference>
        </references>
      </pivotArea>
    </chartFormat>
    <chartFormat chart="15" format="115" series="1">
      <pivotArea type="data" outline="0" fieldPosition="0">
        <references count="2">
          <reference field="4294967294" count="1" selected="0">
            <x v="0"/>
          </reference>
          <reference field="1" count="1" selected="0">
            <x v="1"/>
          </reference>
        </references>
      </pivotArea>
    </chartFormat>
    <chartFormat chart="15" format="116" series="1">
      <pivotArea type="data" outline="0" fieldPosition="0">
        <references count="2">
          <reference field="4294967294" count="1" selected="0">
            <x v="0"/>
          </reference>
          <reference field="1" count="1" selected="0">
            <x v="2"/>
          </reference>
        </references>
      </pivotArea>
    </chartFormat>
    <chartFormat chart="15" format="117" series="1">
      <pivotArea type="data" outline="0" fieldPosition="0">
        <references count="2">
          <reference field="4294967294" count="1" selected="0">
            <x v="0"/>
          </reference>
          <reference field="1" count="1" selected="0">
            <x v="3"/>
          </reference>
        </references>
      </pivotArea>
    </chartFormat>
    <chartFormat chart="17" format="114" series="1">
      <pivotArea type="data" outline="0" fieldPosition="0">
        <references count="2">
          <reference field="4294967294" count="1" selected="0">
            <x v="0"/>
          </reference>
          <reference field="1" count="1" selected="0">
            <x v="0"/>
          </reference>
        </references>
      </pivotArea>
    </chartFormat>
    <chartFormat chart="17" format="115" series="1">
      <pivotArea type="data" outline="0" fieldPosition="0">
        <references count="2">
          <reference field="4294967294" count="1" selected="0">
            <x v="0"/>
          </reference>
          <reference field="1" count="1" selected="0">
            <x v="1"/>
          </reference>
        </references>
      </pivotArea>
    </chartFormat>
    <chartFormat chart="17" format="116" series="1">
      <pivotArea type="data" outline="0" fieldPosition="0">
        <references count="2">
          <reference field="4294967294" count="1" selected="0">
            <x v="0"/>
          </reference>
          <reference field="1" count="1" selected="0">
            <x v="2"/>
          </reference>
        </references>
      </pivotArea>
    </chartFormat>
    <chartFormat chart="17" format="117" series="1">
      <pivotArea type="data" outline="0" fieldPosition="0">
        <references count="2">
          <reference field="4294967294" count="1" selected="0">
            <x v="0"/>
          </reference>
          <reference field="1" count="1" selected="0">
            <x v="3"/>
          </reference>
        </references>
      </pivotArea>
    </chartFormat>
    <chartFormat chart="30"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1"/>
          </reference>
        </references>
      </pivotArea>
    </chartFormat>
    <chartFormat chart="40" format="4" series="1">
      <pivotArea type="data" outline="0" fieldPosition="0">
        <references count="1">
          <reference field="4294967294" count="1" selected="0">
            <x v="0"/>
          </reference>
        </references>
      </pivotArea>
    </chartFormat>
    <chartFormat chart="40" format="5" series="1">
      <pivotArea type="data" outline="0" fieldPosition="0">
        <references count="1">
          <reference field="4294967294" count="1" selected="0">
            <x v="1"/>
          </reference>
        </references>
      </pivotArea>
    </chartFormat>
    <chartFormat chart="41" format="6" series="1">
      <pivotArea type="data" outline="0" fieldPosition="0">
        <references count="1">
          <reference field="4294967294" count="1" selected="0">
            <x v="0"/>
          </reference>
        </references>
      </pivotArea>
    </chartFormat>
    <chartFormat chart="41" format="7" series="1">
      <pivotArea type="data" outline="0" fieldPosition="0">
        <references count="1">
          <reference field="4294967294" count="1" selected="0">
            <x v="1"/>
          </reference>
        </references>
      </pivotArea>
    </chartFormat>
    <chartFormat chart="63" format="20" series="1">
      <pivotArea type="data" outline="0" fieldPosition="0">
        <references count="1">
          <reference field="4294967294" count="1" selected="0">
            <x v="0"/>
          </reference>
        </references>
      </pivotArea>
    </chartFormat>
    <chartFormat chart="63" format="21" series="1">
      <pivotArea type="data" outline="0" fieldPosition="0">
        <references count="1">
          <reference field="4294967294" count="1" selected="0">
            <x v="1"/>
          </reference>
        </references>
      </pivotArea>
    </chartFormat>
    <chartFormat chart="30" format="2" series="1">
      <pivotArea type="data" outline="0" fieldPosition="0">
        <references count="1">
          <reference field="4294967294" count="1" selected="0">
            <x v="2"/>
          </reference>
        </references>
      </pivotArea>
    </chartFormat>
    <chartFormat chart="92" format="28" series="1">
      <pivotArea type="data" outline="0" fieldPosition="0">
        <references count="1">
          <reference field="4294967294" count="1" selected="0">
            <x v="0"/>
          </reference>
        </references>
      </pivotArea>
    </chartFormat>
    <chartFormat chart="92" format="29" series="1">
      <pivotArea type="data" outline="0" fieldPosition="0">
        <references count="1">
          <reference field="4294967294" count="1" selected="0">
            <x v="1"/>
          </reference>
        </references>
      </pivotArea>
    </chartFormat>
    <chartFormat chart="92" format="30" series="1">
      <pivotArea type="data" outline="0" fieldPosition="0">
        <references count="1">
          <reference field="4294967294" count="1" selected="0">
            <x v="2"/>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 Sales"/>
    <pivotHierarchy dragToData="1" caption="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0"/>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Dashboard.xlsx!superstore">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98556C5-39ED-4103-B3C1-3299F13567BD}" name="PivotTable3" cacheId="7" applyNumberFormats="0" applyBorderFormats="0" applyFontFormats="0" applyPatternFormats="0" applyAlignmentFormats="0" applyWidthHeightFormats="1" dataCaption="Values" updatedVersion="6" minRefreshableVersion="3" useAutoFormatting="1" subtotalHiddenItems="1" colGrandTotals="0" itemPrintTitles="1" createdVersion="6" indent="0" outline="1" outlineData="1" multipleFieldFilters="0" chartFormat="73">
  <location ref="K3:N24" firstHeaderRow="0" firstDataRow="1" firstDataCol="1"/>
  <pivotFields count="5">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2"/>
            </reference>
          </references>
        </pivotArea>
      </autoSortScope>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dataField="1" subtotalTop="0" showAll="0" defaultSubtotal="0"/>
    <pivotField dataField="1" subtotalTop="0" showAll="0" defaultSubtotal="0"/>
  </pivotFields>
  <rowFields count="2">
    <field x="0"/>
    <field x="1"/>
  </rowFields>
  <rowItems count="21">
    <i>
      <x v="2"/>
    </i>
    <i r="1">
      <x v="13"/>
    </i>
    <i r="1">
      <x v="14"/>
    </i>
    <i r="1">
      <x v="15"/>
    </i>
    <i r="1">
      <x v="16"/>
    </i>
    <i>
      <x v="1"/>
    </i>
    <i r="1">
      <x v="4"/>
    </i>
    <i r="1">
      <x v="5"/>
    </i>
    <i r="1">
      <x v="6"/>
    </i>
    <i r="1">
      <x v="7"/>
    </i>
    <i r="1">
      <x v="8"/>
    </i>
    <i r="1">
      <x v="9"/>
    </i>
    <i r="1">
      <x v="10"/>
    </i>
    <i r="1">
      <x v="11"/>
    </i>
    <i r="1">
      <x v="12"/>
    </i>
    <i>
      <x/>
    </i>
    <i r="1">
      <x/>
    </i>
    <i r="1">
      <x v="1"/>
    </i>
    <i r="1">
      <x v="2"/>
    </i>
    <i r="1">
      <x v="3"/>
    </i>
    <i t="grand">
      <x/>
    </i>
  </rowItems>
  <colFields count="1">
    <field x="-2"/>
  </colFields>
  <colItems count="3">
    <i>
      <x/>
    </i>
    <i i="1">
      <x v="1"/>
    </i>
    <i i="2">
      <x v="2"/>
    </i>
  </colItems>
  <dataFields count="3">
    <dataField name="Sum of Sales" fld="2" baseField="0" baseItem="0"/>
    <dataField name="Average of DiscountPercent" fld="4" subtotal="average" baseField="0" baseItem="0"/>
    <dataField name="Sum of Profit" fld="3" baseField="0" baseItem="0"/>
  </dataFields>
  <chartFormats count="6">
    <chartFormat chart="37" format="2" series="1">
      <pivotArea type="data" outline="0" fieldPosition="0">
        <references count="1">
          <reference field="4294967294" count="1" selected="0">
            <x v="0"/>
          </reference>
        </references>
      </pivotArea>
    </chartFormat>
    <chartFormat chart="37" format="3" series="1">
      <pivotArea type="data" outline="0" fieldPosition="0">
        <references count="1">
          <reference field="4294967294" count="1" selected="0">
            <x v="2"/>
          </reference>
        </references>
      </pivotArea>
    </chartFormat>
    <chartFormat chart="37" format="4" series="1">
      <pivotArea type="data" outline="0" fieldPosition="0">
        <references count="1">
          <reference field="4294967294" count="1" selected="0">
            <x v="1"/>
          </reference>
        </references>
      </pivotArea>
    </chartFormat>
    <chartFormat chart="72" format="30" series="1">
      <pivotArea type="data" outline="0" fieldPosition="0">
        <references count="1">
          <reference field="4294967294" count="1" selected="0">
            <x v="0"/>
          </reference>
        </references>
      </pivotArea>
    </chartFormat>
    <chartFormat chart="72" format="31" series="1">
      <pivotArea type="data" outline="0" fieldPosition="0">
        <references count="1">
          <reference field="4294967294" count="1" selected="0">
            <x v="2"/>
          </reference>
        </references>
      </pivotArea>
    </chartFormat>
    <chartFormat chart="72" format="32" series="1">
      <pivotArea type="data" outline="0" fieldPosition="0">
        <references count="1">
          <reference field="4294967294" count="1" selected="0">
            <x v="1"/>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8"/>
    <rowHierarchyUsage hierarchyUsage="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Dashboard.xlsx!superstore">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274D07C-722A-4BCA-AF1D-A1F237380070}" name="PivotTable17" cacheId="17"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3">
  <location ref="F3:G9" firstHeaderRow="1" firstDataRow="1" firstDataCol="1"/>
  <pivotFields count="3">
    <pivotField dataField="1" subtotalTop="0" showAll="0" defaultSubtotal="0"/>
    <pivotField axis="axisRow" allDrilled="1" subtotalTop="0" showAll="0" sortType="descending" dataSourceSort="1" defaultSubtotal="0" defaultAttributeDrillState="1">
      <items count="2">
        <item x="0" e="0"/>
        <item x="1"/>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3">
        <item x="0"/>
        <item x="1"/>
        <item x="2"/>
      </items>
    </pivotField>
  </pivotFields>
  <rowFields count="2">
    <field x="1"/>
    <field x="2"/>
  </rowFields>
  <rowItems count="6">
    <i>
      <x/>
    </i>
    <i>
      <x v="1"/>
    </i>
    <i r="1">
      <x/>
    </i>
    <i r="1">
      <x v="1"/>
    </i>
    <i r="1">
      <x v="2"/>
    </i>
    <i t="grand">
      <x/>
    </i>
  </rowItems>
  <colItems count="1">
    <i/>
  </colItems>
  <dataFields count="1">
    <dataField name="Count of Sales" fld="0" subtotal="count" baseField="0" baseItem="0"/>
  </dataFields>
  <chartFormats count="14">
    <chartFormat chart="6"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6" format="1">
      <pivotArea type="data" outline="0" fieldPosition="0">
        <references count="3">
          <reference field="4294967294" count="1" selected="0">
            <x v="0"/>
          </reference>
          <reference field="1" count="1" selected="0">
            <x v="0"/>
          </reference>
          <reference field="2" count="1" selected="0">
            <x v="1"/>
          </reference>
        </references>
      </pivotArea>
    </chartFormat>
    <chartFormat chart="26" format="2">
      <pivotArea type="data" outline="0" fieldPosition="0">
        <references count="3">
          <reference field="4294967294" count="1" selected="0">
            <x v="0"/>
          </reference>
          <reference field="1" count="1" selected="0">
            <x v="0"/>
          </reference>
          <reference field="2" count="1" selected="0">
            <x v="0"/>
          </reference>
        </references>
      </pivotArea>
    </chartFormat>
    <chartFormat chart="26" format="3">
      <pivotArea type="data" outline="0" fieldPosition="0">
        <references count="3">
          <reference field="4294967294" count="1" selected="0">
            <x v="0"/>
          </reference>
          <reference field="1" count="1" selected="0">
            <x v="0"/>
          </reference>
          <reference field="2" count="1" selected="0">
            <x v="2"/>
          </reference>
        </references>
      </pivotArea>
    </chartFormat>
    <chartFormat chart="32" format="9" series="1">
      <pivotArea type="data" outline="0" fieldPosition="0">
        <references count="1">
          <reference field="4294967294" count="1" selected="0">
            <x v="0"/>
          </reference>
        </references>
      </pivotArea>
    </chartFormat>
    <chartFormat chart="32" format="10">
      <pivotArea type="data" outline="0" fieldPosition="0">
        <references count="2">
          <reference field="4294967294" count="1" selected="0">
            <x v="0"/>
          </reference>
          <reference field="1" count="1" selected="0">
            <x v="0"/>
          </reference>
        </references>
      </pivotArea>
    </chartFormat>
    <chartFormat chart="32" format="11">
      <pivotArea type="data" outline="0" fieldPosition="0">
        <references count="3">
          <reference field="4294967294" count="1" selected="0">
            <x v="0"/>
          </reference>
          <reference field="1" count="1" selected="0">
            <x v="1"/>
          </reference>
          <reference field="2" count="1" selected="0">
            <x v="0"/>
          </reference>
        </references>
      </pivotArea>
    </chartFormat>
    <chartFormat chart="32" format="12">
      <pivotArea type="data" outline="0" fieldPosition="0">
        <references count="3">
          <reference field="4294967294" count="1" selected="0">
            <x v="0"/>
          </reference>
          <reference field="1" count="1" selected="0">
            <x v="1"/>
          </reference>
          <reference field="2" count="1" selected="0">
            <x v="1"/>
          </reference>
        </references>
      </pivotArea>
    </chartFormat>
    <chartFormat chart="32" format="13">
      <pivotArea type="data" outline="0" fieldPosition="0">
        <references count="3">
          <reference field="4294967294" count="1" selected="0">
            <x v="0"/>
          </reference>
          <reference field="1" count="1" selected="0">
            <x v="1"/>
          </reference>
          <reference field="2" count="1" selected="0">
            <x v="2"/>
          </reference>
        </references>
      </pivotArea>
    </chartFormat>
    <chartFormat chart="26" format="4">
      <pivotArea type="data" outline="0" fieldPosition="0">
        <references count="2">
          <reference field="4294967294" count="1" selected="0">
            <x v="0"/>
          </reference>
          <reference field="1" count="1" selected="0">
            <x v="0"/>
          </reference>
        </references>
      </pivotArea>
    </chartFormat>
    <chartFormat chart="26" format="5">
      <pivotArea type="data" outline="0" fieldPosition="0">
        <references count="3">
          <reference field="4294967294" count="1" selected="0">
            <x v="0"/>
          </reference>
          <reference field="1" count="1" selected="0">
            <x v="1"/>
          </reference>
          <reference field="2" count="1" selected="0">
            <x v="0"/>
          </reference>
        </references>
      </pivotArea>
    </chartFormat>
    <chartFormat chart="26" format="6">
      <pivotArea type="data" outline="0" fieldPosition="0">
        <references count="3">
          <reference field="4294967294" count="1" selected="0">
            <x v="0"/>
          </reference>
          <reference field="1" count="1" selected="0">
            <x v="1"/>
          </reference>
          <reference field="2" count="1" selected="0">
            <x v="1"/>
          </reference>
        </references>
      </pivotArea>
    </chartFormat>
    <chartFormat chart="26" format="7">
      <pivotArea type="data" outline="0" fieldPosition="0">
        <references count="3">
          <reference field="4294967294" count="1" selected="0">
            <x v="0"/>
          </reference>
          <reference field="1" count="1" selected="0">
            <x v="1"/>
          </reference>
          <reference field="2" count="1" selected="0">
            <x v="2"/>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2"/>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Dashboard.xlsx!superstore">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062BCA6-B99C-4E86-B275-DDF2D4B5DC9A}" name="PivotTable4" cacheId="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25">
  <location ref="A3:B6" firstHeaderRow="1" firstDataRow="1" firstDataCol="1"/>
  <pivotFields count="3">
    <pivotField dataField="1" subtotalTop="0" showAll="0" defaultSubtotal="0"/>
    <pivotField axis="axisRow" allDrilled="1" subtotalTop="0" showAll="0" sortType="descending" dataSourceSort="1" defaultSubtotal="0" defaultAttributeDrillState="1">
      <items count="2">
        <item x="0"/>
        <item x="1"/>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Sales" fld="0" subtotal="count" baseField="0" baseItem="0"/>
  </dataFields>
  <chartFormats count="1">
    <chartFormat chart="6" format="0" series="1">
      <pivotArea type="data" outline="0" fieldPosition="0">
        <references count="1">
          <reference field="4294967294" count="1" selected="0">
            <x v="0"/>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Dashboard.xlsx!superstore">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F04FA5D-906A-4E91-B4BA-C8D02B36540C}" name="PivotTable3" cacheId="1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3:D53" firstHeaderRow="0" firstDataRow="1" firstDataCol="1"/>
  <pivotFields count="5">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0">
    <i>
      <x v="3"/>
    </i>
    <i>
      <x v="30"/>
    </i>
    <i>
      <x v="45"/>
    </i>
    <i>
      <x v="20"/>
    </i>
    <i>
      <x v="44"/>
    </i>
    <i>
      <x v="12"/>
    </i>
    <i>
      <x v="9"/>
    </i>
    <i>
      <x v="15"/>
    </i>
    <i>
      <x v="21"/>
    </i>
    <i>
      <x v="6"/>
    </i>
    <i>
      <x v="28"/>
    </i>
    <i>
      <x v="47"/>
    </i>
    <i>
      <x v="37"/>
    </i>
    <i>
      <x v="18"/>
    </i>
    <i>
      <x v="19"/>
    </i>
    <i>
      <x v="23"/>
    </i>
    <i>
      <x/>
    </i>
    <i>
      <x v="34"/>
    </i>
    <i>
      <x v="2"/>
    </i>
    <i>
      <x v="5"/>
    </i>
    <i>
      <x v="26"/>
    </i>
    <i>
      <x v="22"/>
    </i>
    <i>
      <x v="42"/>
    </i>
    <i>
      <x v="43"/>
    </i>
    <i>
      <x v="16"/>
    </i>
    <i>
      <x v="25"/>
    </i>
    <i>
      <x v="24"/>
    </i>
    <i>
      <x v="38"/>
    </i>
    <i>
      <x v="27"/>
    </i>
    <i>
      <x v="13"/>
    </i>
    <i>
      <x v="29"/>
    </i>
    <i>
      <x v="7"/>
    </i>
    <i>
      <x v="14"/>
    </i>
    <i>
      <x v="10"/>
    </i>
    <i>
      <x v="17"/>
    </i>
    <i>
      <x v="39"/>
    </i>
    <i>
      <x v="32"/>
    </i>
    <i>
      <x v="46"/>
    </i>
    <i>
      <x v="48"/>
    </i>
    <i>
      <x v="35"/>
    </i>
    <i>
      <x v="8"/>
    </i>
    <i>
      <x v="1"/>
    </i>
    <i>
      <x v="40"/>
    </i>
    <i>
      <x v="4"/>
    </i>
    <i>
      <x v="31"/>
    </i>
    <i>
      <x v="11"/>
    </i>
    <i>
      <x v="36"/>
    </i>
    <i>
      <x v="33"/>
    </i>
    <i>
      <x v="41"/>
    </i>
    <i t="grand">
      <x/>
    </i>
  </rowItems>
  <colFields count="1">
    <field x="-2"/>
  </colFields>
  <colItems count="3">
    <i>
      <x/>
    </i>
    <i i="1">
      <x v="1"/>
    </i>
    <i i="2">
      <x v="2"/>
    </i>
  </colItems>
  <dataFields count="3">
    <dataField name="Sum of Profit" fld="1" baseField="0" baseItem="0"/>
    <dataField name="Average of DiscountPercent" fld="3" subtotal="average" baseField="0" baseItem="0" numFmtId="9"/>
    <dataField name="Sum of Sales" fld="2" baseField="0" baseItem="0"/>
  </dataFields>
  <formats count="1">
    <format dxfId="8">
      <pivotArea outline="0" collapsedLevelsAreSubtotals="1" fieldPosition="0">
        <references count="1">
          <reference field="4294967294" count="1" selected="0">
            <x v="1"/>
          </reference>
        </references>
      </pivotArea>
    </format>
  </formats>
  <pivotHierarchies count="5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scountPercent"/>
    <pivotHierarchy dragToData="1" caption="DiscountPercent"/>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Dashboard.xlsx!superstore">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22A8E3D-D5B9-48D9-AC7F-A2AD902DD373}" name="PivotTable3" cacheId="1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3:B53" firstHeaderRow="1" firstDataRow="1" firstDataCol="1"/>
  <pivotFields count="3">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subtotalTop="0" showAll="0" defaultSubtotal="0"/>
    <pivotField allDrilled="1" subtotalTop="0" showAll="0" dataSourceSort="1" defaultSubtotal="0" defaultAttributeDrillState="1"/>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1" baseField="0" baseItem="0"/>
  </dataFields>
  <pivotHierarchies count="5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Dashboard.xlsx!superstore">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38334DB-35C7-4710-90D7-DDC66E1362BC}" name="PivotTable1" cacheId="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3:B53" firstHeaderRow="1" firstDataRow="1" firstDataCol="1"/>
  <pivotFields count="3">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subtotalTop="0" showAll="0" defaultSubtotal="0"/>
    <pivotField allDrilled="1" subtotalTop="0" showAll="0" dataSourceSort="1" defaultSubtotal="0" defaultAttributeDrillState="1"/>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 baseField="0" baseItem="0"/>
  </dataFields>
  <pivotHierarchies count="5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Dashboard.xlsx!superstore">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6E31C40-94A6-41C3-8B92-F2FDACC53E35}" name="PivotTable16" cacheId="1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0">
  <location ref="O17:R34" firstHeaderRow="0" firstDataRow="1" firstDataCol="1"/>
  <pivotFields count="6">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2">
    <field x="0"/>
    <field x="1"/>
  </rowFields>
  <rowItems count="17">
    <i>
      <x/>
    </i>
    <i r="1">
      <x/>
    </i>
    <i r="1">
      <x v="1"/>
    </i>
    <i r="1">
      <x v="2"/>
    </i>
    <i>
      <x v="1"/>
    </i>
    <i r="1">
      <x v="3"/>
    </i>
    <i r="1">
      <x v="4"/>
    </i>
    <i r="1">
      <x v="5"/>
    </i>
    <i>
      <x v="2"/>
    </i>
    <i r="1">
      <x v="6"/>
    </i>
    <i r="1">
      <x v="7"/>
    </i>
    <i r="1">
      <x v="8"/>
    </i>
    <i>
      <x v="3"/>
    </i>
    <i r="1">
      <x v="9"/>
    </i>
    <i r="1">
      <x v="10"/>
    </i>
    <i r="1">
      <x v="11"/>
    </i>
    <i t="grand">
      <x/>
    </i>
  </rowItems>
  <colFields count="1">
    <field x="-2"/>
  </colFields>
  <colItems count="3">
    <i>
      <x/>
    </i>
    <i i="1">
      <x v="1"/>
    </i>
    <i i="2">
      <x v="2"/>
    </i>
  </colItems>
  <dataFields count="3">
    <dataField name="Sum of sales" fld="2" baseField="0" baseItem="0"/>
    <dataField name="Sum of Profit" fld="3" baseField="0" baseItem="0"/>
    <dataField name="Average of Discount" fld="4" subtotal="average"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7" format="12" series="1">
      <pivotArea type="data" outline="0" fieldPosition="0">
        <references count="1">
          <reference field="4294967294" count="1" selected="0">
            <x v="0"/>
          </reference>
        </references>
      </pivotArea>
    </chartFormat>
    <chartFormat chart="7" format="13" series="1">
      <pivotArea type="data" outline="0" fieldPosition="0">
        <references count="1">
          <reference field="4294967294" count="1" selected="0">
            <x v="1"/>
          </reference>
        </references>
      </pivotArea>
    </chartFormat>
    <chartFormat chart="7" format="14" series="1">
      <pivotArea type="data" outline="0" fieldPosition="0">
        <references count="1">
          <reference field="4294967294" count="1" selected="0">
            <x v="2"/>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scount"/>
    <pivotHierarchy dragToData="1"/>
  </pivotHierarchies>
  <pivotTableStyleInfo name="PivotStyleLight16" showRowHeaders="1" showColHeaders="1" showRowStripes="0" showColStripes="0" showLastColumn="1"/>
  <rowHierarchiesUsage count="2">
    <rowHierarchyUsage hierarchyUsage="0"/>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map!$L$3:$P$1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379DD67-A791-41D7-8743-BBB5D9A25F41}" name="PivotTable3" cacheId="1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G3:J160" firstHeaderRow="0" firstDataRow="1" firstDataCol="1"/>
  <pivotFields count="6">
    <pivotField dataField="1" subtotalTop="0" showAll="0" defaultSubtotal="0"/>
    <pivotField axis="axisRow" allDrilled="1" subtotalTop="0" showAll="0" sortType="descending" defaultSubtotal="0" defaultAttributeDrillState="1">
      <items count="150">
        <item x="80"/>
        <item x="96"/>
        <item x="79"/>
        <item x="78"/>
        <item x="77"/>
        <item x="95"/>
        <item x="149"/>
        <item x="76"/>
        <item x="75"/>
        <item x="74"/>
        <item x="94"/>
        <item x="148"/>
        <item x="93"/>
        <item x="73"/>
        <item x="72"/>
        <item x="147"/>
        <item x="146"/>
        <item x="71"/>
        <item x="70"/>
        <item x="69"/>
        <item x="68"/>
        <item x="67"/>
        <item x="66"/>
        <item x="65"/>
        <item x="64"/>
        <item x="145"/>
        <item x="63"/>
        <item x="62"/>
        <item x="61"/>
        <item x="60"/>
        <item x="59"/>
        <item x="58"/>
        <item x="57"/>
        <item x="144"/>
        <item x="143"/>
        <item x="56"/>
        <item x="55"/>
        <item x="142"/>
        <item x="54"/>
        <item x="92"/>
        <item x="91"/>
        <item x="53"/>
        <item x="141"/>
        <item x="52"/>
        <item x="51"/>
        <item x="50"/>
        <item x="49"/>
        <item x="48"/>
        <item x="140"/>
        <item x="47"/>
        <item x="139"/>
        <item x="46"/>
        <item x="138"/>
        <item x="137"/>
        <item x="45"/>
        <item x="44"/>
        <item x="43"/>
        <item x="136"/>
        <item x="42"/>
        <item x="41"/>
        <item x="90"/>
        <item x="89"/>
        <item x="88"/>
        <item x="40"/>
        <item x="87"/>
        <item x="39"/>
        <item x="38"/>
        <item x="37"/>
        <item x="36"/>
        <item x="135"/>
        <item x="35"/>
        <item x="134"/>
        <item x="133"/>
        <item x="34"/>
        <item x="132"/>
        <item x="131"/>
        <item x="33"/>
        <item x="32"/>
        <item x="31"/>
        <item x="86"/>
        <item x="130"/>
        <item x="129"/>
        <item x="30"/>
        <item x="29"/>
        <item x="28"/>
        <item x="27"/>
        <item x="26"/>
        <item x="25"/>
        <item x="128"/>
        <item x="24"/>
        <item x="127"/>
        <item x="85"/>
        <item x="126"/>
        <item x="23"/>
        <item x="125"/>
        <item x="22"/>
        <item x="124"/>
        <item x="21"/>
        <item x="84"/>
        <item x="123"/>
        <item x="122"/>
        <item x="121"/>
        <item x="120"/>
        <item x="119"/>
        <item x="118"/>
        <item x="20"/>
        <item x="83"/>
        <item x="117"/>
        <item x="19"/>
        <item x="18"/>
        <item x="17"/>
        <item x="116"/>
        <item x="16"/>
        <item x="115"/>
        <item x="15"/>
        <item x="114"/>
        <item x="14"/>
        <item x="13"/>
        <item x="113"/>
        <item x="12"/>
        <item x="112"/>
        <item x="111"/>
        <item x="110"/>
        <item x="11"/>
        <item x="109"/>
        <item x="10"/>
        <item x="9"/>
        <item x="8"/>
        <item x="7"/>
        <item x="108"/>
        <item x="107"/>
        <item x="6"/>
        <item x="5"/>
        <item x="82"/>
        <item x="106"/>
        <item x="105"/>
        <item x="4"/>
        <item x="104"/>
        <item x="103"/>
        <item x="102"/>
        <item x="3"/>
        <item x="101"/>
        <item x="81"/>
        <item x="100"/>
        <item x="2"/>
        <item x="1"/>
        <item x="0"/>
        <item x="99"/>
        <item x="98"/>
        <item x="97"/>
      </items>
    </pivotField>
    <pivotField axis="axisRow" allDrilled="1" subtotalTop="0" showAll="0" measureFilter="1" includeNewItemsIn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2">
    <field x="2"/>
    <field x="1"/>
  </rowFields>
  <rowItems count="157">
    <i>
      <x/>
    </i>
    <i r="1">
      <x/>
    </i>
    <i r="1">
      <x v="2"/>
    </i>
    <i r="1">
      <x v="3"/>
    </i>
    <i r="1">
      <x v="4"/>
    </i>
    <i r="1">
      <x v="7"/>
    </i>
    <i r="1">
      <x v="8"/>
    </i>
    <i r="1">
      <x v="9"/>
    </i>
    <i r="1">
      <x v="13"/>
    </i>
    <i r="1">
      <x v="14"/>
    </i>
    <i r="1">
      <x v="17"/>
    </i>
    <i r="1">
      <x v="18"/>
    </i>
    <i r="1">
      <x v="19"/>
    </i>
    <i r="1">
      <x v="20"/>
    </i>
    <i r="1">
      <x v="21"/>
    </i>
    <i r="1">
      <x v="22"/>
    </i>
    <i r="1">
      <x v="23"/>
    </i>
    <i r="1">
      <x v="24"/>
    </i>
    <i r="1">
      <x v="26"/>
    </i>
    <i r="1">
      <x v="27"/>
    </i>
    <i r="1">
      <x v="28"/>
    </i>
    <i r="1">
      <x v="29"/>
    </i>
    <i r="1">
      <x v="30"/>
    </i>
    <i r="1">
      <x v="31"/>
    </i>
    <i r="1">
      <x v="32"/>
    </i>
    <i r="1">
      <x v="35"/>
    </i>
    <i r="1">
      <x v="36"/>
    </i>
    <i r="1">
      <x v="38"/>
    </i>
    <i r="1">
      <x v="41"/>
    </i>
    <i r="1">
      <x v="43"/>
    </i>
    <i r="1">
      <x v="44"/>
    </i>
    <i r="1">
      <x v="45"/>
    </i>
    <i r="1">
      <x v="46"/>
    </i>
    <i r="1">
      <x v="47"/>
    </i>
    <i r="1">
      <x v="49"/>
    </i>
    <i r="1">
      <x v="51"/>
    </i>
    <i r="1">
      <x v="54"/>
    </i>
    <i r="1">
      <x v="55"/>
    </i>
    <i r="1">
      <x v="56"/>
    </i>
    <i r="1">
      <x v="58"/>
    </i>
    <i r="1">
      <x v="59"/>
    </i>
    <i r="1">
      <x v="63"/>
    </i>
    <i r="1">
      <x v="65"/>
    </i>
    <i r="1">
      <x v="66"/>
    </i>
    <i r="1">
      <x v="67"/>
    </i>
    <i r="1">
      <x v="68"/>
    </i>
    <i r="1">
      <x v="70"/>
    </i>
    <i r="1">
      <x v="73"/>
    </i>
    <i r="1">
      <x v="76"/>
    </i>
    <i r="1">
      <x v="77"/>
    </i>
    <i r="1">
      <x v="78"/>
    </i>
    <i r="1">
      <x v="82"/>
    </i>
    <i r="1">
      <x v="83"/>
    </i>
    <i r="1">
      <x v="84"/>
    </i>
    <i r="1">
      <x v="85"/>
    </i>
    <i r="1">
      <x v="86"/>
    </i>
    <i r="1">
      <x v="87"/>
    </i>
    <i r="1">
      <x v="89"/>
    </i>
    <i r="1">
      <x v="93"/>
    </i>
    <i r="1">
      <x v="95"/>
    </i>
    <i r="1">
      <x v="97"/>
    </i>
    <i r="1">
      <x v="105"/>
    </i>
    <i r="1">
      <x v="108"/>
    </i>
    <i r="1">
      <x v="109"/>
    </i>
    <i r="1">
      <x v="110"/>
    </i>
    <i r="1">
      <x v="112"/>
    </i>
    <i r="1">
      <x v="114"/>
    </i>
    <i r="1">
      <x v="116"/>
    </i>
    <i r="1">
      <x v="117"/>
    </i>
    <i r="1">
      <x v="119"/>
    </i>
    <i r="1">
      <x v="123"/>
    </i>
    <i r="1">
      <x v="125"/>
    </i>
    <i r="1">
      <x v="126"/>
    </i>
    <i r="1">
      <x v="127"/>
    </i>
    <i r="1">
      <x v="128"/>
    </i>
    <i r="1">
      <x v="131"/>
    </i>
    <i r="1">
      <x v="132"/>
    </i>
    <i r="1">
      <x v="136"/>
    </i>
    <i r="1">
      <x v="140"/>
    </i>
    <i r="1">
      <x v="144"/>
    </i>
    <i r="1">
      <x v="145"/>
    </i>
    <i r="1">
      <x v="146"/>
    </i>
    <i>
      <x v="1"/>
    </i>
    <i r="1">
      <x v="1"/>
    </i>
    <i r="1">
      <x v="5"/>
    </i>
    <i r="1">
      <x v="10"/>
    </i>
    <i r="1">
      <x v="12"/>
    </i>
    <i r="1">
      <x v="39"/>
    </i>
    <i r="1">
      <x v="40"/>
    </i>
    <i r="1">
      <x v="58"/>
    </i>
    <i r="1">
      <x v="60"/>
    </i>
    <i r="1">
      <x v="61"/>
    </i>
    <i r="1">
      <x v="62"/>
    </i>
    <i r="1">
      <x v="64"/>
    </i>
    <i r="1">
      <x v="77"/>
    </i>
    <i r="1">
      <x v="79"/>
    </i>
    <i r="1">
      <x v="91"/>
    </i>
    <i r="1">
      <x v="98"/>
    </i>
    <i r="1">
      <x v="106"/>
    </i>
    <i r="1">
      <x v="133"/>
    </i>
    <i r="1">
      <x v="142"/>
    </i>
    <i>
      <x v="2"/>
    </i>
    <i r="1">
      <x v="6"/>
    </i>
    <i r="1">
      <x v="11"/>
    </i>
    <i r="1">
      <x v="15"/>
    </i>
    <i r="1">
      <x v="16"/>
    </i>
    <i r="1">
      <x v="25"/>
    </i>
    <i r="1">
      <x v="33"/>
    </i>
    <i r="1">
      <x v="34"/>
    </i>
    <i r="1">
      <x v="37"/>
    </i>
    <i r="1">
      <x v="42"/>
    </i>
    <i r="1">
      <x v="48"/>
    </i>
    <i r="1">
      <x v="50"/>
    </i>
    <i r="1">
      <x v="52"/>
    </i>
    <i r="1">
      <x v="53"/>
    </i>
    <i r="1">
      <x v="54"/>
    </i>
    <i r="1">
      <x v="57"/>
    </i>
    <i r="1">
      <x v="69"/>
    </i>
    <i r="1">
      <x v="71"/>
    </i>
    <i r="1">
      <x v="72"/>
    </i>
    <i r="1">
      <x v="74"/>
    </i>
    <i r="1">
      <x v="75"/>
    </i>
    <i r="1">
      <x v="80"/>
    </i>
    <i r="1">
      <x v="81"/>
    </i>
    <i r="1">
      <x v="88"/>
    </i>
    <i r="1">
      <x v="90"/>
    </i>
    <i r="1">
      <x v="92"/>
    </i>
    <i r="1">
      <x v="94"/>
    </i>
    <i r="1">
      <x v="96"/>
    </i>
    <i r="1">
      <x v="99"/>
    </i>
    <i r="1">
      <x v="100"/>
    </i>
    <i r="1">
      <x v="101"/>
    </i>
    <i r="1">
      <x v="102"/>
    </i>
    <i r="1">
      <x v="103"/>
    </i>
    <i r="1">
      <x v="104"/>
    </i>
    <i r="1">
      <x v="107"/>
    </i>
    <i r="1">
      <x v="111"/>
    </i>
    <i r="1">
      <x v="113"/>
    </i>
    <i r="1">
      <x v="115"/>
    </i>
    <i r="1">
      <x v="118"/>
    </i>
    <i r="1">
      <x v="120"/>
    </i>
    <i r="1">
      <x v="121"/>
    </i>
    <i r="1">
      <x v="122"/>
    </i>
    <i r="1">
      <x v="124"/>
    </i>
    <i r="1">
      <x v="129"/>
    </i>
    <i r="1">
      <x v="130"/>
    </i>
    <i r="1">
      <x v="134"/>
    </i>
    <i r="1">
      <x v="135"/>
    </i>
    <i r="1">
      <x v="137"/>
    </i>
    <i r="1">
      <x v="138"/>
    </i>
    <i r="1">
      <x v="139"/>
    </i>
    <i r="1">
      <x v="141"/>
    </i>
    <i r="1">
      <x v="143"/>
    </i>
    <i r="1">
      <x v="147"/>
    </i>
    <i r="1">
      <x v="148"/>
    </i>
    <i r="1">
      <x v="149"/>
    </i>
    <i t="grand">
      <x/>
    </i>
  </rowItems>
  <colFields count="1">
    <field x="-2"/>
  </colFields>
  <colItems count="3">
    <i>
      <x/>
    </i>
    <i i="1">
      <x v="1"/>
    </i>
    <i i="2">
      <x v="2"/>
    </i>
  </colItems>
  <dataFields count="3">
    <dataField name="Sum of Sales" fld="0" baseField="0" baseItem="0"/>
    <dataField name="Average of DiscountPercent" fld="4" subtotal="average" baseField="1" baseItem="20"/>
    <dataField name="Sum of Profit" fld="3" baseField="0" baseItem="0"/>
  </dataFields>
  <pivotHierarchies count="5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includeNewItemsInFilter="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scountPercen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39">
      <autoFilter ref="A1">
        <filterColumn colId="0">
          <top10 val="3" filterVal="3"/>
        </filterColumn>
      </autoFilter>
    </filter>
  </filters>
  <rowHierarchiesUsage count="2">
    <rowHierarchyUsage hierarchyUsage="28"/>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Dashboard.xlsx!superstore">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8D4B98A-0EAF-405A-9FD6-41AF5F8190FB}" sourceName="[superstore].[Category]">
  <pivotTables>
    <pivotTable tabId="15" name="PivotTable4"/>
    <pivotTable tabId="25" name="PivotTable1"/>
    <pivotTable tabId="9" name="PivotTable2"/>
    <pivotTable tabId="9" name="PivotTable3"/>
    <pivotTable tabId="16" name="PivotTable4"/>
    <pivotTable tabId="29" name="PivotTable1"/>
    <pivotTable tabId="28" name="PivotTable1"/>
    <pivotTable tabId="35" name="PivotTable3"/>
    <pivotTable tabId="38" name="PivotTable3"/>
    <pivotTable tabId="16" name="PivotTable1"/>
    <pivotTable tabId="16" name="PivotTable2"/>
    <pivotTable tabId="25" name="PivotTable3"/>
    <pivotTable tabId="25" name="PivotTable16"/>
    <pivotTable tabId="15" name="PivotTable17"/>
    <pivotTable tabId="16" name="PivotTable19"/>
  </pivotTables>
  <data>
    <olap pivotCacheId="1275126596">
      <levels count="2">
        <level uniqueName="[superstore].[Category].[(All)]" sourceCaption="(All)" count="0"/>
        <level uniqueName="[superstore].[Category].[Category]" sourceCaption="Category" count="3">
          <ranges>
            <range startItem="0">
              <i n="[superstore].[Category].&amp;[Furniture]" c="Furniture"/>
              <i n="[superstore].[Category].&amp;[Office Supplies]" c="Office Supplies"/>
              <i n="[superstore].[Category].&amp;[Technology]" c="Technology"/>
            </range>
          </ranges>
        </level>
      </levels>
      <selections count="1">
        <selection n="[superstore].[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Date__Year" xr10:uid="{29488FC2-79EB-4656-AA16-8714C4C19803}" sourceName="[superstore].[OrderDate (Year)]">
  <pivotTables>
    <pivotTable tabId="15" name="PivotTable4"/>
    <pivotTable tabId="25" name="PivotTable1"/>
    <pivotTable tabId="9" name="PivotTable2"/>
    <pivotTable tabId="9" name="PivotTable3"/>
    <pivotTable tabId="16" name="PivotTable4"/>
    <pivotTable tabId="29" name="PivotTable1"/>
    <pivotTable tabId="28" name="PivotTable1"/>
    <pivotTable tabId="35" name="PivotTable3"/>
    <pivotTable tabId="38" name="PivotTable3"/>
    <pivotTable tabId="16" name="PivotTable1"/>
    <pivotTable tabId="16" name="PivotTable2"/>
    <pivotTable tabId="25" name="PivotTable3"/>
    <pivotTable tabId="25" name="PivotTable16"/>
    <pivotTable tabId="15" name="PivotTable17"/>
    <pivotTable tabId="16" name="PivotTable19"/>
  </pivotTables>
  <data>
    <olap pivotCacheId="1275126596">
      <levels count="2">
        <level uniqueName="[superstore].[OrderDate (Year)].[(All)]" sourceCaption="(All)" count="0"/>
        <level uniqueName="[superstore].[OrderDate (Year)].[OrderDate (Year)]" sourceCaption="OrderDate (Year)" count="4">
          <ranges>
            <range startItem="0">
              <i n="[superstore].[OrderDate (Year)].&amp;[2016]" c="2016"/>
              <i n="[superstore].[OrderDate (Year)].&amp;[2017]" c="2017"/>
              <i n="[superstore].[OrderDate (Year)].&amp;[2018]" c="2018"/>
              <i n="[superstore].[OrderDate (Year)].&amp;[2019]" c="2019"/>
            </range>
          </ranges>
        </level>
      </levels>
      <selections count="1">
        <selection n="[superstore].[OrderDate (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ADDAAFA-52AB-4ECB-BA01-1103C47E2AE6}" sourceName="[superstore].[Region]">
  <pivotTables>
    <pivotTable tabId="15" name="PivotTable4"/>
    <pivotTable tabId="25" name="PivotTable1"/>
    <pivotTable tabId="9" name="PivotTable2"/>
    <pivotTable tabId="9" name="PivotTable3"/>
    <pivotTable tabId="16" name="PivotTable4"/>
    <pivotTable tabId="29" name="PivotTable1"/>
    <pivotTable tabId="28" name="PivotTable1"/>
    <pivotTable tabId="35" name="PivotTable3"/>
    <pivotTable tabId="38" name="PivotTable3"/>
    <pivotTable tabId="16" name="PivotTable1"/>
    <pivotTable tabId="16" name="PivotTable2"/>
    <pivotTable tabId="25" name="PivotTable3"/>
    <pivotTable tabId="25" name="PivotTable16"/>
    <pivotTable tabId="15" name="PivotTable17"/>
    <pivotTable tabId="16" name="PivotTable19"/>
  </pivotTables>
  <data>
    <olap pivotCacheId="1275126596">
      <levels count="2">
        <level uniqueName="[superstore].[Region].[(All)]" sourceCaption="(All)" count="0"/>
        <level uniqueName="[superstore].[Region].[Region]" sourceCaption="Region" count="4">
          <ranges>
            <range startItem="0">
              <i n="[superstore].[Region].&amp;[Central]" c="Central"/>
              <i n="[superstore].[Region].&amp;[East]" c="East"/>
              <i n="[superstore].[Region].&amp;[South]" c="South"/>
              <i n="[superstore].[Region].&amp;[West]" c="West"/>
            </range>
          </ranges>
        </level>
      </levels>
      <selections count="1">
        <selection n="[superstore].[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AF5A82E-D30F-4D1B-80DE-91460B9BEF2B}" sourceName="[superstore].[Segment]">
  <pivotTables>
    <pivotTable tabId="15" name="PivotTable4"/>
    <pivotTable tabId="25" name="PivotTable1"/>
    <pivotTable tabId="9" name="PivotTable2"/>
    <pivotTable tabId="9" name="PivotTable3"/>
    <pivotTable tabId="16" name="PivotTable4"/>
    <pivotTable tabId="29" name="PivotTable1"/>
    <pivotTable tabId="28" name="PivotTable1"/>
    <pivotTable tabId="35" name="PivotTable3"/>
    <pivotTable tabId="38" name="PivotTable3"/>
    <pivotTable tabId="16" name="PivotTable1"/>
    <pivotTable tabId="16" name="PivotTable2"/>
    <pivotTable tabId="25" name="PivotTable3"/>
    <pivotTable tabId="25" name="PivotTable16"/>
    <pivotTable tabId="15" name="PivotTable17"/>
    <pivotTable tabId="16" name="PivotTable19"/>
  </pivotTables>
  <data>
    <olap pivotCacheId="1275126596">
      <levels count="2">
        <level uniqueName="[superstore].[Segment].[(All)]" sourceCaption="(All)" count="0"/>
        <level uniqueName="[superstore].[Segment].[Segment]" sourceCaption="Segment" count="3">
          <ranges>
            <range startItem="0">
              <i n="[superstore].[Segment].&amp;[Consumer]" c="Consumer"/>
              <i n="[superstore].[Segment].&amp;[Corporate]" c="Corporate"/>
              <i n="[superstore].[Segment].&amp;[Home Office]" c="Home Office"/>
            </range>
          </ranges>
        </level>
      </levels>
      <selections count="1">
        <selection n="[superstore].[Segment].[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Mode" xr10:uid="{B4B53D0C-01D6-406D-A825-F3E599DC1066}" sourceName="[superstore].[ShipMode]">
  <pivotTables>
    <pivotTable tabId="15" name="PivotTable4"/>
    <pivotTable tabId="25" name="PivotTable1"/>
    <pivotTable tabId="9" name="PivotTable2"/>
    <pivotTable tabId="9" name="PivotTable3"/>
    <pivotTable tabId="16" name="PivotTable4"/>
    <pivotTable tabId="29" name="PivotTable1"/>
    <pivotTable tabId="28" name="PivotTable1"/>
    <pivotTable tabId="35" name="PivotTable3"/>
    <pivotTable tabId="38" name="PivotTable3"/>
    <pivotTable tabId="16" name="PivotTable1"/>
    <pivotTable tabId="16" name="PivotTable2"/>
    <pivotTable tabId="25" name="PivotTable3"/>
    <pivotTable tabId="25" name="PivotTable16"/>
    <pivotTable tabId="15" name="PivotTable17"/>
    <pivotTable tabId="16" name="PivotTable19"/>
  </pivotTables>
  <data>
    <olap pivotCacheId="1275126596">
      <levels count="2">
        <level uniqueName="[superstore].[ShipMode].[(All)]" sourceCaption="(All)" count="0"/>
        <level uniqueName="[superstore].[ShipMode].[ShipMode]" sourceCaption="ShipMode" count="4">
          <ranges>
            <range startItem="0">
              <i n="[superstore].[ShipMode].&amp;[First Class]" c="First Class"/>
              <i n="[superstore].[ShipMode].&amp;[Same Day]" c="Same Day"/>
              <i n="[superstore].[ShipMode].&amp;[Second Class]" c="Second Class"/>
              <i n="[superstore].[ShipMode].&amp;[Standard Class]" c="Standard Class"/>
            </range>
          </ranges>
        </level>
      </levels>
      <selections count="1">
        <selection n="[superstore].[ShipMod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7" xr10:uid="{B81F70C3-7E4B-4997-A391-FE3867131106}" cache="Slicer_Category" caption="Category" columnCount="3" level="1" rowHeight="180000"/>
  <slicer name="OrderDate (Year) 7" xr10:uid="{93F61895-EC76-4652-8C82-D88907176DDD}" cache="Slicer_OrderDate__Year" caption="OrderDate (Year)" columnCount="4" level="1" rowHeight="180000"/>
  <slicer name="Region 7" xr10:uid="{2D4DF33A-6AFF-401D-86AA-9CCD02A637C9}" cache="Slicer_Region" caption="Region" columnCount="4" level="1" rowHeight="180000"/>
  <slicer name="Segment 7" xr10:uid="{239A2F51-425B-4291-B2EA-BF20E1613B6C}" cache="Slicer_Segment" caption="Segment" columnCount="3" level="1" rowHeight="180000"/>
  <slicer name="ShipMode 7" xr10:uid="{BEC38050-EAB6-4E27-857F-D9D3EF5C67DB}" cache="Slicer_ShipMode" caption="ShipMode" columnCount="4" level="1" rowHeight="18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8" xr10:uid="{EEED879A-99A7-4E76-82A5-F642B3C8B5A3}" cache="Slicer_Category" caption="Category" columnCount="3" level="1" rowHeight="180000"/>
  <slicer name="OrderDate (Year) 8" xr10:uid="{C1F110D0-0E05-4519-AB56-41FED003C002}" cache="Slicer_OrderDate__Year" caption="OrderDate (Year)" columnCount="4" level="1" rowHeight="180000"/>
  <slicer name="Region 8" xr10:uid="{7A52A691-D51B-450B-8E3F-51013CE18F1C}" cache="Slicer_Region" caption="Region" columnCount="4" level="1" rowHeight="180000"/>
  <slicer name="Segment 8" xr10:uid="{2EA951C2-F249-4227-88B6-AA66D0655173}" cache="Slicer_Segment" caption="Segment" columnCount="3" level="1" rowHeight="180000"/>
  <slicer name="ShipMode 8" xr10:uid="{E65EF71E-430B-471A-9341-812C886ED53C}" cache="Slicer_ShipMode" caption="ShipMode" columnCount="4" level="1" rowHeight="180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6" xr10:uid="{9F986F21-BE74-4028-B776-CAD2FB255A14}" cache="Slicer_Category" caption="Category" columnCount="3" level="1" rowHeight="180000"/>
  <slicer name="OrderDate (Year) 6" xr10:uid="{8F3FDF26-3676-4BCD-9B1F-6394D3CC5B66}" cache="Slicer_OrderDate__Year" caption="OrderDate (Year)" columnCount="4" level="1" rowHeight="180000"/>
  <slicer name="Region 6" xr10:uid="{D7D65B05-E38A-47BE-A262-CEADE261C6B9}" cache="Slicer_Region" caption="Region" columnCount="4" level="1" rowHeight="180000"/>
  <slicer name="Segment 6" xr10:uid="{9B5F45D2-D167-47DC-B15A-8D5A9CBCBA93}" cache="Slicer_Segment" caption="Segment" columnCount="3" level="1" rowHeight="180000"/>
  <slicer name="ShipMode 6" xr10:uid="{4E7D937D-4289-49B2-BACB-3C34309D60CD}" cache="Slicer_ShipMode" caption="ShipMode" columnCount="4" level="1"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A632AD0-26DC-47E6-98E1-47FECD19755A}" name="superstore" displayName="superstore" ref="A1:Y9995" totalsRowCount="1" headerRowDxfId="7">
  <autoFilter ref="A1:Y9994" xr:uid="{FC7F5B5A-A8DC-45B5-8129-6CF8013C237D}">
    <filterColumn colId="23">
      <filters>
        <filter val="California"/>
      </filters>
    </filterColumn>
  </autoFilter>
  <tableColumns count="25">
    <tableColumn id="1" xr3:uid="{2E900331-597F-42CD-B49B-CF065A8EA62A}" name="DaystoShipActual"/>
    <tableColumn id="2" xr3:uid="{BA6510CE-AC45-4240-B1AC-BCA180A93E2F}" name="ShipStatus"/>
    <tableColumn id="3" xr3:uid="{E306FEA4-EDF1-4BBB-A85B-54AE82E6E163}" name="DaystoShipScheduled"/>
    <tableColumn id="4" xr3:uid="{BD539A3B-B9D0-4C64-958D-AB358C4BF6B4}" name="Category"/>
    <tableColumn id="5" xr3:uid="{60C4CCAB-EC35-496E-97AB-F8F8C3858501}" name="City"/>
    <tableColumn id="6" xr3:uid="{74D6AEB3-C56E-433C-9A02-E67F17AB6506}" name="Country"/>
    <tableColumn id="7" xr3:uid="{1D25D3BC-523C-4318-B0C1-89A554C87776}" name="CustomerName"/>
    <tableColumn id="8" xr3:uid="{AA719B46-7FCC-44F4-8946-72FFF2D1570C}" name="DiscountPercent" dataDxfId="6" totalsRowDxfId="5" dataCellStyle="Percent" totalsRowCellStyle="Percent"/>
    <tableColumn id="9" xr3:uid="{C00E92BA-5014-4EC6-B5B8-49D722D288A0}" name="OrderDate" dataDxfId="4" totalsRowDxfId="3"/>
    <tableColumn id="10" xr3:uid="{E4D2A489-C3D0-4BED-A3A6-B66AC54ABC42}" name="OrderID"/>
    <tableColumn id="11" xr3:uid="{2FEDCA09-3E70-4B31-8D36-6EE6333A169B}" name="Sales Person"/>
    <tableColumn id="12" xr3:uid="{44801740-136C-4A98-80DB-A529AC3585D4}" name="PostalCode"/>
    <tableColumn id="13" xr3:uid="{58CB0D37-EA2A-4F4E-AB86-B959ECD2510C}" name="ProductId"/>
    <tableColumn id="14" xr3:uid="{49E9557C-AD6E-4116-88B4-44747685D50B}" name="ProductName"/>
    <tableColumn id="15" xr3:uid="{99AC8DDE-66E1-4D20-8A5A-C6B885B04E6A}" name="Profit" totalsRowFunction="custom" totalsRowDxfId="2" totalsRowCellStyle="Currency">
      <totalsRowFormula>SUM(superstore[Profit])</totalsRowFormula>
    </tableColumn>
    <tableColumn id="16" xr3:uid="{9EA44872-B37D-407E-A702-F92473B6557B}" name="Quantity"/>
    <tableColumn id="17" xr3:uid="{0BB86D19-6D31-4D8D-AFAB-89F076D35B14}" name="Region"/>
    <tableColumn id="18" xr3:uid="{F69E876A-53FA-45A1-B53D-74E0EB15CCF9}" name="Returned"/>
    <tableColumn id="19" xr3:uid="{46EA3D05-1292-4C7D-AB63-E2E6A10590FF}" name="ProfitperOrder"/>
    <tableColumn id="20" xr3:uid="{820977B2-3255-4468-B7C0-12CCB38658B1}" name="Sales"/>
    <tableColumn id="21" xr3:uid="{62B966F4-F6AD-40C8-8D9B-ED5D8C80ED76}" name="Segment"/>
    <tableColumn id="22" xr3:uid="{10BDDD70-4314-4B74-B51A-C4070A4FD88D}" name="ShipDate" dataDxfId="1" totalsRowDxfId="0"/>
    <tableColumn id="23" xr3:uid="{DE746E1E-9EF0-4C86-97D2-360F0B27729C}" name="ShipMode"/>
    <tableColumn id="24" xr3:uid="{610976E1-541E-4ED5-87D2-31583FB6DBDF}" name="State"/>
    <tableColumn id="25" xr3:uid="{84E88116-510B-44D2-9011-244E75743C55}" name="SubCategory"/>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microsoft.com/office/2007/relationships/slicer" Target="../slicers/slicer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4.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63A11-EB75-47E2-9739-AFF9BF67CA0A}">
  <sheetPr codeName="Sheet17"/>
  <dimension ref="B1:AZ30"/>
  <sheetViews>
    <sheetView showGridLines="0" topLeftCell="A4" zoomScale="70" zoomScaleNormal="70" workbookViewId="0"/>
  </sheetViews>
  <sheetFormatPr defaultRowHeight="15.5" x14ac:dyDescent="0.35"/>
  <cols>
    <col min="1" max="18" width="9.23046875" style="19"/>
    <col min="19" max="19" width="9.3046875" style="19" customWidth="1"/>
    <col min="20" max="16384" width="9.23046875" style="19"/>
  </cols>
  <sheetData>
    <row r="1" spans="2:22" ht="15.65" customHeight="1" x14ac:dyDescent="0.35">
      <c r="F1" s="24" t="s">
        <v>8318</v>
      </c>
      <c r="G1" s="24"/>
      <c r="H1" s="24"/>
      <c r="I1" s="24"/>
      <c r="J1" s="24"/>
      <c r="K1" s="24"/>
      <c r="L1" s="24"/>
      <c r="M1" s="24"/>
      <c r="N1" s="24"/>
      <c r="O1" s="24"/>
      <c r="P1" s="24"/>
      <c r="Q1" s="21"/>
    </row>
    <row r="2" spans="2:22" ht="15.65" customHeight="1" x14ac:dyDescent="0.35">
      <c r="F2" s="24"/>
      <c r="G2" s="24"/>
      <c r="H2" s="24"/>
      <c r="I2" s="24"/>
      <c r="J2" s="24"/>
      <c r="K2" s="24"/>
      <c r="L2" s="24"/>
      <c r="M2" s="24"/>
      <c r="N2" s="24"/>
      <c r="O2" s="24"/>
      <c r="P2" s="24"/>
      <c r="Q2" s="21"/>
    </row>
    <row r="3" spans="2:22" ht="15.65" customHeight="1" x14ac:dyDescent="0.35">
      <c r="F3" s="21"/>
      <c r="G3" s="21"/>
      <c r="H3" s="21"/>
      <c r="I3" s="21"/>
      <c r="J3" s="21"/>
      <c r="K3" s="21"/>
      <c r="L3" s="21"/>
      <c r="M3" s="21"/>
      <c r="N3" s="21"/>
      <c r="O3" s="21"/>
      <c r="P3" s="21"/>
      <c r="Q3" s="21"/>
    </row>
    <row r="4" spans="2:22" ht="15.65" customHeight="1" x14ac:dyDescent="0.35">
      <c r="F4" s="21"/>
      <c r="G4" s="21"/>
      <c r="H4" s="21"/>
      <c r="I4" s="21"/>
      <c r="J4" s="21"/>
      <c r="K4" s="21"/>
      <c r="L4" s="21"/>
      <c r="M4" s="21"/>
      <c r="N4" s="21"/>
      <c r="O4" s="21"/>
      <c r="P4" s="21"/>
      <c r="Q4" s="21"/>
    </row>
    <row r="5" spans="2:22" ht="15" customHeight="1" x14ac:dyDescent="0.35">
      <c r="F5" s="21"/>
      <c r="G5" s="21"/>
      <c r="H5" s="21"/>
      <c r="I5" s="21"/>
      <c r="J5" s="21"/>
      <c r="K5" s="21"/>
      <c r="L5" s="21"/>
      <c r="M5" s="21"/>
      <c r="N5" s="21"/>
      <c r="O5" s="21"/>
      <c r="P5" s="21"/>
      <c r="Q5" s="21"/>
    </row>
    <row r="9" spans="2:22" ht="23" customHeight="1" x14ac:dyDescent="0.35">
      <c r="B9" s="20"/>
      <c r="C9" s="20"/>
      <c r="D9" s="20"/>
      <c r="E9" s="20"/>
      <c r="F9" s="20"/>
      <c r="G9" s="20"/>
      <c r="H9" s="20"/>
      <c r="I9" s="20"/>
      <c r="J9" s="20"/>
      <c r="K9" s="20"/>
      <c r="L9" s="20"/>
      <c r="M9" s="20"/>
      <c r="N9" s="20"/>
      <c r="O9" s="20"/>
      <c r="P9" s="20"/>
      <c r="Q9" s="20"/>
      <c r="R9" s="20"/>
      <c r="S9" s="25"/>
      <c r="T9" s="25"/>
      <c r="U9" s="25"/>
      <c r="V9" s="25"/>
    </row>
    <row r="10" spans="2:22" ht="15.5" customHeight="1" x14ac:dyDescent="0.35">
      <c r="B10" s="20"/>
      <c r="C10" s="20"/>
      <c r="D10" s="20"/>
      <c r="E10" s="20"/>
      <c r="F10" s="20"/>
      <c r="G10" s="20"/>
      <c r="H10" s="20"/>
      <c r="I10" s="20"/>
      <c r="J10" s="20"/>
      <c r="K10" s="20"/>
      <c r="L10" s="20"/>
      <c r="M10" s="20"/>
      <c r="N10" s="20"/>
      <c r="O10" s="20"/>
      <c r="P10" s="20"/>
      <c r="Q10" s="20"/>
      <c r="R10" s="20"/>
      <c r="S10" s="22"/>
    </row>
    <row r="11" spans="2:22" x14ac:dyDescent="0.35">
      <c r="S11" s="22"/>
    </row>
    <row r="12" spans="2:22" x14ac:dyDescent="0.35">
      <c r="S12" s="22"/>
    </row>
    <row r="30" spans="52:52" x14ac:dyDescent="0.35">
      <c r="AZ30" s="19" t="s">
        <v>8306</v>
      </c>
    </row>
  </sheetData>
  <mergeCells count="2">
    <mergeCell ref="F1:P2"/>
    <mergeCell ref="S9:V9"/>
  </mergeCells>
  <pageMargins left="0.7" right="0.7" top="0.75" bottom="0.75" header="0.3" footer="0.3"/>
  <pageSetup paperSize="9" orientation="portrait" horizontalDpi="0" verticalDpi="0"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D0BD8-F82E-4DD8-AEF0-D683AEACD4A8}">
  <sheetPr codeName="Sheet15"/>
  <dimension ref="B1:AZ30"/>
  <sheetViews>
    <sheetView showGridLines="0" tabSelected="1" zoomScale="70" zoomScaleNormal="70" workbookViewId="0">
      <selection activeCell="E3" sqref="E3"/>
    </sheetView>
  </sheetViews>
  <sheetFormatPr defaultRowHeight="15.5" x14ac:dyDescent="0.35"/>
  <cols>
    <col min="1" max="18" width="9.23046875" style="19"/>
    <col min="19" max="19" width="9.3046875" style="19" customWidth="1"/>
    <col min="20" max="16384" width="9.23046875" style="19"/>
  </cols>
  <sheetData>
    <row r="1" spans="2:22" ht="15.65" customHeight="1" x14ac:dyDescent="0.35">
      <c r="F1" s="24" t="s">
        <v>8319</v>
      </c>
      <c r="G1" s="24"/>
      <c r="H1" s="24"/>
      <c r="I1" s="24"/>
      <c r="J1" s="24"/>
      <c r="K1" s="24"/>
      <c r="L1" s="24"/>
      <c r="M1" s="24"/>
      <c r="N1" s="24"/>
      <c r="O1" s="24"/>
      <c r="P1" s="24"/>
      <c r="Q1" s="21"/>
    </row>
    <row r="2" spans="2:22" ht="15.65" customHeight="1" x14ac:dyDescent="0.35">
      <c r="F2" s="24"/>
      <c r="G2" s="24"/>
      <c r="H2" s="24"/>
      <c r="I2" s="24"/>
      <c r="J2" s="24"/>
      <c r="K2" s="24"/>
      <c r="L2" s="24"/>
      <c r="M2" s="24"/>
      <c r="N2" s="24"/>
      <c r="O2" s="24"/>
      <c r="P2" s="24"/>
      <c r="Q2" s="21"/>
    </row>
    <row r="3" spans="2:22" ht="15.65" customHeight="1" x14ac:dyDescent="0.35">
      <c r="F3" s="21"/>
      <c r="G3" s="21"/>
      <c r="H3" s="21"/>
      <c r="I3" s="21"/>
      <c r="J3" s="21"/>
      <c r="K3" s="21"/>
      <c r="L3" s="21"/>
      <c r="M3" s="21"/>
      <c r="N3" s="21"/>
      <c r="O3" s="21"/>
      <c r="P3" s="21"/>
      <c r="Q3" s="21"/>
    </row>
    <row r="4" spans="2:22" ht="15.65" customHeight="1" x14ac:dyDescent="0.35">
      <c r="F4" s="21"/>
      <c r="G4" s="21"/>
      <c r="H4" s="21"/>
      <c r="I4" s="21"/>
      <c r="J4" s="21"/>
      <c r="K4" s="21"/>
      <c r="L4" s="21"/>
      <c r="M4" s="21"/>
      <c r="N4" s="21"/>
      <c r="O4" s="21"/>
      <c r="P4" s="21"/>
      <c r="Q4" s="21"/>
    </row>
    <row r="5" spans="2:22" ht="15" customHeight="1" x14ac:dyDescent="0.35">
      <c r="F5" s="21"/>
      <c r="G5" s="21"/>
      <c r="H5" s="21"/>
      <c r="I5" s="21"/>
      <c r="J5" s="21"/>
      <c r="K5" s="21"/>
      <c r="L5" s="21"/>
      <c r="M5" s="21"/>
      <c r="N5" s="21"/>
      <c r="O5" s="21"/>
      <c r="P5" s="21"/>
      <c r="Q5" s="21"/>
    </row>
    <row r="9" spans="2:22" ht="23" customHeight="1" x14ac:dyDescent="0.35">
      <c r="B9" s="20"/>
      <c r="C9" s="20"/>
      <c r="D9" s="20"/>
      <c r="E9" s="20"/>
      <c r="F9" s="20"/>
      <c r="G9" s="20"/>
      <c r="H9" s="20"/>
      <c r="I9" s="20"/>
      <c r="J9" s="20"/>
      <c r="K9" s="20"/>
      <c r="L9" s="20"/>
      <c r="M9" s="20"/>
      <c r="N9" s="20"/>
      <c r="O9" s="20"/>
      <c r="P9" s="20"/>
      <c r="Q9" s="20"/>
      <c r="R9" s="20"/>
      <c r="S9" s="25"/>
      <c r="T9" s="25"/>
      <c r="U9" s="25"/>
      <c r="V9" s="25"/>
    </row>
    <row r="10" spans="2:22" ht="15.5" customHeight="1" x14ac:dyDescent="0.35">
      <c r="B10" s="20"/>
      <c r="C10" s="20"/>
      <c r="D10" s="20"/>
      <c r="E10" s="20"/>
      <c r="F10" s="20"/>
      <c r="G10" s="20"/>
      <c r="H10" s="20"/>
      <c r="I10" s="20"/>
      <c r="J10" s="20"/>
      <c r="K10" s="20"/>
      <c r="L10" s="20"/>
      <c r="M10" s="20"/>
      <c r="N10" s="20"/>
      <c r="O10" s="20"/>
      <c r="P10" s="20"/>
      <c r="Q10" s="20"/>
      <c r="R10" s="20"/>
      <c r="S10" s="22"/>
    </row>
    <row r="11" spans="2:22" x14ac:dyDescent="0.35">
      <c r="S11" s="22"/>
    </row>
    <row r="12" spans="2:22" x14ac:dyDescent="0.35">
      <c r="S12" s="22"/>
    </row>
    <row r="30" spans="52:52" x14ac:dyDescent="0.35">
      <c r="AZ30" s="19" t="s">
        <v>8306</v>
      </c>
    </row>
  </sheetData>
  <mergeCells count="2">
    <mergeCell ref="F1:P2"/>
    <mergeCell ref="S9:V9"/>
  </mergeCells>
  <pageMargins left="0.7" right="0.7" top="0.75" bottom="0.75" header="0.3" footer="0.3"/>
  <pageSetup paperSize="9" orientation="portrait" horizontalDpi="0" verticalDpi="0" r:id="rId1"/>
  <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13B39-AFA0-4D57-9EAC-209BF2905064}">
  <sheetPr codeName="Sheet16"/>
  <dimension ref="B1:AZ30"/>
  <sheetViews>
    <sheetView showGridLines="0" zoomScale="70" zoomScaleNormal="70" workbookViewId="0"/>
  </sheetViews>
  <sheetFormatPr defaultRowHeight="15.5" x14ac:dyDescent="0.35"/>
  <cols>
    <col min="1" max="18" width="9.23046875" style="19"/>
    <col min="19" max="19" width="9.3046875" style="19" customWidth="1"/>
    <col min="20" max="16384" width="9.23046875" style="19"/>
  </cols>
  <sheetData>
    <row r="1" spans="2:22" ht="15.65" customHeight="1" x14ac:dyDescent="0.35">
      <c r="F1" s="24" t="s">
        <v>8320</v>
      </c>
      <c r="G1" s="24"/>
      <c r="H1" s="24"/>
      <c r="I1" s="24"/>
      <c r="J1" s="24"/>
      <c r="K1" s="24"/>
      <c r="L1" s="24"/>
      <c r="M1" s="24"/>
      <c r="N1" s="24"/>
      <c r="O1" s="24"/>
      <c r="P1" s="24"/>
      <c r="Q1" s="21"/>
    </row>
    <row r="2" spans="2:22" ht="15.65" customHeight="1" x14ac:dyDescent="0.35">
      <c r="F2" s="24"/>
      <c r="G2" s="24"/>
      <c r="H2" s="24"/>
      <c r="I2" s="24"/>
      <c r="J2" s="24"/>
      <c r="K2" s="24"/>
      <c r="L2" s="24"/>
      <c r="M2" s="24"/>
      <c r="N2" s="24"/>
      <c r="O2" s="24"/>
      <c r="P2" s="24"/>
      <c r="Q2" s="21"/>
    </row>
    <row r="3" spans="2:22" ht="15.65" customHeight="1" x14ac:dyDescent="0.35">
      <c r="F3" s="21"/>
      <c r="G3" s="21"/>
      <c r="H3" s="21"/>
      <c r="I3" s="21"/>
      <c r="J3" s="21"/>
      <c r="K3" s="21"/>
      <c r="L3" s="21"/>
      <c r="M3" s="21"/>
      <c r="N3" s="21"/>
      <c r="O3" s="21"/>
      <c r="P3" s="21"/>
      <c r="Q3" s="21"/>
    </row>
    <row r="4" spans="2:22" ht="15.65" customHeight="1" x14ac:dyDescent="0.35">
      <c r="F4" s="21"/>
      <c r="G4" s="21"/>
      <c r="H4" s="21"/>
      <c r="I4" s="21"/>
      <c r="J4" s="21"/>
      <c r="K4" s="21"/>
      <c r="L4" s="21"/>
      <c r="M4" s="21"/>
      <c r="N4" s="21"/>
      <c r="O4" s="21"/>
      <c r="P4" s="21"/>
      <c r="Q4" s="21"/>
    </row>
    <row r="5" spans="2:22" ht="15" customHeight="1" x14ac:dyDescent="0.35">
      <c r="F5" s="21"/>
      <c r="G5" s="21"/>
      <c r="H5" s="21"/>
      <c r="I5" s="21"/>
      <c r="J5" s="21"/>
      <c r="K5" s="21"/>
      <c r="L5" s="21"/>
      <c r="M5" s="21"/>
      <c r="N5" s="21"/>
      <c r="O5" s="21"/>
      <c r="P5" s="21"/>
      <c r="Q5" s="21"/>
    </row>
    <row r="9" spans="2:22" ht="23" customHeight="1" x14ac:dyDescent="0.35">
      <c r="B9" s="20"/>
      <c r="C9" s="20"/>
      <c r="D9" s="20"/>
      <c r="E9" s="20"/>
      <c r="F9" s="20"/>
      <c r="G9" s="20"/>
      <c r="H9" s="20"/>
      <c r="I9" s="20"/>
      <c r="J9" s="20"/>
      <c r="K9" s="20"/>
      <c r="L9" s="20"/>
      <c r="M9" s="20"/>
      <c r="N9" s="20"/>
      <c r="O9" s="20"/>
      <c r="P9" s="20"/>
      <c r="Q9" s="20"/>
      <c r="R9" s="20"/>
      <c r="S9" s="25"/>
      <c r="T9" s="25"/>
      <c r="U9" s="25"/>
      <c r="V9" s="25"/>
    </row>
    <row r="10" spans="2:22" ht="15.5" customHeight="1" x14ac:dyDescent="0.35">
      <c r="B10" s="20"/>
      <c r="C10" s="20"/>
      <c r="D10" s="20"/>
      <c r="E10" s="20"/>
      <c r="F10" s="20"/>
      <c r="G10" s="20"/>
      <c r="H10" s="20"/>
      <c r="I10" s="20"/>
      <c r="J10" s="20"/>
      <c r="K10" s="20"/>
      <c r="L10" s="20"/>
      <c r="M10" s="20"/>
      <c r="N10" s="20"/>
      <c r="O10" s="20"/>
      <c r="P10" s="20"/>
      <c r="Q10" s="20"/>
      <c r="R10" s="20"/>
      <c r="S10" s="22"/>
    </row>
    <row r="11" spans="2:22" x14ac:dyDescent="0.35">
      <c r="S11" s="22"/>
    </row>
    <row r="12" spans="2:22" x14ac:dyDescent="0.35">
      <c r="S12" s="22"/>
    </row>
    <row r="30" spans="52:52" x14ac:dyDescent="0.35">
      <c r="AZ30" s="19" t="s">
        <v>8306</v>
      </c>
    </row>
  </sheetData>
  <mergeCells count="2">
    <mergeCell ref="F1:P2"/>
    <mergeCell ref="S9:V9"/>
  </mergeCells>
  <pageMargins left="0.7" right="0.7" top="0.75" bottom="0.75" header="0.3" footer="0.3"/>
  <pageSetup paperSize="9" orientation="portrait" horizontalDpi="0" verticalDpi="0" r:id="rId1"/>
  <drawing r:id="rId2"/>
  <picture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16D94-D068-4DD4-8C2E-86459103C58A}">
  <sheetPr codeName="Sheet7"/>
  <dimension ref="A3:J28"/>
  <sheetViews>
    <sheetView topLeftCell="C7" workbookViewId="0">
      <selection activeCell="G17" sqref="G17"/>
    </sheetView>
  </sheetViews>
  <sheetFormatPr defaultRowHeight="15.5" x14ac:dyDescent="0.35"/>
  <cols>
    <col min="1" max="1" width="15.4609375" customWidth="1"/>
    <col min="2" max="2" width="16.23046875" customWidth="1"/>
    <col min="3" max="3" width="9.53515625" customWidth="1"/>
    <col min="4" max="4" width="13" customWidth="1"/>
    <col min="5" max="5" width="14.3046875" customWidth="1"/>
    <col min="6" max="6" width="11.3046875" customWidth="1"/>
    <col min="7" max="7" width="13.69140625" customWidth="1"/>
    <col min="8" max="8" width="18" customWidth="1"/>
    <col min="9" max="9" width="13.921875" style="9" customWidth="1"/>
    <col min="10" max="10" width="12.53515625" customWidth="1"/>
  </cols>
  <sheetData>
    <row r="3" spans="1:10" x14ac:dyDescent="0.35">
      <c r="A3" s="3" t="s">
        <v>8291</v>
      </c>
      <c r="B3" t="s">
        <v>8299</v>
      </c>
      <c r="G3" s="3" t="s">
        <v>8291</v>
      </c>
      <c r="H3" t="s">
        <v>8297</v>
      </c>
      <c r="I3" t="s">
        <v>8311</v>
      </c>
      <c r="J3" t="s">
        <v>8298</v>
      </c>
    </row>
    <row r="4" spans="1:10" x14ac:dyDescent="0.35">
      <c r="A4" s="4" t="s">
        <v>43</v>
      </c>
      <c r="B4" s="5">
        <v>4909</v>
      </c>
      <c r="C4" s="9">
        <f>GETPIVOTDATA("[Measures].[Count of Sales]",$A$3,"[superstore].[ShipStatus]","[superstore].[ShipStatus].&amp;[Shipped Early]")/GETPIVOTDATA("[Measures].[Count of Sales]",$A$3)</f>
        <v>0.49124387070949666</v>
      </c>
      <c r="G4" s="4" t="s">
        <v>39</v>
      </c>
      <c r="H4" s="5">
        <v>1358024</v>
      </c>
      <c r="I4" s="5">
        <v>0.16000000000000544</v>
      </c>
      <c r="J4" s="5">
        <v>164073</v>
      </c>
    </row>
    <row r="5" spans="1:10" x14ac:dyDescent="0.35">
      <c r="A5" s="4" t="s">
        <v>25</v>
      </c>
      <c r="B5" s="5">
        <v>2640</v>
      </c>
      <c r="C5" s="9">
        <f>GETPIVOTDATA("[Measures].[Count of Sales]",$A$3,"[superstore].[ShipStatus]","[superstore].[ShipStatus].&amp;[Shipped Late]")/GETPIVOTDATA("[Measures].[Count of Sales]",$A$3)</f>
        <v>0.26418492945061545</v>
      </c>
      <c r="G5" s="4" t="s">
        <v>20</v>
      </c>
      <c r="H5" s="5">
        <v>459233</v>
      </c>
      <c r="I5" s="5">
        <v>0.13889460154241495</v>
      </c>
      <c r="J5" s="5">
        <v>57433</v>
      </c>
    </row>
    <row r="6" spans="1:10" x14ac:dyDescent="0.35">
      <c r="A6" s="4" t="s">
        <v>10</v>
      </c>
      <c r="B6" s="5">
        <v>2444</v>
      </c>
      <c r="C6" s="9">
        <f>GETPIVOTDATA("[Measures].[Count of Sales]",$A$3,"[superstore].[ShipStatus]","[superstore].[ShipStatus].&amp;[Shipped On Time]")/GETPIVOTDATA("[Measures].[Count of Sales]",$A$3)</f>
        <v>0.24457119983988793</v>
      </c>
      <c r="G6" s="4" t="s">
        <v>130</v>
      </c>
      <c r="H6" s="5">
        <v>351463</v>
      </c>
      <c r="I6" s="5">
        <v>0.16460988296488782</v>
      </c>
      <c r="J6" s="5">
        <v>48960</v>
      </c>
    </row>
    <row r="7" spans="1:10" x14ac:dyDescent="0.35">
      <c r="A7" s="4" t="s">
        <v>8292</v>
      </c>
      <c r="B7" s="5">
        <v>9993</v>
      </c>
      <c r="G7" s="4" t="s">
        <v>773</v>
      </c>
      <c r="H7" s="5">
        <v>128353</v>
      </c>
      <c r="I7" s="5">
        <v>0.15239410681399687</v>
      </c>
      <c r="J7" s="5">
        <v>15893</v>
      </c>
    </row>
    <row r="8" spans="1:10" x14ac:dyDescent="0.35">
      <c r="G8" s="4" t="s">
        <v>8292</v>
      </c>
      <c r="H8" s="5">
        <v>2297073</v>
      </c>
      <c r="I8" s="5">
        <v>0.15618833183229228</v>
      </c>
      <c r="J8" s="5">
        <v>286359</v>
      </c>
    </row>
    <row r="10" spans="1:10" x14ac:dyDescent="0.35">
      <c r="A10" s="4" t="str">
        <f>A4</f>
        <v>Shipped Early</v>
      </c>
      <c r="B10" s="10">
        <f>GETPIVOTDATA("[Measures].[Count of Sales]",$A$3,"[superstore].[ShipStatus]","[superstore].[ShipStatus].&amp;[Shipped Early]")/GETPIVOTDATA("[Measures].[Count of Sales]",$A$3)</f>
        <v>0.49124387070949666</v>
      </c>
    </row>
    <row r="11" spans="1:10" x14ac:dyDescent="0.35">
      <c r="A11" s="4" t="str">
        <f>A5</f>
        <v>Shipped Late</v>
      </c>
      <c r="B11" s="10">
        <f>GETPIVOTDATA("[Measures].[Count of Sales]",$A$3,"[superstore].[ShipStatus]","[superstore].[ShipStatus].&amp;[Shipped Late]")/GETPIVOTDATA("[Measures].[Count of Sales]",$A$3)</f>
        <v>0.26418492945061545</v>
      </c>
    </row>
    <row r="12" spans="1:10" x14ac:dyDescent="0.35">
      <c r="A12" s="4" t="str">
        <f>A6</f>
        <v>Shipped On Time</v>
      </c>
      <c r="B12" s="10">
        <f>GETPIVOTDATA("[Measures].[Count of Sales]",$A$3,"[superstore].[ShipStatus]","[superstore].[ShipStatus].&amp;[Shipped On Time]")/GETPIVOTDATA("[Measures].[Count of Sales]",$A$3)</f>
        <v>0.24457119983988793</v>
      </c>
    </row>
    <row r="13" spans="1:10" x14ac:dyDescent="0.35">
      <c r="H13" s="3" t="s">
        <v>8291</v>
      </c>
      <c r="I13" t="s">
        <v>8299</v>
      </c>
      <c r="J13" s="3"/>
    </row>
    <row r="14" spans="1:10" x14ac:dyDescent="0.35">
      <c r="H14" s="4" t="s">
        <v>43</v>
      </c>
      <c r="I14" s="5">
        <v>4909</v>
      </c>
    </row>
    <row r="15" spans="1:10" x14ac:dyDescent="0.35">
      <c r="A15" s="3" t="s">
        <v>8299</v>
      </c>
      <c r="B15" s="3" t="s">
        <v>8312</v>
      </c>
      <c r="G15" s="3"/>
      <c r="H15" s="4" t="s">
        <v>25</v>
      </c>
      <c r="I15" s="5"/>
    </row>
    <row r="16" spans="1:10" x14ac:dyDescent="0.35">
      <c r="A16" s="3" t="s">
        <v>8291</v>
      </c>
      <c r="B16" t="s">
        <v>130</v>
      </c>
      <c r="C16" t="s">
        <v>773</v>
      </c>
      <c r="D16" t="s">
        <v>20</v>
      </c>
      <c r="E16" t="s">
        <v>39</v>
      </c>
      <c r="F16" t="s">
        <v>8292</v>
      </c>
      <c r="H16" s="16" t="s">
        <v>11</v>
      </c>
      <c r="I16" s="5">
        <v>570</v>
      </c>
    </row>
    <row r="17" spans="1:9" x14ac:dyDescent="0.35">
      <c r="A17" s="4" t="s">
        <v>43</v>
      </c>
      <c r="B17" s="5"/>
      <c r="C17" s="5"/>
      <c r="D17" s="5">
        <v>766</v>
      </c>
      <c r="E17" s="5">
        <v>4143</v>
      </c>
      <c r="F17" s="5">
        <v>4909</v>
      </c>
      <c r="H17" s="16" t="s">
        <v>26</v>
      </c>
      <c r="I17" s="5">
        <v>1571</v>
      </c>
    </row>
    <row r="18" spans="1:9" x14ac:dyDescent="0.35">
      <c r="A18" s="4" t="s">
        <v>25</v>
      </c>
      <c r="B18" s="5">
        <v>1194</v>
      </c>
      <c r="C18" s="5">
        <v>24</v>
      </c>
      <c r="D18" s="5">
        <v>800</v>
      </c>
      <c r="E18" s="5">
        <v>622</v>
      </c>
      <c r="F18" s="5">
        <v>2640</v>
      </c>
      <c r="H18" s="16" t="s">
        <v>50</v>
      </c>
      <c r="I18" s="5">
        <v>499</v>
      </c>
    </row>
    <row r="19" spans="1:9" x14ac:dyDescent="0.35">
      <c r="A19" s="4" t="s">
        <v>10</v>
      </c>
      <c r="B19" s="5">
        <v>344</v>
      </c>
      <c r="C19" s="5">
        <v>519</v>
      </c>
      <c r="D19" s="5">
        <v>379</v>
      </c>
      <c r="E19" s="5">
        <v>1202</v>
      </c>
      <c r="F19" s="5">
        <v>2444</v>
      </c>
      <c r="H19" s="4" t="s">
        <v>10</v>
      </c>
      <c r="I19" s="5">
        <v>2444</v>
      </c>
    </row>
    <row r="20" spans="1:9" x14ac:dyDescent="0.35">
      <c r="A20" s="4" t="s">
        <v>8292</v>
      </c>
      <c r="B20" s="5">
        <v>1538</v>
      </c>
      <c r="C20" s="5">
        <v>543</v>
      </c>
      <c r="D20" s="5">
        <v>1945</v>
      </c>
      <c r="E20" s="5">
        <v>5967</v>
      </c>
      <c r="F20" s="5">
        <v>9993</v>
      </c>
      <c r="H20" s="4" t="s">
        <v>8292</v>
      </c>
      <c r="I20" s="5">
        <v>9993</v>
      </c>
    </row>
    <row r="21" spans="1:9" x14ac:dyDescent="0.35">
      <c r="I21"/>
    </row>
    <row r="22" spans="1:9" x14ac:dyDescent="0.35">
      <c r="I22"/>
    </row>
    <row r="23" spans="1:9" x14ac:dyDescent="0.35">
      <c r="I23"/>
    </row>
    <row r="24" spans="1:9" x14ac:dyDescent="0.35">
      <c r="I24"/>
    </row>
    <row r="25" spans="1:9" x14ac:dyDescent="0.35">
      <c r="I25"/>
    </row>
    <row r="26" spans="1:9" x14ac:dyDescent="0.35">
      <c r="I26"/>
    </row>
    <row r="27" spans="1:9" x14ac:dyDescent="0.35">
      <c r="I27"/>
    </row>
    <row r="28" spans="1:9" x14ac:dyDescent="0.35">
      <c r="I28"/>
    </row>
  </sheetData>
  <pageMargins left="0.7" right="0.7" top="0.75" bottom="0.75" header="0.3" footer="0.3"/>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16345-4C51-428D-A29A-177723C5FD01}">
  <sheetPr codeName="Sheet3"/>
  <dimension ref="A3:D7"/>
  <sheetViews>
    <sheetView workbookViewId="0">
      <selection activeCell="F19" sqref="F19"/>
    </sheetView>
  </sheetViews>
  <sheetFormatPr defaultRowHeight="15.5" x14ac:dyDescent="0.35"/>
  <cols>
    <col min="1" max="1" width="13.07421875" customWidth="1"/>
    <col min="2" max="2" width="12.4609375" customWidth="1"/>
    <col min="3" max="3" width="12.53515625" customWidth="1"/>
    <col min="4" max="4" width="25.765625" style="9" customWidth="1"/>
  </cols>
  <sheetData>
    <row r="3" spans="1:4" x14ac:dyDescent="0.35">
      <c r="A3" s="3" t="s">
        <v>8291</v>
      </c>
      <c r="B3" t="s">
        <v>8297</v>
      </c>
      <c r="C3" t="s">
        <v>8298</v>
      </c>
      <c r="D3" t="s">
        <v>8311</v>
      </c>
    </row>
    <row r="4" spans="1:4" x14ac:dyDescent="0.35">
      <c r="A4" s="4" t="s">
        <v>19</v>
      </c>
      <c r="B4" s="5">
        <v>1161497</v>
      </c>
      <c r="C4" s="5">
        <v>134113</v>
      </c>
      <c r="D4" s="5">
        <v>0.15814101329224001</v>
      </c>
    </row>
    <row r="5" spans="1:4" x14ac:dyDescent="0.35">
      <c r="A5" s="4" t="s">
        <v>33</v>
      </c>
      <c r="B5" s="5">
        <v>706183</v>
      </c>
      <c r="C5" s="5">
        <v>91965</v>
      </c>
      <c r="D5" s="5">
        <v>0.1582284768211891</v>
      </c>
    </row>
    <row r="6" spans="1:4" x14ac:dyDescent="0.35">
      <c r="A6" s="4" t="s">
        <v>76</v>
      </c>
      <c r="B6" s="5">
        <v>429393</v>
      </c>
      <c r="C6" s="5">
        <v>60281</v>
      </c>
      <c r="D6" s="5">
        <v>0.14704264870931397</v>
      </c>
    </row>
    <row r="7" spans="1:4" x14ac:dyDescent="0.35">
      <c r="A7" s="4" t="s">
        <v>8292</v>
      </c>
      <c r="B7" s="5">
        <v>2297073</v>
      </c>
      <c r="C7" s="5">
        <v>286359</v>
      </c>
      <c r="D7" s="5">
        <v>0.15618833183229228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0CBE0-DAF0-436E-8243-E88C454361B3}">
  <sheetPr codeName="Sheet4"/>
  <dimension ref="A3:D8"/>
  <sheetViews>
    <sheetView workbookViewId="0">
      <selection activeCell="C3" sqref="C3"/>
    </sheetView>
  </sheetViews>
  <sheetFormatPr defaultRowHeight="15.5" x14ac:dyDescent="0.35"/>
  <cols>
    <col min="1" max="1" width="13.07421875" customWidth="1"/>
    <col min="2" max="2" width="12.4609375" customWidth="1"/>
    <col min="3" max="3" width="25.765625" customWidth="1"/>
    <col min="4" max="4" width="12.53515625" style="1" customWidth="1"/>
  </cols>
  <sheetData>
    <row r="3" spans="1:4" x14ac:dyDescent="0.35">
      <c r="A3" s="3" t="s">
        <v>8291</v>
      </c>
      <c r="B3" t="s">
        <v>8297</v>
      </c>
      <c r="C3" s="10" t="s">
        <v>8311</v>
      </c>
      <c r="D3" t="s">
        <v>8298</v>
      </c>
    </row>
    <row r="4" spans="1:4" x14ac:dyDescent="0.35">
      <c r="A4" s="4" t="s">
        <v>32</v>
      </c>
      <c r="B4" s="5">
        <v>725514</v>
      </c>
      <c r="C4" s="10">
        <v>0.70002027140132006</v>
      </c>
      <c r="D4" s="5">
        <v>108386</v>
      </c>
    </row>
    <row r="5" spans="1:4" x14ac:dyDescent="0.35">
      <c r="A5" s="4" t="s">
        <v>104</v>
      </c>
      <c r="B5" s="5">
        <v>678553</v>
      </c>
      <c r="C5" s="10">
        <v>0.93035665228857711</v>
      </c>
      <c r="D5" s="5">
        <v>91533</v>
      </c>
    </row>
    <row r="6" spans="1:4" x14ac:dyDescent="0.35">
      <c r="A6" s="4" t="s">
        <v>18</v>
      </c>
      <c r="B6" s="5">
        <v>391750</v>
      </c>
      <c r="C6" s="10">
        <v>0.9427918506605506</v>
      </c>
      <c r="D6" s="5">
        <v>46721</v>
      </c>
    </row>
    <row r="7" spans="1:4" x14ac:dyDescent="0.35">
      <c r="A7" s="4" t="s">
        <v>75</v>
      </c>
      <c r="B7" s="5">
        <v>501256</v>
      </c>
      <c r="C7" s="10">
        <v>1.5388665017499523</v>
      </c>
      <c r="D7" s="5">
        <v>39719</v>
      </c>
    </row>
    <row r="8" spans="1:4" x14ac:dyDescent="0.35">
      <c r="A8" s="4" t="s">
        <v>8292</v>
      </c>
      <c r="B8" s="5">
        <v>2297073</v>
      </c>
      <c r="C8" s="10">
        <v>1</v>
      </c>
      <c r="D8" s="5">
        <v>286359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76E5B-9588-46BF-819A-B55A5F1CB1CA}">
  <sheetPr codeName="Sheet6"/>
  <dimension ref="A1:N24"/>
  <sheetViews>
    <sheetView workbookViewId="0">
      <selection activeCell="K6" sqref="K6"/>
    </sheetView>
  </sheetViews>
  <sheetFormatPr defaultRowHeight="15.5" x14ac:dyDescent="0.35"/>
  <cols>
    <col min="1" max="1" width="13.07421875" customWidth="1"/>
    <col min="2" max="2" width="7.84375" customWidth="1"/>
    <col min="3" max="3" width="6.84375" customWidth="1"/>
    <col min="4" max="4" width="22.53515625" customWidth="1"/>
    <col min="5" max="5" width="7" customWidth="1"/>
    <col min="6" max="6" width="12.3046875" customWidth="1"/>
    <col min="7" max="7" width="5.84375" customWidth="1"/>
    <col min="8" max="8" width="5.765625" customWidth="1"/>
    <col min="9" max="10" width="5.3046875" customWidth="1"/>
    <col min="11" max="11" width="16.23046875" customWidth="1"/>
    <col min="12" max="12" width="12.4609375" customWidth="1"/>
    <col min="13" max="13" width="25.765625" style="9" customWidth="1"/>
    <col min="14" max="14" width="12.53515625" customWidth="1"/>
    <col min="15" max="15" width="5.3046875" customWidth="1"/>
    <col min="16" max="16" width="5.53515625" bestFit="1" customWidth="1"/>
    <col min="17" max="17" width="5.765625" bestFit="1" customWidth="1"/>
    <col min="18" max="18" width="5.69140625" bestFit="1" customWidth="1"/>
    <col min="19" max="19" width="5.3046875" bestFit="1" customWidth="1"/>
    <col min="20" max="20" width="5.765625" bestFit="1" customWidth="1"/>
    <col min="21" max="22" width="5.3046875" bestFit="1" customWidth="1"/>
    <col min="23" max="23" width="5.765625" bestFit="1" customWidth="1"/>
    <col min="24" max="25" width="5.3046875" bestFit="1" customWidth="1"/>
    <col min="26" max="26" width="6" bestFit="1" customWidth="1"/>
    <col min="27" max="27" width="5.3046875" bestFit="1" customWidth="1"/>
    <col min="28" max="28" width="5.53515625" bestFit="1" customWidth="1"/>
    <col min="29" max="29" width="5.765625" bestFit="1" customWidth="1"/>
    <col min="30" max="30" width="5.69140625" bestFit="1" customWidth="1"/>
    <col min="31" max="31" width="5.3046875" bestFit="1" customWidth="1"/>
    <col min="32" max="32" width="5.765625" bestFit="1" customWidth="1"/>
    <col min="33" max="34" width="5.3046875" bestFit="1" customWidth="1"/>
    <col min="35" max="35" width="5.765625" bestFit="1" customWidth="1"/>
    <col min="36" max="37" width="5.3046875" bestFit="1" customWidth="1"/>
    <col min="38" max="38" width="6" bestFit="1" customWidth="1"/>
    <col min="39" max="39" width="5.3046875" bestFit="1" customWidth="1"/>
    <col min="40" max="40" width="5.53515625" bestFit="1" customWidth="1"/>
    <col min="41" max="41" width="5.765625" bestFit="1" customWidth="1"/>
    <col min="42" max="42" width="5.69140625" bestFit="1" customWidth="1"/>
    <col min="43" max="43" width="5.3046875" bestFit="1" customWidth="1"/>
    <col min="44" max="44" width="5.765625" bestFit="1" customWidth="1"/>
    <col min="45" max="46" width="5.3046875" bestFit="1" customWidth="1"/>
    <col min="47" max="47" width="5.765625" bestFit="1" customWidth="1"/>
    <col min="48" max="48" width="6.23046875" bestFit="1" customWidth="1"/>
    <col min="49" max="49" width="5.3046875" bestFit="1" customWidth="1"/>
    <col min="50" max="67" width="8.69140625" bestFit="1" customWidth="1"/>
    <col min="68" max="75" width="7.765625" bestFit="1" customWidth="1"/>
    <col min="76" max="91" width="8.69140625" bestFit="1" customWidth="1"/>
    <col min="92" max="99" width="7.765625" bestFit="1" customWidth="1"/>
    <col min="100" max="119" width="8.69140625" bestFit="1" customWidth="1"/>
    <col min="120" max="127" width="7.765625" bestFit="1" customWidth="1"/>
    <col min="128" max="144" width="8.69140625" bestFit="1" customWidth="1"/>
    <col min="145" max="152" width="7.765625" bestFit="1" customWidth="1"/>
    <col min="153" max="168" width="8.69140625" bestFit="1" customWidth="1"/>
    <col min="169" max="176" width="7.765625" bestFit="1" customWidth="1"/>
    <col min="177" max="192" width="8.69140625" bestFit="1" customWidth="1"/>
    <col min="193" max="200" width="7.765625" bestFit="1" customWidth="1"/>
    <col min="201" max="229" width="8.69140625" bestFit="1" customWidth="1"/>
    <col min="230" max="249" width="9.69140625" bestFit="1" customWidth="1"/>
    <col min="250" max="258" width="8.69140625" bestFit="1" customWidth="1"/>
    <col min="259" max="278" width="9.69140625" bestFit="1" customWidth="1"/>
    <col min="279" max="287" width="8.69140625" bestFit="1" customWidth="1"/>
    <col min="288" max="306" width="9.69140625" bestFit="1" customWidth="1"/>
    <col min="307" max="312" width="7.765625" bestFit="1" customWidth="1"/>
    <col min="313" max="324" width="8.69140625" bestFit="1" customWidth="1"/>
    <col min="325" max="329" width="7.765625" bestFit="1" customWidth="1"/>
    <col min="330" max="341" width="8.69140625" bestFit="1" customWidth="1"/>
    <col min="342" max="348" width="7.765625" bestFit="1" customWidth="1"/>
    <col min="349" max="367" width="8.69140625" bestFit="1" customWidth="1"/>
    <col min="368" max="373" width="7.765625" bestFit="1" customWidth="1"/>
    <col min="374" max="392" width="8.69140625" bestFit="1" customWidth="1"/>
    <col min="393" max="399" width="7.765625" bestFit="1" customWidth="1"/>
    <col min="400" max="419" width="8.69140625" bestFit="1" customWidth="1"/>
    <col min="420" max="425" width="7.765625" bestFit="1" customWidth="1"/>
    <col min="426" max="441" width="8.69140625" bestFit="1" customWidth="1"/>
    <col min="442" max="448" width="7.765625" bestFit="1" customWidth="1"/>
    <col min="449" max="465" width="8.69140625" bestFit="1" customWidth="1"/>
    <col min="466" max="472" width="7.765625" bestFit="1" customWidth="1"/>
    <col min="473" max="487" width="8.69140625" bestFit="1" customWidth="1"/>
    <col min="488" max="494" width="7.765625" bestFit="1" customWidth="1"/>
    <col min="495" max="519" width="8.69140625" bestFit="1" customWidth="1"/>
    <col min="520" max="538" width="9.69140625" bestFit="1" customWidth="1"/>
    <col min="539" max="546" width="8.69140625" bestFit="1" customWidth="1"/>
    <col min="547" max="566" width="9.69140625" bestFit="1" customWidth="1"/>
    <col min="567" max="574" width="8.69140625" bestFit="1" customWidth="1"/>
    <col min="575" max="596" width="9.69140625" bestFit="1" customWidth="1"/>
    <col min="597" max="603" width="7.765625" bestFit="1" customWidth="1"/>
    <col min="604" max="617" width="8.69140625" bestFit="1" customWidth="1"/>
    <col min="618" max="626" width="7.765625" bestFit="1" customWidth="1"/>
    <col min="627" max="640" width="8.69140625" bestFit="1" customWidth="1"/>
    <col min="641" max="648" width="7.765625" bestFit="1" customWidth="1"/>
    <col min="649" max="668" width="8.69140625" bestFit="1" customWidth="1"/>
    <col min="669" max="677" width="7.765625" bestFit="1" customWidth="1"/>
    <col min="678" max="694" width="8.69140625" bestFit="1" customWidth="1"/>
    <col min="695" max="702" width="7.765625" bestFit="1" customWidth="1"/>
    <col min="703" max="723" width="8.69140625" bestFit="1" customWidth="1"/>
    <col min="724" max="730" width="7.765625" bestFit="1" customWidth="1"/>
    <col min="731" max="750" width="8.69140625" bestFit="1" customWidth="1"/>
    <col min="751" max="757" width="7.765625" bestFit="1" customWidth="1"/>
    <col min="758" max="775" width="8.69140625" bestFit="1" customWidth="1"/>
    <col min="776" max="784" width="7.765625" bestFit="1" customWidth="1"/>
    <col min="785" max="803" width="8.69140625" bestFit="1" customWidth="1"/>
    <col min="804" max="811" width="7.765625" bestFit="1" customWidth="1"/>
    <col min="812" max="839" width="8.69140625" bestFit="1" customWidth="1"/>
    <col min="840" max="858" width="9.69140625" bestFit="1" customWidth="1"/>
    <col min="859" max="866" width="8.69140625" bestFit="1" customWidth="1"/>
    <col min="867" max="887" width="9.69140625" bestFit="1" customWidth="1"/>
    <col min="888" max="895" width="8.69140625" bestFit="1" customWidth="1"/>
    <col min="896" max="915" width="9.69140625" bestFit="1" customWidth="1"/>
    <col min="916" max="922" width="7.765625" bestFit="1" customWidth="1"/>
    <col min="923" max="938" width="8.69140625" bestFit="1" customWidth="1"/>
    <col min="939" max="944" width="7.765625" bestFit="1" customWidth="1"/>
    <col min="945" max="958" width="8.69140625" bestFit="1" customWidth="1"/>
    <col min="959" max="966" width="7.765625" bestFit="1" customWidth="1"/>
    <col min="967" max="986" width="8.69140625" bestFit="1" customWidth="1"/>
    <col min="987" max="994" width="7.765625" bestFit="1" customWidth="1"/>
    <col min="995" max="1013" width="8.69140625" bestFit="1" customWidth="1"/>
    <col min="1014" max="1022" width="7.765625" bestFit="1" customWidth="1"/>
    <col min="1023" max="1040" width="8.69140625" bestFit="1" customWidth="1"/>
    <col min="1041" max="1048" width="7.765625" bestFit="1" customWidth="1"/>
    <col min="1049" max="1066" width="8.69140625" bestFit="1" customWidth="1"/>
    <col min="1067" max="1074" width="7.765625" bestFit="1" customWidth="1"/>
    <col min="1075" max="1095" width="8.69140625" bestFit="1" customWidth="1"/>
    <col min="1096" max="1101" width="7.765625" bestFit="1" customWidth="1"/>
    <col min="1102" max="1122" width="8.69140625" bestFit="1" customWidth="1"/>
    <col min="1123" max="1130" width="7.765625" bestFit="1" customWidth="1"/>
    <col min="1131" max="1159" width="8.69140625" bestFit="1" customWidth="1"/>
    <col min="1160" max="1178" width="9.69140625" bestFit="1" customWidth="1"/>
    <col min="1179" max="1187" width="8.69140625" bestFit="1" customWidth="1"/>
    <col min="1188" max="1208" width="9.69140625" bestFit="1" customWidth="1"/>
    <col min="1209" max="1217" width="8.69140625" bestFit="1" customWidth="1"/>
    <col min="1218" max="1237" width="9.69140625" bestFit="1" customWidth="1"/>
  </cols>
  <sheetData>
    <row r="1" spans="1:14" x14ac:dyDescent="0.35">
      <c r="C1" s="13">
        <f>GETPIVOTDATA("[Measures].[Sum of Sales]",$A$3)</f>
        <v>2297073</v>
      </c>
    </row>
    <row r="2" spans="1:14" x14ac:dyDescent="0.35">
      <c r="C2" s="13">
        <f>GETPIVOTDATA("[Measures].[Sum of Profit]",$A$3)</f>
        <v>286359</v>
      </c>
    </row>
    <row r="3" spans="1:14" x14ac:dyDescent="0.35">
      <c r="A3" s="3" t="s">
        <v>8291</v>
      </c>
      <c r="B3" t="s">
        <v>8308</v>
      </c>
      <c r="C3" t="s">
        <v>8307</v>
      </c>
      <c r="D3" t="s">
        <v>8310</v>
      </c>
      <c r="K3" s="3" t="s">
        <v>8291</v>
      </c>
      <c r="L3" t="s">
        <v>8297</v>
      </c>
      <c r="M3" t="s">
        <v>8311</v>
      </c>
      <c r="N3" t="s">
        <v>8298</v>
      </c>
    </row>
    <row r="4" spans="1:14" x14ac:dyDescent="0.35">
      <c r="A4" s="4" t="s">
        <v>8293</v>
      </c>
      <c r="B4" s="5"/>
      <c r="C4" s="5"/>
      <c r="D4" s="5"/>
      <c r="K4" s="4" t="s">
        <v>50</v>
      </c>
      <c r="L4" s="5"/>
      <c r="M4" s="5"/>
      <c r="N4" s="5"/>
    </row>
    <row r="5" spans="1:14" x14ac:dyDescent="0.35">
      <c r="A5" s="16" t="s">
        <v>8300</v>
      </c>
      <c r="B5" s="5">
        <v>74445</v>
      </c>
      <c r="C5" s="5">
        <v>3800</v>
      </c>
      <c r="D5" s="5">
        <v>44.400000000000034</v>
      </c>
      <c r="K5" s="16" t="s">
        <v>113</v>
      </c>
      <c r="L5" s="5">
        <v>167401</v>
      </c>
      <c r="M5" s="5">
        <v>7.845161290322622E-2</v>
      </c>
      <c r="N5" s="5">
        <v>41932</v>
      </c>
    </row>
    <row r="6" spans="1:14" x14ac:dyDescent="0.35">
      <c r="A6" s="16" t="s">
        <v>8301</v>
      </c>
      <c r="B6" s="5">
        <v>86259</v>
      </c>
      <c r="C6" s="5">
        <v>11213</v>
      </c>
      <c r="D6" s="5">
        <v>56.720000000000077</v>
      </c>
      <c r="K6" s="16" t="s">
        <v>727</v>
      </c>
      <c r="L6" s="5">
        <v>149530</v>
      </c>
      <c r="M6" s="5">
        <v>0.16176470588235292</v>
      </c>
      <c r="N6" s="5">
        <v>55618</v>
      </c>
    </row>
    <row r="7" spans="1:14" x14ac:dyDescent="0.35">
      <c r="A7" s="16" t="s">
        <v>8302</v>
      </c>
      <c r="B7" s="5">
        <v>143643</v>
      </c>
      <c r="C7" s="5">
        <v>12793</v>
      </c>
      <c r="D7" s="5">
        <v>87.470000000000283</v>
      </c>
      <c r="K7" s="16" t="s">
        <v>422</v>
      </c>
      <c r="L7" s="5">
        <v>189243</v>
      </c>
      <c r="M7" s="5">
        <v>0.30608695652173895</v>
      </c>
      <c r="N7" s="5">
        <v>3387</v>
      </c>
    </row>
    <row r="8" spans="1:14" x14ac:dyDescent="0.35">
      <c r="A8" s="16" t="s">
        <v>8303</v>
      </c>
      <c r="B8" s="5">
        <v>179627</v>
      </c>
      <c r="C8" s="5">
        <v>21726</v>
      </c>
      <c r="D8" s="5">
        <v>126.57000000000055</v>
      </c>
      <c r="K8" s="16" t="s">
        <v>52</v>
      </c>
      <c r="L8" s="5">
        <v>330047</v>
      </c>
      <c r="M8" s="5">
        <v>0.15455568053993343</v>
      </c>
      <c r="N8" s="5">
        <v>44492</v>
      </c>
    </row>
    <row r="9" spans="1:14" x14ac:dyDescent="0.35">
      <c r="A9" s="4" t="s">
        <v>8294</v>
      </c>
      <c r="B9" s="5"/>
      <c r="C9" s="5"/>
      <c r="D9" s="5"/>
      <c r="F9" s="14"/>
      <c r="K9" s="4" t="s">
        <v>26</v>
      </c>
      <c r="L9" s="5"/>
      <c r="M9" s="5"/>
      <c r="N9" s="5"/>
    </row>
    <row r="10" spans="1:14" x14ac:dyDescent="0.35">
      <c r="A10" s="16" t="s">
        <v>8300</v>
      </c>
      <c r="B10" s="5">
        <v>68858</v>
      </c>
      <c r="C10" s="5">
        <v>9271</v>
      </c>
      <c r="D10" s="5">
        <v>37.959999999999994</v>
      </c>
      <c r="K10" s="16" t="s">
        <v>56</v>
      </c>
      <c r="L10" s="5">
        <v>107538</v>
      </c>
      <c r="M10" s="5">
        <v>0.16652360515021464</v>
      </c>
      <c r="N10" s="5">
        <v>18132</v>
      </c>
    </row>
    <row r="11" spans="1:14" x14ac:dyDescent="0.35">
      <c r="A11" s="16" t="s">
        <v>8301</v>
      </c>
      <c r="B11" s="5">
        <v>89135</v>
      </c>
      <c r="C11" s="5">
        <v>12191</v>
      </c>
      <c r="D11" s="5">
        <v>76.20000000000023</v>
      </c>
      <c r="F11" s="15">
        <f>C2/C1</f>
        <v>0.12466255970097598</v>
      </c>
      <c r="K11" s="16" t="s">
        <v>49</v>
      </c>
      <c r="L11" s="5">
        <v>27137</v>
      </c>
      <c r="M11" s="5">
        <v>7.4874371859296865E-2</v>
      </c>
      <c r="N11" s="5">
        <v>6530</v>
      </c>
    </row>
    <row r="12" spans="1:14" x14ac:dyDescent="0.35">
      <c r="A12" s="16" t="s">
        <v>8302</v>
      </c>
      <c r="B12" s="5">
        <v>130265</v>
      </c>
      <c r="C12" s="5">
        <v>16848</v>
      </c>
      <c r="D12" s="5">
        <v>90.020000000000323</v>
      </c>
      <c r="K12" s="16" t="s">
        <v>54</v>
      </c>
      <c r="L12" s="5">
        <v>203428</v>
      </c>
      <c r="M12" s="5">
        <v>0.37229152987524389</v>
      </c>
      <c r="N12" s="5">
        <v>30200</v>
      </c>
    </row>
    <row r="13" spans="1:14" x14ac:dyDescent="0.35">
      <c r="A13" s="16" t="s">
        <v>8303</v>
      </c>
      <c r="B13" s="5">
        <v>182302</v>
      </c>
      <c r="C13" s="5">
        <v>23296</v>
      </c>
      <c r="D13" s="5">
        <v>122.91000000000058</v>
      </c>
      <c r="K13" s="16" t="s">
        <v>119</v>
      </c>
      <c r="L13" s="5">
        <v>16477</v>
      </c>
      <c r="M13" s="5">
        <v>8.0314960629921106E-2</v>
      </c>
      <c r="N13" s="5">
        <v>6956</v>
      </c>
    </row>
    <row r="14" spans="1:14" x14ac:dyDescent="0.35">
      <c r="A14" s="4" t="s">
        <v>8295</v>
      </c>
      <c r="B14" s="5"/>
      <c r="C14" s="5"/>
      <c r="D14" s="5"/>
      <c r="K14" s="16" t="s">
        <v>176</v>
      </c>
      <c r="L14" s="5">
        <v>3024</v>
      </c>
      <c r="M14" s="5">
        <v>8.2027649769585112E-2</v>
      </c>
      <c r="N14" s="5">
        <v>952</v>
      </c>
    </row>
    <row r="15" spans="1:14" x14ac:dyDescent="0.35">
      <c r="A15" s="16" t="s">
        <v>8300</v>
      </c>
      <c r="B15" s="5">
        <v>93243</v>
      </c>
      <c r="C15" s="5">
        <v>11448</v>
      </c>
      <c r="D15" s="5">
        <v>50.92000000000008</v>
      </c>
      <c r="K15" s="16" t="s">
        <v>35</v>
      </c>
      <c r="L15" s="5">
        <v>12507</v>
      </c>
      <c r="M15" s="5">
        <v>6.8681318681318521E-2</v>
      </c>
      <c r="N15" s="5">
        <v>5558</v>
      </c>
    </row>
    <row r="16" spans="1:14" x14ac:dyDescent="0.35">
      <c r="A16" s="16" t="s">
        <v>8301</v>
      </c>
      <c r="B16" s="5">
        <v>136102</v>
      </c>
      <c r="C16" s="5">
        <v>16382</v>
      </c>
      <c r="D16" s="5">
        <v>95.600000000000335</v>
      </c>
      <c r="K16" s="16" t="s">
        <v>64</v>
      </c>
      <c r="L16" s="5">
        <v>78475</v>
      </c>
      <c r="M16" s="5">
        <v>7.4890510948905781E-2</v>
      </c>
      <c r="N16" s="5">
        <v>34053</v>
      </c>
    </row>
    <row r="17" spans="1:14" x14ac:dyDescent="0.35">
      <c r="A17" s="16" t="s">
        <v>8302</v>
      </c>
      <c r="B17" s="5">
        <v>143796</v>
      </c>
      <c r="C17" s="5">
        <v>15824</v>
      </c>
      <c r="D17" s="5">
        <v>118.96000000000049</v>
      </c>
      <c r="K17" s="16" t="s">
        <v>42</v>
      </c>
      <c r="L17" s="5">
        <v>223862</v>
      </c>
      <c r="M17" s="5">
        <v>7.4704491725768749E-2</v>
      </c>
      <c r="N17" s="5">
        <v>21280</v>
      </c>
    </row>
    <row r="18" spans="1:14" x14ac:dyDescent="0.35">
      <c r="A18" s="16" t="s">
        <v>8303</v>
      </c>
      <c r="B18" s="5">
        <v>236114</v>
      </c>
      <c r="C18" s="5">
        <v>38136</v>
      </c>
      <c r="D18" s="5">
        <v>134.84000000000043</v>
      </c>
      <c r="K18" s="16" t="s">
        <v>356</v>
      </c>
      <c r="L18" s="5">
        <v>46679</v>
      </c>
      <c r="M18" s="5">
        <v>7.6842105263157795E-2</v>
      </c>
      <c r="N18" s="5">
        <v>-1187</v>
      </c>
    </row>
    <row r="19" spans="1:14" x14ac:dyDescent="0.35">
      <c r="A19" s="4" t="s">
        <v>8296</v>
      </c>
      <c r="B19" s="5"/>
      <c r="C19" s="5"/>
      <c r="D19" s="5"/>
      <c r="K19" s="4" t="s">
        <v>11</v>
      </c>
      <c r="L19" s="5"/>
      <c r="M19" s="5"/>
      <c r="N19" s="5"/>
    </row>
    <row r="20" spans="1:14" x14ac:dyDescent="0.35">
      <c r="A20" s="16" t="s">
        <v>8300</v>
      </c>
      <c r="B20" s="5">
        <v>123162</v>
      </c>
      <c r="C20" s="5">
        <v>23507</v>
      </c>
      <c r="D20" s="5">
        <v>75.61000000000017</v>
      </c>
      <c r="K20" s="16" t="s">
        <v>22</v>
      </c>
      <c r="L20" s="5">
        <v>114879</v>
      </c>
      <c r="M20" s="5">
        <v>0.21114035087719296</v>
      </c>
      <c r="N20" s="5">
        <v>-3479</v>
      </c>
    </row>
    <row r="21" spans="1:14" x14ac:dyDescent="0.35">
      <c r="A21" s="16" t="s">
        <v>8301</v>
      </c>
      <c r="B21" s="5">
        <v>133766</v>
      </c>
      <c r="C21" s="5">
        <v>15502</v>
      </c>
      <c r="D21" s="5">
        <v>118.48000000000042</v>
      </c>
      <c r="K21" s="16" t="s">
        <v>24</v>
      </c>
      <c r="L21" s="5">
        <v>328173</v>
      </c>
      <c r="M21" s="5">
        <v>0.16996753246753263</v>
      </c>
      <c r="N21" s="5">
        <v>26598</v>
      </c>
    </row>
    <row r="22" spans="1:14" x14ac:dyDescent="0.35">
      <c r="A22" s="16" t="s">
        <v>8302</v>
      </c>
      <c r="B22" s="5">
        <v>196284</v>
      </c>
      <c r="C22" s="5">
        <v>26972</v>
      </c>
      <c r="D22" s="5">
        <v>130.60000000000062</v>
      </c>
      <c r="K22" s="16" t="s">
        <v>47</v>
      </c>
      <c r="L22" s="5">
        <v>91705</v>
      </c>
      <c r="M22" s="5">
        <v>0.13834900731452457</v>
      </c>
      <c r="N22" s="5">
        <v>13070</v>
      </c>
    </row>
    <row r="23" spans="1:14" x14ac:dyDescent="0.35">
      <c r="A23" s="16" t="s">
        <v>8303</v>
      </c>
      <c r="B23" s="5">
        <v>280072</v>
      </c>
      <c r="C23" s="5">
        <v>27450</v>
      </c>
      <c r="D23" s="5">
        <v>193.52999999999915</v>
      </c>
      <c r="K23" s="16" t="s">
        <v>41</v>
      </c>
      <c r="L23" s="5">
        <v>206968</v>
      </c>
      <c r="M23" s="5">
        <v>0.26128526645768052</v>
      </c>
      <c r="N23" s="5">
        <v>-17733</v>
      </c>
    </row>
    <row r="24" spans="1:14" x14ac:dyDescent="0.35">
      <c r="A24" s="4" t="s">
        <v>8292</v>
      </c>
      <c r="B24" s="5">
        <v>2297073</v>
      </c>
      <c r="C24" s="5">
        <v>286359</v>
      </c>
      <c r="D24" s="5">
        <v>1560.7900000000966</v>
      </c>
      <c r="K24" s="4" t="s">
        <v>8292</v>
      </c>
      <c r="L24" s="5">
        <v>2297073</v>
      </c>
      <c r="M24" s="5">
        <v>0.15618833183229228</v>
      </c>
      <c r="N24" s="5">
        <v>286359</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5B4A5-CF75-43B8-994D-7993B93DFAE8}">
  <sheetPr codeName="Sheet9"/>
  <dimension ref="A3:G12"/>
  <sheetViews>
    <sheetView topLeftCell="E1" workbookViewId="0">
      <selection activeCell="V23" sqref="V23"/>
    </sheetView>
  </sheetViews>
  <sheetFormatPr defaultRowHeight="15.5" x14ac:dyDescent="0.35"/>
  <cols>
    <col min="1" max="1" width="13.07421875" customWidth="1"/>
    <col min="2" max="2" width="13.921875" customWidth="1"/>
    <col min="6" max="6" width="17.4609375" customWidth="1"/>
    <col min="7" max="7" width="13.921875" customWidth="1"/>
  </cols>
  <sheetData>
    <row r="3" spans="1:7" x14ac:dyDescent="0.35">
      <c r="A3" s="3" t="s">
        <v>8291</v>
      </c>
      <c r="B3" t="s">
        <v>8299</v>
      </c>
      <c r="F3" s="3" t="s">
        <v>8291</v>
      </c>
      <c r="G3" t="s">
        <v>8299</v>
      </c>
    </row>
    <row r="4" spans="1:7" x14ac:dyDescent="0.35">
      <c r="A4" s="4" t="s">
        <v>8304</v>
      </c>
      <c r="B4" s="5">
        <v>9193</v>
      </c>
      <c r="C4" s="9"/>
      <c r="F4" s="4" t="s">
        <v>8304</v>
      </c>
      <c r="G4" s="5">
        <v>9193</v>
      </c>
    </row>
    <row r="5" spans="1:7" x14ac:dyDescent="0.35">
      <c r="A5" s="4" t="s">
        <v>92</v>
      </c>
      <c r="B5" s="5">
        <v>800</v>
      </c>
      <c r="C5" s="9">
        <f>GETPIVOTDATA("[Measures].[Count of Sales]",$A$3,"[superstore].[Returned]","[superstore].[Returned].&amp;[Yes]")/GETPIVOTDATA("[Measures].[Count of Sales]",$A$3)</f>
        <v>8.0056039227459228E-2</v>
      </c>
      <c r="F5" s="4" t="s">
        <v>92</v>
      </c>
      <c r="G5" s="5"/>
    </row>
    <row r="6" spans="1:7" x14ac:dyDescent="0.35">
      <c r="A6" s="4" t="s">
        <v>8292</v>
      </c>
      <c r="B6" s="5">
        <v>9993</v>
      </c>
      <c r="C6" s="9"/>
      <c r="F6" s="16" t="s">
        <v>11</v>
      </c>
      <c r="G6" s="5">
        <v>171</v>
      </c>
    </row>
    <row r="7" spans="1:7" x14ac:dyDescent="0.35">
      <c r="F7" s="16" t="s">
        <v>26</v>
      </c>
      <c r="G7" s="5">
        <v>473</v>
      </c>
    </row>
    <row r="8" spans="1:7" x14ac:dyDescent="0.35">
      <c r="F8" s="16" t="s">
        <v>50</v>
      </c>
      <c r="G8" s="5">
        <v>156</v>
      </c>
    </row>
    <row r="9" spans="1:7" x14ac:dyDescent="0.35">
      <c r="F9" s="4" t="s">
        <v>8292</v>
      </c>
      <c r="G9" s="5">
        <v>9993</v>
      </c>
    </row>
    <row r="10" spans="1:7" x14ac:dyDescent="0.35">
      <c r="A10" s="4" t="str">
        <f>A4</f>
        <v>No</v>
      </c>
      <c r="B10" s="10">
        <f>GETPIVOTDATA("[Measures].[Count of Sales]",$A$3,"[superstore].[Returned]","[superstore].[Returned].&amp;[No]")/GETPIVOTDATA("[Measures].[Count of Sales]",$A$3)</f>
        <v>0.91994396077254081</v>
      </c>
    </row>
    <row r="11" spans="1:7" x14ac:dyDescent="0.35">
      <c r="A11" s="4" t="str">
        <f>A5</f>
        <v>Yes</v>
      </c>
      <c r="B11" s="10">
        <f>C5</f>
        <v>8.0056039227459228E-2</v>
      </c>
    </row>
    <row r="12" spans="1:7" x14ac:dyDescent="0.35">
      <c r="A12" s="4" t="str">
        <f>A6</f>
        <v>Grand Total</v>
      </c>
      <c r="B12" s="10"/>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9705C-186A-40DD-B1EA-47AA7A79D256}">
  <sheetPr codeName="Sheet5"/>
  <dimension ref="A3:J53"/>
  <sheetViews>
    <sheetView topLeftCell="A2" workbookViewId="0">
      <selection activeCell="I4" sqref="I4"/>
    </sheetView>
  </sheetViews>
  <sheetFormatPr defaultRowHeight="15.5" x14ac:dyDescent="0.35"/>
  <cols>
    <col min="1" max="1" width="17.07421875" customWidth="1"/>
    <col min="2" max="2" width="12.53515625" customWidth="1"/>
    <col min="3" max="3" width="25.765625" customWidth="1"/>
    <col min="4" max="4" width="12.4609375" customWidth="1"/>
    <col min="5" max="5" width="10.69140625" customWidth="1"/>
    <col min="7" max="7" width="12.3046875" customWidth="1"/>
    <col min="8" max="8" width="8.07421875" customWidth="1"/>
    <col min="9" max="9" width="7" customWidth="1"/>
    <col min="10" max="10" width="6.53515625" customWidth="1"/>
    <col min="11" max="11" width="16.07421875" customWidth="1"/>
    <col min="12" max="12" width="12" customWidth="1"/>
    <col min="13" max="13" width="5.3046875" customWidth="1"/>
    <col min="14" max="14" width="6" bestFit="1" customWidth="1"/>
    <col min="15" max="15" width="5.3046875" bestFit="1" customWidth="1"/>
    <col min="16" max="16" width="5.53515625" bestFit="1" customWidth="1"/>
    <col min="17" max="17" width="5.765625" bestFit="1" customWidth="1"/>
    <col min="18" max="18" width="5.69140625" bestFit="1" customWidth="1"/>
    <col min="19" max="19" width="5.3046875" bestFit="1" customWidth="1"/>
    <col min="20" max="20" width="5.765625" bestFit="1" customWidth="1"/>
    <col min="21" max="22" width="5.3046875" bestFit="1" customWidth="1"/>
    <col min="23" max="23" width="5.765625" bestFit="1" customWidth="1"/>
    <col min="24" max="25" width="5.3046875" bestFit="1" customWidth="1"/>
    <col min="26" max="26" width="6" bestFit="1" customWidth="1"/>
    <col min="27" max="27" width="5.3046875" bestFit="1" customWidth="1"/>
    <col min="28" max="28" width="5.53515625" bestFit="1" customWidth="1"/>
    <col min="29" max="29" width="5.765625" bestFit="1" customWidth="1"/>
    <col min="30" max="30" width="5.69140625" bestFit="1" customWidth="1"/>
    <col min="31" max="31" width="5.3046875" bestFit="1" customWidth="1"/>
    <col min="32" max="32" width="5.765625" bestFit="1" customWidth="1"/>
    <col min="33" max="34" width="5.3046875" bestFit="1" customWidth="1"/>
    <col min="35" max="35" width="5.765625" bestFit="1" customWidth="1"/>
    <col min="36" max="37" width="5.3046875" bestFit="1" customWidth="1"/>
    <col min="38" max="38" width="6" bestFit="1" customWidth="1"/>
    <col min="39" max="39" width="5.3046875" bestFit="1" customWidth="1"/>
    <col min="40" max="40" width="5.53515625" bestFit="1" customWidth="1"/>
    <col min="41" max="41" width="5.765625" bestFit="1" customWidth="1"/>
    <col min="42" max="42" width="5.69140625" bestFit="1" customWidth="1"/>
    <col min="43" max="43" width="5.3046875" bestFit="1" customWidth="1"/>
    <col min="44" max="44" width="5.765625" bestFit="1" customWidth="1"/>
    <col min="45" max="46" width="5.3046875" bestFit="1" customWidth="1"/>
    <col min="47" max="47" width="5.765625" bestFit="1" customWidth="1"/>
    <col min="48" max="48" width="6.23046875" bestFit="1" customWidth="1"/>
    <col min="49" max="49" width="5.3046875" bestFit="1" customWidth="1"/>
    <col min="50" max="67" width="8.69140625" bestFit="1" customWidth="1"/>
    <col min="68" max="75" width="7.765625" bestFit="1" customWidth="1"/>
    <col min="76" max="91" width="8.69140625" bestFit="1" customWidth="1"/>
    <col min="92" max="99" width="7.765625" bestFit="1" customWidth="1"/>
    <col min="100" max="119" width="8.69140625" bestFit="1" customWidth="1"/>
    <col min="120" max="127" width="7.765625" bestFit="1" customWidth="1"/>
    <col min="128" max="144" width="8.69140625" bestFit="1" customWidth="1"/>
    <col min="145" max="152" width="7.765625" bestFit="1" customWidth="1"/>
    <col min="153" max="168" width="8.69140625" bestFit="1" customWidth="1"/>
    <col min="169" max="176" width="7.765625" bestFit="1" customWidth="1"/>
    <col min="177" max="192" width="8.69140625" bestFit="1" customWidth="1"/>
    <col min="193" max="200" width="7.765625" bestFit="1" customWidth="1"/>
    <col min="201" max="229" width="8.69140625" bestFit="1" customWidth="1"/>
    <col min="230" max="249" width="9.69140625" bestFit="1" customWidth="1"/>
    <col min="250" max="258" width="8.69140625" bestFit="1" customWidth="1"/>
    <col min="259" max="278" width="9.69140625" bestFit="1" customWidth="1"/>
    <col min="279" max="287" width="8.69140625" bestFit="1" customWidth="1"/>
    <col min="288" max="306" width="9.69140625" bestFit="1" customWidth="1"/>
    <col min="307" max="312" width="7.765625" bestFit="1" customWidth="1"/>
    <col min="313" max="324" width="8.69140625" bestFit="1" customWidth="1"/>
    <col min="325" max="329" width="7.765625" bestFit="1" customWidth="1"/>
    <col min="330" max="341" width="8.69140625" bestFit="1" customWidth="1"/>
    <col min="342" max="348" width="7.765625" bestFit="1" customWidth="1"/>
    <col min="349" max="367" width="8.69140625" bestFit="1" customWidth="1"/>
    <col min="368" max="373" width="7.765625" bestFit="1" customWidth="1"/>
    <col min="374" max="392" width="8.69140625" bestFit="1" customWidth="1"/>
    <col min="393" max="399" width="7.765625" bestFit="1" customWidth="1"/>
    <col min="400" max="419" width="8.69140625" bestFit="1" customWidth="1"/>
    <col min="420" max="425" width="7.765625" bestFit="1" customWidth="1"/>
    <col min="426" max="441" width="8.69140625" bestFit="1" customWidth="1"/>
    <col min="442" max="448" width="7.765625" bestFit="1" customWidth="1"/>
    <col min="449" max="465" width="8.69140625" bestFit="1" customWidth="1"/>
    <col min="466" max="472" width="7.765625" bestFit="1" customWidth="1"/>
    <col min="473" max="487" width="8.69140625" bestFit="1" customWidth="1"/>
    <col min="488" max="494" width="7.765625" bestFit="1" customWidth="1"/>
    <col min="495" max="519" width="8.69140625" bestFit="1" customWidth="1"/>
    <col min="520" max="538" width="9.69140625" bestFit="1" customWidth="1"/>
    <col min="539" max="546" width="8.69140625" bestFit="1" customWidth="1"/>
    <col min="547" max="566" width="9.69140625" bestFit="1" customWidth="1"/>
    <col min="567" max="574" width="8.69140625" bestFit="1" customWidth="1"/>
    <col min="575" max="596" width="9.69140625" bestFit="1" customWidth="1"/>
    <col min="597" max="603" width="7.765625" bestFit="1" customWidth="1"/>
    <col min="604" max="617" width="8.69140625" bestFit="1" customWidth="1"/>
    <col min="618" max="626" width="7.765625" bestFit="1" customWidth="1"/>
    <col min="627" max="640" width="8.69140625" bestFit="1" customWidth="1"/>
    <col min="641" max="648" width="7.765625" bestFit="1" customWidth="1"/>
    <col min="649" max="668" width="8.69140625" bestFit="1" customWidth="1"/>
    <col min="669" max="677" width="7.765625" bestFit="1" customWidth="1"/>
    <col min="678" max="694" width="8.69140625" bestFit="1" customWidth="1"/>
    <col min="695" max="702" width="7.765625" bestFit="1" customWidth="1"/>
    <col min="703" max="723" width="8.69140625" bestFit="1" customWidth="1"/>
    <col min="724" max="730" width="7.765625" bestFit="1" customWidth="1"/>
    <col min="731" max="750" width="8.69140625" bestFit="1" customWidth="1"/>
    <col min="751" max="757" width="7.765625" bestFit="1" customWidth="1"/>
    <col min="758" max="775" width="8.69140625" bestFit="1" customWidth="1"/>
    <col min="776" max="784" width="7.765625" bestFit="1" customWidth="1"/>
    <col min="785" max="803" width="8.69140625" bestFit="1" customWidth="1"/>
    <col min="804" max="811" width="7.765625" bestFit="1" customWidth="1"/>
    <col min="812" max="839" width="8.69140625" bestFit="1" customWidth="1"/>
    <col min="840" max="858" width="9.69140625" bestFit="1" customWidth="1"/>
    <col min="859" max="866" width="8.69140625" bestFit="1" customWidth="1"/>
    <col min="867" max="887" width="9.69140625" bestFit="1" customWidth="1"/>
    <col min="888" max="895" width="8.69140625" bestFit="1" customWidth="1"/>
    <col min="896" max="915" width="9.69140625" bestFit="1" customWidth="1"/>
    <col min="916" max="922" width="7.765625" bestFit="1" customWidth="1"/>
    <col min="923" max="938" width="8.69140625" bestFit="1" customWidth="1"/>
    <col min="939" max="944" width="7.765625" bestFit="1" customWidth="1"/>
    <col min="945" max="958" width="8.69140625" bestFit="1" customWidth="1"/>
    <col min="959" max="966" width="7.765625" bestFit="1" customWidth="1"/>
    <col min="967" max="986" width="8.69140625" bestFit="1" customWidth="1"/>
    <col min="987" max="994" width="7.765625" bestFit="1" customWidth="1"/>
    <col min="995" max="1013" width="8.69140625" bestFit="1" customWidth="1"/>
    <col min="1014" max="1022" width="7.765625" bestFit="1" customWidth="1"/>
    <col min="1023" max="1040" width="8.69140625" bestFit="1" customWidth="1"/>
    <col min="1041" max="1048" width="7.765625" bestFit="1" customWidth="1"/>
    <col min="1049" max="1066" width="8.69140625" bestFit="1" customWidth="1"/>
    <col min="1067" max="1074" width="7.765625" bestFit="1" customWidth="1"/>
    <col min="1075" max="1095" width="8.69140625" bestFit="1" customWidth="1"/>
    <col min="1096" max="1101" width="7.765625" bestFit="1" customWidth="1"/>
    <col min="1102" max="1122" width="8.69140625" bestFit="1" customWidth="1"/>
    <col min="1123" max="1130" width="7.765625" bestFit="1" customWidth="1"/>
    <col min="1131" max="1159" width="8.69140625" bestFit="1" customWidth="1"/>
    <col min="1160" max="1178" width="9.69140625" bestFit="1" customWidth="1"/>
    <col min="1179" max="1187" width="8.69140625" bestFit="1" customWidth="1"/>
    <col min="1188" max="1208" width="9.69140625" bestFit="1" customWidth="1"/>
    <col min="1209" max="1217" width="8.69140625" bestFit="1" customWidth="1"/>
    <col min="1218" max="1237" width="9.69140625" bestFit="1" customWidth="1"/>
  </cols>
  <sheetData>
    <row r="3" spans="1:10" x14ac:dyDescent="0.35">
      <c r="A3" s="3" t="s">
        <v>8291</v>
      </c>
      <c r="B3" t="s">
        <v>8298</v>
      </c>
      <c r="C3" t="s">
        <v>8311</v>
      </c>
      <c r="D3" t="s">
        <v>8297</v>
      </c>
      <c r="G3" s="17" t="s">
        <v>8291</v>
      </c>
      <c r="H3" s="18" t="str">
        <f>C3</f>
        <v>Average of DiscountPercent</v>
      </c>
      <c r="I3" s="18" t="s">
        <v>7</v>
      </c>
      <c r="J3" s="18" t="s">
        <v>8309</v>
      </c>
    </row>
    <row r="4" spans="1:10" x14ac:dyDescent="0.35">
      <c r="A4" s="4" t="s">
        <v>34</v>
      </c>
      <c r="B4" s="5">
        <v>76368</v>
      </c>
      <c r="C4" s="10">
        <v>7.2763618190904739E-2</v>
      </c>
      <c r="D4" s="5">
        <v>457731</v>
      </c>
      <c r="E4" s="5"/>
      <c r="G4" s="4" t="str">
        <f t="shared" ref="G4:G35" si="0">A4</f>
        <v>California</v>
      </c>
      <c r="H4" s="9">
        <f>GETPIVOTDATA("[Measures].[Average of DiscountPercent]",$A$3,"State",A4)</f>
        <v>7.2763618190904739E-2</v>
      </c>
      <c r="I4">
        <f>GETPIVOTDATA("[Measures].[Sum of Sales]",$A$3,"State",A4)</f>
        <v>457731</v>
      </c>
      <c r="J4">
        <f>GETPIVOTDATA("[Measures].[Sum of Profit]",$A$3,"State",A4)</f>
        <v>76368</v>
      </c>
    </row>
    <row r="5" spans="1:10" x14ac:dyDescent="0.35">
      <c r="A5" s="4" t="s">
        <v>175</v>
      </c>
      <c r="B5" s="5">
        <v>74020</v>
      </c>
      <c r="C5" s="10">
        <v>5.5319148936170473E-2</v>
      </c>
      <c r="D5" s="5">
        <v>310914</v>
      </c>
      <c r="E5" s="5"/>
      <c r="G5" s="4" t="str">
        <f t="shared" si="0"/>
        <v>New York</v>
      </c>
      <c r="H5" s="9">
        <f t="shared" ref="H5:H52" si="1">GETPIVOTDATA("[Measures].[Average of DiscountPercent]",$A$3,"State",A5)</f>
        <v>5.5319148936170473E-2</v>
      </c>
      <c r="I5">
        <f>GETPIVOTDATA("[Measures].[Sum of Sales]",$A$3,"State",A5)</f>
        <v>310914</v>
      </c>
      <c r="J5">
        <f t="shared" ref="J5:J35" si="2">GETPIVOTDATA("[Measures].[Sum of Profit]",$A$3,"State",A5)</f>
        <v>74020</v>
      </c>
    </row>
    <row r="6" spans="1:10" x14ac:dyDescent="0.35">
      <c r="A6" s="4" t="s">
        <v>69</v>
      </c>
      <c r="B6" s="5">
        <v>33390</v>
      </c>
      <c r="C6" s="10">
        <v>6.4031620553359522E-2</v>
      </c>
      <c r="D6" s="5">
        <v>138656</v>
      </c>
      <c r="E6" s="5"/>
      <c r="G6" s="4" t="str">
        <f t="shared" si="0"/>
        <v>Washington</v>
      </c>
      <c r="H6" s="9">
        <f t="shared" si="1"/>
        <v>6.4031620553359522E-2</v>
      </c>
      <c r="I6">
        <f t="shared" ref="I6:I53" si="3">GETPIVOTDATA("[Measures].[Sum of Sales]",$A$3,"State",A6)</f>
        <v>138656</v>
      </c>
      <c r="J6">
        <f t="shared" si="2"/>
        <v>33390</v>
      </c>
    </row>
    <row r="7" spans="1:10" x14ac:dyDescent="0.35">
      <c r="A7" s="4" t="s">
        <v>156</v>
      </c>
      <c r="B7" s="5">
        <v>24458</v>
      </c>
      <c r="C7" s="10">
        <v>7.0588235294117667E-3</v>
      </c>
      <c r="D7" s="5">
        <v>76281</v>
      </c>
      <c r="E7" s="5"/>
      <c r="G7" s="4" t="str">
        <f t="shared" si="0"/>
        <v>Michigan</v>
      </c>
      <c r="H7" s="9">
        <f t="shared" si="1"/>
        <v>7.0588235294117667E-3</v>
      </c>
      <c r="I7">
        <f t="shared" si="3"/>
        <v>76281</v>
      </c>
      <c r="J7">
        <f t="shared" si="2"/>
        <v>24458</v>
      </c>
    </row>
    <row r="8" spans="1:10" x14ac:dyDescent="0.35">
      <c r="A8" s="4" t="s">
        <v>205</v>
      </c>
      <c r="B8" s="5">
        <v>18600</v>
      </c>
      <c r="C8" s="10">
        <v>0</v>
      </c>
      <c r="D8" s="5">
        <v>70641</v>
      </c>
      <c r="E8" s="5"/>
      <c r="G8" s="4" t="str">
        <f t="shared" si="0"/>
        <v>Virginia</v>
      </c>
      <c r="H8" s="9">
        <f t="shared" si="1"/>
        <v>0</v>
      </c>
      <c r="I8">
        <f t="shared" si="3"/>
        <v>70641</v>
      </c>
      <c r="J8">
        <f t="shared" si="2"/>
        <v>18600</v>
      </c>
    </row>
    <row r="9" spans="1:10" x14ac:dyDescent="0.35">
      <c r="A9" s="4" t="s">
        <v>167</v>
      </c>
      <c r="B9" s="5">
        <v>18382</v>
      </c>
      <c r="C9" s="10">
        <v>0</v>
      </c>
      <c r="D9" s="5">
        <v>53549</v>
      </c>
      <c r="E9" s="5"/>
      <c r="G9" s="4" t="str">
        <f t="shared" si="0"/>
        <v>Indiana</v>
      </c>
      <c r="H9" s="9">
        <f t="shared" si="1"/>
        <v>0</v>
      </c>
      <c r="I9">
        <f t="shared" si="3"/>
        <v>53549</v>
      </c>
      <c r="J9">
        <f t="shared" si="2"/>
        <v>18382</v>
      </c>
    </row>
    <row r="10" spans="1:10" x14ac:dyDescent="0.35">
      <c r="A10" s="4" t="s">
        <v>761</v>
      </c>
      <c r="B10" s="5">
        <v>16247</v>
      </c>
      <c r="C10" s="10">
        <v>0</v>
      </c>
      <c r="D10" s="5">
        <v>49103</v>
      </c>
      <c r="E10" s="5"/>
      <c r="G10" s="4" t="str">
        <f t="shared" si="0"/>
        <v>Georgia</v>
      </c>
      <c r="H10" s="9">
        <f t="shared" si="1"/>
        <v>0</v>
      </c>
      <c r="I10">
        <f t="shared" si="3"/>
        <v>49103</v>
      </c>
      <c r="J10">
        <f t="shared" si="2"/>
        <v>16247</v>
      </c>
    </row>
    <row r="11" spans="1:10" x14ac:dyDescent="0.35">
      <c r="A11" s="4" t="s">
        <v>21</v>
      </c>
      <c r="B11" s="5">
        <v>11202</v>
      </c>
      <c r="C11" s="10">
        <v>0</v>
      </c>
      <c r="D11" s="5">
        <v>36598</v>
      </c>
      <c r="E11" s="5"/>
      <c r="G11" s="4" t="str">
        <f t="shared" si="0"/>
        <v>Kentucky</v>
      </c>
      <c r="H11" s="9">
        <f t="shared" si="1"/>
        <v>0</v>
      </c>
      <c r="I11">
        <f t="shared" si="3"/>
        <v>36598</v>
      </c>
      <c r="J11">
        <f t="shared" si="2"/>
        <v>11202</v>
      </c>
    </row>
    <row r="12" spans="1:10" x14ac:dyDescent="0.35">
      <c r="A12" s="4" t="s">
        <v>151</v>
      </c>
      <c r="B12" s="5">
        <v>10828</v>
      </c>
      <c r="C12" s="10">
        <v>0</v>
      </c>
      <c r="D12" s="5">
        <v>29865</v>
      </c>
      <c r="E12" s="5"/>
      <c r="G12" s="4" t="str">
        <f t="shared" si="0"/>
        <v>Minnesota</v>
      </c>
      <c r="H12" s="9">
        <f t="shared" si="1"/>
        <v>0</v>
      </c>
      <c r="I12">
        <f t="shared" si="3"/>
        <v>29865</v>
      </c>
      <c r="J12">
        <f t="shared" si="2"/>
        <v>10828</v>
      </c>
    </row>
    <row r="13" spans="1:10" x14ac:dyDescent="0.35">
      <c r="A13" s="4" t="s">
        <v>161</v>
      </c>
      <c r="B13" s="5">
        <v>9979</v>
      </c>
      <c r="C13" s="10">
        <v>6.2499999999999995E-3</v>
      </c>
      <c r="D13" s="5">
        <v>27453</v>
      </c>
      <c r="E13" s="5"/>
      <c r="G13" s="4" t="str">
        <f t="shared" si="0"/>
        <v>Delaware</v>
      </c>
      <c r="H13" s="9">
        <f t="shared" si="1"/>
        <v>6.2499999999999995E-3</v>
      </c>
      <c r="I13">
        <f t="shared" si="3"/>
        <v>27453</v>
      </c>
      <c r="J13">
        <f t="shared" si="2"/>
        <v>9979</v>
      </c>
    </row>
    <row r="14" spans="1:10" x14ac:dyDescent="0.35">
      <c r="A14" s="4" t="s">
        <v>485</v>
      </c>
      <c r="B14" s="5">
        <v>9771</v>
      </c>
      <c r="C14" s="10">
        <v>4.6153846153846149E-3</v>
      </c>
      <c r="D14" s="5">
        <v>35763</v>
      </c>
      <c r="E14" s="5"/>
      <c r="G14" s="4" t="str">
        <f t="shared" si="0"/>
        <v>New Jersey</v>
      </c>
      <c r="H14" s="9">
        <f t="shared" si="1"/>
        <v>4.6153846153846149E-3</v>
      </c>
      <c r="I14">
        <f t="shared" si="3"/>
        <v>35763</v>
      </c>
      <c r="J14">
        <f t="shared" si="2"/>
        <v>9771</v>
      </c>
    </row>
    <row r="15" spans="1:10" x14ac:dyDescent="0.35">
      <c r="A15" s="4" t="s">
        <v>82</v>
      </c>
      <c r="B15" s="5">
        <v>8400</v>
      </c>
      <c r="C15" s="10">
        <v>0</v>
      </c>
      <c r="D15" s="5">
        <v>32125</v>
      </c>
      <c r="E15" s="5"/>
      <c r="G15" s="4" t="str">
        <f t="shared" si="0"/>
        <v>Wisconsin</v>
      </c>
      <c r="H15" s="9">
        <f t="shared" si="1"/>
        <v>0</v>
      </c>
      <c r="I15">
        <f t="shared" si="3"/>
        <v>32125</v>
      </c>
      <c r="J15">
        <f t="shared" si="2"/>
        <v>8400</v>
      </c>
    </row>
    <row r="16" spans="1:10" x14ac:dyDescent="0.35">
      <c r="A16" s="4" t="s">
        <v>836</v>
      </c>
      <c r="B16" s="5">
        <v>7286</v>
      </c>
      <c r="C16" s="10">
        <v>2.1428571428571429E-2</v>
      </c>
      <c r="D16" s="5">
        <v>22629</v>
      </c>
      <c r="E16" s="5"/>
      <c r="G16" s="4" t="str">
        <f t="shared" si="0"/>
        <v>Rhode Island</v>
      </c>
      <c r="H16" s="9">
        <f t="shared" si="1"/>
        <v>2.1428571428571429E-2</v>
      </c>
      <c r="I16">
        <f t="shared" si="3"/>
        <v>22629</v>
      </c>
      <c r="J16">
        <f t="shared" si="2"/>
        <v>7286</v>
      </c>
    </row>
    <row r="17" spans="1:10" x14ac:dyDescent="0.35">
      <c r="A17" s="4" t="s">
        <v>1549</v>
      </c>
      <c r="B17" s="5">
        <v>7032</v>
      </c>
      <c r="C17" s="10">
        <v>5.7142857142857143E-3</v>
      </c>
      <c r="D17" s="5">
        <v>23707</v>
      </c>
      <c r="E17" s="5"/>
      <c r="G17" s="4" t="str">
        <f t="shared" si="0"/>
        <v>Maryland</v>
      </c>
      <c r="H17" s="9">
        <f t="shared" si="1"/>
        <v>5.7142857142857143E-3</v>
      </c>
      <c r="I17">
        <f t="shared" si="3"/>
        <v>23707</v>
      </c>
      <c r="J17">
        <f t="shared" si="2"/>
        <v>7032</v>
      </c>
    </row>
    <row r="18" spans="1:10" x14ac:dyDescent="0.35">
      <c r="A18" s="4" t="s">
        <v>744</v>
      </c>
      <c r="B18" s="5">
        <v>6782</v>
      </c>
      <c r="C18" s="10">
        <v>1.5555555555555557E-2</v>
      </c>
      <c r="D18" s="5">
        <v>28639</v>
      </c>
      <c r="E18" s="5"/>
      <c r="G18" s="4" t="str">
        <f t="shared" si="0"/>
        <v>Massachusetts</v>
      </c>
      <c r="H18" s="9">
        <f t="shared" si="1"/>
        <v>1.5555555555555557E-2</v>
      </c>
      <c r="I18">
        <f t="shared" si="3"/>
        <v>28639</v>
      </c>
      <c r="J18">
        <f t="shared" si="2"/>
        <v>6782</v>
      </c>
    </row>
    <row r="19" spans="1:10" x14ac:dyDescent="0.35">
      <c r="A19" s="4" t="s">
        <v>368</v>
      </c>
      <c r="B19" s="5">
        <v>6435</v>
      </c>
      <c r="C19" s="10">
        <v>0</v>
      </c>
      <c r="D19" s="5">
        <v>22207</v>
      </c>
      <c r="E19" s="5"/>
      <c r="G19" s="4" t="str">
        <f t="shared" si="0"/>
        <v>Missouri</v>
      </c>
      <c r="H19" s="9">
        <f t="shared" si="1"/>
        <v>0</v>
      </c>
      <c r="I19">
        <f t="shared" si="3"/>
        <v>22207</v>
      </c>
      <c r="J19">
        <f t="shared" si="2"/>
        <v>6435</v>
      </c>
    </row>
    <row r="20" spans="1:10" x14ac:dyDescent="0.35">
      <c r="A20" s="4" t="s">
        <v>225</v>
      </c>
      <c r="B20" s="5">
        <v>5785</v>
      </c>
      <c r="C20" s="10">
        <v>0</v>
      </c>
      <c r="D20" s="5">
        <v>19511</v>
      </c>
      <c r="E20" s="5"/>
      <c r="G20" s="4" t="str">
        <f t="shared" si="0"/>
        <v>Alabama</v>
      </c>
      <c r="H20" s="9">
        <f t="shared" si="1"/>
        <v>0</v>
      </c>
      <c r="I20">
        <f t="shared" si="3"/>
        <v>19511</v>
      </c>
      <c r="J20">
        <f t="shared" si="2"/>
        <v>5785</v>
      </c>
    </row>
    <row r="21" spans="1:10" x14ac:dyDescent="0.35">
      <c r="A21" s="4" t="s">
        <v>401</v>
      </c>
      <c r="B21" s="5">
        <v>4852</v>
      </c>
      <c r="C21" s="10">
        <v>0</v>
      </c>
      <c r="D21" s="5">
        <v>19686</v>
      </c>
      <c r="E21" s="5"/>
      <c r="G21" s="4" t="str">
        <f t="shared" si="0"/>
        <v>Oklahoma</v>
      </c>
      <c r="H21" s="9">
        <f t="shared" si="1"/>
        <v>0</v>
      </c>
      <c r="I21">
        <f t="shared" si="3"/>
        <v>19686</v>
      </c>
      <c r="J21">
        <f t="shared" si="2"/>
        <v>4852</v>
      </c>
    </row>
    <row r="22" spans="1:10" x14ac:dyDescent="0.35">
      <c r="A22" s="4" t="s">
        <v>1016</v>
      </c>
      <c r="B22" s="5">
        <v>4006</v>
      </c>
      <c r="C22" s="10">
        <v>0</v>
      </c>
      <c r="D22" s="5">
        <v>11678</v>
      </c>
      <c r="E22" s="5"/>
      <c r="G22" s="4" t="str">
        <f t="shared" si="0"/>
        <v>Arkansas</v>
      </c>
      <c r="H22" s="9">
        <f t="shared" si="1"/>
        <v>0</v>
      </c>
      <c r="I22">
        <f t="shared" si="3"/>
        <v>11678</v>
      </c>
      <c r="J22">
        <f t="shared" si="2"/>
        <v>4006</v>
      </c>
    </row>
    <row r="23" spans="1:10" x14ac:dyDescent="0.35">
      <c r="A23" s="4" t="s">
        <v>461</v>
      </c>
      <c r="B23" s="5">
        <v>3510</v>
      </c>
      <c r="C23" s="10">
        <v>7.3170731707317069E-3</v>
      </c>
      <c r="D23" s="5">
        <v>13386</v>
      </c>
      <c r="E23" s="5"/>
      <c r="G23" s="4" t="str">
        <f t="shared" si="0"/>
        <v>Connecticut</v>
      </c>
      <c r="H23" s="9">
        <f t="shared" si="1"/>
        <v>7.3170731707317069E-3</v>
      </c>
      <c r="I23">
        <f t="shared" si="3"/>
        <v>13386</v>
      </c>
      <c r="J23">
        <f t="shared" si="2"/>
        <v>3510</v>
      </c>
    </row>
    <row r="24" spans="1:10" x14ac:dyDescent="0.35">
      <c r="A24" s="4" t="s">
        <v>831</v>
      </c>
      <c r="B24" s="5">
        <v>3316</v>
      </c>
      <c r="C24" s="10">
        <v>6.1538461538461535E-2</v>
      </c>
      <c r="D24" s="5">
        <v>16729</v>
      </c>
      <c r="E24" s="5"/>
      <c r="G24" s="4" t="str">
        <f t="shared" si="0"/>
        <v>Nevada</v>
      </c>
      <c r="H24" s="9">
        <f t="shared" si="1"/>
        <v>6.1538461538461535E-2</v>
      </c>
      <c r="I24">
        <f t="shared" si="3"/>
        <v>16729</v>
      </c>
      <c r="J24">
        <f t="shared" si="2"/>
        <v>3316</v>
      </c>
    </row>
    <row r="25" spans="1:10" x14ac:dyDescent="0.35">
      <c r="A25" s="4" t="s">
        <v>887</v>
      </c>
      <c r="B25" s="5">
        <v>3172</v>
      </c>
      <c r="C25" s="10">
        <v>0</v>
      </c>
      <c r="D25" s="5">
        <v>10772</v>
      </c>
      <c r="E25" s="5"/>
      <c r="G25" s="4" t="str">
        <f t="shared" si="0"/>
        <v>Mississippi</v>
      </c>
      <c r="H25" s="9">
        <f t="shared" si="1"/>
        <v>0</v>
      </c>
      <c r="I25">
        <f t="shared" si="3"/>
        <v>10772</v>
      </c>
      <c r="J25">
        <f t="shared" si="2"/>
        <v>3172</v>
      </c>
    </row>
    <row r="26" spans="1:10" x14ac:dyDescent="0.35">
      <c r="A26" s="4" t="s">
        <v>87</v>
      </c>
      <c r="B26" s="5">
        <v>2546</v>
      </c>
      <c r="C26" s="10">
        <v>6.0377358490566052E-2</v>
      </c>
      <c r="D26" s="5">
        <v>11223</v>
      </c>
      <c r="E26" s="5"/>
      <c r="G26" s="4" t="str">
        <f t="shared" si="0"/>
        <v>Utah</v>
      </c>
      <c r="H26" s="9">
        <f t="shared" si="1"/>
        <v>6.0377358490566052E-2</v>
      </c>
      <c r="I26">
        <f t="shared" si="3"/>
        <v>11223</v>
      </c>
      <c r="J26">
        <f t="shared" si="2"/>
        <v>2546</v>
      </c>
    </row>
    <row r="27" spans="1:10" x14ac:dyDescent="0.35">
      <c r="A27" s="4" t="s">
        <v>1915</v>
      </c>
      <c r="B27" s="5">
        <v>2247</v>
      </c>
      <c r="C27" s="10">
        <v>0</v>
      </c>
      <c r="D27" s="5">
        <v>8929</v>
      </c>
      <c r="E27" s="5"/>
      <c r="G27" s="4" t="str">
        <f t="shared" si="0"/>
        <v>Vermont</v>
      </c>
      <c r="H27" s="9">
        <f t="shared" si="1"/>
        <v>0</v>
      </c>
      <c r="I27">
        <f t="shared" si="3"/>
        <v>8929</v>
      </c>
      <c r="J27">
        <f t="shared" si="2"/>
        <v>2247</v>
      </c>
    </row>
    <row r="28" spans="1:10" x14ac:dyDescent="0.35">
      <c r="A28" s="4" t="s">
        <v>454</v>
      </c>
      <c r="B28" s="5">
        <v>2194</v>
      </c>
      <c r="C28" s="10">
        <v>0</v>
      </c>
      <c r="D28" s="5">
        <v>9219</v>
      </c>
      <c r="E28" s="5"/>
      <c r="G28" s="4" t="str">
        <f t="shared" si="0"/>
        <v>Louisiana</v>
      </c>
      <c r="H28" s="9">
        <f t="shared" si="1"/>
        <v>0</v>
      </c>
      <c r="I28">
        <f t="shared" si="3"/>
        <v>9219</v>
      </c>
      <c r="J28">
        <f t="shared" si="2"/>
        <v>2194</v>
      </c>
    </row>
    <row r="29" spans="1:10" x14ac:dyDescent="0.35">
      <c r="A29" s="4" t="s">
        <v>98</v>
      </c>
      <c r="B29" s="5">
        <v>2038</v>
      </c>
      <c r="C29" s="10">
        <v>0</v>
      </c>
      <c r="D29" s="5">
        <v>7464</v>
      </c>
      <c r="E29" s="5"/>
      <c r="G29" s="4" t="str">
        <f t="shared" si="0"/>
        <v>Nebraska</v>
      </c>
      <c r="H29" s="9">
        <f t="shared" si="1"/>
        <v>0</v>
      </c>
      <c r="I29">
        <f t="shared" si="3"/>
        <v>7464</v>
      </c>
      <c r="J29">
        <f t="shared" si="2"/>
        <v>2038</v>
      </c>
    </row>
    <row r="30" spans="1:10" x14ac:dyDescent="0.35">
      <c r="A30" s="4" t="s">
        <v>1050</v>
      </c>
      <c r="B30" s="5">
        <v>1831</v>
      </c>
      <c r="C30" s="10">
        <v>6.6666666666666666E-2</v>
      </c>
      <c r="D30" s="5">
        <v>5589</v>
      </c>
      <c r="E30" s="5"/>
      <c r="G30" s="4" t="str">
        <f t="shared" si="0"/>
        <v>Montana</v>
      </c>
      <c r="H30" s="9">
        <f t="shared" si="1"/>
        <v>6.6666666666666666E-2</v>
      </c>
      <c r="I30">
        <f t="shared" si="3"/>
        <v>5589</v>
      </c>
      <c r="J30">
        <f t="shared" si="2"/>
        <v>1831</v>
      </c>
    </row>
    <row r="31" spans="1:10" x14ac:dyDescent="0.35">
      <c r="A31" s="4" t="s">
        <v>240</v>
      </c>
      <c r="B31" s="5">
        <v>1769</v>
      </c>
      <c r="C31" s="10">
        <v>0</v>
      </c>
      <c r="D31" s="5">
        <v>8483</v>
      </c>
      <c r="E31" s="5"/>
      <c r="G31" s="4" t="str">
        <f t="shared" si="0"/>
        <v>South Carolina</v>
      </c>
      <c r="H31" s="9">
        <f t="shared" si="1"/>
        <v>0</v>
      </c>
      <c r="I31">
        <f t="shared" si="3"/>
        <v>8483</v>
      </c>
      <c r="J31">
        <f t="shared" si="2"/>
        <v>1769</v>
      </c>
    </row>
    <row r="32" spans="1:10" x14ac:dyDescent="0.35">
      <c r="A32" s="4" t="s">
        <v>1529</v>
      </c>
      <c r="B32" s="5">
        <v>1707</v>
      </c>
      <c r="C32" s="10">
        <v>1.1111111111111112E-2</v>
      </c>
      <c r="D32" s="5">
        <v>7294</v>
      </c>
      <c r="E32" s="5"/>
      <c r="G32" s="4" t="str">
        <f t="shared" si="0"/>
        <v>New Hampshire</v>
      </c>
      <c r="H32" s="9">
        <f t="shared" si="1"/>
        <v>1.1111111111111112E-2</v>
      </c>
      <c r="I32">
        <f t="shared" si="3"/>
        <v>7294</v>
      </c>
      <c r="J32">
        <f t="shared" si="2"/>
        <v>1707</v>
      </c>
    </row>
    <row r="33" spans="1:10" x14ac:dyDescent="0.35">
      <c r="A33" s="4" t="s">
        <v>304</v>
      </c>
      <c r="B33" s="5">
        <v>1186</v>
      </c>
      <c r="C33" s="10">
        <v>0</v>
      </c>
      <c r="D33" s="5">
        <v>4577</v>
      </c>
      <c r="E33" s="5"/>
      <c r="G33" s="4" t="str">
        <f t="shared" si="0"/>
        <v>Iowa</v>
      </c>
      <c r="H33" s="9">
        <f t="shared" si="1"/>
        <v>0</v>
      </c>
      <c r="I33">
        <f t="shared" si="3"/>
        <v>4577</v>
      </c>
      <c r="J33">
        <f t="shared" si="2"/>
        <v>1186</v>
      </c>
    </row>
    <row r="34" spans="1:10" x14ac:dyDescent="0.35">
      <c r="A34" s="4" t="s">
        <v>413</v>
      </c>
      <c r="B34" s="5">
        <v>1153</v>
      </c>
      <c r="C34" s="10">
        <v>5.9459459459459449E-2</v>
      </c>
      <c r="D34" s="5">
        <v>4779</v>
      </c>
      <c r="E34" s="5"/>
      <c r="G34" s="4" t="str">
        <f t="shared" si="0"/>
        <v>New Mexico</v>
      </c>
      <c r="H34" s="9">
        <f t="shared" si="1"/>
        <v>5.9459459459459449E-2</v>
      </c>
      <c r="I34">
        <f t="shared" si="3"/>
        <v>4779</v>
      </c>
      <c r="J34">
        <f t="shared" si="2"/>
        <v>1153</v>
      </c>
    </row>
    <row r="35" spans="1:10" x14ac:dyDescent="0.35">
      <c r="A35" s="4" t="s">
        <v>2324</v>
      </c>
      <c r="B35" s="5">
        <v>1059</v>
      </c>
      <c r="C35" s="10">
        <v>0</v>
      </c>
      <c r="D35" s="5">
        <v>2866</v>
      </c>
      <c r="E35" s="5"/>
      <c r="G35" s="4" t="str">
        <f t="shared" si="0"/>
        <v>District of Columbia</v>
      </c>
      <c r="H35" s="9">
        <f t="shared" si="1"/>
        <v>0</v>
      </c>
      <c r="I35">
        <f t="shared" si="3"/>
        <v>2866</v>
      </c>
      <c r="J35">
        <f t="shared" si="2"/>
        <v>1059</v>
      </c>
    </row>
    <row r="36" spans="1:10" x14ac:dyDescent="0.35">
      <c r="A36" s="4" t="s">
        <v>2166</v>
      </c>
      <c r="B36" s="5">
        <v>836</v>
      </c>
      <c r="C36" s="10">
        <v>0</v>
      </c>
      <c r="D36" s="5">
        <v>2916</v>
      </c>
      <c r="E36" s="5"/>
      <c r="G36" s="4" t="str">
        <f t="shared" ref="G36:G53" si="4">A36</f>
        <v>Kansas</v>
      </c>
      <c r="H36" s="9">
        <f t="shared" si="1"/>
        <v>0</v>
      </c>
      <c r="I36">
        <f t="shared" si="3"/>
        <v>2916</v>
      </c>
      <c r="J36">
        <f t="shared" ref="J36:J52" si="5">GETPIVOTDATA("[Measures].[Sum of Profit]",$A$3,"State",A36)</f>
        <v>836</v>
      </c>
    </row>
    <row r="37" spans="1:10" x14ac:dyDescent="0.35">
      <c r="A37" s="4" t="s">
        <v>1677</v>
      </c>
      <c r="B37" s="5">
        <v>828</v>
      </c>
      <c r="C37" s="10">
        <v>8.5714285714285701E-2</v>
      </c>
      <c r="D37" s="5">
        <v>4380</v>
      </c>
      <c r="E37" s="5"/>
      <c r="G37" s="4" t="str">
        <f t="shared" si="4"/>
        <v>Idaho</v>
      </c>
      <c r="H37" s="9">
        <f t="shared" si="1"/>
        <v>8.5714285714285701E-2</v>
      </c>
      <c r="I37">
        <f t="shared" si="3"/>
        <v>4380</v>
      </c>
      <c r="J37">
        <f t="shared" si="5"/>
        <v>828</v>
      </c>
    </row>
    <row r="38" spans="1:10" x14ac:dyDescent="0.35">
      <c r="A38" s="4" t="s">
        <v>5569</v>
      </c>
      <c r="B38" s="5">
        <v>455</v>
      </c>
      <c r="C38" s="10">
        <v>0</v>
      </c>
      <c r="D38" s="5">
        <v>1270</v>
      </c>
      <c r="E38" s="5"/>
      <c r="G38" s="4" t="str">
        <f t="shared" si="4"/>
        <v>Maine</v>
      </c>
      <c r="H38" s="9">
        <f t="shared" si="1"/>
        <v>0</v>
      </c>
      <c r="I38">
        <f t="shared" si="3"/>
        <v>1270</v>
      </c>
      <c r="J38">
        <f t="shared" si="5"/>
        <v>455</v>
      </c>
    </row>
    <row r="39" spans="1:10" x14ac:dyDescent="0.35">
      <c r="A39" s="4" t="s">
        <v>3351</v>
      </c>
      <c r="B39" s="5">
        <v>395</v>
      </c>
      <c r="C39" s="10">
        <v>0</v>
      </c>
      <c r="D39" s="5">
        <v>1317</v>
      </c>
      <c r="E39" s="5"/>
      <c r="G39" s="4" t="str">
        <f t="shared" si="4"/>
        <v>South Dakota</v>
      </c>
      <c r="H39" s="9">
        <f t="shared" si="1"/>
        <v>0</v>
      </c>
      <c r="I39">
        <f t="shared" si="3"/>
        <v>1317</v>
      </c>
      <c r="J39">
        <f t="shared" si="5"/>
        <v>395</v>
      </c>
    </row>
    <row r="40" spans="1:10" x14ac:dyDescent="0.35">
      <c r="A40" s="4" t="s">
        <v>3341</v>
      </c>
      <c r="B40" s="5">
        <v>230</v>
      </c>
      <c r="C40" s="10">
        <v>0</v>
      </c>
      <c r="D40" s="5">
        <v>920</v>
      </c>
      <c r="E40" s="5"/>
      <c r="G40" s="4" t="str">
        <f t="shared" si="4"/>
        <v>North Dakota</v>
      </c>
      <c r="H40" s="9">
        <f t="shared" si="1"/>
        <v>0</v>
      </c>
      <c r="I40">
        <f t="shared" si="3"/>
        <v>920</v>
      </c>
      <c r="J40">
        <f t="shared" si="5"/>
        <v>230</v>
      </c>
    </row>
    <row r="41" spans="1:10" x14ac:dyDescent="0.35">
      <c r="A41" s="4" t="s">
        <v>1778</v>
      </c>
      <c r="B41" s="5">
        <v>185</v>
      </c>
      <c r="C41" s="10">
        <v>7.4999999999999997E-2</v>
      </c>
      <c r="D41" s="5">
        <v>1209</v>
      </c>
      <c r="E41" s="5"/>
      <c r="G41" s="4" t="str">
        <f t="shared" si="4"/>
        <v>West Virginia</v>
      </c>
      <c r="H41" s="9">
        <f t="shared" si="1"/>
        <v>7.4999999999999997E-2</v>
      </c>
      <c r="I41">
        <f t="shared" si="3"/>
        <v>1209</v>
      </c>
      <c r="J41">
        <f t="shared" si="5"/>
        <v>185</v>
      </c>
    </row>
    <row r="42" spans="1:10" x14ac:dyDescent="0.35">
      <c r="A42" s="4" t="s">
        <v>7194</v>
      </c>
      <c r="B42" s="5">
        <v>100</v>
      </c>
      <c r="C42" s="10">
        <v>0.2</v>
      </c>
      <c r="D42" s="5">
        <v>1603</v>
      </c>
      <c r="E42" s="5"/>
      <c r="G42" s="4" t="str">
        <f t="shared" si="4"/>
        <v>Wyoming</v>
      </c>
      <c r="H42" s="9">
        <f t="shared" si="1"/>
        <v>0.2</v>
      </c>
      <c r="I42">
        <f t="shared" si="3"/>
        <v>1603</v>
      </c>
      <c r="J42">
        <f t="shared" si="5"/>
        <v>100</v>
      </c>
    </row>
    <row r="43" spans="1:10" x14ac:dyDescent="0.35">
      <c r="A43" s="4" t="s">
        <v>262</v>
      </c>
      <c r="B43" s="5">
        <v>-1187</v>
      </c>
      <c r="C43" s="10">
        <v>0.2887096774193546</v>
      </c>
      <c r="D43" s="5">
        <v>17431</v>
      </c>
      <c r="E43" s="5"/>
      <c r="G43" s="4" t="str">
        <f t="shared" si="4"/>
        <v>Oregon</v>
      </c>
      <c r="H43" s="9">
        <f t="shared" si="1"/>
        <v>0.2887096774193546</v>
      </c>
      <c r="I43">
        <f t="shared" si="3"/>
        <v>17431</v>
      </c>
      <c r="J43">
        <f t="shared" si="5"/>
        <v>-1187</v>
      </c>
    </row>
    <row r="44" spans="1:10" x14ac:dyDescent="0.35">
      <c r="A44" s="4" t="s">
        <v>40</v>
      </c>
      <c r="B44" s="5">
        <v>-3412</v>
      </c>
      <c r="C44" s="10">
        <v>0.29934725848564159</v>
      </c>
      <c r="D44" s="5">
        <v>89479</v>
      </c>
      <c r="E44" s="5"/>
      <c r="G44" s="4" t="str">
        <f t="shared" si="4"/>
        <v>Florida</v>
      </c>
      <c r="H44" s="9">
        <f t="shared" si="1"/>
        <v>0.29934725848564159</v>
      </c>
      <c r="I44">
        <f t="shared" si="3"/>
        <v>89479</v>
      </c>
      <c r="J44">
        <f t="shared" si="5"/>
        <v>-3412</v>
      </c>
    </row>
    <row r="45" spans="1:10" x14ac:dyDescent="0.35">
      <c r="A45" s="4" t="s">
        <v>199</v>
      </c>
      <c r="B45" s="5">
        <v>-3432</v>
      </c>
      <c r="C45" s="10">
        <v>0.30357142857142966</v>
      </c>
      <c r="D45" s="5">
        <v>35283</v>
      </c>
      <c r="E45" s="5"/>
      <c r="G45" s="4" t="str">
        <f t="shared" si="4"/>
        <v>Arizona</v>
      </c>
      <c r="H45" s="9">
        <f t="shared" si="1"/>
        <v>0.30357142857142966</v>
      </c>
      <c r="I45">
        <f t="shared" si="3"/>
        <v>35283</v>
      </c>
      <c r="J45">
        <f t="shared" si="5"/>
        <v>-3432</v>
      </c>
    </row>
    <row r="46" spans="1:10" x14ac:dyDescent="0.35">
      <c r="A46" s="4" t="s">
        <v>214</v>
      </c>
      <c r="B46" s="5">
        <v>-5347</v>
      </c>
      <c r="C46" s="10">
        <v>0.29125683060109364</v>
      </c>
      <c r="D46" s="5">
        <v>30662</v>
      </c>
      <c r="E46" s="5"/>
      <c r="G46" s="4" t="str">
        <f t="shared" si="4"/>
        <v>Tennessee</v>
      </c>
      <c r="H46" s="9">
        <f t="shared" si="1"/>
        <v>0.29125683060109364</v>
      </c>
      <c r="I46">
        <f t="shared" si="3"/>
        <v>30662</v>
      </c>
      <c r="J46">
        <f t="shared" si="5"/>
        <v>-5347</v>
      </c>
    </row>
    <row r="47" spans="1:10" x14ac:dyDescent="0.35">
      <c r="A47" s="4" t="s">
        <v>285</v>
      </c>
      <c r="B47" s="5">
        <v>-6527</v>
      </c>
      <c r="C47" s="10">
        <v>0.31648351648351725</v>
      </c>
      <c r="D47" s="5">
        <v>32110</v>
      </c>
      <c r="E47" s="5"/>
      <c r="G47" s="4" t="str">
        <f t="shared" si="4"/>
        <v>Colorado</v>
      </c>
      <c r="H47" s="9">
        <f t="shared" si="1"/>
        <v>0.31648351648351725</v>
      </c>
      <c r="I47">
        <f t="shared" si="3"/>
        <v>32110</v>
      </c>
      <c r="J47">
        <f t="shared" si="5"/>
        <v>-6527</v>
      </c>
    </row>
    <row r="48" spans="1:10" x14ac:dyDescent="0.35">
      <c r="A48" s="4" t="s">
        <v>63</v>
      </c>
      <c r="B48" s="5">
        <v>-7495</v>
      </c>
      <c r="C48" s="10">
        <v>0.28353413654618592</v>
      </c>
      <c r="D48" s="5">
        <v>55604</v>
      </c>
      <c r="E48" s="5"/>
      <c r="G48" s="4" t="str">
        <f t="shared" si="4"/>
        <v>North Carolina</v>
      </c>
      <c r="H48" s="9">
        <f t="shared" si="1"/>
        <v>0.28353413654618592</v>
      </c>
      <c r="I48">
        <f t="shared" si="3"/>
        <v>55604</v>
      </c>
      <c r="J48">
        <f t="shared" si="5"/>
        <v>-7495</v>
      </c>
    </row>
    <row r="49" spans="1:10" x14ac:dyDescent="0.35">
      <c r="A49" s="4" t="s">
        <v>139</v>
      </c>
      <c r="B49" s="5">
        <v>-12607</v>
      </c>
      <c r="C49" s="10">
        <v>0.39004065040650421</v>
      </c>
      <c r="D49" s="5">
        <v>80162</v>
      </c>
      <c r="E49" s="5"/>
      <c r="G49" s="4" t="str">
        <f t="shared" si="4"/>
        <v>Illinois</v>
      </c>
      <c r="H49" s="9">
        <f t="shared" si="1"/>
        <v>0.39004065040650421</v>
      </c>
      <c r="I49">
        <f t="shared" si="3"/>
        <v>80162</v>
      </c>
      <c r="J49">
        <f t="shared" si="5"/>
        <v>-12607</v>
      </c>
    </row>
    <row r="50" spans="1:10" x14ac:dyDescent="0.35">
      <c r="A50" s="4" t="s">
        <v>105</v>
      </c>
      <c r="B50" s="5">
        <v>-15550</v>
      </c>
      <c r="C50" s="10">
        <v>0.32862010221465005</v>
      </c>
      <c r="D50" s="5">
        <v>116522</v>
      </c>
      <c r="E50" s="5"/>
      <c r="G50" s="4" t="str">
        <f t="shared" si="4"/>
        <v>Pennsylvania</v>
      </c>
      <c r="H50" s="9">
        <f t="shared" si="1"/>
        <v>0.32862010221465005</v>
      </c>
      <c r="I50">
        <f t="shared" si="3"/>
        <v>116522</v>
      </c>
      <c r="J50">
        <f t="shared" si="5"/>
        <v>-15550</v>
      </c>
    </row>
    <row r="51" spans="1:10" x14ac:dyDescent="0.35">
      <c r="A51" s="4" t="s">
        <v>309</v>
      </c>
      <c r="B51" s="5">
        <v>-16950</v>
      </c>
      <c r="C51" s="10">
        <v>0.32500000000000018</v>
      </c>
      <c r="D51" s="5">
        <v>77972</v>
      </c>
      <c r="E51" s="5"/>
      <c r="G51" s="4" t="str">
        <f t="shared" si="4"/>
        <v>Ohio</v>
      </c>
      <c r="H51" s="9">
        <f t="shared" si="1"/>
        <v>0.32500000000000018</v>
      </c>
      <c r="I51">
        <f t="shared" si="3"/>
        <v>77972</v>
      </c>
      <c r="J51">
        <f t="shared" si="5"/>
        <v>-16950</v>
      </c>
    </row>
    <row r="52" spans="1:10" x14ac:dyDescent="0.35">
      <c r="A52" s="4" t="s">
        <v>77</v>
      </c>
      <c r="B52" s="5">
        <v>-25714</v>
      </c>
      <c r="C52" s="10">
        <v>0.37019289340101358</v>
      </c>
      <c r="D52" s="5">
        <v>170187</v>
      </c>
      <c r="E52" s="5"/>
      <c r="G52" s="4" t="str">
        <f t="shared" si="4"/>
        <v>Texas</v>
      </c>
      <c r="H52" s="9">
        <f t="shared" si="1"/>
        <v>0.37019289340101358</v>
      </c>
      <c r="I52">
        <f t="shared" si="3"/>
        <v>170187</v>
      </c>
      <c r="J52">
        <f t="shared" si="5"/>
        <v>-25714</v>
      </c>
    </row>
    <row r="53" spans="1:10" x14ac:dyDescent="0.35">
      <c r="A53" s="4" t="s">
        <v>8292</v>
      </c>
      <c r="B53" s="5">
        <v>286359</v>
      </c>
      <c r="C53" s="10">
        <v>0.15618833183229228</v>
      </c>
      <c r="D53" s="5">
        <v>2297073</v>
      </c>
      <c r="E53" s="5"/>
      <c r="G53" s="4" t="str">
        <f t="shared" si="4"/>
        <v>Grand Total</v>
      </c>
      <c r="I53" t="e">
        <f t="shared" si="3"/>
        <v>#REF!</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10665-D275-4E1B-B487-B0ABE5C26F07}">
  <sheetPr codeName="Sheet8"/>
  <dimension ref="A3:E53"/>
  <sheetViews>
    <sheetView workbookViewId="0">
      <selection activeCell="E4" sqref="E4"/>
    </sheetView>
  </sheetViews>
  <sheetFormatPr defaultRowHeight="15.5" x14ac:dyDescent="0.35"/>
  <cols>
    <col min="1" max="1" width="17.07421875" customWidth="1"/>
    <col min="2" max="2" width="12.53515625" customWidth="1"/>
    <col min="3" max="4" width="7" customWidth="1"/>
    <col min="5" max="5" width="12.3046875" customWidth="1"/>
    <col min="6" max="6" width="5.84375" customWidth="1"/>
    <col min="7" max="7" width="5.765625" customWidth="1"/>
    <col min="8" max="9" width="5.3046875" customWidth="1"/>
    <col min="10" max="10" width="16.07421875" customWidth="1"/>
    <col min="11" max="11" width="12" customWidth="1"/>
    <col min="12" max="12" width="5.3046875" customWidth="1"/>
    <col min="13" max="13" width="6" bestFit="1" customWidth="1"/>
    <col min="14" max="14" width="5.3046875" bestFit="1" customWidth="1"/>
    <col min="15" max="15" width="5.53515625" bestFit="1" customWidth="1"/>
    <col min="16" max="16" width="5.765625" bestFit="1" customWidth="1"/>
    <col min="17" max="17" width="5.69140625" bestFit="1" customWidth="1"/>
    <col min="18" max="18" width="5.3046875" bestFit="1" customWidth="1"/>
    <col min="19" max="19" width="5.765625" bestFit="1" customWidth="1"/>
    <col min="20" max="21" width="5.3046875" bestFit="1" customWidth="1"/>
    <col min="22" max="22" width="5.765625" bestFit="1" customWidth="1"/>
    <col min="23" max="24" width="5.3046875" bestFit="1" customWidth="1"/>
    <col min="25" max="25" width="6" bestFit="1" customWidth="1"/>
    <col min="26" max="26" width="5.3046875" bestFit="1" customWidth="1"/>
    <col min="27" max="27" width="5.53515625" bestFit="1" customWidth="1"/>
    <col min="28" max="28" width="5.765625" bestFit="1" customWidth="1"/>
    <col min="29" max="29" width="5.69140625" bestFit="1" customWidth="1"/>
    <col min="30" max="30" width="5.3046875" bestFit="1" customWidth="1"/>
    <col min="31" max="31" width="5.765625" bestFit="1" customWidth="1"/>
    <col min="32" max="33" width="5.3046875" bestFit="1" customWidth="1"/>
    <col min="34" max="34" width="5.765625" bestFit="1" customWidth="1"/>
    <col min="35" max="36" width="5.3046875" bestFit="1" customWidth="1"/>
    <col min="37" max="37" width="6" bestFit="1" customWidth="1"/>
    <col min="38" max="38" width="5.3046875" bestFit="1" customWidth="1"/>
    <col min="39" max="39" width="5.53515625" bestFit="1" customWidth="1"/>
    <col min="40" max="40" width="5.765625" bestFit="1" customWidth="1"/>
    <col min="41" max="41" width="5.69140625" bestFit="1" customWidth="1"/>
    <col min="42" max="42" width="5.3046875" bestFit="1" customWidth="1"/>
    <col min="43" max="43" width="5.765625" bestFit="1" customWidth="1"/>
    <col min="44" max="45" width="5.3046875" bestFit="1" customWidth="1"/>
    <col min="46" max="46" width="5.765625" bestFit="1" customWidth="1"/>
    <col min="47" max="47" width="6.23046875" bestFit="1" customWidth="1"/>
    <col min="48" max="48" width="5.3046875" bestFit="1" customWidth="1"/>
    <col min="49" max="66" width="8.69140625" bestFit="1" customWidth="1"/>
    <col min="67" max="74" width="7.765625" bestFit="1" customWidth="1"/>
    <col min="75" max="90" width="8.69140625" bestFit="1" customWidth="1"/>
    <col min="91" max="98" width="7.765625" bestFit="1" customWidth="1"/>
    <col min="99" max="118" width="8.69140625" bestFit="1" customWidth="1"/>
    <col min="119" max="126" width="7.765625" bestFit="1" customWidth="1"/>
    <col min="127" max="143" width="8.69140625" bestFit="1" customWidth="1"/>
    <col min="144" max="151" width="7.765625" bestFit="1" customWidth="1"/>
    <col min="152" max="167" width="8.69140625" bestFit="1" customWidth="1"/>
    <col min="168" max="175" width="7.765625" bestFit="1" customWidth="1"/>
    <col min="176" max="191" width="8.69140625" bestFit="1" customWidth="1"/>
    <col min="192" max="199" width="7.765625" bestFit="1" customWidth="1"/>
    <col min="200" max="228" width="8.69140625" bestFit="1" customWidth="1"/>
    <col min="229" max="248" width="9.69140625" bestFit="1" customWidth="1"/>
    <col min="249" max="257" width="8.69140625" bestFit="1" customWidth="1"/>
    <col min="258" max="277" width="9.69140625" bestFit="1" customWidth="1"/>
    <col min="278" max="286" width="8.69140625" bestFit="1" customWidth="1"/>
    <col min="287" max="305" width="9.69140625" bestFit="1" customWidth="1"/>
    <col min="306" max="311" width="7.765625" bestFit="1" customWidth="1"/>
    <col min="312" max="323" width="8.69140625" bestFit="1" customWidth="1"/>
    <col min="324" max="328" width="7.765625" bestFit="1" customWidth="1"/>
    <col min="329" max="340" width="8.69140625" bestFit="1" customWidth="1"/>
    <col min="341" max="347" width="7.765625" bestFit="1" customWidth="1"/>
    <col min="348" max="366" width="8.69140625" bestFit="1" customWidth="1"/>
    <col min="367" max="372" width="7.765625" bestFit="1" customWidth="1"/>
    <col min="373" max="391" width="8.69140625" bestFit="1" customWidth="1"/>
    <col min="392" max="398" width="7.765625" bestFit="1" customWidth="1"/>
    <col min="399" max="418" width="8.69140625" bestFit="1" customWidth="1"/>
    <col min="419" max="424" width="7.765625" bestFit="1" customWidth="1"/>
    <col min="425" max="440" width="8.69140625" bestFit="1" customWidth="1"/>
    <col min="441" max="447" width="7.765625" bestFit="1" customWidth="1"/>
    <col min="448" max="464" width="8.69140625" bestFit="1" customWidth="1"/>
    <col min="465" max="471" width="7.765625" bestFit="1" customWidth="1"/>
    <col min="472" max="486" width="8.69140625" bestFit="1" customWidth="1"/>
    <col min="487" max="493" width="7.765625" bestFit="1" customWidth="1"/>
    <col min="494" max="518" width="8.69140625" bestFit="1" customWidth="1"/>
    <col min="519" max="537" width="9.69140625" bestFit="1" customWidth="1"/>
    <col min="538" max="545" width="8.69140625" bestFit="1" customWidth="1"/>
    <col min="546" max="565" width="9.69140625" bestFit="1" customWidth="1"/>
    <col min="566" max="573" width="8.69140625" bestFit="1" customWidth="1"/>
    <col min="574" max="595" width="9.69140625" bestFit="1" customWidth="1"/>
    <col min="596" max="602" width="7.765625" bestFit="1" customWidth="1"/>
    <col min="603" max="616" width="8.69140625" bestFit="1" customWidth="1"/>
    <col min="617" max="625" width="7.765625" bestFit="1" customWidth="1"/>
    <col min="626" max="639" width="8.69140625" bestFit="1" customWidth="1"/>
    <col min="640" max="647" width="7.765625" bestFit="1" customWidth="1"/>
    <col min="648" max="667" width="8.69140625" bestFit="1" customWidth="1"/>
    <col min="668" max="676" width="7.765625" bestFit="1" customWidth="1"/>
    <col min="677" max="693" width="8.69140625" bestFit="1" customWidth="1"/>
    <col min="694" max="701" width="7.765625" bestFit="1" customWidth="1"/>
    <col min="702" max="722" width="8.69140625" bestFit="1" customWidth="1"/>
    <col min="723" max="729" width="7.765625" bestFit="1" customWidth="1"/>
    <col min="730" max="749" width="8.69140625" bestFit="1" customWidth="1"/>
    <col min="750" max="756" width="7.765625" bestFit="1" customWidth="1"/>
    <col min="757" max="774" width="8.69140625" bestFit="1" customWidth="1"/>
    <col min="775" max="783" width="7.765625" bestFit="1" customWidth="1"/>
    <col min="784" max="802" width="8.69140625" bestFit="1" customWidth="1"/>
    <col min="803" max="810" width="7.765625" bestFit="1" customWidth="1"/>
    <col min="811" max="838" width="8.69140625" bestFit="1" customWidth="1"/>
    <col min="839" max="857" width="9.69140625" bestFit="1" customWidth="1"/>
    <col min="858" max="865" width="8.69140625" bestFit="1" customWidth="1"/>
    <col min="866" max="886" width="9.69140625" bestFit="1" customWidth="1"/>
    <col min="887" max="894" width="8.69140625" bestFit="1" customWidth="1"/>
    <col min="895" max="914" width="9.69140625" bestFit="1" customWidth="1"/>
    <col min="915" max="921" width="7.765625" bestFit="1" customWidth="1"/>
    <col min="922" max="937" width="8.69140625" bestFit="1" customWidth="1"/>
    <col min="938" max="943" width="7.765625" bestFit="1" customWidth="1"/>
    <col min="944" max="957" width="8.69140625" bestFit="1" customWidth="1"/>
    <col min="958" max="965" width="7.765625" bestFit="1" customWidth="1"/>
    <col min="966" max="985" width="8.69140625" bestFit="1" customWidth="1"/>
    <col min="986" max="993" width="7.765625" bestFit="1" customWidth="1"/>
    <col min="994" max="1012" width="8.69140625" bestFit="1" customWidth="1"/>
    <col min="1013" max="1021" width="7.765625" bestFit="1" customWidth="1"/>
    <col min="1022" max="1039" width="8.69140625" bestFit="1" customWidth="1"/>
    <col min="1040" max="1047" width="7.765625" bestFit="1" customWidth="1"/>
    <col min="1048" max="1065" width="8.69140625" bestFit="1" customWidth="1"/>
    <col min="1066" max="1073" width="7.765625" bestFit="1" customWidth="1"/>
    <col min="1074" max="1094" width="8.69140625" bestFit="1" customWidth="1"/>
    <col min="1095" max="1100" width="7.765625" bestFit="1" customWidth="1"/>
    <col min="1101" max="1121" width="8.69140625" bestFit="1" customWidth="1"/>
    <col min="1122" max="1129" width="7.765625" bestFit="1" customWidth="1"/>
    <col min="1130" max="1158" width="8.69140625" bestFit="1" customWidth="1"/>
    <col min="1159" max="1177" width="9.69140625" bestFit="1" customWidth="1"/>
    <col min="1178" max="1186" width="8.69140625" bestFit="1" customWidth="1"/>
    <col min="1187" max="1207" width="9.69140625" bestFit="1" customWidth="1"/>
    <col min="1208" max="1216" width="8.69140625" bestFit="1" customWidth="1"/>
    <col min="1217" max="1236" width="9.69140625" bestFit="1" customWidth="1"/>
  </cols>
  <sheetData>
    <row r="3" spans="1:5" x14ac:dyDescent="0.35">
      <c r="A3" s="3" t="s">
        <v>8291</v>
      </c>
      <c r="B3" t="s">
        <v>8298</v>
      </c>
      <c r="D3" t="s">
        <v>8305</v>
      </c>
    </row>
    <row r="4" spans="1:5" x14ac:dyDescent="0.35">
      <c r="A4" s="4" t="s">
        <v>225</v>
      </c>
      <c r="B4" s="5">
        <v>5785</v>
      </c>
      <c r="C4" s="5"/>
      <c r="D4" t="s">
        <v>225</v>
      </c>
      <c r="E4">
        <f>GETPIVOTDATA("[Measures].[Sum of Profit]",$A$3,"[superstore].[State]","[superstore].[State].&amp;[Alabama]")</f>
        <v>5785</v>
      </c>
    </row>
    <row r="5" spans="1:5" x14ac:dyDescent="0.35">
      <c r="A5" s="4" t="s">
        <v>199</v>
      </c>
      <c r="B5" s="5">
        <v>-3432</v>
      </c>
      <c r="C5" s="5"/>
      <c r="D5" t="s">
        <v>199</v>
      </c>
      <c r="E5">
        <f>GETPIVOTDATA("[Measures].[Sum of Profit]",$A$3,"[superstore].[State]","[superstore].[State].&amp;[Arizona]")</f>
        <v>-3432</v>
      </c>
    </row>
    <row r="6" spans="1:5" x14ac:dyDescent="0.35">
      <c r="A6" s="4" t="s">
        <v>1016</v>
      </c>
      <c r="B6" s="5">
        <v>4006</v>
      </c>
      <c r="C6" s="5"/>
      <c r="D6" t="s">
        <v>1016</v>
      </c>
      <c r="E6">
        <f>GETPIVOTDATA("[Measures].[Sum of Profit]",$A$3,"[superstore].[State]","[superstore].[State].&amp;[Arkansas]")</f>
        <v>4006</v>
      </c>
    </row>
    <row r="7" spans="1:5" x14ac:dyDescent="0.35">
      <c r="A7" s="4" t="s">
        <v>34</v>
      </c>
      <c r="B7" s="5">
        <v>76368</v>
      </c>
      <c r="C7" s="5"/>
      <c r="D7" t="s">
        <v>34</v>
      </c>
      <c r="E7">
        <f>GETPIVOTDATA("[Measures].[Sum of Profit]",$A$3,"[superstore].[State]","[superstore].[State].&amp;[California]")</f>
        <v>76368</v>
      </c>
    </row>
    <row r="8" spans="1:5" x14ac:dyDescent="0.35">
      <c r="A8" s="4" t="s">
        <v>285</v>
      </c>
      <c r="B8" s="5">
        <v>-6527</v>
      </c>
      <c r="C8" s="5"/>
      <c r="D8" t="s">
        <v>285</v>
      </c>
      <c r="E8">
        <f>GETPIVOTDATA("[Measures].[Sum of Profit]",$A$3,"[superstore].[State]","[superstore].[State].&amp;[Colorado]")</f>
        <v>-6527</v>
      </c>
    </row>
    <row r="9" spans="1:5" x14ac:dyDescent="0.35">
      <c r="A9" s="4" t="s">
        <v>461</v>
      </c>
      <c r="B9" s="5">
        <v>3510</v>
      </c>
      <c r="C9" s="5"/>
      <c r="D9" t="s">
        <v>461</v>
      </c>
      <c r="E9">
        <f>GETPIVOTDATA("[Measures].[Sum of Profit]",$A$3,"[superstore].[State]","[superstore].[State].&amp;[Connecticut]")</f>
        <v>3510</v>
      </c>
    </row>
    <row r="10" spans="1:5" x14ac:dyDescent="0.35">
      <c r="A10" s="4" t="s">
        <v>161</v>
      </c>
      <c r="B10" s="5">
        <v>9979</v>
      </c>
      <c r="C10" s="5"/>
      <c r="D10" t="s">
        <v>161</v>
      </c>
      <c r="E10">
        <f>GETPIVOTDATA("[Measures].[Sum of Profit]",$A$3,"[superstore].[State]","[superstore].[State].&amp;[Delaware]")</f>
        <v>9979</v>
      </c>
    </row>
    <row r="11" spans="1:5" x14ac:dyDescent="0.35">
      <c r="A11" s="4" t="s">
        <v>2324</v>
      </c>
      <c r="B11" s="5">
        <v>1059</v>
      </c>
      <c r="C11" s="5"/>
      <c r="D11" t="s">
        <v>2324</v>
      </c>
      <c r="E11">
        <f>GETPIVOTDATA("[Measures].[Sum of Profit]",$A$3,"[superstore].[State]","[superstore].[State].&amp;[District of Columbia]")</f>
        <v>1059</v>
      </c>
    </row>
    <row r="12" spans="1:5" x14ac:dyDescent="0.35">
      <c r="A12" s="4" t="s">
        <v>40</v>
      </c>
      <c r="B12" s="5">
        <v>-3412</v>
      </c>
      <c r="C12" s="5"/>
      <c r="D12" t="s">
        <v>40</v>
      </c>
      <c r="E12">
        <f>GETPIVOTDATA("[Measures].[Sum of Profit]",$A$3,"[superstore].[State]","[superstore].[State].&amp;[Florida]")</f>
        <v>-3412</v>
      </c>
    </row>
    <row r="13" spans="1:5" x14ac:dyDescent="0.35">
      <c r="A13" s="4" t="s">
        <v>761</v>
      </c>
      <c r="B13" s="5">
        <v>16247</v>
      </c>
      <c r="C13" s="5"/>
      <c r="D13" t="s">
        <v>761</v>
      </c>
      <c r="E13">
        <f>GETPIVOTDATA("[Measures].[Sum of Profit]",$A$3,"[superstore].[State]","[superstore].[State].&amp;[Georgia]")</f>
        <v>16247</v>
      </c>
    </row>
    <row r="14" spans="1:5" x14ac:dyDescent="0.35">
      <c r="A14" s="4" t="s">
        <v>1677</v>
      </c>
      <c r="B14" s="5">
        <v>828</v>
      </c>
      <c r="C14" s="5"/>
      <c r="D14" t="s">
        <v>1677</v>
      </c>
      <c r="E14">
        <f>GETPIVOTDATA("[Measures].[Sum of Profit]",$A$3,"[superstore].[State]","[superstore].[State].&amp;[Idaho]")</f>
        <v>828</v>
      </c>
    </row>
    <row r="15" spans="1:5" x14ac:dyDescent="0.35">
      <c r="A15" s="4" t="s">
        <v>139</v>
      </c>
      <c r="B15" s="5">
        <v>-12607</v>
      </c>
      <c r="C15" s="5"/>
      <c r="D15" t="s">
        <v>139</v>
      </c>
      <c r="E15">
        <f>GETPIVOTDATA("[Measures].[Sum of Profit]",$A$3,"[superstore].[State]","[superstore].[State].&amp;[Illinois]")</f>
        <v>-12607</v>
      </c>
    </row>
    <row r="16" spans="1:5" x14ac:dyDescent="0.35">
      <c r="A16" s="4" t="s">
        <v>167</v>
      </c>
      <c r="B16" s="5">
        <v>18382</v>
      </c>
      <c r="C16" s="5"/>
      <c r="D16" t="s">
        <v>167</v>
      </c>
      <c r="E16">
        <f>GETPIVOTDATA("[Measures].[Sum of Profit]",$A$3,"[superstore].[State]","[superstore].[State].&amp;[Indiana]")</f>
        <v>18382</v>
      </c>
    </row>
    <row r="17" spans="1:5" x14ac:dyDescent="0.35">
      <c r="A17" s="4" t="s">
        <v>304</v>
      </c>
      <c r="B17" s="5">
        <v>1186</v>
      </c>
      <c r="C17" s="5"/>
      <c r="D17" t="s">
        <v>304</v>
      </c>
      <c r="E17">
        <f>GETPIVOTDATA("[Measures].[Sum of Profit]",$A$3,"[superstore].[State]","[superstore].[State].&amp;[Iowa]")</f>
        <v>1186</v>
      </c>
    </row>
    <row r="18" spans="1:5" x14ac:dyDescent="0.35">
      <c r="A18" s="4" t="s">
        <v>2166</v>
      </c>
      <c r="B18" s="5">
        <v>836</v>
      </c>
      <c r="C18" s="5"/>
      <c r="D18" t="s">
        <v>2166</v>
      </c>
      <c r="E18">
        <f>GETPIVOTDATA("[Measures].[Sum of Profit]",$A$3,"[superstore].[State]","[superstore].[State].&amp;[Kansas]")</f>
        <v>836</v>
      </c>
    </row>
    <row r="19" spans="1:5" x14ac:dyDescent="0.35">
      <c r="A19" s="4" t="s">
        <v>21</v>
      </c>
      <c r="B19" s="5">
        <v>11202</v>
      </c>
      <c r="C19" s="5"/>
      <c r="D19" t="s">
        <v>21</v>
      </c>
      <c r="E19">
        <f>GETPIVOTDATA("[Measures].[Sum of Profit]",$A$3,"[superstore].[State]","[superstore].[State].&amp;[Kentucky]")</f>
        <v>11202</v>
      </c>
    </row>
    <row r="20" spans="1:5" x14ac:dyDescent="0.35">
      <c r="A20" s="4" t="s">
        <v>454</v>
      </c>
      <c r="B20" s="5">
        <v>2194</v>
      </c>
      <c r="C20" s="5"/>
      <c r="D20" t="s">
        <v>454</v>
      </c>
      <c r="E20">
        <f>GETPIVOTDATA("[Measures].[Sum of Profit]",$A$3,"[superstore].[State]","[superstore].[State].&amp;[Louisiana]")</f>
        <v>2194</v>
      </c>
    </row>
    <row r="21" spans="1:5" x14ac:dyDescent="0.35">
      <c r="A21" s="4" t="s">
        <v>5569</v>
      </c>
      <c r="B21" s="5">
        <v>455</v>
      </c>
      <c r="C21" s="5"/>
      <c r="D21" t="s">
        <v>5569</v>
      </c>
      <c r="E21">
        <f>GETPIVOTDATA("[Measures].[Sum of Profit]",$A$3,"[superstore].[State]","[superstore].[State].&amp;[Maine]")</f>
        <v>455</v>
      </c>
    </row>
    <row r="22" spans="1:5" x14ac:dyDescent="0.35">
      <c r="A22" s="4" t="s">
        <v>1549</v>
      </c>
      <c r="B22" s="5">
        <v>7032</v>
      </c>
      <c r="C22" s="5"/>
      <c r="D22" t="s">
        <v>1549</v>
      </c>
      <c r="E22">
        <f>GETPIVOTDATA("[Measures].[Sum of Profit]",$A$3,"[superstore].[State]","[superstore].[State].&amp;[Maryland]")</f>
        <v>7032</v>
      </c>
    </row>
    <row r="23" spans="1:5" x14ac:dyDescent="0.35">
      <c r="A23" s="4" t="s">
        <v>744</v>
      </c>
      <c r="B23" s="5">
        <v>6782</v>
      </c>
      <c r="C23" s="5"/>
      <c r="D23" t="s">
        <v>744</v>
      </c>
      <c r="E23">
        <f>GETPIVOTDATA("[Measures].[Sum of Profit]",$A$3,"[superstore].[State]","[superstore].[State].&amp;[Massachusetts]")</f>
        <v>6782</v>
      </c>
    </row>
    <row r="24" spans="1:5" x14ac:dyDescent="0.35">
      <c r="A24" s="4" t="s">
        <v>156</v>
      </c>
      <c r="B24" s="5">
        <v>24458</v>
      </c>
      <c r="C24" s="5"/>
      <c r="D24" t="s">
        <v>156</v>
      </c>
      <c r="E24">
        <f>GETPIVOTDATA("[Measures].[Sum of Profit]",$A$3,"[superstore].[State]","[superstore].[State].&amp;[Michigan]")</f>
        <v>24458</v>
      </c>
    </row>
    <row r="25" spans="1:5" x14ac:dyDescent="0.35">
      <c r="A25" s="4" t="s">
        <v>151</v>
      </c>
      <c r="B25" s="5">
        <v>10828</v>
      </c>
      <c r="C25" s="5"/>
      <c r="D25" t="s">
        <v>151</v>
      </c>
      <c r="E25">
        <f>GETPIVOTDATA("[Measures].[Sum of Profit]",$A$3,"[superstore].[State]","[superstore].[State].&amp;[Minnesota]")</f>
        <v>10828</v>
      </c>
    </row>
    <row r="26" spans="1:5" x14ac:dyDescent="0.35">
      <c r="A26" s="4" t="s">
        <v>887</v>
      </c>
      <c r="B26" s="5">
        <v>3172</v>
      </c>
      <c r="C26" s="5"/>
      <c r="D26" t="s">
        <v>887</v>
      </c>
      <c r="E26">
        <f>GETPIVOTDATA("[Measures].[Sum of Profit]",$A$3,"[superstore].[State]","[superstore].[State].&amp;[Mississippi]")</f>
        <v>3172</v>
      </c>
    </row>
    <row r="27" spans="1:5" x14ac:dyDescent="0.35">
      <c r="A27" s="4" t="s">
        <v>368</v>
      </c>
      <c r="B27" s="5">
        <v>6435</v>
      </c>
      <c r="C27" s="5"/>
      <c r="D27" t="s">
        <v>368</v>
      </c>
      <c r="E27">
        <f>GETPIVOTDATA("[Measures].[Sum of Profit]",$A$3,"[superstore].[State]","[superstore].[State].&amp;[Missouri]")</f>
        <v>6435</v>
      </c>
    </row>
    <row r="28" spans="1:5" x14ac:dyDescent="0.35">
      <c r="A28" s="4" t="s">
        <v>1050</v>
      </c>
      <c r="B28" s="5">
        <v>1831</v>
      </c>
      <c r="C28" s="5"/>
      <c r="D28" t="s">
        <v>1050</v>
      </c>
      <c r="E28">
        <f>GETPIVOTDATA("[Measures].[Sum of Profit]",$A$3,"[superstore].[State]","[superstore].[State].&amp;[Montana]")</f>
        <v>1831</v>
      </c>
    </row>
    <row r="29" spans="1:5" x14ac:dyDescent="0.35">
      <c r="A29" s="4" t="s">
        <v>98</v>
      </c>
      <c r="B29" s="5">
        <v>2038</v>
      </c>
      <c r="C29" s="5"/>
      <c r="D29" t="s">
        <v>98</v>
      </c>
      <c r="E29">
        <f>GETPIVOTDATA("[Measures].[Sum of Profit]",$A$3,"[superstore].[State]","[superstore].[State].&amp;[Nebraska]")</f>
        <v>2038</v>
      </c>
    </row>
    <row r="30" spans="1:5" x14ac:dyDescent="0.35">
      <c r="A30" s="4" t="s">
        <v>831</v>
      </c>
      <c r="B30" s="5">
        <v>3316</v>
      </c>
      <c r="C30" s="5"/>
      <c r="D30" t="s">
        <v>831</v>
      </c>
      <c r="E30">
        <f>GETPIVOTDATA("[Measures].[Sum of Profit]",$A$3,"[superstore].[State]","[superstore].[State].&amp;[Nevada]")</f>
        <v>3316</v>
      </c>
    </row>
    <row r="31" spans="1:5" x14ac:dyDescent="0.35">
      <c r="A31" s="4" t="s">
        <v>1529</v>
      </c>
      <c r="B31" s="5">
        <v>1707</v>
      </c>
      <c r="C31" s="5"/>
      <c r="D31" t="s">
        <v>1529</v>
      </c>
      <c r="E31">
        <f>GETPIVOTDATA("[Measures].[Sum of Profit]",$A$3,"[superstore].[State]","[superstore].[State].&amp;[New Hampshire]")</f>
        <v>1707</v>
      </c>
    </row>
    <row r="32" spans="1:5" x14ac:dyDescent="0.35">
      <c r="A32" s="4" t="s">
        <v>485</v>
      </c>
      <c r="B32" s="5">
        <v>9771</v>
      </c>
      <c r="C32" s="5"/>
      <c r="D32" t="s">
        <v>485</v>
      </c>
      <c r="E32">
        <f>GETPIVOTDATA("[Measures].[Sum of Profit]",$A$3,"[superstore].[State]","[superstore].[State].&amp;[New Jersey]")</f>
        <v>9771</v>
      </c>
    </row>
    <row r="33" spans="1:5" x14ac:dyDescent="0.35">
      <c r="A33" s="4" t="s">
        <v>413</v>
      </c>
      <c r="B33" s="5">
        <v>1153</v>
      </c>
      <c r="C33" s="5"/>
      <c r="D33" t="s">
        <v>413</v>
      </c>
      <c r="E33">
        <f>GETPIVOTDATA("[Measures].[Sum of Profit]",$A$3,"[superstore].[State]","[superstore].[State].&amp;[New Mexico]")</f>
        <v>1153</v>
      </c>
    </row>
    <row r="34" spans="1:5" x14ac:dyDescent="0.35">
      <c r="A34" s="4" t="s">
        <v>175</v>
      </c>
      <c r="B34" s="5">
        <v>74020</v>
      </c>
      <c r="C34" s="5"/>
      <c r="D34" t="s">
        <v>175</v>
      </c>
      <c r="E34">
        <f>GETPIVOTDATA("[Measures].[Sum of Profit]",$A$3,"[superstore].[State]","[superstore].[State].&amp;[New York]")</f>
        <v>74020</v>
      </c>
    </row>
    <row r="35" spans="1:5" x14ac:dyDescent="0.35">
      <c r="A35" s="4" t="s">
        <v>63</v>
      </c>
      <c r="B35" s="5">
        <v>-7495</v>
      </c>
      <c r="C35" s="5"/>
      <c r="D35" t="s">
        <v>63</v>
      </c>
      <c r="E35">
        <f>GETPIVOTDATA("[Measures].[Sum of Profit]",$A$3,"[superstore].[State]","[superstore].[State].&amp;[North Carolina]")</f>
        <v>-7495</v>
      </c>
    </row>
    <row r="36" spans="1:5" x14ac:dyDescent="0.35">
      <c r="A36" s="4" t="s">
        <v>3341</v>
      </c>
      <c r="B36" s="5">
        <v>230</v>
      </c>
      <c r="C36" s="5"/>
      <c r="D36" t="s">
        <v>3341</v>
      </c>
      <c r="E36">
        <f>GETPIVOTDATA("[Measures].[Sum of Profit]",$A$3,"[superstore].[State]","[superstore].[State].&amp;[North Dakota]")</f>
        <v>230</v>
      </c>
    </row>
    <row r="37" spans="1:5" x14ac:dyDescent="0.35">
      <c r="A37" s="4" t="s">
        <v>309</v>
      </c>
      <c r="B37" s="5">
        <v>-16950</v>
      </c>
      <c r="C37" s="5"/>
      <c r="D37" t="s">
        <v>309</v>
      </c>
      <c r="E37">
        <f>GETPIVOTDATA("[Measures].[Sum of Profit]",$A$3,"[superstore].[State]","[superstore].[State].&amp;[Ohio]")</f>
        <v>-16950</v>
      </c>
    </row>
    <row r="38" spans="1:5" x14ac:dyDescent="0.35">
      <c r="A38" s="4" t="s">
        <v>401</v>
      </c>
      <c r="B38" s="5">
        <v>4852</v>
      </c>
      <c r="C38" s="5"/>
      <c r="D38" t="s">
        <v>401</v>
      </c>
      <c r="E38">
        <f>GETPIVOTDATA("[Measures].[Sum of Profit]",$A$3,"[superstore].[State]","[superstore].[State].&amp;[Oklahoma]")</f>
        <v>4852</v>
      </c>
    </row>
    <row r="39" spans="1:5" x14ac:dyDescent="0.35">
      <c r="A39" s="4" t="s">
        <v>262</v>
      </c>
      <c r="B39" s="5">
        <v>-1187</v>
      </c>
      <c r="C39" s="5"/>
      <c r="D39" t="s">
        <v>262</v>
      </c>
      <c r="E39">
        <f>GETPIVOTDATA("[Measures].[Sum of Profit]",$A$3,"[superstore].[State]","[superstore].[State].&amp;[Oregon]")</f>
        <v>-1187</v>
      </c>
    </row>
    <row r="40" spans="1:5" x14ac:dyDescent="0.35">
      <c r="A40" s="4" t="s">
        <v>105</v>
      </c>
      <c r="B40" s="5">
        <v>-15550</v>
      </c>
      <c r="C40" s="5"/>
      <c r="D40" t="s">
        <v>105</v>
      </c>
      <c r="E40">
        <f>GETPIVOTDATA("[Measures].[Sum of Profit]",$A$3,"[superstore].[State]","[superstore].[State].&amp;[Pennsylvania]")</f>
        <v>-15550</v>
      </c>
    </row>
    <row r="41" spans="1:5" x14ac:dyDescent="0.35">
      <c r="A41" s="4" t="s">
        <v>836</v>
      </c>
      <c r="B41" s="5">
        <v>7286</v>
      </c>
      <c r="C41" s="5"/>
      <c r="D41" t="s">
        <v>836</v>
      </c>
      <c r="E41">
        <f>GETPIVOTDATA("[Measures].[Sum of Profit]",$A$3,"[superstore].[State]","[superstore].[State].&amp;[Rhode Island]")</f>
        <v>7286</v>
      </c>
    </row>
    <row r="42" spans="1:5" x14ac:dyDescent="0.35">
      <c r="A42" s="4" t="s">
        <v>240</v>
      </c>
      <c r="B42" s="5">
        <v>1769</v>
      </c>
      <c r="C42" s="5"/>
      <c r="D42" t="s">
        <v>240</v>
      </c>
      <c r="E42">
        <f>GETPIVOTDATA("[Measures].[Sum of Profit]",$A$3,"[superstore].[State]","[superstore].[State].&amp;[South Carolina]")</f>
        <v>1769</v>
      </c>
    </row>
    <row r="43" spans="1:5" x14ac:dyDescent="0.35">
      <c r="A43" s="4" t="s">
        <v>3351</v>
      </c>
      <c r="B43" s="5">
        <v>395</v>
      </c>
      <c r="C43" s="5"/>
      <c r="D43" t="s">
        <v>3351</v>
      </c>
      <c r="E43">
        <f>GETPIVOTDATA("[Measures].[Sum of Profit]",$A$3,"[superstore].[State]","[superstore].[State].&amp;[South Dakota]")</f>
        <v>395</v>
      </c>
    </row>
    <row r="44" spans="1:5" x14ac:dyDescent="0.35">
      <c r="A44" s="4" t="s">
        <v>214</v>
      </c>
      <c r="B44" s="5">
        <v>-5347</v>
      </c>
      <c r="C44" s="5"/>
      <c r="D44" t="s">
        <v>214</v>
      </c>
      <c r="E44">
        <f>GETPIVOTDATA("[Measures].[Sum of Profit]",$A$3,"[superstore].[State]","[superstore].[State].&amp;[Tennessee]")</f>
        <v>-5347</v>
      </c>
    </row>
    <row r="45" spans="1:5" x14ac:dyDescent="0.35">
      <c r="A45" s="4" t="s">
        <v>77</v>
      </c>
      <c r="B45" s="5">
        <v>-25714</v>
      </c>
      <c r="C45" s="5"/>
      <c r="D45" t="s">
        <v>77</v>
      </c>
      <c r="E45">
        <f>GETPIVOTDATA("[Measures].[Sum of Profit]",$A$3,"[superstore].[State]","[superstore].[State].&amp;[Texas]")</f>
        <v>-25714</v>
      </c>
    </row>
    <row r="46" spans="1:5" x14ac:dyDescent="0.35">
      <c r="A46" s="4" t="s">
        <v>87</v>
      </c>
      <c r="B46" s="5">
        <v>2546</v>
      </c>
      <c r="C46" s="5"/>
      <c r="D46" t="s">
        <v>87</v>
      </c>
      <c r="E46">
        <f>GETPIVOTDATA("[Measures].[Sum of Profit]",$A$3,"[superstore].[State]","[superstore].[State].&amp;[Utah]")</f>
        <v>2546</v>
      </c>
    </row>
    <row r="47" spans="1:5" x14ac:dyDescent="0.35">
      <c r="A47" s="4" t="s">
        <v>1915</v>
      </c>
      <c r="B47" s="5">
        <v>2247</v>
      </c>
      <c r="C47" s="5"/>
      <c r="D47" t="s">
        <v>1915</v>
      </c>
      <c r="E47">
        <f>GETPIVOTDATA("[Measures].[Sum of Profit]",$A$3,"[superstore].[State]","[superstore].[State].&amp;[Vermont]")</f>
        <v>2247</v>
      </c>
    </row>
    <row r="48" spans="1:5" x14ac:dyDescent="0.35">
      <c r="A48" s="4" t="s">
        <v>205</v>
      </c>
      <c r="B48" s="5">
        <v>18600</v>
      </c>
      <c r="C48" s="5"/>
      <c r="D48" t="s">
        <v>205</v>
      </c>
      <c r="E48">
        <f>GETPIVOTDATA("[Measures].[Sum of Profit]",$A$3,"[superstore].[State]","[superstore].[State].&amp;[Virginia]")</f>
        <v>18600</v>
      </c>
    </row>
    <row r="49" spans="1:5" x14ac:dyDescent="0.35">
      <c r="A49" s="4" t="s">
        <v>69</v>
      </c>
      <c r="B49" s="5">
        <v>33390</v>
      </c>
      <c r="C49" s="5"/>
      <c r="D49" t="s">
        <v>69</v>
      </c>
      <c r="E49">
        <f>GETPIVOTDATA("[Measures].[Sum of Profit]",$A$3,"[superstore].[State]","[superstore].[State].&amp;[Washington]")</f>
        <v>33390</v>
      </c>
    </row>
    <row r="50" spans="1:5" x14ac:dyDescent="0.35">
      <c r="A50" s="4" t="s">
        <v>1778</v>
      </c>
      <c r="B50" s="5">
        <v>185</v>
      </c>
      <c r="C50" s="5"/>
      <c r="D50" t="s">
        <v>1778</v>
      </c>
      <c r="E50">
        <f>GETPIVOTDATA("[Measures].[Sum of Profit]",$A$3,"[superstore].[State]","[superstore].[State].&amp;[West Virginia]")</f>
        <v>185</v>
      </c>
    </row>
    <row r="51" spans="1:5" x14ac:dyDescent="0.35">
      <c r="A51" s="4" t="s">
        <v>82</v>
      </c>
      <c r="B51" s="5">
        <v>8400</v>
      </c>
      <c r="C51" s="5"/>
      <c r="D51" t="s">
        <v>82</v>
      </c>
      <c r="E51">
        <f>GETPIVOTDATA("[Measures].[Sum of Profit]",$A$3,"[superstore].[State]","[superstore].[State].&amp;[Wisconsin]")</f>
        <v>8400</v>
      </c>
    </row>
    <row r="52" spans="1:5" x14ac:dyDescent="0.35">
      <c r="A52" s="4" t="s">
        <v>7194</v>
      </c>
      <c r="B52" s="5">
        <v>100</v>
      </c>
      <c r="C52" s="5"/>
      <c r="D52" t="s">
        <v>7194</v>
      </c>
      <c r="E52">
        <f>GETPIVOTDATA("[Measures].[Sum of Profit]",$A$3,"[superstore].[State]","[superstore].[State].&amp;[Wyoming]")</f>
        <v>100</v>
      </c>
    </row>
    <row r="53" spans="1:5" x14ac:dyDescent="0.35">
      <c r="A53" s="4" t="s">
        <v>8292</v>
      </c>
      <c r="B53" s="5">
        <v>286359</v>
      </c>
      <c r="C53" s="5"/>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2C00D-B893-F44D-9248-E351770F1BAA}">
  <sheetPr codeName="Sheet12"/>
  <dimension ref="A1:Y9998"/>
  <sheetViews>
    <sheetView workbookViewId="0">
      <selection activeCell="E128" sqref="E128"/>
    </sheetView>
  </sheetViews>
  <sheetFormatPr defaultColWidth="10.765625" defaultRowHeight="15.5" x14ac:dyDescent="0.35"/>
  <cols>
    <col min="1" max="1" width="17.3046875" customWidth="1"/>
    <col min="2" max="2" width="15.3046875" customWidth="1"/>
    <col min="3" max="3" width="20.69140625" customWidth="1"/>
    <col min="4" max="4" width="13.69140625" customWidth="1"/>
    <col min="5" max="5" width="17.4609375" customWidth="1"/>
    <col min="6" max="6" width="12.4609375" customWidth="1"/>
    <col min="7" max="7" width="20.84375" customWidth="1"/>
    <col min="8" max="8" width="16.4609375" style="1" customWidth="1"/>
    <col min="9" max="9" width="11.53515625" customWidth="1"/>
    <col min="10" max="10" width="14.84375" customWidth="1"/>
    <col min="11" max="11" width="17.69140625" customWidth="1"/>
    <col min="12" max="12" width="12.07421875" customWidth="1"/>
    <col min="13" max="13" width="10.84375" customWidth="1"/>
    <col min="14" max="14" width="30.84375" customWidth="1"/>
    <col min="15" max="15" width="10.3046875" customWidth="1"/>
    <col min="16" max="16" width="9.84375" customWidth="1"/>
    <col min="17" max="17" width="8.4609375" customWidth="1"/>
    <col min="18" max="18" width="10.53515625" customWidth="1"/>
    <col min="19" max="19" width="15.3046875" customWidth="1"/>
    <col min="20" max="20" width="6.84375" customWidth="1"/>
    <col min="21" max="21" width="11.69140625" customWidth="1"/>
    <col min="22" max="22" width="10.3046875" customWidth="1"/>
    <col min="23" max="23" width="13.3046875" customWidth="1"/>
    <col min="24" max="24" width="17.69140625" customWidth="1"/>
    <col min="25" max="25" width="13.3046875" customWidth="1"/>
  </cols>
  <sheetData>
    <row r="1" spans="1:25" s="8" customFormat="1" x14ac:dyDescent="0.35">
      <c r="A1" s="6" t="s">
        <v>8085</v>
      </c>
      <c r="B1" s="6" t="s">
        <v>8086</v>
      </c>
      <c r="C1" s="6" t="s">
        <v>8087</v>
      </c>
      <c r="D1" s="6" t="s">
        <v>0</v>
      </c>
      <c r="E1" s="6" t="s">
        <v>1</v>
      </c>
      <c r="F1" s="6" t="s">
        <v>2</v>
      </c>
      <c r="G1" s="6" t="s">
        <v>8088</v>
      </c>
      <c r="H1" s="7" t="s">
        <v>8096</v>
      </c>
      <c r="I1" s="6" t="s">
        <v>8089</v>
      </c>
      <c r="J1" s="6" t="s">
        <v>8090</v>
      </c>
      <c r="K1" s="6" t="s">
        <v>8290</v>
      </c>
      <c r="L1" s="6" t="s">
        <v>8091</v>
      </c>
      <c r="M1" s="6" t="s">
        <v>8097</v>
      </c>
      <c r="N1" s="6" t="s">
        <v>8092</v>
      </c>
      <c r="O1" s="6" t="s">
        <v>3</v>
      </c>
      <c r="P1" s="6" t="s">
        <v>4</v>
      </c>
      <c r="Q1" s="6" t="s">
        <v>5</v>
      </c>
      <c r="R1" s="6" t="s">
        <v>6</v>
      </c>
      <c r="S1" s="6" t="s">
        <v>8093</v>
      </c>
      <c r="T1" s="6" t="s">
        <v>7</v>
      </c>
      <c r="U1" s="6" t="s">
        <v>8</v>
      </c>
      <c r="V1" s="6" t="s">
        <v>8094</v>
      </c>
      <c r="W1" s="6" t="s">
        <v>8095</v>
      </c>
      <c r="X1" s="6" t="s">
        <v>9</v>
      </c>
      <c r="Y1" s="6" t="s">
        <v>8098</v>
      </c>
    </row>
    <row r="2" spans="1:25" hidden="1" x14ac:dyDescent="0.35">
      <c r="A2">
        <v>6</v>
      </c>
      <c r="B2" t="s">
        <v>10</v>
      </c>
      <c r="C2">
        <v>6</v>
      </c>
      <c r="D2" t="s">
        <v>50</v>
      </c>
      <c r="E2" t="s">
        <v>171</v>
      </c>
      <c r="F2" t="s">
        <v>13</v>
      </c>
      <c r="G2" t="s">
        <v>1773</v>
      </c>
      <c r="H2" s="1">
        <v>0</v>
      </c>
      <c r="I2" s="2">
        <v>42620</v>
      </c>
      <c r="J2" t="s">
        <v>5047</v>
      </c>
      <c r="K2" t="s">
        <v>102</v>
      </c>
      <c r="L2">
        <v>10024</v>
      </c>
      <c r="M2">
        <v>161</v>
      </c>
      <c r="N2" t="s">
        <v>5048</v>
      </c>
      <c r="O2">
        <v>110</v>
      </c>
      <c r="P2">
        <v>3</v>
      </c>
      <c r="Q2" t="s">
        <v>104</v>
      </c>
      <c r="R2" t="s">
        <v>8304</v>
      </c>
      <c r="S2">
        <v>109.61</v>
      </c>
      <c r="T2">
        <v>378</v>
      </c>
      <c r="U2" t="s">
        <v>19</v>
      </c>
      <c r="V2" s="2">
        <v>42626</v>
      </c>
      <c r="W2" t="s">
        <v>39</v>
      </c>
      <c r="X2" t="s">
        <v>175</v>
      </c>
      <c r="Y2" t="s">
        <v>52</v>
      </c>
    </row>
    <row r="3" spans="1:25" x14ac:dyDescent="0.35">
      <c r="A3">
        <v>4</v>
      </c>
      <c r="B3" t="s">
        <v>43</v>
      </c>
      <c r="C3">
        <v>6</v>
      </c>
      <c r="D3" t="s">
        <v>11</v>
      </c>
      <c r="E3" t="s">
        <v>88</v>
      </c>
      <c r="F3" t="s">
        <v>13</v>
      </c>
      <c r="G3" t="s">
        <v>937</v>
      </c>
      <c r="H3" s="1">
        <v>0.2</v>
      </c>
      <c r="I3" s="2">
        <v>42559</v>
      </c>
      <c r="J3" t="s">
        <v>5788</v>
      </c>
      <c r="K3" t="s">
        <v>30</v>
      </c>
      <c r="L3">
        <v>94122</v>
      </c>
      <c r="M3">
        <v>819</v>
      </c>
      <c r="N3" t="s">
        <v>2515</v>
      </c>
      <c r="O3">
        <v>-88</v>
      </c>
      <c r="P3">
        <v>3</v>
      </c>
      <c r="Q3" t="s">
        <v>32</v>
      </c>
      <c r="R3" t="s">
        <v>8304</v>
      </c>
      <c r="S3">
        <v>-87.94</v>
      </c>
      <c r="T3">
        <v>502</v>
      </c>
      <c r="U3" t="s">
        <v>33</v>
      </c>
      <c r="V3" s="2">
        <v>42563</v>
      </c>
      <c r="W3" t="s">
        <v>39</v>
      </c>
      <c r="X3" t="s">
        <v>34</v>
      </c>
      <c r="Y3" t="s">
        <v>41</v>
      </c>
    </row>
    <row r="4" spans="1:25" x14ac:dyDescent="0.35">
      <c r="A4">
        <v>4</v>
      </c>
      <c r="B4" t="s">
        <v>43</v>
      </c>
      <c r="C4">
        <v>6</v>
      </c>
      <c r="D4" t="s">
        <v>26</v>
      </c>
      <c r="E4" t="s">
        <v>88</v>
      </c>
      <c r="F4" t="s">
        <v>13</v>
      </c>
      <c r="G4" t="s">
        <v>937</v>
      </c>
      <c r="H4" s="1">
        <v>0.2</v>
      </c>
      <c r="I4" s="2">
        <v>42559</v>
      </c>
      <c r="J4" t="s">
        <v>5788</v>
      </c>
      <c r="K4" t="s">
        <v>30</v>
      </c>
      <c r="L4">
        <v>94122</v>
      </c>
      <c r="M4">
        <v>1647</v>
      </c>
      <c r="N4" t="s">
        <v>8227</v>
      </c>
      <c r="O4">
        <v>69</v>
      </c>
      <c r="P4">
        <v>6</v>
      </c>
      <c r="Q4" t="s">
        <v>32</v>
      </c>
      <c r="R4" t="s">
        <v>8304</v>
      </c>
      <c r="S4">
        <v>68.849999999999994</v>
      </c>
      <c r="T4">
        <v>197</v>
      </c>
      <c r="U4" t="s">
        <v>33</v>
      </c>
      <c r="V4" s="2">
        <v>42563</v>
      </c>
      <c r="W4" t="s">
        <v>39</v>
      </c>
      <c r="X4" t="s">
        <v>34</v>
      </c>
      <c r="Y4" t="s">
        <v>54</v>
      </c>
    </row>
    <row r="5" spans="1:25" hidden="1" x14ac:dyDescent="0.35">
      <c r="A5">
        <v>4</v>
      </c>
      <c r="B5" t="s">
        <v>43</v>
      </c>
      <c r="C5">
        <v>6</v>
      </c>
      <c r="D5" t="s">
        <v>26</v>
      </c>
      <c r="E5" t="s">
        <v>906</v>
      </c>
      <c r="F5" t="s">
        <v>13</v>
      </c>
      <c r="G5" t="s">
        <v>7452</v>
      </c>
      <c r="H5" s="1">
        <v>0.2</v>
      </c>
      <c r="I5" s="2">
        <v>42443</v>
      </c>
      <c r="J5" t="s">
        <v>7598</v>
      </c>
      <c r="K5" t="s">
        <v>16</v>
      </c>
      <c r="L5">
        <v>32216</v>
      </c>
      <c r="M5">
        <v>1677</v>
      </c>
      <c r="N5" t="s">
        <v>3357</v>
      </c>
      <c r="O5">
        <v>32</v>
      </c>
      <c r="P5">
        <v>6</v>
      </c>
      <c r="Q5" t="s">
        <v>18</v>
      </c>
      <c r="R5" t="s">
        <v>8304</v>
      </c>
      <c r="S5">
        <v>31.87</v>
      </c>
      <c r="T5">
        <v>91</v>
      </c>
      <c r="U5" t="s">
        <v>76</v>
      </c>
      <c r="V5" s="2">
        <v>42447</v>
      </c>
      <c r="W5" t="s">
        <v>39</v>
      </c>
      <c r="X5" t="s">
        <v>40</v>
      </c>
      <c r="Y5" t="s">
        <v>64</v>
      </c>
    </row>
    <row r="6" spans="1:25" hidden="1" x14ac:dyDescent="0.35">
      <c r="A6">
        <v>6</v>
      </c>
      <c r="B6" t="s">
        <v>10</v>
      </c>
      <c r="C6">
        <v>6</v>
      </c>
      <c r="D6" t="s">
        <v>26</v>
      </c>
      <c r="E6" t="s">
        <v>171</v>
      </c>
      <c r="F6" t="s">
        <v>13</v>
      </c>
      <c r="G6" t="s">
        <v>1077</v>
      </c>
      <c r="H6" s="1">
        <v>0.2</v>
      </c>
      <c r="I6" s="2">
        <v>42397</v>
      </c>
      <c r="J6" t="s">
        <v>4148</v>
      </c>
      <c r="K6" t="s">
        <v>102</v>
      </c>
      <c r="L6">
        <v>10024</v>
      </c>
      <c r="M6">
        <v>1312</v>
      </c>
      <c r="N6" t="s">
        <v>8157</v>
      </c>
      <c r="O6">
        <v>1</v>
      </c>
      <c r="P6">
        <v>1</v>
      </c>
      <c r="Q6" t="s">
        <v>104</v>
      </c>
      <c r="R6" t="s">
        <v>8304</v>
      </c>
      <c r="S6">
        <v>1.33</v>
      </c>
      <c r="T6">
        <v>4</v>
      </c>
      <c r="U6" t="s">
        <v>19</v>
      </c>
      <c r="V6" s="2">
        <v>42403</v>
      </c>
      <c r="W6" t="s">
        <v>39</v>
      </c>
      <c r="X6" t="s">
        <v>175</v>
      </c>
      <c r="Y6" t="s">
        <v>54</v>
      </c>
    </row>
    <row r="7" spans="1:25" hidden="1" x14ac:dyDescent="0.35">
      <c r="A7">
        <v>7</v>
      </c>
      <c r="B7" t="s">
        <v>25</v>
      </c>
      <c r="C7">
        <v>6</v>
      </c>
      <c r="D7" t="s">
        <v>26</v>
      </c>
      <c r="E7" t="s">
        <v>1822</v>
      </c>
      <c r="F7" t="s">
        <v>13</v>
      </c>
      <c r="G7" t="s">
        <v>5297</v>
      </c>
      <c r="H7" s="1">
        <v>0.2</v>
      </c>
      <c r="I7" s="2">
        <v>42468</v>
      </c>
      <c r="J7" t="s">
        <v>6637</v>
      </c>
      <c r="K7" t="s">
        <v>30</v>
      </c>
      <c r="L7">
        <v>85301</v>
      </c>
      <c r="M7">
        <v>326</v>
      </c>
      <c r="N7" t="s">
        <v>3089</v>
      </c>
      <c r="O7">
        <v>1</v>
      </c>
      <c r="P7">
        <v>2</v>
      </c>
      <c r="Q7" t="s">
        <v>32</v>
      </c>
      <c r="R7" t="s">
        <v>8304</v>
      </c>
      <c r="S7">
        <v>0.83</v>
      </c>
      <c r="T7">
        <v>2</v>
      </c>
      <c r="U7" t="s">
        <v>33</v>
      </c>
      <c r="V7" s="2">
        <v>42475</v>
      </c>
      <c r="W7" t="s">
        <v>39</v>
      </c>
      <c r="X7" t="s">
        <v>199</v>
      </c>
      <c r="Y7" t="s">
        <v>176</v>
      </c>
    </row>
    <row r="8" spans="1:25" hidden="1" x14ac:dyDescent="0.35">
      <c r="A8">
        <v>7</v>
      </c>
      <c r="B8" t="s">
        <v>25</v>
      </c>
      <c r="C8">
        <v>6</v>
      </c>
      <c r="D8" t="s">
        <v>26</v>
      </c>
      <c r="E8" t="s">
        <v>1822</v>
      </c>
      <c r="F8" t="s">
        <v>13</v>
      </c>
      <c r="G8" t="s">
        <v>5297</v>
      </c>
      <c r="H8" s="1">
        <v>0.2</v>
      </c>
      <c r="I8" s="2">
        <v>42468</v>
      </c>
      <c r="J8" t="s">
        <v>6637</v>
      </c>
      <c r="K8" t="s">
        <v>30</v>
      </c>
      <c r="L8">
        <v>85301</v>
      </c>
      <c r="M8">
        <v>1568</v>
      </c>
      <c r="N8" t="s">
        <v>3270</v>
      </c>
      <c r="O8">
        <v>7</v>
      </c>
      <c r="P8">
        <v>3</v>
      </c>
      <c r="Q8" t="s">
        <v>32</v>
      </c>
      <c r="R8" t="s">
        <v>8304</v>
      </c>
      <c r="S8">
        <v>6.89</v>
      </c>
      <c r="T8">
        <v>19</v>
      </c>
      <c r="U8" t="s">
        <v>33</v>
      </c>
      <c r="V8" s="2">
        <v>42475</v>
      </c>
      <c r="W8" t="s">
        <v>39</v>
      </c>
      <c r="X8" t="s">
        <v>199</v>
      </c>
      <c r="Y8" t="s">
        <v>64</v>
      </c>
    </row>
    <row r="9" spans="1:25" hidden="1" x14ac:dyDescent="0.35">
      <c r="A9">
        <v>4</v>
      </c>
      <c r="B9" t="s">
        <v>43</v>
      </c>
      <c r="C9">
        <v>6</v>
      </c>
      <c r="D9" t="s">
        <v>26</v>
      </c>
      <c r="E9" t="s">
        <v>171</v>
      </c>
      <c r="F9" t="s">
        <v>13</v>
      </c>
      <c r="G9" t="s">
        <v>2545</v>
      </c>
      <c r="H9" s="1">
        <v>0</v>
      </c>
      <c r="I9" s="2">
        <v>42515</v>
      </c>
      <c r="J9" t="s">
        <v>4052</v>
      </c>
      <c r="K9" t="s">
        <v>102</v>
      </c>
      <c r="L9">
        <v>10035</v>
      </c>
      <c r="M9">
        <v>1523</v>
      </c>
      <c r="N9" t="s">
        <v>3765</v>
      </c>
      <c r="O9">
        <v>7</v>
      </c>
      <c r="P9">
        <v>2</v>
      </c>
      <c r="Q9" t="s">
        <v>104</v>
      </c>
      <c r="R9" t="s">
        <v>8304</v>
      </c>
      <c r="S9">
        <v>6.73</v>
      </c>
      <c r="T9">
        <v>15</v>
      </c>
      <c r="U9" t="s">
        <v>19</v>
      </c>
      <c r="V9" s="2">
        <v>42519</v>
      </c>
      <c r="W9" t="s">
        <v>39</v>
      </c>
      <c r="X9" t="s">
        <v>175</v>
      </c>
      <c r="Y9" t="s">
        <v>64</v>
      </c>
    </row>
    <row r="10" spans="1:25" hidden="1" x14ac:dyDescent="0.35">
      <c r="A10">
        <v>4</v>
      </c>
      <c r="B10" t="s">
        <v>43</v>
      </c>
      <c r="C10">
        <v>6</v>
      </c>
      <c r="D10" t="s">
        <v>11</v>
      </c>
      <c r="E10" t="s">
        <v>122</v>
      </c>
      <c r="F10" t="s">
        <v>13</v>
      </c>
      <c r="G10" t="s">
        <v>187</v>
      </c>
      <c r="H10" s="1">
        <v>0.3</v>
      </c>
      <c r="I10" s="2">
        <v>42478</v>
      </c>
      <c r="J10" t="s">
        <v>2207</v>
      </c>
      <c r="K10" t="s">
        <v>73</v>
      </c>
      <c r="L10">
        <v>77095</v>
      </c>
      <c r="M10">
        <v>529</v>
      </c>
      <c r="N10" t="s">
        <v>697</v>
      </c>
      <c r="O10">
        <v>-18</v>
      </c>
      <c r="P10">
        <v>3</v>
      </c>
      <c r="Q10" t="s">
        <v>75</v>
      </c>
      <c r="R10" t="s">
        <v>8304</v>
      </c>
      <c r="S10">
        <v>-18.12</v>
      </c>
      <c r="T10">
        <v>317</v>
      </c>
      <c r="U10" t="s">
        <v>19</v>
      </c>
      <c r="V10" s="2">
        <v>42482</v>
      </c>
      <c r="W10" t="s">
        <v>39</v>
      </c>
      <c r="X10" t="s">
        <v>77</v>
      </c>
      <c r="Y10" t="s">
        <v>24</v>
      </c>
    </row>
    <row r="11" spans="1:25" hidden="1" x14ac:dyDescent="0.35">
      <c r="A11">
        <v>4</v>
      </c>
      <c r="B11" t="s">
        <v>43</v>
      </c>
      <c r="C11">
        <v>6</v>
      </c>
      <c r="D11" t="s">
        <v>26</v>
      </c>
      <c r="E11" t="s">
        <v>122</v>
      </c>
      <c r="F11" t="s">
        <v>13</v>
      </c>
      <c r="G11" t="s">
        <v>187</v>
      </c>
      <c r="H11" s="1">
        <v>0.2</v>
      </c>
      <c r="I11" s="2">
        <v>42478</v>
      </c>
      <c r="J11" t="s">
        <v>2207</v>
      </c>
      <c r="K11" t="s">
        <v>73</v>
      </c>
      <c r="L11">
        <v>77095</v>
      </c>
      <c r="M11">
        <v>1306</v>
      </c>
      <c r="N11" t="s">
        <v>186</v>
      </c>
      <c r="O11">
        <v>1</v>
      </c>
      <c r="P11">
        <v>2</v>
      </c>
      <c r="Q11" t="s">
        <v>75</v>
      </c>
      <c r="R11" t="s">
        <v>8304</v>
      </c>
      <c r="S11">
        <v>1.01</v>
      </c>
      <c r="T11">
        <v>3</v>
      </c>
      <c r="U11" t="s">
        <v>19</v>
      </c>
      <c r="V11" s="2">
        <v>42482</v>
      </c>
      <c r="W11" t="s">
        <v>39</v>
      </c>
      <c r="X11" t="s">
        <v>77</v>
      </c>
      <c r="Y11" t="s">
        <v>49</v>
      </c>
    </row>
    <row r="12" spans="1:25" hidden="1" x14ac:dyDescent="0.35">
      <c r="A12">
        <v>4</v>
      </c>
      <c r="B12" t="s">
        <v>43</v>
      </c>
      <c r="C12">
        <v>6</v>
      </c>
      <c r="D12" t="s">
        <v>26</v>
      </c>
      <c r="E12" t="s">
        <v>122</v>
      </c>
      <c r="F12" t="s">
        <v>13</v>
      </c>
      <c r="G12" t="s">
        <v>187</v>
      </c>
      <c r="H12" s="1">
        <v>0.2</v>
      </c>
      <c r="I12" s="2">
        <v>42478</v>
      </c>
      <c r="J12" t="s">
        <v>2207</v>
      </c>
      <c r="K12" t="s">
        <v>73</v>
      </c>
      <c r="L12">
        <v>77095</v>
      </c>
      <c r="M12">
        <v>396</v>
      </c>
      <c r="N12" t="s">
        <v>3846</v>
      </c>
      <c r="O12">
        <v>50</v>
      </c>
      <c r="P12">
        <v>3</v>
      </c>
      <c r="Q12" t="s">
        <v>75</v>
      </c>
      <c r="R12" t="s">
        <v>8304</v>
      </c>
      <c r="S12">
        <v>50.41</v>
      </c>
      <c r="T12">
        <v>149</v>
      </c>
      <c r="U12" t="s">
        <v>19</v>
      </c>
      <c r="V12" s="2">
        <v>42482</v>
      </c>
      <c r="W12" t="s">
        <v>39</v>
      </c>
      <c r="X12" t="s">
        <v>77</v>
      </c>
      <c r="Y12" t="s">
        <v>119</v>
      </c>
    </row>
    <row r="13" spans="1:25" hidden="1" x14ac:dyDescent="0.35">
      <c r="A13">
        <v>4</v>
      </c>
      <c r="B13" t="s">
        <v>43</v>
      </c>
      <c r="C13">
        <v>6</v>
      </c>
      <c r="D13" t="s">
        <v>50</v>
      </c>
      <c r="E13" t="s">
        <v>122</v>
      </c>
      <c r="F13" t="s">
        <v>13</v>
      </c>
      <c r="G13" t="s">
        <v>187</v>
      </c>
      <c r="H13" s="1">
        <v>0.2</v>
      </c>
      <c r="I13" s="2">
        <v>42478</v>
      </c>
      <c r="J13" t="s">
        <v>2207</v>
      </c>
      <c r="K13" t="s">
        <v>73</v>
      </c>
      <c r="L13">
        <v>77095</v>
      </c>
      <c r="M13">
        <v>956</v>
      </c>
      <c r="N13" t="s">
        <v>4790</v>
      </c>
      <c r="O13">
        <v>28</v>
      </c>
      <c r="P13">
        <v>3</v>
      </c>
      <c r="Q13" t="s">
        <v>75</v>
      </c>
      <c r="R13" t="s">
        <v>8304</v>
      </c>
      <c r="S13">
        <v>28.5</v>
      </c>
      <c r="T13">
        <v>228</v>
      </c>
      <c r="U13" t="s">
        <v>19</v>
      </c>
      <c r="V13" s="2">
        <v>42482</v>
      </c>
      <c r="W13" t="s">
        <v>39</v>
      </c>
      <c r="X13" t="s">
        <v>77</v>
      </c>
      <c r="Y13" t="s">
        <v>113</v>
      </c>
    </row>
    <row r="14" spans="1:25" hidden="1" x14ac:dyDescent="0.35">
      <c r="A14">
        <v>2</v>
      </c>
      <c r="B14" t="s">
        <v>43</v>
      </c>
      <c r="C14">
        <v>3</v>
      </c>
      <c r="D14" t="s">
        <v>11</v>
      </c>
      <c r="E14" t="s">
        <v>201</v>
      </c>
      <c r="F14" t="s">
        <v>13</v>
      </c>
      <c r="G14" t="s">
        <v>506</v>
      </c>
      <c r="H14" s="1">
        <v>0</v>
      </c>
      <c r="I14" s="2">
        <v>42720</v>
      </c>
      <c r="J14" t="s">
        <v>2004</v>
      </c>
      <c r="K14" t="s">
        <v>16</v>
      </c>
      <c r="L14">
        <v>22153</v>
      </c>
      <c r="M14">
        <v>1595</v>
      </c>
      <c r="N14" t="s">
        <v>1535</v>
      </c>
      <c r="O14">
        <v>10</v>
      </c>
      <c r="P14">
        <v>6</v>
      </c>
      <c r="Q14" t="s">
        <v>18</v>
      </c>
      <c r="R14" t="s">
        <v>8304</v>
      </c>
      <c r="S14">
        <v>9.7200000000000006</v>
      </c>
      <c r="T14">
        <v>29</v>
      </c>
      <c r="U14" t="s">
        <v>19</v>
      </c>
      <c r="V14" s="2">
        <v>42722</v>
      </c>
      <c r="W14" t="s">
        <v>20</v>
      </c>
      <c r="X14" t="s">
        <v>205</v>
      </c>
      <c r="Y14" t="s">
        <v>47</v>
      </c>
    </row>
    <row r="15" spans="1:25" hidden="1" x14ac:dyDescent="0.35">
      <c r="A15">
        <v>2</v>
      </c>
      <c r="B15" t="s">
        <v>43</v>
      </c>
      <c r="C15">
        <v>3</v>
      </c>
      <c r="D15" t="s">
        <v>50</v>
      </c>
      <c r="E15" t="s">
        <v>201</v>
      </c>
      <c r="F15" t="s">
        <v>13</v>
      </c>
      <c r="G15" t="s">
        <v>506</v>
      </c>
      <c r="H15" s="1">
        <v>0</v>
      </c>
      <c r="I15" s="2">
        <v>42720</v>
      </c>
      <c r="J15" t="s">
        <v>2004</v>
      </c>
      <c r="K15" t="s">
        <v>16</v>
      </c>
      <c r="L15">
        <v>22153</v>
      </c>
      <c r="M15">
        <v>421</v>
      </c>
      <c r="N15" t="s">
        <v>4728</v>
      </c>
      <c r="O15">
        <v>8</v>
      </c>
      <c r="P15">
        <v>2</v>
      </c>
      <c r="Q15" t="s">
        <v>18</v>
      </c>
      <c r="R15" t="s">
        <v>8304</v>
      </c>
      <c r="S15">
        <v>8</v>
      </c>
      <c r="T15">
        <v>100</v>
      </c>
      <c r="U15" t="s">
        <v>19</v>
      </c>
      <c r="V15" s="2">
        <v>42722</v>
      </c>
      <c r="W15" t="s">
        <v>20</v>
      </c>
      <c r="X15" t="s">
        <v>205</v>
      </c>
      <c r="Y15" t="s">
        <v>113</v>
      </c>
    </row>
    <row r="16" spans="1:25" hidden="1" x14ac:dyDescent="0.35">
      <c r="A16">
        <v>5</v>
      </c>
      <c r="B16" t="s">
        <v>43</v>
      </c>
      <c r="C16">
        <v>6</v>
      </c>
      <c r="D16" t="s">
        <v>26</v>
      </c>
      <c r="E16" t="s">
        <v>209</v>
      </c>
      <c r="F16" t="s">
        <v>13</v>
      </c>
      <c r="G16" t="s">
        <v>1214</v>
      </c>
      <c r="H16" s="1">
        <v>0</v>
      </c>
      <c r="I16" s="2">
        <v>42698</v>
      </c>
      <c r="J16" t="s">
        <v>8009</v>
      </c>
      <c r="K16" t="s">
        <v>73</v>
      </c>
      <c r="L16">
        <v>49201</v>
      </c>
      <c r="M16">
        <v>532</v>
      </c>
      <c r="N16" t="s">
        <v>1173</v>
      </c>
      <c r="O16">
        <v>96</v>
      </c>
      <c r="P16">
        <v>2</v>
      </c>
      <c r="Q16" t="s">
        <v>75</v>
      </c>
      <c r="R16" t="s">
        <v>92</v>
      </c>
      <c r="S16">
        <v>96.34</v>
      </c>
      <c r="T16">
        <v>197</v>
      </c>
      <c r="U16" t="s">
        <v>33</v>
      </c>
      <c r="V16" s="2">
        <v>42703</v>
      </c>
      <c r="W16" t="s">
        <v>39</v>
      </c>
      <c r="X16" t="s">
        <v>156</v>
      </c>
      <c r="Y16" t="s">
        <v>35</v>
      </c>
    </row>
    <row r="17" spans="1:25" hidden="1" x14ac:dyDescent="0.35">
      <c r="A17">
        <v>5</v>
      </c>
      <c r="B17" t="s">
        <v>43</v>
      </c>
      <c r="C17">
        <v>6</v>
      </c>
      <c r="D17" t="s">
        <v>26</v>
      </c>
      <c r="E17" t="s">
        <v>209</v>
      </c>
      <c r="F17" t="s">
        <v>13</v>
      </c>
      <c r="G17" t="s">
        <v>1214</v>
      </c>
      <c r="H17" s="1">
        <v>0</v>
      </c>
      <c r="I17" s="2">
        <v>42698</v>
      </c>
      <c r="J17" t="s">
        <v>8009</v>
      </c>
      <c r="K17" t="s">
        <v>73</v>
      </c>
      <c r="L17">
        <v>49201</v>
      </c>
      <c r="M17">
        <v>97</v>
      </c>
      <c r="N17" t="s">
        <v>568</v>
      </c>
      <c r="O17">
        <v>8</v>
      </c>
      <c r="P17">
        <v>2</v>
      </c>
      <c r="Q17" t="s">
        <v>75</v>
      </c>
      <c r="R17" t="s">
        <v>92</v>
      </c>
      <c r="S17">
        <v>7.98</v>
      </c>
      <c r="T17">
        <v>16</v>
      </c>
      <c r="U17" t="s">
        <v>33</v>
      </c>
      <c r="V17" s="2">
        <v>42703</v>
      </c>
      <c r="W17" t="s">
        <v>39</v>
      </c>
      <c r="X17" t="s">
        <v>156</v>
      </c>
      <c r="Y17" t="s">
        <v>64</v>
      </c>
    </row>
    <row r="18" spans="1:25" hidden="1" x14ac:dyDescent="0.35">
      <c r="A18">
        <v>5</v>
      </c>
      <c r="B18" t="s">
        <v>43</v>
      </c>
      <c r="C18">
        <v>6</v>
      </c>
      <c r="D18" t="s">
        <v>26</v>
      </c>
      <c r="E18" t="s">
        <v>209</v>
      </c>
      <c r="F18" t="s">
        <v>13</v>
      </c>
      <c r="G18" t="s">
        <v>1214</v>
      </c>
      <c r="H18" s="1">
        <v>0</v>
      </c>
      <c r="I18" s="2">
        <v>42698</v>
      </c>
      <c r="J18" t="s">
        <v>8009</v>
      </c>
      <c r="K18" t="s">
        <v>73</v>
      </c>
      <c r="L18">
        <v>49201</v>
      </c>
      <c r="M18">
        <v>1675</v>
      </c>
      <c r="N18" t="s">
        <v>6345</v>
      </c>
      <c r="O18">
        <v>69</v>
      </c>
      <c r="P18">
        <v>3</v>
      </c>
      <c r="Q18" t="s">
        <v>75</v>
      </c>
      <c r="R18" t="s">
        <v>92</v>
      </c>
      <c r="S18">
        <v>69.180000000000007</v>
      </c>
      <c r="T18">
        <v>144</v>
      </c>
      <c r="U18" t="s">
        <v>33</v>
      </c>
      <c r="V18" s="2">
        <v>42703</v>
      </c>
      <c r="W18" t="s">
        <v>39</v>
      </c>
      <c r="X18" t="s">
        <v>156</v>
      </c>
      <c r="Y18" t="s">
        <v>64</v>
      </c>
    </row>
    <row r="19" spans="1:25" hidden="1" x14ac:dyDescent="0.35">
      <c r="A19">
        <v>5</v>
      </c>
      <c r="B19" t="s">
        <v>43</v>
      </c>
      <c r="C19">
        <v>6</v>
      </c>
      <c r="D19" t="s">
        <v>26</v>
      </c>
      <c r="E19" t="s">
        <v>209</v>
      </c>
      <c r="F19" t="s">
        <v>13</v>
      </c>
      <c r="G19" t="s">
        <v>1214</v>
      </c>
      <c r="H19" s="1">
        <v>0</v>
      </c>
      <c r="I19" s="2">
        <v>42698</v>
      </c>
      <c r="J19" t="s">
        <v>8009</v>
      </c>
      <c r="K19" t="s">
        <v>73</v>
      </c>
      <c r="L19">
        <v>49201</v>
      </c>
      <c r="M19">
        <v>889</v>
      </c>
      <c r="N19" t="s">
        <v>303</v>
      </c>
      <c r="O19">
        <v>46</v>
      </c>
      <c r="P19">
        <v>4</v>
      </c>
      <c r="Q19" t="s">
        <v>75</v>
      </c>
      <c r="R19" t="s">
        <v>92</v>
      </c>
      <c r="S19">
        <v>45.58</v>
      </c>
      <c r="T19">
        <v>152</v>
      </c>
      <c r="U19" t="s">
        <v>33</v>
      </c>
      <c r="V19" s="2">
        <v>42703</v>
      </c>
      <c r="W19" t="s">
        <v>39</v>
      </c>
      <c r="X19" t="s">
        <v>156</v>
      </c>
      <c r="Y19" t="s">
        <v>49</v>
      </c>
    </row>
    <row r="20" spans="1:25" x14ac:dyDescent="0.35">
      <c r="A20">
        <v>4</v>
      </c>
      <c r="B20" t="s">
        <v>25</v>
      </c>
      <c r="C20">
        <v>3</v>
      </c>
      <c r="D20" t="s">
        <v>26</v>
      </c>
      <c r="E20" t="s">
        <v>1806</v>
      </c>
      <c r="F20" t="s">
        <v>13</v>
      </c>
      <c r="G20" t="s">
        <v>3679</v>
      </c>
      <c r="H20" s="1">
        <v>0</v>
      </c>
      <c r="I20" s="2">
        <v>42455</v>
      </c>
      <c r="J20" t="s">
        <v>3680</v>
      </c>
      <c r="K20" t="s">
        <v>30</v>
      </c>
      <c r="L20">
        <v>91767</v>
      </c>
      <c r="M20">
        <v>1462</v>
      </c>
      <c r="N20" t="s">
        <v>3332</v>
      </c>
      <c r="O20">
        <v>9</v>
      </c>
      <c r="P20">
        <v>5</v>
      </c>
      <c r="Q20" t="s">
        <v>32</v>
      </c>
      <c r="R20" t="s">
        <v>8304</v>
      </c>
      <c r="S20">
        <v>9</v>
      </c>
      <c r="T20">
        <v>19</v>
      </c>
      <c r="U20" t="s">
        <v>19</v>
      </c>
      <c r="V20" s="2">
        <v>42459</v>
      </c>
      <c r="W20" t="s">
        <v>20</v>
      </c>
      <c r="X20" t="s">
        <v>34</v>
      </c>
      <c r="Y20" t="s">
        <v>35</v>
      </c>
    </row>
    <row r="21" spans="1:25" x14ac:dyDescent="0.35">
      <c r="A21">
        <v>5</v>
      </c>
      <c r="B21" t="s">
        <v>43</v>
      </c>
      <c r="C21">
        <v>6</v>
      </c>
      <c r="D21" t="s">
        <v>50</v>
      </c>
      <c r="E21" t="s">
        <v>667</v>
      </c>
      <c r="F21" t="s">
        <v>13</v>
      </c>
      <c r="G21" t="s">
        <v>1285</v>
      </c>
      <c r="H21" s="1">
        <v>0.2</v>
      </c>
      <c r="I21" s="2">
        <v>42662</v>
      </c>
      <c r="J21" t="s">
        <v>8084</v>
      </c>
      <c r="K21" t="s">
        <v>30</v>
      </c>
      <c r="L21">
        <v>90712</v>
      </c>
      <c r="M21">
        <v>1335</v>
      </c>
      <c r="N21" t="s">
        <v>4731</v>
      </c>
      <c r="O21">
        <v>20</v>
      </c>
      <c r="P21">
        <v>6</v>
      </c>
      <c r="Q21" t="s">
        <v>32</v>
      </c>
      <c r="R21" t="s">
        <v>92</v>
      </c>
      <c r="S21">
        <v>20.100000000000001</v>
      </c>
      <c r="T21">
        <v>322</v>
      </c>
      <c r="U21" t="s">
        <v>76</v>
      </c>
      <c r="V21" s="2">
        <v>42667</v>
      </c>
      <c r="W21" t="s">
        <v>39</v>
      </c>
      <c r="X21" t="s">
        <v>34</v>
      </c>
      <c r="Y21" t="s">
        <v>52</v>
      </c>
    </row>
    <row r="22" spans="1:25" hidden="1" x14ac:dyDescent="0.35">
      <c r="A22">
        <v>4</v>
      </c>
      <c r="B22" t="s">
        <v>43</v>
      </c>
      <c r="C22">
        <v>6</v>
      </c>
      <c r="D22" t="s">
        <v>50</v>
      </c>
      <c r="E22" t="s">
        <v>4447</v>
      </c>
      <c r="F22" t="s">
        <v>13</v>
      </c>
      <c r="G22" t="s">
        <v>6944</v>
      </c>
      <c r="H22" s="1">
        <v>0.2</v>
      </c>
      <c r="I22" s="2">
        <v>42457</v>
      </c>
      <c r="J22" t="s">
        <v>7791</v>
      </c>
      <c r="K22" t="s">
        <v>30</v>
      </c>
      <c r="L22">
        <v>87105</v>
      </c>
      <c r="M22">
        <v>163</v>
      </c>
      <c r="N22" t="s">
        <v>453</v>
      </c>
      <c r="O22">
        <v>23</v>
      </c>
      <c r="P22">
        <v>3</v>
      </c>
      <c r="Q22" t="s">
        <v>32</v>
      </c>
      <c r="R22" t="s">
        <v>8304</v>
      </c>
      <c r="S22">
        <v>22.68</v>
      </c>
      <c r="T22">
        <v>302</v>
      </c>
      <c r="U22" t="s">
        <v>76</v>
      </c>
      <c r="V22" s="2">
        <v>42461</v>
      </c>
      <c r="W22" t="s">
        <v>39</v>
      </c>
      <c r="X22" t="s">
        <v>413</v>
      </c>
      <c r="Y22" t="s">
        <v>52</v>
      </c>
    </row>
    <row r="23" spans="1:25" hidden="1" x14ac:dyDescent="0.35">
      <c r="A23">
        <v>4</v>
      </c>
      <c r="B23" t="s">
        <v>43</v>
      </c>
      <c r="C23">
        <v>6</v>
      </c>
      <c r="D23" t="s">
        <v>26</v>
      </c>
      <c r="E23" t="s">
        <v>4262</v>
      </c>
      <c r="F23" t="s">
        <v>13</v>
      </c>
      <c r="G23" t="s">
        <v>1913</v>
      </c>
      <c r="H23" s="1">
        <v>0</v>
      </c>
      <c r="I23" s="2">
        <v>42523</v>
      </c>
      <c r="J23" t="s">
        <v>4271</v>
      </c>
      <c r="K23" t="s">
        <v>16</v>
      </c>
      <c r="L23">
        <v>30076</v>
      </c>
      <c r="M23">
        <v>1414</v>
      </c>
      <c r="N23" t="s">
        <v>4272</v>
      </c>
      <c r="O23">
        <v>3</v>
      </c>
      <c r="P23">
        <v>2</v>
      </c>
      <c r="Q23" t="s">
        <v>18</v>
      </c>
      <c r="R23" t="s">
        <v>8304</v>
      </c>
      <c r="S23">
        <v>2.65</v>
      </c>
      <c r="T23">
        <v>9</v>
      </c>
      <c r="U23" t="s">
        <v>19</v>
      </c>
      <c r="V23" s="2">
        <v>42527</v>
      </c>
      <c r="W23" t="s">
        <v>39</v>
      </c>
      <c r="X23" t="s">
        <v>761</v>
      </c>
      <c r="Y23" t="s">
        <v>49</v>
      </c>
    </row>
    <row r="24" spans="1:25" hidden="1" x14ac:dyDescent="0.35">
      <c r="A24">
        <v>4</v>
      </c>
      <c r="B24" t="s">
        <v>43</v>
      </c>
      <c r="C24">
        <v>6</v>
      </c>
      <c r="D24" t="s">
        <v>26</v>
      </c>
      <c r="E24" t="s">
        <v>4262</v>
      </c>
      <c r="F24" t="s">
        <v>13</v>
      </c>
      <c r="G24" t="s">
        <v>1913</v>
      </c>
      <c r="H24" s="1">
        <v>0</v>
      </c>
      <c r="I24" s="2">
        <v>42523</v>
      </c>
      <c r="J24" t="s">
        <v>4271</v>
      </c>
      <c r="K24" t="s">
        <v>16</v>
      </c>
      <c r="L24">
        <v>30076</v>
      </c>
      <c r="M24">
        <v>866</v>
      </c>
      <c r="N24" t="s">
        <v>1197</v>
      </c>
      <c r="O24">
        <v>107</v>
      </c>
      <c r="P24">
        <v>2</v>
      </c>
      <c r="Q24" t="s">
        <v>18</v>
      </c>
      <c r="R24" t="s">
        <v>8304</v>
      </c>
      <c r="S24">
        <v>107.08</v>
      </c>
      <c r="T24">
        <v>357</v>
      </c>
      <c r="U24" t="s">
        <v>19</v>
      </c>
      <c r="V24" s="2">
        <v>42527</v>
      </c>
      <c r="W24" t="s">
        <v>39</v>
      </c>
      <c r="X24" t="s">
        <v>761</v>
      </c>
      <c r="Y24" t="s">
        <v>42</v>
      </c>
    </row>
    <row r="25" spans="1:25" hidden="1" x14ac:dyDescent="0.35">
      <c r="A25">
        <v>4</v>
      </c>
      <c r="B25" t="s">
        <v>43</v>
      </c>
      <c r="C25">
        <v>6</v>
      </c>
      <c r="D25" t="s">
        <v>50</v>
      </c>
      <c r="E25" t="s">
        <v>4262</v>
      </c>
      <c r="F25" t="s">
        <v>13</v>
      </c>
      <c r="G25" t="s">
        <v>1913</v>
      </c>
      <c r="H25" s="1">
        <v>0</v>
      </c>
      <c r="I25" s="2">
        <v>42523</v>
      </c>
      <c r="J25" t="s">
        <v>4271</v>
      </c>
      <c r="K25" t="s">
        <v>16</v>
      </c>
      <c r="L25">
        <v>30076</v>
      </c>
      <c r="M25">
        <v>1103</v>
      </c>
      <c r="N25" t="s">
        <v>1193</v>
      </c>
      <c r="O25">
        <v>67</v>
      </c>
      <c r="P25">
        <v>3</v>
      </c>
      <c r="Q25" t="s">
        <v>18</v>
      </c>
      <c r="R25" t="s">
        <v>8304</v>
      </c>
      <c r="S25">
        <v>67.19</v>
      </c>
      <c r="T25">
        <v>240</v>
      </c>
      <c r="U25" t="s">
        <v>19</v>
      </c>
      <c r="V25" s="2">
        <v>42527</v>
      </c>
      <c r="W25" t="s">
        <v>39</v>
      </c>
      <c r="X25" t="s">
        <v>761</v>
      </c>
      <c r="Y25" t="s">
        <v>52</v>
      </c>
    </row>
    <row r="26" spans="1:25" hidden="1" x14ac:dyDescent="0.35">
      <c r="A26">
        <v>5</v>
      </c>
      <c r="B26" t="s">
        <v>43</v>
      </c>
      <c r="C26">
        <v>6</v>
      </c>
      <c r="D26" t="s">
        <v>11</v>
      </c>
      <c r="E26" t="s">
        <v>4264</v>
      </c>
      <c r="F26" t="s">
        <v>13</v>
      </c>
      <c r="G26" t="s">
        <v>5337</v>
      </c>
      <c r="H26" s="1">
        <v>0</v>
      </c>
      <c r="I26" s="2">
        <v>42664</v>
      </c>
      <c r="J26" t="s">
        <v>5674</v>
      </c>
      <c r="K26" t="s">
        <v>16</v>
      </c>
      <c r="L26">
        <v>23602</v>
      </c>
      <c r="M26">
        <v>820</v>
      </c>
      <c r="N26" t="s">
        <v>1493</v>
      </c>
      <c r="O26">
        <v>112</v>
      </c>
      <c r="P26">
        <v>4</v>
      </c>
      <c r="Q26" t="s">
        <v>18</v>
      </c>
      <c r="R26" t="s">
        <v>8304</v>
      </c>
      <c r="S26">
        <v>112.35</v>
      </c>
      <c r="T26">
        <v>591</v>
      </c>
      <c r="U26" t="s">
        <v>33</v>
      </c>
      <c r="V26" s="2">
        <v>42669</v>
      </c>
      <c r="W26" t="s">
        <v>39</v>
      </c>
      <c r="X26" t="s">
        <v>205</v>
      </c>
      <c r="Y26" t="s">
        <v>41</v>
      </c>
    </row>
    <row r="27" spans="1:25" hidden="1" x14ac:dyDescent="0.35">
      <c r="A27">
        <v>5</v>
      </c>
      <c r="B27" t="s">
        <v>43</v>
      </c>
      <c r="C27">
        <v>6</v>
      </c>
      <c r="D27" t="s">
        <v>26</v>
      </c>
      <c r="E27" t="s">
        <v>4264</v>
      </c>
      <c r="F27" t="s">
        <v>13</v>
      </c>
      <c r="G27" t="s">
        <v>5337</v>
      </c>
      <c r="H27" s="1">
        <v>0</v>
      </c>
      <c r="I27" s="2">
        <v>42664</v>
      </c>
      <c r="J27" t="s">
        <v>5674</v>
      </c>
      <c r="K27" t="s">
        <v>16</v>
      </c>
      <c r="L27">
        <v>23602</v>
      </c>
      <c r="M27">
        <v>1417</v>
      </c>
      <c r="N27" t="s">
        <v>4024</v>
      </c>
      <c r="O27">
        <v>1</v>
      </c>
      <c r="P27">
        <v>1</v>
      </c>
      <c r="Q27" t="s">
        <v>18</v>
      </c>
      <c r="R27" t="s">
        <v>8304</v>
      </c>
      <c r="S27">
        <v>0.88</v>
      </c>
      <c r="T27">
        <v>3</v>
      </c>
      <c r="U27" t="s">
        <v>33</v>
      </c>
      <c r="V27" s="2">
        <v>42669</v>
      </c>
      <c r="W27" t="s">
        <v>39</v>
      </c>
      <c r="X27" t="s">
        <v>205</v>
      </c>
      <c r="Y27" t="s">
        <v>49</v>
      </c>
    </row>
    <row r="28" spans="1:25" hidden="1" x14ac:dyDescent="0.35">
      <c r="A28">
        <v>5</v>
      </c>
      <c r="B28" t="s">
        <v>43</v>
      </c>
      <c r="C28">
        <v>6</v>
      </c>
      <c r="D28" t="s">
        <v>26</v>
      </c>
      <c r="E28" t="s">
        <v>4264</v>
      </c>
      <c r="F28" t="s">
        <v>13</v>
      </c>
      <c r="G28" t="s">
        <v>5337</v>
      </c>
      <c r="H28" s="1">
        <v>0</v>
      </c>
      <c r="I28" s="2">
        <v>42664</v>
      </c>
      <c r="J28" t="s">
        <v>5674</v>
      </c>
      <c r="K28" t="s">
        <v>16</v>
      </c>
      <c r="L28">
        <v>23602</v>
      </c>
      <c r="M28">
        <v>557</v>
      </c>
      <c r="N28" t="s">
        <v>142</v>
      </c>
      <c r="O28">
        <v>10</v>
      </c>
      <c r="P28">
        <v>5</v>
      </c>
      <c r="Q28" t="s">
        <v>18</v>
      </c>
      <c r="R28" t="s">
        <v>8304</v>
      </c>
      <c r="S28">
        <v>9.73</v>
      </c>
      <c r="T28">
        <v>195</v>
      </c>
      <c r="U28" t="s">
        <v>33</v>
      </c>
      <c r="V28" s="2">
        <v>42669</v>
      </c>
      <c r="W28" t="s">
        <v>39</v>
      </c>
      <c r="X28" t="s">
        <v>205</v>
      </c>
      <c r="Y28" t="s">
        <v>42</v>
      </c>
    </row>
    <row r="29" spans="1:25" hidden="1" x14ac:dyDescent="0.35">
      <c r="A29">
        <v>5</v>
      </c>
      <c r="B29" t="s">
        <v>25</v>
      </c>
      <c r="C29">
        <v>3</v>
      </c>
      <c r="D29" t="s">
        <v>26</v>
      </c>
      <c r="E29" t="s">
        <v>4546</v>
      </c>
      <c r="F29" t="s">
        <v>13</v>
      </c>
      <c r="G29" t="s">
        <v>7078</v>
      </c>
      <c r="H29" s="1">
        <v>0</v>
      </c>
      <c r="I29" s="2">
        <v>42693</v>
      </c>
      <c r="J29" t="s">
        <v>7375</v>
      </c>
      <c r="K29" t="s">
        <v>30</v>
      </c>
      <c r="L29">
        <v>84106</v>
      </c>
      <c r="M29">
        <v>1678</v>
      </c>
      <c r="N29" t="s">
        <v>3163</v>
      </c>
      <c r="O29">
        <v>80</v>
      </c>
      <c r="P29">
        <v>3</v>
      </c>
      <c r="Q29" t="s">
        <v>32</v>
      </c>
      <c r="R29" t="s">
        <v>8304</v>
      </c>
      <c r="S29">
        <v>79.89</v>
      </c>
      <c r="T29">
        <v>166</v>
      </c>
      <c r="U29" t="s">
        <v>76</v>
      </c>
      <c r="V29" s="2">
        <v>42698</v>
      </c>
      <c r="W29" t="s">
        <v>20</v>
      </c>
      <c r="X29" t="s">
        <v>87</v>
      </c>
      <c r="Y29" t="s">
        <v>64</v>
      </c>
    </row>
    <row r="30" spans="1:25" hidden="1" x14ac:dyDescent="0.35">
      <c r="A30">
        <v>2</v>
      </c>
      <c r="B30" t="s">
        <v>25</v>
      </c>
      <c r="C30">
        <v>1</v>
      </c>
      <c r="D30" t="s">
        <v>26</v>
      </c>
      <c r="E30" t="s">
        <v>192</v>
      </c>
      <c r="F30" t="s">
        <v>13</v>
      </c>
      <c r="G30" t="s">
        <v>2834</v>
      </c>
      <c r="H30" s="1">
        <v>0.8</v>
      </c>
      <c r="I30" s="2">
        <v>42706</v>
      </c>
      <c r="J30" t="s">
        <v>2835</v>
      </c>
      <c r="K30" t="s">
        <v>73</v>
      </c>
      <c r="L30">
        <v>60623</v>
      </c>
      <c r="M30">
        <v>1502</v>
      </c>
      <c r="N30" t="s">
        <v>851</v>
      </c>
      <c r="O30">
        <v>-6</v>
      </c>
      <c r="P30">
        <v>1</v>
      </c>
      <c r="Q30" t="s">
        <v>75</v>
      </c>
      <c r="R30" t="s">
        <v>8304</v>
      </c>
      <c r="S30">
        <v>-6.34</v>
      </c>
      <c r="T30">
        <v>2</v>
      </c>
      <c r="U30" t="s">
        <v>19</v>
      </c>
      <c r="V30" s="2">
        <v>42708</v>
      </c>
      <c r="W30" t="s">
        <v>130</v>
      </c>
      <c r="X30" t="s">
        <v>139</v>
      </c>
      <c r="Y30" t="s">
        <v>56</v>
      </c>
    </row>
    <row r="31" spans="1:25" hidden="1" x14ac:dyDescent="0.35">
      <c r="A31">
        <v>5</v>
      </c>
      <c r="B31" t="s">
        <v>43</v>
      </c>
      <c r="C31">
        <v>6</v>
      </c>
      <c r="D31" t="s">
        <v>26</v>
      </c>
      <c r="E31" t="s">
        <v>1084</v>
      </c>
      <c r="F31" t="s">
        <v>13</v>
      </c>
      <c r="G31" t="s">
        <v>5508</v>
      </c>
      <c r="H31" s="1">
        <v>0.2</v>
      </c>
      <c r="I31" s="2">
        <v>42713</v>
      </c>
      <c r="J31" t="s">
        <v>6659</v>
      </c>
      <c r="K31" t="s">
        <v>30</v>
      </c>
      <c r="L31">
        <v>85204</v>
      </c>
      <c r="M31">
        <v>53</v>
      </c>
      <c r="N31" t="s">
        <v>3272</v>
      </c>
      <c r="O31">
        <v>-1</v>
      </c>
      <c r="P31">
        <v>6</v>
      </c>
      <c r="Q31" t="s">
        <v>32</v>
      </c>
      <c r="R31" t="s">
        <v>8304</v>
      </c>
      <c r="S31">
        <v>-1.26</v>
      </c>
      <c r="T31">
        <v>101</v>
      </c>
      <c r="U31" t="s">
        <v>33</v>
      </c>
      <c r="V31" s="2">
        <v>42718</v>
      </c>
      <c r="W31" t="s">
        <v>39</v>
      </c>
      <c r="X31" t="s">
        <v>199</v>
      </c>
      <c r="Y31" t="s">
        <v>42</v>
      </c>
    </row>
    <row r="32" spans="1:25" hidden="1" x14ac:dyDescent="0.35">
      <c r="A32">
        <v>3</v>
      </c>
      <c r="B32" t="s">
        <v>10</v>
      </c>
      <c r="C32">
        <v>3</v>
      </c>
      <c r="D32" t="s">
        <v>26</v>
      </c>
      <c r="E32" t="s">
        <v>201</v>
      </c>
      <c r="F32" t="s">
        <v>13</v>
      </c>
      <c r="G32" t="s">
        <v>2117</v>
      </c>
      <c r="H32" s="1">
        <v>0</v>
      </c>
      <c r="I32" s="2">
        <v>42609</v>
      </c>
      <c r="J32" t="s">
        <v>3544</v>
      </c>
      <c r="K32" t="s">
        <v>16</v>
      </c>
      <c r="L32">
        <v>22153</v>
      </c>
      <c r="M32">
        <v>1689</v>
      </c>
      <c r="N32" t="s">
        <v>1112</v>
      </c>
      <c r="O32">
        <v>6</v>
      </c>
      <c r="P32">
        <v>2</v>
      </c>
      <c r="Q32" t="s">
        <v>18</v>
      </c>
      <c r="R32" t="s">
        <v>8304</v>
      </c>
      <c r="S32">
        <v>6.41</v>
      </c>
      <c r="T32">
        <v>13</v>
      </c>
      <c r="U32" t="s">
        <v>19</v>
      </c>
      <c r="V32" s="2">
        <v>42612</v>
      </c>
      <c r="W32" t="s">
        <v>20</v>
      </c>
      <c r="X32" t="s">
        <v>205</v>
      </c>
      <c r="Y32" t="s">
        <v>64</v>
      </c>
    </row>
    <row r="33" spans="1:25" hidden="1" x14ac:dyDescent="0.35">
      <c r="A33">
        <v>4</v>
      </c>
      <c r="B33" t="s">
        <v>43</v>
      </c>
      <c r="C33">
        <v>6</v>
      </c>
      <c r="D33" t="s">
        <v>26</v>
      </c>
      <c r="E33" t="s">
        <v>171</v>
      </c>
      <c r="F33" t="s">
        <v>13</v>
      </c>
      <c r="G33" t="s">
        <v>382</v>
      </c>
      <c r="H33" s="1">
        <v>0.2</v>
      </c>
      <c r="I33" s="2">
        <v>42726</v>
      </c>
      <c r="J33" t="s">
        <v>7545</v>
      </c>
      <c r="K33" t="s">
        <v>102</v>
      </c>
      <c r="L33">
        <v>10011</v>
      </c>
      <c r="M33">
        <v>999</v>
      </c>
      <c r="N33" t="s">
        <v>8138</v>
      </c>
      <c r="O33">
        <v>100</v>
      </c>
      <c r="P33">
        <v>13</v>
      </c>
      <c r="Q33" t="s">
        <v>104</v>
      </c>
      <c r="R33" t="s">
        <v>8304</v>
      </c>
      <c r="S33">
        <v>100.14</v>
      </c>
      <c r="T33">
        <v>297</v>
      </c>
      <c r="U33" t="s">
        <v>76</v>
      </c>
      <c r="V33" s="2">
        <v>42730</v>
      </c>
      <c r="W33" t="s">
        <v>39</v>
      </c>
      <c r="X33" t="s">
        <v>175</v>
      </c>
      <c r="Y33" t="s">
        <v>54</v>
      </c>
    </row>
    <row r="34" spans="1:25" hidden="1" x14ac:dyDescent="0.35">
      <c r="A34">
        <v>6</v>
      </c>
      <c r="B34" t="s">
        <v>10</v>
      </c>
      <c r="C34">
        <v>6</v>
      </c>
      <c r="D34" t="s">
        <v>26</v>
      </c>
      <c r="E34" t="s">
        <v>65</v>
      </c>
      <c r="F34" t="s">
        <v>13</v>
      </c>
      <c r="G34" t="s">
        <v>7107</v>
      </c>
      <c r="H34" s="1">
        <v>0</v>
      </c>
      <c r="I34" s="2">
        <v>42711</v>
      </c>
      <c r="J34" t="s">
        <v>7679</v>
      </c>
      <c r="K34" t="s">
        <v>30</v>
      </c>
      <c r="L34">
        <v>98103</v>
      </c>
      <c r="M34">
        <v>112</v>
      </c>
      <c r="N34" t="s">
        <v>3110</v>
      </c>
      <c r="O34">
        <v>70</v>
      </c>
      <c r="P34">
        <v>7</v>
      </c>
      <c r="Q34" t="s">
        <v>32</v>
      </c>
      <c r="R34" t="s">
        <v>8304</v>
      </c>
      <c r="S34">
        <v>70.03</v>
      </c>
      <c r="T34">
        <v>269</v>
      </c>
      <c r="U34" t="s">
        <v>76</v>
      </c>
      <c r="V34" s="2">
        <v>42717</v>
      </c>
      <c r="W34" t="s">
        <v>39</v>
      </c>
      <c r="X34" t="s">
        <v>69</v>
      </c>
      <c r="Y34" t="s">
        <v>42</v>
      </c>
    </row>
    <row r="35" spans="1:25" hidden="1" x14ac:dyDescent="0.35">
      <c r="A35">
        <v>4</v>
      </c>
      <c r="B35" t="s">
        <v>43</v>
      </c>
      <c r="C35">
        <v>6</v>
      </c>
      <c r="D35" t="s">
        <v>26</v>
      </c>
      <c r="E35" t="s">
        <v>99</v>
      </c>
      <c r="F35" t="s">
        <v>13</v>
      </c>
      <c r="G35" t="s">
        <v>6405</v>
      </c>
      <c r="H35" s="1">
        <v>0.2</v>
      </c>
      <c r="I35" s="2">
        <v>42730</v>
      </c>
      <c r="J35" t="s">
        <v>6406</v>
      </c>
      <c r="K35" t="s">
        <v>102</v>
      </c>
      <c r="L35">
        <v>19140</v>
      </c>
      <c r="M35">
        <v>590</v>
      </c>
      <c r="N35" t="s">
        <v>2927</v>
      </c>
      <c r="O35">
        <v>1</v>
      </c>
      <c r="P35">
        <v>3</v>
      </c>
      <c r="Q35" t="s">
        <v>104</v>
      </c>
      <c r="R35" t="s">
        <v>8304</v>
      </c>
      <c r="S35">
        <v>1.1000000000000001</v>
      </c>
      <c r="T35">
        <v>8</v>
      </c>
      <c r="U35" t="s">
        <v>33</v>
      </c>
      <c r="V35" s="2">
        <v>42734</v>
      </c>
      <c r="W35" t="s">
        <v>39</v>
      </c>
      <c r="X35" t="s">
        <v>105</v>
      </c>
      <c r="Y35" t="s">
        <v>49</v>
      </c>
    </row>
    <row r="36" spans="1:25" x14ac:dyDescent="0.35">
      <c r="A36">
        <v>5</v>
      </c>
      <c r="B36" t="s">
        <v>43</v>
      </c>
      <c r="C36">
        <v>6</v>
      </c>
      <c r="D36" t="s">
        <v>11</v>
      </c>
      <c r="E36" t="s">
        <v>27</v>
      </c>
      <c r="F36" t="s">
        <v>13</v>
      </c>
      <c r="G36" t="s">
        <v>2589</v>
      </c>
      <c r="H36" s="1">
        <v>0</v>
      </c>
      <c r="I36" s="2">
        <v>42480</v>
      </c>
      <c r="J36" t="s">
        <v>2638</v>
      </c>
      <c r="K36" t="s">
        <v>30</v>
      </c>
      <c r="L36">
        <v>90045</v>
      </c>
      <c r="M36">
        <v>727</v>
      </c>
      <c r="N36" t="s">
        <v>1895</v>
      </c>
      <c r="O36">
        <v>28</v>
      </c>
      <c r="P36">
        <v>4</v>
      </c>
      <c r="Q36" t="s">
        <v>32</v>
      </c>
      <c r="R36" t="s">
        <v>8304</v>
      </c>
      <c r="S36">
        <v>27.56</v>
      </c>
      <c r="T36">
        <v>60</v>
      </c>
      <c r="U36" t="s">
        <v>19</v>
      </c>
      <c r="V36" s="2">
        <v>42485</v>
      </c>
      <c r="W36" t="s">
        <v>39</v>
      </c>
      <c r="X36" t="s">
        <v>34</v>
      </c>
      <c r="Y36" t="s">
        <v>47</v>
      </c>
    </row>
    <row r="37" spans="1:25" hidden="1" x14ac:dyDescent="0.35">
      <c r="A37">
        <v>1</v>
      </c>
      <c r="B37" t="s">
        <v>10</v>
      </c>
      <c r="C37">
        <v>1</v>
      </c>
      <c r="D37" t="s">
        <v>50</v>
      </c>
      <c r="E37" t="s">
        <v>892</v>
      </c>
      <c r="F37" t="s">
        <v>13</v>
      </c>
      <c r="G37" t="s">
        <v>893</v>
      </c>
      <c r="H37" s="1">
        <v>0</v>
      </c>
      <c r="I37" s="2">
        <v>42625</v>
      </c>
      <c r="J37" t="s">
        <v>894</v>
      </c>
      <c r="K37" t="s">
        <v>102</v>
      </c>
      <c r="L37">
        <v>10801</v>
      </c>
      <c r="M37">
        <v>605</v>
      </c>
      <c r="N37" t="s">
        <v>895</v>
      </c>
      <c r="O37">
        <v>30</v>
      </c>
      <c r="P37">
        <v>1</v>
      </c>
      <c r="Q37" t="s">
        <v>104</v>
      </c>
      <c r="R37" t="s">
        <v>8304</v>
      </c>
      <c r="S37">
        <v>30.1</v>
      </c>
      <c r="T37">
        <v>70</v>
      </c>
      <c r="U37" t="s">
        <v>76</v>
      </c>
      <c r="V37" s="2">
        <v>42626</v>
      </c>
      <c r="W37" t="s">
        <v>130</v>
      </c>
      <c r="X37" t="s">
        <v>175</v>
      </c>
      <c r="Y37" t="s">
        <v>422</v>
      </c>
    </row>
    <row r="38" spans="1:25" hidden="1" x14ac:dyDescent="0.35">
      <c r="A38">
        <v>3</v>
      </c>
      <c r="B38" t="s">
        <v>10</v>
      </c>
      <c r="C38">
        <v>3</v>
      </c>
      <c r="D38" t="s">
        <v>11</v>
      </c>
      <c r="E38" t="s">
        <v>237</v>
      </c>
      <c r="F38" t="s">
        <v>13</v>
      </c>
      <c r="G38" t="s">
        <v>1438</v>
      </c>
      <c r="H38" s="1">
        <v>0</v>
      </c>
      <c r="I38" s="2">
        <v>42702</v>
      </c>
      <c r="J38" t="s">
        <v>5423</v>
      </c>
      <c r="K38" t="s">
        <v>16</v>
      </c>
      <c r="L38">
        <v>29203</v>
      </c>
      <c r="M38">
        <v>559</v>
      </c>
      <c r="N38" t="s">
        <v>341</v>
      </c>
      <c r="O38">
        <v>44</v>
      </c>
      <c r="P38">
        <v>5</v>
      </c>
      <c r="Q38" t="s">
        <v>18</v>
      </c>
      <c r="R38" t="s">
        <v>8304</v>
      </c>
      <c r="S38">
        <v>43.74</v>
      </c>
      <c r="T38">
        <v>398</v>
      </c>
      <c r="U38" t="s">
        <v>33</v>
      </c>
      <c r="V38" s="2">
        <v>42705</v>
      </c>
      <c r="W38" t="s">
        <v>20</v>
      </c>
      <c r="X38" t="s">
        <v>240</v>
      </c>
      <c r="Y38" t="s">
        <v>47</v>
      </c>
    </row>
    <row r="39" spans="1:25" hidden="1" x14ac:dyDescent="0.35">
      <c r="A39">
        <v>3</v>
      </c>
      <c r="B39" t="s">
        <v>10</v>
      </c>
      <c r="C39">
        <v>3</v>
      </c>
      <c r="D39" t="s">
        <v>26</v>
      </c>
      <c r="E39" t="s">
        <v>237</v>
      </c>
      <c r="F39" t="s">
        <v>13</v>
      </c>
      <c r="G39" t="s">
        <v>1438</v>
      </c>
      <c r="H39" s="1">
        <v>0</v>
      </c>
      <c r="I39" s="2">
        <v>42702</v>
      </c>
      <c r="J39" t="s">
        <v>5423</v>
      </c>
      <c r="K39" t="s">
        <v>16</v>
      </c>
      <c r="L39">
        <v>29203</v>
      </c>
      <c r="M39">
        <v>714</v>
      </c>
      <c r="N39" t="s">
        <v>8171</v>
      </c>
      <c r="O39">
        <v>22</v>
      </c>
      <c r="P39">
        <v>3</v>
      </c>
      <c r="Q39" t="s">
        <v>18</v>
      </c>
      <c r="R39" t="s">
        <v>8304</v>
      </c>
      <c r="S39">
        <v>22.37</v>
      </c>
      <c r="T39">
        <v>46</v>
      </c>
      <c r="U39" t="s">
        <v>33</v>
      </c>
      <c r="V39" s="2">
        <v>42705</v>
      </c>
      <c r="W39" t="s">
        <v>20</v>
      </c>
      <c r="X39" t="s">
        <v>240</v>
      </c>
      <c r="Y39" t="s">
        <v>54</v>
      </c>
    </row>
    <row r="40" spans="1:25" hidden="1" x14ac:dyDescent="0.35">
      <c r="A40">
        <v>3</v>
      </c>
      <c r="B40" t="s">
        <v>10</v>
      </c>
      <c r="C40">
        <v>3</v>
      </c>
      <c r="D40" t="s">
        <v>26</v>
      </c>
      <c r="E40" t="s">
        <v>237</v>
      </c>
      <c r="F40" t="s">
        <v>13</v>
      </c>
      <c r="G40" t="s">
        <v>1438</v>
      </c>
      <c r="H40" s="1">
        <v>0</v>
      </c>
      <c r="I40" s="2">
        <v>42702</v>
      </c>
      <c r="J40" t="s">
        <v>5423</v>
      </c>
      <c r="K40" t="s">
        <v>16</v>
      </c>
      <c r="L40">
        <v>29203</v>
      </c>
      <c r="M40">
        <v>475</v>
      </c>
      <c r="N40" t="s">
        <v>814</v>
      </c>
      <c r="O40">
        <v>4</v>
      </c>
      <c r="P40">
        <v>4</v>
      </c>
      <c r="Q40" t="s">
        <v>18</v>
      </c>
      <c r="R40" t="s">
        <v>8304</v>
      </c>
      <c r="S40">
        <v>4.33</v>
      </c>
      <c r="T40">
        <v>13</v>
      </c>
      <c r="U40" t="s">
        <v>33</v>
      </c>
      <c r="V40" s="2">
        <v>42705</v>
      </c>
      <c r="W40" t="s">
        <v>20</v>
      </c>
      <c r="X40" t="s">
        <v>240</v>
      </c>
      <c r="Y40" t="s">
        <v>49</v>
      </c>
    </row>
    <row r="41" spans="1:25" hidden="1" x14ac:dyDescent="0.35">
      <c r="A41">
        <v>3</v>
      </c>
      <c r="B41" t="s">
        <v>10</v>
      </c>
      <c r="C41">
        <v>3</v>
      </c>
      <c r="D41" t="s">
        <v>26</v>
      </c>
      <c r="E41" t="s">
        <v>237</v>
      </c>
      <c r="F41" t="s">
        <v>13</v>
      </c>
      <c r="G41" t="s">
        <v>1438</v>
      </c>
      <c r="H41" s="1">
        <v>0</v>
      </c>
      <c r="I41" s="2">
        <v>42702</v>
      </c>
      <c r="J41" t="s">
        <v>5423</v>
      </c>
      <c r="K41" t="s">
        <v>16</v>
      </c>
      <c r="L41">
        <v>29203</v>
      </c>
      <c r="M41">
        <v>1728</v>
      </c>
      <c r="N41" t="s">
        <v>3543</v>
      </c>
      <c r="O41">
        <v>40</v>
      </c>
      <c r="P41">
        <v>7</v>
      </c>
      <c r="Q41" t="s">
        <v>18</v>
      </c>
      <c r="R41" t="s">
        <v>8304</v>
      </c>
      <c r="S41">
        <v>40.4</v>
      </c>
      <c r="T41">
        <v>86</v>
      </c>
      <c r="U41" t="s">
        <v>33</v>
      </c>
      <c r="V41" s="2">
        <v>42705</v>
      </c>
      <c r="W41" t="s">
        <v>20</v>
      </c>
      <c r="X41" t="s">
        <v>240</v>
      </c>
      <c r="Y41" t="s">
        <v>64</v>
      </c>
    </row>
    <row r="42" spans="1:25" hidden="1" x14ac:dyDescent="0.35">
      <c r="A42">
        <v>3</v>
      </c>
      <c r="B42" t="s">
        <v>25</v>
      </c>
      <c r="C42">
        <v>1</v>
      </c>
      <c r="D42" t="s">
        <v>11</v>
      </c>
      <c r="E42" t="s">
        <v>1485</v>
      </c>
      <c r="F42" t="s">
        <v>13</v>
      </c>
      <c r="G42" t="s">
        <v>1486</v>
      </c>
      <c r="H42" s="1">
        <v>0.3</v>
      </c>
      <c r="I42" s="2">
        <v>42719</v>
      </c>
      <c r="J42" t="s">
        <v>1487</v>
      </c>
      <c r="K42" t="s">
        <v>73</v>
      </c>
      <c r="L42">
        <v>79907</v>
      </c>
      <c r="M42">
        <v>996</v>
      </c>
      <c r="N42" t="s">
        <v>1488</v>
      </c>
      <c r="O42">
        <v>-22</v>
      </c>
      <c r="P42">
        <v>5</v>
      </c>
      <c r="Q42" t="s">
        <v>75</v>
      </c>
      <c r="R42" t="s">
        <v>8304</v>
      </c>
      <c r="S42">
        <v>-21.81</v>
      </c>
      <c r="T42">
        <v>763</v>
      </c>
      <c r="U42" t="s">
        <v>19</v>
      </c>
      <c r="V42" s="2">
        <v>42722</v>
      </c>
      <c r="W42" t="s">
        <v>130</v>
      </c>
      <c r="X42" t="s">
        <v>77</v>
      </c>
      <c r="Y42" t="s">
        <v>24</v>
      </c>
    </row>
    <row r="43" spans="1:25" hidden="1" x14ac:dyDescent="0.35">
      <c r="A43">
        <v>3</v>
      </c>
      <c r="B43" t="s">
        <v>25</v>
      </c>
      <c r="C43">
        <v>1</v>
      </c>
      <c r="D43" t="s">
        <v>50</v>
      </c>
      <c r="E43" t="s">
        <v>1485</v>
      </c>
      <c r="F43" t="s">
        <v>13</v>
      </c>
      <c r="G43" t="s">
        <v>1486</v>
      </c>
      <c r="H43" s="1">
        <v>0.2</v>
      </c>
      <c r="I43" s="2">
        <v>42719</v>
      </c>
      <c r="J43" t="s">
        <v>1487</v>
      </c>
      <c r="K43" t="s">
        <v>73</v>
      </c>
      <c r="L43">
        <v>79907</v>
      </c>
      <c r="M43">
        <v>147</v>
      </c>
      <c r="N43" t="s">
        <v>4719</v>
      </c>
      <c r="O43">
        <v>-9</v>
      </c>
      <c r="P43">
        <v>3</v>
      </c>
      <c r="Q43" t="s">
        <v>75</v>
      </c>
      <c r="R43" t="s">
        <v>8304</v>
      </c>
      <c r="S43">
        <v>-9.15</v>
      </c>
      <c r="T43">
        <v>41</v>
      </c>
      <c r="U43" t="s">
        <v>19</v>
      </c>
      <c r="V43" s="2">
        <v>42722</v>
      </c>
      <c r="W43" t="s">
        <v>130</v>
      </c>
      <c r="X43" t="s">
        <v>77</v>
      </c>
      <c r="Y43" t="s">
        <v>52</v>
      </c>
    </row>
    <row r="44" spans="1:25" hidden="1" x14ac:dyDescent="0.35">
      <c r="A44">
        <v>4</v>
      </c>
      <c r="B44" t="s">
        <v>43</v>
      </c>
      <c r="C44">
        <v>6</v>
      </c>
      <c r="D44" t="s">
        <v>26</v>
      </c>
      <c r="E44" t="s">
        <v>843</v>
      </c>
      <c r="F44" t="s">
        <v>13</v>
      </c>
      <c r="G44" t="s">
        <v>1074</v>
      </c>
      <c r="H44" s="1">
        <v>0.7</v>
      </c>
      <c r="I44" s="2">
        <v>42460</v>
      </c>
      <c r="J44" t="s">
        <v>6522</v>
      </c>
      <c r="K44" t="s">
        <v>16</v>
      </c>
      <c r="L44">
        <v>33180</v>
      </c>
      <c r="M44">
        <v>257</v>
      </c>
      <c r="N44" t="s">
        <v>3184</v>
      </c>
      <c r="O44">
        <v>-1</v>
      </c>
      <c r="P44">
        <v>1</v>
      </c>
      <c r="Q44" t="s">
        <v>18</v>
      </c>
      <c r="R44" t="s">
        <v>8304</v>
      </c>
      <c r="S44">
        <v>-1.31</v>
      </c>
      <c r="T44">
        <v>2</v>
      </c>
      <c r="U44" t="s">
        <v>33</v>
      </c>
      <c r="V44" s="2">
        <v>42464</v>
      </c>
      <c r="W44" t="s">
        <v>39</v>
      </c>
      <c r="X44" t="s">
        <v>40</v>
      </c>
      <c r="Y44" t="s">
        <v>54</v>
      </c>
    </row>
    <row r="45" spans="1:25" hidden="1" x14ac:dyDescent="0.35">
      <c r="A45">
        <v>5</v>
      </c>
      <c r="B45" t="s">
        <v>25</v>
      </c>
      <c r="C45">
        <v>3</v>
      </c>
      <c r="D45" t="s">
        <v>26</v>
      </c>
      <c r="E45" t="s">
        <v>171</v>
      </c>
      <c r="F45" t="s">
        <v>13</v>
      </c>
      <c r="G45" t="s">
        <v>7290</v>
      </c>
      <c r="H45" s="1">
        <v>0</v>
      </c>
      <c r="I45" s="2">
        <v>42691</v>
      </c>
      <c r="J45" t="s">
        <v>7335</v>
      </c>
      <c r="K45" t="s">
        <v>102</v>
      </c>
      <c r="L45">
        <v>10024</v>
      </c>
      <c r="M45">
        <v>1475</v>
      </c>
      <c r="N45" t="s">
        <v>2900</v>
      </c>
      <c r="O45">
        <v>17</v>
      </c>
      <c r="P45">
        <v>3</v>
      </c>
      <c r="Q45" t="s">
        <v>104</v>
      </c>
      <c r="R45" t="s">
        <v>8304</v>
      </c>
      <c r="S45">
        <v>17.22</v>
      </c>
      <c r="T45">
        <v>34</v>
      </c>
      <c r="U45" t="s">
        <v>76</v>
      </c>
      <c r="V45" s="2">
        <v>42696</v>
      </c>
      <c r="W45" t="s">
        <v>20</v>
      </c>
      <c r="X45" t="s">
        <v>175</v>
      </c>
      <c r="Y45" t="s">
        <v>64</v>
      </c>
    </row>
    <row r="46" spans="1:25" x14ac:dyDescent="0.35">
      <c r="A46">
        <v>3</v>
      </c>
      <c r="B46" t="s">
        <v>25</v>
      </c>
      <c r="C46">
        <v>1</v>
      </c>
      <c r="D46" t="s">
        <v>11</v>
      </c>
      <c r="E46" t="s">
        <v>27</v>
      </c>
      <c r="F46" t="s">
        <v>13</v>
      </c>
      <c r="G46" t="s">
        <v>5244</v>
      </c>
      <c r="H46" s="1">
        <v>0.15</v>
      </c>
      <c r="I46" s="2">
        <v>42671</v>
      </c>
      <c r="J46" t="s">
        <v>5290</v>
      </c>
      <c r="K46" t="s">
        <v>30</v>
      </c>
      <c r="L46">
        <v>90049</v>
      </c>
      <c r="M46">
        <v>1228</v>
      </c>
      <c r="N46" t="s">
        <v>8116</v>
      </c>
      <c r="O46">
        <v>-36</v>
      </c>
      <c r="P46">
        <v>6</v>
      </c>
      <c r="Q46" t="s">
        <v>32</v>
      </c>
      <c r="R46" t="s">
        <v>8304</v>
      </c>
      <c r="S46">
        <v>-36.29</v>
      </c>
      <c r="T46">
        <v>617</v>
      </c>
      <c r="U46" t="s">
        <v>33</v>
      </c>
      <c r="V46" s="2">
        <v>42674</v>
      </c>
      <c r="W46" t="s">
        <v>130</v>
      </c>
      <c r="X46" t="s">
        <v>34</v>
      </c>
      <c r="Y46" t="s">
        <v>22</v>
      </c>
    </row>
    <row r="47" spans="1:25" x14ac:dyDescent="0.35">
      <c r="A47">
        <v>3</v>
      </c>
      <c r="B47" t="s">
        <v>25</v>
      </c>
      <c r="C47">
        <v>1</v>
      </c>
      <c r="D47" t="s">
        <v>26</v>
      </c>
      <c r="E47" t="s">
        <v>27</v>
      </c>
      <c r="F47" t="s">
        <v>13</v>
      </c>
      <c r="G47" t="s">
        <v>5244</v>
      </c>
      <c r="H47" s="1">
        <v>0</v>
      </c>
      <c r="I47" s="2">
        <v>42671</v>
      </c>
      <c r="J47" t="s">
        <v>5290</v>
      </c>
      <c r="K47" t="s">
        <v>30</v>
      </c>
      <c r="L47">
        <v>90049</v>
      </c>
      <c r="M47">
        <v>1307</v>
      </c>
      <c r="N47" t="s">
        <v>639</v>
      </c>
      <c r="O47">
        <v>14</v>
      </c>
      <c r="P47">
        <v>2</v>
      </c>
      <c r="Q47" t="s">
        <v>32</v>
      </c>
      <c r="R47" t="s">
        <v>8304</v>
      </c>
      <c r="S47">
        <v>14.42</v>
      </c>
      <c r="T47">
        <v>481</v>
      </c>
      <c r="U47" t="s">
        <v>33</v>
      </c>
      <c r="V47" s="2">
        <v>42674</v>
      </c>
      <c r="W47" t="s">
        <v>130</v>
      </c>
      <c r="X47" t="s">
        <v>34</v>
      </c>
      <c r="Y47" t="s">
        <v>356</v>
      </c>
    </row>
    <row r="48" spans="1:25" x14ac:dyDescent="0.35">
      <c r="A48">
        <v>3</v>
      </c>
      <c r="B48" t="s">
        <v>25</v>
      </c>
      <c r="C48">
        <v>1</v>
      </c>
      <c r="D48" t="s">
        <v>26</v>
      </c>
      <c r="E48" t="s">
        <v>27</v>
      </c>
      <c r="F48" t="s">
        <v>13</v>
      </c>
      <c r="G48" t="s">
        <v>5244</v>
      </c>
      <c r="H48" s="1">
        <v>0</v>
      </c>
      <c r="I48" s="2">
        <v>42671</v>
      </c>
      <c r="J48" t="s">
        <v>5290</v>
      </c>
      <c r="K48" t="s">
        <v>30</v>
      </c>
      <c r="L48">
        <v>90049</v>
      </c>
      <c r="M48">
        <v>1445</v>
      </c>
      <c r="N48" t="s">
        <v>5955</v>
      </c>
      <c r="O48">
        <v>0</v>
      </c>
      <c r="P48">
        <v>2</v>
      </c>
      <c r="Q48" t="s">
        <v>32</v>
      </c>
      <c r="R48" t="s">
        <v>8304</v>
      </c>
      <c r="S48">
        <v>0.06</v>
      </c>
      <c r="T48">
        <v>6</v>
      </c>
      <c r="U48" t="s">
        <v>33</v>
      </c>
      <c r="V48" s="2">
        <v>42674</v>
      </c>
      <c r="W48" t="s">
        <v>130</v>
      </c>
      <c r="X48" t="s">
        <v>34</v>
      </c>
      <c r="Y48" t="s">
        <v>356</v>
      </c>
    </row>
    <row r="49" spans="1:25" x14ac:dyDescent="0.35">
      <c r="A49">
        <v>3</v>
      </c>
      <c r="B49" t="s">
        <v>25</v>
      </c>
      <c r="C49">
        <v>1</v>
      </c>
      <c r="D49" t="s">
        <v>26</v>
      </c>
      <c r="E49" t="s">
        <v>27</v>
      </c>
      <c r="F49" t="s">
        <v>13</v>
      </c>
      <c r="G49" t="s">
        <v>5244</v>
      </c>
      <c r="H49" s="1">
        <v>0</v>
      </c>
      <c r="I49" s="2">
        <v>42671</v>
      </c>
      <c r="J49" t="s">
        <v>5290</v>
      </c>
      <c r="K49" t="s">
        <v>30</v>
      </c>
      <c r="L49">
        <v>90049</v>
      </c>
      <c r="M49">
        <v>583</v>
      </c>
      <c r="N49" t="s">
        <v>248</v>
      </c>
      <c r="O49">
        <v>38</v>
      </c>
      <c r="P49">
        <v>5</v>
      </c>
      <c r="Q49" t="s">
        <v>32</v>
      </c>
      <c r="R49" t="s">
        <v>8304</v>
      </c>
      <c r="S49">
        <v>38.18</v>
      </c>
      <c r="T49">
        <v>141</v>
      </c>
      <c r="U49" t="s">
        <v>33</v>
      </c>
      <c r="V49" s="2">
        <v>42674</v>
      </c>
      <c r="W49" t="s">
        <v>130</v>
      </c>
      <c r="X49" t="s">
        <v>34</v>
      </c>
      <c r="Y49" t="s">
        <v>42</v>
      </c>
    </row>
    <row r="50" spans="1:25" x14ac:dyDescent="0.35">
      <c r="A50">
        <v>3</v>
      </c>
      <c r="B50" t="s">
        <v>25</v>
      </c>
      <c r="C50">
        <v>1</v>
      </c>
      <c r="D50" t="s">
        <v>26</v>
      </c>
      <c r="E50" t="s">
        <v>27</v>
      </c>
      <c r="F50" t="s">
        <v>13</v>
      </c>
      <c r="G50" t="s">
        <v>5244</v>
      </c>
      <c r="H50" s="1">
        <v>0.2</v>
      </c>
      <c r="I50" s="2">
        <v>42671</v>
      </c>
      <c r="J50" t="s">
        <v>5290</v>
      </c>
      <c r="K50" t="s">
        <v>30</v>
      </c>
      <c r="L50">
        <v>90049</v>
      </c>
      <c r="M50">
        <v>260</v>
      </c>
      <c r="N50" t="s">
        <v>728</v>
      </c>
      <c r="O50">
        <v>2</v>
      </c>
      <c r="P50">
        <v>2</v>
      </c>
      <c r="Q50" t="s">
        <v>32</v>
      </c>
      <c r="R50" t="s">
        <v>8304</v>
      </c>
      <c r="S50">
        <v>2.2400000000000002</v>
      </c>
      <c r="T50">
        <v>7</v>
      </c>
      <c r="U50" t="s">
        <v>33</v>
      </c>
      <c r="V50" s="2">
        <v>42674</v>
      </c>
      <c r="W50" t="s">
        <v>130</v>
      </c>
      <c r="X50" t="s">
        <v>34</v>
      </c>
      <c r="Y50" t="s">
        <v>54</v>
      </c>
    </row>
    <row r="51" spans="1:25" hidden="1" x14ac:dyDescent="0.35">
      <c r="A51">
        <v>4</v>
      </c>
      <c r="B51" t="s">
        <v>43</v>
      </c>
      <c r="C51">
        <v>6</v>
      </c>
      <c r="D51" t="s">
        <v>26</v>
      </c>
      <c r="E51" t="s">
        <v>171</v>
      </c>
      <c r="F51" t="s">
        <v>13</v>
      </c>
      <c r="G51" t="s">
        <v>793</v>
      </c>
      <c r="H51" s="1">
        <v>0</v>
      </c>
      <c r="I51" s="2">
        <v>42643</v>
      </c>
      <c r="J51" t="s">
        <v>4009</v>
      </c>
      <c r="K51" t="s">
        <v>102</v>
      </c>
      <c r="L51">
        <v>10011</v>
      </c>
      <c r="M51">
        <v>1572</v>
      </c>
      <c r="N51" t="s">
        <v>1376</v>
      </c>
      <c r="O51">
        <v>24</v>
      </c>
      <c r="P51">
        <v>1</v>
      </c>
      <c r="Q51" t="s">
        <v>104</v>
      </c>
      <c r="R51" t="s">
        <v>8304</v>
      </c>
      <c r="S51">
        <v>24.47</v>
      </c>
      <c r="T51">
        <v>49</v>
      </c>
      <c r="U51" t="s">
        <v>19</v>
      </c>
      <c r="V51" s="2">
        <v>42647</v>
      </c>
      <c r="W51" t="s">
        <v>39</v>
      </c>
      <c r="X51" t="s">
        <v>175</v>
      </c>
      <c r="Y51" t="s">
        <v>64</v>
      </c>
    </row>
    <row r="52" spans="1:25" hidden="1" x14ac:dyDescent="0.35">
      <c r="A52">
        <v>5</v>
      </c>
      <c r="B52" t="s">
        <v>43</v>
      </c>
      <c r="C52">
        <v>6</v>
      </c>
      <c r="D52" t="s">
        <v>26</v>
      </c>
      <c r="E52" t="s">
        <v>65</v>
      </c>
      <c r="F52" t="s">
        <v>13</v>
      </c>
      <c r="G52" t="s">
        <v>2974</v>
      </c>
      <c r="H52" s="1">
        <v>0</v>
      </c>
      <c r="I52" s="2">
        <v>42647</v>
      </c>
      <c r="J52" t="s">
        <v>4560</v>
      </c>
      <c r="K52" t="s">
        <v>30</v>
      </c>
      <c r="L52">
        <v>98115</v>
      </c>
      <c r="M52">
        <v>230</v>
      </c>
      <c r="N52" t="s">
        <v>400</v>
      </c>
      <c r="O52">
        <v>14</v>
      </c>
      <c r="P52">
        <v>4</v>
      </c>
      <c r="Q52" t="s">
        <v>32</v>
      </c>
      <c r="R52" t="s">
        <v>8304</v>
      </c>
      <c r="S52">
        <v>13.74</v>
      </c>
      <c r="T52">
        <v>29</v>
      </c>
      <c r="U52" t="s">
        <v>19</v>
      </c>
      <c r="V52" s="2">
        <v>42652</v>
      </c>
      <c r="W52" t="s">
        <v>39</v>
      </c>
      <c r="X52" t="s">
        <v>69</v>
      </c>
      <c r="Y52" t="s">
        <v>35</v>
      </c>
    </row>
    <row r="53" spans="1:25" hidden="1" x14ac:dyDescent="0.35">
      <c r="A53">
        <v>5</v>
      </c>
      <c r="B53" t="s">
        <v>43</v>
      </c>
      <c r="C53">
        <v>6</v>
      </c>
      <c r="D53" t="s">
        <v>26</v>
      </c>
      <c r="E53" t="s">
        <v>870</v>
      </c>
      <c r="F53" t="s">
        <v>13</v>
      </c>
      <c r="G53" t="s">
        <v>5459</v>
      </c>
      <c r="H53" s="1">
        <v>0</v>
      </c>
      <c r="I53" s="2">
        <v>42695</v>
      </c>
      <c r="J53" t="s">
        <v>6463</v>
      </c>
      <c r="K53" t="s">
        <v>16</v>
      </c>
      <c r="L53">
        <v>40475</v>
      </c>
      <c r="M53">
        <v>1137</v>
      </c>
      <c r="N53" t="s">
        <v>48</v>
      </c>
      <c r="O53">
        <v>1</v>
      </c>
      <c r="P53">
        <v>3</v>
      </c>
      <c r="Q53" t="s">
        <v>18</v>
      </c>
      <c r="R53" t="s">
        <v>8304</v>
      </c>
      <c r="S53">
        <v>1.47</v>
      </c>
      <c r="T53">
        <v>5</v>
      </c>
      <c r="U53" t="s">
        <v>33</v>
      </c>
      <c r="V53" s="2">
        <v>42700</v>
      </c>
      <c r="W53" t="s">
        <v>39</v>
      </c>
      <c r="X53" t="s">
        <v>21</v>
      </c>
      <c r="Y53" t="s">
        <v>49</v>
      </c>
    </row>
    <row r="54" spans="1:25" hidden="1" x14ac:dyDescent="0.35">
      <c r="A54">
        <v>5</v>
      </c>
      <c r="B54" t="s">
        <v>43</v>
      </c>
      <c r="C54">
        <v>6</v>
      </c>
      <c r="D54" t="s">
        <v>26</v>
      </c>
      <c r="E54" t="s">
        <v>870</v>
      </c>
      <c r="F54" t="s">
        <v>13</v>
      </c>
      <c r="G54" t="s">
        <v>5459</v>
      </c>
      <c r="H54" s="1">
        <v>0</v>
      </c>
      <c r="I54" s="2">
        <v>42695</v>
      </c>
      <c r="J54" t="s">
        <v>6463</v>
      </c>
      <c r="K54" t="s">
        <v>16</v>
      </c>
      <c r="L54">
        <v>40475</v>
      </c>
      <c r="M54">
        <v>1483</v>
      </c>
      <c r="N54" t="s">
        <v>1288</v>
      </c>
      <c r="O54">
        <v>10</v>
      </c>
      <c r="P54">
        <v>3</v>
      </c>
      <c r="Q54" t="s">
        <v>18</v>
      </c>
      <c r="R54" t="s">
        <v>8304</v>
      </c>
      <c r="S54">
        <v>9.6999999999999993</v>
      </c>
      <c r="T54">
        <v>194</v>
      </c>
      <c r="U54" t="s">
        <v>33</v>
      </c>
      <c r="V54" s="2">
        <v>42700</v>
      </c>
      <c r="W54" t="s">
        <v>39</v>
      </c>
      <c r="X54" t="s">
        <v>21</v>
      </c>
      <c r="Y54" t="s">
        <v>42</v>
      </c>
    </row>
    <row r="55" spans="1:25" hidden="1" x14ac:dyDescent="0.35">
      <c r="A55">
        <v>5</v>
      </c>
      <c r="B55" t="s">
        <v>43</v>
      </c>
      <c r="C55">
        <v>6</v>
      </c>
      <c r="D55" t="s">
        <v>26</v>
      </c>
      <c r="E55" t="s">
        <v>870</v>
      </c>
      <c r="F55" t="s">
        <v>13</v>
      </c>
      <c r="G55" t="s">
        <v>5459</v>
      </c>
      <c r="H55" s="1">
        <v>0</v>
      </c>
      <c r="I55" s="2">
        <v>42695</v>
      </c>
      <c r="J55" t="s">
        <v>6463</v>
      </c>
      <c r="K55" t="s">
        <v>16</v>
      </c>
      <c r="L55">
        <v>40475</v>
      </c>
      <c r="M55">
        <v>1111</v>
      </c>
      <c r="N55" t="s">
        <v>4541</v>
      </c>
      <c r="O55">
        <v>302</v>
      </c>
      <c r="P55">
        <v>6</v>
      </c>
      <c r="Q55" t="s">
        <v>18</v>
      </c>
      <c r="R55" t="s">
        <v>8304</v>
      </c>
      <c r="S55">
        <v>301.97000000000003</v>
      </c>
      <c r="T55">
        <v>629</v>
      </c>
      <c r="U55" t="s">
        <v>33</v>
      </c>
      <c r="V55" s="2">
        <v>42700</v>
      </c>
      <c r="W55" t="s">
        <v>39</v>
      </c>
      <c r="X55" t="s">
        <v>21</v>
      </c>
      <c r="Y55" t="s">
        <v>64</v>
      </c>
    </row>
    <row r="56" spans="1:25" hidden="1" x14ac:dyDescent="0.35">
      <c r="A56">
        <v>5</v>
      </c>
      <c r="B56" t="s">
        <v>43</v>
      </c>
      <c r="C56">
        <v>6</v>
      </c>
      <c r="D56" t="s">
        <v>50</v>
      </c>
      <c r="E56" t="s">
        <v>870</v>
      </c>
      <c r="F56" t="s">
        <v>13</v>
      </c>
      <c r="G56" t="s">
        <v>5459</v>
      </c>
      <c r="H56" s="1">
        <v>0</v>
      </c>
      <c r="I56" s="2">
        <v>42695</v>
      </c>
      <c r="J56" t="s">
        <v>6463</v>
      </c>
      <c r="K56" t="s">
        <v>16</v>
      </c>
      <c r="L56">
        <v>40475</v>
      </c>
      <c r="M56">
        <v>1001</v>
      </c>
      <c r="N56" t="s">
        <v>4930</v>
      </c>
      <c r="O56">
        <v>10</v>
      </c>
      <c r="P56">
        <v>1</v>
      </c>
      <c r="Q56" t="s">
        <v>18</v>
      </c>
      <c r="R56" t="s">
        <v>8304</v>
      </c>
      <c r="S56">
        <v>9.99</v>
      </c>
      <c r="T56">
        <v>37</v>
      </c>
      <c r="U56" t="s">
        <v>33</v>
      </c>
      <c r="V56" s="2">
        <v>42700</v>
      </c>
      <c r="W56" t="s">
        <v>39</v>
      </c>
      <c r="X56" t="s">
        <v>21</v>
      </c>
      <c r="Y56" t="s">
        <v>52</v>
      </c>
    </row>
    <row r="57" spans="1:25" x14ac:dyDescent="0.35">
      <c r="A57">
        <v>2</v>
      </c>
      <c r="B57" t="s">
        <v>43</v>
      </c>
      <c r="C57">
        <v>3</v>
      </c>
      <c r="D57" t="s">
        <v>11</v>
      </c>
      <c r="E57" t="s">
        <v>2078</v>
      </c>
      <c r="F57" t="s">
        <v>13</v>
      </c>
      <c r="G57" t="s">
        <v>2079</v>
      </c>
      <c r="H57" s="1">
        <v>0.2</v>
      </c>
      <c r="I57" s="2">
        <v>42698</v>
      </c>
      <c r="J57" t="s">
        <v>2080</v>
      </c>
      <c r="K57" t="s">
        <v>30</v>
      </c>
      <c r="L57">
        <v>95823</v>
      </c>
      <c r="M57">
        <v>758</v>
      </c>
      <c r="N57" t="s">
        <v>2081</v>
      </c>
      <c r="O57">
        <v>-18</v>
      </c>
      <c r="P57">
        <v>1</v>
      </c>
      <c r="Q57" t="s">
        <v>32</v>
      </c>
      <c r="R57" t="s">
        <v>8304</v>
      </c>
      <c r="S57">
        <v>-18.11</v>
      </c>
      <c r="T57">
        <v>121</v>
      </c>
      <c r="U57" t="s">
        <v>19</v>
      </c>
      <c r="V57" s="2">
        <v>42700</v>
      </c>
      <c r="W57" t="s">
        <v>20</v>
      </c>
      <c r="X57" t="s">
        <v>34</v>
      </c>
      <c r="Y57" t="s">
        <v>24</v>
      </c>
    </row>
    <row r="58" spans="1:25" x14ac:dyDescent="0.35">
      <c r="A58">
        <v>5</v>
      </c>
      <c r="B58" t="s">
        <v>43</v>
      </c>
      <c r="C58">
        <v>6</v>
      </c>
      <c r="D58" t="s">
        <v>26</v>
      </c>
      <c r="E58" t="s">
        <v>596</v>
      </c>
      <c r="F58" t="s">
        <v>13</v>
      </c>
      <c r="G58" t="s">
        <v>2067</v>
      </c>
      <c r="H58" s="1">
        <v>0</v>
      </c>
      <c r="I58" s="2">
        <v>42733</v>
      </c>
      <c r="J58" t="s">
        <v>4591</v>
      </c>
      <c r="K58" t="s">
        <v>30</v>
      </c>
      <c r="L58">
        <v>94513</v>
      </c>
      <c r="M58">
        <v>122</v>
      </c>
      <c r="N58" t="s">
        <v>993</v>
      </c>
      <c r="O58">
        <v>44</v>
      </c>
      <c r="P58">
        <v>6</v>
      </c>
      <c r="Q58" t="s">
        <v>32</v>
      </c>
      <c r="R58" t="s">
        <v>8304</v>
      </c>
      <c r="S58">
        <v>44.4</v>
      </c>
      <c r="T58">
        <v>89</v>
      </c>
      <c r="U58" t="s">
        <v>19</v>
      </c>
      <c r="V58" s="2">
        <v>42738</v>
      </c>
      <c r="W58" t="s">
        <v>39</v>
      </c>
      <c r="X58" t="s">
        <v>34</v>
      </c>
      <c r="Y58" t="s">
        <v>35</v>
      </c>
    </row>
    <row r="59" spans="1:25" x14ac:dyDescent="0.35">
      <c r="A59">
        <v>5</v>
      </c>
      <c r="B59" t="s">
        <v>43</v>
      </c>
      <c r="C59">
        <v>6</v>
      </c>
      <c r="D59" t="s">
        <v>50</v>
      </c>
      <c r="E59" t="s">
        <v>596</v>
      </c>
      <c r="F59" t="s">
        <v>13</v>
      </c>
      <c r="G59" t="s">
        <v>2067</v>
      </c>
      <c r="H59" s="1">
        <v>0.2</v>
      </c>
      <c r="I59" s="2">
        <v>42733</v>
      </c>
      <c r="J59" t="s">
        <v>4591</v>
      </c>
      <c r="K59" t="s">
        <v>30</v>
      </c>
      <c r="L59">
        <v>94513</v>
      </c>
      <c r="M59">
        <v>884</v>
      </c>
      <c r="N59" t="s">
        <v>4943</v>
      </c>
      <c r="O59">
        <v>36</v>
      </c>
      <c r="P59">
        <v>4</v>
      </c>
      <c r="Q59" t="s">
        <v>32</v>
      </c>
      <c r="R59" t="s">
        <v>8304</v>
      </c>
      <c r="S59">
        <v>36</v>
      </c>
      <c r="T59">
        <v>320</v>
      </c>
      <c r="U59" t="s">
        <v>19</v>
      </c>
      <c r="V59" s="2">
        <v>42738</v>
      </c>
      <c r="W59" t="s">
        <v>39</v>
      </c>
      <c r="X59" t="s">
        <v>34</v>
      </c>
      <c r="Y59" t="s">
        <v>52</v>
      </c>
    </row>
    <row r="60" spans="1:25" hidden="1" x14ac:dyDescent="0.35">
      <c r="A60">
        <v>5</v>
      </c>
      <c r="B60" t="s">
        <v>43</v>
      </c>
      <c r="C60">
        <v>6</v>
      </c>
      <c r="D60" t="s">
        <v>26</v>
      </c>
      <c r="E60" t="s">
        <v>827</v>
      </c>
      <c r="F60" t="s">
        <v>13</v>
      </c>
      <c r="G60" t="s">
        <v>1809</v>
      </c>
      <c r="H60" s="1">
        <v>0</v>
      </c>
      <c r="I60" s="2">
        <v>42392</v>
      </c>
      <c r="J60" t="s">
        <v>4596</v>
      </c>
      <c r="K60" t="s">
        <v>30</v>
      </c>
      <c r="L60">
        <v>89115</v>
      </c>
      <c r="M60">
        <v>1746</v>
      </c>
      <c r="N60" t="s">
        <v>350</v>
      </c>
      <c r="O60">
        <v>19</v>
      </c>
      <c r="P60">
        <v>6</v>
      </c>
      <c r="Q60" t="s">
        <v>32</v>
      </c>
      <c r="R60" t="s">
        <v>8304</v>
      </c>
      <c r="S60">
        <v>19.239999999999998</v>
      </c>
      <c r="T60">
        <v>40</v>
      </c>
      <c r="U60" t="s">
        <v>19</v>
      </c>
      <c r="V60" s="2">
        <v>42397</v>
      </c>
      <c r="W60" t="s">
        <v>39</v>
      </c>
      <c r="X60" t="s">
        <v>831</v>
      </c>
      <c r="Y60" t="s">
        <v>64</v>
      </c>
    </row>
    <row r="61" spans="1:25" x14ac:dyDescent="0.35">
      <c r="A61">
        <v>6</v>
      </c>
      <c r="B61" t="s">
        <v>10</v>
      </c>
      <c r="C61">
        <v>6</v>
      </c>
      <c r="D61" t="s">
        <v>11</v>
      </c>
      <c r="E61" t="s">
        <v>27</v>
      </c>
      <c r="F61" t="s">
        <v>13</v>
      </c>
      <c r="G61" t="s">
        <v>6405</v>
      </c>
      <c r="H61" s="1">
        <v>0</v>
      </c>
      <c r="I61" s="2">
        <v>42466</v>
      </c>
      <c r="J61" t="s">
        <v>7976</v>
      </c>
      <c r="K61" t="s">
        <v>30</v>
      </c>
      <c r="L61">
        <v>90049</v>
      </c>
      <c r="M61">
        <v>1537</v>
      </c>
      <c r="N61" t="s">
        <v>5374</v>
      </c>
      <c r="O61">
        <v>16</v>
      </c>
      <c r="P61">
        <v>2</v>
      </c>
      <c r="Q61" t="s">
        <v>32</v>
      </c>
      <c r="R61" t="s">
        <v>92</v>
      </c>
      <c r="S61">
        <v>15.63</v>
      </c>
      <c r="T61">
        <v>92</v>
      </c>
      <c r="U61" t="s">
        <v>33</v>
      </c>
      <c r="V61" s="2">
        <v>42472</v>
      </c>
      <c r="W61" t="s">
        <v>39</v>
      </c>
      <c r="X61" t="s">
        <v>34</v>
      </c>
      <c r="Y61" t="s">
        <v>47</v>
      </c>
    </row>
    <row r="62" spans="1:25" x14ac:dyDescent="0.35">
      <c r="A62">
        <v>6</v>
      </c>
      <c r="B62" t="s">
        <v>10</v>
      </c>
      <c r="C62">
        <v>6</v>
      </c>
      <c r="D62" t="s">
        <v>11</v>
      </c>
      <c r="E62" t="s">
        <v>27</v>
      </c>
      <c r="F62" t="s">
        <v>13</v>
      </c>
      <c r="G62" t="s">
        <v>6405</v>
      </c>
      <c r="H62" s="1">
        <v>0</v>
      </c>
      <c r="I62" s="2">
        <v>42466</v>
      </c>
      <c r="J62" t="s">
        <v>7976</v>
      </c>
      <c r="K62" t="s">
        <v>30</v>
      </c>
      <c r="L62">
        <v>90049</v>
      </c>
      <c r="M62">
        <v>393</v>
      </c>
      <c r="N62" t="s">
        <v>679</v>
      </c>
      <c r="O62">
        <v>13</v>
      </c>
      <c r="P62">
        <v>7</v>
      </c>
      <c r="Q62" t="s">
        <v>32</v>
      </c>
      <c r="R62" t="s">
        <v>92</v>
      </c>
      <c r="S62">
        <v>12.91</v>
      </c>
      <c r="T62">
        <v>33</v>
      </c>
      <c r="U62" t="s">
        <v>33</v>
      </c>
      <c r="V62" s="2">
        <v>42472</v>
      </c>
      <c r="W62" t="s">
        <v>39</v>
      </c>
      <c r="X62" t="s">
        <v>34</v>
      </c>
      <c r="Y62" t="s">
        <v>47</v>
      </c>
    </row>
    <row r="63" spans="1:25" x14ac:dyDescent="0.35">
      <c r="A63">
        <v>6</v>
      </c>
      <c r="B63" t="s">
        <v>10</v>
      </c>
      <c r="C63">
        <v>6</v>
      </c>
      <c r="D63" t="s">
        <v>26</v>
      </c>
      <c r="E63" t="s">
        <v>27</v>
      </c>
      <c r="F63" t="s">
        <v>13</v>
      </c>
      <c r="G63" t="s">
        <v>6405</v>
      </c>
      <c r="H63" s="1">
        <v>0</v>
      </c>
      <c r="I63" s="2">
        <v>42466</v>
      </c>
      <c r="J63" t="s">
        <v>7976</v>
      </c>
      <c r="K63" t="s">
        <v>30</v>
      </c>
      <c r="L63">
        <v>90049</v>
      </c>
      <c r="M63">
        <v>1735</v>
      </c>
      <c r="N63" t="s">
        <v>4349</v>
      </c>
      <c r="O63">
        <v>27</v>
      </c>
      <c r="P63">
        <v>1</v>
      </c>
      <c r="Q63" t="s">
        <v>32</v>
      </c>
      <c r="R63" t="s">
        <v>92</v>
      </c>
      <c r="S63">
        <v>26.63</v>
      </c>
      <c r="T63">
        <v>55</v>
      </c>
      <c r="U63" t="s">
        <v>33</v>
      </c>
      <c r="V63" s="2">
        <v>42472</v>
      </c>
      <c r="W63" t="s">
        <v>39</v>
      </c>
      <c r="X63" t="s">
        <v>34</v>
      </c>
      <c r="Y63" t="s">
        <v>64</v>
      </c>
    </row>
    <row r="64" spans="1:25" x14ac:dyDescent="0.35">
      <c r="A64">
        <v>6</v>
      </c>
      <c r="B64" t="s">
        <v>10</v>
      </c>
      <c r="C64">
        <v>6</v>
      </c>
      <c r="D64" t="s">
        <v>26</v>
      </c>
      <c r="E64" t="s">
        <v>27</v>
      </c>
      <c r="F64" t="s">
        <v>13</v>
      </c>
      <c r="G64" t="s">
        <v>6405</v>
      </c>
      <c r="H64" s="1">
        <v>0</v>
      </c>
      <c r="I64" s="2">
        <v>42466</v>
      </c>
      <c r="J64" t="s">
        <v>7976</v>
      </c>
      <c r="K64" t="s">
        <v>30</v>
      </c>
      <c r="L64">
        <v>90049</v>
      </c>
      <c r="M64">
        <v>1815</v>
      </c>
      <c r="N64" t="s">
        <v>6125</v>
      </c>
      <c r="O64">
        <v>9</v>
      </c>
      <c r="P64">
        <v>3</v>
      </c>
      <c r="Q64" t="s">
        <v>32</v>
      </c>
      <c r="R64" t="s">
        <v>92</v>
      </c>
      <c r="S64">
        <v>9.33</v>
      </c>
      <c r="T64">
        <v>19</v>
      </c>
      <c r="U64" t="s">
        <v>33</v>
      </c>
      <c r="V64" s="2">
        <v>42472</v>
      </c>
      <c r="W64" t="s">
        <v>39</v>
      </c>
      <c r="X64" t="s">
        <v>34</v>
      </c>
      <c r="Y64" t="s">
        <v>64</v>
      </c>
    </row>
    <row r="65" spans="1:25" hidden="1" x14ac:dyDescent="0.35">
      <c r="A65">
        <v>4</v>
      </c>
      <c r="B65" t="s">
        <v>43</v>
      </c>
      <c r="C65">
        <v>6</v>
      </c>
      <c r="D65" t="s">
        <v>26</v>
      </c>
      <c r="E65" t="s">
        <v>287</v>
      </c>
      <c r="F65" t="s">
        <v>13</v>
      </c>
      <c r="G65" t="s">
        <v>896</v>
      </c>
      <c r="H65" s="1">
        <v>0.2</v>
      </c>
      <c r="I65" s="2">
        <v>42675</v>
      </c>
      <c r="J65" t="s">
        <v>6507</v>
      </c>
      <c r="K65" t="s">
        <v>16</v>
      </c>
      <c r="L65">
        <v>28205</v>
      </c>
      <c r="M65">
        <v>1135</v>
      </c>
      <c r="N65" t="s">
        <v>3387</v>
      </c>
      <c r="O65">
        <v>1</v>
      </c>
      <c r="P65">
        <v>3</v>
      </c>
      <c r="Q65" t="s">
        <v>18</v>
      </c>
      <c r="R65" t="s">
        <v>8304</v>
      </c>
      <c r="S65">
        <v>0.9</v>
      </c>
      <c r="T65">
        <v>10</v>
      </c>
      <c r="U65" t="s">
        <v>33</v>
      </c>
      <c r="V65" s="2">
        <v>42679</v>
      </c>
      <c r="W65" t="s">
        <v>39</v>
      </c>
      <c r="X65" t="s">
        <v>63</v>
      </c>
      <c r="Y65" t="s">
        <v>49</v>
      </c>
    </row>
    <row r="66" spans="1:25" hidden="1" x14ac:dyDescent="0.35">
      <c r="A66">
        <v>4</v>
      </c>
      <c r="B66" t="s">
        <v>43</v>
      </c>
      <c r="C66">
        <v>6</v>
      </c>
      <c r="D66" t="s">
        <v>26</v>
      </c>
      <c r="E66" t="s">
        <v>287</v>
      </c>
      <c r="F66" t="s">
        <v>13</v>
      </c>
      <c r="G66" t="s">
        <v>896</v>
      </c>
      <c r="H66" s="1">
        <v>0.2</v>
      </c>
      <c r="I66" s="2">
        <v>42675</v>
      </c>
      <c r="J66" t="s">
        <v>6507</v>
      </c>
      <c r="K66" t="s">
        <v>16</v>
      </c>
      <c r="L66">
        <v>28205</v>
      </c>
      <c r="M66">
        <v>1507</v>
      </c>
      <c r="N66" t="s">
        <v>346</v>
      </c>
      <c r="O66">
        <v>1</v>
      </c>
      <c r="P66">
        <v>5</v>
      </c>
      <c r="Q66" t="s">
        <v>18</v>
      </c>
      <c r="R66" t="s">
        <v>8304</v>
      </c>
      <c r="S66">
        <v>1.41</v>
      </c>
      <c r="T66">
        <v>8</v>
      </c>
      <c r="U66" t="s">
        <v>33</v>
      </c>
      <c r="V66" s="2">
        <v>42679</v>
      </c>
      <c r="W66" t="s">
        <v>39</v>
      </c>
      <c r="X66" t="s">
        <v>63</v>
      </c>
      <c r="Y66" t="s">
        <v>176</v>
      </c>
    </row>
    <row r="67" spans="1:25" hidden="1" x14ac:dyDescent="0.35">
      <c r="A67">
        <v>4</v>
      </c>
      <c r="B67" t="s">
        <v>43</v>
      </c>
      <c r="C67">
        <v>6</v>
      </c>
      <c r="D67" t="s">
        <v>26</v>
      </c>
      <c r="E67" t="s">
        <v>287</v>
      </c>
      <c r="F67" t="s">
        <v>13</v>
      </c>
      <c r="G67" t="s">
        <v>896</v>
      </c>
      <c r="H67" s="1">
        <v>0.2</v>
      </c>
      <c r="I67" s="2">
        <v>42675</v>
      </c>
      <c r="J67" t="s">
        <v>6507</v>
      </c>
      <c r="K67" t="s">
        <v>16</v>
      </c>
      <c r="L67">
        <v>28205</v>
      </c>
      <c r="M67">
        <v>224</v>
      </c>
      <c r="N67" t="s">
        <v>2811</v>
      </c>
      <c r="O67">
        <v>16</v>
      </c>
      <c r="P67">
        <v>12</v>
      </c>
      <c r="Q67" t="s">
        <v>18</v>
      </c>
      <c r="R67" t="s">
        <v>8304</v>
      </c>
      <c r="S67">
        <v>15.54</v>
      </c>
      <c r="T67">
        <v>48</v>
      </c>
      <c r="U67" t="s">
        <v>33</v>
      </c>
      <c r="V67" s="2">
        <v>42679</v>
      </c>
      <c r="W67" t="s">
        <v>39</v>
      </c>
      <c r="X67" t="s">
        <v>63</v>
      </c>
      <c r="Y67" t="s">
        <v>35</v>
      </c>
    </row>
    <row r="68" spans="1:25" hidden="1" x14ac:dyDescent="0.35">
      <c r="A68">
        <v>4</v>
      </c>
      <c r="B68" t="s">
        <v>43</v>
      </c>
      <c r="C68">
        <v>6</v>
      </c>
      <c r="D68" t="s">
        <v>50</v>
      </c>
      <c r="E68" t="s">
        <v>287</v>
      </c>
      <c r="F68" t="s">
        <v>13</v>
      </c>
      <c r="G68" t="s">
        <v>896</v>
      </c>
      <c r="H68" s="1">
        <v>0.2</v>
      </c>
      <c r="I68" s="2">
        <v>42675</v>
      </c>
      <c r="J68" t="s">
        <v>6507</v>
      </c>
      <c r="K68" t="s">
        <v>16</v>
      </c>
      <c r="L68">
        <v>28205</v>
      </c>
      <c r="M68">
        <v>435</v>
      </c>
      <c r="N68" t="s">
        <v>4730</v>
      </c>
      <c r="O68">
        <v>110</v>
      </c>
      <c r="P68">
        <v>9</v>
      </c>
      <c r="Q68" t="s">
        <v>18</v>
      </c>
      <c r="R68" t="s">
        <v>8304</v>
      </c>
      <c r="S68">
        <v>110.12</v>
      </c>
      <c r="T68">
        <v>979</v>
      </c>
      <c r="U68" t="s">
        <v>33</v>
      </c>
      <c r="V68" s="2">
        <v>42679</v>
      </c>
      <c r="W68" t="s">
        <v>39</v>
      </c>
      <c r="X68" t="s">
        <v>63</v>
      </c>
      <c r="Y68" t="s">
        <v>52</v>
      </c>
    </row>
    <row r="69" spans="1:25" hidden="1" x14ac:dyDescent="0.35">
      <c r="A69">
        <v>5</v>
      </c>
      <c r="B69" t="s">
        <v>25</v>
      </c>
      <c r="C69">
        <v>3</v>
      </c>
      <c r="D69" t="s">
        <v>11</v>
      </c>
      <c r="E69" t="s">
        <v>99</v>
      </c>
      <c r="F69" t="s">
        <v>13</v>
      </c>
      <c r="G69" t="s">
        <v>499</v>
      </c>
      <c r="H69" s="1">
        <v>0.2</v>
      </c>
      <c r="I69" s="2">
        <v>42622</v>
      </c>
      <c r="J69" t="s">
        <v>1954</v>
      </c>
      <c r="K69" t="s">
        <v>102</v>
      </c>
      <c r="L69">
        <v>19140</v>
      </c>
      <c r="M69">
        <v>1056</v>
      </c>
      <c r="N69" t="s">
        <v>1955</v>
      </c>
      <c r="O69">
        <v>5</v>
      </c>
      <c r="P69">
        <v>3</v>
      </c>
      <c r="Q69" t="s">
        <v>104</v>
      </c>
      <c r="R69" t="s">
        <v>8304</v>
      </c>
      <c r="S69">
        <v>5.0199999999999996</v>
      </c>
      <c r="T69">
        <v>17</v>
      </c>
      <c r="U69" t="s">
        <v>19</v>
      </c>
      <c r="V69" s="2">
        <v>42627</v>
      </c>
      <c r="W69" t="s">
        <v>20</v>
      </c>
      <c r="X69" t="s">
        <v>105</v>
      </c>
      <c r="Y69" t="s">
        <v>47</v>
      </c>
    </row>
    <row r="70" spans="1:25" hidden="1" x14ac:dyDescent="0.35">
      <c r="A70">
        <v>5</v>
      </c>
      <c r="B70" t="s">
        <v>25</v>
      </c>
      <c r="C70">
        <v>3</v>
      </c>
      <c r="D70" t="s">
        <v>26</v>
      </c>
      <c r="E70" t="s">
        <v>99</v>
      </c>
      <c r="F70" t="s">
        <v>13</v>
      </c>
      <c r="G70" t="s">
        <v>499</v>
      </c>
      <c r="H70" s="1">
        <v>0.2</v>
      </c>
      <c r="I70" s="2">
        <v>42622</v>
      </c>
      <c r="J70" t="s">
        <v>1954</v>
      </c>
      <c r="K70" t="s">
        <v>102</v>
      </c>
      <c r="L70">
        <v>19140</v>
      </c>
      <c r="M70">
        <v>1814</v>
      </c>
      <c r="N70" t="s">
        <v>2943</v>
      </c>
      <c r="O70">
        <v>5</v>
      </c>
      <c r="P70">
        <v>3</v>
      </c>
      <c r="Q70" t="s">
        <v>104</v>
      </c>
      <c r="R70" t="s">
        <v>8304</v>
      </c>
      <c r="S70">
        <v>5.44</v>
      </c>
      <c r="T70">
        <v>16</v>
      </c>
      <c r="U70" t="s">
        <v>19</v>
      </c>
      <c r="V70" s="2">
        <v>42627</v>
      </c>
      <c r="W70" t="s">
        <v>20</v>
      </c>
      <c r="X70" t="s">
        <v>105</v>
      </c>
      <c r="Y70" t="s">
        <v>64</v>
      </c>
    </row>
    <row r="71" spans="1:25" hidden="1" x14ac:dyDescent="0.35">
      <c r="A71">
        <v>5</v>
      </c>
      <c r="B71" t="s">
        <v>25</v>
      </c>
      <c r="C71">
        <v>3</v>
      </c>
      <c r="D71" t="s">
        <v>50</v>
      </c>
      <c r="E71" t="s">
        <v>99</v>
      </c>
      <c r="F71" t="s">
        <v>13</v>
      </c>
      <c r="G71" t="s">
        <v>499</v>
      </c>
      <c r="H71" s="1">
        <v>0.2</v>
      </c>
      <c r="I71" s="2">
        <v>42622</v>
      </c>
      <c r="J71" t="s">
        <v>1954</v>
      </c>
      <c r="K71" t="s">
        <v>102</v>
      </c>
      <c r="L71">
        <v>19140</v>
      </c>
      <c r="M71">
        <v>1363</v>
      </c>
      <c r="N71" t="s">
        <v>4890</v>
      </c>
      <c r="O71">
        <v>-5</v>
      </c>
      <c r="P71">
        <v>6</v>
      </c>
      <c r="Q71" t="s">
        <v>104</v>
      </c>
      <c r="R71" t="s">
        <v>8304</v>
      </c>
      <c r="S71">
        <v>-4.8499999999999996</v>
      </c>
      <c r="T71">
        <v>65</v>
      </c>
      <c r="U71" t="s">
        <v>19</v>
      </c>
      <c r="V71" s="2">
        <v>42627</v>
      </c>
      <c r="W71" t="s">
        <v>20</v>
      </c>
      <c r="X71" t="s">
        <v>105</v>
      </c>
      <c r="Y71" t="s">
        <v>113</v>
      </c>
    </row>
    <row r="72" spans="1:25" hidden="1" x14ac:dyDescent="0.35">
      <c r="A72">
        <v>5</v>
      </c>
      <c r="B72" t="s">
        <v>25</v>
      </c>
      <c r="C72">
        <v>3</v>
      </c>
      <c r="D72" t="s">
        <v>50</v>
      </c>
      <c r="E72" t="s">
        <v>99</v>
      </c>
      <c r="F72" t="s">
        <v>13</v>
      </c>
      <c r="G72" t="s">
        <v>499</v>
      </c>
      <c r="H72" s="1">
        <v>0.4</v>
      </c>
      <c r="I72" s="2">
        <v>42622</v>
      </c>
      <c r="J72" t="s">
        <v>1954</v>
      </c>
      <c r="K72" t="s">
        <v>102</v>
      </c>
      <c r="L72">
        <v>19140</v>
      </c>
      <c r="M72">
        <v>1295</v>
      </c>
      <c r="N72" t="s">
        <v>4877</v>
      </c>
      <c r="O72">
        <v>-32</v>
      </c>
      <c r="P72">
        <v>1</v>
      </c>
      <c r="Q72" t="s">
        <v>104</v>
      </c>
      <c r="R72" t="s">
        <v>8304</v>
      </c>
      <c r="S72">
        <v>-31.62</v>
      </c>
      <c r="T72">
        <v>136</v>
      </c>
      <c r="U72" t="s">
        <v>19</v>
      </c>
      <c r="V72" s="2">
        <v>42627</v>
      </c>
      <c r="W72" t="s">
        <v>20</v>
      </c>
      <c r="X72" t="s">
        <v>105</v>
      </c>
      <c r="Y72" t="s">
        <v>52</v>
      </c>
    </row>
    <row r="73" spans="1:25" hidden="1" x14ac:dyDescent="0.35">
      <c r="A73">
        <v>4</v>
      </c>
      <c r="B73" t="s">
        <v>25</v>
      </c>
      <c r="C73">
        <v>3</v>
      </c>
      <c r="D73" t="s">
        <v>26</v>
      </c>
      <c r="E73" t="s">
        <v>3557</v>
      </c>
      <c r="F73" t="s">
        <v>13</v>
      </c>
      <c r="G73" t="s">
        <v>5463</v>
      </c>
      <c r="H73" s="1">
        <v>0</v>
      </c>
      <c r="I73" s="2">
        <v>42465</v>
      </c>
      <c r="J73" t="s">
        <v>6102</v>
      </c>
      <c r="K73" t="s">
        <v>16</v>
      </c>
      <c r="L73">
        <v>22304</v>
      </c>
      <c r="M73">
        <v>1754</v>
      </c>
      <c r="N73" t="s">
        <v>558</v>
      </c>
      <c r="O73">
        <v>6</v>
      </c>
      <c r="P73">
        <v>2</v>
      </c>
      <c r="Q73" t="s">
        <v>18</v>
      </c>
      <c r="R73" t="s">
        <v>8304</v>
      </c>
      <c r="S73">
        <v>6.35</v>
      </c>
      <c r="T73">
        <v>13</v>
      </c>
      <c r="U73" t="s">
        <v>33</v>
      </c>
      <c r="V73" s="2">
        <v>42469</v>
      </c>
      <c r="W73" t="s">
        <v>20</v>
      </c>
      <c r="X73" t="s">
        <v>205</v>
      </c>
      <c r="Y73" t="s">
        <v>64</v>
      </c>
    </row>
    <row r="74" spans="1:25" hidden="1" x14ac:dyDescent="0.35">
      <c r="A74">
        <v>4</v>
      </c>
      <c r="B74" t="s">
        <v>25</v>
      </c>
      <c r="C74">
        <v>3</v>
      </c>
      <c r="D74" t="s">
        <v>26</v>
      </c>
      <c r="E74" t="s">
        <v>3557</v>
      </c>
      <c r="F74" t="s">
        <v>13</v>
      </c>
      <c r="G74" t="s">
        <v>5463</v>
      </c>
      <c r="H74" s="1">
        <v>0</v>
      </c>
      <c r="I74" s="2">
        <v>42465</v>
      </c>
      <c r="J74" t="s">
        <v>6102</v>
      </c>
      <c r="K74" t="s">
        <v>16</v>
      </c>
      <c r="L74">
        <v>22304</v>
      </c>
      <c r="M74">
        <v>1050</v>
      </c>
      <c r="N74" t="s">
        <v>1072</v>
      </c>
      <c r="O74">
        <v>83</v>
      </c>
      <c r="P74">
        <v>5</v>
      </c>
      <c r="Q74" t="s">
        <v>18</v>
      </c>
      <c r="R74" t="s">
        <v>8304</v>
      </c>
      <c r="S74">
        <v>83.28</v>
      </c>
      <c r="T74">
        <v>4164</v>
      </c>
      <c r="U74" t="s">
        <v>33</v>
      </c>
      <c r="V74" s="2">
        <v>42469</v>
      </c>
      <c r="W74" t="s">
        <v>20</v>
      </c>
      <c r="X74" t="s">
        <v>205</v>
      </c>
      <c r="Y74" t="s">
        <v>356</v>
      </c>
    </row>
    <row r="75" spans="1:25" hidden="1" x14ac:dyDescent="0.35">
      <c r="A75">
        <v>4</v>
      </c>
      <c r="B75" t="s">
        <v>25</v>
      </c>
      <c r="C75">
        <v>3</v>
      </c>
      <c r="D75" t="s">
        <v>26</v>
      </c>
      <c r="E75" t="s">
        <v>3557</v>
      </c>
      <c r="F75" t="s">
        <v>13</v>
      </c>
      <c r="G75" t="s">
        <v>5463</v>
      </c>
      <c r="H75" s="1">
        <v>0</v>
      </c>
      <c r="I75" s="2">
        <v>42465</v>
      </c>
      <c r="J75" t="s">
        <v>6102</v>
      </c>
      <c r="K75" t="s">
        <v>16</v>
      </c>
      <c r="L75">
        <v>22304</v>
      </c>
      <c r="M75">
        <v>475</v>
      </c>
      <c r="N75" t="s">
        <v>814</v>
      </c>
      <c r="O75">
        <v>8</v>
      </c>
      <c r="P75">
        <v>7</v>
      </c>
      <c r="Q75" t="s">
        <v>18</v>
      </c>
      <c r="R75" t="s">
        <v>8304</v>
      </c>
      <c r="S75">
        <v>7.58</v>
      </c>
      <c r="T75">
        <v>23</v>
      </c>
      <c r="U75" t="s">
        <v>33</v>
      </c>
      <c r="V75" s="2">
        <v>42469</v>
      </c>
      <c r="W75" t="s">
        <v>20</v>
      </c>
      <c r="X75" t="s">
        <v>205</v>
      </c>
      <c r="Y75" t="s">
        <v>49</v>
      </c>
    </row>
    <row r="76" spans="1:25" hidden="1" x14ac:dyDescent="0.35">
      <c r="A76">
        <v>4</v>
      </c>
      <c r="B76" t="s">
        <v>25</v>
      </c>
      <c r="C76">
        <v>3</v>
      </c>
      <c r="D76" t="s">
        <v>26</v>
      </c>
      <c r="E76" t="s">
        <v>3557</v>
      </c>
      <c r="F76" t="s">
        <v>13</v>
      </c>
      <c r="G76" t="s">
        <v>5463</v>
      </c>
      <c r="H76" s="1">
        <v>0</v>
      </c>
      <c r="I76" s="2">
        <v>42465</v>
      </c>
      <c r="J76" t="s">
        <v>6102</v>
      </c>
      <c r="K76" t="s">
        <v>16</v>
      </c>
      <c r="L76">
        <v>22304</v>
      </c>
      <c r="M76">
        <v>1136</v>
      </c>
      <c r="N76" t="s">
        <v>4420</v>
      </c>
      <c r="O76">
        <v>7</v>
      </c>
      <c r="P76">
        <v>7</v>
      </c>
      <c r="Q76" t="s">
        <v>18</v>
      </c>
      <c r="R76" t="s">
        <v>8304</v>
      </c>
      <c r="S76">
        <v>6.66</v>
      </c>
      <c r="T76">
        <v>23</v>
      </c>
      <c r="U76" t="s">
        <v>33</v>
      </c>
      <c r="V76" s="2">
        <v>42469</v>
      </c>
      <c r="W76" t="s">
        <v>20</v>
      </c>
      <c r="X76" t="s">
        <v>205</v>
      </c>
      <c r="Y76" t="s">
        <v>49</v>
      </c>
    </row>
    <row r="77" spans="1:25" hidden="1" x14ac:dyDescent="0.35">
      <c r="A77">
        <v>4</v>
      </c>
      <c r="B77" t="s">
        <v>25</v>
      </c>
      <c r="C77">
        <v>3</v>
      </c>
      <c r="D77" t="s">
        <v>50</v>
      </c>
      <c r="E77" t="s">
        <v>3557</v>
      </c>
      <c r="F77" t="s">
        <v>13</v>
      </c>
      <c r="G77" t="s">
        <v>5463</v>
      </c>
      <c r="H77" s="1">
        <v>0</v>
      </c>
      <c r="I77" s="2">
        <v>42465</v>
      </c>
      <c r="J77" t="s">
        <v>6102</v>
      </c>
      <c r="K77" t="s">
        <v>16</v>
      </c>
      <c r="L77">
        <v>22304</v>
      </c>
      <c r="M77">
        <v>159</v>
      </c>
      <c r="N77" t="s">
        <v>4909</v>
      </c>
      <c r="O77">
        <v>8</v>
      </c>
      <c r="P77">
        <v>1</v>
      </c>
      <c r="Q77" t="s">
        <v>18</v>
      </c>
      <c r="R77" t="s">
        <v>8304</v>
      </c>
      <c r="S77">
        <v>8.41</v>
      </c>
      <c r="T77">
        <v>29</v>
      </c>
      <c r="U77" t="s">
        <v>33</v>
      </c>
      <c r="V77" s="2">
        <v>42469</v>
      </c>
      <c r="W77" t="s">
        <v>20</v>
      </c>
      <c r="X77" t="s">
        <v>205</v>
      </c>
      <c r="Y77" t="s">
        <v>52</v>
      </c>
    </row>
    <row r="78" spans="1:25" hidden="1" x14ac:dyDescent="0.35">
      <c r="A78">
        <v>1</v>
      </c>
      <c r="B78" t="s">
        <v>10</v>
      </c>
      <c r="C78">
        <v>1</v>
      </c>
      <c r="D78" t="s">
        <v>50</v>
      </c>
      <c r="E78" t="s">
        <v>171</v>
      </c>
      <c r="F78" t="s">
        <v>13</v>
      </c>
      <c r="G78" t="s">
        <v>84</v>
      </c>
      <c r="H78" s="1">
        <v>0</v>
      </c>
      <c r="I78" s="2">
        <v>42574</v>
      </c>
      <c r="J78" t="s">
        <v>4727</v>
      </c>
      <c r="K78" t="s">
        <v>102</v>
      </c>
      <c r="L78">
        <v>10011</v>
      </c>
      <c r="M78">
        <v>421</v>
      </c>
      <c r="N78" t="s">
        <v>4728</v>
      </c>
      <c r="O78">
        <v>8</v>
      </c>
      <c r="P78">
        <v>2</v>
      </c>
      <c r="Q78" t="s">
        <v>104</v>
      </c>
      <c r="R78" t="s">
        <v>8304</v>
      </c>
      <c r="S78">
        <v>8</v>
      </c>
      <c r="T78">
        <v>100</v>
      </c>
      <c r="U78" t="s">
        <v>19</v>
      </c>
      <c r="V78" s="2">
        <v>42575</v>
      </c>
      <c r="W78" t="s">
        <v>130</v>
      </c>
      <c r="X78" t="s">
        <v>175</v>
      </c>
      <c r="Y78" t="s">
        <v>113</v>
      </c>
    </row>
    <row r="79" spans="1:25" hidden="1" x14ac:dyDescent="0.35">
      <c r="A79">
        <v>2</v>
      </c>
      <c r="B79" t="s">
        <v>43</v>
      </c>
      <c r="C79">
        <v>3</v>
      </c>
      <c r="D79" t="s">
        <v>11</v>
      </c>
      <c r="E79" t="s">
        <v>122</v>
      </c>
      <c r="F79" t="s">
        <v>13</v>
      </c>
      <c r="G79" t="s">
        <v>1876</v>
      </c>
      <c r="H79" s="1">
        <v>0.6</v>
      </c>
      <c r="I79" s="2">
        <v>42660</v>
      </c>
      <c r="J79" t="s">
        <v>1877</v>
      </c>
      <c r="K79" t="s">
        <v>73</v>
      </c>
      <c r="L79">
        <v>77095</v>
      </c>
      <c r="M79">
        <v>678</v>
      </c>
      <c r="N79" t="s">
        <v>1878</v>
      </c>
      <c r="O79">
        <v>-2</v>
      </c>
      <c r="P79">
        <v>2</v>
      </c>
      <c r="Q79" t="s">
        <v>75</v>
      </c>
      <c r="R79" t="s">
        <v>8304</v>
      </c>
      <c r="S79">
        <v>-1.59</v>
      </c>
      <c r="T79">
        <v>5</v>
      </c>
      <c r="U79" t="s">
        <v>19</v>
      </c>
      <c r="V79" s="2">
        <v>42662</v>
      </c>
      <c r="W79" t="s">
        <v>20</v>
      </c>
      <c r="X79" t="s">
        <v>77</v>
      </c>
      <c r="Y79" t="s">
        <v>47</v>
      </c>
    </row>
    <row r="80" spans="1:25" hidden="1" x14ac:dyDescent="0.35">
      <c r="A80">
        <v>3</v>
      </c>
      <c r="B80" t="s">
        <v>25</v>
      </c>
      <c r="C80">
        <v>1</v>
      </c>
      <c r="D80" t="s">
        <v>26</v>
      </c>
      <c r="E80" t="s">
        <v>2762</v>
      </c>
      <c r="F80" t="s">
        <v>13</v>
      </c>
      <c r="G80" t="s">
        <v>2292</v>
      </c>
      <c r="H80" s="1">
        <v>0</v>
      </c>
      <c r="I80" s="2">
        <v>42724</v>
      </c>
      <c r="J80" t="s">
        <v>2763</v>
      </c>
      <c r="K80" t="s">
        <v>73</v>
      </c>
      <c r="L80">
        <v>46203</v>
      </c>
      <c r="M80">
        <v>195</v>
      </c>
      <c r="N80" t="s">
        <v>2764</v>
      </c>
      <c r="O80">
        <v>2</v>
      </c>
      <c r="P80">
        <v>1</v>
      </c>
      <c r="Q80" t="s">
        <v>75</v>
      </c>
      <c r="R80" t="s">
        <v>8304</v>
      </c>
      <c r="S80">
        <v>1.73</v>
      </c>
      <c r="T80">
        <v>4</v>
      </c>
      <c r="U80" t="s">
        <v>19</v>
      </c>
      <c r="V80" s="2">
        <v>42727</v>
      </c>
      <c r="W80" t="s">
        <v>130</v>
      </c>
      <c r="X80" t="s">
        <v>167</v>
      </c>
      <c r="Y80" t="s">
        <v>35</v>
      </c>
    </row>
    <row r="81" spans="1:25" hidden="1" x14ac:dyDescent="0.35">
      <c r="A81">
        <v>3</v>
      </c>
      <c r="B81" t="s">
        <v>25</v>
      </c>
      <c r="C81">
        <v>1</v>
      </c>
      <c r="D81" t="s">
        <v>26</v>
      </c>
      <c r="E81" t="s">
        <v>2762</v>
      </c>
      <c r="F81" t="s">
        <v>13</v>
      </c>
      <c r="G81" t="s">
        <v>2292</v>
      </c>
      <c r="H81" s="1">
        <v>0</v>
      </c>
      <c r="I81" s="2">
        <v>42724</v>
      </c>
      <c r="J81" t="s">
        <v>2763</v>
      </c>
      <c r="K81" t="s">
        <v>73</v>
      </c>
      <c r="L81">
        <v>46203</v>
      </c>
      <c r="M81">
        <v>898</v>
      </c>
      <c r="N81" t="s">
        <v>2778</v>
      </c>
      <c r="O81">
        <v>497</v>
      </c>
      <c r="P81">
        <v>3</v>
      </c>
      <c r="Q81" t="s">
        <v>75</v>
      </c>
      <c r="R81" t="s">
        <v>8304</v>
      </c>
      <c r="S81">
        <v>496.79</v>
      </c>
      <c r="T81">
        <v>1104</v>
      </c>
      <c r="U81" t="s">
        <v>19</v>
      </c>
      <c r="V81" s="2">
        <v>42727</v>
      </c>
      <c r="W81" t="s">
        <v>130</v>
      </c>
      <c r="X81" t="s">
        <v>167</v>
      </c>
      <c r="Y81" t="s">
        <v>54</v>
      </c>
    </row>
    <row r="82" spans="1:25" hidden="1" x14ac:dyDescent="0.35">
      <c r="A82">
        <v>5</v>
      </c>
      <c r="B82" t="s">
        <v>43</v>
      </c>
      <c r="C82">
        <v>6</v>
      </c>
      <c r="D82" t="s">
        <v>26</v>
      </c>
      <c r="E82" t="s">
        <v>192</v>
      </c>
      <c r="F82" t="s">
        <v>13</v>
      </c>
      <c r="G82" t="s">
        <v>5820</v>
      </c>
      <c r="H82" s="1">
        <v>0.2</v>
      </c>
      <c r="I82" s="2">
        <v>42635</v>
      </c>
      <c r="J82" t="s">
        <v>6265</v>
      </c>
      <c r="K82" t="s">
        <v>73</v>
      </c>
      <c r="L82">
        <v>60653</v>
      </c>
      <c r="M82">
        <v>1377</v>
      </c>
      <c r="N82" t="s">
        <v>2946</v>
      </c>
      <c r="O82">
        <v>-83</v>
      </c>
      <c r="P82">
        <v>3</v>
      </c>
      <c r="Q82" t="s">
        <v>75</v>
      </c>
      <c r="R82" t="s">
        <v>8304</v>
      </c>
      <c r="S82">
        <v>-82.88</v>
      </c>
      <c r="T82">
        <v>332</v>
      </c>
      <c r="U82" t="s">
        <v>33</v>
      </c>
      <c r="V82" s="2">
        <v>42640</v>
      </c>
      <c r="W82" t="s">
        <v>39</v>
      </c>
      <c r="X82" t="s">
        <v>139</v>
      </c>
      <c r="Y82" t="s">
        <v>42</v>
      </c>
    </row>
    <row r="83" spans="1:25" hidden="1" x14ac:dyDescent="0.35">
      <c r="A83">
        <v>4</v>
      </c>
      <c r="B83" t="s">
        <v>43</v>
      </c>
      <c r="C83">
        <v>6</v>
      </c>
      <c r="D83" t="s">
        <v>11</v>
      </c>
      <c r="E83" t="s">
        <v>171</v>
      </c>
      <c r="F83" t="s">
        <v>13</v>
      </c>
      <c r="G83" t="s">
        <v>7007</v>
      </c>
      <c r="H83" s="1">
        <v>0</v>
      </c>
      <c r="I83" s="2">
        <v>42683</v>
      </c>
      <c r="J83" t="s">
        <v>7073</v>
      </c>
      <c r="K83" t="s">
        <v>102</v>
      </c>
      <c r="L83">
        <v>10035</v>
      </c>
      <c r="M83">
        <v>548</v>
      </c>
      <c r="N83" t="s">
        <v>6910</v>
      </c>
      <c r="O83">
        <v>21</v>
      </c>
      <c r="P83">
        <v>9</v>
      </c>
      <c r="Q83" t="s">
        <v>104</v>
      </c>
      <c r="R83" t="s">
        <v>8304</v>
      </c>
      <c r="S83">
        <v>21.48</v>
      </c>
      <c r="T83">
        <v>57</v>
      </c>
      <c r="U83" t="s">
        <v>76</v>
      </c>
      <c r="V83" s="2">
        <v>42687</v>
      </c>
      <c r="W83" t="s">
        <v>39</v>
      </c>
      <c r="X83" t="s">
        <v>175</v>
      </c>
      <c r="Y83" t="s">
        <v>47</v>
      </c>
    </row>
    <row r="84" spans="1:25" x14ac:dyDescent="0.35">
      <c r="A84">
        <v>5</v>
      </c>
      <c r="B84" t="s">
        <v>43</v>
      </c>
      <c r="C84">
        <v>6</v>
      </c>
      <c r="D84" t="s">
        <v>11</v>
      </c>
      <c r="E84" t="s">
        <v>386</v>
      </c>
      <c r="F84" t="s">
        <v>13</v>
      </c>
      <c r="G84" t="s">
        <v>2417</v>
      </c>
      <c r="H84" s="1">
        <v>0.2</v>
      </c>
      <c r="I84" s="2">
        <v>42500</v>
      </c>
      <c r="J84" t="s">
        <v>2680</v>
      </c>
      <c r="K84" t="s">
        <v>30</v>
      </c>
      <c r="L84">
        <v>95123</v>
      </c>
      <c r="M84">
        <v>846</v>
      </c>
      <c r="N84" t="s">
        <v>1923</v>
      </c>
      <c r="O84">
        <v>32</v>
      </c>
      <c r="P84">
        <v>1</v>
      </c>
      <c r="Q84" t="s">
        <v>32</v>
      </c>
      <c r="R84" t="s">
        <v>8304</v>
      </c>
      <c r="S84">
        <v>32.1</v>
      </c>
      <c r="T84">
        <v>257</v>
      </c>
      <c r="U84" t="s">
        <v>19</v>
      </c>
      <c r="V84" s="2">
        <v>42505</v>
      </c>
      <c r="W84" t="s">
        <v>39</v>
      </c>
      <c r="X84" t="s">
        <v>34</v>
      </c>
      <c r="Y84" t="s">
        <v>24</v>
      </c>
    </row>
    <row r="85" spans="1:25" x14ac:dyDescent="0.35">
      <c r="A85">
        <v>5</v>
      </c>
      <c r="B85" t="s">
        <v>43</v>
      </c>
      <c r="C85">
        <v>6</v>
      </c>
      <c r="D85" t="s">
        <v>26</v>
      </c>
      <c r="E85" t="s">
        <v>386</v>
      </c>
      <c r="F85" t="s">
        <v>13</v>
      </c>
      <c r="G85" t="s">
        <v>2417</v>
      </c>
      <c r="H85" s="1">
        <v>0</v>
      </c>
      <c r="I85" s="2">
        <v>42500</v>
      </c>
      <c r="J85" t="s">
        <v>2680</v>
      </c>
      <c r="K85" t="s">
        <v>30</v>
      </c>
      <c r="L85">
        <v>95123</v>
      </c>
      <c r="M85">
        <v>1480</v>
      </c>
      <c r="N85" t="s">
        <v>4493</v>
      </c>
      <c r="O85">
        <v>19</v>
      </c>
      <c r="P85">
        <v>2</v>
      </c>
      <c r="Q85" t="s">
        <v>32</v>
      </c>
      <c r="R85" t="s">
        <v>8304</v>
      </c>
      <c r="S85">
        <v>19.18</v>
      </c>
      <c r="T85">
        <v>40</v>
      </c>
      <c r="U85" t="s">
        <v>19</v>
      </c>
      <c r="V85" s="2">
        <v>42505</v>
      </c>
      <c r="W85" t="s">
        <v>39</v>
      </c>
      <c r="X85" t="s">
        <v>34</v>
      </c>
      <c r="Y85" t="s">
        <v>64</v>
      </c>
    </row>
    <row r="86" spans="1:25" x14ac:dyDescent="0.35">
      <c r="A86">
        <v>5</v>
      </c>
      <c r="B86" t="s">
        <v>43</v>
      </c>
      <c r="C86">
        <v>6</v>
      </c>
      <c r="D86" t="s">
        <v>26</v>
      </c>
      <c r="E86" t="s">
        <v>386</v>
      </c>
      <c r="F86" t="s">
        <v>13</v>
      </c>
      <c r="G86" t="s">
        <v>2417</v>
      </c>
      <c r="H86" s="1">
        <v>0</v>
      </c>
      <c r="I86" s="2">
        <v>42500</v>
      </c>
      <c r="J86" t="s">
        <v>2680</v>
      </c>
      <c r="K86" t="s">
        <v>30</v>
      </c>
      <c r="L86">
        <v>95123</v>
      </c>
      <c r="M86">
        <v>75</v>
      </c>
      <c r="N86" t="s">
        <v>3024</v>
      </c>
      <c r="O86">
        <v>11</v>
      </c>
      <c r="P86">
        <v>6</v>
      </c>
      <c r="Q86" t="s">
        <v>32</v>
      </c>
      <c r="R86" t="s">
        <v>8304</v>
      </c>
      <c r="S86">
        <v>11.08</v>
      </c>
      <c r="T86">
        <v>41</v>
      </c>
      <c r="U86" t="s">
        <v>19</v>
      </c>
      <c r="V86" s="2">
        <v>42505</v>
      </c>
      <c r="W86" t="s">
        <v>39</v>
      </c>
      <c r="X86" t="s">
        <v>34</v>
      </c>
      <c r="Y86" t="s">
        <v>356</v>
      </c>
    </row>
    <row r="87" spans="1:25" x14ac:dyDescent="0.35">
      <c r="A87">
        <v>5</v>
      </c>
      <c r="B87" t="s">
        <v>43</v>
      </c>
      <c r="C87">
        <v>6</v>
      </c>
      <c r="D87" t="s">
        <v>50</v>
      </c>
      <c r="E87" t="s">
        <v>386</v>
      </c>
      <c r="F87" t="s">
        <v>13</v>
      </c>
      <c r="G87" t="s">
        <v>2417</v>
      </c>
      <c r="H87" s="1">
        <v>0.2</v>
      </c>
      <c r="I87" s="2">
        <v>42500</v>
      </c>
      <c r="J87" t="s">
        <v>2680</v>
      </c>
      <c r="K87" t="s">
        <v>30</v>
      </c>
      <c r="L87">
        <v>95123</v>
      </c>
      <c r="M87">
        <v>1629</v>
      </c>
      <c r="N87" t="s">
        <v>4800</v>
      </c>
      <c r="O87">
        <v>125</v>
      </c>
      <c r="P87">
        <v>5</v>
      </c>
      <c r="Q87" t="s">
        <v>32</v>
      </c>
      <c r="R87" t="s">
        <v>8304</v>
      </c>
      <c r="S87">
        <v>125.3</v>
      </c>
      <c r="T87">
        <v>1432</v>
      </c>
      <c r="U87" t="s">
        <v>19</v>
      </c>
      <c r="V87" s="2">
        <v>42505</v>
      </c>
      <c r="W87" t="s">
        <v>39</v>
      </c>
      <c r="X87" t="s">
        <v>34</v>
      </c>
      <c r="Y87" t="s">
        <v>52</v>
      </c>
    </row>
    <row r="88" spans="1:25" hidden="1" x14ac:dyDescent="0.35">
      <c r="A88">
        <v>3</v>
      </c>
      <c r="B88" t="s">
        <v>25</v>
      </c>
      <c r="C88">
        <v>1</v>
      </c>
      <c r="D88" t="s">
        <v>11</v>
      </c>
      <c r="E88" t="s">
        <v>1359</v>
      </c>
      <c r="F88" t="s">
        <v>13</v>
      </c>
      <c r="G88" t="s">
        <v>5258</v>
      </c>
      <c r="H88" s="1">
        <v>0.2</v>
      </c>
      <c r="I88" s="2">
        <v>42556</v>
      </c>
      <c r="J88" t="s">
        <v>5259</v>
      </c>
      <c r="K88" t="s">
        <v>16</v>
      </c>
      <c r="L88">
        <v>32137</v>
      </c>
      <c r="M88">
        <v>108</v>
      </c>
      <c r="N88" t="s">
        <v>2618</v>
      </c>
      <c r="O88">
        <v>5</v>
      </c>
      <c r="P88">
        <v>2</v>
      </c>
      <c r="Q88" t="s">
        <v>18</v>
      </c>
      <c r="R88" t="s">
        <v>8304</v>
      </c>
      <c r="S88">
        <v>5.37</v>
      </c>
      <c r="T88">
        <v>20</v>
      </c>
      <c r="U88" t="s">
        <v>33</v>
      </c>
      <c r="V88" s="2">
        <v>42559</v>
      </c>
      <c r="W88" t="s">
        <v>130</v>
      </c>
      <c r="X88" t="s">
        <v>40</v>
      </c>
      <c r="Y88" t="s">
        <v>47</v>
      </c>
    </row>
    <row r="89" spans="1:25" hidden="1" x14ac:dyDescent="0.35">
      <c r="A89">
        <v>3</v>
      </c>
      <c r="B89" t="s">
        <v>25</v>
      </c>
      <c r="C89">
        <v>1</v>
      </c>
      <c r="D89" t="s">
        <v>11</v>
      </c>
      <c r="E89" t="s">
        <v>1359</v>
      </c>
      <c r="F89" t="s">
        <v>13</v>
      </c>
      <c r="G89" t="s">
        <v>5258</v>
      </c>
      <c r="H89" s="1">
        <v>0.2</v>
      </c>
      <c r="I89" s="2">
        <v>42556</v>
      </c>
      <c r="J89" t="s">
        <v>5259</v>
      </c>
      <c r="K89" t="s">
        <v>16</v>
      </c>
      <c r="L89">
        <v>32137</v>
      </c>
      <c r="M89">
        <v>1040</v>
      </c>
      <c r="N89" t="s">
        <v>2053</v>
      </c>
      <c r="O89">
        <v>16</v>
      </c>
      <c r="P89">
        <v>3</v>
      </c>
      <c r="Q89" t="s">
        <v>18</v>
      </c>
      <c r="R89" t="s">
        <v>8304</v>
      </c>
      <c r="S89">
        <v>15.99</v>
      </c>
      <c r="T89">
        <v>213</v>
      </c>
      <c r="U89" t="s">
        <v>33</v>
      </c>
      <c r="V89" s="2">
        <v>42559</v>
      </c>
      <c r="W89" t="s">
        <v>130</v>
      </c>
      <c r="X89" t="s">
        <v>40</v>
      </c>
      <c r="Y89" t="s">
        <v>47</v>
      </c>
    </row>
    <row r="90" spans="1:25" hidden="1" x14ac:dyDescent="0.35">
      <c r="A90">
        <v>3</v>
      </c>
      <c r="B90" t="s">
        <v>25</v>
      </c>
      <c r="C90">
        <v>1</v>
      </c>
      <c r="D90" t="s">
        <v>26</v>
      </c>
      <c r="E90" t="s">
        <v>1359</v>
      </c>
      <c r="F90" t="s">
        <v>13</v>
      </c>
      <c r="G90" t="s">
        <v>5258</v>
      </c>
      <c r="H90" s="1">
        <v>0.7</v>
      </c>
      <c r="I90" s="2">
        <v>42556</v>
      </c>
      <c r="J90" t="s">
        <v>5259</v>
      </c>
      <c r="K90" t="s">
        <v>16</v>
      </c>
      <c r="L90">
        <v>32137</v>
      </c>
      <c r="M90">
        <v>1641</v>
      </c>
      <c r="N90" t="s">
        <v>5936</v>
      </c>
      <c r="O90">
        <v>-7</v>
      </c>
      <c r="P90">
        <v>5</v>
      </c>
      <c r="Q90" t="s">
        <v>18</v>
      </c>
      <c r="R90" t="s">
        <v>8304</v>
      </c>
      <c r="S90">
        <v>-6.87</v>
      </c>
      <c r="T90">
        <v>10</v>
      </c>
      <c r="U90" t="s">
        <v>33</v>
      </c>
      <c r="V90" s="2">
        <v>42559</v>
      </c>
      <c r="W90" t="s">
        <v>130</v>
      </c>
      <c r="X90" t="s">
        <v>40</v>
      </c>
      <c r="Y90" t="s">
        <v>54</v>
      </c>
    </row>
    <row r="91" spans="1:25" hidden="1" x14ac:dyDescent="0.35">
      <c r="A91">
        <v>6</v>
      </c>
      <c r="B91" t="s">
        <v>10</v>
      </c>
      <c r="C91">
        <v>6</v>
      </c>
      <c r="D91" t="s">
        <v>11</v>
      </c>
      <c r="E91" t="s">
        <v>372</v>
      </c>
      <c r="F91" t="s">
        <v>13</v>
      </c>
      <c r="G91" t="s">
        <v>254</v>
      </c>
      <c r="H91" s="1">
        <v>0</v>
      </c>
      <c r="I91" s="2">
        <v>42608</v>
      </c>
      <c r="J91" t="s">
        <v>2341</v>
      </c>
      <c r="K91" t="s">
        <v>102</v>
      </c>
      <c r="L91">
        <v>19711</v>
      </c>
      <c r="M91">
        <v>91</v>
      </c>
      <c r="N91" t="s">
        <v>1621</v>
      </c>
      <c r="O91">
        <v>4</v>
      </c>
      <c r="P91">
        <v>4</v>
      </c>
      <c r="Q91" t="s">
        <v>104</v>
      </c>
      <c r="R91" t="s">
        <v>8304</v>
      </c>
      <c r="S91">
        <v>4.0599999999999996</v>
      </c>
      <c r="T91">
        <v>11</v>
      </c>
      <c r="U91" t="s">
        <v>19</v>
      </c>
      <c r="V91" s="2">
        <v>42614</v>
      </c>
      <c r="W91" t="s">
        <v>39</v>
      </c>
      <c r="X91" t="s">
        <v>161</v>
      </c>
      <c r="Y91" t="s">
        <v>47</v>
      </c>
    </row>
    <row r="92" spans="1:25" hidden="1" x14ac:dyDescent="0.35">
      <c r="A92">
        <v>6</v>
      </c>
      <c r="B92" t="s">
        <v>10</v>
      </c>
      <c r="C92">
        <v>6</v>
      </c>
      <c r="D92" t="s">
        <v>26</v>
      </c>
      <c r="E92" t="s">
        <v>372</v>
      </c>
      <c r="F92" t="s">
        <v>13</v>
      </c>
      <c r="G92" t="s">
        <v>254</v>
      </c>
      <c r="H92" s="1">
        <v>0</v>
      </c>
      <c r="I92" s="2">
        <v>42608</v>
      </c>
      <c r="J92" t="s">
        <v>2341</v>
      </c>
      <c r="K92" t="s">
        <v>102</v>
      </c>
      <c r="L92">
        <v>19711</v>
      </c>
      <c r="M92">
        <v>274</v>
      </c>
      <c r="N92" t="s">
        <v>2920</v>
      </c>
      <c r="O92">
        <v>2</v>
      </c>
      <c r="P92">
        <v>1</v>
      </c>
      <c r="Q92" t="s">
        <v>104</v>
      </c>
      <c r="R92" t="s">
        <v>8304</v>
      </c>
      <c r="S92">
        <v>1.55</v>
      </c>
      <c r="T92">
        <v>3</v>
      </c>
      <c r="U92" t="s">
        <v>19</v>
      </c>
      <c r="V92" s="2">
        <v>42614</v>
      </c>
      <c r="W92" t="s">
        <v>39</v>
      </c>
      <c r="X92" t="s">
        <v>161</v>
      </c>
      <c r="Y92" t="s">
        <v>64</v>
      </c>
    </row>
    <row r="93" spans="1:25" hidden="1" x14ac:dyDescent="0.35">
      <c r="A93">
        <v>6</v>
      </c>
      <c r="B93" t="s">
        <v>10</v>
      </c>
      <c r="C93">
        <v>6</v>
      </c>
      <c r="D93" t="s">
        <v>26</v>
      </c>
      <c r="E93" t="s">
        <v>372</v>
      </c>
      <c r="F93" t="s">
        <v>13</v>
      </c>
      <c r="G93" t="s">
        <v>254</v>
      </c>
      <c r="H93" s="1">
        <v>0</v>
      </c>
      <c r="I93" s="2">
        <v>42608</v>
      </c>
      <c r="J93" t="s">
        <v>2341</v>
      </c>
      <c r="K93" t="s">
        <v>102</v>
      </c>
      <c r="L93">
        <v>19711</v>
      </c>
      <c r="M93">
        <v>1776</v>
      </c>
      <c r="N93" t="s">
        <v>3766</v>
      </c>
      <c r="O93">
        <v>8</v>
      </c>
      <c r="P93">
        <v>3</v>
      </c>
      <c r="Q93" t="s">
        <v>104</v>
      </c>
      <c r="R93" t="s">
        <v>8304</v>
      </c>
      <c r="S93">
        <v>8.5</v>
      </c>
      <c r="T93">
        <v>17</v>
      </c>
      <c r="U93" t="s">
        <v>19</v>
      </c>
      <c r="V93" s="2">
        <v>42614</v>
      </c>
      <c r="W93" t="s">
        <v>39</v>
      </c>
      <c r="X93" t="s">
        <v>161</v>
      </c>
      <c r="Y93" t="s">
        <v>64</v>
      </c>
    </row>
    <row r="94" spans="1:25" hidden="1" x14ac:dyDescent="0.35">
      <c r="A94">
        <v>2</v>
      </c>
      <c r="B94" t="s">
        <v>25</v>
      </c>
      <c r="C94">
        <v>1</v>
      </c>
      <c r="D94" t="s">
        <v>50</v>
      </c>
      <c r="E94" t="s">
        <v>4262</v>
      </c>
      <c r="F94" t="s">
        <v>13</v>
      </c>
      <c r="G94" t="s">
        <v>2079</v>
      </c>
      <c r="H94" s="1">
        <v>0</v>
      </c>
      <c r="I94" s="2">
        <v>42384</v>
      </c>
      <c r="J94" t="s">
        <v>4766</v>
      </c>
      <c r="K94" t="s">
        <v>16</v>
      </c>
      <c r="L94">
        <v>30076</v>
      </c>
      <c r="M94">
        <v>1000</v>
      </c>
      <c r="N94" t="s">
        <v>616</v>
      </c>
      <c r="O94">
        <v>66</v>
      </c>
      <c r="P94">
        <v>5</v>
      </c>
      <c r="Q94" t="s">
        <v>18</v>
      </c>
      <c r="R94" t="s">
        <v>8304</v>
      </c>
      <c r="S94">
        <v>65.98</v>
      </c>
      <c r="T94">
        <v>150</v>
      </c>
      <c r="U94" t="s">
        <v>19</v>
      </c>
      <c r="V94" s="2">
        <v>42386</v>
      </c>
      <c r="W94" t="s">
        <v>130</v>
      </c>
      <c r="X94" t="s">
        <v>761</v>
      </c>
      <c r="Y94" t="s">
        <v>113</v>
      </c>
    </row>
    <row r="95" spans="1:25" hidden="1" x14ac:dyDescent="0.35">
      <c r="A95">
        <v>6</v>
      </c>
      <c r="B95" t="s">
        <v>10</v>
      </c>
      <c r="C95">
        <v>6</v>
      </c>
      <c r="D95" t="s">
        <v>50</v>
      </c>
      <c r="E95" t="s">
        <v>1296</v>
      </c>
      <c r="F95" t="s">
        <v>13</v>
      </c>
      <c r="G95" t="s">
        <v>494</v>
      </c>
      <c r="H95" s="1">
        <v>0.4</v>
      </c>
      <c r="I95" s="2">
        <v>42508</v>
      </c>
      <c r="J95" t="s">
        <v>7946</v>
      </c>
      <c r="K95" t="s">
        <v>102</v>
      </c>
      <c r="L95">
        <v>44105</v>
      </c>
      <c r="M95">
        <v>144</v>
      </c>
      <c r="N95" t="s">
        <v>5065</v>
      </c>
      <c r="O95">
        <v>-169</v>
      </c>
      <c r="P95">
        <v>2</v>
      </c>
      <c r="Q95" t="s">
        <v>104</v>
      </c>
      <c r="R95" t="s">
        <v>92</v>
      </c>
      <c r="S95">
        <v>-168.96</v>
      </c>
      <c r="T95">
        <v>780</v>
      </c>
      <c r="U95" t="s">
        <v>19</v>
      </c>
      <c r="V95" s="2">
        <v>42514</v>
      </c>
      <c r="W95" t="s">
        <v>39</v>
      </c>
      <c r="X95" t="s">
        <v>309</v>
      </c>
      <c r="Y95" t="s">
        <v>52</v>
      </c>
    </row>
    <row r="96" spans="1:25" x14ac:dyDescent="0.35">
      <c r="A96">
        <v>5</v>
      </c>
      <c r="B96" t="s">
        <v>43</v>
      </c>
      <c r="C96">
        <v>6</v>
      </c>
      <c r="D96" t="s">
        <v>26</v>
      </c>
      <c r="E96" t="s">
        <v>88</v>
      </c>
      <c r="F96" t="s">
        <v>13</v>
      </c>
      <c r="G96" t="s">
        <v>5610</v>
      </c>
      <c r="H96" s="1">
        <v>0</v>
      </c>
      <c r="I96" s="2">
        <v>42695</v>
      </c>
      <c r="J96" t="s">
        <v>6566</v>
      </c>
      <c r="K96" t="s">
        <v>30</v>
      </c>
      <c r="L96">
        <v>94110</v>
      </c>
      <c r="M96">
        <v>1815</v>
      </c>
      <c r="N96" t="s">
        <v>6125</v>
      </c>
      <c r="O96">
        <v>6</v>
      </c>
      <c r="P96">
        <v>2</v>
      </c>
      <c r="Q96" t="s">
        <v>32</v>
      </c>
      <c r="R96" t="s">
        <v>8304</v>
      </c>
      <c r="S96">
        <v>6.22</v>
      </c>
      <c r="T96">
        <v>13</v>
      </c>
      <c r="U96" t="s">
        <v>33</v>
      </c>
      <c r="V96" s="2">
        <v>42700</v>
      </c>
      <c r="W96" t="s">
        <v>39</v>
      </c>
      <c r="X96" t="s">
        <v>34</v>
      </c>
      <c r="Y96" t="s">
        <v>64</v>
      </c>
    </row>
    <row r="97" spans="1:25" hidden="1" x14ac:dyDescent="0.35">
      <c r="A97">
        <v>2</v>
      </c>
      <c r="B97" t="s">
        <v>25</v>
      </c>
      <c r="C97">
        <v>1</v>
      </c>
      <c r="D97" t="s">
        <v>26</v>
      </c>
      <c r="E97" t="s">
        <v>171</v>
      </c>
      <c r="F97" t="s">
        <v>13</v>
      </c>
      <c r="G97" t="s">
        <v>5757</v>
      </c>
      <c r="H97" s="1">
        <v>0</v>
      </c>
      <c r="I97" s="2">
        <v>42520</v>
      </c>
      <c r="J97" t="s">
        <v>5871</v>
      </c>
      <c r="K97" t="s">
        <v>102</v>
      </c>
      <c r="L97">
        <v>10024</v>
      </c>
      <c r="M97">
        <v>855</v>
      </c>
      <c r="N97" t="s">
        <v>3799</v>
      </c>
      <c r="O97">
        <v>78</v>
      </c>
      <c r="P97">
        <v>3</v>
      </c>
      <c r="Q97" t="s">
        <v>104</v>
      </c>
      <c r="R97" t="s">
        <v>8304</v>
      </c>
      <c r="S97">
        <v>77.86</v>
      </c>
      <c r="T97">
        <v>236</v>
      </c>
      <c r="U97" t="s">
        <v>33</v>
      </c>
      <c r="V97" s="2">
        <v>42522</v>
      </c>
      <c r="W97" t="s">
        <v>130</v>
      </c>
      <c r="X97" t="s">
        <v>175</v>
      </c>
      <c r="Y97" t="s">
        <v>56</v>
      </c>
    </row>
    <row r="98" spans="1:25" hidden="1" x14ac:dyDescent="0.35">
      <c r="A98">
        <v>2</v>
      </c>
      <c r="B98" t="s">
        <v>25</v>
      </c>
      <c r="C98">
        <v>1</v>
      </c>
      <c r="D98" t="s">
        <v>26</v>
      </c>
      <c r="E98" t="s">
        <v>171</v>
      </c>
      <c r="F98" t="s">
        <v>13</v>
      </c>
      <c r="G98" t="s">
        <v>5757</v>
      </c>
      <c r="H98" s="1">
        <v>0</v>
      </c>
      <c r="I98" s="2">
        <v>42520</v>
      </c>
      <c r="J98" t="s">
        <v>5871</v>
      </c>
      <c r="K98" t="s">
        <v>102</v>
      </c>
      <c r="L98">
        <v>10024</v>
      </c>
      <c r="M98">
        <v>1744</v>
      </c>
      <c r="N98" t="s">
        <v>3466</v>
      </c>
      <c r="O98">
        <v>18</v>
      </c>
      <c r="P98">
        <v>4</v>
      </c>
      <c r="Q98" t="s">
        <v>104</v>
      </c>
      <c r="R98" t="s">
        <v>8304</v>
      </c>
      <c r="S98">
        <v>17.98</v>
      </c>
      <c r="T98">
        <v>40</v>
      </c>
      <c r="U98" t="s">
        <v>33</v>
      </c>
      <c r="V98" s="2">
        <v>42522</v>
      </c>
      <c r="W98" t="s">
        <v>130</v>
      </c>
      <c r="X98" t="s">
        <v>175</v>
      </c>
      <c r="Y98" t="s">
        <v>64</v>
      </c>
    </row>
    <row r="99" spans="1:25" hidden="1" x14ac:dyDescent="0.35">
      <c r="A99">
        <v>2</v>
      </c>
      <c r="B99" t="s">
        <v>25</v>
      </c>
      <c r="C99">
        <v>1</v>
      </c>
      <c r="D99" t="s">
        <v>26</v>
      </c>
      <c r="E99" t="s">
        <v>171</v>
      </c>
      <c r="F99" t="s">
        <v>13</v>
      </c>
      <c r="G99" t="s">
        <v>5757</v>
      </c>
      <c r="H99" s="1">
        <v>0.2</v>
      </c>
      <c r="I99" s="2">
        <v>42520</v>
      </c>
      <c r="J99" t="s">
        <v>5871</v>
      </c>
      <c r="K99" t="s">
        <v>102</v>
      </c>
      <c r="L99">
        <v>10024</v>
      </c>
      <c r="M99">
        <v>698</v>
      </c>
      <c r="N99" t="s">
        <v>8229</v>
      </c>
      <c r="O99">
        <v>9</v>
      </c>
      <c r="P99">
        <v>2</v>
      </c>
      <c r="Q99" t="s">
        <v>104</v>
      </c>
      <c r="R99" t="s">
        <v>8304</v>
      </c>
      <c r="S99">
        <v>8.9499999999999993</v>
      </c>
      <c r="T99">
        <v>26</v>
      </c>
      <c r="U99" t="s">
        <v>33</v>
      </c>
      <c r="V99" s="2">
        <v>42522</v>
      </c>
      <c r="W99" t="s">
        <v>130</v>
      </c>
      <c r="X99" t="s">
        <v>175</v>
      </c>
      <c r="Y99" t="s">
        <v>54</v>
      </c>
    </row>
    <row r="100" spans="1:25" hidden="1" x14ac:dyDescent="0.35">
      <c r="A100">
        <v>2</v>
      </c>
      <c r="B100" t="s">
        <v>25</v>
      </c>
      <c r="C100">
        <v>1</v>
      </c>
      <c r="D100" t="s">
        <v>50</v>
      </c>
      <c r="E100" t="s">
        <v>171</v>
      </c>
      <c r="F100" t="s">
        <v>13</v>
      </c>
      <c r="G100" t="s">
        <v>5757</v>
      </c>
      <c r="H100" s="1">
        <v>0</v>
      </c>
      <c r="I100" s="2">
        <v>42520</v>
      </c>
      <c r="J100" t="s">
        <v>5871</v>
      </c>
      <c r="K100" t="s">
        <v>102</v>
      </c>
      <c r="L100">
        <v>10024</v>
      </c>
      <c r="M100">
        <v>733</v>
      </c>
      <c r="N100" t="s">
        <v>4707</v>
      </c>
      <c r="O100">
        <v>135</v>
      </c>
      <c r="P100">
        <v>5</v>
      </c>
      <c r="Q100" t="s">
        <v>104</v>
      </c>
      <c r="R100" t="s">
        <v>8304</v>
      </c>
      <c r="S100">
        <v>134.56</v>
      </c>
      <c r="T100">
        <v>464</v>
      </c>
      <c r="U100" t="s">
        <v>33</v>
      </c>
      <c r="V100" s="2">
        <v>42522</v>
      </c>
      <c r="W100" t="s">
        <v>130</v>
      </c>
      <c r="X100" t="s">
        <v>175</v>
      </c>
      <c r="Y100" t="s">
        <v>52</v>
      </c>
    </row>
    <row r="101" spans="1:25" hidden="1" x14ac:dyDescent="0.35">
      <c r="A101">
        <v>5</v>
      </c>
      <c r="B101" t="s">
        <v>43</v>
      </c>
      <c r="C101">
        <v>6</v>
      </c>
      <c r="D101" t="s">
        <v>26</v>
      </c>
      <c r="E101" t="s">
        <v>998</v>
      </c>
      <c r="F101" t="s">
        <v>13</v>
      </c>
      <c r="G101" t="s">
        <v>5208</v>
      </c>
      <c r="H101" s="1">
        <v>0.8</v>
      </c>
      <c r="I101" s="2">
        <v>42653</v>
      </c>
      <c r="J101" t="s">
        <v>6291</v>
      </c>
      <c r="K101" t="s">
        <v>73</v>
      </c>
      <c r="L101">
        <v>77340</v>
      </c>
      <c r="M101">
        <v>260</v>
      </c>
      <c r="N101" t="s">
        <v>728</v>
      </c>
      <c r="O101">
        <v>-2</v>
      </c>
      <c r="P101">
        <v>1</v>
      </c>
      <c r="Q101" t="s">
        <v>75</v>
      </c>
      <c r="R101" t="s">
        <v>8304</v>
      </c>
      <c r="S101">
        <v>-1.57</v>
      </c>
      <c r="T101">
        <v>1</v>
      </c>
      <c r="U101" t="s">
        <v>33</v>
      </c>
      <c r="V101" s="2">
        <v>42658</v>
      </c>
      <c r="W101" t="s">
        <v>39</v>
      </c>
      <c r="X101" t="s">
        <v>77</v>
      </c>
      <c r="Y101" t="s">
        <v>54</v>
      </c>
    </row>
    <row r="102" spans="1:25" hidden="1" x14ac:dyDescent="0.35">
      <c r="A102">
        <v>5</v>
      </c>
      <c r="B102" t="s">
        <v>43</v>
      </c>
      <c r="C102">
        <v>6</v>
      </c>
      <c r="D102" t="s">
        <v>26</v>
      </c>
      <c r="E102" t="s">
        <v>998</v>
      </c>
      <c r="F102" t="s">
        <v>13</v>
      </c>
      <c r="G102" t="s">
        <v>5208</v>
      </c>
      <c r="H102" s="1">
        <v>0.8</v>
      </c>
      <c r="I102" s="2">
        <v>42653</v>
      </c>
      <c r="J102" t="s">
        <v>6291</v>
      </c>
      <c r="K102" t="s">
        <v>73</v>
      </c>
      <c r="L102">
        <v>77340</v>
      </c>
      <c r="M102">
        <v>695</v>
      </c>
      <c r="N102" t="s">
        <v>4239</v>
      </c>
      <c r="O102">
        <v>-19</v>
      </c>
      <c r="P102">
        <v>5</v>
      </c>
      <c r="Q102" t="s">
        <v>75</v>
      </c>
      <c r="R102" t="s">
        <v>8304</v>
      </c>
      <c r="S102">
        <v>-19.170000000000002</v>
      </c>
      <c r="T102">
        <v>12</v>
      </c>
      <c r="U102" t="s">
        <v>33</v>
      </c>
      <c r="V102" s="2">
        <v>42658</v>
      </c>
      <c r="W102" t="s">
        <v>39</v>
      </c>
      <c r="X102" t="s">
        <v>77</v>
      </c>
      <c r="Y102" t="s">
        <v>54</v>
      </c>
    </row>
    <row r="103" spans="1:25" hidden="1" x14ac:dyDescent="0.35">
      <c r="A103">
        <v>5</v>
      </c>
      <c r="B103" t="s">
        <v>43</v>
      </c>
      <c r="C103">
        <v>6</v>
      </c>
      <c r="D103" t="s">
        <v>50</v>
      </c>
      <c r="E103" t="s">
        <v>998</v>
      </c>
      <c r="F103" t="s">
        <v>13</v>
      </c>
      <c r="G103" t="s">
        <v>5208</v>
      </c>
      <c r="H103" s="1">
        <v>0.2</v>
      </c>
      <c r="I103" s="2">
        <v>42653</v>
      </c>
      <c r="J103" t="s">
        <v>6291</v>
      </c>
      <c r="K103" t="s">
        <v>73</v>
      </c>
      <c r="L103">
        <v>77340</v>
      </c>
      <c r="M103">
        <v>1105</v>
      </c>
      <c r="N103" t="s">
        <v>5089</v>
      </c>
      <c r="O103">
        <v>72</v>
      </c>
      <c r="P103">
        <v>6</v>
      </c>
      <c r="Q103" t="s">
        <v>75</v>
      </c>
      <c r="R103" t="s">
        <v>8304</v>
      </c>
      <c r="S103">
        <v>72</v>
      </c>
      <c r="T103">
        <v>720</v>
      </c>
      <c r="U103" t="s">
        <v>33</v>
      </c>
      <c r="V103" s="2">
        <v>42658</v>
      </c>
      <c r="W103" t="s">
        <v>39</v>
      </c>
      <c r="X103" t="s">
        <v>77</v>
      </c>
      <c r="Y103" t="s">
        <v>52</v>
      </c>
    </row>
    <row r="104" spans="1:25" hidden="1" x14ac:dyDescent="0.35">
      <c r="A104">
        <v>5</v>
      </c>
      <c r="B104" t="s">
        <v>43</v>
      </c>
      <c r="C104">
        <v>6</v>
      </c>
      <c r="D104" t="s">
        <v>50</v>
      </c>
      <c r="E104" t="s">
        <v>998</v>
      </c>
      <c r="F104" t="s">
        <v>13</v>
      </c>
      <c r="G104" t="s">
        <v>5208</v>
      </c>
      <c r="H104" s="1">
        <v>0.2</v>
      </c>
      <c r="I104" s="2">
        <v>42653</v>
      </c>
      <c r="J104" t="s">
        <v>6291</v>
      </c>
      <c r="K104" t="s">
        <v>73</v>
      </c>
      <c r="L104">
        <v>77340</v>
      </c>
      <c r="M104">
        <v>431</v>
      </c>
      <c r="N104" t="s">
        <v>1209</v>
      </c>
      <c r="O104">
        <v>66</v>
      </c>
      <c r="P104">
        <v>7</v>
      </c>
      <c r="Q104" t="s">
        <v>75</v>
      </c>
      <c r="R104" t="s">
        <v>8304</v>
      </c>
      <c r="S104">
        <v>66.150000000000006</v>
      </c>
      <c r="T104">
        <v>756</v>
      </c>
      <c r="U104" t="s">
        <v>33</v>
      </c>
      <c r="V104" s="2">
        <v>42658</v>
      </c>
      <c r="W104" t="s">
        <v>39</v>
      </c>
      <c r="X104" t="s">
        <v>77</v>
      </c>
      <c r="Y104" t="s">
        <v>52</v>
      </c>
    </row>
    <row r="105" spans="1:25" hidden="1" x14ac:dyDescent="0.35">
      <c r="A105">
        <v>5</v>
      </c>
      <c r="B105" t="s">
        <v>25</v>
      </c>
      <c r="C105">
        <v>3</v>
      </c>
      <c r="D105" t="s">
        <v>26</v>
      </c>
      <c r="E105" t="s">
        <v>192</v>
      </c>
      <c r="F105" t="s">
        <v>13</v>
      </c>
      <c r="G105" t="s">
        <v>1462</v>
      </c>
      <c r="H105" s="1">
        <v>0.2</v>
      </c>
      <c r="I105" s="2">
        <v>42622</v>
      </c>
      <c r="J105" t="s">
        <v>3388</v>
      </c>
      <c r="K105" t="s">
        <v>73</v>
      </c>
      <c r="L105">
        <v>60653</v>
      </c>
      <c r="M105">
        <v>131</v>
      </c>
      <c r="N105" t="s">
        <v>8245</v>
      </c>
      <c r="O105">
        <v>3</v>
      </c>
      <c r="P105">
        <v>3</v>
      </c>
      <c r="Q105" t="s">
        <v>75</v>
      </c>
      <c r="R105" t="s">
        <v>8304</v>
      </c>
      <c r="S105">
        <v>3.4</v>
      </c>
      <c r="T105">
        <v>11</v>
      </c>
      <c r="U105" t="s">
        <v>19</v>
      </c>
      <c r="V105" s="2">
        <v>42627</v>
      </c>
      <c r="W105" t="s">
        <v>20</v>
      </c>
      <c r="X105" t="s">
        <v>139</v>
      </c>
      <c r="Y105" t="s">
        <v>64</v>
      </c>
    </row>
    <row r="106" spans="1:25" hidden="1" x14ac:dyDescent="0.35">
      <c r="A106">
        <v>4</v>
      </c>
      <c r="B106" t="s">
        <v>43</v>
      </c>
      <c r="C106">
        <v>6</v>
      </c>
      <c r="D106" t="s">
        <v>26</v>
      </c>
      <c r="E106" t="s">
        <v>1362</v>
      </c>
      <c r="F106" t="s">
        <v>13</v>
      </c>
      <c r="G106" t="s">
        <v>751</v>
      </c>
      <c r="H106" s="1">
        <v>0</v>
      </c>
      <c r="I106" s="2">
        <v>42704</v>
      </c>
      <c r="J106" t="s">
        <v>4107</v>
      </c>
      <c r="K106" t="s">
        <v>102</v>
      </c>
      <c r="L106">
        <v>10550</v>
      </c>
      <c r="M106">
        <v>1252</v>
      </c>
      <c r="N106" t="s">
        <v>4108</v>
      </c>
      <c r="O106">
        <v>29</v>
      </c>
      <c r="P106">
        <v>4</v>
      </c>
      <c r="Q106" t="s">
        <v>104</v>
      </c>
      <c r="R106" t="s">
        <v>8304</v>
      </c>
      <c r="S106">
        <v>29.27</v>
      </c>
      <c r="T106">
        <v>62</v>
      </c>
      <c r="U106" t="s">
        <v>19</v>
      </c>
      <c r="V106" s="2">
        <v>42708</v>
      </c>
      <c r="W106" t="s">
        <v>39</v>
      </c>
      <c r="X106" t="s">
        <v>175</v>
      </c>
      <c r="Y106" t="s">
        <v>119</v>
      </c>
    </row>
    <row r="107" spans="1:25" hidden="1" x14ac:dyDescent="0.35">
      <c r="A107">
        <v>5</v>
      </c>
      <c r="B107" t="s">
        <v>43</v>
      </c>
      <c r="C107">
        <v>6</v>
      </c>
      <c r="D107" t="s">
        <v>50</v>
      </c>
      <c r="E107" t="s">
        <v>65</v>
      </c>
      <c r="F107" t="s">
        <v>13</v>
      </c>
      <c r="G107" t="s">
        <v>1562</v>
      </c>
      <c r="H107" s="1">
        <v>0.2</v>
      </c>
      <c r="I107" s="2">
        <v>42607</v>
      </c>
      <c r="J107" t="s">
        <v>5188</v>
      </c>
      <c r="K107" t="s">
        <v>30</v>
      </c>
      <c r="L107">
        <v>98103</v>
      </c>
      <c r="M107">
        <v>1299</v>
      </c>
      <c r="N107" t="s">
        <v>4863</v>
      </c>
      <c r="O107">
        <v>76</v>
      </c>
      <c r="P107">
        <v>7</v>
      </c>
      <c r="Q107" t="s">
        <v>32</v>
      </c>
      <c r="R107" t="s">
        <v>8304</v>
      </c>
      <c r="S107">
        <v>75.599999999999994</v>
      </c>
      <c r="T107">
        <v>1008</v>
      </c>
      <c r="U107" t="s">
        <v>19</v>
      </c>
      <c r="V107" s="2">
        <v>42612</v>
      </c>
      <c r="W107" t="s">
        <v>39</v>
      </c>
      <c r="X107" t="s">
        <v>69</v>
      </c>
      <c r="Y107" t="s">
        <v>52</v>
      </c>
    </row>
    <row r="108" spans="1:25" hidden="1" x14ac:dyDescent="0.35">
      <c r="A108">
        <v>5</v>
      </c>
      <c r="B108" t="s">
        <v>43</v>
      </c>
      <c r="C108">
        <v>6</v>
      </c>
      <c r="D108" t="s">
        <v>26</v>
      </c>
      <c r="E108" t="s">
        <v>457</v>
      </c>
      <c r="F108" t="s">
        <v>13</v>
      </c>
      <c r="G108" t="s">
        <v>1978</v>
      </c>
      <c r="H108" s="1">
        <v>0.7</v>
      </c>
      <c r="I108" s="2">
        <v>42625</v>
      </c>
      <c r="J108" t="s">
        <v>4258</v>
      </c>
      <c r="K108" t="s">
        <v>102</v>
      </c>
      <c r="L108">
        <v>45014</v>
      </c>
      <c r="M108">
        <v>1309</v>
      </c>
      <c r="N108" t="s">
        <v>1090</v>
      </c>
      <c r="O108">
        <v>-47</v>
      </c>
      <c r="P108">
        <v>7</v>
      </c>
      <c r="Q108" t="s">
        <v>104</v>
      </c>
      <c r="R108" t="s">
        <v>8304</v>
      </c>
      <c r="S108">
        <v>-46.88</v>
      </c>
      <c r="T108">
        <v>64</v>
      </c>
      <c r="U108" t="s">
        <v>19</v>
      </c>
      <c r="V108" s="2">
        <v>42630</v>
      </c>
      <c r="W108" t="s">
        <v>39</v>
      </c>
      <c r="X108" t="s">
        <v>309</v>
      </c>
      <c r="Y108" t="s">
        <v>54</v>
      </c>
    </row>
    <row r="109" spans="1:25" hidden="1" x14ac:dyDescent="0.35">
      <c r="A109">
        <v>4</v>
      </c>
      <c r="B109" t="s">
        <v>43</v>
      </c>
      <c r="C109">
        <v>6</v>
      </c>
      <c r="D109" t="s">
        <v>26</v>
      </c>
      <c r="E109" t="s">
        <v>1485</v>
      </c>
      <c r="F109" t="s">
        <v>13</v>
      </c>
      <c r="G109" t="s">
        <v>6839</v>
      </c>
      <c r="H109" s="1">
        <v>0.2</v>
      </c>
      <c r="I109" s="2">
        <v>42423</v>
      </c>
      <c r="J109" t="s">
        <v>8067</v>
      </c>
      <c r="K109" t="s">
        <v>73</v>
      </c>
      <c r="L109">
        <v>79907</v>
      </c>
      <c r="M109">
        <v>1506</v>
      </c>
      <c r="N109" t="s">
        <v>6061</v>
      </c>
      <c r="O109">
        <v>2</v>
      </c>
      <c r="P109">
        <v>3</v>
      </c>
      <c r="Q109" t="s">
        <v>75</v>
      </c>
      <c r="R109" t="s">
        <v>92</v>
      </c>
      <c r="S109">
        <v>2.34</v>
      </c>
      <c r="T109">
        <v>7</v>
      </c>
      <c r="U109" t="s">
        <v>76</v>
      </c>
      <c r="V109" s="2">
        <v>42427</v>
      </c>
      <c r="W109" t="s">
        <v>39</v>
      </c>
      <c r="X109" t="s">
        <v>77</v>
      </c>
      <c r="Y109" t="s">
        <v>35</v>
      </c>
    </row>
    <row r="110" spans="1:25" hidden="1" x14ac:dyDescent="0.35">
      <c r="A110">
        <v>4</v>
      </c>
      <c r="B110" t="s">
        <v>43</v>
      </c>
      <c r="C110">
        <v>6</v>
      </c>
      <c r="D110" t="s">
        <v>26</v>
      </c>
      <c r="E110" t="s">
        <v>1485</v>
      </c>
      <c r="F110" t="s">
        <v>13</v>
      </c>
      <c r="G110" t="s">
        <v>6839</v>
      </c>
      <c r="H110" s="1">
        <v>0.8</v>
      </c>
      <c r="I110" s="2">
        <v>42423</v>
      </c>
      <c r="J110" t="s">
        <v>8067</v>
      </c>
      <c r="K110" t="s">
        <v>73</v>
      </c>
      <c r="L110">
        <v>79907</v>
      </c>
      <c r="M110">
        <v>696</v>
      </c>
      <c r="N110" t="s">
        <v>3151</v>
      </c>
      <c r="O110">
        <v>-7</v>
      </c>
      <c r="P110">
        <v>3</v>
      </c>
      <c r="Q110" t="s">
        <v>75</v>
      </c>
      <c r="R110" t="s">
        <v>92</v>
      </c>
      <c r="S110">
        <v>-6.86</v>
      </c>
      <c r="T110">
        <v>4</v>
      </c>
      <c r="U110" t="s">
        <v>76</v>
      </c>
      <c r="V110" s="2">
        <v>42427</v>
      </c>
      <c r="W110" t="s">
        <v>39</v>
      </c>
      <c r="X110" t="s">
        <v>77</v>
      </c>
      <c r="Y110" t="s">
        <v>54</v>
      </c>
    </row>
    <row r="111" spans="1:25" hidden="1" x14ac:dyDescent="0.35">
      <c r="A111">
        <v>4</v>
      </c>
      <c r="B111" t="s">
        <v>43</v>
      </c>
      <c r="C111">
        <v>6</v>
      </c>
      <c r="D111" t="s">
        <v>26</v>
      </c>
      <c r="E111" t="s">
        <v>122</v>
      </c>
      <c r="F111" t="s">
        <v>13</v>
      </c>
      <c r="G111" t="s">
        <v>164</v>
      </c>
      <c r="H111" s="1">
        <v>0.2</v>
      </c>
      <c r="I111" s="2">
        <v>42372</v>
      </c>
      <c r="J111" t="s">
        <v>3862</v>
      </c>
      <c r="K111" t="s">
        <v>73</v>
      </c>
      <c r="L111">
        <v>77095</v>
      </c>
      <c r="M111">
        <v>1087</v>
      </c>
      <c r="N111" t="s">
        <v>8267</v>
      </c>
      <c r="O111">
        <v>6</v>
      </c>
      <c r="P111">
        <v>2</v>
      </c>
      <c r="Q111" t="s">
        <v>75</v>
      </c>
      <c r="R111" t="s">
        <v>8304</v>
      </c>
      <c r="S111">
        <v>5.55</v>
      </c>
      <c r="T111">
        <v>16</v>
      </c>
      <c r="U111" t="s">
        <v>19</v>
      </c>
      <c r="V111" s="2">
        <v>42376</v>
      </c>
      <c r="W111" t="s">
        <v>39</v>
      </c>
      <c r="X111" t="s">
        <v>77</v>
      </c>
      <c r="Y111" t="s">
        <v>64</v>
      </c>
    </row>
    <row r="112" spans="1:25" hidden="1" x14ac:dyDescent="0.35">
      <c r="A112">
        <v>7</v>
      </c>
      <c r="B112" t="s">
        <v>25</v>
      </c>
      <c r="C112">
        <v>6</v>
      </c>
      <c r="D112" t="s">
        <v>26</v>
      </c>
      <c r="E112" t="s">
        <v>2005</v>
      </c>
      <c r="F112" t="s">
        <v>13</v>
      </c>
      <c r="G112" t="s">
        <v>5210</v>
      </c>
      <c r="H112" s="1">
        <v>0</v>
      </c>
      <c r="I112" s="2">
        <v>42706</v>
      </c>
      <c r="J112" t="s">
        <v>6468</v>
      </c>
      <c r="K112" t="s">
        <v>16</v>
      </c>
      <c r="L112">
        <v>30328</v>
      </c>
      <c r="M112">
        <v>1365</v>
      </c>
      <c r="N112" t="s">
        <v>8249</v>
      </c>
      <c r="O112">
        <v>7</v>
      </c>
      <c r="P112">
        <v>3</v>
      </c>
      <c r="Q112" t="s">
        <v>18</v>
      </c>
      <c r="R112" t="s">
        <v>8304</v>
      </c>
      <c r="S112">
        <v>7.16</v>
      </c>
      <c r="T112">
        <v>15</v>
      </c>
      <c r="U112" t="s">
        <v>33</v>
      </c>
      <c r="V112" s="2">
        <v>42713</v>
      </c>
      <c r="W112" t="s">
        <v>39</v>
      </c>
      <c r="X112" t="s">
        <v>761</v>
      </c>
      <c r="Y112" t="s">
        <v>64</v>
      </c>
    </row>
    <row r="113" spans="1:25" hidden="1" x14ac:dyDescent="0.35">
      <c r="A113">
        <v>7</v>
      </c>
      <c r="B113" t="s">
        <v>25</v>
      </c>
      <c r="C113">
        <v>6</v>
      </c>
      <c r="D113" t="s">
        <v>50</v>
      </c>
      <c r="E113" t="s">
        <v>2005</v>
      </c>
      <c r="F113" t="s">
        <v>13</v>
      </c>
      <c r="G113" t="s">
        <v>5210</v>
      </c>
      <c r="H113" s="1">
        <v>0</v>
      </c>
      <c r="I113" s="2">
        <v>42706</v>
      </c>
      <c r="J113" t="s">
        <v>6468</v>
      </c>
      <c r="K113" t="s">
        <v>16</v>
      </c>
      <c r="L113">
        <v>30328</v>
      </c>
      <c r="M113">
        <v>969</v>
      </c>
      <c r="N113" t="s">
        <v>5081</v>
      </c>
      <c r="O113">
        <v>1</v>
      </c>
      <c r="P113">
        <v>1</v>
      </c>
      <c r="Q113" t="s">
        <v>18</v>
      </c>
      <c r="R113" t="s">
        <v>8304</v>
      </c>
      <c r="S113">
        <v>0.83</v>
      </c>
      <c r="T113">
        <v>6</v>
      </c>
      <c r="U113" t="s">
        <v>33</v>
      </c>
      <c r="V113" s="2">
        <v>42713</v>
      </c>
      <c r="W113" t="s">
        <v>39</v>
      </c>
      <c r="X113" t="s">
        <v>761</v>
      </c>
      <c r="Y113" t="s">
        <v>113</v>
      </c>
    </row>
    <row r="114" spans="1:25" hidden="1" x14ac:dyDescent="0.35">
      <c r="A114">
        <v>5</v>
      </c>
      <c r="B114" t="s">
        <v>43</v>
      </c>
      <c r="C114">
        <v>6</v>
      </c>
      <c r="D114" t="s">
        <v>50</v>
      </c>
      <c r="E114" t="s">
        <v>70</v>
      </c>
      <c r="F114" t="s">
        <v>13</v>
      </c>
      <c r="G114" t="s">
        <v>242</v>
      </c>
      <c r="H114" s="1">
        <v>0.2</v>
      </c>
      <c r="I114" s="2">
        <v>42501</v>
      </c>
      <c r="J114" t="s">
        <v>1105</v>
      </c>
      <c r="K114" t="s">
        <v>73</v>
      </c>
      <c r="L114">
        <v>76106</v>
      </c>
      <c r="M114">
        <v>1406</v>
      </c>
      <c r="N114" t="s">
        <v>1106</v>
      </c>
      <c r="O114">
        <v>7</v>
      </c>
      <c r="P114">
        <v>2</v>
      </c>
      <c r="Q114" t="s">
        <v>75</v>
      </c>
      <c r="R114" t="s">
        <v>8304</v>
      </c>
      <c r="S114">
        <v>7.26</v>
      </c>
      <c r="T114">
        <v>58</v>
      </c>
      <c r="U114" t="s">
        <v>19</v>
      </c>
      <c r="V114" s="2">
        <v>42506</v>
      </c>
      <c r="W114" t="s">
        <v>39</v>
      </c>
      <c r="X114" t="s">
        <v>77</v>
      </c>
      <c r="Y114" t="s">
        <v>113</v>
      </c>
    </row>
    <row r="115" spans="1:25" hidden="1" x14ac:dyDescent="0.35">
      <c r="A115">
        <v>5</v>
      </c>
      <c r="B115" t="s">
        <v>43</v>
      </c>
      <c r="C115">
        <v>6</v>
      </c>
      <c r="D115" t="s">
        <v>50</v>
      </c>
      <c r="E115" t="s">
        <v>70</v>
      </c>
      <c r="F115" t="s">
        <v>13</v>
      </c>
      <c r="G115" t="s">
        <v>242</v>
      </c>
      <c r="H115" s="1">
        <v>0.2</v>
      </c>
      <c r="I115" s="2">
        <v>42501</v>
      </c>
      <c r="J115" t="s">
        <v>1105</v>
      </c>
      <c r="K115" t="s">
        <v>73</v>
      </c>
      <c r="L115">
        <v>76106</v>
      </c>
      <c r="M115">
        <v>1668</v>
      </c>
      <c r="N115" t="s">
        <v>1107</v>
      </c>
      <c r="O115">
        <v>6</v>
      </c>
      <c r="P115">
        <v>1</v>
      </c>
      <c r="Q115" t="s">
        <v>75</v>
      </c>
      <c r="R115" t="s">
        <v>8304</v>
      </c>
      <c r="S115">
        <v>6.3</v>
      </c>
      <c r="T115">
        <v>101</v>
      </c>
      <c r="U115" t="s">
        <v>19</v>
      </c>
      <c r="V115" s="2">
        <v>42506</v>
      </c>
      <c r="W115" t="s">
        <v>39</v>
      </c>
      <c r="X115" t="s">
        <v>77</v>
      </c>
      <c r="Y115" t="s">
        <v>52</v>
      </c>
    </row>
    <row r="116" spans="1:25" hidden="1" x14ac:dyDescent="0.35">
      <c r="A116">
        <v>5</v>
      </c>
      <c r="B116" t="s">
        <v>43</v>
      </c>
      <c r="C116">
        <v>6</v>
      </c>
      <c r="D116" t="s">
        <v>11</v>
      </c>
      <c r="E116" t="s">
        <v>70</v>
      </c>
      <c r="F116" t="s">
        <v>13</v>
      </c>
      <c r="G116" t="s">
        <v>242</v>
      </c>
      <c r="H116" s="1">
        <v>0.6</v>
      </c>
      <c r="I116" s="2">
        <v>42501</v>
      </c>
      <c r="J116" t="s">
        <v>1105</v>
      </c>
      <c r="K116" t="s">
        <v>73</v>
      </c>
      <c r="L116">
        <v>76106</v>
      </c>
      <c r="M116">
        <v>506</v>
      </c>
      <c r="N116" t="s">
        <v>1108</v>
      </c>
      <c r="O116">
        <v>-84</v>
      </c>
      <c r="P116">
        <v>4</v>
      </c>
      <c r="Q116" t="s">
        <v>75</v>
      </c>
      <c r="R116" t="s">
        <v>8304</v>
      </c>
      <c r="S116">
        <v>-84.29</v>
      </c>
      <c r="T116">
        <v>66</v>
      </c>
      <c r="U116" t="s">
        <v>19</v>
      </c>
      <c r="V116" s="2">
        <v>42506</v>
      </c>
      <c r="W116" t="s">
        <v>39</v>
      </c>
      <c r="X116" t="s">
        <v>77</v>
      </c>
      <c r="Y116" t="s">
        <v>47</v>
      </c>
    </row>
    <row r="117" spans="1:25" hidden="1" x14ac:dyDescent="0.35">
      <c r="A117">
        <v>4</v>
      </c>
      <c r="B117" t="s">
        <v>43</v>
      </c>
      <c r="C117">
        <v>6</v>
      </c>
      <c r="D117" t="s">
        <v>11</v>
      </c>
      <c r="E117" t="s">
        <v>65</v>
      </c>
      <c r="F117" t="s">
        <v>13</v>
      </c>
      <c r="G117" t="s">
        <v>1043</v>
      </c>
      <c r="H117" s="1">
        <v>0</v>
      </c>
      <c r="I117" s="2">
        <v>42630</v>
      </c>
      <c r="J117" t="s">
        <v>7845</v>
      </c>
      <c r="K117" t="s">
        <v>30</v>
      </c>
      <c r="L117">
        <v>98103</v>
      </c>
      <c r="M117">
        <v>616</v>
      </c>
      <c r="N117" t="s">
        <v>8210</v>
      </c>
      <c r="O117">
        <v>13</v>
      </c>
      <c r="P117">
        <v>2</v>
      </c>
      <c r="Q117" t="s">
        <v>32</v>
      </c>
      <c r="R117" t="s">
        <v>92</v>
      </c>
      <c r="S117">
        <v>13.43</v>
      </c>
      <c r="T117">
        <v>35</v>
      </c>
      <c r="U117" t="s">
        <v>19</v>
      </c>
      <c r="V117" s="2">
        <v>42634</v>
      </c>
      <c r="W117" t="s">
        <v>39</v>
      </c>
      <c r="X117" t="s">
        <v>69</v>
      </c>
      <c r="Y117" t="s">
        <v>47</v>
      </c>
    </row>
    <row r="118" spans="1:25" hidden="1" x14ac:dyDescent="0.35">
      <c r="A118">
        <v>4</v>
      </c>
      <c r="B118" t="s">
        <v>43</v>
      </c>
      <c r="C118">
        <v>6</v>
      </c>
      <c r="D118" t="s">
        <v>26</v>
      </c>
      <c r="E118" t="s">
        <v>65</v>
      </c>
      <c r="F118" t="s">
        <v>13</v>
      </c>
      <c r="G118" t="s">
        <v>1043</v>
      </c>
      <c r="H118" s="1">
        <v>0</v>
      </c>
      <c r="I118" s="2">
        <v>42630</v>
      </c>
      <c r="J118" t="s">
        <v>7845</v>
      </c>
      <c r="K118" t="s">
        <v>30</v>
      </c>
      <c r="L118">
        <v>98103</v>
      </c>
      <c r="M118">
        <v>575</v>
      </c>
      <c r="N118" t="s">
        <v>1071</v>
      </c>
      <c r="O118">
        <v>1</v>
      </c>
      <c r="P118">
        <v>2</v>
      </c>
      <c r="Q118" t="s">
        <v>32</v>
      </c>
      <c r="R118" t="s">
        <v>92</v>
      </c>
      <c r="S118">
        <v>1.21</v>
      </c>
      <c r="T118">
        <v>30</v>
      </c>
      <c r="U118" t="s">
        <v>19</v>
      </c>
      <c r="V118" s="2">
        <v>42634</v>
      </c>
      <c r="W118" t="s">
        <v>39</v>
      </c>
      <c r="X118" t="s">
        <v>69</v>
      </c>
      <c r="Y118" t="s">
        <v>42</v>
      </c>
    </row>
    <row r="119" spans="1:25" hidden="1" x14ac:dyDescent="0.35">
      <c r="A119">
        <v>4</v>
      </c>
      <c r="B119" t="s">
        <v>43</v>
      </c>
      <c r="C119">
        <v>6</v>
      </c>
      <c r="D119" t="s">
        <v>26</v>
      </c>
      <c r="E119" t="s">
        <v>65</v>
      </c>
      <c r="F119" t="s">
        <v>13</v>
      </c>
      <c r="G119" t="s">
        <v>1043</v>
      </c>
      <c r="H119" s="1">
        <v>0</v>
      </c>
      <c r="I119" s="2">
        <v>42630</v>
      </c>
      <c r="J119" t="s">
        <v>7845</v>
      </c>
      <c r="K119" t="s">
        <v>30</v>
      </c>
      <c r="L119">
        <v>98103</v>
      </c>
      <c r="M119">
        <v>584</v>
      </c>
      <c r="N119" t="s">
        <v>8142</v>
      </c>
      <c r="O119">
        <v>16</v>
      </c>
      <c r="P119">
        <v>3</v>
      </c>
      <c r="Q119" t="s">
        <v>32</v>
      </c>
      <c r="R119" t="s">
        <v>92</v>
      </c>
      <c r="S119">
        <v>16.22</v>
      </c>
      <c r="T119">
        <v>58</v>
      </c>
      <c r="U119" t="s">
        <v>19</v>
      </c>
      <c r="V119" s="2">
        <v>42634</v>
      </c>
      <c r="W119" t="s">
        <v>39</v>
      </c>
      <c r="X119" t="s">
        <v>69</v>
      </c>
      <c r="Y119" t="s">
        <v>42</v>
      </c>
    </row>
    <row r="120" spans="1:25" hidden="1" x14ac:dyDescent="0.35">
      <c r="A120">
        <v>4</v>
      </c>
      <c r="B120" t="s">
        <v>43</v>
      </c>
      <c r="C120">
        <v>6</v>
      </c>
      <c r="D120" t="s">
        <v>26</v>
      </c>
      <c r="E120" t="s">
        <v>65</v>
      </c>
      <c r="F120" t="s">
        <v>13</v>
      </c>
      <c r="G120" t="s">
        <v>1043</v>
      </c>
      <c r="H120" s="1">
        <v>0.2</v>
      </c>
      <c r="I120" s="2">
        <v>42630</v>
      </c>
      <c r="J120" t="s">
        <v>7845</v>
      </c>
      <c r="K120" t="s">
        <v>30</v>
      </c>
      <c r="L120">
        <v>98103</v>
      </c>
      <c r="M120">
        <v>702</v>
      </c>
      <c r="N120" t="s">
        <v>380</v>
      </c>
      <c r="O120">
        <v>46</v>
      </c>
      <c r="P120">
        <v>5</v>
      </c>
      <c r="Q120" t="s">
        <v>32</v>
      </c>
      <c r="R120" t="s">
        <v>92</v>
      </c>
      <c r="S120">
        <v>46.32</v>
      </c>
      <c r="T120">
        <v>137</v>
      </c>
      <c r="U120" t="s">
        <v>19</v>
      </c>
      <c r="V120" s="2">
        <v>42634</v>
      </c>
      <c r="W120" t="s">
        <v>39</v>
      </c>
      <c r="X120" t="s">
        <v>69</v>
      </c>
      <c r="Y120" t="s">
        <v>54</v>
      </c>
    </row>
    <row r="121" spans="1:25" hidden="1" x14ac:dyDescent="0.35">
      <c r="A121">
        <v>2</v>
      </c>
      <c r="B121" t="s">
        <v>25</v>
      </c>
      <c r="C121">
        <v>1</v>
      </c>
      <c r="D121" t="s">
        <v>11</v>
      </c>
      <c r="E121" t="s">
        <v>1065</v>
      </c>
      <c r="F121" t="s">
        <v>13</v>
      </c>
      <c r="G121" t="s">
        <v>1058</v>
      </c>
      <c r="H121" s="1">
        <v>0.2</v>
      </c>
      <c r="I121" s="2">
        <v>42448</v>
      </c>
      <c r="J121" t="s">
        <v>5265</v>
      </c>
      <c r="K121" t="s">
        <v>16</v>
      </c>
      <c r="L121">
        <v>33801</v>
      </c>
      <c r="M121">
        <v>531</v>
      </c>
      <c r="N121" t="s">
        <v>5266</v>
      </c>
      <c r="O121">
        <v>6</v>
      </c>
      <c r="P121">
        <v>3</v>
      </c>
      <c r="Q121" t="s">
        <v>18</v>
      </c>
      <c r="R121" t="s">
        <v>8304</v>
      </c>
      <c r="S121">
        <v>5.5</v>
      </c>
      <c r="T121">
        <v>20</v>
      </c>
      <c r="U121" t="s">
        <v>33</v>
      </c>
      <c r="V121" s="2">
        <v>42450</v>
      </c>
      <c r="W121" t="s">
        <v>130</v>
      </c>
      <c r="X121" t="s">
        <v>40</v>
      </c>
      <c r="Y121" t="s">
        <v>47</v>
      </c>
    </row>
    <row r="122" spans="1:25" hidden="1" x14ac:dyDescent="0.35">
      <c r="A122">
        <v>2</v>
      </c>
      <c r="B122" t="s">
        <v>25</v>
      </c>
      <c r="C122">
        <v>1</v>
      </c>
      <c r="D122" t="s">
        <v>11</v>
      </c>
      <c r="E122" t="s">
        <v>1065</v>
      </c>
      <c r="F122" t="s">
        <v>13</v>
      </c>
      <c r="G122" t="s">
        <v>1058</v>
      </c>
      <c r="H122" s="1">
        <v>0.2</v>
      </c>
      <c r="I122" s="2">
        <v>42448</v>
      </c>
      <c r="J122" t="s">
        <v>5265</v>
      </c>
      <c r="K122" t="s">
        <v>16</v>
      </c>
      <c r="L122">
        <v>33801</v>
      </c>
      <c r="M122">
        <v>592</v>
      </c>
      <c r="N122" t="s">
        <v>766</v>
      </c>
      <c r="O122">
        <v>1</v>
      </c>
      <c r="P122">
        <v>3</v>
      </c>
      <c r="Q122" t="s">
        <v>18</v>
      </c>
      <c r="R122" t="s">
        <v>8304</v>
      </c>
      <c r="S122">
        <v>1.37</v>
      </c>
      <c r="T122">
        <v>5</v>
      </c>
      <c r="U122" t="s">
        <v>33</v>
      </c>
      <c r="V122" s="2">
        <v>42450</v>
      </c>
      <c r="W122" t="s">
        <v>130</v>
      </c>
      <c r="X122" t="s">
        <v>40</v>
      </c>
      <c r="Y122" t="s">
        <v>47</v>
      </c>
    </row>
    <row r="123" spans="1:25" hidden="1" x14ac:dyDescent="0.35">
      <c r="A123">
        <v>2</v>
      </c>
      <c r="B123" t="s">
        <v>25</v>
      </c>
      <c r="C123">
        <v>1</v>
      </c>
      <c r="D123" t="s">
        <v>26</v>
      </c>
      <c r="E123" t="s">
        <v>1065</v>
      </c>
      <c r="F123" t="s">
        <v>13</v>
      </c>
      <c r="G123" t="s">
        <v>1058</v>
      </c>
      <c r="H123" s="1">
        <v>0.2</v>
      </c>
      <c r="I123" s="2">
        <v>42448</v>
      </c>
      <c r="J123" t="s">
        <v>5265</v>
      </c>
      <c r="K123" t="s">
        <v>16</v>
      </c>
      <c r="L123">
        <v>33801</v>
      </c>
      <c r="M123">
        <v>473</v>
      </c>
      <c r="N123" t="s">
        <v>883</v>
      </c>
      <c r="O123">
        <v>2</v>
      </c>
      <c r="P123">
        <v>3</v>
      </c>
      <c r="Q123" t="s">
        <v>18</v>
      </c>
      <c r="R123" t="s">
        <v>8304</v>
      </c>
      <c r="S123">
        <v>1.96</v>
      </c>
      <c r="T123">
        <v>26</v>
      </c>
      <c r="U123" t="s">
        <v>33</v>
      </c>
      <c r="V123" s="2">
        <v>42450</v>
      </c>
      <c r="W123" t="s">
        <v>130</v>
      </c>
      <c r="X123" t="s">
        <v>40</v>
      </c>
      <c r="Y123" t="s">
        <v>42</v>
      </c>
    </row>
    <row r="124" spans="1:25" hidden="1" x14ac:dyDescent="0.35">
      <c r="A124">
        <v>2</v>
      </c>
      <c r="B124" t="s">
        <v>25</v>
      </c>
      <c r="C124">
        <v>1</v>
      </c>
      <c r="D124" t="s">
        <v>26</v>
      </c>
      <c r="E124" t="s">
        <v>1065</v>
      </c>
      <c r="F124" t="s">
        <v>13</v>
      </c>
      <c r="G124" t="s">
        <v>1058</v>
      </c>
      <c r="H124" s="1">
        <v>0.2</v>
      </c>
      <c r="I124" s="2">
        <v>42448</v>
      </c>
      <c r="J124" t="s">
        <v>5265</v>
      </c>
      <c r="K124" t="s">
        <v>16</v>
      </c>
      <c r="L124">
        <v>33801</v>
      </c>
      <c r="M124">
        <v>212</v>
      </c>
      <c r="N124" t="s">
        <v>2976</v>
      </c>
      <c r="O124">
        <v>4</v>
      </c>
      <c r="P124">
        <v>4</v>
      </c>
      <c r="Q124" t="s">
        <v>18</v>
      </c>
      <c r="R124" t="s">
        <v>8304</v>
      </c>
      <c r="S124">
        <v>3.99</v>
      </c>
      <c r="T124">
        <v>12</v>
      </c>
      <c r="U124" t="s">
        <v>33</v>
      </c>
      <c r="V124" s="2">
        <v>42450</v>
      </c>
      <c r="W124" t="s">
        <v>130</v>
      </c>
      <c r="X124" t="s">
        <v>40</v>
      </c>
      <c r="Y124" t="s">
        <v>35</v>
      </c>
    </row>
    <row r="125" spans="1:25" hidden="1" x14ac:dyDescent="0.35">
      <c r="A125">
        <v>2</v>
      </c>
      <c r="B125" t="s">
        <v>25</v>
      </c>
      <c r="C125">
        <v>1</v>
      </c>
      <c r="D125" t="s">
        <v>26</v>
      </c>
      <c r="E125" t="s">
        <v>1065</v>
      </c>
      <c r="F125" t="s">
        <v>13</v>
      </c>
      <c r="G125" t="s">
        <v>1058</v>
      </c>
      <c r="H125" s="1">
        <v>0.7</v>
      </c>
      <c r="I125" s="2">
        <v>42448</v>
      </c>
      <c r="J125" t="s">
        <v>5265</v>
      </c>
      <c r="K125" t="s">
        <v>16</v>
      </c>
      <c r="L125">
        <v>33801</v>
      </c>
      <c r="M125">
        <v>244</v>
      </c>
      <c r="N125" t="s">
        <v>3413</v>
      </c>
      <c r="O125">
        <v>-26</v>
      </c>
      <c r="P125">
        <v>5</v>
      </c>
      <c r="Q125" t="s">
        <v>18</v>
      </c>
      <c r="R125" t="s">
        <v>8304</v>
      </c>
      <c r="S125">
        <v>-25.74</v>
      </c>
      <c r="T125">
        <v>34</v>
      </c>
      <c r="U125" t="s">
        <v>33</v>
      </c>
      <c r="V125" s="2">
        <v>42450</v>
      </c>
      <c r="W125" t="s">
        <v>130</v>
      </c>
      <c r="X125" t="s">
        <v>40</v>
      </c>
      <c r="Y125" t="s">
        <v>54</v>
      </c>
    </row>
    <row r="126" spans="1:25" hidden="1" x14ac:dyDescent="0.35">
      <c r="A126">
        <v>2</v>
      </c>
      <c r="B126" t="s">
        <v>25</v>
      </c>
      <c r="C126">
        <v>1</v>
      </c>
      <c r="D126" t="s">
        <v>50</v>
      </c>
      <c r="E126" t="s">
        <v>1065</v>
      </c>
      <c r="F126" t="s">
        <v>13</v>
      </c>
      <c r="G126" t="s">
        <v>1058</v>
      </c>
      <c r="H126" s="1">
        <v>0.2</v>
      </c>
      <c r="I126" s="2">
        <v>42448</v>
      </c>
      <c r="J126" t="s">
        <v>5265</v>
      </c>
      <c r="K126" t="s">
        <v>16</v>
      </c>
      <c r="L126">
        <v>33801</v>
      </c>
      <c r="M126">
        <v>1028</v>
      </c>
      <c r="N126" t="s">
        <v>6686</v>
      </c>
      <c r="O126">
        <v>53</v>
      </c>
      <c r="P126">
        <v>2</v>
      </c>
      <c r="Q126" t="s">
        <v>18</v>
      </c>
      <c r="R126" t="s">
        <v>8304</v>
      </c>
      <c r="S126">
        <v>53.2</v>
      </c>
      <c r="T126">
        <v>170</v>
      </c>
      <c r="U126" t="s">
        <v>33</v>
      </c>
      <c r="V126" s="2">
        <v>42450</v>
      </c>
      <c r="W126" t="s">
        <v>130</v>
      </c>
      <c r="X126" t="s">
        <v>40</v>
      </c>
      <c r="Y126" t="s">
        <v>113</v>
      </c>
    </row>
    <row r="127" spans="1:25" hidden="1" x14ac:dyDescent="0.35">
      <c r="A127">
        <v>2</v>
      </c>
      <c r="B127" t="s">
        <v>25</v>
      </c>
      <c r="C127">
        <v>1</v>
      </c>
      <c r="D127" t="s">
        <v>50</v>
      </c>
      <c r="E127" t="s">
        <v>1065</v>
      </c>
      <c r="F127" t="s">
        <v>13</v>
      </c>
      <c r="G127" t="s">
        <v>1058</v>
      </c>
      <c r="H127" s="1">
        <v>0.2</v>
      </c>
      <c r="I127" s="2">
        <v>42448</v>
      </c>
      <c r="J127" t="s">
        <v>5265</v>
      </c>
      <c r="K127" t="s">
        <v>16</v>
      </c>
      <c r="L127">
        <v>33801</v>
      </c>
      <c r="M127">
        <v>431</v>
      </c>
      <c r="N127" t="s">
        <v>1209</v>
      </c>
      <c r="O127">
        <v>28</v>
      </c>
      <c r="P127">
        <v>3</v>
      </c>
      <c r="Q127" t="s">
        <v>18</v>
      </c>
      <c r="R127" t="s">
        <v>8304</v>
      </c>
      <c r="S127">
        <v>28.35</v>
      </c>
      <c r="T127">
        <v>324</v>
      </c>
      <c r="U127" t="s">
        <v>33</v>
      </c>
      <c r="V127" s="2">
        <v>42450</v>
      </c>
      <c r="W127" t="s">
        <v>130</v>
      </c>
      <c r="X127" t="s">
        <v>40</v>
      </c>
      <c r="Y127" t="s">
        <v>52</v>
      </c>
    </row>
    <row r="128" spans="1:25" x14ac:dyDescent="0.35">
      <c r="A128">
        <v>4</v>
      </c>
      <c r="B128" t="s">
        <v>43</v>
      </c>
      <c r="C128">
        <v>6</v>
      </c>
      <c r="D128" t="s">
        <v>11</v>
      </c>
      <c r="E128" t="s">
        <v>27</v>
      </c>
      <c r="F128" t="s">
        <v>13</v>
      </c>
      <c r="G128" t="s">
        <v>172</v>
      </c>
      <c r="H128" s="1">
        <v>0</v>
      </c>
      <c r="I128" s="2">
        <v>42607</v>
      </c>
      <c r="J128" t="s">
        <v>5717</v>
      </c>
      <c r="K128" t="s">
        <v>30</v>
      </c>
      <c r="L128">
        <v>90036</v>
      </c>
      <c r="M128">
        <v>550</v>
      </c>
      <c r="N128" t="s">
        <v>1995</v>
      </c>
      <c r="O128">
        <v>3</v>
      </c>
      <c r="P128">
        <v>1</v>
      </c>
      <c r="Q128" t="s">
        <v>32</v>
      </c>
      <c r="R128" t="s">
        <v>8304</v>
      </c>
      <c r="S128">
        <v>2.64</v>
      </c>
      <c r="T128">
        <v>6</v>
      </c>
      <c r="U128" t="s">
        <v>33</v>
      </c>
      <c r="V128" s="2">
        <v>42611</v>
      </c>
      <c r="W128" t="s">
        <v>39</v>
      </c>
      <c r="X128" t="s">
        <v>34</v>
      </c>
      <c r="Y128" t="s">
        <v>47</v>
      </c>
    </row>
    <row r="129" spans="1:25" x14ac:dyDescent="0.35">
      <c r="A129">
        <v>4</v>
      </c>
      <c r="B129" t="s">
        <v>43</v>
      </c>
      <c r="C129">
        <v>6</v>
      </c>
      <c r="D129" t="s">
        <v>26</v>
      </c>
      <c r="E129" t="s">
        <v>27</v>
      </c>
      <c r="F129" t="s">
        <v>13</v>
      </c>
      <c r="G129" t="s">
        <v>172</v>
      </c>
      <c r="H129" s="1">
        <v>0</v>
      </c>
      <c r="I129" s="2">
        <v>42607</v>
      </c>
      <c r="J129" t="s">
        <v>5717</v>
      </c>
      <c r="K129" t="s">
        <v>30</v>
      </c>
      <c r="L129">
        <v>90036</v>
      </c>
      <c r="M129">
        <v>1835</v>
      </c>
      <c r="N129" t="s">
        <v>2876</v>
      </c>
      <c r="O129">
        <v>12</v>
      </c>
      <c r="P129">
        <v>4</v>
      </c>
      <c r="Q129" t="s">
        <v>32</v>
      </c>
      <c r="R129" t="s">
        <v>8304</v>
      </c>
      <c r="S129">
        <v>12.44</v>
      </c>
      <c r="T129">
        <v>26</v>
      </c>
      <c r="U129" t="s">
        <v>33</v>
      </c>
      <c r="V129" s="2">
        <v>42611</v>
      </c>
      <c r="W129" t="s">
        <v>39</v>
      </c>
      <c r="X129" t="s">
        <v>34</v>
      </c>
      <c r="Y129" t="s">
        <v>64</v>
      </c>
    </row>
    <row r="130" spans="1:25" x14ac:dyDescent="0.35">
      <c r="A130">
        <v>4</v>
      </c>
      <c r="B130" t="s">
        <v>43</v>
      </c>
      <c r="C130">
        <v>6</v>
      </c>
      <c r="D130" t="s">
        <v>26</v>
      </c>
      <c r="E130" t="s">
        <v>27</v>
      </c>
      <c r="F130" t="s">
        <v>13</v>
      </c>
      <c r="G130" t="s">
        <v>172</v>
      </c>
      <c r="H130" s="1">
        <v>0</v>
      </c>
      <c r="I130" s="2">
        <v>42607</v>
      </c>
      <c r="J130" t="s">
        <v>5717</v>
      </c>
      <c r="K130" t="s">
        <v>30</v>
      </c>
      <c r="L130">
        <v>90036</v>
      </c>
      <c r="M130">
        <v>1300</v>
      </c>
      <c r="N130" t="s">
        <v>3457</v>
      </c>
      <c r="O130">
        <v>13</v>
      </c>
      <c r="P130">
        <v>4</v>
      </c>
      <c r="Q130" t="s">
        <v>32</v>
      </c>
      <c r="R130" t="s">
        <v>8304</v>
      </c>
      <c r="S130">
        <v>13.19</v>
      </c>
      <c r="T130">
        <v>49</v>
      </c>
      <c r="U130" t="s">
        <v>33</v>
      </c>
      <c r="V130" s="2">
        <v>42611</v>
      </c>
      <c r="W130" t="s">
        <v>39</v>
      </c>
      <c r="X130" t="s">
        <v>34</v>
      </c>
      <c r="Y130" t="s">
        <v>42</v>
      </c>
    </row>
    <row r="131" spans="1:25" x14ac:dyDescent="0.35">
      <c r="A131">
        <v>4</v>
      </c>
      <c r="B131" t="s">
        <v>43</v>
      </c>
      <c r="C131">
        <v>6</v>
      </c>
      <c r="D131" t="s">
        <v>50</v>
      </c>
      <c r="E131" t="s">
        <v>27</v>
      </c>
      <c r="F131" t="s">
        <v>13</v>
      </c>
      <c r="G131" t="s">
        <v>172</v>
      </c>
      <c r="H131" s="1">
        <v>0</v>
      </c>
      <c r="I131" s="2">
        <v>42607</v>
      </c>
      <c r="J131" t="s">
        <v>5717</v>
      </c>
      <c r="K131" t="s">
        <v>30</v>
      </c>
      <c r="L131">
        <v>90036</v>
      </c>
      <c r="M131">
        <v>1404</v>
      </c>
      <c r="N131" t="s">
        <v>1041</v>
      </c>
      <c r="O131">
        <v>30</v>
      </c>
      <c r="P131">
        <v>5</v>
      </c>
      <c r="Q131" t="s">
        <v>32</v>
      </c>
      <c r="R131" t="s">
        <v>8304</v>
      </c>
      <c r="S131">
        <v>30.43</v>
      </c>
      <c r="T131">
        <v>95</v>
      </c>
      <c r="U131" t="s">
        <v>33</v>
      </c>
      <c r="V131" s="2">
        <v>42611</v>
      </c>
      <c r="W131" t="s">
        <v>39</v>
      </c>
      <c r="X131" t="s">
        <v>34</v>
      </c>
      <c r="Y131" t="s">
        <v>113</v>
      </c>
    </row>
    <row r="132" spans="1:25" hidden="1" x14ac:dyDescent="0.35">
      <c r="A132">
        <v>5</v>
      </c>
      <c r="B132" t="s">
        <v>25</v>
      </c>
      <c r="C132">
        <v>3</v>
      </c>
      <c r="D132" t="s">
        <v>11</v>
      </c>
      <c r="E132" t="s">
        <v>65</v>
      </c>
      <c r="F132" t="s">
        <v>13</v>
      </c>
      <c r="G132" t="s">
        <v>395</v>
      </c>
      <c r="H132" s="1">
        <v>0.2</v>
      </c>
      <c r="I132" s="2">
        <v>42430</v>
      </c>
      <c r="J132" t="s">
        <v>396</v>
      </c>
      <c r="K132" t="s">
        <v>30</v>
      </c>
      <c r="L132">
        <v>98115</v>
      </c>
      <c r="M132">
        <v>744</v>
      </c>
      <c r="N132" t="s">
        <v>8108</v>
      </c>
      <c r="O132">
        <v>51</v>
      </c>
      <c r="P132">
        <v>2</v>
      </c>
      <c r="Q132" t="s">
        <v>32</v>
      </c>
      <c r="R132" t="s">
        <v>8304</v>
      </c>
      <c r="S132">
        <v>51.48</v>
      </c>
      <c r="T132">
        <v>458</v>
      </c>
      <c r="U132" t="s">
        <v>19</v>
      </c>
      <c r="V132" s="2">
        <v>42435</v>
      </c>
      <c r="W132" t="s">
        <v>20</v>
      </c>
      <c r="X132" t="s">
        <v>69</v>
      </c>
      <c r="Y132" t="s">
        <v>24</v>
      </c>
    </row>
    <row r="133" spans="1:25" hidden="1" x14ac:dyDescent="0.35">
      <c r="A133">
        <v>4</v>
      </c>
      <c r="B133" t="s">
        <v>43</v>
      </c>
      <c r="C133">
        <v>6</v>
      </c>
      <c r="D133" t="s">
        <v>11</v>
      </c>
      <c r="E133" t="s">
        <v>2470</v>
      </c>
      <c r="F133" t="s">
        <v>13</v>
      </c>
      <c r="G133" t="s">
        <v>1103</v>
      </c>
      <c r="H133" s="1">
        <v>0</v>
      </c>
      <c r="I133" s="2">
        <v>42548</v>
      </c>
      <c r="J133" t="s">
        <v>2471</v>
      </c>
      <c r="K133" t="s">
        <v>16</v>
      </c>
      <c r="L133">
        <v>38671</v>
      </c>
      <c r="M133">
        <v>964</v>
      </c>
      <c r="N133" t="s">
        <v>1859</v>
      </c>
      <c r="O133">
        <v>22</v>
      </c>
      <c r="P133">
        <v>1</v>
      </c>
      <c r="Q133" t="s">
        <v>18</v>
      </c>
      <c r="R133" t="s">
        <v>8304</v>
      </c>
      <c r="S133">
        <v>22.35</v>
      </c>
      <c r="T133">
        <v>86</v>
      </c>
      <c r="U133" t="s">
        <v>19</v>
      </c>
      <c r="V133" s="2">
        <v>42552</v>
      </c>
      <c r="W133" t="s">
        <v>39</v>
      </c>
      <c r="X133" t="s">
        <v>887</v>
      </c>
      <c r="Y133" t="s">
        <v>41</v>
      </c>
    </row>
    <row r="134" spans="1:25" hidden="1" x14ac:dyDescent="0.35">
      <c r="A134">
        <v>4</v>
      </c>
      <c r="B134" t="s">
        <v>43</v>
      </c>
      <c r="C134">
        <v>6</v>
      </c>
      <c r="D134" t="s">
        <v>26</v>
      </c>
      <c r="E134" t="s">
        <v>2470</v>
      </c>
      <c r="F134" t="s">
        <v>13</v>
      </c>
      <c r="G134" t="s">
        <v>1103</v>
      </c>
      <c r="H134" s="1">
        <v>0</v>
      </c>
      <c r="I134" s="2">
        <v>42548</v>
      </c>
      <c r="J134" t="s">
        <v>2471</v>
      </c>
      <c r="K134" t="s">
        <v>16</v>
      </c>
      <c r="L134">
        <v>38671</v>
      </c>
      <c r="M134">
        <v>1376</v>
      </c>
      <c r="N134" t="s">
        <v>4324</v>
      </c>
      <c r="O134">
        <v>0</v>
      </c>
      <c r="P134">
        <v>5</v>
      </c>
      <c r="Q134" t="s">
        <v>18</v>
      </c>
      <c r="R134" t="s">
        <v>8304</v>
      </c>
      <c r="S134">
        <v>0</v>
      </c>
      <c r="T134">
        <v>306</v>
      </c>
      <c r="U134" t="s">
        <v>19</v>
      </c>
      <c r="V134" s="2">
        <v>42552</v>
      </c>
      <c r="W134" t="s">
        <v>39</v>
      </c>
      <c r="X134" t="s">
        <v>887</v>
      </c>
      <c r="Y134" t="s">
        <v>42</v>
      </c>
    </row>
    <row r="135" spans="1:25" hidden="1" x14ac:dyDescent="0.35">
      <c r="A135">
        <v>4</v>
      </c>
      <c r="B135" t="s">
        <v>43</v>
      </c>
      <c r="C135">
        <v>6</v>
      </c>
      <c r="D135" t="s">
        <v>50</v>
      </c>
      <c r="E135" t="s">
        <v>2470</v>
      </c>
      <c r="F135" t="s">
        <v>13</v>
      </c>
      <c r="G135" t="s">
        <v>1103</v>
      </c>
      <c r="H135" s="1">
        <v>0</v>
      </c>
      <c r="I135" s="2">
        <v>42548</v>
      </c>
      <c r="J135" t="s">
        <v>2471</v>
      </c>
      <c r="K135" t="s">
        <v>16</v>
      </c>
      <c r="L135">
        <v>38671</v>
      </c>
      <c r="M135">
        <v>1471</v>
      </c>
      <c r="N135" t="s">
        <v>524</v>
      </c>
      <c r="O135">
        <v>54</v>
      </c>
      <c r="P135">
        <v>4</v>
      </c>
      <c r="Q135" t="s">
        <v>18</v>
      </c>
      <c r="R135" t="s">
        <v>8304</v>
      </c>
      <c r="S135">
        <v>53.75</v>
      </c>
      <c r="T135">
        <v>224</v>
      </c>
      <c r="U135" t="s">
        <v>19</v>
      </c>
      <c r="V135" s="2">
        <v>42552</v>
      </c>
      <c r="W135" t="s">
        <v>39</v>
      </c>
      <c r="X135" t="s">
        <v>887</v>
      </c>
      <c r="Y135" t="s">
        <v>113</v>
      </c>
    </row>
    <row r="136" spans="1:25" hidden="1" x14ac:dyDescent="0.35">
      <c r="A136">
        <v>6</v>
      </c>
      <c r="B136" t="s">
        <v>10</v>
      </c>
      <c r="C136">
        <v>6</v>
      </c>
      <c r="D136" t="s">
        <v>50</v>
      </c>
      <c r="E136" t="s">
        <v>372</v>
      </c>
      <c r="F136" t="s">
        <v>13</v>
      </c>
      <c r="G136" t="s">
        <v>2318</v>
      </c>
      <c r="H136" s="1">
        <v>0</v>
      </c>
      <c r="I136" s="2">
        <v>42538</v>
      </c>
      <c r="J136" t="s">
        <v>5043</v>
      </c>
      <c r="K136" t="s">
        <v>102</v>
      </c>
      <c r="L136">
        <v>19711</v>
      </c>
      <c r="M136">
        <v>1566</v>
      </c>
      <c r="N136" t="s">
        <v>4780</v>
      </c>
      <c r="O136">
        <v>31</v>
      </c>
      <c r="P136">
        <v>3</v>
      </c>
      <c r="Q136" t="s">
        <v>104</v>
      </c>
      <c r="R136" t="s">
        <v>8304</v>
      </c>
      <c r="S136">
        <v>31.01</v>
      </c>
      <c r="T136">
        <v>66</v>
      </c>
      <c r="U136" t="s">
        <v>19</v>
      </c>
      <c r="V136" s="2">
        <v>42544</v>
      </c>
      <c r="W136" t="s">
        <v>39</v>
      </c>
      <c r="X136" t="s">
        <v>161</v>
      </c>
      <c r="Y136" t="s">
        <v>422</v>
      </c>
    </row>
    <row r="137" spans="1:25" hidden="1" x14ac:dyDescent="0.35">
      <c r="A137">
        <v>5</v>
      </c>
      <c r="B137" t="s">
        <v>43</v>
      </c>
      <c r="C137">
        <v>6</v>
      </c>
      <c r="D137" t="s">
        <v>26</v>
      </c>
      <c r="E137" t="s">
        <v>106</v>
      </c>
      <c r="F137" t="s">
        <v>13</v>
      </c>
      <c r="G137" t="s">
        <v>1372</v>
      </c>
      <c r="H137" s="1">
        <v>0.2</v>
      </c>
      <c r="I137" s="2">
        <v>42523</v>
      </c>
      <c r="J137" t="s">
        <v>1373</v>
      </c>
      <c r="K137" t="s">
        <v>30</v>
      </c>
      <c r="L137">
        <v>84057</v>
      </c>
      <c r="M137">
        <v>712</v>
      </c>
      <c r="N137" t="s">
        <v>1025</v>
      </c>
      <c r="O137">
        <v>19</v>
      </c>
      <c r="P137">
        <v>3</v>
      </c>
      <c r="Q137" t="s">
        <v>32</v>
      </c>
      <c r="R137" t="s">
        <v>8304</v>
      </c>
      <c r="S137">
        <v>19.440000000000001</v>
      </c>
      <c r="T137">
        <v>60</v>
      </c>
      <c r="U137" t="s">
        <v>76</v>
      </c>
      <c r="V137" s="2">
        <v>42528</v>
      </c>
      <c r="W137" t="s">
        <v>39</v>
      </c>
      <c r="X137" t="s">
        <v>87</v>
      </c>
      <c r="Y137" t="s">
        <v>54</v>
      </c>
    </row>
    <row r="138" spans="1:25" hidden="1" x14ac:dyDescent="0.35">
      <c r="A138">
        <v>5</v>
      </c>
      <c r="B138" t="s">
        <v>43</v>
      </c>
      <c r="C138">
        <v>6</v>
      </c>
      <c r="D138" t="s">
        <v>11</v>
      </c>
      <c r="E138" t="s">
        <v>106</v>
      </c>
      <c r="F138" t="s">
        <v>13</v>
      </c>
      <c r="G138" t="s">
        <v>1372</v>
      </c>
      <c r="H138" s="1">
        <v>0</v>
      </c>
      <c r="I138" s="2">
        <v>42523</v>
      </c>
      <c r="J138" t="s">
        <v>1373</v>
      </c>
      <c r="K138" t="s">
        <v>30</v>
      </c>
      <c r="L138">
        <v>84057</v>
      </c>
      <c r="M138">
        <v>123</v>
      </c>
      <c r="N138" t="s">
        <v>920</v>
      </c>
      <c r="O138">
        <v>22</v>
      </c>
      <c r="P138">
        <v>6</v>
      </c>
      <c r="Q138" t="s">
        <v>32</v>
      </c>
      <c r="R138" t="s">
        <v>8304</v>
      </c>
      <c r="S138">
        <v>22</v>
      </c>
      <c r="T138">
        <v>73</v>
      </c>
      <c r="U138" t="s">
        <v>76</v>
      </c>
      <c r="V138" s="2">
        <v>42528</v>
      </c>
      <c r="W138" t="s">
        <v>39</v>
      </c>
      <c r="X138" t="s">
        <v>87</v>
      </c>
      <c r="Y138" t="s">
        <v>47</v>
      </c>
    </row>
    <row r="139" spans="1:25" hidden="1" x14ac:dyDescent="0.35">
      <c r="A139">
        <v>5</v>
      </c>
      <c r="B139" t="s">
        <v>43</v>
      </c>
      <c r="C139">
        <v>6</v>
      </c>
      <c r="D139" t="s">
        <v>11</v>
      </c>
      <c r="E139" t="s">
        <v>65</v>
      </c>
      <c r="F139" t="s">
        <v>13</v>
      </c>
      <c r="G139" t="s">
        <v>5208</v>
      </c>
      <c r="H139" s="1">
        <v>0.2</v>
      </c>
      <c r="I139" s="2">
        <v>42436</v>
      </c>
      <c r="J139" t="s">
        <v>5762</v>
      </c>
      <c r="K139" t="s">
        <v>30</v>
      </c>
      <c r="L139">
        <v>98103</v>
      </c>
      <c r="M139">
        <v>759</v>
      </c>
      <c r="N139" t="s">
        <v>1839</v>
      </c>
      <c r="O139">
        <v>54</v>
      </c>
      <c r="P139">
        <v>2</v>
      </c>
      <c r="Q139" t="s">
        <v>32</v>
      </c>
      <c r="R139" t="s">
        <v>8304</v>
      </c>
      <c r="S139">
        <v>54.18</v>
      </c>
      <c r="T139">
        <v>482</v>
      </c>
      <c r="U139" t="s">
        <v>33</v>
      </c>
      <c r="V139" s="2">
        <v>42441</v>
      </c>
      <c r="W139" t="s">
        <v>39</v>
      </c>
      <c r="X139" t="s">
        <v>69</v>
      </c>
      <c r="Y139" t="s">
        <v>24</v>
      </c>
    </row>
    <row r="140" spans="1:25" hidden="1" x14ac:dyDescent="0.35">
      <c r="A140">
        <v>5</v>
      </c>
      <c r="B140" t="s">
        <v>43</v>
      </c>
      <c r="C140">
        <v>6</v>
      </c>
      <c r="D140" t="s">
        <v>11</v>
      </c>
      <c r="E140" t="s">
        <v>65</v>
      </c>
      <c r="F140" t="s">
        <v>13</v>
      </c>
      <c r="G140" t="s">
        <v>5208</v>
      </c>
      <c r="H140" s="1">
        <v>0.2</v>
      </c>
      <c r="I140" s="2">
        <v>42436</v>
      </c>
      <c r="J140" t="s">
        <v>5762</v>
      </c>
      <c r="K140" t="s">
        <v>30</v>
      </c>
      <c r="L140">
        <v>98103</v>
      </c>
      <c r="M140">
        <v>1212</v>
      </c>
      <c r="N140" t="s">
        <v>5616</v>
      </c>
      <c r="O140">
        <v>22</v>
      </c>
      <c r="P140">
        <v>6</v>
      </c>
      <c r="Q140" t="s">
        <v>32</v>
      </c>
      <c r="R140" t="s">
        <v>8304</v>
      </c>
      <c r="S140">
        <v>21.84</v>
      </c>
      <c r="T140">
        <v>437</v>
      </c>
      <c r="U140" t="s">
        <v>33</v>
      </c>
      <c r="V140" s="2">
        <v>42441</v>
      </c>
      <c r="W140" t="s">
        <v>39</v>
      </c>
      <c r="X140" t="s">
        <v>69</v>
      </c>
      <c r="Y140" t="s">
        <v>24</v>
      </c>
    </row>
    <row r="141" spans="1:25" hidden="1" x14ac:dyDescent="0.35">
      <c r="A141">
        <v>5</v>
      </c>
      <c r="B141" t="s">
        <v>43</v>
      </c>
      <c r="C141">
        <v>6</v>
      </c>
      <c r="D141" t="s">
        <v>26</v>
      </c>
      <c r="E141" t="s">
        <v>65</v>
      </c>
      <c r="F141" t="s">
        <v>13</v>
      </c>
      <c r="G141" t="s">
        <v>5208</v>
      </c>
      <c r="H141" s="1">
        <v>0</v>
      </c>
      <c r="I141" s="2">
        <v>42436</v>
      </c>
      <c r="J141" t="s">
        <v>5762</v>
      </c>
      <c r="K141" t="s">
        <v>30</v>
      </c>
      <c r="L141">
        <v>98103</v>
      </c>
      <c r="M141">
        <v>1170</v>
      </c>
      <c r="N141" t="s">
        <v>292</v>
      </c>
      <c r="O141">
        <v>9</v>
      </c>
      <c r="P141">
        <v>5</v>
      </c>
      <c r="Q141" t="s">
        <v>32</v>
      </c>
      <c r="R141" t="s">
        <v>8304</v>
      </c>
      <c r="S141">
        <v>9.5</v>
      </c>
      <c r="T141">
        <v>21</v>
      </c>
      <c r="U141" t="s">
        <v>33</v>
      </c>
      <c r="V141" s="2">
        <v>42441</v>
      </c>
      <c r="W141" t="s">
        <v>39</v>
      </c>
      <c r="X141" t="s">
        <v>69</v>
      </c>
      <c r="Y141" t="s">
        <v>49</v>
      </c>
    </row>
    <row r="142" spans="1:25" hidden="1" x14ac:dyDescent="0.35">
      <c r="A142">
        <v>5</v>
      </c>
      <c r="B142" t="s">
        <v>43</v>
      </c>
      <c r="C142">
        <v>6</v>
      </c>
      <c r="D142" t="s">
        <v>26</v>
      </c>
      <c r="E142" t="s">
        <v>65</v>
      </c>
      <c r="F142" t="s">
        <v>13</v>
      </c>
      <c r="G142" t="s">
        <v>5208</v>
      </c>
      <c r="H142" s="1">
        <v>0</v>
      </c>
      <c r="I142" s="2">
        <v>42436</v>
      </c>
      <c r="J142" t="s">
        <v>5762</v>
      </c>
      <c r="K142" t="s">
        <v>30</v>
      </c>
      <c r="L142">
        <v>98103</v>
      </c>
      <c r="M142">
        <v>470</v>
      </c>
      <c r="N142" t="s">
        <v>8174</v>
      </c>
      <c r="O142">
        <v>0</v>
      </c>
      <c r="P142">
        <v>5</v>
      </c>
      <c r="Q142" t="s">
        <v>32</v>
      </c>
      <c r="R142" t="s">
        <v>8304</v>
      </c>
      <c r="S142">
        <v>0</v>
      </c>
      <c r="T142">
        <v>205</v>
      </c>
      <c r="U142" t="s">
        <v>33</v>
      </c>
      <c r="V142" s="2">
        <v>42441</v>
      </c>
      <c r="W142" t="s">
        <v>39</v>
      </c>
      <c r="X142" t="s">
        <v>69</v>
      </c>
      <c r="Y142" t="s">
        <v>42</v>
      </c>
    </row>
    <row r="143" spans="1:25" hidden="1" x14ac:dyDescent="0.35">
      <c r="A143">
        <v>2</v>
      </c>
      <c r="B143" t="s">
        <v>43</v>
      </c>
      <c r="C143">
        <v>3</v>
      </c>
      <c r="D143" t="s">
        <v>26</v>
      </c>
      <c r="E143" t="s">
        <v>1180</v>
      </c>
      <c r="F143" t="s">
        <v>13</v>
      </c>
      <c r="G143" t="s">
        <v>5381</v>
      </c>
      <c r="H143" s="1">
        <v>0.2</v>
      </c>
      <c r="I143" s="2">
        <v>42734</v>
      </c>
      <c r="J143" t="s">
        <v>6030</v>
      </c>
      <c r="K143" t="s">
        <v>73</v>
      </c>
      <c r="L143">
        <v>78041</v>
      </c>
      <c r="M143">
        <v>629</v>
      </c>
      <c r="N143" t="s">
        <v>4340</v>
      </c>
      <c r="O143">
        <v>5</v>
      </c>
      <c r="P143">
        <v>3</v>
      </c>
      <c r="Q143" t="s">
        <v>75</v>
      </c>
      <c r="R143" t="s">
        <v>8304</v>
      </c>
      <c r="S143">
        <v>4.71</v>
      </c>
      <c r="T143">
        <v>13</v>
      </c>
      <c r="U143" t="s">
        <v>33</v>
      </c>
      <c r="V143" s="2">
        <v>42736</v>
      </c>
      <c r="W143" t="s">
        <v>20</v>
      </c>
      <c r="X143" t="s">
        <v>77</v>
      </c>
      <c r="Y143" t="s">
        <v>119</v>
      </c>
    </row>
    <row r="144" spans="1:25" hidden="1" x14ac:dyDescent="0.35">
      <c r="A144">
        <v>2</v>
      </c>
      <c r="B144" t="s">
        <v>43</v>
      </c>
      <c r="C144">
        <v>3</v>
      </c>
      <c r="D144" t="s">
        <v>26</v>
      </c>
      <c r="E144" t="s">
        <v>1180</v>
      </c>
      <c r="F144" t="s">
        <v>13</v>
      </c>
      <c r="G144" t="s">
        <v>5381</v>
      </c>
      <c r="H144" s="1">
        <v>0.8</v>
      </c>
      <c r="I144" s="2">
        <v>42734</v>
      </c>
      <c r="J144" t="s">
        <v>6030</v>
      </c>
      <c r="K144" t="s">
        <v>73</v>
      </c>
      <c r="L144">
        <v>78041</v>
      </c>
      <c r="M144">
        <v>50</v>
      </c>
      <c r="N144" t="s">
        <v>749</v>
      </c>
      <c r="O144">
        <v>-4</v>
      </c>
      <c r="P144">
        <v>3</v>
      </c>
      <c r="Q144" t="s">
        <v>75</v>
      </c>
      <c r="R144" t="s">
        <v>8304</v>
      </c>
      <c r="S144">
        <v>-3.66</v>
      </c>
      <c r="T144">
        <v>2</v>
      </c>
      <c r="U144" t="s">
        <v>33</v>
      </c>
      <c r="V144" s="2">
        <v>42736</v>
      </c>
      <c r="W144" t="s">
        <v>20</v>
      </c>
      <c r="X144" t="s">
        <v>77</v>
      </c>
      <c r="Y144" t="s">
        <v>54</v>
      </c>
    </row>
    <row r="145" spans="1:25" hidden="1" x14ac:dyDescent="0.35">
      <c r="A145">
        <v>2</v>
      </c>
      <c r="B145" t="s">
        <v>43</v>
      </c>
      <c r="C145">
        <v>3</v>
      </c>
      <c r="D145" t="s">
        <v>50</v>
      </c>
      <c r="E145" t="s">
        <v>1180</v>
      </c>
      <c r="F145" t="s">
        <v>13</v>
      </c>
      <c r="G145" t="s">
        <v>5381</v>
      </c>
      <c r="H145" s="1">
        <v>0.2</v>
      </c>
      <c r="I145" s="2">
        <v>42734</v>
      </c>
      <c r="J145" t="s">
        <v>6030</v>
      </c>
      <c r="K145" t="s">
        <v>73</v>
      </c>
      <c r="L145">
        <v>78041</v>
      </c>
      <c r="M145">
        <v>1000</v>
      </c>
      <c r="N145" t="s">
        <v>616</v>
      </c>
      <c r="O145">
        <v>14</v>
      </c>
      <c r="P145">
        <v>2</v>
      </c>
      <c r="Q145" t="s">
        <v>75</v>
      </c>
      <c r="R145" t="s">
        <v>8304</v>
      </c>
      <c r="S145">
        <v>14.4</v>
      </c>
      <c r="T145">
        <v>48</v>
      </c>
      <c r="U145" t="s">
        <v>33</v>
      </c>
      <c r="V145" s="2">
        <v>42736</v>
      </c>
      <c r="W145" t="s">
        <v>20</v>
      </c>
      <c r="X145" t="s">
        <v>77</v>
      </c>
      <c r="Y145" t="s">
        <v>113</v>
      </c>
    </row>
    <row r="146" spans="1:25" hidden="1" x14ac:dyDescent="0.35">
      <c r="A146">
        <v>2</v>
      </c>
      <c r="B146" t="s">
        <v>43</v>
      </c>
      <c r="C146">
        <v>3</v>
      </c>
      <c r="D146" t="s">
        <v>50</v>
      </c>
      <c r="E146" t="s">
        <v>1180</v>
      </c>
      <c r="F146" t="s">
        <v>13</v>
      </c>
      <c r="G146" t="s">
        <v>5381</v>
      </c>
      <c r="H146" s="1">
        <v>0.2</v>
      </c>
      <c r="I146" s="2">
        <v>42734</v>
      </c>
      <c r="J146" t="s">
        <v>6030</v>
      </c>
      <c r="K146" t="s">
        <v>73</v>
      </c>
      <c r="L146">
        <v>78041</v>
      </c>
      <c r="M146">
        <v>1277</v>
      </c>
      <c r="N146" t="s">
        <v>4873</v>
      </c>
      <c r="O146">
        <v>19</v>
      </c>
      <c r="P146">
        <v>2</v>
      </c>
      <c r="Q146" t="s">
        <v>75</v>
      </c>
      <c r="R146" t="s">
        <v>8304</v>
      </c>
      <c r="S146">
        <v>19.04</v>
      </c>
      <c r="T146">
        <v>218</v>
      </c>
      <c r="U146" t="s">
        <v>33</v>
      </c>
      <c r="V146" s="2">
        <v>42736</v>
      </c>
      <c r="W146" t="s">
        <v>20</v>
      </c>
      <c r="X146" t="s">
        <v>77</v>
      </c>
      <c r="Y146" t="s">
        <v>52</v>
      </c>
    </row>
    <row r="147" spans="1:25" hidden="1" x14ac:dyDescent="0.35">
      <c r="A147">
        <v>2</v>
      </c>
      <c r="B147" t="s">
        <v>43</v>
      </c>
      <c r="C147">
        <v>3</v>
      </c>
      <c r="D147" t="s">
        <v>50</v>
      </c>
      <c r="E147" t="s">
        <v>1180</v>
      </c>
      <c r="F147" t="s">
        <v>13</v>
      </c>
      <c r="G147" t="s">
        <v>5381</v>
      </c>
      <c r="H147" s="1">
        <v>0.2</v>
      </c>
      <c r="I147" s="2">
        <v>42734</v>
      </c>
      <c r="J147" t="s">
        <v>6030</v>
      </c>
      <c r="K147" t="s">
        <v>73</v>
      </c>
      <c r="L147">
        <v>78041</v>
      </c>
      <c r="M147">
        <v>154</v>
      </c>
      <c r="N147" t="s">
        <v>5025</v>
      </c>
      <c r="O147">
        <v>29</v>
      </c>
      <c r="P147">
        <v>3</v>
      </c>
      <c r="Q147" t="s">
        <v>75</v>
      </c>
      <c r="R147" t="s">
        <v>8304</v>
      </c>
      <c r="S147">
        <v>28.77</v>
      </c>
      <c r="T147">
        <v>329</v>
      </c>
      <c r="U147" t="s">
        <v>33</v>
      </c>
      <c r="V147" s="2">
        <v>42736</v>
      </c>
      <c r="W147" t="s">
        <v>20</v>
      </c>
      <c r="X147" t="s">
        <v>77</v>
      </c>
      <c r="Y147" t="s">
        <v>52</v>
      </c>
    </row>
    <row r="148" spans="1:25" hidden="1" x14ac:dyDescent="0.35">
      <c r="A148">
        <v>5</v>
      </c>
      <c r="B148" t="s">
        <v>43</v>
      </c>
      <c r="C148">
        <v>6</v>
      </c>
      <c r="D148" t="s">
        <v>26</v>
      </c>
      <c r="E148" t="s">
        <v>122</v>
      </c>
      <c r="F148" t="s">
        <v>13</v>
      </c>
      <c r="G148" t="s">
        <v>5421</v>
      </c>
      <c r="H148" s="1">
        <v>0.2</v>
      </c>
      <c r="I148" s="2">
        <v>42712</v>
      </c>
      <c r="J148" t="s">
        <v>6244</v>
      </c>
      <c r="K148" t="s">
        <v>73</v>
      </c>
      <c r="L148">
        <v>77041</v>
      </c>
      <c r="M148">
        <v>462</v>
      </c>
      <c r="N148" t="s">
        <v>324</v>
      </c>
      <c r="O148">
        <v>6</v>
      </c>
      <c r="P148">
        <v>2</v>
      </c>
      <c r="Q148" t="s">
        <v>75</v>
      </c>
      <c r="R148" t="s">
        <v>8304</v>
      </c>
      <c r="S148">
        <v>6.04</v>
      </c>
      <c r="T148">
        <v>60</v>
      </c>
      <c r="U148" t="s">
        <v>33</v>
      </c>
      <c r="V148" s="2">
        <v>42717</v>
      </c>
      <c r="W148" t="s">
        <v>39</v>
      </c>
      <c r="X148" t="s">
        <v>77</v>
      </c>
      <c r="Y148" t="s">
        <v>42</v>
      </c>
    </row>
    <row r="149" spans="1:25" x14ac:dyDescent="0.35">
      <c r="A149">
        <v>4</v>
      </c>
      <c r="B149" t="s">
        <v>43</v>
      </c>
      <c r="C149">
        <v>6</v>
      </c>
      <c r="D149" t="s">
        <v>26</v>
      </c>
      <c r="E149" t="s">
        <v>572</v>
      </c>
      <c r="F149" t="s">
        <v>13</v>
      </c>
      <c r="G149" t="s">
        <v>7494</v>
      </c>
      <c r="H149" s="1">
        <v>0</v>
      </c>
      <c r="I149" s="2">
        <v>42511</v>
      </c>
      <c r="J149" t="s">
        <v>7680</v>
      </c>
      <c r="K149" t="s">
        <v>30</v>
      </c>
      <c r="L149">
        <v>92037</v>
      </c>
      <c r="M149">
        <v>29</v>
      </c>
      <c r="N149" t="s">
        <v>473</v>
      </c>
      <c r="O149">
        <v>11</v>
      </c>
      <c r="P149">
        <v>8</v>
      </c>
      <c r="Q149" t="s">
        <v>32</v>
      </c>
      <c r="R149" t="s">
        <v>8304</v>
      </c>
      <c r="S149">
        <v>10.51</v>
      </c>
      <c r="T149">
        <v>32</v>
      </c>
      <c r="U149" t="s">
        <v>76</v>
      </c>
      <c r="V149" s="2">
        <v>42515</v>
      </c>
      <c r="W149" t="s">
        <v>39</v>
      </c>
      <c r="X149" t="s">
        <v>34</v>
      </c>
      <c r="Y149" t="s">
        <v>49</v>
      </c>
    </row>
    <row r="150" spans="1:25" x14ac:dyDescent="0.35">
      <c r="A150">
        <v>4</v>
      </c>
      <c r="B150" t="s">
        <v>25</v>
      </c>
      <c r="C150">
        <v>3</v>
      </c>
      <c r="D150" t="s">
        <v>26</v>
      </c>
      <c r="E150" t="s">
        <v>6165</v>
      </c>
      <c r="F150" t="s">
        <v>13</v>
      </c>
      <c r="G150" t="s">
        <v>5513</v>
      </c>
      <c r="H150" s="1">
        <v>0.2</v>
      </c>
      <c r="I150" s="2">
        <v>42404</v>
      </c>
      <c r="J150" t="s">
        <v>6166</v>
      </c>
      <c r="K150" t="s">
        <v>30</v>
      </c>
      <c r="L150">
        <v>92025</v>
      </c>
      <c r="M150">
        <v>711</v>
      </c>
      <c r="N150" t="s">
        <v>3170</v>
      </c>
      <c r="O150">
        <v>6</v>
      </c>
      <c r="P150">
        <v>2</v>
      </c>
      <c r="Q150" t="s">
        <v>32</v>
      </c>
      <c r="R150" t="s">
        <v>8304</v>
      </c>
      <c r="S150">
        <v>6.04</v>
      </c>
      <c r="T150">
        <v>17</v>
      </c>
      <c r="U150" t="s">
        <v>33</v>
      </c>
      <c r="V150" s="2">
        <v>42408</v>
      </c>
      <c r="W150" t="s">
        <v>20</v>
      </c>
      <c r="X150" t="s">
        <v>34</v>
      </c>
      <c r="Y150" t="s">
        <v>54</v>
      </c>
    </row>
    <row r="151" spans="1:25" hidden="1" x14ac:dyDescent="0.35">
      <c r="A151">
        <v>3</v>
      </c>
      <c r="B151" t="s">
        <v>10</v>
      </c>
      <c r="C151">
        <v>3</v>
      </c>
      <c r="D151" t="s">
        <v>26</v>
      </c>
      <c r="E151" t="s">
        <v>2648</v>
      </c>
      <c r="F151" t="s">
        <v>13</v>
      </c>
      <c r="G151" t="s">
        <v>981</v>
      </c>
      <c r="H151" s="1">
        <v>0</v>
      </c>
      <c r="I151" s="2">
        <v>42692</v>
      </c>
      <c r="J151" t="s">
        <v>8007</v>
      </c>
      <c r="K151" t="s">
        <v>30</v>
      </c>
      <c r="L151">
        <v>84604</v>
      </c>
      <c r="M151">
        <v>98</v>
      </c>
      <c r="N151" t="s">
        <v>8254</v>
      </c>
      <c r="O151">
        <v>10</v>
      </c>
      <c r="P151">
        <v>7</v>
      </c>
      <c r="Q151" t="s">
        <v>32</v>
      </c>
      <c r="R151" t="s">
        <v>92</v>
      </c>
      <c r="S151">
        <v>9.89</v>
      </c>
      <c r="T151">
        <v>22</v>
      </c>
      <c r="U151" t="s">
        <v>33</v>
      </c>
      <c r="V151" s="2">
        <v>42695</v>
      </c>
      <c r="W151" t="s">
        <v>20</v>
      </c>
      <c r="X151" t="s">
        <v>87</v>
      </c>
      <c r="Y151" t="s">
        <v>64</v>
      </c>
    </row>
    <row r="152" spans="1:25" x14ac:dyDescent="0.35">
      <c r="A152">
        <v>7</v>
      </c>
      <c r="B152" t="s">
        <v>25</v>
      </c>
      <c r="C152">
        <v>6</v>
      </c>
      <c r="D152" t="s">
        <v>26</v>
      </c>
      <c r="E152" t="s">
        <v>88</v>
      </c>
      <c r="F152" t="s">
        <v>13</v>
      </c>
      <c r="G152" t="s">
        <v>5536</v>
      </c>
      <c r="H152" s="1">
        <v>0</v>
      </c>
      <c r="I152" s="2">
        <v>42713</v>
      </c>
      <c r="J152" t="s">
        <v>6615</v>
      </c>
      <c r="K152" t="s">
        <v>30</v>
      </c>
      <c r="L152">
        <v>94122</v>
      </c>
      <c r="M152">
        <v>1786</v>
      </c>
      <c r="N152" t="s">
        <v>872</v>
      </c>
      <c r="O152">
        <v>17</v>
      </c>
      <c r="P152">
        <v>6</v>
      </c>
      <c r="Q152" t="s">
        <v>32</v>
      </c>
      <c r="R152" t="s">
        <v>8304</v>
      </c>
      <c r="S152">
        <v>16.989999999999998</v>
      </c>
      <c r="T152">
        <v>35</v>
      </c>
      <c r="U152" t="s">
        <v>33</v>
      </c>
      <c r="V152" s="2">
        <v>42720</v>
      </c>
      <c r="W152" t="s">
        <v>39</v>
      </c>
      <c r="X152" t="s">
        <v>34</v>
      </c>
      <c r="Y152" t="s">
        <v>64</v>
      </c>
    </row>
    <row r="153" spans="1:25" hidden="1" x14ac:dyDescent="0.35">
      <c r="A153">
        <v>3</v>
      </c>
      <c r="B153" t="s">
        <v>25</v>
      </c>
      <c r="C153">
        <v>1</v>
      </c>
      <c r="D153" t="s">
        <v>11</v>
      </c>
      <c r="E153" t="s">
        <v>122</v>
      </c>
      <c r="F153" t="s">
        <v>13</v>
      </c>
      <c r="G153" t="s">
        <v>6827</v>
      </c>
      <c r="H153" s="1">
        <v>0.3</v>
      </c>
      <c r="I153" s="2">
        <v>42620</v>
      </c>
      <c r="J153" t="s">
        <v>6828</v>
      </c>
      <c r="K153" t="s">
        <v>73</v>
      </c>
      <c r="L153">
        <v>77036</v>
      </c>
      <c r="M153">
        <v>1356</v>
      </c>
      <c r="N153" t="s">
        <v>5655</v>
      </c>
      <c r="O153">
        <v>-23</v>
      </c>
      <c r="P153">
        <v>1</v>
      </c>
      <c r="Q153" t="s">
        <v>75</v>
      </c>
      <c r="R153" t="s">
        <v>8304</v>
      </c>
      <c r="S153">
        <v>-22.95</v>
      </c>
      <c r="T153">
        <v>201</v>
      </c>
      <c r="U153" t="s">
        <v>76</v>
      </c>
      <c r="V153" s="2">
        <v>42623</v>
      </c>
      <c r="W153" t="s">
        <v>130</v>
      </c>
      <c r="X153" t="s">
        <v>77</v>
      </c>
      <c r="Y153" t="s">
        <v>41</v>
      </c>
    </row>
    <row r="154" spans="1:25" hidden="1" x14ac:dyDescent="0.35">
      <c r="A154">
        <v>3</v>
      </c>
      <c r="B154" t="s">
        <v>25</v>
      </c>
      <c r="C154">
        <v>1</v>
      </c>
      <c r="D154" t="s">
        <v>26</v>
      </c>
      <c r="E154" t="s">
        <v>122</v>
      </c>
      <c r="F154" t="s">
        <v>13</v>
      </c>
      <c r="G154" t="s">
        <v>6827</v>
      </c>
      <c r="H154" s="1">
        <v>0.2</v>
      </c>
      <c r="I154" s="2">
        <v>42620</v>
      </c>
      <c r="J154" t="s">
        <v>6828</v>
      </c>
      <c r="K154" t="s">
        <v>73</v>
      </c>
      <c r="L154">
        <v>77036</v>
      </c>
      <c r="M154">
        <v>523</v>
      </c>
      <c r="N154" t="s">
        <v>3026</v>
      </c>
      <c r="O154">
        <v>4</v>
      </c>
      <c r="P154">
        <v>3</v>
      </c>
      <c r="Q154" t="s">
        <v>75</v>
      </c>
      <c r="R154" t="s">
        <v>8304</v>
      </c>
      <c r="S154">
        <v>3.55</v>
      </c>
      <c r="T154">
        <v>22</v>
      </c>
      <c r="U154" t="s">
        <v>76</v>
      </c>
      <c r="V154" s="2">
        <v>42623</v>
      </c>
      <c r="W154" t="s">
        <v>130</v>
      </c>
      <c r="X154" t="s">
        <v>77</v>
      </c>
      <c r="Y154" t="s">
        <v>49</v>
      </c>
    </row>
    <row r="155" spans="1:25" hidden="1" x14ac:dyDescent="0.35">
      <c r="A155">
        <v>3</v>
      </c>
      <c r="B155" t="s">
        <v>25</v>
      </c>
      <c r="C155">
        <v>1</v>
      </c>
      <c r="D155" t="s">
        <v>26</v>
      </c>
      <c r="E155" t="s">
        <v>122</v>
      </c>
      <c r="F155" t="s">
        <v>13</v>
      </c>
      <c r="G155" t="s">
        <v>6827</v>
      </c>
      <c r="H155" s="1">
        <v>0.8</v>
      </c>
      <c r="I155" s="2">
        <v>42620</v>
      </c>
      <c r="J155" t="s">
        <v>6828</v>
      </c>
      <c r="K155" t="s">
        <v>73</v>
      </c>
      <c r="L155">
        <v>77036</v>
      </c>
      <c r="M155">
        <v>134</v>
      </c>
      <c r="N155" t="s">
        <v>817</v>
      </c>
      <c r="O155">
        <v>-5</v>
      </c>
      <c r="P155">
        <v>2</v>
      </c>
      <c r="Q155" t="s">
        <v>75</v>
      </c>
      <c r="R155" t="s">
        <v>8304</v>
      </c>
      <c r="S155">
        <v>-4.82</v>
      </c>
      <c r="T155">
        <v>3</v>
      </c>
      <c r="U155" t="s">
        <v>76</v>
      </c>
      <c r="V155" s="2">
        <v>42623</v>
      </c>
      <c r="W155" t="s">
        <v>130</v>
      </c>
      <c r="X155" t="s">
        <v>77</v>
      </c>
      <c r="Y155" t="s">
        <v>54</v>
      </c>
    </row>
    <row r="156" spans="1:25" hidden="1" x14ac:dyDescent="0.35">
      <c r="A156">
        <v>3</v>
      </c>
      <c r="B156" t="s">
        <v>25</v>
      </c>
      <c r="C156">
        <v>1</v>
      </c>
      <c r="D156" t="s">
        <v>50</v>
      </c>
      <c r="E156" t="s">
        <v>122</v>
      </c>
      <c r="F156" t="s">
        <v>13</v>
      </c>
      <c r="G156" t="s">
        <v>6827</v>
      </c>
      <c r="H156" s="1">
        <v>0.2</v>
      </c>
      <c r="I156" s="2">
        <v>42620</v>
      </c>
      <c r="J156" t="s">
        <v>6828</v>
      </c>
      <c r="K156" t="s">
        <v>73</v>
      </c>
      <c r="L156">
        <v>77036</v>
      </c>
      <c r="M156">
        <v>1246</v>
      </c>
      <c r="N156" t="s">
        <v>5170</v>
      </c>
      <c r="O156">
        <v>15</v>
      </c>
      <c r="P156">
        <v>3</v>
      </c>
      <c r="Q156" t="s">
        <v>75</v>
      </c>
      <c r="R156" t="s">
        <v>8304</v>
      </c>
      <c r="S156">
        <v>14.76</v>
      </c>
      <c r="T156">
        <v>197</v>
      </c>
      <c r="U156" t="s">
        <v>76</v>
      </c>
      <c r="V156" s="2">
        <v>42623</v>
      </c>
      <c r="W156" t="s">
        <v>130</v>
      </c>
      <c r="X156" t="s">
        <v>77</v>
      </c>
      <c r="Y156" t="s">
        <v>52</v>
      </c>
    </row>
    <row r="157" spans="1:25" hidden="1" x14ac:dyDescent="0.35">
      <c r="A157">
        <v>3</v>
      </c>
      <c r="B157" t="s">
        <v>25</v>
      </c>
      <c r="C157">
        <v>1</v>
      </c>
      <c r="D157" t="s">
        <v>50</v>
      </c>
      <c r="E157" t="s">
        <v>122</v>
      </c>
      <c r="F157" t="s">
        <v>13</v>
      </c>
      <c r="G157" t="s">
        <v>6827</v>
      </c>
      <c r="H157" s="1">
        <v>0.2</v>
      </c>
      <c r="I157" s="2">
        <v>42620</v>
      </c>
      <c r="J157" t="s">
        <v>6828</v>
      </c>
      <c r="K157" t="s">
        <v>73</v>
      </c>
      <c r="L157">
        <v>77036</v>
      </c>
      <c r="M157">
        <v>307</v>
      </c>
      <c r="N157" t="s">
        <v>4770</v>
      </c>
      <c r="O157">
        <v>-3</v>
      </c>
      <c r="P157">
        <v>4</v>
      </c>
      <c r="Q157" t="s">
        <v>75</v>
      </c>
      <c r="R157" t="s">
        <v>8304</v>
      </c>
      <c r="S157">
        <v>-2.92</v>
      </c>
      <c r="T157">
        <v>47</v>
      </c>
      <c r="U157" t="s">
        <v>76</v>
      </c>
      <c r="V157" s="2">
        <v>42623</v>
      </c>
      <c r="W157" t="s">
        <v>130</v>
      </c>
      <c r="X157" t="s">
        <v>77</v>
      </c>
      <c r="Y157" t="s">
        <v>113</v>
      </c>
    </row>
    <row r="158" spans="1:25" x14ac:dyDescent="0.35">
      <c r="A158">
        <v>5</v>
      </c>
      <c r="B158" t="s">
        <v>43</v>
      </c>
      <c r="C158">
        <v>6</v>
      </c>
      <c r="D158" t="s">
        <v>26</v>
      </c>
      <c r="E158" t="s">
        <v>88</v>
      </c>
      <c r="F158" t="s">
        <v>13</v>
      </c>
      <c r="G158" t="s">
        <v>7246</v>
      </c>
      <c r="H158" s="1">
        <v>0</v>
      </c>
      <c r="I158" s="2">
        <v>42464</v>
      </c>
      <c r="J158" t="s">
        <v>7673</v>
      </c>
      <c r="K158" t="s">
        <v>30</v>
      </c>
      <c r="L158">
        <v>94109</v>
      </c>
      <c r="M158">
        <v>229</v>
      </c>
      <c r="N158" t="s">
        <v>4002</v>
      </c>
      <c r="O158">
        <v>9</v>
      </c>
      <c r="P158">
        <v>6</v>
      </c>
      <c r="Q158" t="s">
        <v>32</v>
      </c>
      <c r="R158" t="s">
        <v>8304</v>
      </c>
      <c r="S158">
        <v>9.07</v>
      </c>
      <c r="T158">
        <v>19</v>
      </c>
      <c r="U158" t="s">
        <v>76</v>
      </c>
      <c r="V158" s="2">
        <v>42469</v>
      </c>
      <c r="W158" t="s">
        <v>39</v>
      </c>
      <c r="X158" t="s">
        <v>34</v>
      </c>
      <c r="Y158" t="s">
        <v>35</v>
      </c>
    </row>
    <row r="159" spans="1:25" x14ac:dyDescent="0.35">
      <c r="A159">
        <v>0</v>
      </c>
      <c r="B159" t="s">
        <v>10</v>
      </c>
      <c r="C159">
        <v>0</v>
      </c>
      <c r="D159" t="s">
        <v>11</v>
      </c>
      <c r="E159" t="s">
        <v>88</v>
      </c>
      <c r="F159" t="s">
        <v>13</v>
      </c>
      <c r="G159" t="s">
        <v>6899</v>
      </c>
      <c r="H159" s="1">
        <v>0.15</v>
      </c>
      <c r="I159" s="2">
        <v>42702</v>
      </c>
      <c r="J159" t="s">
        <v>6914</v>
      </c>
      <c r="K159" t="s">
        <v>30</v>
      </c>
      <c r="L159">
        <v>94122</v>
      </c>
      <c r="M159">
        <v>1428</v>
      </c>
      <c r="N159" t="s">
        <v>1611</v>
      </c>
      <c r="O159">
        <v>-5</v>
      </c>
      <c r="P159">
        <v>4</v>
      </c>
      <c r="Q159" t="s">
        <v>32</v>
      </c>
      <c r="R159" t="s">
        <v>8304</v>
      </c>
      <c r="S159">
        <v>-4.84</v>
      </c>
      <c r="T159">
        <v>411</v>
      </c>
      <c r="U159" t="s">
        <v>76</v>
      </c>
      <c r="V159" s="2">
        <v>42702</v>
      </c>
      <c r="W159" t="s">
        <v>773</v>
      </c>
      <c r="X159" t="s">
        <v>34</v>
      </c>
      <c r="Y159" t="s">
        <v>22</v>
      </c>
    </row>
    <row r="160" spans="1:25" x14ac:dyDescent="0.35">
      <c r="A160">
        <v>0</v>
      </c>
      <c r="B160" t="s">
        <v>10</v>
      </c>
      <c r="C160">
        <v>0</v>
      </c>
      <c r="D160" t="s">
        <v>26</v>
      </c>
      <c r="E160" t="s">
        <v>88</v>
      </c>
      <c r="F160" t="s">
        <v>13</v>
      </c>
      <c r="G160" t="s">
        <v>6899</v>
      </c>
      <c r="H160" s="1">
        <v>0</v>
      </c>
      <c r="I160" s="2">
        <v>42702</v>
      </c>
      <c r="J160" t="s">
        <v>6914</v>
      </c>
      <c r="K160" t="s">
        <v>30</v>
      </c>
      <c r="L160">
        <v>94122</v>
      </c>
      <c r="M160">
        <v>1504</v>
      </c>
      <c r="N160" t="s">
        <v>774</v>
      </c>
      <c r="O160">
        <v>0</v>
      </c>
      <c r="P160">
        <v>2</v>
      </c>
      <c r="Q160" t="s">
        <v>32</v>
      </c>
      <c r="R160" t="s">
        <v>8304</v>
      </c>
      <c r="S160">
        <v>0.15</v>
      </c>
      <c r="T160">
        <v>7</v>
      </c>
      <c r="U160" t="s">
        <v>76</v>
      </c>
      <c r="V160" s="2">
        <v>42702</v>
      </c>
      <c r="W160" t="s">
        <v>773</v>
      </c>
      <c r="X160" t="s">
        <v>34</v>
      </c>
      <c r="Y160" t="s">
        <v>356</v>
      </c>
    </row>
    <row r="161" spans="1:25" x14ac:dyDescent="0.35">
      <c r="A161">
        <v>0</v>
      </c>
      <c r="B161" t="s">
        <v>10</v>
      </c>
      <c r="C161">
        <v>0</v>
      </c>
      <c r="D161" t="s">
        <v>26</v>
      </c>
      <c r="E161" t="s">
        <v>88</v>
      </c>
      <c r="F161" t="s">
        <v>13</v>
      </c>
      <c r="G161" t="s">
        <v>6899</v>
      </c>
      <c r="H161" s="1">
        <v>0</v>
      </c>
      <c r="I161" s="2">
        <v>42702</v>
      </c>
      <c r="J161" t="s">
        <v>6914</v>
      </c>
      <c r="K161" t="s">
        <v>30</v>
      </c>
      <c r="L161">
        <v>94122</v>
      </c>
      <c r="M161">
        <v>197</v>
      </c>
      <c r="N161" t="s">
        <v>627</v>
      </c>
      <c r="O161">
        <v>20</v>
      </c>
      <c r="P161">
        <v>4</v>
      </c>
      <c r="Q161" t="s">
        <v>32</v>
      </c>
      <c r="R161" t="s">
        <v>8304</v>
      </c>
      <c r="S161">
        <v>19.87</v>
      </c>
      <c r="T161">
        <v>41</v>
      </c>
      <c r="U161" t="s">
        <v>76</v>
      </c>
      <c r="V161" s="2">
        <v>42702</v>
      </c>
      <c r="W161" t="s">
        <v>773</v>
      </c>
      <c r="X161" t="s">
        <v>34</v>
      </c>
      <c r="Y161" t="s">
        <v>35</v>
      </c>
    </row>
    <row r="162" spans="1:25" x14ac:dyDescent="0.35">
      <c r="A162">
        <v>7</v>
      </c>
      <c r="B162" t="s">
        <v>25</v>
      </c>
      <c r="C162">
        <v>6</v>
      </c>
      <c r="D162" t="s">
        <v>11</v>
      </c>
      <c r="E162" t="s">
        <v>27</v>
      </c>
      <c r="F162" t="s">
        <v>13</v>
      </c>
      <c r="G162" t="s">
        <v>1360</v>
      </c>
      <c r="H162" s="1">
        <v>0.2</v>
      </c>
      <c r="I162" s="2">
        <v>42685</v>
      </c>
      <c r="J162" t="s">
        <v>7855</v>
      </c>
      <c r="K162" t="s">
        <v>30</v>
      </c>
      <c r="L162">
        <v>90008</v>
      </c>
      <c r="M162">
        <v>845</v>
      </c>
      <c r="N162" t="s">
        <v>2016</v>
      </c>
      <c r="O162">
        <v>11</v>
      </c>
      <c r="P162">
        <v>1</v>
      </c>
      <c r="Q162" t="s">
        <v>32</v>
      </c>
      <c r="R162" t="s">
        <v>92</v>
      </c>
      <c r="S162">
        <v>11.26</v>
      </c>
      <c r="T162">
        <v>113</v>
      </c>
      <c r="U162" t="s">
        <v>19</v>
      </c>
      <c r="V162" s="2">
        <v>42692</v>
      </c>
      <c r="W162" t="s">
        <v>39</v>
      </c>
      <c r="X162" t="s">
        <v>34</v>
      </c>
      <c r="Y162" t="s">
        <v>24</v>
      </c>
    </row>
    <row r="163" spans="1:25" x14ac:dyDescent="0.35">
      <c r="A163">
        <v>7</v>
      </c>
      <c r="B163" t="s">
        <v>25</v>
      </c>
      <c r="C163">
        <v>6</v>
      </c>
      <c r="D163" t="s">
        <v>26</v>
      </c>
      <c r="E163" t="s">
        <v>27</v>
      </c>
      <c r="F163" t="s">
        <v>13</v>
      </c>
      <c r="G163" t="s">
        <v>1360</v>
      </c>
      <c r="H163" s="1">
        <v>0</v>
      </c>
      <c r="I163" s="2">
        <v>42685</v>
      </c>
      <c r="J163" t="s">
        <v>7855</v>
      </c>
      <c r="K163" t="s">
        <v>30</v>
      </c>
      <c r="L163">
        <v>90008</v>
      </c>
      <c r="M163">
        <v>30</v>
      </c>
      <c r="N163" t="s">
        <v>934</v>
      </c>
      <c r="O163">
        <v>8</v>
      </c>
      <c r="P163">
        <v>3</v>
      </c>
      <c r="Q163" t="s">
        <v>32</v>
      </c>
      <c r="R163" t="s">
        <v>92</v>
      </c>
      <c r="S163">
        <v>7.92</v>
      </c>
      <c r="T163">
        <v>30</v>
      </c>
      <c r="U163" t="s">
        <v>19</v>
      </c>
      <c r="V163" s="2">
        <v>42692</v>
      </c>
      <c r="W163" t="s">
        <v>39</v>
      </c>
      <c r="X163" t="s">
        <v>34</v>
      </c>
      <c r="Y163" t="s">
        <v>49</v>
      </c>
    </row>
    <row r="164" spans="1:25" hidden="1" x14ac:dyDescent="0.35">
      <c r="A164">
        <v>3</v>
      </c>
      <c r="B164" t="s">
        <v>25</v>
      </c>
      <c r="C164">
        <v>1</v>
      </c>
      <c r="D164" t="s">
        <v>26</v>
      </c>
      <c r="E164" t="s">
        <v>369</v>
      </c>
      <c r="F164" t="s">
        <v>13</v>
      </c>
      <c r="G164" t="s">
        <v>2839</v>
      </c>
      <c r="H164" s="1">
        <v>0.8</v>
      </c>
      <c r="I164" s="2">
        <v>42696</v>
      </c>
      <c r="J164" t="s">
        <v>2840</v>
      </c>
      <c r="K164" t="s">
        <v>73</v>
      </c>
      <c r="L164">
        <v>77506</v>
      </c>
      <c r="M164">
        <v>1644</v>
      </c>
      <c r="N164" t="s">
        <v>2841</v>
      </c>
      <c r="O164">
        <v>-11</v>
      </c>
      <c r="P164">
        <v>1</v>
      </c>
      <c r="Q164" t="s">
        <v>75</v>
      </c>
      <c r="R164" t="s">
        <v>8304</v>
      </c>
      <c r="S164">
        <v>-11.08</v>
      </c>
      <c r="T164">
        <v>7</v>
      </c>
      <c r="U164" t="s">
        <v>19</v>
      </c>
      <c r="V164" s="2">
        <v>42699</v>
      </c>
      <c r="W164" t="s">
        <v>130</v>
      </c>
      <c r="X164" t="s">
        <v>77</v>
      </c>
      <c r="Y164" t="s">
        <v>54</v>
      </c>
    </row>
    <row r="165" spans="1:25" hidden="1" x14ac:dyDescent="0.35">
      <c r="A165">
        <v>5</v>
      </c>
      <c r="B165" t="s">
        <v>43</v>
      </c>
      <c r="C165">
        <v>6</v>
      </c>
      <c r="D165" t="s">
        <v>11</v>
      </c>
      <c r="E165" t="s">
        <v>998</v>
      </c>
      <c r="F165" t="s">
        <v>13</v>
      </c>
      <c r="G165" t="s">
        <v>1860</v>
      </c>
      <c r="H165" s="1">
        <v>0.6</v>
      </c>
      <c r="I165" s="2">
        <v>42376</v>
      </c>
      <c r="J165" t="s">
        <v>2283</v>
      </c>
      <c r="K165" t="s">
        <v>73</v>
      </c>
      <c r="L165">
        <v>77340</v>
      </c>
      <c r="M165">
        <v>875</v>
      </c>
      <c r="N165" t="s">
        <v>8178</v>
      </c>
      <c r="O165">
        <v>-54</v>
      </c>
      <c r="P165">
        <v>3</v>
      </c>
      <c r="Q165" t="s">
        <v>75</v>
      </c>
      <c r="R165" t="s">
        <v>8304</v>
      </c>
      <c r="S165">
        <v>-53.71</v>
      </c>
      <c r="T165">
        <v>77</v>
      </c>
      <c r="U165" t="s">
        <v>19</v>
      </c>
      <c r="V165" s="2">
        <v>42381</v>
      </c>
      <c r="W165" t="s">
        <v>39</v>
      </c>
      <c r="X165" t="s">
        <v>77</v>
      </c>
      <c r="Y165" t="s">
        <v>47</v>
      </c>
    </row>
    <row r="166" spans="1:25" hidden="1" x14ac:dyDescent="0.35">
      <c r="A166">
        <v>5</v>
      </c>
      <c r="B166" t="s">
        <v>43</v>
      </c>
      <c r="C166">
        <v>6</v>
      </c>
      <c r="D166" t="s">
        <v>26</v>
      </c>
      <c r="E166" t="s">
        <v>998</v>
      </c>
      <c r="F166" t="s">
        <v>13</v>
      </c>
      <c r="G166" t="s">
        <v>1860</v>
      </c>
      <c r="H166" s="1">
        <v>0.8</v>
      </c>
      <c r="I166" s="2">
        <v>42376</v>
      </c>
      <c r="J166" t="s">
        <v>2283</v>
      </c>
      <c r="K166" t="s">
        <v>73</v>
      </c>
      <c r="L166">
        <v>77340</v>
      </c>
      <c r="M166">
        <v>47</v>
      </c>
      <c r="N166" t="s">
        <v>8270</v>
      </c>
      <c r="O166">
        <v>-18</v>
      </c>
      <c r="P166">
        <v>7</v>
      </c>
      <c r="Q166" t="s">
        <v>75</v>
      </c>
      <c r="R166" t="s">
        <v>8304</v>
      </c>
      <c r="S166">
        <v>-18.25</v>
      </c>
      <c r="T166">
        <v>10</v>
      </c>
      <c r="U166" t="s">
        <v>19</v>
      </c>
      <c r="V166" s="2">
        <v>42381</v>
      </c>
      <c r="W166" t="s">
        <v>39</v>
      </c>
      <c r="X166" t="s">
        <v>77</v>
      </c>
      <c r="Y166" t="s">
        <v>54</v>
      </c>
    </row>
    <row r="167" spans="1:25" x14ac:dyDescent="0.35">
      <c r="A167">
        <v>4</v>
      </c>
      <c r="B167" t="s">
        <v>43</v>
      </c>
      <c r="C167">
        <v>6</v>
      </c>
      <c r="D167" t="s">
        <v>11</v>
      </c>
      <c r="E167" t="s">
        <v>572</v>
      </c>
      <c r="F167" t="s">
        <v>13</v>
      </c>
      <c r="G167" t="s">
        <v>1924</v>
      </c>
      <c r="H167" s="1">
        <v>0.2</v>
      </c>
      <c r="I167" s="2">
        <v>42432</v>
      </c>
      <c r="J167" t="s">
        <v>2717</v>
      </c>
      <c r="K167" t="s">
        <v>30</v>
      </c>
      <c r="L167">
        <v>92037</v>
      </c>
      <c r="M167">
        <v>313</v>
      </c>
      <c r="N167" t="s">
        <v>1856</v>
      </c>
      <c r="O167">
        <v>-23</v>
      </c>
      <c r="P167">
        <v>3</v>
      </c>
      <c r="Q167" t="s">
        <v>32</v>
      </c>
      <c r="R167" t="s">
        <v>8304</v>
      </c>
      <c r="S167">
        <v>-23.49</v>
      </c>
      <c r="T167">
        <v>626</v>
      </c>
      <c r="U167" t="s">
        <v>19</v>
      </c>
      <c r="V167" s="2">
        <v>42436</v>
      </c>
      <c r="W167" t="s">
        <v>39</v>
      </c>
      <c r="X167" t="s">
        <v>34</v>
      </c>
      <c r="Y167" t="s">
        <v>41</v>
      </c>
    </row>
    <row r="168" spans="1:25" hidden="1" x14ac:dyDescent="0.35">
      <c r="A168">
        <v>7</v>
      </c>
      <c r="B168" t="s">
        <v>25</v>
      </c>
      <c r="C168">
        <v>6</v>
      </c>
      <c r="D168" t="s">
        <v>26</v>
      </c>
      <c r="E168" t="s">
        <v>171</v>
      </c>
      <c r="F168" t="s">
        <v>13</v>
      </c>
      <c r="G168" t="s">
        <v>1619</v>
      </c>
      <c r="H168" s="1">
        <v>0.2</v>
      </c>
      <c r="I168" s="2">
        <v>42520</v>
      </c>
      <c r="J168" t="s">
        <v>4211</v>
      </c>
      <c r="K168" t="s">
        <v>102</v>
      </c>
      <c r="L168">
        <v>10024</v>
      </c>
      <c r="M168">
        <v>1649</v>
      </c>
      <c r="N168" t="s">
        <v>3420</v>
      </c>
      <c r="O168">
        <v>26</v>
      </c>
      <c r="P168">
        <v>4</v>
      </c>
      <c r="Q168" t="s">
        <v>104</v>
      </c>
      <c r="R168" t="s">
        <v>8304</v>
      </c>
      <c r="S168">
        <v>26.39</v>
      </c>
      <c r="T168">
        <v>70</v>
      </c>
      <c r="U168" t="s">
        <v>19</v>
      </c>
      <c r="V168" s="2">
        <v>42527</v>
      </c>
      <c r="W168" t="s">
        <v>39</v>
      </c>
      <c r="X168" t="s">
        <v>175</v>
      </c>
      <c r="Y168" t="s">
        <v>54</v>
      </c>
    </row>
    <row r="169" spans="1:25" hidden="1" x14ac:dyDescent="0.35">
      <c r="A169">
        <v>7</v>
      </c>
      <c r="B169" t="s">
        <v>25</v>
      </c>
      <c r="C169">
        <v>6</v>
      </c>
      <c r="D169" t="s">
        <v>26</v>
      </c>
      <c r="E169" t="s">
        <v>79</v>
      </c>
      <c r="F169" t="s">
        <v>13</v>
      </c>
      <c r="G169" t="s">
        <v>80</v>
      </c>
      <c r="H169" s="1">
        <v>0</v>
      </c>
      <c r="I169" s="2">
        <v>42685</v>
      </c>
      <c r="J169" t="s">
        <v>81</v>
      </c>
      <c r="K169" t="s">
        <v>73</v>
      </c>
      <c r="L169">
        <v>53711</v>
      </c>
      <c r="M169">
        <v>1526</v>
      </c>
      <c r="N169" t="s">
        <v>8143</v>
      </c>
      <c r="O169">
        <v>13</v>
      </c>
      <c r="P169">
        <v>6</v>
      </c>
      <c r="Q169" t="s">
        <v>75</v>
      </c>
      <c r="R169" t="s">
        <v>8304</v>
      </c>
      <c r="S169">
        <v>13.32</v>
      </c>
      <c r="T169">
        <v>666</v>
      </c>
      <c r="U169" t="s">
        <v>19</v>
      </c>
      <c r="V169" s="2">
        <v>42692</v>
      </c>
      <c r="W169" t="s">
        <v>39</v>
      </c>
      <c r="X169" t="s">
        <v>82</v>
      </c>
      <c r="Y169" t="s">
        <v>42</v>
      </c>
    </row>
    <row r="170" spans="1:25" hidden="1" x14ac:dyDescent="0.35">
      <c r="A170">
        <v>0</v>
      </c>
      <c r="B170" t="s">
        <v>10</v>
      </c>
      <c r="C170">
        <v>0</v>
      </c>
      <c r="D170" t="s">
        <v>11</v>
      </c>
      <c r="E170" t="s">
        <v>305</v>
      </c>
      <c r="F170" t="s">
        <v>13</v>
      </c>
      <c r="G170" t="s">
        <v>5323</v>
      </c>
      <c r="H170" s="1">
        <v>0.3</v>
      </c>
      <c r="I170" s="2">
        <v>42698</v>
      </c>
      <c r="J170" t="s">
        <v>5324</v>
      </c>
      <c r="K170" t="s">
        <v>102</v>
      </c>
      <c r="L170">
        <v>43229</v>
      </c>
      <c r="M170">
        <v>752</v>
      </c>
      <c r="N170" t="s">
        <v>8133</v>
      </c>
      <c r="O170">
        <v>-35</v>
      </c>
      <c r="P170">
        <v>3</v>
      </c>
      <c r="Q170" t="s">
        <v>104</v>
      </c>
      <c r="R170" t="s">
        <v>8304</v>
      </c>
      <c r="S170">
        <v>-34.92</v>
      </c>
      <c r="T170">
        <v>611</v>
      </c>
      <c r="U170" t="s">
        <v>33</v>
      </c>
      <c r="V170" s="2">
        <v>42698</v>
      </c>
      <c r="W170" t="s">
        <v>773</v>
      </c>
      <c r="X170" t="s">
        <v>309</v>
      </c>
      <c r="Y170" t="s">
        <v>24</v>
      </c>
    </row>
    <row r="171" spans="1:25" hidden="1" x14ac:dyDescent="0.35">
      <c r="A171">
        <v>0</v>
      </c>
      <c r="B171" t="s">
        <v>10</v>
      </c>
      <c r="C171">
        <v>0</v>
      </c>
      <c r="D171" t="s">
        <v>50</v>
      </c>
      <c r="E171" t="s">
        <v>305</v>
      </c>
      <c r="F171" t="s">
        <v>13</v>
      </c>
      <c r="G171" t="s">
        <v>5323</v>
      </c>
      <c r="H171" s="1">
        <v>0.4</v>
      </c>
      <c r="I171" s="2">
        <v>42698</v>
      </c>
      <c r="J171" t="s">
        <v>5324</v>
      </c>
      <c r="K171" t="s">
        <v>102</v>
      </c>
      <c r="L171">
        <v>43229</v>
      </c>
      <c r="M171">
        <v>1396</v>
      </c>
      <c r="N171" t="s">
        <v>4901</v>
      </c>
      <c r="O171">
        <v>-210</v>
      </c>
      <c r="P171">
        <v>5</v>
      </c>
      <c r="Q171" t="s">
        <v>104</v>
      </c>
      <c r="R171" t="s">
        <v>8304</v>
      </c>
      <c r="S171">
        <v>-209.99</v>
      </c>
      <c r="T171">
        <v>1050</v>
      </c>
      <c r="U171" t="s">
        <v>33</v>
      </c>
      <c r="V171" s="2">
        <v>42698</v>
      </c>
      <c r="W171" t="s">
        <v>773</v>
      </c>
      <c r="X171" t="s">
        <v>309</v>
      </c>
      <c r="Y171" t="s">
        <v>52</v>
      </c>
    </row>
    <row r="172" spans="1:25" hidden="1" x14ac:dyDescent="0.35">
      <c r="A172">
        <v>1</v>
      </c>
      <c r="B172" t="s">
        <v>10</v>
      </c>
      <c r="C172">
        <v>1</v>
      </c>
      <c r="D172" t="s">
        <v>26</v>
      </c>
      <c r="E172" t="s">
        <v>2483</v>
      </c>
      <c r="F172" t="s">
        <v>13</v>
      </c>
      <c r="G172" t="s">
        <v>8140</v>
      </c>
      <c r="H172" s="1">
        <v>0</v>
      </c>
      <c r="I172" s="2">
        <v>42375</v>
      </c>
      <c r="J172" t="s">
        <v>5920</v>
      </c>
      <c r="K172" t="s">
        <v>16</v>
      </c>
      <c r="L172">
        <v>30605</v>
      </c>
      <c r="M172">
        <v>522</v>
      </c>
      <c r="N172" t="s">
        <v>755</v>
      </c>
      <c r="O172">
        <v>5</v>
      </c>
      <c r="P172">
        <v>3</v>
      </c>
      <c r="Q172" t="s">
        <v>18</v>
      </c>
      <c r="R172" t="s">
        <v>8304</v>
      </c>
      <c r="S172">
        <v>5.24</v>
      </c>
      <c r="T172">
        <v>13</v>
      </c>
      <c r="U172" t="s">
        <v>33</v>
      </c>
      <c r="V172" s="2">
        <v>42376</v>
      </c>
      <c r="W172" t="s">
        <v>130</v>
      </c>
      <c r="X172" t="s">
        <v>761</v>
      </c>
      <c r="Y172" t="s">
        <v>49</v>
      </c>
    </row>
    <row r="173" spans="1:25" hidden="1" x14ac:dyDescent="0.35">
      <c r="A173">
        <v>4</v>
      </c>
      <c r="B173" t="s">
        <v>25</v>
      </c>
      <c r="C173">
        <v>3</v>
      </c>
      <c r="D173" t="s">
        <v>11</v>
      </c>
      <c r="E173" t="s">
        <v>281</v>
      </c>
      <c r="F173" t="s">
        <v>13</v>
      </c>
      <c r="G173" t="s">
        <v>1524</v>
      </c>
      <c r="H173" s="1">
        <v>0.5</v>
      </c>
      <c r="I173" s="2">
        <v>42528</v>
      </c>
      <c r="J173" t="s">
        <v>1866</v>
      </c>
      <c r="K173" t="s">
        <v>73</v>
      </c>
      <c r="L173">
        <v>60505</v>
      </c>
      <c r="M173">
        <v>318</v>
      </c>
      <c r="N173" t="s">
        <v>856</v>
      </c>
      <c r="O173">
        <v>-210</v>
      </c>
      <c r="P173">
        <v>3</v>
      </c>
      <c r="Q173" t="s">
        <v>75</v>
      </c>
      <c r="R173" t="s">
        <v>8304</v>
      </c>
      <c r="S173">
        <v>-209.77</v>
      </c>
      <c r="T173">
        <v>269</v>
      </c>
      <c r="U173" t="s">
        <v>19</v>
      </c>
      <c r="V173" s="2">
        <v>42532</v>
      </c>
      <c r="W173" t="s">
        <v>20</v>
      </c>
      <c r="X173" t="s">
        <v>139</v>
      </c>
      <c r="Y173" t="s">
        <v>41</v>
      </c>
    </row>
    <row r="174" spans="1:25" x14ac:dyDescent="0.35">
      <c r="A174">
        <v>4</v>
      </c>
      <c r="B174" t="s">
        <v>43</v>
      </c>
      <c r="C174">
        <v>6</v>
      </c>
      <c r="D174" t="s">
        <v>11</v>
      </c>
      <c r="E174" t="s">
        <v>572</v>
      </c>
      <c r="F174" t="s">
        <v>13</v>
      </c>
      <c r="G174" t="s">
        <v>1211</v>
      </c>
      <c r="H174" s="1">
        <v>0</v>
      </c>
      <c r="I174" s="2">
        <v>42730</v>
      </c>
      <c r="J174" t="s">
        <v>2597</v>
      </c>
      <c r="K174" t="s">
        <v>30</v>
      </c>
      <c r="L174">
        <v>92024</v>
      </c>
      <c r="M174">
        <v>587</v>
      </c>
      <c r="N174" t="s">
        <v>2019</v>
      </c>
      <c r="O174">
        <v>1</v>
      </c>
      <c r="P174">
        <v>2</v>
      </c>
      <c r="Q174" t="s">
        <v>32</v>
      </c>
      <c r="R174" t="s">
        <v>8304</v>
      </c>
      <c r="S174">
        <v>1.1100000000000001</v>
      </c>
      <c r="T174">
        <v>3</v>
      </c>
      <c r="U174" t="s">
        <v>19</v>
      </c>
      <c r="V174" s="2">
        <v>42734</v>
      </c>
      <c r="W174" t="s">
        <v>39</v>
      </c>
      <c r="X174" t="s">
        <v>34</v>
      </c>
      <c r="Y174" t="s">
        <v>47</v>
      </c>
    </row>
    <row r="175" spans="1:25" x14ac:dyDescent="0.35">
      <c r="A175">
        <v>4</v>
      </c>
      <c r="B175" t="s">
        <v>43</v>
      </c>
      <c r="C175">
        <v>6</v>
      </c>
      <c r="D175" t="s">
        <v>26</v>
      </c>
      <c r="E175" t="s">
        <v>572</v>
      </c>
      <c r="F175" t="s">
        <v>13</v>
      </c>
      <c r="G175" t="s">
        <v>1211</v>
      </c>
      <c r="H175" s="1">
        <v>0</v>
      </c>
      <c r="I175" s="2">
        <v>42730</v>
      </c>
      <c r="J175" t="s">
        <v>2597</v>
      </c>
      <c r="K175" t="s">
        <v>30</v>
      </c>
      <c r="L175">
        <v>92024</v>
      </c>
      <c r="M175">
        <v>84</v>
      </c>
      <c r="N175" t="s">
        <v>442</v>
      </c>
      <c r="O175">
        <v>0</v>
      </c>
      <c r="P175">
        <v>3</v>
      </c>
      <c r="Q175" t="s">
        <v>32</v>
      </c>
      <c r="R175" t="s">
        <v>8304</v>
      </c>
      <c r="S175">
        <v>0.12</v>
      </c>
      <c r="T175">
        <v>12</v>
      </c>
      <c r="U175" t="s">
        <v>19</v>
      </c>
      <c r="V175" s="2">
        <v>42734</v>
      </c>
      <c r="W175" t="s">
        <v>39</v>
      </c>
      <c r="X175" t="s">
        <v>34</v>
      </c>
      <c r="Y175" t="s">
        <v>356</v>
      </c>
    </row>
    <row r="176" spans="1:25" hidden="1" x14ac:dyDescent="0.35">
      <c r="A176">
        <v>5</v>
      </c>
      <c r="B176" t="s">
        <v>43</v>
      </c>
      <c r="C176">
        <v>6</v>
      </c>
      <c r="D176" t="s">
        <v>26</v>
      </c>
      <c r="E176" t="s">
        <v>195</v>
      </c>
      <c r="F176" t="s">
        <v>13</v>
      </c>
      <c r="G176" t="s">
        <v>196</v>
      </c>
      <c r="H176" s="1">
        <v>0.2</v>
      </c>
      <c r="I176" s="2">
        <v>42709</v>
      </c>
      <c r="J176" t="s">
        <v>197</v>
      </c>
      <c r="K176" t="s">
        <v>30</v>
      </c>
      <c r="L176">
        <v>85234</v>
      </c>
      <c r="M176">
        <v>886</v>
      </c>
      <c r="N176" t="s">
        <v>198</v>
      </c>
      <c r="O176">
        <v>111</v>
      </c>
      <c r="P176">
        <v>8</v>
      </c>
      <c r="Q176" t="s">
        <v>32</v>
      </c>
      <c r="R176" t="s">
        <v>8304</v>
      </c>
      <c r="S176">
        <v>111.3</v>
      </c>
      <c r="T176">
        <v>1113</v>
      </c>
      <c r="U176" t="s">
        <v>33</v>
      </c>
      <c r="V176" s="2">
        <v>42714</v>
      </c>
      <c r="W176" t="s">
        <v>39</v>
      </c>
      <c r="X176" t="s">
        <v>199</v>
      </c>
      <c r="Y176" t="s">
        <v>49</v>
      </c>
    </row>
    <row r="177" spans="1:25" hidden="1" x14ac:dyDescent="0.35">
      <c r="A177">
        <v>5</v>
      </c>
      <c r="B177" t="s">
        <v>43</v>
      </c>
      <c r="C177">
        <v>6</v>
      </c>
      <c r="D177" t="s">
        <v>50</v>
      </c>
      <c r="E177" t="s">
        <v>195</v>
      </c>
      <c r="F177" t="s">
        <v>13</v>
      </c>
      <c r="G177" t="s">
        <v>196</v>
      </c>
      <c r="H177" s="1">
        <v>0.2</v>
      </c>
      <c r="I177" s="2">
        <v>42709</v>
      </c>
      <c r="J177" t="s">
        <v>197</v>
      </c>
      <c r="K177" t="s">
        <v>30</v>
      </c>
      <c r="L177">
        <v>85234</v>
      </c>
      <c r="M177">
        <v>1118</v>
      </c>
      <c r="N177" t="s">
        <v>200</v>
      </c>
      <c r="O177">
        <v>63</v>
      </c>
      <c r="P177">
        <v>4</v>
      </c>
      <c r="Q177" t="s">
        <v>32</v>
      </c>
      <c r="R177" t="s">
        <v>8304</v>
      </c>
      <c r="S177">
        <v>62.99</v>
      </c>
      <c r="T177">
        <v>168</v>
      </c>
      <c r="U177" t="s">
        <v>33</v>
      </c>
      <c r="V177" s="2">
        <v>42714</v>
      </c>
      <c r="W177" t="s">
        <v>39</v>
      </c>
      <c r="X177" t="s">
        <v>199</v>
      </c>
      <c r="Y177" t="s">
        <v>52</v>
      </c>
    </row>
    <row r="178" spans="1:25" x14ac:dyDescent="0.35">
      <c r="A178">
        <v>4</v>
      </c>
      <c r="B178" t="s">
        <v>43</v>
      </c>
      <c r="C178">
        <v>6</v>
      </c>
      <c r="D178" t="s">
        <v>11</v>
      </c>
      <c r="E178" t="s">
        <v>27</v>
      </c>
      <c r="F178" t="s">
        <v>13</v>
      </c>
      <c r="G178" t="s">
        <v>317</v>
      </c>
      <c r="H178" s="1">
        <v>0.2</v>
      </c>
      <c r="I178" s="2">
        <v>42674</v>
      </c>
      <c r="J178" t="s">
        <v>5772</v>
      </c>
      <c r="K178" t="s">
        <v>30</v>
      </c>
      <c r="L178">
        <v>90049</v>
      </c>
      <c r="M178">
        <v>1179</v>
      </c>
      <c r="N178" t="s">
        <v>1604</v>
      </c>
      <c r="O178">
        <v>-9</v>
      </c>
      <c r="P178">
        <v>3</v>
      </c>
      <c r="Q178" t="s">
        <v>32</v>
      </c>
      <c r="R178" t="s">
        <v>8304</v>
      </c>
      <c r="S178">
        <v>-9.15</v>
      </c>
      <c r="T178">
        <v>146</v>
      </c>
      <c r="U178" t="s">
        <v>33</v>
      </c>
      <c r="V178" s="2">
        <v>42678</v>
      </c>
      <c r="W178" t="s">
        <v>39</v>
      </c>
      <c r="X178" t="s">
        <v>34</v>
      </c>
      <c r="Y178" t="s">
        <v>24</v>
      </c>
    </row>
    <row r="179" spans="1:25" x14ac:dyDescent="0.35">
      <c r="A179">
        <v>4</v>
      </c>
      <c r="B179" t="s">
        <v>43</v>
      </c>
      <c r="C179">
        <v>6</v>
      </c>
      <c r="D179" t="s">
        <v>26</v>
      </c>
      <c r="E179" t="s">
        <v>27</v>
      </c>
      <c r="F179" t="s">
        <v>13</v>
      </c>
      <c r="G179" t="s">
        <v>317</v>
      </c>
      <c r="H179" s="1">
        <v>0</v>
      </c>
      <c r="I179" s="2">
        <v>42674</v>
      </c>
      <c r="J179" t="s">
        <v>5772</v>
      </c>
      <c r="K179" t="s">
        <v>30</v>
      </c>
      <c r="L179">
        <v>90049</v>
      </c>
      <c r="M179">
        <v>1140</v>
      </c>
      <c r="N179" t="s">
        <v>3494</v>
      </c>
      <c r="O179">
        <v>4</v>
      </c>
      <c r="P179">
        <v>3</v>
      </c>
      <c r="Q179" t="s">
        <v>32</v>
      </c>
      <c r="R179" t="s">
        <v>8304</v>
      </c>
      <c r="S179">
        <v>3.72</v>
      </c>
      <c r="T179">
        <v>12</v>
      </c>
      <c r="U179" t="s">
        <v>33</v>
      </c>
      <c r="V179" s="2">
        <v>42678</v>
      </c>
      <c r="W179" t="s">
        <v>39</v>
      </c>
      <c r="X179" t="s">
        <v>34</v>
      </c>
      <c r="Y179" t="s">
        <v>49</v>
      </c>
    </row>
    <row r="180" spans="1:25" x14ac:dyDescent="0.35">
      <c r="A180">
        <v>4</v>
      </c>
      <c r="B180" t="s">
        <v>43</v>
      </c>
      <c r="C180">
        <v>6</v>
      </c>
      <c r="D180" t="s">
        <v>26</v>
      </c>
      <c r="E180" t="s">
        <v>27</v>
      </c>
      <c r="F180" t="s">
        <v>13</v>
      </c>
      <c r="G180" t="s">
        <v>317</v>
      </c>
      <c r="H180" s="1">
        <v>0</v>
      </c>
      <c r="I180" s="2">
        <v>42674</v>
      </c>
      <c r="J180" t="s">
        <v>5772</v>
      </c>
      <c r="K180" t="s">
        <v>30</v>
      </c>
      <c r="L180">
        <v>90049</v>
      </c>
      <c r="M180">
        <v>1507</v>
      </c>
      <c r="N180" t="s">
        <v>346</v>
      </c>
      <c r="O180">
        <v>5</v>
      </c>
      <c r="P180">
        <v>3</v>
      </c>
      <c r="Q180" t="s">
        <v>32</v>
      </c>
      <c r="R180" t="s">
        <v>8304</v>
      </c>
      <c r="S180">
        <v>5.22</v>
      </c>
      <c r="T180">
        <v>11</v>
      </c>
      <c r="U180" t="s">
        <v>33</v>
      </c>
      <c r="V180" s="2">
        <v>42678</v>
      </c>
      <c r="W180" t="s">
        <v>39</v>
      </c>
      <c r="X180" t="s">
        <v>34</v>
      </c>
      <c r="Y180" t="s">
        <v>176</v>
      </c>
    </row>
    <row r="181" spans="1:25" x14ac:dyDescent="0.35">
      <c r="A181">
        <v>4</v>
      </c>
      <c r="B181" t="s">
        <v>43</v>
      </c>
      <c r="C181">
        <v>6</v>
      </c>
      <c r="D181" t="s">
        <v>26</v>
      </c>
      <c r="E181" t="s">
        <v>27</v>
      </c>
      <c r="F181" t="s">
        <v>13</v>
      </c>
      <c r="G181" t="s">
        <v>317</v>
      </c>
      <c r="H181" s="1">
        <v>0</v>
      </c>
      <c r="I181" s="2">
        <v>42674</v>
      </c>
      <c r="J181" t="s">
        <v>5772</v>
      </c>
      <c r="K181" t="s">
        <v>30</v>
      </c>
      <c r="L181">
        <v>90049</v>
      </c>
      <c r="M181">
        <v>1557</v>
      </c>
      <c r="N181" t="s">
        <v>1236</v>
      </c>
      <c r="O181">
        <v>12</v>
      </c>
      <c r="P181">
        <v>4</v>
      </c>
      <c r="Q181" t="s">
        <v>32</v>
      </c>
      <c r="R181" t="s">
        <v>8304</v>
      </c>
      <c r="S181">
        <v>12.17</v>
      </c>
      <c r="T181">
        <v>406</v>
      </c>
      <c r="U181" t="s">
        <v>33</v>
      </c>
      <c r="V181" s="2">
        <v>42678</v>
      </c>
      <c r="W181" t="s">
        <v>39</v>
      </c>
      <c r="X181" t="s">
        <v>34</v>
      </c>
      <c r="Y181" t="s">
        <v>42</v>
      </c>
    </row>
    <row r="182" spans="1:25" x14ac:dyDescent="0.35">
      <c r="A182">
        <v>4</v>
      </c>
      <c r="B182" t="s">
        <v>43</v>
      </c>
      <c r="C182">
        <v>6</v>
      </c>
      <c r="D182" t="s">
        <v>26</v>
      </c>
      <c r="E182" t="s">
        <v>27</v>
      </c>
      <c r="F182" t="s">
        <v>13</v>
      </c>
      <c r="G182" t="s">
        <v>317</v>
      </c>
      <c r="H182" s="1">
        <v>0</v>
      </c>
      <c r="I182" s="2">
        <v>42674</v>
      </c>
      <c r="J182" t="s">
        <v>5772</v>
      </c>
      <c r="K182" t="s">
        <v>30</v>
      </c>
      <c r="L182">
        <v>90049</v>
      </c>
      <c r="M182">
        <v>985</v>
      </c>
      <c r="N182" t="s">
        <v>2948</v>
      </c>
      <c r="O182">
        <v>21</v>
      </c>
      <c r="P182">
        <v>5</v>
      </c>
      <c r="Q182" t="s">
        <v>32</v>
      </c>
      <c r="R182" t="s">
        <v>8304</v>
      </c>
      <c r="S182">
        <v>20.88</v>
      </c>
      <c r="T182">
        <v>80</v>
      </c>
      <c r="U182" t="s">
        <v>33</v>
      </c>
      <c r="V182" s="2">
        <v>42678</v>
      </c>
      <c r="W182" t="s">
        <v>39</v>
      </c>
      <c r="X182" t="s">
        <v>34</v>
      </c>
      <c r="Y182" t="s">
        <v>42</v>
      </c>
    </row>
    <row r="183" spans="1:25" x14ac:dyDescent="0.35">
      <c r="A183">
        <v>4</v>
      </c>
      <c r="B183" t="s">
        <v>43</v>
      </c>
      <c r="C183">
        <v>6</v>
      </c>
      <c r="D183" t="s">
        <v>26</v>
      </c>
      <c r="E183" t="s">
        <v>27</v>
      </c>
      <c r="F183" t="s">
        <v>13</v>
      </c>
      <c r="G183" t="s">
        <v>317</v>
      </c>
      <c r="H183" s="1">
        <v>0</v>
      </c>
      <c r="I183" s="2">
        <v>42674</v>
      </c>
      <c r="J183" t="s">
        <v>5772</v>
      </c>
      <c r="K183" t="s">
        <v>30</v>
      </c>
      <c r="L183">
        <v>90049</v>
      </c>
      <c r="M183">
        <v>1749</v>
      </c>
      <c r="N183" t="s">
        <v>2873</v>
      </c>
      <c r="O183">
        <v>30</v>
      </c>
      <c r="P183">
        <v>13</v>
      </c>
      <c r="Q183" t="s">
        <v>32</v>
      </c>
      <c r="R183" t="s">
        <v>8304</v>
      </c>
      <c r="S183">
        <v>30.43</v>
      </c>
      <c r="T183">
        <v>65</v>
      </c>
      <c r="U183" t="s">
        <v>33</v>
      </c>
      <c r="V183" s="2">
        <v>42678</v>
      </c>
      <c r="W183" t="s">
        <v>39</v>
      </c>
      <c r="X183" t="s">
        <v>34</v>
      </c>
      <c r="Y183" t="s">
        <v>64</v>
      </c>
    </row>
    <row r="184" spans="1:25" x14ac:dyDescent="0.35">
      <c r="A184">
        <v>4</v>
      </c>
      <c r="B184" t="s">
        <v>43</v>
      </c>
      <c r="C184">
        <v>6</v>
      </c>
      <c r="D184" t="s">
        <v>26</v>
      </c>
      <c r="E184" t="s">
        <v>27</v>
      </c>
      <c r="F184" t="s">
        <v>13</v>
      </c>
      <c r="G184" t="s">
        <v>317</v>
      </c>
      <c r="H184" s="1">
        <v>0.2</v>
      </c>
      <c r="I184" s="2">
        <v>42674</v>
      </c>
      <c r="J184" t="s">
        <v>5772</v>
      </c>
      <c r="K184" t="s">
        <v>30</v>
      </c>
      <c r="L184">
        <v>90049</v>
      </c>
      <c r="M184">
        <v>245</v>
      </c>
      <c r="N184" t="s">
        <v>8271</v>
      </c>
      <c r="O184">
        <v>5</v>
      </c>
      <c r="P184">
        <v>2</v>
      </c>
      <c r="Q184" t="s">
        <v>32</v>
      </c>
      <c r="R184" t="s">
        <v>8304</v>
      </c>
      <c r="S184">
        <v>5.39</v>
      </c>
      <c r="T184">
        <v>16</v>
      </c>
      <c r="U184" t="s">
        <v>33</v>
      </c>
      <c r="V184" s="2">
        <v>42678</v>
      </c>
      <c r="W184" t="s">
        <v>39</v>
      </c>
      <c r="X184" t="s">
        <v>34</v>
      </c>
      <c r="Y184" t="s">
        <v>54</v>
      </c>
    </row>
    <row r="185" spans="1:25" x14ac:dyDescent="0.35">
      <c r="A185">
        <v>4</v>
      </c>
      <c r="B185" t="s">
        <v>43</v>
      </c>
      <c r="C185">
        <v>6</v>
      </c>
      <c r="D185" t="s">
        <v>26</v>
      </c>
      <c r="E185" t="s">
        <v>27</v>
      </c>
      <c r="F185" t="s">
        <v>13</v>
      </c>
      <c r="G185" t="s">
        <v>317</v>
      </c>
      <c r="H185" s="1">
        <v>0.2</v>
      </c>
      <c r="I185" s="2">
        <v>42674</v>
      </c>
      <c r="J185" t="s">
        <v>5772</v>
      </c>
      <c r="K185" t="s">
        <v>30</v>
      </c>
      <c r="L185">
        <v>90049</v>
      </c>
      <c r="M185">
        <v>664</v>
      </c>
      <c r="N185" t="s">
        <v>3354</v>
      </c>
      <c r="O185">
        <v>6</v>
      </c>
      <c r="P185">
        <v>3</v>
      </c>
      <c r="Q185" t="s">
        <v>32</v>
      </c>
      <c r="R185" t="s">
        <v>8304</v>
      </c>
      <c r="S185">
        <v>6.03</v>
      </c>
      <c r="T185">
        <v>19</v>
      </c>
      <c r="U185" t="s">
        <v>33</v>
      </c>
      <c r="V185" s="2">
        <v>42678</v>
      </c>
      <c r="W185" t="s">
        <v>39</v>
      </c>
      <c r="X185" t="s">
        <v>34</v>
      </c>
      <c r="Y185" t="s">
        <v>54</v>
      </c>
    </row>
    <row r="186" spans="1:25" x14ac:dyDescent="0.35">
      <c r="A186">
        <v>4</v>
      </c>
      <c r="B186" t="s">
        <v>43</v>
      </c>
      <c r="C186">
        <v>6</v>
      </c>
      <c r="D186" t="s">
        <v>50</v>
      </c>
      <c r="E186" t="s">
        <v>27</v>
      </c>
      <c r="F186" t="s">
        <v>13</v>
      </c>
      <c r="G186" t="s">
        <v>317</v>
      </c>
      <c r="H186" s="1">
        <v>0</v>
      </c>
      <c r="I186" s="2">
        <v>42674</v>
      </c>
      <c r="J186" t="s">
        <v>5772</v>
      </c>
      <c r="K186" t="s">
        <v>30</v>
      </c>
      <c r="L186">
        <v>90049</v>
      </c>
      <c r="M186">
        <v>1068</v>
      </c>
      <c r="N186" t="s">
        <v>5109</v>
      </c>
      <c r="O186">
        <v>48</v>
      </c>
      <c r="P186">
        <v>9</v>
      </c>
      <c r="Q186" t="s">
        <v>32</v>
      </c>
      <c r="R186" t="s">
        <v>8304</v>
      </c>
      <c r="S186">
        <v>47.86</v>
      </c>
      <c r="T186">
        <v>252</v>
      </c>
      <c r="U186" t="s">
        <v>33</v>
      </c>
      <c r="V186" s="2">
        <v>42678</v>
      </c>
      <c r="W186" t="s">
        <v>39</v>
      </c>
      <c r="X186" t="s">
        <v>34</v>
      </c>
      <c r="Y186" t="s">
        <v>113</v>
      </c>
    </row>
    <row r="187" spans="1:25" hidden="1" x14ac:dyDescent="0.35">
      <c r="A187">
        <v>5</v>
      </c>
      <c r="B187" t="s">
        <v>43</v>
      </c>
      <c r="C187">
        <v>6</v>
      </c>
      <c r="D187" t="s">
        <v>26</v>
      </c>
      <c r="E187" t="s">
        <v>3500</v>
      </c>
      <c r="F187" t="s">
        <v>13</v>
      </c>
      <c r="G187" t="s">
        <v>1972</v>
      </c>
      <c r="H187" s="1">
        <v>0.2</v>
      </c>
      <c r="I187" s="2">
        <v>42618</v>
      </c>
      <c r="J187" t="s">
        <v>4183</v>
      </c>
      <c r="K187" t="s">
        <v>102</v>
      </c>
      <c r="L187">
        <v>43402</v>
      </c>
      <c r="M187">
        <v>543</v>
      </c>
      <c r="N187" t="s">
        <v>1258</v>
      </c>
      <c r="O187">
        <v>20</v>
      </c>
      <c r="P187">
        <v>2</v>
      </c>
      <c r="Q187" t="s">
        <v>104</v>
      </c>
      <c r="R187" t="s">
        <v>8304</v>
      </c>
      <c r="S187">
        <v>19.82</v>
      </c>
      <c r="T187">
        <v>264</v>
      </c>
      <c r="U187" t="s">
        <v>19</v>
      </c>
      <c r="V187" s="2">
        <v>42623</v>
      </c>
      <c r="W187" t="s">
        <v>39</v>
      </c>
      <c r="X187" t="s">
        <v>309</v>
      </c>
      <c r="Y187" t="s">
        <v>42</v>
      </c>
    </row>
    <row r="188" spans="1:25" hidden="1" x14ac:dyDescent="0.35">
      <c r="A188">
        <v>0</v>
      </c>
      <c r="B188" t="s">
        <v>10</v>
      </c>
      <c r="C188">
        <v>0</v>
      </c>
      <c r="D188" t="s">
        <v>26</v>
      </c>
      <c r="E188" t="s">
        <v>6008</v>
      </c>
      <c r="F188" t="s">
        <v>13</v>
      </c>
      <c r="G188" t="s">
        <v>5704</v>
      </c>
      <c r="H188" s="1">
        <v>0.2</v>
      </c>
      <c r="I188" s="2">
        <v>42606</v>
      </c>
      <c r="J188" t="s">
        <v>6009</v>
      </c>
      <c r="K188" t="s">
        <v>30</v>
      </c>
      <c r="L188">
        <v>59102</v>
      </c>
      <c r="M188">
        <v>1458</v>
      </c>
      <c r="N188" t="s">
        <v>8248</v>
      </c>
      <c r="O188">
        <v>3</v>
      </c>
      <c r="P188">
        <v>2</v>
      </c>
      <c r="Q188" t="s">
        <v>32</v>
      </c>
      <c r="R188" t="s">
        <v>8304</v>
      </c>
      <c r="S188">
        <v>2.69</v>
      </c>
      <c r="T188">
        <v>8</v>
      </c>
      <c r="U188" t="s">
        <v>33</v>
      </c>
      <c r="V188" s="2">
        <v>42606</v>
      </c>
      <c r="W188" t="s">
        <v>773</v>
      </c>
      <c r="X188" t="s">
        <v>1050</v>
      </c>
      <c r="Y188" t="s">
        <v>54</v>
      </c>
    </row>
    <row r="189" spans="1:25" x14ac:dyDescent="0.35">
      <c r="A189">
        <v>2</v>
      </c>
      <c r="B189" t="s">
        <v>25</v>
      </c>
      <c r="C189">
        <v>1</v>
      </c>
      <c r="D189" t="s">
        <v>26</v>
      </c>
      <c r="E189" t="s">
        <v>27</v>
      </c>
      <c r="F189" t="s">
        <v>13</v>
      </c>
      <c r="G189" t="s">
        <v>1363</v>
      </c>
      <c r="H189" s="1">
        <v>0</v>
      </c>
      <c r="I189" s="2">
        <v>42710</v>
      </c>
      <c r="J189" t="s">
        <v>5965</v>
      </c>
      <c r="K189" t="s">
        <v>30</v>
      </c>
      <c r="L189">
        <v>90008</v>
      </c>
      <c r="M189">
        <v>1498</v>
      </c>
      <c r="N189" t="s">
        <v>3674</v>
      </c>
      <c r="O189">
        <v>328</v>
      </c>
      <c r="P189">
        <v>7</v>
      </c>
      <c r="Q189" t="s">
        <v>32</v>
      </c>
      <c r="R189" t="s">
        <v>8304</v>
      </c>
      <c r="S189">
        <v>327.95</v>
      </c>
      <c r="T189">
        <v>1261</v>
      </c>
      <c r="U189" t="s">
        <v>33</v>
      </c>
      <c r="V189" s="2">
        <v>42712</v>
      </c>
      <c r="W189" t="s">
        <v>130</v>
      </c>
      <c r="X189" t="s">
        <v>34</v>
      </c>
      <c r="Y189" t="s">
        <v>42</v>
      </c>
    </row>
    <row r="190" spans="1:25" hidden="1" x14ac:dyDescent="0.35">
      <c r="A190">
        <v>4</v>
      </c>
      <c r="B190" t="s">
        <v>43</v>
      </c>
      <c r="C190">
        <v>6</v>
      </c>
      <c r="D190" t="s">
        <v>26</v>
      </c>
      <c r="E190" t="s">
        <v>1425</v>
      </c>
      <c r="F190" t="s">
        <v>13</v>
      </c>
      <c r="G190" t="s">
        <v>1426</v>
      </c>
      <c r="H190" s="1">
        <v>0</v>
      </c>
      <c r="I190" s="2">
        <v>42733</v>
      </c>
      <c r="J190" t="s">
        <v>1427</v>
      </c>
      <c r="K190" t="s">
        <v>73</v>
      </c>
      <c r="L190">
        <v>55016</v>
      </c>
      <c r="M190">
        <v>1339</v>
      </c>
      <c r="N190" t="s">
        <v>1333</v>
      </c>
      <c r="O190">
        <v>7</v>
      </c>
      <c r="P190">
        <v>2</v>
      </c>
      <c r="Q190" t="s">
        <v>75</v>
      </c>
      <c r="R190" t="s">
        <v>8304</v>
      </c>
      <c r="S190">
        <v>6.88</v>
      </c>
      <c r="T190">
        <v>25</v>
      </c>
      <c r="U190" t="s">
        <v>19</v>
      </c>
      <c r="V190" s="2">
        <v>42737</v>
      </c>
      <c r="W190" t="s">
        <v>39</v>
      </c>
      <c r="X190" t="s">
        <v>151</v>
      </c>
      <c r="Y190" t="s">
        <v>42</v>
      </c>
    </row>
    <row r="191" spans="1:25" hidden="1" x14ac:dyDescent="0.35">
      <c r="A191">
        <v>4</v>
      </c>
      <c r="B191" t="s">
        <v>43</v>
      </c>
      <c r="C191">
        <v>6</v>
      </c>
      <c r="D191" t="s">
        <v>50</v>
      </c>
      <c r="E191" t="s">
        <v>1425</v>
      </c>
      <c r="F191" t="s">
        <v>13</v>
      </c>
      <c r="G191" t="s">
        <v>1426</v>
      </c>
      <c r="H191" s="1">
        <v>0</v>
      </c>
      <c r="I191" s="2">
        <v>42733</v>
      </c>
      <c r="J191" t="s">
        <v>1427</v>
      </c>
      <c r="K191" t="s">
        <v>73</v>
      </c>
      <c r="L191">
        <v>55016</v>
      </c>
      <c r="M191">
        <v>915</v>
      </c>
      <c r="N191" t="s">
        <v>1237</v>
      </c>
      <c r="O191">
        <v>48</v>
      </c>
      <c r="P191">
        <v>4</v>
      </c>
      <c r="Q191" t="s">
        <v>75</v>
      </c>
      <c r="R191" t="s">
        <v>8304</v>
      </c>
      <c r="S191">
        <v>47.92</v>
      </c>
      <c r="T191">
        <v>120</v>
      </c>
      <c r="U191" t="s">
        <v>19</v>
      </c>
      <c r="V191" s="2">
        <v>42737</v>
      </c>
      <c r="W191" t="s">
        <v>39</v>
      </c>
      <c r="X191" t="s">
        <v>151</v>
      </c>
      <c r="Y191" t="s">
        <v>113</v>
      </c>
    </row>
    <row r="192" spans="1:25" hidden="1" x14ac:dyDescent="0.35">
      <c r="A192">
        <v>6</v>
      </c>
      <c r="B192" t="s">
        <v>10</v>
      </c>
      <c r="C192">
        <v>6</v>
      </c>
      <c r="D192" t="s">
        <v>11</v>
      </c>
      <c r="E192" t="s">
        <v>687</v>
      </c>
      <c r="F192" t="s">
        <v>13</v>
      </c>
      <c r="G192" t="s">
        <v>1444</v>
      </c>
      <c r="H192" s="1">
        <v>0.2</v>
      </c>
      <c r="I192" s="2">
        <v>42504</v>
      </c>
      <c r="J192" t="s">
        <v>1445</v>
      </c>
      <c r="K192" t="s">
        <v>16</v>
      </c>
      <c r="L192">
        <v>33710</v>
      </c>
      <c r="M192">
        <v>596</v>
      </c>
      <c r="N192" t="s">
        <v>1446</v>
      </c>
      <c r="O192">
        <v>23</v>
      </c>
      <c r="P192">
        <v>2</v>
      </c>
      <c r="Q192" t="s">
        <v>18</v>
      </c>
      <c r="R192" t="s">
        <v>8304</v>
      </c>
      <c r="S192">
        <v>23.32</v>
      </c>
      <c r="T192">
        <v>311</v>
      </c>
      <c r="U192" t="s">
        <v>33</v>
      </c>
      <c r="V192" s="2">
        <v>42510</v>
      </c>
      <c r="W192" t="s">
        <v>39</v>
      </c>
      <c r="X192" t="s">
        <v>40</v>
      </c>
      <c r="Y192" t="s">
        <v>47</v>
      </c>
    </row>
    <row r="193" spans="1:25" hidden="1" x14ac:dyDescent="0.35">
      <c r="A193">
        <v>6</v>
      </c>
      <c r="B193" t="s">
        <v>10</v>
      </c>
      <c r="C193">
        <v>6</v>
      </c>
      <c r="D193" t="s">
        <v>50</v>
      </c>
      <c r="E193" t="s">
        <v>2248</v>
      </c>
      <c r="F193" t="s">
        <v>13</v>
      </c>
      <c r="G193" t="s">
        <v>1974</v>
      </c>
      <c r="H193" s="1">
        <v>0.2</v>
      </c>
      <c r="I193" s="2">
        <v>42615</v>
      </c>
      <c r="J193" t="s">
        <v>5015</v>
      </c>
      <c r="K193" t="s">
        <v>73</v>
      </c>
      <c r="L193">
        <v>60089</v>
      </c>
      <c r="M193">
        <v>1014</v>
      </c>
      <c r="N193" t="s">
        <v>296</v>
      </c>
      <c r="O193">
        <v>95</v>
      </c>
      <c r="P193">
        <v>7</v>
      </c>
      <c r="Q193" t="s">
        <v>75</v>
      </c>
      <c r="R193" t="s">
        <v>8304</v>
      </c>
      <c r="S193">
        <v>95.19</v>
      </c>
      <c r="T193">
        <v>476</v>
      </c>
      <c r="U193" t="s">
        <v>19</v>
      </c>
      <c r="V193" s="2">
        <v>42621</v>
      </c>
      <c r="W193" t="s">
        <v>39</v>
      </c>
      <c r="X193" t="s">
        <v>139</v>
      </c>
      <c r="Y193" t="s">
        <v>113</v>
      </c>
    </row>
    <row r="194" spans="1:25" x14ac:dyDescent="0.35">
      <c r="A194">
        <v>6</v>
      </c>
      <c r="B194" t="s">
        <v>10</v>
      </c>
      <c r="C194">
        <v>6</v>
      </c>
      <c r="D194" t="s">
        <v>26</v>
      </c>
      <c r="E194" t="s">
        <v>27</v>
      </c>
      <c r="F194" t="s">
        <v>13</v>
      </c>
      <c r="G194" t="s">
        <v>6829</v>
      </c>
      <c r="H194" s="1">
        <v>0.2</v>
      </c>
      <c r="I194" s="2">
        <v>42556</v>
      </c>
      <c r="J194" t="s">
        <v>7701</v>
      </c>
      <c r="K194" t="s">
        <v>30</v>
      </c>
      <c r="L194">
        <v>90004</v>
      </c>
      <c r="M194">
        <v>1609</v>
      </c>
      <c r="N194" t="s">
        <v>1024</v>
      </c>
      <c r="O194">
        <v>68</v>
      </c>
      <c r="P194">
        <v>6</v>
      </c>
      <c r="Q194" t="s">
        <v>32</v>
      </c>
      <c r="R194" t="s">
        <v>8304</v>
      </c>
      <c r="S194">
        <v>67.86</v>
      </c>
      <c r="T194">
        <v>181</v>
      </c>
      <c r="U194" t="s">
        <v>76</v>
      </c>
      <c r="V194" s="2">
        <v>42562</v>
      </c>
      <c r="W194" t="s">
        <v>39</v>
      </c>
      <c r="X194" t="s">
        <v>34</v>
      </c>
      <c r="Y194" t="s">
        <v>54</v>
      </c>
    </row>
    <row r="195" spans="1:25" hidden="1" x14ac:dyDescent="0.35">
      <c r="A195">
        <v>5</v>
      </c>
      <c r="B195" t="s">
        <v>43</v>
      </c>
      <c r="C195">
        <v>6</v>
      </c>
      <c r="D195" t="s">
        <v>26</v>
      </c>
      <c r="E195" t="s">
        <v>879</v>
      </c>
      <c r="F195" t="s">
        <v>13</v>
      </c>
      <c r="G195" t="s">
        <v>5769</v>
      </c>
      <c r="H195" s="1">
        <v>0</v>
      </c>
      <c r="I195" s="2">
        <v>42641</v>
      </c>
      <c r="J195" t="s">
        <v>6348</v>
      </c>
      <c r="K195" t="s">
        <v>102</v>
      </c>
      <c r="L195">
        <v>1841</v>
      </c>
      <c r="M195">
        <v>502</v>
      </c>
      <c r="N195" t="s">
        <v>975</v>
      </c>
      <c r="O195">
        <v>12</v>
      </c>
      <c r="P195">
        <v>3</v>
      </c>
      <c r="Q195" t="s">
        <v>104</v>
      </c>
      <c r="R195" t="s">
        <v>8304</v>
      </c>
      <c r="S195">
        <v>12.49</v>
      </c>
      <c r="T195">
        <v>46</v>
      </c>
      <c r="U195" t="s">
        <v>33</v>
      </c>
      <c r="V195" s="2">
        <v>42646</v>
      </c>
      <c r="W195" t="s">
        <v>39</v>
      </c>
      <c r="X195" t="s">
        <v>744</v>
      </c>
      <c r="Y195" t="s">
        <v>42</v>
      </c>
    </row>
    <row r="196" spans="1:25" x14ac:dyDescent="0.35">
      <c r="A196">
        <v>4</v>
      </c>
      <c r="B196" t="s">
        <v>43</v>
      </c>
      <c r="C196">
        <v>6</v>
      </c>
      <c r="D196" t="s">
        <v>26</v>
      </c>
      <c r="E196" t="s">
        <v>572</v>
      </c>
      <c r="F196" t="s">
        <v>13</v>
      </c>
      <c r="G196" t="s">
        <v>6889</v>
      </c>
      <c r="H196" s="1">
        <v>0</v>
      </c>
      <c r="I196" s="2">
        <v>42404</v>
      </c>
      <c r="J196" t="s">
        <v>7655</v>
      </c>
      <c r="K196" t="s">
        <v>30</v>
      </c>
      <c r="L196">
        <v>92024</v>
      </c>
      <c r="M196">
        <v>1087</v>
      </c>
      <c r="N196" t="s">
        <v>8287</v>
      </c>
      <c r="O196">
        <v>16</v>
      </c>
      <c r="P196">
        <v>4</v>
      </c>
      <c r="Q196" t="s">
        <v>32</v>
      </c>
      <c r="R196" t="s">
        <v>8304</v>
      </c>
      <c r="S196">
        <v>16.09</v>
      </c>
      <c r="T196">
        <v>34</v>
      </c>
      <c r="U196" t="s">
        <v>76</v>
      </c>
      <c r="V196" s="2">
        <v>42408</v>
      </c>
      <c r="W196" t="s">
        <v>39</v>
      </c>
      <c r="X196" t="s">
        <v>34</v>
      </c>
      <c r="Y196" t="s">
        <v>64</v>
      </c>
    </row>
    <row r="197" spans="1:25" x14ac:dyDescent="0.35">
      <c r="A197">
        <v>4</v>
      </c>
      <c r="B197" t="s">
        <v>43</v>
      </c>
      <c r="C197">
        <v>6</v>
      </c>
      <c r="D197" t="s">
        <v>26</v>
      </c>
      <c r="E197" t="s">
        <v>572</v>
      </c>
      <c r="F197" t="s">
        <v>13</v>
      </c>
      <c r="G197" t="s">
        <v>6889</v>
      </c>
      <c r="H197" s="1">
        <v>0.2</v>
      </c>
      <c r="I197" s="2">
        <v>42404</v>
      </c>
      <c r="J197" t="s">
        <v>7655</v>
      </c>
      <c r="K197" t="s">
        <v>30</v>
      </c>
      <c r="L197">
        <v>92024</v>
      </c>
      <c r="M197">
        <v>706</v>
      </c>
      <c r="N197" t="s">
        <v>4247</v>
      </c>
      <c r="O197">
        <v>29</v>
      </c>
      <c r="P197">
        <v>3</v>
      </c>
      <c r="Q197" t="s">
        <v>32</v>
      </c>
      <c r="R197" t="s">
        <v>8304</v>
      </c>
      <c r="S197">
        <v>29.01</v>
      </c>
      <c r="T197">
        <v>83</v>
      </c>
      <c r="U197" t="s">
        <v>76</v>
      </c>
      <c r="V197" s="2">
        <v>42408</v>
      </c>
      <c r="W197" t="s">
        <v>39</v>
      </c>
      <c r="X197" t="s">
        <v>34</v>
      </c>
      <c r="Y197" t="s">
        <v>54</v>
      </c>
    </row>
    <row r="198" spans="1:25" hidden="1" x14ac:dyDescent="0.35">
      <c r="A198">
        <v>5</v>
      </c>
      <c r="B198" t="s">
        <v>43</v>
      </c>
      <c r="C198">
        <v>6</v>
      </c>
      <c r="D198" t="s">
        <v>26</v>
      </c>
      <c r="E198" t="s">
        <v>305</v>
      </c>
      <c r="F198" t="s">
        <v>13</v>
      </c>
      <c r="G198" t="s">
        <v>196</v>
      </c>
      <c r="H198" s="1">
        <v>0.7</v>
      </c>
      <c r="I198" s="2">
        <v>42607</v>
      </c>
      <c r="J198" t="s">
        <v>6443</v>
      </c>
      <c r="K198" t="s">
        <v>102</v>
      </c>
      <c r="L198">
        <v>43229</v>
      </c>
      <c r="M198">
        <v>928</v>
      </c>
      <c r="N198" t="s">
        <v>3961</v>
      </c>
      <c r="O198">
        <v>-2</v>
      </c>
      <c r="P198">
        <v>3</v>
      </c>
      <c r="Q198" t="s">
        <v>104</v>
      </c>
      <c r="R198" t="s">
        <v>8304</v>
      </c>
      <c r="S198">
        <v>-2.29</v>
      </c>
      <c r="T198">
        <v>3</v>
      </c>
      <c r="U198" t="s">
        <v>33</v>
      </c>
      <c r="V198" s="2">
        <v>42612</v>
      </c>
      <c r="W198" t="s">
        <v>39</v>
      </c>
      <c r="X198" t="s">
        <v>309</v>
      </c>
      <c r="Y198" t="s">
        <v>54</v>
      </c>
    </row>
    <row r="199" spans="1:25" hidden="1" x14ac:dyDescent="0.35">
      <c r="A199">
        <v>5</v>
      </c>
      <c r="B199" t="s">
        <v>43</v>
      </c>
      <c r="C199">
        <v>6</v>
      </c>
      <c r="D199" t="s">
        <v>26</v>
      </c>
      <c r="E199" t="s">
        <v>305</v>
      </c>
      <c r="F199" t="s">
        <v>13</v>
      </c>
      <c r="G199" t="s">
        <v>196</v>
      </c>
      <c r="H199" s="1">
        <v>0.7</v>
      </c>
      <c r="I199" s="2">
        <v>42607</v>
      </c>
      <c r="J199" t="s">
        <v>6443</v>
      </c>
      <c r="K199" t="s">
        <v>102</v>
      </c>
      <c r="L199">
        <v>43229</v>
      </c>
      <c r="M199">
        <v>1636</v>
      </c>
      <c r="N199" t="s">
        <v>722</v>
      </c>
      <c r="O199">
        <v>-5</v>
      </c>
      <c r="P199">
        <v>4</v>
      </c>
      <c r="Q199" t="s">
        <v>104</v>
      </c>
      <c r="R199" t="s">
        <v>8304</v>
      </c>
      <c r="S199">
        <v>-4.57</v>
      </c>
      <c r="T199">
        <v>7</v>
      </c>
      <c r="U199" t="s">
        <v>33</v>
      </c>
      <c r="V199" s="2">
        <v>42612</v>
      </c>
      <c r="W199" t="s">
        <v>39</v>
      </c>
      <c r="X199" t="s">
        <v>309</v>
      </c>
      <c r="Y199" t="s">
        <v>54</v>
      </c>
    </row>
    <row r="200" spans="1:25" hidden="1" x14ac:dyDescent="0.35">
      <c r="A200">
        <v>5</v>
      </c>
      <c r="B200" t="s">
        <v>43</v>
      </c>
      <c r="C200">
        <v>6</v>
      </c>
      <c r="D200" t="s">
        <v>26</v>
      </c>
      <c r="E200" t="s">
        <v>305</v>
      </c>
      <c r="F200" t="s">
        <v>13</v>
      </c>
      <c r="G200" t="s">
        <v>196</v>
      </c>
      <c r="H200" s="1">
        <v>0.7</v>
      </c>
      <c r="I200" s="2">
        <v>42607</v>
      </c>
      <c r="J200" t="s">
        <v>6443</v>
      </c>
      <c r="K200" t="s">
        <v>102</v>
      </c>
      <c r="L200">
        <v>43229</v>
      </c>
      <c r="M200">
        <v>414</v>
      </c>
      <c r="N200" t="s">
        <v>1222</v>
      </c>
      <c r="O200">
        <v>-17</v>
      </c>
      <c r="P200">
        <v>8</v>
      </c>
      <c r="Q200" t="s">
        <v>104</v>
      </c>
      <c r="R200" t="s">
        <v>8304</v>
      </c>
      <c r="S200">
        <v>-16.68</v>
      </c>
      <c r="T200">
        <v>21</v>
      </c>
      <c r="U200" t="s">
        <v>33</v>
      </c>
      <c r="V200" s="2">
        <v>42612</v>
      </c>
      <c r="W200" t="s">
        <v>39</v>
      </c>
      <c r="X200" t="s">
        <v>309</v>
      </c>
      <c r="Y200" t="s">
        <v>54</v>
      </c>
    </row>
    <row r="201" spans="1:25" hidden="1" x14ac:dyDescent="0.35">
      <c r="A201">
        <v>4</v>
      </c>
      <c r="B201" t="s">
        <v>43</v>
      </c>
      <c r="C201">
        <v>6</v>
      </c>
      <c r="D201" t="s">
        <v>11</v>
      </c>
      <c r="E201" t="s">
        <v>171</v>
      </c>
      <c r="F201" t="s">
        <v>13</v>
      </c>
      <c r="G201" t="s">
        <v>2350</v>
      </c>
      <c r="H201" s="1">
        <v>0</v>
      </c>
      <c r="I201" s="2">
        <v>42676</v>
      </c>
      <c r="J201" t="s">
        <v>2351</v>
      </c>
      <c r="K201" t="s">
        <v>102</v>
      </c>
      <c r="L201">
        <v>10024</v>
      </c>
      <c r="M201">
        <v>1563</v>
      </c>
      <c r="N201" t="s">
        <v>1903</v>
      </c>
      <c r="O201">
        <v>24</v>
      </c>
      <c r="P201">
        <v>6</v>
      </c>
      <c r="Q201" t="s">
        <v>104</v>
      </c>
      <c r="R201" t="s">
        <v>8304</v>
      </c>
      <c r="S201">
        <v>24.12</v>
      </c>
      <c r="T201">
        <v>89</v>
      </c>
      <c r="U201" t="s">
        <v>19</v>
      </c>
      <c r="V201" s="2">
        <v>42680</v>
      </c>
      <c r="W201" t="s">
        <v>39</v>
      </c>
      <c r="X201" t="s">
        <v>175</v>
      </c>
      <c r="Y201" t="s">
        <v>47</v>
      </c>
    </row>
    <row r="202" spans="1:25" hidden="1" x14ac:dyDescent="0.35">
      <c r="A202">
        <v>4</v>
      </c>
      <c r="B202" t="s">
        <v>43</v>
      </c>
      <c r="C202">
        <v>6</v>
      </c>
      <c r="D202" t="s">
        <v>26</v>
      </c>
      <c r="E202" t="s">
        <v>171</v>
      </c>
      <c r="F202" t="s">
        <v>13</v>
      </c>
      <c r="G202" t="s">
        <v>2350</v>
      </c>
      <c r="H202" s="1">
        <v>0</v>
      </c>
      <c r="I202" s="2">
        <v>42676</v>
      </c>
      <c r="J202" t="s">
        <v>2351</v>
      </c>
      <c r="K202" t="s">
        <v>102</v>
      </c>
      <c r="L202">
        <v>10024</v>
      </c>
      <c r="M202">
        <v>208</v>
      </c>
      <c r="N202" t="s">
        <v>2978</v>
      </c>
      <c r="O202">
        <v>16</v>
      </c>
      <c r="P202">
        <v>7</v>
      </c>
      <c r="Q202" t="s">
        <v>104</v>
      </c>
      <c r="R202" t="s">
        <v>8304</v>
      </c>
      <c r="S202">
        <v>16.04</v>
      </c>
      <c r="T202">
        <v>35</v>
      </c>
      <c r="U202" t="s">
        <v>19</v>
      </c>
      <c r="V202" s="2">
        <v>42680</v>
      </c>
      <c r="W202" t="s">
        <v>39</v>
      </c>
      <c r="X202" t="s">
        <v>175</v>
      </c>
      <c r="Y202" t="s">
        <v>35</v>
      </c>
    </row>
    <row r="203" spans="1:25" hidden="1" x14ac:dyDescent="0.35">
      <c r="A203">
        <v>6</v>
      </c>
      <c r="B203" t="s">
        <v>10</v>
      </c>
      <c r="C203">
        <v>6</v>
      </c>
      <c r="D203" t="s">
        <v>26</v>
      </c>
      <c r="E203" t="s">
        <v>171</v>
      </c>
      <c r="F203" t="s">
        <v>13</v>
      </c>
      <c r="G203" t="s">
        <v>7163</v>
      </c>
      <c r="H203" s="1">
        <v>0</v>
      </c>
      <c r="I203" s="2">
        <v>42431</v>
      </c>
      <c r="J203" t="s">
        <v>7475</v>
      </c>
      <c r="K203" t="s">
        <v>102</v>
      </c>
      <c r="L203">
        <v>10009</v>
      </c>
      <c r="M203">
        <v>1501</v>
      </c>
      <c r="N203" t="s">
        <v>412</v>
      </c>
      <c r="O203">
        <v>5</v>
      </c>
      <c r="P203">
        <v>2</v>
      </c>
      <c r="Q203" t="s">
        <v>104</v>
      </c>
      <c r="R203" t="s">
        <v>8304</v>
      </c>
      <c r="S203">
        <v>5.34</v>
      </c>
      <c r="T203">
        <v>11</v>
      </c>
      <c r="U203" t="s">
        <v>76</v>
      </c>
      <c r="V203" s="2">
        <v>42437</v>
      </c>
      <c r="W203" t="s">
        <v>39</v>
      </c>
      <c r="X203" t="s">
        <v>175</v>
      </c>
      <c r="Y203" t="s">
        <v>119</v>
      </c>
    </row>
    <row r="204" spans="1:25" hidden="1" x14ac:dyDescent="0.35">
      <c r="A204">
        <v>6</v>
      </c>
      <c r="B204" t="s">
        <v>10</v>
      </c>
      <c r="C204">
        <v>6</v>
      </c>
      <c r="D204" t="s">
        <v>26</v>
      </c>
      <c r="E204" t="s">
        <v>171</v>
      </c>
      <c r="F204" t="s">
        <v>13</v>
      </c>
      <c r="G204" t="s">
        <v>7163</v>
      </c>
      <c r="H204" s="1">
        <v>0</v>
      </c>
      <c r="I204" s="2">
        <v>42431</v>
      </c>
      <c r="J204" t="s">
        <v>7475</v>
      </c>
      <c r="K204" t="s">
        <v>102</v>
      </c>
      <c r="L204">
        <v>10009</v>
      </c>
      <c r="M204">
        <v>149</v>
      </c>
      <c r="N204" t="s">
        <v>184</v>
      </c>
      <c r="O204">
        <v>17</v>
      </c>
      <c r="P204">
        <v>5</v>
      </c>
      <c r="Q204" t="s">
        <v>104</v>
      </c>
      <c r="R204" t="s">
        <v>8304</v>
      </c>
      <c r="S204">
        <v>17.47</v>
      </c>
      <c r="T204">
        <v>36</v>
      </c>
      <c r="U204" t="s">
        <v>76</v>
      </c>
      <c r="V204" s="2">
        <v>42437</v>
      </c>
      <c r="W204" t="s">
        <v>39</v>
      </c>
      <c r="X204" t="s">
        <v>175</v>
      </c>
      <c r="Y204" t="s">
        <v>64</v>
      </c>
    </row>
    <row r="205" spans="1:25" hidden="1" x14ac:dyDescent="0.35">
      <c r="A205">
        <v>5</v>
      </c>
      <c r="B205" t="s">
        <v>43</v>
      </c>
      <c r="C205">
        <v>6</v>
      </c>
      <c r="D205" t="s">
        <v>26</v>
      </c>
      <c r="E205" t="s">
        <v>843</v>
      </c>
      <c r="F205" t="s">
        <v>13</v>
      </c>
      <c r="G205" t="s">
        <v>867</v>
      </c>
      <c r="H205" s="1">
        <v>0.2</v>
      </c>
      <c r="I205" s="2">
        <v>42716</v>
      </c>
      <c r="J205" t="s">
        <v>4375</v>
      </c>
      <c r="K205" t="s">
        <v>16</v>
      </c>
      <c r="L205">
        <v>33178</v>
      </c>
      <c r="M205">
        <v>1501</v>
      </c>
      <c r="N205" t="s">
        <v>412</v>
      </c>
      <c r="O205">
        <v>8</v>
      </c>
      <c r="P205">
        <v>3</v>
      </c>
      <c r="Q205" t="s">
        <v>18</v>
      </c>
      <c r="R205" t="s">
        <v>8304</v>
      </c>
      <c r="S205">
        <v>7.63</v>
      </c>
      <c r="T205">
        <v>23</v>
      </c>
      <c r="U205" t="s">
        <v>19</v>
      </c>
      <c r="V205" s="2">
        <v>42721</v>
      </c>
      <c r="W205" t="s">
        <v>39</v>
      </c>
      <c r="X205" t="s">
        <v>40</v>
      </c>
      <c r="Y205" t="s">
        <v>119</v>
      </c>
    </row>
    <row r="206" spans="1:25" hidden="1" x14ac:dyDescent="0.35">
      <c r="A206">
        <v>4</v>
      </c>
      <c r="B206" t="s">
        <v>43</v>
      </c>
      <c r="C206">
        <v>6</v>
      </c>
      <c r="D206" t="s">
        <v>26</v>
      </c>
      <c r="E206" t="s">
        <v>1263</v>
      </c>
      <c r="F206" t="s">
        <v>13</v>
      </c>
      <c r="G206" t="s">
        <v>109</v>
      </c>
      <c r="H206" s="1">
        <v>0</v>
      </c>
      <c r="I206" s="2">
        <v>42553</v>
      </c>
      <c r="J206" t="s">
        <v>3991</v>
      </c>
      <c r="K206" t="s">
        <v>102</v>
      </c>
      <c r="L206">
        <v>7060</v>
      </c>
      <c r="M206">
        <v>525</v>
      </c>
      <c r="N206" t="s">
        <v>3515</v>
      </c>
      <c r="O206">
        <v>2</v>
      </c>
      <c r="P206">
        <v>1</v>
      </c>
      <c r="Q206" t="s">
        <v>104</v>
      </c>
      <c r="R206" t="s">
        <v>8304</v>
      </c>
      <c r="S206">
        <v>2.1800000000000002</v>
      </c>
      <c r="T206">
        <v>6</v>
      </c>
      <c r="U206" t="s">
        <v>19</v>
      </c>
      <c r="V206" s="2">
        <v>42557</v>
      </c>
      <c r="W206" t="s">
        <v>39</v>
      </c>
      <c r="X206" t="s">
        <v>485</v>
      </c>
      <c r="Y206" t="s">
        <v>49</v>
      </c>
    </row>
    <row r="207" spans="1:25" hidden="1" x14ac:dyDescent="0.35">
      <c r="A207">
        <v>4</v>
      </c>
      <c r="B207" t="s">
        <v>43</v>
      </c>
      <c r="C207">
        <v>6</v>
      </c>
      <c r="D207" t="s">
        <v>50</v>
      </c>
      <c r="E207" t="s">
        <v>1263</v>
      </c>
      <c r="F207" t="s">
        <v>13</v>
      </c>
      <c r="G207" t="s">
        <v>109</v>
      </c>
      <c r="H207" s="1">
        <v>0</v>
      </c>
      <c r="I207" s="2">
        <v>42553</v>
      </c>
      <c r="J207" t="s">
        <v>3991</v>
      </c>
      <c r="K207" t="s">
        <v>102</v>
      </c>
      <c r="L207">
        <v>7060</v>
      </c>
      <c r="M207">
        <v>1001</v>
      </c>
      <c r="N207" t="s">
        <v>4930</v>
      </c>
      <c r="O207">
        <v>20</v>
      </c>
      <c r="P207">
        <v>2</v>
      </c>
      <c r="Q207" t="s">
        <v>104</v>
      </c>
      <c r="R207" t="s">
        <v>8304</v>
      </c>
      <c r="S207">
        <v>19.97</v>
      </c>
      <c r="T207">
        <v>74</v>
      </c>
      <c r="U207" t="s">
        <v>19</v>
      </c>
      <c r="V207" s="2">
        <v>42557</v>
      </c>
      <c r="W207" t="s">
        <v>39</v>
      </c>
      <c r="X207" t="s">
        <v>485</v>
      </c>
      <c r="Y207" t="s">
        <v>52</v>
      </c>
    </row>
    <row r="208" spans="1:25" hidden="1" x14ac:dyDescent="0.35">
      <c r="A208">
        <v>5</v>
      </c>
      <c r="B208" t="s">
        <v>25</v>
      </c>
      <c r="C208">
        <v>3</v>
      </c>
      <c r="D208" t="s">
        <v>26</v>
      </c>
      <c r="E208" t="s">
        <v>122</v>
      </c>
      <c r="F208" t="s">
        <v>13</v>
      </c>
      <c r="G208" t="s">
        <v>2402</v>
      </c>
      <c r="H208" s="1">
        <v>0.2</v>
      </c>
      <c r="I208" s="2">
        <v>42414</v>
      </c>
      <c r="J208" t="s">
        <v>3392</v>
      </c>
      <c r="K208" t="s">
        <v>73</v>
      </c>
      <c r="L208">
        <v>77095</v>
      </c>
      <c r="M208">
        <v>1072</v>
      </c>
      <c r="N208" t="s">
        <v>3393</v>
      </c>
      <c r="O208">
        <v>6</v>
      </c>
      <c r="P208">
        <v>3</v>
      </c>
      <c r="Q208" t="s">
        <v>75</v>
      </c>
      <c r="R208" t="s">
        <v>8304</v>
      </c>
      <c r="S208">
        <v>6.07</v>
      </c>
      <c r="T208">
        <v>16</v>
      </c>
      <c r="U208" t="s">
        <v>19</v>
      </c>
      <c r="V208" s="2">
        <v>42419</v>
      </c>
      <c r="W208" t="s">
        <v>20</v>
      </c>
      <c r="X208" t="s">
        <v>77</v>
      </c>
      <c r="Y208" t="s">
        <v>64</v>
      </c>
    </row>
    <row r="209" spans="1:25" hidden="1" x14ac:dyDescent="0.35">
      <c r="A209">
        <v>5</v>
      </c>
      <c r="B209" t="s">
        <v>43</v>
      </c>
      <c r="C209">
        <v>6</v>
      </c>
      <c r="D209" t="s">
        <v>50</v>
      </c>
      <c r="E209" t="s">
        <v>6762</v>
      </c>
      <c r="F209" t="s">
        <v>13</v>
      </c>
      <c r="G209" t="s">
        <v>5536</v>
      </c>
      <c r="H209" s="1">
        <v>0</v>
      </c>
      <c r="I209" s="2">
        <v>42407</v>
      </c>
      <c r="J209" t="s">
        <v>6763</v>
      </c>
      <c r="K209" t="s">
        <v>102</v>
      </c>
      <c r="L209">
        <v>7036</v>
      </c>
      <c r="M209">
        <v>1066</v>
      </c>
      <c r="N209" t="s">
        <v>4928</v>
      </c>
      <c r="O209">
        <v>50</v>
      </c>
      <c r="P209">
        <v>7</v>
      </c>
      <c r="Q209" t="s">
        <v>104</v>
      </c>
      <c r="R209" t="s">
        <v>8304</v>
      </c>
      <c r="S209">
        <v>49.6</v>
      </c>
      <c r="T209">
        <v>115</v>
      </c>
      <c r="U209" t="s">
        <v>33</v>
      </c>
      <c r="V209" s="2">
        <v>42412</v>
      </c>
      <c r="W209" t="s">
        <v>39</v>
      </c>
      <c r="X209" t="s">
        <v>485</v>
      </c>
      <c r="Y209" t="s">
        <v>113</v>
      </c>
    </row>
    <row r="210" spans="1:25" hidden="1" x14ac:dyDescent="0.35">
      <c r="A210">
        <v>4</v>
      </c>
      <c r="B210" t="s">
        <v>43</v>
      </c>
      <c r="C210">
        <v>6</v>
      </c>
      <c r="D210" t="s">
        <v>50</v>
      </c>
      <c r="E210" t="s">
        <v>2760</v>
      </c>
      <c r="F210" t="s">
        <v>13</v>
      </c>
      <c r="G210" t="s">
        <v>5499</v>
      </c>
      <c r="H210" s="1">
        <v>0</v>
      </c>
      <c r="I210" s="2">
        <v>42671</v>
      </c>
      <c r="J210" t="s">
        <v>6738</v>
      </c>
      <c r="K210" t="s">
        <v>73</v>
      </c>
      <c r="L210">
        <v>67846</v>
      </c>
      <c r="M210">
        <v>518</v>
      </c>
      <c r="N210" t="s">
        <v>4742</v>
      </c>
      <c r="O210">
        <v>75</v>
      </c>
      <c r="P210">
        <v>2</v>
      </c>
      <c r="Q210" t="s">
        <v>75</v>
      </c>
      <c r="R210" t="s">
        <v>8304</v>
      </c>
      <c r="S210">
        <v>74.81</v>
      </c>
      <c r="T210">
        <v>258</v>
      </c>
      <c r="U210" t="s">
        <v>33</v>
      </c>
      <c r="V210" s="2">
        <v>42675</v>
      </c>
      <c r="W210" t="s">
        <v>39</v>
      </c>
      <c r="X210" t="s">
        <v>2166</v>
      </c>
      <c r="Y210" t="s">
        <v>52</v>
      </c>
    </row>
    <row r="211" spans="1:25" hidden="1" x14ac:dyDescent="0.35">
      <c r="A211">
        <v>4</v>
      </c>
      <c r="B211" t="s">
        <v>43</v>
      </c>
      <c r="C211">
        <v>6</v>
      </c>
      <c r="D211" t="s">
        <v>11</v>
      </c>
      <c r="E211" t="s">
        <v>211</v>
      </c>
      <c r="F211" t="s">
        <v>13</v>
      </c>
      <c r="G211" t="s">
        <v>800</v>
      </c>
      <c r="H211" s="1">
        <v>0.2</v>
      </c>
      <c r="I211" s="2">
        <v>42489</v>
      </c>
      <c r="J211" t="s">
        <v>5688</v>
      </c>
      <c r="K211" t="s">
        <v>16</v>
      </c>
      <c r="L211">
        <v>38109</v>
      </c>
      <c r="M211">
        <v>760</v>
      </c>
      <c r="N211" t="s">
        <v>1564</v>
      </c>
      <c r="O211">
        <v>70</v>
      </c>
      <c r="P211">
        <v>2</v>
      </c>
      <c r="Q211" t="s">
        <v>18</v>
      </c>
      <c r="R211" t="s">
        <v>8304</v>
      </c>
      <c r="S211">
        <v>70.2</v>
      </c>
      <c r="T211">
        <v>562</v>
      </c>
      <c r="U211" t="s">
        <v>33</v>
      </c>
      <c r="V211" s="2">
        <v>42493</v>
      </c>
      <c r="W211" t="s">
        <v>39</v>
      </c>
      <c r="X211" t="s">
        <v>214</v>
      </c>
      <c r="Y211" t="s">
        <v>24</v>
      </c>
    </row>
    <row r="212" spans="1:25" hidden="1" x14ac:dyDescent="0.35">
      <c r="A212">
        <v>4</v>
      </c>
      <c r="B212" t="s">
        <v>43</v>
      </c>
      <c r="C212">
        <v>6</v>
      </c>
      <c r="D212" t="s">
        <v>26</v>
      </c>
      <c r="E212" t="s">
        <v>211</v>
      </c>
      <c r="F212" t="s">
        <v>13</v>
      </c>
      <c r="G212" t="s">
        <v>800</v>
      </c>
      <c r="H212" s="1">
        <v>0.2</v>
      </c>
      <c r="I212" s="2">
        <v>42489</v>
      </c>
      <c r="J212" t="s">
        <v>5688</v>
      </c>
      <c r="K212" t="s">
        <v>16</v>
      </c>
      <c r="L212">
        <v>38109</v>
      </c>
      <c r="M212">
        <v>14</v>
      </c>
      <c r="N212" t="s">
        <v>835</v>
      </c>
      <c r="O212">
        <v>-1</v>
      </c>
      <c r="P212">
        <v>5</v>
      </c>
      <c r="Q212" t="s">
        <v>18</v>
      </c>
      <c r="R212" t="s">
        <v>8304</v>
      </c>
      <c r="S212">
        <v>-1.25</v>
      </c>
      <c r="T212">
        <v>100</v>
      </c>
      <c r="U212" t="s">
        <v>33</v>
      </c>
      <c r="V212" s="2">
        <v>42493</v>
      </c>
      <c r="W212" t="s">
        <v>39</v>
      </c>
      <c r="X212" t="s">
        <v>214</v>
      </c>
      <c r="Y212" t="s">
        <v>42</v>
      </c>
    </row>
    <row r="213" spans="1:25" hidden="1" x14ac:dyDescent="0.35">
      <c r="A213">
        <v>6</v>
      </c>
      <c r="B213" t="s">
        <v>10</v>
      </c>
      <c r="C213">
        <v>6</v>
      </c>
      <c r="D213" t="s">
        <v>11</v>
      </c>
      <c r="E213" t="s">
        <v>2740</v>
      </c>
      <c r="F213" t="s">
        <v>13</v>
      </c>
      <c r="G213" t="s">
        <v>1649</v>
      </c>
      <c r="H213" s="1">
        <v>0.2</v>
      </c>
      <c r="I213" s="2">
        <v>42621</v>
      </c>
      <c r="J213" t="s">
        <v>2741</v>
      </c>
      <c r="K213" t="s">
        <v>30</v>
      </c>
      <c r="L213">
        <v>99301</v>
      </c>
      <c r="M213">
        <v>833</v>
      </c>
      <c r="N213" t="s">
        <v>23</v>
      </c>
      <c r="O213">
        <v>122</v>
      </c>
      <c r="P213">
        <v>5</v>
      </c>
      <c r="Q213" t="s">
        <v>32</v>
      </c>
      <c r="R213" t="s">
        <v>8304</v>
      </c>
      <c r="S213">
        <v>121.99</v>
      </c>
      <c r="T213">
        <v>976</v>
      </c>
      <c r="U213" t="s">
        <v>19</v>
      </c>
      <c r="V213" s="2">
        <v>42627</v>
      </c>
      <c r="W213" t="s">
        <v>39</v>
      </c>
      <c r="X213" t="s">
        <v>69</v>
      </c>
      <c r="Y213" t="s">
        <v>24</v>
      </c>
    </row>
    <row r="214" spans="1:25" hidden="1" x14ac:dyDescent="0.35">
      <c r="A214">
        <v>6</v>
      </c>
      <c r="B214" t="s">
        <v>10</v>
      </c>
      <c r="C214">
        <v>6</v>
      </c>
      <c r="D214" t="s">
        <v>26</v>
      </c>
      <c r="E214" t="s">
        <v>2740</v>
      </c>
      <c r="F214" t="s">
        <v>13</v>
      </c>
      <c r="G214" t="s">
        <v>1649</v>
      </c>
      <c r="H214" s="1">
        <v>0</v>
      </c>
      <c r="I214" s="2">
        <v>42621</v>
      </c>
      <c r="J214" t="s">
        <v>2741</v>
      </c>
      <c r="K214" t="s">
        <v>30</v>
      </c>
      <c r="L214">
        <v>99301</v>
      </c>
      <c r="M214">
        <v>1304</v>
      </c>
      <c r="N214" t="s">
        <v>983</v>
      </c>
      <c r="O214">
        <v>3</v>
      </c>
      <c r="P214">
        <v>2</v>
      </c>
      <c r="Q214" t="s">
        <v>32</v>
      </c>
      <c r="R214" t="s">
        <v>8304</v>
      </c>
      <c r="S214">
        <v>2.65</v>
      </c>
      <c r="T214">
        <v>6</v>
      </c>
      <c r="U214" t="s">
        <v>19</v>
      </c>
      <c r="V214" s="2">
        <v>42627</v>
      </c>
      <c r="W214" t="s">
        <v>39</v>
      </c>
      <c r="X214" t="s">
        <v>69</v>
      </c>
      <c r="Y214" t="s">
        <v>49</v>
      </c>
    </row>
    <row r="215" spans="1:25" hidden="1" x14ac:dyDescent="0.35">
      <c r="A215">
        <v>6</v>
      </c>
      <c r="B215" t="s">
        <v>10</v>
      </c>
      <c r="C215">
        <v>6</v>
      </c>
      <c r="D215" t="s">
        <v>26</v>
      </c>
      <c r="E215" t="s">
        <v>2740</v>
      </c>
      <c r="F215" t="s">
        <v>13</v>
      </c>
      <c r="G215" t="s">
        <v>1649</v>
      </c>
      <c r="H215" s="1">
        <v>0</v>
      </c>
      <c r="I215" s="2">
        <v>42621</v>
      </c>
      <c r="J215" t="s">
        <v>2741</v>
      </c>
      <c r="K215" t="s">
        <v>30</v>
      </c>
      <c r="L215">
        <v>99301</v>
      </c>
      <c r="M215">
        <v>418</v>
      </c>
      <c r="N215" t="s">
        <v>1056</v>
      </c>
      <c r="O215">
        <v>19</v>
      </c>
      <c r="P215">
        <v>6</v>
      </c>
      <c r="Q215" t="s">
        <v>32</v>
      </c>
      <c r="R215" t="s">
        <v>8304</v>
      </c>
      <c r="S215">
        <v>19.440000000000001</v>
      </c>
      <c r="T215">
        <v>486</v>
      </c>
      <c r="U215" t="s">
        <v>19</v>
      </c>
      <c r="V215" s="2">
        <v>42627</v>
      </c>
      <c r="W215" t="s">
        <v>39</v>
      </c>
      <c r="X215" t="s">
        <v>69</v>
      </c>
      <c r="Y215" t="s">
        <v>42</v>
      </c>
    </row>
    <row r="216" spans="1:25" hidden="1" x14ac:dyDescent="0.35">
      <c r="A216">
        <v>6</v>
      </c>
      <c r="B216" t="s">
        <v>10</v>
      </c>
      <c r="C216">
        <v>6</v>
      </c>
      <c r="D216" t="s">
        <v>26</v>
      </c>
      <c r="E216" t="s">
        <v>2740</v>
      </c>
      <c r="F216" t="s">
        <v>13</v>
      </c>
      <c r="G216" t="s">
        <v>1649</v>
      </c>
      <c r="H216" s="1">
        <v>0</v>
      </c>
      <c r="I216" s="2">
        <v>42621</v>
      </c>
      <c r="J216" t="s">
        <v>2741</v>
      </c>
      <c r="K216" t="s">
        <v>30</v>
      </c>
      <c r="L216">
        <v>99301</v>
      </c>
      <c r="M216">
        <v>889</v>
      </c>
      <c r="N216" t="s">
        <v>303</v>
      </c>
      <c r="O216">
        <v>91</v>
      </c>
      <c r="P216">
        <v>8</v>
      </c>
      <c r="Q216" t="s">
        <v>32</v>
      </c>
      <c r="R216" t="s">
        <v>8304</v>
      </c>
      <c r="S216">
        <v>91.15</v>
      </c>
      <c r="T216">
        <v>304</v>
      </c>
      <c r="U216" t="s">
        <v>19</v>
      </c>
      <c r="V216" s="2">
        <v>42627</v>
      </c>
      <c r="W216" t="s">
        <v>39</v>
      </c>
      <c r="X216" t="s">
        <v>69</v>
      </c>
      <c r="Y216" t="s">
        <v>49</v>
      </c>
    </row>
    <row r="217" spans="1:25" hidden="1" x14ac:dyDescent="0.35">
      <c r="A217">
        <v>2</v>
      </c>
      <c r="B217" t="s">
        <v>25</v>
      </c>
      <c r="C217">
        <v>1</v>
      </c>
      <c r="D217" t="s">
        <v>11</v>
      </c>
      <c r="E217" t="s">
        <v>1389</v>
      </c>
      <c r="F217" t="s">
        <v>13</v>
      </c>
      <c r="G217" t="s">
        <v>5195</v>
      </c>
      <c r="H217" s="1">
        <v>0</v>
      </c>
      <c r="I217" s="2">
        <v>42606</v>
      </c>
      <c r="J217" t="s">
        <v>5223</v>
      </c>
      <c r="K217" t="s">
        <v>102</v>
      </c>
      <c r="L217">
        <v>11572</v>
      </c>
      <c r="M217">
        <v>678</v>
      </c>
      <c r="N217" t="s">
        <v>1878</v>
      </c>
      <c r="O217">
        <v>6</v>
      </c>
      <c r="P217">
        <v>2</v>
      </c>
      <c r="Q217" t="s">
        <v>104</v>
      </c>
      <c r="R217" t="s">
        <v>8304</v>
      </c>
      <c r="S217">
        <v>6.37</v>
      </c>
      <c r="T217">
        <v>13</v>
      </c>
      <c r="U217" t="s">
        <v>33</v>
      </c>
      <c r="V217" s="2">
        <v>42608</v>
      </c>
      <c r="W217" t="s">
        <v>130</v>
      </c>
      <c r="X217" t="s">
        <v>175</v>
      </c>
      <c r="Y217" t="s">
        <v>47</v>
      </c>
    </row>
    <row r="218" spans="1:25" hidden="1" x14ac:dyDescent="0.35">
      <c r="A218">
        <v>2</v>
      </c>
      <c r="B218" t="s">
        <v>25</v>
      </c>
      <c r="C218">
        <v>1</v>
      </c>
      <c r="D218" t="s">
        <v>26</v>
      </c>
      <c r="E218" t="s">
        <v>1389</v>
      </c>
      <c r="F218" t="s">
        <v>13</v>
      </c>
      <c r="G218" t="s">
        <v>5195</v>
      </c>
      <c r="H218" s="1">
        <v>0.2</v>
      </c>
      <c r="I218" s="2">
        <v>42606</v>
      </c>
      <c r="J218" t="s">
        <v>5223</v>
      </c>
      <c r="K218" t="s">
        <v>102</v>
      </c>
      <c r="L218">
        <v>11572</v>
      </c>
      <c r="M218">
        <v>1630</v>
      </c>
      <c r="N218" t="s">
        <v>8237</v>
      </c>
      <c r="O218">
        <v>4</v>
      </c>
      <c r="P218">
        <v>3</v>
      </c>
      <c r="Q218" t="s">
        <v>104</v>
      </c>
      <c r="R218" t="s">
        <v>8304</v>
      </c>
      <c r="S218">
        <v>4.4400000000000004</v>
      </c>
      <c r="T218">
        <v>13</v>
      </c>
      <c r="U218" t="s">
        <v>33</v>
      </c>
      <c r="V218" s="2">
        <v>42608</v>
      </c>
      <c r="W218" t="s">
        <v>130</v>
      </c>
      <c r="X218" t="s">
        <v>175</v>
      </c>
      <c r="Y218" t="s">
        <v>54</v>
      </c>
    </row>
    <row r="219" spans="1:25" hidden="1" x14ac:dyDescent="0.35">
      <c r="A219">
        <v>5</v>
      </c>
      <c r="B219" t="s">
        <v>43</v>
      </c>
      <c r="C219">
        <v>6</v>
      </c>
      <c r="D219" t="s">
        <v>26</v>
      </c>
      <c r="E219" t="s">
        <v>700</v>
      </c>
      <c r="F219" t="s">
        <v>13</v>
      </c>
      <c r="G219" t="s">
        <v>2140</v>
      </c>
      <c r="H219" s="1">
        <v>0</v>
      </c>
      <c r="I219" s="2">
        <v>42529</v>
      </c>
      <c r="J219" t="s">
        <v>4138</v>
      </c>
      <c r="K219" t="s">
        <v>102</v>
      </c>
      <c r="L219">
        <v>11561</v>
      </c>
      <c r="M219">
        <v>1559</v>
      </c>
      <c r="N219" t="s">
        <v>3894</v>
      </c>
      <c r="O219">
        <v>84</v>
      </c>
      <c r="P219">
        <v>6</v>
      </c>
      <c r="Q219" t="s">
        <v>104</v>
      </c>
      <c r="R219" t="s">
        <v>8304</v>
      </c>
      <c r="S219">
        <v>83.84</v>
      </c>
      <c r="T219">
        <v>1677</v>
      </c>
      <c r="U219" t="s">
        <v>19</v>
      </c>
      <c r="V219" s="2">
        <v>42534</v>
      </c>
      <c r="W219" t="s">
        <v>39</v>
      </c>
      <c r="X219" t="s">
        <v>175</v>
      </c>
      <c r="Y219" t="s">
        <v>42</v>
      </c>
    </row>
    <row r="220" spans="1:25" hidden="1" x14ac:dyDescent="0.35">
      <c r="A220">
        <v>5</v>
      </c>
      <c r="B220" t="s">
        <v>43</v>
      </c>
      <c r="C220">
        <v>6</v>
      </c>
      <c r="D220" t="s">
        <v>26</v>
      </c>
      <c r="E220" t="s">
        <v>700</v>
      </c>
      <c r="F220" t="s">
        <v>13</v>
      </c>
      <c r="G220" t="s">
        <v>2140</v>
      </c>
      <c r="H220" s="1">
        <v>0.2</v>
      </c>
      <c r="I220" s="2">
        <v>42529</v>
      </c>
      <c r="J220" t="s">
        <v>4138</v>
      </c>
      <c r="K220" t="s">
        <v>102</v>
      </c>
      <c r="L220">
        <v>11561</v>
      </c>
      <c r="M220">
        <v>781</v>
      </c>
      <c r="N220" t="s">
        <v>8266</v>
      </c>
      <c r="O220">
        <v>26</v>
      </c>
      <c r="P220">
        <v>2</v>
      </c>
      <c r="Q220" t="s">
        <v>104</v>
      </c>
      <c r="R220" t="s">
        <v>8304</v>
      </c>
      <c r="S220">
        <v>25.68</v>
      </c>
      <c r="T220">
        <v>68</v>
      </c>
      <c r="U220" t="s">
        <v>19</v>
      </c>
      <c r="V220" s="2">
        <v>42534</v>
      </c>
      <c r="W220" t="s">
        <v>39</v>
      </c>
      <c r="X220" t="s">
        <v>175</v>
      </c>
      <c r="Y220" t="s">
        <v>54</v>
      </c>
    </row>
    <row r="221" spans="1:25" hidden="1" x14ac:dyDescent="0.35">
      <c r="A221">
        <v>4</v>
      </c>
      <c r="B221" t="s">
        <v>25</v>
      </c>
      <c r="C221">
        <v>3</v>
      </c>
      <c r="D221" t="s">
        <v>26</v>
      </c>
      <c r="E221" t="s">
        <v>3411</v>
      </c>
      <c r="F221" t="s">
        <v>13</v>
      </c>
      <c r="G221" t="s">
        <v>575</v>
      </c>
      <c r="H221" s="1">
        <v>0.8</v>
      </c>
      <c r="I221" s="2">
        <v>42406</v>
      </c>
      <c r="J221" t="s">
        <v>3412</v>
      </c>
      <c r="K221" t="s">
        <v>73</v>
      </c>
      <c r="L221">
        <v>60441</v>
      </c>
      <c r="M221">
        <v>244</v>
      </c>
      <c r="N221" t="s">
        <v>3413</v>
      </c>
      <c r="O221">
        <v>-15</v>
      </c>
      <c r="P221">
        <v>2</v>
      </c>
      <c r="Q221" t="s">
        <v>75</v>
      </c>
      <c r="R221" t="s">
        <v>8304</v>
      </c>
      <c r="S221">
        <v>-14.77</v>
      </c>
      <c r="T221">
        <v>9</v>
      </c>
      <c r="U221" t="s">
        <v>19</v>
      </c>
      <c r="V221" s="2">
        <v>42410</v>
      </c>
      <c r="W221" t="s">
        <v>20</v>
      </c>
      <c r="X221" t="s">
        <v>139</v>
      </c>
      <c r="Y221" t="s">
        <v>54</v>
      </c>
    </row>
    <row r="222" spans="1:25" hidden="1" x14ac:dyDescent="0.35">
      <c r="A222">
        <v>3</v>
      </c>
      <c r="B222" t="s">
        <v>25</v>
      </c>
      <c r="C222">
        <v>1</v>
      </c>
      <c r="D222" t="s">
        <v>26</v>
      </c>
      <c r="E222" t="s">
        <v>2730</v>
      </c>
      <c r="F222" t="s">
        <v>13</v>
      </c>
      <c r="G222" t="s">
        <v>144</v>
      </c>
      <c r="H222" s="1">
        <v>0.2</v>
      </c>
      <c r="I222" s="2">
        <v>42645</v>
      </c>
      <c r="J222" t="s">
        <v>5973</v>
      </c>
      <c r="K222" t="s">
        <v>30</v>
      </c>
      <c r="L222">
        <v>85281</v>
      </c>
      <c r="M222">
        <v>1507</v>
      </c>
      <c r="N222" t="s">
        <v>346</v>
      </c>
      <c r="O222">
        <v>1</v>
      </c>
      <c r="P222">
        <v>2</v>
      </c>
      <c r="Q222" t="s">
        <v>32</v>
      </c>
      <c r="R222" t="s">
        <v>8304</v>
      </c>
      <c r="S222">
        <v>1.46</v>
      </c>
      <c r="T222">
        <v>5</v>
      </c>
      <c r="U222" t="s">
        <v>33</v>
      </c>
      <c r="V222" s="2">
        <v>42648</v>
      </c>
      <c r="W222" t="s">
        <v>130</v>
      </c>
      <c r="X222" t="s">
        <v>199</v>
      </c>
      <c r="Y222" t="s">
        <v>176</v>
      </c>
    </row>
    <row r="223" spans="1:25" hidden="1" x14ac:dyDescent="0.35">
      <c r="A223">
        <v>3</v>
      </c>
      <c r="B223" t="s">
        <v>25</v>
      </c>
      <c r="C223">
        <v>1</v>
      </c>
      <c r="D223" t="s">
        <v>26</v>
      </c>
      <c r="E223" t="s">
        <v>2730</v>
      </c>
      <c r="F223" t="s">
        <v>13</v>
      </c>
      <c r="G223" t="s">
        <v>144</v>
      </c>
      <c r="H223" s="1">
        <v>0.2</v>
      </c>
      <c r="I223" s="2">
        <v>42645</v>
      </c>
      <c r="J223" t="s">
        <v>5973</v>
      </c>
      <c r="K223" t="s">
        <v>30</v>
      </c>
      <c r="L223">
        <v>85281</v>
      </c>
      <c r="M223">
        <v>96</v>
      </c>
      <c r="N223" t="s">
        <v>8224</v>
      </c>
      <c r="O223">
        <v>3</v>
      </c>
      <c r="P223">
        <v>2</v>
      </c>
      <c r="Q223" t="s">
        <v>32</v>
      </c>
      <c r="R223" t="s">
        <v>8304</v>
      </c>
      <c r="S223">
        <v>3.41</v>
      </c>
      <c r="T223">
        <v>9</v>
      </c>
      <c r="U223" t="s">
        <v>33</v>
      </c>
      <c r="V223" s="2">
        <v>42648</v>
      </c>
      <c r="W223" t="s">
        <v>130</v>
      </c>
      <c r="X223" t="s">
        <v>199</v>
      </c>
      <c r="Y223" t="s">
        <v>64</v>
      </c>
    </row>
    <row r="224" spans="1:25" hidden="1" x14ac:dyDescent="0.35">
      <c r="A224">
        <v>3</v>
      </c>
      <c r="B224" t="s">
        <v>25</v>
      </c>
      <c r="C224">
        <v>1</v>
      </c>
      <c r="D224" t="s">
        <v>26</v>
      </c>
      <c r="E224" t="s">
        <v>2730</v>
      </c>
      <c r="F224" t="s">
        <v>13</v>
      </c>
      <c r="G224" t="s">
        <v>144</v>
      </c>
      <c r="H224" s="1">
        <v>0.2</v>
      </c>
      <c r="I224" s="2">
        <v>42645</v>
      </c>
      <c r="J224" t="s">
        <v>5973</v>
      </c>
      <c r="K224" t="s">
        <v>30</v>
      </c>
      <c r="L224">
        <v>85281</v>
      </c>
      <c r="M224">
        <v>1516</v>
      </c>
      <c r="N224" t="s">
        <v>3664</v>
      </c>
      <c r="O224">
        <v>-3</v>
      </c>
      <c r="P224">
        <v>2</v>
      </c>
      <c r="Q224" t="s">
        <v>32</v>
      </c>
      <c r="R224" t="s">
        <v>8304</v>
      </c>
      <c r="S224">
        <v>-3.26</v>
      </c>
      <c r="T224">
        <v>15</v>
      </c>
      <c r="U224" t="s">
        <v>33</v>
      </c>
      <c r="V224" s="2">
        <v>42648</v>
      </c>
      <c r="W224" t="s">
        <v>130</v>
      </c>
      <c r="X224" t="s">
        <v>199</v>
      </c>
      <c r="Y224" t="s">
        <v>356</v>
      </c>
    </row>
    <row r="225" spans="1:25" hidden="1" x14ac:dyDescent="0.35">
      <c r="A225">
        <v>3</v>
      </c>
      <c r="B225" t="s">
        <v>25</v>
      </c>
      <c r="C225">
        <v>1</v>
      </c>
      <c r="D225" t="s">
        <v>26</v>
      </c>
      <c r="E225" t="s">
        <v>2730</v>
      </c>
      <c r="F225" t="s">
        <v>13</v>
      </c>
      <c r="G225" t="s">
        <v>144</v>
      </c>
      <c r="H225" s="1">
        <v>0.2</v>
      </c>
      <c r="I225" s="2">
        <v>42645</v>
      </c>
      <c r="J225" t="s">
        <v>5973</v>
      </c>
      <c r="K225" t="s">
        <v>30</v>
      </c>
      <c r="L225">
        <v>85281</v>
      </c>
      <c r="M225">
        <v>981</v>
      </c>
      <c r="N225" t="s">
        <v>5876</v>
      </c>
      <c r="O225">
        <v>5</v>
      </c>
      <c r="P225">
        <v>6</v>
      </c>
      <c r="Q225" t="s">
        <v>32</v>
      </c>
      <c r="R225" t="s">
        <v>8304</v>
      </c>
      <c r="S225">
        <v>4.63</v>
      </c>
      <c r="T225">
        <v>13</v>
      </c>
      <c r="U225" t="s">
        <v>33</v>
      </c>
      <c r="V225" s="2">
        <v>42648</v>
      </c>
      <c r="W225" t="s">
        <v>130</v>
      </c>
      <c r="X225" t="s">
        <v>199</v>
      </c>
      <c r="Y225" t="s">
        <v>119</v>
      </c>
    </row>
    <row r="226" spans="1:25" hidden="1" x14ac:dyDescent="0.35">
      <c r="A226">
        <v>3</v>
      </c>
      <c r="B226" t="s">
        <v>25</v>
      </c>
      <c r="C226">
        <v>1</v>
      </c>
      <c r="D226" t="s">
        <v>50</v>
      </c>
      <c r="E226" t="s">
        <v>2730</v>
      </c>
      <c r="F226" t="s">
        <v>13</v>
      </c>
      <c r="G226" t="s">
        <v>144</v>
      </c>
      <c r="H226" s="1">
        <v>0.2</v>
      </c>
      <c r="I226" s="2">
        <v>42645</v>
      </c>
      <c r="J226" t="s">
        <v>5973</v>
      </c>
      <c r="K226" t="s">
        <v>30</v>
      </c>
      <c r="L226">
        <v>85281</v>
      </c>
      <c r="M226">
        <v>966</v>
      </c>
      <c r="N226" t="s">
        <v>4717</v>
      </c>
      <c r="O226">
        <v>0</v>
      </c>
      <c r="P226">
        <v>1</v>
      </c>
      <c r="Q226" t="s">
        <v>32</v>
      </c>
      <c r="R226" t="s">
        <v>8304</v>
      </c>
      <c r="S226">
        <v>-0.09</v>
      </c>
      <c r="T226">
        <v>7</v>
      </c>
      <c r="U226" t="s">
        <v>33</v>
      </c>
      <c r="V226" s="2">
        <v>42648</v>
      </c>
      <c r="W226" t="s">
        <v>130</v>
      </c>
      <c r="X226" t="s">
        <v>199</v>
      </c>
      <c r="Y226" t="s">
        <v>113</v>
      </c>
    </row>
    <row r="227" spans="1:25" hidden="1" x14ac:dyDescent="0.35">
      <c r="A227">
        <v>3</v>
      </c>
      <c r="B227" t="s">
        <v>25</v>
      </c>
      <c r="C227">
        <v>1</v>
      </c>
      <c r="D227" t="s">
        <v>50</v>
      </c>
      <c r="E227" t="s">
        <v>2730</v>
      </c>
      <c r="F227" t="s">
        <v>13</v>
      </c>
      <c r="G227" t="s">
        <v>144</v>
      </c>
      <c r="H227" s="1">
        <v>0.2</v>
      </c>
      <c r="I227" s="2">
        <v>42645</v>
      </c>
      <c r="J227" t="s">
        <v>5973</v>
      </c>
      <c r="K227" t="s">
        <v>30</v>
      </c>
      <c r="L227">
        <v>85281</v>
      </c>
      <c r="M227">
        <v>345</v>
      </c>
      <c r="N227" t="s">
        <v>630</v>
      </c>
      <c r="O227">
        <v>107</v>
      </c>
      <c r="P227">
        <v>2</v>
      </c>
      <c r="Q227" t="s">
        <v>32</v>
      </c>
      <c r="R227" t="s">
        <v>8304</v>
      </c>
      <c r="S227">
        <v>107.46</v>
      </c>
      <c r="T227">
        <v>318</v>
      </c>
      <c r="U227" t="s">
        <v>33</v>
      </c>
      <c r="V227" s="2">
        <v>42648</v>
      </c>
      <c r="W227" t="s">
        <v>130</v>
      </c>
      <c r="X227" t="s">
        <v>199</v>
      </c>
      <c r="Y227" t="s">
        <v>52</v>
      </c>
    </row>
    <row r="228" spans="1:25" hidden="1" x14ac:dyDescent="0.35">
      <c r="A228">
        <v>3</v>
      </c>
      <c r="B228" t="s">
        <v>25</v>
      </c>
      <c r="C228">
        <v>1</v>
      </c>
      <c r="D228" t="s">
        <v>50</v>
      </c>
      <c r="E228" t="s">
        <v>2730</v>
      </c>
      <c r="F228" t="s">
        <v>13</v>
      </c>
      <c r="G228" t="s">
        <v>144</v>
      </c>
      <c r="H228" s="1">
        <v>0.2</v>
      </c>
      <c r="I228" s="2">
        <v>42645</v>
      </c>
      <c r="J228" t="s">
        <v>5973</v>
      </c>
      <c r="K228" t="s">
        <v>30</v>
      </c>
      <c r="L228">
        <v>85281</v>
      </c>
      <c r="M228">
        <v>1322</v>
      </c>
      <c r="N228" t="s">
        <v>4900</v>
      </c>
      <c r="O228">
        <v>20</v>
      </c>
      <c r="P228">
        <v>3</v>
      </c>
      <c r="Q228" t="s">
        <v>32</v>
      </c>
      <c r="R228" t="s">
        <v>8304</v>
      </c>
      <c r="S228">
        <v>20.16</v>
      </c>
      <c r="T228">
        <v>230</v>
      </c>
      <c r="U228" t="s">
        <v>33</v>
      </c>
      <c r="V228" s="2">
        <v>42648</v>
      </c>
      <c r="W228" t="s">
        <v>130</v>
      </c>
      <c r="X228" t="s">
        <v>199</v>
      </c>
      <c r="Y228" t="s">
        <v>52</v>
      </c>
    </row>
    <row r="229" spans="1:25" hidden="1" x14ac:dyDescent="0.35">
      <c r="A229">
        <v>5</v>
      </c>
      <c r="B229" t="s">
        <v>43</v>
      </c>
      <c r="C229">
        <v>6</v>
      </c>
      <c r="D229" t="s">
        <v>11</v>
      </c>
      <c r="E229" t="s">
        <v>998</v>
      </c>
      <c r="F229" t="s">
        <v>13</v>
      </c>
      <c r="G229" t="s">
        <v>2271</v>
      </c>
      <c r="H229" s="1">
        <v>0.6</v>
      </c>
      <c r="I229" s="2">
        <v>42720</v>
      </c>
      <c r="J229" t="s">
        <v>2272</v>
      </c>
      <c r="K229" t="s">
        <v>73</v>
      </c>
      <c r="L229">
        <v>77340</v>
      </c>
      <c r="M229">
        <v>1538</v>
      </c>
      <c r="N229" t="s">
        <v>1533</v>
      </c>
      <c r="O229">
        <v>-75</v>
      </c>
      <c r="P229">
        <v>2</v>
      </c>
      <c r="Q229" t="s">
        <v>75</v>
      </c>
      <c r="R229" t="s">
        <v>8304</v>
      </c>
      <c r="S229">
        <v>-74.95</v>
      </c>
      <c r="T229">
        <v>57</v>
      </c>
      <c r="U229" t="s">
        <v>19</v>
      </c>
      <c r="V229" s="2">
        <v>42725</v>
      </c>
      <c r="W229" t="s">
        <v>39</v>
      </c>
      <c r="X229" t="s">
        <v>77</v>
      </c>
      <c r="Y229" t="s">
        <v>47</v>
      </c>
    </row>
    <row r="230" spans="1:25" hidden="1" x14ac:dyDescent="0.35">
      <c r="A230">
        <v>5</v>
      </c>
      <c r="B230" t="s">
        <v>43</v>
      </c>
      <c r="C230">
        <v>6</v>
      </c>
      <c r="D230" t="s">
        <v>26</v>
      </c>
      <c r="E230" t="s">
        <v>998</v>
      </c>
      <c r="F230" t="s">
        <v>13</v>
      </c>
      <c r="G230" t="s">
        <v>2271</v>
      </c>
      <c r="H230" s="1">
        <v>0.2</v>
      </c>
      <c r="I230" s="2">
        <v>42720</v>
      </c>
      <c r="J230" t="s">
        <v>2272</v>
      </c>
      <c r="K230" t="s">
        <v>73</v>
      </c>
      <c r="L230">
        <v>77340</v>
      </c>
      <c r="M230">
        <v>1829</v>
      </c>
      <c r="N230" t="s">
        <v>3174</v>
      </c>
      <c r="O230">
        <v>13</v>
      </c>
      <c r="P230">
        <v>7</v>
      </c>
      <c r="Q230" t="s">
        <v>75</v>
      </c>
      <c r="R230" t="s">
        <v>8304</v>
      </c>
      <c r="S230">
        <v>12.7</v>
      </c>
      <c r="T230">
        <v>36</v>
      </c>
      <c r="U230" t="s">
        <v>19</v>
      </c>
      <c r="V230" s="2">
        <v>42725</v>
      </c>
      <c r="W230" t="s">
        <v>39</v>
      </c>
      <c r="X230" t="s">
        <v>77</v>
      </c>
      <c r="Y230" t="s">
        <v>64</v>
      </c>
    </row>
    <row r="231" spans="1:25" hidden="1" x14ac:dyDescent="0.35">
      <c r="A231">
        <v>2</v>
      </c>
      <c r="B231" t="s">
        <v>43</v>
      </c>
      <c r="C231">
        <v>3</v>
      </c>
      <c r="D231" t="s">
        <v>11</v>
      </c>
      <c r="E231" t="s">
        <v>2414</v>
      </c>
      <c r="F231" t="s">
        <v>13</v>
      </c>
      <c r="G231" t="s">
        <v>5219</v>
      </c>
      <c r="H231" s="1">
        <v>0.4</v>
      </c>
      <c r="I231" s="2">
        <v>42674</v>
      </c>
      <c r="J231" t="s">
        <v>7956</v>
      </c>
      <c r="K231" t="s">
        <v>102</v>
      </c>
      <c r="L231">
        <v>44052</v>
      </c>
      <c r="M231">
        <v>830</v>
      </c>
      <c r="N231" t="s">
        <v>2071</v>
      </c>
      <c r="O231">
        <v>-735</v>
      </c>
      <c r="P231">
        <v>8</v>
      </c>
      <c r="Q231" t="s">
        <v>104</v>
      </c>
      <c r="R231" t="s">
        <v>92</v>
      </c>
      <c r="S231">
        <v>-734.53</v>
      </c>
      <c r="T231">
        <v>1422</v>
      </c>
      <c r="U231" t="s">
        <v>33</v>
      </c>
      <c r="V231" s="2">
        <v>42676</v>
      </c>
      <c r="W231" t="s">
        <v>20</v>
      </c>
      <c r="X231" t="s">
        <v>309</v>
      </c>
      <c r="Y231" t="s">
        <v>41</v>
      </c>
    </row>
    <row r="232" spans="1:25" hidden="1" x14ac:dyDescent="0.35">
      <c r="A232">
        <v>5</v>
      </c>
      <c r="B232" t="s">
        <v>43</v>
      </c>
      <c r="C232">
        <v>6</v>
      </c>
      <c r="D232" t="s">
        <v>26</v>
      </c>
      <c r="E232" t="s">
        <v>36</v>
      </c>
      <c r="F232" t="s">
        <v>13</v>
      </c>
      <c r="G232" t="s">
        <v>6946</v>
      </c>
      <c r="H232" s="1">
        <v>0.2</v>
      </c>
      <c r="I232" s="2">
        <v>42667</v>
      </c>
      <c r="J232" t="s">
        <v>7586</v>
      </c>
      <c r="K232" t="s">
        <v>16</v>
      </c>
      <c r="L232">
        <v>33311</v>
      </c>
      <c r="M232">
        <v>1814</v>
      </c>
      <c r="N232" t="s">
        <v>2943</v>
      </c>
      <c r="O232">
        <v>4</v>
      </c>
      <c r="P232">
        <v>2</v>
      </c>
      <c r="Q232" t="s">
        <v>18</v>
      </c>
      <c r="R232" t="s">
        <v>8304</v>
      </c>
      <c r="S232">
        <v>3.63</v>
      </c>
      <c r="T232">
        <v>10</v>
      </c>
      <c r="U232" t="s">
        <v>76</v>
      </c>
      <c r="V232" s="2">
        <v>42672</v>
      </c>
      <c r="W232" t="s">
        <v>39</v>
      </c>
      <c r="X232" t="s">
        <v>40</v>
      </c>
      <c r="Y232" t="s">
        <v>64</v>
      </c>
    </row>
    <row r="233" spans="1:25" hidden="1" x14ac:dyDescent="0.35">
      <c r="A233">
        <v>4</v>
      </c>
      <c r="B233" t="s">
        <v>43</v>
      </c>
      <c r="C233">
        <v>6</v>
      </c>
      <c r="D233" t="s">
        <v>26</v>
      </c>
      <c r="E233" t="s">
        <v>65</v>
      </c>
      <c r="F233" t="s">
        <v>13</v>
      </c>
      <c r="G233" t="s">
        <v>1571</v>
      </c>
      <c r="H233" s="1">
        <v>0.2</v>
      </c>
      <c r="I233" s="2">
        <v>42518</v>
      </c>
      <c r="J233" t="s">
        <v>7934</v>
      </c>
      <c r="K233" t="s">
        <v>30</v>
      </c>
      <c r="L233">
        <v>98105</v>
      </c>
      <c r="M233">
        <v>781</v>
      </c>
      <c r="N233" t="s">
        <v>8266</v>
      </c>
      <c r="O233">
        <v>51</v>
      </c>
      <c r="P233">
        <v>4</v>
      </c>
      <c r="Q233" t="s">
        <v>32</v>
      </c>
      <c r="R233" t="s">
        <v>92</v>
      </c>
      <c r="S233">
        <v>51.36</v>
      </c>
      <c r="T233">
        <v>137</v>
      </c>
      <c r="U233" t="s">
        <v>19</v>
      </c>
      <c r="V233" s="2">
        <v>42522</v>
      </c>
      <c r="W233" t="s">
        <v>39</v>
      </c>
      <c r="X233" t="s">
        <v>69</v>
      </c>
      <c r="Y233" t="s">
        <v>54</v>
      </c>
    </row>
    <row r="234" spans="1:25" hidden="1" x14ac:dyDescent="0.35">
      <c r="A234">
        <v>0</v>
      </c>
      <c r="B234" t="s">
        <v>10</v>
      </c>
      <c r="C234">
        <v>0</v>
      </c>
      <c r="D234" t="s">
        <v>26</v>
      </c>
      <c r="E234" t="s">
        <v>305</v>
      </c>
      <c r="F234" t="s">
        <v>13</v>
      </c>
      <c r="G234" t="s">
        <v>804</v>
      </c>
      <c r="H234" s="1">
        <v>0.2</v>
      </c>
      <c r="I234" s="2">
        <v>42646</v>
      </c>
      <c r="J234" t="s">
        <v>3232</v>
      </c>
      <c r="K234" t="s">
        <v>102</v>
      </c>
      <c r="L234">
        <v>43229</v>
      </c>
      <c r="M234">
        <v>887</v>
      </c>
      <c r="N234" t="s">
        <v>3020</v>
      </c>
      <c r="O234">
        <v>4</v>
      </c>
      <c r="P234">
        <v>2</v>
      </c>
      <c r="Q234" t="s">
        <v>104</v>
      </c>
      <c r="R234" t="s">
        <v>8304</v>
      </c>
      <c r="S234">
        <v>4.2</v>
      </c>
      <c r="T234">
        <v>56</v>
      </c>
      <c r="U234" t="s">
        <v>19</v>
      </c>
      <c r="V234" s="2">
        <v>42646</v>
      </c>
      <c r="W234" t="s">
        <v>773</v>
      </c>
      <c r="X234" t="s">
        <v>309</v>
      </c>
      <c r="Y234" t="s">
        <v>49</v>
      </c>
    </row>
    <row r="235" spans="1:25" hidden="1" x14ac:dyDescent="0.35">
      <c r="A235">
        <v>0</v>
      </c>
      <c r="B235" t="s">
        <v>10</v>
      </c>
      <c r="C235">
        <v>0</v>
      </c>
      <c r="D235" t="s">
        <v>26</v>
      </c>
      <c r="E235" t="s">
        <v>305</v>
      </c>
      <c r="F235" t="s">
        <v>13</v>
      </c>
      <c r="G235" t="s">
        <v>804</v>
      </c>
      <c r="H235" s="1">
        <v>0.2</v>
      </c>
      <c r="I235" s="2">
        <v>42646</v>
      </c>
      <c r="J235" t="s">
        <v>3232</v>
      </c>
      <c r="K235" t="s">
        <v>102</v>
      </c>
      <c r="L235">
        <v>43229</v>
      </c>
      <c r="M235">
        <v>472</v>
      </c>
      <c r="N235" t="s">
        <v>362</v>
      </c>
      <c r="O235">
        <v>5</v>
      </c>
      <c r="P235">
        <v>5</v>
      </c>
      <c r="Q235" t="s">
        <v>104</v>
      </c>
      <c r="R235" t="s">
        <v>8304</v>
      </c>
      <c r="S235">
        <v>4.8899999999999997</v>
      </c>
      <c r="T235">
        <v>14</v>
      </c>
      <c r="U235" t="s">
        <v>19</v>
      </c>
      <c r="V235" s="2">
        <v>42646</v>
      </c>
      <c r="W235" t="s">
        <v>773</v>
      </c>
      <c r="X235" t="s">
        <v>309</v>
      </c>
      <c r="Y235" t="s">
        <v>119</v>
      </c>
    </row>
    <row r="236" spans="1:25" hidden="1" x14ac:dyDescent="0.35">
      <c r="A236">
        <v>0</v>
      </c>
      <c r="B236" t="s">
        <v>10</v>
      </c>
      <c r="C236">
        <v>0</v>
      </c>
      <c r="D236" t="s">
        <v>50</v>
      </c>
      <c r="E236" t="s">
        <v>305</v>
      </c>
      <c r="F236" t="s">
        <v>13</v>
      </c>
      <c r="G236" t="s">
        <v>804</v>
      </c>
      <c r="H236" s="1">
        <v>0.2</v>
      </c>
      <c r="I236" s="2">
        <v>42646</v>
      </c>
      <c r="J236" t="s">
        <v>3232</v>
      </c>
      <c r="K236" t="s">
        <v>102</v>
      </c>
      <c r="L236">
        <v>43229</v>
      </c>
      <c r="M236">
        <v>1005</v>
      </c>
      <c r="N236" t="s">
        <v>4745</v>
      </c>
      <c r="O236">
        <v>-4</v>
      </c>
      <c r="P236">
        <v>3</v>
      </c>
      <c r="Q236" t="s">
        <v>104</v>
      </c>
      <c r="R236" t="s">
        <v>8304</v>
      </c>
      <c r="S236">
        <v>-3.56</v>
      </c>
      <c r="T236">
        <v>142</v>
      </c>
      <c r="U236" t="s">
        <v>19</v>
      </c>
      <c r="V236" s="2">
        <v>42646</v>
      </c>
      <c r="W236" t="s">
        <v>773</v>
      </c>
      <c r="X236" t="s">
        <v>309</v>
      </c>
      <c r="Y236" t="s">
        <v>113</v>
      </c>
    </row>
    <row r="237" spans="1:25" hidden="1" x14ac:dyDescent="0.35">
      <c r="A237">
        <v>2</v>
      </c>
      <c r="B237" t="s">
        <v>25</v>
      </c>
      <c r="C237">
        <v>1</v>
      </c>
      <c r="D237" t="s">
        <v>26</v>
      </c>
      <c r="E237" t="s">
        <v>2556</v>
      </c>
      <c r="F237" t="s">
        <v>13</v>
      </c>
      <c r="G237" t="s">
        <v>2405</v>
      </c>
      <c r="H237" s="1">
        <v>0.2</v>
      </c>
      <c r="I237" s="2">
        <v>42597</v>
      </c>
      <c r="J237" t="s">
        <v>3057</v>
      </c>
      <c r="K237" t="s">
        <v>16</v>
      </c>
      <c r="L237">
        <v>33021</v>
      </c>
      <c r="M237">
        <v>663</v>
      </c>
      <c r="N237" t="s">
        <v>1186</v>
      </c>
      <c r="O237">
        <v>17</v>
      </c>
      <c r="P237">
        <v>5</v>
      </c>
      <c r="Q237" t="s">
        <v>18</v>
      </c>
      <c r="R237" t="s">
        <v>8304</v>
      </c>
      <c r="S237">
        <v>17.13</v>
      </c>
      <c r="T237">
        <v>152</v>
      </c>
      <c r="U237" t="s">
        <v>19</v>
      </c>
      <c r="V237" s="2">
        <v>42599</v>
      </c>
      <c r="W237" t="s">
        <v>130</v>
      </c>
      <c r="X237" t="s">
        <v>40</v>
      </c>
      <c r="Y237" t="s">
        <v>56</v>
      </c>
    </row>
    <row r="238" spans="1:25" hidden="1" x14ac:dyDescent="0.35">
      <c r="A238">
        <v>2</v>
      </c>
      <c r="B238" t="s">
        <v>25</v>
      </c>
      <c r="C238">
        <v>1</v>
      </c>
      <c r="D238" t="s">
        <v>26</v>
      </c>
      <c r="E238" t="s">
        <v>2556</v>
      </c>
      <c r="F238" t="s">
        <v>13</v>
      </c>
      <c r="G238" t="s">
        <v>2405</v>
      </c>
      <c r="H238" s="1">
        <v>0.2</v>
      </c>
      <c r="I238" s="2">
        <v>42597</v>
      </c>
      <c r="J238" t="s">
        <v>3057</v>
      </c>
      <c r="K238" t="s">
        <v>16</v>
      </c>
      <c r="L238">
        <v>33021</v>
      </c>
      <c r="M238">
        <v>1752</v>
      </c>
      <c r="N238" t="s">
        <v>3058</v>
      </c>
      <c r="O238">
        <v>30</v>
      </c>
      <c r="P238">
        <v>5</v>
      </c>
      <c r="Q238" t="s">
        <v>18</v>
      </c>
      <c r="R238" t="s">
        <v>8304</v>
      </c>
      <c r="S238">
        <v>29.69</v>
      </c>
      <c r="T238">
        <v>91</v>
      </c>
      <c r="U238" t="s">
        <v>19</v>
      </c>
      <c r="V238" s="2">
        <v>42599</v>
      </c>
      <c r="W238" t="s">
        <v>130</v>
      </c>
      <c r="X238" t="s">
        <v>40</v>
      </c>
      <c r="Y238" t="s">
        <v>64</v>
      </c>
    </row>
    <row r="239" spans="1:25" hidden="1" x14ac:dyDescent="0.35">
      <c r="A239">
        <v>4</v>
      </c>
      <c r="B239" t="s">
        <v>43</v>
      </c>
      <c r="C239">
        <v>6</v>
      </c>
      <c r="D239" t="s">
        <v>26</v>
      </c>
      <c r="E239" t="s">
        <v>372</v>
      </c>
      <c r="F239" t="s">
        <v>13</v>
      </c>
      <c r="G239" t="s">
        <v>1956</v>
      </c>
      <c r="H239" s="1">
        <v>0</v>
      </c>
      <c r="I239" s="2">
        <v>42725</v>
      </c>
      <c r="J239" t="s">
        <v>4135</v>
      </c>
      <c r="K239" t="s">
        <v>102</v>
      </c>
      <c r="L239">
        <v>19711</v>
      </c>
      <c r="M239">
        <v>201</v>
      </c>
      <c r="N239" t="s">
        <v>3037</v>
      </c>
      <c r="O239">
        <v>8</v>
      </c>
      <c r="P239">
        <v>6</v>
      </c>
      <c r="Q239" t="s">
        <v>104</v>
      </c>
      <c r="R239" t="s">
        <v>8304</v>
      </c>
      <c r="S239">
        <v>7.95</v>
      </c>
      <c r="T239">
        <v>17</v>
      </c>
      <c r="U239" t="s">
        <v>19</v>
      </c>
      <c r="V239" s="2">
        <v>42729</v>
      </c>
      <c r="W239" t="s">
        <v>39</v>
      </c>
      <c r="X239" t="s">
        <v>161</v>
      </c>
      <c r="Y239" t="s">
        <v>35</v>
      </c>
    </row>
    <row r="240" spans="1:25" x14ac:dyDescent="0.35">
      <c r="A240">
        <v>5</v>
      </c>
      <c r="B240" t="s">
        <v>43</v>
      </c>
      <c r="C240">
        <v>6</v>
      </c>
      <c r="D240" t="s">
        <v>11</v>
      </c>
      <c r="E240" t="s">
        <v>27</v>
      </c>
      <c r="F240" t="s">
        <v>13</v>
      </c>
      <c r="G240" t="s">
        <v>7018</v>
      </c>
      <c r="H240" s="1">
        <v>0</v>
      </c>
      <c r="I240" s="2">
        <v>42679</v>
      </c>
      <c r="J240" t="s">
        <v>7166</v>
      </c>
      <c r="K240" t="s">
        <v>30</v>
      </c>
      <c r="L240">
        <v>90008</v>
      </c>
      <c r="M240">
        <v>1220</v>
      </c>
      <c r="N240" t="s">
        <v>1594</v>
      </c>
      <c r="O240">
        <v>9</v>
      </c>
      <c r="P240">
        <v>6</v>
      </c>
      <c r="Q240" t="s">
        <v>32</v>
      </c>
      <c r="R240" t="s">
        <v>8304</v>
      </c>
      <c r="S240">
        <v>8.82</v>
      </c>
      <c r="T240">
        <v>20</v>
      </c>
      <c r="U240" t="s">
        <v>76</v>
      </c>
      <c r="V240" s="2">
        <v>42684</v>
      </c>
      <c r="W240" t="s">
        <v>39</v>
      </c>
      <c r="X240" t="s">
        <v>34</v>
      </c>
      <c r="Y240" t="s">
        <v>47</v>
      </c>
    </row>
    <row r="241" spans="1:25" x14ac:dyDescent="0.35">
      <c r="A241">
        <v>3</v>
      </c>
      <c r="B241" t="s">
        <v>10</v>
      </c>
      <c r="C241">
        <v>3</v>
      </c>
      <c r="D241" t="s">
        <v>26</v>
      </c>
      <c r="E241" t="s">
        <v>27</v>
      </c>
      <c r="F241" t="s">
        <v>13</v>
      </c>
      <c r="G241" t="s">
        <v>1273</v>
      </c>
      <c r="H241" s="1">
        <v>0</v>
      </c>
      <c r="I241" s="2">
        <v>42551</v>
      </c>
      <c r="J241" t="s">
        <v>6156</v>
      </c>
      <c r="K241" t="s">
        <v>30</v>
      </c>
      <c r="L241">
        <v>90004</v>
      </c>
      <c r="M241">
        <v>324</v>
      </c>
      <c r="N241" t="s">
        <v>745</v>
      </c>
      <c r="O241">
        <v>10</v>
      </c>
      <c r="P241">
        <v>5</v>
      </c>
      <c r="Q241" t="s">
        <v>32</v>
      </c>
      <c r="R241" t="s">
        <v>8304</v>
      </c>
      <c r="S241">
        <v>10.37</v>
      </c>
      <c r="T241">
        <v>32</v>
      </c>
      <c r="U241" t="s">
        <v>33</v>
      </c>
      <c r="V241" s="2">
        <v>42554</v>
      </c>
      <c r="W241" t="s">
        <v>20</v>
      </c>
      <c r="X241" t="s">
        <v>34</v>
      </c>
      <c r="Y241" t="s">
        <v>49</v>
      </c>
    </row>
    <row r="242" spans="1:25" hidden="1" x14ac:dyDescent="0.35">
      <c r="A242">
        <v>3</v>
      </c>
      <c r="B242" t="s">
        <v>10</v>
      </c>
      <c r="C242">
        <v>3</v>
      </c>
      <c r="D242" t="s">
        <v>11</v>
      </c>
      <c r="E242" t="s">
        <v>1726</v>
      </c>
      <c r="F242" t="s">
        <v>13</v>
      </c>
      <c r="G242" t="s">
        <v>1939</v>
      </c>
      <c r="H242" s="1">
        <v>0</v>
      </c>
      <c r="I242" s="2">
        <v>42382</v>
      </c>
      <c r="J242" t="s">
        <v>2003</v>
      </c>
      <c r="K242" t="s">
        <v>16</v>
      </c>
      <c r="L242">
        <v>29464</v>
      </c>
      <c r="M242">
        <v>756</v>
      </c>
      <c r="N242" t="s">
        <v>1935</v>
      </c>
      <c r="O242">
        <v>87</v>
      </c>
      <c r="P242">
        <v>6</v>
      </c>
      <c r="Q242" t="s">
        <v>18</v>
      </c>
      <c r="R242" t="s">
        <v>8304</v>
      </c>
      <c r="S242">
        <v>87.35</v>
      </c>
      <c r="T242">
        <v>546</v>
      </c>
      <c r="U242" t="s">
        <v>19</v>
      </c>
      <c r="V242" s="2">
        <v>42385</v>
      </c>
      <c r="W242" t="s">
        <v>20</v>
      </c>
      <c r="X242" t="s">
        <v>240</v>
      </c>
      <c r="Y242" t="s">
        <v>24</v>
      </c>
    </row>
    <row r="243" spans="1:25" hidden="1" x14ac:dyDescent="0.35">
      <c r="A243">
        <v>4</v>
      </c>
      <c r="B243" t="s">
        <v>43</v>
      </c>
      <c r="C243">
        <v>6</v>
      </c>
      <c r="D243" t="s">
        <v>26</v>
      </c>
      <c r="E243" t="s">
        <v>667</v>
      </c>
      <c r="F243" t="s">
        <v>13</v>
      </c>
      <c r="G243" t="s">
        <v>5702</v>
      </c>
      <c r="H243" s="1">
        <v>0</v>
      </c>
      <c r="I243" s="2">
        <v>42594</v>
      </c>
      <c r="J243" t="s">
        <v>6372</v>
      </c>
      <c r="K243" t="s">
        <v>102</v>
      </c>
      <c r="L243">
        <v>8701</v>
      </c>
      <c r="M243">
        <v>1261</v>
      </c>
      <c r="N243" t="s">
        <v>3410</v>
      </c>
      <c r="O243">
        <v>98</v>
      </c>
      <c r="P243">
        <v>7</v>
      </c>
      <c r="Q243" t="s">
        <v>104</v>
      </c>
      <c r="R243" t="s">
        <v>8304</v>
      </c>
      <c r="S243">
        <v>98.11</v>
      </c>
      <c r="T243">
        <v>196</v>
      </c>
      <c r="U243" t="s">
        <v>33</v>
      </c>
      <c r="V243" s="2">
        <v>42598</v>
      </c>
      <c r="W243" t="s">
        <v>39</v>
      </c>
      <c r="X243" t="s">
        <v>485</v>
      </c>
      <c r="Y243" t="s">
        <v>54</v>
      </c>
    </row>
    <row r="244" spans="1:25" hidden="1" x14ac:dyDescent="0.35">
      <c r="A244">
        <v>6</v>
      </c>
      <c r="B244" t="s">
        <v>10</v>
      </c>
      <c r="C244">
        <v>6</v>
      </c>
      <c r="D244" t="s">
        <v>11</v>
      </c>
      <c r="E244" t="s">
        <v>870</v>
      </c>
      <c r="F244" t="s">
        <v>13</v>
      </c>
      <c r="G244" t="s">
        <v>136</v>
      </c>
      <c r="H244" s="1">
        <v>0</v>
      </c>
      <c r="I244" s="2">
        <v>42420</v>
      </c>
      <c r="J244" t="s">
        <v>5492</v>
      </c>
      <c r="K244" t="s">
        <v>73</v>
      </c>
      <c r="L244">
        <v>47374</v>
      </c>
      <c r="M244">
        <v>1053</v>
      </c>
      <c r="N244" t="s">
        <v>1229</v>
      </c>
      <c r="O244">
        <v>7</v>
      </c>
      <c r="P244">
        <v>4</v>
      </c>
      <c r="Q244" t="s">
        <v>75</v>
      </c>
      <c r="R244" t="s">
        <v>8304</v>
      </c>
      <c r="S244">
        <v>6.91</v>
      </c>
      <c r="T244">
        <v>20</v>
      </c>
      <c r="U244" t="s">
        <v>33</v>
      </c>
      <c r="V244" s="2">
        <v>42426</v>
      </c>
      <c r="W244" t="s">
        <v>39</v>
      </c>
      <c r="X244" t="s">
        <v>167</v>
      </c>
      <c r="Y244" t="s">
        <v>47</v>
      </c>
    </row>
    <row r="245" spans="1:25" hidden="1" x14ac:dyDescent="0.35">
      <c r="A245">
        <v>6</v>
      </c>
      <c r="B245" t="s">
        <v>10</v>
      </c>
      <c r="C245">
        <v>6</v>
      </c>
      <c r="D245" t="s">
        <v>50</v>
      </c>
      <c r="E245" t="s">
        <v>870</v>
      </c>
      <c r="F245" t="s">
        <v>13</v>
      </c>
      <c r="G245" t="s">
        <v>136</v>
      </c>
      <c r="H245" s="1">
        <v>0</v>
      </c>
      <c r="I245" s="2">
        <v>42420</v>
      </c>
      <c r="J245" t="s">
        <v>5492</v>
      </c>
      <c r="K245" t="s">
        <v>73</v>
      </c>
      <c r="L245">
        <v>47374</v>
      </c>
      <c r="M245">
        <v>602</v>
      </c>
      <c r="N245" t="s">
        <v>4785</v>
      </c>
      <c r="O245">
        <v>22</v>
      </c>
      <c r="P245">
        <v>3</v>
      </c>
      <c r="Q245" t="s">
        <v>75</v>
      </c>
      <c r="R245" t="s">
        <v>8304</v>
      </c>
      <c r="S245">
        <v>22.43</v>
      </c>
      <c r="T245">
        <v>62</v>
      </c>
      <c r="U245" t="s">
        <v>33</v>
      </c>
      <c r="V245" s="2">
        <v>42426</v>
      </c>
      <c r="W245" t="s">
        <v>39</v>
      </c>
      <c r="X245" t="s">
        <v>167</v>
      </c>
      <c r="Y245" t="s">
        <v>113</v>
      </c>
    </row>
    <row r="246" spans="1:25" hidden="1" x14ac:dyDescent="0.35">
      <c r="A246">
        <v>3</v>
      </c>
      <c r="B246" t="s">
        <v>25</v>
      </c>
      <c r="C246">
        <v>1</v>
      </c>
      <c r="D246" t="s">
        <v>26</v>
      </c>
      <c r="E246" t="s">
        <v>2762</v>
      </c>
      <c r="F246" t="s">
        <v>13</v>
      </c>
      <c r="G246" t="s">
        <v>5240</v>
      </c>
      <c r="H246" s="1">
        <v>0</v>
      </c>
      <c r="I246" s="2">
        <v>42649</v>
      </c>
      <c r="J246" t="s">
        <v>5823</v>
      </c>
      <c r="K246" t="s">
        <v>73</v>
      </c>
      <c r="L246">
        <v>46203</v>
      </c>
      <c r="M246">
        <v>658</v>
      </c>
      <c r="N246" t="s">
        <v>3796</v>
      </c>
      <c r="O246">
        <v>54</v>
      </c>
      <c r="P246">
        <v>2</v>
      </c>
      <c r="Q246" t="s">
        <v>75</v>
      </c>
      <c r="R246" t="s">
        <v>8304</v>
      </c>
      <c r="S246">
        <v>54.09</v>
      </c>
      <c r="T246">
        <v>386</v>
      </c>
      <c r="U246" t="s">
        <v>33</v>
      </c>
      <c r="V246" s="2">
        <v>42652</v>
      </c>
      <c r="W246" t="s">
        <v>130</v>
      </c>
      <c r="X246" t="s">
        <v>167</v>
      </c>
      <c r="Y246" t="s">
        <v>42</v>
      </c>
    </row>
    <row r="247" spans="1:25" hidden="1" x14ac:dyDescent="0.35">
      <c r="A247">
        <v>4</v>
      </c>
      <c r="B247" t="s">
        <v>43</v>
      </c>
      <c r="C247">
        <v>6</v>
      </c>
      <c r="D247" t="s">
        <v>26</v>
      </c>
      <c r="E247" t="s">
        <v>171</v>
      </c>
      <c r="F247" t="s">
        <v>13</v>
      </c>
      <c r="G247" t="s">
        <v>158</v>
      </c>
      <c r="H247" s="1">
        <v>0.2</v>
      </c>
      <c r="I247" s="2">
        <v>42614</v>
      </c>
      <c r="J247" t="s">
        <v>4165</v>
      </c>
      <c r="K247" t="s">
        <v>102</v>
      </c>
      <c r="L247">
        <v>10009</v>
      </c>
      <c r="M247">
        <v>1642</v>
      </c>
      <c r="N247" t="s">
        <v>4166</v>
      </c>
      <c r="O247">
        <v>8</v>
      </c>
      <c r="P247">
        <v>2</v>
      </c>
      <c r="Q247" t="s">
        <v>104</v>
      </c>
      <c r="R247" t="s">
        <v>8304</v>
      </c>
      <c r="S247">
        <v>8.31</v>
      </c>
      <c r="T247">
        <v>24</v>
      </c>
      <c r="U247" t="s">
        <v>19</v>
      </c>
      <c r="V247" s="2">
        <v>42618</v>
      </c>
      <c r="W247" t="s">
        <v>39</v>
      </c>
      <c r="X247" t="s">
        <v>175</v>
      </c>
      <c r="Y247" t="s">
        <v>54</v>
      </c>
    </row>
    <row r="248" spans="1:25" hidden="1" x14ac:dyDescent="0.35">
      <c r="A248">
        <v>4</v>
      </c>
      <c r="B248" t="s">
        <v>43</v>
      </c>
      <c r="C248">
        <v>6</v>
      </c>
      <c r="D248" t="s">
        <v>50</v>
      </c>
      <c r="E248" t="s">
        <v>171</v>
      </c>
      <c r="F248" t="s">
        <v>13</v>
      </c>
      <c r="G248" t="s">
        <v>158</v>
      </c>
      <c r="H248" s="1">
        <v>0</v>
      </c>
      <c r="I248" s="2">
        <v>42614</v>
      </c>
      <c r="J248" t="s">
        <v>4165</v>
      </c>
      <c r="K248" t="s">
        <v>102</v>
      </c>
      <c r="L248">
        <v>10009</v>
      </c>
      <c r="M248">
        <v>1616</v>
      </c>
      <c r="N248" t="s">
        <v>4885</v>
      </c>
      <c r="O248">
        <v>57</v>
      </c>
      <c r="P248">
        <v>3</v>
      </c>
      <c r="Q248" t="s">
        <v>104</v>
      </c>
      <c r="R248" t="s">
        <v>8304</v>
      </c>
      <c r="S248">
        <v>57.12</v>
      </c>
      <c r="T248">
        <v>357</v>
      </c>
      <c r="U248" t="s">
        <v>19</v>
      </c>
      <c r="V248" s="2">
        <v>42618</v>
      </c>
      <c r="W248" t="s">
        <v>39</v>
      </c>
      <c r="X248" t="s">
        <v>175</v>
      </c>
      <c r="Y248" t="s">
        <v>113</v>
      </c>
    </row>
    <row r="249" spans="1:25" hidden="1" x14ac:dyDescent="0.35">
      <c r="A249">
        <v>6</v>
      </c>
      <c r="B249" t="s">
        <v>10</v>
      </c>
      <c r="C249">
        <v>6</v>
      </c>
      <c r="D249" t="s">
        <v>50</v>
      </c>
      <c r="E249" t="s">
        <v>1456</v>
      </c>
      <c r="F249" t="s">
        <v>13</v>
      </c>
      <c r="G249" t="s">
        <v>1792</v>
      </c>
      <c r="H249" s="1">
        <v>0</v>
      </c>
      <c r="I249" s="2">
        <v>42572</v>
      </c>
      <c r="J249" t="s">
        <v>4955</v>
      </c>
      <c r="K249" t="s">
        <v>73</v>
      </c>
      <c r="L249">
        <v>68104</v>
      </c>
      <c r="M249">
        <v>783</v>
      </c>
      <c r="N249" t="s">
        <v>4726</v>
      </c>
      <c r="O249">
        <v>10</v>
      </c>
      <c r="P249">
        <v>2</v>
      </c>
      <c r="Q249" t="s">
        <v>75</v>
      </c>
      <c r="R249" t="s">
        <v>8304</v>
      </c>
      <c r="S249">
        <v>10.07</v>
      </c>
      <c r="T249">
        <v>36</v>
      </c>
      <c r="U249" t="s">
        <v>19</v>
      </c>
      <c r="V249" s="2">
        <v>42578</v>
      </c>
      <c r="W249" t="s">
        <v>39</v>
      </c>
      <c r="X249" t="s">
        <v>98</v>
      </c>
      <c r="Y249" t="s">
        <v>52</v>
      </c>
    </row>
    <row r="250" spans="1:25" x14ac:dyDescent="0.35">
      <c r="A250">
        <v>4</v>
      </c>
      <c r="B250" t="s">
        <v>43</v>
      </c>
      <c r="C250">
        <v>6</v>
      </c>
      <c r="D250" t="s">
        <v>11</v>
      </c>
      <c r="E250" t="s">
        <v>88</v>
      </c>
      <c r="F250" t="s">
        <v>13</v>
      </c>
      <c r="G250" t="s">
        <v>2379</v>
      </c>
      <c r="H250" s="1">
        <v>0</v>
      </c>
      <c r="I250" s="2">
        <v>42594</v>
      </c>
      <c r="J250" t="s">
        <v>2623</v>
      </c>
      <c r="K250" t="s">
        <v>30</v>
      </c>
      <c r="L250">
        <v>94122</v>
      </c>
      <c r="M250">
        <v>1447</v>
      </c>
      <c r="N250" t="s">
        <v>8217</v>
      </c>
      <c r="O250">
        <v>32</v>
      </c>
      <c r="P250">
        <v>3</v>
      </c>
      <c r="Q250" t="s">
        <v>32</v>
      </c>
      <c r="R250" t="s">
        <v>8304</v>
      </c>
      <c r="S250">
        <v>31.61</v>
      </c>
      <c r="T250">
        <v>85</v>
      </c>
      <c r="U250" t="s">
        <v>19</v>
      </c>
      <c r="V250" s="2">
        <v>42598</v>
      </c>
      <c r="W250" t="s">
        <v>39</v>
      </c>
      <c r="X250" t="s">
        <v>34</v>
      </c>
      <c r="Y250" t="s">
        <v>47</v>
      </c>
    </row>
    <row r="251" spans="1:25" x14ac:dyDescent="0.35">
      <c r="A251">
        <v>4</v>
      </c>
      <c r="B251" t="s">
        <v>43</v>
      </c>
      <c r="C251">
        <v>6</v>
      </c>
      <c r="D251" t="s">
        <v>50</v>
      </c>
      <c r="E251" t="s">
        <v>88</v>
      </c>
      <c r="F251" t="s">
        <v>13</v>
      </c>
      <c r="G251" t="s">
        <v>2379</v>
      </c>
      <c r="H251" s="1">
        <v>0.2</v>
      </c>
      <c r="I251" s="2">
        <v>42594</v>
      </c>
      <c r="J251" t="s">
        <v>2623</v>
      </c>
      <c r="K251" t="s">
        <v>30</v>
      </c>
      <c r="L251">
        <v>94122</v>
      </c>
      <c r="M251">
        <v>340</v>
      </c>
      <c r="N251" t="s">
        <v>4701</v>
      </c>
      <c r="O251">
        <v>50</v>
      </c>
      <c r="P251">
        <v>8</v>
      </c>
      <c r="Q251" t="s">
        <v>32</v>
      </c>
      <c r="R251" t="s">
        <v>8304</v>
      </c>
      <c r="S251">
        <v>50.4</v>
      </c>
      <c r="T251">
        <v>806</v>
      </c>
      <c r="U251" t="s">
        <v>19</v>
      </c>
      <c r="V251" s="2">
        <v>42598</v>
      </c>
      <c r="W251" t="s">
        <v>39</v>
      </c>
      <c r="X251" t="s">
        <v>34</v>
      </c>
      <c r="Y251" t="s">
        <v>52</v>
      </c>
    </row>
    <row r="252" spans="1:25" hidden="1" x14ac:dyDescent="0.35">
      <c r="A252">
        <v>3</v>
      </c>
      <c r="B252" t="s">
        <v>10</v>
      </c>
      <c r="C252">
        <v>3</v>
      </c>
      <c r="D252" t="s">
        <v>26</v>
      </c>
      <c r="E252" t="s">
        <v>171</v>
      </c>
      <c r="F252" t="s">
        <v>13</v>
      </c>
      <c r="G252" t="s">
        <v>5427</v>
      </c>
      <c r="H252" s="1">
        <v>0</v>
      </c>
      <c r="I252" s="2">
        <v>42565</v>
      </c>
      <c r="J252" t="s">
        <v>6057</v>
      </c>
      <c r="K252" t="s">
        <v>102</v>
      </c>
      <c r="L252">
        <v>10009</v>
      </c>
      <c r="M252">
        <v>1129</v>
      </c>
      <c r="N252" t="s">
        <v>3443</v>
      </c>
      <c r="O252">
        <v>4</v>
      </c>
      <c r="P252">
        <v>3</v>
      </c>
      <c r="Q252" t="s">
        <v>104</v>
      </c>
      <c r="R252" t="s">
        <v>8304</v>
      </c>
      <c r="S252">
        <v>4.49</v>
      </c>
      <c r="T252">
        <v>18</v>
      </c>
      <c r="U252" t="s">
        <v>33</v>
      </c>
      <c r="V252" s="2">
        <v>42568</v>
      </c>
      <c r="W252" t="s">
        <v>20</v>
      </c>
      <c r="X252" t="s">
        <v>175</v>
      </c>
      <c r="Y252" t="s">
        <v>49</v>
      </c>
    </row>
    <row r="253" spans="1:25" x14ac:dyDescent="0.35">
      <c r="A253">
        <v>5</v>
      </c>
      <c r="B253" t="s">
        <v>25</v>
      </c>
      <c r="C253">
        <v>3</v>
      </c>
      <c r="D253" t="s">
        <v>26</v>
      </c>
      <c r="E253" t="s">
        <v>552</v>
      </c>
      <c r="F253" t="s">
        <v>13</v>
      </c>
      <c r="G253" t="s">
        <v>5520</v>
      </c>
      <c r="H253" s="1">
        <v>0</v>
      </c>
      <c r="I253" s="2">
        <v>42620</v>
      </c>
      <c r="J253" t="s">
        <v>8003</v>
      </c>
      <c r="K253" t="s">
        <v>30</v>
      </c>
      <c r="L253">
        <v>95051</v>
      </c>
      <c r="M253">
        <v>1087</v>
      </c>
      <c r="N253" t="s">
        <v>8267</v>
      </c>
      <c r="O253">
        <v>10</v>
      </c>
      <c r="P253">
        <v>2</v>
      </c>
      <c r="Q253" t="s">
        <v>32</v>
      </c>
      <c r="R253" t="s">
        <v>92</v>
      </c>
      <c r="S253">
        <v>9.66</v>
      </c>
      <c r="T253">
        <v>21</v>
      </c>
      <c r="U253" t="s">
        <v>33</v>
      </c>
      <c r="V253" s="2">
        <v>42625</v>
      </c>
      <c r="W253" t="s">
        <v>20</v>
      </c>
      <c r="X253" t="s">
        <v>34</v>
      </c>
      <c r="Y253" t="s">
        <v>64</v>
      </c>
    </row>
    <row r="254" spans="1:25" x14ac:dyDescent="0.35">
      <c r="A254">
        <v>5</v>
      </c>
      <c r="B254" t="s">
        <v>25</v>
      </c>
      <c r="C254">
        <v>3</v>
      </c>
      <c r="D254" t="s">
        <v>26</v>
      </c>
      <c r="E254" t="s">
        <v>552</v>
      </c>
      <c r="F254" t="s">
        <v>13</v>
      </c>
      <c r="G254" t="s">
        <v>5520</v>
      </c>
      <c r="H254" s="1">
        <v>0</v>
      </c>
      <c r="I254" s="2">
        <v>42620</v>
      </c>
      <c r="J254" t="s">
        <v>8003</v>
      </c>
      <c r="K254" t="s">
        <v>30</v>
      </c>
      <c r="L254">
        <v>95051</v>
      </c>
      <c r="M254">
        <v>73</v>
      </c>
      <c r="N254" t="s">
        <v>8279</v>
      </c>
      <c r="O254">
        <v>7</v>
      </c>
      <c r="P254">
        <v>4</v>
      </c>
      <c r="Q254" t="s">
        <v>32</v>
      </c>
      <c r="R254" t="s">
        <v>92</v>
      </c>
      <c r="S254">
        <v>7.39</v>
      </c>
      <c r="T254">
        <v>27</v>
      </c>
      <c r="U254" t="s">
        <v>33</v>
      </c>
      <c r="V254" s="2">
        <v>42625</v>
      </c>
      <c r="W254" t="s">
        <v>20</v>
      </c>
      <c r="X254" t="s">
        <v>34</v>
      </c>
      <c r="Y254" t="s">
        <v>356</v>
      </c>
    </row>
    <row r="255" spans="1:25" x14ac:dyDescent="0.35">
      <c r="A255">
        <v>5</v>
      </c>
      <c r="B255" t="s">
        <v>25</v>
      </c>
      <c r="C255">
        <v>3</v>
      </c>
      <c r="D255" t="s">
        <v>26</v>
      </c>
      <c r="E255" t="s">
        <v>552</v>
      </c>
      <c r="F255" t="s">
        <v>13</v>
      </c>
      <c r="G255" t="s">
        <v>5520</v>
      </c>
      <c r="H255" s="1">
        <v>0.2</v>
      </c>
      <c r="I255" s="2">
        <v>42620</v>
      </c>
      <c r="J255" t="s">
        <v>8003</v>
      </c>
      <c r="K255" t="s">
        <v>30</v>
      </c>
      <c r="L255">
        <v>95051</v>
      </c>
      <c r="M255">
        <v>258</v>
      </c>
      <c r="N255" t="s">
        <v>4232</v>
      </c>
      <c r="O255">
        <v>31</v>
      </c>
      <c r="P255">
        <v>5</v>
      </c>
      <c r="Q255" t="s">
        <v>32</v>
      </c>
      <c r="R255" t="s">
        <v>92</v>
      </c>
      <c r="S255">
        <v>31.47</v>
      </c>
      <c r="T255">
        <v>84</v>
      </c>
      <c r="U255" t="s">
        <v>33</v>
      </c>
      <c r="V255" s="2">
        <v>42625</v>
      </c>
      <c r="W255" t="s">
        <v>20</v>
      </c>
      <c r="X255" t="s">
        <v>34</v>
      </c>
      <c r="Y255" t="s">
        <v>54</v>
      </c>
    </row>
    <row r="256" spans="1:25" hidden="1" x14ac:dyDescent="0.35">
      <c r="A256">
        <v>2</v>
      </c>
      <c r="B256" t="s">
        <v>25</v>
      </c>
      <c r="C256">
        <v>1</v>
      </c>
      <c r="D256" t="s">
        <v>26</v>
      </c>
      <c r="E256" t="s">
        <v>2237</v>
      </c>
      <c r="F256" t="s">
        <v>13</v>
      </c>
      <c r="G256" t="s">
        <v>5240</v>
      </c>
      <c r="H256" s="1">
        <v>0.2</v>
      </c>
      <c r="I256" s="2">
        <v>42713</v>
      </c>
      <c r="J256" t="s">
        <v>5833</v>
      </c>
      <c r="K256" t="s">
        <v>73</v>
      </c>
      <c r="L256">
        <v>78521</v>
      </c>
      <c r="M256">
        <v>1746</v>
      </c>
      <c r="N256" t="s">
        <v>350</v>
      </c>
      <c r="O256">
        <v>4</v>
      </c>
      <c r="P256">
        <v>2</v>
      </c>
      <c r="Q256" t="s">
        <v>75</v>
      </c>
      <c r="R256" t="s">
        <v>8304</v>
      </c>
      <c r="S256">
        <v>3.74</v>
      </c>
      <c r="T256">
        <v>11</v>
      </c>
      <c r="U256" t="s">
        <v>33</v>
      </c>
      <c r="V256" s="2">
        <v>42715</v>
      </c>
      <c r="W256" t="s">
        <v>130</v>
      </c>
      <c r="X256" t="s">
        <v>77</v>
      </c>
      <c r="Y256" t="s">
        <v>64</v>
      </c>
    </row>
    <row r="257" spans="1:25" hidden="1" x14ac:dyDescent="0.35">
      <c r="A257">
        <v>2</v>
      </c>
      <c r="B257" t="s">
        <v>25</v>
      </c>
      <c r="C257">
        <v>1</v>
      </c>
      <c r="D257" t="s">
        <v>26</v>
      </c>
      <c r="E257" t="s">
        <v>2237</v>
      </c>
      <c r="F257" t="s">
        <v>13</v>
      </c>
      <c r="G257" t="s">
        <v>5240</v>
      </c>
      <c r="H257" s="1">
        <v>0.2</v>
      </c>
      <c r="I257" s="2">
        <v>42713</v>
      </c>
      <c r="J257" t="s">
        <v>5833</v>
      </c>
      <c r="K257" t="s">
        <v>73</v>
      </c>
      <c r="L257">
        <v>78521</v>
      </c>
      <c r="M257">
        <v>1336</v>
      </c>
      <c r="N257" t="s">
        <v>1379</v>
      </c>
      <c r="O257">
        <v>21</v>
      </c>
      <c r="P257">
        <v>3</v>
      </c>
      <c r="Q257" t="s">
        <v>75</v>
      </c>
      <c r="R257" t="s">
        <v>8304</v>
      </c>
      <c r="S257">
        <v>20.75</v>
      </c>
      <c r="T257">
        <v>237</v>
      </c>
      <c r="U257" t="s">
        <v>33</v>
      </c>
      <c r="V257" s="2">
        <v>42715</v>
      </c>
      <c r="W257" t="s">
        <v>130</v>
      </c>
      <c r="X257" t="s">
        <v>77</v>
      </c>
      <c r="Y257" t="s">
        <v>42</v>
      </c>
    </row>
    <row r="258" spans="1:25" hidden="1" x14ac:dyDescent="0.35">
      <c r="A258">
        <v>2</v>
      </c>
      <c r="B258" t="s">
        <v>43</v>
      </c>
      <c r="C258">
        <v>3</v>
      </c>
      <c r="D258" t="s">
        <v>11</v>
      </c>
      <c r="E258" t="s">
        <v>122</v>
      </c>
      <c r="F258" t="s">
        <v>13</v>
      </c>
      <c r="G258" t="s">
        <v>844</v>
      </c>
      <c r="H258" s="1">
        <v>0.6</v>
      </c>
      <c r="I258" s="2">
        <v>42710</v>
      </c>
      <c r="J258" t="s">
        <v>1881</v>
      </c>
      <c r="K258" t="s">
        <v>73</v>
      </c>
      <c r="L258">
        <v>77095</v>
      </c>
      <c r="M258">
        <v>12</v>
      </c>
      <c r="N258" t="s">
        <v>1301</v>
      </c>
      <c r="O258">
        <v>-14</v>
      </c>
      <c r="P258">
        <v>3</v>
      </c>
      <c r="Q258" t="s">
        <v>75</v>
      </c>
      <c r="R258" t="s">
        <v>8304</v>
      </c>
      <c r="S258">
        <v>-14.39</v>
      </c>
      <c r="T258">
        <v>24</v>
      </c>
      <c r="U258" t="s">
        <v>19</v>
      </c>
      <c r="V258" s="2">
        <v>42712</v>
      </c>
      <c r="W258" t="s">
        <v>20</v>
      </c>
      <c r="X258" t="s">
        <v>77</v>
      </c>
      <c r="Y258" t="s">
        <v>47</v>
      </c>
    </row>
    <row r="259" spans="1:25" hidden="1" x14ac:dyDescent="0.35">
      <c r="A259">
        <v>6</v>
      </c>
      <c r="B259" t="s">
        <v>10</v>
      </c>
      <c r="C259">
        <v>6</v>
      </c>
      <c r="D259" t="s">
        <v>26</v>
      </c>
      <c r="E259" t="s">
        <v>171</v>
      </c>
      <c r="F259" t="s">
        <v>13</v>
      </c>
      <c r="G259" t="s">
        <v>387</v>
      </c>
      <c r="H259" s="1">
        <v>0</v>
      </c>
      <c r="I259" s="2">
        <v>42587</v>
      </c>
      <c r="J259" t="s">
        <v>6371</v>
      </c>
      <c r="K259" t="s">
        <v>102</v>
      </c>
      <c r="L259">
        <v>10009</v>
      </c>
      <c r="M259">
        <v>333</v>
      </c>
      <c r="N259" t="s">
        <v>6044</v>
      </c>
      <c r="O259">
        <v>7</v>
      </c>
      <c r="P259">
        <v>7</v>
      </c>
      <c r="Q259" t="s">
        <v>104</v>
      </c>
      <c r="R259" t="s">
        <v>8304</v>
      </c>
      <c r="S259">
        <v>7.02</v>
      </c>
      <c r="T259">
        <v>16</v>
      </c>
      <c r="U259" t="s">
        <v>33</v>
      </c>
      <c r="V259" s="2">
        <v>42593</v>
      </c>
      <c r="W259" t="s">
        <v>39</v>
      </c>
      <c r="X259" t="s">
        <v>175</v>
      </c>
      <c r="Y259" t="s">
        <v>49</v>
      </c>
    </row>
    <row r="260" spans="1:25" hidden="1" x14ac:dyDescent="0.35">
      <c r="A260">
        <v>6</v>
      </c>
      <c r="B260" t="s">
        <v>10</v>
      </c>
      <c r="C260">
        <v>6</v>
      </c>
      <c r="D260" t="s">
        <v>50</v>
      </c>
      <c r="E260" t="s">
        <v>171</v>
      </c>
      <c r="F260" t="s">
        <v>13</v>
      </c>
      <c r="G260" t="s">
        <v>387</v>
      </c>
      <c r="H260" s="1">
        <v>0</v>
      </c>
      <c r="I260" s="2">
        <v>42587</v>
      </c>
      <c r="J260" t="s">
        <v>6371</v>
      </c>
      <c r="K260" t="s">
        <v>102</v>
      </c>
      <c r="L260">
        <v>10009</v>
      </c>
      <c r="M260">
        <v>1277</v>
      </c>
      <c r="N260" t="s">
        <v>4873</v>
      </c>
      <c r="O260">
        <v>37</v>
      </c>
      <c r="P260">
        <v>1</v>
      </c>
      <c r="Q260" t="s">
        <v>104</v>
      </c>
      <c r="R260" t="s">
        <v>8304</v>
      </c>
      <c r="S260">
        <v>36.72</v>
      </c>
      <c r="T260">
        <v>136</v>
      </c>
      <c r="U260" t="s">
        <v>33</v>
      </c>
      <c r="V260" s="2">
        <v>42593</v>
      </c>
      <c r="W260" t="s">
        <v>39</v>
      </c>
      <c r="X260" t="s">
        <v>175</v>
      </c>
      <c r="Y260" t="s">
        <v>52</v>
      </c>
    </row>
    <row r="261" spans="1:25" hidden="1" x14ac:dyDescent="0.35">
      <c r="A261">
        <v>6</v>
      </c>
      <c r="B261" t="s">
        <v>10</v>
      </c>
      <c r="C261">
        <v>6</v>
      </c>
      <c r="D261" t="s">
        <v>11</v>
      </c>
      <c r="E261" t="s">
        <v>372</v>
      </c>
      <c r="F261" t="s">
        <v>13</v>
      </c>
      <c r="G261" t="s">
        <v>373</v>
      </c>
      <c r="H261" s="1">
        <v>0.2</v>
      </c>
      <c r="I261" s="2">
        <v>42665</v>
      </c>
      <c r="J261" t="s">
        <v>374</v>
      </c>
      <c r="K261" t="s">
        <v>102</v>
      </c>
      <c r="L261">
        <v>43055</v>
      </c>
      <c r="M261">
        <v>1447</v>
      </c>
      <c r="N261" t="s">
        <v>8156</v>
      </c>
      <c r="O261">
        <v>13</v>
      </c>
      <c r="P261">
        <v>4</v>
      </c>
      <c r="Q261" t="s">
        <v>104</v>
      </c>
      <c r="R261" t="s">
        <v>8304</v>
      </c>
      <c r="S261">
        <v>12.91</v>
      </c>
      <c r="T261">
        <v>94</v>
      </c>
      <c r="U261" t="s">
        <v>76</v>
      </c>
      <c r="V261" s="2">
        <v>42671</v>
      </c>
      <c r="W261" t="s">
        <v>39</v>
      </c>
      <c r="X261" t="s">
        <v>309</v>
      </c>
      <c r="Y261" t="s">
        <v>47</v>
      </c>
    </row>
    <row r="262" spans="1:25" hidden="1" x14ac:dyDescent="0.35">
      <c r="A262">
        <v>4</v>
      </c>
      <c r="B262" t="s">
        <v>43</v>
      </c>
      <c r="C262">
        <v>6</v>
      </c>
      <c r="D262" t="s">
        <v>50</v>
      </c>
      <c r="E262" t="s">
        <v>320</v>
      </c>
      <c r="F262" t="s">
        <v>13</v>
      </c>
      <c r="G262" t="s">
        <v>348</v>
      </c>
      <c r="H262" s="1">
        <v>0.2</v>
      </c>
      <c r="I262" s="2">
        <v>42485</v>
      </c>
      <c r="J262" t="s">
        <v>5124</v>
      </c>
      <c r="K262" t="s">
        <v>16</v>
      </c>
      <c r="L262">
        <v>28403</v>
      </c>
      <c r="M262">
        <v>158</v>
      </c>
      <c r="N262" t="s">
        <v>5125</v>
      </c>
      <c r="O262">
        <v>38</v>
      </c>
      <c r="P262">
        <v>3</v>
      </c>
      <c r="Q262" t="s">
        <v>18</v>
      </c>
      <c r="R262" t="s">
        <v>8304</v>
      </c>
      <c r="S262">
        <v>37.799999999999997</v>
      </c>
      <c r="T262">
        <v>302</v>
      </c>
      <c r="U262" t="s">
        <v>19</v>
      </c>
      <c r="V262" s="2">
        <v>42489</v>
      </c>
      <c r="W262" t="s">
        <v>39</v>
      </c>
      <c r="X262" t="s">
        <v>63</v>
      </c>
      <c r="Y262" t="s">
        <v>52</v>
      </c>
    </row>
    <row r="263" spans="1:25" x14ac:dyDescent="0.35">
      <c r="A263">
        <v>4</v>
      </c>
      <c r="B263" t="s">
        <v>43</v>
      </c>
      <c r="C263">
        <v>6</v>
      </c>
      <c r="D263" t="s">
        <v>26</v>
      </c>
      <c r="E263" t="s">
        <v>27</v>
      </c>
      <c r="F263" t="s">
        <v>13</v>
      </c>
      <c r="G263" t="s">
        <v>6975</v>
      </c>
      <c r="H263" s="1">
        <v>0</v>
      </c>
      <c r="I263" s="2">
        <v>42563</v>
      </c>
      <c r="J263" t="s">
        <v>7683</v>
      </c>
      <c r="K263" t="s">
        <v>30</v>
      </c>
      <c r="L263">
        <v>90036</v>
      </c>
      <c r="M263">
        <v>661</v>
      </c>
      <c r="N263" t="s">
        <v>86</v>
      </c>
      <c r="O263">
        <v>45</v>
      </c>
      <c r="P263">
        <v>9</v>
      </c>
      <c r="Q263" t="s">
        <v>32</v>
      </c>
      <c r="R263" t="s">
        <v>8304</v>
      </c>
      <c r="S263">
        <v>44.95</v>
      </c>
      <c r="T263">
        <v>250</v>
      </c>
      <c r="U263" t="s">
        <v>76</v>
      </c>
      <c r="V263" s="2">
        <v>42567</v>
      </c>
      <c r="W263" t="s">
        <v>39</v>
      </c>
      <c r="X263" t="s">
        <v>34</v>
      </c>
      <c r="Y263" t="s">
        <v>42</v>
      </c>
    </row>
    <row r="264" spans="1:25" x14ac:dyDescent="0.35">
      <c r="A264">
        <v>4</v>
      </c>
      <c r="B264" t="s">
        <v>43</v>
      </c>
      <c r="C264">
        <v>6</v>
      </c>
      <c r="D264" t="s">
        <v>50</v>
      </c>
      <c r="E264" t="s">
        <v>27</v>
      </c>
      <c r="F264" t="s">
        <v>13</v>
      </c>
      <c r="G264" t="s">
        <v>6975</v>
      </c>
      <c r="H264" s="1">
        <v>0.2</v>
      </c>
      <c r="I264" s="2">
        <v>42563</v>
      </c>
      <c r="J264" t="s">
        <v>7683</v>
      </c>
      <c r="K264" t="s">
        <v>30</v>
      </c>
      <c r="L264">
        <v>90036</v>
      </c>
      <c r="M264">
        <v>729</v>
      </c>
      <c r="N264" t="s">
        <v>4872</v>
      </c>
      <c r="O264">
        <v>29</v>
      </c>
      <c r="P264">
        <v>8</v>
      </c>
      <c r="Q264" t="s">
        <v>32</v>
      </c>
      <c r="R264" t="s">
        <v>8304</v>
      </c>
      <c r="S264">
        <v>28.79</v>
      </c>
      <c r="T264">
        <v>256</v>
      </c>
      <c r="U264" t="s">
        <v>76</v>
      </c>
      <c r="V264" s="2">
        <v>42567</v>
      </c>
      <c r="W264" t="s">
        <v>39</v>
      </c>
      <c r="X264" t="s">
        <v>34</v>
      </c>
      <c r="Y264" t="s">
        <v>52</v>
      </c>
    </row>
    <row r="265" spans="1:25" hidden="1" x14ac:dyDescent="0.35">
      <c r="A265">
        <v>3</v>
      </c>
      <c r="B265" t="s">
        <v>25</v>
      </c>
      <c r="C265">
        <v>1</v>
      </c>
      <c r="D265" t="s">
        <v>11</v>
      </c>
      <c r="E265" t="s">
        <v>417</v>
      </c>
      <c r="F265" t="s">
        <v>13</v>
      </c>
      <c r="G265" t="s">
        <v>107</v>
      </c>
      <c r="H265" s="1">
        <v>0.3</v>
      </c>
      <c r="I265" s="2">
        <v>42495</v>
      </c>
      <c r="J265" t="s">
        <v>1479</v>
      </c>
      <c r="K265" t="s">
        <v>73</v>
      </c>
      <c r="L265">
        <v>78207</v>
      </c>
      <c r="M265">
        <v>771</v>
      </c>
      <c r="N265" t="s">
        <v>8105</v>
      </c>
      <c r="O265">
        <v>-9</v>
      </c>
      <c r="P265">
        <v>3</v>
      </c>
      <c r="Q265" t="s">
        <v>75</v>
      </c>
      <c r="R265" t="s">
        <v>8304</v>
      </c>
      <c r="S265">
        <v>-9.1300000000000008</v>
      </c>
      <c r="T265">
        <v>128</v>
      </c>
      <c r="U265" t="s">
        <v>19</v>
      </c>
      <c r="V265" s="2">
        <v>42498</v>
      </c>
      <c r="W265" t="s">
        <v>130</v>
      </c>
      <c r="X265" t="s">
        <v>77</v>
      </c>
      <c r="Y265" t="s">
        <v>24</v>
      </c>
    </row>
    <row r="266" spans="1:25" hidden="1" x14ac:dyDescent="0.35">
      <c r="A266">
        <v>6</v>
      </c>
      <c r="B266" t="s">
        <v>10</v>
      </c>
      <c r="C266">
        <v>6</v>
      </c>
      <c r="D266" t="s">
        <v>26</v>
      </c>
      <c r="E266" t="s">
        <v>122</v>
      </c>
      <c r="F266" t="s">
        <v>13</v>
      </c>
      <c r="G266" t="s">
        <v>6848</v>
      </c>
      <c r="H266" s="1">
        <v>0.2</v>
      </c>
      <c r="I266" s="2">
        <v>42697</v>
      </c>
      <c r="J266" t="s">
        <v>7425</v>
      </c>
      <c r="K266" t="s">
        <v>73</v>
      </c>
      <c r="L266">
        <v>77036</v>
      </c>
      <c r="M266">
        <v>122</v>
      </c>
      <c r="N266" t="s">
        <v>993</v>
      </c>
      <c r="O266">
        <v>9</v>
      </c>
      <c r="P266">
        <v>2</v>
      </c>
      <c r="Q266" t="s">
        <v>75</v>
      </c>
      <c r="R266" t="s">
        <v>8304</v>
      </c>
      <c r="S266">
        <v>8.8800000000000008</v>
      </c>
      <c r="T266">
        <v>24</v>
      </c>
      <c r="U266" t="s">
        <v>76</v>
      </c>
      <c r="V266" s="2">
        <v>42703</v>
      </c>
      <c r="W266" t="s">
        <v>39</v>
      </c>
      <c r="X266" t="s">
        <v>77</v>
      </c>
      <c r="Y266" t="s">
        <v>35</v>
      </c>
    </row>
    <row r="267" spans="1:25" hidden="1" x14ac:dyDescent="0.35">
      <c r="A267">
        <v>2</v>
      </c>
      <c r="B267" t="s">
        <v>43</v>
      </c>
      <c r="C267">
        <v>3</v>
      </c>
      <c r="D267" t="s">
        <v>11</v>
      </c>
      <c r="E267" t="s">
        <v>1080</v>
      </c>
      <c r="F267" t="s">
        <v>13</v>
      </c>
      <c r="G267" t="s">
        <v>661</v>
      </c>
      <c r="H267" s="1">
        <v>0</v>
      </c>
      <c r="I267" s="2">
        <v>42661</v>
      </c>
      <c r="J267" t="s">
        <v>5424</v>
      </c>
      <c r="K267" t="s">
        <v>16</v>
      </c>
      <c r="L267">
        <v>36116</v>
      </c>
      <c r="M267">
        <v>773</v>
      </c>
      <c r="N267" t="s">
        <v>8123</v>
      </c>
      <c r="O267">
        <v>71</v>
      </c>
      <c r="P267">
        <v>6</v>
      </c>
      <c r="Q267" t="s">
        <v>18</v>
      </c>
      <c r="R267" t="s">
        <v>8304</v>
      </c>
      <c r="S267">
        <v>70.959999999999994</v>
      </c>
      <c r="T267">
        <v>546</v>
      </c>
      <c r="U267" t="s">
        <v>33</v>
      </c>
      <c r="V267" s="2">
        <v>42663</v>
      </c>
      <c r="W267" t="s">
        <v>20</v>
      </c>
      <c r="X267" t="s">
        <v>225</v>
      </c>
      <c r="Y267" t="s">
        <v>24</v>
      </c>
    </row>
    <row r="268" spans="1:25" hidden="1" x14ac:dyDescent="0.35">
      <c r="A268">
        <v>2</v>
      </c>
      <c r="B268" t="s">
        <v>43</v>
      </c>
      <c r="C268">
        <v>3</v>
      </c>
      <c r="D268" t="s">
        <v>26</v>
      </c>
      <c r="E268" t="s">
        <v>1080</v>
      </c>
      <c r="F268" t="s">
        <v>13</v>
      </c>
      <c r="G268" t="s">
        <v>661</v>
      </c>
      <c r="H268" s="1">
        <v>0</v>
      </c>
      <c r="I268" s="2">
        <v>42661</v>
      </c>
      <c r="J268" t="s">
        <v>5424</v>
      </c>
      <c r="K268" t="s">
        <v>16</v>
      </c>
      <c r="L268">
        <v>36116</v>
      </c>
      <c r="M268">
        <v>776</v>
      </c>
      <c r="N268" t="s">
        <v>515</v>
      </c>
      <c r="O268">
        <v>11</v>
      </c>
      <c r="P268">
        <v>3</v>
      </c>
      <c r="Q268" t="s">
        <v>18</v>
      </c>
      <c r="R268" t="s">
        <v>8304</v>
      </c>
      <c r="S268">
        <v>11.04</v>
      </c>
      <c r="T268">
        <v>276</v>
      </c>
      <c r="U268" t="s">
        <v>33</v>
      </c>
      <c r="V268" s="2">
        <v>42663</v>
      </c>
      <c r="W268" t="s">
        <v>20</v>
      </c>
      <c r="X268" t="s">
        <v>225</v>
      </c>
      <c r="Y268" t="s">
        <v>42</v>
      </c>
    </row>
    <row r="269" spans="1:25" hidden="1" x14ac:dyDescent="0.35">
      <c r="A269">
        <v>2</v>
      </c>
      <c r="B269" t="s">
        <v>43</v>
      </c>
      <c r="C269">
        <v>3</v>
      </c>
      <c r="D269" t="s">
        <v>50</v>
      </c>
      <c r="E269" t="s">
        <v>1080</v>
      </c>
      <c r="F269" t="s">
        <v>13</v>
      </c>
      <c r="G269" t="s">
        <v>661</v>
      </c>
      <c r="H269" s="1">
        <v>0</v>
      </c>
      <c r="I269" s="2">
        <v>42661</v>
      </c>
      <c r="J269" t="s">
        <v>5424</v>
      </c>
      <c r="K269" t="s">
        <v>16</v>
      </c>
      <c r="L269">
        <v>36116</v>
      </c>
      <c r="M269">
        <v>176</v>
      </c>
      <c r="N269" t="s">
        <v>6723</v>
      </c>
      <c r="O269">
        <v>363</v>
      </c>
      <c r="P269">
        <v>5</v>
      </c>
      <c r="Q269" t="s">
        <v>18</v>
      </c>
      <c r="R269" t="s">
        <v>8304</v>
      </c>
      <c r="S269">
        <v>362.69</v>
      </c>
      <c r="T269">
        <v>1395</v>
      </c>
      <c r="U269" t="s">
        <v>33</v>
      </c>
      <c r="V269" s="2">
        <v>42663</v>
      </c>
      <c r="W269" t="s">
        <v>20</v>
      </c>
      <c r="X269" t="s">
        <v>225</v>
      </c>
      <c r="Y269" t="s">
        <v>52</v>
      </c>
    </row>
    <row r="270" spans="1:25" hidden="1" x14ac:dyDescent="0.35">
      <c r="A270">
        <v>2</v>
      </c>
      <c r="B270" t="s">
        <v>43</v>
      </c>
      <c r="C270">
        <v>3</v>
      </c>
      <c r="D270" t="s">
        <v>11</v>
      </c>
      <c r="E270" t="s">
        <v>843</v>
      </c>
      <c r="F270" t="s">
        <v>13</v>
      </c>
      <c r="G270" t="s">
        <v>1833</v>
      </c>
      <c r="H270" s="1">
        <v>0.2</v>
      </c>
      <c r="I270" s="2">
        <v>42390</v>
      </c>
      <c r="J270" t="s">
        <v>2023</v>
      </c>
      <c r="K270" t="s">
        <v>16</v>
      </c>
      <c r="L270">
        <v>33180</v>
      </c>
      <c r="M270">
        <v>1594</v>
      </c>
      <c r="N270" t="s">
        <v>1808</v>
      </c>
      <c r="O270">
        <v>4</v>
      </c>
      <c r="P270">
        <v>3</v>
      </c>
      <c r="Q270" t="s">
        <v>18</v>
      </c>
      <c r="R270" t="s">
        <v>8304</v>
      </c>
      <c r="S270">
        <v>4.0999999999999996</v>
      </c>
      <c r="T270">
        <v>25</v>
      </c>
      <c r="U270" t="s">
        <v>19</v>
      </c>
      <c r="V270" s="2">
        <v>42392</v>
      </c>
      <c r="W270" t="s">
        <v>20</v>
      </c>
      <c r="X270" t="s">
        <v>40</v>
      </c>
      <c r="Y270" t="s">
        <v>47</v>
      </c>
    </row>
    <row r="271" spans="1:25" x14ac:dyDescent="0.35">
      <c r="A271">
        <v>7</v>
      </c>
      <c r="B271" t="s">
        <v>25</v>
      </c>
      <c r="C271">
        <v>6</v>
      </c>
      <c r="D271" t="s">
        <v>26</v>
      </c>
      <c r="E271" t="s">
        <v>572</v>
      </c>
      <c r="F271" t="s">
        <v>13</v>
      </c>
      <c r="G271" t="s">
        <v>6848</v>
      </c>
      <c r="H271" s="1">
        <v>0</v>
      </c>
      <c r="I271" s="2">
        <v>42591</v>
      </c>
      <c r="J271" t="s">
        <v>7681</v>
      </c>
      <c r="K271" t="s">
        <v>30</v>
      </c>
      <c r="L271">
        <v>92037</v>
      </c>
      <c r="M271">
        <v>203</v>
      </c>
      <c r="N271" t="s">
        <v>3292</v>
      </c>
      <c r="O271">
        <v>10</v>
      </c>
      <c r="P271">
        <v>8</v>
      </c>
      <c r="Q271" t="s">
        <v>32</v>
      </c>
      <c r="R271" t="s">
        <v>8304</v>
      </c>
      <c r="S271">
        <v>9.6</v>
      </c>
      <c r="T271">
        <v>21</v>
      </c>
      <c r="U271" t="s">
        <v>76</v>
      </c>
      <c r="V271" s="2">
        <v>42598</v>
      </c>
      <c r="W271" t="s">
        <v>39</v>
      </c>
      <c r="X271" t="s">
        <v>34</v>
      </c>
      <c r="Y271" t="s">
        <v>35</v>
      </c>
    </row>
    <row r="272" spans="1:25" hidden="1" x14ac:dyDescent="0.35">
      <c r="A272">
        <v>7</v>
      </c>
      <c r="B272" t="s">
        <v>25</v>
      </c>
      <c r="C272">
        <v>6</v>
      </c>
      <c r="D272" t="s">
        <v>26</v>
      </c>
      <c r="E272" t="s">
        <v>1047</v>
      </c>
      <c r="F272" t="s">
        <v>13</v>
      </c>
      <c r="G272" t="s">
        <v>1867</v>
      </c>
      <c r="H272" s="1">
        <v>0</v>
      </c>
      <c r="I272" s="2">
        <v>42471</v>
      </c>
      <c r="J272" t="s">
        <v>4609</v>
      </c>
      <c r="K272" t="s">
        <v>30</v>
      </c>
      <c r="L272">
        <v>59405</v>
      </c>
      <c r="M272">
        <v>589</v>
      </c>
      <c r="N272" t="s">
        <v>626</v>
      </c>
      <c r="O272">
        <v>24</v>
      </c>
      <c r="P272">
        <v>7</v>
      </c>
      <c r="Q272" t="s">
        <v>32</v>
      </c>
      <c r="R272" t="s">
        <v>8304</v>
      </c>
      <c r="S272">
        <v>24.38</v>
      </c>
      <c r="T272">
        <v>87</v>
      </c>
      <c r="U272" t="s">
        <v>19</v>
      </c>
      <c r="V272" s="2">
        <v>42478</v>
      </c>
      <c r="W272" t="s">
        <v>39</v>
      </c>
      <c r="X272" t="s">
        <v>1050</v>
      </c>
      <c r="Y272" t="s">
        <v>42</v>
      </c>
    </row>
    <row r="273" spans="1:25" hidden="1" x14ac:dyDescent="0.35">
      <c r="A273">
        <v>7</v>
      </c>
      <c r="B273" t="s">
        <v>25</v>
      </c>
      <c r="C273">
        <v>6</v>
      </c>
      <c r="D273" t="s">
        <v>50</v>
      </c>
      <c r="E273" t="s">
        <v>1047</v>
      </c>
      <c r="F273" t="s">
        <v>13</v>
      </c>
      <c r="G273" t="s">
        <v>1867</v>
      </c>
      <c r="H273" s="1">
        <v>0</v>
      </c>
      <c r="I273" s="2">
        <v>42471</v>
      </c>
      <c r="J273" t="s">
        <v>4609</v>
      </c>
      <c r="K273" t="s">
        <v>30</v>
      </c>
      <c r="L273">
        <v>59405</v>
      </c>
      <c r="M273">
        <v>1084</v>
      </c>
      <c r="N273" t="s">
        <v>5028</v>
      </c>
      <c r="O273">
        <v>91</v>
      </c>
      <c r="P273">
        <v>6</v>
      </c>
      <c r="Q273" t="s">
        <v>32</v>
      </c>
      <c r="R273" t="s">
        <v>8304</v>
      </c>
      <c r="S273">
        <v>91.32</v>
      </c>
      <c r="T273">
        <v>217</v>
      </c>
      <c r="U273" t="s">
        <v>19</v>
      </c>
      <c r="V273" s="2">
        <v>42478</v>
      </c>
      <c r="W273" t="s">
        <v>39</v>
      </c>
      <c r="X273" t="s">
        <v>1050</v>
      </c>
      <c r="Y273" t="s">
        <v>113</v>
      </c>
    </row>
    <row r="274" spans="1:25" hidden="1" x14ac:dyDescent="0.35">
      <c r="A274">
        <v>7</v>
      </c>
      <c r="B274" t="s">
        <v>25</v>
      </c>
      <c r="C274">
        <v>6</v>
      </c>
      <c r="D274" t="s">
        <v>50</v>
      </c>
      <c r="E274" t="s">
        <v>1047</v>
      </c>
      <c r="F274" t="s">
        <v>13</v>
      </c>
      <c r="G274" t="s">
        <v>1867</v>
      </c>
      <c r="H274" s="1">
        <v>0.2</v>
      </c>
      <c r="I274" s="2">
        <v>42471</v>
      </c>
      <c r="J274" t="s">
        <v>4609</v>
      </c>
      <c r="K274" t="s">
        <v>30</v>
      </c>
      <c r="L274">
        <v>59405</v>
      </c>
      <c r="M274">
        <v>162</v>
      </c>
      <c r="N274" t="s">
        <v>1169</v>
      </c>
      <c r="O274">
        <v>9</v>
      </c>
      <c r="P274">
        <v>2</v>
      </c>
      <c r="Q274" t="s">
        <v>32</v>
      </c>
      <c r="R274" t="s">
        <v>8304</v>
      </c>
      <c r="S274">
        <v>9.24</v>
      </c>
      <c r="T274">
        <v>106</v>
      </c>
      <c r="U274" t="s">
        <v>19</v>
      </c>
      <c r="V274" s="2">
        <v>42478</v>
      </c>
      <c r="W274" t="s">
        <v>39</v>
      </c>
      <c r="X274" t="s">
        <v>1050</v>
      </c>
      <c r="Y274" t="s">
        <v>52</v>
      </c>
    </row>
    <row r="275" spans="1:25" hidden="1" x14ac:dyDescent="0.35">
      <c r="A275">
        <v>7</v>
      </c>
      <c r="B275" t="s">
        <v>25</v>
      </c>
      <c r="C275">
        <v>6</v>
      </c>
      <c r="D275" t="s">
        <v>26</v>
      </c>
      <c r="E275" t="s">
        <v>99</v>
      </c>
      <c r="F275" t="s">
        <v>13</v>
      </c>
      <c r="G275" t="s">
        <v>2974</v>
      </c>
      <c r="H275" s="1">
        <v>0.2</v>
      </c>
      <c r="I275" s="2">
        <v>42649</v>
      </c>
      <c r="J275" t="s">
        <v>4216</v>
      </c>
      <c r="K275" t="s">
        <v>102</v>
      </c>
      <c r="L275">
        <v>19120</v>
      </c>
      <c r="M275">
        <v>1555</v>
      </c>
      <c r="N275" t="s">
        <v>512</v>
      </c>
      <c r="O275">
        <v>-14</v>
      </c>
      <c r="P275">
        <v>5</v>
      </c>
      <c r="Q275" t="s">
        <v>104</v>
      </c>
      <c r="R275" t="s">
        <v>8304</v>
      </c>
      <c r="S275">
        <v>-13.64</v>
      </c>
      <c r="T275">
        <v>84</v>
      </c>
      <c r="U275" t="s">
        <v>19</v>
      </c>
      <c r="V275" s="2">
        <v>42656</v>
      </c>
      <c r="W275" t="s">
        <v>39</v>
      </c>
      <c r="X275" t="s">
        <v>105</v>
      </c>
      <c r="Y275" t="s">
        <v>42</v>
      </c>
    </row>
    <row r="276" spans="1:25" hidden="1" x14ac:dyDescent="0.35">
      <c r="A276">
        <v>0</v>
      </c>
      <c r="B276" t="s">
        <v>10</v>
      </c>
      <c r="C276">
        <v>0</v>
      </c>
      <c r="D276" t="s">
        <v>26</v>
      </c>
      <c r="E276" t="s">
        <v>171</v>
      </c>
      <c r="F276" t="s">
        <v>13</v>
      </c>
      <c r="G276" t="s">
        <v>1782</v>
      </c>
      <c r="H276" s="1">
        <v>0</v>
      </c>
      <c r="I276" s="2">
        <v>42605</v>
      </c>
      <c r="J276" t="s">
        <v>3224</v>
      </c>
      <c r="K276" t="s">
        <v>102</v>
      </c>
      <c r="L276">
        <v>10009</v>
      </c>
      <c r="M276">
        <v>1266</v>
      </c>
      <c r="N276" t="s">
        <v>1147</v>
      </c>
      <c r="O276">
        <v>23</v>
      </c>
      <c r="P276">
        <v>4</v>
      </c>
      <c r="Q276" t="s">
        <v>104</v>
      </c>
      <c r="R276" t="s">
        <v>8304</v>
      </c>
      <c r="S276">
        <v>22.5</v>
      </c>
      <c r="T276">
        <v>46</v>
      </c>
      <c r="U276" t="s">
        <v>19</v>
      </c>
      <c r="V276" s="2">
        <v>42605</v>
      </c>
      <c r="W276" t="s">
        <v>773</v>
      </c>
      <c r="X276" t="s">
        <v>175</v>
      </c>
      <c r="Y276" t="s">
        <v>64</v>
      </c>
    </row>
    <row r="277" spans="1:25" hidden="1" x14ac:dyDescent="0.35">
      <c r="A277">
        <v>0</v>
      </c>
      <c r="B277" t="s">
        <v>10</v>
      </c>
      <c r="C277">
        <v>0</v>
      </c>
      <c r="D277" t="s">
        <v>26</v>
      </c>
      <c r="E277" t="s">
        <v>171</v>
      </c>
      <c r="F277" t="s">
        <v>13</v>
      </c>
      <c r="G277" t="s">
        <v>1782</v>
      </c>
      <c r="H277" s="1">
        <v>0</v>
      </c>
      <c r="I277" s="2">
        <v>42605</v>
      </c>
      <c r="J277" t="s">
        <v>3224</v>
      </c>
      <c r="K277" t="s">
        <v>102</v>
      </c>
      <c r="L277">
        <v>10009</v>
      </c>
      <c r="M277">
        <v>1794</v>
      </c>
      <c r="N277" t="s">
        <v>3225</v>
      </c>
      <c r="O277">
        <v>12</v>
      </c>
      <c r="P277">
        <v>4</v>
      </c>
      <c r="Q277" t="s">
        <v>104</v>
      </c>
      <c r="R277" t="s">
        <v>8304</v>
      </c>
      <c r="S277">
        <v>12.44</v>
      </c>
      <c r="T277">
        <v>26</v>
      </c>
      <c r="U277" t="s">
        <v>19</v>
      </c>
      <c r="V277" s="2">
        <v>42605</v>
      </c>
      <c r="W277" t="s">
        <v>773</v>
      </c>
      <c r="X277" t="s">
        <v>175</v>
      </c>
      <c r="Y277" t="s">
        <v>64</v>
      </c>
    </row>
    <row r="278" spans="1:25" x14ac:dyDescent="0.35">
      <c r="A278">
        <v>4</v>
      </c>
      <c r="B278" t="s">
        <v>43</v>
      </c>
      <c r="C278">
        <v>6</v>
      </c>
      <c r="D278" t="s">
        <v>11</v>
      </c>
      <c r="E278" t="s">
        <v>88</v>
      </c>
      <c r="F278" t="s">
        <v>13</v>
      </c>
      <c r="G278" t="s">
        <v>1444</v>
      </c>
      <c r="H278" s="1">
        <v>0</v>
      </c>
      <c r="I278" s="2">
        <v>42733</v>
      </c>
      <c r="J278" t="s">
        <v>7981</v>
      </c>
      <c r="K278" t="s">
        <v>30</v>
      </c>
      <c r="L278">
        <v>94110</v>
      </c>
      <c r="M278">
        <v>1496</v>
      </c>
      <c r="N278" t="s">
        <v>2270</v>
      </c>
      <c r="O278">
        <v>8</v>
      </c>
      <c r="P278">
        <v>5</v>
      </c>
      <c r="Q278" t="s">
        <v>32</v>
      </c>
      <c r="R278" t="s">
        <v>92</v>
      </c>
      <c r="S278">
        <v>8.2200000000000006</v>
      </c>
      <c r="T278">
        <v>25</v>
      </c>
      <c r="U278" t="s">
        <v>33</v>
      </c>
      <c r="V278" s="2">
        <v>42737</v>
      </c>
      <c r="W278" t="s">
        <v>39</v>
      </c>
      <c r="X278" t="s">
        <v>34</v>
      </c>
      <c r="Y278" t="s">
        <v>47</v>
      </c>
    </row>
    <row r="279" spans="1:25" x14ac:dyDescent="0.35">
      <c r="A279">
        <v>4</v>
      </c>
      <c r="B279" t="s">
        <v>43</v>
      </c>
      <c r="C279">
        <v>6</v>
      </c>
      <c r="D279" t="s">
        <v>11</v>
      </c>
      <c r="E279" t="s">
        <v>88</v>
      </c>
      <c r="F279" t="s">
        <v>13</v>
      </c>
      <c r="G279" t="s">
        <v>1444</v>
      </c>
      <c r="H279" s="1">
        <v>0</v>
      </c>
      <c r="I279" s="2">
        <v>42733</v>
      </c>
      <c r="J279" t="s">
        <v>7981</v>
      </c>
      <c r="K279" t="s">
        <v>30</v>
      </c>
      <c r="L279">
        <v>94110</v>
      </c>
      <c r="M279">
        <v>615</v>
      </c>
      <c r="N279" t="s">
        <v>8213</v>
      </c>
      <c r="O279">
        <v>24</v>
      </c>
      <c r="P279">
        <v>6</v>
      </c>
      <c r="Q279" t="s">
        <v>32</v>
      </c>
      <c r="R279" t="s">
        <v>92</v>
      </c>
      <c r="S279">
        <v>23.99</v>
      </c>
      <c r="T279">
        <v>71</v>
      </c>
      <c r="U279" t="s">
        <v>33</v>
      </c>
      <c r="V279" s="2">
        <v>42737</v>
      </c>
      <c r="W279" t="s">
        <v>39</v>
      </c>
      <c r="X279" t="s">
        <v>34</v>
      </c>
      <c r="Y279" t="s">
        <v>47</v>
      </c>
    </row>
    <row r="280" spans="1:25" x14ac:dyDescent="0.35">
      <c r="A280">
        <v>4</v>
      </c>
      <c r="B280" t="s">
        <v>43</v>
      </c>
      <c r="C280">
        <v>6</v>
      </c>
      <c r="D280" t="s">
        <v>26</v>
      </c>
      <c r="E280" t="s">
        <v>88</v>
      </c>
      <c r="F280" t="s">
        <v>13</v>
      </c>
      <c r="G280" t="s">
        <v>1444</v>
      </c>
      <c r="H280" s="1">
        <v>0</v>
      </c>
      <c r="I280" s="2">
        <v>42733</v>
      </c>
      <c r="J280" t="s">
        <v>7981</v>
      </c>
      <c r="K280" t="s">
        <v>30</v>
      </c>
      <c r="L280">
        <v>94110</v>
      </c>
      <c r="M280">
        <v>1780</v>
      </c>
      <c r="N280" t="s">
        <v>3356</v>
      </c>
      <c r="O280">
        <v>10</v>
      </c>
      <c r="P280">
        <v>4</v>
      </c>
      <c r="Q280" t="s">
        <v>32</v>
      </c>
      <c r="R280" t="s">
        <v>92</v>
      </c>
      <c r="S280">
        <v>9.5</v>
      </c>
      <c r="T280">
        <v>21</v>
      </c>
      <c r="U280" t="s">
        <v>33</v>
      </c>
      <c r="V280" s="2">
        <v>42737</v>
      </c>
      <c r="W280" t="s">
        <v>39</v>
      </c>
      <c r="X280" t="s">
        <v>34</v>
      </c>
      <c r="Y280" t="s">
        <v>64</v>
      </c>
    </row>
    <row r="281" spans="1:25" x14ac:dyDescent="0.35">
      <c r="A281">
        <v>4</v>
      </c>
      <c r="B281" t="s">
        <v>43</v>
      </c>
      <c r="C281">
        <v>6</v>
      </c>
      <c r="D281" t="s">
        <v>26</v>
      </c>
      <c r="E281" t="s">
        <v>88</v>
      </c>
      <c r="F281" t="s">
        <v>13</v>
      </c>
      <c r="G281" t="s">
        <v>1444</v>
      </c>
      <c r="H281" s="1">
        <v>0</v>
      </c>
      <c r="I281" s="2">
        <v>42733</v>
      </c>
      <c r="J281" t="s">
        <v>7981</v>
      </c>
      <c r="K281" t="s">
        <v>30</v>
      </c>
      <c r="L281">
        <v>94110</v>
      </c>
      <c r="M281">
        <v>184</v>
      </c>
      <c r="N281" t="s">
        <v>4111</v>
      </c>
      <c r="O281">
        <v>126</v>
      </c>
      <c r="P281">
        <v>9</v>
      </c>
      <c r="Q281" t="s">
        <v>32</v>
      </c>
      <c r="R281" t="s">
        <v>92</v>
      </c>
      <c r="S281">
        <v>126.39</v>
      </c>
      <c r="T281">
        <v>275</v>
      </c>
      <c r="U281" t="s">
        <v>33</v>
      </c>
      <c r="V281" s="2">
        <v>42737</v>
      </c>
      <c r="W281" t="s">
        <v>39</v>
      </c>
      <c r="X281" t="s">
        <v>34</v>
      </c>
      <c r="Y281" t="s">
        <v>35</v>
      </c>
    </row>
    <row r="282" spans="1:25" x14ac:dyDescent="0.35">
      <c r="A282">
        <v>4</v>
      </c>
      <c r="B282" t="s">
        <v>43</v>
      </c>
      <c r="C282">
        <v>6</v>
      </c>
      <c r="D282" t="s">
        <v>26</v>
      </c>
      <c r="E282" t="s">
        <v>88</v>
      </c>
      <c r="F282" t="s">
        <v>13</v>
      </c>
      <c r="G282" t="s">
        <v>1444</v>
      </c>
      <c r="H282" s="1">
        <v>0.2</v>
      </c>
      <c r="I282" s="2">
        <v>42733</v>
      </c>
      <c r="J282" t="s">
        <v>7981</v>
      </c>
      <c r="K282" t="s">
        <v>30</v>
      </c>
      <c r="L282">
        <v>94110</v>
      </c>
      <c r="M282">
        <v>247</v>
      </c>
      <c r="N282" t="s">
        <v>1317</v>
      </c>
      <c r="O282">
        <v>5</v>
      </c>
      <c r="P282">
        <v>3</v>
      </c>
      <c r="Q282" t="s">
        <v>32</v>
      </c>
      <c r="R282" t="s">
        <v>92</v>
      </c>
      <c r="S282">
        <v>4.66</v>
      </c>
      <c r="T282">
        <v>14</v>
      </c>
      <c r="U282" t="s">
        <v>33</v>
      </c>
      <c r="V282" s="2">
        <v>42737</v>
      </c>
      <c r="W282" t="s">
        <v>39</v>
      </c>
      <c r="X282" t="s">
        <v>34</v>
      </c>
      <c r="Y282" t="s">
        <v>54</v>
      </c>
    </row>
    <row r="283" spans="1:25" x14ac:dyDescent="0.35">
      <c r="A283">
        <v>4</v>
      </c>
      <c r="B283" t="s">
        <v>43</v>
      </c>
      <c r="C283">
        <v>6</v>
      </c>
      <c r="D283" t="s">
        <v>50</v>
      </c>
      <c r="E283" t="s">
        <v>88</v>
      </c>
      <c r="F283" t="s">
        <v>13</v>
      </c>
      <c r="G283" t="s">
        <v>1444</v>
      </c>
      <c r="H283" s="1">
        <v>0.2</v>
      </c>
      <c r="I283" s="2">
        <v>42733</v>
      </c>
      <c r="J283" t="s">
        <v>7981</v>
      </c>
      <c r="K283" t="s">
        <v>30</v>
      </c>
      <c r="L283">
        <v>94110</v>
      </c>
      <c r="M283">
        <v>1103</v>
      </c>
      <c r="N283" t="s">
        <v>1193</v>
      </c>
      <c r="O283">
        <v>19</v>
      </c>
      <c r="P283">
        <v>3</v>
      </c>
      <c r="Q283" t="s">
        <v>32</v>
      </c>
      <c r="R283" t="s">
        <v>92</v>
      </c>
      <c r="S283">
        <v>19.2</v>
      </c>
      <c r="T283">
        <v>192</v>
      </c>
      <c r="U283" t="s">
        <v>33</v>
      </c>
      <c r="V283" s="2">
        <v>42737</v>
      </c>
      <c r="W283" t="s">
        <v>39</v>
      </c>
      <c r="X283" t="s">
        <v>34</v>
      </c>
      <c r="Y283" t="s">
        <v>52</v>
      </c>
    </row>
    <row r="284" spans="1:25" x14ac:dyDescent="0.35">
      <c r="A284">
        <v>4</v>
      </c>
      <c r="B284" t="s">
        <v>43</v>
      </c>
      <c r="C284">
        <v>6</v>
      </c>
      <c r="D284" t="s">
        <v>50</v>
      </c>
      <c r="E284" t="s">
        <v>88</v>
      </c>
      <c r="F284" t="s">
        <v>13</v>
      </c>
      <c r="G284" t="s">
        <v>1444</v>
      </c>
      <c r="H284" s="1">
        <v>0.2</v>
      </c>
      <c r="I284" s="2">
        <v>42733</v>
      </c>
      <c r="J284" t="s">
        <v>7981</v>
      </c>
      <c r="K284" t="s">
        <v>30</v>
      </c>
      <c r="L284">
        <v>94110</v>
      </c>
      <c r="M284">
        <v>537</v>
      </c>
      <c r="N284" t="s">
        <v>5101</v>
      </c>
      <c r="O284">
        <v>288</v>
      </c>
      <c r="P284">
        <v>6</v>
      </c>
      <c r="Q284" t="s">
        <v>32</v>
      </c>
      <c r="R284" t="s">
        <v>92</v>
      </c>
      <c r="S284">
        <v>287.98</v>
      </c>
      <c r="T284">
        <v>768</v>
      </c>
      <c r="U284" t="s">
        <v>33</v>
      </c>
      <c r="V284" s="2">
        <v>42737</v>
      </c>
      <c r="W284" t="s">
        <v>39</v>
      </c>
      <c r="X284" t="s">
        <v>34</v>
      </c>
      <c r="Y284" t="s">
        <v>422</v>
      </c>
    </row>
    <row r="285" spans="1:25" x14ac:dyDescent="0.35">
      <c r="A285">
        <v>5</v>
      </c>
      <c r="B285" t="s">
        <v>43</v>
      </c>
      <c r="C285">
        <v>6</v>
      </c>
      <c r="D285" t="s">
        <v>26</v>
      </c>
      <c r="E285" t="s">
        <v>27</v>
      </c>
      <c r="F285" t="s">
        <v>13</v>
      </c>
      <c r="G285" t="s">
        <v>1256</v>
      </c>
      <c r="H285" s="1">
        <v>0</v>
      </c>
      <c r="I285" s="2">
        <v>42478</v>
      </c>
      <c r="J285" t="s">
        <v>4476</v>
      </c>
      <c r="K285" t="s">
        <v>30</v>
      </c>
      <c r="L285">
        <v>90049</v>
      </c>
      <c r="M285">
        <v>111</v>
      </c>
      <c r="N285" t="s">
        <v>514</v>
      </c>
      <c r="O285">
        <v>4</v>
      </c>
      <c r="P285">
        <v>2</v>
      </c>
      <c r="Q285" t="s">
        <v>32</v>
      </c>
      <c r="R285" t="s">
        <v>8304</v>
      </c>
      <c r="S285">
        <v>3.6</v>
      </c>
      <c r="T285">
        <v>12</v>
      </c>
      <c r="U285" t="s">
        <v>19</v>
      </c>
      <c r="V285" s="2">
        <v>42483</v>
      </c>
      <c r="W285" t="s">
        <v>39</v>
      </c>
      <c r="X285" t="s">
        <v>34</v>
      </c>
      <c r="Y285" t="s">
        <v>176</v>
      </c>
    </row>
    <row r="286" spans="1:25" x14ac:dyDescent="0.35">
      <c r="A286">
        <v>5</v>
      </c>
      <c r="B286" t="s">
        <v>43</v>
      </c>
      <c r="C286">
        <v>6</v>
      </c>
      <c r="D286" t="s">
        <v>26</v>
      </c>
      <c r="E286" t="s">
        <v>27</v>
      </c>
      <c r="F286" t="s">
        <v>13</v>
      </c>
      <c r="G286" t="s">
        <v>1256</v>
      </c>
      <c r="H286" s="1">
        <v>0</v>
      </c>
      <c r="I286" s="2">
        <v>42478</v>
      </c>
      <c r="J286" t="s">
        <v>4476</v>
      </c>
      <c r="K286" t="s">
        <v>30</v>
      </c>
      <c r="L286">
        <v>90049</v>
      </c>
      <c r="M286">
        <v>1169</v>
      </c>
      <c r="N286" t="s">
        <v>2889</v>
      </c>
      <c r="O286">
        <v>4</v>
      </c>
      <c r="P286">
        <v>4</v>
      </c>
      <c r="Q286" t="s">
        <v>32</v>
      </c>
      <c r="R286" t="s">
        <v>8304</v>
      </c>
      <c r="S286">
        <v>3.8</v>
      </c>
      <c r="T286">
        <v>13</v>
      </c>
      <c r="U286" t="s">
        <v>19</v>
      </c>
      <c r="V286" s="2">
        <v>42483</v>
      </c>
      <c r="W286" t="s">
        <v>39</v>
      </c>
      <c r="X286" t="s">
        <v>34</v>
      </c>
      <c r="Y286" t="s">
        <v>49</v>
      </c>
    </row>
    <row r="287" spans="1:25" x14ac:dyDescent="0.35">
      <c r="A287">
        <v>5</v>
      </c>
      <c r="B287" t="s">
        <v>43</v>
      </c>
      <c r="C287">
        <v>6</v>
      </c>
      <c r="D287" t="s">
        <v>26</v>
      </c>
      <c r="E287" t="s">
        <v>27</v>
      </c>
      <c r="F287" t="s">
        <v>13</v>
      </c>
      <c r="G287" t="s">
        <v>1256</v>
      </c>
      <c r="H287" s="1">
        <v>0</v>
      </c>
      <c r="I287" s="2">
        <v>42478</v>
      </c>
      <c r="J287" t="s">
        <v>4476</v>
      </c>
      <c r="K287" t="s">
        <v>30</v>
      </c>
      <c r="L287">
        <v>90049</v>
      </c>
      <c r="M287">
        <v>331</v>
      </c>
      <c r="N287" t="s">
        <v>3366</v>
      </c>
      <c r="O287">
        <v>4</v>
      </c>
      <c r="P287">
        <v>5</v>
      </c>
      <c r="Q287" t="s">
        <v>32</v>
      </c>
      <c r="R287" t="s">
        <v>8304</v>
      </c>
      <c r="S287">
        <v>3.55</v>
      </c>
      <c r="T287">
        <v>11</v>
      </c>
      <c r="U287" t="s">
        <v>19</v>
      </c>
      <c r="V287" s="2">
        <v>42483</v>
      </c>
      <c r="W287" t="s">
        <v>39</v>
      </c>
      <c r="X287" t="s">
        <v>34</v>
      </c>
      <c r="Y287" t="s">
        <v>49</v>
      </c>
    </row>
    <row r="288" spans="1:25" x14ac:dyDescent="0.35">
      <c r="A288">
        <v>5</v>
      </c>
      <c r="B288" t="s">
        <v>43</v>
      </c>
      <c r="C288">
        <v>6</v>
      </c>
      <c r="D288" t="s">
        <v>50</v>
      </c>
      <c r="E288" t="s">
        <v>27</v>
      </c>
      <c r="F288" t="s">
        <v>13</v>
      </c>
      <c r="G288" t="s">
        <v>1256</v>
      </c>
      <c r="H288" s="1">
        <v>0.2</v>
      </c>
      <c r="I288" s="2">
        <v>42478</v>
      </c>
      <c r="J288" t="s">
        <v>4476</v>
      </c>
      <c r="K288" t="s">
        <v>30</v>
      </c>
      <c r="L288">
        <v>90049</v>
      </c>
      <c r="M288">
        <v>165</v>
      </c>
      <c r="N288" t="s">
        <v>5061</v>
      </c>
      <c r="O288">
        <v>97</v>
      </c>
      <c r="P288">
        <v>4</v>
      </c>
      <c r="Q288" t="s">
        <v>32</v>
      </c>
      <c r="R288" t="s">
        <v>8304</v>
      </c>
      <c r="S288">
        <v>97.19</v>
      </c>
      <c r="T288">
        <v>288</v>
      </c>
      <c r="U288" t="s">
        <v>19</v>
      </c>
      <c r="V288" s="2">
        <v>42483</v>
      </c>
      <c r="W288" t="s">
        <v>39</v>
      </c>
      <c r="X288" t="s">
        <v>34</v>
      </c>
      <c r="Y288" t="s">
        <v>422</v>
      </c>
    </row>
    <row r="289" spans="1:25" hidden="1" x14ac:dyDescent="0.35">
      <c r="A289">
        <v>5</v>
      </c>
      <c r="B289" t="s">
        <v>43</v>
      </c>
      <c r="C289">
        <v>6</v>
      </c>
      <c r="D289" t="s">
        <v>26</v>
      </c>
      <c r="E289" t="s">
        <v>667</v>
      </c>
      <c r="F289" t="s">
        <v>13</v>
      </c>
      <c r="G289" t="s">
        <v>668</v>
      </c>
      <c r="H289" s="1">
        <v>0</v>
      </c>
      <c r="I289" s="2">
        <v>42522</v>
      </c>
      <c r="J289" t="s">
        <v>669</v>
      </c>
      <c r="K289" t="s">
        <v>102</v>
      </c>
      <c r="L289">
        <v>8701</v>
      </c>
      <c r="M289">
        <v>680</v>
      </c>
      <c r="N289" t="s">
        <v>670</v>
      </c>
      <c r="O289">
        <v>21</v>
      </c>
      <c r="P289">
        <v>3</v>
      </c>
      <c r="Q289" t="s">
        <v>104</v>
      </c>
      <c r="R289" t="s">
        <v>8304</v>
      </c>
      <c r="S289">
        <v>20.92</v>
      </c>
      <c r="T289">
        <v>45</v>
      </c>
      <c r="U289" t="s">
        <v>76</v>
      </c>
      <c r="V289" s="2">
        <v>42527</v>
      </c>
      <c r="W289" t="s">
        <v>39</v>
      </c>
      <c r="X289" t="s">
        <v>485</v>
      </c>
      <c r="Y289" t="s">
        <v>54</v>
      </c>
    </row>
    <row r="290" spans="1:25" hidden="1" x14ac:dyDescent="0.35">
      <c r="A290">
        <v>5</v>
      </c>
      <c r="B290" t="s">
        <v>43</v>
      </c>
      <c r="C290">
        <v>6</v>
      </c>
      <c r="D290" t="s">
        <v>26</v>
      </c>
      <c r="E290" t="s">
        <v>667</v>
      </c>
      <c r="F290" t="s">
        <v>13</v>
      </c>
      <c r="G290" t="s">
        <v>668</v>
      </c>
      <c r="H290" s="1">
        <v>0</v>
      </c>
      <c r="I290" s="2">
        <v>42522</v>
      </c>
      <c r="J290" t="s">
        <v>669</v>
      </c>
      <c r="K290" t="s">
        <v>102</v>
      </c>
      <c r="L290">
        <v>8701</v>
      </c>
      <c r="M290">
        <v>357</v>
      </c>
      <c r="N290" t="s">
        <v>671</v>
      </c>
      <c r="O290">
        <v>84</v>
      </c>
      <c r="P290">
        <v>6</v>
      </c>
      <c r="Q290" t="s">
        <v>104</v>
      </c>
      <c r="R290" t="s">
        <v>8304</v>
      </c>
      <c r="S290">
        <v>83.87</v>
      </c>
      <c r="T290">
        <v>289</v>
      </c>
      <c r="U290" t="s">
        <v>76</v>
      </c>
      <c r="V290" s="2">
        <v>42527</v>
      </c>
      <c r="W290" t="s">
        <v>39</v>
      </c>
      <c r="X290" t="s">
        <v>485</v>
      </c>
      <c r="Y290" t="s">
        <v>49</v>
      </c>
    </row>
    <row r="291" spans="1:25" hidden="1" x14ac:dyDescent="0.35">
      <c r="A291">
        <v>3</v>
      </c>
      <c r="B291" t="s">
        <v>10</v>
      </c>
      <c r="C291">
        <v>3</v>
      </c>
      <c r="D291" t="s">
        <v>26</v>
      </c>
      <c r="E291" t="s">
        <v>65</v>
      </c>
      <c r="F291" t="s">
        <v>13</v>
      </c>
      <c r="G291" t="s">
        <v>1833</v>
      </c>
      <c r="H291" s="1">
        <v>0.2</v>
      </c>
      <c r="I291" s="2">
        <v>42403</v>
      </c>
      <c r="J291" t="s">
        <v>3700</v>
      </c>
      <c r="K291" t="s">
        <v>30</v>
      </c>
      <c r="L291">
        <v>98105</v>
      </c>
      <c r="M291">
        <v>899</v>
      </c>
      <c r="N291" t="s">
        <v>651</v>
      </c>
      <c r="O291">
        <v>27</v>
      </c>
      <c r="P291">
        <v>2</v>
      </c>
      <c r="Q291" t="s">
        <v>32</v>
      </c>
      <c r="R291" t="s">
        <v>8304</v>
      </c>
      <c r="S291">
        <v>27.25</v>
      </c>
      <c r="T291">
        <v>84</v>
      </c>
      <c r="U291" t="s">
        <v>19</v>
      </c>
      <c r="V291" s="2">
        <v>42406</v>
      </c>
      <c r="W291" t="s">
        <v>20</v>
      </c>
      <c r="X291" t="s">
        <v>69</v>
      </c>
      <c r="Y291" t="s">
        <v>54</v>
      </c>
    </row>
    <row r="292" spans="1:25" hidden="1" x14ac:dyDescent="0.35">
      <c r="A292">
        <v>3</v>
      </c>
      <c r="B292" t="s">
        <v>10</v>
      </c>
      <c r="C292">
        <v>3</v>
      </c>
      <c r="D292" t="s">
        <v>26</v>
      </c>
      <c r="E292" t="s">
        <v>65</v>
      </c>
      <c r="F292" t="s">
        <v>13</v>
      </c>
      <c r="G292" t="s">
        <v>1833</v>
      </c>
      <c r="H292" s="1">
        <v>0.2</v>
      </c>
      <c r="I292" s="2">
        <v>42403</v>
      </c>
      <c r="J292" t="s">
        <v>3700</v>
      </c>
      <c r="K292" t="s">
        <v>30</v>
      </c>
      <c r="L292">
        <v>98105</v>
      </c>
      <c r="M292">
        <v>239</v>
      </c>
      <c r="N292" t="s">
        <v>1283</v>
      </c>
      <c r="O292">
        <v>4</v>
      </c>
      <c r="P292">
        <v>3</v>
      </c>
      <c r="Q292" t="s">
        <v>32</v>
      </c>
      <c r="R292" t="s">
        <v>8304</v>
      </c>
      <c r="S292">
        <v>4.3099999999999996</v>
      </c>
      <c r="T292">
        <v>13</v>
      </c>
      <c r="U292" t="s">
        <v>19</v>
      </c>
      <c r="V292" s="2">
        <v>42406</v>
      </c>
      <c r="W292" t="s">
        <v>20</v>
      </c>
      <c r="X292" t="s">
        <v>69</v>
      </c>
      <c r="Y292" t="s">
        <v>54</v>
      </c>
    </row>
    <row r="293" spans="1:25" hidden="1" x14ac:dyDescent="0.35">
      <c r="A293">
        <v>4</v>
      </c>
      <c r="B293" t="s">
        <v>43</v>
      </c>
      <c r="C293">
        <v>6</v>
      </c>
      <c r="D293" t="s">
        <v>26</v>
      </c>
      <c r="E293" t="s">
        <v>237</v>
      </c>
      <c r="F293" t="s">
        <v>13</v>
      </c>
      <c r="G293" t="s">
        <v>5794</v>
      </c>
      <c r="H293" s="1">
        <v>0</v>
      </c>
      <c r="I293" s="2">
        <v>42735</v>
      </c>
      <c r="J293" t="s">
        <v>6216</v>
      </c>
      <c r="K293" t="s">
        <v>73</v>
      </c>
      <c r="L293">
        <v>65203</v>
      </c>
      <c r="M293">
        <v>322</v>
      </c>
      <c r="N293" t="s">
        <v>3691</v>
      </c>
      <c r="O293">
        <v>12</v>
      </c>
      <c r="P293">
        <v>7</v>
      </c>
      <c r="Q293" t="s">
        <v>75</v>
      </c>
      <c r="R293" t="s">
        <v>8304</v>
      </c>
      <c r="S293">
        <v>11.58</v>
      </c>
      <c r="T293">
        <v>30</v>
      </c>
      <c r="U293" t="s">
        <v>33</v>
      </c>
      <c r="V293" s="2">
        <v>42739</v>
      </c>
      <c r="W293" t="s">
        <v>39</v>
      </c>
      <c r="X293" t="s">
        <v>368</v>
      </c>
      <c r="Y293" t="s">
        <v>49</v>
      </c>
    </row>
    <row r="294" spans="1:25" hidden="1" x14ac:dyDescent="0.35">
      <c r="A294">
        <v>4</v>
      </c>
      <c r="B294" t="s">
        <v>43</v>
      </c>
      <c r="C294">
        <v>6</v>
      </c>
      <c r="D294" t="s">
        <v>50</v>
      </c>
      <c r="E294" t="s">
        <v>237</v>
      </c>
      <c r="F294" t="s">
        <v>13</v>
      </c>
      <c r="G294" t="s">
        <v>5794</v>
      </c>
      <c r="H294" s="1">
        <v>0</v>
      </c>
      <c r="I294" s="2">
        <v>42735</v>
      </c>
      <c r="J294" t="s">
        <v>6216</v>
      </c>
      <c r="K294" t="s">
        <v>73</v>
      </c>
      <c r="L294">
        <v>65203</v>
      </c>
      <c r="M294">
        <v>1371</v>
      </c>
      <c r="N294" t="s">
        <v>584</v>
      </c>
      <c r="O294">
        <v>16</v>
      </c>
      <c r="P294">
        <v>7</v>
      </c>
      <c r="Q294" t="s">
        <v>75</v>
      </c>
      <c r="R294" t="s">
        <v>8304</v>
      </c>
      <c r="S294">
        <v>16.16</v>
      </c>
      <c r="T294">
        <v>48</v>
      </c>
      <c r="U294" t="s">
        <v>33</v>
      </c>
      <c r="V294" s="2">
        <v>42739</v>
      </c>
      <c r="W294" t="s">
        <v>39</v>
      </c>
      <c r="X294" t="s">
        <v>368</v>
      </c>
      <c r="Y294" t="s">
        <v>113</v>
      </c>
    </row>
    <row r="295" spans="1:25" hidden="1" x14ac:dyDescent="0.35">
      <c r="A295">
        <v>4</v>
      </c>
      <c r="B295" t="s">
        <v>43</v>
      </c>
      <c r="C295">
        <v>6</v>
      </c>
      <c r="D295" t="s">
        <v>26</v>
      </c>
      <c r="E295" t="s">
        <v>99</v>
      </c>
      <c r="F295" t="s">
        <v>13</v>
      </c>
      <c r="G295" t="s">
        <v>5476</v>
      </c>
      <c r="H295" s="1">
        <v>0.2</v>
      </c>
      <c r="I295" s="2">
        <v>42431</v>
      </c>
      <c r="J295" t="s">
        <v>6387</v>
      </c>
      <c r="K295" t="s">
        <v>102</v>
      </c>
      <c r="L295">
        <v>19120</v>
      </c>
      <c r="M295">
        <v>1769</v>
      </c>
      <c r="N295" t="s">
        <v>3587</v>
      </c>
      <c r="O295">
        <v>1</v>
      </c>
      <c r="P295">
        <v>1</v>
      </c>
      <c r="Q295" t="s">
        <v>104</v>
      </c>
      <c r="R295" t="s">
        <v>8304</v>
      </c>
      <c r="S295">
        <v>1.07</v>
      </c>
      <c r="T295">
        <v>3</v>
      </c>
      <c r="U295" t="s">
        <v>33</v>
      </c>
      <c r="V295" s="2">
        <v>42435</v>
      </c>
      <c r="W295" t="s">
        <v>39</v>
      </c>
      <c r="X295" t="s">
        <v>105</v>
      </c>
      <c r="Y295" t="s">
        <v>64</v>
      </c>
    </row>
    <row r="296" spans="1:25" hidden="1" x14ac:dyDescent="0.35">
      <c r="A296">
        <v>4</v>
      </c>
      <c r="B296" t="s">
        <v>43</v>
      </c>
      <c r="C296">
        <v>6</v>
      </c>
      <c r="D296" t="s">
        <v>50</v>
      </c>
      <c r="E296" t="s">
        <v>99</v>
      </c>
      <c r="F296" t="s">
        <v>13</v>
      </c>
      <c r="G296" t="s">
        <v>5476</v>
      </c>
      <c r="H296" s="1">
        <v>0.2</v>
      </c>
      <c r="I296" s="2">
        <v>42431</v>
      </c>
      <c r="J296" t="s">
        <v>6387</v>
      </c>
      <c r="K296" t="s">
        <v>102</v>
      </c>
      <c r="L296">
        <v>19120</v>
      </c>
      <c r="M296">
        <v>890</v>
      </c>
      <c r="N296" t="s">
        <v>4754</v>
      </c>
      <c r="O296">
        <v>32</v>
      </c>
      <c r="P296">
        <v>3</v>
      </c>
      <c r="Q296" t="s">
        <v>104</v>
      </c>
      <c r="R296" t="s">
        <v>8304</v>
      </c>
      <c r="S296">
        <v>32.130000000000003</v>
      </c>
      <c r="T296">
        <v>151</v>
      </c>
      <c r="U296" t="s">
        <v>33</v>
      </c>
      <c r="V296" s="2">
        <v>42435</v>
      </c>
      <c r="W296" t="s">
        <v>39</v>
      </c>
      <c r="X296" t="s">
        <v>105</v>
      </c>
      <c r="Y296" t="s">
        <v>113</v>
      </c>
    </row>
    <row r="297" spans="1:25" hidden="1" x14ac:dyDescent="0.35">
      <c r="A297">
        <v>6</v>
      </c>
      <c r="B297" t="s">
        <v>10</v>
      </c>
      <c r="C297">
        <v>6</v>
      </c>
      <c r="D297" t="s">
        <v>11</v>
      </c>
      <c r="E297" t="s">
        <v>65</v>
      </c>
      <c r="F297" t="s">
        <v>13</v>
      </c>
      <c r="G297" t="s">
        <v>5400</v>
      </c>
      <c r="H297" s="1">
        <v>0</v>
      </c>
      <c r="I297" s="2">
        <v>42581</v>
      </c>
      <c r="J297" t="s">
        <v>5746</v>
      </c>
      <c r="K297" t="s">
        <v>30</v>
      </c>
      <c r="L297">
        <v>98103</v>
      </c>
      <c r="M297">
        <v>1368</v>
      </c>
      <c r="N297" t="s">
        <v>8212</v>
      </c>
      <c r="O297">
        <v>260</v>
      </c>
      <c r="P297">
        <v>8</v>
      </c>
      <c r="Q297" t="s">
        <v>32</v>
      </c>
      <c r="R297" t="s">
        <v>8304</v>
      </c>
      <c r="S297">
        <v>259.89</v>
      </c>
      <c r="T297">
        <v>1368</v>
      </c>
      <c r="U297" t="s">
        <v>33</v>
      </c>
      <c r="V297" s="2">
        <v>42587</v>
      </c>
      <c r="W297" t="s">
        <v>39</v>
      </c>
      <c r="X297" t="s">
        <v>69</v>
      </c>
      <c r="Y297" t="s">
        <v>22</v>
      </c>
    </row>
    <row r="298" spans="1:25" hidden="1" x14ac:dyDescent="0.35">
      <c r="A298">
        <v>6</v>
      </c>
      <c r="B298" t="s">
        <v>10</v>
      </c>
      <c r="C298">
        <v>6</v>
      </c>
      <c r="D298" t="s">
        <v>26</v>
      </c>
      <c r="E298" t="s">
        <v>489</v>
      </c>
      <c r="F298" t="s">
        <v>13</v>
      </c>
      <c r="G298" t="s">
        <v>6993</v>
      </c>
      <c r="H298" s="1">
        <v>0.7</v>
      </c>
      <c r="I298" s="2">
        <v>42698</v>
      </c>
      <c r="J298" t="s">
        <v>7548</v>
      </c>
      <c r="K298" t="s">
        <v>102</v>
      </c>
      <c r="L298">
        <v>44312</v>
      </c>
      <c r="M298">
        <v>46</v>
      </c>
      <c r="N298" t="s">
        <v>3178</v>
      </c>
      <c r="O298">
        <v>-5</v>
      </c>
      <c r="P298">
        <v>3</v>
      </c>
      <c r="Q298" t="s">
        <v>104</v>
      </c>
      <c r="R298" t="s">
        <v>8304</v>
      </c>
      <c r="S298">
        <v>-4.59</v>
      </c>
      <c r="T298">
        <v>6</v>
      </c>
      <c r="U298" t="s">
        <v>76</v>
      </c>
      <c r="V298" s="2">
        <v>42704</v>
      </c>
      <c r="W298" t="s">
        <v>39</v>
      </c>
      <c r="X298" t="s">
        <v>309</v>
      </c>
      <c r="Y298" t="s">
        <v>54</v>
      </c>
    </row>
    <row r="299" spans="1:25" hidden="1" x14ac:dyDescent="0.35">
      <c r="A299">
        <v>2</v>
      </c>
      <c r="B299" t="s">
        <v>25</v>
      </c>
      <c r="C299">
        <v>1</v>
      </c>
      <c r="D299" t="s">
        <v>11</v>
      </c>
      <c r="E299" t="s">
        <v>646</v>
      </c>
      <c r="F299" t="s">
        <v>13</v>
      </c>
      <c r="G299" t="s">
        <v>647</v>
      </c>
      <c r="H299" s="1">
        <v>0.2</v>
      </c>
      <c r="I299" s="2">
        <v>42730</v>
      </c>
      <c r="J299" t="s">
        <v>648</v>
      </c>
      <c r="K299" t="s">
        <v>30</v>
      </c>
      <c r="L299">
        <v>80906</v>
      </c>
      <c r="M299">
        <v>871</v>
      </c>
      <c r="N299" t="s">
        <v>8165</v>
      </c>
      <c r="O299">
        <v>79</v>
      </c>
      <c r="P299">
        <v>8</v>
      </c>
      <c r="Q299" t="s">
        <v>32</v>
      </c>
      <c r="R299" t="s">
        <v>8304</v>
      </c>
      <c r="S299">
        <v>78.86</v>
      </c>
      <c r="T299">
        <v>300</v>
      </c>
      <c r="U299" t="s">
        <v>33</v>
      </c>
      <c r="V299" s="2">
        <v>42732</v>
      </c>
      <c r="W299" t="s">
        <v>130</v>
      </c>
      <c r="X299" t="s">
        <v>285</v>
      </c>
      <c r="Y299" t="s">
        <v>47</v>
      </c>
    </row>
    <row r="300" spans="1:25" hidden="1" x14ac:dyDescent="0.35">
      <c r="A300">
        <v>2</v>
      </c>
      <c r="B300" t="s">
        <v>25</v>
      </c>
      <c r="C300">
        <v>1</v>
      </c>
      <c r="D300" t="s">
        <v>11</v>
      </c>
      <c r="E300" t="s">
        <v>646</v>
      </c>
      <c r="F300" t="s">
        <v>13</v>
      </c>
      <c r="G300" t="s">
        <v>647</v>
      </c>
      <c r="H300" s="1">
        <v>0.2</v>
      </c>
      <c r="I300" s="2">
        <v>42730</v>
      </c>
      <c r="J300" t="s">
        <v>648</v>
      </c>
      <c r="K300" t="s">
        <v>30</v>
      </c>
      <c r="L300">
        <v>80906</v>
      </c>
      <c r="M300">
        <v>746</v>
      </c>
      <c r="N300" t="s">
        <v>649</v>
      </c>
      <c r="O300">
        <v>20</v>
      </c>
      <c r="P300">
        <v>3</v>
      </c>
      <c r="Q300" t="s">
        <v>32</v>
      </c>
      <c r="R300" t="s">
        <v>8304</v>
      </c>
      <c r="S300">
        <v>20.16</v>
      </c>
      <c r="T300">
        <v>230</v>
      </c>
      <c r="U300" t="s">
        <v>33</v>
      </c>
      <c r="V300" s="2">
        <v>42732</v>
      </c>
      <c r="W300" t="s">
        <v>130</v>
      </c>
      <c r="X300" t="s">
        <v>285</v>
      </c>
      <c r="Y300" t="s">
        <v>24</v>
      </c>
    </row>
    <row r="301" spans="1:25" hidden="1" x14ac:dyDescent="0.35">
      <c r="A301">
        <v>2</v>
      </c>
      <c r="B301" t="s">
        <v>25</v>
      </c>
      <c r="C301">
        <v>1</v>
      </c>
      <c r="D301" t="s">
        <v>11</v>
      </c>
      <c r="E301" t="s">
        <v>646</v>
      </c>
      <c r="F301" t="s">
        <v>13</v>
      </c>
      <c r="G301" t="s">
        <v>647</v>
      </c>
      <c r="H301" s="1">
        <v>0.2</v>
      </c>
      <c r="I301" s="2">
        <v>42730</v>
      </c>
      <c r="J301" t="s">
        <v>648</v>
      </c>
      <c r="K301" t="s">
        <v>30</v>
      </c>
      <c r="L301">
        <v>80906</v>
      </c>
      <c r="M301">
        <v>560</v>
      </c>
      <c r="N301" t="s">
        <v>650</v>
      </c>
      <c r="O301">
        <v>-25</v>
      </c>
      <c r="P301">
        <v>3</v>
      </c>
      <c r="Q301" t="s">
        <v>32</v>
      </c>
      <c r="R301" t="s">
        <v>8304</v>
      </c>
      <c r="S301">
        <v>-24.56</v>
      </c>
      <c r="T301">
        <v>218</v>
      </c>
      <c r="U301" t="s">
        <v>33</v>
      </c>
      <c r="V301" s="2">
        <v>42732</v>
      </c>
      <c r="W301" t="s">
        <v>130</v>
      </c>
      <c r="X301" t="s">
        <v>285</v>
      </c>
      <c r="Y301" t="s">
        <v>47</v>
      </c>
    </row>
    <row r="302" spans="1:25" hidden="1" x14ac:dyDescent="0.35">
      <c r="A302">
        <v>2</v>
      </c>
      <c r="B302" t="s">
        <v>25</v>
      </c>
      <c r="C302">
        <v>1</v>
      </c>
      <c r="D302" t="s">
        <v>26</v>
      </c>
      <c r="E302" t="s">
        <v>646</v>
      </c>
      <c r="F302" t="s">
        <v>13</v>
      </c>
      <c r="G302" t="s">
        <v>647</v>
      </c>
      <c r="H302" s="1">
        <v>0.7</v>
      </c>
      <c r="I302" s="2">
        <v>42730</v>
      </c>
      <c r="J302" t="s">
        <v>648</v>
      </c>
      <c r="K302" t="s">
        <v>30</v>
      </c>
      <c r="L302">
        <v>80906</v>
      </c>
      <c r="M302">
        <v>899</v>
      </c>
      <c r="N302" t="s">
        <v>651</v>
      </c>
      <c r="O302">
        <v>-63</v>
      </c>
      <c r="P302">
        <v>5</v>
      </c>
      <c r="Q302" t="s">
        <v>32</v>
      </c>
      <c r="R302" t="s">
        <v>8304</v>
      </c>
      <c r="S302">
        <v>-62.88</v>
      </c>
      <c r="T302">
        <v>79</v>
      </c>
      <c r="U302" t="s">
        <v>33</v>
      </c>
      <c r="V302" s="2">
        <v>42732</v>
      </c>
      <c r="W302" t="s">
        <v>130</v>
      </c>
      <c r="X302" t="s">
        <v>285</v>
      </c>
      <c r="Y302" t="s">
        <v>54</v>
      </c>
    </row>
    <row r="303" spans="1:25" hidden="1" x14ac:dyDescent="0.35">
      <c r="A303">
        <v>2</v>
      </c>
      <c r="B303" t="s">
        <v>25</v>
      </c>
      <c r="C303">
        <v>1</v>
      </c>
      <c r="D303" t="s">
        <v>26</v>
      </c>
      <c r="E303" t="s">
        <v>646</v>
      </c>
      <c r="F303" t="s">
        <v>13</v>
      </c>
      <c r="G303" t="s">
        <v>647</v>
      </c>
      <c r="H303" s="1">
        <v>0.2</v>
      </c>
      <c r="I303" s="2">
        <v>42730</v>
      </c>
      <c r="J303" t="s">
        <v>648</v>
      </c>
      <c r="K303" t="s">
        <v>30</v>
      </c>
      <c r="L303">
        <v>80906</v>
      </c>
      <c r="M303">
        <v>1608</v>
      </c>
      <c r="N303" t="s">
        <v>652</v>
      </c>
      <c r="O303">
        <v>9</v>
      </c>
      <c r="P303">
        <v>3</v>
      </c>
      <c r="Q303" t="s">
        <v>32</v>
      </c>
      <c r="R303" t="s">
        <v>8304</v>
      </c>
      <c r="S303">
        <v>9.3000000000000007</v>
      </c>
      <c r="T303">
        <v>28</v>
      </c>
      <c r="U303" t="s">
        <v>33</v>
      </c>
      <c r="V303" s="2">
        <v>42732</v>
      </c>
      <c r="W303" t="s">
        <v>130</v>
      </c>
      <c r="X303" t="s">
        <v>285</v>
      </c>
      <c r="Y303" t="s">
        <v>176</v>
      </c>
    </row>
    <row r="304" spans="1:25" hidden="1" x14ac:dyDescent="0.35">
      <c r="A304">
        <v>4</v>
      </c>
      <c r="B304" t="s">
        <v>43</v>
      </c>
      <c r="C304">
        <v>6</v>
      </c>
      <c r="D304" t="s">
        <v>26</v>
      </c>
      <c r="E304" t="s">
        <v>2509</v>
      </c>
      <c r="F304" t="s">
        <v>13</v>
      </c>
      <c r="G304" t="s">
        <v>709</v>
      </c>
      <c r="H304" s="1">
        <v>0</v>
      </c>
      <c r="I304" s="2">
        <v>42599</v>
      </c>
      <c r="J304" t="s">
        <v>6476</v>
      </c>
      <c r="K304" t="s">
        <v>16</v>
      </c>
      <c r="L304">
        <v>72209</v>
      </c>
      <c r="M304">
        <v>260</v>
      </c>
      <c r="N304" t="s">
        <v>728</v>
      </c>
      <c r="O304">
        <v>8</v>
      </c>
      <c r="P304">
        <v>4</v>
      </c>
      <c r="Q304" t="s">
        <v>18</v>
      </c>
      <c r="R304" t="s">
        <v>8304</v>
      </c>
      <c r="S304">
        <v>8.26</v>
      </c>
      <c r="T304">
        <v>18</v>
      </c>
      <c r="U304" t="s">
        <v>33</v>
      </c>
      <c r="V304" s="2">
        <v>42603</v>
      </c>
      <c r="W304" t="s">
        <v>39</v>
      </c>
      <c r="X304" t="s">
        <v>1016</v>
      </c>
      <c r="Y304" t="s">
        <v>54</v>
      </c>
    </row>
    <row r="305" spans="1:25" hidden="1" x14ac:dyDescent="0.35">
      <c r="A305">
        <v>4</v>
      </c>
      <c r="B305" t="s">
        <v>43</v>
      </c>
      <c r="C305">
        <v>6</v>
      </c>
      <c r="D305" t="s">
        <v>26</v>
      </c>
      <c r="E305" t="s">
        <v>2509</v>
      </c>
      <c r="F305" t="s">
        <v>13</v>
      </c>
      <c r="G305" t="s">
        <v>709</v>
      </c>
      <c r="H305" s="1">
        <v>0</v>
      </c>
      <c r="I305" s="2">
        <v>42599</v>
      </c>
      <c r="J305" t="s">
        <v>6476</v>
      </c>
      <c r="K305" t="s">
        <v>16</v>
      </c>
      <c r="L305">
        <v>72209</v>
      </c>
      <c r="M305">
        <v>1723</v>
      </c>
      <c r="N305" t="s">
        <v>6212</v>
      </c>
      <c r="O305">
        <v>53</v>
      </c>
      <c r="P305">
        <v>5</v>
      </c>
      <c r="Q305" t="s">
        <v>18</v>
      </c>
      <c r="R305" t="s">
        <v>8304</v>
      </c>
      <c r="S305">
        <v>52.53</v>
      </c>
      <c r="T305">
        <v>114</v>
      </c>
      <c r="U305" t="s">
        <v>33</v>
      </c>
      <c r="V305" s="2">
        <v>42603</v>
      </c>
      <c r="W305" t="s">
        <v>39</v>
      </c>
      <c r="X305" t="s">
        <v>1016</v>
      </c>
      <c r="Y305" t="s">
        <v>64</v>
      </c>
    </row>
    <row r="306" spans="1:25" hidden="1" x14ac:dyDescent="0.35">
      <c r="A306">
        <v>4</v>
      </c>
      <c r="B306" t="s">
        <v>43</v>
      </c>
      <c r="C306">
        <v>6</v>
      </c>
      <c r="D306" t="s">
        <v>26</v>
      </c>
      <c r="E306" t="s">
        <v>2509</v>
      </c>
      <c r="F306" t="s">
        <v>13</v>
      </c>
      <c r="G306" t="s">
        <v>709</v>
      </c>
      <c r="H306" s="1">
        <v>0</v>
      </c>
      <c r="I306" s="2">
        <v>42599</v>
      </c>
      <c r="J306" t="s">
        <v>6476</v>
      </c>
      <c r="K306" t="s">
        <v>16</v>
      </c>
      <c r="L306">
        <v>72209</v>
      </c>
      <c r="M306">
        <v>457</v>
      </c>
      <c r="N306" t="s">
        <v>3172</v>
      </c>
      <c r="O306">
        <v>5</v>
      </c>
      <c r="P306">
        <v>7</v>
      </c>
      <c r="Q306" t="s">
        <v>18</v>
      </c>
      <c r="R306" t="s">
        <v>8304</v>
      </c>
      <c r="S306">
        <v>4.5599999999999996</v>
      </c>
      <c r="T306">
        <v>13</v>
      </c>
      <c r="U306" t="s">
        <v>33</v>
      </c>
      <c r="V306" s="2">
        <v>42603</v>
      </c>
      <c r="W306" t="s">
        <v>39</v>
      </c>
      <c r="X306" t="s">
        <v>1016</v>
      </c>
      <c r="Y306" t="s">
        <v>176</v>
      </c>
    </row>
    <row r="307" spans="1:25" hidden="1" x14ac:dyDescent="0.35">
      <c r="A307">
        <v>4</v>
      </c>
      <c r="B307" t="s">
        <v>43</v>
      </c>
      <c r="C307">
        <v>6</v>
      </c>
      <c r="D307" t="s">
        <v>50</v>
      </c>
      <c r="E307" t="s">
        <v>2509</v>
      </c>
      <c r="F307" t="s">
        <v>13</v>
      </c>
      <c r="G307" t="s">
        <v>709</v>
      </c>
      <c r="H307" s="1">
        <v>0</v>
      </c>
      <c r="I307" s="2">
        <v>42599</v>
      </c>
      <c r="J307" t="s">
        <v>6476</v>
      </c>
      <c r="K307" t="s">
        <v>16</v>
      </c>
      <c r="L307">
        <v>72209</v>
      </c>
      <c r="M307">
        <v>1014</v>
      </c>
      <c r="N307" t="s">
        <v>296</v>
      </c>
      <c r="O307">
        <v>122</v>
      </c>
      <c r="P307">
        <v>4</v>
      </c>
      <c r="Q307" t="s">
        <v>18</v>
      </c>
      <c r="R307" t="s">
        <v>8304</v>
      </c>
      <c r="S307">
        <v>122.39</v>
      </c>
      <c r="T307">
        <v>340</v>
      </c>
      <c r="U307" t="s">
        <v>33</v>
      </c>
      <c r="V307" s="2">
        <v>42603</v>
      </c>
      <c r="W307" t="s">
        <v>39</v>
      </c>
      <c r="X307" t="s">
        <v>1016</v>
      </c>
      <c r="Y307" t="s">
        <v>113</v>
      </c>
    </row>
    <row r="308" spans="1:25" hidden="1" x14ac:dyDescent="0.35">
      <c r="A308">
        <v>4</v>
      </c>
      <c r="B308" t="s">
        <v>43</v>
      </c>
      <c r="C308">
        <v>6</v>
      </c>
      <c r="D308" t="s">
        <v>26</v>
      </c>
      <c r="E308" t="s">
        <v>171</v>
      </c>
      <c r="F308" t="s">
        <v>13</v>
      </c>
      <c r="G308" t="s">
        <v>1651</v>
      </c>
      <c r="H308" s="1">
        <v>0.2</v>
      </c>
      <c r="I308" s="2">
        <v>42550</v>
      </c>
      <c r="J308" t="s">
        <v>4197</v>
      </c>
      <c r="K308" t="s">
        <v>102</v>
      </c>
      <c r="L308">
        <v>10024</v>
      </c>
      <c r="M308">
        <v>1635</v>
      </c>
      <c r="N308" t="s">
        <v>4172</v>
      </c>
      <c r="O308">
        <v>5</v>
      </c>
      <c r="P308">
        <v>3</v>
      </c>
      <c r="Q308" t="s">
        <v>104</v>
      </c>
      <c r="R308" t="s">
        <v>8304</v>
      </c>
      <c r="S308">
        <v>4.87</v>
      </c>
      <c r="T308">
        <v>14</v>
      </c>
      <c r="U308" t="s">
        <v>19</v>
      </c>
      <c r="V308" s="2">
        <v>42554</v>
      </c>
      <c r="W308" t="s">
        <v>39</v>
      </c>
      <c r="X308" t="s">
        <v>175</v>
      </c>
      <c r="Y308" t="s">
        <v>54</v>
      </c>
    </row>
    <row r="309" spans="1:25" x14ac:dyDescent="0.35">
      <c r="A309">
        <v>3</v>
      </c>
      <c r="B309" t="s">
        <v>10</v>
      </c>
      <c r="C309">
        <v>3</v>
      </c>
      <c r="D309" t="s">
        <v>26</v>
      </c>
      <c r="E309" t="s">
        <v>88</v>
      </c>
      <c r="F309" t="s">
        <v>13</v>
      </c>
      <c r="G309" t="s">
        <v>695</v>
      </c>
      <c r="H309" s="1">
        <v>0</v>
      </c>
      <c r="I309" s="2">
        <v>42483</v>
      </c>
      <c r="J309" t="s">
        <v>7367</v>
      </c>
      <c r="K309" t="s">
        <v>30</v>
      </c>
      <c r="L309">
        <v>94109</v>
      </c>
      <c r="M309">
        <v>1682</v>
      </c>
      <c r="N309" t="s">
        <v>3440</v>
      </c>
      <c r="O309">
        <v>23</v>
      </c>
      <c r="P309">
        <v>1</v>
      </c>
      <c r="Q309" t="s">
        <v>32</v>
      </c>
      <c r="R309" t="s">
        <v>8304</v>
      </c>
      <c r="S309">
        <v>22.99</v>
      </c>
      <c r="T309">
        <v>49</v>
      </c>
      <c r="U309" t="s">
        <v>76</v>
      </c>
      <c r="V309" s="2">
        <v>42486</v>
      </c>
      <c r="W309" t="s">
        <v>20</v>
      </c>
      <c r="X309" t="s">
        <v>34</v>
      </c>
      <c r="Y309" t="s">
        <v>64</v>
      </c>
    </row>
    <row r="310" spans="1:25" x14ac:dyDescent="0.35">
      <c r="A310">
        <v>3</v>
      </c>
      <c r="B310" t="s">
        <v>10</v>
      </c>
      <c r="C310">
        <v>3</v>
      </c>
      <c r="D310" t="s">
        <v>11</v>
      </c>
      <c r="E310" t="s">
        <v>88</v>
      </c>
      <c r="F310" t="s">
        <v>13</v>
      </c>
      <c r="G310" t="s">
        <v>7257</v>
      </c>
      <c r="H310" s="1">
        <v>0.15</v>
      </c>
      <c r="I310" s="2">
        <v>42447</v>
      </c>
      <c r="J310" t="s">
        <v>8046</v>
      </c>
      <c r="K310" t="s">
        <v>30</v>
      </c>
      <c r="L310">
        <v>94110</v>
      </c>
      <c r="M310">
        <v>384</v>
      </c>
      <c r="N310" t="s">
        <v>1484</v>
      </c>
      <c r="O310">
        <v>70</v>
      </c>
      <c r="P310">
        <v>10</v>
      </c>
      <c r="Q310" t="s">
        <v>32</v>
      </c>
      <c r="R310" t="s">
        <v>92</v>
      </c>
      <c r="S310">
        <v>70.489999999999995</v>
      </c>
      <c r="T310">
        <v>1198</v>
      </c>
      <c r="U310" t="s">
        <v>76</v>
      </c>
      <c r="V310" s="2">
        <v>42450</v>
      </c>
      <c r="W310" t="s">
        <v>20</v>
      </c>
      <c r="X310" t="s">
        <v>34</v>
      </c>
      <c r="Y310" t="s">
        <v>22</v>
      </c>
    </row>
    <row r="311" spans="1:25" hidden="1" x14ac:dyDescent="0.35">
      <c r="A311">
        <v>1</v>
      </c>
      <c r="B311" t="s">
        <v>10</v>
      </c>
      <c r="C311">
        <v>1</v>
      </c>
      <c r="D311" t="s">
        <v>26</v>
      </c>
      <c r="E311" t="s">
        <v>122</v>
      </c>
      <c r="F311" t="s">
        <v>13</v>
      </c>
      <c r="G311" t="s">
        <v>2790</v>
      </c>
      <c r="H311" s="1">
        <v>0.2</v>
      </c>
      <c r="I311" s="2">
        <v>42494</v>
      </c>
      <c r="J311" t="s">
        <v>2791</v>
      </c>
      <c r="K311" t="s">
        <v>73</v>
      </c>
      <c r="L311">
        <v>77036</v>
      </c>
      <c r="M311">
        <v>358</v>
      </c>
      <c r="N311" t="s">
        <v>2792</v>
      </c>
      <c r="O311">
        <v>3</v>
      </c>
      <c r="P311">
        <v>2</v>
      </c>
      <c r="Q311" t="s">
        <v>75</v>
      </c>
      <c r="R311" t="s">
        <v>8304</v>
      </c>
      <c r="S311">
        <v>2.84</v>
      </c>
      <c r="T311">
        <v>38</v>
      </c>
      <c r="U311" t="s">
        <v>19</v>
      </c>
      <c r="V311" s="2">
        <v>42495</v>
      </c>
      <c r="W311" t="s">
        <v>130</v>
      </c>
      <c r="X311" t="s">
        <v>77</v>
      </c>
      <c r="Y311" t="s">
        <v>49</v>
      </c>
    </row>
    <row r="312" spans="1:25" hidden="1" x14ac:dyDescent="0.35">
      <c r="A312">
        <v>1</v>
      </c>
      <c r="B312" t="s">
        <v>10</v>
      </c>
      <c r="C312">
        <v>1</v>
      </c>
      <c r="D312" t="s">
        <v>26</v>
      </c>
      <c r="E312" t="s">
        <v>122</v>
      </c>
      <c r="F312" t="s">
        <v>13</v>
      </c>
      <c r="G312" t="s">
        <v>2790</v>
      </c>
      <c r="H312" s="1">
        <v>0.2</v>
      </c>
      <c r="I312" s="2">
        <v>42494</v>
      </c>
      <c r="J312" t="s">
        <v>2791</v>
      </c>
      <c r="K312" t="s">
        <v>73</v>
      </c>
      <c r="L312">
        <v>77036</v>
      </c>
      <c r="M312">
        <v>1221</v>
      </c>
      <c r="N312" t="s">
        <v>2821</v>
      </c>
      <c r="O312">
        <v>2</v>
      </c>
      <c r="P312">
        <v>6</v>
      </c>
      <c r="Q312" t="s">
        <v>75</v>
      </c>
      <c r="R312" t="s">
        <v>8304</v>
      </c>
      <c r="S312">
        <v>1.85</v>
      </c>
      <c r="T312">
        <v>5</v>
      </c>
      <c r="U312" t="s">
        <v>19</v>
      </c>
      <c r="V312" s="2">
        <v>42495</v>
      </c>
      <c r="W312" t="s">
        <v>130</v>
      </c>
      <c r="X312" t="s">
        <v>77</v>
      </c>
      <c r="Y312" t="s">
        <v>176</v>
      </c>
    </row>
    <row r="313" spans="1:25" hidden="1" x14ac:dyDescent="0.35">
      <c r="A313">
        <v>2</v>
      </c>
      <c r="B313" t="s">
        <v>25</v>
      </c>
      <c r="C313">
        <v>1</v>
      </c>
      <c r="D313" t="s">
        <v>26</v>
      </c>
      <c r="E313" t="s">
        <v>672</v>
      </c>
      <c r="F313" t="s">
        <v>13</v>
      </c>
      <c r="G313" t="s">
        <v>1206</v>
      </c>
      <c r="H313" s="1">
        <v>0</v>
      </c>
      <c r="I313" s="2">
        <v>42495</v>
      </c>
      <c r="J313" t="s">
        <v>5911</v>
      </c>
      <c r="K313" t="s">
        <v>16</v>
      </c>
      <c r="L313">
        <v>22204</v>
      </c>
      <c r="M313">
        <v>538</v>
      </c>
      <c r="N313" t="s">
        <v>125</v>
      </c>
      <c r="O313">
        <v>17</v>
      </c>
      <c r="P313">
        <v>1</v>
      </c>
      <c r="Q313" t="s">
        <v>18</v>
      </c>
      <c r="R313" t="s">
        <v>8304</v>
      </c>
      <c r="S313">
        <v>16.66</v>
      </c>
      <c r="T313">
        <v>35</v>
      </c>
      <c r="U313" t="s">
        <v>33</v>
      </c>
      <c r="V313" s="2">
        <v>42497</v>
      </c>
      <c r="W313" t="s">
        <v>130</v>
      </c>
      <c r="X313" t="s">
        <v>205</v>
      </c>
      <c r="Y313" t="s">
        <v>64</v>
      </c>
    </row>
    <row r="314" spans="1:25" hidden="1" x14ac:dyDescent="0.35">
      <c r="A314">
        <v>2</v>
      </c>
      <c r="B314" t="s">
        <v>25</v>
      </c>
      <c r="C314">
        <v>1</v>
      </c>
      <c r="D314" t="s">
        <v>26</v>
      </c>
      <c r="E314" t="s">
        <v>672</v>
      </c>
      <c r="F314" t="s">
        <v>13</v>
      </c>
      <c r="G314" t="s">
        <v>1206</v>
      </c>
      <c r="H314" s="1">
        <v>0</v>
      </c>
      <c r="I314" s="2">
        <v>42495</v>
      </c>
      <c r="J314" t="s">
        <v>5911</v>
      </c>
      <c r="K314" t="s">
        <v>16</v>
      </c>
      <c r="L314">
        <v>22204</v>
      </c>
      <c r="M314">
        <v>1519</v>
      </c>
      <c r="N314" t="s">
        <v>725</v>
      </c>
      <c r="O314">
        <v>5</v>
      </c>
      <c r="P314">
        <v>2</v>
      </c>
      <c r="Q314" t="s">
        <v>18</v>
      </c>
      <c r="R314" t="s">
        <v>8304</v>
      </c>
      <c r="S314">
        <v>5.35</v>
      </c>
      <c r="T314">
        <v>12</v>
      </c>
      <c r="U314" t="s">
        <v>33</v>
      </c>
      <c r="V314" s="2">
        <v>42497</v>
      </c>
      <c r="W314" t="s">
        <v>130</v>
      </c>
      <c r="X314" t="s">
        <v>205</v>
      </c>
      <c r="Y314" t="s">
        <v>54</v>
      </c>
    </row>
    <row r="315" spans="1:25" hidden="1" x14ac:dyDescent="0.35">
      <c r="A315">
        <v>5</v>
      </c>
      <c r="B315" t="s">
        <v>43</v>
      </c>
      <c r="C315">
        <v>6</v>
      </c>
      <c r="D315" t="s">
        <v>26</v>
      </c>
      <c r="E315" t="s">
        <v>65</v>
      </c>
      <c r="F315" t="s">
        <v>13</v>
      </c>
      <c r="G315" t="s">
        <v>1876</v>
      </c>
      <c r="H315" s="1">
        <v>0</v>
      </c>
      <c r="I315" s="2">
        <v>42642</v>
      </c>
      <c r="J315" t="s">
        <v>4587</v>
      </c>
      <c r="K315" t="s">
        <v>30</v>
      </c>
      <c r="L315">
        <v>98115</v>
      </c>
      <c r="M315">
        <v>662</v>
      </c>
      <c r="N315" t="s">
        <v>3916</v>
      </c>
      <c r="O315">
        <v>153</v>
      </c>
      <c r="P315">
        <v>5</v>
      </c>
      <c r="Q315" t="s">
        <v>32</v>
      </c>
      <c r="R315" t="s">
        <v>8304</v>
      </c>
      <c r="S315">
        <v>153.47</v>
      </c>
      <c r="T315">
        <v>808</v>
      </c>
      <c r="U315" t="s">
        <v>19</v>
      </c>
      <c r="V315" s="2">
        <v>42647</v>
      </c>
      <c r="W315" t="s">
        <v>39</v>
      </c>
      <c r="X315" t="s">
        <v>69</v>
      </c>
      <c r="Y315" t="s">
        <v>42</v>
      </c>
    </row>
    <row r="316" spans="1:25" hidden="1" x14ac:dyDescent="0.35">
      <c r="A316">
        <v>5</v>
      </c>
      <c r="B316" t="s">
        <v>43</v>
      </c>
      <c r="C316">
        <v>6</v>
      </c>
      <c r="D316" t="s">
        <v>26</v>
      </c>
      <c r="E316" t="s">
        <v>65</v>
      </c>
      <c r="F316" t="s">
        <v>13</v>
      </c>
      <c r="G316" t="s">
        <v>1876</v>
      </c>
      <c r="H316" s="1">
        <v>0.2</v>
      </c>
      <c r="I316" s="2">
        <v>42642</v>
      </c>
      <c r="J316" t="s">
        <v>4587</v>
      </c>
      <c r="K316" t="s">
        <v>30</v>
      </c>
      <c r="L316">
        <v>98115</v>
      </c>
      <c r="M316">
        <v>709</v>
      </c>
      <c r="N316" t="s">
        <v>1404</v>
      </c>
      <c r="O316">
        <v>3</v>
      </c>
      <c r="P316">
        <v>2</v>
      </c>
      <c r="Q316" t="s">
        <v>32</v>
      </c>
      <c r="R316" t="s">
        <v>8304</v>
      </c>
      <c r="S316">
        <v>3.14</v>
      </c>
      <c r="T316">
        <v>10</v>
      </c>
      <c r="U316" t="s">
        <v>19</v>
      </c>
      <c r="V316" s="2">
        <v>42647</v>
      </c>
      <c r="W316" t="s">
        <v>39</v>
      </c>
      <c r="X316" t="s">
        <v>69</v>
      </c>
      <c r="Y316" t="s">
        <v>54</v>
      </c>
    </row>
    <row r="317" spans="1:25" hidden="1" x14ac:dyDescent="0.35">
      <c r="A317">
        <v>2</v>
      </c>
      <c r="B317" t="s">
        <v>25</v>
      </c>
      <c r="C317">
        <v>1</v>
      </c>
      <c r="D317" t="s">
        <v>50</v>
      </c>
      <c r="E317" t="s">
        <v>171</v>
      </c>
      <c r="F317" t="s">
        <v>13</v>
      </c>
      <c r="G317" t="s">
        <v>1355</v>
      </c>
      <c r="H317" s="1">
        <v>0</v>
      </c>
      <c r="I317" s="2">
        <v>42706</v>
      </c>
      <c r="J317" t="s">
        <v>1356</v>
      </c>
      <c r="K317" t="s">
        <v>102</v>
      </c>
      <c r="L317">
        <v>10035</v>
      </c>
      <c r="M317">
        <v>1000</v>
      </c>
      <c r="N317" t="s">
        <v>616</v>
      </c>
      <c r="O317">
        <v>53</v>
      </c>
      <c r="P317">
        <v>4</v>
      </c>
      <c r="Q317" t="s">
        <v>104</v>
      </c>
      <c r="R317" t="s">
        <v>8304</v>
      </c>
      <c r="S317">
        <v>52.78</v>
      </c>
      <c r="T317">
        <v>120</v>
      </c>
      <c r="U317" t="s">
        <v>19</v>
      </c>
      <c r="V317" s="2">
        <v>42708</v>
      </c>
      <c r="W317" t="s">
        <v>130</v>
      </c>
      <c r="X317" t="s">
        <v>175</v>
      </c>
      <c r="Y317" t="s">
        <v>113</v>
      </c>
    </row>
    <row r="318" spans="1:25" hidden="1" x14ac:dyDescent="0.35">
      <c r="A318">
        <v>2</v>
      </c>
      <c r="B318" t="s">
        <v>25</v>
      </c>
      <c r="C318">
        <v>1</v>
      </c>
      <c r="D318" t="s">
        <v>11</v>
      </c>
      <c r="E318" t="s">
        <v>171</v>
      </c>
      <c r="F318" t="s">
        <v>13</v>
      </c>
      <c r="G318" t="s">
        <v>1355</v>
      </c>
      <c r="H318" s="1">
        <v>0.2</v>
      </c>
      <c r="I318" s="2">
        <v>42706</v>
      </c>
      <c r="J318" t="s">
        <v>1356</v>
      </c>
      <c r="K318" t="s">
        <v>102</v>
      </c>
      <c r="L318">
        <v>10035</v>
      </c>
      <c r="M318">
        <v>1228</v>
      </c>
      <c r="N318" t="s">
        <v>8120</v>
      </c>
      <c r="O318">
        <v>-110</v>
      </c>
      <c r="P318">
        <v>5</v>
      </c>
      <c r="Q318" t="s">
        <v>104</v>
      </c>
      <c r="R318" t="s">
        <v>8304</v>
      </c>
      <c r="S318">
        <v>-110.49</v>
      </c>
      <c r="T318">
        <v>884</v>
      </c>
      <c r="U318" t="s">
        <v>19</v>
      </c>
      <c r="V318" s="2">
        <v>42708</v>
      </c>
      <c r="W318" t="s">
        <v>130</v>
      </c>
      <c r="X318" t="s">
        <v>175</v>
      </c>
      <c r="Y318" t="s">
        <v>22</v>
      </c>
    </row>
    <row r="319" spans="1:25" hidden="1" x14ac:dyDescent="0.35">
      <c r="A319">
        <v>2</v>
      </c>
      <c r="B319" t="s">
        <v>25</v>
      </c>
      <c r="C319">
        <v>1</v>
      </c>
      <c r="D319" t="s">
        <v>26</v>
      </c>
      <c r="E319" t="s">
        <v>171</v>
      </c>
      <c r="F319" t="s">
        <v>13</v>
      </c>
      <c r="G319" t="s">
        <v>1355</v>
      </c>
      <c r="H319" s="1">
        <v>0.2</v>
      </c>
      <c r="I319" s="2">
        <v>42706</v>
      </c>
      <c r="J319" t="s">
        <v>1356</v>
      </c>
      <c r="K319" t="s">
        <v>102</v>
      </c>
      <c r="L319">
        <v>10035</v>
      </c>
      <c r="M319">
        <v>134</v>
      </c>
      <c r="N319" t="s">
        <v>817</v>
      </c>
      <c r="O319">
        <v>16</v>
      </c>
      <c r="P319">
        <v>8</v>
      </c>
      <c r="Q319" t="s">
        <v>104</v>
      </c>
      <c r="R319" t="s">
        <v>8304</v>
      </c>
      <c r="S319">
        <v>15.77</v>
      </c>
      <c r="T319">
        <v>47</v>
      </c>
      <c r="U319" t="s">
        <v>19</v>
      </c>
      <c r="V319" s="2">
        <v>42708</v>
      </c>
      <c r="W319" t="s">
        <v>130</v>
      </c>
      <c r="X319" t="s">
        <v>175</v>
      </c>
      <c r="Y319" t="s">
        <v>54</v>
      </c>
    </row>
    <row r="320" spans="1:25" x14ac:dyDescent="0.35">
      <c r="A320">
        <v>5</v>
      </c>
      <c r="B320" t="s">
        <v>43</v>
      </c>
      <c r="C320">
        <v>6</v>
      </c>
      <c r="D320" t="s">
        <v>26</v>
      </c>
      <c r="E320" t="s">
        <v>27</v>
      </c>
      <c r="F320" t="s">
        <v>13</v>
      </c>
      <c r="G320" t="s">
        <v>5238</v>
      </c>
      <c r="H320" s="1">
        <v>0</v>
      </c>
      <c r="I320" s="2">
        <v>42463</v>
      </c>
      <c r="J320" t="s">
        <v>6555</v>
      </c>
      <c r="K320" t="s">
        <v>30</v>
      </c>
      <c r="L320">
        <v>90008</v>
      </c>
      <c r="M320">
        <v>1501</v>
      </c>
      <c r="N320" t="s">
        <v>412</v>
      </c>
      <c r="O320">
        <v>6</v>
      </c>
      <c r="P320">
        <v>2</v>
      </c>
      <c r="Q320" t="s">
        <v>32</v>
      </c>
      <c r="R320" t="s">
        <v>8304</v>
      </c>
      <c r="S320">
        <v>5.58</v>
      </c>
      <c r="T320">
        <v>11</v>
      </c>
      <c r="U320" t="s">
        <v>33</v>
      </c>
      <c r="V320" s="2">
        <v>42468</v>
      </c>
      <c r="W320" t="s">
        <v>39</v>
      </c>
      <c r="X320" t="s">
        <v>34</v>
      </c>
      <c r="Y320" t="s">
        <v>119</v>
      </c>
    </row>
    <row r="321" spans="1:25" x14ac:dyDescent="0.35">
      <c r="A321">
        <v>5</v>
      </c>
      <c r="B321" t="s">
        <v>43</v>
      </c>
      <c r="C321">
        <v>6</v>
      </c>
      <c r="D321" t="s">
        <v>50</v>
      </c>
      <c r="E321" t="s">
        <v>27</v>
      </c>
      <c r="F321" t="s">
        <v>13</v>
      </c>
      <c r="G321" t="s">
        <v>5238</v>
      </c>
      <c r="H321" s="1">
        <v>0</v>
      </c>
      <c r="I321" s="2">
        <v>42463</v>
      </c>
      <c r="J321" t="s">
        <v>6555</v>
      </c>
      <c r="K321" t="s">
        <v>30</v>
      </c>
      <c r="L321">
        <v>90008</v>
      </c>
      <c r="M321">
        <v>1011</v>
      </c>
      <c r="N321" t="s">
        <v>5000</v>
      </c>
      <c r="O321">
        <v>58</v>
      </c>
      <c r="P321">
        <v>2</v>
      </c>
      <c r="Q321" t="s">
        <v>32</v>
      </c>
      <c r="R321" t="s">
        <v>8304</v>
      </c>
      <c r="S321">
        <v>57.59</v>
      </c>
      <c r="T321">
        <v>160</v>
      </c>
      <c r="U321" t="s">
        <v>33</v>
      </c>
      <c r="V321" s="2">
        <v>42468</v>
      </c>
      <c r="W321" t="s">
        <v>39</v>
      </c>
      <c r="X321" t="s">
        <v>34</v>
      </c>
      <c r="Y321" t="s">
        <v>113</v>
      </c>
    </row>
    <row r="322" spans="1:25" x14ac:dyDescent="0.35">
      <c r="A322">
        <v>5</v>
      </c>
      <c r="B322" t="s">
        <v>43</v>
      </c>
      <c r="C322">
        <v>6</v>
      </c>
      <c r="D322" t="s">
        <v>50</v>
      </c>
      <c r="E322" t="s">
        <v>27</v>
      </c>
      <c r="F322" t="s">
        <v>13</v>
      </c>
      <c r="G322" t="s">
        <v>5238</v>
      </c>
      <c r="H322" s="1">
        <v>0</v>
      </c>
      <c r="I322" s="2">
        <v>42463</v>
      </c>
      <c r="J322" t="s">
        <v>6555</v>
      </c>
      <c r="K322" t="s">
        <v>30</v>
      </c>
      <c r="L322">
        <v>90008</v>
      </c>
      <c r="M322">
        <v>602</v>
      </c>
      <c r="N322" t="s">
        <v>4785</v>
      </c>
      <c r="O322">
        <v>22</v>
      </c>
      <c r="P322">
        <v>3</v>
      </c>
      <c r="Q322" t="s">
        <v>32</v>
      </c>
      <c r="R322" t="s">
        <v>8304</v>
      </c>
      <c r="S322">
        <v>22.43</v>
      </c>
      <c r="T322">
        <v>62</v>
      </c>
      <c r="U322" t="s">
        <v>33</v>
      </c>
      <c r="V322" s="2">
        <v>42468</v>
      </c>
      <c r="W322" t="s">
        <v>39</v>
      </c>
      <c r="X322" t="s">
        <v>34</v>
      </c>
      <c r="Y322" t="s">
        <v>113</v>
      </c>
    </row>
    <row r="323" spans="1:25" hidden="1" x14ac:dyDescent="0.35">
      <c r="A323">
        <v>4</v>
      </c>
      <c r="B323" t="s">
        <v>43</v>
      </c>
      <c r="C323">
        <v>6</v>
      </c>
      <c r="D323" t="s">
        <v>26</v>
      </c>
      <c r="E323" t="s">
        <v>135</v>
      </c>
      <c r="F323" t="s">
        <v>13</v>
      </c>
      <c r="G323" t="s">
        <v>1401</v>
      </c>
      <c r="H323" s="1">
        <v>0.2</v>
      </c>
      <c r="I323" s="2">
        <v>42373</v>
      </c>
      <c r="J323" t="s">
        <v>1402</v>
      </c>
      <c r="K323" t="s">
        <v>73</v>
      </c>
      <c r="L323">
        <v>60540</v>
      </c>
      <c r="M323">
        <v>218</v>
      </c>
      <c r="N323" t="s">
        <v>1403</v>
      </c>
      <c r="O323">
        <v>4</v>
      </c>
      <c r="P323">
        <v>3</v>
      </c>
      <c r="Q323" t="s">
        <v>75</v>
      </c>
      <c r="R323" t="s">
        <v>8304</v>
      </c>
      <c r="S323">
        <v>4.2699999999999996</v>
      </c>
      <c r="T323">
        <v>12</v>
      </c>
      <c r="U323" t="s">
        <v>76</v>
      </c>
      <c r="V323" s="2">
        <v>42377</v>
      </c>
      <c r="W323" t="s">
        <v>39</v>
      </c>
      <c r="X323" t="s">
        <v>139</v>
      </c>
      <c r="Y323" t="s">
        <v>35</v>
      </c>
    </row>
    <row r="324" spans="1:25" hidden="1" x14ac:dyDescent="0.35">
      <c r="A324">
        <v>4</v>
      </c>
      <c r="B324" t="s">
        <v>43</v>
      </c>
      <c r="C324">
        <v>6</v>
      </c>
      <c r="D324" t="s">
        <v>26</v>
      </c>
      <c r="E324" t="s">
        <v>135</v>
      </c>
      <c r="F324" t="s">
        <v>13</v>
      </c>
      <c r="G324" t="s">
        <v>1401</v>
      </c>
      <c r="H324" s="1">
        <v>0.2</v>
      </c>
      <c r="I324" s="2">
        <v>42373</v>
      </c>
      <c r="J324" t="s">
        <v>1402</v>
      </c>
      <c r="K324" t="s">
        <v>73</v>
      </c>
      <c r="L324">
        <v>60540</v>
      </c>
      <c r="M324">
        <v>1373</v>
      </c>
      <c r="N324" t="s">
        <v>972</v>
      </c>
      <c r="O324">
        <v>-65</v>
      </c>
      <c r="P324">
        <v>3</v>
      </c>
      <c r="Q324" t="s">
        <v>75</v>
      </c>
      <c r="R324" t="s">
        <v>8304</v>
      </c>
      <c r="S324">
        <v>-64.77</v>
      </c>
      <c r="T324">
        <v>273</v>
      </c>
      <c r="U324" t="s">
        <v>76</v>
      </c>
      <c r="V324" s="2">
        <v>42377</v>
      </c>
      <c r="W324" t="s">
        <v>39</v>
      </c>
      <c r="X324" t="s">
        <v>139</v>
      </c>
      <c r="Y324" t="s">
        <v>42</v>
      </c>
    </row>
    <row r="325" spans="1:25" hidden="1" x14ac:dyDescent="0.35">
      <c r="A325">
        <v>4</v>
      </c>
      <c r="B325" t="s">
        <v>43</v>
      </c>
      <c r="C325">
        <v>6</v>
      </c>
      <c r="D325" t="s">
        <v>26</v>
      </c>
      <c r="E325" t="s">
        <v>135</v>
      </c>
      <c r="F325" t="s">
        <v>13</v>
      </c>
      <c r="G325" t="s">
        <v>1401</v>
      </c>
      <c r="H325" s="1">
        <v>0.8</v>
      </c>
      <c r="I325" s="2">
        <v>42373</v>
      </c>
      <c r="J325" t="s">
        <v>1402</v>
      </c>
      <c r="K325" t="s">
        <v>73</v>
      </c>
      <c r="L325">
        <v>60540</v>
      </c>
      <c r="M325">
        <v>709</v>
      </c>
      <c r="N325" t="s">
        <v>1404</v>
      </c>
      <c r="O325">
        <v>-5</v>
      </c>
      <c r="P325">
        <v>2</v>
      </c>
      <c r="Q325" t="s">
        <v>75</v>
      </c>
      <c r="R325" t="s">
        <v>8304</v>
      </c>
      <c r="S325">
        <v>-5.49</v>
      </c>
      <c r="T325">
        <v>4</v>
      </c>
      <c r="U325" t="s">
        <v>76</v>
      </c>
      <c r="V325" s="2">
        <v>42377</v>
      </c>
      <c r="W325" t="s">
        <v>39</v>
      </c>
      <c r="X325" t="s">
        <v>139</v>
      </c>
      <c r="Y325" t="s">
        <v>54</v>
      </c>
    </row>
    <row r="326" spans="1:25" hidden="1" x14ac:dyDescent="0.35">
      <c r="A326">
        <v>0</v>
      </c>
      <c r="B326" t="s">
        <v>10</v>
      </c>
      <c r="C326">
        <v>0</v>
      </c>
      <c r="D326" t="s">
        <v>26</v>
      </c>
      <c r="E326" t="s">
        <v>99</v>
      </c>
      <c r="F326" t="s">
        <v>13</v>
      </c>
      <c r="G326" t="s">
        <v>8113</v>
      </c>
      <c r="H326" s="1">
        <v>0.7</v>
      </c>
      <c r="I326" s="2">
        <v>42460</v>
      </c>
      <c r="J326" t="s">
        <v>3244</v>
      </c>
      <c r="K326" t="s">
        <v>102</v>
      </c>
      <c r="L326">
        <v>19120</v>
      </c>
      <c r="M326">
        <v>268</v>
      </c>
      <c r="N326" t="s">
        <v>3245</v>
      </c>
      <c r="O326">
        <v>-1</v>
      </c>
      <c r="P326">
        <v>1</v>
      </c>
      <c r="Q326" t="s">
        <v>104</v>
      </c>
      <c r="R326" t="s">
        <v>8304</v>
      </c>
      <c r="S326">
        <v>-0.6</v>
      </c>
      <c r="T326">
        <v>1</v>
      </c>
      <c r="U326" t="s">
        <v>19</v>
      </c>
      <c r="V326" s="2">
        <v>42460</v>
      </c>
      <c r="W326" t="s">
        <v>773</v>
      </c>
      <c r="X326" t="s">
        <v>105</v>
      </c>
      <c r="Y326" t="s">
        <v>54</v>
      </c>
    </row>
    <row r="327" spans="1:25" hidden="1" x14ac:dyDescent="0.35">
      <c r="A327">
        <v>5</v>
      </c>
      <c r="B327" t="s">
        <v>43</v>
      </c>
      <c r="C327">
        <v>6</v>
      </c>
      <c r="D327" t="s">
        <v>26</v>
      </c>
      <c r="E327" t="s">
        <v>906</v>
      </c>
      <c r="F327" t="s">
        <v>13</v>
      </c>
      <c r="G327" t="s">
        <v>5612</v>
      </c>
      <c r="H327" s="1">
        <v>0.7</v>
      </c>
      <c r="I327" s="2">
        <v>42720</v>
      </c>
      <c r="J327" t="s">
        <v>6521</v>
      </c>
      <c r="K327" t="s">
        <v>16</v>
      </c>
      <c r="L327">
        <v>32216</v>
      </c>
      <c r="M327">
        <v>235</v>
      </c>
      <c r="N327" t="s">
        <v>2994</v>
      </c>
      <c r="O327">
        <v>-1</v>
      </c>
      <c r="P327">
        <v>1</v>
      </c>
      <c r="Q327" t="s">
        <v>18</v>
      </c>
      <c r="R327" t="s">
        <v>8304</v>
      </c>
      <c r="S327">
        <v>-0.86</v>
      </c>
      <c r="T327">
        <v>1</v>
      </c>
      <c r="U327" t="s">
        <v>33</v>
      </c>
      <c r="V327" s="2">
        <v>42725</v>
      </c>
      <c r="W327" t="s">
        <v>39</v>
      </c>
      <c r="X327" t="s">
        <v>40</v>
      </c>
      <c r="Y327" t="s">
        <v>54</v>
      </c>
    </row>
    <row r="328" spans="1:25" x14ac:dyDescent="0.35">
      <c r="A328">
        <v>5</v>
      </c>
      <c r="B328" t="s">
        <v>43</v>
      </c>
      <c r="C328">
        <v>6</v>
      </c>
      <c r="D328" t="s">
        <v>11</v>
      </c>
      <c r="E328" t="s">
        <v>2613</v>
      </c>
      <c r="F328" t="s">
        <v>13</v>
      </c>
      <c r="G328" t="s">
        <v>2614</v>
      </c>
      <c r="H328" s="1">
        <v>0</v>
      </c>
      <c r="I328" s="2">
        <v>42624</v>
      </c>
      <c r="J328" t="s">
        <v>2615</v>
      </c>
      <c r="K328" t="s">
        <v>30</v>
      </c>
      <c r="L328">
        <v>93030</v>
      </c>
      <c r="M328">
        <v>504</v>
      </c>
      <c r="N328" t="s">
        <v>286</v>
      </c>
      <c r="O328">
        <v>22</v>
      </c>
      <c r="P328">
        <v>3</v>
      </c>
      <c r="Q328" t="s">
        <v>32</v>
      </c>
      <c r="R328" t="s">
        <v>8304</v>
      </c>
      <c r="S328">
        <v>21.75</v>
      </c>
      <c r="T328">
        <v>128</v>
      </c>
      <c r="U328" t="s">
        <v>19</v>
      </c>
      <c r="V328" s="2">
        <v>42629</v>
      </c>
      <c r="W328" t="s">
        <v>39</v>
      </c>
      <c r="X328" t="s">
        <v>34</v>
      </c>
      <c r="Y328" t="s">
        <v>47</v>
      </c>
    </row>
    <row r="329" spans="1:25" x14ac:dyDescent="0.35">
      <c r="A329">
        <v>4</v>
      </c>
      <c r="B329" t="s">
        <v>43</v>
      </c>
      <c r="C329">
        <v>6</v>
      </c>
      <c r="D329" t="s">
        <v>26</v>
      </c>
      <c r="E329" t="s">
        <v>3299</v>
      </c>
      <c r="F329" t="s">
        <v>13</v>
      </c>
      <c r="G329" t="s">
        <v>1524</v>
      </c>
      <c r="H329" s="1">
        <v>0</v>
      </c>
      <c r="I329" s="2">
        <v>42630</v>
      </c>
      <c r="J329" t="s">
        <v>4519</v>
      </c>
      <c r="K329" t="s">
        <v>30</v>
      </c>
      <c r="L329">
        <v>91911</v>
      </c>
      <c r="M329">
        <v>1589</v>
      </c>
      <c r="N329" t="s">
        <v>8276</v>
      </c>
      <c r="O329">
        <v>86</v>
      </c>
      <c r="P329">
        <v>3</v>
      </c>
      <c r="Q329" t="s">
        <v>32</v>
      </c>
      <c r="R329" t="s">
        <v>8304</v>
      </c>
      <c r="S329">
        <v>85.98</v>
      </c>
      <c r="T329">
        <v>183</v>
      </c>
      <c r="U329" t="s">
        <v>19</v>
      </c>
      <c r="V329" s="2">
        <v>42634</v>
      </c>
      <c r="W329" t="s">
        <v>39</v>
      </c>
      <c r="X329" t="s">
        <v>34</v>
      </c>
      <c r="Y329" t="s">
        <v>119</v>
      </c>
    </row>
    <row r="330" spans="1:25" hidden="1" x14ac:dyDescent="0.35">
      <c r="A330">
        <v>0</v>
      </c>
      <c r="B330" t="s">
        <v>10</v>
      </c>
      <c r="C330">
        <v>0</v>
      </c>
      <c r="D330" t="s">
        <v>26</v>
      </c>
      <c r="E330" t="s">
        <v>3253</v>
      </c>
      <c r="F330" t="s">
        <v>13</v>
      </c>
      <c r="G330" t="s">
        <v>1360</v>
      </c>
      <c r="H330" s="1">
        <v>0</v>
      </c>
      <c r="I330" s="2">
        <v>42667</v>
      </c>
      <c r="J330" t="s">
        <v>3254</v>
      </c>
      <c r="K330" t="s">
        <v>16</v>
      </c>
      <c r="L330">
        <v>29730</v>
      </c>
      <c r="M330">
        <v>105</v>
      </c>
      <c r="N330" t="s">
        <v>3181</v>
      </c>
      <c r="O330">
        <v>4</v>
      </c>
      <c r="P330">
        <v>3</v>
      </c>
      <c r="Q330" t="s">
        <v>18</v>
      </c>
      <c r="R330" t="s">
        <v>8304</v>
      </c>
      <c r="S330">
        <v>3.79</v>
      </c>
      <c r="T330">
        <v>12</v>
      </c>
      <c r="U330" t="s">
        <v>19</v>
      </c>
      <c r="V330" s="2">
        <v>42667</v>
      </c>
      <c r="W330" t="s">
        <v>773</v>
      </c>
      <c r="X330" t="s">
        <v>240</v>
      </c>
      <c r="Y330" t="s">
        <v>176</v>
      </c>
    </row>
    <row r="331" spans="1:25" hidden="1" x14ac:dyDescent="0.35">
      <c r="A331">
        <v>2</v>
      </c>
      <c r="B331" t="s">
        <v>25</v>
      </c>
      <c r="C331">
        <v>1</v>
      </c>
      <c r="D331" t="s">
        <v>26</v>
      </c>
      <c r="E331" t="s">
        <v>843</v>
      </c>
      <c r="F331" t="s">
        <v>13</v>
      </c>
      <c r="G331" t="s">
        <v>844</v>
      </c>
      <c r="H331" s="1">
        <v>0.2</v>
      </c>
      <c r="I331" s="2">
        <v>42728</v>
      </c>
      <c r="J331" t="s">
        <v>845</v>
      </c>
      <c r="K331" t="s">
        <v>16</v>
      </c>
      <c r="L331">
        <v>33180</v>
      </c>
      <c r="M331">
        <v>1772</v>
      </c>
      <c r="N331" t="s">
        <v>846</v>
      </c>
      <c r="O331">
        <v>3</v>
      </c>
      <c r="P331">
        <v>2</v>
      </c>
      <c r="Q331" t="s">
        <v>18</v>
      </c>
      <c r="R331" t="s">
        <v>8304</v>
      </c>
      <c r="S331">
        <v>3.47</v>
      </c>
      <c r="T331">
        <v>10</v>
      </c>
      <c r="U331" t="s">
        <v>19</v>
      </c>
      <c r="V331" s="2">
        <v>42730</v>
      </c>
      <c r="W331" t="s">
        <v>130</v>
      </c>
      <c r="X331" t="s">
        <v>40</v>
      </c>
      <c r="Y331" t="s">
        <v>64</v>
      </c>
    </row>
    <row r="332" spans="1:25" hidden="1" x14ac:dyDescent="0.35">
      <c r="A332">
        <v>2</v>
      </c>
      <c r="B332" t="s">
        <v>43</v>
      </c>
      <c r="C332">
        <v>3</v>
      </c>
      <c r="D332" t="s">
        <v>11</v>
      </c>
      <c r="E332" t="s">
        <v>1888</v>
      </c>
      <c r="F332" t="s">
        <v>13</v>
      </c>
      <c r="G332" t="s">
        <v>1261</v>
      </c>
      <c r="H332" s="1">
        <v>0.6</v>
      </c>
      <c r="I332" s="2">
        <v>42720</v>
      </c>
      <c r="J332" t="s">
        <v>1889</v>
      </c>
      <c r="K332" t="s">
        <v>73</v>
      </c>
      <c r="L332">
        <v>77705</v>
      </c>
      <c r="M332">
        <v>1036</v>
      </c>
      <c r="N332" t="s">
        <v>169</v>
      </c>
      <c r="O332">
        <v>-3</v>
      </c>
      <c r="P332">
        <v>7</v>
      </c>
      <c r="Q332" t="s">
        <v>75</v>
      </c>
      <c r="R332" t="s">
        <v>8304</v>
      </c>
      <c r="S332">
        <v>-2.59</v>
      </c>
      <c r="T332">
        <v>9</v>
      </c>
      <c r="U332" t="s">
        <v>19</v>
      </c>
      <c r="V332" s="2">
        <v>42722</v>
      </c>
      <c r="W332" t="s">
        <v>20</v>
      </c>
      <c r="X332" t="s">
        <v>77</v>
      </c>
      <c r="Y332" t="s">
        <v>47</v>
      </c>
    </row>
    <row r="333" spans="1:25" hidden="1" x14ac:dyDescent="0.35">
      <c r="A333">
        <v>2</v>
      </c>
      <c r="B333" t="s">
        <v>43</v>
      </c>
      <c r="C333">
        <v>3</v>
      </c>
      <c r="D333" t="s">
        <v>50</v>
      </c>
      <c r="E333" t="s">
        <v>1888</v>
      </c>
      <c r="F333" t="s">
        <v>13</v>
      </c>
      <c r="G333" t="s">
        <v>1261</v>
      </c>
      <c r="H333" s="1">
        <v>0.2</v>
      </c>
      <c r="I333" s="2">
        <v>42720</v>
      </c>
      <c r="J333" t="s">
        <v>1889</v>
      </c>
      <c r="K333" t="s">
        <v>73</v>
      </c>
      <c r="L333">
        <v>77705</v>
      </c>
      <c r="M333">
        <v>1328</v>
      </c>
      <c r="N333" t="s">
        <v>4860</v>
      </c>
      <c r="O333">
        <v>96</v>
      </c>
      <c r="P333">
        <v>4</v>
      </c>
      <c r="Q333" t="s">
        <v>75</v>
      </c>
      <c r="R333" t="s">
        <v>8304</v>
      </c>
      <c r="S333">
        <v>95.99</v>
      </c>
      <c r="T333">
        <v>320</v>
      </c>
      <c r="U333" t="s">
        <v>19</v>
      </c>
      <c r="V333" s="2">
        <v>42722</v>
      </c>
      <c r="W333" t="s">
        <v>20</v>
      </c>
      <c r="X333" t="s">
        <v>77</v>
      </c>
      <c r="Y333" t="s">
        <v>113</v>
      </c>
    </row>
    <row r="334" spans="1:25" x14ac:dyDescent="0.35">
      <c r="A334">
        <v>5</v>
      </c>
      <c r="B334" t="s">
        <v>43</v>
      </c>
      <c r="C334">
        <v>6</v>
      </c>
      <c r="D334" t="s">
        <v>11</v>
      </c>
      <c r="E334" t="s">
        <v>88</v>
      </c>
      <c r="F334" t="s">
        <v>13</v>
      </c>
      <c r="G334" t="s">
        <v>1395</v>
      </c>
      <c r="H334" s="1">
        <v>0.15</v>
      </c>
      <c r="I334" s="2">
        <v>42560</v>
      </c>
      <c r="J334" t="s">
        <v>7171</v>
      </c>
      <c r="K334" t="s">
        <v>30</v>
      </c>
      <c r="L334">
        <v>94122</v>
      </c>
      <c r="M334">
        <v>384</v>
      </c>
      <c r="N334" t="s">
        <v>1484</v>
      </c>
      <c r="O334">
        <v>7</v>
      </c>
      <c r="P334">
        <v>1</v>
      </c>
      <c r="Q334" t="s">
        <v>32</v>
      </c>
      <c r="R334" t="s">
        <v>8304</v>
      </c>
      <c r="S334">
        <v>7.05</v>
      </c>
      <c r="T334">
        <v>120</v>
      </c>
      <c r="U334" t="s">
        <v>76</v>
      </c>
      <c r="V334" s="2">
        <v>42565</v>
      </c>
      <c r="W334" t="s">
        <v>39</v>
      </c>
      <c r="X334" t="s">
        <v>34</v>
      </c>
      <c r="Y334" t="s">
        <v>22</v>
      </c>
    </row>
    <row r="335" spans="1:25" x14ac:dyDescent="0.35">
      <c r="A335">
        <v>5</v>
      </c>
      <c r="B335" t="s">
        <v>43</v>
      </c>
      <c r="C335">
        <v>6</v>
      </c>
      <c r="D335" t="s">
        <v>26</v>
      </c>
      <c r="E335" t="s">
        <v>88</v>
      </c>
      <c r="F335" t="s">
        <v>13</v>
      </c>
      <c r="G335" t="s">
        <v>1395</v>
      </c>
      <c r="H335" s="1">
        <v>0</v>
      </c>
      <c r="I335" s="2">
        <v>42560</v>
      </c>
      <c r="J335" t="s">
        <v>7171</v>
      </c>
      <c r="K335" t="s">
        <v>30</v>
      </c>
      <c r="L335">
        <v>94122</v>
      </c>
      <c r="M335">
        <v>1305</v>
      </c>
      <c r="N335" t="s">
        <v>3064</v>
      </c>
      <c r="O335">
        <v>2</v>
      </c>
      <c r="P335">
        <v>2</v>
      </c>
      <c r="Q335" t="s">
        <v>32</v>
      </c>
      <c r="R335" t="s">
        <v>8304</v>
      </c>
      <c r="S335">
        <v>2.2200000000000002</v>
      </c>
      <c r="T335">
        <v>6</v>
      </c>
      <c r="U335" t="s">
        <v>76</v>
      </c>
      <c r="V335" s="2">
        <v>42565</v>
      </c>
      <c r="W335" t="s">
        <v>39</v>
      </c>
      <c r="X335" t="s">
        <v>34</v>
      </c>
      <c r="Y335" t="s">
        <v>49</v>
      </c>
    </row>
    <row r="336" spans="1:25" x14ac:dyDescent="0.35">
      <c r="A336">
        <v>5</v>
      </c>
      <c r="B336" t="s">
        <v>43</v>
      </c>
      <c r="C336">
        <v>6</v>
      </c>
      <c r="D336" t="s">
        <v>26</v>
      </c>
      <c r="E336" t="s">
        <v>88</v>
      </c>
      <c r="F336" t="s">
        <v>13</v>
      </c>
      <c r="G336" t="s">
        <v>1395</v>
      </c>
      <c r="H336" s="1">
        <v>0</v>
      </c>
      <c r="I336" s="2">
        <v>42560</v>
      </c>
      <c r="J336" t="s">
        <v>7171</v>
      </c>
      <c r="K336" t="s">
        <v>30</v>
      </c>
      <c r="L336">
        <v>94122</v>
      </c>
      <c r="M336">
        <v>1764</v>
      </c>
      <c r="N336" t="s">
        <v>62</v>
      </c>
      <c r="O336">
        <v>16</v>
      </c>
      <c r="P336">
        <v>5</v>
      </c>
      <c r="Q336" t="s">
        <v>32</v>
      </c>
      <c r="R336" t="s">
        <v>8304</v>
      </c>
      <c r="S336">
        <v>15.55</v>
      </c>
      <c r="T336">
        <v>32</v>
      </c>
      <c r="U336" t="s">
        <v>76</v>
      </c>
      <c r="V336" s="2">
        <v>42565</v>
      </c>
      <c r="W336" t="s">
        <v>39</v>
      </c>
      <c r="X336" t="s">
        <v>34</v>
      </c>
      <c r="Y336" t="s">
        <v>64</v>
      </c>
    </row>
    <row r="337" spans="1:25" x14ac:dyDescent="0.35">
      <c r="A337">
        <v>5</v>
      </c>
      <c r="B337" t="s">
        <v>43</v>
      </c>
      <c r="C337">
        <v>6</v>
      </c>
      <c r="D337" t="s">
        <v>26</v>
      </c>
      <c r="E337" t="s">
        <v>88</v>
      </c>
      <c r="F337" t="s">
        <v>13</v>
      </c>
      <c r="G337" t="s">
        <v>1395</v>
      </c>
      <c r="H337" s="1">
        <v>0.2</v>
      </c>
      <c r="I337" s="2">
        <v>42560</v>
      </c>
      <c r="J337" t="s">
        <v>7171</v>
      </c>
      <c r="K337" t="s">
        <v>30</v>
      </c>
      <c r="L337">
        <v>94122</v>
      </c>
      <c r="M337">
        <v>256</v>
      </c>
      <c r="N337" t="s">
        <v>277</v>
      </c>
      <c r="O337">
        <v>5</v>
      </c>
      <c r="P337">
        <v>6</v>
      </c>
      <c r="Q337" t="s">
        <v>32</v>
      </c>
      <c r="R337" t="s">
        <v>8304</v>
      </c>
      <c r="S337">
        <v>4.6500000000000004</v>
      </c>
      <c r="T337">
        <v>14</v>
      </c>
      <c r="U337" t="s">
        <v>76</v>
      </c>
      <c r="V337" s="2">
        <v>42565</v>
      </c>
      <c r="W337" t="s">
        <v>39</v>
      </c>
      <c r="X337" t="s">
        <v>34</v>
      </c>
      <c r="Y337" t="s">
        <v>54</v>
      </c>
    </row>
    <row r="338" spans="1:25" x14ac:dyDescent="0.35">
      <c r="A338">
        <v>3</v>
      </c>
      <c r="B338" t="s">
        <v>10</v>
      </c>
      <c r="C338">
        <v>3</v>
      </c>
      <c r="D338" t="s">
        <v>11</v>
      </c>
      <c r="E338" t="s">
        <v>1658</v>
      </c>
      <c r="F338" t="s">
        <v>13</v>
      </c>
      <c r="G338" t="s">
        <v>569</v>
      </c>
      <c r="H338" s="1">
        <v>0</v>
      </c>
      <c r="I338" s="2">
        <v>42716</v>
      </c>
      <c r="J338" t="s">
        <v>2040</v>
      </c>
      <c r="K338" t="s">
        <v>30</v>
      </c>
      <c r="L338">
        <v>94601</v>
      </c>
      <c r="M338">
        <v>577</v>
      </c>
      <c r="N338" t="s">
        <v>1657</v>
      </c>
      <c r="O338">
        <v>5</v>
      </c>
      <c r="P338">
        <v>3</v>
      </c>
      <c r="Q338" t="s">
        <v>32</v>
      </c>
      <c r="R338" t="s">
        <v>8304</v>
      </c>
      <c r="S338">
        <v>4.51</v>
      </c>
      <c r="T338">
        <v>13</v>
      </c>
      <c r="U338" t="s">
        <v>19</v>
      </c>
      <c r="V338" s="2">
        <v>42719</v>
      </c>
      <c r="W338" t="s">
        <v>20</v>
      </c>
      <c r="X338" t="s">
        <v>34</v>
      </c>
      <c r="Y338" t="s">
        <v>47</v>
      </c>
    </row>
    <row r="339" spans="1:25" x14ac:dyDescent="0.35">
      <c r="A339">
        <v>3</v>
      </c>
      <c r="B339" t="s">
        <v>10</v>
      </c>
      <c r="C339">
        <v>3</v>
      </c>
      <c r="D339" t="s">
        <v>11</v>
      </c>
      <c r="E339" t="s">
        <v>1658</v>
      </c>
      <c r="F339" t="s">
        <v>13</v>
      </c>
      <c r="G339" t="s">
        <v>569</v>
      </c>
      <c r="H339" s="1">
        <v>0</v>
      </c>
      <c r="I339" s="2">
        <v>42716</v>
      </c>
      <c r="J339" t="s">
        <v>2040</v>
      </c>
      <c r="K339" t="s">
        <v>30</v>
      </c>
      <c r="L339">
        <v>94601</v>
      </c>
      <c r="M339">
        <v>1036</v>
      </c>
      <c r="N339" t="s">
        <v>169</v>
      </c>
      <c r="O339">
        <v>4</v>
      </c>
      <c r="P339">
        <v>3</v>
      </c>
      <c r="Q339" t="s">
        <v>32</v>
      </c>
      <c r="R339" t="s">
        <v>8304</v>
      </c>
      <c r="S339">
        <v>4.4400000000000004</v>
      </c>
      <c r="T339">
        <v>9</v>
      </c>
      <c r="U339" t="s">
        <v>19</v>
      </c>
      <c r="V339" s="2">
        <v>42719</v>
      </c>
      <c r="W339" t="s">
        <v>20</v>
      </c>
      <c r="X339" t="s">
        <v>34</v>
      </c>
      <c r="Y339" t="s">
        <v>47</v>
      </c>
    </row>
    <row r="340" spans="1:25" x14ac:dyDescent="0.35">
      <c r="A340">
        <v>3</v>
      </c>
      <c r="B340" t="s">
        <v>10</v>
      </c>
      <c r="C340">
        <v>3</v>
      </c>
      <c r="D340" t="s">
        <v>26</v>
      </c>
      <c r="E340" t="s">
        <v>1658</v>
      </c>
      <c r="F340" t="s">
        <v>13</v>
      </c>
      <c r="G340" t="s">
        <v>569</v>
      </c>
      <c r="H340" s="1">
        <v>0</v>
      </c>
      <c r="I340" s="2">
        <v>42716</v>
      </c>
      <c r="J340" t="s">
        <v>2040</v>
      </c>
      <c r="K340" t="s">
        <v>30</v>
      </c>
      <c r="L340">
        <v>94601</v>
      </c>
      <c r="M340">
        <v>1666</v>
      </c>
      <c r="N340" t="s">
        <v>903</v>
      </c>
      <c r="O340">
        <v>1</v>
      </c>
      <c r="P340">
        <v>3</v>
      </c>
      <c r="Q340" t="s">
        <v>32</v>
      </c>
      <c r="R340" t="s">
        <v>8304</v>
      </c>
      <c r="S340">
        <v>0.63</v>
      </c>
      <c r="T340">
        <v>9</v>
      </c>
      <c r="U340" t="s">
        <v>19</v>
      </c>
      <c r="V340" s="2">
        <v>42719</v>
      </c>
      <c r="W340" t="s">
        <v>20</v>
      </c>
      <c r="X340" t="s">
        <v>34</v>
      </c>
      <c r="Y340" t="s">
        <v>42</v>
      </c>
    </row>
    <row r="341" spans="1:25" hidden="1" x14ac:dyDescent="0.35">
      <c r="A341">
        <v>5</v>
      </c>
      <c r="B341" t="s">
        <v>43</v>
      </c>
      <c r="C341">
        <v>6</v>
      </c>
      <c r="D341" t="s">
        <v>26</v>
      </c>
      <c r="E341" t="s">
        <v>241</v>
      </c>
      <c r="F341" t="s">
        <v>13</v>
      </c>
      <c r="G341" t="s">
        <v>1003</v>
      </c>
      <c r="H341" s="1">
        <v>0</v>
      </c>
      <c r="I341" s="2">
        <v>42627</v>
      </c>
      <c r="J341" t="s">
        <v>1004</v>
      </c>
      <c r="K341" t="s">
        <v>102</v>
      </c>
      <c r="L341">
        <v>14609</v>
      </c>
      <c r="M341">
        <v>648</v>
      </c>
      <c r="N341" t="s">
        <v>1005</v>
      </c>
      <c r="O341">
        <v>9</v>
      </c>
      <c r="P341">
        <v>5</v>
      </c>
      <c r="Q341" t="s">
        <v>104</v>
      </c>
      <c r="R341" t="s">
        <v>8304</v>
      </c>
      <c r="S341">
        <v>8.98</v>
      </c>
      <c r="T341">
        <v>449</v>
      </c>
      <c r="U341" t="s">
        <v>19</v>
      </c>
      <c r="V341" s="2">
        <v>42632</v>
      </c>
      <c r="W341" t="s">
        <v>39</v>
      </c>
      <c r="X341" t="s">
        <v>175</v>
      </c>
      <c r="Y341" t="s">
        <v>42</v>
      </c>
    </row>
    <row r="342" spans="1:25" hidden="1" x14ac:dyDescent="0.35">
      <c r="A342">
        <v>5</v>
      </c>
      <c r="B342" t="s">
        <v>43</v>
      </c>
      <c r="C342">
        <v>6</v>
      </c>
      <c r="D342" t="s">
        <v>26</v>
      </c>
      <c r="E342" t="s">
        <v>241</v>
      </c>
      <c r="F342" t="s">
        <v>13</v>
      </c>
      <c r="G342" t="s">
        <v>1003</v>
      </c>
      <c r="H342" s="1">
        <v>0</v>
      </c>
      <c r="I342" s="2">
        <v>42627</v>
      </c>
      <c r="J342" t="s">
        <v>1004</v>
      </c>
      <c r="K342" t="s">
        <v>102</v>
      </c>
      <c r="L342">
        <v>14609</v>
      </c>
      <c r="M342">
        <v>456</v>
      </c>
      <c r="N342" t="s">
        <v>1006</v>
      </c>
      <c r="O342">
        <v>5</v>
      </c>
      <c r="P342">
        <v>3</v>
      </c>
      <c r="Q342" t="s">
        <v>104</v>
      </c>
      <c r="R342" t="s">
        <v>8304</v>
      </c>
      <c r="S342">
        <v>5.09</v>
      </c>
      <c r="T342">
        <v>11</v>
      </c>
      <c r="U342" t="s">
        <v>19</v>
      </c>
      <c r="V342" s="2">
        <v>42632</v>
      </c>
      <c r="W342" t="s">
        <v>39</v>
      </c>
      <c r="X342" t="s">
        <v>175</v>
      </c>
      <c r="Y342" t="s">
        <v>119</v>
      </c>
    </row>
    <row r="343" spans="1:25" hidden="1" x14ac:dyDescent="0.35">
      <c r="A343">
        <v>3</v>
      </c>
      <c r="B343" t="s">
        <v>25</v>
      </c>
      <c r="C343">
        <v>1</v>
      </c>
      <c r="D343" t="s">
        <v>11</v>
      </c>
      <c r="E343" t="s">
        <v>1545</v>
      </c>
      <c r="F343" t="s">
        <v>13</v>
      </c>
      <c r="G343" t="s">
        <v>100</v>
      </c>
      <c r="H343" s="1">
        <v>0</v>
      </c>
      <c r="I343" s="2">
        <v>42623</v>
      </c>
      <c r="J343" t="s">
        <v>1546</v>
      </c>
      <c r="K343" t="s">
        <v>102</v>
      </c>
      <c r="L343">
        <v>7011</v>
      </c>
      <c r="M343">
        <v>479</v>
      </c>
      <c r="N343" t="s">
        <v>8193</v>
      </c>
      <c r="O343">
        <v>76</v>
      </c>
      <c r="P343">
        <v>5</v>
      </c>
      <c r="Q343" t="s">
        <v>104</v>
      </c>
      <c r="R343" t="s">
        <v>8304</v>
      </c>
      <c r="S343">
        <v>76.47</v>
      </c>
      <c r="T343">
        <v>255</v>
      </c>
      <c r="U343" t="s">
        <v>19</v>
      </c>
      <c r="V343" s="2">
        <v>42626</v>
      </c>
      <c r="W343" t="s">
        <v>130</v>
      </c>
      <c r="X343" t="s">
        <v>485</v>
      </c>
      <c r="Y343" t="s">
        <v>47</v>
      </c>
    </row>
    <row r="344" spans="1:25" hidden="1" x14ac:dyDescent="0.35">
      <c r="A344">
        <v>3</v>
      </c>
      <c r="B344" t="s">
        <v>25</v>
      </c>
      <c r="C344">
        <v>1</v>
      </c>
      <c r="D344" t="s">
        <v>26</v>
      </c>
      <c r="E344" t="s">
        <v>1545</v>
      </c>
      <c r="F344" t="s">
        <v>13</v>
      </c>
      <c r="G344" t="s">
        <v>100</v>
      </c>
      <c r="H344" s="1">
        <v>0</v>
      </c>
      <c r="I344" s="2">
        <v>42623</v>
      </c>
      <c r="J344" t="s">
        <v>1546</v>
      </c>
      <c r="K344" t="s">
        <v>102</v>
      </c>
      <c r="L344">
        <v>7011</v>
      </c>
      <c r="M344">
        <v>950</v>
      </c>
      <c r="N344" t="s">
        <v>1307</v>
      </c>
      <c r="O344">
        <v>22</v>
      </c>
      <c r="P344">
        <v>4</v>
      </c>
      <c r="Q344" t="s">
        <v>104</v>
      </c>
      <c r="R344" t="s">
        <v>8304</v>
      </c>
      <c r="S344">
        <v>22.12</v>
      </c>
      <c r="T344">
        <v>82</v>
      </c>
      <c r="U344" t="s">
        <v>19</v>
      </c>
      <c r="V344" s="2">
        <v>42626</v>
      </c>
      <c r="W344" t="s">
        <v>130</v>
      </c>
      <c r="X344" t="s">
        <v>485</v>
      </c>
      <c r="Y344" t="s">
        <v>56</v>
      </c>
    </row>
    <row r="345" spans="1:25" x14ac:dyDescent="0.35">
      <c r="A345">
        <v>2</v>
      </c>
      <c r="B345" t="s">
        <v>43</v>
      </c>
      <c r="C345">
        <v>3</v>
      </c>
      <c r="D345" t="s">
        <v>26</v>
      </c>
      <c r="E345" t="s">
        <v>27</v>
      </c>
      <c r="F345" t="s">
        <v>13</v>
      </c>
      <c r="G345" t="s">
        <v>266</v>
      </c>
      <c r="H345" s="1">
        <v>0</v>
      </c>
      <c r="I345" s="2">
        <v>42717</v>
      </c>
      <c r="J345" t="s">
        <v>3684</v>
      </c>
      <c r="K345" t="s">
        <v>30</v>
      </c>
      <c r="L345">
        <v>90049</v>
      </c>
      <c r="M345">
        <v>1627</v>
      </c>
      <c r="N345" t="s">
        <v>3685</v>
      </c>
      <c r="O345">
        <v>42</v>
      </c>
      <c r="P345">
        <v>6</v>
      </c>
      <c r="Q345" t="s">
        <v>32</v>
      </c>
      <c r="R345" t="s">
        <v>8304</v>
      </c>
      <c r="S345">
        <v>41.51</v>
      </c>
      <c r="T345">
        <v>90</v>
      </c>
      <c r="U345" t="s">
        <v>19</v>
      </c>
      <c r="V345" s="2">
        <v>42719</v>
      </c>
      <c r="W345" t="s">
        <v>20</v>
      </c>
      <c r="X345" t="s">
        <v>34</v>
      </c>
      <c r="Y345" t="s">
        <v>64</v>
      </c>
    </row>
    <row r="346" spans="1:25" x14ac:dyDescent="0.35">
      <c r="A346">
        <v>6</v>
      </c>
      <c r="B346" t="s">
        <v>10</v>
      </c>
      <c r="C346">
        <v>6</v>
      </c>
      <c r="D346" t="s">
        <v>11</v>
      </c>
      <c r="E346" t="s">
        <v>27</v>
      </c>
      <c r="F346" t="s">
        <v>13</v>
      </c>
      <c r="G346" t="s">
        <v>5425</v>
      </c>
      <c r="H346" s="1">
        <v>0.2</v>
      </c>
      <c r="I346" s="2">
        <v>42503</v>
      </c>
      <c r="J346" t="s">
        <v>5804</v>
      </c>
      <c r="K346" t="s">
        <v>30</v>
      </c>
      <c r="L346">
        <v>90004</v>
      </c>
      <c r="M346">
        <v>908</v>
      </c>
      <c r="N346" t="s">
        <v>2374</v>
      </c>
      <c r="O346">
        <v>21</v>
      </c>
      <c r="P346">
        <v>6</v>
      </c>
      <c r="Q346" t="s">
        <v>32</v>
      </c>
      <c r="R346" t="s">
        <v>8304</v>
      </c>
      <c r="S346">
        <v>20.96</v>
      </c>
      <c r="T346">
        <v>279</v>
      </c>
      <c r="U346" t="s">
        <v>33</v>
      </c>
      <c r="V346" s="2">
        <v>42509</v>
      </c>
      <c r="W346" t="s">
        <v>39</v>
      </c>
      <c r="X346" t="s">
        <v>34</v>
      </c>
      <c r="Y346" t="s">
        <v>24</v>
      </c>
    </row>
    <row r="347" spans="1:25" x14ac:dyDescent="0.35">
      <c r="A347">
        <v>6</v>
      </c>
      <c r="B347" t="s">
        <v>10</v>
      </c>
      <c r="C347">
        <v>6</v>
      </c>
      <c r="D347" t="s">
        <v>26</v>
      </c>
      <c r="E347" t="s">
        <v>27</v>
      </c>
      <c r="F347" t="s">
        <v>13</v>
      </c>
      <c r="G347" t="s">
        <v>5425</v>
      </c>
      <c r="H347" s="1">
        <v>0</v>
      </c>
      <c r="I347" s="2">
        <v>42503</v>
      </c>
      <c r="J347" t="s">
        <v>5804</v>
      </c>
      <c r="K347" t="s">
        <v>30</v>
      </c>
      <c r="L347">
        <v>90004</v>
      </c>
      <c r="M347">
        <v>544</v>
      </c>
      <c r="N347" t="s">
        <v>6559</v>
      </c>
      <c r="O347">
        <v>4</v>
      </c>
      <c r="P347">
        <v>2</v>
      </c>
      <c r="Q347" t="s">
        <v>32</v>
      </c>
      <c r="R347" t="s">
        <v>8304</v>
      </c>
      <c r="S347">
        <v>3.84</v>
      </c>
      <c r="T347">
        <v>8</v>
      </c>
      <c r="U347" t="s">
        <v>33</v>
      </c>
      <c r="V347" s="2">
        <v>42509</v>
      </c>
      <c r="W347" t="s">
        <v>39</v>
      </c>
      <c r="X347" t="s">
        <v>34</v>
      </c>
      <c r="Y347" t="s">
        <v>64</v>
      </c>
    </row>
    <row r="348" spans="1:25" hidden="1" x14ac:dyDescent="0.35">
      <c r="A348">
        <v>4</v>
      </c>
      <c r="B348" t="s">
        <v>43</v>
      </c>
      <c r="C348">
        <v>6</v>
      </c>
      <c r="D348" t="s">
        <v>11</v>
      </c>
      <c r="E348" t="s">
        <v>5200</v>
      </c>
      <c r="F348" t="s">
        <v>13</v>
      </c>
      <c r="G348" t="s">
        <v>6880</v>
      </c>
      <c r="H348" s="1">
        <v>0.3</v>
      </c>
      <c r="I348" s="2">
        <v>42626</v>
      </c>
      <c r="J348" t="s">
        <v>7032</v>
      </c>
      <c r="K348" t="s">
        <v>73</v>
      </c>
      <c r="L348">
        <v>79762</v>
      </c>
      <c r="M348">
        <v>1233</v>
      </c>
      <c r="N348" t="s">
        <v>441</v>
      </c>
      <c r="O348">
        <v>-10</v>
      </c>
      <c r="P348">
        <v>6</v>
      </c>
      <c r="Q348" t="s">
        <v>75</v>
      </c>
      <c r="R348" t="s">
        <v>8304</v>
      </c>
      <c r="S348">
        <v>-9.7200000000000006</v>
      </c>
      <c r="T348">
        <v>340</v>
      </c>
      <c r="U348" t="s">
        <v>76</v>
      </c>
      <c r="V348" s="2">
        <v>42630</v>
      </c>
      <c r="W348" t="s">
        <v>39</v>
      </c>
      <c r="X348" t="s">
        <v>77</v>
      </c>
      <c r="Y348" t="s">
        <v>24</v>
      </c>
    </row>
    <row r="349" spans="1:25" hidden="1" x14ac:dyDescent="0.35">
      <c r="A349">
        <v>4</v>
      </c>
      <c r="B349" t="s">
        <v>43</v>
      </c>
      <c r="C349">
        <v>6</v>
      </c>
      <c r="D349" t="s">
        <v>11</v>
      </c>
      <c r="E349" t="s">
        <v>7029</v>
      </c>
      <c r="F349" t="s">
        <v>13</v>
      </c>
      <c r="G349" t="s">
        <v>7030</v>
      </c>
      <c r="H349" s="1">
        <v>0.3</v>
      </c>
      <c r="I349" s="2">
        <v>42430</v>
      </c>
      <c r="J349" t="s">
        <v>7031</v>
      </c>
      <c r="K349" t="s">
        <v>73</v>
      </c>
      <c r="L349">
        <v>60126</v>
      </c>
      <c r="M349">
        <v>1181</v>
      </c>
      <c r="N349" t="s">
        <v>239</v>
      </c>
      <c r="O349">
        <v>-172</v>
      </c>
      <c r="P349">
        <v>6</v>
      </c>
      <c r="Q349" t="s">
        <v>75</v>
      </c>
      <c r="R349" t="s">
        <v>8304</v>
      </c>
      <c r="S349">
        <v>-172.12</v>
      </c>
      <c r="T349">
        <v>634</v>
      </c>
      <c r="U349" t="s">
        <v>76</v>
      </c>
      <c r="V349" s="2">
        <v>42434</v>
      </c>
      <c r="W349" t="s">
        <v>39</v>
      </c>
      <c r="X349" t="s">
        <v>139</v>
      </c>
      <c r="Y349" t="s">
        <v>24</v>
      </c>
    </row>
    <row r="350" spans="1:25" hidden="1" x14ac:dyDescent="0.35">
      <c r="A350">
        <v>4</v>
      </c>
      <c r="B350" t="s">
        <v>43</v>
      </c>
      <c r="C350">
        <v>6</v>
      </c>
      <c r="D350" t="s">
        <v>26</v>
      </c>
      <c r="E350" t="s">
        <v>7029</v>
      </c>
      <c r="F350" t="s">
        <v>13</v>
      </c>
      <c r="G350" t="s">
        <v>7030</v>
      </c>
      <c r="H350" s="1">
        <v>0.2</v>
      </c>
      <c r="I350" s="2">
        <v>42430</v>
      </c>
      <c r="J350" t="s">
        <v>7031</v>
      </c>
      <c r="K350" t="s">
        <v>73</v>
      </c>
      <c r="L350">
        <v>60126</v>
      </c>
      <c r="M350">
        <v>337</v>
      </c>
      <c r="N350" t="s">
        <v>8289</v>
      </c>
      <c r="O350">
        <v>6</v>
      </c>
      <c r="P350">
        <v>3</v>
      </c>
      <c r="Q350" t="s">
        <v>75</v>
      </c>
      <c r="R350" t="s">
        <v>8304</v>
      </c>
      <c r="S350">
        <v>5.68</v>
      </c>
      <c r="T350">
        <v>17</v>
      </c>
      <c r="U350" t="s">
        <v>76</v>
      </c>
      <c r="V350" s="2">
        <v>42434</v>
      </c>
      <c r="W350" t="s">
        <v>39</v>
      </c>
      <c r="X350" t="s">
        <v>139</v>
      </c>
      <c r="Y350" t="s">
        <v>64</v>
      </c>
    </row>
    <row r="351" spans="1:25" hidden="1" x14ac:dyDescent="0.35">
      <c r="A351">
        <v>2</v>
      </c>
      <c r="B351" t="s">
        <v>25</v>
      </c>
      <c r="C351">
        <v>1</v>
      </c>
      <c r="D351" t="s">
        <v>26</v>
      </c>
      <c r="E351" t="s">
        <v>171</v>
      </c>
      <c r="F351" t="s">
        <v>13</v>
      </c>
      <c r="G351" t="s">
        <v>1357</v>
      </c>
      <c r="H351" s="1">
        <v>0</v>
      </c>
      <c r="I351" s="2">
        <v>42465</v>
      </c>
      <c r="J351" t="s">
        <v>1358</v>
      </c>
      <c r="K351" t="s">
        <v>102</v>
      </c>
      <c r="L351">
        <v>10035</v>
      </c>
      <c r="M351">
        <v>539</v>
      </c>
      <c r="N351" t="s">
        <v>969</v>
      </c>
      <c r="O351">
        <v>27</v>
      </c>
      <c r="P351">
        <v>1</v>
      </c>
      <c r="Q351" t="s">
        <v>104</v>
      </c>
      <c r="R351" t="s">
        <v>8304</v>
      </c>
      <c r="S351">
        <v>26.63</v>
      </c>
      <c r="T351">
        <v>55</v>
      </c>
      <c r="U351" t="s">
        <v>76</v>
      </c>
      <c r="V351" s="2">
        <v>42467</v>
      </c>
      <c r="W351" t="s">
        <v>130</v>
      </c>
      <c r="X351" t="s">
        <v>175</v>
      </c>
      <c r="Y351" t="s">
        <v>64</v>
      </c>
    </row>
    <row r="352" spans="1:25" hidden="1" x14ac:dyDescent="0.35">
      <c r="A352">
        <v>5</v>
      </c>
      <c r="B352" t="s">
        <v>43</v>
      </c>
      <c r="C352">
        <v>6</v>
      </c>
      <c r="D352" t="s">
        <v>26</v>
      </c>
      <c r="E352" t="s">
        <v>2332</v>
      </c>
      <c r="F352" t="s">
        <v>13</v>
      </c>
      <c r="G352" t="s">
        <v>1191</v>
      </c>
      <c r="H352" s="1">
        <v>0</v>
      </c>
      <c r="I352" s="2">
        <v>42537</v>
      </c>
      <c r="J352" t="s">
        <v>4104</v>
      </c>
      <c r="K352" t="s">
        <v>102</v>
      </c>
      <c r="L352">
        <v>11550</v>
      </c>
      <c r="M352">
        <v>348</v>
      </c>
      <c r="N352" t="s">
        <v>3532</v>
      </c>
      <c r="O352">
        <v>11</v>
      </c>
      <c r="P352">
        <v>4</v>
      </c>
      <c r="Q352" t="s">
        <v>104</v>
      </c>
      <c r="R352" t="s">
        <v>8304</v>
      </c>
      <c r="S352">
        <v>10.5</v>
      </c>
      <c r="T352">
        <v>35</v>
      </c>
      <c r="U352" t="s">
        <v>19</v>
      </c>
      <c r="V352" s="2">
        <v>42542</v>
      </c>
      <c r="W352" t="s">
        <v>39</v>
      </c>
      <c r="X352" t="s">
        <v>175</v>
      </c>
      <c r="Y352" t="s">
        <v>49</v>
      </c>
    </row>
    <row r="353" spans="1:25" hidden="1" x14ac:dyDescent="0.35">
      <c r="A353">
        <v>5</v>
      </c>
      <c r="B353" t="s">
        <v>43</v>
      </c>
      <c r="C353">
        <v>6</v>
      </c>
      <c r="D353" t="s">
        <v>26</v>
      </c>
      <c r="E353" t="s">
        <v>2332</v>
      </c>
      <c r="F353" t="s">
        <v>13</v>
      </c>
      <c r="G353" t="s">
        <v>1191</v>
      </c>
      <c r="H353" s="1">
        <v>0</v>
      </c>
      <c r="I353" s="2">
        <v>42537</v>
      </c>
      <c r="J353" t="s">
        <v>4104</v>
      </c>
      <c r="K353" t="s">
        <v>102</v>
      </c>
      <c r="L353">
        <v>11550</v>
      </c>
      <c r="M353">
        <v>1501</v>
      </c>
      <c r="N353" t="s">
        <v>412</v>
      </c>
      <c r="O353">
        <v>19</v>
      </c>
      <c r="P353">
        <v>5</v>
      </c>
      <c r="Q353" t="s">
        <v>104</v>
      </c>
      <c r="R353" t="s">
        <v>8304</v>
      </c>
      <c r="S353">
        <v>19.46</v>
      </c>
      <c r="T353">
        <v>41</v>
      </c>
      <c r="U353" t="s">
        <v>19</v>
      </c>
      <c r="V353" s="2">
        <v>42542</v>
      </c>
      <c r="W353" t="s">
        <v>39</v>
      </c>
      <c r="X353" t="s">
        <v>175</v>
      </c>
      <c r="Y353" t="s">
        <v>119</v>
      </c>
    </row>
    <row r="354" spans="1:25" hidden="1" x14ac:dyDescent="0.35">
      <c r="A354">
        <v>5</v>
      </c>
      <c r="B354" t="s">
        <v>43</v>
      </c>
      <c r="C354">
        <v>6</v>
      </c>
      <c r="D354" t="s">
        <v>26</v>
      </c>
      <c r="E354" t="s">
        <v>2332</v>
      </c>
      <c r="F354" t="s">
        <v>13</v>
      </c>
      <c r="G354" t="s">
        <v>1191</v>
      </c>
      <c r="H354" s="1">
        <v>0.2</v>
      </c>
      <c r="I354" s="2">
        <v>42537</v>
      </c>
      <c r="J354" t="s">
        <v>4104</v>
      </c>
      <c r="K354" t="s">
        <v>102</v>
      </c>
      <c r="L354">
        <v>11550</v>
      </c>
      <c r="M354">
        <v>905</v>
      </c>
      <c r="N354" t="s">
        <v>257</v>
      </c>
      <c r="O354">
        <v>14</v>
      </c>
      <c r="P354">
        <v>3</v>
      </c>
      <c r="Q354" t="s">
        <v>104</v>
      </c>
      <c r="R354" t="s">
        <v>8304</v>
      </c>
      <c r="S354">
        <v>14.34</v>
      </c>
      <c r="T354">
        <v>40</v>
      </c>
      <c r="U354" t="s">
        <v>19</v>
      </c>
      <c r="V354" s="2">
        <v>42542</v>
      </c>
      <c r="W354" t="s">
        <v>39</v>
      </c>
      <c r="X354" t="s">
        <v>175</v>
      </c>
      <c r="Y354" t="s">
        <v>54</v>
      </c>
    </row>
    <row r="355" spans="1:25" hidden="1" x14ac:dyDescent="0.35">
      <c r="A355">
        <v>7</v>
      </c>
      <c r="B355" t="s">
        <v>25</v>
      </c>
      <c r="C355">
        <v>6</v>
      </c>
      <c r="D355" t="s">
        <v>26</v>
      </c>
      <c r="E355" t="s">
        <v>171</v>
      </c>
      <c r="F355" t="s">
        <v>13</v>
      </c>
      <c r="G355" t="s">
        <v>7098</v>
      </c>
      <c r="H355" s="1">
        <v>0.2</v>
      </c>
      <c r="I355" s="2">
        <v>42636</v>
      </c>
      <c r="J355" t="s">
        <v>7530</v>
      </c>
      <c r="K355" t="s">
        <v>102</v>
      </c>
      <c r="L355">
        <v>10011</v>
      </c>
      <c r="M355">
        <v>236</v>
      </c>
      <c r="N355" t="s">
        <v>208</v>
      </c>
      <c r="O355">
        <v>7</v>
      </c>
      <c r="P355">
        <v>4</v>
      </c>
      <c r="Q355" t="s">
        <v>104</v>
      </c>
      <c r="R355" t="s">
        <v>8304</v>
      </c>
      <c r="S355">
        <v>6.92</v>
      </c>
      <c r="T355">
        <v>18</v>
      </c>
      <c r="U355" t="s">
        <v>76</v>
      </c>
      <c r="V355" s="2">
        <v>42643</v>
      </c>
      <c r="W355" t="s">
        <v>39</v>
      </c>
      <c r="X355" t="s">
        <v>175</v>
      </c>
      <c r="Y355" t="s">
        <v>54</v>
      </c>
    </row>
    <row r="356" spans="1:25" x14ac:dyDescent="0.35">
      <c r="A356">
        <v>4</v>
      </c>
      <c r="B356" t="s">
        <v>43</v>
      </c>
      <c r="C356">
        <v>6</v>
      </c>
      <c r="D356" t="s">
        <v>26</v>
      </c>
      <c r="E356" t="s">
        <v>27</v>
      </c>
      <c r="F356" t="s">
        <v>13</v>
      </c>
      <c r="G356" t="s">
        <v>6825</v>
      </c>
      <c r="H356" s="1">
        <v>0</v>
      </c>
      <c r="I356" s="2">
        <v>42560</v>
      </c>
      <c r="J356" t="s">
        <v>7614</v>
      </c>
      <c r="K356" t="s">
        <v>30</v>
      </c>
      <c r="L356">
        <v>90049</v>
      </c>
      <c r="M356">
        <v>198</v>
      </c>
      <c r="N356" t="s">
        <v>3791</v>
      </c>
      <c r="O356">
        <v>1</v>
      </c>
      <c r="P356">
        <v>1</v>
      </c>
      <c r="Q356" t="s">
        <v>32</v>
      </c>
      <c r="R356" t="s">
        <v>8304</v>
      </c>
      <c r="S356">
        <v>1.41</v>
      </c>
      <c r="T356">
        <v>3</v>
      </c>
      <c r="U356" t="s">
        <v>76</v>
      </c>
      <c r="V356" s="2">
        <v>42564</v>
      </c>
      <c r="W356" t="s">
        <v>39</v>
      </c>
      <c r="X356" t="s">
        <v>34</v>
      </c>
      <c r="Y356" t="s">
        <v>35</v>
      </c>
    </row>
    <row r="357" spans="1:25" x14ac:dyDescent="0.35">
      <c r="A357">
        <v>4</v>
      </c>
      <c r="B357" t="s">
        <v>43</v>
      </c>
      <c r="C357">
        <v>6</v>
      </c>
      <c r="D357" t="s">
        <v>26</v>
      </c>
      <c r="E357" t="s">
        <v>27</v>
      </c>
      <c r="F357" t="s">
        <v>13</v>
      </c>
      <c r="G357" t="s">
        <v>6825</v>
      </c>
      <c r="H357" s="1">
        <v>0</v>
      </c>
      <c r="I357" s="2">
        <v>42560</v>
      </c>
      <c r="J357" t="s">
        <v>7614</v>
      </c>
      <c r="K357" t="s">
        <v>30</v>
      </c>
      <c r="L357">
        <v>90049</v>
      </c>
      <c r="M357">
        <v>1263</v>
      </c>
      <c r="N357" t="s">
        <v>8272</v>
      </c>
      <c r="O357">
        <v>4</v>
      </c>
      <c r="P357">
        <v>4</v>
      </c>
      <c r="Q357" t="s">
        <v>32</v>
      </c>
      <c r="R357" t="s">
        <v>8304</v>
      </c>
      <c r="S357">
        <v>4.07</v>
      </c>
      <c r="T357">
        <v>24</v>
      </c>
      <c r="U357" t="s">
        <v>76</v>
      </c>
      <c r="V357" s="2">
        <v>42564</v>
      </c>
      <c r="W357" t="s">
        <v>39</v>
      </c>
      <c r="X357" t="s">
        <v>34</v>
      </c>
      <c r="Y357" t="s">
        <v>42</v>
      </c>
    </row>
    <row r="358" spans="1:25" x14ac:dyDescent="0.35">
      <c r="A358">
        <v>4</v>
      </c>
      <c r="B358" t="s">
        <v>43</v>
      </c>
      <c r="C358">
        <v>6</v>
      </c>
      <c r="D358" t="s">
        <v>26</v>
      </c>
      <c r="E358" t="s">
        <v>27</v>
      </c>
      <c r="F358" t="s">
        <v>13</v>
      </c>
      <c r="G358" t="s">
        <v>6825</v>
      </c>
      <c r="H358" s="1">
        <v>0.2</v>
      </c>
      <c r="I358" s="2">
        <v>42560</v>
      </c>
      <c r="J358" t="s">
        <v>7614</v>
      </c>
      <c r="K358" t="s">
        <v>30</v>
      </c>
      <c r="L358">
        <v>90049</v>
      </c>
      <c r="M358">
        <v>1647</v>
      </c>
      <c r="N358" t="s">
        <v>152</v>
      </c>
      <c r="O358">
        <v>14</v>
      </c>
      <c r="P358">
        <v>6</v>
      </c>
      <c r="Q358" t="s">
        <v>32</v>
      </c>
      <c r="R358" t="s">
        <v>8304</v>
      </c>
      <c r="S358">
        <v>14.14</v>
      </c>
      <c r="T358">
        <v>42</v>
      </c>
      <c r="U358" t="s">
        <v>76</v>
      </c>
      <c r="V358" s="2">
        <v>42564</v>
      </c>
      <c r="W358" t="s">
        <v>39</v>
      </c>
      <c r="X358" t="s">
        <v>34</v>
      </c>
      <c r="Y358" t="s">
        <v>54</v>
      </c>
    </row>
    <row r="359" spans="1:25" hidden="1" x14ac:dyDescent="0.35">
      <c r="A359">
        <v>4</v>
      </c>
      <c r="B359" t="s">
        <v>25</v>
      </c>
      <c r="C359">
        <v>3</v>
      </c>
      <c r="D359" t="s">
        <v>11</v>
      </c>
      <c r="E359" t="s">
        <v>99</v>
      </c>
      <c r="F359" t="s">
        <v>13</v>
      </c>
      <c r="G359" t="s">
        <v>1978</v>
      </c>
      <c r="H359" s="1">
        <v>0.5</v>
      </c>
      <c r="I359" s="2">
        <v>42500</v>
      </c>
      <c r="J359" t="s">
        <v>1979</v>
      </c>
      <c r="K359" t="s">
        <v>102</v>
      </c>
      <c r="L359">
        <v>19134</v>
      </c>
      <c r="M359">
        <v>309</v>
      </c>
      <c r="N359" t="s">
        <v>1653</v>
      </c>
      <c r="O359">
        <v>-217</v>
      </c>
      <c r="P359">
        <v>7</v>
      </c>
      <c r="Q359" t="s">
        <v>104</v>
      </c>
      <c r="R359" t="s">
        <v>8304</v>
      </c>
      <c r="S359">
        <v>-216.98</v>
      </c>
      <c r="T359">
        <v>350</v>
      </c>
      <c r="U359" t="s">
        <v>19</v>
      </c>
      <c r="V359" s="2">
        <v>42504</v>
      </c>
      <c r="W359" t="s">
        <v>20</v>
      </c>
      <c r="X359" t="s">
        <v>105</v>
      </c>
      <c r="Y359" t="s">
        <v>22</v>
      </c>
    </row>
    <row r="360" spans="1:25" hidden="1" x14ac:dyDescent="0.35">
      <c r="A360">
        <v>4</v>
      </c>
      <c r="B360" t="s">
        <v>25</v>
      </c>
      <c r="C360">
        <v>3</v>
      </c>
      <c r="D360" t="s">
        <v>26</v>
      </c>
      <c r="E360" t="s">
        <v>99</v>
      </c>
      <c r="F360" t="s">
        <v>13</v>
      </c>
      <c r="G360" t="s">
        <v>1978</v>
      </c>
      <c r="H360" s="1">
        <v>0.2</v>
      </c>
      <c r="I360" s="2">
        <v>42500</v>
      </c>
      <c r="J360" t="s">
        <v>1979</v>
      </c>
      <c r="K360" t="s">
        <v>102</v>
      </c>
      <c r="L360">
        <v>19134</v>
      </c>
      <c r="M360">
        <v>525</v>
      </c>
      <c r="N360" t="s">
        <v>3515</v>
      </c>
      <c r="O360">
        <v>5</v>
      </c>
      <c r="P360">
        <v>5</v>
      </c>
      <c r="Q360" t="s">
        <v>104</v>
      </c>
      <c r="R360" t="s">
        <v>8304</v>
      </c>
      <c r="S360">
        <v>5.3</v>
      </c>
      <c r="T360">
        <v>22</v>
      </c>
      <c r="U360" t="s">
        <v>19</v>
      </c>
      <c r="V360" s="2">
        <v>42504</v>
      </c>
      <c r="W360" t="s">
        <v>20</v>
      </c>
      <c r="X360" t="s">
        <v>105</v>
      </c>
      <c r="Y360" t="s">
        <v>49</v>
      </c>
    </row>
    <row r="361" spans="1:25" hidden="1" x14ac:dyDescent="0.35">
      <c r="A361">
        <v>2</v>
      </c>
      <c r="B361" t="s">
        <v>25</v>
      </c>
      <c r="C361">
        <v>1</v>
      </c>
      <c r="D361" t="s">
        <v>11</v>
      </c>
      <c r="E361" t="s">
        <v>5233</v>
      </c>
      <c r="F361" t="s">
        <v>13</v>
      </c>
      <c r="G361" t="s">
        <v>544</v>
      </c>
      <c r="H361" s="1">
        <v>0.2</v>
      </c>
      <c r="I361" s="2">
        <v>42675</v>
      </c>
      <c r="J361" t="s">
        <v>5234</v>
      </c>
      <c r="K361" t="s">
        <v>102</v>
      </c>
      <c r="L361">
        <v>45040</v>
      </c>
      <c r="M361">
        <v>871</v>
      </c>
      <c r="N361" t="s">
        <v>8186</v>
      </c>
      <c r="O361">
        <v>16</v>
      </c>
      <c r="P361">
        <v>2</v>
      </c>
      <c r="Q361" t="s">
        <v>104</v>
      </c>
      <c r="R361" t="s">
        <v>8304</v>
      </c>
      <c r="S361">
        <v>16.32</v>
      </c>
      <c r="T361">
        <v>69</v>
      </c>
      <c r="U361" t="s">
        <v>33</v>
      </c>
      <c r="V361" s="2">
        <v>42677</v>
      </c>
      <c r="W361" t="s">
        <v>130</v>
      </c>
      <c r="X361" t="s">
        <v>309</v>
      </c>
      <c r="Y361" t="s">
        <v>47</v>
      </c>
    </row>
    <row r="362" spans="1:25" hidden="1" x14ac:dyDescent="0.35">
      <c r="A362">
        <v>2</v>
      </c>
      <c r="B362" t="s">
        <v>25</v>
      </c>
      <c r="C362">
        <v>1</v>
      </c>
      <c r="D362" t="s">
        <v>26</v>
      </c>
      <c r="E362" t="s">
        <v>5233</v>
      </c>
      <c r="F362" t="s">
        <v>13</v>
      </c>
      <c r="G362" t="s">
        <v>544</v>
      </c>
      <c r="H362" s="1">
        <v>0.7</v>
      </c>
      <c r="I362" s="2">
        <v>42675</v>
      </c>
      <c r="J362" t="s">
        <v>5234</v>
      </c>
      <c r="K362" t="s">
        <v>102</v>
      </c>
      <c r="L362">
        <v>45040</v>
      </c>
      <c r="M362">
        <v>45</v>
      </c>
      <c r="N362" t="s">
        <v>5904</v>
      </c>
      <c r="O362">
        <v>-3</v>
      </c>
      <c r="P362">
        <v>2</v>
      </c>
      <c r="Q362" t="s">
        <v>104</v>
      </c>
      <c r="R362" t="s">
        <v>8304</v>
      </c>
      <c r="S362">
        <v>-2.61</v>
      </c>
      <c r="T362">
        <v>3</v>
      </c>
      <c r="U362" t="s">
        <v>33</v>
      </c>
      <c r="V362" s="2">
        <v>42677</v>
      </c>
      <c r="W362" t="s">
        <v>130</v>
      </c>
      <c r="X362" t="s">
        <v>309</v>
      </c>
      <c r="Y362" t="s">
        <v>54</v>
      </c>
    </row>
    <row r="363" spans="1:25" hidden="1" x14ac:dyDescent="0.35">
      <c r="A363">
        <v>2</v>
      </c>
      <c r="B363" t="s">
        <v>25</v>
      </c>
      <c r="C363">
        <v>1</v>
      </c>
      <c r="D363" t="s">
        <v>26</v>
      </c>
      <c r="E363" t="s">
        <v>5233</v>
      </c>
      <c r="F363" t="s">
        <v>13</v>
      </c>
      <c r="G363" t="s">
        <v>544</v>
      </c>
      <c r="H363" s="1">
        <v>0.7</v>
      </c>
      <c r="I363" s="2">
        <v>42675</v>
      </c>
      <c r="J363" t="s">
        <v>5234</v>
      </c>
      <c r="K363" t="s">
        <v>102</v>
      </c>
      <c r="L363">
        <v>45040</v>
      </c>
      <c r="M363">
        <v>712</v>
      </c>
      <c r="N363" t="s">
        <v>1025</v>
      </c>
      <c r="O363">
        <v>-18</v>
      </c>
      <c r="P363">
        <v>3</v>
      </c>
      <c r="Q363" t="s">
        <v>104</v>
      </c>
      <c r="R363" t="s">
        <v>8304</v>
      </c>
      <c r="S363">
        <v>-17.940000000000001</v>
      </c>
      <c r="T363">
        <v>22</v>
      </c>
      <c r="U363" t="s">
        <v>33</v>
      </c>
      <c r="V363" s="2">
        <v>42677</v>
      </c>
      <c r="W363" t="s">
        <v>130</v>
      </c>
      <c r="X363" t="s">
        <v>309</v>
      </c>
      <c r="Y363" t="s">
        <v>54</v>
      </c>
    </row>
    <row r="364" spans="1:25" hidden="1" x14ac:dyDescent="0.35">
      <c r="A364">
        <v>5</v>
      </c>
      <c r="B364" t="s">
        <v>43</v>
      </c>
      <c r="C364">
        <v>6</v>
      </c>
      <c r="D364" t="s">
        <v>11</v>
      </c>
      <c r="E364" t="s">
        <v>99</v>
      </c>
      <c r="F364" t="s">
        <v>13</v>
      </c>
      <c r="G364" t="s">
        <v>1013</v>
      </c>
      <c r="H364" s="1">
        <v>0.2</v>
      </c>
      <c r="I364" s="2">
        <v>42679</v>
      </c>
      <c r="J364" t="s">
        <v>2404</v>
      </c>
      <c r="K364" t="s">
        <v>102</v>
      </c>
      <c r="L364">
        <v>19143</v>
      </c>
      <c r="M364">
        <v>1536</v>
      </c>
      <c r="N364" t="s">
        <v>1631</v>
      </c>
      <c r="O364">
        <v>-34</v>
      </c>
      <c r="P364">
        <v>2</v>
      </c>
      <c r="Q364" t="s">
        <v>104</v>
      </c>
      <c r="R364" t="s">
        <v>8304</v>
      </c>
      <c r="S364">
        <v>-34.200000000000003</v>
      </c>
      <c r="T364">
        <v>274</v>
      </c>
      <c r="U364" t="s">
        <v>19</v>
      </c>
      <c r="V364" s="2">
        <v>42684</v>
      </c>
      <c r="W364" t="s">
        <v>39</v>
      </c>
      <c r="X364" t="s">
        <v>105</v>
      </c>
      <c r="Y364" t="s">
        <v>47</v>
      </c>
    </row>
    <row r="365" spans="1:25" hidden="1" x14ac:dyDescent="0.35">
      <c r="A365">
        <v>5</v>
      </c>
      <c r="B365" t="s">
        <v>43</v>
      </c>
      <c r="C365">
        <v>6</v>
      </c>
      <c r="D365" t="s">
        <v>26</v>
      </c>
      <c r="E365" t="s">
        <v>99</v>
      </c>
      <c r="F365" t="s">
        <v>13</v>
      </c>
      <c r="G365" t="s">
        <v>1013</v>
      </c>
      <c r="H365" s="1">
        <v>0.2</v>
      </c>
      <c r="I365" s="2">
        <v>42679</v>
      </c>
      <c r="J365" t="s">
        <v>2404</v>
      </c>
      <c r="K365" t="s">
        <v>102</v>
      </c>
      <c r="L365">
        <v>19143</v>
      </c>
      <c r="M365">
        <v>1553</v>
      </c>
      <c r="N365" t="s">
        <v>3027</v>
      </c>
      <c r="O365">
        <v>-95</v>
      </c>
      <c r="P365">
        <v>6</v>
      </c>
      <c r="Q365" t="s">
        <v>104</v>
      </c>
      <c r="R365" t="s">
        <v>8304</v>
      </c>
      <c r="S365">
        <v>-94.51</v>
      </c>
      <c r="T365">
        <v>1080</v>
      </c>
      <c r="U365" t="s">
        <v>19</v>
      </c>
      <c r="V365" s="2">
        <v>42684</v>
      </c>
      <c r="W365" t="s">
        <v>39</v>
      </c>
      <c r="X365" t="s">
        <v>105</v>
      </c>
      <c r="Y365" t="s">
        <v>42</v>
      </c>
    </row>
    <row r="366" spans="1:25" hidden="1" x14ac:dyDescent="0.35">
      <c r="A366">
        <v>5</v>
      </c>
      <c r="B366" t="s">
        <v>43</v>
      </c>
      <c r="C366">
        <v>6</v>
      </c>
      <c r="D366" t="s">
        <v>26</v>
      </c>
      <c r="E366" t="s">
        <v>99</v>
      </c>
      <c r="F366" t="s">
        <v>13</v>
      </c>
      <c r="G366" t="s">
        <v>1013</v>
      </c>
      <c r="H366" s="1">
        <v>0.7</v>
      </c>
      <c r="I366" s="2">
        <v>42679</v>
      </c>
      <c r="J366" t="s">
        <v>2404</v>
      </c>
      <c r="K366" t="s">
        <v>102</v>
      </c>
      <c r="L366">
        <v>19143</v>
      </c>
      <c r="M366">
        <v>1649</v>
      </c>
      <c r="N366" t="s">
        <v>3420</v>
      </c>
      <c r="O366">
        <v>-9</v>
      </c>
      <c r="P366">
        <v>2</v>
      </c>
      <c r="Q366" t="s">
        <v>104</v>
      </c>
      <c r="R366" t="s">
        <v>8304</v>
      </c>
      <c r="S366">
        <v>-8.8000000000000007</v>
      </c>
      <c r="T366">
        <v>13</v>
      </c>
      <c r="U366" t="s">
        <v>19</v>
      </c>
      <c r="V366" s="2">
        <v>42684</v>
      </c>
      <c r="W366" t="s">
        <v>39</v>
      </c>
      <c r="X366" t="s">
        <v>105</v>
      </c>
      <c r="Y366" t="s">
        <v>54</v>
      </c>
    </row>
    <row r="367" spans="1:25" hidden="1" x14ac:dyDescent="0.35">
      <c r="A367">
        <v>5</v>
      </c>
      <c r="B367" t="s">
        <v>43</v>
      </c>
      <c r="C367">
        <v>6</v>
      </c>
      <c r="D367" t="s">
        <v>50</v>
      </c>
      <c r="E367" t="s">
        <v>99</v>
      </c>
      <c r="F367" t="s">
        <v>13</v>
      </c>
      <c r="G367" t="s">
        <v>1013</v>
      </c>
      <c r="H367" s="1">
        <v>0.2</v>
      </c>
      <c r="I367" s="2">
        <v>42679</v>
      </c>
      <c r="J367" t="s">
        <v>2404</v>
      </c>
      <c r="K367" t="s">
        <v>102</v>
      </c>
      <c r="L367">
        <v>19143</v>
      </c>
      <c r="M367">
        <v>1078</v>
      </c>
      <c r="N367" t="s">
        <v>5072</v>
      </c>
      <c r="O367">
        <v>17</v>
      </c>
      <c r="P367">
        <v>2</v>
      </c>
      <c r="Q367" t="s">
        <v>104</v>
      </c>
      <c r="R367" t="s">
        <v>8304</v>
      </c>
      <c r="S367">
        <v>16.79</v>
      </c>
      <c r="T367">
        <v>58</v>
      </c>
      <c r="U367" t="s">
        <v>19</v>
      </c>
      <c r="V367" s="2">
        <v>42684</v>
      </c>
      <c r="W367" t="s">
        <v>39</v>
      </c>
      <c r="X367" t="s">
        <v>105</v>
      </c>
      <c r="Y367" t="s">
        <v>113</v>
      </c>
    </row>
    <row r="368" spans="1:25" hidden="1" x14ac:dyDescent="0.35">
      <c r="A368">
        <v>5</v>
      </c>
      <c r="B368" t="s">
        <v>43</v>
      </c>
      <c r="C368">
        <v>6</v>
      </c>
      <c r="D368" t="s">
        <v>50</v>
      </c>
      <c r="E368" t="s">
        <v>99</v>
      </c>
      <c r="F368" t="s">
        <v>13</v>
      </c>
      <c r="G368" t="s">
        <v>1013</v>
      </c>
      <c r="H368" s="1">
        <v>0.2</v>
      </c>
      <c r="I368" s="2">
        <v>42679</v>
      </c>
      <c r="J368" t="s">
        <v>2404</v>
      </c>
      <c r="K368" t="s">
        <v>102</v>
      </c>
      <c r="L368">
        <v>19143</v>
      </c>
      <c r="M368">
        <v>1467</v>
      </c>
      <c r="N368" t="s">
        <v>1279</v>
      </c>
      <c r="O368">
        <v>-6</v>
      </c>
      <c r="P368">
        <v>5</v>
      </c>
      <c r="Q368" t="s">
        <v>104</v>
      </c>
      <c r="R368" t="s">
        <v>8304</v>
      </c>
      <c r="S368">
        <v>-6.45</v>
      </c>
      <c r="T368">
        <v>52</v>
      </c>
      <c r="U368" t="s">
        <v>19</v>
      </c>
      <c r="V368" s="2">
        <v>42684</v>
      </c>
      <c r="W368" t="s">
        <v>39</v>
      </c>
      <c r="X368" t="s">
        <v>105</v>
      </c>
      <c r="Y368" t="s">
        <v>113</v>
      </c>
    </row>
    <row r="369" spans="1:25" hidden="1" x14ac:dyDescent="0.35">
      <c r="A369">
        <v>4</v>
      </c>
      <c r="B369" t="s">
        <v>43</v>
      </c>
      <c r="C369">
        <v>6</v>
      </c>
      <c r="D369" t="s">
        <v>11</v>
      </c>
      <c r="E369" t="s">
        <v>1012</v>
      </c>
      <c r="F369" t="s">
        <v>13</v>
      </c>
      <c r="G369" t="s">
        <v>5533</v>
      </c>
      <c r="H369" s="1">
        <v>0</v>
      </c>
      <c r="I369" s="2">
        <v>42654</v>
      </c>
      <c r="J369" t="s">
        <v>5670</v>
      </c>
      <c r="K369" t="s">
        <v>16</v>
      </c>
      <c r="L369">
        <v>72701</v>
      </c>
      <c r="M369">
        <v>582</v>
      </c>
      <c r="N369" t="s">
        <v>1579</v>
      </c>
      <c r="O369">
        <v>4</v>
      </c>
      <c r="P369">
        <v>4</v>
      </c>
      <c r="Q369" t="s">
        <v>18</v>
      </c>
      <c r="R369" t="s">
        <v>8304</v>
      </c>
      <c r="S369">
        <v>3.92</v>
      </c>
      <c r="T369">
        <v>9</v>
      </c>
      <c r="U369" t="s">
        <v>33</v>
      </c>
      <c r="V369" s="2">
        <v>42658</v>
      </c>
      <c r="W369" t="s">
        <v>39</v>
      </c>
      <c r="X369" t="s">
        <v>1016</v>
      </c>
      <c r="Y369" t="s">
        <v>47</v>
      </c>
    </row>
    <row r="370" spans="1:25" hidden="1" x14ac:dyDescent="0.35">
      <c r="A370">
        <v>4</v>
      </c>
      <c r="B370" t="s">
        <v>43</v>
      </c>
      <c r="C370">
        <v>6</v>
      </c>
      <c r="D370" t="s">
        <v>26</v>
      </c>
      <c r="E370" t="s">
        <v>1012</v>
      </c>
      <c r="F370" t="s">
        <v>13</v>
      </c>
      <c r="G370" t="s">
        <v>5533</v>
      </c>
      <c r="H370" s="1">
        <v>0</v>
      </c>
      <c r="I370" s="2">
        <v>42654</v>
      </c>
      <c r="J370" t="s">
        <v>5670</v>
      </c>
      <c r="K370" t="s">
        <v>16</v>
      </c>
      <c r="L370">
        <v>72701</v>
      </c>
      <c r="M370">
        <v>1440</v>
      </c>
      <c r="N370" t="s">
        <v>31</v>
      </c>
      <c r="O370">
        <v>3</v>
      </c>
      <c r="P370">
        <v>1</v>
      </c>
      <c r="Q370" t="s">
        <v>18</v>
      </c>
      <c r="R370" t="s">
        <v>8304</v>
      </c>
      <c r="S370">
        <v>3.44</v>
      </c>
      <c r="T370">
        <v>7</v>
      </c>
      <c r="U370" t="s">
        <v>33</v>
      </c>
      <c r="V370" s="2">
        <v>42658</v>
      </c>
      <c r="W370" t="s">
        <v>39</v>
      </c>
      <c r="X370" t="s">
        <v>1016</v>
      </c>
      <c r="Y370" t="s">
        <v>35</v>
      </c>
    </row>
    <row r="371" spans="1:25" hidden="1" x14ac:dyDescent="0.35">
      <c r="A371">
        <v>5</v>
      </c>
      <c r="B371" t="s">
        <v>43</v>
      </c>
      <c r="C371">
        <v>6</v>
      </c>
      <c r="D371" t="s">
        <v>11</v>
      </c>
      <c r="E371" t="s">
        <v>1784</v>
      </c>
      <c r="F371" t="s">
        <v>13</v>
      </c>
      <c r="G371" t="s">
        <v>5293</v>
      </c>
      <c r="H371" s="1">
        <v>0</v>
      </c>
      <c r="I371" s="2">
        <v>42602</v>
      </c>
      <c r="J371" t="s">
        <v>5681</v>
      </c>
      <c r="K371" t="s">
        <v>16</v>
      </c>
      <c r="L371">
        <v>23666</v>
      </c>
      <c r="M371">
        <v>1374</v>
      </c>
      <c r="N371" t="s">
        <v>2724</v>
      </c>
      <c r="O371">
        <v>145</v>
      </c>
      <c r="P371">
        <v>13</v>
      </c>
      <c r="Q371" t="s">
        <v>18</v>
      </c>
      <c r="R371" t="s">
        <v>8304</v>
      </c>
      <c r="S371">
        <v>145.07</v>
      </c>
      <c r="T371">
        <v>500</v>
      </c>
      <c r="U371" t="s">
        <v>33</v>
      </c>
      <c r="V371" s="2">
        <v>42607</v>
      </c>
      <c r="W371" t="s">
        <v>39</v>
      </c>
      <c r="X371" t="s">
        <v>205</v>
      </c>
      <c r="Y371" t="s">
        <v>24</v>
      </c>
    </row>
    <row r="372" spans="1:25" hidden="1" x14ac:dyDescent="0.35">
      <c r="A372">
        <v>5</v>
      </c>
      <c r="B372" t="s">
        <v>43</v>
      </c>
      <c r="C372">
        <v>6</v>
      </c>
      <c r="D372" t="s">
        <v>26</v>
      </c>
      <c r="E372" t="s">
        <v>1784</v>
      </c>
      <c r="F372" t="s">
        <v>13</v>
      </c>
      <c r="G372" t="s">
        <v>5293</v>
      </c>
      <c r="H372" s="1">
        <v>0</v>
      </c>
      <c r="I372" s="2">
        <v>42602</v>
      </c>
      <c r="J372" t="s">
        <v>5681</v>
      </c>
      <c r="K372" t="s">
        <v>16</v>
      </c>
      <c r="L372">
        <v>23666</v>
      </c>
      <c r="M372">
        <v>687</v>
      </c>
      <c r="N372" t="s">
        <v>2769</v>
      </c>
      <c r="O372">
        <v>422</v>
      </c>
      <c r="P372">
        <v>1</v>
      </c>
      <c r="Q372" t="s">
        <v>18</v>
      </c>
      <c r="R372" t="s">
        <v>8304</v>
      </c>
      <c r="S372">
        <v>421.59</v>
      </c>
      <c r="T372">
        <v>897</v>
      </c>
      <c r="U372" t="s">
        <v>33</v>
      </c>
      <c r="V372" s="2">
        <v>42607</v>
      </c>
      <c r="W372" t="s">
        <v>39</v>
      </c>
      <c r="X372" t="s">
        <v>205</v>
      </c>
      <c r="Y372" t="s">
        <v>54</v>
      </c>
    </row>
    <row r="373" spans="1:25" hidden="1" x14ac:dyDescent="0.35">
      <c r="A373">
        <v>5</v>
      </c>
      <c r="B373" t="s">
        <v>43</v>
      </c>
      <c r="C373">
        <v>6</v>
      </c>
      <c r="D373" t="s">
        <v>26</v>
      </c>
      <c r="E373" t="s">
        <v>1784</v>
      </c>
      <c r="F373" t="s">
        <v>13</v>
      </c>
      <c r="G373" t="s">
        <v>5293</v>
      </c>
      <c r="H373" s="1">
        <v>0</v>
      </c>
      <c r="I373" s="2">
        <v>42602</v>
      </c>
      <c r="J373" t="s">
        <v>5681</v>
      </c>
      <c r="K373" t="s">
        <v>16</v>
      </c>
      <c r="L373">
        <v>23666</v>
      </c>
      <c r="M373">
        <v>1355</v>
      </c>
      <c r="N373" t="s">
        <v>4647</v>
      </c>
      <c r="O373">
        <v>9</v>
      </c>
      <c r="P373">
        <v>2</v>
      </c>
      <c r="Q373" t="s">
        <v>18</v>
      </c>
      <c r="R373" t="s">
        <v>8304</v>
      </c>
      <c r="S373">
        <v>9.26</v>
      </c>
      <c r="T373">
        <v>20</v>
      </c>
      <c r="U373" t="s">
        <v>33</v>
      </c>
      <c r="V373" s="2">
        <v>42607</v>
      </c>
      <c r="W373" t="s">
        <v>39</v>
      </c>
      <c r="X373" t="s">
        <v>205</v>
      </c>
      <c r="Y373" t="s">
        <v>64</v>
      </c>
    </row>
    <row r="374" spans="1:25" hidden="1" x14ac:dyDescent="0.35">
      <c r="A374">
        <v>5</v>
      </c>
      <c r="B374" t="s">
        <v>43</v>
      </c>
      <c r="C374">
        <v>6</v>
      </c>
      <c r="D374" t="s">
        <v>11</v>
      </c>
      <c r="E374" t="s">
        <v>2556</v>
      </c>
      <c r="F374" t="s">
        <v>13</v>
      </c>
      <c r="G374" t="s">
        <v>985</v>
      </c>
      <c r="H374" s="1">
        <v>0.2</v>
      </c>
      <c r="I374" s="2">
        <v>42641</v>
      </c>
      <c r="J374" t="s">
        <v>2557</v>
      </c>
      <c r="K374" t="s">
        <v>16</v>
      </c>
      <c r="L374">
        <v>33021</v>
      </c>
      <c r="M374">
        <v>503</v>
      </c>
      <c r="N374" t="s">
        <v>2558</v>
      </c>
      <c r="O374">
        <v>17</v>
      </c>
      <c r="P374">
        <v>4</v>
      </c>
      <c r="Q374" t="s">
        <v>18</v>
      </c>
      <c r="R374" t="s">
        <v>8304</v>
      </c>
      <c r="S374">
        <v>16.850000000000001</v>
      </c>
      <c r="T374">
        <v>337</v>
      </c>
      <c r="U374" t="s">
        <v>19</v>
      </c>
      <c r="V374" s="2">
        <v>42646</v>
      </c>
      <c r="W374" t="s">
        <v>39</v>
      </c>
      <c r="X374" t="s">
        <v>40</v>
      </c>
      <c r="Y374" t="s">
        <v>47</v>
      </c>
    </row>
    <row r="375" spans="1:25" x14ac:dyDescent="0.35">
      <c r="A375">
        <v>4</v>
      </c>
      <c r="B375" t="s">
        <v>43</v>
      </c>
      <c r="C375">
        <v>6</v>
      </c>
      <c r="D375" t="s">
        <v>50</v>
      </c>
      <c r="E375" t="s">
        <v>1658</v>
      </c>
      <c r="F375" t="s">
        <v>13</v>
      </c>
      <c r="G375" t="s">
        <v>1330</v>
      </c>
      <c r="H375" s="1">
        <v>0</v>
      </c>
      <c r="I375" s="2">
        <v>42503</v>
      </c>
      <c r="J375" t="s">
        <v>5136</v>
      </c>
      <c r="K375" t="s">
        <v>30</v>
      </c>
      <c r="L375">
        <v>94601</v>
      </c>
      <c r="M375">
        <v>1273</v>
      </c>
      <c r="N375" t="s">
        <v>4783</v>
      </c>
      <c r="O375">
        <v>52</v>
      </c>
      <c r="P375">
        <v>3</v>
      </c>
      <c r="Q375" t="s">
        <v>32</v>
      </c>
      <c r="R375" t="s">
        <v>8304</v>
      </c>
      <c r="S375">
        <v>52.49</v>
      </c>
      <c r="T375">
        <v>150</v>
      </c>
      <c r="U375" t="s">
        <v>19</v>
      </c>
      <c r="V375" s="2">
        <v>42507</v>
      </c>
      <c r="W375" t="s">
        <v>39</v>
      </c>
      <c r="X375" t="s">
        <v>34</v>
      </c>
      <c r="Y375" t="s">
        <v>113</v>
      </c>
    </row>
    <row r="376" spans="1:25" hidden="1" x14ac:dyDescent="0.35">
      <c r="A376">
        <v>5</v>
      </c>
      <c r="B376" t="s">
        <v>43</v>
      </c>
      <c r="C376">
        <v>6</v>
      </c>
      <c r="D376" t="s">
        <v>26</v>
      </c>
      <c r="E376" t="s">
        <v>4450</v>
      </c>
      <c r="F376" t="s">
        <v>13</v>
      </c>
      <c r="G376" t="s">
        <v>1705</v>
      </c>
      <c r="H376" s="1">
        <v>0</v>
      </c>
      <c r="I376" s="2">
        <v>42443</v>
      </c>
      <c r="J376" t="s">
        <v>4451</v>
      </c>
      <c r="K376" t="s">
        <v>30</v>
      </c>
      <c r="L376">
        <v>84321</v>
      </c>
      <c r="M376">
        <v>418</v>
      </c>
      <c r="N376" t="s">
        <v>1056</v>
      </c>
      <c r="O376">
        <v>3</v>
      </c>
      <c r="P376">
        <v>1</v>
      </c>
      <c r="Q376" t="s">
        <v>32</v>
      </c>
      <c r="R376" t="s">
        <v>8304</v>
      </c>
      <c r="S376">
        <v>3.24</v>
      </c>
      <c r="T376">
        <v>81</v>
      </c>
      <c r="U376" t="s">
        <v>19</v>
      </c>
      <c r="V376" s="2">
        <v>42448</v>
      </c>
      <c r="W376" t="s">
        <v>39</v>
      </c>
      <c r="X376" t="s">
        <v>87</v>
      </c>
      <c r="Y376" t="s">
        <v>42</v>
      </c>
    </row>
    <row r="377" spans="1:25" hidden="1" x14ac:dyDescent="0.35">
      <c r="A377">
        <v>5</v>
      </c>
      <c r="B377" t="s">
        <v>43</v>
      </c>
      <c r="C377">
        <v>6</v>
      </c>
      <c r="D377" t="s">
        <v>26</v>
      </c>
      <c r="E377" t="s">
        <v>4450</v>
      </c>
      <c r="F377" t="s">
        <v>13</v>
      </c>
      <c r="G377" t="s">
        <v>1705</v>
      </c>
      <c r="H377" s="1">
        <v>0</v>
      </c>
      <c r="I377" s="2">
        <v>42443</v>
      </c>
      <c r="J377" t="s">
        <v>4451</v>
      </c>
      <c r="K377" t="s">
        <v>30</v>
      </c>
      <c r="L377">
        <v>84321</v>
      </c>
      <c r="M377">
        <v>1503</v>
      </c>
      <c r="N377" t="s">
        <v>3908</v>
      </c>
      <c r="O377">
        <v>6</v>
      </c>
      <c r="P377">
        <v>2</v>
      </c>
      <c r="Q377" t="s">
        <v>32</v>
      </c>
      <c r="R377" t="s">
        <v>8304</v>
      </c>
      <c r="S377">
        <v>5.77</v>
      </c>
      <c r="T377">
        <v>21</v>
      </c>
      <c r="U377" t="s">
        <v>19</v>
      </c>
      <c r="V377" s="2">
        <v>42448</v>
      </c>
      <c r="W377" t="s">
        <v>39</v>
      </c>
      <c r="X377" t="s">
        <v>87</v>
      </c>
      <c r="Y377" t="s">
        <v>42</v>
      </c>
    </row>
    <row r="378" spans="1:25" hidden="1" x14ac:dyDescent="0.35">
      <c r="A378">
        <v>5</v>
      </c>
      <c r="B378" t="s">
        <v>43</v>
      </c>
      <c r="C378">
        <v>6</v>
      </c>
      <c r="D378" t="s">
        <v>26</v>
      </c>
      <c r="E378" t="s">
        <v>4450</v>
      </c>
      <c r="F378" t="s">
        <v>13</v>
      </c>
      <c r="G378" t="s">
        <v>1705</v>
      </c>
      <c r="H378" s="1">
        <v>0.2</v>
      </c>
      <c r="I378" s="2">
        <v>42443</v>
      </c>
      <c r="J378" t="s">
        <v>4451</v>
      </c>
      <c r="K378" t="s">
        <v>30</v>
      </c>
      <c r="L378">
        <v>84321</v>
      </c>
      <c r="M378">
        <v>1310</v>
      </c>
      <c r="N378" t="s">
        <v>8262</v>
      </c>
      <c r="O378">
        <v>20</v>
      </c>
      <c r="P378">
        <v>2</v>
      </c>
      <c r="Q378" t="s">
        <v>32</v>
      </c>
      <c r="R378" t="s">
        <v>8304</v>
      </c>
      <c r="S378">
        <v>20.170000000000002</v>
      </c>
      <c r="T378">
        <v>62</v>
      </c>
      <c r="U378" t="s">
        <v>19</v>
      </c>
      <c r="V378" s="2">
        <v>42448</v>
      </c>
      <c r="W378" t="s">
        <v>39</v>
      </c>
      <c r="X378" t="s">
        <v>87</v>
      </c>
      <c r="Y378" t="s">
        <v>54</v>
      </c>
    </row>
    <row r="379" spans="1:25" hidden="1" x14ac:dyDescent="0.35">
      <c r="A379">
        <v>5</v>
      </c>
      <c r="B379" t="s">
        <v>43</v>
      </c>
      <c r="C379">
        <v>6</v>
      </c>
      <c r="D379" t="s">
        <v>26</v>
      </c>
      <c r="E379" t="s">
        <v>4450</v>
      </c>
      <c r="F379" t="s">
        <v>13</v>
      </c>
      <c r="G379" t="s">
        <v>1705</v>
      </c>
      <c r="H379" s="1">
        <v>0.2</v>
      </c>
      <c r="I379" s="2">
        <v>42443</v>
      </c>
      <c r="J379" t="s">
        <v>4451</v>
      </c>
      <c r="K379" t="s">
        <v>30</v>
      </c>
      <c r="L379">
        <v>84321</v>
      </c>
      <c r="M379">
        <v>722</v>
      </c>
      <c r="N379" t="s">
        <v>2837</v>
      </c>
      <c r="O379">
        <v>11</v>
      </c>
      <c r="P379">
        <v>4</v>
      </c>
      <c r="Q379" t="s">
        <v>32</v>
      </c>
      <c r="R379" t="s">
        <v>8304</v>
      </c>
      <c r="S379">
        <v>11.17</v>
      </c>
      <c r="T379">
        <v>33</v>
      </c>
      <c r="U379" t="s">
        <v>19</v>
      </c>
      <c r="V379" s="2">
        <v>42448</v>
      </c>
      <c r="W379" t="s">
        <v>39</v>
      </c>
      <c r="X379" t="s">
        <v>87</v>
      </c>
      <c r="Y379" t="s">
        <v>54</v>
      </c>
    </row>
    <row r="380" spans="1:25" hidden="1" x14ac:dyDescent="0.35">
      <c r="A380">
        <v>5</v>
      </c>
      <c r="B380" t="s">
        <v>43</v>
      </c>
      <c r="C380">
        <v>6</v>
      </c>
      <c r="D380" t="s">
        <v>50</v>
      </c>
      <c r="E380" t="s">
        <v>4450</v>
      </c>
      <c r="F380" t="s">
        <v>13</v>
      </c>
      <c r="G380" t="s">
        <v>1705</v>
      </c>
      <c r="H380" s="1">
        <v>0</v>
      </c>
      <c r="I380" s="2">
        <v>42443</v>
      </c>
      <c r="J380" t="s">
        <v>4451</v>
      </c>
      <c r="K380" t="s">
        <v>30</v>
      </c>
      <c r="L380">
        <v>84321</v>
      </c>
      <c r="M380">
        <v>914</v>
      </c>
      <c r="N380" t="s">
        <v>5118</v>
      </c>
      <c r="O380">
        <v>7</v>
      </c>
      <c r="P380">
        <v>12</v>
      </c>
      <c r="Q380" t="s">
        <v>32</v>
      </c>
      <c r="R380" t="s">
        <v>8304</v>
      </c>
      <c r="S380">
        <v>6.62</v>
      </c>
      <c r="T380">
        <v>83</v>
      </c>
      <c r="U380" t="s">
        <v>19</v>
      </c>
      <c r="V380" s="2">
        <v>42448</v>
      </c>
      <c r="W380" t="s">
        <v>39</v>
      </c>
      <c r="X380" t="s">
        <v>87</v>
      </c>
      <c r="Y380" t="s">
        <v>113</v>
      </c>
    </row>
    <row r="381" spans="1:25" hidden="1" x14ac:dyDescent="0.35">
      <c r="A381">
        <v>4</v>
      </c>
      <c r="B381" t="s">
        <v>43</v>
      </c>
      <c r="C381">
        <v>6</v>
      </c>
      <c r="D381" t="s">
        <v>11</v>
      </c>
      <c r="E381" t="s">
        <v>171</v>
      </c>
      <c r="F381" t="s">
        <v>13</v>
      </c>
      <c r="G381" t="s">
        <v>1292</v>
      </c>
      <c r="H381" s="1">
        <v>0.4</v>
      </c>
      <c r="I381" s="2">
        <v>42727</v>
      </c>
      <c r="J381" t="s">
        <v>5647</v>
      </c>
      <c r="K381" t="s">
        <v>102</v>
      </c>
      <c r="L381">
        <v>10024</v>
      </c>
      <c r="M381">
        <v>829</v>
      </c>
      <c r="N381" t="s">
        <v>1821</v>
      </c>
      <c r="O381">
        <v>-20</v>
      </c>
      <c r="P381">
        <v>2</v>
      </c>
      <c r="Q381" t="s">
        <v>104</v>
      </c>
      <c r="R381" t="s">
        <v>8304</v>
      </c>
      <c r="S381">
        <v>-19.55</v>
      </c>
      <c r="T381">
        <v>53</v>
      </c>
      <c r="U381" t="s">
        <v>33</v>
      </c>
      <c r="V381" s="2">
        <v>42731</v>
      </c>
      <c r="W381" t="s">
        <v>39</v>
      </c>
      <c r="X381" t="s">
        <v>175</v>
      </c>
      <c r="Y381" t="s">
        <v>41</v>
      </c>
    </row>
    <row r="382" spans="1:25" hidden="1" x14ac:dyDescent="0.35">
      <c r="A382">
        <v>4</v>
      </c>
      <c r="B382" t="s">
        <v>43</v>
      </c>
      <c r="C382">
        <v>6</v>
      </c>
      <c r="D382" t="s">
        <v>26</v>
      </c>
      <c r="E382" t="s">
        <v>171</v>
      </c>
      <c r="F382" t="s">
        <v>13</v>
      </c>
      <c r="G382" t="s">
        <v>1292</v>
      </c>
      <c r="H382" s="1">
        <v>0</v>
      </c>
      <c r="I382" s="2">
        <v>42727</v>
      </c>
      <c r="J382" t="s">
        <v>5647</v>
      </c>
      <c r="K382" t="s">
        <v>102</v>
      </c>
      <c r="L382">
        <v>10024</v>
      </c>
      <c r="M382">
        <v>298</v>
      </c>
      <c r="N382" t="s">
        <v>1271</v>
      </c>
      <c r="O382">
        <v>16</v>
      </c>
      <c r="P382">
        <v>3</v>
      </c>
      <c r="Q382" t="s">
        <v>104</v>
      </c>
      <c r="R382" t="s">
        <v>8304</v>
      </c>
      <c r="S382">
        <v>15.83</v>
      </c>
      <c r="T382">
        <v>57</v>
      </c>
      <c r="U382" t="s">
        <v>33</v>
      </c>
      <c r="V382" s="2">
        <v>42731</v>
      </c>
      <c r="W382" t="s">
        <v>39</v>
      </c>
      <c r="X382" t="s">
        <v>175</v>
      </c>
      <c r="Y382" t="s">
        <v>56</v>
      </c>
    </row>
    <row r="383" spans="1:25" x14ac:dyDescent="0.35">
      <c r="A383">
        <v>4</v>
      </c>
      <c r="B383" t="s">
        <v>43</v>
      </c>
      <c r="C383">
        <v>6</v>
      </c>
      <c r="D383" t="s">
        <v>26</v>
      </c>
      <c r="E383" t="s">
        <v>27</v>
      </c>
      <c r="F383" t="s">
        <v>13</v>
      </c>
      <c r="G383" t="s">
        <v>5413</v>
      </c>
      <c r="H383" s="1">
        <v>0</v>
      </c>
      <c r="I383" s="2">
        <v>42534</v>
      </c>
      <c r="J383" t="s">
        <v>6579</v>
      </c>
      <c r="K383" t="s">
        <v>30</v>
      </c>
      <c r="L383">
        <v>90032</v>
      </c>
      <c r="M383">
        <v>1508</v>
      </c>
      <c r="N383" t="s">
        <v>3043</v>
      </c>
      <c r="O383">
        <v>5</v>
      </c>
      <c r="P383">
        <v>3</v>
      </c>
      <c r="Q383" t="s">
        <v>32</v>
      </c>
      <c r="R383" t="s">
        <v>8304</v>
      </c>
      <c r="S383">
        <v>4.79</v>
      </c>
      <c r="T383">
        <v>15</v>
      </c>
      <c r="U383" t="s">
        <v>33</v>
      </c>
      <c r="V383" s="2">
        <v>42538</v>
      </c>
      <c r="W383" t="s">
        <v>39</v>
      </c>
      <c r="X383" t="s">
        <v>34</v>
      </c>
      <c r="Y383" t="s">
        <v>49</v>
      </c>
    </row>
    <row r="384" spans="1:25" hidden="1" x14ac:dyDescent="0.35">
      <c r="A384">
        <v>2</v>
      </c>
      <c r="B384" t="s">
        <v>43</v>
      </c>
      <c r="C384">
        <v>3</v>
      </c>
      <c r="D384" t="s">
        <v>26</v>
      </c>
      <c r="E384" t="s">
        <v>870</v>
      </c>
      <c r="F384" t="s">
        <v>13</v>
      </c>
      <c r="G384" t="s">
        <v>5413</v>
      </c>
      <c r="H384" s="1">
        <v>0</v>
      </c>
      <c r="I384" s="2">
        <v>42440</v>
      </c>
      <c r="J384" t="s">
        <v>6103</v>
      </c>
      <c r="K384" t="s">
        <v>16</v>
      </c>
      <c r="L384">
        <v>40475</v>
      </c>
      <c r="M384">
        <v>654</v>
      </c>
      <c r="N384" t="s">
        <v>957</v>
      </c>
      <c r="O384">
        <v>38</v>
      </c>
      <c r="P384">
        <v>3</v>
      </c>
      <c r="Q384" t="s">
        <v>18</v>
      </c>
      <c r="R384" t="s">
        <v>8304</v>
      </c>
      <c r="S384">
        <v>38.159999999999997</v>
      </c>
      <c r="T384">
        <v>147</v>
      </c>
      <c r="U384" t="s">
        <v>33</v>
      </c>
      <c r="V384" s="2">
        <v>42442</v>
      </c>
      <c r="W384" t="s">
        <v>20</v>
      </c>
      <c r="X384" t="s">
        <v>21</v>
      </c>
      <c r="Y384" t="s">
        <v>56</v>
      </c>
    </row>
    <row r="385" spans="1:25" hidden="1" x14ac:dyDescent="0.35">
      <c r="A385">
        <v>2</v>
      </c>
      <c r="B385" t="s">
        <v>43</v>
      </c>
      <c r="C385">
        <v>3</v>
      </c>
      <c r="D385" t="s">
        <v>26</v>
      </c>
      <c r="E385" t="s">
        <v>870</v>
      </c>
      <c r="F385" t="s">
        <v>13</v>
      </c>
      <c r="G385" t="s">
        <v>5413</v>
      </c>
      <c r="H385" s="1">
        <v>0</v>
      </c>
      <c r="I385" s="2">
        <v>42440</v>
      </c>
      <c r="J385" t="s">
        <v>6103</v>
      </c>
      <c r="K385" t="s">
        <v>16</v>
      </c>
      <c r="L385">
        <v>40475</v>
      </c>
      <c r="M385">
        <v>1778</v>
      </c>
      <c r="N385" t="s">
        <v>3906</v>
      </c>
      <c r="O385">
        <v>7</v>
      </c>
      <c r="P385">
        <v>3</v>
      </c>
      <c r="Q385" t="s">
        <v>18</v>
      </c>
      <c r="R385" t="s">
        <v>8304</v>
      </c>
      <c r="S385">
        <v>7.02</v>
      </c>
      <c r="T385">
        <v>15</v>
      </c>
      <c r="U385" t="s">
        <v>33</v>
      </c>
      <c r="V385" s="2">
        <v>42442</v>
      </c>
      <c r="W385" t="s">
        <v>20</v>
      </c>
      <c r="X385" t="s">
        <v>21</v>
      </c>
      <c r="Y385" t="s">
        <v>64</v>
      </c>
    </row>
    <row r="386" spans="1:25" hidden="1" x14ac:dyDescent="0.35">
      <c r="A386">
        <v>2</v>
      </c>
      <c r="B386" t="s">
        <v>43</v>
      </c>
      <c r="C386">
        <v>3</v>
      </c>
      <c r="D386" t="s">
        <v>50</v>
      </c>
      <c r="E386" t="s">
        <v>870</v>
      </c>
      <c r="F386" t="s">
        <v>13</v>
      </c>
      <c r="G386" t="s">
        <v>5413</v>
      </c>
      <c r="H386" s="1">
        <v>0</v>
      </c>
      <c r="I386" s="2">
        <v>42440</v>
      </c>
      <c r="J386" t="s">
        <v>6103</v>
      </c>
      <c r="K386" t="s">
        <v>16</v>
      </c>
      <c r="L386">
        <v>40475</v>
      </c>
      <c r="M386">
        <v>1066</v>
      </c>
      <c r="N386" t="s">
        <v>4928</v>
      </c>
      <c r="O386">
        <v>14</v>
      </c>
      <c r="P386">
        <v>2</v>
      </c>
      <c r="Q386" t="s">
        <v>18</v>
      </c>
      <c r="R386" t="s">
        <v>8304</v>
      </c>
      <c r="S386">
        <v>14.17</v>
      </c>
      <c r="T386">
        <v>33</v>
      </c>
      <c r="U386" t="s">
        <v>33</v>
      </c>
      <c r="V386" s="2">
        <v>42442</v>
      </c>
      <c r="W386" t="s">
        <v>20</v>
      </c>
      <c r="X386" t="s">
        <v>21</v>
      </c>
      <c r="Y386" t="s">
        <v>113</v>
      </c>
    </row>
    <row r="387" spans="1:25" hidden="1" x14ac:dyDescent="0.35">
      <c r="A387">
        <v>2</v>
      </c>
      <c r="B387" t="s">
        <v>43</v>
      </c>
      <c r="C387">
        <v>3</v>
      </c>
      <c r="D387" t="s">
        <v>50</v>
      </c>
      <c r="E387" t="s">
        <v>870</v>
      </c>
      <c r="F387" t="s">
        <v>13</v>
      </c>
      <c r="G387" t="s">
        <v>5413</v>
      </c>
      <c r="H387" s="1">
        <v>0</v>
      </c>
      <c r="I387" s="2">
        <v>42440</v>
      </c>
      <c r="J387" t="s">
        <v>6103</v>
      </c>
      <c r="K387" t="s">
        <v>16</v>
      </c>
      <c r="L387">
        <v>40475</v>
      </c>
      <c r="M387">
        <v>1249</v>
      </c>
      <c r="N387" t="s">
        <v>1083</v>
      </c>
      <c r="O387">
        <v>165</v>
      </c>
      <c r="P387">
        <v>3</v>
      </c>
      <c r="Q387" t="s">
        <v>18</v>
      </c>
      <c r="R387" t="s">
        <v>8304</v>
      </c>
      <c r="S387">
        <v>164.63</v>
      </c>
      <c r="T387">
        <v>588</v>
      </c>
      <c r="U387" t="s">
        <v>33</v>
      </c>
      <c r="V387" s="2">
        <v>42442</v>
      </c>
      <c r="W387" t="s">
        <v>20</v>
      </c>
      <c r="X387" t="s">
        <v>21</v>
      </c>
      <c r="Y387" t="s">
        <v>52</v>
      </c>
    </row>
    <row r="388" spans="1:25" hidden="1" x14ac:dyDescent="0.35">
      <c r="A388">
        <v>5</v>
      </c>
      <c r="B388" t="s">
        <v>43</v>
      </c>
      <c r="C388">
        <v>6</v>
      </c>
      <c r="D388" t="s">
        <v>50</v>
      </c>
      <c r="E388" t="s">
        <v>192</v>
      </c>
      <c r="F388" t="s">
        <v>13</v>
      </c>
      <c r="G388" t="s">
        <v>2117</v>
      </c>
      <c r="H388" s="1">
        <v>0.2</v>
      </c>
      <c r="I388" s="2">
        <v>42639</v>
      </c>
      <c r="J388" t="s">
        <v>5019</v>
      </c>
      <c r="K388" t="s">
        <v>73</v>
      </c>
      <c r="L388">
        <v>60623</v>
      </c>
      <c r="M388">
        <v>1069</v>
      </c>
      <c r="N388" t="s">
        <v>4848</v>
      </c>
      <c r="O388">
        <v>38</v>
      </c>
      <c r="P388">
        <v>11</v>
      </c>
      <c r="Q388" t="s">
        <v>75</v>
      </c>
      <c r="R388" t="s">
        <v>8304</v>
      </c>
      <c r="S388">
        <v>38.46</v>
      </c>
      <c r="T388">
        <v>154</v>
      </c>
      <c r="U388" t="s">
        <v>19</v>
      </c>
      <c r="V388" s="2">
        <v>42644</v>
      </c>
      <c r="W388" t="s">
        <v>39</v>
      </c>
      <c r="X388" t="s">
        <v>139</v>
      </c>
      <c r="Y388" t="s">
        <v>113</v>
      </c>
    </row>
    <row r="389" spans="1:25" hidden="1" x14ac:dyDescent="0.35">
      <c r="A389">
        <v>0</v>
      </c>
      <c r="B389" t="s">
        <v>10</v>
      </c>
      <c r="C389">
        <v>0</v>
      </c>
      <c r="D389" t="s">
        <v>26</v>
      </c>
      <c r="E389" t="s">
        <v>305</v>
      </c>
      <c r="F389" t="s">
        <v>13</v>
      </c>
      <c r="G389" t="s">
        <v>1199</v>
      </c>
      <c r="H389" s="1">
        <v>0.2</v>
      </c>
      <c r="I389" s="2">
        <v>42492</v>
      </c>
      <c r="J389" t="s">
        <v>3238</v>
      </c>
      <c r="K389" t="s">
        <v>102</v>
      </c>
      <c r="L389">
        <v>43229</v>
      </c>
      <c r="M389">
        <v>287</v>
      </c>
      <c r="N389" t="s">
        <v>3081</v>
      </c>
      <c r="O389">
        <v>2</v>
      </c>
      <c r="P389">
        <v>3</v>
      </c>
      <c r="Q389" t="s">
        <v>104</v>
      </c>
      <c r="R389" t="s">
        <v>8304</v>
      </c>
      <c r="S389">
        <v>1.96</v>
      </c>
      <c r="T389">
        <v>26</v>
      </c>
      <c r="U389" t="s">
        <v>19</v>
      </c>
      <c r="V389" s="2">
        <v>42492</v>
      </c>
      <c r="W389" t="s">
        <v>773</v>
      </c>
      <c r="X389" t="s">
        <v>309</v>
      </c>
      <c r="Y389" t="s">
        <v>56</v>
      </c>
    </row>
    <row r="390" spans="1:25" hidden="1" x14ac:dyDescent="0.35">
      <c r="A390">
        <v>4</v>
      </c>
      <c r="B390" t="s">
        <v>43</v>
      </c>
      <c r="C390">
        <v>6</v>
      </c>
      <c r="D390" t="s">
        <v>11</v>
      </c>
      <c r="E390" t="s">
        <v>5675</v>
      </c>
      <c r="F390" t="s">
        <v>13</v>
      </c>
      <c r="G390" t="s">
        <v>5321</v>
      </c>
      <c r="H390" s="1">
        <v>0</v>
      </c>
      <c r="I390" s="2">
        <v>42661</v>
      </c>
      <c r="J390" t="s">
        <v>5676</v>
      </c>
      <c r="K390" t="s">
        <v>16</v>
      </c>
      <c r="L390">
        <v>71854</v>
      </c>
      <c r="M390">
        <v>1213</v>
      </c>
      <c r="N390" t="s">
        <v>1829</v>
      </c>
      <c r="O390">
        <v>145</v>
      </c>
      <c r="P390">
        <v>6</v>
      </c>
      <c r="Q390" t="s">
        <v>18</v>
      </c>
      <c r="R390" t="s">
        <v>8304</v>
      </c>
      <c r="S390">
        <v>145.28</v>
      </c>
      <c r="T390">
        <v>605</v>
      </c>
      <c r="U390" t="s">
        <v>33</v>
      </c>
      <c r="V390" s="2">
        <v>42665</v>
      </c>
      <c r="W390" t="s">
        <v>39</v>
      </c>
      <c r="X390" t="s">
        <v>1016</v>
      </c>
      <c r="Y390" t="s">
        <v>24</v>
      </c>
    </row>
    <row r="391" spans="1:25" hidden="1" x14ac:dyDescent="0.35">
      <c r="A391">
        <v>4</v>
      </c>
      <c r="B391" t="s">
        <v>43</v>
      </c>
      <c r="C391">
        <v>6</v>
      </c>
      <c r="D391" t="s">
        <v>26</v>
      </c>
      <c r="E391" t="s">
        <v>1595</v>
      </c>
      <c r="F391" t="s">
        <v>13</v>
      </c>
      <c r="G391" t="s">
        <v>6953</v>
      </c>
      <c r="H391" s="1">
        <v>0.2</v>
      </c>
      <c r="I391" s="2">
        <v>42639</v>
      </c>
      <c r="J391" t="s">
        <v>7533</v>
      </c>
      <c r="K391" t="s">
        <v>102</v>
      </c>
      <c r="L391">
        <v>43130</v>
      </c>
      <c r="M391">
        <v>1087</v>
      </c>
      <c r="N391" t="s">
        <v>8267</v>
      </c>
      <c r="O391">
        <v>11</v>
      </c>
      <c r="P391">
        <v>4</v>
      </c>
      <c r="Q391" t="s">
        <v>104</v>
      </c>
      <c r="R391" t="s">
        <v>8304</v>
      </c>
      <c r="S391">
        <v>11.1</v>
      </c>
      <c r="T391">
        <v>33</v>
      </c>
      <c r="U391" t="s">
        <v>76</v>
      </c>
      <c r="V391" s="2">
        <v>42643</v>
      </c>
      <c r="W391" t="s">
        <v>39</v>
      </c>
      <c r="X391" t="s">
        <v>309</v>
      </c>
      <c r="Y391" t="s">
        <v>64</v>
      </c>
    </row>
    <row r="392" spans="1:25" hidden="1" x14ac:dyDescent="0.35">
      <c r="A392">
        <v>4</v>
      </c>
      <c r="B392" t="s">
        <v>43</v>
      </c>
      <c r="C392">
        <v>6</v>
      </c>
      <c r="D392" t="s">
        <v>26</v>
      </c>
      <c r="E392" t="s">
        <v>1595</v>
      </c>
      <c r="F392" t="s">
        <v>13</v>
      </c>
      <c r="G392" t="s">
        <v>6953</v>
      </c>
      <c r="H392" s="1">
        <v>0.2</v>
      </c>
      <c r="I392" s="2">
        <v>42639</v>
      </c>
      <c r="J392" t="s">
        <v>7533</v>
      </c>
      <c r="K392" t="s">
        <v>102</v>
      </c>
      <c r="L392">
        <v>43130</v>
      </c>
      <c r="M392">
        <v>856</v>
      </c>
      <c r="N392" t="s">
        <v>2844</v>
      </c>
      <c r="O392">
        <v>1</v>
      </c>
      <c r="P392">
        <v>6</v>
      </c>
      <c r="Q392" t="s">
        <v>104</v>
      </c>
      <c r="R392" t="s">
        <v>8304</v>
      </c>
      <c r="S392">
        <v>1.25</v>
      </c>
      <c r="T392">
        <v>17</v>
      </c>
      <c r="U392" t="s">
        <v>76</v>
      </c>
      <c r="V392" s="2">
        <v>42643</v>
      </c>
      <c r="W392" t="s">
        <v>39</v>
      </c>
      <c r="X392" t="s">
        <v>309</v>
      </c>
      <c r="Y392" t="s">
        <v>56</v>
      </c>
    </row>
    <row r="393" spans="1:25" hidden="1" x14ac:dyDescent="0.35">
      <c r="A393">
        <v>4</v>
      </c>
      <c r="B393" t="s">
        <v>43</v>
      </c>
      <c r="C393">
        <v>6</v>
      </c>
      <c r="D393" t="s">
        <v>50</v>
      </c>
      <c r="E393" t="s">
        <v>1595</v>
      </c>
      <c r="F393" t="s">
        <v>13</v>
      </c>
      <c r="G393" t="s">
        <v>6953</v>
      </c>
      <c r="H393" s="1">
        <v>0.2</v>
      </c>
      <c r="I393" s="2">
        <v>42639</v>
      </c>
      <c r="J393" t="s">
        <v>7533</v>
      </c>
      <c r="K393" t="s">
        <v>102</v>
      </c>
      <c r="L393">
        <v>43130</v>
      </c>
      <c r="M393">
        <v>1065</v>
      </c>
      <c r="N393" t="s">
        <v>5054</v>
      </c>
      <c r="O393">
        <v>0</v>
      </c>
      <c r="P393">
        <v>2</v>
      </c>
      <c r="Q393" t="s">
        <v>104</v>
      </c>
      <c r="R393" t="s">
        <v>8304</v>
      </c>
      <c r="S393">
        <v>0.47</v>
      </c>
      <c r="T393">
        <v>3</v>
      </c>
      <c r="U393" t="s">
        <v>76</v>
      </c>
      <c r="V393" s="2">
        <v>42643</v>
      </c>
      <c r="W393" t="s">
        <v>39</v>
      </c>
      <c r="X393" t="s">
        <v>309</v>
      </c>
      <c r="Y393" t="s">
        <v>113</v>
      </c>
    </row>
    <row r="394" spans="1:25" x14ac:dyDescent="0.35">
      <c r="A394">
        <v>2</v>
      </c>
      <c r="B394" t="s">
        <v>25</v>
      </c>
      <c r="C394">
        <v>1</v>
      </c>
      <c r="D394" t="s">
        <v>11</v>
      </c>
      <c r="E394" t="s">
        <v>1255</v>
      </c>
      <c r="F394" t="s">
        <v>13</v>
      </c>
      <c r="G394" t="s">
        <v>1690</v>
      </c>
      <c r="H394" s="1">
        <v>0.15</v>
      </c>
      <c r="I394" s="2">
        <v>42400</v>
      </c>
      <c r="J394" t="s">
        <v>1691</v>
      </c>
      <c r="K394" t="s">
        <v>30</v>
      </c>
      <c r="L394">
        <v>92691</v>
      </c>
      <c r="M394">
        <v>1432</v>
      </c>
      <c r="N394" t="s">
        <v>1455</v>
      </c>
      <c r="O394">
        <v>3</v>
      </c>
      <c r="P394">
        <v>2</v>
      </c>
      <c r="Q394" t="s">
        <v>32</v>
      </c>
      <c r="R394" t="s">
        <v>8304</v>
      </c>
      <c r="S394">
        <v>3.42</v>
      </c>
      <c r="T394">
        <v>291</v>
      </c>
      <c r="U394" t="s">
        <v>19</v>
      </c>
      <c r="V394" s="2">
        <v>42402</v>
      </c>
      <c r="W394" t="s">
        <v>130</v>
      </c>
      <c r="X394" t="s">
        <v>34</v>
      </c>
      <c r="Y394" t="s">
        <v>22</v>
      </c>
    </row>
    <row r="395" spans="1:25" hidden="1" x14ac:dyDescent="0.35">
      <c r="A395">
        <v>2</v>
      </c>
      <c r="B395" t="s">
        <v>43</v>
      </c>
      <c r="C395">
        <v>3</v>
      </c>
      <c r="D395" t="s">
        <v>26</v>
      </c>
      <c r="E395" t="s">
        <v>305</v>
      </c>
      <c r="F395" t="s">
        <v>13</v>
      </c>
      <c r="G395" t="s">
        <v>306</v>
      </c>
      <c r="H395" s="1">
        <v>0.2</v>
      </c>
      <c r="I395" s="2">
        <v>42607</v>
      </c>
      <c r="J395" t="s">
        <v>307</v>
      </c>
      <c r="K395" t="s">
        <v>102</v>
      </c>
      <c r="L395">
        <v>43229</v>
      </c>
      <c r="M395">
        <v>1219</v>
      </c>
      <c r="N395" t="s">
        <v>308</v>
      </c>
      <c r="O395">
        <v>15</v>
      </c>
      <c r="P395">
        <v>14</v>
      </c>
      <c r="Q395" t="s">
        <v>104</v>
      </c>
      <c r="R395" t="s">
        <v>8304</v>
      </c>
      <c r="S395">
        <v>14.53</v>
      </c>
      <c r="T395">
        <v>40</v>
      </c>
      <c r="U395" t="s">
        <v>19</v>
      </c>
      <c r="V395" s="2">
        <v>42609</v>
      </c>
      <c r="W395" t="s">
        <v>20</v>
      </c>
      <c r="X395" t="s">
        <v>309</v>
      </c>
      <c r="Y395" t="s">
        <v>176</v>
      </c>
    </row>
    <row r="396" spans="1:25" hidden="1" x14ac:dyDescent="0.35">
      <c r="A396">
        <v>2</v>
      </c>
      <c r="B396" t="s">
        <v>43</v>
      </c>
      <c r="C396">
        <v>3</v>
      </c>
      <c r="D396" t="s">
        <v>26</v>
      </c>
      <c r="E396" t="s">
        <v>305</v>
      </c>
      <c r="F396" t="s">
        <v>13</v>
      </c>
      <c r="G396" t="s">
        <v>306</v>
      </c>
      <c r="H396" s="1">
        <v>0.2</v>
      </c>
      <c r="I396" s="2">
        <v>42607</v>
      </c>
      <c r="J396" t="s">
        <v>307</v>
      </c>
      <c r="K396" t="s">
        <v>102</v>
      </c>
      <c r="L396">
        <v>43229</v>
      </c>
      <c r="M396">
        <v>1346</v>
      </c>
      <c r="N396" t="s">
        <v>310</v>
      </c>
      <c r="O396">
        <v>2</v>
      </c>
      <c r="P396">
        <v>2</v>
      </c>
      <c r="Q396" t="s">
        <v>104</v>
      </c>
      <c r="R396" t="s">
        <v>8304</v>
      </c>
      <c r="S396">
        <v>1.65</v>
      </c>
      <c r="T396">
        <v>5</v>
      </c>
      <c r="U396" t="s">
        <v>19</v>
      </c>
      <c r="V396" s="2">
        <v>42609</v>
      </c>
      <c r="W396" t="s">
        <v>20</v>
      </c>
      <c r="X396" t="s">
        <v>309</v>
      </c>
      <c r="Y396" t="s">
        <v>119</v>
      </c>
    </row>
    <row r="397" spans="1:25" hidden="1" x14ac:dyDescent="0.35">
      <c r="A397">
        <v>2</v>
      </c>
      <c r="B397" t="s">
        <v>43</v>
      </c>
      <c r="C397">
        <v>3</v>
      </c>
      <c r="D397" t="s">
        <v>26</v>
      </c>
      <c r="E397" t="s">
        <v>305</v>
      </c>
      <c r="F397" t="s">
        <v>13</v>
      </c>
      <c r="G397" t="s">
        <v>306</v>
      </c>
      <c r="H397" s="1">
        <v>0.2</v>
      </c>
      <c r="I397" s="2">
        <v>42607</v>
      </c>
      <c r="J397" t="s">
        <v>307</v>
      </c>
      <c r="K397" t="s">
        <v>102</v>
      </c>
      <c r="L397">
        <v>43229</v>
      </c>
      <c r="M397">
        <v>1715</v>
      </c>
      <c r="N397" t="s">
        <v>311</v>
      </c>
      <c r="O397">
        <v>7</v>
      </c>
      <c r="P397">
        <v>3</v>
      </c>
      <c r="Q397" t="s">
        <v>104</v>
      </c>
      <c r="R397" t="s">
        <v>8304</v>
      </c>
      <c r="S397">
        <v>7.49</v>
      </c>
      <c r="T397">
        <v>24</v>
      </c>
      <c r="U397" t="s">
        <v>19</v>
      </c>
      <c r="V397" s="2">
        <v>42609</v>
      </c>
      <c r="W397" t="s">
        <v>20</v>
      </c>
      <c r="X397" t="s">
        <v>309</v>
      </c>
      <c r="Y397" t="s">
        <v>64</v>
      </c>
    </row>
    <row r="398" spans="1:25" hidden="1" x14ac:dyDescent="0.35">
      <c r="A398">
        <v>2</v>
      </c>
      <c r="B398" t="s">
        <v>43</v>
      </c>
      <c r="C398">
        <v>3</v>
      </c>
      <c r="D398" t="s">
        <v>26</v>
      </c>
      <c r="E398" t="s">
        <v>305</v>
      </c>
      <c r="F398" t="s">
        <v>13</v>
      </c>
      <c r="G398" t="s">
        <v>306</v>
      </c>
      <c r="H398" s="1">
        <v>0.2</v>
      </c>
      <c r="I398" s="2">
        <v>42607</v>
      </c>
      <c r="J398" t="s">
        <v>307</v>
      </c>
      <c r="K398" t="s">
        <v>102</v>
      </c>
      <c r="L398">
        <v>43229</v>
      </c>
      <c r="M398">
        <v>1589</v>
      </c>
      <c r="N398" t="s">
        <v>312</v>
      </c>
      <c r="O398">
        <v>44</v>
      </c>
      <c r="P398">
        <v>6</v>
      </c>
      <c r="Q398" t="s">
        <v>104</v>
      </c>
      <c r="R398" t="s">
        <v>8304</v>
      </c>
      <c r="S398">
        <v>44.03</v>
      </c>
      <c r="T398">
        <v>130</v>
      </c>
      <c r="U398" t="s">
        <v>19</v>
      </c>
      <c r="V398" s="2">
        <v>42609</v>
      </c>
      <c r="W398" t="s">
        <v>20</v>
      </c>
      <c r="X398" t="s">
        <v>309</v>
      </c>
      <c r="Y398" t="s">
        <v>119</v>
      </c>
    </row>
    <row r="399" spans="1:25" hidden="1" x14ac:dyDescent="0.35">
      <c r="A399">
        <v>7</v>
      </c>
      <c r="B399" t="s">
        <v>25</v>
      </c>
      <c r="C399">
        <v>6</v>
      </c>
      <c r="D399" t="s">
        <v>26</v>
      </c>
      <c r="E399" t="s">
        <v>192</v>
      </c>
      <c r="F399" t="s">
        <v>13</v>
      </c>
      <c r="G399" t="s">
        <v>5260</v>
      </c>
      <c r="H399" s="1">
        <v>0.8</v>
      </c>
      <c r="I399" s="2">
        <v>42692</v>
      </c>
      <c r="J399" t="s">
        <v>6297</v>
      </c>
      <c r="K399" t="s">
        <v>73</v>
      </c>
      <c r="L399">
        <v>60623</v>
      </c>
      <c r="M399">
        <v>721</v>
      </c>
      <c r="N399" t="s">
        <v>1148</v>
      </c>
      <c r="O399">
        <v>-24</v>
      </c>
      <c r="P399">
        <v>5</v>
      </c>
      <c r="Q399" t="s">
        <v>75</v>
      </c>
      <c r="R399" t="s">
        <v>8304</v>
      </c>
      <c r="S399">
        <v>-23.89</v>
      </c>
      <c r="T399">
        <v>14</v>
      </c>
      <c r="U399" t="s">
        <v>33</v>
      </c>
      <c r="V399" s="2">
        <v>42699</v>
      </c>
      <c r="W399" t="s">
        <v>39</v>
      </c>
      <c r="X399" t="s">
        <v>139</v>
      </c>
      <c r="Y399" t="s">
        <v>54</v>
      </c>
    </row>
    <row r="400" spans="1:25" hidden="1" x14ac:dyDescent="0.35">
      <c r="A400">
        <v>5</v>
      </c>
      <c r="B400" t="s">
        <v>25</v>
      </c>
      <c r="C400">
        <v>3</v>
      </c>
      <c r="D400" t="s">
        <v>50</v>
      </c>
      <c r="E400" t="s">
        <v>237</v>
      </c>
      <c r="F400" t="s">
        <v>13</v>
      </c>
      <c r="G400" t="s">
        <v>1414</v>
      </c>
      <c r="H400" s="1">
        <v>0</v>
      </c>
      <c r="I400" s="2">
        <v>42588</v>
      </c>
      <c r="J400" t="s">
        <v>4904</v>
      </c>
      <c r="K400" t="s">
        <v>16</v>
      </c>
      <c r="L400">
        <v>29203</v>
      </c>
      <c r="M400">
        <v>1063</v>
      </c>
      <c r="N400" t="s">
        <v>4768</v>
      </c>
      <c r="O400">
        <v>23</v>
      </c>
      <c r="P400">
        <v>3</v>
      </c>
      <c r="Q400" t="s">
        <v>18</v>
      </c>
      <c r="R400" t="s">
        <v>8304</v>
      </c>
      <c r="S400">
        <v>22.65</v>
      </c>
      <c r="T400">
        <v>63</v>
      </c>
      <c r="U400" t="s">
        <v>19</v>
      </c>
      <c r="V400" s="2">
        <v>42593</v>
      </c>
      <c r="W400" t="s">
        <v>20</v>
      </c>
      <c r="X400" t="s">
        <v>240</v>
      </c>
      <c r="Y400" t="s">
        <v>113</v>
      </c>
    </row>
    <row r="401" spans="1:25" hidden="1" x14ac:dyDescent="0.35">
      <c r="A401">
        <v>2</v>
      </c>
      <c r="B401" t="s">
        <v>43</v>
      </c>
      <c r="C401">
        <v>3</v>
      </c>
      <c r="D401" t="s">
        <v>11</v>
      </c>
      <c r="E401" t="s">
        <v>99</v>
      </c>
      <c r="F401" t="s">
        <v>13</v>
      </c>
      <c r="G401" t="s">
        <v>575</v>
      </c>
      <c r="H401" s="1">
        <v>0.2</v>
      </c>
      <c r="I401" s="2">
        <v>42385</v>
      </c>
      <c r="J401" t="s">
        <v>1962</v>
      </c>
      <c r="K401" t="s">
        <v>102</v>
      </c>
      <c r="L401">
        <v>19134</v>
      </c>
      <c r="M401">
        <v>484</v>
      </c>
      <c r="N401" t="s">
        <v>1910</v>
      </c>
      <c r="O401">
        <v>29</v>
      </c>
      <c r="P401">
        <v>6</v>
      </c>
      <c r="Q401" t="s">
        <v>104</v>
      </c>
      <c r="R401" t="s">
        <v>8304</v>
      </c>
      <c r="S401">
        <v>28.6</v>
      </c>
      <c r="T401">
        <v>127</v>
      </c>
      <c r="U401" t="s">
        <v>19</v>
      </c>
      <c r="V401" s="2">
        <v>42387</v>
      </c>
      <c r="W401" t="s">
        <v>20</v>
      </c>
      <c r="X401" t="s">
        <v>105</v>
      </c>
      <c r="Y401" t="s">
        <v>47</v>
      </c>
    </row>
    <row r="402" spans="1:25" hidden="1" x14ac:dyDescent="0.35">
      <c r="A402">
        <v>2</v>
      </c>
      <c r="B402" t="s">
        <v>43</v>
      </c>
      <c r="C402">
        <v>3</v>
      </c>
      <c r="D402" t="s">
        <v>26</v>
      </c>
      <c r="E402" t="s">
        <v>99</v>
      </c>
      <c r="F402" t="s">
        <v>13</v>
      </c>
      <c r="G402" t="s">
        <v>575</v>
      </c>
      <c r="H402" s="1">
        <v>0.2</v>
      </c>
      <c r="I402" s="2">
        <v>42385</v>
      </c>
      <c r="J402" t="s">
        <v>1962</v>
      </c>
      <c r="K402" t="s">
        <v>102</v>
      </c>
      <c r="L402">
        <v>19134</v>
      </c>
      <c r="M402">
        <v>1365</v>
      </c>
      <c r="N402" t="s">
        <v>716</v>
      </c>
      <c r="O402">
        <v>10</v>
      </c>
      <c r="P402">
        <v>3</v>
      </c>
      <c r="Q402" t="s">
        <v>104</v>
      </c>
      <c r="R402" t="s">
        <v>8304</v>
      </c>
      <c r="S402">
        <v>10.15</v>
      </c>
      <c r="T402">
        <v>30</v>
      </c>
      <c r="U402" t="s">
        <v>19</v>
      </c>
      <c r="V402" s="2">
        <v>42387</v>
      </c>
      <c r="W402" t="s">
        <v>20</v>
      </c>
      <c r="X402" t="s">
        <v>105</v>
      </c>
      <c r="Y402" t="s">
        <v>35</v>
      </c>
    </row>
    <row r="403" spans="1:25" hidden="1" x14ac:dyDescent="0.35">
      <c r="A403">
        <v>2</v>
      </c>
      <c r="B403" t="s">
        <v>43</v>
      </c>
      <c r="C403">
        <v>3</v>
      </c>
      <c r="D403" t="s">
        <v>26</v>
      </c>
      <c r="E403" t="s">
        <v>99</v>
      </c>
      <c r="F403" t="s">
        <v>13</v>
      </c>
      <c r="G403" t="s">
        <v>575</v>
      </c>
      <c r="H403" s="1">
        <v>0.7</v>
      </c>
      <c r="I403" s="2">
        <v>42385</v>
      </c>
      <c r="J403" t="s">
        <v>1962</v>
      </c>
      <c r="K403" t="s">
        <v>102</v>
      </c>
      <c r="L403">
        <v>19134</v>
      </c>
      <c r="M403">
        <v>694</v>
      </c>
      <c r="N403" t="s">
        <v>1344</v>
      </c>
      <c r="O403">
        <v>-14</v>
      </c>
      <c r="P403">
        <v>2</v>
      </c>
      <c r="Q403" t="s">
        <v>104</v>
      </c>
      <c r="R403" t="s">
        <v>8304</v>
      </c>
      <c r="S403">
        <v>-13.63</v>
      </c>
      <c r="T403">
        <v>19</v>
      </c>
      <c r="U403" t="s">
        <v>19</v>
      </c>
      <c r="V403" s="2">
        <v>42387</v>
      </c>
      <c r="W403" t="s">
        <v>20</v>
      </c>
      <c r="X403" t="s">
        <v>105</v>
      </c>
      <c r="Y403" t="s">
        <v>54</v>
      </c>
    </row>
    <row r="404" spans="1:25" hidden="1" x14ac:dyDescent="0.35">
      <c r="A404">
        <v>2</v>
      </c>
      <c r="B404" t="s">
        <v>43</v>
      </c>
      <c r="C404">
        <v>3</v>
      </c>
      <c r="D404" t="s">
        <v>50</v>
      </c>
      <c r="E404" t="s">
        <v>99</v>
      </c>
      <c r="F404" t="s">
        <v>13</v>
      </c>
      <c r="G404" t="s">
        <v>575</v>
      </c>
      <c r="H404" s="1">
        <v>0.4</v>
      </c>
      <c r="I404" s="2">
        <v>42385</v>
      </c>
      <c r="J404" t="s">
        <v>1962</v>
      </c>
      <c r="K404" t="s">
        <v>102</v>
      </c>
      <c r="L404">
        <v>19134</v>
      </c>
      <c r="M404">
        <v>157</v>
      </c>
      <c r="N404" t="s">
        <v>720</v>
      </c>
      <c r="O404">
        <v>-31</v>
      </c>
      <c r="P404">
        <v>3</v>
      </c>
      <c r="Q404" t="s">
        <v>104</v>
      </c>
      <c r="R404" t="s">
        <v>8304</v>
      </c>
      <c r="S404">
        <v>-31.05</v>
      </c>
      <c r="T404">
        <v>124</v>
      </c>
      <c r="U404" t="s">
        <v>19</v>
      </c>
      <c r="V404" s="2">
        <v>42387</v>
      </c>
      <c r="W404" t="s">
        <v>20</v>
      </c>
      <c r="X404" t="s">
        <v>105</v>
      </c>
      <c r="Y404" t="s">
        <v>52</v>
      </c>
    </row>
    <row r="405" spans="1:25" x14ac:dyDescent="0.35">
      <c r="A405">
        <v>5</v>
      </c>
      <c r="B405" t="s">
        <v>43</v>
      </c>
      <c r="C405">
        <v>6</v>
      </c>
      <c r="D405" t="s">
        <v>11</v>
      </c>
      <c r="E405" t="s">
        <v>27</v>
      </c>
      <c r="F405" t="s">
        <v>13</v>
      </c>
      <c r="G405" t="s">
        <v>44</v>
      </c>
      <c r="H405" s="1">
        <v>0</v>
      </c>
      <c r="I405" s="2">
        <v>42530</v>
      </c>
      <c r="J405" t="s">
        <v>45</v>
      </c>
      <c r="K405" t="s">
        <v>30</v>
      </c>
      <c r="L405">
        <v>90032</v>
      </c>
      <c r="M405">
        <v>570</v>
      </c>
      <c r="N405" t="s">
        <v>46</v>
      </c>
      <c r="O405">
        <v>14</v>
      </c>
      <c r="P405">
        <v>7</v>
      </c>
      <c r="Q405" t="s">
        <v>32</v>
      </c>
      <c r="R405" t="s">
        <v>8304</v>
      </c>
      <c r="S405">
        <v>14.17</v>
      </c>
      <c r="T405">
        <v>49</v>
      </c>
      <c r="U405" t="s">
        <v>19</v>
      </c>
      <c r="V405" s="2">
        <v>42535</v>
      </c>
      <c r="W405" t="s">
        <v>39</v>
      </c>
      <c r="X405" t="s">
        <v>34</v>
      </c>
      <c r="Y405" t="s">
        <v>47</v>
      </c>
    </row>
    <row r="406" spans="1:25" x14ac:dyDescent="0.35">
      <c r="A406">
        <v>5</v>
      </c>
      <c r="B406" t="s">
        <v>43</v>
      </c>
      <c r="C406">
        <v>6</v>
      </c>
      <c r="D406" t="s">
        <v>26</v>
      </c>
      <c r="E406" t="s">
        <v>27</v>
      </c>
      <c r="F406" t="s">
        <v>13</v>
      </c>
      <c r="G406" t="s">
        <v>44</v>
      </c>
      <c r="H406" s="1">
        <v>0</v>
      </c>
      <c r="I406" s="2">
        <v>42530</v>
      </c>
      <c r="J406" t="s">
        <v>45</v>
      </c>
      <c r="K406" t="s">
        <v>30</v>
      </c>
      <c r="L406">
        <v>90032</v>
      </c>
      <c r="M406">
        <v>1137</v>
      </c>
      <c r="N406" t="s">
        <v>48</v>
      </c>
      <c r="O406">
        <v>2</v>
      </c>
      <c r="P406">
        <v>4</v>
      </c>
      <c r="Q406" t="s">
        <v>32</v>
      </c>
      <c r="R406" t="s">
        <v>8304</v>
      </c>
      <c r="S406">
        <v>1.97</v>
      </c>
      <c r="T406">
        <v>7</v>
      </c>
      <c r="U406" t="s">
        <v>19</v>
      </c>
      <c r="V406" s="2">
        <v>42535</v>
      </c>
      <c r="W406" t="s">
        <v>39</v>
      </c>
      <c r="X406" t="s">
        <v>34</v>
      </c>
      <c r="Y406" t="s">
        <v>49</v>
      </c>
    </row>
    <row r="407" spans="1:25" x14ac:dyDescent="0.35">
      <c r="A407">
        <v>5</v>
      </c>
      <c r="B407" t="s">
        <v>43</v>
      </c>
      <c r="C407">
        <v>6</v>
      </c>
      <c r="D407" t="s">
        <v>50</v>
      </c>
      <c r="E407" t="s">
        <v>27</v>
      </c>
      <c r="F407" t="s">
        <v>13</v>
      </c>
      <c r="G407" t="s">
        <v>44</v>
      </c>
      <c r="H407" s="1">
        <v>0.2</v>
      </c>
      <c r="I407" s="2">
        <v>42530</v>
      </c>
      <c r="J407" t="s">
        <v>45</v>
      </c>
      <c r="K407" t="s">
        <v>30</v>
      </c>
      <c r="L407">
        <v>90032</v>
      </c>
      <c r="M407">
        <v>1099</v>
      </c>
      <c r="N407" t="s">
        <v>51</v>
      </c>
      <c r="O407">
        <v>91</v>
      </c>
      <c r="P407">
        <v>6</v>
      </c>
      <c r="Q407" t="s">
        <v>32</v>
      </c>
      <c r="R407" t="s">
        <v>8304</v>
      </c>
      <c r="S407">
        <v>90.72</v>
      </c>
      <c r="T407">
        <v>907</v>
      </c>
      <c r="U407" t="s">
        <v>19</v>
      </c>
      <c r="V407" s="2">
        <v>42535</v>
      </c>
      <c r="W407" t="s">
        <v>39</v>
      </c>
      <c r="X407" t="s">
        <v>34</v>
      </c>
      <c r="Y407" t="s">
        <v>52</v>
      </c>
    </row>
    <row r="408" spans="1:25" x14ac:dyDescent="0.35">
      <c r="A408">
        <v>5</v>
      </c>
      <c r="B408" t="s">
        <v>43</v>
      </c>
      <c r="C408">
        <v>6</v>
      </c>
      <c r="D408" t="s">
        <v>26</v>
      </c>
      <c r="E408" t="s">
        <v>27</v>
      </c>
      <c r="F408" t="s">
        <v>13</v>
      </c>
      <c r="G408" t="s">
        <v>44</v>
      </c>
      <c r="H408" s="1">
        <v>0.2</v>
      </c>
      <c r="I408" s="2">
        <v>42530</v>
      </c>
      <c r="J408" t="s">
        <v>45</v>
      </c>
      <c r="K408" t="s">
        <v>30</v>
      </c>
      <c r="L408">
        <v>90032</v>
      </c>
      <c r="M408">
        <v>535</v>
      </c>
      <c r="N408" t="s">
        <v>53</v>
      </c>
      <c r="O408">
        <v>6</v>
      </c>
      <c r="P408">
        <v>3</v>
      </c>
      <c r="Q408" t="s">
        <v>32</v>
      </c>
      <c r="R408" t="s">
        <v>8304</v>
      </c>
      <c r="S408">
        <v>5.78</v>
      </c>
      <c r="T408">
        <v>19</v>
      </c>
      <c r="U408" t="s">
        <v>19</v>
      </c>
      <c r="V408" s="2">
        <v>42535</v>
      </c>
      <c r="W408" t="s">
        <v>39</v>
      </c>
      <c r="X408" t="s">
        <v>34</v>
      </c>
      <c r="Y408" t="s">
        <v>54</v>
      </c>
    </row>
    <row r="409" spans="1:25" x14ac:dyDescent="0.35">
      <c r="A409">
        <v>5</v>
      </c>
      <c r="B409" t="s">
        <v>43</v>
      </c>
      <c r="C409">
        <v>6</v>
      </c>
      <c r="D409" t="s">
        <v>26</v>
      </c>
      <c r="E409" t="s">
        <v>27</v>
      </c>
      <c r="F409" t="s">
        <v>13</v>
      </c>
      <c r="G409" t="s">
        <v>44</v>
      </c>
      <c r="H409" s="1">
        <v>0</v>
      </c>
      <c r="I409" s="2">
        <v>42530</v>
      </c>
      <c r="J409" t="s">
        <v>45</v>
      </c>
      <c r="K409" t="s">
        <v>30</v>
      </c>
      <c r="L409">
        <v>90032</v>
      </c>
      <c r="M409">
        <v>295</v>
      </c>
      <c r="N409" t="s">
        <v>55</v>
      </c>
      <c r="O409">
        <v>34</v>
      </c>
      <c r="P409">
        <v>5</v>
      </c>
      <c r="Q409" t="s">
        <v>32</v>
      </c>
      <c r="R409" t="s">
        <v>8304</v>
      </c>
      <c r="S409">
        <v>34.47</v>
      </c>
      <c r="T409">
        <v>115</v>
      </c>
      <c r="U409" t="s">
        <v>19</v>
      </c>
      <c r="V409" s="2">
        <v>42535</v>
      </c>
      <c r="W409" t="s">
        <v>39</v>
      </c>
      <c r="X409" t="s">
        <v>34</v>
      </c>
      <c r="Y409" t="s">
        <v>56</v>
      </c>
    </row>
    <row r="410" spans="1:25" x14ac:dyDescent="0.35">
      <c r="A410">
        <v>5</v>
      </c>
      <c r="B410" t="s">
        <v>43</v>
      </c>
      <c r="C410">
        <v>6</v>
      </c>
      <c r="D410" t="s">
        <v>11</v>
      </c>
      <c r="E410" t="s">
        <v>27</v>
      </c>
      <c r="F410" t="s">
        <v>13</v>
      </c>
      <c r="G410" t="s">
        <v>44</v>
      </c>
      <c r="H410" s="1">
        <v>0.2</v>
      </c>
      <c r="I410" s="2">
        <v>42530</v>
      </c>
      <c r="J410" t="s">
        <v>45</v>
      </c>
      <c r="K410" t="s">
        <v>30</v>
      </c>
      <c r="L410">
        <v>90032</v>
      </c>
      <c r="M410">
        <v>428</v>
      </c>
      <c r="N410" t="s">
        <v>57</v>
      </c>
      <c r="O410">
        <v>85</v>
      </c>
      <c r="P410">
        <v>9</v>
      </c>
      <c r="Q410" t="s">
        <v>32</v>
      </c>
      <c r="R410" t="s">
        <v>8304</v>
      </c>
      <c r="S410">
        <v>85.31</v>
      </c>
      <c r="T410">
        <v>1706</v>
      </c>
      <c r="U410" t="s">
        <v>19</v>
      </c>
      <c r="V410" s="2">
        <v>42535</v>
      </c>
      <c r="W410" t="s">
        <v>39</v>
      </c>
      <c r="X410" t="s">
        <v>34</v>
      </c>
      <c r="Y410" t="s">
        <v>41</v>
      </c>
    </row>
    <row r="411" spans="1:25" x14ac:dyDescent="0.35">
      <c r="A411">
        <v>5</v>
      </c>
      <c r="B411" t="s">
        <v>43</v>
      </c>
      <c r="C411">
        <v>6</v>
      </c>
      <c r="D411" t="s">
        <v>50</v>
      </c>
      <c r="E411" t="s">
        <v>27</v>
      </c>
      <c r="F411" t="s">
        <v>13</v>
      </c>
      <c r="G411" t="s">
        <v>44</v>
      </c>
      <c r="H411" s="1">
        <v>0.2</v>
      </c>
      <c r="I411" s="2">
        <v>42530</v>
      </c>
      <c r="J411" t="s">
        <v>45</v>
      </c>
      <c r="K411" t="s">
        <v>30</v>
      </c>
      <c r="L411">
        <v>90032</v>
      </c>
      <c r="M411">
        <v>972</v>
      </c>
      <c r="N411" t="s">
        <v>58</v>
      </c>
      <c r="O411">
        <v>68</v>
      </c>
      <c r="P411">
        <v>4</v>
      </c>
      <c r="Q411" t="s">
        <v>32</v>
      </c>
      <c r="R411" t="s">
        <v>8304</v>
      </c>
      <c r="S411">
        <v>68.36</v>
      </c>
      <c r="T411">
        <v>911</v>
      </c>
      <c r="U411" t="s">
        <v>19</v>
      </c>
      <c r="V411" s="2">
        <v>42535</v>
      </c>
      <c r="W411" t="s">
        <v>39</v>
      </c>
      <c r="X411" t="s">
        <v>34</v>
      </c>
      <c r="Y411" t="s">
        <v>52</v>
      </c>
    </row>
    <row r="412" spans="1:25" x14ac:dyDescent="0.35">
      <c r="A412">
        <v>4</v>
      </c>
      <c r="B412" t="s">
        <v>43</v>
      </c>
      <c r="C412">
        <v>6</v>
      </c>
      <c r="D412" t="s">
        <v>26</v>
      </c>
      <c r="E412" t="s">
        <v>88</v>
      </c>
      <c r="F412" t="s">
        <v>13</v>
      </c>
      <c r="G412" t="s">
        <v>673</v>
      </c>
      <c r="H412" s="1">
        <v>0</v>
      </c>
      <c r="I412" s="2">
        <v>42676</v>
      </c>
      <c r="J412" t="s">
        <v>4499</v>
      </c>
      <c r="K412" t="s">
        <v>30</v>
      </c>
      <c r="L412">
        <v>94122</v>
      </c>
      <c r="M412">
        <v>100</v>
      </c>
      <c r="N412" t="s">
        <v>614</v>
      </c>
      <c r="O412">
        <v>105</v>
      </c>
      <c r="P412">
        <v>2</v>
      </c>
      <c r="Q412" t="s">
        <v>32</v>
      </c>
      <c r="R412" t="s">
        <v>8304</v>
      </c>
      <c r="S412">
        <v>105.25</v>
      </c>
      <c r="T412">
        <v>363</v>
      </c>
      <c r="U412" t="s">
        <v>19</v>
      </c>
      <c r="V412" s="2">
        <v>42680</v>
      </c>
      <c r="W412" t="s">
        <v>39</v>
      </c>
      <c r="X412" t="s">
        <v>34</v>
      </c>
      <c r="Y412" t="s">
        <v>42</v>
      </c>
    </row>
    <row r="413" spans="1:25" x14ac:dyDescent="0.35">
      <c r="A413">
        <v>4</v>
      </c>
      <c r="B413" t="s">
        <v>43</v>
      </c>
      <c r="C413">
        <v>6</v>
      </c>
      <c r="D413" t="s">
        <v>50</v>
      </c>
      <c r="E413" t="s">
        <v>88</v>
      </c>
      <c r="F413" t="s">
        <v>13</v>
      </c>
      <c r="G413" t="s">
        <v>673</v>
      </c>
      <c r="H413" s="1">
        <v>0.2</v>
      </c>
      <c r="I413" s="2">
        <v>42676</v>
      </c>
      <c r="J413" t="s">
        <v>4499</v>
      </c>
      <c r="K413" t="s">
        <v>30</v>
      </c>
      <c r="L413">
        <v>94122</v>
      </c>
      <c r="M413">
        <v>159</v>
      </c>
      <c r="N413" t="s">
        <v>4909</v>
      </c>
      <c r="O413">
        <v>5</v>
      </c>
      <c r="P413">
        <v>2</v>
      </c>
      <c r="Q413" t="s">
        <v>32</v>
      </c>
      <c r="R413" t="s">
        <v>8304</v>
      </c>
      <c r="S413">
        <v>5.22</v>
      </c>
      <c r="T413">
        <v>46</v>
      </c>
      <c r="U413" t="s">
        <v>19</v>
      </c>
      <c r="V413" s="2">
        <v>42680</v>
      </c>
      <c r="W413" t="s">
        <v>39</v>
      </c>
      <c r="X413" t="s">
        <v>34</v>
      </c>
      <c r="Y413" t="s">
        <v>52</v>
      </c>
    </row>
    <row r="414" spans="1:25" hidden="1" x14ac:dyDescent="0.35">
      <c r="A414">
        <v>2</v>
      </c>
      <c r="B414" t="s">
        <v>25</v>
      </c>
      <c r="C414">
        <v>1</v>
      </c>
      <c r="D414" t="s">
        <v>26</v>
      </c>
      <c r="E414" t="s">
        <v>607</v>
      </c>
      <c r="F414" t="s">
        <v>13</v>
      </c>
      <c r="G414" t="s">
        <v>812</v>
      </c>
      <c r="H414" s="1">
        <v>0.2</v>
      </c>
      <c r="I414" s="2">
        <v>42698</v>
      </c>
      <c r="J414" t="s">
        <v>813</v>
      </c>
      <c r="K414" t="s">
        <v>102</v>
      </c>
      <c r="L414">
        <v>45231</v>
      </c>
      <c r="M414">
        <v>475</v>
      </c>
      <c r="N414" t="s">
        <v>814</v>
      </c>
      <c r="O414">
        <v>0</v>
      </c>
      <c r="P414">
        <v>1</v>
      </c>
      <c r="Q414" t="s">
        <v>104</v>
      </c>
      <c r="R414" t="s">
        <v>8304</v>
      </c>
      <c r="S414">
        <v>0.43</v>
      </c>
      <c r="T414">
        <v>3</v>
      </c>
      <c r="U414" t="s">
        <v>19</v>
      </c>
      <c r="V414" s="2">
        <v>42700</v>
      </c>
      <c r="W414" t="s">
        <v>130</v>
      </c>
      <c r="X414" t="s">
        <v>309</v>
      </c>
      <c r="Y414" t="s">
        <v>49</v>
      </c>
    </row>
    <row r="415" spans="1:25" hidden="1" x14ac:dyDescent="0.35">
      <c r="A415">
        <v>4</v>
      </c>
      <c r="B415" t="s">
        <v>43</v>
      </c>
      <c r="C415">
        <v>6</v>
      </c>
      <c r="D415" t="s">
        <v>26</v>
      </c>
      <c r="E415" t="s">
        <v>3809</v>
      </c>
      <c r="F415" t="s">
        <v>13</v>
      </c>
      <c r="G415" t="s">
        <v>520</v>
      </c>
      <c r="H415" s="1">
        <v>0</v>
      </c>
      <c r="I415" s="2">
        <v>42566</v>
      </c>
      <c r="J415" t="s">
        <v>6198</v>
      </c>
      <c r="K415" t="s">
        <v>73</v>
      </c>
      <c r="L415">
        <v>57103</v>
      </c>
      <c r="M415">
        <v>110</v>
      </c>
      <c r="N415" t="s">
        <v>174</v>
      </c>
      <c r="O415">
        <v>3</v>
      </c>
      <c r="P415">
        <v>3</v>
      </c>
      <c r="Q415" t="s">
        <v>75</v>
      </c>
      <c r="R415" t="s">
        <v>8304</v>
      </c>
      <c r="S415">
        <v>2.68</v>
      </c>
      <c r="T415">
        <v>7</v>
      </c>
      <c r="U415" t="s">
        <v>33</v>
      </c>
      <c r="V415" s="2">
        <v>42570</v>
      </c>
      <c r="W415" t="s">
        <v>39</v>
      </c>
      <c r="X415" t="s">
        <v>3351</v>
      </c>
      <c r="Y415" t="s">
        <v>176</v>
      </c>
    </row>
    <row r="416" spans="1:25" hidden="1" x14ac:dyDescent="0.35">
      <c r="A416">
        <v>4</v>
      </c>
      <c r="B416" t="s">
        <v>43</v>
      </c>
      <c r="C416">
        <v>6</v>
      </c>
      <c r="D416" t="s">
        <v>50</v>
      </c>
      <c r="E416" t="s">
        <v>3809</v>
      </c>
      <c r="F416" t="s">
        <v>13</v>
      </c>
      <c r="G416" t="s">
        <v>520</v>
      </c>
      <c r="H416" s="1">
        <v>0</v>
      </c>
      <c r="I416" s="2">
        <v>42566</v>
      </c>
      <c r="J416" t="s">
        <v>6198</v>
      </c>
      <c r="K416" t="s">
        <v>73</v>
      </c>
      <c r="L416">
        <v>57103</v>
      </c>
      <c r="M416">
        <v>1059</v>
      </c>
      <c r="N416" t="s">
        <v>5111</v>
      </c>
      <c r="O416">
        <v>1</v>
      </c>
      <c r="P416">
        <v>3</v>
      </c>
      <c r="Q416" t="s">
        <v>75</v>
      </c>
      <c r="R416" t="s">
        <v>8304</v>
      </c>
      <c r="S416">
        <v>1.31</v>
      </c>
      <c r="T416">
        <v>3</v>
      </c>
      <c r="U416" t="s">
        <v>33</v>
      </c>
      <c r="V416" s="2">
        <v>42570</v>
      </c>
      <c r="W416" t="s">
        <v>39</v>
      </c>
      <c r="X416" t="s">
        <v>3351</v>
      </c>
      <c r="Y416" t="s">
        <v>113</v>
      </c>
    </row>
    <row r="417" spans="1:25" hidden="1" x14ac:dyDescent="0.35">
      <c r="A417">
        <v>6</v>
      </c>
      <c r="B417" t="s">
        <v>10</v>
      </c>
      <c r="C417">
        <v>6</v>
      </c>
      <c r="D417" t="s">
        <v>11</v>
      </c>
      <c r="E417" t="s">
        <v>1030</v>
      </c>
      <c r="F417" t="s">
        <v>13</v>
      </c>
      <c r="G417" t="s">
        <v>1559</v>
      </c>
      <c r="H417" s="1">
        <v>0</v>
      </c>
      <c r="I417" s="2">
        <v>42577</v>
      </c>
      <c r="J417" t="s">
        <v>2472</v>
      </c>
      <c r="K417" t="s">
        <v>16</v>
      </c>
      <c r="L417">
        <v>30318</v>
      </c>
      <c r="M417">
        <v>1089</v>
      </c>
      <c r="N417" t="s">
        <v>1716</v>
      </c>
      <c r="O417">
        <v>18</v>
      </c>
      <c r="P417">
        <v>2</v>
      </c>
      <c r="Q417" t="s">
        <v>18</v>
      </c>
      <c r="R417" t="s">
        <v>8304</v>
      </c>
      <c r="S417">
        <v>18.329999999999998</v>
      </c>
      <c r="T417">
        <v>68</v>
      </c>
      <c r="U417" t="s">
        <v>19</v>
      </c>
      <c r="V417" s="2">
        <v>42583</v>
      </c>
      <c r="W417" t="s">
        <v>39</v>
      </c>
      <c r="X417" t="s">
        <v>761</v>
      </c>
      <c r="Y417" t="s">
        <v>24</v>
      </c>
    </row>
    <row r="418" spans="1:25" hidden="1" x14ac:dyDescent="0.35">
      <c r="A418">
        <v>6</v>
      </c>
      <c r="B418" t="s">
        <v>10</v>
      </c>
      <c r="C418">
        <v>6</v>
      </c>
      <c r="D418" t="s">
        <v>11</v>
      </c>
      <c r="E418" t="s">
        <v>1030</v>
      </c>
      <c r="F418" t="s">
        <v>13</v>
      </c>
      <c r="G418" t="s">
        <v>1559</v>
      </c>
      <c r="H418" s="1">
        <v>0</v>
      </c>
      <c r="I418" s="2">
        <v>42577</v>
      </c>
      <c r="J418" t="s">
        <v>2472</v>
      </c>
      <c r="K418" t="s">
        <v>16</v>
      </c>
      <c r="L418">
        <v>30318</v>
      </c>
      <c r="M418">
        <v>491</v>
      </c>
      <c r="N418" t="s">
        <v>1729</v>
      </c>
      <c r="O418">
        <v>9</v>
      </c>
      <c r="P418">
        <v>3</v>
      </c>
      <c r="Q418" t="s">
        <v>18</v>
      </c>
      <c r="R418" t="s">
        <v>8304</v>
      </c>
      <c r="S418">
        <v>9.26</v>
      </c>
      <c r="T418">
        <v>26</v>
      </c>
      <c r="U418" t="s">
        <v>19</v>
      </c>
      <c r="V418" s="2">
        <v>42583</v>
      </c>
      <c r="W418" t="s">
        <v>39</v>
      </c>
      <c r="X418" t="s">
        <v>761</v>
      </c>
      <c r="Y418" t="s">
        <v>47</v>
      </c>
    </row>
    <row r="419" spans="1:25" hidden="1" x14ac:dyDescent="0.35">
      <c r="A419">
        <v>6</v>
      </c>
      <c r="B419" t="s">
        <v>10</v>
      </c>
      <c r="C419">
        <v>6</v>
      </c>
      <c r="D419" t="s">
        <v>26</v>
      </c>
      <c r="E419" t="s">
        <v>1030</v>
      </c>
      <c r="F419" t="s">
        <v>13</v>
      </c>
      <c r="G419" t="s">
        <v>1559</v>
      </c>
      <c r="H419" s="1">
        <v>0</v>
      </c>
      <c r="I419" s="2">
        <v>42577</v>
      </c>
      <c r="J419" t="s">
        <v>2472</v>
      </c>
      <c r="K419" t="s">
        <v>16</v>
      </c>
      <c r="L419">
        <v>30318</v>
      </c>
      <c r="M419">
        <v>193</v>
      </c>
      <c r="N419" t="s">
        <v>168</v>
      </c>
      <c r="O419">
        <v>77</v>
      </c>
      <c r="P419">
        <v>13</v>
      </c>
      <c r="Q419" t="s">
        <v>18</v>
      </c>
      <c r="R419" t="s">
        <v>8304</v>
      </c>
      <c r="S419">
        <v>76.56</v>
      </c>
      <c r="T419">
        <v>163</v>
      </c>
      <c r="U419" t="s">
        <v>19</v>
      </c>
      <c r="V419" s="2">
        <v>42583</v>
      </c>
      <c r="W419" t="s">
        <v>39</v>
      </c>
      <c r="X419" t="s">
        <v>761</v>
      </c>
      <c r="Y419" t="s">
        <v>35</v>
      </c>
    </row>
    <row r="420" spans="1:25" hidden="1" x14ac:dyDescent="0.35">
      <c r="A420">
        <v>0</v>
      </c>
      <c r="B420" t="s">
        <v>10</v>
      </c>
      <c r="C420">
        <v>0</v>
      </c>
      <c r="D420" t="s">
        <v>26</v>
      </c>
      <c r="E420" t="s">
        <v>237</v>
      </c>
      <c r="F420" t="s">
        <v>13</v>
      </c>
      <c r="G420" t="s">
        <v>301</v>
      </c>
      <c r="H420" s="1">
        <v>0</v>
      </c>
      <c r="I420" s="2">
        <v>42433</v>
      </c>
      <c r="J420" t="s">
        <v>3259</v>
      </c>
      <c r="K420" t="s">
        <v>16</v>
      </c>
      <c r="L420">
        <v>29203</v>
      </c>
      <c r="M420">
        <v>1444</v>
      </c>
      <c r="N420" t="s">
        <v>3260</v>
      </c>
      <c r="O420">
        <v>18</v>
      </c>
      <c r="P420">
        <v>5</v>
      </c>
      <c r="Q420" t="s">
        <v>18</v>
      </c>
      <c r="R420" t="s">
        <v>8304</v>
      </c>
      <c r="S420">
        <v>17.739999999999998</v>
      </c>
      <c r="T420">
        <v>355</v>
      </c>
      <c r="U420" t="s">
        <v>19</v>
      </c>
      <c r="V420" s="2">
        <v>42433</v>
      </c>
      <c r="W420" t="s">
        <v>773</v>
      </c>
      <c r="X420" t="s">
        <v>240</v>
      </c>
      <c r="Y420" t="s">
        <v>42</v>
      </c>
    </row>
    <row r="421" spans="1:25" hidden="1" x14ac:dyDescent="0.35">
      <c r="A421">
        <v>5</v>
      </c>
      <c r="B421" t="s">
        <v>25</v>
      </c>
      <c r="C421">
        <v>3</v>
      </c>
      <c r="D421" t="s">
        <v>11</v>
      </c>
      <c r="E421" t="s">
        <v>171</v>
      </c>
      <c r="F421" t="s">
        <v>13</v>
      </c>
      <c r="G421" t="s">
        <v>1509</v>
      </c>
      <c r="H421" s="1">
        <v>0.1</v>
      </c>
      <c r="I421" s="2">
        <v>42625</v>
      </c>
      <c r="J421" t="s">
        <v>1937</v>
      </c>
      <c r="K421" t="s">
        <v>102</v>
      </c>
      <c r="L421">
        <v>10035</v>
      </c>
      <c r="M421">
        <v>828</v>
      </c>
      <c r="N421" t="s">
        <v>1116</v>
      </c>
      <c r="O421">
        <v>421</v>
      </c>
      <c r="P421">
        <v>6</v>
      </c>
      <c r="Q421" t="s">
        <v>104</v>
      </c>
      <c r="R421" t="s">
        <v>8304</v>
      </c>
      <c r="S421">
        <v>420.59</v>
      </c>
      <c r="T421">
        <v>3785</v>
      </c>
      <c r="U421" t="s">
        <v>19</v>
      </c>
      <c r="V421" s="2">
        <v>42630</v>
      </c>
      <c r="W421" t="s">
        <v>20</v>
      </c>
      <c r="X421" t="s">
        <v>175</v>
      </c>
      <c r="Y421" t="s">
        <v>24</v>
      </c>
    </row>
    <row r="422" spans="1:25" hidden="1" x14ac:dyDescent="0.35">
      <c r="A422">
        <v>6</v>
      </c>
      <c r="B422" t="s">
        <v>10</v>
      </c>
      <c r="C422">
        <v>6</v>
      </c>
      <c r="D422" t="s">
        <v>26</v>
      </c>
      <c r="E422" t="s">
        <v>3582</v>
      </c>
      <c r="F422" t="s">
        <v>13</v>
      </c>
      <c r="G422" t="s">
        <v>2609</v>
      </c>
      <c r="H422" s="1">
        <v>0.2</v>
      </c>
      <c r="I422" s="2">
        <v>42689</v>
      </c>
      <c r="J422" t="s">
        <v>4352</v>
      </c>
      <c r="K422" t="s">
        <v>16</v>
      </c>
      <c r="L422">
        <v>37604</v>
      </c>
      <c r="M422">
        <v>9</v>
      </c>
      <c r="N422" t="s">
        <v>8152</v>
      </c>
      <c r="O422">
        <v>29</v>
      </c>
      <c r="P422">
        <v>2</v>
      </c>
      <c r="Q422" t="s">
        <v>18</v>
      </c>
      <c r="R422" t="s">
        <v>8304</v>
      </c>
      <c r="S422">
        <v>29.14</v>
      </c>
      <c r="T422">
        <v>333</v>
      </c>
      <c r="U422" t="s">
        <v>19</v>
      </c>
      <c r="V422" s="2">
        <v>42695</v>
      </c>
      <c r="W422" t="s">
        <v>39</v>
      </c>
      <c r="X422" t="s">
        <v>214</v>
      </c>
      <c r="Y422" t="s">
        <v>56</v>
      </c>
    </row>
    <row r="423" spans="1:25" hidden="1" x14ac:dyDescent="0.35">
      <c r="A423">
        <v>6</v>
      </c>
      <c r="B423" t="s">
        <v>10</v>
      </c>
      <c r="C423">
        <v>6</v>
      </c>
      <c r="D423" t="s">
        <v>26</v>
      </c>
      <c r="E423" t="s">
        <v>3582</v>
      </c>
      <c r="F423" t="s">
        <v>13</v>
      </c>
      <c r="G423" t="s">
        <v>2609</v>
      </c>
      <c r="H423" s="1">
        <v>0.2</v>
      </c>
      <c r="I423" s="2">
        <v>42689</v>
      </c>
      <c r="J423" t="s">
        <v>4352</v>
      </c>
      <c r="K423" t="s">
        <v>16</v>
      </c>
      <c r="L423">
        <v>37604</v>
      </c>
      <c r="M423">
        <v>1124</v>
      </c>
      <c r="N423" t="s">
        <v>3063</v>
      </c>
      <c r="O423">
        <v>0</v>
      </c>
      <c r="P423">
        <v>3</v>
      </c>
      <c r="Q423" t="s">
        <v>18</v>
      </c>
      <c r="R423" t="s">
        <v>8304</v>
      </c>
      <c r="S423">
        <v>0.48</v>
      </c>
      <c r="T423">
        <v>4</v>
      </c>
      <c r="U423" t="s">
        <v>19</v>
      </c>
      <c r="V423" s="2">
        <v>42695</v>
      </c>
      <c r="W423" t="s">
        <v>39</v>
      </c>
      <c r="X423" t="s">
        <v>214</v>
      </c>
      <c r="Y423" t="s">
        <v>49</v>
      </c>
    </row>
    <row r="424" spans="1:25" hidden="1" x14ac:dyDescent="0.35">
      <c r="A424">
        <v>6</v>
      </c>
      <c r="B424" t="s">
        <v>10</v>
      </c>
      <c r="C424">
        <v>6</v>
      </c>
      <c r="D424" t="s">
        <v>26</v>
      </c>
      <c r="E424" t="s">
        <v>3582</v>
      </c>
      <c r="F424" t="s">
        <v>13</v>
      </c>
      <c r="G424" t="s">
        <v>2609</v>
      </c>
      <c r="H424" s="1">
        <v>0.2</v>
      </c>
      <c r="I424" s="2">
        <v>42689</v>
      </c>
      <c r="J424" t="s">
        <v>4352</v>
      </c>
      <c r="K424" t="s">
        <v>16</v>
      </c>
      <c r="L424">
        <v>37604</v>
      </c>
      <c r="M424">
        <v>1476</v>
      </c>
      <c r="N424" t="s">
        <v>1308</v>
      </c>
      <c r="O424">
        <v>8</v>
      </c>
      <c r="P424">
        <v>4</v>
      </c>
      <c r="Q424" t="s">
        <v>18</v>
      </c>
      <c r="R424" t="s">
        <v>8304</v>
      </c>
      <c r="S424">
        <v>7.78</v>
      </c>
      <c r="T424">
        <v>25</v>
      </c>
      <c r="U424" t="s">
        <v>19</v>
      </c>
      <c r="V424" s="2">
        <v>42695</v>
      </c>
      <c r="W424" t="s">
        <v>39</v>
      </c>
      <c r="X424" t="s">
        <v>214</v>
      </c>
      <c r="Y424" t="s">
        <v>64</v>
      </c>
    </row>
    <row r="425" spans="1:25" hidden="1" x14ac:dyDescent="0.35">
      <c r="A425">
        <v>6</v>
      </c>
      <c r="B425" t="s">
        <v>10</v>
      </c>
      <c r="C425">
        <v>6</v>
      </c>
      <c r="D425" t="s">
        <v>11</v>
      </c>
      <c r="E425" t="s">
        <v>2552</v>
      </c>
      <c r="F425" t="s">
        <v>13</v>
      </c>
      <c r="G425" t="s">
        <v>1974</v>
      </c>
      <c r="H425" s="1">
        <v>0.2</v>
      </c>
      <c r="I425" s="2">
        <v>42718</v>
      </c>
      <c r="J425" t="s">
        <v>2553</v>
      </c>
      <c r="K425" t="s">
        <v>16</v>
      </c>
      <c r="L425">
        <v>32725</v>
      </c>
      <c r="M425">
        <v>908</v>
      </c>
      <c r="N425" t="s">
        <v>2374</v>
      </c>
      <c r="O425">
        <v>14</v>
      </c>
      <c r="P425">
        <v>4</v>
      </c>
      <c r="Q425" t="s">
        <v>18</v>
      </c>
      <c r="R425" t="s">
        <v>8304</v>
      </c>
      <c r="S425">
        <v>13.97</v>
      </c>
      <c r="T425">
        <v>186</v>
      </c>
      <c r="U425" t="s">
        <v>19</v>
      </c>
      <c r="V425" s="2">
        <v>42724</v>
      </c>
      <c r="W425" t="s">
        <v>39</v>
      </c>
      <c r="X425" t="s">
        <v>40</v>
      </c>
      <c r="Y425" t="s">
        <v>24</v>
      </c>
    </row>
    <row r="426" spans="1:25" hidden="1" x14ac:dyDescent="0.35">
      <c r="A426">
        <v>2</v>
      </c>
      <c r="B426" t="s">
        <v>25</v>
      </c>
      <c r="C426">
        <v>1</v>
      </c>
      <c r="D426" t="s">
        <v>50</v>
      </c>
      <c r="E426" t="s">
        <v>99</v>
      </c>
      <c r="F426" t="s">
        <v>13</v>
      </c>
      <c r="G426" t="s">
        <v>1857</v>
      </c>
      <c r="H426" s="1">
        <v>0.4</v>
      </c>
      <c r="I426" s="2">
        <v>42498</v>
      </c>
      <c r="J426" t="s">
        <v>4758</v>
      </c>
      <c r="K426" t="s">
        <v>102</v>
      </c>
      <c r="L426">
        <v>19134</v>
      </c>
      <c r="M426">
        <v>798</v>
      </c>
      <c r="N426" t="s">
        <v>726</v>
      </c>
      <c r="O426">
        <v>240</v>
      </c>
      <c r="P426">
        <v>5</v>
      </c>
      <c r="Q426" t="s">
        <v>104</v>
      </c>
      <c r="R426" t="s">
        <v>8304</v>
      </c>
      <c r="S426">
        <v>240</v>
      </c>
      <c r="T426">
        <v>1800</v>
      </c>
      <c r="U426" t="s">
        <v>19</v>
      </c>
      <c r="V426" s="2">
        <v>42500</v>
      </c>
      <c r="W426" t="s">
        <v>130</v>
      </c>
      <c r="X426" t="s">
        <v>105</v>
      </c>
      <c r="Y426" t="s">
        <v>727</v>
      </c>
    </row>
    <row r="427" spans="1:25" x14ac:dyDescent="0.35">
      <c r="A427">
        <v>4</v>
      </c>
      <c r="B427" t="s">
        <v>25</v>
      </c>
      <c r="C427">
        <v>3</v>
      </c>
      <c r="D427" t="s">
        <v>11</v>
      </c>
      <c r="E427" t="s">
        <v>572</v>
      </c>
      <c r="F427" t="s">
        <v>13</v>
      </c>
      <c r="G427" t="s">
        <v>8113</v>
      </c>
      <c r="H427" s="1">
        <v>0</v>
      </c>
      <c r="I427" s="2">
        <v>42719</v>
      </c>
      <c r="J427" t="s">
        <v>2036</v>
      </c>
      <c r="K427" t="s">
        <v>30</v>
      </c>
      <c r="L427">
        <v>92037</v>
      </c>
      <c r="M427">
        <v>1494</v>
      </c>
      <c r="N427" t="s">
        <v>2037</v>
      </c>
      <c r="O427">
        <v>2</v>
      </c>
      <c r="P427">
        <v>2</v>
      </c>
      <c r="Q427" t="s">
        <v>32</v>
      </c>
      <c r="R427" t="s">
        <v>8304</v>
      </c>
      <c r="S427">
        <v>1.97</v>
      </c>
      <c r="T427">
        <v>6</v>
      </c>
      <c r="U427" t="s">
        <v>19</v>
      </c>
      <c r="V427" s="2">
        <v>42723</v>
      </c>
      <c r="W427" t="s">
        <v>20</v>
      </c>
      <c r="X427" t="s">
        <v>34</v>
      </c>
      <c r="Y427" t="s">
        <v>47</v>
      </c>
    </row>
    <row r="428" spans="1:25" hidden="1" x14ac:dyDescent="0.35">
      <c r="A428">
        <v>4</v>
      </c>
      <c r="B428" t="s">
        <v>43</v>
      </c>
      <c r="C428">
        <v>6</v>
      </c>
      <c r="D428" t="s">
        <v>26</v>
      </c>
      <c r="E428" t="s">
        <v>122</v>
      </c>
      <c r="F428" t="s">
        <v>13</v>
      </c>
      <c r="G428" t="s">
        <v>516</v>
      </c>
      <c r="H428" s="1">
        <v>0.2</v>
      </c>
      <c r="I428" s="2">
        <v>42551</v>
      </c>
      <c r="J428" t="s">
        <v>6280</v>
      </c>
      <c r="K428" t="s">
        <v>73</v>
      </c>
      <c r="L428">
        <v>77095</v>
      </c>
      <c r="M428">
        <v>1830</v>
      </c>
      <c r="N428" t="s">
        <v>1178</v>
      </c>
      <c r="O428">
        <v>9</v>
      </c>
      <c r="P428">
        <v>5</v>
      </c>
      <c r="Q428" t="s">
        <v>75</v>
      </c>
      <c r="R428" t="s">
        <v>8304</v>
      </c>
      <c r="S428">
        <v>9.07</v>
      </c>
      <c r="T428">
        <v>26</v>
      </c>
      <c r="U428" t="s">
        <v>33</v>
      </c>
      <c r="V428" s="2">
        <v>42555</v>
      </c>
      <c r="W428" t="s">
        <v>39</v>
      </c>
      <c r="X428" t="s">
        <v>77</v>
      </c>
      <c r="Y428" t="s">
        <v>64</v>
      </c>
    </row>
    <row r="429" spans="1:25" hidden="1" x14ac:dyDescent="0.35">
      <c r="A429">
        <v>4</v>
      </c>
      <c r="B429" t="s">
        <v>43</v>
      </c>
      <c r="C429">
        <v>6</v>
      </c>
      <c r="D429" t="s">
        <v>26</v>
      </c>
      <c r="E429" t="s">
        <v>122</v>
      </c>
      <c r="F429" t="s">
        <v>13</v>
      </c>
      <c r="G429" t="s">
        <v>516</v>
      </c>
      <c r="H429" s="1">
        <v>0.2</v>
      </c>
      <c r="I429" s="2">
        <v>42551</v>
      </c>
      <c r="J429" t="s">
        <v>6280</v>
      </c>
      <c r="K429" t="s">
        <v>73</v>
      </c>
      <c r="L429">
        <v>77095</v>
      </c>
      <c r="M429">
        <v>1507</v>
      </c>
      <c r="N429" t="s">
        <v>346</v>
      </c>
      <c r="O429">
        <v>7</v>
      </c>
      <c r="P429">
        <v>6</v>
      </c>
      <c r="Q429" t="s">
        <v>75</v>
      </c>
      <c r="R429" t="s">
        <v>8304</v>
      </c>
      <c r="S429">
        <v>7.19</v>
      </c>
      <c r="T429">
        <v>21</v>
      </c>
      <c r="U429" t="s">
        <v>33</v>
      </c>
      <c r="V429" s="2">
        <v>42555</v>
      </c>
      <c r="W429" t="s">
        <v>39</v>
      </c>
      <c r="X429" t="s">
        <v>77</v>
      </c>
      <c r="Y429" t="s">
        <v>176</v>
      </c>
    </row>
    <row r="430" spans="1:25" x14ac:dyDescent="0.35">
      <c r="A430">
        <v>4</v>
      </c>
      <c r="B430" t="s">
        <v>43</v>
      </c>
      <c r="C430">
        <v>6</v>
      </c>
      <c r="D430" t="s">
        <v>26</v>
      </c>
      <c r="E430" t="s">
        <v>27</v>
      </c>
      <c r="F430" t="s">
        <v>13</v>
      </c>
      <c r="G430" t="s">
        <v>6915</v>
      </c>
      <c r="H430" s="1">
        <v>0</v>
      </c>
      <c r="I430" s="2">
        <v>42486</v>
      </c>
      <c r="J430" t="s">
        <v>8073</v>
      </c>
      <c r="K430" t="s">
        <v>30</v>
      </c>
      <c r="L430">
        <v>90036</v>
      </c>
      <c r="M430">
        <v>204</v>
      </c>
      <c r="N430" t="s">
        <v>4532</v>
      </c>
      <c r="O430">
        <v>6</v>
      </c>
      <c r="P430">
        <v>2</v>
      </c>
      <c r="Q430" t="s">
        <v>32</v>
      </c>
      <c r="R430" t="s">
        <v>92</v>
      </c>
      <c r="S430">
        <v>5.8</v>
      </c>
      <c r="T430">
        <v>13</v>
      </c>
      <c r="U430" t="s">
        <v>76</v>
      </c>
      <c r="V430" s="2">
        <v>42490</v>
      </c>
      <c r="W430" t="s">
        <v>39</v>
      </c>
      <c r="X430" t="s">
        <v>34</v>
      </c>
      <c r="Y430" t="s">
        <v>35</v>
      </c>
    </row>
    <row r="431" spans="1:25" x14ac:dyDescent="0.35">
      <c r="A431">
        <v>4</v>
      </c>
      <c r="B431" t="s">
        <v>43</v>
      </c>
      <c r="C431">
        <v>6</v>
      </c>
      <c r="D431" t="s">
        <v>26</v>
      </c>
      <c r="E431" t="s">
        <v>27</v>
      </c>
      <c r="F431" t="s">
        <v>13</v>
      </c>
      <c r="G431" t="s">
        <v>6915</v>
      </c>
      <c r="H431" s="1">
        <v>0</v>
      </c>
      <c r="I431" s="2">
        <v>42486</v>
      </c>
      <c r="J431" t="s">
        <v>8073</v>
      </c>
      <c r="K431" t="s">
        <v>30</v>
      </c>
      <c r="L431">
        <v>90036</v>
      </c>
      <c r="M431">
        <v>1164</v>
      </c>
      <c r="N431" t="s">
        <v>3241</v>
      </c>
      <c r="O431">
        <v>6</v>
      </c>
      <c r="P431">
        <v>5</v>
      </c>
      <c r="Q431" t="s">
        <v>32</v>
      </c>
      <c r="R431" t="s">
        <v>92</v>
      </c>
      <c r="S431">
        <v>6.21</v>
      </c>
      <c r="T431">
        <v>21</v>
      </c>
      <c r="U431" t="s">
        <v>76</v>
      </c>
      <c r="V431" s="2">
        <v>42490</v>
      </c>
      <c r="W431" t="s">
        <v>39</v>
      </c>
      <c r="X431" t="s">
        <v>34</v>
      </c>
      <c r="Y431" t="s">
        <v>49</v>
      </c>
    </row>
    <row r="432" spans="1:25" hidden="1" x14ac:dyDescent="0.35">
      <c r="A432">
        <v>5</v>
      </c>
      <c r="B432" t="s">
        <v>43</v>
      </c>
      <c r="C432">
        <v>6</v>
      </c>
      <c r="D432" t="s">
        <v>11</v>
      </c>
      <c r="E432" t="s">
        <v>65</v>
      </c>
      <c r="F432" t="s">
        <v>13</v>
      </c>
      <c r="G432" t="s">
        <v>6856</v>
      </c>
      <c r="H432" s="1">
        <v>0</v>
      </c>
      <c r="I432" s="2">
        <v>42654</v>
      </c>
      <c r="J432" t="s">
        <v>7170</v>
      </c>
      <c r="K432" t="s">
        <v>30</v>
      </c>
      <c r="L432">
        <v>98115</v>
      </c>
      <c r="M432">
        <v>490</v>
      </c>
      <c r="N432" t="s">
        <v>2142</v>
      </c>
      <c r="O432">
        <v>19</v>
      </c>
      <c r="P432">
        <v>11</v>
      </c>
      <c r="Q432" t="s">
        <v>32</v>
      </c>
      <c r="R432" t="s">
        <v>8304</v>
      </c>
      <c r="S432">
        <v>19.04</v>
      </c>
      <c r="T432">
        <v>63</v>
      </c>
      <c r="U432" t="s">
        <v>76</v>
      </c>
      <c r="V432" s="2">
        <v>42659</v>
      </c>
      <c r="W432" t="s">
        <v>39</v>
      </c>
      <c r="X432" t="s">
        <v>69</v>
      </c>
      <c r="Y432" t="s">
        <v>47</v>
      </c>
    </row>
    <row r="433" spans="1:25" hidden="1" x14ac:dyDescent="0.35">
      <c r="A433">
        <v>5</v>
      </c>
      <c r="B433" t="s">
        <v>43</v>
      </c>
      <c r="C433">
        <v>6</v>
      </c>
      <c r="D433" t="s">
        <v>50</v>
      </c>
      <c r="E433" t="s">
        <v>65</v>
      </c>
      <c r="F433" t="s">
        <v>13</v>
      </c>
      <c r="G433" t="s">
        <v>6856</v>
      </c>
      <c r="H433" s="1">
        <v>0</v>
      </c>
      <c r="I433" s="2">
        <v>42654</v>
      </c>
      <c r="J433" t="s">
        <v>7170</v>
      </c>
      <c r="K433" t="s">
        <v>30</v>
      </c>
      <c r="L433">
        <v>98115</v>
      </c>
      <c r="M433">
        <v>1615</v>
      </c>
      <c r="N433" t="s">
        <v>4973</v>
      </c>
      <c r="O433">
        <v>59</v>
      </c>
      <c r="P433">
        <v>5</v>
      </c>
      <c r="Q433" t="s">
        <v>32</v>
      </c>
      <c r="R433" t="s">
        <v>8304</v>
      </c>
      <c r="S433">
        <v>58.65</v>
      </c>
      <c r="T433">
        <v>345</v>
      </c>
      <c r="U433" t="s">
        <v>76</v>
      </c>
      <c r="V433" s="2">
        <v>42659</v>
      </c>
      <c r="W433" t="s">
        <v>39</v>
      </c>
      <c r="X433" t="s">
        <v>69</v>
      </c>
      <c r="Y433" t="s">
        <v>113</v>
      </c>
    </row>
    <row r="434" spans="1:25" hidden="1" x14ac:dyDescent="0.35">
      <c r="A434">
        <v>5</v>
      </c>
      <c r="B434" t="s">
        <v>43</v>
      </c>
      <c r="C434">
        <v>6</v>
      </c>
      <c r="D434" t="s">
        <v>26</v>
      </c>
      <c r="E434" t="s">
        <v>253</v>
      </c>
      <c r="F434" t="s">
        <v>13</v>
      </c>
      <c r="G434" t="s">
        <v>943</v>
      </c>
      <c r="H434" s="1">
        <v>0</v>
      </c>
      <c r="I434" s="2">
        <v>42636</v>
      </c>
      <c r="J434" t="s">
        <v>3732</v>
      </c>
      <c r="K434" t="s">
        <v>73</v>
      </c>
      <c r="L434">
        <v>55407</v>
      </c>
      <c r="M434">
        <v>692</v>
      </c>
      <c r="N434" t="s">
        <v>2987</v>
      </c>
      <c r="O434">
        <v>6</v>
      </c>
      <c r="P434">
        <v>2</v>
      </c>
      <c r="Q434" t="s">
        <v>75</v>
      </c>
      <c r="R434" t="s">
        <v>8304</v>
      </c>
      <c r="S434">
        <v>6.47</v>
      </c>
      <c r="T434">
        <v>13</v>
      </c>
      <c r="U434" t="s">
        <v>19</v>
      </c>
      <c r="V434" s="2">
        <v>42641</v>
      </c>
      <c r="W434" t="s">
        <v>39</v>
      </c>
      <c r="X434" t="s">
        <v>151</v>
      </c>
      <c r="Y434" t="s">
        <v>54</v>
      </c>
    </row>
    <row r="435" spans="1:25" hidden="1" x14ac:dyDescent="0.35">
      <c r="A435">
        <v>5</v>
      </c>
      <c r="B435" t="s">
        <v>43</v>
      </c>
      <c r="C435">
        <v>6</v>
      </c>
      <c r="D435" t="s">
        <v>26</v>
      </c>
      <c r="E435" t="s">
        <v>253</v>
      </c>
      <c r="F435" t="s">
        <v>13</v>
      </c>
      <c r="G435" t="s">
        <v>943</v>
      </c>
      <c r="H435" s="1">
        <v>0</v>
      </c>
      <c r="I435" s="2">
        <v>42636</v>
      </c>
      <c r="J435" t="s">
        <v>3732</v>
      </c>
      <c r="K435" t="s">
        <v>73</v>
      </c>
      <c r="L435">
        <v>55407</v>
      </c>
      <c r="M435">
        <v>896</v>
      </c>
      <c r="N435" t="s">
        <v>3789</v>
      </c>
      <c r="O435">
        <v>4630</v>
      </c>
      <c r="P435">
        <v>5</v>
      </c>
      <c r="Q435" t="s">
        <v>75</v>
      </c>
      <c r="R435" t="s">
        <v>8304</v>
      </c>
      <c r="S435">
        <v>4630.4799999999996</v>
      </c>
      <c r="T435">
        <v>9450</v>
      </c>
      <c r="U435" t="s">
        <v>19</v>
      </c>
      <c r="V435" s="2">
        <v>42641</v>
      </c>
      <c r="W435" t="s">
        <v>39</v>
      </c>
      <c r="X435" t="s">
        <v>151</v>
      </c>
      <c r="Y435" t="s">
        <v>54</v>
      </c>
    </row>
    <row r="436" spans="1:25" hidden="1" x14ac:dyDescent="0.35">
      <c r="A436">
        <v>5</v>
      </c>
      <c r="B436" t="s">
        <v>43</v>
      </c>
      <c r="C436">
        <v>6</v>
      </c>
      <c r="D436" t="s">
        <v>26</v>
      </c>
      <c r="E436" t="s">
        <v>253</v>
      </c>
      <c r="F436" t="s">
        <v>13</v>
      </c>
      <c r="G436" t="s">
        <v>943</v>
      </c>
      <c r="H436" s="1">
        <v>0</v>
      </c>
      <c r="I436" s="2">
        <v>42636</v>
      </c>
      <c r="J436" t="s">
        <v>3732</v>
      </c>
      <c r="K436" t="s">
        <v>73</v>
      </c>
      <c r="L436">
        <v>55407</v>
      </c>
      <c r="M436">
        <v>1821</v>
      </c>
      <c r="N436" t="s">
        <v>2861</v>
      </c>
      <c r="O436">
        <v>16</v>
      </c>
      <c r="P436">
        <v>5</v>
      </c>
      <c r="Q436" t="s">
        <v>75</v>
      </c>
      <c r="R436" t="s">
        <v>8304</v>
      </c>
      <c r="S436">
        <v>15.55</v>
      </c>
      <c r="T436">
        <v>32</v>
      </c>
      <c r="U436" t="s">
        <v>19</v>
      </c>
      <c r="V436" s="2">
        <v>42641</v>
      </c>
      <c r="W436" t="s">
        <v>39</v>
      </c>
      <c r="X436" t="s">
        <v>151</v>
      </c>
      <c r="Y436" t="s">
        <v>64</v>
      </c>
    </row>
    <row r="437" spans="1:25" hidden="1" x14ac:dyDescent="0.35">
      <c r="A437">
        <v>5</v>
      </c>
      <c r="B437" t="s">
        <v>43</v>
      </c>
      <c r="C437">
        <v>6</v>
      </c>
      <c r="D437" t="s">
        <v>26</v>
      </c>
      <c r="E437" t="s">
        <v>253</v>
      </c>
      <c r="F437" t="s">
        <v>13</v>
      </c>
      <c r="G437" t="s">
        <v>943</v>
      </c>
      <c r="H437" s="1">
        <v>0</v>
      </c>
      <c r="I437" s="2">
        <v>42636</v>
      </c>
      <c r="J437" t="s">
        <v>3732</v>
      </c>
      <c r="K437" t="s">
        <v>73</v>
      </c>
      <c r="L437">
        <v>55407</v>
      </c>
      <c r="M437">
        <v>418</v>
      </c>
      <c r="N437" t="s">
        <v>1056</v>
      </c>
      <c r="O437">
        <v>16</v>
      </c>
      <c r="P437">
        <v>5</v>
      </c>
      <c r="Q437" t="s">
        <v>75</v>
      </c>
      <c r="R437" t="s">
        <v>8304</v>
      </c>
      <c r="S437">
        <v>16.2</v>
      </c>
      <c r="T437">
        <v>405</v>
      </c>
      <c r="U437" t="s">
        <v>19</v>
      </c>
      <c r="V437" s="2">
        <v>42641</v>
      </c>
      <c r="W437" t="s">
        <v>39</v>
      </c>
      <c r="X437" t="s">
        <v>151</v>
      </c>
      <c r="Y437" t="s">
        <v>42</v>
      </c>
    </row>
    <row r="438" spans="1:25" x14ac:dyDescent="0.35">
      <c r="A438">
        <v>4</v>
      </c>
      <c r="B438" t="s">
        <v>43</v>
      </c>
      <c r="C438">
        <v>6</v>
      </c>
      <c r="D438" t="s">
        <v>11</v>
      </c>
      <c r="E438" t="s">
        <v>88</v>
      </c>
      <c r="F438" t="s">
        <v>13</v>
      </c>
      <c r="G438" t="s">
        <v>5755</v>
      </c>
      <c r="H438" s="1">
        <v>0.2</v>
      </c>
      <c r="I438" s="2">
        <v>42572</v>
      </c>
      <c r="J438" t="s">
        <v>5756</v>
      </c>
      <c r="K438" t="s">
        <v>30</v>
      </c>
      <c r="L438">
        <v>94122</v>
      </c>
      <c r="M438">
        <v>820</v>
      </c>
      <c r="N438" t="s">
        <v>8286</v>
      </c>
      <c r="O438">
        <v>27</v>
      </c>
      <c r="P438">
        <v>1</v>
      </c>
      <c r="Q438" t="s">
        <v>32</v>
      </c>
      <c r="R438" t="s">
        <v>8304</v>
      </c>
      <c r="S438">
        <v>27.28</v>
      </c>
      <c r="T438">
        <v>273</v>
      </c>
      <c r="U438" t="s">
        <v>33</v>
      </c>
      <c r="V438" s="2">
        <v>42576</v>
      </c>
      <c r="W438" t="s">
        <v>39</v>
      </c>
      <c r="X438" t="s">
        <v>34</v>
      </c>
      <c r="Y438" t="s">
        <v>41</v>
      </c>
    </row>
    <row r="439" spans="1:25" x14ac:dyDescent="0.35">
      <c r="A439">
        <v>4</v>
      </c>
      <c r="B439" t="s">
        <v>43</v>
      </c>
      <c r="C439">
        <v>6</v>
      </c>
      <c r="D439" t="s">
        <v>11</v>
      </c>
      <c r="E439" t="s">
        <v>88</v>
      </c>
      <c r="F439" t="s">
        <v>13</v>
      </c>
      <c r="G439" t="s">
        <v>5755</v>
      </c>
      <c r="H439" s="1">
        <v>0.2</v>
      </c>
      <c r="I439" s="2">
        <v>42572</v>
      </c>
      <c r="J439" t="s">
        <v>5756</v>
      </c>
      <c r="K439" t="s">
        <v>30</v>
      </c>
      <c r="L439">
        <v>94122</v>
      </c>
      <c r="M439">
        <v>770</v>
      </c>
      <c r="N439" t="s">
        <v>1026</v>
      </c>
      <c r="O439">
        <v>50</v>
      </c>
      <c r="P439">
        <v>2</v>
      </c>
      <c r="Q439" t="s">
        <v>32</v>
      </c>
      <c r="R439" t="s">
        <v>8304</v>
      </c>
      <c r="S439">
        <v>50.1</v>
      </c>
      <c r="T439">
        <v>802</v>
      </c>
      <c r="U439" t="s">
        <v>33</v>
      </c>
      <c r="V439" s="2">
        <v>42576</v>
      </c>
      <c r="W439" t="s">
        <v>39</v>
      </c>
      <c r="X439" t="s">
        <v>34</v>
      </c>
      <c r="Y439" t="s">
        <v>24</v>
      </c>
    </row>
    <row r="440" spans="1:25" x14ac:dyDescent="0.35">
      <c r="A440">
        <v>4</v>
      </c>
      <c r="B440" t="s">
        <v>43</v>
      </c>
      <c r="C440">
        <v>6</v>
      </c>
      <c r="D440" t="s">
        <v>26</v>
      </c>
      <c r="E440" t="s">
        <v>88</v>
      </c>
      <c r="F440" t="s">
        <v>13</v>
      </c>
      <c r="G440" t="s">
        <v>5755</v>
      </c>
      <c r="H440" s="1">
        <v>0</v>
      </c>
      <c r="I440" s="2">
        <v>42572</v>
      </c>
      <c r="J440" t="s">
        <v>5756</v>
      </c>
      <c r="K440" t="s">
        <v>30</v>
      </c>
      <c r="L440">
        <v>94122</v>
      </c>
      <c r="M440">
        <v>1150</v>
      </c>
      <c r="N440" t="s">
        <v>3123</v>
      </c>
      <c r="O440">
        <v>26</v>
      </c>
      <c r="P440">
        <v>5</v>
      </c>
      <c r="Q440" t="s">
        <v>32</v>
      </c>
      <c r="R440" t="s">
        <v>8304</v>
      </c>
      <c r="S440">
        <v>25.79</v>
      </c>
      <c r="T440">
        <v>99</v>
      </c>
      <c r="U440" t="s">
        <v>33</v>
      </c>
      <c r="V440" s="2">
        <v>42576</v>
      </c>
      <c r="W440" t="s">
        <v>39</v>
      </c>
      <c r="X440" t="s">
        <v>34</v>
      </c>
      <c r="Y440" t="s">
        <v>49</v>
      </c>
    </row>
    <row r="441" spans="1:25" hidden="1" x14ac:dyDescent="0.35">
      <c r="A441">
        <v>5</v>
      </c>
      <c r="B441" t="s">
        <v>43</v>
      </c>
      <c r="C441">
        <v>6</v>
      </c>
      <c r="D441" t="s">
        <v>26</v>
      </c>
      <c r="E441" t="s">
        <v>4370</v>
      </c>
      <c r="F441" t="s">
        <v>13</v>
      </c>
      <c r="G441" t="s">
        <v>943</v>
      </c>
      <c r="H441" s="1">
        <v>0.2</v>
      </c>
      <c r="I441" s="2">
        <v>42433</v>
      </c>
      <c r="J441" t="s">
        <v>4371</v>
      </c>
      <c r="K441" t="s">
        <v>16</v>
      </c>
      <c r="L441">
        <v>33063</v>
      </c>
      <c r="M441">
        <v>324</v>
      </c>
      <c r="N441" t="s">
        <v>745</v>
      </c>
      <c r="O441">
        <v>2</v>
      </c>
      <c r="P441">
        <v>3</v>
      </c>
      <c r="Q441" t="s">
        <v>18</v>
      </c>
      <c r="R441" t="s">
        <v>8304</v>
      </c>
      <c r="S441">
        <v>2.33</v>
      </c>
      <c r="T441">
        <v>16</v>
      </c>
      <c r="U441" t="s">
        <v>19</v>
      </c>
      <c r="V441" s="2">
        <v>42438</v>
      </c>
      <c r="W441" t="s">
        <v>39</v>
      </c>
      <c r="X441" t="s">
        <v>40</v>
      </c>
      <c r="Y441" t="s">
        <v>49</v>
      </c>
    </row>
    <row r="442" spans="1:25" x14ac:dyDescent="0.35">
      <c r="A442">
        <v>0</v>
      </c>
      <c r="B442" t="s">
        <v>10</v>
      </c>
      <c r="C442">
        <v>0</v>
      </c>
      <c r="D442" t="s">
        <v>26</v>
      </c>
      <c r="E442" t="s">
        <v>27</v>
      </c>
      <c r="F442" t="s">
        <v>13</v>
      </c>
      <c r="G442" t="s">
        <v>1139</v>
      </c>
      <c r="H442" s="1">
        <v>0</v>
      </c>
      <c r="I442" s="2">
        <v>42662</v>
      </c>
      <c r="J442" t="s">
        <v>3295</v>
      </c>
      <c r="K442" t="s">
        <v>30</v>
      </c>
      <c r="L442">
        <v>90032</v>
      </c>
      <c r="M442">
        <v>1490</v>
      </c>
      <c r="N442" t="s">
        <v>3296</v>
      </c>
      <c r="O442">
        <v>7</v>
      </c>
      <c r="P442">
        <v>3</v>
      </c>
      <c r="Q442" t="s">
        <v>32</v>
      </c>
      <c r="R442" t="s">
        <v>8304</v>
      </c>
      <c r="S442">
        <v>6.59</v>
      </c>
      <c r="T442">
        <v>13</v>
      </c>
      <c r="U442" t="s">
        <v>19</v>
      </c>
      <c r="V442" s="2">
        <v>42662</v>
      </c>
      <c r="W442" t="s">
        <v>773</v>
      </c>
      <c r="X442" t="s">
        <v>34</v>
      </c>
      <c r="Y442" t="s">
        <v>64</v>
      </c>
    </row>
    <row r="443" spans="1:25" hidden="1" x14ac:dyDescent="0.35">
      <c r="A443">
        <v>4</v>
      </c>
      <c r="B443" t="s">
        <v>43</v>
      </c>
      <c r="C443">
        <v>6</v>
      </c>
      <c r="D443" t="s">
        <v>11</v>
      </c>
      <c r="E443" t="s">
        <v>287</v>
      </c>
      <c r="F443" t="s">
        <v>13</v>
      </c>
      <c r="G443" t="s">
        <v>5427</v>
      </c>
      <c r="H443" s="1">
        <v>0.2</v>
      </c>
      <c r="I443" s="2">
        <v>42583</v>
      </c>
      <c r="J443" t="s">
        <v>5700</v>
      </c>
      <c r="K443" t="s">
        <v>16</v>
      </c>
      <c r="L443">
        <v>28205</v>
      </c>
      <c r="M443">
        <v>32</v>
      </c>
      <c r="N443" t="s">
        <v>265</v>
      </c>
      <c r="O443">
        <v>12</v>
      </c>
      <c r="P443">
        <v>4</v>
      </c>
      <c r="Q443" t="s">
        <v>18</v>
      </c>
      <c r="R443" t="s">
        <v>8304</v>
      </c>
      <c r="S443">
        <v>12.14</v>
      </c>
      <c r="T443">
        <v>44</v>
      </c>
      <c r="U443" t="s">
        <v>33</v>
      </c>
      <c r="V443" s="2">
        <v>42587</v>
      </c>
      <c r="W443" t="s">
        <v>39</v>
      </c>
      <c r="X443" t="s">
        <v>63</v>
      </c>
      <c r="Y443" t="s">
        <v>47</v>
      </c>
    </row>
    <row r="444" spans="1:25" hidden="1" x14ac:dyDescent="0.35">
      <c r="A444">
        <v>4</v>
      </c>
      <c r="B444" t="s">
        <v>43</v>
      </c>
      <c r="C444">
        <v>6</v>
      </c>
      <c r="D444" t="s">
        <v>26</v>
      </c>
      <c r="E444" t="s">
        <v>287</v>
      </c>
      <c r="F444" t="s">
        <v>13</v>
      </c>
      <c r="G444" t="s">
        <v>5427</v>
      </c>
      <c r="H444" s="1">
        <v>0.2</v>
      </c>
      <c r="I444" s="2">
        <v>42583</v>
      </c>
      <c r="J444" t="s">
        <v>5700</v>
      </c>
      <c r="K444" t="s">
        <v>16</v>
      </c>
      <c r="L444">
        <v>28205</v>
      </c>
      <c r="M444">
        <v>855</v>
      </c>
      <c r="N444" t="s">
        <v>3799</v>
      </c>
      <c r="O444">
        <v>10</v>
      </c>
      <c r="P444">
        <v>1</v>
      </c>
      <c r="Q444" t="s">
        <v>18</v>
      </c>
      <c r="R444" t="s">
        <v>8304</v>
      </c>
      <c r="S444">
        <v>10.220000000000001</v>
      </c>
      <c r="T444">
        <v>63</v>
      </c>
      <c r="U444" t="s">
        <v>33</v>
      </c>
      <c r="V444" s="2">
        <v>42587</v>
      </c>
      <c r="W444" t="s">
        <v>39</v>
      </c>
      <c r="X444" t="s">
        <v>63</v>
      </c>
      <c r="Y444" t="s">
        <v>56</v>
      </c>
    </row>
    <row r="445" spans="1:25" hidden="1" x14ac:dyDescent="0.35">
      <c r="A445">
        <v>4</v>
      </c>
      <c r="B445" t="s">
        <v>43</v>
      </c>
      <c r="C445">
        <v>6</v>
      </c>
      <c r="D445" t="s">
        <v>26</v>
      </c>
      <c r="E445" t="s">
        <v>287</v>
      </c>
      <c r="F445" t="s">
        <v>13</v>
      </c>
      <c r="G445" t="s">
        <v>5427</v>
      </c>
      <c r="H445" s="1">
        <v>0.2</v>
      </c>
      <c r="I445" s="2">
        <v>42583</v>
      </c>
      <c r="J445" t="s">
        <v>5700</v>
      </c>
      <c r="K445" t="s">
        <v>16</v>
      </c>
      <c r="L445">
        <v>28205</v>
      </c>
      <c r="M445">
        <v>1709</v>
      </c>
      <c r="N445" t="s">
        <v>345</v>
      </c>
      <c r="O445">
        <v>29</v>
      </c>
      <c r="P445">
        <v>2</v>
      </c>
      <c r="Q445" t="s">
        <v>18</v>
      </c>
      <c r="R445" t="s">
        <v>8304</v>
      </c>
      <c r="S445">
        <v>29.36</v>
      </c>
      <c r="T445">
        <v>78</v>
      </c>
      <c r="U445" t="s">
        <v>33</v>
      </c>
      <c r="V445" s="2">
        <v>42587</v>
      </c>
      <c r="W445" t="s">
        <v>39</v>
      </c>
      <c r="X445" t="s">
        <v>63</v>
      </c>
      <c r="Y445" t="s">
        <v>64</v>
      </c>
    </row>
    <row r="446" spans="1:25" hidden="1" x14ac:dyDescent="0.35">
      <c r="A446">
        <v>4</v>
      </c>
      <c r="B446" t="s">
        <v>43</v>
      </c>
      <c r="C446">
        <v>6</v>
      </c>
      <c r="D446" t="s">
        <v>26</v>
      </c>
      <c r="E446" t="s">
        <v>287</v>
      </c>
      <c r="F446" t="s">
        <v>13</v>
      </c>
      <c r="G446" t="s">
        <v>5427</v>
      </c>
      <c r="H446" s="1">
        <v>0.2</v>
      </c>
      <c r="I446" s="2">
        <v>42583</v>
      </c>
      <c r="J446" t="s">
        <v>5700</v>
      </c>
      <c r="K446" t="s">
        <v>16</v>
      </c>
      <c r="L446">
        <v>28205</v>
      </c>
      <c r="M446">
        <v>1440</v>
      </c>
      <c r="N446" t="s">
        <v>31</v>
      </c>
      <c r="O446">
        <v>6</v>
      </c>
      <c r="P446">
        <v>3</v>
      </c>
      <c r="Q446" t="s">
        <v>18</v>
      </c>
      <c r="R446" t="s">
        <v>8304</v>
      </c>
      <c r="S446">
        <v>5.92</v>
      </c>
      <c r="T446">
        <v>18</v>
      </c>
      <c r="U446" t="s">
        <v>33</v>
      </c>
      <c r="V446" s="2">
        <v>42587</v>
      </c>
      <c r="W446" t="s">
        <v>39</v>
      </c>
      <c r="X446" t="s">
        <v>63</v>
      </c>
      <c r="Y446" t="s">
        <v>35</v>
      </c>
    </row>
    <row r="447" spans="1:25" hidden="1" x14ac:dyDescent="0.35">
      <c r="A447">
        <v>6</v>
      </c>
      <c r="B447" t="s">
        <v>10</v>
      </c>
      <c r="C447">
        <v>6</v>
      </c>
      <c r="D447" t="s">
        <v>11</v>
      </c>
      <c r="E447" t="s">
        <v>99</v>
      </c>
      <c r="F447" t="s">
        <v>13</v>
      </c>
      <c r="G447" t="s">
        <v>1380</v>
      </c>
      <c r="H447" s="1">
        <v>0.2</v>
      </c>
      <c r="I447" s="2">
        <v>42650</v>
      </c>
      <c r="J447" t="s">
        <v>1381</v>
      </c>
      <c r="K447" t="s">
        <v>102</v>
      </c>
      <c r="L447">
        <v>19140</v>
      </c>
      <c r="M447">
        <v>1449</v>
      </c>
      <c r="N447" t="s">
        <v>8187</v>
      </c>
      <c r="O447">
        <v>21</v>
      </c>
      <c r="P447">
        <v>5</v>
      </c>
      <c r="Q447" t="s">
        <v>104</v>
      </c>
      <c r="R447" t="s">
        <v>8304</v>
      </c>
      <c r="S447">
        <v>21.11</v>
      </c>
      <c r="T447">
        <v>130</v>
      </c>
      <c r="U447" t="s">
        <v>76</v>
      </c>
      <c r="V447" s="2">
        <v>42656</v>
      </c>
      <c r="W447" t="s">
        <v>39</v>
      </c>
      <c r="X447" t="s">
        <v>105</v>
      </c>
      <c r="Y447" t="s">
        <v>47</v>
      </c>
    </row>
    <row r="448" spans="1:25" x14ac:dyDescent="0.35">
      <c r="A448">
        <v>2</v>
      </c>
      <c r="B448" t="s">
        <v>43</v>
      </c>
      <c r="C448">
        <v>3</v>
      </c>
      <c r="D448" t="s">
        <v>11</v>
      </c>
      <c r="E448" t="s">
        <v>88</v>
      </c>
      <c r="F448" t="s">
        <v>13</v>
      </c>
      <c r="G448" t="s">
        <v>1330</v>
      </c>
      <c r="H448" s="1">
        <v>0.2</v>
      </c>
      <c r="I448" s="2">
        <v>42573</v>
      </c>
      <c r="J448" t="s">
        <v>2093</v>
      </c>
      <c r="K448" t="s">
        <v>30</v>
      </c>
      <c r="L448">
        <v>94122</v>
      </c>
      <c r="M448">
        <v>741</v>
      </c>
      <c r="N448" t="s">
        <v>1790</v>
      </c>
      <c r="O448">
        <v>72</v>
      </c>
      <c r="P448">
        <v>3</v>
      </c>
      <c r="Q448" t="s">
        <v>32</v>
      </c>
      <c r="R448" t="s">
        <v>8304</v>
      </c>
      <c r="S448">
        <v>71.77</v>
      </c>
      <c r="T448">
        <v>718</v>
      </c>
      <c r="U448" t="s">
        <v>19</v>
      </c>
      <c r="V448" s="2">
        <v>42575</v>
      </c>
      <c r="W448" t="s">
        <v>20</v>
      </c>
      <c r="X448" t="s">
        <v>34</v>
      </c>
      <c r="Y448" t="s">
        <v>24</v>
      </c>
    </row>
    <row r="449" spans="1:25" x14ac:dyDescent="0.35">
      <c r="A449">
        <v>2</v>
      </c>
      <c r="B449" t="s">
        <v>43</v>
      </c>
      <c r="C449">
        <v>3</v>
      </c>
      <c r="D449" t="s">
        <v>11</v>
      </c>
      <c r="E449" t="s">
        <v>88</v>
      </c>
      <c r="F449" t="s">
        <v>13</v>
      </c>
      <c r="G449" t="s">
        <v>1330</v>
      </c>
      <c r="H449" s="1">
        <v>0.2</v>
      </c>
      <c r="I449" s="2">
        <v>42573</v>
      </c>
      <c r="J449" t="s">
        <v>2093</v>
      </c>
      <c r="K449" t="s">
        <v>30</v>
      </c>
      <c r="L449">
        <v>94122</v>
      </c>
      <c r="M449">
        <v>1379</v>
      </c>
      <c r="N449" t="s">
        <v>2095</v>
      </c>
      <c r="O449">
        <v>19</v>
      </c>
      <c r="P449">
        <v>3</v>
      </c>
      <c r="Q449" t="s">
        <v>32</v>
      </c>
      <c r="R449" t="s">
        <v>8304</v>
      </c>
      <c r="S449">
        <v>19.16</v>
      </c>
      <c r="T449">
        <v>170</v>
      </c>
      <c r="U449" t="s">
        <v>19</v>
      </c>
      <c r="V449" s="2">
        <v>42575</v>
      </c>
      <c r="W449" t="s">
        <v>20</v>
      </c>
      <c r="X449" t="s">
        <v>34</v>
      </c>
      <c r="Y449" t="s">
        <v>41</v>
      </c>
    </row>
    <row r="450" spans="1:25" x14ac:dyDescent="0.35">
      <c r="A450">
        <v>2</v>
      </c>
      <c r="B450" t="s">
        <v>43</v>
      </c>
      <c r="C450">
        <v>3</v>
      </c>
      <c r="D450" t="s">
        <v>26</v>
      </c>
      <c r="E450" t="s">
        <v>88</v>
      </c>
      <c r="F450" t="s">
        <v>13</v>
      </c>
      <c r="G450" t="s">
        <v>1330</v>
      </c>
      <c r="H450" s="1">
        <v>0</v>
      </c>
      <c r="I450" s="2">
        <v>42573</v>
      </c>
      <c r="J450" t="s">
        <v>2093</v>
      </c>
      <c r="K450" t="s">
        <v>30</v>
      </c>
      <c r="L450">
        <v>94122</v>
      </c>
      <c r="M450">
        <v>1134</v>
      </c>
      <c r="N450" t="s">
        <v>3099</v>
      </c>
      <c r="O450">
        <v>3</v>
      </c>
      <c r="P450">
        <v>4</v>
      </c>
      <c r="Q450" t="s">
        <v>32</v>
      </c>
      <c r="R450" t="s">
        <v>8304</v>
      </c>
      <c r="S450">
        <v>3.23</v>
      </c>
      <c r="T450">
        <v>12</v>
      </c>
      <c r="U450" t="s">
        <v>19</v>
      </c>
      <c r="V450" s="2">
        <v>42575</v>
      </c>
      <c r="W450" t="s">
        <v>20</v>
      </c>
      <c r="X450" t="s">
        <v>34</v>
      </c>
      <c r="Y450" t="s">
        <v>49</v>
      </c>
    </row>
    <row r="451" spans="1:25" x14ac:dyDescent="0.35">
      <c r="A451">
        <v>2</v>
      </c>
      <c r="B451" t="s">
        <v>43</v>
      </c>
      <c r="C451">
        <v>3</v>
      </c>
      <c r="D451" t="s">
        <v>26</v>
      </c>
      <c r="E451" t="s">
        <v>88</v>
      </c>
      <c r="F451" t="s">
        <v>13</v>
      </c>
      <c r="G451" t="s">
        <v>1330</v>
      </c>
      <c r="H451" s="1">
        <v>0</v>
      </c>
      <c r="I451" s="2">
        <v>42573</v>
      </c>
      <c r="J451" t="s">
        <v>2093</v>
      </c>
      <c r="K451" t="s">
        <v>30</v>
      </c>
      <c r="L451">
        <v>94122</v>
      </c>
      <c r="M451">
        <v>581</v>
      </c>
      <c r="N451" t="s">
        <v>922</v>
      </c>
      <c r="O451">
        <v>69</v>
      </c>
      <c r="P451">
        <v>10</v>
      </c>
      <c r="Q451" t="s">
        <v>32</v>
      </c>
      <c r="R451" t="s">
        <v>8304</v>
      </c>
      <c r="S451">
        <v>68.58</v>
      </c>
      <c r="T451">
        <v>237</v>
      </c>
      <c r="U451" t="s">
        <v>19</v>
      </c>
      <c r="V451" s="2">
        <v>42575</v>
      </c>
      <c r="W451" t="s">
        <v>20</v>
      </c>
      <c r="X451" t="s">
        <v>34</v>
      </c>
      <c r="Y451" t="s">
        <v>42</v>
      </c>
    </row>
    <row r="452" spans="1:25" hidden="1" x14ac:dyDescent="0.35">
      <c r="A452">
        <v>3</v>
      </c>
      <c r="B452" t="s">
        <v>25</v>
      </c>
      <c r="C452">
        <v>1</v>
      </c>
      <c r="D452" t="s">
        <v>26</v>
      </c>
      <c r="E452" t="s">
        <v>99</v>
      </c>
      <c r="F452" t="s">
        <v>13</v>
      </c>
      <c r="G452" t="s">
        <v>2991</v>
      </c>
      <c r="H452" s="1">
        <v>0.7</v>
      </c>
      <c r="I452" s="2">
        <v>42634</v>
      </c>
      <c r="J452" t="s">
        <v>2992</v>
      </c>
      <c r="K452" t="s">
        <v>102</v>
      </c>
      <c r="L452">
        <v>19140</v>
      </c>
      <c r="M452">
        <v>134</v>
      </c>
      <c r="N452" t="s">
        <v>817</v>
      </c>
      <c r="O452">
        <v>-5</v>
      </c>
      <c r="P452">
        <v>3</v>
      </c>
      <c r="Q452" t="s">
        <v>104</v>
      </c>
      <c r="R452" t="s">
        <v>8304</v>
      </c>
      <c r="S452">
        <v>-5.04</v>
      </c>
      <c r="T452">
        <v>7</v>
      </c>
      <c r="U452" t="s">
        <v>19</v>
      </c>
      <c r="V452" s="2">
        <v>42637</v>
      </c>
      <c r="W452" t="s">
        <v>130</v>
      </c>
      <c r="X452" t="s">
        <v>105</v>
      </c>
      <c r="Y452" t="s">
        <v>54</v>
      </c>
    </row>
    <row r="453" spans="1:25" hidden="1" x14ac:dyDescent="0.35">
      <c r="A453">
        <v>4</v>
      </c>
      <c r="B453" t="s">
        <v>43</v>
      </c>
      <c r="C453">
        <v>6</v>
      </c>
      <c r="D453" t="s">
        <v>26</v>
      </c>
      <c r="E453" t="s">
        <v>2505</v>
      </c>
      <c r="F453" t="s">
        <v>13</v>
      </c>
      <c r="G453" t="s">
        <v>6485</v>
      </c>
      <c r="H453" s="1">
        <v>0</v>
      </c>
      <c r="I453" s="2">
        <v>42511</v>
      </c>
      <c r="J453" t="s">
        <v>6486</v>
      </c>
      <c r="K453" t="s">
        <v>16</v>
      </c>
      <c r="L453">
        <v>23464</v>
      </c>
      <c r="M453">
        <v>650</v>
      </c>
      <c r="N453" t="s">
        <v>3975</v>
      </c>
      <c r="O453">
        <v>1276</v>
      </c>
      <c r="P453">
        <v>7</v>
      </c>
      <c r="Q453" t="s">
        <v>18</v>
      </c>
      <c r="R453" t="s">
        <v>8304</v>
      </c>
      <c r="S453">
        <v>1276.49</v>
      </c>
      <c r="T453">
        <v>2716</v>
      </c>
      <c r="U453" t="s">
        <v>33</v>
      </c>
      <c r="V453" s="2">
        <v>42515</v>
      </c>
      <c r="W453" t="s">
        <v>39</v>
      </c>
      <c r="X453" t="s">
        <v>205</v>
      </c>
      <c r="Y453" t="s">
        <v>54</v>
      </c>
    </row>
    <row r="454" spans="1:25" hidden="1" x14ac:dyDescent="0.35">
      <c r="A454">
        <v>4</v>
      </c>
      <c r="B454" t="s">
        <v>43</v>
      </c>
      <c r="C454">
        <v>6</v>
      </c>
      <c r="D454" t="s">
        <v>50</v>
      </c>
      <c r="E454" t="s">
        <v>2505</v>
      </c>
      <c r="F454" t="s">
        <v>13</v>
      </c>
      <c r="G454" t="s">
        <v>6485</v>
      </c>
      <c r="H454" s="1">
        <v>0</v>
      </c>
      <c r="I454" s="2">
        <v>42511</v>
      </c>
      <c r="J454" t="s">
        <v>6486</v>
      </c>
      <c r="K454" t="s">
        <v>16</v>
      </c>
      <c r="L454">
        <v>23464</v>
      </c>
      <c r="M454">
        <v>1286</v>
      </c>
      <c r="N454" t="s">
        <v>6772</v>
      </c>
      <c r="O454">
        <v>173</v>
      </c>
      <c r="P454">
        <v>3</v>
      </c>
      <c r="Q454" t="s">
        <v>18</v>
      </c>
      <c r="R454" t="s">
        <v>8304</v>
      </c>
      <c r="S454">
        <v>173.03</v>
      </c>
      <c r="T454">
        <v>618</v>
      </c>
      <c r="U454" t="s">
        <v>33</v>
      </c>
      <c r="V454" s="2">
        <v>42515</v>
      </c>
      <c r="W454" t="s">
        <v>39</v>
      </c>
      <c r="X454" t="s">
        <v>205</v>
      </c>
      <c r="Y454" t="s">
        <v>52</v>
      </c>
    </row>
    <row r="455" spans="1:25" hidden="1" x14ac:dyDescent="0.35">
      <c r="A455">
        <v>4</v>
      </c>
      <c r="B455" t="s">
        <v>43</v>
      </c>
      <c r="C455">
        <v>6</v>
      </c>
      <c r="D455" t="s">
        <v>26</v>
      </c>
      <c r="E455" t="s">
        <v>209</v>
      </c>
      <c r="F455" t="s">
        <v>13</v>
      </c>
      <c r="G455" t="s">
        <v>1632</v>
      </c>
      <c r="H455" s="1">
        <v>0</v>
      </c>
      <c r="I455" s="2">
        <v>42494</v>
      </c>
      <c r="J455" t="s">
        <v>3775</v>
      </c>
      <c r="K455" t="s">
        <v>73</v>
      </c>
      <c r="L455">
        <v>49201</v>
      </c>
      <c r="M455">
        <v>639</v>
      </c>
      <c r="N455" t="s">
        <v>3776</v>
      </c>
      <c r="O455">
        <v>21</v>
      </c>
      <c r="P455">
        <v>4</v>
      </c>
      <c r="Q455" t="s">
        <v>75</v>
      </c>
      <c r="R455" t="s">
        <v>8304</v>
      </c>
      <c r="S455">
        <v>21.06</v>
      </c>
      <c r="T455">
        <v>47</v>
      </c>
      <c r="U455" t="s">
        <v>19</v>
      </c>
      <c r="V455" s="2">
        <v>42498</v>
      </c>
      <c r="W455" t="s">
        <v>39</v>
      </c>
      <c r="X455" t="s">
        <v>156</v>
      </c>
      <c r="Y455" t="s">
        <v>54</v>
      </c>
    </row>
    <row r="456" spans="1:25" hidden="1" x14ac:dyDescent="0.35">
      <c r="A456">
        <v>6</v>
      </c>
      <c r="B456" t="s">
        <v>10</v>
      </c>
      <c r="C456">
        <v>6</v>
      </c>
      <c r="D456" t="s">
        <v>11</v>
      </c>
      <c r="E456" t="s">
        <v>1832</v>
      </c>
      <c r="F456" t="s">
        <v>13</v>
      </c>
      <c r="G456" t="s">
        <v>273</v>
      </c>
      <c r="H456" s="1">
        <v>0</v>
      </c>
      <c r="I456" s="2">
        <v>42620</v>
      </c>
      <c r="J456" t="s">
        <v>6997</v>
      </c>
      <c r="K456" t="s">
        <v>73</v>
      </c>
      <c r="L456">
        <v>74133</v>
      </c>
      <c r="M456">
        <v>1233</v>
      </c>
      <c r="N456" t="s">
        <v>441</v>
      </c>
      <c r="O456">
        <v>45</v>
      </c>
      <c r="P456">
        <v>2</v>
      </c>
      <c r="Q456" t="s">
        <v>75</v>
      </c>
      <c r="R456" t="s">
        <v>8304</v>
      </c>
      <c r="S456">
        <v>45.35</v>
      </c>
      <c r="T456">
        <v>162</v>
      </c>
      <c r="U456" t="s">
        <v>76</v>
      </c>
      <c r="V456" s="2">
        <v>42626</v>
      </c>
      <c r="W456" t="s">
        <v>39</v>
      </c>
      <c r="X456" t="s">
        <v>401</v>
      </c>
      <c r="Y456" t="s">
        <v>24</v>
      </c>
    </row>
    <row r="457" spans="1:25" hidden="1" x14ac:dyDescent="0.35">
      <c r="A457">
        <v>6</v>
      </c>
      <c r="B457" t="s">
        <v>10</v>
      </c>
      <c r="C457">
        <v>6</v>
      </c>
      <c r="D457" t="s">
        <v>11</v>
      </c>
      <c r="E457" t="s">
        <v>1832</v>
      </c>
      <c r="F457" t="s">
        <v>13</v>
      </c>
      <c r="G457" t="s">
        <v>273</v>
      </c>
      <c r="H457" s="1">
        <v>0</v>
      </c>
      <c r="I457" s="2">
        <v>42620</v>
      </c>
      <c r="J457" t="s">
        <v>6997</v>
      </c>
      <c r="K457" t="s">
        <v>73</v>
      </c>
      <c r="L457">
        <v>74133</v>
      </c>
      <c r="M457">
        <v>964</v>
      </c>
      <c r="N457" t="s">
        <v>1859</v>
      </c>
      <c r="O457">
        <v>112</v>
      </c>
      <c r="P457">
        <v>5</v>
      </c>
      <c r="Q457" t="s">
        <v>75</v>
      </c>
      <c r="R457" t="s">
        <v>8304</v>
      </c>
      <c r="S457">
        <v>111.77</v>
      </c>
      <c r="T457">
        <v>430</v>
      </c>
      <c r="U457" t="s">
        <v>76</v>
      </c>
      <c r="V457" s="2">
        <v>42626</v>
      </c>
      <c r="W457" t="s">
        <v>39</v>
      </c>
      <c r="X457" t="s">
        <v>401</v>
      </c>
      <c r="Y457" t="s">
        <v>41</v>
      </c>
    </row>
    <row r="458" spans="1:25" hidden="1" x14ac:dyDescent="0.35">
      <c r="A458">
        <v>6</v>
      </c>
      <c r="B458" t="s">
        <v>10</v>
      </c>
      <c r="C458">
        <v>6</v>
      </c>
      <c r="D458" t="s">
        <v>26</v>
      </c>
      <c r="E458" t="s">
        <v>1832</v>
      </c>
      <c r="F458" t="s">
        <v>13</v>
      </c>
      <c r="G458" t="s">
        <v>273</v>
      </c>
      <c r="H458" s="1">
        <v>0</v>
      </c>
      <c r="I458" s="2">
        <v>42620</v>
      </c>
      <c r="J458" t="s">
        <v>6997</v>
      </c>
      <c r="K458" t="s">
        <v>73</v>
      </c>
      <c r="L458">
        <v>74133</v>
      </c>
      <c r="M458">
        <v>266</v>
      </c>
      <c r="N458" t="s">
        <v>117</v>
      </c>
      <c r="O458">
        <v>15</v>
      </c>
      <c r="P458">
        <v>2</v>
      </c>
      <c r="Q458" t="s">
        <v>75</v>
      </c>
      <c r="R458" t="s">
        <v>8304</v>
      </c>
      <c r="S458">
        <v>15.39</v>
      </c>
      <c r="T458">
        <v>32</v>
      </c>
      <c r="U458" t="s">
        <v>76</v>
      </c>
      <c r="V458" s="2">
        <v>42626</v>
      </c>
      <c r="W458" t="s">
        <v>39</v>
      </c>
      <c r="X458" t="s">
        <v>401</v>
      </c>
      <c r="Y458" t="s">
        <v>54</v>
      </c>
    </row>
    <row r="459" spans="1:25" hidden="1" x14ac:dyDescent="0.35">
      <c r="A459">
        <v>6</v>
      </c>
      <c r="B459" t="s">
        <v>10</v>
      </c>
      <c r="C459">
        <v>6</v>
      </c>
      <c r="D459" t="s">
        <v>26</v>
      </c>
      <c r="E459" t="s">
        <v>1832</v>
      </c>
      <c r="F459" t="s">
        <v>13</v>
      </c>
      <c r="G459" t="s">
        <v>273</v>
      </c>
      <c r="H459" s="1">
        <v>0</v>
      </c>
      <c r="I459" s="2">
        <v>42620</v>
      </c>
      <c r="J459" t="s">
        <v>6997</v>
      </c>
      <c r="K459" t="s">
        <v>73</v>
      </c>
      <c r="L459">
        <v>74133</v>
      </c>
      <c r="M459">
        <v>118</v>
      </c>
      <c r="N459" t="s">
        <v>796</v>
      </c>
      <c r="O459">
        <v>6</v>
      </c>
      <c r="P459">
        <v>2</v>
      </c>
      <c r="Q459" t="s">
        <v>75</v>
      </c>
      <c r="R459" t="s">
        <v>8304</v>
      </c>
      <c r="S459">
        <v>5.76</v>
      </c>
      <c r="T459">
        <v>20</v>
      </c>
      <c r="U459" t="s">
        <v>76</v>
      </c>
      <c r="V459" s="2">
        <v>42626</v>
      </c>
      <c r="W459" t="s">
        <v>39</v>
      </c>
      <c r="X459" t="s">
        <v>401</v>
      </c>
      <c r="Y459" t="s">
        <v>42</v>
      </c>
    </row>
    <row r="460" spans="1:25" hidden="1" x14ac:dyDescent="0.35">
      <c r="A460">
        <v>5</v>
      </c>
      <c r="B460" t="s">
        <v>43</v>
      </c>
      <c r="C460">
        <v>6</v>
      </c>
      <c r="D460" t="s">
        <v>26</v>
      </c>
      <c r="E460" t="s">
        <v>372</v>
      </c>
      <c r="F460" t="s">
        <v>13</v>
      </c>
      <c r="G460" t="s">
        <v>2117</v>
      </c>
      <c r="H460" s="1">
        <v>0.2</v>
      </c>
      <c r="I460" s="2">
        <v>42382</v>
      </c>
      <c r="J460" t="s">
        <v>4228</v>
      </c>
      <c r="K460" t="s">
        <v>102</v>
      </c>
      <c r="L460">
        <v>43055</v>
      </c>
      <c r="M460">
        <v>1717</v>
      </c>
      <c r="N460" t="s">
        <v>3210</v>
      </c>
      <c r="O460">
        <v>13</v>
      </c>
      <c r="P460">
        <v>7</v>
      </c>
      <c r="Q460" t="s">
        <v>104</v>
      </c>
      <c r="R460" t="s">
        <v>8304</v>
      </c>
      <c r="S460">
        <v>13.09</v>
      </c>
      <c r="T460">
        <v>37</v>
      </c>
      <c r="U460" t="s">
        <v>19</v>
      </c>
      <c r="V460" s="2">
        <v>42387</v>
      </c>
      <c r="W460" t="s">
        <v>39</v>
      </c>
      <c r="X460" t="s">
        <v>309</v>
      </c>
      <c r="Y460" t="s">
        <v>64</v>
      </c>
    </row>
    <row r="461" spans="1:25" hidden="1" x14ac:dyDescent="0.35">
      <c r="A461">
        <v>5</v>
      </c>
      <c r="B461" t="s">
        <v>43</v>
      </c>
      <c r="C461">
        <v>6</v>
      </c>
      <c r="D461" t="s">
        <v>26</v>
      </c>
      <c r="E461" t="s">
        <v>372</v>
      </c>
      <c r="F461" t="s">
        <v>13</v>
      </c>
      <c r="G461" t="s">
        <v>2117</v>
      </c>
      <c r="H461" s="1">
        <v>0.7</v>
      </c>
      <c r="I461" s="2">
        <v>42382</v>
      </c>
      <c r="J461" t="s">
        <v>4228</v>
      </c>
      <c r="K461" t="s">
        <v>102</v>
      </c>
      <c r="L461">
        <v>43055</v>
      </c>
      <c r="M461">
        <v>259</v>
      </c>
      <c r="N461" t="s">
        <v>4225</v>
      </c>
      <c r="O461">
        <v>-3</v>
      </c>
      <c r="P461">
        <v>2</v>
      </c>
      <c r="Q461" t="s">
        <v>104</v>
      </c>
      <c r="R461" t="s">
        <v>8304</v>
      </c>
      <c r="S461">
        <v>-2.52</v>
      </c>
      <c r="T461">
        <v>3</v>
      </c>
      <c r="U461" t="s">
        <v>19</v>
      </c>
      <c r="V461" s="2">
        <v>42387</v>
      </c>
      <c r="W461" t="s">
        <v>39</v>
      </c>
      <c r="X461" t="s">
        <v>309</v>
      </c>
      <c r="Y461" t="s">
        <v>54</v>
      </c>
    </row>
    <row r="462" spans="1:25" hidden="1" x14ac:dyDescent="0.35">
      <c r="A462">
        <v>4</v>
      </c>
      <c r="B462" t="s">
        <v>43</v>
      </c>
      <c r="C462">
        <v>6</v>
      </c>
      <c r="D462" t="s">
        <v>11</v>
      </c>
      <c r="E462" t="s">
        <v>1735</v>
      </c>
      <c r="F462" t="s">
        <v>13</v>
      </c>
      <c r="G462" t="s">
        <v>7041</v>
      </c>
      <c r="H462" s="1">
        <v>0.6</v>
      </c>
      <c r="I462" s="2">
        <v>42733</v>
      </c>
      <c r="J462" t="s">
        <v>7042</v>
      </c>
      <c r="K462" t="s">
        <v>73</v>
      </c>
      <c r="L462">
        <v>60174</v>
      </c>
      <c r="M462">
        <v>1055</v>
      </c>
      <c r="N462" t="s">
        <v>5445</v>
      </c>
      <c r="O462">
        <v>-5</v>
      </c>
      <c r="P462">
        <v>3</v>
      </c>
      <c r="Q462" t="s">
        <v>75</v>
      </c>
      <c r="R462" t="s">
        <v>8304</v>
      </c>
      <c r="S462">
        <v>-4.8</v>
      </c>
      <c r="T462">
        <v>9</v>
      </c>
      <c r="U462" t="s">
        <v>76</v>
      </c>
      <c r="V462" s="2">
        <v>42737</v>
      </c>
      <c r="W462" t="s">
        <v>39</v>
      </c>
      <c r="X462" t="s">
        <v>139</v>
      </c>
      <c r="Y462" t="s">
        <v>47</v>
      </c>
    </row>
    <row r="463" spans="1:25" hidden="1" x14ac:dyDescent="0.35">
      <c r="A463">
        <v>5</v>
      </c>
      <c r="B463" t="s">
        <v>43</v>
      </c>
      <c r="C463">
        <v>6</v>
      </c>
      <c r="D463" t="s">
        <v>50</v>
      </c>
      <c r="E463" t="s">
        <v>157</v>
      </c>
      <c r="F463" t="s">
        <v>13</v>
      </c>
      <c r="G463" t="s">
        <v>1840</v>
      </c>
      <c r="H463" s="1">
        <v>0</v>
      </c>
      <c r="I463" s="2">
        <v>42489</v>
      </c>
      <c r="J463" t="s">
        <v>5032</v>
      </c>
      <c r="K463" t="s">
        <v>102</v>
      </c>
      <c r="L463">
        <v>19901</v>
      </c>
      <c r="M463">
        <v>1491</v>
      </c>
      <c r="N463" t="s">
        <v>1001</v>
      </c>
      <c r="O463">
        <v>5</v>
      </c>
      <c r="P463">
        <v>2</v>
      </c>
      <c r="Q463" t="s">
        <v>104</v>
      </c>
      <c r="R463" t="s">
        <v>8304</v>
      </c>
      <c r="S463">
        <v>5.19</v>
      </c>
      <c r="T463">
        <v>20</v>
      </c>
      <c r="U463" t="s">
        <v>19</v>
      </c>
      <c r="V463" s="2">
        <v>42494</v>
      </c>
      <c r="W463" t="s">
        <v>39</v>
      </c>
      <c r="X463" t="s">
        <v>161</v>
      </c>
      <c r="Y463" t="s">
        <v>52</v>
      </c>
    </row>
    <row r="464" spans="1:25" hidden="1" x14ac:dyDescent="0.35">
      <c r="A464">
        <v>7</v>
      </c>
      <c r="B464" t="s">
        <v>25</v>
      </c>
      <c r="C464">
        <v>6</v>
      </c>
      <c r="D464" t="s">
        <v>26</v>
      </c>
      <c r="E464" t="s">
        <v>564</v>
      </c>
      <c r="F464" t="s">
        <v>13</v>
      </c>
      <c r="G464" t="s">
        <v>1043</v>
      </c>
      <c r="H464" s="1">
        <v>0</v>
      </c>
      <c r="I464" s="2">
        <v>42446</v>
      </c>
      <c r="J464" t="s">
        <v>3723</v>
      </c>
      <c r="K464" t="s">
        <v>73</v>
      </c>
      <c r="L464">
        <v>55044</v>
      </c>
      <c r="M464">
        <v>335</v>
      </c>
      <c r="N464" t="s">
        <v>1365</v>
      </c>
      <c r="O464">
        <v>37</v>
      </c>
      <c r="P464">
        <v>2</v>
      </c>
      <c r="Q464" t="s">
        <v>75</v>
      </c>
      <c r="R464" t="s">
        <v>8304</v>
      </c>
      <c r="S464">
        <v>36.57</v>
      </c>
      <c r="T464">
        <v>94</v>
      </c>
      <c r="U464" t="s">
        <v>19</v>
      </c>
      <c r="V464" s="2">
        <v>42453</v>
      </c>
      <c r="W464" t="s">
        <v>39</v>
      </c>
      <c r="X464" t="s">
        <v>151</v>
      </c>
      <c r="Y464" t="s">
        <v>56</v>
      </c>
    </row>
    <row r="465" spans="1:25" hidden="1" x14ac:dyDescent="0.35">
      <c r="A465">
        <v>7</v>
      </c>
      <c r="B465" t="s">
        <v>25</v>
      </c>
      <c r="C465">
        <v>6</v>
      </c>
      <c r="D465" t="s">
        <v>26</v>
      </c>
      <c r="E465" t="s">
        <v>564</v>
      </c>
      <c r="F465" t="s">
        <v>13</v>
      </c>
      <c r="G465" t="s">
        <v>1043</v>
      </c>
      <c r="H465" s="1">
        <v>0</v>
      </c>
      <c r="I465" s="2">
        <v>42446</v>
      </c>
      <c r="J465" t="s">
        <v>3723</v>
      </c>
      <c r="K465" t="s">
        <v>73</v>
      </c>
      <c r="L465">
        <v>55044</v>
      </c>
      <c r="M465">
        <v>1167</v>
      </c>
      <c r="N465" t="s">
        <v>3101</v>
      </c>
      <c r="O465">
        <v>6</v>
      </c>
      <c r="P465">
        <v>6</v>
      </c>
      <c r="Q465" t="s">
        <v>75</v>
      </c>
      <c r="R465" t="s">
        <v>8304</v>
      </c>
      <c r="S465">
        <v>5.71</v>
      </c>
      <c r="T465">
        <v>20</v>
      </c>
      <c r="U465" t="s">
        <v>19</v>
      </c>
      <c r="V465" s="2">
        <v>42453</v>
      </c>
      <c r="W465" t="s">
        <v>39</v>
      </c>
      <c r="X465" t="s">
        <v>151</v>
      </c>
      <c r="Y465" t="s">
        <v>49</v>
      </c>
    </row>
    <row r="466" spans="1:25" hidden="1" x14ac:dyDescent="0.35">
      <c r="A466">
        <v>7</v>
      </c>
      <c r="B466" t="s">
        <v>25</v>
      </c>
      <c r="C466">
        <v>6</v>
      </c>
      <c r="D466" t="s">
        <v>26</v>
      </c>
      <c r="E466" t="s">
        <v>564</v>
      </c>
      <c r="F466" t="s">
        <v>13</v>
      </c>
      <c r="G466" t="s">
        <v>1043</v>
      </c>
      <c r="H466" s="1">
        <v>0</v>
      </c>
      <c r="I466" s="2">
        <v>42446</v>
      </c>
      <c r="J466" t="s">
        <v>3723</v>
      </c>
      <c r="K466" t="s">
        <v>73</v>
      </c>
      <c r="L466">
        <v>55044</v>
      </c>
      <c r="M466">
        <v>261</v>
      </c>
      <c r="N466" t="s">
        <v>3309</v>
      </c>
      <c r="O466">
        <v>17</v>
      </c>
      <c r="P466">
        <v>6</v>
      </c>
      <c r="Q466" t="s">
        <v>75</v>
      </c>
      <c r="R466" t="s">
        <v>8304</v>
      </c>
      <c r="S466">
        <v>17.22</v>
      </c>
      <c r="T466">
        <v>36</v>
      </c>
      <c r="U466" t="s">
        <v>19</v>
      </c>
      <c r="V466" s="2">
        <v>42453</v>
      </c>
      <c r="W466" t="s">
        <v>39</v>
      </c>
      <c r="X466" t="s">
        <v>151</v>
      </c>
      <c r="Y466" t="s">
        <v>54</v>
      </c>
    </row>
    <row r="467" spans="1:25" hidden="1" x14ac:dyDescent="0.35">
      <c r="A467">
        <v>7</v>
      </c>
      <c r="B467" t="s">
        <v>25</v>
      </c>
      <c r="C467">
        <v>6</v>
      </c>
      <c r="D467" t="s">
        <v>26</v>
      </c>
      <c r="E467" t="s">
        <v>564</v>
      </c>
      <c r="F467" t="s">
        <v>13</v>
      </c>
      <c r="G467" t="s">
        <v>1043</v>
      </c>
      <c r="H467" s="1">
        <v>0</v>
      </c>
      <c r="I467" s="2">
        <v>42446</v>
      </c>
      <c r="J467" t="s">
        <v>3723</v>
      </c>
      <c r="K467" t="s">
        <v>73</v>
      </c>
      <c r="L467">
        <v>55044</v>
      </c>
      <c r="M467">
        <v>1072</v>
      </c>
      <c r="N467" t="s">
        <v>3393</v>
      </c>
      <c r="O467">
        <v>24</v>
      </c>
      <c r="P467">
        <v>7</v>
      </c>
      <c r="Q467" t="s">
        <v>75</v>
      </c>
      <c r="R467" t="s">
        <v>8304</v>
      </c>
      <c r="S467">
        <v>23.59</v>
      </c>
      <c r="T467">
        <v>47</v>
      </c>
      <c r="U467" t="s">
        <v>19</v>
      </c>
      <c r="V467" s="2">
        <v>42453</v>
      </c>
      <c r="W467" t="s">
        <v>39</v>
      </c>
      <c r="X467" t="s">
        <v>151</v>
      </c>
      <c r="Y467" t="s">
        <v>64</v>
      </c>
    </row>
    <row r="468" spans="1:25" hidden="1" x14ac:dyDescent="0.35">
      <c r="A468">
        <v>7</v>
      </c>
      <c r="B468" t="s">
        <v>25</v>
      </c>
      <c r="C468">
        <v>6</v>
      </c>
      <c r="D468" t="s">
        <v>26</v>
      </c>
      <c r="E468" t="s">
        <v>564</v>
      </c>
      <c r="F468" t="s">
        <v>13</v>
      </c>
      <c r="G468" t="s">
        <v>1043</v>
      </c>
      <c r="H468" s="1">
        <v>0</v>
      </c>
      <c r="I468" s="2">
        <v>42446</v>
      </c>
      <c r="J468" t="s">
        <v>3723</v>
      </c>
      <c r="K468" t="s">
        <v>73</v>
      </c>
      <c r="L468">
        <v>55044</v>
      </c>
      <c r="M468">
        <v>1632</v>
      </c>
      <c r="N468" t="s">
        <v>3714</v>
      </c>
      <c r="O468">
        <v>25</v>
      </c>
      <c r="P468">
        <v>10</v>
      </c>
      <c r="Q468" t="s">
        <v>75</v>
      </c>
      <c r="R468" t="s">
        <v>8304</v>
      </c>
      <c r="S468">
        <v>25.1</v>
      </c>
      <c r="T468">
        <v>53</v>
      </c>
      <c r="U468" t="s">
        <v>19</v>
      </c>
      <c r="V468" s="2">
        <v>42453</v>
      </c>
      <c r="W468" t="s">
        <v>39</v>
      </c>
      <c r="X468" t="s">
        <v>151</v>
      </c>
      <c r="Y468" t="s">
        <v>54</v>
      </c>
    </row>
    <row r="469" spans="1:25" x14ac:dyDescent="0.35">
      <c r="A469">
        <v>4</v>
      </c>
      <c r="B469" t="s">
        <v>43</v>
      </c>
      <c r="C469">
        <v>6</v>
      </c>
      <c r="D469" t="s">
        <v>26</v>
      </c>
      <c r="E469" t="s">
        <v>27</v>
      </c>
      <c r="F469" t="s">
        <v>13</v>
      </c>
      <c r="G469" t="s">
        <v>428</v>
      </c>
      <c r="H469" s="1">
        <v>0</v>
      </c>
      <c r="I469" s="2">
        <v>42587</v>
      </c>
      <c r="J469" t="s">
        <v>429</v>
      </c>
      <c r="K469" t="s">
        <v>30</v>
      </c>
      <c r="L469">
        <v>90004</v>
      </c>
      <c r="M469">
        <v>94</v>
      </c>
      <c r="N469" t="s">
        <v>430</v>
      </c>
      <c r="O469">
        <v>10</v>
      </c>
      <c r="P469">
        <v>3</v>
      </c>
      <c r="Q469" t="s">
        <v>32</v>
      </c>
      <c r="R469" t="s">
        <v>8304</v>
      </c>
      <c r="S469">
        <v>9.84</v>
      </c>
      <c r="T469">
        <v>21</v>
      </c>
      <c r="U469" t="s">
        <v>19</v>
      </c>
      <c r="V469" s="2">
        <v>42591</v>
      </c>
      <c r="W469" t="s">
        <v>39</v>
      </c>
      <c r="X469" t="s">
        <v>34</v>
      </c>
      <c r="Y469" t="s">
        <v>64</v>
      </c>
    </row>
    <row r="470" spans="1:25" x14ac:dyDescent="0.35">
      <c r="A470">
        <v>4</v>
      </c>
      <c r="B470" t="s">
        <v>43</v>
      </c>
      <c r="C470">
        <v>6</v>
      </c>
      <c r="D470" t="s">
        <v>26</v>
      </c>
      <c r="E470" t="s">
        <v>27</v>
      </c>
      <c r="F470" t="s">
        <v>13</v>
      </c>
      <c r="G470" t="s">
        <v>428</v>
      </c>
      <c r="H470" s="1">
        <v>0</v>
      </c>
      <c r="I470" s="2">
        <v>42587</v>
      </c>
      <c r="J470" t="s">
        <v>429</v>
      </c>
      <c r="K470" t="s">
        <v>30</v>
      </c>
      <c r="L470">
        <v>90004</v>
      </c>
      <c r="M470">
        <v>1706</v>
      </c>
      <c r="N470" t="s">
        <v>431</v>
      </c>
      <c r="O470">
        <v>53</v>
      </c>
      <c r="P470">
        <v>2</v>
      </c>
      <c r="Q470" t="s">
        <v>32</v>
      </c>
      <c r="R470" t="s">
        <v>8304</v>
      </c>
      <c r="S470">
        <v>53.26</v>
      </c>
      <c r="T470">
        <v>111</v>
      </c>
      <c r="U470" t="s">
        <v>19</v>
      </c>
      <c r="V470" s="2">
        <v>42591</v>
      </c>
      <c r="W470" t="s">
        <v>39</v>
      </c>
      <c r="X470" t="s">
        <v>34</v>
      </c>
      <c r="Y470" t="s">
        <v>64</v>
      </c>
    </row>
    <row r="471" spans="1:25" x14ac:dyDescent="0.35">
      <c r="A471">
        <v>4</v>
      </c>
      <c r="B471" t="s">
        <v>43</v>
      </c>
      <c r="C471">
        <v>6</v>
      </c>
      <c r="D471" t="s">
        <v>11</v>
      </c>
      <c r="E471" t="s">
        <v>27</v>
      </c>
      <c r="F471" t="s">
        <v>13</v>
      </c>
      <c r="G471" t="s">
        <v>428</v>
      </c>
      <c r="H471" s="1">
        <v>0.2</v>
      </c>
      <c r="I471" s="2">
        <v>42587</v>
      </c>
      <c r="J471" t="s">
        <v>429</v>
      </c>
      <c r="K471" t="s">
        <v>30</v>
      </c>
      <c r="L471">
        <v>90004</v>
      </c>
      <c r="M471">
        <v>772</v>
      </c>
      <c r="N471" t="s">
        <v>432</v>
      </c>
      <c r="O471">
        <v>21</v>
      </c>
      <c r="P471">
        <v>7</v>
      </c>
      <c r="Q471" t="s">
        <v>32</v>
      </c>
      <c r="R471" t="s">
        <v>8304</v>
      </c>
      <c r="S471">
        <v>21.26</v>
      </c>
      <c r="T471">
        <v>340</v>
      </c>
      <c r="U471" t="s">
        <v>19</v>
      </c>
      <c r="V471" s="2">
        <v>42591</v>
      </c>
      <c r="W471" t="s">
        <v>39</v>
      </c>
      <c r="X471" t="s">
        <v>34</v>
      </c>
      <c r="Y471" t="s">
        <v>24</v>
      </c>
    </row>
    <row r="472" spans="1:25" hidden="1" x14ac:dyDescent="0.35">
      <c r="A472">
        <v>5</v>
      </c>
      <c r="B472" t="s">
        <v>43</v>
      </c>
      <c r="C472">
        <v>6</v>
      </c>
      <c r="D472" t="s">
        <v>26</v>
      </c>
      <c r="E472" t="s">
        <v>1550</v>
      </c>
      <c r="F472" t="s">
        <v>13</v>
      </c>
      <c r="G472" t="s">
        <v>5323</v>
      </c>
      <c r="H472" s="1">
        <v>0</v>
      </c>
      <c r="I472" s="2">
        <v>42488</v>
      </c>
      <c r="J472" t="s">
        <v>6308</v>
      </c>
      <c r="K472" t="s">
        <v>102</v>
      </c>
      <c r="L472">
        <v>21215</v>
      </c>
      <c r="M472">
        <v>196</v>
      </c>
      <c r="N472" t="s">
        <v>4180</v>
      </c>
      <c r="O472">
        <v>2</v>
      </c>
      <c r="P472">
        <v>1</v>
      </c>
      <c r="Q472" t="s">
        <v>104</v>
      </c>
      <c r="R472" t="s">
        <v>8304</v>
      </c>
      <c r="S472">
        <v>1.51</v>
      </c>
      <c r="T472">
        <v>3</v>
      </c>
      <c r="U472" t="s">
        <v>33</v>
      </c>
      <c r="V472" s="2">
        <v>42493</v>
      </c>
      <c r="W472" t="s">
        <v>39</v>
      </c>
      <c r="X472" t="s">
        <v>1549</v>
      </c>
      <c r="Y472" t="s">
        <v>35</v>
      </c>
    </row>
    <row r="473" spans="1:25" hidden="1" x14ac:dyDescent="0.35">
      <c r="A473">
        <v>5</v>
      </c>
      <c r="B473" t="s">
        <v>43</v>
      </c>
      <c r="C473">
        <v>6</v>
      </c>
      <c r="D473" t="s">
        <v>26</v>
      </c>
      <c r="E473" t="s">
        <v>1550</v>
      </c>
      <c r="F473" t="s">
        <v>13</v>
      </c>
      <c r="G473" t="s">
        <v>5323</v>
      </c>
      <c r="H473" s="1">
        <v>0</v>
      </c>
      <c r="I473" s="2">
        <v>42488</v>
      </c>
      <c r="J473" t="s">
        <v>6308</v>
      </c>
      <c r="K473" t="s">
        <v>102</v>
      </c>
      <c r="L473">
        <v>21215</v>
      </c>
      <c r="M473">
        <v>341</v>
      </c>
      <c r="N473" t="s">
        <v>6316</v>
      </c>
      <c r="O473">
        <v>1</v>
      </c>
      <c r="P473">
        <v>2</v>
      </c>
      <c r="Q473" t="s">
        <v>104</v>
      </c>
      <c r="R473" t="s">
        <v>8304</v>
      </c>
      <c r="S473">
        <v>1.5</v>
      </c>
      <c r="T473">
        <v>5</v>
      </c>
      <c r="U473" t="s">
        <v>33</v>
      </c>
      <c r="V473" s="2">
        <v>42493</v>
      </c>
      <c r="W473" t="s">
        <v>39</v>
      </c>
      <c r="X473" t="s">
        <v>1549</v>
      </c>
      <c r="Y473" t="s">
        <v>49</v>
      </c>
    </row>
    <row r="474" spans="1:25" hidden="1" x14ac:dyDescent="0.35">
      <c r="A474">
        <v>5</v>
      </c>
      <c r="B474" t="s">
        <v>43</v>
      </c>
      <c r="C474">
        <v>6</v>
      </c>
      <c r="D474" t="s">
        <v>26</v>
      </c>
      <c r="E474" t="s">
        <v>1550</v>
      </c>
      <c r="F474" t="s">
        <v>13</v>
      </c>
      <c r="G474" t="s">
        <v>5323</v>
      </c>
      <c r="H474" s="1">
        <v>0</v>
      </c>
      <c r="I474" s="2">
        <v>42488</v>
      </c>
      <c r="J474" t="s">
        <v>6308</v>
      </c>
      <c r="K474" t="s">
        <v>102</v>
      </c>
      <c r="L474">
        <v>21215</v>
      </c>
      <c r="M474">
        <v>43</v>
      </c>
      <c r="N474" t="s">
        <v>8232</v>
      </c>
      <c r="O474">
        <v>9</v>
      </c>
      <c r="P474">
        <v>2</v>
      </c>
      <c r="Q474" t="s">
        <v>104</v>
      </c>
      <c r="R474" t="s">
        <v>8304</v>
      </c>
      <c r="S474">
        <v>9.39</v>
      </c>
      <c r="T474">
        <v>21</v>
      </c>
      <c r="U474" t="s">
        <v>33</v>
      </c>
      <c r="V474" s="2">
        <v>42493</v>
      </c>
      <c r="W474" t="s">
        <v>39</v>
      </c>
      <c r="X474" t="s">
        <v>1549</v>
      </c>
      <c r="Y474" t="s">
        <v>54</v>
      </c>
    </row>
    <row r="475" spans="1:25" hidden="1" x14ac:dyDescent="0.35">
      <c r="A475">
        <v>5</v>
      </c>
      <c r="B475" t="s">
        <v>43</v>
      </c>
      <c r="C475">
        <v>6</v>
      </c>
      <c r="D475" t="s">
        <v>26</v>
      </c>
      <c r="E475" t="s">
        <v>1550</v>
      </c>
      <c r="F475" t="s">
        <v>13</v>
      </c>
      <c r="G475" t="s">
        <v>5323</v>
      </c>
      <c r="H475" s="1">
        <v>0</v>
      </c>
      <c r="I475" s="2">
        <v>42488</v>
      </c>
      <c r="J475" t="s">
        <v>6308</v>
      </c>
      <c r="K475" t="s">
        <v>102</v>
      </c>
      <c r="L475">
        <v>21215</v>
      </c>
      <c r="M475">
        <v>1345</v>
      </c>
      <c r="N475" t="s">
        <v>2808</v>
      </c>
      <c r="O475">
        <v>129</v>
      </c>
      <c r="P475">
        <v>9</v>
      </c>
      <c r="Q475" t="s">
        <v>104</v>
      </c>
      <c r="R475" t="s">
        <v>8304</v>
      </c>
      <c r="S475">
        <v>129.38</v>
      </c>
      <c r="T475">
        <v>498</v>
      </c>
      <c r="U475" t="s">
        <v>33</v>
      </c>
      <c r="V475" s="2">
        <v>42493</v>
      </c>
      <c r="W475" t="s">
        <v>39</v>
      </c>
      <c r="X475" t="s">
        <v>1549</v>
      </c>
      <c r="Y475" t="s">
        <v>42</v>
      </c>
    </row>
    <row r="476" spans="1:25" hidden="1" x14ac:dyDescent="0.35">
      <c r="A476">
        <v>6</v>
      </c>
      <c r="B476" t="s">
        <v>10</v>
      </c>
      <c r="C476">
        <v>6</v>
      </c>
      <c r="D476" t="s">
        <v>26</v>
      </c>
      <c r="E476" t="s">
        <v>171</v>
      </c>
      <c r="F476" t="s">
        <v>13</v>
      </c>
      <c r="G476" t="s">
        <v>2746</v>
      </c>
      <c r="H476" s="1">
        <v>0</v>
      </c>
      <c r="I476" s="2">
        <v>42701</v>
      </c>
      <c r="J476" t="s">
        <v>4043</v>
      </c>
      <c r="K476" t="s">
        <v>102</v>
      </c>
      <c r="L476">
        <v>10035</v>
      </c>
      <c r="M476">
        <v>1507</v>
      </c>
      <c r="N476" t="s">
        <v>346</v>
      </c>
      <c r="O476">
        <v>1</v>
      </c>
      <c r="P476">
        <v>2</v>
      </c>
      <c r="Q476" t="s">
        <v>104</v>
      </c>
      <c r="R476" t="s">
        <v>8304</v>
      </c>
      <c r="S476">
        <v>1.32</v>
      </c>
      <c r="T476">
        <v>4</v>
      </c>
      <c r="U476" t="s">
        <v>19</v>
      </c>
      <c r="V476" s="2">
        <v>42707</v>
      </c>
      <c r="W476" t="s">
        <v>39</v>
      </c>
      <c r="X476" t="s">
        <v>175</v>
      </c>
      <c r="Y476" t="s">
        <v>176</v>
      </c>
    </row>
    <row r="477" spans="1:25" x14ac:dyDescent="0.35">
      <c r="A477">
        <v>2</v>
      </c>
      <c r="B477" t="s">
        <v>25</v>
      </c>
      <c r="C477">
        <v>1</v>
      </c>
      <c r="D477" t="s">
        <v>11</v>
      </c>
      <c r="E477" t="s">
        <v>27</v>
      </c>
      <c r="F477" t="s">
        <v>13</v>
      </c>
      <c r="G477" t="s">
        <v>1252</v>
      </c>
      <c r="H477" s="1">
        <v>0.15</v>
      </c>
      <c r="I477" s="2">
        <v>42690</v>
      </c>
      <c r="J477" t="s">
        <v>5288</v>
      </c>
      <c r="K477" t="s">
        <v>30</v>
      </c>
      <c r="L477">
        <v>90008</v>
      </c>
      <c r="M477">
        <v>379</v>
      </c>
      <c r="N477" t="s">
        <v>1328</v>
      </c>
      <c r="O477">
        <v>25</v>
      </c>
      <c r="P477">
        <v>3</v>
      </c>
      <c r="Q477" t="s">
        <v>32</v>
      </c>
      <c r="R477" t="s">
        <v>8304</v>
      </c>
      <c r="S477">
        <v>25.2</v>
      </c>
      <c r="T477">
        <v>306</v>
      </c>
      <c r="U477" t="s">
        <v>33</v>
      </c>
      <c r="V477" s="2">
        <v>42692</v>
      </c>
      <c r="W477" t="s">
        <v>130</v>
      </c>
      <c r="X477" t="s">
        <v>34</v>
      </c>
      <c r="Y477" t="s">
        <v>22</v>
      </c>
    </row>
    <row r="478" spans="1:25" x14ac:dyDescent="0.35">
      <c r="A478">
        <v>2</v>
      </c>
      <c r="B478" t="s">
        <v>25</v>
      </c>
      <c r="C478">
        <v>1</v>
      </c>
      <c r="D478" t="s">
        <v>26</v>
      </c>
      <c r="E478" t="s">
        <v>27</v>
      </c>
      <c r="F478" t="s">
        <v>13</v>
      </c>
      <c r="G478" t="s">
        <v>1252</v>
      </c>
      <c r="H478" s="1">
        <v>0</v>
      </c>
      <c r="I478" s="2">
        <v>42690</v>
      </c>
      <c r="J478" t="s">
        <v>5288</v>
      </c>
      <c r="K478" t="s">
        <v>30</v>
      </c>
      <c r="L478">
        <v>90008</v>
      </c>
      <c r="M478">
        <v>1484</v>
      </c>
      <c r="N478" t="s">
        <v>423</v>
      </c>
      <c r="O478">
        <v>10</v>
      </c>
      <c r="P478">
        <v>3</v>
      </c>
      <c r="Q478" t="s">
        <v>32</v>
      </c>
      <c r="R478" t="s">
        <v>8304</v>
      </c>
      <c r="S478">
        <v>10.35</v>
      </c>
      <c r="T478">
        <v>345</v>
      </c>
      <c r="U478" t="s">
        <v>33</v>
      </c>
      <c r="V478" s="2">
        <v>42692</v>
      </c>
      <c r="W478" t="s">
        <v>130</v>
      </c>
      <c r="X478" t="s">
        <v>34</v>
      </c>
      <c r="Y478" t="s">
        <v>42</v>
      </c>
    </row>
    <row r="479" spans="1:25" x14ac:dyDescent="0.35">
      <c r="A479">
        <v>2</v>
      </c>
      <c r="B479" t="s">
        <v>25</v>
      </c>
      <c r="C479">
        <v>1</v>
      </c>
      <c r="D479" t="s">
        <v>50</v>
      </c>
      <c r="E479" t="s">
        <v>27</v>
      </c>
      <c r="F479" t="s">
        <v>13</v>
      </c>
      <c r="G479" t="s">
        <v>1252</v>
      </c>
      <c r="H479" s="1">
        <v>0.2</v>
      </c>
      <c r="I479" s="2">
        <v>42690</v>
      </c>
      <c r="J479" t="s">
        <v>5288</v>
      </c>
      <c r="K479" t="s">
        <v>30</v>
      </c>
      <c r="L479">
        <v>90008</v>
      </c>
      <c r="M479">
        <v>1230</v>
      </c>
      <c r="N479" t="s">
        <v>4982</v>
      </c>
      <c r="O479">
        <v>-18</v>
      </c>
      <c r="P479">
        <v>4</v>
      </c>
      <c r="Q479" t="s">
        <v>32</v>
      </c>
      <c r="R479" t="s">
        <v>8304</v>
      </c>
      <c r="S479">
        <v>-17.989999999999998</v>
      </c>
      <c r="T479">
        <v>80</v>
      </c>
      <c r="U479" t="s">
        <v>33</v>
      </c>
      <c r="V479" s="2">
        <v>42692</v>
      </c>
      <c r="W479" t="s">
        <v>130</v>
      </c>
      <c r="X479" t="s">
        <v>34</v>
      </c>
      <c r="Y479" t="s">
        <v>52</v>
      </c>
    </row>
    <row r="480" spans="1:25" hidden="1" x14ac:dyDescent="0.35">
      <c r="A480">
        <v>4</v>
      </c>
      <c r="B480" t="s">
        <v>25</v>
      </c>
      <c r="C480">
        <v>3</v>
      </c>
      <c r="D480" t="s">
        <v>11</v>
      </c>
      <c r="E480" t="s">
        <v>171</v>
      </c>
      <c r="F480" t="s">
        <v>13</v>
      </c>
      <c r="G480" t="s">
        <v>6928</v>
      </c>
      <c r="H480" s="1">
        <v>0.2</v>
      </c>
      <c r="I480" s="2">
        <v>42699</v>
      </c>
      <c r="J480" t="s">
        <v>6962</v>
      </c>
      <c r="K480" t="s">
        <v>102</v>
      </c>
      <c r="L480">
        <v>10009</v>
      </c>
      <c r="M480">
        <v>1429</v>
      </c>
      <c r="N480" t="s">
        <v>1500</v>
      </c>
      <c r="O480">
        <v>-38</v>
      </c>
      <c r="P480">
        <v>3</v>
      </c>
      <c r="Q480" t="s">
        <v>104</v>
      </c>
      <c r="R480" t="s">
        <v>8304</v>
      </c>
      <c r="S480">
        <v>-37.94</v>
      </c>
      <c r="T480">
        <v>276</v>
      </c>
      <c r="U480" t="s">
        <v>76</v>
      </c>
      <c r="V480" s="2">
        <v>42703</v>
      </c>
      <c r="W480" t="s">
        <v>20</v>
      </c>
      <c r="X480" t="s">
        <v>175</v>
      </c>
      <c r="Y480" t="s">
        <v>22</v>
      </c>
    </row>
    <row r="481" spans="1:25" hidden="1" x14ac:dyDescent="0.35">
      <c r="A481">
        <v>4</v>
      </c>
      <c r="B481" t="s">
        <v>25</v>
      </c>
      <c r="C481">
        <v>3</v>
      </c>
      <c r="D481" t="s">
        <v>26</v>
      </c>
      <c r="E481" t="s">
        <v>171</v>
      </c>
      <c r="F481" t="s">
        <v>13</v>
      </c>
      <c r="G481" t="s">
        <v>6928</v>
      </c>
      <c r="H481" s="1">
        <v>0</v>
      </c>
      <c r="I481" s="2">
        <v>42699</v>
      </c>
      <c r="J481" t="s">
        <v>6962</v>
      </c>
      <c r="K481" t="s">
        <v>102</v>
      </c>
      <c r="L481">
        <v>10009</v>
      </c>
      <c r="M481">
        <v>1559</v>
      </c>
      <c r="N481" t="s">
        <v>3894</v>
      </c>
      <c r="O481">
        <v>56</v>
      </c>
      <c r="P481">
        <v>4</v>
      </c>
      <c r="Q481" t="s">
        <v>104</v>
      </c>
      <c r="R481" t="s">
        <v>8304</v>
      </c>
      <c r="S481">
        <v>55.9</v>
      </c>
      <c r="T481">
        <v>1118</v>
      </c>
      <c r="U481" t="s">
        <v>76</v>
      </c>
      <c r="V481" s="2">
        <v>42703</v>
      </c>
      <c r="W481" t="s">
        <v>20</v>
      </c>
      <c r="X481" t="s">
        <v>175</v>
      </c>
      <c r="Y481" t="s">
        <v>42</v>
      </c>
    </row>
    <row r="482" spans="1:25" hidden="1" x14ac:dyDescent="0.35">
      <c r="A482">
        <v>4</v>
      </c>
      <c r="B482" t="s">
        <v>43</v>
      </c>
      <c r="C482">
        <v>6</v>
      </c>
      <c r="D482" t="s">
        <v>26</v>
      </c>
      <c r="E482" t="s">
        <v>192</v>
      </c>
      <c r="F482" t="s">
        <v>13</v>
      </c>
      <c r="G482" t="s">
        <v>7333</v>
      </c>
      <c r="H482" s="1">
        <v>0.2</v>
      </c>
      <c r="I482" s="2">
        <v>42501</v>
      </c>
      <c r="J482" t="s">
        <v>7434</v>
      </c>
      <c r="K482" t="s">
        <v>73</v>
      </c>
      <c r="L482">
        <v>60610</v>
      </c>
      <c r="M482">
        <v>337</v>
      </c>
      <c r="N482" t="s">
        <v>8289</v>
      </c>
      <c r="O482">
        <v>6</v>
      </c>
      <c r="P482">
        <v>3</v>
      </c>
      <c r="Q482" t="s">
        <v>75</v>
      </c>
      <c r="R482" t="s">
        <v>8304</v>
      </c>
      <c r="S482">
        <v>5.68</v>
      </c>
      <c r="T482">
        <v>17</v>
      </c>
      <c r="U482" t="s">
        <v>76</v>
      </c>
      <c r="V482" s="2">
        <v>42505</v>
      </c>
      <c r="W482" t="s">
        <v>39</v>
      </c>
      <c r="X482" t="s">
        <v>139</v>
      </c>
      <c r="Y482" t="s">
        <v>64</v>
      </c>
    </row>
    <row r="483" spans="1:25" hidden="1" x14ac:dyDescent="0.35">
      <c r="A483">
        <v>4</v>
      </c>
      <c r="B483" t="s">
        <v>43</v>
      </c>
      <c r="C483">
        <v>6</v>
      </c>
      <c r="D483" t="s">
        <v>26</v>
      </c>
      <c r="E483" t="s">
        <v>192</v>
      </c>
      <c r="F483" t="s">
        <v>13</v>
      </c>
      <c r="G483" t="s">
        <v>7333</v>
      </c>
      <c r="H483" s="1">
        <v>0.8</v>
      </c>
      <c r="I483" s="2">
        <v>42501</v>
      </c>
      <c r="J483" t="s">
        <v>7434</v>
      </c>
      <c r="K483" t="s">
        <v>73</v>
      </c>
      <c r="L483">
        <v>60610</v>
      </c>
      <c r="M483">
        <v>234</v>
      </c>
      <c r="N483" t="s">
        <v>3066</v>
      </c>
      <c r="O483">
        <v>-173</v>
      </c>
      <c r="P483">
        <v>9</v>
      </c>
      <c r="Q483" t="s">
        <v>75</v>
      </c>
      <c r="R483" t="s">
        <v>8304</v>
      </c>
      <c r="S483">
        <v>-172.56</v>
      </c>
      <c r="T483">
        <v>105</v>
      </c>
      <c r="U483" t="s">
        <v>76</v>
      </c>
      <c r="V483" s="2">
        <v>42505</v>
      </c>
      <c r="W483" t="s">
        <v>39</v>
      </c>
      <c r="X483" t="s">
        <v>139</v>
      </c>
      <c r="Y483" t="s">
        <v>54</v>
      </c>
    </row>
    <row r="484" spans="1:25" hidden="1" x14ac:dyDescent="0.35">
      <c r="A484">
        <v>5</v>
      </c>
      <c r="B484" t="s">
        <v>43</v>
      </c>
      <c r="C484">
        <v>6</v>
      </c>
      <c r="D484" t="s">
        <v>11</v>
      </c>
      <c r="E484" t="s">
        <v>372</v>
      </c>
      <c r="F484" t="s">
        <v>13</v>
      </c>
      <c r="G484" t="s">
        <v>1419</v>
      </c>
      <c r="H484" s="1">
        <v>0</v>
      </c>
      <c r="I484" s="2">
        <v>42691</v>
      </c>
      <c r="J484" t="s">
        <v>5586</v>
      </c>
      <c r="K484" t="s">
        <v>102</v>
      </c>
      <c r="L484">
        <v>19711</v>
      </c>
      <c r="M484">
        <v>562</v>
      </c>
      <c r="N484" t="s">
        <v>5279</v>
      </c>
      <c r="O484">
        <v>15</v>
      </c>
      <c r="P484">
        <v>3</v>
      </c>
      <c r="Q484" t="s">
        <v>104</v>
      </c>
      <c r="R484" t="s">
        <v>8304</v>
      </c>
      <c r="S484">
        <v>14.93</v>
      </c>
      <c r="T484">
        <v>124</v>
      </c>
      <c r="U484" t="s">
        <v>33</v>
      </c>
      <c r="V484" s="2">
        <v>42696</v>
      </c>
      <c r="W484" t="s">
        <v>39</v>
      </c>
      <c r="X484" t="s">
        <v>161</v>
      </c>
      <c r="Y484" t="s">
        <v>47</v>
      </c>
    </row>
    <row r="485" spans="1:25" hidden="1" x14ac:dyDescent="0.35">
      <c r="A485">
        <v>5</v>
      </c>
      <c r="B485" t="s">
        <v>43</v>
      </c>
      <c r="C485">
        <v>6</v>
      </c>
      <c r="D485" t="s">
        <v>26</v>
      </c>
      <c r="E485" t="s">
        <v>372</v>
      </c>
      <c r="F485" t="s">
        <v>13</v>
      </c>
      <c r="G485" t="s">
        <v>1419</v>
      </c>
      <c r="H485" s="1">
        <v>0</v>
      </c>
      <c r="I485" s="2">
        <v>42691</v>
      </c>
      <c r="J485" t="s">
        <v>5586</v>
      </c>
      <c r="K485" t="s">
        <v>102</v>
      </c>
      <c r="L485">
        <v>19711</v>
      </c>
      <c r="M485">
        <v>512</v>
      </c>
      <c r="N485" t="s">
        <v>3036</v>
      </c>
      <c r="O485">
        <v>27</v>
      </c>
      <c r="P485">
        <v>5</v>
      </c>
      <c r="Q485" t="s">
        <v>104</v>
      </c>
      <c r="R485" t="s">
        <v>8304</v>
      </c>
      <c r="S485">
        <v>26.56</v>
      </c>
      <c r="T485">
        <v>58</v>
      </c>
      <c r="U485" t="s">
        <v>33</v>
      </c>
      <c r="V485" s="2">
        <v>42696</v>
      </c>
      <c r="W485" t="s">
        <v>39</v>
      </c>
      <c r="X485" t="s">
        <v>161</v>
      </c>
      <c r="Y485" t="s">
        <v>49</v>
      </c>
    </row>
    <row r="486" spans="1:25" hidden="1" x14ac:dyDescent="0.35">
      <c r="A486">
        <v>5</v>
      </c>
      <c r="B486" t="s">
        <v>43</v>
      </c>
      <c r="C486">
        <v>6</v>
      </c>
      <c r="D486" t="s">
        <v>26</v>
      </c>
      <c r="E486" t="s">
        <v>372</v>
      </c>
      <c r="F486" t="s">
        <v>13</v>
      </c>
      <c r="G486" t="s">
        <v>1419</v>
      </c>
      <c r="H486" s="1">
        <v>0</v>
      </c>
      <c r="I486" s="2">
        <v>42691</v>
      </c>
      <c r="J486" t="s">
        <v>5586</v>
      </c>
      <c r="K486" t="s">
        <v>102</v>
      </c>
      <c r="L486">
        <v>19711</v>
      </c>
      <c r="M486">
        <v>1461</v>
      </c>
      <c r="N486" t="s">
        <v>3240</v>
      </c>
      <c r="O486">
        <v>792</v>
      </c>
      <c r="P486">
        <v>7</v>
      </c>
      <c r="Q486" t="s">
        <v>104</v>
      </c>
      <c r="R486" t="s">
        <v>8304</v>
      </c>
      <c r="S486">
        <v>792.27</v>
      </c>
      <c r="T486">
        <v>2934</v>
      </c>
      <c r="U486" t="s">
        <v>33</v>
      </c>
      <c r="V486" s="2">
        <v>42696</v>
      </c>
      <c r="W486" t="s">
        <v>39</v>
      </c>
      <c r="X486" t="s">
        <v>161</v>
      </c>
      <c r="Y486" t="s">
        <v>42</v>
      </c>
    </row>
    <row r="487" spans="1:25" hidden="1" x14ac:dyDescent="0.35">
      <c r="A487">
        <v>6</v>
      </c>
      <c r="B487" t="s">
        <v>10</v>
      </c>
      <c r="C487">
        <v>6</v>
      </c>
      <c r="D487" t="s">
        <v>11</v>
      </c>
      <c r="E487" t="s">
        <v>192</v>
      </c>
      <c r="F487" t="s">
        <v>13</v>
      </c>
      <c r="G487" t="s">
        <v>692</v>
      </c>
      <c r="H487" s="1">
        <v>0.6</v>
      </c>
      <c r="I487" s="2">
        <v>42719</v>
      </c>
      <c r="J487" t="s">
        <v>5540</v>
      </c>
      <c r="K487" t="s">
        <v>73</v>
      </c>
      <c r="L487">
        <v>60623</v>
      </c>
      <c r="M487">
        <v>482</v>
      </c>
      <c r="N487" t="s">
        <v>1506</v>
      </c>
      <c r="O487">
        <v>-7</v>
      </c>
      <c r="P487">
        <v>2</v>
      </c>
      <c r="Q487" t="s">
        <v>75</v>
      </c>
      <c r="R487" t="s">
        <v>8304</v>
      </c>
      <c r="S487">
        <v>-7.48</v>
      </c>
      <c r="T487">
        <v>9</v>
      </c>
      <c r="U487" t="s">
        <v>33</v>
      </c>
      <c r="V487" s="2">
        <v>42725</v>
      </c>
      <c r="W487" t="s">
        <v>39</v>
      </c>
      <c r="X487" t="s">
        <v>139</v>
      </c>
      <c r="Y487" t="s">
        <v>47</v>
      </c>
    </row>
    <row r="488" spans="1:25" hidden="1" x14ac:dyDescent="0.35">
      <c r="A488">
        <v>2</v>
      </c>
      <c r="B488" t="s">
        <v>43</v>
      </c>
      <c r="C488">
        <v>3</v>
      </c>
      <c r="D488" t="s">
        <v>26</v>
      </c>
      <c r="E488" t="s">
        <v>3217</v>
      </c>
      <c r="F488" t="s">
        <v>13</v>
      </c>
      <c r="G488" t="s">
        <v>5617</v>
      </c>
      <c r="H488" s="1">
        <v>0</v>
      </c>
      <c r="I488" s="2">
        <v>42677</v>
      </c>
      <c r="J488" t="s">
        <v>6047</v>
      </c>
      <c r="K488" t="s">
        <v>102</v>
      </c>
      <c r="L488">
        <v>7050</v>
      </c>
      <c r="M488">
        <v>237</v>
      </c>
      <c r="N488" t="s">
        <v>1418</v>
      </c>
      <c r="O488">
        <v>3</v>
      </c>
      <c r="P488">
        <v>2</v>
      </c>
      <c r="Q488" t="s">
        <v>104</v>
      </c>
      <c r="R488" t="s">
        <v>8304</v>
      </c>
      <c r="S488">
        <v>2.82</v>
      </c>
      <c r="T488">
        <v>6</v>
      </c>
      <c r="U488" t="s">
        <v>33</v>
      </c>
      <c r="V488" s="2">
        <v>42679</v>
      </c>
      <c r="W488" t="s">
        <v>20</v>
      </c>
      <c r="X488" t="s">
        <v>485</v>
      </c>
      <c r="Y488" t="s">
        <v>54</v>
      </c>
    </row>
    <row r="489" spans="1:25" hidden="1" x14ac:dyDescent="0.35">
      <c r="A489">
        <v>5</v>
      </c>
      <c r="B489" t="s">
        <v>25</v>
      </c>
      <c r="C489">
        <v>3</v>
      </c>
      <c r="D489" t="s">
        <v>26</v>
      </c>
      <c r="E489" t="s">
        <v>171</v>
      </c>
      <c r="F489" t="s">
        <v>13</v>
      </c>
      <c r="G489" t="s">
        <v>227</v>
      </c>
      <c r="H489" s="1">
        <v>0</v>
      </c>
      <c r="I489" s="2">
        <v>42651</v>
      </c>
      <c r="J489" t="s">
        <v>3461</v>
      </c>
      <c r="K489" t="s">
        <v>102</v>
      </c>
      <c r="L489">
        <v>10011</v>
      </c>
      <c r="M489">
        <v>1767</v>
      </c>
      <c r="N489" t="s">
        <v>3462</v>
      </c>
      <c r="O489">
        <v>56</v>
      </c>
      <c r="P489">
        <v>4</v>
      </c>
      <c r="Q489" t="s">
        <v>104</v>
      </c>
      <c r="R489" t="s">
        <v>8304</v>
      </c>
      <c r="S489">
        <v>55.76</v>
      </c>
      <c r="T489">
        <v>124</v>
      </c>
      <c r="U489" t="s">
        <v>19</v>
      </c>
      <c r="V489" s="2">
        <v>42656</v>
      </c>
      <c r="W489" t="s">
        <v>20</v>
      </c>
      <c r="X489" t="s">
        <v>175</v>
      </c>
      <c r="Y489" t="s">
        <v>64</v>
      </c>
    </row>
    <row r="490" spans="1:25" hidden="1" x14ac:dyDescent="0.35">
      <c r="A490">
        <v>3</v>
      </c>
      <c r="B490" t="s">
        <v>25</v>
      </c>
      <c r="C490">
        <v>1</v>
      </c>
      <c r="D490" t="s">
        <v>26</v>
      </c>
      <c r="E490" t="s">
        <v>281</v>
      </c>
      <c r="F490" t="s">
        <v>13</v>
      </c>
      <c r="G490" t="s">
        <v>5238</v>
      </c>
      <c r="H490" s="1">
        <v>0.2</v>
      </c>
      <c r="I490" s="2">
        <v>42555</v>
      </c>
      <c r="J490" t="s">
        <v>5970</v>
      </c>
      <c r="K490" t="s">
        <v>30</v>
      </c>
      <c r="L490">
        <v>80013</v>
      </c>
      <c r="M490">
        <v>645</v>
      </c>
      <c r="N490" t="s">
        <v>3667</v>
      </c>
      <c r="O490">
        <v>3</v>
      </c>
      <c r="P490">
        <v>2</v>
      </c>
      <c r="Q490" t="s">
        <v>32</v>
      </c>
      <c r="R490" t="s">
        <v>8304</v>
      </c>
      <c r="S490">
        <v>3.24</v>
      </c>
      <c r="T490">
        <v>32</v>
      </c>
      <c r="U490" t="s">
        <v>33</v>
      </c>
      <c r="V490" s="2">
        <v>42558</v>
      </c>
      <c r="W490" t="s">
        <v>130</v>
      </c>
      <c r="X490" t="s">
        <v>285</v>
      </c>
      <c r="Y490" t="s">
        <v>56</v>
      </c>
    </row>
    <row r="491" spans="1:25" hidden="1" x14ac:dyDescent="0.35">
      <c r="A491">
        <v>3</v>
      </c>
      <c r="B491" t="s">
        <v>25</v>
      </c>
      <c r="C491">
        <v>1</v>
      </c>
      <c r="D491" t="s">
        <v>26</v>
      </c>
      <c r="E491" t="s">
        <v>281</v>
      </c>
      <c r="F491" t="s">
        <v>13</v>
      </c>
      <c r="G491" t="s">
        <v>5238</v>
      </c>
      <c r="H491" s="1">
        <v>0.2</v>
      </c>
      <c r="I491" s="2">
        <v>42555</v>
      </c>
      <c r="J491" t="s">
        <v>5970</v>
      </c>
      <c r="K491" t="s">
        <v>30</v>
      </c>
      <c r="L491">
        <v>80013</v>
      </c>
      <c r="M491">
        <v>1735</v>
      </c>
      <c r="N491" t="s">
        <v>4349</v>
      </c>
      <c r="O491">
        <v>62</v>
      </c>
      <c r="P491">
        <v>4</v>
      </c>
      <c r="Q491" t="s">
        <v>32</v>
      </c>
      <c r="R491" t="s">
        <v>8304</v>
      </c>
      <c r="S491">
        <v>62.14</v>
      </c>
      <c r="T491">
        <v>178</v>
      </c>
      <c r="U491" t="s">
        <v>33</v>
      </c>
      <c r="V491" s="2">
        <v>42558</v>
      </c>
      <c r="W491" t="s">
        <v>130</v>
      </c>
      <c r="X491" t="s">
        <v>285</v>
      </c>
      <c r="Y491" t="s">
        <v>64</v>
      </c>
    </row>
    <row r="492" spans="1:25" x14ac:dyDescent="0.35">
      <c r="A492">
        <v>3</v>
      </c>
      <c r="B492" t="s">
        <v>10</v>
      </c>
      <c r="C492">
        <v>3</v>
      </c>
      <c r="D492" t="s">
        <v>26</v>
      </c>
      <c r="E492" t="s">
        <v>27</v>
      </c>
      <c r="F492" t="s">
        <v>13</v>
      </c>
      <c r="G492" t="s">
        <v>6993</v>
      </c>
      <c r="H492" s="1">
        <v>0</v>
      </c>
      <c r="I492" s="2">
        <v>42731</v>
      </c>
      <c r="J492" t="s">
        <v>7379</v>
      </c>
      <c r="K492" t="s">
        <v>30</v>
      </c>
      <c r="L492">
        <v>90004</v>
      </c>
      <c r="M492">
        <v>1506</v>
      </c>
      <c r="N492" t="s">
        <v>6061</v>
      </c>
      <c r="O492">
        <v>5</v>
      </c>
      <c r="P492">
        <v>4</v>
      </c>
      <c r="Q492" t="s">
        <v>32</v>
      </c>
      <c r="R492" t="s">
        <v>8304</v>
      </c>
      <c r="S492">
        <v>5.43</v>
      </c>
      <c r="T492">
        <v>12</v>
      </c>
      <c r="U492" t="s">
        <v>76</v>
      </c>
      <c r="V492" s="2">
        <v>42734</v>
      </c>
      <c r="W492" t="s">
        <v>20</v>
      </c>
      <c r="X492" t="s">
        <v>34</v>
      </c>
      <c r="Y492" t="s">
        <v>35</v>
      </c>
    </row>
    <row r="493" spans="1:25" hidden="1" x14ac:dyDescent="0.35">
      <c r="A493">
        <v>5</v>
      </c>
      <c r="B493" t="s">
        <v>43</v>
      </c>
      <c r="C493">
        <v>6</v>
      </c>
      <c r="D493" t="s">
        <v>26</v>
      </c>
      <c r="E493" t="s">
        <v>3750</v>
      </c>
      <c r="F493" t="s">
        <v>13</v>
      </c>
      <c r="G493" t="s">
        <v>1869</v>
      </c>
      <c r="H493" s="1">
        <v>0</v>
      </c>
      <c r="I493" s="2">
        <v>42681</v>
      </c>
      <c r="J493" t="s">
        <v>3751</v>
      </c>
      <c r="K493" t="s">
        <v>73</v>
      </c>
      <c r="L493">
        <v>54401</v>
      </c>
      <c r="M493">
        <v>1667</v>
      </c>
      <c r="N493" t="s">
        <v>2881</v>
      </c>
      <c r="O493">
        <v>6</v>
      </c>
      <c r="P493">
        <v>2</v>
      </c>
      <c r="Q493" t="s">
        <v>75</v>
      </c>
      <c r="R493" t="s">
        <v>8304</v>
      </c>
      <c r="S493">
        <v>5.87</v>
      </c>
      <c r="T493">
        <v>23</v>
      </c>
      <c r="U493" t="s">
        <v>19</v>
      </c>
      <c r="V493" s="2">
        <v>42686</v>
      </c>
      <c r="W493" t="s">
        <v>39</v>
      </c>
      <c r="X493" t="s">
        <v>82</v>
      </c>
      <c r="Y493" t="s">
        <v>42</v>
      </c>
    </row>
    <row r="494" spans="1:25" hidden="1" x14ac:dyDescent="0.35">
      <c r="A494">
        <v>5</v>
      </c>
      <c r="B494" t="s">
        <v>43</v>
      </c>
      <c r="C494">
        <v>6</v>
      </c>
      <c r="D494" t="s">
        <v>26</v>
      </c>
      <c r="E494" t="s">
        <v>3750</v>
      </c>
      <c r="F494" t="s">
        <v>13</v>
      </c>
      <c r="G494" t="s">
        <v>1869</v>
      </c>
      <c r="H494" s="1">
        <v>0</v>
      </c>
      <c r="I494" s="2">
        <v>42681</v>
      </c>
      <c r="J494" t="s">
        <v>3751</v>
      </c>
      <c r="K494" t="s">
        <v>73</v>
      </c>
      <c r="L494">
        <v>54401</v>
      </c>
      <c r="M494">
        <v>68</v>
      </c>
      <c r="N494" t="s">
        <v>8238</v>
      </c>
      <c r="O494">
        <v>6</v>
      </c>
      <c r="P494">
        <v>3</v>
      </c>
      <c r="Q494" t="s">
        <v>75</v>
      </c>
      <c r="R494" t="s">
        <v>8304</v>
      </c>
      <c r="S494">
        <v>5.82</v>
      </c>
      <c r="T494">
        <v>12</v>
      </c>
      <c r="U494" t="s">
        <v>19</v>
      </c>
      <c r="V494" s="2">
        <v>42686</v>
      </c>
      <c r="W494" t="s">
        <v>39</v>
      </c>
      <c r="X494" t="s">
        <v>82</v>
      </c>
      <c r="Y494" t="s">
        <v>54</v>
      </c>
    </row>
    <row r="495" spans="1:25" hidden="1" x14ac:dyDescent="0.35">
      <c r="A495">
        <v>5</v>
      </c>
      <c r="B495" t="s">
        <v>43</v>
      </c>
      <c r="C495">
        <v>6</v>
      </c>
      <c r="D495" t="s">
        <v>26</v>
      </c>
      <c r="E495" t="s">
        <v>3750</v>
      </c>
      <c r="F495" t="s">
        <v>13</v>
      </c>
      <c r="G495" t="s">
        <v>1869</v>
      </c>
      <c r="H495" s="1">
        <v>0</v>
      </c>
      <c r="I495" s="2">
        <v>42681</v>
      </c>
      <c r="J495" t="s">
        <v>3751</v>
      </c>
      <c r="K495" t="s">
        <v>73</v>
      </c>
      <c r="L495">
        <v>54401</v>
      </c>
      <c r="M495">
        <v>1300</v>
      </c>
      <c r="N495" t="s">
        <v>3457</v>
      </c>
      <c r="O495">
        <v>10</v>
      </c>
      <c r="P495">
        <v>3</v>
      </c>
      <c r="Q495" t="s">
        <v>75</v>
      </c>
      <c r="R495" t="s">
        <v>8304</v>
      </c>
      <c r="S495">
        <v>9.89</v>
      </c>
      <c r="T495">
        <v>37</v>
      </c>
      <c r="U495" t="s">
        <v>19</v>
      </c>
      <c r="V495" s="2">
        <v>42686</v>
      </c>
      <c r="W495" t="s">
        <v>39</v>
      </c>
      <c r="X495" t="s">
        <v>82</v>
      </c>
      <c r="Y495" t="s">
        <v>42</v>
      </c>
    </row>
    <row r="496" spans="1:25" hidden="1" x14ac:dyDescent="0.35">
      <c r="A496">
        <v>5</v>
      </c>
      <c r="B496" t="s">
        <v>43</v>
      </c>
      <c r="C496">
        <v>6</v>
      </c>
      <c r="D496" t="s">
        <v>26</v>
      </c>
      <c r="E496" t="s">
        <v>3750</v>
      </c>
      <c r="F496" t="s">
        <v>13</v>
      </c>
      <c r="G496" t="s">
        <v>1869</v>
      </c>
      <c r="H496" s="1">
        <v>0</v>
      </c>
      <c r="I496" s="2">
        <v>42681</v>
      </c>
      <c r="J496" t="s">
        <v>3751</v>
      </c>
      <c r="K496" t="s">
        <v>73</v>
      </c>
      <c r="L496">
        <v>54401</v>
      </c>
      <c r="M496">
        <v>291</v>
      </c>
      <c r="N496" t="s">
        <v>3038</v>
      </c>
      <c r="O496">
        <v>69</v>
      </c>
      <c r="P496">
        <v>6</v>
      </c>
      <c r="Q496" t="s">
        <v>75</v>
      </c>
      <c r="R496" t="s">
        <v>8304</v>
      </c>
      <c r="S496">
        <v>68.849999999999994</v>
      </c>
      <c r="T496">
        <v>246</v>
      </c>
      <c r="U496" t="s">
        <v>19</v>
      </c>
      <c r="V496" s="2">
        <v>42686</v>
      </c>
      <c r="W496" t="s">
        <v>39</v>
      </c>
      <c r="X496" t="s">
        <v>82</v>
      </c>
      <c r="Y496" t="s">
        <v>56</v>
      </c>
    </row>
    <row r="497" spans="1:25" hidden="1" x14ac:dyDescent="0.35">
      <c r="A497">
        <v>3</v>
      </c>
      <c r="B497" t="s">
        <v>25</v>
      </c>
      <c r="C497">
        <v>1</v>
      </c>
      <c r="D497" t="s">
        <v>11</v>
      </c>
      <c r="E497" t="s">
        <v>192</v>
      </c>
      <c r="F497" t="s">
        <v>13</v>
      </c>
      <c r="G497" t="s">
        <v>1482</v>
      </c>
      <c r="H497" s="1">
        <v>0.3</v>
      </c>
      <c r="I497" s="2">
        <v>42633</v>
      </c>
      <c r="J497" t="s">
        <v>1483</v>
      </c>
      <c r="K497" t="s">
        <v>73</v>
      </c>
      <c r="L497">
        <v>60653</v>
      </c>
      <c r="M497">
        <v>384</v>
      </c>
      <c r="N497" t="s">
        <v>1484</v>
      </c>
      <c r="O497">
        <v>-70</v>
      </c>
      <c r="P497">
        <v>5</v>
      </c>
      <c r="Q497" t="s">
        <v>75</v>
      </c>
      <c r="R497" t="s">
        <v>8304</v>
      </c>
      <c r="S497">
        <v>-70.489999999999995</v>
      </c>
      <c r="T497">
        <v>493</v>
      </c>
      <c r="U497" t="s">
        <v>19</v>
      </c>
      <c r="V497" s="2">
        <v>42636</v>
      </c>
      <c r="W497" t="s">
        <v>130</v>
      </c>
      <c r="X497" t="s">
        <v>139</v>
      </c>
      <c r="Y497" t="s">
        <v>22</v>
      </c>
    </row>
    <row r="498" spans="1:25" hidden="1" x14ac:dyDescent="0.35">
      <c r="A498">
        <v>3</v>
      </c>
      <c r="B498" t="s">
        <v>25</v>
      </c>
      <c r="C498">
        <v>1</v>
      </c>
      <c r="D498" t="s">
        <v>50</v>
      </c>
      <c r="E498" t="s">
        <v>192</v>
      </c>
      <c r="F498" t="s">
        <v>13</v>
      </c>
      <c r="G498" t="s">
        <v>1482</v>
      </c>
      <c r="H498" s="1">
        <v>0.2</v>
      </c>
      <c r="I498" s="2">
        <v>42633</v>
      </c>
      <c r="J498" t="s">
        <v>1483</v>
      </c>
      <c r="K498" t="s">
        <v>73</v>
      </c>
      <c r="L498">
        <v>60653</v>
      </c>
      <c r="M498">
        <v>1327</v>
      </c>
      <c r="N498" t="s">
        <v>4714</v>
      </c>
      <c r="O498">
        <v>3</v>
      </c>
      <c r="P498">
        <v>2</v>
      </c>
      <c r="Q498" t="s">
        <v>75</v>
      </c>
      <c r="R498" t="s">
        <v>8304</v>
      </c>
      <c r="S498">
        <v>3.47</v>
      </c>
      <c r="T498">
        <v>11</v>
      </c>
      <c r="U498" t="s">
        <v>19</v>
      </c>
      <c r="V498" s="2">
        <v>42636</v>
      </c>
      <c r="W498" t="s">
        <v>130</v>
      </c>
      <c r="X498" t="s">
        <v>139</v>
      </c>
      <c r="Y498" t="s">
        <v>52</v>
      </c>
    </row>
    <row r="499" spans="1:25" hidden="1" x14ac:dyDescent="0.35">
      <c r="A499">
        <v>2</v>
      </c>
      <c r="B499" t="s">
        <v>43</v>
      </c>
      <c r="C499">
        <v>3</v>
      </c>
      <c r="D499" t="s">
        <v>26</v>
      </c>
      <c r="E499" t="s">
        <v>4285</v>
      </c>
      <c r="F499" t="s">
        <v>13</v>
      </c>
      <c r="G499" t="s">
        <v>342</v>
      </c>
      <c r="H499" s="1">
        <v>0</v>
      </c>
      <c r="I499" s="2">
        <v>42606</v>
      </c>
      <c r="J499" t="s">
        <v>6107</v>
      </c>
      <c r="K499" t="s">
        <v>16</v>
      </c>
      <c r="L499">
        <v>42301</v>
      </c>
      <c r="M499">
        <v>89</v>
      </c>
      <c r="N499" t="s">
        <v>2968</v>
      </c>
      <c r="O499">
        <v>7</v>
      </c>
      <c r="P499">
        <v>3</v>
      </c>
      <c r="Q499" t="s">
        <v>18</v>
      </c>
      <c r="R499" t="s">
        <v>8304</v>
      </c>
      <c r="S499">
        <v>6.63</v>
      </c>
      <c r="T499">
        <v>26</v>
      </c>
      <c r="U499" t="s">
        <v>33</v>
      </c>
      <c r="V499" s="2">
        <v>42608</v>
      </c>
      <c r="W499" t="s">
        <v>20</v>
      </c>
      <c r="X499" t="s">
        <v>21</v>
      </c>
      <c r="Y499" t="s">
        <v>356</v>
      </c>
    </row>
    <row r="500" spans="1:25" hidden="1" x14ac:dyDescent="0.35">
      <c r="A500">
        <v>2</v>
      </c>
      <c r="B500" t="s">
        <v>25</v>
      </c>
      <c r="C500">
        <v>1</v>
      </c>
      <c r="D500" t="s">
        <v>11</v>
      </c>
      <c r="E500" t="s">
        <v>79</v>
      </c>
      <c r="F500" t="s">
        <v>13</v>
      </c>
      <c r="G500" t="s">
        <v>1297</v>
      </c>
      <c r="H500" s="1">
        <v>0</v>
      </c>
      <c r="I500" s="2">
        <v>42705</v>
      </c>
      <c r="J500" t="s">
        <v>1471</v>
      </c>
      <c r="K500" t="s">
        <v>73</v>
      </c>
      <c r="L500">
        <v>53711</v>
      </c>
      <c r="M500">
        <v>1211</v>
      </c>
      <c r="N500" t="s">
        <v>1472</v>
      </c>
      <c r="O500">
        <v>674</v>
      </c>
      <c r="P500">
        <v>8</v>
      </c>
      <c r="Q500" t="s">
        <v>75</v>
      </c>
      <c r="R500" t="s">
        <v>8304</v>
      </c>
      <c r="S500">
        <v>673.88</v>
      </c>
      <c r="T500">
        <v>2808</v>
      </c>
      <c r="U500" t="s">
        <v>19</v>
      </c>
      <c r="V500" s="2">
        <v>42707</v>
      </c>
      <c r="W500" t="s">
        <v>130</v>
      </c>
      <c r="X500" t="s">
        <v>82</v>
      </c>
      <c r="Y500" t="s">
        <v>24</v>
      </c>
    </row>
    <row r="501" spans="1:25" hidden="1" x14ac:dyDescent="0.35">
      <c r="A501">
        <v>2</v>
      </c>
      <c r="B501" t="s">
        <v>25</v>
      </c>
      <c r="C501">
        <v>1</v>
      </c>
      <c r="D501" t="s">
        <v>26</v>
      </c>
      <c r="E501" t="s">
        <v>79</v>
      </c>
      <c r="F501" t="s">
        <v>13</v>
      </c>
      <c r="G501" t="s">
        <v>1297</v>
      </c>
      <c r="H501" s="1">
        <v>0</v>
      </c>
      <c r="I501" s="2">
        <v>42705</v>
      </c>
      <c r="J501" t="s">
        <v>1471</v>
      </c>
      <c r="K501" t="s">
        <v>73</v>
      </c>
      <c r="L501">
        <v>53711</v>
      </c>
      <c r="M501">
        <v>888</v>
      </c>
      <c r="N501" t="s">
        <v>2781</v>
      </c>
      <c r="O501">
        <v>13</v>
      </c>
      <c r="P501">
        <v>4</v>
      </c>
      <c r="Q501" t="s">
        <v>75</v>
      </c>
      <c r="R501" t="s">
        <v>8304</v>
      </c>
      <c r="S501">
        <v>12.59</v>
      </c>
      <c r="T501">
        <v>47</v>
      </c>
      <c r="U501" t="s">
        <v>19</v>
      </c>
      <c r="V501" s="2">
        <v>42707</v>
      </c>
      <c r="W501" t="s">
        <v>130</v>
      </c>
      <c r="X501" t="s">
        <v>82</v>
      </c>
      <c r="Y501" t="s">
        <v>49</v>
      </c>
    </row>
    <row r="502" spans="1:25" hidden="1" x14ac:dyDescent="0.35">
      <c r="A502">
        <v>4</v>
      </c>
      <c r="B502" t="s">
        <v>43</v>
      </c>
      <c r="C502">
        <v>6</v>
      </c>
      <c r="D502" t="s">
        <v>11</v>
      </c>
      <c r="E502" t="s">
        <v>5543</v>
      </c>
      <c r="F502" t="s">
        <v>13</v>
      </c>
      <c r="G502" t="s">
        <v>833</v>
      </c>
      <c r="H502" s="1">
        <v>0.6</v>
      </c>
      <c r="I502" s="2">
        <v>42697</v>
      </c>
      <c r="J502" t="s">
        <v>5544</v>
      </c>
      <c r="K502" t="s">
        <v>73</v>
      </c>
      <c r="L502">
        <v>75150</v>
      </c>
      <c r="M502">
        <v>1505</v>
      </c>
      <c r="N502" t="s">
        <v>560</v>
      </c>
      <c r="O502">
        <v>-3</v>
      </c>
      <c r="P502">
        <v>2</v>
      </c>
      <c r="Q502" t="s">
        <v>75</v>
      </c>
      <c r="R502" t="s">
        <v>8304</v>
      </c>
      <c r="S502">
        <v>-2.5499999999999998</v>
      </c>
      <c r="T502">
        <v>6</v>
      </c>
      <c r="U502" t="s">
        <v>33</v>
      </c>
      <c r="V502" s="2">
        <v>42701</v>
      </c>
      <c r="W502" t="s">
        <v>39</v>
      </c>
      <c r="X502" t="s">
        <v>77</v>
      </c>
      <c r="Y502" t="s">
        <v>47</v>
      </c>
    </row>
    <row r="503" spans="1:25" hidden="1" x14ac:dyDescent="0.35">
      <c r="A503">
        <v>4</v>
      </c>
      <c r="B503" t="s">
        <v>43</v>
      </c>
      <c r="C503">
        <v>6</v>
      </c>
      <c r="D503" t="s">
        <v>26</v>
      </c>
      <c r="E503" t="s">
        <v>5543</v>
      </c>
      <c r="F503" t="s">
        <v>13</v>
      </c>
      <c r="G503" t="s">
        <v>833</v>
      </c>
      <c r="H503" s="1">
        <v>0.8</v>
      </c>
      <c r="I503" s="2">
        <v>42697</v>
      </c>
      <c r="J503" t="s">
        <v>5544</v>
      </c>
      <c r="K503" t="s">
        <v>73</v>
      </c>
      <c r="L503">
        <v>75150</v>
      </c>
      <c r="M503">
        <v>467</v>
      </c>
      <c r="N503" t="s">
        <v>2884</v>
      </c>
      <c r="O503">
        <v>-87</v>
      </c>
      <c r="P503">
        <v>3</v>
      </c>
      <c r="Q503" t="s">
        <v>75</v>
      </c>
      <c r="R503" t="s">
        <v>8304</v>
      </c>
      <c r="S503">
        <v>-87.15</v>
      </c>
      <c r="T503">
        <v>34</v>
      </c>
      <c r="U503" t="s">
        <v>33</v>
      </c>
      <c r="V503" s="2">
        <v>42701</v>
      </c>
      <c r="W503" t="s">
        <v>39</v>
      </c>
      <c r="X503" t="s">
        <v>77</v>
      </c>
      <c r="Y503" t="s">
        <v>56</v>
      </c>
    </row>
    <row r="504" spans="1:25" hidden="1" x14ac:dyDescent="0.35">
      <c r="A504">
        <v>4</v>
      </c>
      <c r="B504" t="s">
        <v>43</v>
      </c>
      <c r="C504">
        <v>6</v>
      </c>
      <c r="D504" t="s">
        <v>50</v>
      </c>
      <c r="E504" t="s">
        <v>5543</v>
      </c>
      <c r="F504" t="s">
        <v>13</v>
      </c>
      <c r="G504" t="s">
        <v>833</v>
      </c>
      <c r="H504" s="1">
        <v>0.2</v>
      </c>
      <c r="I504" s="2">
        <v>42697</v>
      </c>
      <c r="J504" t="s">
        <v>5544</v>
      </c>
      <c r="K504" t="s">
        <v>73</v>
      </c>
      <c r="L504">
        <v>75150</v>
      </c>
      <c r="M504">
        <v>1059</v>
      </c>
      <c r="N504" t="s">
        <v>5111</v>
      </c>
      <c r="O504">
        <v>2</v>
      </c>
      <c r="P504">
        <v>7</v>
      </c>
      <c r="Q504" t="s">
        <v>75</v>
      </c>
      <c r="R504" t="s">
        <v>8304</v>
      </c>
      <c r="S504">
        <v>1.66</v>
      </c>
      <c r="T504">
        <v>6</v>
      </c>
      <c r="U504" t="s">
        <v>33</v>
      </c>
      <c r="V504" s="2">
        <v>42701</v>
      </c>
      <c r="W504" t="s">
        <v>39</v>
      </c>
      <c r="X504" t="s">
        <v>77</v>
      </c>
      <c r="Y504" t="s">
        <v>113</v>
      </c>
    </row>
    <row r="505" spans="1:25" hidden="1" x14ac:dyDescent="0.35">
      <c r="A505">
        <v>4</v>
      </c>
      <c r="B505" t="s">
        <v>43</v>
      </c>
      <c r="C505">
        <v>6</v>
      </c>
      <c r="D505" t="s">
        <v>50</v>
      </c>
      <c r="E505" t="s">
        <v>36</v>
      </c>
      <c r="F505" t="s">
        <v>13</v>
      </c>
      <c r="G505" t="s">
        <v>6901</v>
      </c>
      <c r="H505" s="1">
        <v>0.2</v>
      </c>
      <c r="I505" s="2">
        <v>42676</v>
      </c>
      <c r="J505" t="s">
        <v>7783</v>
      </c>
      <c r="K505" t="s">
        <v>16</v>
      </c>
      <c r="L505">
        <v>33311</v>
      </c>
      <c r="M505">
        <v>1328</v>
      </c>
      <c r="N505" t="s">
        <v>4860</v>
      </c>
      <c r="O505">
        <v>240</v>
      </c>
      <c r="P505">
        <v>10</v>
      </c>
      <c r="Q505" t="s">
        <v>18</v>
      </c>
      <c r="R505" t="s">
        <v>8304</v>
      </c>
      <c r="S505">
        <v>239.98</v>
      </c>
      <c r="T505">
        <v>800</v>
      </c>
      <c r="U505" t="s">
        <v>76</v>
      </c>
      <c r="V505" s="2">
        <v>42680</v>
      </c>
      <c r="W505" t="s">
        <v>39</v>
      </c>
      <c r="X505" t="s">
        <v>40</v>
      </c>
      <c r="Y505" t="s">
        <v>113</v>
      </c>
    </row>
    <row r="506" spans="1:25" hidden="1" x14ac:dyDescent="0.35">
      <c r="A506">
        <v>2</v>
      </c>
      <c r="B506" t="s">
        <v>43</v>
      </c>
      <c r="C506">
        <v>3</v>
      </c>
      <c r="D506" t="s">
        <v>11</v>
      </c>
      <c r="E506" t="s">
        <v>1983</v>
      </c>
      <c r="F506" t="s">
        <v>13</v>
      </c>
      <c r="G506" t="s">
        <v>66</v>
      </c>
      <c r="H506" s="1">
        <v>0</v>
      </c>
      <c r="I506" s="2">
        <v>42723</v>
      </c>
      <c r="J506" t="s">
        <v>2012</v>
      </c>
      <c r="K506" t="s">
        <v>16</v>
      </c>
      <c r="L506">
        <v>35630</v>
      </c>
      <c r="M506">
        <v>807</v>
      </c>
      <c r="N506" t="s">
        <v>8106</v>
      </c>
      <c r="O506">
        <v>164</v>
      </c>
      <c r="P506">
        <v>14</v>
      </c>
      <c r="Q506" t="s">
        <v>18</v>
      </c>
      <c r="R506" t="s">
        <v>8304</v>
      </c>
      <c r="S506">
        <v>163.79</v>
      </c>
      <c r="T506">
        <v>1820</v>
      </c>
      <c r="U506" t="s">
        <v>19</v>
      </c>
      <c r="V506" s="2">
        <v>42725</v>
      </c>
      <c r="W506" t="s">
        <v>20</v>
      </c>
      <c r="X506" t="s">
        <v>225</v>
      </c>
      <c r="Y506" t="s">
        <v>24</v>
      </c>
    </row>
    <row r="507" spans="1:25" hidden="1" x14ac:dyDescent="0.35">
      <c r="A507">
        <v>2</v>
      </c>
      <c r="B507" t="s">
        <v>43</v>
      </c>
      <c r="C507">
        <v>3</v>
      </c>
      <c r="D507" t="s">
        <v>26</v>
      </c>
      <c r="E507" t="s">
        <v>1983</v>
      </c>
      <c r="F507" t="s">
        <v>13</v>
      </c>
      <c r="G507" t="s">
        <v>66</v>
      </c>
      <c r="H507" s="1">
        <v>0</v>
      </c>
      <c r="I507" s="2">
        <v>42723</v>
      </c>
      <c r="J507" t="s">
        <v>2012</v>
      </c>
      <c r="K507" t="s">
        <v>16</v>
      </c>
      <c r="L507">
        <v>35630</v>
      </c>
      <c r="M507">
        <v>87</v>
      </c>
      <c r="N507" t="s">
        <v>1190</v>
      </c>
      <c r="O507">
        <v>2</v>
      </c>
      <c r="P507">
        <v>1</v>
      </c>
      <c r="Q507" t="s">
        <v>18</v>
      </c>
      <c r="R507" t="s">
        <v>8304</v>
      </c>
      <c r="S507">
        <v>1.96</v>
      </c>
      <c r="T507">
        <v>7</v>
      </c>
      <c r="U507" t="s">
        <v>19</v>
      </c>
      <c r="V507" s="2">
        <v>42725</v>
      </c>
      <c r="W507" t="s">
        <v>20</v>
      </c>
      <c r="X507" t="s">
        <v>225</v>
      </c>
      <c r="Y507" t="s">
        <v>356</v>
      </c>
    </row>
    <row r="508" spans="1:25" hidden="1" x14ac:dyDescent="0.35">
      <c r="A508">
        <v>2</v>
      </c>
      <c r="B508" t="s">
        <v>43</v>
      </c>
      <c r="C508">
        <v>3</v>
      </c>
      <c r="D508" t="s">
        <v>26</v>
      </c>
      <c r="E508" t="s">
        <v>1983</v>
      </c>
      <c r="F508" t="s">
        <v>13</v>
      </c>
      <c r="G508" t="s">
        <v>66</v>
      </c>
      <c r="H508" s="1">
        <v>0</v>
      </c>
      <c r="I508" s="2">
        <v>42723</v>
      </c>
      <c r="J508" t="s">
        <v>2012</v>
      </c>
      <c r="K508" t="s">
        <v>16</v>
      </c>
      <c r="L508">
        <v>35630</v>
      </c>
      <c r="M508">
        <v>407</v>
      </c>
      <c r="N508" t="s">
        <v>3559</v>
      </c>
      <c r="O508">
        <v>75</v>
      </c>
      <c r="P508">
        <v>6</v>
      </c>
      <c r="Q508" t="s">
        <v>18</v>
      </c>
      <c r="R508" t="s">
        <v>8304</v>
      </c>
      <c r="S508">
        <v>74.849999999999994</v>
      </c>
      <c r="T508">
        <v>153</v>
      </c>
      <c r="U508" t="s">
        <v>19</v>
      </c>
      <c r="V508" s="2">
        <v>42725</v>
      </c>
      <c r="W508" t="s">
        <v>20</v>
      </c>
      <c r="X508" t="s">
        <v>225</v>
      </c>
      <c r="Y508" t="s">
        <v>54</v>
      </c>
    </row>
    <row r="509" spans="1:25" hidden="1" x14ac:dyDescent="0.35">
      <c r="A509">
        <v>4</v>
      </c>
      <c r="B509" t="s">
        <v>43</v>
      </c>
      <c r="C509">
        <v>6</v>
      </c>
      <c r="D509" t="s">
        <v>11</v>
      </c>
      <c r="E509" t="s">
        <v>498</v>
      </c>
      <c r="F509" t="s">
        <v>13</v>
      </c>
      <c r="G509" t="s">
        <v>8130</v>
      </c>
      <c r="H509" s="1">
        <v>0.6</v>
      </c>
      <c r="I509" s="2">
        <v>42646</v>
      </c>
      <c r="J509" t="s">
        <v>2278</v>
      </c>
      <c r="K509" t="s">
        <v>73</v>
      </c>
      <c r="L509">
        <v>75217</v>
      </c>
      <c r="M509">
        <v>494</v>
      </c>
      <c r="N509" t="s">
        <v>2279</v>
      </c>
      <c r="O509">
        <v>-19</v>
      </c>
      <c r="P509">
        <v>3</v>
      </c>
      <c r="Q509" t="s">
        <v>75</v>
      </c>
      <c r="R509" t="s">
        <v>8304</v>
      </c>
      <c r="S509">
        <v>-19.07</v>
      </c>
      <c r="T509">
        <v>32</v>
      </c>
      <c r="U509" t="s">
        <v>19</v>
      </c>
      <c r="V509" s="2">
        <v>42650</v>
      </c>
      <c r="W509" t="s">
        <v>39</v>
      </c>
      <c r="X509" t="s">
        <v>77</v>
      </c>
      <c r="Y509" t="s">
        <v>47</v>
      </c>
    </row>
    <row r="510" spans="1:25" hidden="1" x14ac:dyDescent="0.35">
      <c r="A510">
        <v>4</v>
      </c>
      <c r="B510" t="s">
        <v>43</v>
      </c>
      <c r="C510">
        <v>6</v>
      </c>
      <c r="D510" t="s">
        <v>26</v>
      </c>
      <c r="E510" t="s">
        <v>498</v>
      </c>
      <c r="F510" t="s">
        <v>13</v>
      </c>
      <c r="G510" t="s">
        <v>8130</v>
      </c>
      <c r="H510" s="1">
        <v>0.2</v>
      </c>
      <c r="I510" s="2">
        <v>42646</v>
      </c>
      <c r="J510" t="s">
        <v>2278</v>
      </c>
      <c r="K510" t="s">
        <v>73</v>
      </c>
      <c r="L510">
        <v>75217</v>
      </c>
      <c r="M510">
        <v>1463</v>
      </c>
      <c r="N510" t="s">
        <v>3437</v>
      </c>
      <c r="O510">
        <v>2</v>
      </c>
      <c r="P510">
        <v>2</v>
      </c>
      <c r="Q510" t="s">
        <v>75</v>
      </c>
      <c r="R510" t="s">
        <v>8304</v>
      </c>
      <c r="S510">
        <v>1.72</v>
      </c>
      <c r="T510">
        <v>5</v>
      </c>
      <c r="U510" t="s">
        <v>19</v>
      </c>
      <c r="V510" s="2">
        <v>42650</v>
      </c>
      <c r="W510" t="s">
        <v>39</v>
      </c>
      <c r="X510" t="s">
        <v>77</v>
      </c>
      <c r="Y510" t="s">
        <v>35</v>
      </c>
    </row>
    <row r="511" spans="1:25" hidden="1" x14ac:dyDescent="0.35">
      <c r="A511">
        <v>4</v>
      </c>
      <c r="B511" t="s">
        <v>43</v>
      </c>
      <c r="C511">
        <v>6</v>
      </c>
      <c r="D511" t="s">
        <v>26</v>
      </c>
      <c r="E511" t="s">
        <v>498</v>
      </c>
      <c r="F511" t="s">
        <v>13</v>
      </c>
      <c r="G511" t="s">
        <v>8130</v>
      </c>
      <c r="H511" s="1">
        <v>0.2</v>
      </c>
      <c r="I511" s="2">
        <v>42646</v>
      </c>
      <c r="J511" t="s">
        <v>2278</v>
      </c>
      <c r="K511" t="s">
        <v>73</v>
      </c>
      <c r="L511">
        <v>75217</v>
      </c>
      <c r="M511">
        <v>457</v>
      </c>
      <c r="N511" t="s">
        <v>3172</v>
      </c>
      <c r="O511">
        <v>1</v>
      </c>
      <c r="P511">
        <v>3</v>
      </c>
      <c r="Q511" t="s">
        <v>75</v>
      </c>
      <c r="R511" t="s">
        <v>8304</v>
      </c>
      <c r="S511">
        <v>0.87</v>
      </c>
      <c r="T511">
        <v>4</v>
      </c>
      <c r="U511" t="s">
        <v>19</v>
      </c>
      <c r="V511" s="2">
        <v>42650</v>
      </c>
      <c r="W511" t="s">
        <v>39</v>
      </c>
      <c r="X511" t="s">
        <v>77</v>
      </c>
      <c r="Y511" t="s">
        <v>176</v>
      </c>
    </row>
    <row r="512" spans="1:25" hidden="1" x14ac:dyDescent="0.35">
      <c r="A512">
        <v>4</v>
      </c>
      <c r="B512" t="s">
        <v>43</v>
      </c>
      <c r="C512">
        <v>6</v>
      </c>
      <c r="D512" t="s">
        <v>26</v>
      </c>
      <c r="E512" t="s">
        <v>498</v>
      </c>
      <c r="F512" t="s">
        <v>13</v>
      </c>
      <c r="G512" t="s">
        <v>8130</v>
      </c>
      <c r="H512" s="1">
        <v>0.2</v>
      </c>
      <c r="I512" s="2">
        <v>42646</v>
      </c>
      <c r="J512" t="s">
        <v>2278</v>
      </c>
      <c r="K512" t="s">
        <v>73</v>
      </c>
      <c r="L512">
        <v>75217</v>
      </c>
      <c r="M512">
        <v>1515</v>
      </c>
      <c r="N512" t="s">
        <v>3901</v>
      </c>
      <c r="O512">
        <v>-4</v>
      </c>
      <c r="P512">
        <v>4</v>
      </c>
      <c r="Q512" t="s">
        <v>75</v>
      </c>
      <c r="R512" t="s">
        <v>8304</v>
      </c>
      <c r="S512">
        <v>-3.77</v>
      </c>
      <c r="T512">
        <v>15</v>
      </c>
      <c r="U512" t="s">
        <v>19</v>
      </c>
      <c r="V512" s="2">
        <v>42650</v>
      </c>
      <c r="W512" t="s">
        <v>39</v>
      </c>
      <c r="X512" t="s">
        <v>77</v>
      </c>
      <c r="Y512" t="s">
        <v>176</v>
      </c>
    </row>
    <row r="513" spans="1:25" hidden="1" x14ac:dyDescent="0.35">
      <c r="A513">
        <v>4</v>
      </c>
      <c r="B513" t="s">
        <v>43</v>
      </c>
      <c r="C513">
        <v>6</v>
      </c>
      <c r="D513" t="s">
        <v>26</v>
      </c>
      <c r="E513" t="s">
        <v>498</v>
      </c>
      <c r="F513" t="s">
        <v>13</v>
      </c>
      <c r="G513" t="s">
        <v>8130</v>
      </c>
      <c r="H513" s="1">
        <v>0.8</v>
      </c>
      <c r="I513" s="2">
        <v>42646</v>
      </c>
      <c r="J513" t="s">
        <v>2278</v>
      </c>
      <c r="K513" t="s">
        <v>73</v>
      </c>
      <c r="L513">
        <v>75217</v>
      </c>
      <c r="M513">
        <v>256</v>
      </c>
      <c r="N513" t="s">
        <v>277</v>
      </c>
      <c r="O513">
        <v>-3</v>
      </c>
      <c r="P513">
        <v>3</v>
      </c>
      <c r="Q513" t="s">
        <v>75</v>
      </c>
      <c r="R513" t="s">
        <v>8304</v>
      </c>
      <c r="S513">
        <v>-3.04</v>
      </c>
      <c r="T513">
        <v>2</v>
      </c>
      <c r="U513" t="s">
        <v>19</v>
      </c>
      <c r="V513" s="2">
        <v>42650</v>
      </c>
      <c r="W513" t="s">
        <v>39</v>
      </c>
      <c r="X513" t="s">
        <v>77</v>
      </c>
      <c r="Y513" t="s">
        <v>54</v>
      </c>
    </row>
    <row r="514" spans="1:25" x14ac:dyDescent="0.35">
      <c r="A514">
        <v>3</v>
      </c>
      <c r="B514" t="s">
        <v>10</v>
      </c>
      <c r="C514">
        <v>3</v>
      </c>
      <c r="D514" t="s">
        <v>26</v>
      </c>
      <c r="E514" t="s">
        <v>27</v>
      </c>
      <c r="F514" t="s">
        <v>13</v>
      </c>
      <c r="G514" t="s">
        <v>8104</v>
      </c>
      <c r="H514" s="1">
        <v>0</v>
      </c>
      <c r="I514" s="2">
        <v>42452</v>
      </c>
      <c r="J514" t="s">
        <v>3639</v>
      </c>
      <c r="K514" t="s">
        <v>30</v>
      </c>
      <c r="L514">
        <v>90036</v>
      </c>
      <c r="M514">
        <v>543</v>
      </c>
      <c r="N514" t="s">
        <v>1258</v>
      </c>
      <c r="O514">
        <v>86</v>
      </c>
      <c r="P514">
        <v>2</v>
      </c>
      <c r="Q514" t="s">
        <v>32</v>
      </c>
      <c r="R514" t="s">
        <v>8304</v>
      </c>
      <c r="S514">
        <v>85.9</v>
      </c>
      <c r="T514">
        <v>330</v>
      </c>
      <c r="U514" t="s">
        <v>19</v>
      </c>
      <c r="V514" s="2">
        <v>42455</v>
      </c>
      <c r="W514" t="s">
        <v>20</v>
      </c>
      <c r="X514" t="s">
        <v>34</v>
      </c>
      <c r="Y514" t="s">
        <v>42</v>
      </c>
    </row>
    <row r="515" spans="1:25" x14ac:dyDescent="0.35">
      <c r="A515">
        <v>3</v>
      </c>
      <c r="B515" t="s">
        <v>10</v>
      </c>
      <c r="C515">
        <v>3</v>
      </c>
      <c r="D515" t="s">
        <v>50</v>
      </c>
      <c r="E515" t="s">
        <v>27</v>
      </c>
      <c r="F515" t="s">
        <v>13</v>
      </c>
      <c r="G515" t="s">
        <v>8104</v>
      </c>
      <c r="H515" s="1">
        <v>0.2</v>
      </c>
      <c r="I515" s="2">
        <v>42452</v>
      </c>
      <c r="J515" t="s">
        <v>3639</v>
      </c>
      <c r="K515" t="s">
        <v>30</v>
      </c>
      <c r="L515">
        <v>90036</v>
      </c>
      <c r="M515">
        <v>1228</v>
      </c>
      <c r="N515" t="s">
        <v>4739</v>
      </c>
      <c r="O515">
        <v>38</v>
      </c>
      <c r="P515">
        <v>6</v>
      </c>
      <c r="Q515" t="s">
        <v>32</v>
      </c>
      <c r="R515" t="s">
        <v>8304</v>
      </c>
      <c r="S515">
        <v>37.799999999999997</v>
      </c>
      <c r="T515">
        <v>605</v>
      </c>
      <c r="U515" t="s">
        <v>19</v>
      </c>
      <c r="V515" s="2">
        <v>42455</v>
      </c>
      <c r="W515" t="s">
        <v>20</v>
      </c>
      <c r="X515" t="s">
        <v>34</v>
      </c>
      <c r="Y515" t="s">
        <v>52</v>
      </c>
    </row>
    <row r="516" spans="1:25" hidden="1" x14ac:dyDescent="0.35">
      <c r="A516">
        <v>5</v>
      </c>
      <c r="B516" t="s">
        <v>43</v>
      </c>
      <c r="C516">
        <v>6</v>
      </c>
      <c r="D516" t="s">
        <v>26</v>
      </c>
      <c r="E516" t="s">
        <v>465</v>
      </c>
      <c r="F516" t="s">
        <v>13</v>
      </c>
      <c r="G516" t="s">
        <v>1515</v>
      </c>
      <c r="H516" s="1">
        <v>0.8</v>
      </c>
      <c r="I516" s="2">
        <v>42724</v>
      </c>
      <c r="J516" t="s">
        <v>3950</v>
      </c>
      <c r="K516" t="s">
        <v>73</v>
      </c>
      <c r="L516">
        <v>75051</v>
      </c>
      <c r="M516">
        <v>304</v>
      </c>
      <c r="N516" t="s">
        <v>1232</v>
      </c>
      <c r="O516">
        <v>-50</v>
      </c>
      <c r="P516">
        <v>2</v>
      </c>
      <c r="Q516" t="s">
        <v>75</v>
      </c>
      <c r="R516" t="s">
        <v>8304</v>
      </c>
      <c r="S516">
        <v>-49.55</v>
      </c>
      <c r="T516">
        <v>19</v>
      </c>
      <c r="U516" t="s">
        <v>19</v>
      </c>
      <c r="V516" s="2">
        <v>42729</v>
      </c>
      <c r="W516" t="s">
        <v>39</v>
      </c>
      <c r="X516" t="s">
        <v>77</v>
      </c>
      <c r="Y516" t="s">
        <v>56</v>
      </c>
    </row>
    <row r="517" spans="1:25" hidden="1" x14ac:dyDescent="0.35">
      <c r="A517">
        <v>5</v>
      </c>
      <c r="B517" t="s">
        <v>43</v>
      </c>
      <c r="C517">
        <v>6</v>
      </c>
      <c r="D517" t="s">
        <v>50</v>
      </c>
      <c r="E517" t="s">
        <v>465</v>
      </c>
      <c r="F517" t="s">
        <v>13</v>
      </c>
      <c r="G517" t="s">
        <v>1515</v>
      </c>
      <c r="H517" s="1">
        <v>0.2</v>
      </c>
      <c r="I517" s="2">
        <v>42724</v>
      </c>
      <c r="J517" t="s">
        <v>3950</v>
      </c>
      <c r="K517" t="s">
        <v>73</v>
      </c>
      <c r="L517">
        <v>75051</v>
      </c>
      <c r="M517">
        <v>1003</v>
      </c>
      <c r="N517" t="s">
        <v>4741</v>
      </c>
      <c r="O517">
        <v>-8</v>
      </c>
      <c r="P517">
        <v>5</v>
      </c>
      <c r="Q517" t="s">
        <v>75</v>
      </c>
      <c r="R517" t="s">
        <v>8304</v>
      </c>
      <c r="S517">
        <v>-8.18</v>
      </c>
      <c r="T517">
        <v>65</v>
      </c>
      <c r="U517" t="s">
        <v>19</v>
      </c>
      <c r="V517" s="2">
        <v>42729</v>
      </c>
      <c r="W517" t="s">
        <v>39</v>
      </c>
      <c r="X517" t="s">
        <v>77</v>
      </c>
      <c r="Y517" t="s">
        <v>113</v>
      </c>
    </row>
    <row r="518" spans="1:25" hidden="1" x14ac:dyDescent="0.35">
      <c r="A518">
        <v>6</v>
      </c>
      <c r="B518" t="s">
        <v>10</v>
      </c>
      <c r="C518">
        <v>6</v>
      </c>
      <c r="D518" t="s">
        <v>11</v>
      </c>
      <c r="E518" t="s">
        <v>683</v>
      </c>
      <c r="F518" t="s">
        <v>13</v>
      </c>
      <c r="G518" t="s">
        <v>684</v>
      </c>
      <c r="H518" s="1">
        <v>0</v>
      </c>
      <c r="I518" s="2">
        <v>42640</v>
      </c>
      <c r="J518" t="s">
        <v>685</v>
      </c>
      <c r="K518" t="s">
        <v>102</v>
      </c>
      <c r="L518">
        <v>7601</v>
      </c>
      <c r="M518">
        <v>510</v>
      </c>
      <c r="N518" t="s">
        <v>686</v>
      </c>
      <c r="O518">
        <v>38</v>
      </c>
      <c r="P518">
        <v>3</v>
      </c>
      <c r="Q518" t="s">
        <v>104</v>
      </c>
      <c r="R518" t="s">
        <v>8304</v>
      </c>
      <c r="S518">
        <v>37.64</v>
      </c>
      <c r="T518">
        <v>88</v>
      </c>
      <c r="U518" t="s">
        <v>33</v>
      </c>
      <c r="V518" s="2">
        <v>42646</v>
      </c>
      <c r="W518" t="s">
        <v>39</v>
      </c>
      <c r="X518" t="s">
        <v>485</v>
      </c>
      <c r="Y518" t="s">
        <v>47</v>
      </c>
    </row>
    <row r="519" spans="1:25" hidden="1" x14ac:dyDescent="0.35">
      <c r="A519">
        <v>5</v>
      </c>
      <c r="B519" t="s">
        <v>43</v>
      </c>
      <c r="C519">
        <v>6</v>
      </c>
      <c r="D519" t="s">
        <v>26</v>
      </c>
      <c r="E519" t="s">
        <v>305</v>
      </c>
      <c r="F519" t="s">
        <v>13</v>
      </c>
      <c r="G519" t="s">
        <v>1916</v>
      </c>
      <c r="H519" s="1">
        <v>0</v>
      </c>
      <c r="I519" s="2">
        <v>42680</v>
      </c>
      <c r="J519" t="s">
        <v>4328</v>
      </c>
      <c r="K519" t="s">
        <v>16</v>
      </c>
      <c r="L519">
        <v>31907</v>
      </c>
      <c r="M519">
        <v>149</v>
      </c>
      <c r="N519" t="s">
        <v>184</v>
      </c>
      <c r="O519">
        <v>21</v>
      </c>
      <c r="P519">
        <v>6</v>
      </c>
      <c r="Q519" t="s">
        <v>18</v>
      </c>
      <c r="R519" t="s">
        <v>8304</v>
      </c>
      <c r="S519">
        <v>20.97</v>
      </c>
      <c r="T519">
        <v>44</v>
      </c>
      <c r="U519" t="s">
        <v>19</v>
      </c>
      <c r="V519" s="2">
        <v>42685</v>
      </c>
      <c r="W519" t="s">
        <v>39</v>
      </c>
      <c r="X519" t="s">
        <v>761</v>
      </c>
      <c r="Y519" t="s">
        <v>64</v>
      </c>
    </row>
    <row r="520" spans="1:25" hidden="1" x14ac:dyDescent="0.35">
      <c r="A520">
        <v>6</v>
      </c>
      <c r="B520" t="s">
        <v>10</v>
      </c>
      <c r="C520">
        <v>6</v>
      </c>
      <c r="D520" t="s">
        <v>11</v>
      </c>
      <c r="E520" t="s">
        <v>2130</v>
      </c>
      <c r="F520" t="s">
        <v>13</v>
      </c>
      <c r="G520" t="s">
        <v>2131</v>
      </c>
      <c r="H520" s="1">
        <v>0</v>
      </c>
      <c r="I520" s="2">
        <v>42684</v>
      </c>
      <c r="J520" t="s">
        <v>2132</v>
      </c>
      <c r="K520" t="s">
        <v>73</v>
      </c>
      <c r="L520">
        <v>48640</v>
      </c>
      <c r="M520">
        <v>836</v>
      </c>
      <c r="N520" t="s">
        <v>1150</v>
      </c>
      <c r="O520">
        <v>113</v>
      </c>
      <c r="P520">
        <v>3</v>
      </c>
      <c r="Q520" t="s">
        <v>75</v>
      </c>
      <c r="R520" t="s">
        <v>8304</v>
      </c>
      <c r="S520">
        <v>112.79</v>
      </c>
      <c r="T520">
        <v>564</v>
      </c>
      <c r="U520" t="s">
        <v>19</v>
      </c>
      <c r="V520" s="2">
        <v>42690</v>
      </c>
      <c r="W520" t="s">
        <v>39</v>
      </c>
      <c r="X520" t="s">
        <v>156</v>
      </c>
      <c r="Y520" t="s">
        <v>24</v>
      </c>
    </row>
    <row r="521" spans="1:25" hidden="1" x14ac:dyDescent="0.35">
      <c r="A521">
        <v>6</v>
      </c>
      <c r="B521" t="s">
        <v>10</v>
      </c>
      <c r="C521">
        <v>6</v>
      </c>
      <c r="D521" t="s">
        <v>26</v>
      </c>
      <c r="E521" t="s">
        <v>2130</v>
      </c>
      <c r="F521" t="s">
        <v>13</v>
      </c>
      <c r="G521" t="s">
        <v>2131</v>
      </c>
      <c r="H521" s="1">
        <v>0</v>
      </c>
      <c r="I521" s="2">
        <v>42684</v>
      </c>
      <c r="J521" t="s">
        <v>2132</v>
      </c>
      <c r="K521" t="s">
        <v>73</v>
      </c>
      <c r="L521">
        <v>48640</v>
      </c>
      <c r="M521">
        <v>250</v>
      </c>
      <c r="N521" t="s">
        <v>3726</v>
      </c>
      <c r="O521">
        <v>2</v>
      </c>
      <c r="P521">
        <v>2</v>
      </c>
      <c r="Q521" t="s">
        <v>75</v>
      </c>
      <c r="R521" t="s">
        <v>8304</v>
      </c>
      <c r="S521">
        <v>1.52</v>
      </c>
      <c r="T521">
        <v>4</v>
      </c>
      <c r="U521" t="s">
        <v>19</v>
      </c>
      <c r="V521" s="2">
        <v>42690</v>
      </c>
      <c r="W521" t="s">
        <v>39</v>
      </c>
      <c r="X521" t="s">
        <v>156</v>
      </c>
      <c r="Y521" t="s">
        <v>49</v>
      </c>
    </row>
    <row r="522" spans="1:25" hidden="1" x14ac:dyDescent="0.35">
      <c r="A522">
        <v>6</v>
      </c>
      <c r="B522" t="s">
        <v>10</v>
      </c>
      <c r="C522">
        <v>6</v>
      </c>
      <c r="D522" t="s">
        <v>26</v>
      </c>
      <c r="E522" t="s">
        <v>2130</v>
      </c>
      <c r="F522" t="s">
        <v>13</v>
      </c>
      <c r="G522" t="s">
        <v>2131</v>
      </c>
      <c r="H522" s="1">
        <v>0</v>
      </c>
      <c r="I522" s="2">
        <v>42684</v>
      </c>
      <c r="J522" t="s">
        <v>2132</v>
      </c>
      <c r="K522" t="s">
        <v>73</v>
      </c>
      <c r="L522">
        <v>48640</v>
      </c>
      <c r="M522">
        <v>1789</v>
      </c>
      <c r="N522" t="s">
        <v>3065</v>
      </c>
      <c r="O522">
        <v>6</v>
      </c>
      <c r="P522">
        <v>3</v>
      </c>
      <c r="Q522" t="s">
        <v>75</v>
      </c>
      <c r="R522" t="s">
        <v>8304</v>
      </c>
      <c r="S522">
        <v>5.78</v>
      </c>
      <c r="T522">
        <v>13</v>
      </c>
      <c r="U522" t="s">
        <v>19</v>
      </c>
      <c r="V522" s="2">
        <v>42690</v>
      </c>
      <c r="W522" t="s">
        <v>39</v>
      </c>
      <c r="X522" t="s">
        <v>156</v>
      </c>
      <c r="Y522" t="s">
        <v>64</v>
      </c>
    </row>
    <row r="523" spans="1:25" hidden="1" x14ac:dyDescent="0.35">
      <c r="A523">
        <v>6</v>
      </c>
      <c r="B523" t="s">
        <v>10</v>
      </c>
      <c r="C523">
        <v>6</v>
      </c>
      <c r="D523" t="s">
        <v>26</v>
      </c>
      <c r="E523" t="s">
        <v>2130</v>
      </c>
      <c r="F523" t="s">
        <v>13</v>
      </c>
      <c r="G523" t="s">
        <v>2131</v>
      </c>
      <c r="H523" s="1">
        <v>0</v>
      </c>
      <c r="I523" s="2">
        <v>42684</v>
      </c>
      <c r="J523" t="s">
        <v>2132</v>
      </c>
      <c r="K523" t="s">
        <v>73</v>
      </c>
      <c r="L523">
        <v>48640</v>
      </c>
      <c r="M523">
        <v>1839</v>
      </c>
      <c r="N523" t="s">
        <v>555</v>
      </c>
      <c r="O523">
        <v>7</v>
      </c>
      <c r="P523">
        <v>3</v>
      </c>
      <c r="Q523" t="s">
        <v>75</v>
      </c>
      <c r="R523" t="s">
        <v>8304</v>
      </c>
      <c r="S523">
        <v>7.13</v>
      </c>
      <c r="T523">
        <v>16</v>
      </c>
      <c r="U523" t="s">
        <v>19</v>
      </c>
      <c r="V523" s="2">
        <v>42690</v>
      </c>
      <c r="W523" t="s">
        <v>39</v>
      </c>
      <c r="X523" t="s">
        <v>156</v>
      </c>
      <c r="Y523" t="s">
        <v>64</v>
      </c>
    </row>
    <row r="524" spans="1:25" hidden="1" x14ac:dyDescent="0.35">
      <c r="A524">
        <v>6</v>
      </c>
      <c r="B524" t="s">
        <v>10</v>
      </c>
      <c r="C524">
        <v>6</v>
      </c>
      <c r="D524" t="s">
        <v>26</v>
      </c>
      <c r="E524" t="s">
        <v>2130</v>
      </c>
      <c r="F524" t="s">
        <v>13</v>
      </c>
      <c r="G524" t="s">
        <v>2131</v>
      </c>
      <c r="H524" s="1">
        <v>0</v>
      </c>
      <c r="I524" s="2">
        <v>42684</v>
      </c>
      <c r="J524" t="s">
        <v>2132</v>
      </c>
      <c r="K524" t="s">
        <v>73</v>
      </c>
      <c r="L524">
        <v>48640</v>
      </c>
      <c r="M524">
        <v>53</v>
      </c>
      <c r="N524" t="s">
        <v>3272</v>
      </c>
      <c r="O524">
        <v>12</v>
      </c>
      <c r="P524">
        <v>3</v>
      </c>
      <c r="Q524" t="s">
        <v>75</v>
      </c>
      <c r="R524" t="s">
        <v>8304</v>
      </c>
      <c r="S524">
        <v>11.96</v>
      </c>
      <c r="T524">
        <v>63</v>
      </c>
      <c r="U524" t="s">
        <v>19</v>
      </c>
      <c r="V524" s="2">
        <v>42690</v>
      </c>
      <c r="W524" t="s">
        <v>39</v>
      </c>
      <c r="X524" t="s">
        <v>156</v>
      </c>
      <c r="Y524" t="s">
        <v>42</v>
      </c>
    </row>
    <row r="525" spans="1:25" hidden="1" x14ac:dyDescent="0.35">
      <c r="A525">
        <v>6</v>
      </c>
      <c r="B525" t="s">
        <v>10</v>
      </c>
      <c r="C525">
        <v>6</v>
      </c>
      <c r="D525" t="s">
        <v>26</v>
      </c>
      <c r="E525" t="s">
        <v>2130</v>
      </c>
      <c r="F525" t="s">
        <v>13</v>
      </c>
      <c r="G525" t="s">
        <v>2131</v>
      </c>
      <c r="H525" s="1">
        <v>0</v>
      </c>
      <c r="I525" s="2">
        <v>42684</v>
      </c>
      <c r="J525" t="s">
        <v>2132</v>
      </c>
      <c r="K525" t="s">
        <v>73</v>
      </c>
      <c r="L525">
        <v>48640</v>
      </c>
      <c r="M525">
        <v>866</v>
      </c>
      <c r="N525" t="s">
        <v>1197</v>
      </c>
      <c r="O525">
        <v>161</v>
      </c>
      <c r="P525">
        <v>3</v>
      </c>
      <c r="Q525" t="s">
        <v>75</v>
      </c>
      <c r="R525" t="s">
        <v>8304</v>
      </c>
      <c r="S525">
        <v>160.62</v>
      </c>
      <c r="T525">
        <v>535</v>
      </c>
      <c r="U525" t="s">
        <v>19</v>
      </c>
      <c r="V525" s="2">
        <v>42690</v>
      </c>
      <c r="W525" t="s">
        <v>39</v>
      </c>
      <c r="X525" t="s">
        <v>156</v>
      </c>
      <c r="Y525" t="s">
        <v>42</v>
      </c>
    </row>
    <row r="526" spans="1:25" hidden="1" x14ac:dyDescent="0.35">
      <c r="A526">
        <v>2</v>
      </c>
      <c r="B526" t="s">
        <v>43</v>
      </c>
      <c r="C526">
        <v>3</v>
      </c>
      <c r="D526" t="s">
        <v>26</v>
      </c>
      <c r="E526" t="s">
        <v>1512</v>
      </c>
      <c r="F526" t="s">
        <v>13</v>
      </c>
      <c r="G526" t="s">
        <v>8127</v>
      </c>
      <c r="H526" s="1">
        <v>0.2</v>
      </c>
      <c r="I526" s="2">
        <v>42702</v>
      </c>
      <c r="J526" t="s">
        <v>3486</v>
      </c>
      <c r="K526" t="s">
        <v>102</v>
      </c>
      <c r="L526">
        <v>11520</v>
      </c>
      <c r="M526">
        <v>711</v>
      </c>
      <c r="N526" t="s">
        <v>3170</v>
      </c>
      <c r="O526">
        <v>6</v>
      </c>
      <c r="P526">
        <v>2</v>
      </c>
      <c r="Q526" t="s">
        <v>104</v>
      </c>
      <c r="R526" t="s">
        <v>8304</v>
      </c>
      <c r="S526">
        <v>6.04</v>
      </c>
      <c r="T526">
        <v>17</v>
      </c>
      <c r="U526" t="s">
        <v>19</v>
      </c>
      <c r="V526" s="2">
        <v>42704</v>
      </c>
      <c r="W526" t="s">
        <v>20</v>
      </c>
      <c r="X526" t="s">
        <v>175</v>
      </c>
      <c r="Y526" t="s">
        <v>54</v>
      </c>
    </row>
    <row r="527" spans="1:25" hidden="1" x14ac:dyDescent="0.35">
      <c r="A527">
        <v>4</v>
      </c>
      <c r="B527" t="s">
        <v>25</v>
      </c>
      <c r="C527">
        <v>3</v>
      </c>
      <c r="D527" t="s">
        <v>26</v>
      </c>
      <c r="E527" t="s">
        <v>1350</v>
      </c>
      <c r="F527" t="s">
        <v>13</v>
      </c>
      <c r="G527" t="s">
        <v>148</v>
      </c>
      <c r="H527" s="1">
        <v>0.2</v>
      </c>
      <c r="I527" s="2">
        <v>42678</v>
      </c>
      <c r="J527" t="s">
        <v>6119</v>
      </c>
      <c r="K527" t="s">
        <v>16</v>
      </c>
      <c r="L527">
        <v>27511</v>
      </c>
      <c r="M527">
        <v>1218</v>
      </c>
      <c r="N527" t="s">
        <v>531</v>
      </c>
      <c r="O527">
        <v>3</v>
      </c>
      <c r="P527">
        <v>3</v>
      </c>
      <c r="Q527" t="s">
        <v>18</v>
      </c>
      <c r="R527" t="s">
        <v>8304</v>
      </c>
      <c r="S527">
        <v>2.72</v>
      </c>
      <c r="T527">
        <v>8</v>
      </c>
      <c r="U527" t="s">
        <v>33</v>
      </c>
      <c r="V527" s="2">
        <v>42682</v>
      </c>
      <c r="W527" t="s">
        <v>20</v>
      </c>
      <c r="X527" t="s">
        <v>63</v>
      </c>
      <c r="Y527" t="s">
        <v>176</v>
      </c>
    </row>
    <row r="528" spans="1:25" hidden="1" x14ac:dyDescent="0.35">
      <c r="A528">
        <v>4</v>
      </c>
      <c r="B528" t="s">
        <v>25</v>
      </c>
      <c r="C528">
        <v>3</v>
      </c>
      <c r="D528" t="s">
        <v>26</v>
      </c>
      <c r="E528" t="s">
        <v>1350</v>
      </c>
      <c r="F528" t="s">
        <v>13</v>
      </c>
      <c r="G528" t="s">
        <v>148</v>
      </c>
      <c r="H528" s="1">
        <v>0.2</v>
      </c>
      <c r="I528" s="2">
        <v>42678</v>
      </c>
      <c r="J528" t="s">
        <v>6119</v>
      </c>
      <c r="K528" t="s">
        <v>16</v>
      </c>
      <c r="L528">
        <v>27511</v>
      </c>
      <c r="M528">
        <v>38</v>
      </c>
      <c r="N528" t="s">
        <v>3041</v>
      </c>
      <c r="O528">
        <v>5</v>
      </c>
      <c r="P528">
        <v>5</v>
      </c>
      <c r="Q528" t="s">
        <v>18</v>
      </c>
      <c r="R528" t="s">
        <v>8304</v>
      </c>
      <c r="S528">
        <v>5.0999999999999996</v>
      </c>
      <c r="T528">
        <v>58</v>
      </c>
      <c r="U528" t="s">
        <v>33</v>
      </c>
      <c r="V528" s="2">
        <v>42682</v>
      </c>
      <c r="W528" t="s">
        <v>20</v>
      </c>
      <c r="X528" t="s">
        <v>63</v>
      </c>
      <c r="Y528" t="s">
        <v>56</v>
      </c>
    </row>
    <row r="529" spans="1:25" hidden="1" x14ac:dyDescent="0.35">
      <c r="A529">
        <v>4</v>
      </c>
      <c r="B529" t="s">
        <v>43</v>
      </c>
      <c r="C529">
        <v>6</v>
      </c>
      <c r="D529" t="s">
        <v>26</v>
      </c>
      <c r="E529" t="s">
        <v>171</v>
      </c>
      <c r="F529" t="s">
        <v>13</v>
      </c>
      <c r="G529" t="s">
        <v>2342</v>
      </c>
      <c r="H529" s="1">
        <v>0.2</v>
      </c>
      <c r="I529" s="2">
        <v>42677</v>
      </c>
      <c r="J529" t="s">
        <v>4167</v>
      </c>
      <c r="K529" t="s">
        <v>102</v>
      </c>
      <c r="L529">
        <v>10009</v>
      </c>
      <c r="M529">
        <v>54</v>
      </c>
      <c r="N529" t="s">
        <v>8242</v>
      </c>
      <c r="O529">
        <v>3</v>
      </c>
      <c r="P529">
        <v>2</v>
      </c>
      <c r="Q529" t="s">
        <v>104</v>
      </c>
      <c r="R529" t="s">
        <v>8304</v>
      </c>
      <c r="S529">
        <v>2.85</v>
      </c>
      <c r="T529">
        <v>8</v>
      </c>
      <c r="U529" t="s">
        <v>19</v>
      </c>
      <c r="V529" s="2">
        <v>42681</v>
      </c>
      <c r="W529" t="s">
        <v>39</v>
      </c>
      <c r="X529" t="s">
        <v>175</v>
      </c>
      <c r="Y529" t="s">
        <v>54</v>
      </c>
    </row>
    <row r="530" spans="1:25" hidden="1" x14ac:dyDescent="0.35">
      <c r="A530">
        <v>4</v>
      </c>
      <c r="B530" t="s">
        <v>43</v>
      </c>
      <c r="C530">
        <v>6</v>
      </c>
      <c r="D530" t="s">
        <v>26</v>
      </c>
      <c r="E530" t="s">
        <v>171</v>
      </c>
      <c r="F530" t="s">
        <v>13</v>
      </c>
      <c r="G530" t="s">
        <v>2342</v>
      </c>
      <c r="H530" s="1">
        <v>0.2</v>
      </c>
      <c r="I530" s="2">
        <v>42677</v>
      </c>
      <c r="J530" t="s">
        <v>4167</v>
      </c>
      <c r="K530" t="s">
        <v>102</v>
      </c>
      <c r="L530">
        <v>10009</v>
      </c>
      <c r="M530">
        <v>1529</v>
      </c>
      <c r="N530" t="s">
        <v>2973</v>
      </c>
      <c r="O530">
        <v>18</v>
      </c>
      <c r="P530">
        <v>2</v>
      </c>
      <c r="Q530" t="s">
        <v>104</v>
      </c>
      <c r="R530" t="s">
        <v>8304</v>
      </c>
      <c r="S530">
        <v>18.34</v>
      </c>
      <c r="T530">
        <v>49</v>
      </c>
      <c r="U530" t="s">
        <v>19</v>
      </c>
      <c r="V530" s="2">
        <v>42681</v>
      </c>
      <c r="W530" t="s">
        <v>39</v>
      </c>
      <c r="X530" t="s">
        <v>175</v>
      </c>
      <c r="Y530" t="s">
        <v>54</v>
      </c>
    </row>
    <row r="531" spans="1:25" hidden="1" x14ac:dyDescent="0.35">
      <c r="A531">
        <v>4</v>
      </c>
      <c r="B531" t="s">
        <v>43</v>
      </c>
      <c r="C531">
        <v>6</v>
      </c>
      <c r="D531" t="s">
        <v>50</v>
      </c>
      <c r="E531" t="s">
        <v>171</v>
      </c>
      <c r="F531" t="s">
        <v>13</v>
      </c>
      <c r="G531" t="s">
        <v>2342</v>
      </c>
      <c r="H531" s="1">
        <v>0</v>
      </c>
      <c r="I531" s="2">
        <v>42677</v>
      </c>
      <c r="J531" t="s">
        <v>4167</v>
      </c>
      <c r="K531" t="s">
        <v>102</v>
      </c>
      <c r="L531">
        <v>10009</v>
      </c>
      <c r="M531">
        <v>1249</v>
      </c>
      <c r="N531" t="s">
        <v>1083</v>
      </c>
      <c r="O531">
        <v>220</v>
      </c>
      <c r="P531">
        <v>4</v>
      </c>
      <c r="Q531" t="s">
        <v>104</v>
      </c>
      <c r="R531" t="s">
        <v>8304</v>
      </c>
      <c r="S531">
        <v>219.51</v>
      </c>
      <c r="T531">
        <v>784</v>
      </c>
      <c r="U531" t="s">
        <v>19</v>
      </c>
      <c r="V531" s="2">
        <v>42681</v>
      </c>
      <c r="W531" t="s">
        <v>39</v>
      </c>
      <c r="X531" t="s">
        <v>175</v>
      </c>
      <c r="Y531" t="s">
        <v>52</v>
      </c>
    </row>
    <row r="532" spans="1:25" hidden="1" x14ac:dyDescent="0.35">
      <c r="A532">
        <v>4</v>
      </c>
      <c r="B532" t="s">
        <v>43</v>
      </c>
      <c r="C532">
        <v>6</v>
      </c>
      <c r="D532" t="s">
        <v>50</v>
      </c>
      <c r="E532" t="s">
        <v>122</v>
      </c>
      <c r="F532" t="s">
        <v>13</v>
      </c>
      <c r="G532" t="s">
        <v>1641</v>
      </c>
      <c r="H532" s="1">
        <v>0.4</v>
      </c>
      <c r="I532" s="2">
        <v>42702</v>
      </c>
      <c r="J532" t="s">
        <v>5023</v>
      </c>
      <c r="K532" t="s">
        <v>73</v>
      </c>
      <c r="L532">
        <v>77041</v>
      </c>
      <c r="M532">
        <v>1511</v>
      </c>
      <c r="N532" t="s">
        <v>4870</v>
      </c>
      <c r="O532">
        <v>-200</v>
      </c>
      <c r="P532">
        <v>5</v>
      </c>
      <c r="Q532" t="s">
        <v>75</v>
      </c>
      <c r="R532" t="s">
        <v>8304</v>
      </c>
      <c r="S532">
        <v>-199.77</v>
      </c>
      <c r="T532">
        <v>999</v>
      </c>
      <c r="U532" t="s">
        <v>19</v>
      </c>
      <c r="V532" s="2">
        <v>42706</v>
      </c>
      <c r="W532" t="s">
        <v>39</v>
      </c>
      <c r="X532" t="s">
        <v>77</v>
      </c>
      <c r="Y532" t="s">
        <v>422</v>
      </c>
    </row>
    <row r="533" spans="1:25" x14ac:dyDescent="0.35">
      <c r="A533">
        <v>4</v>
      </c>
      <c r="B533" t="s">
        <v>43</v>
      </c>
      <c r="C533">
        <v>6</v>
      </c>
      <c r="D533" t="s">
        <v>26</v>
      </c>
      <c r="E533" t="s">
        <v>27</v>
      </c>
      <c r="F533" t="s">
        <v>13</v>
      </c>
      <c r="G533" t="s">
        <v>71</v>
      </c>
      <c r="H533" s="1">
        <v>0.2</v>
      </c>
      <c r="I533" s="2">
        <v>42496</v>
      </c>
      <c r="J533" t="s">
        <v>7703</v>
      </c>
      <c r="K533" t="s">
        <v>30</v>
      </c>
      <c r="L533">
        <v>90049</v>
      </c>
      <c r="M533">
        <v>1649</v>
      </c>
      <c r="N533" t="s">
        <v>3420</v>
      </c>
      <c r="O533">
        <v>53</v>
      </c>
      <c r="P533">
        <v>8</v>
      </c>
      <c r="Q533" t="s">
        <v>32</v>
      </c>
      <c r="R533" t="s">
        <v>8304</v>
      </c>
      <c r="S533">
        <v>52.78</v>
      </c>
      <c r="T533">
        <v>141</v>
      </c>
      <c r="U533" t="s">
        <v>76</v>
      </c>
      <c r="V533" s="2">
        <v>42500</v>
      </c>
      <c r="W533" t="s">
        <v>39</v>
      </c>
      <c r="X533" t="s">
        <v>34</v>
      </c>
      <c r="Y533" t="s">
        <v>54</v>
      </c>
    </row>
    <row r="534" spans="1:25" hidden="1" x14ac:dyDescent="0.35">
      <c r="A534">
        <v>5</v>
      </c>
      <c r="B534" t="s">
        <v>43</v>
      </c>
      <c r="C534">
        <v>6</v>
      </c>
      <c r="D534" t="s">
        <v>26</v>
      </c>
      <c r="E534" t="s">
        <v>305</v>
      </c>
      <c r="F534" t="s">
        <v>13</v>
      </c>
      <c r="G534" t="s">
        <v>1651</v>
      </c>
      <c r="H534" s="1">
        <v>0.2</v>
      </c>
      <c r="I534" s="2">
        <v>42601</v>
      </c>
      <c r="J534" t="s">
        <v>4160</v>
      </c>
      <c r="K534" t="s">
        <v>102</v>
      </c>
      <c r="L534">
        <v>43229</v>
      </c>
      <c r="M534">
        <v>1587</v>
      </c>
      <c r="N534" t="s">
        <v>251</v>
      </c>
      <c r="O534">
        <v>2</v>
      </c>
      <c r="P534">
        <v>2</v>
      </c>
      <c r="Q534" t="s">
        <v>104</v>
      </c>
      <c r="R534" t="s">
        <v>8304</v>
      </c>
      <c r="S534">
        <v>1.74</v>
      </c>
      <c r="T534">
        <v>11</v>
      </c>
      <c r="U534" t="s">
        <v>19</v>
      </c>
      <c r="V534" s="2">
        <v>42606</v>
      </c>
      <c r="W534" t="s">
        <v>39</v>
      </c>
      <c r="X534" t="s">
        <v>309</v>
      </c>
      <c r="Y534" t="s">
        <v>49</v>
      </c>
    </row>
    <row r="535" spans="1:25" hidden="1" x14ac:dyDescent="0.35">
      <c r="A535">
        <v>4</v>
      </c>
      <c r="B535" t="s">
        <v>43</v>
      </c>
      <c r="C535">
        <v>6</v>
      </c>
      <c r="D535" t="s">
        <v>26</v>
      </c>
      <c r="E535" t="s">
        <v>65</v>
      </c>
      <c r="F535" t="s">
        <v>13</v>
      </c>
      <c r="G535" t="s">
        <v>5375</v>
      </c>
      <c r="H535" s="1">
        <v>0</v>
      </c>
      <c r="I535" s="2">
        <v>42414</v>
      </c>
      <c r="J535" t="s">
        <v>6544</v>
      </c>
      <c r="K535" t="s">
        <v>30</v>
      </c>
      <c r="L535">
        <v>98103</v>
      </c>
      <c r="M535">
        <v>291</v>
      </c>
      <c r="N535" t="s">
        <v>3038</v>
      </c>
      <c r="O535">
        <v>23</v>
      </c>
      <c r="P535">
        <v>2</v>
      </c>
      <c r="Q535" t="s">
        <v>32</v>
      </c>
      <c r="R535" t="s">
        <v>8304</v>
      </c>
      <c r="S535">
        <v>22.95</v>
      </c>
      <c r="T535">
        <v>82</v>
      </c>
      <c r="U535" t="s">
        <v>33</v>
      </c>
      <c r="V535" s="2">
        <v>42418</v>
      </c>
      <c r="W535" t="s">
        <v>39</v>
      </c>
      <c r="X535" t="s">
        <v>69</v>
      </c>
      <c r="Y535" t="s">
        <v>56</v>
      </c>
    </row>
    <row r="536" spans="1:25" hidden="1" x14ac:dyDescent="0.35">
      <c r="A536">
        <v>4</v>
      </c>
      <c r="B536" t="s">
        <v>43</v>
      </c>
      <c r="C536">
        <v>6</v>
      </c>
      <c r="D536" t="s">
        <v>26</v>
      </c>
      <c r="E536" t="s">
        <v>65</v>
      </c>
      <c r="F536" t="s">
        <v>13</v>
      </c>
      <c r="G536" t="s">
        <v>5375</v>
      </c>
      <c r="H536" s="1">
        <v>0</v>
      </c>
      <c r="I536" s="2">
        <v>42414</v>
      </c>
      <c r="J536" t="s">
        <v>6544</v>
      </c>
      <c r="K536" t="s">
        <v>30</v>
      </c>
      <c r="L536">
        <v>98103</v>
      </c>
      <c r="M536">
        <v>461</v>
      </c>
      <c r="N536" t="s">
        <v>4141</v>
      </c>
      <c r="O536">
        <v>5</v>
      </c>
      <c r="P536">
        <v>2</v>
      </c>
      <c r="Q536" t="s">
        <v>32</v>
      </c>
      <c r="R536" t="s">
        <v>8304</v>
      </c>
      <c r="S536">
        <v>4.7699999999999996</v>
      </c>
      <c r="T536">
        <v>239</v>
      </c>
      <c r="U536" t="s">
        <v>33</v>
      </c>
      <c r="V536" s="2">
        <v>42418</v>
      </c>
      <c r="W536" t="s">
        <v>39</v>
      </c>
      <c r="X536" t="s">
        <v>69</v>
      </c>
      <c r="Y536" t="s">
        <v>356</v>
      </c>
    </row>
    <row r="537" spans="1:25" hidden="1" x14ac:dyDescent="0.35">
      <c r="A537">
        <v>4</v>
      </c>
      <c r="B537" t="s">
        <v>43</v>
      </c>
      <c r="C537">
        <v>6</v>
      </c>
      <c r="D537" t="s">
        <v>50</v>
      </c>
      <c r="E537" t="s">
        <v>65</v>
      </c>
      <c r="F537" t="s">
        <v>13</v>
      </c>
      <c r="G537" t="s">
        <v>5375</v>
      </c>
      <c r="H537" s="1">
        <v>0</v>
      </c>
      <c r="I537" s="2">
        <v>42414</v>
      </c>
      <c r="J537" t="s">
        <v>6544</v>
      </c>
      <c r="K537" t="s">
        <v>30</v>
      </c>
      <c r="L537">
        <v>98103</v>
      </c>
      <c r="M537">
        <v>1011</v>
      </c>
      <c r="N537" t="s">
        <v>5000</v>
      </c>
      <c r="O537">
        <v>86</v>
      </c>
      <c r="P537">
        <v>3</v>
      </c>
      <c r="Q537" t="s">
        <v>32</v>
      </c>
      <c r="R537" t="s">
        <v>8304</v>
      </c>
      <c r="S537">
        <v>86.39</v>
      </c>
      <c r="T537">
        <v>240</v>
      </c>
      <c r="U537" t="s">
        <v>33</v>
      </c>
      <c r="V537" s="2">
        <v>42418</v>
      </c>
      <c r="W537" t="s">
        <v>39</v>
      </c>
      <c r="X537" t="s">
        <v>69</v>
      </c>
      <c r="Y537" t="s">
        <v>113</v>
      </c>
    </row>
    <row r="538" spans="1:25" hidden="1" x14ac:dyDescent="0.35">
      <c r="A538">
        <v>4</v>
      </c>
      <c r="B538" t="s">
        <v>43</v>
      </c>
      <c r="C538">
        <v>6</v>
      </c>
      <c r="D538" t="s">
        <v>11</v>
      </c>
      <c r="E538" t="s">
        <v>2422</v>
      </c>
      <c r="F538" t="s">
        <v>13</v>
      </c>
      <c r="G538" t="s">
        <v>1501</v>
      </c>
      <c r="H538" s="1">
        <v>0.4</v>
      </c>
      <c r="I538" s="2">
        <v>42468</v>
      </c>
      <c r="J538" t="s">
        <v>2454</v>
      </c>
      <c r="K538" t="s">
        <v>102</v>
      </c>
      <c r="L538">
        <v>43615</v>
      </c>
      <c r="M538">
        <v>1357</v>
      </c>
      <c r="N538" t="s">
        <v>1847</v>
      </c>
      <c r="O538">
        <v>-95</v>
      </c>
      <c r="P538">
        <v>1</v>
      </c>
      <c r="Q538" t="s">
        <v>104</v>
      </c>
      <c r="R538" t="s">
        <v>8304</v>
      </c>
      <c r="S538">
        <v>-94.66</v>
      </c>
      <c r="T538">
        <v>172</v>
      </c>
      <c r="U538" t="s">
        <v>19</v>
      </c>
      <c r="V538" s="2">
        <v>42472</v>
      </c>
      <c r="W538" t="s">
        <v>39</v>
      </c>
      <c r="X538" t="s">
        <v>309</v>
      </c>
      <c r="Y538" t="s">
        <v>41</v>
      </c>
    </row>
    <row r="539" spans="1:25" hidden="1" x14ac:dyDescent="0.35">
      <c r="A539">
        <v>2</v>
      </c>
      <c r="B539" t="s">
        <v>43</v>
      </c>
      <c r="C539">
        <v>3</v>
      </c>
      <c r="D539" t="s">
        <v>26</v>
      </c>
      <c r="E539" t="s">
        <v>178</v>
      </c>
      <c r="F539" t="s">
        <v>13</v>
      </c>
      <c r="G539" t="s">
        <v>5425</v>
      </c>
      <c r="H539" s="1">
        <v>0</v>
      </c>
      <c r="I539" s="2">
        <v>42482</v>
      </c>
      <c r="J539" t="s">
        <v>6075</v>
      </c>
      <c r="K539" t="s">
        <v>102</v>
      </c>
      <c r="L539">
        <v>12180</v>
      </c>
      <c r="M539">
        <v>1501</v>
      </c>
      <c r="N539" t="s">
        <v>412</v>
      </c>
      <c r="O539">
        <v>121</v>
      </c>
      <c r="P539">
        <v>8</v>
      </c>
      <c r="Q539" t="s">
        <v>104</v>
      </c>
      <c r="R539" t="s">
        <v>8304</v>
      </c>
      <c r="S539">
        <v>121.44</v>
      </c>
      <c r="T539">
        <v>248</v>
      </c>
      <c r="U539" t="s">
        <v>33</v>
      </c>
      <c r="V539" s="2">
        <v>42484</v>
      </c>
      <c r="W539" t="s">
        <v>20</v>
      </c>
      <c r="X539" t="s">
        <v>175</v>
      </c>
      <c r="Y539" t="s">
        <v>119</v>
      </c>
    </row>
    <row r="540" spans="1:25" hidden="1" x14ac:dyDescent="0.35">
      <c r="A540">
        <v>2</v>
      </c>
      <c r="B540" t="s">
        <v>43</v>
      </c>
      <c r="C540">
        <v>3</v>
      </c>
      <c r="D540" t="s">
        <v>26</v>
      </c>
      <c r="E540" t="s">
        <v>178</v>
      </c>
      <c r="F540" t="s">
        <v>13</v>
      </c>
      <c r="G540" t="s">
        <v>5425</v>
      </c>
      <c r="H540" s="1">
        <v>0.2</v>
      </c>
      <c r="I540" s="2">
        <v>42482</v>
      </c>
      <c r="J540" t="s">
        <v>6075</v>
      </c>
      <c r="K540" t="s">
        <v>102</v>
      </c>
      <c r="L540">
        <v>12180</v>
      </c>
      <c r="M540">
        <v>68</v>
      </c>
      <c r="N540" t="s">
        <v>8238</v>
      </c>
      <c r="O540">
        <v>3</v>
      </c>
      <c r="P540">
        <v>3</v>
      </c>
      <c r="Q540" t="s">
        <v>104</v>
      </c>
      <c r="R540" t="s">
        <v>8304</v>
      </c>
      <c r="S540">
        <v>3.35</v>
      </c>
      <c r="T540">
        <v>10</v>
      </c>
      <c r="U540" t="s">
        <v>33</v>
      </c>
      <c r="V540" s="2">
        <v>42484</v>
      </c>
      <c r="W540" t="s">
        <v>20</v>
      </c>
      <c r="X540" t="s">
        <v>175</v>
      </c>
      <c r="Y540" t="s">
        <v>54</v>
      </c>
    </row>
    <row r="541" spans="1:25" hidden="1" x14ac:dyDescent="0.35">
      <c r="A541">
        <v>5</v>
      </c>
      <c r="B541" t="s">
        <v>43</v>
      </c>
      <c r="C541">
        <v>6</v>
      </c>
      <c r="D541" t="s">
        <v>11</v>
      </c>
      <c r="E541" t="s">
        <v>2505</v>
      </c>
      <c r="F541" t="s">
        <v>13</v>
      </c>
      <c r="G541" t="s">
        <v>71</v>
      </c>
      <c r="H541" s="1">
        <v>0</v>
      </c>
      <c r="I541" s="2">
        <v>42698</v>
      </c>
      <c r="J541" t="s">
        <v>7123</v>
      </c>
      <c r="K541" t="s">
        <v>16</v>
      </c>
      <c r="L541">
        <v>23464</v>
      </c>
      <c r="M541">
        <v>620</v>
      </c>
      <c r="N541" t="s">
        <v>8205</v>
      </c>
      <c r="O541">
        <v>49</v>
      </c>
      <c r="P541">
        <v>5</v>
      </c>
      <c r="Q541" t="s">
        <v>18</v>
      </c>
      <c r="R541" t="s">
        <v>8304</v>
      </c>
      <c r="S541">
        <v>48.91</v>
      </c>
      <c r="T541">
        <v>111</v>
      </c>
      <c r="U541" t="s">
        <v>76</v>
      </c>
      <c r="V541" s="2">
        <v>42703</v>
      </c>
      <c r="W541" t="s">
        <v>39</v>
      </c>
      <c r="X541" t="s">
        <v>205</v>
      </c>
      <c r="Y541" t="s">
        <v>47</v>
      </c>
    </row>
    <row r="542" spans="1:25" hidden="1" x14ac:dyDescent="0.35">
      <c r="A542">
        <v>4</v>
      </c>
      <c r="B542" t="s">
        <v>25</v>
      </c>
      <c r="C542">
        <v>3</v>
      </c>
      <c r="D542" t="s">
        <v>26</v>
      </c>
      <c r="E542" t="s">
        <v>99</v>
      </c>
      <c r="F542" t="s">
        <v>13</v>
      </c>
      <c r="G542" t="s">
        <v>357</v>
      </c>
      <c r="H542" s="1">
        <v>0.2</v>
      </c>
      <c r="I542" s="2">
        <v>42473</v>
      </c>
      <c r="J542" t="s">
        <v>735</v>
      </c>
      <c r="K542" t="s">
        <v>102</v>
      </c>
      <c r="L542">
        <v>19140</v>
      </c>
      <c r="M542">
        <v>1128</v>
      </c>
      <c r="N542" t="s">
        <v>736</v>
      </c>
      <c r="O542">
        <v>1</v>
      </c>
      <c r="P542">
        <v>4</v>
      </c>
      <c r="Q542" t="s">
        <v>104</v>
      </c>
      <c r="R542" t="s">
        <v>8304</v>
      </c>
      <c r="S542">
        <v>1.1200000000000001</v>
      </c>
      <c r="T542">
        <v>18</v>
      </c>
      <c r="U542" t="s">
        <v>33</v>
      </c>
      <c r="V542" s="2">
        <v>42477</v>
      </c>
      <c r="W542" t="s">
        <v>20</v>
      </c>
      <c r="X542" t="s">
        <v>105</v>
      </c>
      <c r="Y542" t="s">
        <v>49</v>
      </c>
    </row>
    <row r="543" spans="1:25" hidden="1" x14ac:dyDescent="0.35">
      <c r="A543">
        <v>4</v>
      </c>
      <c r="B543" t="s">
        <v>25</v>
      </c>
      <c r="C543">
        <v>3</v>
      </c>
      <c r="D543" t="s">
        <v>26</v>
      </c>
      <c r="E543" t="s">
        <v>99</v>
      </c>
      <c r="F543" t="s">
        <v>13</v>
      </c>
      <c r="G543" t="s">
        <v>357</v>
      </c>
      <c r="H543" s="1">
        <v>0.7</v>
      </c>
      <c r="I543" s="2">
        <v>42473</v>
      </c>
      <c r="J543" t="s">
        <v>735</v>
      </c>
      <c r="K543" t="s">
        <v>102</v>
      </c>
      <c r="L543">
        <v>19140</v>
      </c>
      <c r="M543">
        <v>649</v>
      </c>
      <c r="N543" t="s">
        <v>68</v>
      </c>
      <c r="O543">
        <v>-408</v>
      </c>
      <c r="P543">
        <v>10</v>
      </c>
      <c r="Q543" t="s">
        <v>104</v>
      </c>
      <c r="R543" t="s">
        <v>8304</v>
      </c>
      <c r="S543">
        <v>-407.98</v>
      </c>
      <c r="T543">
        <v>510</v>
      </c>
      <c r="U543" t="s">
        <v>33</v>
      </c>
      <c r="V543" s="2">
        <v>42477</v>
      </c>
      <c r="W543" t="s">
        <v>20</v>
      </c>
      <c r="X543" t="s">
        <v>105</v>
      </c>
      <c r="Y543" t="s">
        <v>54</v>
      </c>
    </row>
    <row r="544" spans="1:25" hidden="1" x14ac:dyDescent="0.35">
      <c r="A544">
        <v>4</v>
      </c>
      <c r="B544" t="s">
        <v>25</v>
      </c>
      <c r="C544">
        <v>3</v>
      </c>
      <c r="D544" t="s">
        <v>26</v>
      </c>
      <c r="E544" t="s">
        <v>99</v>
      </c>
      <c r="F544" t="s">
        <v>13</v>
      </c>
      <c r="G544" t="s">
        <v>357</v>
      </c>
      <c r="H544" s="1">
        <v>0.2</v>
      </c>
      <c r="I544" s="2">
        <v>42473</v>
      </c>
      <c r="J544" t="s">
        <v>735</v>
      </c>
      <c r="K544" t="s">
        <v>102</v>
      </c>
      <c r="L544">
        <v>19140</v>
      </c>
      <c r="M544">
        <v>1507</v>
      </c>
      <c r="N544" t="s">
        <v>346</v>
      </c>
      <c r="O544">
        <v>10</v>
      </c>
      <c r="P544">
        <v>13</v>
      </c>
      <c r="Q544" t="s">
        <v>104</v>
      </c>
      <c r="R544" t="s">
        <v>8304</v>
      </c>
      <c r="S544">
        <v>10.07</v>
      </c>
      <c r="T544">
        <v>31</v>
      </c>
      <c r="U544" t="s">
        <v>33</v>
      </c>
      <c r="V544" s="2">
        <v>42477</v>
      </c>
      <c r="W544" t="s">
        <v>20</v>
      </c>
      <c r="X544" t="s">
        <v>105</v>
      </c>
      <c r="Y544" t="s">
        <v>176</v>
      </c>
    </row>
    <row r="545" spans="1:25" hidden="1" x14ac:dyDescent="0.35">
      <c r="A545">
        <v>4</v>
      </c>
      <c r="B545" t="s">
        <v>25</v>
      </c>
      <c r="C545">
        <v>3</v>
      </c>
      <c r="D545" t="s">
        <v>50</v>
      </c>
      <c r="E545" t="s">
        <v>99</v>
      </c>
      <c r="F545" t="s">
        <v>13</v>
      </c>
      <c r="G545" t="s">
        <v>357</v>
      </c>
      <c r="H545" s="1">
        <v>0.4</v>
      </c>
      <c r="I545" s="2">
        <v>42473</v>
      </c>
      <c r="J545" t="s">
        <v>735</v>
      </c>
      <c r="K545" t="s">
        <v>102</v>
      </c>
      <c r="L545">
        <v>19140</v>
      </c>
      <c r="M545">
        <v>1491</v>
      </c>
      <c r="N545" t="s">
        <v>8168</v>
      </c>
      <c r="O545">
        <v>8</v>
      </c>
      <c r="P545">
        <v>12</v>
      </c>
      <c r="Q545" t="s">
        <v>104</v>
      </c>
      <c r="R545" t="s">
        <v>8304</v>
      </c>
      <c r="S545">
        <v>8.39</v>
      </c>
      <c r="T545">
        <v>72</v>
      </c>
      <c r="U545" t="s">
        <v>33</v>
      </c>
      <c r="V545" s="2">
        <v>42477</v>
      </c>
      <c r="W545" t="s">
        <v>20</v>
      </c>
      <c r="X545" t="s">
        <v>105</v>
      </c>
      <c r="Y545" t="s">
        <v>52</v>
      </c>
    </row>
    <row r="546" spans="1:25" hidden="1" x14ac:dyDescent="0.35">
      <c r="A546">
        <v>5</v>
      </c>
      <c r="B546" t="s">
        <v>43</v>
      </c>
      <c r="C546">
        <v>6</v>
      </c>
      <c r="D546" t="s">
        <v>26</v>
      </c>
      <c r="E546" t="s">
        <v>498</v>
      </c>
      <c r="F546" t="s">
        <v>13</v>
      </c>
      <c r="G546" t="s">
        <v>1929</v>
      </c>
      <c r="H546" s="1">
        <v>0.8</v>
      </c>
      <c r="I546" s="2">
        <v>42416</v>
      </c>
      <c r="J546" t="s">
        <v>3947</v>
      </c>
      <c r="K546" t="s">
        <v>73</v>
      </c>
      <c r="L546">
        <v>75220</v>
      </c>
      <c r="M546">
        <v>809</v>
      </c>
      <c r="N546" t="s">
        <v>2859</v>
      </c>
      <c r="O546">
        <v>-14</v>
      </c>
      <c r="P546">
        <v>2</v>
      </c>
      <c r="Q546" t="s">
        <v>75</v>
      </c>
      <c r="R546" t="s">
        <v>8304</v>
      </c>
      <c r="S546">
        <v>-13.93</v>
      </c>
      <c r="T546">
        <v>8</v>
      </c>
      <c r="U546" t="s">
        <v>19</v>
      </c>
      <c r="V546" s="2">
        <v>42421</v>
      </c>
      <c r="W546" t="s">
        <v>39</v>
      </c>
      <c r="X546" t="s">
        <v>77</v>
      </c>
      <c r="Y546" t="s">
        <v>56</v>
      </c>
    </row>
    <row r="547" spans="1:25" hidden="1" x14ac:dyDescent="0.35">
      <c r="A547">
        <v>5</v>
      </c>
      <c r="B547" t="s">
        <v>43</v>
      </c>
      <c r="C547">
        <v>6</v>
      </c>
      <c r="D547" t="s">
        <v>26</v>
      </c>
      <c r="E547" t="s">
        <v>498</v>
      </c>
      <c r="F547" t="s">
        <v>13</v>
      </c>
      <c r="G547" t="s">
        <v>1929</v>
      </c>
      <c r="H547" s="1">
        <v>0.8</v>
      </c>
      <c r="I547" s="2">
        <v>42416</v>
      </c>
      <c r="J547" t="s">
        <v>3947</v>
      </c>
      <c r="K547" t="s">
        <v>73</v>
      </c>
      <c r="L547">
        <v>75220</v>
      </c>
      <c r="M547">
        <v>1639</v>
      </c>
      <c r="N547" t="s">
        <v>3140</v>
      </c>
      <c r="O547">
        <v>-2</v>
      </c>
      <c r="P547">
        <v>3</v>
      </c>
      <c r="Q547" t="s">
        <v>75</v>
      </c>
      <c r="R547" t="s">
        <v>8304</v>
      </c>
      <c r="S547">
        <v>-1.73</v>
      </c>
      <c r="T547">
        <v>1</v>
      </c>
      <c r="U547" t="s">
        <v>19</v>
      </c>
      <c r="V547" s="2">
        <v>42421</v>
      </c>
      <c r="W547" t="s">
        <v>39</v>
      </c>
      <c r="X547" t="s">
        <v>77</v>
      </c>
      <c r="Y547" t="s">
        <v>54</v>
      </c>
    </row>
    <row r="548" spans="1:25" hidden="1" x14ac:dyDescent="0.35">
      <c r="A548">
        <v>2</v>
      </c>
      <c r="B548" t="s">
        <v>43</v>
      </c>
      <c r="C548">
        <v>3</v>
      </c>
      <c r="D548" t="s">
        <v>11</v>
      </c>
      <c r="E548" t="s">
        <v>1908</v>
      </c>
      <c r="F548" t="s">
        <v>13</v>
      </c>
      <c r="G548" t="s">
        <v>1827</v>
      </c>
      <c r="H548" s="1">
        <v>0</v>
      </c>
      <c r="I548" s="2">
        <v>42699</v>
      </c>
      <c r="J548" t="s">
        <v>1909</v>
      </c>
      <c r="K548" t="s">
        <v>102</v>
      </c>
      <c r="L548">
        <v>2895</v>
      </c>
      <c r="M548">
        <v>484</v>
      </c>
      <c r="N548" t="s">
        <v>1910</v>
      </c>
      <c r="O548">
        <v>20</v>
      </c>
      <c r="P548">
        <v>2</v>
      </c>
      <c r="Q548" t="s">
        <v>104</v>
      </c>
      <c r="R548" t="s">
        <v>8304</v>
      </c>
      <c r="S548">
        <v>20.12</v>
      </c>
      <c r="T548">
        <v>53</v>
      </c>
      <c r="U548" t="s">
        <v>19</v>
      </c>
      <c r="V548" s="2">
        <v>42701</v>
      </c>
      <c r="W548" t="s">
        <v>20</v>
      </c>
      <c r="X548" t="s">
        <v>836</v>
      </c>
      <c r="Y548" t="s">
        <v>47</v>
      </c>
    </row>
    <row r="549" spans="1:25" hidden="1" x14ac:dyDescent="0.35">
      <c r="A549">
        <v>6</v>
      </c>
      <c r="B549" t="s">
        <v>10</v>
      </c>
      <c r="C549">
        <v>6</v>
      </c>
      <c r="D549" t="s">
        <v>11</v>
      </c>
      <c r="E549" t="s">
        <v>1872</v>
      </c>
      <c r="F549" t="s">
        <v>13</v>
      </c>
      <c r="G549" t="s">
        <v>164</v>
      </c>
      <c r="H549" s="1">
        <v>0.6</v>
      </c>
      <c r="I549" s="2">
        <v>42686</v>
      </c>
      <c r="J549" t="s">
        <v>2277</v>
      </c>
      <c r="K549" t="s">
        <v>73</v>
      </c>
      <c r="L549">
        <v>75007</v>
      </c>
      <c r="M549">
        <v>731</v>
      </c>
      <c r="N549" t="s">
        <v>1522</v>
      </c>
      <c r="O549">
        <v>-7</v>
      </c>
      <c r="P549">
        <v>3</v>
      </c>
      <c r="Q549" t="s">
        <v>75</v>
      </c>
      <c r="R549" t="s">
        <v>8304</v>
      </c>
      <c r="S549">
        <v>-6.91</v>
      </c>
      <c r="T549">
        <v>25</v>
      </c>
      <c r="U549" t="s">
        <v>19</v>
      </c>
      <c r="V549" s="2">
        <v>42692</v>
      </c>
      <c r="W549" t="s">
        <v>39</v>
      </c>
      <c r="X549" t="s">
        <v>77</v>
      </c>
      <c r="Y549" t="s">
        <v>47</v>
      </c>
    </row>
    <row r="550" spans="1:25" hidden="1" x14ac:dyDescent="0.35">
      <c r="A550">
        <v>6</v>
      </c>
      <c r="B550" t="s">
        <v>10</v>
      </c>
      <c r="C550">
        <v>6</v>
      </c>
      <c r="D550" t="s">
        <v>50</v>
      </c>
      <c r="E550" t="s">
        <v>1872</v>
      </c>
      <c r="F550" t="s">
        <v>13</v>
      </c>
      <c r="G550" t="s">
        <v>164</v>
      </c>
      <c r="H550" s="1">
        <v>0.2</v>
      </c>
      <c r="I550" s="2">
        <v>42686</v>
      </c>
      <c r="J550" t="s">
        <v>2277</v>
      </c>
      <c r="K550" t="s">
        <v>73</v>
      </c>
      <c r="L550">
        <v>75007</v>
      </c>
      <c r="M550">
        <v>1012</v>
      </c>
      <c r="N550" t="s">
        <v>990</v>
      </c>
      <c r="O550">
        <v>26</v>
      </c>
      <c r="P550">
        <v>2</v>
      </c>
      <c r="Q550" t="s">
        <v>75</v>
      </c>
      <c r="R550" t="s">
        <v>8304</v>
      </c>
      <c r="S550">
        <v>25.6</v>
      </c>
      <c r="T550">
        <v>128</v>
      </c>
      <c r="U550" t="s">
        <v>19</v>
      </c>
      <c r="V550" s="2">
        <v>42692</v>
      </c>
      <c r="W550" t="s">
        <v>39</v>
      </c>
      <c r="X550" t="s">
        <v>77</v>
      </c>
      <c r="Y550" t="s">
        <v>113</v>
      </c>
    </row>
    <row r="551" spans="1:25" x14ac:dyDescent="0.35">
      <c r="A551">
        <v>6</v>
      </c>
      <c r="B551" t="s">
        <v>10</v>
      </c>
      <c r="C551">
        <v>6</v>
      </c>
      <c r="D551" t="s">
        <v>26</v>
      </c>
      <c r="E551" t="s">
        <v>27</v>
      </c>
      <c r="F551" t="s">
        <v>13</v>
      </c>
      <c r="G551" t="s">
        <v>7118</v>
      </c>
      <c r="H551" s="1">
        <v>0</v>
      </c>
      <c r="I551" s="2">
        <v>42573</v>
      </c>
      <c r="J551" t="s">
        <v>7672</v>
      </c>
      <c r="K551" t="s">
        <v>30</v>
      </c>
      <c r="L551">
        <v>90008</v>
      </c>
      <c r="M551">
        <v>475</v>
      </c>
      <c r="N551" t="s">
        <v>814</v>
      </c>
      <c r="O551">
        <v>6</v>
      </c>
      <c r="P551">
        <v>6</v>
      </c>
      <c r="Q551" t="s">
        <v>32</v>
      </c>
      <c r="R551" t="s">
        <v>8304</v>
      </c>
      <c r="S551">
        <v>6.49</v>
      </c>
      <c r="T551">
        <v>20</v>
      </c>
      <c r="U551" t="s">
        <v>76</v>
      </c>
      <c r="V551" s="2">
        <v>42579</v>
      </c>
      <c r="W551" t="s">
        <v>39</v>
      </c>
      <c r="X551" t="s">
        <v>34</v>
      </c>
      <c r="Y551" t="s">
        <v>49</v>
      </c>
    </row>
    <row r="552" spans="1:25" hidden="1" x14ac:dyDescent="0.35">
      <c r="A552">
        <v>6</v>
      </c>
      <c r="B552" t="s">
        <v>10</v>
      </c>
      <c r="C552">
        <v>6</v>
      </c>
      <c r="D552" t="s">
        <v>50</v>
      </c>
      <c r="E552" t="s">
        <v>1452</v>
      </c>
      <c r="F552" t="s">
        <v>13</v>
      </c>
      <c r="G552" t="s">
        <v>812</v>
      </c>
      <c r="H552" s="1">
        <v>0</v>
      </c>
      <c r="I552" s="2">
        <v>42707</v>
      </c>
      <c r="J552" t="s">
        <v>4965</v>
      </c>
      <c r="K552" t="s">
        <v>73</v>
      </c>
      <c r="L552">
        <v>73120</v>
      </c>
      <c r="M552">
        <v>940</v>
      </c>
      <c r="N552" t="s">
        <v>4738</v>
      </c>
      <c r="O552">
        <v>134</v>
      </c>
      <c r="P552">
        <v>4</v>
      </c>
      <c r="Q552" t="s">
        <v>75</v>
      </c>
      <c r="R552" t="s">
        <v>8304</v>
      </c>
      <c r="S552">
        <v>134.38999999999999</v>
      </c>
      <c r="T552">
        <v>480</v>
      </c>
      <c r="U552" t="s">
        <v>19</v>
      </c>
      <c r="V552" s="2">
        <v>42713</v>
      </c>
      <c r="W552" t="s">
        <v>39</v>
      </c>
      <c r="X552" t="s">
        <v>401</v>
      </c>
      <c r="Y552" t="s">
        <v>52</v>
      </c>
    </row>
    <row r="553" spans="1:25" hidden="1" x14ac:dyDescent="0.35">
      <c r="A553">
        <v>6</v>
      </c>
      <c r="B553" t="s">
        <v>10</v>
      </c>
      <c r="C553">
        <v>6</v>
      </c>
      <c r="D553" t="s">
        <v>11</v>
      </c>
      <c r="E553" t="s">
        <v>99</v>
      </c>
      <c r="F553" t="s">
        <v>13</v>
      </c>
      <c r="G553" t="s">
        <v>590</v>
      </c>
      <c r="H553" s="1">
        <v>0.2</v>
      </c>
      <c r="I553" s="2">
        <v>42620</v>
      </c>
      <c r="J553" t="s">
        <v>5630</v>
      </c>
      <c r="K553" t="s">
        <v>102</v>
      </c>
      <c r="L553">
        <v>19134</v>
      </c>
      <c r="M553">
        <v>494</v>
      </c>
      <c r="N553" t="s">
        <v>2279</v>
      </c>
      <c r="O553">
        <v>8</v>
      </c>
      <c r="P553">
        <v>2</v>
      </c>
      <c r="Q553" t="s">
        <v>104</v>
      </c>
      <c r="R553" t="s">
        <v>8304</v>
      </c>
      <c r="S553">
        <v>8.4700000000000006</v>
      </c>
      <c r="T553">
        <v>42</v>
      </c>
      <c r="U553" t="s">
        <v>33</v>
      </c>
      <c r="V553" s="2">
        <v>42626</v>
      </c>
      <c r="W553" t="s">
        <v>39</v>
      </c>
      <c r="X553" t="s">
        <v>105</v>
      </c>
      <c r="Y553" t="s">
        <v>47</v>
      </c>
    </row>
    <row r="554" spans="1:25" hidden="1" x14ac:dyDescent="0.35">
      <c r="A554">
        <v>6</v>
      </c>
      <c r="B554" t="s">
        <v>10</v>
      </c>
      <c r="C554">
        <v>6</v>
      </c>
      <c r="D554" t="s">
        <v>26</v>
      </c>
      <c r="E554" t="s">
        <v>99</v>
      </c>
      <c r="F554" t="s">
        <v>13</v>
      </c>
      <c r="G554" t="s">
        <v>590</v>
      </c>
      <c r="H554" s="1">
        <v>0.2</v>
      </c>
      <c r="I554" s="2">
        <v>42620</v>
      </c>
      <c r="J554" t="s">
        <v>5630</v>
      </c>
      <c r="K554" t="s">
        <v>102</v>
      </c>
      <c r="L554">
        <v>19134</v>
      </c>
      <c r="M554">
        <v>417</v>
      </c>
      <c r="N554" t="s">
        <v>8235</v>
      </c>
      <c r="O554">
        <v>-15</v>
      </c>
      <c r="P554">
        <v>1</v>
      </c>
      <c r="Q554" t="s">
        <v>104</v>
      </c>
      <c r="R554" t="s">
        <v>8304</v>
      </c>
      <c r="S554">
        <v>-14.58</v>
      </c>
      <c r="T554">
        <v>65</v>
      </c>
      <c r="U554" t="s">
        <v>33</v>
      </c>
      <c r="V554" s="2">
        <v>42626</v>
      </c>
      <c r="W554" t="s">
        <v>39</v>
      </c>
      <c r="X554" t="s">
        <v>105</v>
      </c>
      <c r="Y554" t="s">
        <v>42</v>
      </c>
    </row>
    <row r="555" spans="1:25" hidden="1" x14ac:dyDescent="0.35">
      <c r="A555">
        <v>6</v>
      </c>
      <c r="B555" t="s">
        <v>10</v>
      </c>
      <c r="C555">
        <v>6</v>
      </c>
      <c r="D555" t="s">
        <v>50</v>
      </c>
      <c r="E555" t="s">
        <v>99</v>
      </c>
      <c r="F555" t="s">
        <v>13</v>
      </c>
      <c r="G555" t="s">
        <v>590</v>
      </c>
      <c r="H555" s="1">
        <v>0.4</v>
      </c>
      <c r="I555" s="2">
        <v>42620</v>
      </c>
      <c r="J555" t="s">
        <v>5630</v>
      </c>
      <c r="K555" t="s">
        <v>102</v>
      </c>
      <c r="L555">
        <v>19134</v>
      </c>
      <c r="M555">
        <v>931</v>
      </c>
      <c r="N555" t="s">
        <v>4880</v>
      </c>
      <c r="O555">
        <v>4</v>
      </c>
      <c r="P555">
        <v>3</v>
      </c>
      <c r="Q555" t="s">
        <v>104</v>
      </c>
      <c r="R555" t="s">
        <v>8304</v>
      </c>
      <c r="S555">
        <v>4.32</v>
      </c>
      <c r="T555">
        <v>32</v>
      </c>
      <c r="U555" t="s">
        <v>33</v>
      </c>
      <c r="V555" s="2">
        <v>42626</v>
      </c>
      <c r="W555" t="s">
        <v>39</v>
      </c>
      <c r="X555" t="s">
        <v>105</v>
      </c>
      <c r="Y555" t="s">
        <v>52</v>
      </c>
    </row>
    <row r="556" spans="1:25" hidden="1" x14ac:dyDescent="0.35">
      <c r="A556">
        <v>6</v>
      </c>
      <c r="B556" t="s">
        <v>10</v>
      </c>
      <c r="C556">
        <v>6</v>
      </c>
      <c r="D556" t="s">
        <v>50</v>
      </c>
      <c r="E556" t="s">
        <v>99</v>
      </c>
      <c r="F556" t="s">
        <v>13</v>
      </c>
      <c r="G556" t="s">
        <v>590</v>
      </c>
      <c r="H556" s="1">
        <v>0.7</v>
      </c>
      <c r="I556" s="2">
        <v>42620</v>
      </c>
      <c r="J556" t="s">
        <v>5630</v>
      </c>
      <c r="K556" t="s">
        <v>102</v>
      </c>
      <c r="L556">
        <v>19134</v>
      </c>
      <c r="M556">
        <v>1511</v>
      </c>
      <c r="N556" t="s">
        <v>4870</v>
      </c>
      <c r="O556">
        <v>-559</v>
      </c>
      <c r="P556">
        <v>4</v>
      </c>
      <c r="Q556" t="s">
        <v>104</v>
      </c>
      <c r="R556" t="s">
        <v>8304</v>
      </c>
      <c r="S556">
        <v>-559.36</v>
      </c>
      <c r="T556">
        <v>400</v>
      </c>
      <c r="U556" t="s">
        <v>33</v>
      </c>
      <c r="V556" s="2">
        <v>42626</v>
      </c>
      <c r="W556" t="s">
        <v>39</v>
      </c>
      <c r="X556" t="s">
        <v>105</v>
      </c>
      <c r="Y556" t="s">
        <v>422</v>
      </c>
    </row>
    <row r="557" spans="1:25" hidden="1" x14ac:dyDescent="0.35">
      <c r="A557">
        <v>4</v>
      </c>
      <c r="B557" t="s">
        <v>43</v>
      </c>
      <c r="C557">
        <v>6</v>
      </c>
      <c r="D557" t="s">
        <v>11</v>
      </c>
      <c r="E557" t="s">
        <v>99</v>
      </c>
      <c r="F557" t="s">
        <v>13</v>
      </c>
      <c r="G557" t="s">
        <v>5393</v>
      </c>
      <c r="H557" s="1">
        <v>0.4</v>
      </c>
      <c r="I557" s="2">
        <v>42642</v>
      </c>
      <c r="J557" t="s">
        <v>5643</v>
      </c>
      <c r="K557" t="s">
        <v>102</v>
      </c>
      <c r="L557">
        <v>19134</v>
      </c>
      <c r="M557">
        <v>823</v>
      </c>
      <c r="N557" t="s">
        <v>2154</v>
      </c>
      <c r="O557">
        <v>-20</v>
      </c>
      <c r="P557">
        <v>1</v>
      </c>
      <c r="Q557" t="s">
        <v>104</v>
      </c>
      <c r="R557" t="s">
        <v>8304</v>
      </c>
      <c r="S557">
        <v>-20.149999999999999</v>
      </c>
      <c r="T557">
        <v>67</v>
      </c>
      <c r="U557" t="s">
        <v>33</v>
      </c>
      <c r="V557" s="2">
        <v>42646</v>
      </c>
      <c r="W557" t="s">
        <v>39</v>
      </c>
      <c r="X557" t="s">
        <v>105</v>
      </c>
      <c r="Y557" t="s">
        <v>41</v>
      </c>
    </row>
    <row r="558" spans="1:25" hidden="1" x14ac:dyDescent="0.35">
      <c r="A558">
        <v>4</v>
      </c>
      <c r="B558" t="s">
        <v>43</v>
      </c>
      <c r="C558">
        <v>6</v>
      </c>
      <c r="D558" t="s">
        <v>11</v>
      </c>
      <c r="E558" t="s">
        <v>99</v>
      </c>
      <c r="F558" t="s">
        <v>13</v>
      </c>
      <c r="G558" t="s">
        <v>5393</v>
      </c>
      <c r="H558" s="1">
        <v>0.4</v>
      </c>
      <c r="I558" s="2">
        <v>42642</v>
      </c>
      <c r="J558" t="s">
        <v>5643</v>
      </c>
      <c r="K558" t="s">
        <v>102</v>
      </c>
      <c r="L558">
        <v>19134</v>
      </c>
      <c r="M558">
        <v>820</v>
      </c>
      <c r="N558" t="s">
        <v>8286</v>
      </c>
      <c r="O558">
        <v>-82</v>
      </c>
      <c r="P558">
        <v>2</v>
      </c>
      <c r="Q558" t="s">
        <v>104</v>
      </c>
      <c r="R558" t="s">
        <v>8304</v>
      </c>
      <c r="S558">
        <v>-81.849999999999994</v>
      </c>
      <c r="T558">
        <v>409</v>
      </c>
      <c r="U558" t="s">
        <v>33</v>
      </c>
      <c r="V558" s="2">
        <v>42646</v>
      </c>
      <c r="W558" t="s">
        <v>39</v>
      </c>
      <c r="X558" t="s">
        <v>105</v>
      </c>
      <c r="Y558" t="s">
        <v>41</v>
      </c>
    </row>
    <row r="559" spans="1:25" hidden="1" x14ac:dyDescent="0.35">
      <c r="A559">
        <v>4</v>
      </c>
      <c r="B559" t="s">
        <v>43</v>
      </c>
      <c r="C559">
        <v>6</v>
      </c>
      <c r="D559" t="s">
        <v>26</v>
      </c>
      <c r="E559" t="s">
        <v>99</v>
      </c>
      <c r="F559" t="s">
        <v>13</v>
      </c>
      <c r="G559" t="s">
        <v>5393</v>
      </c>
      <c r="H559" s="1">
        <v>0.2</v>
      </c>
      <c r="I559" s="2">
        <v>42642</v>
      </c>
      <c r="J559" t="s">
        <v>5643</v>
      </c>
      <c r="K559" t="s">
        <v>102</v>
      </c>
      <c r="L559">
        <v>19134</v>
      </c>
      <c r="M559">
        <v>1174</v>
      </c>
      <c r="N559" t="s">
        <v>3730</v>
      </c>
      <c r="O559">
        <v>1</v>
      </c>
      <c r="P559">
        <v>3</v>
      </c>
      <c r="Q559" t="s">
        <v>104</v>
      </c>
      <c r="R559" t="s">
        <v>8304</v>
      </c>
      <c r="S559">
        <v>1.48</v>
      </c>
      <c r="T559">
        <v>4</v>
      </c>
      <c r="U559" t="s">
        <v>33</v>
      </c>
      <c r="V559" s="2">
        <v>42646</v>
      </c>
      <c r="W559" t="s">
        <v>39</v>
      </c>
      <c r="X559" t="s">
        <v>105</v>
      </c>
      <c r="Y559" t="s">
        <v>49</v>
      </c>
    </row>
    <row r="560" spans="1:25" hidden="1" x14ac:dyDescent="0.35">
      <c r="A560">
        <v>4</v>
      </c>
      <c r="B560" t="s">
        <v>43</v>
      </c>
      <c r="C560">
        <v>6</v>
      </c>
      <c r="D560" t="s">
        <v>26</v>
      </c>
      <c r="E560" t="s">
        <v>99</v>
      </c>
      <c r="F560" t="s">
        <v>13</v>
      </c>
      <c r="G560" t="s">
        <v>5393</v>
      </c>
      <c r="H560" s="1">
        <v>0.2</v>
      </c>
      <c r="I560" s="2">
        <v>42642</v>
      </c>
      <c r="J560" t="s">
        <v>5643</v>
      </c>
      <c r="K560" t="s">
        <v>102</v>
      </c>
      <c r="L560">
        <v>19134</v>
      </c>
      <c r="M560">
        <v>1481</v>
      </c>
      <c r="N560" t="s">
        <v>4154</v>
      </c>
      <c r="O560">
        <v>7</v>
      </c>
      <c r="P560">
        <v>4</v>
      </c>
      <c r="Q560" t="s">
        <v>104</v>
      </c>
      <c r="R560" t="s">
        <v>8304</v>
      </c>
      <c r="S560">
        <v>6.8</v>
      </c>
      <c r="T560">
        <v>21</v>
      </c>
      <c r="U560" t="s">
        <v>33</v>
      </c>
      <c r="V560" s="2">
        <v>42646</v>
      </c>
      <c r="W560" t="s">
        <v>39</v>
      </c>
      <c r="X560" t="s">
        <v>105</v>
      </c>
      <c r="Y560" t="s">
        <v>64</v>
      </c>
    </row>
    <row r="561" spans="1:25" hidden="1" x14ac:dyDescent="0.35">
      <c r="A561">
        <v>4</v>
      </c>
      <c r="B561" t="s">
        <v>43</v>
      </c>
      <c r="C561">
        <v>6</v>
      </c>
      <c r="D561" t="s">
        <v>26</v>
      </c>
      <c r="E561" t="s">
        <v>99</v>
      </c>
      <c r="F561" t="s">
        <v>13</v>
      </c>
      <c r="G561" t="s">
        <v>5393</v>
      </c>
      <c r="H561" s="1">
        <v>0.2</v>
      </c>
      <c r="I561" s="2">
        <v>42642</v>
      </c>
      <c r="J561" t="s">
        <v>5643</v>
      </c>
      <c r="K561" t="s">
        <v>102</v>
      </c>
      <c r="L561">
        <v>19134</v>
      </c>
      <c r="M561">
        <v>1558</v>
      </c>
      <c r="N561" t="s">
        <v>1053</v>
      </c>
      <c r="O561">
        <v>-338</v>
      </c>
      <c r="P561">
        <v>6</v>
      </c>
      <c r="Q561" t="s">
        <v>104</v>
      </c>
      <c r="R561" t="s">
        <v>8304</v>
      </c>
      <c r="S561">
        <v>-337.81</v>
      </c>
      <c r="T561">
        <v>1802</v>
      </c>
      <c r="U561" t="s">
        <v>33</v>
      </c>
      <c r="V561" s="2">
        <v>42646</v>
      </c>
      <c r="W561" t="s">
        <v>39</v>
      </c>
      <c r="X561" t="s">
        <v>105</v>
      </c>
      <c r="Y561" t="s">
        <v>42</v>
      </c>
    </row>
    <row r="562" spans="1:25" hidden="1" x14ac:dyDescent="0.35">
      <c r="A562">
        <v>4</v>
      </c>
      <c r="B562" t="s">
        <v>43</v>
      </c>
      <c r="C562">
        <v>6</v>
      </c>
      <c r="D562" t="s">
        <v>26</v>
      </c>
      <c r="E562" t="s">
        <v>99</v>
      </c>
      <c r="F562" t="s">
        <v>13</v>
      </c>
      <c r="G562" t="s">
        <v>5393</v>
      </c>
      <c r="H562" s="1">
        <v>0.2</v>
      </c>
      <c r="I562" s="2">
        <v>42642</v>
      </c>
      <c r="J562" t="s">
        <v>5643</v>
      </c>
      <c r="K562" t="s">
        <v>102</v>
      </c>
      <c r="L562">
        <v>19134</v>
      </c>
      <c r="M562">
        <v>1265</v>
      </c>
      <c r="N562" t="s">
        <v>6039</v>
      </c>
      <c r="O562">
        <v>18</v>
      </c>
      <c r="P562">
        <v>11</v>
      </c>
      <c r="Q562" t="s">
        <v>104</v>
      </c>
      <c r="R562" t="s">
        <v>8304</v>
      </c>
      <c r="S562">
        <v>18.02</v>
      </c>
      <c r="T562">
        <v>55</v>
      </c>
      <c r="U562" t="s">
        <v>33</v>
      </c>
      <c r="V562" s="2">
        <v>42646</v>
      </c>
      <c r="W562" t="s">
        <v>39</v>
      </c>
      <c r="X562" t="s">
        <v>105</v>
      </c>
      <c r="Y562" t="s">
        <v>35</v>
      </c>
    </row>
    <row r="563" spans="1:25" hidden="1" x14ac:dyDescent="0.35">
      <c r="A563">
        <v>2</v>
      </c>
      <c r="B563" t="s">
        <v>25</v>
      </c>
      <c r="C563">
        <v>1</v>
      </c>
      <c r="D563" t="s">
        <v>26</v>
      </c>
      <c r="E563" t="s">
        <v>192</v>
      </c>
      <c r="F563" t="s">
        <v>13</v>
      </c>
      <c r="G563" t="s">
        <v>793</v>
      </c>
      <c r="H563" s="1">
        <v>0.2</v>
      </c>
      <c r="I563" s="2">
        <v>42551</v>
      </c>
      <c r="J563" t="s">
        <v>2809</v>
      </c>
      <c r="K563" t="s">
        <v>73</v>
      </c>
      <c r="L563">
        <v>60653</v>
      </c>
      <c r="M563">
        <v>321</v>
      </c>
      <c r="N563" t="s">
        <v>2810</v>
      </c>
      <c r="O563">
        <v>2</v>
      </c>
      <c r="P563">
        <v>4</v>
      </c>
      <c r="Q563" t="s">
        <v>75</v>
      </c>
      <c r="R563" t="s">
        <v>8304</v>
      </c>
      <c r="S563">
        <v>1.64</v>
      </c>
      <c r="T563">
        <v>5</v>
      </c>
      <c r="U563" t="s">
        <v>19</v>
      </c>
      <c r="V563" s="2">
        <v>42553</v>
      </c>
      <c r="W563" t="s">
        <v>130</v>
      </c>
      <c r="X563" t="s">
        <v>139</v>
      </c>
      <c r="Y563" t="s">
        <v>49</v>
      </c>
    </row>
    <row r="564" spans="1:25" hidden="1" x14ac:dyDescent="0.35">
      <c r="A564">
        <v>4</v>
      </c>
      <c r="B564" t="s">
        <v>43</v>
      </c>
      <c r="C564">
        <v>6</v>
      </c>
      <c r="D564" t="s">
        <v>26</v>
      </c>
      <c r="E564" t="s">
        <v>700</v>
      </c>
      <c r="F564" t="s">
        <v>13</v>
      </c>
      <c r="G564" t="s">
        <v>5381</v>
      </c>
      <c r="H564" s="1">
        <v>0</v>
      </c>
      <c r="I564" s="2">
        <v>42621</v>
      </c>
      <c r="J564" t="s">
        <v>6315</v>
      </c>
      <c r="K564" t="s">
        <v>102</v>
      </c>
      <c r="L564">
        <v>11561</v>
      </c>
      <c r="M564">
        <v>336</v>
      </c>
      <c r="N564" t="s">
        <v>2784</v>
      </c>
      <c r="O564">
        <v>4</v>
      </c>
      <c r="P564">
        <v>2</v>
      </c>
      <c r="Q564" t="s">
        <v>104</v>
      </c>
      <c r="R564" t="s">
        <v>8304</v>
      </c>
      <c r="S564">
        <v>4.2</v>
      </c>
      <c r="T564">
        <v>17</v>
      </c>
      <c r="U564" t="s">
        <v>33</v>
      </c>
      <c r="V564" s="2">
        <v>42625</v>
      </c>
      <c r="W564" t="s">
        <v>39</v>
      </c>
      <c r="X564" t="s">
        <v>175</v>
      </c>
      <c r="Y564" t="s">
        <v>56</v>
      </c>
    </row>
    <row r="565" spans="1:25" hidden="1" x14ac:dyDescent="0.35">
      <c r="A565">
        <v>3</v>
      </c>
      <c r="B565" t="s">
        <v>25</v>
      </c>
      <c r="C565">
        <v>1</v>
      </c>
      <c r="D565" t="s">
        <v>26</v>
      </c>
      <c r="E565" t="s">
        <v>1485</v>
      </c>
      <c r="F565" t="s">
        <v>13</v>
      </c>
      <c r="G565" t="s">
        <v>1929</v>
      </c>
      <c r="H565" s="1">
        <v>0.2</v>
      </c>
      <c r="I565" s="2">
        <v>42562</v>
      </c>
      <c r="J565" t="s">
        <v>7869</v>
      </c>
      <c r="K565" t="s">
        <v>73</v>
      </c>
      <c r="L565">
        <v>79907</v>
      </c>
      <c r="M565">
        <v>1802</v>
      </c>
      <c r="N565" t="s">
        <v>3054</v>
      </c>
      <c r="O565">
        <v>4</v>
      </c>
      <c r="P565">
        <v>2</v>
      </c>
      <c r="Q565" t="s">
        <v>75</v>
      </c>
      <c r="R565" t="s">
        <v>92</v>
      </c>
      <c r="S565">
        <v>3.63</v>
      </c>
      <c r="T565">
        <v>10</v>
      </c>
      <c r="U565" t="s">
        <v>19</v>
      </c>
      <c r="V565" s="2">
        <v>42565</v>
      </c>
      <c r="W565" t="s">
        <v>130</v>
      </c>
      <c r="X565" t="s">
        <v>77</v>
      </c>
      <c r="Y565" t="s">
        <v>64</v>
      </c>
    </row>
    <row r="566" spans="1:25" hidden="1" x14ac:dyDescent="0.35">
      <c r="A566">
        <v>3</v>
      </c>
      <c r="B566" t="s">
        <v>25</v>
      </c>
      <c r="C566">
        <v>1</v>
      </c>
      <c r="D566" t="s">
        <v>50</v>
      </c>
      <c r="E566" t="s">
        <v>1485</v>
      </c>
      <c r="F566" t="s">
        <v>13</v>
      </c>
      <c r="G566" t="s">
        <v>1929</v>
      </c>
      <c r="H566" s="1">
        <v>0.2</v>
      </c>
      <c r="I566" s="2">
        <v>42562</v>
      </c>
      <c r="J566" t="s">
        <v>7869</v>
      </c>
      <c r="K566" t="s">
        <v>73</v>
      </c>
      <c r="L566">
        <v>79907</v>
      </c>
      <c r="M566">
        <v>1299</v>
      </c>
      <c r="N566" t="s">
        <v>4863</v>
      </c>
      <c r="O566">
        <v>43</v>
      </c>
      <c r="P566">
        <v>4</v>
      </c>
      <c r="Q566" t="s">
        <v>75</v>
      </c>
      <c r="R566" t="s">
        <v>92</v>
      </c>
      <c r="S566">
        <v>43.2</v>
      </c>
      <c r="T566">
        <v>576</v>
      </c>
      <c r="U566" t="s">
        <v>19</v>
      </c>
      <c r="V566" s="2">
        <v>42565</v>
      </c>
      <c r="W566" t="s">
        <v>130</v>
      </c>
      <c r="X566" t="s">
        <v>77</v>
      </c>
      <c r="Y566" t="s">
        <v>52</v>
      </c>
    </row>
    <row r="567" spans="1:25" hidden="1" x14ac:dyDescent="0.35">
      <c r="A567">
        <v>3</v>
      </c>
      <c r="B567" t="s">
        <v>10</v>
      </c>
      <c r="C567">
        <v>3</v>
      </c>
      <c r="D567" t="s">
        <v>26</v>
      </c>
      <c r="E567" t="s">
        <v>667</v>
      </c>
      <c r="F567" t="s">
        <v>13</v>
      </c>
      <c r="G567" t="s">
        <v>7018</v>
      </c>
      <c r="H567" s="1">
        <v>0.2</v>
      </c>
      <c r="I567" s="2">
        <v>42604</v>
      </c>
      <c r="J567" t="s">
        <v>8062</v>
      </c>
      <c r="K567" t="s">
        <v>102</v>
      </c>
      <c r="L567">
        <v>44107</v>
      </c>
      <c r="M567">
        <v>628</v>
      </c>
      <c r="N567" t="s">
        <v>675</v>
      </c>
      <c r="O567">
        <v>1</v>
      </c>
      <c r="P567">
        <v>1</v>
      </c>
      <c r="Q567" t="s">
        <v>104</v>
      </c>
      <c r="R567" t="s">
        <v>92</v>
      </c>
      <c r="S567">
        <v>1.03</v>
      </c>
      <c r="T567">
        <v>4</v>
      </c>
      <c r="U567" t="s">
        <v>76</v>
      </c>
      <c r="V567" s="2">
        <v>42607</v>
      </c>
      <c r="W567" t="s">
        <v>20</v>
      </c>
      <c r="X567" t="s">
        <v>309</v>
      </c>
      <c r="Y567" t="s">
        <v>49</v>
      </c>
    </row>
    <row r="568" spans="1:25" x14ac:dyDescent="0.35">
      <c r="A568">
        <v>4</v>
      </c>
      <c r="B568" t="s">
        <v>43</v>
      </c>
      <c r="C568">
        <v>6</v>
      </c>
      <c r="D568" t="s">
        <v>50</v>
      </c>
      <c r="E568" t="s">
        <v>27</v>
      </c>
      <c r="F568" t="s">
        <v>13</v>
      </c>
      <c r="G568" t="s">
        <v>462</v>
      </c>
      <c r="H568" s="1">
        <v>0</v>
      </c>
      <c r="I568" s="2">
        <v>42608</v>
      </c>
      <c r="J568" t="s">
        <v>463</v>
      </c>
      <c r="K568" t="s">
        <v>30</v>
      </c>
      <c r="L568">
        <v>90032</v>
      </c>
      <c r="M568">
        <v>1409</v>
      </c>
      <c r="N568" t="s">
        <v>464</v>
      </c>
      <c r="O568">
        <v>23</v>
      </c>
      <c r="P568">
        <v>8</v>
      </c>
      <c r="Q568" t="s">
        <v>32</v>
      </c>
      <c r="R568" t="s">
        <v>8304</v>
      </c>
      <c r="S568">
        <v>22.98</v>
      </c>
      <c r="T568">
        <v>177</v>
      </c>
      <c r="U568" t="s">
        <v>76</v>
      </c>
      <c r="V568" s="2">
        <v>42612</v>
      </c>
      <c r="W568" t="s">
        <v>39</v>
      </c>
      <c r="X568" t="s">
        <v>34</v>
      </c>
      <c r="Y568" t="s">
        <v>113</v>
      </c>
    </row>
    <row r="569" spans="1:25" hidden="1" x14ac:dyDescent="0.35">
      <c r="A569">
        <v>0</v>
      </c>
      <c r="B569" t="s">
        <v>10</v>
      </c>
      <c r="C569">
        <v>0</v>
      </c>
      <c r="D569" t="s">
        <v>11</v>
      </c>
      <c r="E569" t="s">
        <v>781</v>
      </c>
      <c r="F569" t="s">
        <v>13</v>
      </c>
      <c r="G569" t="s">
        <v>6922</v>
      </c>
      <c r="H569" s="1">
        <v>0.2</v>
      </c>
      <c r="I569" s="2">
        <v>42569</v>
      </c>
      <c r="J569" t="s">
        <v>6923</v>
      </c>
      <c r="K569" t="s">
        <v>30</v>
      </c>
      <c r="L569">
        <v>85705</v>
      </c>
      <c r="M569">
        <v>1208</v>
      </c>
      <c r="N569" t="s">
        <v>923</v>
      </c>
      <c r="O569">
        <v>-26</v>
      </c>
      <c r="P569">
        <v>4</v>
      </c>
      <c r="Q569" t="s">
        <v>32</v>
      </c>
      <c r="R569" t="s">
        <v>8304</v>
      </c>
      <c r="S569">
        <v>-25.91</v>
      </c>
      <c r="T569">
        <v>259</v>
      </c>
      <c r="U569" t="s">
        <v>76</v>
      </c>
      <c r="V569" s="2">
        <v>42569</v>
      </c>
      <c r="W569" t="s">
        <v>773</v>
      </c>
      <c r="X569" t="s">
        <v>199</v>
      </c>
      <c r="Y569" t="s">
        <v>24</v>
      </c>
    </row>
    <row r="570" spans="1:25" hidden="1" x14ac:dyDescent="0.35">
      <c r="A570">
        <v>4</v>
      </c>
      <c r="B570" t="s">
        <v>43</v>
      </c>
      <c r="C570">
        <v>6</v>
      </c>
      <c r="D570" t="s">
        <v>26</v>
      </c>
      <c r="E570" t="s">
        <v>1362</v>
      </c>
      <c r="F570" t="s">
        <v>13</v>
      </c>
      <c r="G570" t="s">
        <v>1289</v>
      </c>
      <c r="H570" s="1">
        <v>0.2</v>
      </c>
      <c r="I570" s="2">
        <v>42656</v>
      </c>
      <c r="J570" t="s">
        <v>6408</v>
      </c>
      <c r="K570" t="s">
        <v>102</v>
      </c>
      <c r="L570">
        <v>10550</v>
      </c>
      <c r="M570">
        <v>1343</v>
      </c>
      <c r="N570" t="s">
        <v>1170</v>
      </c>
      <c r="O570">
        <v>3</v>
      </c>
      <c r="P570">
        <v>3</v>
      </c>
      <c r="Q570" t="s">
        <v>104</v>
      </c>
      <c r="R570" t="s">
        <v>8304</v>
      </c>
      <c r="S570">
        <v>2.81</v>
      </c>
      <c r="T570">
        <v>8</v>
      </c>
      <c r="U570" t="s">
        <v>33</v>
      </c>
      <c r="V570" s="2">
        <v>42660</v>
      </c>
      <c r="W570" t="s">
        <v>39</v>
      </c>
      <c r="X570" t="s">
        <v>175</v>
      </c>
      <c r="Y570" t="s">
        <v>54</v>
      </c>
    </row>
    <row r="571" spans="1:25" x14ac:dyDescent="0.35">
      <c r="A571">
        <v>5</v>
      </c>
      <c r="B571" t="s">
        <v>43</v>
      </c>
      <c r="C571">
        <v>6</v>
      </c>
      <c r="D571" t="s">
        <v>26</v>
      </c>
      <c r="E571" t="s">
        <v>88</v>
      </c>
      <c r="F571" t="s">
        <v>13</v>
      </c>
      <c r="G571" t="s">
        <v>158</v>
      </c>
      <c r="H571" s="1">
        <v>0.2</v>
      </c>
      <c r="I571" s="2">
        <v>42681</v>
      </c>
      <c r="J571" t="s">
        <v>4688</v>
      </c>
      <c r="K571" t="s">
        <v>30</v>
      </c>
      <c r="L571">
        <v>94110</v>
      </c>
      <c r="M571">
        <v>1649</v>
      </c>
      <c r="N571" t="s">
        <v>3420</v>
      </c>
      <c r="O571">
        <v>46</v>
      </c>
      <c r="P571">
        <v>7</v>
      </c>
      <c r="Q571" t="s">
        <v>32</v>
      </c>
      <c r="R571" t="s">
        <v>8304</v>
      </c>
      <c r="S571">
        <v>46.18</v>
      </c>
      <c r="T571">
        <v>123</v>
      </c>
      <c r="U571" t="s">
        <v>19</v>
      </c>
      <c r="V571" s="2">
        <v>42686</v>
      </c>
      <c r="W571" t="s">
        <v>39</v>
      </c>
      <c r="X571" t="s">
        <v>34</v>
      </c>
      <c r="Y571" t="s">
        <v>54</v>
      </c>
    </row>
    <row r="572" spans="1:25" x14ac:dyDescent="0.35">
      <c r="A572">
        <v>5</v>
      </c>
      <c r="B572" t="s">
        <v>43</v>
      </c>
      <c r="C572">
        <v>6</v>
      </c>
      <c r="D572" t="s">
        <v>26</v>
      </c>
      <c r="E572" t="s">
        <v>88</v>
      </c>
      <c r="F572" t="s">
        <v>13</v>
      </c>
      <c r="G572" t="s">
        <v>767</v>
      </c>
      <c r="H572" s="1">
        <v>0</v>
      </c>
      <c r="I572" s="2">
        <v>42637</v>
      </c>
      <c r="J572" t="s">
        <v>768</v>
      </c>
      <c r="K572" t="s">
        <v>30</v>
      </c>
      <c r="L572">
        <v>94109</v>
      </c>
      <c r="M572">
        <v>777</v>
      </c>
      <c r="N572" t="s">
        <v>155</v>
      </c>
      <c r="O572">
        <v>8</v>
      </c>
      <c r="P572">
        <v>4</v>
      </c>
      <c r="Q572" t="s">
        <v>32</v>
      </c>
      <c r="R572" t="s">
        <v>8304</v>
      </c>
      <c r="S572">
        <v>8.48</v>
      </c>
      <c r="T572">
        <v>212</v>
      </c>
      <c r="U572" t="s">
        <v>19</v>
      </c>
      <c r="V572" s="2">
        <v>42642</v>
      </c>
      <c r="W572" t="s">
        <v>39</v>
      </c>
      <c r="X572" t="s">
        <v>34</v>
      </c>
      <c r="Y572" t="s">
        <v>42</v>
      </c>
    </row>
    <row r="573" spans="1:25" hidden="1" x14ac:dyDescent="0.35">
      <c r="A573">
        <v>7</v>
      </c>
      <c r="B573" t="s">
        <v>25</v>
      </c>
      <c r="C573">
        <v>6</v>
      </c>
      <c r="D573" t="s">
        <v>26</v>
      </c>
      <c r="E573" t="s">
        <v>687</v>
      </c>
      <c r="F573" t="s">
        <v>13</v>
      </c>
      <c r="G573" t="s">
        <v>1622</v>
      </c>
      <c r="H573" s="1">
        <v>0.7</v>
      </c>
      <c r="I573" s="2">
        <v>42402</v>
      </c>
      <c r="J573" t="s">
        <v>4425</v>
      </c>
      <c r="K573" t="s">
        <v>16</v>
      </c>
      <c r="L573">
        <v>33710</v>
      </c>
      <c r="M573">
        <v>1529</v>
      </c>
      <c r="N573" t="s">
        <v>2973</v>
      </c>
      <c r="O573">
        <v>-12</v>
      </c>
      <c r="P573">
        <v>2</v>
      </c>
      <c r="Q573" t="s">
        <v>18</v>
      </c>
      <c r="R573" t="s">
        <v>8304</v>
      </c>
      <c r="S573">
        <v>-12.22</v>
      </c>
      <c r="T573">
        <v>18</v>
      </c>
      <c r="U573" t="s">
        <v>19</v>
      </c>
      <c r="V573" s="2">
        <v>42409</v>
      </c>
      <c r="W573" t="s">
        <v>39</v>
      </c>
      <c r="X573" t="s">
        <v>40</v>
      </c>
      <c r="Y573" t="s">
        <v>54</v>
      </c>
    </row>
    <row r="574" spans="1:25" hidden="1" x14ac:dyDescent="0.35">
      <c r="A574">
        <v>7</v>
      </c>
      <c r="B574" t="s">
        <v>25</v>
      </c>
      <c r="C574">
        <v>6</v>
      </c>
      <c r="D574" t="s">
        <v>50</v>
      </c>
      <c r="E574" t="s">
        <v>687</v>
      </c>
      <c r="F574" t="s">
        <v>13</v>
      </c>
      <c r="G574" t="s">
        <v>1622</v>
      </c>
      <c r="H574" s="1">
        <v>0.2</v>
      </c>
      <c r="I574" s="2">
        <v>42402</v>
      </c>
      <c r="J574" t="s">
        <v>4425</v>
      </c>
      <c r="K574" t="s">
        <v>16</v>
      </c>
      <c r="L574">
        <v>33710</v>
      </c>
      <c r="M574">
        <v>156</v>
      </c>
      <c r="N574" t="s">
        <v>4832</v>
      </c>
      <c r="O574">
        <v>14</v>
      </c>
      <c r="P574">
        <v>5</v>
      </c>
      <c r="Q574" t="s">
        <v>18</v>
      </c>
      <c r="R574" t="s">
        <v>8304</v>
      </c>
      <c r="S574">
        <v>13.57</v>
      </c>
      <c r="T574">
        <v>181</v>
      </c>
      <c r="U574" t="s">
        <v>19</v>
      </c>
      <c r="V574" s="2">
        <v>42409</v>
      </c>
      <c r="W574" t="s">
        <v>39</v>
      </c>
      <c r="X574" t="s">
        <v>40</v>
      </c>
      <c r="Y574" t="s">
        <v>52</v>
      </c>
    </row>
    <row r="575" spans="1:25" hidden="1" x14ac:dyDescent="0.35">
      <c r="A575">
        <v>3</v>
      </c>
      <c r="B575" t="s">
        <v>10</v>
      </c>
      <c r="C575">
        <v>3</v>
      </c>
      <c r="D575" t="s">
        <v>26</v>
      </c>
      <c r="E575" t="s">
        <v>201</v>
      </c>
      <c r="F575" t="s">
        <v>13</v>
      </c>
      <c r="G575" t="s">
        <v>5449</v>
      </c>
      <c r="H575" s="1">
        <v>0.2</v>
      </c>
      <c r="I575" s="2">
        <v>42387</v>
      </c>
      <c r="J575" t="s">
        <v>6174</v>
      </c>
      <c r="K575" t="s">
        <v>30</v>
      </c>
      <c r="L575">
        <v>97477</v>
      </c>
      <c r="M575">
        <v>645</v>
      </c>
      <c r="N575" t="s">
        <v>3667</v>
      </c>
      <c r="O575">
        <v>6</v>
      </c>
      <c r="P575">
        <v>4</v>
      </c>
      <c r="Q575" t="s">
        <v>32</v>
      </c>
      <c r="R575" t="s">
        <v>8304</v>
      </c>
      <c r="S575">
        <v>6.49</v>
      </c>
      <c r="T575">
        <v>65</v>
      </c>
      <c r="U575" t="s">
        <v>33</v>
      </c>
      <c r="V575" s="2">
        <v>42390</v>
      </c>
      <c r="W575" t="s">
        <v>20</v>
      </c>
      <c r="X575" t="s">
        <v>262</v>
      </c>
      <c r="Y575" t="s">
        <v>56</v>
      </c>
    </row>
    <row r="576" spans="1:25" hidden="1" x14ac:dyDescent="0.35">
      <c r="A576">
        <v>2</v>
      </c>
      <c r="B576" t="s">
        <v>25</v>
      </c>
      <c r="C576">
        <v>1</v>
      </c>
      <c r="D576" t="s">
        <v>26</v>
      </c>
      <c r="E576" t="s">
        <v>122</v>
      </c>
      <c r="F576" t="s">
        <v>13</v>
      </c>
      <c r="G576" t="s">
        <v>6184</v>
      </c>
      <c r="H576" s="1">
        <v>0.2</v>
      </c>
      <c r="I576" s="2">
        <v>42681</v>
      </c>
      <c r="J576" t="s">
        <v>7992</v>
      </c>
      <c r="K576" t="s">
        <v>73</v>
      </c>
      <c r="L576">
        <v>77041</v>
      </c>
      <c r="M576">
        <v>1501</v>
      </c>
      <c r="N576" t="s">
        <v>412</v>
      </c>
      <c r="O576">
        <v>27</v>
      </c>
      <c r="P576">
        <v>3</v>
      </c>
      <c r="Q576" t="s">
        <v>75</v>
      </c>
      <c r="R576" t="s">
        <v>92</v>
      </c>
      <c r="S576">
        <v>26.95</v>
      </c>
      <c r="T576">
        <v>74</v>
      </c>
      <c r="U576" t="s">
        <v>33</v>
      </c>
      <c r="V576" s="2">
        <v>42683</v>
      </c>
      <c r="W576" t="s">
        <v>130</v>
      </c>
      <c r="X576" t="s">
        <v>77</v>
      </c>
      <c r="Y576" t="s">
        <v>119</v>
      </c>
    </row>
    <row r="577" spans="1:25" hidden="1" x14ac:dyDescent="0.35">
      <c r="A577">
        <v>2</v>
      </c>
      <c r="B577" t="s">
        <v>25</v>
      </c>
      <c r="C577">
        <v>1</v>
      </c>
      <c r="D577" t="s">
        <v>26</v>
      </c>
      <c r="E577" t="s">
        <v>122</v>
      </c>
      <c r="F577" t="s">
        <v>13</v>
      </c>
      <c r="G577" t="s">
        <v>6184</v>
      </c>
      <c r="H577" s="1">
        <v>0.8</v>
      </c>
      <c r="I577" s="2">
        <v>42681</v>
      </c>
      <c r="J577" t="s">
        <v>7992</v>
      </c>
      <c r="K577" t="s">
        <v>73</v>
      </c>
      <c r="L577">
        <v>77041</v>
      </c>
      <c r="M577">
        <v>1426</v>
      </c>
      <c r="N577" t="s">
        <v>3716</v>
      </c>
      <c r="O577">
        <v>-44</v>
      </c>
      <c r="P577">
        <v>3</v>
      </c>
      <c r="Q577" t="s">
        <v>75</v>
      </c>
      <c r="R577" t="s">
        <v>92</v>
      </c>
      <c r="S577">
        <v>-44.28</v>
      </c>
      <c r="T577">
        <v>26</v>
      </c>
      <c r="U577" t="s">
        <v>33</v>
      </c>
      <c r="V577" s="2">
        <v>42683</v>
      </c>
      <c r="W577" t="s">
        <v>130</v>
      </c>
      <c r="X577" t="s">
        <v>77</v>
      </c>
      <c r="Y577" t="s">
        <v>54</v>
      </c>
    </row>
    <row r="578" spans="1:25" x14ac:dyDescent="0.35">
      <c r="A578">
        <v>5</v>
      </c>
      <c r="B578" t="s">
        <v>43</v>
      </c>
      <c r="C578">
        <v>6</v>
      </c>
      <c r="D578" t="s">
        <v>50</v>
      </c>
      <c r="E578" t="s">
        <v>27</v>
      </c>
      <c r="F578" t="s">
        <v>13</v>
      </c>
      <c r="G578" t="s">
        <v>1486</v>
      </c>
      <c r="H578" s="1">
        <v>0.2</v>
      </c>
      <c r="I578" s="2">
        <v>42539</v>
      </c>
      <c r="J578" t="s">
        <v>5184</v>
      </c>
      <c r="K578" t="s">
        <v>30</v>
      </c>
      <c r="L578">
        <v>90036</v>
      </c>
      <c r="M578">
        <v>1276</v>
      </c>
      <c r="N578" t="s">
        <v>378</v>
      </c>
      <c r="O578">
        <v>12</v>
      </c>
      <c r="P578">
        <v>5</v>
      </c>
      <c r="Q578" t="s">
        <v>32</v>
      </c>
      <c r="R578" t="s">
        <v>8304</v>
      </c>
      <c r="S578">
        <v>12.23</v>
      </c>
      <c r="T578">
        <v>140</v>
      </c>
      <c r="U578" t="s">
        <v>19</v>
      </c>
      <c r="V578" s="2">
        <v>42544</v>
      </c>
      <c r="W578" t="s">
        <v>39</v>
      </c>
      <c r="X578" t="s">
        <v>34</v>
      </c>
      <c r="Y578" t="s">
        <v>52</v>
      </c>
    </row>
    <row r="579" spans="1:25" hidden="1" x14ac:dyDescent="0.35">
      <c r="A579">
        <v>2</v>
      </c>
      <c r="B579" t="s">
        <v>43</v>
      </c>
      <c r="C579">
        <v>3</v>
      </c>
      <c r="D579" t="s">
        <v>26</v>
      </c>
      <c r="E579" t="s">
        <v>305</v>
      </c>
      <c r="F579" t="s">
        <v>13</v>
      </c>
      <c r="G579" t="s">
        <v>849</v>
      </c>
      <c r="H579" s="1">
        <v>0</v>
      </c>
      <c r="I579" s="2">
        <v>42721</v>
      </c>
      <c r="J579" t="s">
        <v>3548</v>
      </c>
      <c r="K579" t="s">
        <v>16</v>
      </c>
      <c r="L579">
        <v>31907</v>
      </c>
      <c r="M579">
        <v>1500</v>
      </c>
      <c r="N579" t="s">
        <v>3327</v>
      </c>
      <c r="O579">
        <v>11</v>
      </c>
      <c r="P579">
        <v>3</v>
      </c>
      <c r="Q579" t="s">
        <v>18</v>
      </c>
      <c r="R579" t="s">
        <v>8304</v>
      </c>
      <c r="S579">
        <v>11.21</v>
      </c>
      <c r="T579">
        <v>40</v>
      </c>
      <c r="U579" t="s">
        <v>19</v>
      </c>
      <c r="V579" s="2">
        <v>42723</v>
      </c>
      <c r="W579" t="s">
        <v>20</v>
      </c>
      <c r="X579" t="s">
        <v>761</v>
      </c>
      <c r="Y579" t="s">
        <v>49</v>
      </c>
    </row>
    <row r="580" spans="1:25" hidden="1" x14ac:dyDescent="0.35">
      <c r="A580">
        <v>3</v>
      </c>
      <c r="B580" t="s">
        <v>25</v>
      </c>
      <c r="C580">
        <v>1</v>
      </c>
      <c r="D580" t="s">
        <v>11</v>
      </c>
      <c r="E580" t="s">
        <v>1613</v>
      </c>
      <c r="F580" t="s">
        <v>13</v>
      </c>
      <c r="G580" t="s">
        <v>1614</v>
      </c>
      <c r="H580" s="1">
        <v>0</v>
      </c>
      <c r="I580" s="2">
        <v>42467</v>
      </c>
      <c r="J580" t="s">
        <v>1615</v>
      </c>
      <c r="K580" t="s">
        <v>16</v>
      </c>
      <c r="L580">
        <v>36608</v>
      </c>
      <c r="M580">
        <v>1495</v>
      </c>
      <c r="N580" t="s">
        <v>1616</v>
      </c>
      <c r="O580">
        <v>3</v>
      </c>
      <c r="P580">
        <v>2</v>
      </c>
      <c r="Q580" t="s">
        <v>18</v>
      </c>
      <c r="R580" t="s">
        <v>8304</v>
      </c>
      <c r="S580">
        <v>2.78</v>
      </c>
      <c r="T580">
        <v>9</v>
      </c>
      <c r="U580" t="s">
        <v>19</v>
      </c>
      <c r="V580" s="2">
        <v>42470</v>
      </c>
      <c r="W580" t="s">
        <v>130</v>
      </c>
      <c r="X580" t="s">
        <v>225</v>
      </c>
      <c r="Y580" t="s">
        <v>47</v>
      </c>
    </row>
    <row r="581" spans="1:25" hidden="1" x14ac:dyDescent="0.35">
      <c r="A581">
        <v>4</v>
      </c>
      <c r="B581" t="s">
        <v>43</v>
      </c>
      <c r="C581">
        <v>6</v>
      </c>
      <c r="D581" t="s">
        <v>11</v>
      </c>
      <c r="E581" t="s">
        <v>333</v>
      </c>
      <c r="F581" t="s">
        <v>13</v>
      </c>
      <c r="G581" t="s">
        <v>5387</v>
      </c>
      <c r="H581" s="1">
        <v>0.2</v>
      </c>
      <c r="I581" s="2">
        <v>42717</v>
      </c>
      <c r="J581" t="s">
        <v>5780</v>
      </c>
      <c r="K581" t="s">
        <v>30</v>
      </c>
      <c r="L581">
        <v>85023</v>
      </c>
      <c r="M581">
        <v>597</v>
      </c>
      <c r="N581" t="s">
        <v>2263</v>
      </c>
      <c r="O581">
        <v>8</v>
      </c>
      <c r="P581">
        <v>3</v>
      </c>
      <c r="Q581" t="s">
        <v>32</v>
      </c>
      <c r="R581" t="s">
        <v>8304</v>
      </c>
      <c r="S581">
        <v>7.7</v>
      </c>
      <c r="T581">
        <v>88</v>
      </c>
      <c r="U581" t="s">
        <v>33</v>
      </c>
      <c r="V581" s="2">
        <v>42721</v>
      </c>
      <c r="W581" t="s">
        <v>39</v>
      </c>
      <c r="X581" t="s">
        <v>199</v>
      </c>
      <c r="Y581" t="s">
        <v>47</v>
      </c>
    </row>
    <row r="582" spans="1:25" hidden="1" x14ac:dyDescent="0.35">
      <c r="A582">
        <v>4</v>
      </c>
      <c r="B582" t="s">
        <v>43</v>
      </c>
      <c r="C582">
        <v>6</v>
      </c>
      <c r="D582" t="s">
        <v>26</v>
      </c>
      <c r="E582" t="s">
        <v>333</v>
      </c>
      <c r="F582" t="s">
        <v>13</v>
      </c>
      <c r="G582" t="s">
        <v>5387</v>
      </c>
      <c r="H582" s="1">
        <v>0.7</v>
      </c>
      <c r="I582" s="2">
        <v>42717</v>
      </c>
      <c r="J582" t="s">
        <v>5780</v>
      </c>
      <c r="K582" t="s">
        <v>30</v>
      </c>
      <c r="L582">
        <v>85023</v>
      </c>
      <c r="M582">
        <v>414</v>
      </c>
      <c r="N582" t="s">
        <v>1222</v>
      </c>
      <c r="O582">
        <v>-4</v>
      </c>
      <c r="P582">
        <v>2</v>
      </c>
      <c r="Q582" t="s">
        <v>32</v>
      </c>
      <c r="R582" t="s">
        <v>8304</v>
      </c>
      <c r="S582">
        <v>-4.17</v>
      </c>
      <c r="T582">
        <v>5</v>
      </c>
      <c r="U582" t="s">
        <v>33</v>
      </c>
      <c r="V582" s="2">
        <v>42721</v>
      </c>
      <c r="W582" t="s">
        <v>39</v>
      </c>
      <c r="X582" t="s">
        <v>199</v>
      </c>
      <c r="Y582" t="s">
        <v>54</v>
      </c>
    </row>
    <row r="583" spans="1:25" x14ac:dyDescent="0.35">
      <c r="A583">
        <v>5</v>
      </c>
      <c r="B583" t="s">
        <v>43</v>
      </c>
      <c r="C583">
        <v>6</v>
      </c>
      <c r="D583" t="s">
        <v>11</v>
      </c>
      <c r="E583" t="s">
        <v>2078</v>
      </c>
      <c r="F583" t="s">
        <v>13</v>
      </c>
      <c r="G583" t="s">
        <v>5712</v>
      </c>
      <c r="H583" s="1">
        <v>0.2</v>
      </c>
      <c r="I583" s="2">
        <v>42720</v>
      </c>
      <c r="J583" t="s">
        <v>5798</v>
      </c>
      <c r="K583" t="s">
        <v>30</v>
      </c>
      <c r="L583">
        <v>95823</v>
      </c>
      <c r="M583">
        <v>1211</v>
      </c>
      <c r="N583" t="s">
        <v>1472</v>
      </c>
      <c r="O583">
        <v>70</v>
      </c>
      <c r="P583">
        <v>5</v>
      </c>
      <c r="Q583" t="s">
        <v>32</v>
      </c>
      <c r="R583" t="s">
        <v>8304</v>
      </c>
      <c r="S583">
        <v>70.2</v>
      </c>
      <c r="T583">
        <v>1404</v>
      </c>
      <c r="U583" t="s">
        <v>33</v>
      </c>
      <c r="V583" s="2">
        <v>42725</v>
      </c>
      <c r="W583" t="s">
        <v>39</v>
      </c>
      <c r="X583" t="s">
        <v>34</v>
      </c>
      <c r="Y583" t="s">
        <v>24</v>
      </c>
    </row>
    <row r="584" spans="1:25" hidden="1" x14ac:dyDescent="0.35">
      <c r="A584">
        <v>5</v>
      </c>
      <c r="B584" t="s">
        <v>25</v>
      </c>
      <c r="C584">
        <v>3</v>
      </c>
      <c r="D584" t="s">
        <v>26</v>
      </c>
      <c r="E584" t="s">
        <v>1888</v>
      </c>
      <c r="F584" t="s">
        <v>13</v>
      </c>
      <c r="G584" t="s">
        <v>114</v>
      </c>
      <c r="H584" s="1">
        <v>0.8</v>
      </c>
      <c r="I584" s="2">
        <v>42660</v>
      </c>
      <c r="J584" t="s">
        <v>3416</v>
      </c>
      <c r="K584" t="s">
        <v>73</v>
      </c>
      <c r="L584">
        <v>77705</v>
      </c>
      <c r="M584">
        <v>711</v>
      </c>
      <c r="N584" t="s">
        <v>3170</v>
      </c>
      <c r="O584">
        <v>-17</v>
      </c>
      <c r="P584">
        <v>5</v>
      </c>
      <c r="Q584" t="s">
        <v>75</v>
      </c>
      <c r="R584" t="s">
        <v>8304</v>
      </c>
      <c r="S584">
        <v>-17.25</v>
      </c>
      <c r="T584">
        <v>11</v>
      </c>
      <c r="U584" t="s">
        <v>19</v>
      </c>
      <c r="V584" s="2">
        <v>42665</v>
      </c>
      <c r="W584" t="s">
        <v>20</v>
      </c>
      <c r="X584" t="s">
        <v>77</v>
      </c>
      <c r="Y584" t="s">
        <v>54</v>
      </c>
    </row>
    <row r="585" spans="1:25" hidden="1" x14ac:dyDescent="0.35">
      <c r="A585">
        <v>5</v>
      </c>
      <c r="B585" t="s">
        <v>25</v>
      </c>
      <c r="C585">
        <v>3</v>
      </c>
      <c r="D585" t="s">
        <v>50</v>
      </c>
      <c r="E585" t="s">
        <v>1888</v>
      </c>
      <c r="F585" t="s">
        <v>13</v>
      </c>
      <c r="G585" t="s">
        <v>114</v>
      </c>
      <c r="H585" s="1">
        <v>0.2</v>
      </c>
      <c r="I585" s="2">
        <v>42660</v>
      </c>
      <c r="J585" t="s">
        <v>3416</v>
      </c>
      <c r="K585" t="s">
        <v>73</v>
      </c>
      <c r="L585">
        <v>77705</v>
      </c>
      <c r="M585">
        <v>421</v>
      </c>
      <c r="N585" t="s">
        <v>4728</v>
      </c>
      <c r="O585">
        <v>-18</v>
      </c>
      <c r="P585">
        <v>3</v>
      </c>
      <c r="Q585" t="s">
        <v>75</v>
      </c>
      <c r="R585" t="s">
        <v>8304</v>
      </c>
      <c r="S585">
        <v>-18</v>
      </c>
      <c r="T585">
        <v>120</v>
      </c>
      <c r="U585" t="s">
        <v>19</v>
      </c>
      <c r="V585" s="2">
        <v>42665</v>
      </c>
      <c r="W585" t="s">
        <v>20</v>
      </c>
      <c r="X585" t="s">
        <v>77</v>
      </c>
      <c r="Y585" t="s">
        <v>113</v>
      </c>
    </row>
    <row r="586" spans="1:25" x14ac:dyDescent="0.35">
      <c r="A586">
        <v>0</v>
      </c>
      <c r="B586" t="s">
        <v>10</v>
      </c>
      <c r="C586">
        <v>0</v>
      </c>
      <c r="D586" t="s">
        <v>11</v>
      </c>
      <c r="E586" t="s">
        <v>572</v>
      </c>
      <c r="F586" t="s">
        <v>13</v>
      </c>
      <c r="G586" t="s">
        <v>967</v>
      </c>
      <c r="H586" s="1">
        <v>0.2</v>
      </c>
      <c r="I586" s="2">
        <v>42517</v>
      </c>
      <c r="J586" t="s">
        <v>1408</v>
      </c>
      <c r="K586" t="s">
        <v>30</v>
      </c>
      <c r="L586">
        <v>92105</v>
      </c>
      <c r="M586">
        <v>965</v>
      </c>
      <c r="N586" t="s">
        <v>562</v>
      </c>
      <c r="O586">
        <v>-28</v>
      </c>
      <c r="P586">
        <v>10</v>
      </c>
      <c r="Q586" t="s">
        <v>32</v>
      </c>
      <c r="R586" t="s">
        <v>8304</v>
      </c>
      <c r="S586">
        <v>-28.36</v>
      </c>
      <c r="T586">
        <v>567</v>
      </c>
      <c r="U586" t="s">
        <v>33</v>
      </c>
      <c r="V586" s="2">
        <v>42517</v>
      </c>
      <c r="W586" t="s">
        <v>773</v>
      </c>
      <c r="X586" t="s">
        <v>34</v>
      </c>
      <c r="Y586" t="s">
        <v>41</v>
      </c>
    </row>
    <row r="587" spans="1:25" x14ac:dyDescent="0.35">
      <c r="A587">
        <v>0</v>
      </c>
      <c r="B587" t="s">
        <v>10</v>
      </c>
      <c r="C587">
        <v>0</v>
      </c>
      <c r="D587" t="s">
        <v>26</v>
      </c>
      <c r="E587" t="s">
        <v>572</v>
      </c>
      <c r="F587" t="s">
        <v>13</v>
      </c>
      <c r="G587" t="s">
        <v>967</v>
      </c>
      <c r="H587" s="1">
        <v>0</v>
      </c>
      <c r="I587" s="2">
        <v>42517</v>
      </c>
      <c r="J587" t="s">
        <v>1408</v>
      </c>
      <c r="K587" t="s">
        <v>30</v>
      </c>
      <c r="L587">
        <v>92105</v>
      </c>
      <c r="M587">
        <v>648</v>
      </c>
      <c r="N587" t="s">
        <v>1005</v>
      </c>
      <c r="O587">
        <v>7</v>
      </c>
      <c r="P587">
        <v>4</v>
      </c>
      <c r="Q587" t="s">
        <v>32</v>
      </c>
      <c r="R587" t="s">
        <v>8304</v>
      </c>
      <c r="S587">
        <v>7.19</v>
      </c>
      <c r="T587">
        <v>359</v>
      </c>
      <c r="U587" t="s">
        <v>33</v>
      </c>
      <c r="V587" s="2">
        <v>42517</v>
      </c>
      <c r="W587" t="s">
        <v>773</v>
      </c>
      <c r="X587" t="s">
        <v>34</v>
      </c>
      <c r="Y587" t="s">
        <v>42</v>
      </c>
    </row>
    <row r="588" spans="1:25" hidden="1" x14ac:dyDescent="0.35">
      <c r="A588">
        <v>6</v>
      </c>
      <c r="B588" t="s">
        <v>10</v>
      </c>
      <c r="C588">
        <v>6</v>
      </c>
      <c r="D588" t="s">
        <v>26</v>
      </c>
      <c r="E588" t="s">
        <v>372</v>
      </c>
      <c r="F588" t="s">
        <v>13</v>
      </c>
      <c r="G588" t="s">
        <v>7111</v>
      </c>
      <c r="H588" s="1">
        <v>0</v>
      </c>
      <c r="I588" s="2">
        <v>42565</v>
      </c>
      <c r="J588" t="s">
        <v>7460</v>
      </c>
      <c r="K588" t="s">
        <v>102</v>
      </c>
      <c r="L588">
        <v>19711</v>
      </c>
      <c r="M588">
        <v>288</v>
      </c>
      <c r="N588" t="s">
        <v>6078</v>
      </c>
      <c r="O588">
        <v>11</v>
      </c>
      <c r="P588">
        <v>1</v>
      </c>
      <c r="Q588" t="s">
        <v>104</v>
      </c>
      <c r="R588" t="s">
        <v>8304</v>
      </c>
      <c r="S588">
        <v>11.05</v>
      </c>
      <c r="T588">
        <v>39</v>
      </c>
      <c r="U588" t="s">
        <v>76</v>
      </c>
      <c r="V588" s="2">
        <v>42571</v>
      </c>
      <c r="W588" t="s">
        <v>39</v>
      </c>
      <c r="X588" t="s">
        <v>161</v>
      </c>
      <c r="Y588" t="s">
        <v>56</v>
      </c>
    </row>
    <row r="589" spans="1:25" hidden="1" x14ac:dyDescent="0.35">
      <c r="A589">
        <v>4</v>
      </c>
      <c r="B589" t="s">
        <v>43</v>
      </c>
      <c r="C589">
        <v>6</v>
      </c>
      <c r="D589" t="s">
        <v>11</v>
      </c>
      <c r="E589" t="s">
        <v>1413</v>
      </c>
      <c r="F589" t="s">
        <v>13</v>
      </c>
      <c r="G589" t="s">
        <v>123</v>
      </c>
      <c r="H589" s="1">
        <v>0</v>
      </c>
      <c r="I589" s="2">
        <v>42590</v>
      </c>
      <c r="J589" t="s">
        <v>7017</v>
      </c>
      <c r="K589" t="s">
        <v>73</v>
      </c>
      <c r="L589">
        <v>48183</v>
      </c>
      <c r="M589">
        <v>1185</v>
      </c>
      <c r="N589" t="s">
        <v>2148</v>
      </c>
      <c r="O589">
        <v>23</v>
      </c>
      <c r="P589">
        <v>6</v>
      </c>
      <c r="Q589" t="s">
        <v>75</v>
      </c>
      <c r="R589" t="s">
        <v>8304</v>
      </c>
      <c r="S589">
        <v>22.63</v>
      </c>
      <c r="T589">
        <v>54</v>
      </c>
      <c r="U589" t="s">
        <v>76</v>
      </c>
      <c r="V589" s="2">
        <v>42594</v>
      </c>
      <c r="W589" t="s">
        <v>39</v>
      </c>
      <c r="X589" t="s">
        <v>156</v>
      </c>
      <c r="Y589" t="s">
        <v>47</v>
      </c>
    </row>
    <row r="590" spans="1:25" hidden="1" x14ac:dyDescent="0.35">
      <c r="A590">
        <v>4</v>
      </c>
      <c r="B590" t="s">
        <v>43</v>
      </c>
      <c r="C590">
        <v>6</v>
      </c>
      <c r="D590" t="s">
        <v>26</v>
      </c>
      <c r="E590" t="s">
        <v>1413</v>
      </c>
      <c r="F590" t="s">
        <v>13</v>
      </c>
      <c r="G590" t="s">
        <v>123</v>
      </c>
      <c r="H590" s="1">
        <v>0</v>
      </c>
      <c r="I590" s="2">
        <v>42590</v>
      </c>
      <c r="J590" t="s">
        <v>7017</v>
      </c>
      <c r="K590" t="s">
        <v>73</v>
      </c>
      <c r="L590">
        <v>48183</v>
      </c>
      <c r="M590">
        <v>774</v>
      </c>
      <c r="N590" t="s">
        <v>325</v>
      </c>
      <c r="O590">
        <v>17</v>
      </c>
      <c r="P590">
        <v>3</v>
      </c>
      <c r="Q590" t="s">
        <v>75</v>
      </c>
      <c r="R590" t="s">
        <v>8304</v>
      </c>
      <c r="S590">
        <v>17.25</v>
      </c>
      <c r="T590">
        <v>38</v>
      </c>
      <c r="U590" t="s">
        <v>76</v>
      </c>
      <c r="V590" s="2">
        <v>42594</v>
      </c>
      <c r="W590" t="s">
        <v>39</v>
      </c>
      <c r="X590" t="s">
        <v>156</v>
      </c>
      <c r="Y590" t="s">
        <v>119</v>
      </c>
    </row>
    <row r="591" spans="1:25" hidden="1" x14ac:dyDescent="0.35">
      <c r="A591">
        <v>4</v>
      </c>
      <c r="B591" t="s">
        <v>43</v>
      </c>
      <c r="C591">
        <v>6</v>
      </c>
      <c r="D591" t="s">
        <v>26</v>
      </c>
      <c r="E591" t="s">
        <v>1413</v>
      </c>
      <c r="F591" t="s">
        <v>13</v>
      </c>
      <c r="G591" t="s">
        <v>123</v>
      </c>
      <c r="H591" s="1">
        <v>0.1</v>
      </c>
      <c r="I591" s="2">
        <v>42590</v>
      </c>
      <c r="J591" t="s">
        <v>7017</v>
      </c>
      <c r="K591" t="s">
        <v>73</v>
      </c>
      <c r="L591">
        <v>48183</v>
      </c>
      <c r="M591">
        <v>66</v>
      </c>
      <c r="N591" t="s">
        <v>5891</v>
      </c>
      <c r="O591">
        <v>37</v>
      </c>
      <c r="P591">
        <v>3</v>
      </c>
      <c r="Q591" t="s">
        <v>75</v>
      </c>
      <c r="R591" t="s">
        <v>8304</v>
      </c>
      <c r="S591">
        <v>37.229999999999997</v>
      </c>
      <c r="T591">
        <v>168</v>
      </c>
      <c r="U591" t="s">
        <v>76</v>
      </c>
      <c r="V591" s="2">
        <v>42594</v>
      </c>
      <c r="W591" t="s">
        <v>39</v>
      </c>
      <c r="X591" t="s">
        <v>156</v>
      </c>
      <c r="Y591" t="s">
        <v>56</v>
      </c>
    </row>
    <row r="592" spans="1:25" hidden="1" x14ac:dyDescent="0.35">
      <c r="A592">
        <v>4</v>
      </c>
      <c r="B592" t="s">
        <v>43</v>
      </c>
      <c r="C592">
        <v>6</v>
      </c>
      <c r="D592" t="s">
        <v>50</v>
      </c>
      <c r="E592" t="s">
        <v>1413</v>
      </c>
      <c r="F592" t="s">
        <v>13</v>
      </c>
      <c r="G592" t="s">
        <v>123</v>
      </c>
      <c r="H592" s="1">
        <v>0</v>
      </c>
      <c r="I592" s="2">
        <v>42590</v>
      </c>
      <c r="J592" t="s">
        <v>7017</v>
      </c>
      <c r="K592" t="s">
        <v>73</v>
      </c>
      <c r="L592">
        <v>48183</v>
      </c>
      <c r="M592">
        <v>1452</v>
      </c>
      <c r="N592" t="s">
        <v>4894</v>
      </c>
      <c r="O592">
        <v>275</v>
      </c>
      <c r="P592">
        <v>1</v>
      </c>
      <c r="Q592" t="s">
        <v>75</v>
      </c>
      <c r="R592" t="s">
        <v>8304</v>
      </c>
      <c r="S592">
        <v>275</v>
      </c>
      <c r="T592">
        <v>550</v>
      </c>
      <c r="U592" t="s">
        <v>76</v>
      </c>
      <c r="V592" s="2">
        <v>42594</v>
      </c>
      <c r="W592" t="s">
        <v>39</v>
      </c>
      <c r="X592" t="s">
        <v>156</v>
      </c>
      <c r="Y592" t="s">
        <v>727</v>
      </c>
    </row>
    <row r="593" spans="1:25" hidden="1" x14ac:dyDescent="0.35">
      <c r="A593">
        <v>4</v>
      </c>
      <c r="B593" t="s">
        <v>43</v>
      </c>
      <c r="C593">
        <v>6</v>
      </c>
      <c r="D593" t="s">
        <v>50</v>
      </c>
      <c r="E593" t="s">
        <v>1413</v>
      </c>
      <c r="F593" t="s">
        <v>13</v>
      </c>
      <c r="G593" t="s">
        <v>123</v>
      </c>
      <c r="H593" s="1">
        <v>0</v>
      </c>
      <c r="I593" s="2">
        <v>42590</v>
      </c>
      <c r="J593" t="s">
        <v>7017</v>
      </c>
      <c r="K593" t="s">
        <v>73</v>
      </c>
      <c r="L593">
        <v>48183</v>
      </c>
      <c r="M593">
        <v>1105</v>
      </c>
      <c r="N593" t="s">
        <v>5089</v>
      </c>
      <c r="O593">
        <v>84</v>
      </c>
      <c r="P593">
        <v>2</v>
      </c>
      <c r="Q593" t="s">
        <v>75</v>
      </c>
      <c r="R593" t="s">
        <v>8304</v>
      </c>
      <c r="S593">
        <v>83.99</v>
      </c>
      <c r="T593">
        <v>300</v>
      </c>
      <c r="U593" t="s">
        <v>76</v>
      </c>
      <c r="V593" s="2">
        <v>42594</v>
      </c>
      <c r="W593" t="s">
        <v>39</v>
      </c>
      <c r="X593" t="s">
        <v>156</v>
      </c>
      <c r="Y593" t="s">
        <v>52</v>
      </c>
    </row>
    <row r="594" spans="1:25" hidden="1" x14ac:dyDescent="0.35">
      <c r="A594">
        <v>4</v>
      </c>
      <c r="B594" t="s">
        <v>43</v>
      </c>
      <c r="C594">
        <v>6</v>
      </c>
      <c r="D594" t="s">
        <v>26</v>
      </c>
      <c r="E594" t="s">
        <v>171</v>
      </c>
      <c r="F594" t="s">
        <v>13</v>
      </c>
      <c r="G594" t="s">
        <v>6894</v>
      </c>
      <c r="H594" s="1">
        <v>0</v>
      </c>
      <c r="I594" s="2">
        <v>42634</v>
      </c>
      <c r="J594" t="s">
        <v>7481</v>
      </c>
      <c r="K594" t="s">
        <v>102</v>
      </c>
      <c r="L594">
        <v>10011</v>
      </c>
      <c r="M594">
        <v>350</v>
      </c>
      <c r="N594" t="s">
        <v>4106</v>
      </c>
      <c r="O594">
        <v>17</v>
      </c>
      <c r="P594">
        <v>3</v>
      </c>
      <c r="Q594" t="s">
        <v>104</v>
      </c>
      <c r="R594" t="s">
        <v>8304</v>
      </c>
      <c r="S594">
        <v>17.170000000000002</v>
      </c>
      <c r="T594">
        <v>66</v>
      </c>
      <c r="U594" t="s">
        <v>76</v>
      </c>
      <c r="V594" s="2">
        <v>42638</v>
      </c>
      <c r="W594" t="s">
        <v>39</v>
      </c>
      <c r="X594" t="s">
        <v>175</v>
      </c>
      <c r="Y594" t="s">
        <v>49</v>
      </c>
    </row>
    <row r="595" spans="1:25" hidden="1" x14ac:dyDescent="0.35">
      <c r="A595">
        <v>2</v>
      </c>
      <c r="B595" t="s">
        <v>43</v>
      </c>
      <c r="C595">
        <v>3</v>
      </c>
      <c r="D595" t="s">
        <v>50</v>
      </c>
      <c r="E595" t="s">
        <v>1065</v>
      </c>
      <c r="F595" t="s">
        <v>13</v>
      </c>
      <c r="G595" t="s">
        <v>3268</v>
      </c>
      <c r="H595" s="1">
        <v>0.2</v>
      </c>
      <c r="I595" s="2">
        <v>42492</v>
      </c>
      <c r="J595" t="s">
        <v>4913</v>
      </c>
      <c r="K595" t="s">
        <v>16</v>
      </c>
      <c r="L595">
        <v>33801</v>
      </c>
      <c r="M595">
        <v>372</v>
      </c>
      <c r="N595" t="s">
        <v>4813</v>
      </c>
      <c r="O595">
        <v>90</v>
      </c>
      <c r="P595">
        <v>2</v>
      </c>
      <c r="Q595" t="s">
        <v>18</v>
      </c>
      <c r="R595" t="s">
        <v>8304</v>
      </c>
      <c r="S595">
        <v>90</v>
      </c>
      <c r="T595">
        <v>480</v>
      </c>
      <c r="U595" t="s">
        <v>19</v>
      </c>
      <c r="V595" s="2">
        <v>42494</v>
      </c>
      <c r="W595" t="s">
        <v>20</v>
      </c>
      <c r="X595" t="s">
        <v>40</v>
      </c>
      <c r="Y595" t="s">
        <v>727</v>
      </c>
    </row>
    <row r="596" spans="1:25" hidden="1" x14ac:dyDescent="0.35">
      <c r="A596">
        <v>2</v>
      </c>
      <c r="B596" t="s">
        <v>25</v>
      </c>
      <c r="C596">
        <v>1</v>
      </c>
      <c r="D596" t="s">
        <v>26</v>
      </c>
      <c r="E596" t="s">
        <v>253</v>
      </c>
      <c r="F596" t="s">
        <v>13</v>
      </c>
      <c r="G596" t="s">
        <v>1167</v>
      </c>
      <c r="H596" s="1">
        <v>0</v>
      </c>
      <c r="I596" s="2">
        <v>42543</v>
      </c>
      <c r="J596" t="s">
        <v>2779</v>
      </c>
      <c r="K596" t="s">
        <v>73</v>
      </c>
      <c r="L596">
        <v>55407</v>
      </c>
      <c r="M596">
        <v>634</v>
      </c>
      <c r="N596" t="s">
        <v>932</v>
      </c>
      <c r="O596">
        <v>10</v>
      </c>
      <c r="P596">
        <v>3</v>
      </c>
      <c r="Q596" t="s">
        <v>75</v>
      </c>
      <c r="R596" t="s">
        <v>8304</v>
      </c>
      <c r="S596">
        <v>9.7200000000000006</v>
      </c>
      <c r="T596">
        <v>162</v>
      </c>
      <c r="U596" t="s">
        <v>19</v>
      </c>
      <c r="V596" s="2">
        <v>42545</v>
      </c>
      <c r="W596" t="s">
        <v>130</v>
      </c>
      <c r="X596" t="s">
        <v>151</v>
      </c>
      <c r="Y596" t="s">
        <v>42</v>
      </c>
    </row>
    <row r="597" spans="1:25" hidden="1" x14ac:dyDescent="0.35">
      <c r="A597">
        <v>2</v>
      </c>
      <c r="B597" t="s">
        <v>25</v>
      </c>
      <c r="C597">
        <v>1</v>
      </c>
      <c r="D597" t="s">
        <v>26</v>
      </c>
      <c r="E597" t="s">
        <v>253</v>
      </c>
      <c r="F597" t="s">
        <v>13</v>
      </c>
      <c r="G597" t="s">
        <v>1167</v>
      </c>
      <c r="H597" s="1">
        <v>0</v>
      </c>
      <c r="I597" s="2">
        <v>42543</v>
      </c>
      <c r="J597" t="s">
        <v>2779</v>
      </c>
      <c r="K597" t="s">
        <v>73</v>
      </c>
      <c r="L597">
        <v>55407</v>
      </c>
      <c r="M597">
        <v>1202</v>
      </c>
      <c r="N597" t="s">
        <v>2780</v>
      </c>
      <c r="O597">
        <v>0</v>
      </c>
      <c r="P597">
        <v>3</v>
      </c>
      <c r="Q597" t="s">
        <v>75</v>
      </c>
      <c r="R597" t="s">
        <v>8304</v>
      </c>
      <c r="S597">
        <v>0</v>
      </c>
      <c r="T597">
        <v>502</v>
      </c>
      <c r="U597" t="s">
        <v>19</v>
      </c>
      <c r="V597" s="2">
        <v>42545</v>
      </c>
      <c r="W597" t="s">
        <v>130</v>
      </c>
      <c r="X597" t="s">
        <v>151</v>
      </c>
      <c r="Y597" t="s">
        <v>42</v>
      </c>
    </row>
    <row r="598" spans="1:25" hidden="1" x14ac:dyDescent="0.35">
      <c r="A598">
        <v>2</v>
      </c>
      <c r="B598" t="s">
        <v>25</v>
      </c>
      <c r="C598">
        <v>1</v>
      </c>
      <c r="D598" t="s">
        <v>11</v>
      </c>
      <c r="E598" t="s">
        <v>201</v>
      </c>
      <c r="F598" t="s">
        <v>13</v>
      </c>
      <c r="G598" t="s">
        <v>5295</v>
      </c>
      <c r="H598" s="1">
        <v>0</v>
      </c>
      <c r="I598" s="2">
        <v>42609</v>
      </c>
      <c r="J598" t="s">
        <v>7950</v>
      </c>
      <c r="K598" t="s">
        <v>16</v>
      </c>
      <c r="L598">
        <v>22153</v>
      </c>
      <c r="M598">
        <v>369</v>
      </c>
      <c r="N598" t="s">
        <v>2254</v>
      </c>
      <c r="O598">
        <v>301</v>
      </c>
      <c r="P598">
        <v>3</v>
      </c>
      <c r="Q598" t="s">
        <v>18</v>
      </c>
      <c r="R598" t="s">
        <v>92</v>
      </c>
      <c r="S598">
        <v>300.74</v>
      </c>
      <c r="T598">
        <v>1203</v>
      </c>
      <c r="U598" t="s">
        <v>33</v>
      </c>
      <c r="V598" s="2">
        <v>42611</v>
      </c>
      <c r="W598" t="s">
        <v>130</v>
      </c>
      <c r="X598" t="s">
        <v>205</v>
      </c>
      <c r="Y598" t="s">
        <v>41</v>
      </c>
    </row>
    <row r="599" spans="1:25" hidden="1" x14ac:dyDescent="0.35">
      <c r="A599">
        <v>2</v>
      </c>
      <c r="B599" t="s">
        <v>25</v>
      </c>
      <c r="C599">
        <v>1</v>
      </c>
      <c r="D599" t="s">
        <v>11</v>
      </c>
      <c r="E599" t="s">
        <v>201</v>
      </c>
      <c r="F599" t="s">
        <v>13</v>
      </c>
      <c r="G599" t="s">
        <v>5295</v>
      </c>
      <c r="H599" s="1">
        <v>0</v>
      </c>
      <c r="I599" s="2">
        <v>42609</v>
      </c>
      <c r="J599" t="s">
        <v>7950</v>
      </c>
      <c r="K599" t="s">
        <v>16</v>
      </c>
      <c r="L599">
        <v>22153</v>
      </c>
      <c r="M599">
        <v>1056</v>
      </c>
      <c r="N599" t="s">
        <v>1955</v>
      </c>
      <c r="O599">
        <v>13</v>
      </c>
      <c r="P599">
        <v>4</v>
      </c>
      <c r="Q599" t="s">
        <v>18</v>
      </c>
      <c r="R599" t="s">
        <v>92</v>
      </c>
      <c r="S599">
        <v>12.52</v>
      </c>
      <c r="T599">
        <v>29</v>
      </c>
      <c r="U599" t="s">
        <v>33</v>
      </c>
      <c r="V599" s="2">
        <v>42611</v>
      </c>
      <c r="W599" t="s">
        <v>130</v>
      </c>
      <c r="X599" t="s">
        <v>205</v>
      </c>
      <c r="Y599" t="s">
        <v>47</v>
      </c>
    </row>
    <row r="600" spans="1:25" hidden="1" x14ac:dyDescent="0.35">
      <c r="A600">
        <v>2</v>
      </c>
      <c r="B600" t="s">
        <v>25</v>
      </c>
      <c r="C600">
        <v>1</v>
      </c>
      <c r="D600" t="s">
        <v>50</v>
      </c>
      <c r="E600" t="s">
        <v>201</v>
      </c>
      <c r="F600" t="s">
        <v>13</v>
      </c>
      <c r="G600" t="s">
        <v>5295</v>
      </c>
      <c r="H600" s="1">
        <v>0</v>
      </c>
      <c r="I600" s="2">
        <v>42609</v>
      </c>
      <c r="J600" t="s">
        <v>7950</v>
      </c>
      <c r="K600" t="s">
        <v>16</v>
      </c>
      <c r="L600">
        <v>22153</v>
      </c>
      <c r="M600">
        <v>725</v>
      </c>
      <c r="N600" t="s">
        <v>6755</v>
      </c>
      <c r="O600">
        <v>168</v>
      </c>
      <c r="P600">
        <v>5</v>
      </c>
      <c r="Q600" t="s">
        <v>18</v>
      </c>
      <c r="R600" t="s">
        <v>92</v>
      </c>
      <c r="S600">
        <v>168.19</v>
      </c>
      <c r="T600">
        <v>580</v>
      </c>
      <c r="U600" t="s">
        <v>33</v>
      </c>
      <c r="V600" s="2">
        <v>42611</v>
      </c>
      <c r="W600" t="s">
        <v>130</v>
      </c>
      <c r="X600" t="s">
        <v>205</v>
      </c>
      <c r="Y600" t="s">
        <v>52</v>
      </c>
    </row>
    <row r="601" spans="1:25" hidden="1" x14ac:dyDescent="0.35">
      <c r="A601">
        <v>7</v>
      </c>
      <c r="B601" t="s">
        <v>25</v>
      </c>
      <c r="C601">
        <v>6</v>
      </c>
      <c r="D601" t="s">
        <v>11</v>
      </c>
      <c r="E601" t="s">
        <v>65</v>
      </c>
      <c r="F601" t="s">
        <v>13</v>
      </c>
      <c r="G601" t="s">
        <v>967</v>
      </c>
      <c r="H601" s="1">
        <v>0</v>
      </c>
      <c r="I601" s="2">
        <v>42692</v>
      </c>
      <c r="J601" t="s">
        <v>5727</v>
      </c>
      <c r="K601" t="s">
        <v>30</v>
      </c>
      <c r="L601">
        <v>98105</v>
      </c>
      <c r="M601">
        <v>871</v>
      </c>
      <c r="N601" t="s">
        <v>8183</v>
      </c>
      <c r="O601">
        <v>55</v>
      </c>
      <c r="P601">
        <v>2</v>
      </c>
      <c r="Q601" t="s">
        <v>32</v>
      </c>
      <c r="R601" t="s">
        <v>8304</v>
      </c>
      <c r="S601">
        <v>55.02</v>
      </c>
      <c r="T601">
        <v>138</v>
      </c>
      <c r="U601" t="s">
        <v>33</v>
      </c>
      <c r="V601" s="2">
        <v>42699</v>
      </c>
      <c r="W601" t="s">
        <v>39</v>
      </c>
      <c r="X601" t="s">
        <v>69</v>
      </c>
      <c r="Y601" t="s">
        <v>47</v>
      </c>
    </row>
    <row r="602" spans="1:25" hidden="1" x14ac:dyDescent="0.35">
      <c r="A602">
        <v>7</v>
      </c>
      <c r="B602" t="s">
        <v>25</v>
      </c>
      <c r="C602">
        <v>6</v>
      </c>
      <c r="D602" t="s">
        <v>11</v>
      </c>
      <c r="E602" t="s">
        <v>65</v>
      </c>
      <c r="F602" t="s">
        <v>13</v>
      </c>
      <c r="G602" t="s">
        <v>967</v>
      </c>
      <c r="H602" s="1">
        <v>0</v>
      </c>
      <c r="I602" s="2">
        <v>42692</v>
      </c>
      <c r="J602" t="s">
        <v>5727</v>
      </c>
      <c r="K602" t="s">
        <v>30</v>
      </c>
      <c r="L602">
        <v>98105</v>
      </c>
      <c r="M602">
        <v>979</v>
      </c>
      <c r="N602" t="s">
        <v>1816</v>
      </c>
      <c r="O602">
        <v>95</v>
      </c>
      <c r="P602">
        <v>4</v>
      </c>
      <c r="Q602" t="s">
        <v>32</v>
      </c>
      <c r="R602" t="s">
        <v>8304</v>
      </c>
      <c r="S602">
        <v>94.93</v>
      </c>
      <c r="T602">
        <v>730</v>
      </c>
      <c r="U602" t="s">
        <v>33</v>
      </c>
      <c r="V602" s="2">
        <v>42699</v>
      </c>
      <c r="W602" t="s">
        <v>39</v>
      </c>
      <c r="X602" t="s">
        <v>69</v>
      </c>
      <c r="Y602" t="s">
        <v>41</v>
      </c>
    </row>
    <row r="603" spans="1:25" x14ac:dyDescent="0.35">
      <c r="A603">
        <v>2</v>
      </c>
      <c r="B603" t="s">
        <v>43</v>
      </c>
      <c r="C603">
        <v>3</v>
      </c>
      <c r="D603" t="s">
        <v>50</v>
      </c>
      <c r="E603" t="s">
        <v>88</v>
      </c>
      <c r="F603" t="s">
        <v>13</v>
      </c>
      <c r="G603" t="s">
        <v>2208</v>
      </c>
      <c r="H603" s="1">
        <v>0</v>
      </c>
      <c r="I603" s="2">
        <v>42578</v>
      </c>
      <c r="J603" t="s">
        <v>4919</v>
      </c>
      <c r="K603" t="s">
        <v>30</v>
      </c>
      <c r="L603">
        <v>94122</v>
      </c>
      <c r="M603">
        <v>1616</v>
      </c>
      <c r="N603" t="s">
        <v>4885</v>
      </c>
      <c r="O603">
        <v>38</v>
      </c>
      <c r="P603">
        <v>2</v>
      </c>
      <c r="Q603" t="s">
        <v>32</v>
      </c>
      <c r="R603" t="s">
        <v>8304</v>
      </c>
      <c r="S603">
        <v>38.08</v>
      </c>
      <c r="T603">
        <v>238</v>
      </c>
      <c r="U603" t="s">
        <v>19</v>
      </c>
      <c r="V603" s="2">
        <v>42580</v>
      </c>
      <c r="W603" t="s">
        <v>20</v>
      </c>
      <c r="X603" t="s">
        <v>34</v>
      </c>
      <c r="Y603" t="s">
        <v>113</v>
      </c>
    </row>
    <row r="604" spans="1:25" hidden="1" x14ac:dyDescent="0.35">
      <c r="A604">
        <v>7</v>
      </c>
      <c r="B604" t="s">
        <v>25</v>
      </c>
      <c r="C604">
        <v>6</v>
      </c>
      <c r="D604" t="s">
        <v>11</v>
      </c>
      <c r="E604" t="s">
        <v>2175</v>
      </c>
      <c r="F604" t="s">
        <v>13</v>
      </c>
      <c r="G604" t="s">
        <v>278</v>
      </c>
      <c r="H604" s="1">
        <v>0.3</v>
      </c>
      <c r="I604" s="2">
        <v>42587</v>
      </c>
      <c r="J604" t="s">
        <v>2194</v>
      </c>
      <c r="K604" t="s">
        <v>73</v>
      </c>
      <c r="L604">
        <v>77590</v>
      </c>
      <c r="M604">
        <v>1387</v>
      </c>
      <c r="N604" t="s">
        <v>1969</v>
      </c>
      <c r="O604">
        <v>42</v>
      </c>
      <c r="P604">
        <v>2</v>
      </c>
      <c r="Q604" t="s">
        <v>75</v>
      </c>
      <c r="R604" t="s">
        <v>8304</v>
      </c>
      <c r="S604">
        <v>41.93</v>
      </c>
      <c r="T604">
        <v>489</v>
      </c>
      <c r="U604" t="s">
        <v>19</v>
      </c>
      <c r="V604" s="2">
        <v>42594</v>
      </c>
      <c r="W604" t="s">
        <v>39</v>
      </c>
      <c r="X604" t="s">
        <v>77</v>
      </c>
      <c r="Y604" t="s">
        <v>41</v>
      </c>
    </row>
    <row r="605" spans="1:25" hidden="1" x14ac:dyDescent="0.35">
      <c r="A605">
        <v>0</v>
      </c>
      <c r="B605" t="s">
        <v>10</v>
      </c>
      <c r="C605">
        <v>0</v>
      </c>
      <c r="D605" t="s">
        <v>26</v>
      </c>
      <c r="E605" t="s">
        <v>3222</v>
      </c>
      <c r="F605" t="s">
        <v>13</v>
      </c>
      <c r="G605" t="s">
        <v>1038</v>
      </c>
      <c r="H605" s="1">
        <v>0</v>
      </c>
      <c r="I605" s="2">
        <v>42700</v>
      </c>
      <c r="J605" t="s">
        <v>3223</v>
      </c>
      <c r="K605" t="s">
        <v>102</v>
      </c>
      <c r="L605">
        <v>13501</v>
      </c>
      <c r="M605">
        <v>243</v>
      </c>
      <c r="N605" t="s">
        <v>2793</v>
      </c>
      <c r="O605">
        <v>6</v>
      </c>
      <c r="P605">
        <v>4</v>
      </c>
      <c r="Q605" t="s">
        <v>104</v>
      </c>
      <c r="R605" t="s">
        <v>8304</v>
      </c>
      <c r="S605">
        <v>5.64</v>
      </c>
      <c r="T605">
        <v>12</v>
      </c>
      <c r="U605" t="s">
        <v>19</v>
      </c>
      <c r="V605" s="2">
        <v>42700</v>
      </c>
      <c r="W605" t="s">
        <v>773</v>
      </c>
      <c r="X605" t="s">
        <v>175</v>
      </c>
      <c r="Y605" t="s">
        <v>35</v>
      </c>
    </row>
    <row r="606" spans="1:25" hidden="1" x14ac:dyDescent="0.35">
      <c r="A606">
        <v>0</v>
      </c>
      <c r="B606" t="s">
        <v>10</v>
      </c>
      <c r="C606">
        <v>0</v>
      </c>
      <c r="D606" t="s">
        <v>26</v>
      </c>
      <c r="E606" t="s">
        <v>3222</v>
      </c>
      <c r="F606" t="s">
        <v>13</v>
      </c>
      <c r="G606" t="s">
        <v>1038</v>
      </c>
      <c r="H606" s="1">
        <v>0</v>
      </c>
      <c r="I606" s="2">
        <v>42700</v>
      </c>
      <c r="J606" t="s">
        <v>3223</v>
      </c>
      <c r="K606" t="s">
        <v>102</v>
      </c>
      <c r="L606">
        <v>13501</v>
      </c>
      <c r="M606">
        <v>232</v>
      </c>
      <c r="N606" t="s">
        <v>8169</v>
      </c>
      <c r="O606">
        <v>45</v>
      </c>
      <c r="P606">
        <v>9</v>
      </c>
      <c r="Q606" t="s">
        <v>104</v>
      </c>
      <c r="R606" t="s">
        <v>8304</v>
      </c>
      <c r="S606">
        <v>44.71</v>
      </c>
      <c r="T606">
        <v>93</v>
      </c>
      <c r="U606" t="s">
        <v>19</v>
      </c>
      <c r="V606" s="2">
        <v>42700</v>
      </c>
      <c r="W606" t="s">
        <v>773</v>
      </c>
      <c r="X606" t="s">
        <v>175</v>
      </c>
      <c r="Y606" t="s">
        <v>35</v>
      </c>
    </row>
    <row r="607" spans="1:25" hidden="1" x14ac:dyDescent="0.35">
      <c r="A607">
        <v>0</v>
      </c>
      <c r="B607" t="s">
        <v>10</v>
      </c>
      <c r="C607">
        <v>0</v>
      </c>
      <c r="D607" t="s">
        <v>26</v>
      </c>
      <c r="E607" t="s">
        <v>3222</v>
      </c>
      <c r="F607" t="s">
        <v>13</v>
      </c>
      <c r="G607" t="s">
        <v>1038</v>
      </c>
      <c r="H607" s="1">
        <v>0.2</v>
      </c>
      <c r="I607" s="2">
        <v>42700</v>
      </c>
      <c r="J607" t="s">
        <v>3223</v>
      </c>
      <c r="K607" t="s">
        <v>102</v>
      </c>
      <c r="L607">
        <v>13501</v>
      </c>
      <c r="M607">
        <v>58</v>
      </c>
      <c r="N607" t="s">
        <v>8148</v>
      </c>
      <c r="O607">
        <v>5</v>
      </c>
      <c r="P607">
        <v>3</v>
      </c>
      <c r="Q607" t="s">
        <v>104</v>
      </c>
      <c r="R607" t="s">
        <v>8304</v>
      </c>
      <c r="S607">
        <v>4.68</v>
      </c>
      <c r="T607">
        <v>13</v>
      </c>
      <c r="U607" t="s">
        <v>19</v>
      </c>
      <c r="V607" s="2">
        <v>42700</v>
      </c>
      <c r="W607" t="s">
        <v>773</v>
      </c>
      <c r="X607" t="s">
        <v>175</v>
      </c>
      <c r="Y607" t="s">
        <v>54</v>
      </c>
    </row>
    <row r="608" spans="1:25" hidden="1" x14ac:dyDescent="0.35">
      <c r="A608">
        <v>0</v>
      </c>
      <c r="B608" t="s">
        <v>10</v>
      </c>
      <c r="C608">
        <v>0</v>
      </c>
      <c r="D608" t="s">
        <v>26</v>
      </c>
      <c r="E608" t="s">
        <v>3222</v>
      </c>
      <c r="F608" t="s">
        <v>13</v>
      </c>
      <c r="G608" t="s">
        <v>1038</v>
      </c>
      <c r="H608" s="1">
        <v>0.2</v>
      </c>
      <c r="I608" s="2">
        <v>42700</v>
      </c>
      <c r="J608" t="s">
        <v>3223</v>
      </c>
      <c r="K608" t="s">
        <v>102</v>
      </c>
      <c r="L608">
        <v>13501</v>
      </c>
      <c r="M608">
        <v>1315</v>
      </c>
      <c r="N608" t="s">
        <v>2970</v>
      </c>
      <c r="O608">
        <v>6</v>
      </c>
      <c r="P608">
        <v>4</v>
      </c>
      <c r="Q608" t="s">
        <v>104</v>
      </c>
      <c r="R608" t="s">
        <v>8304</v>
      </c>
      <c r="S608">
        <v>5.77</v>
      </c>
      <c r="T608">
        <v>17</v>
      </c>
      <c r="U608" t="s">
        <v>19</v>
      </c>
      <c r="V608" s="2">
        <v>42700</v>
      </c>
      <c r="W608" t="s">
        <v>773</v>
      </c>
      <c r="X608" t="s">
        <v>175</v>
      </c>
      <c r="Y608" t="s">
        <v>54</v>
      </c>
    </row>
    <row r="609" spans="1:25" hidden="1" x14ac:dyDescent="0.35">
      <c r="A609">
        <v>0</v>
      </c>
      <c r="B609" t="s">
        <v>10</v>
      </c>
      <c r="C609">
        <v>0</v>
      </c>
      <c r="D609" t="s">
        <v>50</v>
      </c>
      <c r="E609" t="s">
        <v>3222</v>
      </c>
      <c r="F609" t="s">
        <v>13</v>
      </c>
      <c r="G609" t="s">
        <v>1038</v>
      </c>
      <c r="H609" s="1">
        <v>0</v>
      </c>
      <c r="I609" s="2">
        <v>42700</v>
      </c>
      <c r="J609" t="s">
        <v>3223</v>
      </c>
      <c r="K609" t="s">
        <v>102</v>
      </c>
      <c r="L609">
        <v>13501</v>
      </c>
      <c r="M609">
        <v>453</v>
      </c>
      <c r="N609" t="s">
        <v>1388</v>
      </c>
      <c r="O609">
        <v>78</v>
      </c>
      <c r="P609">
        <v>4</v>
      </c>
      <c r="Q609" t="s">
        <v>104</v>
      </c>
      <c r="R609" t="s">
        <v>8304</v>
      </c>
      <c r="S609">
        <v>78.39</v>
      </c>
      <c r="T609">
        <v>280</v>
      </c>
      <c r="U609" t="s">
        <v>19</v>
      </c>
      <c r="V609" s="2">
        <v>42700</v>
      </c>
      <c r="W609" t="s">
        <v>773</v>
      </c>
      <c r="X609" t="s">
        <v>175</v>
      </c>
      <c r="Y609" t="s">
        <v>52</v>
      </c>
    </row>
    <row r="610" spans="1:25" hidden="1" x14ac:dyDescent="0.35">
      <c r="A610">
        <v>4</v>
      </c>
      <c r="B610" t="s">
        <v>43</v>
      </c>
      <c r="C610">
        <v>6</v>
      </c>
      <c r="D610" t="s">
        <v>11</v>
      </c>
      <c r="E610" t="s">
        <v>493</v>
      </c>
      <c r="F610" t="s">
        <v>13</v>
      </c>
      <c r="G610" t="s">
        <v>1360</v>
      </c>
      <c r="H610" s="1">
        <v>0.2</v>
      </c>
      <c r="I610" s="2">
        <v>42605</v>
      </c>
      <c r="J610" t="s">
        <v>2708</v>
      </c>
      <c r="K610" t="s">
        <v>30</v>
      </c>
      <c r="L610">
        <v>80219</v>
      </c>
      <c r="M610">
        <v>1352</v>
      </c>
      <c r="N610" t="s">
        <v>617</v>
      </c>
      <c r="O610">
        <v>1</v>
      </c>
      <c r="P610">
        <v>3</v>
      </c>
      <c r="Q610" t="s">
        <v>32</v>
      </c>
      <c r="R610" t="s">
        <v>8304</v>
      </c>
      <c r="S610">
        <v>1.27</v>
      </c>
      <c r="T610">
        <v>4</v>
      </c>
      <c r="U610" t="s">
        <v>19</v>
      </c>
      <c r="V610" s="2">
        <v>42609</v>
      </c>
      <c r="W610" t="s">
        <v>39</v>
      </c>
      <c r="X610" t="s">
        <v>285</v>
      </c>
      <c r="Y610" t="s">
        <v>47</v>
      </c>
    </row>
    <row r="611" spans="1:25" hidden="1" x14ac:dyDescent="0.35">
      <c r="A611">
        <v>4</v>
      </c>
      <c r="B611" t="s">
        <v>43</v>
      </c>
      <c r="C611">
        <v>6</v>
      </c>
      <c r="D611" t="s">
        <v>26</v>
      </c>
      <c r="E611" t="s">
        <v>493</v>
      </c>
      <c r="F611" t="s">
        <v>13</v>
      </c>
      <c r="G611" t="s">
        <v>1360</v>
      </c>
      <c r="H611" s="1">
        <v>0.2</v>
      </c>
      <c r="I611" s="2">
        <v>42605</v>
      </c>
      <c r="J611" t="s">
        <v>2708</v>
      </c>
      <c r="K611" t="s">
        <v>30</v>
      </c>
      <c r="L611">
        <v>80219</v>
      </c>
      <c r="M611">
        <v>89</v>
      </c>
      <c r="N611" t="s">
        <v>2968</v>
      </c>
      <c r="O611">
        <v>1</v>
      </c>
      <c r="P611">
        <v>1</v>
      </c>
      <c r="Q611" t="s">
        <v>32</v>
      </c>
      <c r="R611" t="s">
        <v>8304</v>
      </c>
      <c r="S611">
        <v>0.51</v>
      </c>
      <c r="T611">
        <v>7</v>
      </c>
      <c r="U611" t="s">
        <v>19</v>
      </c>
      <c r="V611" s="2">
        <v>42609</v>
      </c>
      <c r="W611" t="s">
        <v>39</v>
      </c>
      <c r="X611" t="s">
        <v>285</v>
      </c>
      <c r="Y611" t="s">
        <v>356</v>
      </c>
    </row>
    <row r="612" spans="1:25" hidden="1" x14ac:dyDescent="0.35">
      <c r="A612">
        <v>4</v>
      </c>
      <c r="B612" t="s">
        <v>43</v>
      </c>
      <c r="C612">
        <v>6</v>
      </c>
      <c r="D612" t="s">
        <v>26</v>
      </c>
      <c r="E612" t="s">
        <v>493</v>
      </c>
      <c r="F612" t="s">
        <v>13</v>
      </c>
      <c r="G612" t="s">
        <v>1360</v>
      </c>
      <c r="H612" s="1">
        <v>0.2</v>
      </c>
      <c r="I612" s="2">
        <v>42605</v>
      </c>
      <c r="J612" t="s">
        <v>2708</v>
      </c>
      <c r="K612" t="s">
        <v>30</v>
      </c>
      <c r="L612">
        <v>80219</v>
      </c>
      <c r="M612">
        <v>1774</v>
      </c>
      <c r="N612" t="s">
        <v>4669</v>
      </c>
      <c r="O612">
        <v>5</v>
      </c>
      <c r="P612">
        <v>3</v>
      </c>
      <c r="Q612" t="s">
        <v>32</v>
      </c>
      <c r="R612" t="s">
        <v>8304</v>
      </c>
      <c r="S612">
        <v>5.44</v>
      </c>
      <c r="T612">
        <v>16</v>
      </c>
      <c r="U612" t="s">
        <v>19</v>
      </c>
      <c r="V612" s="2">
        <v>42609</v>
      </c>
      <c r="W612" t="s">
        <v>39</v>
      </c>
      <c r="X612" t="s">
        <v>285</v>
      </c>
      <c r="Y612" t="s">
        <v>64</v>
      </c>
    </row>
    <row r="613" spans="1:25" hidden="1" x14ac:dyDescent="0.35">
      <c r="A613">
        <v>4</v>
      </c>
      <c r="B613" t="s">
        <v>43</v>
      </c>
      <c r="C613">
        <v>6</v>
      </c>
      <c r="D613" t="s">
        <v>26</v>
      </c>
      <c r="E613" t="s">
        <v>493</v>
      </c>
      <c r="F613" t="s">
        <v>13</v>
      </c>
      <c r="G613" t="s">
        <v>1360</v>
      </c>
      <c r="H613" s="1">
        <v>0.2</v>
      </c>
      <c r="I613" s="2">
        <v>42605</v>
      </c>
      <c r="J613" t="s">
        <v>2708</v>
      </c>
      <c r="K613" t="s">
        <v>30</v>
      </c>
      <c r="L613">
        <v>80219</v>
      </c>
      <c r="M613">
        <v>1726</v>
      </c>
      <c r="N613" t="s">
        <v>3617</v>
      </c>
      <c r="O613">
        <v>11</v>
      </c>
      <c r="P613">
        <v>6</v>
      </c>
      <c r="Q613" t="s">
        <v>32</v>
      </c>
      <c r="R613" t="s">
        <v>8304</v>
      </c>
      <c r="S613">
        <v>10.89</v>
      </c>
      <c r="T613">
        <v>31</v>
      </c>
      <c r="U613" t="s">
        <v>19</v>
      </c>
      <c r="V613" s="2">
        <v>42609</v>
      </c>
      <c r="W613" t="s">
        <v>39</v>
      </c>
      <c r="X613" t="s">
        <v>285</v>
      </c>
      <c r="Y613" t="s">
        <v>64</v>
      </c>
    </row>
    <row r="614" spans="1:25" hidden="1" x14ac:dyDescent="0.35">
      <c r="A614">
        <v>4</v>
      </c>
      <c r="B614" t="s">
        <v>43</v>
      </c>
      <c r="C614">
        <v>6</v>
      </c>
      <c r="D614" t="s">
        <v>26</v>
      </c>
      <c r="E614" t="s">
        <v>493</v>
      </c>
      <c r="F614" t="s">
        <v>13</v>
      </c>
      <c r="G614" t="s">
        <v>1360</v>
      </c>
      <c r="H614" s="1">
        <v>0.2</v>
      </c>
      <c r="I614" s="2">
        <v>42605</v>
      </c>
      <c r="J614" t="s">
        <v>2708</v>
      </c>
      <c r="K614" t="s">
        <v>30</v>
      </c>
      <c r="L614">
        <v>80219</v>
      </c>
      <c r="M614">
        <v>1787</v>
      </c>
      <c r="N614" t="s">
        <v>4048</v>
      </c>
      <c r="O614">
        <v>70</v>
      </c>
      <c r="P614">
        <v>9</v>
      </c>
      <c r="Q614" t="s">
        <v>32</v>
      </c>
      <c r="R614" t="s">
        <v>8304</v>
      </c>
      <c r="S614">
        <v>69.7</v>
      </c>
      <c r="T614">
        <v>223</v>
      </c>
      <c r="U614" t="s">
        <v>19</v>
      </c>
      <c r="V614" s="2">
        <v>42609</v>
      </c>
      <c r="W614" t="s">
        <v>39</v>
      </c>
      <c r="X614" t="s">
        <v>285</v>
      </c>
      <c r="Y614" t="s">
        <v>64</v>
      </c>
    </row>
    <row r="615" spans="1:25" hidden="1" x14ac:dyDescent="0.35">
      <c r="A615">
        <v>4</v>
      </c>
      <c r="B615" t="s">
        <v>43</v>
      </c>
      <c r="C615">
        <v>6</v>
      </c>
      <c r="D615" t="s">
        <v>50</v>
      </c>
      <c r="E615" t="s">
        <v>493</v>
      </c>
      <c r="F615" t="s">
        <v>13</v>
      </c>
      <c r="G615" t="s">
        <v>1360</v>
      </c>
      <c r="H615" s="1">
        <v>0.2</v>
      </c>
      <c r="I615" s="2">
        <v>42605</v>
      </c>
      <c r="J615" t="s">
        <v>2708</v>
      </c>
      <c r="K615" t="s">
        <v>30</v>
      </c>
      <c r="L615">
        <v>80219</v>
      </c>
      <c r="M615">
        <v>444</v>
      </c>
      <c r="N615" t="s">
        <v>978</v>
      </c>
      <c r="O615">
        <v>11</v>
      </c>
      <c r="P615">
        <v>9</v>
      </c>
      <c r="Q615" t="s">
        <v>32</v>
      </c>
      <c r="R615" t="s">
        <v>8304</v>
      </c>
      <c r="S615">
        <v>10.77</v>
      </c>
      <c r="T615">
        <v>144</v>
      </c>
      <c r="U615" t="s">
        <v>19</v>
      </c>
      <c r="V615" s="2">
        <v>42609</v>
      </c>
      <c r="W615" t="s">
        <v>39</v>
      </c>
      <c r="X615" t="s">
        <v>285</v>
      </c>
      <c r="Y615" t="s">
        <v>52</v>
      </c>
    </row>
    <row r="616" spans="1:25" hidden="1" x14ac:dyDescent="0.35">
      <c r="A616">
        <v>3</v>
      </c>
      <c r="B616" t="s">
        <v>10</v>
      </c>
      <c r="C616">
        <v>3</v>
      </c>
      <c r="D616" t="s">
        <v>26</v>
      </c>
      <c r="E616" t="s">
        <v>192</v>
      </c>
      <c r="F616" t="s">
        <v>13</v>
      </c>
      <c r="G616" t="s">
        <v>1245</v>
      </c>
      <c r="H616" s="1">
        <v>0.2</v>
      </c>
      <c r="I616" s="2">
        <v>42563</v>
      </c>
      <c r="J616" t="s">
        <v>3407</v>
      </c>
      <c r="K616" t="s">
        <v>73</v>
      </c>
      <c r="L616">
        <v>60610</v>
      </c>
      <c r="M616">
        <v>1745</v>
      </c>
      <c r="N616" t="s">
        <v>3368</v>
      </c>
      <c r="O616">
        <v>13</v>
      </c>
      <c r="P616">
        <v>9</v>
      </c>
      <c r="Q616" t="s">
        <v>75</v>
      </c>
      <c r="R616" t="s">
        <v>8304</v>
      </c>
      <c r="S616">
        <v>13</v>
      </c>
      <c r="T616">
        <v>36</v>
      </c>
      <c r="U616" t="s">
        <v>19</v>
      </c>
      <c r="V616" s="2">
        <v>42566</v>
      </c>
      <c r="W616" t="s">
        <v>20</v>
      </c>
      <c r="X616" t="s">
        <v>139</v>
      </c>
      <c r="Y616" t="s">
        <v>64</v>
      </c>
    </row>
    <row r="617" spans="1:25" hidden="1" x14ac:dyDescent="0.35">
      <c r="A617">
        <v>3</v>
      </c>
      <c r="B617" t="s">
        <v>10</v>
      </c>
      <c r="C617">
        <v>3</v>
      </c>
      <c r="D617" t="s">
        <v>50</v>
      </c>
      <c r="E617" t="s">
        <v>192</v>
      </c>
      <c r="F617" t="s">
        <v>13</v>
      </c>
      <c r="G617" t="s">
        <v>1245</v>
      </c>
      <c r="H617" s="1">
        <v>0.2</v>
      </c>
      <c r="I617" s="2">
        <v>42563</v>
      </c>
      <c r="J617" t="s">
        <v>3407</v>
      </c>
      <c r="K617" t="s">
        <v>73</v>
      </c>
      <c r="L617">
        <v>60610</v>
      </c>
      <c r="M617">
        <v>1603</v>
      </c>
      <c r="N617" t="s">
        <v>1240</v>
      </c>
      <c r="O617">
        <v>3</v>
      </c>
      <c r="P617">
        <v>4</v>
      </c>
      <c r="Q617" t="s">
        <v>75</v>
      </c>
      <c r="R617" t="s">
        <v>8304</v>
      </c>
      <c r="S617">
        <v>3.28</v>
      </c>
      <c r="T617">
        <v>24</v>
      </c>
      <c r="U617" t="s">
        <v>19</v>
      </c>
      <c r="V617" s="2">
        <v>42566</v>
      </c>
      <c r="W617" t="s">
        <v>20</v>
      </c>
      <c r="X617" t="s">
        <v>139</v>
      </c>
      <c r="Y617" t="s">
        <v>113</v>
      </c>
    </row>
    <row r="618" spans="1:25" hidden="1" x14ac:dyDescent="0.35">
      <c r="A618">
        <v>4</v>
      </c>
      <c r="B618" t="s">
        <v>25</v>
      </c>
      <c r="C618">
        <v>3</v>
      </c>
      <c r="D618" t="s">
        <v>11</v>
      </c>
      <c r="E618" t="s">
        <v>171</v>
      </c>
      <c r="F618" t="s">
        <v>13</v>
      </c>
      <c r="G618" t="s">
        <v>1921</v>
      </c>
      <c r="H618" s="1">
        <v>0</v>
      </c>
      <c r="I618" s="2">
        <v>42642</v>
      </c>
      <c r="J618" t="s">
        <v>1922</v>
      </c>
      <c r="K618" t="s">
        <v>102</v>
      </c>
      <c r="L618">
        <v>10011</v>
      </c>
      <c r="M618">
        <v>1447</v>
      </c>
      <c r="N618" t="s">
        <v>8156</v>
      </c>
      <c r="O618">
        <v>36</v>
      </c>
      <c r="P618">
        <v>4</v>
      </c>
      <c r="Q618" t="s">
        <v>104</v>
      </c>
      <c r="R618" t="s">
        <v>8304</v>
      </c>
      <c r="S618">
        <v>36.380000000000003</v>
      </c>
      <c r="T618">
        <v>117</v>
      </c>
      <c r="U618" t="s">
        <v>19</v>
      </c>
      <c r="V618" s="2">
        <v>42646</v>
      </c>
      <c r="W618" t="s">
        <v>20</v>
      </c>
      <c r="X618" t="s">
        <v>175</v>
      </c>
      <c r="Y618" t="s">
        <v>47</v>
      </c>
    </row>
    <row r="619" spans="1:25" hidden="1" x14ac:dyDescent="0.35">
      <c r="A619">
        <v>4</v>
      </c>
      <c r="B619" t="s">
        <v>25</v>
      </c>
      <c r="C619">
        <v>3</v>
      </c>
      <c r="D619" t="s">
        <v>26</v>
      </c>
      <c r="E619" t="s">
        <v>171</v>
      </c>
      <c r="F619" t="s">
        <v>13</v>
      </c>
      <c r="G619" t="s">
        <v>1921</v>
      </c>
      <c r="H619" s="1">
        <v>0</v>
      </c>
      <c r="I619" s="2">
        <v>42642</v>
      </c>
      <c r="J619" t="s">
        <v>1922</v>
      </c>
      <c r="K619" t="s">
        <v>102</v>
      </c>
      <c r="L619">
        <v>10011</v>
      </c>
      <c r="M619">
        <v>1624</v>
      </c>
      <c r="N619" t="s">
        <v>2823</v>
      </c>
      <c r="O619">
        <v>38</v>
      </c>
      <c r="P619">
        <v>2</v>
      </c>
      <c r="Q619" t="s">
        <v>104</v>
      </c>
      <c r="R619" t="s">
        <v>8304</v>
      </c>
      <c r="S619">
        <v>37.979999999999997</v>
      </c>
      <c r="T619">
        <v>78</v>
      </c>
      <c r="U619" t="s">
        <v>19</v>
      </c>
      <c r="V619" s="2">
        <v>42646</v>
      </c>
      <c r="W619" t="s">
        <v>20</v>
      </c>
      <c r="X619" t="s">
        <v>175</v>
      </c>
      <c r="Y619" t="s">
        <v>64</v>
      </c>
    </row>
    <row r="620" spans="1:25" hidden="1" x14ac:dyDescent="0.35">
      <c r="A620">
        <v>4</v>
      </c>
      <c r="B620" t="s">
        <v>25</v>
      </c>
      <c r="C620">
        <v>3</v>
      </c>
      <c r="D620" t="s">
        <v>26</v>
      </c>
      <c r="E620" t="s">
        <v>171</v>
      </c>
      <c r="F620" t="s">
        <v>13</v>
      </c>
      <c r="G620" t="s">
        <v>1921</v>
      </c>
      <c r="H620" s="1">
        <v>0</v>
      </c>
      <c r="I620" s="2">
        <v>42642</v>
      </c>
      <c r="J620" t="s">
        <v>1922</v>
      </c>
      <c r="K620" t="s">
        <v>102</v>
      </c>
      <c r="L620">
        <v>10011</v>
      </c>
      <c r="M620">
        <v>187</v>
      </c>
      <c r="N620" t="s">
        <v>3049</v>
      </c>
      <c r="O620">
        <v>9</v>
      </c>
      <c r="P620">
        <v>3</v>
      </c>
      <c r="Q620" t="s">
        <v>104</v>
      </c>
      <c r="R620" t="s">
        <v>8304</v>
      </c>
      <c r="S620">
        <v>8.69</v>
      </c>
      <c r="T620">
        <v>19</v>
      </c>
      <c r="U620" t="s">
        <v>19</v>
      </c>
      <c r="V620" s="2">
        <v>42646</v>
      </c>
      <c r="W620" t="s">
        <v>20</v>
      </c>
      <c r="X620" t="s">
        <v>175</v>
      </c>
      <c r="Y620" t="s">
        <v>35</v>
      </c>
    </row>
    <row r="621" spans="1:25" hidden="1" x14ac:dyDescent="0.35">
      <c r="A621">
        <v>4</v>
      </c>
      <c r="B621" t="s">
        <v>25</v>
      </c>
      <c r="C621">
        <v>3</v>
      </c>
      <c r="D621" t="s">
        <v>26</v>
      </c>
      <c r="E621" t="s">
        <v>171</v>
      </c>
      <c r="F621" t="s">
        <v>13</v>
      </c>
      <c r="G621" t="s">
        <v>1921</v>
      </c>
      <c r="H621" s="1">
        <v>0</v>
      </c>
      <c r="I621" s="2">
        <v>42642</v>
      </c>
      <c r="J621" t="s">
        <v>1922</v>
      </c>
      <c r="K621" t="s">
        <v>102</v>
      </c>
      <c r="L621">
        <v>10011</v>
      </c>
      <c r="M621">
        <v>533</v>
      </c>
      <c r="N621" t="s">
        <v>3395</v>
      </c>
      <c r="O621">
        <v>363</v>
      </c>
      <c r="P621">
        <v>9</v>
      </c>
      <c r="Q621" t="s">
        <v>104</v>
      </c>
      <c r="R621" t="s">
        <v>8304</v>
      </c>
      <c r="S621">
        <v>362.84</v>
      </c>
      <c r="T621">
        <v>1396</v>
      </c>
      <c r="U621" t="s">
        <v>19</v>
      </c>
      <c r="V621" s="2">
        <v>42646</v>
      </c>
      <c r="W621" t="s">
        <v>20</v>
      </c>
      <c r="X621" t="s">
        <v>175</v>
      </c>
      <c r="Y621" t="s">
        <v>42</v>
      </c>
    </row>
    <row r="622" spans="1:25" hidden="1" x14ac:dyDescent="0.35">
      <c r="A622">
        <v>5</v>
      </c>
      <c r="B622" t="s">
        <v>43</v>
      </c>
      <c r="C622">
        <v>6</v>
      </c>
      <c r="D622" t="s">
        <v>26</v>
      </c>
      <c r="E622" t="s">
        <v>1012</v>
      </c>
      <c r="F622" t="s">
        <v>13</v>
      </c>
      <c r="G622" t="s">
        <v>5316</v>
      </c>
      <c r="H622" s="1">
        <v>0.2</v>
      </c>
      <c r="I622" s="2">
        <v>42641</v>
      </c>
      <c r="J622" t="s">
        <v>6501</v>
      </c>
      <c r="K622" t="s">
        <v>16</v>
      </c>
      <c r="L622">
        <v>28314</v>
      </c>
      <c r="M622">
        <v>1746</v>
      </c>
      <c r="N622" t="s">
        <v>350</v>
      </c>
      <c r="O622">
        <v>4</v>
      </c>
      <c r="P622">
        <v>2</v>
      </c>
      <c r="Q622" t="s">
        <v>18</v>
      </c>
      <c r="R622" t="s">
        <v>8304</v>
      </c>
      <c r="S622">
        <v>3.74</v>
      </c>
      <c r="T622">
        <v>11</v>
      </c>
      <c r="U622" t="s">
        <v>33</v>
      </c>
      <c r="V622" s="2">
        <v>42646</v>
      </c>
      <c r="W622" t="s">
        <v>39</v>
      </c>
      <c r="X622" t="s">
        <v>63</v>
      </c>
      <c r="Y622" t="s">
        <v>64</v>
      </c>
    </row>
    <row r="623" spans="1:25" hidden="1" x14ac:dyDescent="0.35">
      <c r="A623">
        <v>5</v>
      </c>
      <c r="B623" t="s">
        <v>43</v>
      </c>
      <c r="C623">
        <v>6</v>
      </c>
      <c r="D623" t="s">
        <v>26</v>
      </c>
      <c r="E623" t="s">
        <v>1012</v>
      </c>
      <c r="F623" t="s">
        <v>13</v>
      </c>
      <c r="G623" t="s">
        <v>5316</v>
      </c>
      <c r="H623" s="1">
        <v>0.2</v>
      </c>
      <c r="I623" s="2">
        <v>42641</v>
      </c>
      <c r="J623" t="s">
        <v>6501</v>
      </c>
      <c r="K623" t="s">
        <v>16</v>
      </c>
      <c r="L623">
        <v>28314</v>
      </c>
      <c r="M623">
        <v>1627</v>
      </c>
      <c r="N623" t="s">
        <v>3685</v>
      </c>
      <c r="O623">
        <v>31</v>
      </c>
      <c r="P623">
        <v>8</v>
      </c>
      <c r="Q623" t="s">
        <v>18</v>
      </c>
      <c r="R623" t="s">
        <v>8304</v>
      </c>
      <c r="S623">
        <v>31.28</v>
      </c>
      <c r="T623">
        <v>96</v>
      </c>
      <c r="U623" t="s">
        <v>33</v>
      </c>
      <c r="V623" s="2">
        <v>42646</v>
      </c>
      <c r="W623" t="s">
        <v>39</v>
      </c>
      <c r="X623" t="s">
        <v>63</v>
      </c>
      <c r="Y623" t="s">
        <v>64</v>
      </c>
    </row>
    <row r="624" spans="1:25" x14ac:dyDescent="0.35">
      <c r="A624">
        <v>7</v>
      </c>
      <c r="B624" t="s">
        <v>25</v>
      </c>
      <c r="C624">
        <v>6</v>
      </c>
      <c r="D624" t="s">
        <v>11</v>
      </c>
      <c r="E624" t="s">
        <v>27</v>
      </c>
      <c r="F624" t="s">
        <v>13</v>
      </c>
      <c r="G624" t="s">
        <v>5440</v>
      </c>
      <c r="H624" s="1">
        <v>0.2</v>
      </c>
      <c r="I624" s="2">
        <v>42506</v>
      </c>
      <c r="J624" t="s">
        <v>5796</v>
      </c>
      <c r="K624" t="s">
        <v>30</v>
      </c>
      <c r="L624">
        <v>90036</v>
      </c>
      <c r="M624">
        <v>908</v>
      </c>
      <c r="N624" t="s">
        <v>2374</v>
      </c>
      <c r="O624">
        <v>17</v>
      </c>
      <c r="P624">
        <v>5</v>
      </c>
      <c r="Q624" t="s">
        <v>32</v>
      </c>
      <c r="R624" t="s">
        <v>8304</v>
      </c>
      <c r="S624">
        <v>17.47</v>
      </c>
      <c r="T624">
        <v>233</v>
      </c>
      <c r="U624" t="s">
        <v>33</v>
      </c>
      <c r="V624" s="2">
        <v>42513</v>
      </c>
      <c r="W624" t="s">
        <v>39</v>
      </c>
      <c r="X624" t="s">
        <v>34</v>
      </c>
      <c r="Y624" t="s">
        <v>24</v>
      </c>
    </row>
    <row r="625" spans="1:25" hidden="1" x14ac:dyDescent="0.35">
      <c r="A625">
        <v>0</v>
      </c>
      <c r="B625" t="s">
        <v>10</v>
      </c>
      <c r="C625">
        <v>0</v>
      </c>
      <c r="D625" t="s">
        <v>26</v>
      </c>
      <c r="E625" t="s">
        <v>171</v>
      </c>
      <c r="F625" t="s">
        <v>13</v>
      </c>
      <c r="G625" t="s">
        <v>2634</v>
      </c>
      <c r="H625" s="1">
        <v>0</v>
      </c>
      <c r="I625" s="2">
        <v>42616</v>
      </c>
      <c r="J625" t="s">
        <v>3227</v>
      </c>
      <c r="K625" t="s">
        <v>102</v>
      </c>
      <c r="L625">
        <v>10009</v>
      </c>
      <c r="M625">
        <v>225</v>
      </c>
      <c r="N625" t="s">
        <v>3228</v>
      </c>
      <c r="O625">
        <v>7</v>
      </c>
      <c r="P625">
        <v>5</v>
      </c>
      <c r="Q625" t="s">
        <v>104</v>
      </c>
      <c r="R625" t="s">
        <v>8304</v>
      </c>
      <c r="S625">
        <v>7.06</v>
      </c>
      <c r="T625">
        <v>14</v>
      </c>
      <c r="U625" t="s">
        <v>19</v>
      </c>
      <c r="V625" s="2">
        <v>42616</v>
      </c>
      <c r="W625" t="s">
        <v>773</v>
      </c>
      <c r="X625" t="s">
        <v>175</v>
      </c>
      <c r="Y625" t="s">
        <v>35</v>
      </c>
    </row>
    <row r="626" spans="1:25" hidden="1" x14ac:dyDescent="0.35">
      <c r="A626">
        <v>1</v>
      </c>
      <c r="B626" t="s">
        <v>10</v>
      </c>
      <c r="C626">
        <v>1</v>
      </c>
      <c r="D626" t="s">
        <v>26</v>
      </c>
      <c r="E626" t="s">
        <v>1456</v>
      </c>
      <c r="F626" t="s">
        <v>13</v>
      </c>
      <c r="G626" t="s">
        <v>5633</v>
      </c>
      <c r="H626" s="1">
        <v>0</v>
      </c>
      <c r="I626" s="2">
        <v>42634</v>
      </c>
      <c r="J626" t="s">
        <v>5822</v>
      </c>
      <c r="K626" t="s">
        <v>73</v>
      </c>
      <c r="L626">
        <v>68104</v>
      </c>
      <c r="M626">
        <v>1829</v>
      </c>
      <c r="N626" t="s">
        <v>3174</v>
      </c>
      <c r="O626">
        <v>3</v>
      </c>
      <c r="P626">
        <v>1</v>
      </c>
      <c r="Q626" t="s">
        <v>75</v>
      </c>
      <c r="R626" t="s">
        <v>8304</v>
      </c>
      <c r="S626">
        <v>3.11</v>
      </c>
      <c r="T626">
        <v>6</v>
      </c>
      <c r="U626" t="s">
        <v>33</v>
      </c>
      <c r="V626" s="2">
        <v>42635</v>
      </c>
      <c r="W626" t="s">
        <v>130</v>
      </c>
      <c r="X626" t="s">
        <v>98</v>
      </c>
      <c r="Y626" t="s">
        <v>64</v>
      </c>
    </row>
    <row r="627" spans="1:25" hidden="1" x14ac:dyDescent="0.35">
      <c r="A627">
        <v>1</v>
      </c>
      <c r="B627" t="s">
        <v>10</v>
      </c>
      <c r="C627">
        <v>1</v>
      </c>
      <c r="D627" t="s">
        <v>26</v>
      </c>
      <c r="E627" t="s">
        <v>1456</v>
      </c>
      <c r="F627" t="s">
        <v>13</v>
      </c>
      <c r="G627" t="s">
        <v>5633</v>
      </c>
      <c r="H627" s="1">
        <v>0</v>
      </c>
      <c r="I627" s="2">
        <v>42634</v>
      </c>
      <c r="J627" t="s">
        <v>5822</v>
      </c>
      <c r="K627" t="s">
        <v>73</v>
      </c>
      <c r="L627">
        <v>68104</v>
      </c>
      <c r="M627">
        <v>638</v>
      </c>
      <c r="N627" t="s">
        <v>272</v>
      </c>
      <c r="O627">
        <v>8</v>
      </c>
      <c r="P627">
        <v>2</v>
      </c>
      <c r="Q627" t="s">
        <v>75</v>
      </c>
      <c r="R627" t="s">
        <v>8304</v>
      </c>
      <c r="S627">
        <v>7.53</v>
      </c>
      <c r="T627">
        <v>26</v>
      </c>
      <c r="U627" t="s">
        <v>33</v>
      </c>
      <c r="V627" s="2">
        <v>42635</v>
      </c>
      <c r="W627" t="s">
        <v>130</v>
      </c>
      <c r="X627" t="s">
        <v>98</v>
      </c>
      <c r="Y627" t="s">
        <v>56</v>
      </c>
    </row>
    <row r="628" spans="1:25" hidden="1" x14ac:dyDescent="0.35">
      <c r="A628">
        <v>1</v>
      </c>
      <c r="B628" t="s">
        <v>10</v>
      </c>
      <c r="C628">
        <v>1</v>
      </c>
      <c r="D628" t="s">
        <v>26</v>
      </c>
      <c r="E628" t="s">
        <v>1456</v>
      </c>
      <c r="F628" t="s">
        <v>13</v>
      </c>
      <c r="G628" t="s">
        <v>5633</v>
      </c>
      <c r="H628" s="1">
        <v>0</v>
      </c>
      <c r="I628" s="2">
        <v>42634</v>
      </c>
      <c r="J628" t="s">
        <v>5822</v>
      </c>
      <c r="K628" t="s">
        <v>73</v>
      </c>
      <c r="L628">
        <v>68104</v>
      </c>
      <c r="M628">
        <v>39</v>
      </c>
      <c r="N628" t="s">
        <v>3323</v>
      </c>
      <c r="O628">
        <v>11</v>
      </c>
      <c r="P628">
        <v>3</v>
      </c>
      <c r="Q628" t="s">
        <v>75</v>
      </c>
      <c r="R628" t="s">
        <v>8304</v>
      </c>
      <c r="S628">
        <v>10.88</v>
      </c>
      <c r="T628">
        <v>36</v>
      </c>
      <c r="U628" t="s">
        <v>33</v>
      </c>
      <c r="V628" s="2">
        <v>42635</v>
      </c>
      <c r="W628" t="s">
        <v>130</v>
      </c>
      <c r="X628" t="s">
        <v>98</v>
      </c>
      <c r="Y628" t="s">
        <v>56</v>
      </c>
    </row>
    <row r="629" spans="1:25" hidden="1" x14ac:dyDescent="0.35">
      <c r="A629">
        <v>2</v>
      </c>
      <c r="B629" t="s">
        <v>25</v>
      </c>
      <c r="C629">
        <v>1</v>
      </c>
      <c r="D629" t="s">
        <v>26</v>
      </c>
      <c r="E629" t="s">
        <v>99</v>
      </c>
      <c r="F629" t="s">
        <v>13</v>
      </c>
      <c r="G629" t="s">
        <v>1203</v>
      </c>
      <c r="H629" s="1">
        <v>0.2</v>
      </c>
      <c r="I629" s="2">
        <v>42709</v>
      </c>
      <c r="J629" t="s">
        <v>5896</v>
      </c>
      <c r="K629" t="s">
        <v>102</v>
      </c>
      <c r="L629">
        <v>19134</v>
      </c>
      <c r="M629">
        <v>634</v>
      </c>
      <c r="N629" t="s">
        <v>932</v>
      </c>
      <c r="O629">
        <v>-30</v>
      </c>
      <c r="P629">
        <v>4</v>
      </c>
      <c r="Q629" t="s">
        <v>104</v>
      </c>
      <c r="R629" t="s">
        <v>8304</v>
      </c>
      <c r="S629">
        <v>-30.23</v>
      </c>
      <c r="T629">
        <v>173</v>
      </c>
      <c r="U629" t="s">
        <v>33</v>
      </c>
      <c r="V629" s="2">
        <v>42711</v>
      </c>
      <c r="W629" t="s">
        <v>130</v>
      </c>
      <c r="X629" t="s">
        <v>105</v>
      </c>
      <c r="Y629" t="s">
        <v>42</v>
      </c>
    </row>
    <row r="630" spans="1:25" hidden="1" x14ac:dyDescent="0.35">
      <c r="A630">
        <v>2</v>
      </c>
      <c r="B630" t="s">
        <v>25</v>
      </c>
      <c r="C630">
        <v>1</v>
      </c>
      <c r="D630" t="s">
        <v>26</v>
      </c>
      <c r="E630" t="s">
        <v>99</v>
      </c>
      <c r="F630" t="s">
        <v>13</v>
      </c>
      <c r="G630" t="s">
        <v>1203</v>
      </c>
      <c r="H630" s="1">
        <v>0.2</v>
      </c>
      <c r="I630" s="2">
        <v>42709</v>
      </c>
      <c r="J630" t="s">
        <v>5896</v>
      </c>
      <c r="K630" t="s">
        <v>102</v>
      </c>
      <c r="L630">
        <v>19134</v>
      </c>
      <c r="M630">
        <v>396</v>
      </c>
      <c r="N630" t="s">
        <v>3846</v>
      </c>
      <c r="O630">
        <v>118</v>
      </c>
      <c r="P630">
        <v>7</v>
      </c>
      <c r="Q630" t="s">
        <v>104</v>
      </c>
      <c r="R630" t="s">
        <v>8304</v>
      </c>
      <c r="S630">
        <v>117.61</v>
      </c>
      <c r="T630">
        <v>348</v>
      </c>
      <c r="U630" t="s">
        <v>33</v>
      </c>
      <c r="V630" s="2">
        <v>42711</v>
      </c>
      <c r="W630" t="s">
        <v>130</v>
      </c>
      <c r="X630" t="s">
        <v>105</v>
      </c>
      <c r="Y630" t="s">
        <v>119</v>
      </c>
    </row>
    <row r="631" spans="1:25" hidden="1" x14ac:dyDescent="0.35">
      <c r="A631">
        <v>2</v>
      </c>
      <c r="B631" t="s">
        <v>43</v>
      </c>
      <c r="C631">
        <v>3</v>
      </c>
      <c r="D631" t="s">
        <v>26</v>
      </c>
      <c r="E631" t="s">
        <v>457</v>
      </c>
      <c r="F631" t="s">
        <v>13</v>
      </c>
      <c r="G631" t="s">
        <v>2138</v>
      </c>
      <c r="H631" s="1">
        <v>0</v>
      </c>
      <c r="I631" s="2">
        <v>42688</v>
      </c>
      <c r="J631" t="s">
        <v>3484</v>
      </c>
      <c r="K631" t="s">
        <v>102</v>
      </c>
      <c r="L631">
        <v>6824</v>
      </c>
      <c r="M631">
        <v>35</v>
      </c>
      <c r="N631" t="s">
        <v>586</v>
      </c>
      <c r="O631">
        <v>21</v>
      </c>
      <c r="P631">
        <v>10</v>
      </c>
      <c r="Q631" t="s">
        <v>104</v>
      </c>
      <c r="R631" t="s">
        <v>8304</v>
      </c>
      <c r="S631">
        <v>21.02</v>
      </c>
      <c r="T631">
        <v>44</v>
      </c>
      <c r="U631" t="s">
        <v>19</v>
      </c>
      <c r="V631" s="2">
        <v>42690</v>
      </c>
      <c r="W631" t="s">
        <v>20</v>
      </c>
      <c r="X631" t="s">
        <v>461</v>
      </c>
      <c r="Y631" t="s">
        <v>54</v>
      </c>
    </row>
    <row r="632" spans="1:25" hidden="1" x14ac:dyDescent="0.35">
      <c r="A632">
        <v>2</v>
      </c>
      <c r="B632" t="s">
        <v>43</v>
      </c>
      <c r="C632">
        <v>3</v>
      </c>
      <c r="D632" t="s">
        <v>50</v>
      </c>
      <c r="E632" t="s">
        <v>457</v>
      </c>
      <c r="F632" t="s">
        <v>13</v>
      </c>
      <c r="G632" t="s">
        <v>2138</v>
      </c>
      <c r="H632" s="1">
        <v>0</v>
      </c>
      <c r="I632" s="2">
        <v>42688</v>
      </c>
      <c r="J632" t="s">
        <v>3484</v>
      </c>
      <c r="K632" t="s">
        <v>102</v>
      </c>
      <c r="L632">
        <v>6824</v>
      </c>
      <c r="M632">
        <v>1296</v>
      </c>
      <c r="N632" t="s">
        <v>4884</v>
      </c>
      <c r="O632">
        <v>233</v>
      </c>
      <c r="P632">
        <v>7</v>
      </c>
      <c r="Q632" t="s">
        <v>104</v>
      </c>
      <c r="R632" t="s">
        <v>8304</v>
      </c>
      <c r="S632">
        <v>233.22</v>
      </c>
      <c r="T632">
        <v>833</v>
      </c>
      <c r="U632" t="s">
        <v>19</v>
      </c>
      <c r="V632" s="2">
        <v>42690</v>
      </c>
      <c r="W632" t="s">
        <v>20</v>
      </c>
      <c r="X632" t="s">
        <v>461</v>
      </c>
      <c r="Y632" t="s">
        <v>52</v>
      </c>
    </row>
    <row r="633" spans="1:25" hidden="1" x14ac:dyDescent="0.35">
      <c r="A633">
        <v>5</v>
      </c>
      <c r="B633" t="s">
        <v>43</v>
      </c>
      <c r="C633">
        <v>6</v>
      </c>
      <c r="D633" t="s">
        <v>26</v>
      </c>
      <c r="E633" t="s">
        <v>171</v>
      </c>
      <c r="F633" t="s">
        <v>13</v>
      </c>
      <c r="G633" t="s">
        <v>2050</v>
      </c>
      <c r="H633" s="1">
        <v>0</v>
      </c>
      <c r="I633" s="2">
        <v>42585</v>
      </c>
      <c r="J633" t="s">
        <v>4051</v>
      </c>
      <c r="K633" t="s">
        <v>102</v>
      </c>
      <c r="L633">
        <v>10035</v>
      </c>
      <c r="M633">
        <v>1674</v>
      </c>
      <c r="N633" t="s">
        <v>2807</v>
      </c>
      <c r="O633">
        <v>19</v>
      </c>
      <c r="P633">
        <v>2</v>
      </c>
      <c r="Q633" t="s">
        <v>104</v>
      </c>
      <c r="R633" t="s">
        <v>8304</v>
      </c>
      <c r="S633">
        <v>18.78</v>
      </c>
      <c r="T633">
        <v>40</v>
      </c>
      <c r="U633" t="s">
        <v>19</v>
      </c>
      <c r="V633" s="2">
        <v>42590</v>
      </c>
      <c r="W633" t="s">
        <v>39</v>
      </c>
      <c r="X633" t="s">
        <v>175</v>
      </c>
      <c r="Y633" t="s">
        <v>64</v>
      </c>
    </row>
    <row r="634" spans="1:25" hidden="1" x14ac:dyDescent="0.35">
      <c r="A634">
        <v>5</v>
      </c>
      <c r="B634" t="s">
        <v>43</v>
      </c>
      <c r="C634">
        <v>6</v>
      </c>
      <c r="D634" t="s">
        <v>26</v>
      </c>
      <c r="E634" t="s">
        <v>171</v>
      </c>
      <c r="F634" t="s">
        <v>13</v>
      </c>
      <c r="G634" t="s">
        <v>2050</v>
      </c>
      <c r="H634" s="1">
        <v>0</v>
      </c>
      <c r="I634" s="2">
        <v>42585</v>
      </c>
      <c r="J634" t="s">
        <v>4051</v>
      </c>
      <c r="K634" t="s">
        <v>102</v>
      </c>
      <c r="L634">
        <v>10035</v>
      </c>
      <c r="M634">
        <v>1503</v>
      </c>
      <c r="N634" t="s">
        <v>3908</v>
      </c>
      <c r="O634">
        <v>6</v>
      </c>
      <c r="P634">
        <v>2</v>
      </c>
      <c r="Q634" t="s">
        <v>104</v>
      </c>
      <c r="R634" t="s">
        <v>8304</v>
      </c>
      <c r="S634">
        <v>5.77</v>
      </c>
      <c r="T634">
        <v>21</v>
      </c>
      <c r="U634" t="s">
        <v>19</v>
      </c>
      <c r="V634" s="2">
        <v>42590</v>
      </c>
      <c r="W634" t="s">
        <v>39</v>
      </c>
      <c r="X634" t="s">
        <v>175</v>
      </c>
      <c r="Y634" t="s">
        <v>42</v>
      </c>
    </row>
    <row r="635" spans="1:25" hidden="1" x14ac:dyDescent="0.35">
      <c r="A635">
        <v>5</v>
      </c>
      <c r="B635" t="s">
        <v>43</v>
      </c>
      <c r="C635">
        <v>6</v>
      </c>
      <c r="D635" t="s">
        <v>26</v>
      </c>
      <c r="E635" t="s">
        <v>171</v>
      </c>
      <c r="F635" t="s">
        <v>13</v>
      </c>
      <c r="G635" t="s">
        <v>2050</v>
      </c>
      <c r="H635" s="1">
        <v>0</v>
      </c>
      <c r="I635" s="2">
        <v>42585</v>
      </c>
      <c r="J635" t="s">
        <v>4051</v>
      </c>
      <c r="K635" t="s">
        <v>102</v>
      </c>
      <c r="L635">
        <v>10035</v>
      </c>
      <c r="M635">
        <v>73</v>
      </c>
      <c r="N635" t="s">
        <v>3095</v>
      </c>
      <c r="O635">
        <v>27</v>
      </c>
      <c r="P635">
        <v>10</v>
      </c>
      <c r="Q635" t="s">
        <v>104</v>
      </c>
      <c r="R635" t="s">
        <v>8304</v>
      </c>
      <c r="S635">
        <v>26.6</v>
      </c>
      <c r="T635">
        <v>102</v>
      </c>
      <c r="U635" t="s">
        <v>19</v>
      </c>
      <c r="V635" s="2">
        <v>42590</v>
      </c>
      <c r="W635" t="s">
        <v>39</v>
      </c>
      <c r="X635" t="s">
        <v>175</v>
      </c>
      <c r="Y635" t="s">
        <v>356</v>
      </c>
    </row>
    <row r="636" spans="1:25" hidden="1" x14ac:dyDescent="0.35">
      <c r="A636">
        <v>3</v>
      </c>
      <c r="B636" t="s">
        <v>25</v>
      </c>
      <c r="C636">
        <v>1</v>
      </c>
      <c r="D636" t="s">
        <v>26</v>
      </c>
      <c r="E636" t="s">
        <v>1030</v>
      </c>
      <c r="F636" t="s">
        <v>13</v>
      </c>
      <c r="G636" t="s">
        <v>5704</v>
      </c>
      <c r="H636" s="1">
        <v>0</v>
      </c>
      <c r="I636" s="2">
        <v>42696</v>
      </c>
      <c r="J636" t="s">
        <v>5914</v>
      </c>
      <c r="K636" t="s">
        <v>16</v>
      </c>
      <c r="L636">
        <v>30318</v>
      </c>
      <c r="M636">
        <v>788</v>
      </c>
      <c r="N636" t="s">
        <v>5915</v>
      </c>
      <c r="O636">
        <v>5</v>
      </c>
      <c r="P636">
        <v>2</v>
      </c>
      <c r="Q636" t="s">
        <v>18</v>
      </c>
      <c r="R636" t="s">
        <v>8304</v>
      </c>
      <c r="S636">
        <v>4.88</v>
      </c>
      <c r="T636">
        <v>10</v>
      </c>
      <c r="U636" t="s">
        <v>33</v>
      </c>
      <c r="V636" s="2">
        <v>42699</v>
      </c>
      <c r="W636" t="s">
        <v>130</v>
      </c>
      <c r="X636" t="s">
        <v>761</v>
      </c>
      <c r="Y636" t="s">
        <v>64</v>
      </c>
    </row>
    <row r="637" spans="1:25" hidden="1" x14ac:dyDescent="0.35">
      <c r="A637">
        <v>6</v>
      </c>
      <c r="B637" t="s">
        <v>10</v>
      </c>
      <c r="C637">
        <v>6</v>
      </c>
      <c r="D637" t="s">
        <v>11</v>
      </c>
      <c r="E637" t="s">
        <v>2738</v>
      </c>
      <c r="F637" t="s">
        <v>13</v>
      </c>
      <c r="G637" t="s">
        <v>301</v>
      </c>
      <c r="H637" s="1">
        <v>0.2</v>
      </c>
      <c r="I637" s="2">
        <v>42623</v>
      </c>
      <c r="J637" t="s">
        <v>2739</v>
      </c>
      <c r="K637" t="s">
        <v>30</v>
      </c>
      <c r="L637">
        <v>97030</v>
      </c>
      <c r="M637">
        <v>786</v>
      </c>
      <c r="N637" t="s">
        <v>1476</v>
      </c>
      <c r="O637">
        <v>149</v>
      </c>
      <c r="P637">
        <v>5</v>
      </c>
      <c r="Q637" t="s">
        <v>32</v>
      </c>
      <c r="R637" t="s">
        <v>8304</v>
      </c>
      <c r="S637">
        <v>148.69999999999999</v>
      </c>
      <c r="T637">
        <v>1487</v>
      </c>
      <c r="U637" t="s">
        <v>19</v>
      </c>
      <c r="V637" s="2">
        <v>42629</v>
      </c>
      <c r="W637" t="s">
        <v>39</v>
      </c>
      <c r="X637" t="s">
        <v>262</v>
      </c>
      <c r="Y637" t="s">
        <v>24</v>
      </c>
    </row>
    <row r="638" spans="1:25" hidden="1" x14ac:dyDescent="0.35">
      <c r="A638">
        <v>6</v>
      </c>
      <c r="B638" t="s">
        <v>10</v>
      </c>
      <c r="C638">
        <v>6</v>
      </c>
      <c r="D638" t="s">
        <v>26</v>
      </c>
      <c r="E638" t="s">
        <v>2738</v>
      </c>
      <c r="F638" t="s">
        <v>13</v>
      </c>
      <c r="G638" t="s">
        <v>301</v>
      </c>
      <c r="H638" s="1">
        <v>0.2</v>
      </c>
      <c r="I638" s="2">
        <v>42623</v>
      </c>
      <c r="J638" t="s">
        <v>2739</v>
      </c>
      <c r="K638" t="s">
        <v>30</v>
      </c>
      <c r="L638">
        <v>97030</v>
      </c>
      <c r="M638">
        <v>1255</v>
      </c>
      <c r="N638" t="s">
        <v>3671</v>
      </c>
      <c r="O638">
        <v>8</v>
      </c>
      <c r="P638">
        <v>7</v>
      </c>
      <c r="Q638" t="s">
        <v>32</v>
      </c>
      <c r="R638" t="s">
        <v>8304</v>
      </c>
      <c r="S638">
        <v>7.6</v>
      </c>
      <c r="T638">
        <v>22</v>
      </c>
      <c r="U638" t="s">
        <v>19</v>
      </c>
      <c r="V638" s="2">
        <v>42629</v>
      </c>
      <c r="W638" t="s">
        <v>39</v>
      </c>
      <c r="X638" t="s">
        <v>262</v>
      </c>
      <c r="Y638" t="s">
        <v>119</v>
      </c>
    </row>
    <row r="639" spans="1:25" hidden="1" x14ac:dyDescent="0.35">
      <c r="A639">
        <v>1</v>
      </c>
      <c r="B639" t="s">
        <v>10</v>
      </c>
      <c r="C639">
        <v>1</v>
      </c>
      <c r="D639" t="s">
        <v>11</v>
      </c>
      <c r="E639" t="s">
        <v>2056</v>
      </c>
      <c r="F639" t="s">
        <v>13</v>
      </c>
      <c r="G639" t="s">
        <v>695</v>
      </c>
      <c r="H639" s="1">
        <v>0</v>
      </c>
      <c r="I639" s="2">
        <v>42408</v>
      </c>
      <c r="J639" t="s">
        <v>6869</v>
      </c>
      <c r="K639" t="s">
        <v>30</v>
      </c>
      <c r="L639">
        <v>89031</v>
      </c>
      <c r="M639">
        <v>1055</v>
      </c>
      <c r="N639" t="s">
        <v>5445</v>
      </c>
      <c r="O639">
        <v>6</v>
      </c>
      <c r="P639">
        <v>2</v>
      </c>
      <c r="Q639" t="s">
        <v>32</v>
      </c>
      <c r="R639" t="s">
        <v>8304</v>
      </c>
      <c r="S639">
        <v>5.53</v>
      </c>
      <c r="T639">
        <v>15</v>
      </c>
      <c r="U639" t="s">
        <v>76</v>
      </c>
      <c r="V639" s="2">
        <v>42409</v>
      </c>
      <c r="W639" t="s">
        <v>130</v>
      </c>
      <c r="X639" t="s">
        <v>831</v>
      </c>
      <c r="Y639" t="s">
        <v>47</v>
      </c>
    </row>
    <row r="640" spans="1:25" x14ac:dyDescent="0.35">
      <c r="A640">
        <v>7</v>
      </c>
      <c r="B640" t="s">
        <v>25</v>
      </c>
      <c r="C640">
        <v>6</v>
      </c>
      <c r="D640" t="s">
        <v>11</v>
      </c>
      <c r="E640" t="s">
        <v>27</v>
      </c>
      <c r="F640" t="s">
        <v>13</v>
      </c>
      <c r="G640" t="s">
        <v>1515</v>
      </c>
      <c r="H640" s="1">
        <v>0.2</v>
      </c>
      <c r="I640" s="2">
        <v>42678</v>
      </c>
      <c r="J640" t="s">
        <v>2728</v>
      </c>
      <c r="K640" t="s">
        <v>30</v>
      </c>
      <c r="L640">
        <v>90045</v>
      </c>
      <c r="M640">
        <v>318</v>
      </c>
      <c r="N640" t="s">
        <v>856</v>
      </c>
      <c r="O640">
        <v>-65</v>
      </c>
      <c r="P640">
        <v>4</v>
      </c>
      <c r="Q640" t="s">
        <v>32</v>
      </c>
      <c r="R640" t="s">
        <v>8304</v>
      </c>
      <c r="S640">
        <v>-64.540000000000006</v>
      </c>
      <c r="T640">
        <v>574</v>
      </c>
      <c r="U640" t="s">
        <v>19</v>
      </c>
      <c r="V640" s="2">
        <v>42685</v>
      </c>
      <c r="W640" t="s">
        <v>39</v>
      </c>
      <c r="X640" t="s">
        <v>34</v>
      </c>
      <c r="Y640" t="s">
        <v>41</v>
      </c>
    </row>
    <row r="641" spans="1:25" x14ac:dyDescent="0.35">
      <c r="A641">
        <v>7</v>
      </c>
      <c r="B641" t="s">
        <v>25</v>
      </c>
      <c r="C641">
        <v>6</v>
      </c>
      <c r="D641" t="s">
        <v>26</v>
      </c>
      <c r="E641" t="s">
        <v>27</v>
      </c>
      <c r="F641" t="s">
        <v>13</v>
      </c>
      <c r="G641" t="s">
        <v>1515</v>
      </c>
      <c r="H641" s="1">
        <v>0</v>
      </c>
      <c r="I641" s="2">
        <v>42678</v>
      </c>
      <c r="J641" t="s">
        <v>2728</v>
      </c>
      <c r="K641" t="s">
        <v>30</v>
      </c>
      <c r="L641">
        <v>90045</v>
      </c>
      <c r="M641">
        <v>1803</v>
      </c>
      <c r="N641" t="s">
        <v>3336</v>
      </c>
      <c r="O641">
        <v>9</v>
      </c>
      <c r="P641">
        <v>3</v>
      </c>
      <c r="Q641" t="s">
        <v>32</v>
      </c>
      <c r="R641" t="s">
        <v>8304</v>
      </c>
      <c r="S641">
        <v>9.33</v>
      </c>
      <c r="T641">
        <v>19</v>
      </c>
      <c r="U641" t="s">
        <v>19</v>
      </c>
      <c r="V641" s="2">
        <v>42685</v>
      </c>
      <c r="W641" t="s">
        <v>39</v>
      </c>
      <c r="X641" t="s">
        <v>34</v>
      </c>
      <c r="Y641" t="s">
        <v>64</v>
      </c>
    </row>
    <row r="642" spans="1:25" x14ac:dyDescent="0.35">
      <c r="A642">
        <v>7</v>
      </c>
      <c r="B642" t="s">
        <v>25</v>
      </c>
      <c r="C642">
        <v>6</v>
      </c>
      <c r="D642" t="s">
        <v>26</v>
      </c>
      <c r="E642" t="s">
        <v>27</v>
      </c>
      <c r="F642" t="s">
        <v>13</v>
      </c>
      <c r="G642" t="s">
        <v>1515</v>
      </c>
      <c r="H642" s="1">
        <v>0.2</v>
      </c>
      <c r="I642" s="2">
        <v>42678</v>
      </c>
      <c r="J642" t="s">
        <v>2728</v>
      </c>
      <c r="K642" t="s">
        <v>30</v>
      </c>
      <c r="L642">
        <v>90045</v>
      </c>
      <c r="M642">
        <v>408</v>
      </c>
      <c r="N642" t="s">
        <v>1451</v>
      </c>
      <c r="O642">
        <v>8</v>
      </c>
      <c r="P642">
        <v>3</v>
      </c>
      <c r="Q642" t="s">
        <v>32</v>
      </c>
      <c r="R642" t="s">
        <v>8304</v>
      </c>
      <c r="S642">
        <v>8.23</v>
      </c>
      <c r="T642">
        <v>22</v>
      </c>
      <c r="U642" t="s">
        <v>19</v>
      </c>
      <c r="V642" s="2">
        <v>42685</v>
      </c>
      <c r="W642" t="s">
        <v>39</v>
      </c>
      <c r="X642" t="s">
        <v>34</v>
      </c>
      <c r="Y642" t="s">
        <v>54</v>
      </c>
    </row>
    <row r="643" spans="1:25" x14ac:dyDescent="0.35">
      <c r="A643">
        <v>7</v>
      </c>
      <c r="B643" t="s">
        <v>25</v>
      </c>
      <c r="C643">
        <v>6</v>
      </c>
      <c r="D643" t="s">
        <v>50</v>
      </c>
      <c r="E643" t="s">
        <v>27</v>
      </c>
      <c r="F643" t="s">
        <v>13</v>
      </c>
      <c r="G643" t="s">
        <v>1515</v>
      </c>
      <c r="H643" s="1">
        <v>0.2</v>
      </c>
      <c r="I643" s="2">
        <v>42678</v>
      </c>
      <c r="J643" t="s">
        <v>2728</v>
      </c>
      <c r="K643" t="s">
        <v>30</v>
      </c>
      <c r="L643">
        <v>90045</v>
      </c>
      <c r="M643">
        <v>803</v>
      </c>
      <c r="N643" t="s">
        <v>5177</v>
      </c>
      <c r="O643">
        <v>140</v>
      </c>
      <c r="P643">
        <v>4</v>
      </c>
      <c r="Q643" t="s">
        <v>32</v>
      </c>
      <c r="R643" t="s">
        <v>8304</v>
      </c>
      <c r="S643">
        <v>139.99</v>
      </c>
      <c r="T643">
        <v>448</v>
      </c>
      <c r="U643" t="s">
        <v>19</v>
      </c>
      <c r="V643" s="2">
        <v>42685</v>
      </c>
      <c r="W643" t="s">
        <v>39</v>
      </c>
      <c r="X643" t="s">
        <v>34</v>
      </c>
      <c r="Y643" t="s">
        <v>422</v>
      </c>
    </row>
    <row r="644" spans="1:25" x14ac:dyDescent="0.35">
      <c r="A644">
        <v>7</v>
      </c>
      <c r="B644" t="s">
        <v>25</v>
      </c>
      <c r="C644">
        <v>6</v>
      </c>
      <c r="D644" t="s">
        <v>50</v>
      </c>
      <c r="E644" t="s">
        <v>27</v>
      </c>
      <c r="F644" t="s">
        <v>13</v>
      </c>
      <c r="G644" t="s">
        <v>1515</v>
      </c>
      <c r="H644" s="1">
        <v>0.2</v>
      </c>
      <c r="I644" s="2">
        <v>42678</v>
      </c>
      <c r="J644" t="s">
        <v>2728</v>
      </c>
      <c r="K644" t="s">
        <v>30</v>
      </c>
      <c r="L644">
        <v>90045</v>
      </c>
      <c r="M644">
        <v>1296</v>
      </c>
      <c r="N644" t="s">
        <v>4884</v>
      </c>
      <c r="O644">
        <v>67</v>
      </c>
      <c r="P644">
        <v>7</v>
      </c>
      <c r="Q644" t="s">
        <v>32</v>
      </c>
      <c r="R644" t="s">
        <v>8304</v>
      </c>
      <c r="S644">
        <v>66.63</v>
      </c>
      <c r="T644">
        <v>666</v>
      </c>
      <c r="U644" t="s">
        <v>19</v>
      </c>
      <c r="V644" s="2">
        <v>42685</v>
      </c>
      <c r="W644" t="s">
        <v>39</v>
      </c>
      <c r="X644" t="s">
        <v>34</v>
      </c>
      <c r="Y644" t="s">
        <v>52</v>
      </c>
    </row>
    <row r="645" spans="1:25" hidden="1" x14ac:dyDescent="0.35">
      <c r="A645">
        <v>3</v>
      </c>
      <c r="B645" t="s">
        <v>25</v>
      </c>
      <c r="C645">
        <v>1</v>
      </c>
      <c r="D645" t="s">
        <v>11</v>
      </c>
      <c r="E645" t="s">
        <v>171</v>
      </c>
      <c r="F645" t="s">
        <v>13</v>
      </c>
      <c r="G645" t="s">
        <v>1562</v>
      </c>
      <c r="H645" s="1">
        <v>0.1</v>
      </c>
      <c r="I645" s="2">
        <v>42633</v>
      </c>
      <c r="J645" t="s">
        <v>1563</v>
      </c>
      <c r="K645" t="s">
        <v>102</v>
      </c>
      <c r="L645">
        <v>10011</v>
      </c>
      <c r="M645">
        <v>760</v>
      </c>
      <c r="N645" t="s">
        <v>1564</v>
      </c>
      <c r="O645">
        <v>140</v>
      </c>
      <c r="P645">
        <v>2</v>
      </c>
      <c r="Q645" t="s">
        <v>104</v>
      </c>
      <c r="R645" t="s">
        <v>8304</v>
      </c>
      <c r="S645">
        <v>140.4</v>
      </c>
      <c r="T645">
        <v>632</v>
      </c>
      <c r="U645" t="s">
        <v>19</v>
      </c>
      <c r="V645" s="2">
        <v>42636</v>
      </c>
      <c r="W645" t="s">
        <v>130</v>
      </c>
      <c r="X645" t="s">
        <v>175</v>
      </c>
      <c r="Y645" t="s">
        <v>24</v>
      </c>
    </row>
    <row r="646" spans="1:25" hidden="1" x14ac:dyDescent="0.35">
      <c r="A646">
        <v>3</v>
      </c>
      <c r="B646" t="s">
        <v>25</v>
      </c>
      <c r="C646">
        <v>1</v>
      </c>
      <c r="D646" t="s">
        <v>11</v>
      </c>
      <c r="E646" t="s">
        <v>171</v>
      </c>
      <c r="F646" t="s">
        <v>13</v>
      </c>
      <c r="G646" t="s">
        <v>1562</v>
      </c>
      <c r="H646" s="1">
        <v>0.2</v>
      </c>
      <c r="I646" s="2">
        <v>42633</v>
      </c>
      <c r="J646" t="s">
        <v>1563</v>
      </c>
      <c r="K646" t="s">
        <v>102</v>
      </c>
      <c r="L646">
        <v>10011</v>
      </c>
      <c r="M646">
        <v>530</v>
      </c>
      <c r="N646" t="s">
        <v>1570</v>
      </c>
      <c r="O646">
        <v>-10</v>
      </c>
      <c r="P646">
        <v>2</v>
      </c>
      <c r="Q646" t="s">
        <v>104</v>
      </c>
      <c r="R646" t="s">
        <v>8304</v>
      </c>
      <c r="S646">
        <v>-10.02</v>
      </c>
      <c r="T646">
        <v>802</v>
      </c>
      <c r="U646" t="s">
        <v>19</v>
      </c>
      <c r="V646" s="2">
        <v>42636</v>
      </c>
      <c r="W646" t="s">
        <v>130</v>
      </c>
      <c r="X646" t="s">
        <v>175</v>
      </c>
      <c r="Y646" t="s">
        <v>22</v>
      </c>
    </row>
    <row r="647" spans="1:25" hidden="1" x14ac:dyDescent="0.35">
      <c r="A647">
        <v>3</v>
      </c>
      <c r="B647" t="s">
        <v>25</v>
      </c>
      <c r="C647">
        <v>1</v>
      </c>
      <c r="D647" t="s">
        <v>26</v>
      </c>
      <c r="E647" t="s">
        <v>171</v>
      </c>
      <c r="F647" t="s">
        <v>13</v>
      </c>
      <c r="G647" t="s">
        <v>1562</v>
      </c>
      <c r="H647" s="1">
        <v>0</v>
      </c>
      <c r="I647" s="2">
        <v>42633</v>
      </c>
      <c r="J647" t="s">
        <v>1563</v>
      </c>
      <c r="K647" t="s">
        <v>102</v>
      </c>
      <c r="L647">
        <v>10011</v>
      </c>
      <c r="M647">
        <v>615</v>
      </c>
      <c r="N647" t="s">
        <v>2858</v>
      </c>
      <c r="O647">
        <v>8</v>
      </c>
      <c r="P647">
        <v>1</v>
      </c>
      <c r="Q647" t="s">
        <v>104</v>
      </c>
      <c r="R647" t="s">
        <v>8304</v>
      </c>
      <c r="S647">
        <v>8.0500000000000007</v>
      </c>
      <c r="T647">
        <v>31</v>
      </c>
      <c r="U647" t="s">
        <v>19</v>
      </c>
      <c r="V647" s="2">
        <v>42636</v>
      </c>
      <c r="W647" t="s">
        <v>130</v>
      </c>
      <c r="X647" t="s">
        <v>175</v>
      </c>
      <c r="Y647" t="s">
        <v>56</v>
      </c>
    </row>
    <row r="648" spans="1:25" hidden="1" x14ac:dyDescent="0.35">
      <c r="A648">
        <v>3</v>
      </c>
      <c r="B648" t="s">
        <v>25</v>
      </c>
      <c r="C648">
        <v>1</v>
      </c>
      <c r="D648" t="s">
        <v>26</v>
      </c>
      <c r="E648" t="s">
        <v>171</v>
      </c>
      <c r="F648" t="s">
        <v>13</v>
      </c>
      <c r="G648" t="s">
        <v>1562</v>
      </c>
      <c r="H648" s="1">
        <v>0</v>
      </c>
      <c r="I648" s="2">
        <v>42633</v>
      </c>
      <c r="J648" t="s">
        <v>1563</v>
      </c>
      <c r="K648" t="s">
        <v>102</v>
      </c>
      <c r="L648">
        <v>10011</v>
      </c>
      <c r="M648">
        <v>193</v>
      </c>
      <c r="N648" t="s">
        <v>168</v>
      </c>
      <c r="O648">
        <v>35</v>
      </c>
      <c r="P648">
        <v>6</v>
      </c>
      <c r="Q648" t="s">
        <v>104</v>
      </c>
      <c r="R648" t="s">
        <v>8304</v>
      </c>
      <c r="S648">
        <v>35.33</v>
      </c>
      <c r="T648">
        <v>75</v>
      </c>
      <c r="U648" t="s">
        <v>19</v>
      </c>
      <c r="V648" s="2">
        <v>42636</v>
      </c>
      <c r="W648" t="s">
        <v>130</v>
      </c>
      <c r="X648" t="s">
        <v>175</v>
      </c>
      <c r="Y648" t="s">
        <v>35</v>
      </c>
    </row>
    <row r="649" spans="1:25" hidden="1" x14ac:dyDescent="0.35">
      <c r="A649">
        <v>3</v>
      </c>
      <c r="B649" t="s">
        <v>25</v>
      </c>
      <c r="C649">
        <v>1</v>
      </c>
      <c r="D649" t="s">
        <v>50</v>
      </c>
      <c r="E649" t="s">
        <v>171</v>
      </c>
      <c r="F649" t="s">
        <v>13</v>
      </c>
      <c r="G649" t="s">
        <v>1562</v>
      </c>
      <c r="H649" s="1">
        <v>0</v>
      </c>
      <c r="I649" s="2">
        <v>42633</v>
      </c>
      <c r="J649" t="s">
        <v>1563</v>
      </c>
      <c r="K649" t="s">
        <v>102</v>
      </c>
      <c r="L649">
        <v>10011</v>
      </c>
      <c r="M649">
        <v>1228</v>
      </c>
      <c r="N649" t="s">
        <v>4739</v>
      </c>
      <c r="O649">
        <v>157</v>
      </c>
      <c r="P649">
        <v>5</v>
      </c>
      <c r="Q649" t="s">
        <v>104</v>
      </c>
      <c r="R649" t="s">
        <v>8304</v>
      </c>
      <c r="S649">
        <v>157.49</v>
      </c>
      <c r="T649">
        <v>630</v>
      </c>
      <c r="U649" t="s">
        <v>19</v>
      </c>
      <c r="V649" s="2">
        <v>42636</v>
      </c>
      <c r="W649" t="s">
        <v>130</v>
      </c>
      <c r="X649" t="s">
        <v>175</v>
      </c>
      <c r="Y649" t="s">
        <v>52</v>
      </c>
    </row>
    <row r="650" spans="1:25" hidden="1" x14ac:dyDescent="0.35">
      <c r="A650">
        <v>3</v>
      </c>
      <c r="B650" t="s">
        <v>25</v>
      </c>
      <c r="C650">
        <v>1</v>
      </c>
      <c r="D650" t="s">
        <v>50</v>
      </c>
      <c r="E650" t="s">
        <v>171</v>
      </c>
      <c r="F650" t="s">
        <v>13</v>
      </c>
      <c r="G650" t="s">
        <v>1562</v>
      </c>
      <c r="H650" s="1">
        <v>0</v>
      </c>
      <c r="I650" s="2">
        <v>42633</v>
      </c>
      <c r="J650" t="s">
        <v>1563</v>
      </c>
      <c r="K650" t="s">
        <v>102</v>
      </c>
      <c r="L650">
        <v>10011</v>
      </c>
      <c r="M650">
        <v>1250</v>
      </c>
      <c r="N650" t="s">
        <v>4743</v>
      </c>
      <c r="O650">
        <v>661</v>
      </c>
      <c r="P650">
        <v>9</v>
      </c>
      <c r="Q650" t="s">
        <v>104</v>
      </c>
      <c r="R650" t="s">
        <v>8304</v>
      </c>
      <c r="S650">
        <v>661.46</v>
      </c>
      <c r="T650">
        <v>1350</v>
      </c>
      <c r="U650" t="s">
        <v>19</v>
      </c>
      <c r="V650" s="2">
        <v>42636</v>
      </c>
      <c r="W650" t="s">
        <v>130</v>
      </c>
      <c r="X650" t="s">
        <v>175</v>
      </c>
      <c r="Y650" t="s">
        <v>52</v>
      </c>
    </row>
    <row r="651" spans="1:25" hidden="1" x14ac:dyDescent="0.35">
      <c r="A651">
        <v>5</v>
      </c>
      <c r="B651" t="s">
        <v>43</v>
      </c>
      <c r="C651">
        <v>6</v>
      </c>
      <c r="D651" t="s">
        <v>50</v>
      </c>
      <c r="E651" t="s">
        <v>99</v>
      </c>
      <c r="F651" t="s">
        <v>13</v>
      </c>
      <c r="G651" t="s">
        <v>2258</v>
      </c>
      <c r="H651" s="1">
        <v>0.2</v>
      </c>
      <c r="I651" s="2">
        <v>42544</v>
      </c>
      <c r="J651" t="s">
        <v>5077</v>
      </c>
      <c r="K651" t="s">
        <v>102</v>
      </c>
      <c r="L651">
        <v>19143</v>
      </c>
      <c r="M651">
        <v>1469</v>
      </c>
      <c r="N651" t="s">
        <v>842</v>
      </c>
      <c r="O651">
        <v>1</v>
      </c>
      <c r="P651">
        <v>3</v>
      </c>
      <c r="Q651" t="s">
        <v>104</v>
      </c>
      <c r="R651" t="s">
        <v>8304</v>
      </c>
      <c r="S651">
        <v>1.08</v>
      </c>
      <c r="T651">
        <v>86</v>
      </c>
      <c r="U651" t="s">
        <v>19</v>
      </c>
      <c r="V651" s="2">
        <v>42549</v>
      </c>
      <c r="W651" t="s">
        <v>39</v>
      </c>
      <c r="X651" t="s">
        <v>105</v>
      </c>
      <c r="Y651" t="s">
        <v>113</v>
      </c>
    </row>
    <row r="652" spans="1:25" hidden="1" x14ac:dyDescent="0.35">
      <c r="A652">
        <v>7</v>
      </c>
      <c r="B652" t="s">
        <v>25</v>
      </c>
      <c r="C652">
        <v>6</v>
      </c>
      <c r="D652" t="s">
        <v>26</v>
      </c>
      <c r="E652" t="s">
        <v>3909</v>
      </c>
      <c r="F652" t="s">
        <v>13</v>
      </c>
      <c r="G652" t="s">
        <v>1666</v>
      </c>
      <c r="H652" s="1">
        <v>0.2</v>
      </c>
      <c r="I652" s="2">
        <v>42620</v>
      </c>
      <c r="J652" t="s">
        <v>3910</v>
      </c>
      <c r="K652" t="s">
        <v>73</v>
      </c>
      <c r="L652">
        <v>60543</v>
      </c>
      <c r="M652">
        <v>51</v>
      </c>
      <c r="N652" t="s">
        <v>2804</v>
      </c>
      <c r="O652">
        <v>4</v>
      </c>
      <c r="P652">
        <v>5</v>
      </c>
      <c r="Q652" t="s">
        <v>75</v>
      </c>
      <c r="R652" t="s">
        <v>8304</v>
      </c>
      <c r="S652">
        <v>4.1100000000000003</v>
      </c>
      <c r="T652">
        <v>13</v>
      </c>
      <c r="U652" t="s">
        <v>19</v>
      </c>
      <c r="V652" s="2">
        <v>42627</v>
      </c>
      <c r="W652" t="s">
        <v>39</v>
      </c>
      <c r="X652" t="s">
        <v>139</v>
      </c>
      <c r="Y652" t="s">
        <v>176</v>
      </c>
    </row>
    <row r="653" spans="1:25" hidden="1" x14ac:dyDescent="0.35">
      <c r="A653">
        <v>7</v>
      </c>
      <c r="B653" t="s">
        <v>25</v>
      </c>
      <c r="C653">
        <v>6</v>
      </c>
      <c r="D653" t="s">
        <v>26</v>
      </c>
      <c r="E653" t="s">
        <v>3909</v>
      </c>
      <c r="F653" t="s">
        <v>13</v>
      </c>
      <c r="G653" t="s">
        <v>1666</v>
      </c>
      <c r="H653" s="1">
        <v>0.8</v>
      </c>
      <c r="I653" s="2">
        <v>42620</v>
      </c>
      <c r="J653" t="s">
        <v>3910</v>
      </c>
      <c r="K653" t="s">
        <v>73</v>
      </c>
      <c r="L653">
        <v>60543</v>
      </c>
      <c r="M653">
        <v>249</v>
      </c>
      <c r="N653" t="s">
        <v>3421</v>
      </c>
      <c r="O653">
        <v>-7</v>
      </c>
      <c r="P653">
        <v>3</v>
      </c>
      <c r="Q653" t="s">
        <v>75</v>
      </c>
      <c r="R653" t="s">
        <v>8304</v>
      </c>
      <c r="S653">
        <v>-6.51</v>
      </c>
      <c r="T653">
        <v>4</v>
      </c>
      <c r="U653" t="s">
        <v>19</v>
      </c>
      <c r="V653" s="2">
        <v>42627</v>
      </c>
      <c r="W653" t="s">
        <v>39</v>
      </c>
      <c r="X653" t="s">
        <v>139</v>
      </c>
      <c r="Y653" t="s">
        <v>54</v>
      </c>
    </row>
    <row r="654" spans="1:25" hidden="1" x14ac:dyDescent="0.35">
      <c r="A654">
        <v>7</v>
      </c>
      <c r="B654" t="s">
        <v>25</v>
      </c>
      <c r="C654">
        <v>6</v>
      </c>
      <c r="D654" t="s">
        <v>26</v>
      </c>
      <c r="E654" t="s">
        <v>3909</v>
      </c>
      <c r="F654" t="s">
        <v>13</v>
      </c>
      <c r="G654" t="s">
        <v>1666</v>
      </c>
      <c r="H654" s="1">
        <v>0.8</v>
      </c>
      <c r="I654" s="2">
        <v>42620</v>
      </c>
      <c r="J654" t="s">
        <v>3910</v>
      </c>
      <c r="K654" t="s">
        <v>73</v>
      </c>
      <c r="L654">
        <v>60543</v>
      </c>
      <c r="M654">
        <v>897</v>
      </c>
      <c r="N654" t="s">
        <v>1314</v>
      </c>
      <c r="O654">
        <v>-534</v>
      </c>
      <c r="P654">
        <v>5</v>
      </c>
      <c r="Q654" t="s">
        <v>75</v>
      </c>
      <c r="R654" t="s">
        <v>8304</v>
      </c>
      <c r="S654">
        <v>-533.73</v>
      </c>
      <c r="T654">
        <v>305</v>
      </c>
      <c r="U654" t="s">
        <v>19</v>
      </c>
      <c r="V654" s="2">
        <v>42627</v>
      </c>
      <c r="W654" t="s">
        <v>39</v>
      </c>
      <c r="X654" t="s">
        <v>139</v>
      </c>
      <c r="Y654" t="s">
        <v>54</v>
      </c>
    </row>
    <row r="655" spans="1:25" hidden="1" x14ac:dyDescent="0.35">
      <c r="A655">
        <v>4</v>
      </c>
      <c r="B655" t="s">
        <v>43</v>
      </c>
      <c r="C655">
        <v>6</v>
      </c>
      <c r="D655" t="s">
        <v>26</v>
      </c>
      <c r="E655" t="s">
        <v>122</v>
      </c>
      <c r="F655" t="s">
        <v>13</v>
      </c>
      <c r="G655" t="s">
        <v>2376</v>
      </c>
      <c r="H655" s="1">
        <v>0.8</v>
      </c>
      <c r="I655" s="2">
        <v>42607</v>
      </c>
      <c r="J655" t="s">
        <v>3970</v>
      </c>
      <c r="K655" t="s">
        <v>73</v>
      </c>
      <c r="L655">
        <v>77070</v>
      </c>
      <c r="M655">
        <v>1492</v>
      </c>
      <c r="N655" t="s">
        <v>8172</v>
      </c>
      <c r="O655">
        <v>-20</v>
      </c>
      <c r="P655">
        <v>3</v>
      </c>
      <c r="Q655" t="s">
        <v>75</v>
      </c>
      <c r="R655" t="s">
        <v>8304</v>
      </c>
      <c r="S655">
        <v>-19.809999999999999</v>
      </c>
      <c r="T655">
        <v>12</v>
      </c>
      <c r="U655" t="s">
        <v>19</v>
      </c>
      <c r="V655" s="2">
        <v>42611</v>
      </c>
      <c r="W655" t="s">
        <v>39</v>
      </c>
      <c r="X655" t="s">
        <v>77</v>
      </c>
      <c r="Y655" t="s">
        <v>54</v>
      </c>
    </row>
    <row r="656" spans="1:25" hidden="1" x14ac:dyDescent="0.35">
      <c r="A656">
        <v>4</v>
      </c>
      <c r="B656" t="s">
        <v>43</v>
      </c>
      <c r="C656">
        <v>6</v>
      </c>
      <c r="D656" t="s">
        <v>26</v>
      </c>
      <c r="E656" t="s">
        <v>122</v>
      </c>
      <c r="F656" t="s">
        <v>13</v>
      </c>
      <c r="G656" t="s">
        <v>2376</v>
      </c>
      <c r="H656" s="1">
        <v>0.8</v>
      </c>
      <c r="I656" s="2">
        <v>42607</v>
      </c>
      <c r="J656" t="s">
        <v>3970</v>
      </c>
      <c r="K656" t="s">
        <v>73</v>
      </c>
      <c r="L656">
        <v>77070</v>
      </c>
      <c r="M656">
        <v>1639</v>
      </c>
      <c r="N656" t="s">
        <v>8269</v>
      </c>
      <c r="O656">
        <v>-40</v>
      </c>
      <c r="P656">
        <v>3</v>
      </c>
      <c r="Q656" t="s">
        <v>75</v>
      </c>
      <c r="R656" t="s">
        <v>8304</v>
      </c>
      <c r="S656">
        <v>-39.799999999999997</v>
      </c>
      <c r="T656">
        <v>26</v>
      </c>
      <c r="U656" t="s">
        <v>19</v>
      </c>
      <c r="V656" s="2">
        <v>42611</v>
      </c>
      <c r="W656" t="s">
        <v>39</v>
      </c>
      <c r="X656" t="s">
        <v>77</v>
      </c>
      <c r="Y656" t="s">
        <v>54</v>
      </c>
    </row>
    <row r="657" spans="1:25" hidden="1" x14ac:dyDescent="0.35">
      <c r="A657">
        <v>5</v>
      </c>
      <c r="B657" t="s">
        <v>25</v>
      </c>
      <c r="C657">
        <v>3</v>
      </c>
      <c r="D657" t="s">
        <v>26</v>
      </c>
      <c r="E657" t="s">
        <v>305</v>
      </c>
      <c r="F657" t="s">
        <v>13</v>
      </c>
      <c r="G657" t="s">
        <v>158</v>
      </c>
      <c r="H657" s="1">
        <v>0.7</v>
      </c>
      <c r="I657" s="2">
        <v>42626</v>
      </c>
      <c r="J657" t="s">
        <v>3524</v>
      </c>
      <c r="K657" t="s">
        <v>102</v>
      </c>
      <c r="L657">
        <v>43229</v>
      </c>
      <c r="M657">
        <v>67</v>
      </c>
      <c r="N657" t="s">
        <v>2990</v>
      </c>
      <c r="O657">
        <v>-2</v>
      </c>
      <c r="P657">
        <v>3</v>
      </c>
      <c r="Q657" t="s">
        <v>104</v>
      </c>
      <c r="R657" t="s">
        <v>8304</v>
      </c>
      <c r="S657">
        <v>-2</v>
      </c>
      <c r="T657">
        <v>3</v>
      </c>
      <c r="U657" t="s">
        <v>19</v>
      </c>
      <c r="V657" s="2">
        <v>42631</v>
      </c>
      <c r="W657" t="s">
        <v>20</v>
      </c>
      <c r="X657" t="s">
        <v>309</v>
      </c>
      <c r="Y657" t="s">
        <v>54</v>
      </c>
    </row>
    <row r="658" spans="1:25" hidden="1" x14ac:dyDescent="0.35">
      <c r="A658">
        <v>5</v>
      </c>
      <c r="B658" t="s">
        <v>43</v>
      </c>
      <c r="C658">
        <v>6</v>
      </c>
      <c r="D658" t="s">
        <v>26</v>
      </c>
      <c r="E658" t="s">
        <v>3864</v>
      </c>
      <c r="F658" t="s">
        <v>13</v>
      </c>
      <c r="G658" t="s">
        <v>5755</v>
      </c>
      <c r="H658" s="1">
        <v>0.2</v>
      </c>
      <c r="I658" s="2">
        <v>42727</v>
      </c>
      <c r="J658" t="s">
        <v>6224</v>
      </c>
      <c r="K658" t="s">
        <v>73</v>
      </c>
      <c r="L658">
        <v>77642</v>
      </c>
      <c r="M658">
        <v>1803</v>
      </c>
      <c r="N658" t="s">
        <v>3336</v>
      </c>
      <c r="O658">
        <v>2</v>
      </c>
      <c r="P658">
        <v>1</v>
      </c>
      <c r="Q658" t="s">
        <v>75</v>
      </c>
      <c r="R658" t="s">
        <v>8304</v>
      </c>
      <c r="S658">
        <v>1.81</v>
      </c>
      <c r="T658">
        <v>5</v>
      </c>
      <c r="U658" t="s">
        <v>33</v>
      </c>
      <c r="V658" s="2">
        <v>42732</v>
      </c>
      <c r="W658" t="s">
        <v>39</v>
      </c>
      <c r="X658" t="s">
        <v>77</v>
      </c>
      <c r="Y658" t="s">
        <v>64</v>
      </c>
    </row>
    <row r="659" spans="1:25" hidden="1" x14ac:dyDescent="0.35">
      <c r="A659">
        <v>5</v>
      </c>
      <c r="B659" t="s">
        <v>25</v>
      </c>
      <c r="C659">
        <v>3</v>
      </c>
      <c r="D659" t="s">
        <v>26</v>
      </c>
      <c r="E659" t="s">
        <v>6170</v>
      </c>
      <c r="F659" t="s">
        <v>13</v>
      </c>
      <c r="G659" t="s">
        <v>541</v>
      </c>
      <c r="H659" s="1">
        <v>0</v>
      </c>
      <c r="I659" s="2">
        <v>42586</v>
      </c>
      <c r="J659" t="s">
        <v>7892</v>
      </c>
      <c r="K659" t="s">
        <v>30</v>
      </c>
      <c r="L659">
        <v>84062</v>
      </c>
      <c r="M659">
        <v>865</v>
      </c>
      <c r="N659" t="s">
        <v>3581</v>
      </c>
      <c r="O659">
        <v>305</v>
      </c>
      <c r="P659">
        <v>3</v>
      </c>
      <c r="Q659" t="s">
        <v>32</v>
      </c>
      <c r="R659" t="s">
        <v>92</v>
      </c>
      <c r="S659">
        <v>305.13</v>
      </c>
      <c r="T659">
        <v>1090</v>
      </c>
      <c r="U659" t="s">
        <v>19</v>
      </c>
      <c r="V659" s="2">
        <v>42591</v>
      </c>
      <c r="W659" t="s">
        <v>20</v>
      </c>
      <c r="X659" t="s">
        <v>87</v>
      </c>
      <c r="Y659" t="s">
        <v>56</v>
      </c>
    </row>
    <row r="660" spans="1:25" hidden="1" x14ac:dyDescent="0.35">
      <c r="A660">
        <v>5</v>
      </c>
      <c r="B660" t="s">
        <v>25</v>
      </c>
      <c r="C660">
        <v>3</v>
      </c>
      <c r="D660" t="s">
        <v>26</v>
      </c>
      <c r="E660" t="s">
        <v>6170</v>
      </c>
      <c r="F660" t="s">
        <v>13</v>
      </c>
      <c r="G660" t="s">
        <v>541</v>
      </c>
      <c r="H660" s="1">
        <v>0</v>
      </c>
      <c r="I660" s="2">
        <v>42586</v>
      </c>
      <c r="J660" t="s">
        <v>7892</v>
      </c>
      <c r="K660" t="s">
        <v>30</v>
      </c>
      <c r="L660">
        <v>84062</v>
      </c>
      <c r="M660">
        <v>1144</v>
      </c>
      <c r="N660" t="s">
        <v>4190</v>
      </c>
      <c r="O660">
        <v>4</v>
      </c>
      <c r="P660">
        <v>5</v>
      </c>
      <c r="Q660" t="s">
        <v>32</v>
      </c>
      <c r="R660" t="s">
        <v>92</v>
      </c>
      <c r="S660">
        <v>4.26</v>
      </c>
      <c r="T660">
        <v>16</v>
      </c>
      <c r="U660" t="s">
        <v>19</v>
      </c>
      <c r="V660" s="2">
        <v>42591</v>
      </c>
      <c r="W660" t="s">
        <v>20</v>
      </c>
      <c r="X660" t="s">
        <v>87</v>
      </c>
      <c r="Y660" t="s">
        <v>49</v>
      </c>
    </row>
    <row r="661" spans="1:25" hidden="1" x14ac:dyDescent="0.35">
      <c r="A661">
        <v>5</v>
      </c>
      <c r="B661" t="s">
        <v>25</v>
      </c>
      <c r="C661">
        <v>3</v>
      </c>
      <c r="D661" t="s">
        <v>26</v>
      </c>
      <c r="E661" t="s">
        <v>6170</v>
      </c>
      <c r="F661" t="s">
        <v>13</v>
      </c>
      <c r="G661" t="s">
        <v>541</v>
      </c>
      <c r="H661" s="1">
        <v>0</v>
      </c>
      <c r="I661" s="2">
        <v>42586</v>
      </c>
      <c r="J661" t="s">
        <v>7892</v>
      </c>
      <c r="K661" t="s">
        <v>30</v>
      </c>
      <c r="L661">
        <v>84062</v>
      </c>
      <c r="M661">
        <v>1390</v>
      </c>
      <c r="N661" t="s">
        <v>8288</v>
      </c>
      <c r="O661">
        <v>8</v>
      </c>
      <c r="P661">
        <v>5</v>
      </c>
      <c r="Q661" t="s">
        <v>32</v>
      </c>
      <c r="R661" t="s">
        <v>92</v>
      </c>
      <c r="S661">
        <v>7.94</v>
      </c>
      <c r="T661">
        <v>159</v>
      </c>
      <c r="U661" t="s">
        <v>19</v>
      </c>
      <c r="V661" s="2">
        <v>42591</v>
      </c>
      <c r="W661" t="s">
        <v>20</v>
      </c>
      <c r="X661" t="s">
        <v>87</v>
      </c>
      <c r="Y661" t="s">
        <v>42</v>
      </c>
    </row>
    <row r="662" spans="1:25" hidden="1" x14ac:dyDescent="0.35">
      <c r="A662">
        <v>5</v>
      </c>
      <c r="B662" t="s">
        <v>25</v>
      </c>
      <c r="C662">
        <v>3</v>
      </c>
      <c r="D662" t="s">
        <v>26</v>
      </c>
      <c r="E662" t="s">
        <v>6170</v>
      </c>
      <c r="F662" t="s">
        <v>13</v>
      </c>
      <c r="G662" t="s">
        <v>541</v>
      </c>
      <c r="H662" s="1">
        <v>0</v>
      </c>
      <c r="I662" s="2">
        <v>42586</v>
      </c>
      <c r="J662" t="s">
        <v>7892</v>
      </c>
      <c r="K662" t="s">
        <v>30</v>
      </c>
      <c r="L662">
        <v>84062</v>
      </c>
      <c r="M662">
        <v>1729</v>
      </c>
      <c r="N662" t="s">
        <v>3795</v>
      </c>
      <c r="O662">
        <v>219</v>
      </c>
      <c r="P662">
        <v>8</v>
      </c>
      <c r="Q662" t="s">
        <v>32</v>
      </c>
      <c r="R662" t="s">
        <v>92</v>
      </c>
      <c r="S662">
        <v>219.44</v>
      </c>
      <c r="T662">
        <v>448</v>
      </c>
      <c r="U662" t="s">
        <v>19</v>
      </c>
      <c r="V662" s="2">
        <v>42591</v>
      </c>
      <c r="W662" t="s">
        <v>20</v>
      </c>
      <c r="X662" t="s">
        <v>87</v>
      </c>
      <c r="Y662" t="s">
        <v>64</v>
      </c>
    </row>
    <row r="663" spans="1:25" hidden="1" x14ac:dyDescent="0.35">
      <c r="A663">
        <v>5</v>
      </c>
      <c r="B663" t="s">
        <v>25</v>
      </c>
      <c r="C663">
        <v>3</v>
      </c>
      <c r="D663" t="s">
        <v>26</v>
      </c>
      <c r="E663" t="s">
        <v>6170</v>
      </c>
      <c r="F663" t="s">
        <v>13</v>
      </c>
      <c r="G663" t="s">
        <v>541</v>
      </c>
      <c r="H663" s="1">
        <v>0.2</v>
      </c>
      <c r="I663" s="2">
        <v>42586</v>
      </c>
      <c r="J663" t="s">
        <v>7892</v>
      </c>
      <c r="K663" t="s">
        <v>30</v>
      </c>
      <c r="L663">
        <v>84062</v>
      </c>
      <c r="M663">
        <v>905</v>
      </c>
      <c r="N663" t="s">
        <v>257</v>
      </c>
      <c r="O663">
        <v>5</v>
      </c>
      <c r="P663">
        <v>1</v>
      </c>
      <c r="Q663" t="s">
        <v>32</v>
      </c>
      <c r="R663" t="s">
        <v>92</v>
      </c>
      <c r="S663">
        <v>4.78</v>
      </c>
      <c r="T663">
        <v>13</v>
      </c>
      <c r="U663" t="s">
        <v>19</v>
      </c>
      <c r="V663" s="2">
        <v>42591</v>
      </c>
      <c r="W663" t="s">
        <v>20</v>
      </c>
      <c r="X663" t="s">
        <v>87</v>
      </c>
      <c r="Y663" t="s">
        <v>54</v>
      </c>
    </row>
    <row r="664" spans="1:25" hidden="1" x14ac:dyDescent="0.35">
      <c r="A664">
        <v>5</v>
      </c>
      <c r="B664" t="s">
        <v>25</v>
      </c>
      <c r="C664">
        <v>3</v>
      </c>
      <c r="D664" t="s">
        <v>50</v>
      </c>
      <c r="E664" t="s">
        <v>6170</v>
      </c>
      <c r="F664" t="s">
        <v>13</v>
      </c>
      <c r="G664" t="s">
        <v>541</v>
      </c>
      <c r="H664" s="1">
        <v>0.2</v>
      </c>
      <c r="I664" s="2">
        <v>42586</v>
      </c>
      <c r="J664" t="s">
        <v>7892</v>
      </c>
      <c r="K664" t="s">
        <v>30</v>
      </c>
      <c r="L664">
        <v>84062</v>
      </c>
      <c r="M664">
        <v>1243</v>
      </c>
      <c r="N664" t="s">
        <v>6677</v>
      </c>
      <c r="O664">
        <v>35</v>
      </c>
      <c r="P664">
        <v>5</v>
      </c>
      <c r="Q664" t="s">
        <v>32</v>
      </c>
      <c r="R664" t="s">
        <v>92</v>
      </c>
      <c r="S664">
        <v>35</v>
      </c>
      <c r="T664">
        <v>400</v>
      </c>
      <c r="U664" t="s">
        <v>19</v>
      </c>
      <c r="V664" s="2">
        <v>42591</v>
      </c>
      <c r="W664" t="s">
        <v>20</v>
      </c>
      <c r="X664" t="s">
        <v>87</v>
      </c>
      <c r="Y664" t="s">
        <v>52</v>
      </c>
    </row>
    <row r="665" spans="1:25" hidden="1" x14ac:dyDescent="0.35">
      <c r="A665">
        <v>3</v>
      </c>
      <c r="B665" t="s">
        <v>10</v>
      </c>
      <c r="C665">
        <v>3</v>
      </c>
      <c r="D665" t="s">
        <v>11</v>
      </c>
      <c r="E665" t="s">
        <v>741</v>
      </c>
      <c r="F665" t="s">
        <v>13</v>
      </c>
      <c r="G665" t="s">
        <v>5256</v>
      </c>
      <c r="H665" s="1">
        <v>0</v>
      </c>
      <c r="I665" s="2">
        <v>42622</v>
      </c>
      <c r="J665" t="s">
        <v>7955</v>
      </c>
      <c r="K665" t="s">
        <v>102</v>
      </c>
      <c r="L665">
        <v>1852</v>
      </c>
      <c r="M665">
        <v>757</v>
      </c>
      <c r="N665" t="s">
        <v>1600</v>
      </c>
      <c r="O665">
        <v>212</v>
      </c>
      <c r="P665">
        <v>6</v>
      </c>
      <c r="Q665" t="s">
        <v>104</v>
      </c>
      <c r="R665" t="s">
        <v>92</v>
      </c>
      <c r="S665">
        <v>212.19</v>
      </c>
      <c r="T665">
        <v>786</v>
      </c>
      <c r="U665" t="s">
        <v>33</v>
      </c>
      <c r="V665" s="2">
        <v>42625</v>
      </c>
      <c r="W665" t="s">
        <v>20</v>
      </c>
      <c r="X665" t="s">
        <v>744</v>
      </c>
      <c r="Y665" t="s">
        <v>24</v>
      </c>
    </row>
    <row r="666" spans="1:25" hidden="1" x14ac:dyDescent="0.35">
      <c r="A666">
        <v>3</v>
      </c>
      <c r="B666" t="s">
        <v>10</v>
      </c>
      <c r="C666">
        <v>3</v>
      </c>
      <c r="D666" t="s">
        <v>26</v>
      </c>
      <c r="E666" t="s">
        <v>741</v>
      </c>
      <c r="F666" t="s">
        <v>13</v>
      </c>
      <c r="G666" t="s">
        <v>5256</v>
      </c>
      <c r="H666" s="1">
        <v>0</v>
      </c>
      <c r="I666" s="2">
        <v>42622</v>
      </c>
      <c r="J666" t="s">
        <v>7955</v>
      </c>
      <c r="K666" t="s">
        <v>102</v>
      </c>
      <c r="L666">
        <v>1852</v>
      </c>
      <c r="M666">
        <v>106</v>
      </c>
      <c r="N666" t="s">
        <v>2833</v>
      </c>
      <c r="O666">
        <v>13</v>
      </c>
      <c r="P666">
        <v>2</v>
      </c>
      <c r="Q666" t="s">
        <v>104</v>
      </c>
      <c r="R666" t="s">
        <v>92</v>
      </c>
      <c r="S666">
        <v>12.84</v>
      </c>
      <c r="T666">
        <v>26</v>
      </c>
      <c r="U666" t="s">
        <v>33</v>
      </c>
      <c r="V666" s="2">
        <v>42625</v>
      </c>
      <c r="W666" t="s">
        <v>20</v>
      </c>
      <c r="X666" t="s">
        <v>744</v>
      </c>
      <c r="Y666" t="s">
        <v>64</v>
      </c>
    </row>
    <row r="667" spans="1:25" hidden="1" x14ac:dyDescent="0.35">
      <c r="A667">
        <v>3</v>
      </c>
      <c r="B667" t="s">
        <v>10</v>
      </c>
      <c r="C667">
        <v>3</v>
      </c>
      <c r="D667" t="s">
        <v>26</v>
      </c>
      <c r="E667" t="s">
        <v>741</v>
      </c>
      <c r="F667" t="s">
        <v>13</v>
      </c>
      <c r="G667" t="s">
        <v>5256</v>
      </c>
      <c r="H667" s="1">
        <v>0</v>
      </c>
      <c r="I667" s="2">
        <v>42622</v>
      </c>
      <c r="J667" t="s">
        <v>7955</v>
      </c>
      <c r="K667" t="s">
        <v>102</v>
      </c>
      <c r="L667">
        <v>1852</v>
      </c>
      <c r="M667">
        <v>1706</v>
      </c>
      <c r="N667" t="s">
        <v>431</v>
      </c>
      <c r="O667">
        <v>80</v>
      </c>
      <c r="P667">
        <v>3</v>
      </c>
      <c r="Q667" t="s">
        <v>104</v>
      </c>
      <c r="R667" t="s">
        <v>92</v>
      </c>
      <c r="S667">
        <v>79.89</v>
      </c>
      <c r="T667">
        <v>166</v>
      </c>
      <c r="U667" t="s">
        <v>33</v>
      </c>
      <c r="V667" s="2">
        <v>42625</v>
      </c>
      <c r="W667" t="s">
        <v>20</v>
      </c>
      <c r="X667" t="s">
        <v>744</v>
      </c>
      <c r="Y667" t="s">
        <v>64</v>
      </c>
    </row>
    <row r="668" spans="1:25" hidden="1" x14ac:dyDescent="0.35">
      <c r="A668">
        <v>3</v>
      </c>
      <c r="B668" t="s">
        <v>10</v>
      </c>
      <c r="C668">
        <v>3</v>
      </c>
      <c r="D668" t="s">
        <v>26</v>
      </c>
      <c r="E668" t="s">
        <v>741</v>
      </c>
      <c r="F668" t="s">
        <v>13</v>
      </c>
      <c r="G668" t="s">
        <v>5256</v>
      </c>
      <c r="H668" s="1">
        <v>0</v>
      </c>
      <c r="I668" s="2">
        <v>42622</v>
      </c>
      <c r="J668" t="s">
        <v>7955</v>
      </c>
      <c r="K668" t="s">
        <v>102</v>
      </c>
      <c r="L668">
        <v>1852</v>
      </c>
      <c r="M668">
        <v>1551</v>
      </c>
      <c r="N668" t="s">
        <v>3475</v>
      </c>
      <c r="O668">
        <v>239</v>
      </c>
      <c r="P668">
        <v>5</v>
      </c>
      <c r="Q668" t="s">
        <v>104</v>
      </c>
      <c r="R668" t="s">
        <v>92</v>
      </c>
      <c r="S668">
        <v>238.65</v>
      </c>
      <c r="T668">
        <v>1326</v>
      </c>
      <c r="U668" t="s">
        <v>33</v>
      </c>
      <c r="V668" s="2">
        <v>42625</v>
      </c>
      <c r="W668" t="s">
        <v>20</v>
      </c>
      <c r="X668" t="s">
        <v>744</v>
      </c>
      <c r="Y668" t="s">
        <v>42</v>
      </c>
    </row>
    <row r="669" spans="1:25" x14ac:dyDescent="0.35">
      <c r="A669">
        <v>4</v>
      </c>
      <c r="B669" t="s">
        <v>43</v>
      </c>
      <c r="C669">
        <v>6</v>
      </c>
      <c r="D669" t="s">
        <v>26</v>
      </c>
      <c r="E669" t="s">
        <v>572</v>
      </c>
      <c r="F669" t="s">
        <v>13</v>
      </c>
      <c r="G669" t="s">
        <v>5941</v>
      </c>
      <c r="H669" s="1">
        <v>0</v>
      </c>
      <c r="I669" s="2">
        <v>42633</v>
      </c>
      <c r="J669" t="s">
        <v>6564</v>
      </c>
      <c r="K669" t="s">
        <v>30</v>
      </c>
      <c r="L669">
        <v>92024</v>
      </c>
      <c r="M669">
        <v>1693</v>
      </c>
      <c r="N669" t="s">
        <v>4604</v>
      </c>
      <c r="O669">
        <v>4</v>
      </c>
      <c r="P669">
        <v>2</v>
      </c>
      <c r="Q669" t="s">
        <v>32</v>
      </c>
      <c r="R669" t="s">
        <v>8304</v>
      </c>
      <c r="S669">
        <v>3.85</v>
      </c>
      <c r="T669">
        <v>9</v>
      </c>
      <c r="U669" t="s">
        <v>33</v>
      </c>
      <c r="V669" s="2">
        <v>42637</v>
      </c>
      <c r="W669" t="s">
        <v>39</v>
      </c>
      <c r="X669" t="s">
        <v>34</v>
      </c>
      <c r="Y669" t="s">
        <v>64</v>
      </c>
    </row>
    <row r="670" spans="1:25" x14ac:dyDescent="0.35">
      <c r="A670">
        <v>4</v>
      </c>
      <c r="B670" t="s">
        <v>25</v>
      </c>
      <c r="C670">
        <v>3</v>
      </c>
      <c r="D670" t="s">
        <v>26</v>
      </c>
      <c r="E670" t="s">
        <v>6165</v>
      </c>
      <c r="F670" t="s">
        <v>13</v>
      </c>
      <c r="G670" t="s">
        <v>3502</v>
      </c>
      <c r="H670" s="1">
        <v>0</v>
      </c>
      <c r="I670" s="2">
        <v>42614</v>
      </c>
      <c r="J670" t="s">
        <v>7893</v>
      </c>
      <c r="K670" t="s">
        <v>30</v>
      </c>
      <c r="L670">
        <v>92025</v>
      </c>
      <c r="M670">
        <v>361</v>
      </c>
      <c r="N670" t="s">
        <v>120</v>
      </c>
      <c r="O670">
        <v>16</v>
      </c>
      <c r="P670">
        <v>3</v>
      </c>
      <c r="Q670" t="s">
        <v>32</v>
      </c>
      <c r="R670" t="s">
        <v>92</v>
      </c>
      <c r="S670">
        <v>15.64</v>
      </c>
      <c r="T670">
        <v>54</v>
      </c>
      <c r="U670" t="s">
        <v>19</v>
      </c>
      <c r="V670" s="2">
        <v>42618</v>
      </c>
      <c r="W670" t="s">
        <v>20</v>
      </c>
      <c r="X670" t="s">
        <v>34</v>
      </c>
      <c r="Y670" t="s">
        <v>49</v>
      </c>
    </row>
    <row r="671" spans="1:25" hidden="1" x14ac:dyDescent="0.35">
      <c r="A671">
        <v>2</v>
      </c>
      <c r="B671" t="s">
        <v>43</v>
      </c>
      <c r="C671">
        <v>3</v>
      </c>
      <c r="D671" t="s">
        <v>11</v>
      </c>
      <c r="E671" t="s">
        <v>65</v>
      </c>
      <c r="F671" t="s">
        <v>13</v>
      </c>
      <c r="G671" t="s">
        <v>6908</v>
      </c>
      <c r="H671" s="1">
        <v>0</v>
      </c>
      <c r="I671" s="2">
        <v>42642</v>
      </c>
      <c r="J671" t="s">
        <v>6977</v>
      </c>
      <c r="K671" t="s">
        <v>30</v>
      </c>
      <c r="L671">
        <v>98115</v>
      </c>
      <c r="M671">
        <v>1036</v>
      </c>
      <c r="N671" t="s">
        <v>169</v>
      </c>
      <c r="O671">
        <v>3</v>
      </c>
      <c r="P671">
        <v>2</v>
      </c>
      <c r="Q671" t="s">
        <v>32</v>
      </c>
      <c r="R671" t="s">
        <v>8304</v>
      </c>
      <c r="S671">
        <v>2.96</v>
      </c>
      <c r="T671">
        <v>6</v>
      </c>
      <c r="U671" t="s">
        <v>76</v>
      </c>
      <c r="V671" s="2">
        <v>42644</v>
      </c>
      <c r="W671" t="s">
        <v>20</v>
      </c>
      <c r="X671" t="s">
        <v>69</v>
      </c>
      <c r="Y671" t="s">
        <v>47</v>
      </c>
    </row>
    <row r="672" spans="1:25" hidden="1" x14ac:dyDescent="0.35">
      <c r="A672">
        <v>2</v>
      </c>
      <c r="B672" t="s">
        <v>43</v>
      </c>
      <c r="C672">
        <v>3</v>
      </c>
      <c r="D672" t="s">
        <v>11</v>
      </c>
      <c r="E672" t="s">
        <v>65</v>
      </c>
      <c r="F672" t="s">
        <v>13</v>
      </c>
      <c r="G672" t="s">
        <v>6908</v>
      </c>
      <c r="H672" s="1">
        <v>0</v>
      </c>
      <c r="I672" s="2">
        <v>42642</v>
      </c>
      <c r="J672" t="s">
        <v>6977</v>
      </c>
      <c r="K672" t="s">
        <v>30</v>
      </c>
      <c r="L672">
        <v>98115</v>
      </c>
      <c r="M672">
        <v>313</v>
      </c>
      <c r="N672" t="s">
        <v>1856</v>
      </c>
      <c r="O672">
        <v>399</v>
      </c>
      <c r="P672">
        <v>9</v>
      </c>
      <c r="Q672" t="s">
        <v>32</v>
      </c>
      <c r="R672" t="s">
        <v>8304</v>
      </c>
      <c r="S672">
        <v>399.3</v>
      </c>
      <c r="T672">
        <v>2349</v>
      </c>
      <c r="U672" t="s">
        <v>76</v>
      </c>
      <c r="V672" s="2">
        <v>42644</v>
      </c>
      <c r="W672" t="s">
        <v>20</v>
      </c>
      <c r="X672" t="s">
        <v>69</v>
      </c>
      <c r="Y672" t="s">
        <v>41</v>
      </c>
    </row>
    <row r="673" spans="1:25" hidden="1" x14ac:dyDescent="0.35">
      <c r="A673">
        <v>7</v>
      </c>
      <c r="B673" t="s">
        <v>25</v>
      </c>
      <c r="C673">
        <v>6</v>
      </c>
      <c r="D673" t="s">
        <v>11</v>
      </c>
      <c r="E673" t="s">
        <v>2056</v>
      </c>
      <c r="F673" t="s">
        <v>13</v>
      </c>
      <c r="G673" t="s">
        <v>187</v>
      </c>
      <c r="H673" s="1">
        <v>0</v>
      </c>
      <c r="I673" s="2">
        <v>42577</v>
      </c>
      <c r="J673" t="s">
        <v>2665</v>
      </c>
      <c r="K673" t="s">
        <v>30</v>
      </c>
      <c r="L673">
        <v>89031</v>
      </c>
      <c r="M673">
        <v>1563</v>
      </c>
      <c r="N673" t="s">
        <v>1903</v>
      </c>
      <c r="O673">
        <v>36</v>
      </c>
      <c r="P673">
        <v>9</v>
      </c>
      <c r="Q673" t="s">
        <v>32</v>
      </c>
      <c r="R673" t="s">
        <v>8304</v>
      </c>
      <c r="S673">
        <v>36.18</v>
      </c>
      <c r="T673">
        <v>134</v>
      </c>
      <c r="U673" t="s">
        <v>19</v>
      </c>
      <c r="V673" s="2">
        <v>42584</v>
      </c>
      <c r="W673" t="s">
        <v>39</v>
      </c>
      <c r="X673" t="s">
        <v>831</v>
      </c>
      <c r="Y673" t="s">
        <v>47</v>
      </c>
    </row>
    <row r="674" spans="1:25" hidden="1" x14ac:dyDescent="0.35">
      <c r="A674">
        <v>7</v>
      </c>
      <c r="B674" t="s">
        <v>25</v>
      </c>
      <c r="C674">
        <v>6</v>
      </c>
      <c r="D674" t="s">
        <v>11</v>
      </c>
      <c r="E674" t="s">
        <v>2056</v>
      </c>
      <c r="F674" t="s">
        <v>13</v>
      </c>
      <c r="G674" t="s">
        <v>187</v>
      </c>
      <c r="H674" s="1">
        <v>0.2</v>
      </c>
      <c r="I674" s="2">
        <v>42577</v>
      </c>
      <c r="J674" t="s">
        <v>2665</v>
      </c>
      <c r="K674" t="s">
        <v>30</v>
      </c>
      <c r="L674">
        <v>89031</v>
      </c>
      <c r="M674">
        <v>818</v>
      </c>
      <c r="N674" t="s">
        <v>715</v>
      </c>
      <c r="O674">
        <v>-110</v>
      </c>
      <c r="P674">
        <v>3</v>
      </c>
      <c r="Q674" t="s">
        <v>32</v>
      </c>
      <c r="R674" t="s">
        <v>8304</v>
      </c>
      <c r="S674">
        <v>-109.58</v>
      </c>
      <c r="T674">
        <v>674</v>
      </c>
      <c r="U674" t="s">
        <v>19</v>
      </c>
      <c r="V674" s="2">
        <v>42584</v>
      </c>
      <c r="W674" t="s">
        <v>39</v>
      </c>
      <c r="X674" t="s">
        <v>831</v>
      </c>
      <c r="Y674" t="s">
        <v>24</v>
      </c>
    </row>
    <row r="675" spans="1:25" hidden="1" x14ac:dyDescent="0.35">
      <c r="A675">
        <v>7</v>
      </c>
      <c r="B675" t="s">
        <v>25</v>
      </c>
      <c r="C675">
        <v>6</v>
      </c>
      <c r="D675" t="s">
        <v>50</v>
      </c>
      <c r="E675" t="s">
        <v>2056</v>
      </c>
      <c r="F675" t="s">
        <v>13</v>
      </c>
      <c r="G675" t="s">
        <v>187</v>
      </c>
      <c r="H675" s="1">
        <v>0</v>
      </c>
      <c r="I675" s="2">
        <v>42577</v>
      </c>
      <c r="J675" t="s">
        <v>2665</v>
      </c>
      <c r="K675" t="s">
        <v>30</v>
      </c>
      <c r="L675">
        <v>89031</v>
      </c>
      <c r="M675">
        <v>1016</v>
      </c>
      <c r="N675" t="s">
        <v>5140</v>
      </c>
      <c r="O675">
        <v>70</v>
      </c>
      <c r="P675">
        <v>3</v>
      </c>
      <c r="Q675" t="s">
        <v>32</v>
      </c>
      <c r="R675" t="s">
        <v>8304</v>
      </c>
      <c r="S675">
        <v>70.099999999999994</v>
      </c>
      <c r="T675">
        <v>171</v>
      </c>
      <c r="U675" t="s">
        <v>19</v>
      </c>
      <c r="V675" s="2">
        <v>42584</v>
      </c>
      <c r="W675" t="s">
        <v>39</v>
      </c>
      <c r="X675" t="s">
        <v>831</v>
      </c>
      <c r="Y675" t="s">
        <v>113</v>
      </c>
    </row>
    <row r="676" spans="1:25" hidden="1" x14ac:dyDescent="0.35">
      <c r="A676">
        <v>7</v>
      </c>
      <c r="B676" t="s">
        <v>25</v>
      </c>
      <c r="C676">
        <v>6</v>
      </c>
      <c r="D676" t="s">
        <v>50</v>
      </c>
      <c r="E676" t="s">
        <v>2056</v>
      </c>
      <c r="F676" t="s">
        <v>13</v>
      </c>
      <c r="G676" t="s">
        <v>187</v>
      </c>
      <c r="H676" s="1">
        <v>0.2</v>
      </c>
      <c r="I676" s="2">
        <v>42577</v>
      </c>
      <c r="J676" t="s">
        <v>2665</v>
      </c>
      <c r="K676" t="s">
        <v>30</v>
      </c>
      <c r="L676">
        <v>89031</v>
      </c>
      <c r="M676">
        <v>146</v>
      </c>
      <c r="N676" t="s">
        <v>997</v>
      </c>
      <c r="O676">
        <v>114</v>
      </c>
      <c r="P676">
        <v>2</v>
      </c>
      <c r="Q676" t="s">
        <v>32</v>
      </c>
      <c r="R676" t="s">
        <v>8304</v>
      </c>
      <c r="S676">
        <v>114</v>
      </c>
      <c r="T676">
        <v>912</v>
      </c>
      <c r="U676" t="s">
        <v>19</v>
      </c>
      <c r="V676" s="2">
        <v>42584</v>
      </c>
      <c r="W676" t="s">
        <v>39</v>
      </c>
      <c r="X676" t="s">
        <v>831</v>
      </c>
      <c r="Y676" t="s">
        <v>52</v>
      </c>
    </row>
    <row r="677" spans="1:25" hidden="1" x14ac:dyDescent="0.35">
      <c r="A677">
        <v>7</v>
      </c>
      <c r="B677" t="s">
        <v>25</v>
      </c>
      <c r="C677">
        <v>6</v>
      </c>
      <c r="D677" t="s">
        <v>11</v>
      </c>
      <c r="E677" t="s">
        <v>192</v>
      </c>
      <c r="F677" t="s">
        <v>13</v>
      </c>
      <c r="G677" t="s">
        <v>1175</v>
      </c>
      <c r="H677" s="1">
        <v>0.6</v>
      </c>
      <c r="I677" s="2">
        <v>42733</v>
      </c>
      <c r="J677" t="s">
        <v>2273</v>
      </c>
      <c r="K677" t="s">
        <v>73</v>
      </c>
      <c r="L677">
        <v>60610</v>
      </c>
      <c r="M677">
        <v>1541</v>
      </c>
      <c r="N677" t="s">
        <v>2274</v>
      </c>
      <c r="O677">
        <v>-51</v>
      </c>
      <c r="P677">
        <v>3</v>
      </c>
      <c r="Q677" t="s">
        <v>75</v>
      </c>
      <c r="R677" t="s">
        <v>8304</v>
      </c>
      <c r="S677">
        <v>-50.67</v>
      </c>
      <c r="T677">
        <v>39</v>
      </c>
      <c r="U677" t="s">
        <v>19</v>
      </c>
      <c r="V677" s="2">
        <v>42740</v>
      </c>
      <c r="W677" t="s">
        <v>39</v>
      </c>
      <c r="X677" t="s">
        <v>139</v>
      </c>
      <c r="Y677" t="s">
        <v>47</v>
      </c>
    </row>
    <row r="678" spans="1:25" hidden="1" x14ac:dyDescent="0.35">
      <c r="A678">
        <v>7</v>
      </c>
      <c r="B678" t="s">
        <v>25</v>
      </c>
      <c r="C678">
        <v>6</v>
      </c>
      <c r="D678" t="s">
        <v>26</v>
      </c>
      <c r="E678" t="s">
        <v>192</v>
      </c>
      <c r="F678" t="s">
        <v>13</v>
      </c>
      <c r="G678" t="s">
        <v>5393</v>
      </c>
      <c r="H678" s="1">
        <v>0.2</v>
      </c>
      <c r="I678" s="2">
        <v>42675</v>
      </c>
      <c r="J678" t="s">
        <v>6255</v>
      </c>
      <c r="K678" t="s">
        <v>73</v>
      </c>
      <c r="L678">
        <v>60610</v>
      </c>
      <c r="M678">
        <v>1481</v>
      </c>
      <c r="N678" t="s">
        <v>4154</v>
      </c>
      <c r="O678">
        <v>5</v>
      </c>
      <c r="P678">
        <v>3</v>
      </c>
      <c r="Q678" t="s">
        <v>75</v>
      </c>
      <c r="R678" t="s">
        <v>8304</v>
      </c>
      <c r="S678">
        <v>5.0999999999999996</v>
      </c>
      <c r="T678">
        <v>16</v>
      </c>
      <c r="U678" t="s">
        <v>33</v>
      </c>
      <c r="V678" s="2">
        <v>42682</v>
      </c>
      <c r="W678" t="s">
        <v>39</v>
      </c>
      <c r="X678" t="s">
        <v>139</v>
      </c>
      <c r="Y678" t="s">
        <v>64</v>
      </c>
    </row>
    <row r="679" spans="1:25" hidden="1" x14ac:dyDescent="0.35">
      <c r="A679">
        <v>0</v>
      </c>
      <c r="B679" t="s">
        <v>10</v>
      </c>
      <c r="C679">
        <v>0</v>
      </c>
      <c r="D679" t="s">
        <v>26</v>
      </c>
      <c r="E679" t="s">
        <v>1485</v>
      </c>
      <c r="F679" t="s">
        <v>13</v>
      </c>
      <c r="G679" t="s">
        <v>1543</v>
      </c>
      <c r="H679" s="1">
        <v>0.2</v>
      </c>
      <c r="I679" s="2">
        <v>42536</v>
      </c>
      <c r="J679" t="s">
        <v>3197</v>
      </c>
      <c r="K679" t="s">
        <v>73</v>
      </c>
      <c r="L679">
        <v>79907</v>
      </c>
      <c r="M679">
        <v>1695</v>
      </c>
      <c r="N679" t="s">
        <v>3198</v>
      </c>
      <c r="O679">
        <v>12</v>
      </c>
      <c r="P679">
        <v>2</v>
      </c>
      <c r="Q679" t="s">
        <v>75</v>
      </c>
      <c r="R679" t="s">
        <v>8304</v>
      </c>
      <c r="S679">
        <v>11.88</v>
      </c>
      <c r="T679">
        <v>37</v>
      </c>
      <c r="U679" t="s">
        <v>19</v>
      </c>
      <c r="V679" s="2">
        <v>42536</v>
      </c>
      <c r="W679" t="s">
        <v>773</v>
      </c>
      <c r="X679" t="s">
        <v>77</v>
      </c>
      <c r="Y679" t="s">
        <v>64</v>
      </c>
    </row>
    <row r="680" spans="1:25" hidden="1" x14ac:dyDescent="0.35">
      <c r="A680">
        <v>4</v>
      </c>
      <c r="B680" t="s">
        <v>43</v>
      </c>
      <c r="C680">
        <v>6</v>
      </c>
      <c r="D680" t="s">
        <v>11</v>
      </c>
      <c r="E680" t="s">
        <v>65</v>
      </c>
      <c r="F680" t="s">
        <v>13</v>
      </c>
      <c r="G680" t="s">
        <v>2417</v>
      </c>
      <c r="H680" s="1">
        <v>0</v>
      </c>
      <c r="I680" s="2">
        <v>42593</v>
      </c>
      <c r="J680" t="s">
        <v>7838</v>
      </c>
      <c r="K680" t="s">
        <v>30</v>
      </c>
      <c r="L680">
        <v>98105</v>
      </c>
      <c r="M680">
        <v>579</v>
      </c>
      <c r="N680" t="s">
        <v>2622</v>
      </c>
      <c r="O680">
        <v>5</v>
      </c>
      <c r="P680">
        <v>1</v>
      </c>
      <c r="Q680" t="s">
        <v>32</v>
      </c>
      <c r="R680" t="s">
        <v>92</v>
      </c>
      <c r="S680">
        <v>5.43</v>
      </c>
      <c r="T680">
        <v>12</v>
      </c>
      <c r="U680" t="s">
        <v>19</v>
      </c>
      <c r="V680" s="2">
        <v>42597</v>
      </c>
      <c r="W680" t="s">
        <v>39</v>
      </c>
      <c r="X680" t="s">
        <v>69</v>
      </c>
      <c r="Y680" t="s">
        <v>47</v>
      </c>
    </row>
    <row r="681" spans="1:25" hidden="1" x14ac:dyDescent="0.35">
      <c r="A681">
        <v>4</v>
      </c>
      <c r="B681" t="s">
        <v>43</v>
      </c>
      <c r="C681">
        <v>6</v>
      </c>
      <c r="D681" t="s">
        <v>26</v>
      </c>
      <c r="E681" t="s">
        <v>65</v>
      </c>
      <c r="F681" t="s">
        <v>13</v>
      </c>
      <c r="G681" t="s">
        <v>2417</v>
      </c>
      <c r="H681" s="1">
        <v>0</v>
      </c>
      <c r="I681" s="2">
        <v>42593</v>
      </c>
      <c r="J681" t="s">
        <v>7838</v>
      </c>
      <c r="K681" t="s">
        <v>30</v>
      </c>
      <c r="L681">
        <v>98105</v>
      </c>
      <c r="M681">
        <v>1411</v>
      </c>
      <c r="N681" t="s">
        <v>3477</v>
      </c>
      <c r="O681">
        <v>11</v>
      </c>
      <c r="P681">
        <v>1</v>
      </c>
      <c r="Q681" t="s">
        <v>32</v>
      </c>
      <c r="R681" t="s">
        <v>92</v>
      </c>
      <c r="S681">
        <v>10.65</v>
      </c>
      <c r="T681">
        <v>41</v>
      </c>
      <c r="U681" t="s">
        <v>19</v>
      </c>
      <c r="V681" s="2">
        <v>42597</v>
      </c>
      <c r="W681" t="s">
        <v>39</v>
      </c>
      <c r="X681" t="s">
        <v>69</v>
      </c>
      <c r="Y681" t="s">
        <v>49</v>
      </c>
    </row>
    <row r="682" spans="1:25" hidden="1" x14ac:dyDescent="0.35">
      <c r="A682">
        <v>4</v>
      </c>
      <c r="B682" t="s">
        <v>43</v>
      </c>
      <c r="C682">
        <v>6</v>
      </c>
      <c r="D682" t="s">
        <v>26</v>
      </c>
      <c r="E682" t="s">
        <v>65</v>
      </c>
      <c r="F682" t="s">
        <v>13</v>
      </c>
      <c r="G682" t="s">
        <v>2417</v>
      </c>
      <c r="H682" s="1">
        <v>0</v>
      </c>
      <c r="I682" s="2">
        <v>42593</v>
      </c>
      <c r="J682" t="s">
        <v>7838</v>
      </c>
      <c r="K682" t="s">
        <v>30</v>
      </c>
      <c r="L682">
        <v>98105</v>
      </c>
      <c r="M682">
        <v>1608</v>
      </c>
      <c r="N682" t="s">
        <v>652</v>
      </c>
      <c r="O682">
        <v>11</v>
      </c>
      <c r="P682">
        <v>2</v>
      </c>
      <c r="Q682" t="s">
        <v>32</v>
      </c>
      <c r="R682" t="s">
        <v>92</v>
      </c>
      <c r="S682">
        <v>10.79</v>
      </c>
      <c r="T682">
        <v>23</v>
      </c>
      <c r="U682" t="s">
        <v>19</v>
      </c>
      <c r="V682" s="2">
        <v>42597</v>
      </c>
      <c r="W682" t="s">
        <v>39</v>
      </c>
      <c r="X682" t="s">
        <v>69</v>
      </c>
      <c r="Y682" t="s">
        <v>176</v>
      </c>
    </row>
    <row r="683" spans="1:25" hidden="1" x14ac:dyDescent="0.35">
      <c r="A683">
        <v>6</v>
      </c>
      <c r="B683" t="s">
        <v>10</v>
      </c>
      <c r="C683">
        <v>6</v>
      </c>
      <c r="D683" t="s">
        <v>26</v>
      </c>
      <c r="E683" t="s">
        <v>65</v>
      </c>
      <c r="F683" t="s">
        <v>13</v>
      </c>
      <c r="G683" t="s">
        <v>5230</v>
      </c>
      <c r="H683" s="1">
        <v>0</v>
      </c>
      <c r="I683" s="2">
        <v>42698</v>
      </c>
      <c r="J683" t="s">
        <v>8018</v>
      </c>
      <c r="K683" t="s">
        <v>30</v>
      </c>
      <c r="L683">
        <v>98103</v>
      </c>
      <c r="M683">
        <v>1336</v>
      </c>
      <c r="N683" t="s">
        <v>1379</v>
      </c>
      <c r="O683">
        <v>53</v>
      </c>
      <c r="P683">
        <v>2</v>
      </c>
      <c r="Q683" t="s">
        <v>32</v>
      </c>
      <c r="R683" t="s">
        <v>92</v>
      </c>
      <c r="S683">
        <v>53.35</v>
      </c>
      <c r="T683">
        <v>198</v>
      </c>
      <c r="U683" t="s">
        <v>33</v>
      </c>
      <c r="V683" s="2">
        <v>42704</v>
      </c>
      <c r="W683" t="s">
        <v>39</v>
      </c>
      <c r="X683" t="s">
        <v>69</v>
      </c>
      <c r="Y683" t="s">
        <v>42</v>
      </c>
    </row>
    <row r="684" spans="1:25" hidden="1" x14ac:dyDescent="0.35">
      <c r="A684">
        <v>6</v>
      </c>
      <c r="B684" t="s">
        <v>10</v>
      </c>
      <c r="C684">
        <v>6</v>
      </c>
      <c r="D684" t="s">
        <v>26</v>
      </c>
      <c r="E684" t="s">
        <v>65</v>
      </c>
      <c r="F684" t="s">
        <v>13</v>
      </c>
      <c r="G684" t="s">
        <v>5230</v>
      </c>
      <c r="H684" s="1">
        <v>0</v>
      </c>
      <c r="I684" s="2">
        <v>42698</v>
      </c>
      <c r="J684" t="s">
        <v>8018</v>
      </c>
      <c r="K684" t="s">
        <v>30</v>
      </c>
      <c r="L684">
        <v>98103</v>
      </c>
      <c r="M684">
        <v>1825</v>
      </c>
      <c r="N684" t="s">
        <v>1353</v>
      </c>
      <c r="O684">
        <v>12</v>
      </c>
      <c r="P684">
        <v>4</v>
      </c>
      <c r="Q684" t="s">
        <v>32</v>
      </c>
      <c r="R684" t="s">
        <v>92</v>
      </c>
      <c r="S684">
        <v>12.44</v>
      </c>
      <c r="T684">
        <v>26</v>
      </c>
      <c r="U684" t="s">
        <v>33</v>
      </c>
      <c r="V684" s="2">
        <v>42704</v>
      </c>
      <c r="W684" t="s">
        <v>39</v>
      </c>
      <c r="X684" t="s">
        <v>69</v>
      </c>
      <c r="Y684" t="s">
        <v>64</v>
      </c>
    </row>
    <row r="685" spans="1:25" hidden="1" x14ac:dyDescent="0.35">
      <c r="A685">
        <v>6</v>
      </c>
      <c r="B685" t="s">
        <v>10</v>
      </c>
      <c r="C685">
        <v>6</v>
      </c>
      <c r="D685" t="s">
        <v>26</v>
      </c>
      <c r="E685" t="s">
        <v>65</v>
      </c>
      <c r="F685" t="s">
        <v>13</v>
      </c>
      <c r="G685" t="s">
        <v>5230</v>
      </c>
      <c r="H685" s="1">
        <v>0</v>
      </c>
      <c r="I685" s="2">
        <v>42698</v>
      </c>
      <c r="J685" t="s">
        <v>8018</v>
      </c>
      <c r="K685" t="s">
        <v>30</v>
      </c>
      <c r="L685">
        <v>98103</v>
      </c>
      <c r="M685">
        <v>417</v>
      </c>
      <c r="N685" t="s">
        <v>8235</v>
      </c>
      <c r="O685">
        <v>10</v>
      </c>
      <c r="P685">
        <v>6</v>
      </c>
      <c r="Q685" t="s">
        <v>32</v>
      </c>
      <c r="R685" t="s">
        <v>92</v>
      </c>
      <c r="S685">
        <v>9.7200000000000006</v>
      </c>
      <c r="T685">
        <v>486</v>
      </c>
      <c r="U685" t="s">
        <v>33</v>
      </c>
      <c r="V685" s="2">
        <v>42704</v>
      </c>
      <c r="W685" t="s">
        <v>39</v>
      </c>
      <c r="X685" t="s">
        <v>69</v>
      </c>
      <c r="Y685" t="s">
        <v>42</v>
      </c>
    </row>
    <row r="686" spans="1:25" hidden="1" x14ac:dyDescent="0.35">
      <c r="A686">
        <v>6</v>
      </c>
      <c r="B686" t="s">
        <v>10</v>
      </c>
      <c r="C686">
        <v>6</v>
      </c>
      <c r="D686" t="s">
        <v>26</v>
      </c>
      <c r="E686" t="s">
        <v>65</v>
      </c>
      <c r="F686" t="s">
        <v>13</v>
      </c>
      <c r="G686" t="s">
        <v>5230</v>
      </c>
      <c r="H686" s="1">
        <v>0.2</v>
      </c>
      <c r="I686" s="2">
        <v>42698</v>
      </c>
      <c r="J686" t="s">
        <v>8018</v>
      </c>
      <c r="K686" t="s">
        <v>30</v>
      </c>
      <c r="L686">
        <v>98103</v>
      </c>
      <c r="M686">
        <v>1257</v>
      </c>
      <c r="N686" t="s">
        <v>2928</v>
      </c>
      <c r="O686">
        <v>4</v>
      </c>
      <c r="P686">
        <v>7</v>
      </c>
      <c r="Q686" t="s">
        <v>32</v>
      </c>
      <c r="R686" t="s">
        <v>92</v>
      </c>
      <c r="S686">
        <v>4.2300000000000004</v>
      </c>
      <c r="T686">
        <v>12</v>
      </c>
      <c r="U686" t="s">
        <v>33</v>
      </c>
      <c r="V686" s="2">
        <v>42704</v>
      </c>
      <c r="W686" t="s">
        <v>39</v>
      </c>
      <c r="X686" t="s">
        <v>69</v>
      </c>
      <c r="Y686" t="s">
        <v>54</v>
      </c>
    </row>
    <row r="687" spans="1:25" hidden="1" x14ac:dyDescent="0.35">
      <c r="A687">
        <v>3</v>
      </c>
      <c r="B687" t="s">
        <v>25</v>
      </c>
      <c r="C687">
        <v>1</v>
      </c>
      <c r="D687" t="s">
        <v>11</v>
      </c>
      <c r="E687" t="s">
        <v>1468</v>
      </c>
      <c r="F687" t="s">
        <v>13</v>
      </c>
      <c r="G687" t="s">
        <v>1469</v>
      </c>
      <c r="H687" s="1">
        <v>0</v>
      </c>
      <c r="I687" s="2">
        <v>42502</v>
      </c>
      <c r="J687" t="s">
        <v>1470</v>
      </c>
      <c r="K687" t="s">
        <v>73</v>
      </c>
      <c r="L687">
        <v>53209</v>
      </c>
      <c r="M687">
        <v>498</v>
      </c>
      <c r="N687" t="s">
        <v>1217</v>
      </c>
      <c r="O687">
        <v>11</v>
      </c>
      <c r="P687">
        <v>7</v>
      </c>
      <c r="Q687" t="s">
        <v>75</v>
      </c>
      <c r="R687" t="s">
        <v>8304</v>
      </c>
      <c r="S687">
        <v>10.78</v>
      </c>
      <c r="T687">
        <v>35</v>
      </c>
      <c r="U687" t="s">
        <v>19</v>
      </c>
      <c r="V687" s="2">
        <v>42505</v>
      </c>
      <c r="W687" t="s">
        <v>130</v>
      </c>
      <c r="X687" t="s">
        <v>82</v>
      </c>
      <c r="Y687" t="s">
        <v>47</v>
      </c>
    </row>
    <row r="688" spans="1:25" hidden="1" x14ac:dyDescent="0.35">
      <c r="A688">
        <v>2</v>
      </c>
      <c r="B688" t="s">
        <v>43</v>
      </c>
      <c r="C688">
        <v>3</v>
      </c>
      <c r="D688" t="s">
        <v>11</v>
      </c>
      <c r="E688" t="s">
        <v>122</v>
      </c>
      <c r="F688" t="s">
        <v>13</v>
      </c>
      <c r="G688" t="s">
        <v>1840</v>
      </c>
      <c r="H688" s="1">
        <v>0.3</v>
      </c>
      <c r="I688" s="2">
        <v>42511</v>
      </c>
      <c r="J688" t="s">
        <v>1841</v>
      </c>
      <c r="K688" t="s">
        <v>73</v>
      </c>
      <c r="L688">
        <v>77070</v>
      </c>
      <c r="M688">
        <v>748</v>
      </c>
      <c r="N688" t="s">
        <v>918</v>
      </c>
      <c r="O688">
        <v>-29</v>
      </c>
      <c r="P688">
        <v>2</v>
      </c>
      <c r="Q688" t="s">
        <v>75</v>
      </c>
      <c r="R688" t="s">
        <v>8304</v>
      </c>
      <c r="S688">
        <v>-29.25</v>
      </c>
      <c r="T688">
        <v>108</v>
      </c>
      <c r="U688" t="s">
        <v>19</v>
      </c>
      <c r="V688" s="2">
        <v>42513</v>
      </c>
      <c r="W688" t="s">
        <v>20</v>
      </c>
      <c r="X688" t="s">
        <v>77</v>
      </c>
      <c r="Y688" t="s">
        <v>24</v>
      </c>
    </row>
    <row r="689" spans="1:25" hidden="1" x14ac:dyDescent="0.35">
      <c r="A689">
        <v>2</v>
      </c>
      <c r="B689" t="s">
        <v>43</v>
      </c>
      <c r="C689">
        <v>3</v>
      </c>
      <c r="D689" t="s">
        <v>26</v>
      </c>
      <c r="E689" t="s">
        <v>122</v>
      </c>
      <c r="F689" t="s">
        <v>13</v>
      </c>
      <c r="G689" t="s">
        <v>1840</v>
      </c>
      <c r="H689" s="1">
        <v>0.2</v>
      </c>
      <c r="I689" s="2">
        <v>42511</v>
      </c>
      <c r="J689" t="s">
        <v>1841</v>
      </c>
      <c r="K689" t="s">
        <v>73</v>
      </c>
      <c r="L689">
        <v>77070</v>
      </c>
      <c r="M689">
        <v>98</v>
      </c>
      <c r="N689" t="s">
        <v>3369</v>
      </c>
      <c r="O689">
        <v>2</v>
      </c>
      <c r="P689">
        <v>1</v>
      </c>
      <c r="Q689" t="s">
        <v>75</v>
      </c>
      <c r="R689" t="s">
        <v>8304</v>
      </c>
      <c r="S689">
        <v>1.63</v>
      </c>
      <c r="T689">
        <v>5</v>
      </c>
      <c r="U689" t="s">
        <v>19</v>
      </c>
      <c r="V689" s="2">
        <v>42513</v>
      </c>
      <c r="W689" t="s">
        <v>20</v>
      </c>
      <c r="X689" t="s">
        <v>77</v>
      </c>
      <c r="Y689" t="s">
        <v>64</v>
      </c>
    </row>
    <row r="690" spans="1:25" hidden="1" x14ac:dyDescent="0.35">
      <c r="A690">
        <v>2</v>
      </c>
      <c r="B690" t="s">
        <v>43</v>
      </c>
      <c r="C690">
        <v>3</v>
      </c>
      <c r="D690" t="s">
        <v>26</v>
      </c>
      <c r="E690" t="s">
        <v>122</v>
      </c>
      <c r="F690" t="s">
        <v>13</v>
      </c>
      <c r="G690" t="s">
        <v>1840</v>
      </c>
      <c r="H690" s="1">
        <v>0.2</v>
      </c>
      <c r="I690" s="2">
        <v>42511</v>
      </c>
      <c r="J690" t="s">
        <v>1841</v>
      </c>
      <c r="K690" t="s">
        <v>73</v>
      </c>
      <c r="L690">
        <v>77070</v>
      </c>
      <c r="M690">
        <v>1501</v>
      </c>
      <c r="N690" t="s">
        <v>412</v>
      </c>
      <c r="O690">
        <v>21</v>
      </c>
      <c r="P690">
        <v>6</v>
      </c>
      <c r="Q690" t="s">
        <v>75</v>
      </c>
      <c r="R690" t="s">
        <v>8304</v>
      </c>
      <c r="S690">
        <v>21.02</v>
      </c>
      <c r="T690">
        <v>56</v>
      </c>
      <c r="U690" t="s">
        <v>19</v>
      </c>
      <c r="V690" s="2">
        <v>42513</v>
      </c>
      <c r="W690" t="s">
        <v>20</v>
      </c>
      <c r="X690" t="s">
        <v>77</v>
      </c>
      <c r="Y690" t="s">
        <v>119</v>
      </c>
    </row>
    <row r="691" spans="1:25" hidden="1" x14ac:dyDescent="0.35">
      <c r="A691">
        <v>2</v>
      </c>
      <c r="B691" t="s">
        <v>43</v>
      </c>
      <c r="C691">
        <v>3</v>
      </c>
      <c r="D691" t="s">
        <v>26</v>
      </c>
      <c r="E691" t="s">
        <v>122</v>
      </c>
      <c r="F691" t="s">
        <v>13</v>
      </c>
      <c r="G691" t="s">
        <v>1840</v>
      </c>
      <c r="H691" s="1">
        <v>0.8</v>
      </c>
      <c r="I691" s="2">
        <v>42511</v>
      </c>
      <c r="J691" t="s">
        <v>1841</v>
      </c>
      <c r="K691" t="s">
        <v>73</v>
      </c>
      <c r="L691">
        <v>77070</v>
      </c>
      <c r="M691">
        <v>901</v>
      </c>
      <c r="N691" t="s">
        <v>3247</v>
      </c>
      <c r="O691">
        <v>-31</v>
      </c>
      <c r="P691">
        <v>3</v>
      </c>
      <c r="Q691" t="s">
        <v>75</v>
      </c>
      <c r="R691" t="s">
        <v>8304</v>
      </c>
      <c r="S691">
        <v>-31.01</v>
      </c>
      <c r="T691">
        <v>18</v>
      </c>
      <c r="U691" t="s">
        <v>19</v>
      </c>
      <c r="V691" s="2">
        <v>42513</v>
      </c>
      <c r="W691" t="s">
        <v>20</v>
      </c>
      <c r="X691" t="s">
        <v>77</v>
      </c>
      <c r="Y691" t="s">
        <v>54</v>
      </c>
    </row>
    <row r="692" spans="1:25" hidden="1" x14ac:dyDescent="0.35">
      <c r="A692">
        <v>4</v>
      </c>
      <c r="B692" t="s">
        <v>43</v>
      </c>
      <c r="C692">
        <v>6</v>
      </c>
      <c r="D692" t="s">
        <v>50</v>
      </c>
      <c r="E692" t="s">
        <v>171</v>
      </c>
      <c r="F692" t="s">
        <v>13</v>
      </c>
      <c r="G692" t="s">
        <v>5242</v>
      </c>
      <c r="H692" s="1">
        <v>0</v>
      </c>
      <c r="I692" s="2">
        <v>42708</v>
      </c>
      <c r="J692" t="s">
        <v>6757</v>
      </c>
      <c r="K692" t="s">
        <v>102</v>
      </c>
      <c r="L692">
        <v>10024</v>
      </c>
      <c r="M692">
        <v>1285</v>
      </c>
      <c r="N692" t="s">
        <v>4822</v>
      </c>
      <c r="O692">
        <v>62</v>
      </c>
      <c r="P692">
        <v>2</v>
      </c>
      <c r="Q692" t="s">
        <v>104</v>
      </c>
      <c r="R692" t="s">
        <v>8304</v>
      </c>
      <c r="S692">
        <v>62.39</v>
      </c>
      <c r="T692">
        <v>130</v>
      </c>
      <c r="U692" t="s">
        <v>33</v>
      </c>
      <c r="V692" s="2">
        <v>42712</v>
      </c>
      <c r="W692" t="s">
        <v>39</v>
      </c>
      <c r="X692" t="s">
        <v>175</v>
      </c>
      <c r="Y692" t="s">
        <v>52</v>
      </c>
    </row>
    <row r="693" spans="1:25" hidden="1" x14ac:dyDescent="0.35">
      <c r="A693">
        <v>5</v>
      </c>
      <c r="B693" t="s">
        <v>43</v>
      </c>
      <c r="C693">
        <v>6</v>
      </c>
      <c r="D693" t="s">
        <v>26</v>
      </c>
      <c r="E693" t="s">
        <v>287</v>
      </c>
      <c r="F693" t="s">
        <v>13</v>
      </c>
      <c r="G693" t="s">
        <v>1256</v>
      </c>
      <c r="H693" s="1">
        <v>0.2</v>
      </c>
      <c r="I693" s="2">
        <v>42632</v>
      </c>
      <c r="J693" t="s">
        <v>4410</v>
      </c>
      <c r="K693" t="s">
        <v>16</v>
      </c>
      <c r="L693">
        <v>28205</v>
      </c>
      <c r="M693">
        <v>1320</v>
      </c>
      <c r="N693" t="s">
        <v>3618</v>
      </c>
      <c r="O693">
        <v>8</v>
      </c>
      <c r="P693">
        <v>6</v>
      </c>
      <c r="Q693" t="s">
        <v>18</v>
      </c>
      <c r="R693" t="s">
        <v>8304</v>
      </c>
      <c r="S693">
        <v>7.58</v>
      </c>
      <c r="T693">
        <v>67</v>
      </c>
      <c r="U693" t="s">
        <v>19</v>
      </c>
      <c r="V693" s="2">
        <v>42637</v>
      </c>
      <c r="W693" t="s">
        <v>39</v>
      </c>
      <c r="X693" t="s">
        <v>63</v>
      </c>
      <c r="Y693" t="s">
        <v>42</v>
      </c>
    </row>
    <row r="694" spans="1:25" hidden="1" x14ac:dyDescent="0.35">
      <c r="A694">
        <v>5</v>
      </c>
      <c r="B694" t="s">
        <v>43</v>
      </c>
      <c r="C694">
        <v>6</v>
      </c>
      <c r="D694" t="s">
        <v>50</v>
      </c>
      <c r="E694" t="s">
        <v>287</v>
      </c>
      <c r="F694" t="s">
        <v>13</v>
      </c>
      <c r="G694" t="s">
        <v>1256</v>
      </c>
      <c r="H694" s="1">
        <v>0.5</v>
      </c>
      <c r="I694" s="2">
        <v>42632</v>
      </c>
      <c r="J694" t="s">
        <v>4410</v>
      </c>
      <c r="K694" t="s">
        <v>16</v>
      </c>
      <c r="L694">
        <v>28205</v>
      </c>
      <c r="M694">
        <v>878</v>
      </c>
      <c r="N694" t="s">
        <v>8282</v>
      </c>
      <c r="O694">
        <v>-945</v>
      </c>
      <c r="P694">
        <v>3</v>
      </c>
      <c r="Q694" t="s">
        <v>18</v>
      </c>
      <c r="R694" t="s">
        <v>8304</v>
      </c>
      <c r="S694">
        <v>-944.99</v>
      </c>
      <c r="T694">
        <v>2625</v>
      </c>
      <c r="U694" t="s">
        <v>19</v>
      </c>
      <c r="V694" s="2">
        <v>42637</v>
      </c>
      <c r="W694" t="s">
        <v>39</v>
      </c>
      <c r="X694" t="s">
        <v>63</v>
      </c>
      <c r="Y694" t="s">
        <v>422</v>
      </c>
    </row>
    <row r="695" spans="1:25" hidden="1" x14ac:dyDescent="0.35">
      <c r="A695">
        <v>5</v>
      </c>
      <c r="B695" t="s">
        <v>43</v>
      </c>
      <c r="C695">
        <v>6</v>
      </c>
      <c r="D695" t="s">
        <v>26</v>
      </c>
      <c r="E695" t="s">
        <v>1485</v>
      </c>
      <c r="F695" t="s">
        <v>13</v>
      </c>
      <c r="G695" t="s">
        <v>5467</v>
      </c>
      <c r="H695" s="1">
        <v>0.2</v>
      </c>
      <c r="I695" s="2">
        <v>42735</v>
      </c>
      <c r="J695" t="s">
        <v>6230</v>
      </c>
      <c r="K695" t="s">
        <v>73</v>
      </c>
      <c r="L695">
        <v>79907</v>
      </c>
      <c r="M695">
        <v>1501</v>
      </c>
      <c r="N695" t="s">
        <v>412</v>
      </c>
      <c r="O695">
        <v>18</v>
      </c>
      <c r="P695">
        <v>2</v>
      </c>
      <c r="Q695" t="s">
        <v>75</v>
      </c>
      <c r="R695" t="s">
        <v>8304</v>
      </c>
      <c r="S695">
        <v>17.97</v>
      </c>
      <c r="T695">
        <v>50</v>
      </c>
      <c r="U695" t="s">
        <v>33</v>
      </c>
      <c r="V695" s="2">
        <v>42740</v>
      </c>
      <c r="W695" t="s">
        <v>39</v>
      </c>
      <c r="X695" t="s">
        <v>77</v>
      </c>
      <c r="Y695" t="s">
        <v>119</v>
      </c>
    </row>
    <row r="696" spans="1:25" hidden="1" x14ac:dyDescent="0.35">
      <c r="A696">
        <v>5</v>
      </c>
      <c r="B696" t="s">
        <v>43</v>
      </c>
      <c r="C696">
        <v>6</v>
      </c>
      <c r="D696" t="s">
        <v>11</v>
      </c>
      <c r="E696" t="s">
        <v>672</v>
      </c>
      <c r="F696" t="s">
        <v>13</v>
      </c>
      <c r="G696" t="s">
        <v>5364</v>
      </c>
      <c r="H696" s="1">
        <v>0.3</v>
      </c>
      <c r="I696" s="2">
        <v>42699</v>
      </c>
      <c r="J696" t="s">
        <v>5523</v>
      </c>
      <c r="K696" t="s">
        <v>73</v>
      </c>
      <c r="L696">
        <v>76017</v>
      </c>
      <c r="M696">
        <v>368</v>
      </c>
      <c r="N696" t="s">
        <v>38</v>
      </c>
      <c r="O696">
        <v>-122</v>
      </c>
      <c r="P696">
        <v>5</v>
      </c>
      <c r="Q696" t="s">
        <v>75</v>
      </c>
      <c r="R696" t="s">
        <v>8304</v>
      </c>
      <c r="S696">
        <v>-121.87</v>
      </c>
      <c r="T696">
        <v>1219</v>
      </c>
      <c r="U696" t="s">
        <v>33</v>
      </c>
      <c r="V696" s="2">
        <v>42704</v>
      </c>
      <c r="W696" t="s">
        <v>39</v>
      </c>
      <c r="X696" t="s">
        <v>77</v>
      </c>
      <c r="Y696" t="s">
        <v>41</v>
      </c>
    </row>
    <row r="697" spans="1:25" hidden="1" x14ac:dyDescent="0.35">
      <c r="A697">
        <v>5</v>
      </c>
      <c r="B697" t="s">
        <v>43</v>
      </c>
      <c r="C697">
        <v>6</v>
      </c>
      <c r="D697" t="s">
        <v>11</v>
      </c>
      <c r="E697" t="s">
        <v>672</v>
      </c>
      <c r="F697" t="s">
        <v>13</v>
      </c>
      <c r="G697" t="s">
        <v>5364</v>
      </c>
      <c r="H697" s="1">
        <v>0.6</v>
      </c>
      <c r="I697" s="2">
        <v>42699</v>
      </c>
      <c r="J697" t="s">
        <v>5523</v>
      </c>
      <c r="K697" t="s">
        <v>73</v>
      </c>
      <c r="L697">
        <v>76017</v>
      </c>
      <c r="M697">
        <v>1053</v>
      </c>
      <c r="N697" t="s">
        <v>1229</v>
      </c>
      <c r="O697">
        <v>-4</v>
      </c>
      <c r="P697">
        <v>3</v>
      </c>
      <c r="Q697" t="s">
        <v>75</v>
      </c>
      <c r="R697" t="s">
        <v>8304</v>
      </c>
      <c r="S697">
        <v>-3.96</v>
      </c>
      <c r="T697">
        <v>6</v>
      </c>
      <c r="U697" t="s">
        <v>33</v>
      </c>
      <c r="V697" s="2">
        <v>42704</v>
      </c>
      <c r="W697" t="s">
        <v>39</v>
      </c>
      <c r="X697" t="s">
        <v>77</v>
      </c>
      <c r="Y697" t="s">
        <v>47</v>
      </c>
    </row>
    <row r="698" spans="1:25" hidden="1" x14ac:dyDescent="0.35">
      <c r="A698">
        <v>5</v>
      </c>
      <c r="B698" t="s">
        <v>43</v>
      </c>
      <c r="C698">
        <v>6</v>
      </c>
      <c r="D698" t="s">
        <v>26</v>
      </c>
      <c r="E698" t="s">
        <v>672</v>
      </c>
      <c r="F698" t="s">
        <v>13</v>
      </c>
      <c r="G698" t="s">
        <v>5364</v>
      </c>
      <c r="H698" s="1">
        <v>0.2</v>
      </c>
      <c r="I698" s="2">
        <v>42699</v>
      </c>
      <c r="J698" t="s">
        <v>5523</v>
      </c>
      <c r="K698" t="s">
        <v>73</v>
      </c>
      <c r="L698">
        <v>76017</v>
      </c>
      <c r="M698">
        <v>232</v>
      </c>
      <c r="N698" t="s">
        <v>924</v>
      </c>
      <c r="O698">
        <v>1</v>
      </c>
      <c r="P698">
        <v>1</v>
      </c>
      <c r="Q698" t="s">
        <v>75</v>
      </c>
      <c r="R698" t="s">
        <v>8304</v>
      </c>
      <c r="S698">
        <v>0.88</v>
      </c>
      <c r="T698">
        <v>3</v>
      </c>
      <c r="U698" t="s">
        <v>33</v>
      </c>
      <c r="V698" s="2">
        <v>42704</v>
      </c>
      <c r="W698" t="s">
        <v>39</v>
      </c>
      <c r="X698" t="s">
        <v>77</v>
      </c>
      <c r="Y698" t="s">
        <v>35</v>
      </c>
    </row>
    <row r="699" spans="1:25" hidden="1" x14ac:dyDescent="0.35">
      <c r="A699">
        <v>5</v>
      </c>
      <c r="B699" t="s">
        <v>43</v>
      </c>
      <c r="C699">
        <v>6</v>
      </c>
      <c r="D699" t="s">
        <v>26</v>
      </c>
      <c r="E699" t="s">
        <v>672</v>
      </c>
      <c r="F699" t="s">
        <v>13</v>
      </c>
      <c r="G699" t="s">
        <v>5364</v>
      </c>
      <c r="H699" s="1">
        <v>0.2</v>
      </c>
      <c r="I699" s="2">
        <v>42699</v>
      </c>
      <c r="J699" t="s">
        <v>5523</v>
      </c>
      <c r="K699" t="s">
        <v>73</v>
      </c>
      <c r="L699">
        <v>76017</v>
      </c>
      <c r="M699">
        <v>231</v>
      </c>
      <c r="N699" t="s">
        <v>3005</v>
      </c>
      <c r="O699">
        <v>2</v>
      </c>
      <c r="P699">
        <v>2</v>
      </c>
      <c r="Q699" t="s">
        <v>75</v>
      </c>
      <c r="R699" t="s">
        <v>8304</v>
      </c>
      <c r="S699">
        <v>1.99</v>
      </c>
      <c r="T699">
        <v>6</v>
      </c>
      <c r="U699" t="s">
        <v>33</v>
      </c>
      <c r="V699" s="2">
        <v>42704</v>
      </c>
      <c r="W699" t="s">
        <v>39</v>
      </c>
      <c r="X699" t="s">
        <v>77</v>
      </c>
      <c r="Y699" t="s">
        <v>35</v>
      </c>
    </row>
    <row r="700" spans="1:25" hidden="1" x14ac:dyDescent="0.35">
      <c r="A700">
        <v>5</v>
      </c>
      <c r="B700" t="s">
        <v>43</v>
      </c>
      <c r="C700">
        <v>6</v>
      </c>
      <c r="D700" t="s">
        <v>26</v>
      </c>
      <c r="E700" t="s">
        <v>672</v>
      </c>
      <c r="F700" t="s">
        <v>13</v>
      </c>
      <c r="G700" t="s">
        <v>5364</v>
      </c>
      <c r="H700" s="1">
        <v>0.2</v>
      </c>
      <c r="I700" s="2">
        <v>42699</v>
      </c>
      <c r="J700" t="s">
        <v>5523</v>
      </c>
      <c r="K700" t="s">
        <v>73</v>
      </c>
      <c r="L700">
        <v>76017</v>
      </c>
      <c r="M700">
        <v>1478</v>
      </c>
      <c r="N700" t="s">
        <v>2956</v>
      </c>
      <c r="O700">
        <v>5</v>
      </c>
      <c r="P700">
        <v>3</v>
      </c>
      <c r="Q700" t="s">
        <v>75</v>
      </c>
      <c r="R700" t="s">
        <v>8304</v>
      </c>
      <c r="S700">
        <v>5.0999999999999996</v>
      </c>
      <c r="T700">
        <v>16</v>
      </c>
      <c r="U700" t="s">
        <v>33</v>
      </c>
      <c r="V700" s="2">
        <v>42704</v>
      </c>
      <c r="W700" t="s">
        <v>39</v>
      </c>
      <c r="X700" t="s">
        <v>77</v>
      </c>
      <c r="Y700" t="s">
        <v>64</v>
      </c>
    </row>
    <row r="701" spans="1:25" hidden="1" x14ac:dyDescent="0.35">
      <c r="A701">
        <v>5</v>
      </c>
      <c r="B701" t="s">
        <v>43</v>
      </c>
      <c r="C701">
        <v>6</v>
      </c>
      <c r="D701" t="s">
        <v>50</v>
      </c>
      <c r="E701" t="s">
        <v>672</v>
      </c>
      <c r="F701" t="s">
        <v>13</v>
      </c>
      <c r="G701" t="s">
        <v>5364</v>
      </c>
      <c r="H701" s="1">
        <v>0.2</v>
      </c>
      <c r="I701" s="2">
        <v>42699</v>
      </c>
      <c r="J701" t="s">
        <v>5523</v>
      </c>
      <c r="K701" t="s">
        <v>73</v>
      </c>
      <c r="L701">
        <v>76017</v>
      </c>
      <c r="M701">
        <v>962</v>
      </c>
      <c r="N701" t="s">
        <v>5156</v>
      </c>
      <c r="O701">
        <v>0</v>
      </c>
      <c r="P701">
        <v>3</v>
      </c>
      <c r="Q701" t="s">
        <v>75</v>
      </c>
      <c r="R701" t="s">
        <v>8304</v>
      </c>
      <c r="S701">
        <v>0</v>
      </c>
      <c r="T701">
        <v>25</v>
      </c>
      <c r="U701" t="s">
        <v>33</v>
      </c>
      <c r="V701" s="2">
        <v>42704</v>
      </c>
      <c r="W701" t="s">
        <v>39</v>
      </c>
      <c r="X701" t="s">
        <v>77</v>
      </c>
      <c r="Y701" t="s">
        <v>113</v>
      </c>
    </row>
    <row r="702" spans="1:25" hidden="1" x14ac:dyDescent="0.35">
      <c r="A702">
        <v>2</v>
      </c>
      <c r="B702" t="s">
        <v>43</v>
      </c>
      <c r="C702">
        <v>3</v>
      </c>
      <c r="D702" t="s">
        <v>26</v>
      </c>
      <c r="E702" t="s">
        <v>3071</v>
      </c>
      <c r="F702" t="s">
        <v>13</v>
      </c>
      <c r="G702" t="s">
        <v>1869</v>
      </c>
      <c r="H702" s="1">
        <v>0.2</v>
      </c>
      <c r="I702" s="2">
        <v>42635</v>
      </c>
      <c r="J702" t="s">
        <v>3577</v>
      </c>
      <c r="K702" t="s">
        <v>16</v>
      </c>
      <c r="L702">
        <v>33433</v>
      </c>
      <c r="M702">
        <v>243</v>
      </c>
      <c r="N702" t="s">
        <v>2793</v>
      </c>
      <c r="O702">
        <v>2</v>
      </c>
      <c r="P702">
        <v>2</v>
      </c>
      <c r="Q702" t="s">
        <v>18</v>
      </c>
      <c r="R702" t="s">
        <v>8304</v>
      </c>
      <c r="S702">
        <v>1.67</v>
      </c>
      <c r="T702">
        <v>5</v>
      </c>
      <c r="U702" t="s">
        <v>19</v>
      </c>
      <c r="V702" s="2">
        <v>42637</v>
      </c>
      <c r="W702" t="s">
        <v>20</v>
      </c>
      <c r="X702" t="s">
        <v>40</v>
      </c>
      <c r="Y702" t="s">
        <v>35</v>
      </c>
    </row>
    <row r="703" spans="1:25" hidden="1" x14ac:dyDescent="0.35">
      <c r="A703">
        <v>7</v>
      </c>
      <c r="B703" t="s">
        <v>25</v>
      </c>
      <c r="C703">
        <v>6</v>
      </c>
      <c r="D703" t="s">
        <v>26</v>
      </c>
      <c r="E703" t="s">
        <v>1530</v>
      </c>
      <c r="F703" t="s">
        <v>13</v>
      </c>
      <c r="G703" t="s">
        <v>5526</v>
      </c>
      <c r="H703" s="1">
        <v>0</v>
      </c>
      <c r="I703" s="2">
        <v>42501</v>
      </c>
      <c r="J703" t="s">
        <v>6335</v>
      </c>
      <c r="K703" t="s">
        <v>102</v>
      </c>
      <c r="L703">
        <v>13601</v>
      </c>
      <c r="M703">
        <v>1502</v>
      </c>
      <c r="N703" t="s">
        <v>851</v>
      </c>
      <c r="O703">
        <v>10</v>
      </c>
      <c r="P703">
        <v>3</v>
      </c>
      <c r="Q703" t="s">
        <v>104</v>
      </c>
      <c r="R703" t="s">
        <v>8304</v>
      </c>
      <c r="S703">
        <v>9.6999999999999993</v>
      </c>
      <c r="T703">
        <v>36</v>
      </c>
      <c r="U703" t="s">
        <v>33</v>
      </c>
      <c r="V703" s="2">
        <v>42508</v>
      </c>
      <c r="W703" t="s">
        <v>39</v>
      </c>
      <c r="X703" t="s">
        <v>175</v>
      </c>
      <c r="Y703" t="s">
        <v>56</v>
      </c>
    </row>
    <row r="704" spans="1:25" x14ac:dyDescent="0.35">
      <c r="A704">
        <v>3</v>
      </c>
      <c r="B704" t="s">
        <v>25</v>
      </c>
      <c r="C704">
        <v>1</v>
      </c>
      <c r="D704" t="s">
        <v>11</v>
      </c>
      <c r="E704" t="s">
        <v>27</v>
      </c>
      <c r="F704" t="s">
        <v>13</v>
      </c>
      <c r="G704" t="s">
        <v>1666</v>
      </c>
      <c r="H704" s="1">
        <v>0</v>
      </c>
      <c r="I704" s="2">
        <v>42689</v>
      </c>
      <c r="J704" t="s">
        <v>1667</v>
      </c>
      <c r="K704" t="s">
        <v>30</v>
      </c>
      <c r="L704">
        <v>90008</v>
      </c>
      <c r="M704">
        <v>546</v>
      </c>
      <c r="N704" t="s">
        <v>563</v>
      </c>
      <c r="O704">
        <v>3</v>
      </c>
      <c r="P704">
        <v>3</v>
      </c>
      <c r="Q704" t="s">
        <v>32</v>
      </c>
      <c r="R704" t="s">
        <v>8304</v>
      </c>
      <c r="S704">
        <v>3.24</v>
      </c>
      <c r="T704">
        <v>10</v>
      </c>
      <c r="U704" t="s">
        <v>19</v>
      </c>
      <c r="V704" s="2">
        <v>42692</v>
      </c>
      <c r="W704" t="s">
        <v>130</v>
      </c>
      <c r="X704" t="s">
        <v>34</v>
      </c>
      <c r="Y704" t="s">
        <v>47</v>
      </c>
    </row>
    <row r="705" spans="1:25" x14ac:dyDescent="0.35">
      <c r="A705">
        <v>3</v>
      </c>
      <c r="B705" t="s">
        <v>25</v>
      </c>
      <c r="C705">
        <v>1</v>
      </c>
      <c r="D705" t="s">
        <v>26</v>
      </c>
      <c r="E705" t="s">
        <v>27</v>
      </c>
      <c r="F705" t="s">
        <v>13</v>
      </c>
      <c r="G705" t="s">
        <v>1666</v>
      </c>
      <c r="H705" s="1">
        <v>0</v>
      </c>
      <c r="I705" s="2">
        <v>42689</v>
      </c>
      <c r="J705" t="s">
        <v>1667</v>
      </c>
      <c r="K705" t="s">
        <v>30</v>
      </c>
      <c r="L705">
        <v>90008</v>
      </c>
      <c r="M705">
        <v>73</v>
      </c>
      <c r="N705" t="s">
        <v>3095</v>
      </c>
      <c r="O705">
        <v>5</v>
      </c>
      <c r="P705">
        <v>2</v>
      </c>
      <c r="Q705" t="s">
        <v>32</v>
      </c>
      <c r="R705" t="s">
        <v>8304</v>
      </c>
      <c r="S705">
        <v>5.32</v>
      </c>
      <c r="T705">
        <v>20</v>
      </c>
      <c r="U705" t="s">
        <v>19</v>
      </c>
      <c r="V705" s="2">
        <v>42692</v>
      </c>
      <c r="W705" t="s">
        <v>130</v>
      </c>
      <c r="X705" t="s">
        <v>34</v>
      </c>
      <c r="Y705" t="s">
        <v>356</v>
      </c>
    </row>
    <row r="706" spans="1:25" x14ac:dyDescent="0.35">
      <c r="A706">
        <v>3</v>
      </c>
      <c r="B706" t="s">
        <v>25</v>
      </c>
      <c r="C706">
        <v>1</v>
      </c>
      <c r="D706" t="s">
        <v>50</v>
      </c>
      <c r="E706" t="s">
        <v>27</v>
      </c>
      <c r="F706" t="s">
        <v>13</v>
      </c>
      <c r="G706" t="s">
        <v>1666</v>
      </c>
      <c r="H706" s="1">
        <v>0</v>
      </c>
      <c r="I706" s="2">
        <v>42689</v>
      </c>
      <c r="J706" t="s">
        <v>1667</v>
      </c>
      <c r="K706" t="s">
        <v>30</v>
      </c>
      <c r="L706">
        <v>90008</v>
      </c>
      <c r="M706">
        <v>1024</v>
      </c>
      <c r="N706" t="s">
        <v>551</v>
      </c>
      <c r="O706">
        <v>147</v>
      </c>
      <c r="P706">
        <v>3</v>
      </c>
      <c r="Q706" t="s">
        <v>32</v>
      </c>
      <c r="R706" t="s">
        <v>8304</v>
      </c>
      <c r="S706">
        <v>146.77000000000001</v>
      </c>
      <c r="T706">
        <v>772</v>
      </c>
      <c r="U706" t="s">
        <v>19</v>
      </c>
      <c r="V706" s="2">
        <v>42692</v>
      </c>
      <c r="W706" t="s">
        <v>130</v>
      </c>
      <c r="X706" t="s">
        <v>34</v>
      </c>
      <c r="Y706" t="s">
        <v>113</v>
      </c>
    </row>
    <row r="707" spans="1:25" hidden="1" x14ac:dyDescent="0.35">
      <c r="A707">
        <v>4</v>
      </c>
      <c r="B707" t="s">
        <v>43</v>
      </c>
      <c r="C707">
        <v>6</v>
      </c>
      <c r="D707" t="s">
        <v>26</v>
      </c>
      <c r="E707" t="s">
        <v>65</v>
      </c>
      <c r="F707" t="s">
        <v>13</v>
      </c>
      <c r="G707" t="s">
        <v>234</v>
      </c>
      <c r="H707" s="1">
        <v>0</v>
      </c>
      <c r="I707" s="2">
        <v>42639</v>
      </c>
      <c r="J707" t="s">
        <v>7641</v>
      </c>
      <c r="K707" t="s">
        <v>30</v>
      </c>
      <c r="L707">
        <v>98115</v>
      </c>
      <c r="M707">
        <v>533</v>
      </c>
      <c r="N707" t="s">
        <v>3395</v>
      </c>
      <c r="O707">
        <v>81</v>
      </c>
      <c r="P707">
        <v>2</v>
      </c>
      <c r="Q707" t="s">
        <v>32</v>
      </c>
      <c r="R707" t="s">
        <v>8304</v>
      </c>
      <c r="S707">
        <v>80.63</v>
      </c>
      <c r="T707">
        <v>310</v>
      </c>
      <c r="U707" t="s">
        <v>76</v>
      </c>
      <c r="V707" s="2">
        <v>42643</v>
      </c>
      <c r="W707" t="s">
        <v>39</v>
      </c>
      <c r="X707" t="s">
        <v>69</v>
      </c>
      <c r="Y707" t="s">
        <v>42</v>
      </c>
    </row>
    <row r="708" spans="1:25" hidden="1" x14ac:dyDescent="0.35">
      <c r="A708">
        <v>4</v>
      </c>
      <c r="B708" t="s">
        <v>43</v>
      </c>
      <c r="C708">
        <v>6</v>
      </c>
      <c r="D708" t="s">
        <v>11</v>
      </c>
      <c r="E708" t="s">
        <v>2489</v>
      </c>
      <c r="F708" t="s">
        <v>13</v>
      </c>
      <c r="G708" t="s">
        <v>884</v>
      </c>
      <c r="H708" s="1">
        <v>0</v>
      </c>
      <c r="I708" s="2">
        <v>42411</v>
      </c>
      <c r="J708" t="s">
        <v>2514</v>
      </c>
      <c r="K708" t="s">
        <v>16</v>
      </c>
      <c r="L708">
        <v>23320</v>
      </c>
      <c r="M708">
        <v>819</v>
      </c>
      <c r="N708" t="s">
        <v>2515</v>
      </c>
      <c r="O708">
        <v>75</v>
      </c>
      <c r="P708">
        <v>6</v>
      </c>
      <c r="Q708" t="s">
        <v>18</v>
      </c>
      <c r="R708" t="s">
        <v>8304</v>
      </c>
      <c r="S708">
        <v>75.37</v>
      </c>
      <c r="T708">
        <v>1256</v>
      </c>
      <c r="U708" t="s">
        <v>19</v>
      </c>
      <c r="V708" s="2">
        <v>42415</v>
      </c>
      <c r="W708" t="s">
        <v>39</v>
      </c>
      <c r="X708" t="s">
        <v>205</v>
      </c>
      <c r="Y708" t="s">
        <v>41</v>
      </c>
    </row>
    <row r="709" spans="1:25" hidden="1" x14ac:dyDescent="0.35">
      <c r="A709">
        <v>4</v>
      </c>
      <c r="B709" t="s">
        <v>43</v>
      </c>
      <c r="C709">
        <v>6</v>
      </c>
      <c r="D709" t="s">
        <v>26</v>
      </c>
      <c r="E709" t="s">
        <v>2489</v>
      </c>
      <c r="F709" t="s">
        <v>13</v>
      </c>
      <c r="G709" t="s">
        <v>884</v>
      </c>
      <c r="H709" s="1">
        <v>0</v>
      </c>
      <c r="I709" s="2">
        <v>42411</v>
      </c>
      <c r="J709" t="s">
        <v>2514</v>
      </c>
      <c r="K709" t="s">
        <v>16</v>
      </c>
      <c r="L709">
        <v>23320</v>
      </c>
      <c r="M709">
        <v>1647</v>
      </c>
      <c r="N709" t="s">
        <v>152</v>
      </c>
      <c r="O709">
        <v>8</v>
      </c>
      <c r="P709">
        <v>2</v>
      </c>
      <c r="Q709" t="s">
        <v>18</v>
      </c>
      <c r="R709" t="s">
        <v>8304</v>
      </c>
      <c r="S709">
        <v>8.2100000000000009</v>
      </c>
      <c r="T709">
        <v>17</v>
      </c>
      <c r="U709" t="s">
        <v>19</v>
      </c>
      <c r="V709" s="2">
        <v>42415</v>
      </c>
      <c r="W709" t="s">
        <v>39</v>
      </c>
      <c r="X709" t="s">
        <v>205</v>
      </c>
      <c r="Y709" t="s">
        <v>54</v>
      </c>
    </row>
    <row r="710" spans="1:25" hidden="1" x14ac:dyDescent="0.35">
      <c r="A710">
        <v>4</v>
      </c>
      <c r="B710" t="s">
        <v>43</v>
      </c>
      <c r="C710">
        <v>6</v>
      </c>
      <c r="D710" t="s">
        <v>50</v>
      </c>
      <c r="E710" t="s">
        <v>2489</v>
      </c>
      <c r="F710" t="s">
        <v>13</v>
      </c>
      <c r="G710" t="s">
        <v>884</v>
      </c>
      <c r="H710" s="1">
        <v>0</v>
      </c>
      <c r="I710" s="2">
        <v>42411</v>
      </c>
      <c r="J710" t="s">
        <v>2514</v>
      </c>
      <c r="K710" t="s">
        <v>16</v>
      </c>
      <c r="L710">
        <v>23320</v>
      </c>
      <c r="M710">
        <v>601</v>
      </c>
      <c r="N710" t="s">
        <v>1100</v>
      </c>
      <c r="O710">
        <v>103</v>
      </c>
      <c r="P710">
        <v>3</v>
      </c>
      <c r="Q710" t="s">
        <v>18</v>
      </c>
      <c r="R710" t="s">
        <v>8304</v>
      </c>
      <c r="S710">
        <v>103.16</v>
      </c>
      <c r="T710">
        <v>234</v>
      </c>
      <c r="U710" t="s">
        <v>19</v>
      </c>
      <c r="V710" s="2">
        <v>42415</v>
      </c>
      <c r="W710" t="s">
        <v>39</v>
      </c>
      <c r="X710" t="s">
        <v>205</v>
      </c>
      <c r="Y710" t="s">
        <v>113</v>
      </c>
    </row>
    <row r="711" spans="1:25" hidden="1" x14ac:dyDescent="0.35">
      <c r="A711">
        <v>5</v>
      </c>
      <c r="B711" t="s">
        <v>43</v>
      </c>
      <c r="C711">
        <v>6</v>
      </c>
      <c r="D711" t="s">
        <v>26</v>
      </c>
      <c r="E711" t="s">
        <v>171</v>
      </c>
      <c r="F711" t="s">
        <v>13</v>
      </c>
      <c r="G711" t="s">
        <v>988</v>
      </c>
      <c r="H711" s="1">
        <v>0</v>
      </c>
      <c r="I711" s="2">
        <v>42573</v>
      </c>
      <c r="J711" t="s">
        <v>989</v>
      </c>
      <c r="K711" t="s">
        <v>102</v>
      </c>
      <c r="L711">
        <v>10024</v>
      </c>
      <c r="M711">
        <v>1312</v>
      </c>
      <c r="N711" t="s">
        <v>229</v>
      </c>
      <c r="O711">
        <v>2</v>
      </c>
      <c r="P711">
        <v>2</v>
      </c>
      <c r="Q711" t="s">
        <v>104</v>
      </c>
      <c r="R711" t="s">
        <v>8304</v>
      </c>
      <c r="S711">
        <v>1.67</v>
      </c>
      <c r="T711">
        <v>6</v>
      </c>
      <c r="U711" t="s">
        <v>19</v>
      </c>
      <c r="V711" s="2">
        <v>42578</v>
      </c>
      <c r="W711" t="s">
        <v>39</v>
      </c>
      <c r="X711" t="s">
        <v>175</v>
      </c>
      <c r="Y711" t="s">
        <v>49</v>
      </c>
    </row>
    <row r="712" spans="1:25" hidden="1" x14ac:dyDescent="0.35">
      <c r="A712">
        <v>5</v>
      </c>
      <c r="B712" t="s">
        <v>43</v>
      </c>
      <c r="C712">
        <v>6</v>
      </c>
      <c r="D712" t="s">
        <v>50</v>
      </c>
      <c r="E712" t="s">
        <v>171</v>
      </c>
      <c r="F712" t="s">
        <v>13</v>
      </c>
      <c r="G712" t="s">
        <v>988</v>
      </c>
      <c r="H712" s="1">
        <v>0</v>
      </c>
      <c r="I712" s="2">
        <v>42573</v>
      </c>
      <c r="J712" t="s">
        <v>989</v>
      </c>
      <c r="K712" t="s">
        <v>102</v>
      </c>
      <c r="L712">
        <v>10024</v>
      </c>
      <c r="M712">
        <v>1012</v>
      </c>
      <c r="N712" t="s">
        <v>990</v>
      </c>
      <c r="O712">
        <v>58</v>
      </c>
      <c r="P712">
        <v>2</v>
      </c>
      <c r="Q712" t="s">
        <v>104</v>
      </c>
      <c r="R712" t="s">
        <v>8304</v>
      </c>
      <c r="S712">
        <v>57.59</v>
      </c>
      <c r="T712">
        <v>160</v>
      </c>
      <c r="U712" t="s">
        <v>19</v>
      </c>
      <c r="V712" s="2">
        <v>42578</v>
      </c>
      <c r="W712" t="s">
        <v>39</v>
      </c>
      <c r="X712" t="s">
        <v>175</v>
      </c>
      <c r="Y712" t="s">
        <v>113</v>
      </c>
    </row>
    <row r="713" spans="1:25" hidden="1" x14ac:dyDescent="0.35">
      <c r="A713">
        <v>3</v>
      </c>
      <c r="B713" t="s">
        <v>10</v>
      </c>
      <c r="C713">
        <v>3</v>
      </c>
      <c r="D713" t="s">
        <v>26</v>
      </c>
      <c r="E713" t="s">
        <v>99</v>
      </c>
      <c r="F713" t="s">
        <v>13</v>
      </c>
      <c r="G713" t="s">
        <v>5602</v>
      </c>
      <c r="H713" s="1">
        <v>0.2</v>
      </c>
      <c r="I713" s="2">
        <v>42446</v>
      </c>
      <c r="J713" t="s">
        <v>6087</v>
      </c>
      <c r="K713" t="s">
        <v>102</v>
      </c>
      <c r="L713">
        <v>19134</v>
      </c>
      <c r="M713">
        <v>1701</v>
      </c>
      <c r="N713" t="s">
        <v>3007</v>
      </c>
      <c r="O713">
        <v>41</v>
      </c>
      <c r="P713">
        <v>6</v>
      </c>
      <c r="Q713" t="s">
        <v>104</v>
      </c>
      <c r="R713" t="s">
        <v>8304</v>
      </c>
      <c r="S713">
        <v>41.15</v>
      </c>
      <c r="T713">
        <v>127</v>
      </c>
      <c r="U713" t="s">
        <v>33</v>
      </c>
      <c r="V713" s="2">
        <v>42449</v>
      </c>
      <c r="W713" t="s">
        <v>20</v>
      </c>
      <c r="X713" t="s">
        <v>105</v>
      </c>
      <c r="Y713" t="s">
        <v>64</v>
      </c>
    </row>
    <row r="714" spans="1:25" x14ac:dyDescent="0.35">
      <c r="A714">
        <v>3</v>
      </c>
      <c r="B714" t="s">
        <v>25</v>
      </c>
      <c r="C714">
        <v>1</v>
      </c>
      <c r="D714" t="s">
        <v>26</v>
      </c>
      <c r="E714" t="s">
        <v>3138</v>
      </c>
      <c r="F714" t="s">
        <v>13</v>
      </c>
      <c r="G714" t="s">
        <v>357</v>
      </c>
      <c r="H714" s="1">
        <v>0</v>
      </c>
      <c r="I714" s="2">
        <v>42571</v>
      </c>
      <c r="J714" t="s">
        <v>5950</v>
      </c>
      <c r="K714" t="s">
        <v>30</v>
      </c>
      <c r="L714">
        <v>92503</v>
      </c>
      <c r="M714">
        <v>1762</v>
      </c>
      <c r="N714" t="s">
        <v>3550</v>
      </c>
      <c r="O714">
        <v>6</v>
      </c>
      <c r="P714">
        <v>2</v>
      </c>
      <c r="Q714" t="s">
        <v>32</v>
      </c>
      <c r="R714" t="s">
        <v>8304</v>
      </c>
      <c r="S714">
        <v>5.86</v>
      </c>
      <c r="T714">
        <v>12</v>
      </c>
      <c r="U714" t="s">
        <v>33</v>
      </c>
      <c r="V714" s="2">
        <v>42574</v>
      </c>
      <c r="W714" t="s">
        <v>130</v>
      </c>
      <c r="X714" t="s">
        <v>34</v>
      </c>
      <c r="Y714" t="s">
        <v>64</v>
      </c>
    </row>
    <row r="715" spans="1:25" x14ac:dyDescent="0.35">
      <c r="A715">
        <v>3</v>
      </c>
      <c r="B715" t="s">
        <v>25</v>
      </c>
      <c r="C715">
        <v>1</v>
      </c>
      <c r="D715" t="s">
        <v>26</v>
      </c>
      <c r="E715" t="s">
        <v>3138</v>
      </c>
      <c r="F715" t="s">
        <v>13</v>
      </c>
      <c r="G715" t="s">
        <v>357</v>
      </c>
      <c r="H715" s="1">
        <v>0</v>
      </c>
      <c r="I715" s="2">
        <v>42571</v>
      </c>
      <c r="J715" t="s">
        <v>5950</v>
      </c>
      <c r="K715" t="s">
        <v>30</v>
      </c>
      <c r="L715">
        <v>92503</v>
      </c>
      <c r="M715">
        <v>866</v>
      </c>
      <c r="N715" t="s">
        <v>1197</v>
      </c>
      <c r="O715">
        <v>161</v>
      </c>
      <c r="P715">
        <v>3</v>
      </c>
      <c r="Q715" t="s">
        <v>32</v>
      </c>
      <c r="R715" t="s">
        <v>8304</v>
      </c>
      <c r="S715">
        <v>160.62</v>
      </c>
      <c r="T715">
        <v>535</v>
      </c>
      <c r="U715" t="s">
        <v>33</v>
      </c>
      <c r="V715" s="2">
        <v>42574</v>
      </c>
      <c r="W715" t="s">
        <v>130</v>
      </c>
      <c r="X715" t="s">
        <v>34</v>
      </c>
      <c r="Y715" t="s">
        <v>42</v>
      </c>
    </row>
    <row r="716" spans="1:25" x14ac:dyDescent="0.35">
      <c r="A716">
        <v>3</v>
      </c>
      <c r="B716" t="s">
        <v>25</v>
      </c>
      <c r="C716">
        <v>1</v>
      </c>
      <c r="D716" t="s">
        <v>26</v>
      </c>
      <c r="E716" t="s">
        <v>3138</v>
      </c>
      <c r="F716" t="s">
        <v>13</v>
      </c>
      <c r="G716" t="s">
        <v>357</v>
      </c>
      <c r="H716" s="1">
        <v>0</v>
      </c>
      <c r="I716" s="2">
        <v>42571</v>
      </c>
      <c r="J716" t="s">
        <v>5950</v>
      </c>
      <c r="K716" t="s">
        <v>30</v>
      </c>
      <c r="L716">
        <v>92503</v>
      </c>
      <c r="M716">
        <v>1165</v>
      </c>
      <c r="N716" t="s">
        <v>3935</v>
      </c>
      <c r="O716">
        <v>4</v>
      </c>
      <c r="P716">
        <v>4</v>
      </c>
      <c r="Q716" t="s">
        <v>32</v>
      </c>
      <c r="R716" t="s">
        <v>8304</v>
      </c>
      <c r="S716">
        <v>3.8</v>
      </c>
      <c r="T716">
        <v>13</v>
      </c>
      <c r="U716" t="s">
        <v>33</v>
      </c>
      <c r="V716" s="2">
        <v>42574</v>
      </c>
      <c r="W716" t="s">
        <v>130</v>
      </c>
      <c r="X716" t="s">
        <v>34</v>
      </c>
      <c r="Y716" t="s">
        <v>49</v>
      </c>
    </row>
    <row r="717" spans="1:25" x14ac:dyDescent="0.35">
      <c r="A717">
        <v>3</v>
      </c>
      <c r="B717" t="s">
        <v>25</v>
      </c>
      <c r="C717">
        <v>1</v>
      </c>
      <c r="D717" t="s">
        <v>50</v>
      </c>
      <c r="E717" t="s">
        <v>3138</v>
      </c>
      <c r="F717" t="s">
        <v>13</v>
      </c>
      <c r="G717" t="s">
        <v>357</v>
      </c>
      <c r="H717" s="1">
        <v>0</v>
      </c>
      <c r="I717" s="2">
        <v>42571</v>
      </c>
      <c r="J717" t="s">
        <v>5950</v>
      </c>
      <c r="K717" t="s">
        <v>30</v>
      </c>
      <c r="L717">
        <v>92503</v>
      </c>
      <c r="M717">
        <v>1063</v>
      </c>
      <c r="N717" t="s">
        <v>4768</v>
      </c>
      <c r="O717">
        <v>15</v>
      </c>
      <c r="P717">
        <v>2</v>
      </c>
      <c r="Q717" t="s">
        <v>32</v>
      </c>
      <c r="R717" t="s">
        <v>8304</v>
      </c>
      <c r="S717">
        <v>15.1</v>
      </c>
      <c r="T717">
        <v>42</v>
      </c>
      <c r="U717" t="s">
        <v>33</v>
      </c>
      <c r="V717" s="2">
        <v>42574</v>
      </c>
      <c r="W717" t="s">
        <v>130</v>
      </c>
      <c r="X717" t="s">
        <v>34</v>
      </c>
      <c r="Y717" t="s">
        <v>113</v>
      </c>
    </row>
    <row r="718" spans="1:25" hidden="1" x14ac:dyDescent="0.35">
      <c r="A718">
        <v>2</v>
      </c>
      <c r="B718" t="s">
        <v>25</v>
      </c>
      <c r="C718">
        <v>1</v>
      </c>
      <c r="D718" t="s">
        <v>26</v>
      </c>
      <c r="E718" t="s">
        <v>171</v>
      </c>
      <c r="F718" t="s">
        <v>13</v>
      </c>
      <c r="G718" t="s">
        <v>301</v>
      </c>
      <c r="H718" s="1">
        <v>0</v>
      </c>
      <c r="I718" s="2">
        <v>42615</v>
      </c>
      <c r="J718" t="s">
        <v>2893</v>
      </c>
      <c r="K718" t="s">
        <v>102</v>
      </c>
      <c r="L718">
        <v>10009</v>
      </c>
      <c r="M718">
        <v>1418</v>
      </c>
      <c r="N718" t="s">
        <v>2894</v>
      </c>
      <c r="O718">
        <v>8</v>
      </c>
      <c r="P718">
        <v>3</v>
      </c>
      <c r="Q718" t="s">
        <v>104</v>
      </c>
      <c r="R718" t="s">
        <v>8304</v>
      </c>
      <c r="S718">
        <v>8.07</v>
      </c>
      <c r="T718">
        <v>21</v>
      </c>
      <c r="U718" t="s">
        <v>19</v>
      </c>
      <c r="V718" s="2">
        <v>42617</v>
      </c>
      <c r="W718" t="s">
        <v>130</v>
      </c>
      <c r="X718" t="s">
        <v>175</v>
      </c>
      <c r="Y718" t="s">
        <v>49</v>
      </c>
    </row>
    <row r="719" spans="1:25" hidden="1" x14ac:dyDescent="0.35">
      <c r="A719">
        <v>5</v>
      </c>
      <c r="B719" t="s">
        <v>43</v>
      </c>
      <c r="C719">
        <v>6</v>
      </c>
      <c r="D719" t="s">
        <v>26</v>
      </c>
      <c r="E719" t="s">
        <v>171</v>
      </c>
      <c r="F719" t="s">
        <v>13</v>
      </c>
      <c r="G719" t="s">
        <v>6852</v>
      </c>
      <c r="H719" s="1">
        <v>0.2</v>
      </c>
      <c r="I719" s="2">
        <v>42432</v>
      </c>
      <c r="J719" t="s">
        <v>7526</v>
      </c>
      <c r="K719" t="s">
        <v>102</v>
      </c>
      <c r="L719">
        <v>10035</v>
      </c>
      <c r="M719">
        <v>899</v>
      </c>
      <c r="N719" t="s">
        <v>651</v>
      </c>
      <c r="O719">
        <v>41</v>
      </c>
      <c r="P719">
        <v>3</v>
      </c>
      <c r="Q719" t="s">
        <v>104</v>
      </c>
      <c r="R719" t="s">
        <v>8304</v>
      </c>
      <c r="S719">
        <v>40.869999999999997</v>
      </c>
      <c r="T719">
        <v>126</v>
      </c>
      <c r="U719" t="s">
        <v>76</v>
      </c>
      <c r="V719" s="2">
        <v>42437</v>
      </c>
      <c r="W719" t="s">
        <v>39</v>
      </c>
      <c r="X719" t="s">
        <v>175</v>
      </c>
      <c r="Y719" t="s">
        <v>54</v>
      </c>
    </row>
    <row r="720" spans="1:25" hidden="1" x14ac:dyDescent="0.35">
      <c r="A720">
        <v>5</v>
      </c>
      <c r="B720" t="s">
        <v>43</v>
      </c>
      <c r="C720">
        <v>6</v>
      </c>
      <c r="D720" t="s">
        <v>26</v>
      </c>
      <c r="E720" t="s">
        <v>171</v>
      </c>
      <c r="F720" t="s">
        <v>13</v>
      </c>
      <c r="G720" t="s">
        <v>6852</v>
      </c>
      <c r="H720" s="1">
        <v>0.2</v>
      </c>
      <c r="I720" s="2">
        <v>42432</v>
      </c>
      <c r="J720" t="s">
        <v>7526</v>
      </c>
      <c r="K720" t="s">
        <v>102</v>
      </c>
      <c r="L720">
        <v>10035</v>
      </c>
      <c r="M720">
        <v>412</v>
      </c>
      <c r="N720" t="s">
        <v>2969</v>
      </c>
      <c r="O720">
        <v>9</v>
      </c>
      <c r="P720">
        <v>5</v>
      </c>
      <c r="Q720" t="s">
        <v>104</v>
      </c>
      <c r="R720" t="s">
        <v>8304</v>
      </c>
      <c r="S720">
        <v>9.18</v>
      </c>
      <c r="T720">
        <v>25</v>
      </c>
      <c r="U720" t="s">
        <v>76</v>
      </c>
      <c r="V720" s="2">
        <v>42437</v>
      </c>
      <c r="W720" t="s">
        <v>39</v>
      </c>
      <c r="X720" t="s">
        <v>175</v>
      </c>
      <c r="Y720" t="s">
        <v>54</v>
      </c>
    </row>
    <row r="721" spans="1:25" hidden="1" x14ac:dyDescent="0.35">
      <c r="A721">
        <v>5</v>
      </c>
      <c r="B721" t="s">
        <v>43</v>
      </c>
      <c r="C721">
        <v>6</v>
      </c>
      <c r="D721" t="s">
        <v>50</v>
      </c>
      <c r="E721" t="s">
        <v>171</v>
      </c>
      <c r="F721" t="s">
        <v>13</v>
      </c>
      <c r="G721" t="s">
        <v>6852</v>
      </c>
      <c r="H721" s="1">
        <v>0</v>
      </c>
      <c r="I721" s="2">
        <v>42432</v>
      </c>
      <c r="J721" t="s">
        <v>7526</v>
      </c>
      <c r="K721" t="s">
        <v>102</v>
      </c>
      <c r="L721">
        <v>10035</v>
      </c>
      <c r="M721">
        <v>1303</v>
      </c>
      <c r="N721" t="s">
        <v>4947</v>
      </c>
      <c r="O721">
        <v>5</v>
      </c>
      <c r="P721">
        <v>1</v>
      </c>
      <c r="Q721" t="s">
        <v>104</v>
      </c>
      <c r="R721" t="s">
        <v>8304</v>
      </c>
      <c r="S721">
        <v>4.5999999999999996</v>
      </c>
      <c r="T721">
        <v>10</v>
      </c>
      <c r="U721" t="s">
        <v>76</v>
      </c>
      <c r="V721" s="2">
        <v>42437</v>
      </c>
      <c r="W721" t="s">
        <v>39</v>
      </c>
      <c r="X721" t="s">
        <v>175</v>
      </c>
      <c r="Y721" t="s">
        <v>52</v>
      </c>
    </row>
    <row r="722" spans="1:25" x14ac:dyDescent="0.35">
      <c r="A722">
        <v>5</v>
      </c>
      <c r="B722" t="s">
        <v>43</v>
      </c>
      <c r="C722">
        <v>6</v>
      </c>
      <c r="D722" t="s">
        <v>26</v>
      </c>
      <c r="E722" t="s">
        <v>88</v>
      </c>
      <c r="F722" t="s">
        <v>13</v>
      </c>
      <c r="G722" t="s">
        <v>2312</v>
      </c>
      <c r="H722" s="1">
        <v>0</v>
      </c>
      <c r="I722" s="2">
        <v>42460</v>
      </c>
      <c r="J722" t="s">
        <v>4457</v>
      </c>
      <c r="K722" t="s">
        <v>30</v>
      </c>
      <c r="L722">
        <v>94122</v>
      </c>
      <c r="M722">
        <v>633</v>
      </c>
      <c r="N722" t="s">
        <v>4458</v>
      </c>
      <c r="O722">
        <v>15</v>
      </c>
      <c r="P722">
        <v>2</v>
      </c>
      <c r="Q722" t="s">
        <v>32</v>
      </c>
      <c r="R722" t="s">
        <v>8304</v>
      </c>
      <c r="S722">
        <v>14.83</v>
      </c>
      <c r="T722">
        <v>53</v>
      </c>
      <c r="U722" t="s">
        <v>19</v>
      </c>
      <c r="V722" s="2">
        <v>42465</v>
      </c>
      <c r="W722" t="s">
        <v>39</v>
      </c>
      <c r="X722" t="s">
        <v>34</v>
      </c>
      <c r="Y722" t="s">
        <v>56</v>
      </c>
    </row>
    <row r="723" spans="1:25" x14ac:dyDescent="0.35">
      <c r="A723">
        <v>5</v>
      </c>
      <c r="B723" t="s">
        <v>43</v>
      </c>
      <c r="C723">
        <v>6</v>
      </c>
      <c r="D723" t="s">
        <v>26</v>
      </c>
      <c r="E723" t="s">
        <v>88</v>
      </c>
      <c r="F723" t="s">
        <v>13</v>
      </c>
      <c r="G723" t="s">
        <v>2312</v>
      </c>
      <c r="H723" s="1">
        <v>0.2</v>
      </c>
      <c r="I723" s="2">
        <v>42460</v>
      </c>
      <c r="J723" t="s">
        <v>4457</v>
      </c>
      <c r="K723" t="s">
        <v>30</v>
      </c>
      <c r="L723">
        <v>94122</v>
      </c>
      <c r="M723">
        <v>681</v>
      </c>
      <c r="N723" t="s">
        <v>3603</v>
      </c>
      <c r="O723">
        <v>253</v>
      </c>
      <c r="P723">
        <v>2</v>
      </c>
      <c r="Q723" t="s">
        <v>32</v>
      </c>
      <c r="R723" t="s">
        <v>8304</v>
      </c>
      <c r="S723">
        <v>252.59</v>
      </c>
      <c r="T723">
        <v>674</v>
      </c>
      <c r="U723" t="s">
        <v>19</v>
      </c>
      <c r="V723" s="2">
        <v>42465</v>
      </c>
      <c r="W723" t="s">
        <v>39</v>
      </c>
      <c r="X723" t="s">
        <v>34</v>
      </c>
      <c r="Y723" t="s">
        <v>54</v>
      </c>
    </row>
    <row r="724" spans="1:25" hidden="1" x14ac:dyDescent="0.35">
      <c r="A724">
        <v>3</v>
      </c>
      <c r="B724" t="s">
        <v>10</v>
      </c>
      <c r="C724">
        <v>3</v>
      </c>
      <c r="D724" t="s">
        <v>26</v>
      </c>
      <c r="E724" t="s">
        <v>99</v>
      </c>
      <c r="F724" t="s">
        <v>13</v>
      </c>
      <c r="G724" t="s">
        <v>327</v>
      </c>
      <c r="H724" s="1">
        <v>0.2</v>
      </c>
      <c r="I724" s="2">
        <v>42693</v>
      </c>
      <c r="J724" t="s">
        <v>7347</v>
      </c>
      <c r="K724" t="s">
        <v>102</v>
      </c>
      <c r="L724">
        <v>19134</v>
      </c>
      <c r="M724">
        <v>9</v>
      </c>
      <c r="N724" t="s">
        <v>8251</v>
      </c>
      <c r="O724">
        <v>2</v>
      </c>
      <c r="P724">
        <v>1</v>
      </c>
      <c r="Q724" t="s">
        <v>104</v>
      </c>
      <c r="R724" t="s">
        <v>8304</v>
      </c>
      <c r="S724">
        <v>1.98</v>
      </c>
      <c r="T724">
        <v>6</v>
      </c>
      <c r="U724" t="s">
        <v>76</v>
      </c>
      <c r="V724" s="2">
        <v>42696</v>
      </c>
      <c r="W724" t="s">
        <v>20</v>
      </c>
      <c r="X724" t="s">
        <v>105</v>
      </c>
      <c r="Y724" t="s">
        <v>64</v>
      </c>
    </row>
    <row r="725" spans="1:25" hidden="1" x14ac:dyDescent="0.35">
      <c r="A725">
        <v>4</v>
      </c>
      <c r="B725" t="s">
        <v>43</v>
      </c>
      <c r="C725">
        <v>6</v>
      </c>
      <c r="D725" t="s">
        <v>26</v>
      </c>
      <c r="E725" t="s">
        <v>667</v>
      </c>
      <c r="F725" t="s">
        <v>13</v>
      </c>
      <c r="G725" t="s">
        <v>395</v>
      </c>
      <c r="H725" s="1">
        <v>0</v>
      </c>
      <c r="I725" s="2">
        <v>42542</v>
      </c>
      <c r="J725" t="s">
        <v>4027</v>
      </c>
      <c r="K725" t="s">
        <v>102</v>
      </c>
      <c r="L725">
        <v>8701</v>
      </c>
      <c r="M725">
        <v>1215</v>
      </c>
      <c r="N725" t="s">
        <v>4028</v>
      </c>
      <c r="O725">
        <v>1</v>
      </c>
      <c r="P725">
        <v>2</v>
      </c>
      <c r="Q725" t="s">
        <v>104</v>
      </c>
      <c r="R725" t="s">
        <v>8304</v>
      </c>
      <c r="S725">
        <v>1.0900000000000001</v>
      </c>
      <c r="T725">
        <v>4</v>
      </c>
      <c r="U725" t="s">
        <v>19</v>
      </c>
      <c r="V725" s="2">
        <v>42546</v>
      </c>
      <c r="W725" t="s">
        <v>39</v>
      </c>
      <c r="X725" t="s">
        <v>485</v>
      </c>
      <c r="Y725" t="s">
        <v>49</v>
      </c>
    </row>
    <row r="726" spans="1:25" hidden="1" x14ac:dyDescent="0.35">
      <c r="A726">
        <v>4</v>
      </c>
      <c r="B726" t="s">
        <v>43</v>
      </c>
      <c r="C726">
        <v>6</v>
      </c>
      <c r="D726" t="s">
        <v>50</v>
      </c>
      <c r="E726" t="s">
        <v>667</v>
      </c>
      <c r="F726" t="s">
        <v>13</v>
      </c>
      <c r="G726" t="s">
        <v>395</v>
      </c>
      <c r="H726" s="1">
        <v>0</v>
      </c>
      <c r="I726" s="2">
        <v>42542</v>
      </c>
      <c r="J726" t="s">
        <v>4027</v>
      </c>
      <c r="K726" t="s">
        <v>102</v>
      </c>
      <c r="L726">
        <v>8701</v>
      </c>
      <c r="M726">
        <v>1665</v>
      </c>
      <c r="N726" t="s">
        <v>4976</v>
      </c>
      <c r="O726">
        <v>357</v>
      </c>
      <c r="P726">
        <v>7</v>
      </c>
      <c r="Q726" t="s">
        <v>104</v>
      </c>
      <c r="R726" t="s">
        <v>8304</v>
      </c>
      <c r="S726">
        <v>357.19</v>
      </c>
      <c r="T726">
        <v>1323</v>
      </c>
      <c r="U726" t="s">
        <v>19</v>
      </c>
      <c r="V726" s="2">
        <v>42546</v>
      </c>
      <c r="W726" t="s">
        <v>39</v>
      </c>
      <c r="X726" t="s">
        <v>485</v>
      </c>
      <c r="Y726" t="s">
        <v>52</v>
      </c>
    </row>
    <row r="727" spans="1:25" hidden="1" x14ac:dyDescent="0.35">
      <c r="A727">
        <v>5</v>
      </c>
      <c r="B727" t="s">
        <v>43</v>
      </c>
      <c r="C727">
        <v>6</v>
      </c>
      <c r="D727" t="s">
        <v>11</v>
      </c>
      <c r="E727" t="s">
        <v>1556</v>
      </c>
      <c r="F727" t="s">
        <v>13</v>
      </c>
      <c r="G727" t="s">
        <v>1118</v>
      </c>
      <c r="H727" s="1">
        <v>0.2</v>
      </c>
      <c r="I727" s="2">
        <v>42691</v>
      </c>
      <c r="J727" t="s">
        <v>2426</v>
      </c>
      <c r="K727" t="s">
        <v>102</v>
      </c>
      <c r="L727">
        <v>14215</v>
      </c>
      <c r="M727">
        <v>530</v>
      </c>
      <c r="N727" t="s">
        <v>1570</v>
      </c>
      <c r="O727">
        <v>-50</v>
      </c>
      <c r="P727">
        <v>10</v>
      </c>
      <c r="Q727" t="s">
        <v>104</v>
      </c>
      <c r="R727" t="s">
        <v>8304</v>
      </c>
      <c r="S727">
        <v>-50.1</v>
      </c>
      <c r="T727">
        <v>4008</v>
      </c>
      <c r="U727" t="s">
        <v>19</v>
      </c>
      <c r="V727" s="2">
        <v>42696</v>
      </c>
      <c r="W727" t="s">
        <v>39</v>
      </c>
      <c r="X727" t="s">
        <v>175</v>
      </c>
      <c r="Y727" t="s">
        <v>22</v>
      </c>
    </row>
    <row r="728" spans="1:25" hidden="1" x14ac:dyDescent="0.35">
      <c r="A728">
        <v>5</v>
      </c>
      <c r="B728" t="s">
        <v>43</v>
      </c>
      <c r="C728">
        <v>6</v>
      </c>
      <c r="D728" t="s">
        <v>26</v>
      </c>
      <c r="E728" t="s">
        <v>1556</v>
      </c>
      <c r="F728" t="s">
        <v>13</v>
      </c>
      <c r="G728" t="s">
        <v>1118</v>
      </c>
      <c r="H728" s="1">
        <v>0.2</v>
      </c>
      <c r="I728" s="2">
        <v>42691</v>
      </c>
      <c r="J728" t="s">
        <v>2426</v>
      </c>
      <c r="K728" t="s">
        <v>102</v>
      </c>
      <c r="L728">
        <v>14215</v>
      </c>
      <c r="M728">
        <v>687</v>
      </c>
      <c r="N728" t="s">
        <v>2769</v>
      </c>
      <c r="O728">
        <v>727</v>
      </c>
      <c r="P728">
        <v>3</v>
      </c>
      <c r="Q728" t="s">
        <v>104</v>
      </c>
      <c r="R728" t="s">
        <v>8304</v>
      </c>
      <c r="S728">
        <v>726.56</v>
      </c>
      <c r="T728">
        <v>2153</v>
      </c>
      <c r="U728" t="s">
        <v>19</v>
      </c>
      <c r="V728" s="2">
        <v>42696</v>
      </c>
      <c r="W728" t="s">
        <v>39</v>
      </c>
      <c r="X728" t="s">
        <v>175</v>
      </c>
      <c r="Y728" t="s">
        <v>54</v>
      </c>
    </row>
    <row r="729" spans="1:25" x14ac:dyDescent="0.35">
      <c r="A729">
        <v>5</v>
      </c>
      <c r="B729" t="s">
        <v>43</v>
      </c>
      <c r="C729">
        <v>6</v>
      </c>
      <c r="D729" t="s">
        <v>26</v>
      </c>
      <c r="E729" t="s">
        <v>88</v>
      </c>
      <c r="F729" t="s">
        <v>13</v>
      </c>
      <c r="G729" t="s">
        <v>1220</v>
      </c>
      <c r="H729" s="1">
        <v>0</v>
      </c>
      <c r="I729" s="2">
        <v>42454</v>
      </c>
      <c r="J729" t="s">
        <v>4464</v>
      </c>
      <c r="K729" t="s">
        <v>30</v>
      </c>
      <c r="L729">
        <v>94110</v>
      </c>
      <c r="M729">
        <v>539</v>
      </c>
      <c r="N729" t="s">
        <v>8225</v>
      </c>
      <c r="O729">
        <v>4</v>
      </c>
      <c r="P729">
        <v>2</v>
      </c>
      <c r="Q729" t="s">
        <v>32</v>
      </c>
      <c r="R729" t="s">
        <v>8304</v>
      </c>
      <c r="S729">
        <v>3.72</v>
      </c>
      <c r="T729">
        <v>15</v>
      </c>
      <c r="U729" t="s">
        <v>19</v>
      </c>
      <c r="V729" s="2">
        <v>42459</v>
      </c>
      <c r="W729" t="s">
        <v>39</v>
      </c>
      <c r="X729" t="s">
        <v>34</v>
      </c>
      <c r="Y729" t="s">
        <v>49</v>
      </c>
    </row>
    <row r="730" spans="1:25" x14ac:dyDescent="0.35">
      <c r="A730">
        <v>5</v>
      </c>
      <c r="B730" t="s">
        <v>43</v>
      </c>
      <c r="C730">
        <v>6</v>
      </c>
      <c r="D730" t="s">
        <v>26</v>
      </c>
      <c r="E730" t="s">
        <v>88</v>
      </c>
      <c r="F730" t="s">
        <v>13</v>
      </c>
      <c r="G730" t="s">
        <v>1220</v>
      </c>
      <c r="H730" s="1">
        <v>0</v>
      </c>
      <c r="I730" s="2">
        <v>42454</v>
      </c>
      <c r="J730" t="s">
        <v>4464</v>
      </c>
      <c r="K730" t="s">
        <v>30</v>
      </c>
      <c r="L730">
        <v>94110</v>
      </c>
      <c r="M730">
        <v>1167</v>
      </c>
      <c r="N730" t="s">
        <v>3101</v>
      </c>
      <c r="O730">
        <v>2</v>
      </c>
      <c r="P730">
        <v>2</v>
      </c>
      <c r="Q730" t="s">
        <v>32</v>
      </c>
      <c r="R730" t="s">
        <v>8304</v>
      </c>
      <c r="S730">
        <v>1.9</v>
      </c>
      <c r="T730">
        <v>7</v>
      </c>
      <c r="U730" t="s">
        <v>19</v>
      </c>
      <c r="V730" s="2">
        <v>42459</v>
      </c>
      <c r="W730" t="s">
        <v>39</v>
      </c>
      <c r="X730" t="s">
        <v>34</v>
      </c>
      <c r="Y730" t="s">
        <v>49</v>
      </c>
    </row>
    <row r="731" spans="1:25" x14ac:dyDescent="0.35">
      <c r="A731">
        <v>5</v>
      </c>
      <c r="B731" t="s">
        <v>43</v>
      </c>
      <c r="C731">
        <v>6</v>
      </c>
      <c r="D731" t="s">
        <v>26</v>
      </c>
      <c r="E731" t="s">
        <v>88</v>
      </c>
      <c r="F731" t="s">
        <v>13</v>
      </c>
      <c r="G731" t="s">
        <v>1220</v>
      </c>
      <c r="H731" s="1">
        <v>0</v>
      </c>
      <c r="I731" s="2">
        <v>42454</v>
      </c>
      <c r="J731" t="s">
        <v>4464</v>
      </c>
      <c r="K731" t="s">
        <v>30</v>
      </c>
      <c r="L731">
        <v>94110</v>
      </c>
      <c r="M731">
        <v>322</v>
      </c>
      <c r="N731" t="s">
        <v>3691</v>
      </c>
      <c r="O731">
        <v>10</v>
      </c>
      <c r="P731">
        <v>6</v>
      </c>
      <c r="Q731" t="s">
        <v>32</v>
      </c>
      <c r="R731" t="s">
        <v>8304</v>
      </c>
      <c r="S731">
        <v>9.92</v>
      </c>
      <c r="T731">
        <v>25</v>
      </c>
      <c r="U731" t="s">
        <v>19</v>
      </c>
      <c r="V731" s="2">
        <v>42459</v>
      </c>
      <c r="W731" t="s">
        <v>39</v>
      </c>
      <c r="X731" t="s">
        <v>34</v>
      </c>
      <c r="Y731" t="s">
        <v>49</v>
      </c>
    </row>
    <row r="732" spans="1:25" x14ac:dyDescent="0.35">
      <c r="A732">
        <v>5</v>
      </c>
      <c r="B732" t="s">
        <v>43</v>
      </c>
      <c r="C732">
        <v>6</v>
      </c>
      <c r="D732" t="s">
        <v>50</v>
      </c>
      <c r="E732" t="s">
        <v>88</v>
      </c>
      <c r="F732" t="s">
        <v>13</v>
      </c>
      <c r="G732" t="s">
        <v>1220</v>
      </c>
      <c r="H732" s="1">
        <v>0</v>
      </c>
      <c r="I732" s="2">
        <v>42454</v>
      </c>
      <c r="J732" t="s">
        <v>4464</v>
      </c>
      <c r="K732" t="s">
        <v>30</v>
      </c>
      <c r="L732">
        <v>94110</v>
      </c>
      <c r="M732">
        <v>923</v>
      </c>
      <c r="N732" t="s">
        <v>5146</v>
      </c>
      <c r="O732">
        <v>16</v>
      </c>
      <c r="P732">
        <v>4</v>
      </c>
      <c r="Q732" t="s">
        <v>32</v>
      </c>
      <c r="R732" t="s">
        <v>8304</v>
      </c>
      <c r="S732">
        <v>15.92</v>
      </c>
      <c r="T732">
        <v>45</v>
      </c>
      <c r="U732" t="s">
        <v>19</v>
      </c>
      <c r="V732" s="2">
        <v>42459</v>
      </c>
      <c r="W732" t="s">
        <v>39</v>
      </c>
      <c r="X732" t="s">
        <v>34</v>
      </c>
      <c r="Y732" t="s">
        <v>113</v>
      </c>
    </row>
    <row r="733" spans="1:25" hidden="1" x14ac:dyDescent="0.35">
      <c r="A733">
        <v>2</v>
      </c>
      <c r="B733" t="s">
        <v>25</v>
      </c>
      <c r="C733">
        <v>1</v>
      </c>
      <c r="D733" t="s">
        <v>26</v>
      </c>
      <c r="E733" t="s">
        <v>65</v>
      </c>
      <c r="F733" t="s">
        <v>13</v>
      </c>
      <c r="G733" t="s">
        <v>475</v>
      </c>
      <c r="H733" s="1">
        <v>0</v>
      </c>
      <c r="I733" s="2">
        <v>42685</v>
      </c>
      <c r="J733" t="s">
        <v>5938</v>
      </c>
      <c r="K733" t="s">
        <v>30</v>
      </c>
      <c r="L733">
        <v>98115</v>
      </c>
      <c r="M733">
        <v>295</v>
      </c>
      <c r="N733" t="s">
        <v>55</v>
      </c>
      <c r="O733">
        <v>7</v>
      </c>
      <c r="P733">
        <v>1</v>
      </c>
      <c r="Q733" t="s">
        <v>32</v>
      </c>
      <c r="R733" t="s">
        <v>8304</v>
      </c>
      <c r="S733">
        <v>6.89</v>
      </c>
      <c r="T733">
        <v>23</v>
      </c>
      <c r="U733" t="s">
        <v>33</v>
      </c>
      <c r="V733" s="2">
        <v>42687</v>
      </c>
      <c r="W733" t="s">
        <v>130</v>
      </c>
      <c r="X733" t="s">
        <v>69</v>
      </c>
      <c r="Y733" t="s">
        <v>56</v>
      </c>
    </row>
    <row r="734" spans="1:25" hidden="1" x14ac:dyDescent="0.35">
      <c r="A734">
        <v>2</v>
      </c>
      <c r="B734" t="s">
        <v>25</v>
      </c>
      <c r="C734">
        <v>1</v>
      </c>
      <c r="D734" t="s">
        <v>26</v>
      </c>
      <c r="E734" t="s">
        <v>65</v>
      </c>
      <c r="F734" t="s">
        <v>13</v>
      </c>
      <c r="G734" t="s">
        <v>475</v>
      </c>
      <c r="H734" s="1">
        <v>0.2</v>
      </c>
      <c r="I734" s="2">
        <v>42685</v>
      </c>
      <c r="J734" t="s">
        <v>5938</v>
      </c>
      <c r="K734" t="s">
        <v>30</v>
      </c>
      <c r="L734">
        <v>98115</v>
      </c>
      <c r="M734">
        <v>651</v>
      </c>
      <c r="N734" t="s">
        <v>1036</v>
      </c>
      <c r="O734">
        <v>763</v>
      </c>
      <c r="P734">
        <v>2</v>
      </c>
      <c r="Q734" t="s">
        <v>32</v>
      </c>
      <c r="R734" t="s">
        <v>8304</v>
      </c>
      <c r="S734">
        <v>762.59</v>
      </c>
      <c r="T734">
        <v>2034</v>
      </c>
      <c r="U734" t="s">
        <v>33</v>
      </c>
      <c r="V734" s="2">
        <v>42687</v>
      </c>
      <c r="W734" t="s">
        <v>130</v>
      </c>
      <c r="X734" t="s">
        <v>69</v>
      </c>
      <c r="Y734" t="s">
        <v>54</v>
      </c>
    </row>
    <row r="735" spans="1:25" hidden="1" x14ac:dyDescent="0.35">
      <c r="A735">
        <v>2</v>
      </c>
      <c r="B735" t="s">
        <v>25</v>
      </c>
      <c r="C735">
        <v>1</v>
      </c>
      <c r="D735" t="s">
        <v>50</v>
      </c>
      <c r="E735" t="s">
        <v>65</v>
      </c>
      <c r="F735" t="s">
        <v>13</v>
      </c>
      <c r="G735" t="s">
        <v>475</v>
      </c>
      <c r="H735" s="1">
        <v>0</v>
      </c>
      <c r="I735" s="2">
        <v>42685</v>
      </c>
      <c r="J735" t="s">
        <v>5938</v>
      </c>
      <c r="K735" t="s">
        <v>30</v>
      </c>
      <c r="L735">
        <v>98115</v>
      </c>
      <c r="M735">
        <v>307</v>
      </c>
      <c r="N735" t="s">
        <v>4770</v>
      </c>
      <c r="O735">
        <v>15</v>
      </c>
      <c r="P735">
        <v>7</v>
      </c>
      <c r="Q735" t="s">
        <v>32</v>
      </c>
      <c r="R735" t="s">
        <v>8304</v>
      </c>
      <c r="S735">
        <v>15.32</v>
      </c>
      <c r="T735">
        <v>102</v>
      </c>
      <c r="U735" t="s">
        <v>33</v>
      </c>
      <c r="V735" s="2">
        <v>42687</v>
      </c>
      <c r="W735" t="s">
        <v>130</v>
      </c>
      <c r="X735" t="s">
        <v>69</v>
      </c>
      <c r="Y735" t="s">
        <v>113</v>
      </c>
    </row>
    <row r="736" spans="1:25" x14ac:dyDescent="0.35">
      <c r="A736">
        <v>4</v>
      </c>
      <c r="B736" t="s">
        <v>43</v>
      </c>
      <c r="C736">
        <v>6</v>
      </c>
      <c r="D736" t="s">
        <v>26</v>
      </c>
      <c r="E736" t="s">
        <v>4439</v>
      </c>
      <c r="F736" t="s">
        <v>13</v>
      </c>
      <c r="G736" t="s">
        <v>1195</v>
      </c>
      <c r="H736" s="1">
        <v>0</v>
      </c>
      <c r="I736" s="2">
        <v>42654</v>
      </c>
      <c r="J736" t="s">
        <v>4440</v>
      </c>
      <c r="K736" t="s">
        <v>30</v>
      </c>
      <c r="L736">
        <v>90278</v>
      </c>
      <c r="M736">
        <v>4</v>
      </c>
      <c r="N736" t="s">
        <v>8185</v>
      </c>
      <c r="O736">
        <v>4</v>
      </c>
      <c r="P736">
        <v>1</v>
      </c>
      <c r="Q736" t="s">
        <v>32</v>
      </c>
      <c r="R736" t="s">
        <v>8304</v>
      </c>
      <c r="S736">
        <v>3.74</v>
      </c>
      <c r="T736">
        <v>8</v>
      </c>
      <c r="U736" t="s">
        <v>19</v>
      </c>
      <c r="V736" s="2">
        <v>42658</v>
      </c>
      <c r="W736" t="s">
        <v>39</v>
      </c>
      <c r="X736" t="s">
        <v>34</v>
      </c>
      <c r="Y736" t="s">
        <v>119</v>
      </c>
    </row>
    <row r="737" spans="1:25" x14ac:dyDescent="0.35">
      <c r="A737">
        <v>2</v>
      </c>
      <c r="B737" t="s">
        <v>43</v>
      </c>
      <c r="C737">
        <v>3</v>
      </c>
      <c r="D737" t="s">
        <v>26</v>
      </c>
      <c r="E737" t="s">
        <v>88</v>
      </c>
      <c r="F737" t="s">
        <v>13</v>
      </c>
      <c r="G737" t="s">
        <v>5291</v>
      </c>
      <c r="H737" s="1">
        <v>0</v>
      </c>
      <c r="I737" s="2">
        <v>42689</v>
      </c>
      <c r="J737" t="s">
        <v>6155</v>
      </c>
      <c r="K737" t="s">
        <v>30</v>
      </c>
      <c r="L737">
        <v>94110</v>
      </c>
      <c r="M737">
        <v>90</v>
      </c>
      <c r="N737" t="s">
        <v>1161</v>
      </c>
      <c r="O737">
        <v>3</v>
      </c>
      <c r="P737">
        <v>3</v>
      </c>
      <c r="Q737" t="s">
        <v>32</v>
      </c>
      <c r="R737" t="s">
        <v>8304</v>
      </c>
      <c r="S737">
        <v>3.28</v>
      </c>
      <c r="T737">
        <v>11</v>
      </c>
      <c r="U737" t="s">
        <v>33</v>
      </c>
      <c r="V737" s="2">
        <v>42691</v>
      </c>
      <c r="W737" t="s">
        <v>20</v>
      </c>
      <c r="X737" t="s">
        <v>34</v>
      </c>
      <c r="Y737" t="s">
        <v>356</v>
      </c>
    </row>
    <row r="738" spans="1:25" hidden="1" x14ac:dyDescent="0.35">
      <c r="A738">
        <v>5</v>
      </c>
      <c r="B738" t="s">
        <v>43</v>
      </c>
      <c r="C738">
        <v>6</v>
      </c>
      <c r="D738" t="s">
        <v>26</v>
      </c>
      <c r="E738" t="s">
        <v>2489</v>
      </c>
      <c r="F738" t="s">
        <v>13</v>
      </c>
      <c r="G738" t="s">
        <v>403</v>
      </c>
      <c r="H738" s="1">
        <v>0</v>
      </c>
      <c r="I738" s="2">
        <v>42621</v>
      </c>
      <c r="J738" t="s">
        <v>4341</v>
      </c>
      <c r="K738" t="s">
        <v>16</v>
      </c>
      <c r="L738">
        <v>23320</v>
      </c>
      <c r="M738">
        <v>109</v>
      </c>
      <c r="N738" t="s">
        <v>3556</v>
      </c>
      <c r="O738">
        <v>22</v>
      </c>
      <c r="P738">
        <v>9</v>
      </c>
      <c r="Q738" t="s">
        <v>18</v>
      </c>
      <c r="R738" t="s">
        <v>8304</v>
      </c>
      <c r="S738">
        <v>21.6</v>
      </c>
      <c r="T738">
        <v>45</v>
      </c>
      <c r="U738" t="s">
        <v>19</v>
      </c>
      <c r="V738" s="2">
        <v>42626</v>
      </c>
      <c r="W738" t="s">
        <v>39</v>
      </c>
      <c r="X738" t="s">
        <v>205</v>
      </c>
      <c r="Y738" t="s">
        <v>176</v>
      </c>
    </row>
    <row r="739" spans="1:25" hidden="1" x14ac:dyDescent="0.35">
      <c r="A739">
        <v>5</v>
      </c>
      <c r="B739" t="s">
        <v>43</v>
      </c>
      <c r="C739">
        <v>6</v>
      </c>
      <c r="D739" t="s">
        <v>50</v>
      </c>
      <c r="E739" t="s">
        <v>2489</v>
      </c>
      <c r="F739" t="s">
        <v>13</v>
      </c>
      <c r="G739" t="s">
        <v>403</v>
      </c>
      <c r="H739" s="1">
        <v>0</v>
      </c>
      <c r="I739" s="2">
        <v>42621</v>
      </c>
      <c r="J739" t="s">
        <v>4341</v>
      </c>
      <c r="K739" t="s">
        <v>16</v>
      </c>
      <c r="L739">
        <v>23320</v>
      </c>
      <c r="M739">
        <v>605</v>
      </c>
      <c r="N739" t="s">
        <v>895</v>
      </c>
      <c r="O739">
        <v>90</v>
      </c>
      <c r="P739">
        <v>3</v>
      </c>
      <c r="Q739" t="s">
        <v>18</v>
      </c>
      <c r="R739" t="s">
        <v>8304</v>
      </c>
      <c r="S739">
        <v>90.29</v>
      </c>
      <c r="T739">
        <v>210</v>
      </c>
      <c r="U739" t="s">
        <v>19</v>
      </c>
      <c r="V739" s="2">
        <v>42626</v>
      </c>
      <c r="W739" t="s">
        <v>39</v>
      </c>
      <c r="X739" t="s">
        <v>205</v>
      </c>
      <c r="Y739" t="s">
        <v>422</v>
      </c>
    </row>
    <row r="740" spans="1:25" hidden="1" x14ac:dyDescent="0.35">
      <c r="A740">
        <v>5</v>
      </c>
      <c r="B740" t="s">
        <v>43</v>
      </c>
      <c r="C740">
        <v>6</v>
      </c>
      <c r="D740" t="s">
        <v>26</v>
      </c>
      <c r="E740" t="s">
        <v>237</v>
      </c>
      <c r="F740" t="s">
        <v>13</v>
      </c>
      <c r="G740" t="s">
        <v>1363</v>
      </c>
      <c r="H740" s="1">
        <v>0</v>
      </c>
      <c r="I740" s="2">
        <v>42467</v>
      </c>
      <c r="J740" t="s">
        <v>6469</v>
      </c>
      <c r="K740" t="s">
        <v>16</v>
      </c>
      <c r="L740">
        <v>29203</v>
      </c>
      <c r="M740">
        <v>1741</v>
      </c>
      <c r="N740" t="s">
        <v>2919</v>
      </c>
      <c r="O740">
        <v>60</v>
      </c>
      <c r="P740">
        <v>3</v>
      </c>
      <c r="Q740" t="s">
        <v>18</v>
      </c>
      <c r="R740" t="s">
        <v>8304</v>
      </c>
      <c r="S740">
        <v>60.26</v>
      </c>
      <c r="T740">
        <v>123</v>
      </c>
      <c r="U740" t="s">
        <v>33</v>
      </c>
      <c r="V740" s="2">
        <v>42472</v>
      </c>
      <c r="W740" t="s">
        <v>39</v>
      </c>
      <c r="X740" t="s">
        <v>240</v>
      </c>
      <c r="Y740" t="s">
        <v>64</v>
      </c>
    </row>
    <row r="741" spans="1:25" hidden="1" x14ac:dyDescent="0.35">
      <c r="A741">
        <v>5</v>
      </c>
      <c r="B741" t="s">
        <v>43</v>
      </c>
      <c r="C741">
        <v>6</v>
      </c>
      <c r="D741" t="s">
        <v>50</v>
      </c>
      <c r="E741" t="s">
        <v>237</v>
      </c>
      <c r="F741" t="s">
        <v>13</v>
      </c>
      <c r="G741" t="s">
        <v>1363</v>
      </c>
      <c r="H741" s="1">
        <v>0</v>
      </c>
      <c r="I741" s="2">
        <v>42467</v>
      </c>
      <c r="J741" t="s">
        <v>6469</v>
      </c>
      <c r="K741" t="s">
        <v>16</v>
      </c>
      <c r="L741">
        <v>29203</v>
      </c>
      <c r="M741">
        <v>163</v>
      </c>
      <c r="N741" t="s">
        <v>453</v>
      </c>
      <c r="O741">
        <v>164</v>
      </c>
      <c r="P741">
        <v>5</v>
      </c>
      <c r="Q741" t="s">
        <v>18</v>
      </c>
      <c r="R741" t="s">
        <v>8304</v>
      </c>
      <c r="S741">
        <v>163.79</v>
      </c>
      <c r="T741">
        <v>630</v>
      </c>
      <c r="U741" t="s">
        <v>33</v>
      </c>
      <c r="V741" s="2">
        <v>42472</v>
      </c>
      <c r="W741" t="s">
        <v>39</v>
      </c>
      <c r="X741" t="s">
        <v>240</v>
      </c>
      <c r="Y741" t="s">
        <v>52</v>
      </c>
    </row>
    <row r="742" spans="1:25" hidden="1" x14ac:dyDescent="0.35">
      <c r="A742">
        <v>7</v>
      </c>
      <c r="B742" t="s">
        <v>25</v>
      </c>
      <c r="C742">
        <v>6</v>
      </c>
      <c r="D742" t="s">
        <v>26</v>
      </c>
      <c r="E742" t="s">
        <v>122</v>
      </c>
      <c r="F742" t="s">
        <v>13</v>
      </c>
      <c r="G742" t="s">
        <v>1410</v>
      </c>
      <c r="H742" s="1">
        <v>0.2</v>
      </c>
      <c r="I742" s="2">
        <v>42689</v>
      </c>
      <c r="J742" t="s">
        <v>3936</v>
      </c>
      <c r="K742" t="s">
        <v>73</v>
      </c>
      <c r="L742">
        <v>77095</v>
      </c>
      <c r="M742">
        <v>127</v>
      </c>
      <c r="N742" t="s">
        <v>3937</v>
      </c>
      <c r="O742">
        <v>204</v>
      </c>
      <c r="P742">
        <v>9</v>
      </c>
      <c r="Q742" t="s">
        <v>75</v>
      </c>
      <c r="R742" t="s">
        <v>8304</v>
      </c>
      <c r="S742">
        <v>204.07</v>
      </c>
      <c r="T742">
        <v>605</v>
      </c>
      <c r="U742" t="s">
        <v>19</v>
      </c>
      <c r="V742" s="2">
        <v>42696</v>
      </c>
      <c r="W742" t="s">
        <v>39</v>
      </c>
      <c r="X742" t="s">
        <v>77</v>
      </c>
      <c r="Y742" t="s">
        <v>119</v>
      </c>
    </row>
    <row r="743" spans="1:25" hidden="1" x14ac:dyDescent="0.35">
      <c r="A743">
        <v>2</v>
      </c>
      <c r="B743" t="s">
        <v>43</v>
      </c>
      <c r="C743">
        <v>3</v>
      </c>
      <c r="D743" t="s">
        <v>26</v>
      </c>
      <c r="E743" t="s">
        <v>1822</v>
      </c>
      <c r="F743" t="s">
        <v>13</v>
      </c>
      <c r="G743" t="s">
        <v>6825</v>
      </c>
      <c r="H743" s="1">
        <v>0.2</v>
      </c>
      <c r="I743" s="2">
        <v>42585</v>
      </c>
      <c r="J743" t="s">
        <v>7387</v>
      </c>
      <c r="K743" t="s">
        <v>30</v>
      </c>
      <c r="L743">
        <v>85301</v>
      </c>
      <c r="M743">
        <v>1624</v>
      </c>
      <c r="N743" t="s">
        <v>2823</v>
      </c>
      <c r="O743">
        <v>34</v>
      </c>
      <c r="P743">
        <v>3</v>
      </c>
      <c r="Q743" t="s">
        <v>32</v>
      </c>
      <c r="R743" t="s">
        <v>8304</v>
      </c>
      <c r="S743">
        <v>33.72</v>
      </c>
      <c r="T743">
        <v>93</v>
      </c>
      <c r="U743" t="s">
        <v>76</v>
      </c>
      <c r="V743" s="2">
        <v>42587</v>
      </c>
      <c r="W743" t="s">
        <v>20</v>
      </c>
      <c r="X743" t="s">
        <v>199</v>
      </c>
      <c r="Y743" t="s">
        <v>64</v>
      </c>
    </row>
    <row r="744" spans="1:25" hidden="1" x14ac:dyDescent="0.35">
      <c r="A744">
        <v>5</v>
      </c>
      <c r="B744" t="s">
        <v>43</v>
      </c>
      <c r="C744">
        <v>6</v>
      </c>
      <c r="D744" t="s">
        <v>26</v>
      </c>
      <c r="E744" t="s">
        <v>305</v>
      </c>
      <c r="F744" t="s">
        <v>13</v>
      </c>
      <c r="G744" t="s">
        <v>140</v>
      </c>
      <c r="H744" s="1">
        <v>0</v>
      </c>
      <c r="I744" s="2">
        <v>42696</v>
      </c>
      <c r="J744" t="s">
        <v>6453</v>
      </c>
      <c r="K744" t="s">
        <v>16</v>
      </c>
      <c r="L744">
        <v>31907</v>
      </c>
      <c r="M744">
        <v>1501</v>
      </c>
      <c r="N744" t="s">
        <v>412</v>
      </c>
      <c r="O744">
        <v>5</v>
      </c>
      <c r="P744">
        <v>2</v>
      </c>
      <c r="Q744" t="s">
        <v>18</v>
      </c>
      <c r="R744" t="s">
        <v>8304</v>
      </c>
      <c r="S744">
        <v>5.34</v>
      </c>
      <c r="T744">
        <v>11</v>
      </c>
      <c r="U744" t="s">
        <v>33</v>
      </c>
      <c r="V744" s="2">
        <v>42701</v>
      </c>
      <c r="W744" t="s">
        <v>39</v>
      </c>
      <c r="X744" t="s">
        <v>761</v>
      </c>
      <c r="Y744" t="s">
        <v>119</v>
      </c>
    </row>
    <row r="745" spans="1:25" hidden="1" x14ac:dyDescent="0.35">
      <c r="A745">
        <v>5</v>
      </c>
      <c r="B745" t="s">
        <v>43</v>
      </c>
      <c r="C745">
        <v>6</v>
      </c>
      <c r="D745" t="s">
        <v>26</v>
      </c>
      <c r="E745" t="s">
        <v>305</v>
      </c>
      <c r="F745" t="s">
        <v>13</v>
      </c>
      <c r="G745" t="s">
        <v>140</v>
      </c>
      <c r="H745" s="1">
        <v>0</v>
      </c>
      <c r="I745" s="2">
        <v>42696</v>
      </c>
      <c r="J745" t="s">
        <v>6453</v>
      </c>
      <c r="K745" t="s">
        <v>16</v>
      </c>
      <c r="L745">
        <v>31907</v>
      </c>
      <c r="M745">
        <v>810</v>
      </c>
      <c r="N745" t="s">
        <v>6459</v>
      </c>
      <c r="O745">
        <v>290</v>
      </c>
      <c r="P745">
        <v>3</v>
      </c>
      <c r="Q745" t="s">
        <v>18</v>
      </c>
      <c r="R745" t="s">
        <v>8304</v>
      </c>
      <c r="S745">
        <v>290.3</v>
      </c>
      <c r="T745">
        <v>675</v>
      </c>
      <c r="U745" t="s">
        <v>33</v>
      </c>
      <c r="V745" s="2">
        <v>42701</v>
      </c>
      <c r="W745" t="s">
        <v>39</v>
      </c>
      <c r="X745" t="s">
        <v>761</v>
      </c>
      <c r="Y745" t="s">
        <v>56</v>
      </c>
    </row>
    <row r="746" spans="1:25" hidden="1" x14ac:dyDescent="0.35">
      <c r="A746">
        <v>5</v>
      </c>
      <c r="B746" t="s">
        <v>43</v>
      </c>
      <c r="C746">
        <v>6</v>
      </c>
      <c r="D746" t="s">
        <v>26</v>
      </c>
      <c r="E746" t="s">
        <v>305</v>
      </c>
      <c r="F746" t="s">
        <v>13</v>
      </c>
      <c r="G746" t="s">
        <v>140</v>
      </c>
      <c r="H746" s="1">
        <v>0</v>
      </c>
      <c r="I746" s="2">
        <v>42696</v>
      </c>
      <c r="J746" t="s">
        <v>6453</v>
      </c>
      <c r="K746" t="s">
        <v>16</v>
      </c>
      <c r="L746">
        <v>31907</v>
      </c>
      <c r="M746">
        <v>629</v>
      </c>
      <c r="N746" t="s">
        <v>4340</v>
      </c>
      <c r="O746">
        <v>8</v>
      </c>
      <c r="P746">
        <v>3</v>
      </c>
      <c r="Q746" t="s">
        <v>18</v>
      </c>
      <c r="R746" t="s">
        <v>8304</v>
      </c>
      <c r="S746">
        <v>7.95</v>
      </c>
      <c r="T746">
        <v>16</v>
      </c>
      <c r="U746" t="s">
        <v>33</v>
      </c>
      <c r="V746" s="2">
        <v>42701</v>
      </c>
      <c r="W746" t="s">
        <v>39</v>
      </c>
      <c r="X746" t="s">
        <v>761</v>
      </c>
      <c r="Y746" t="s">
        <v>119</v>
      </c>
    </row>
    <row r="747" spans="1:25" hidden="1" x14ac:dyDescent="0.35">
      <c r="A747">
        <v>5</v>
      </c>
      <c r="B747" t="s">
        <v>43</v>
      </c>
      <c r="C747">
        <v>6</v>
      </c>
      <c r="D747" t="s">
        <v>26</v>
      </c>
      <c r="E747" t="s">
        <v>305</v>
      </c>
      <c r="F747" t="s">
        <v>13</v>
      </c>
      <c r="G747" t="s">
        <v>140</v>
      </c>
      <c r="H747" s="1">
        <v>0</v>
      </c>
      <c r="I747" s="2">
        <v>42696</v>
      </c>
      <c r="J747" t="s">
        <v>6453</v>
      </c>
      <c r="K747" t="s">
        <v>16</v>
      </c>
      <c r="L747">
        <v>31907</v>
      </c>
      <c r="M747">
        <v>704</v>
      </c>
      <c r="N747" t="s">
        <v>3180</v>
      </c>
      <c r="O747">
        <v>157</v>
      </c>
      <c r="P747">
        <v>5</v>
      </c>
      <c r="Q747" t="s">
        <v>18</v>
      </c>
      <c r="R747" t="s">
        <v>8304</v>
      </c>
      <c r="S747">
        <v>156.75</v>
      </c>
      <c r="T747">
        <v>320</v>
      </c>
      <c r="U747" t="s">
        <v>33</v>
      </c>
      <c r="V747" s="2">
        <v>42701</v>
      </c>
      <c r="W747" t="s">
        <v>39</v>
      </c>
      <c r="X747" t="s">
        <v>761</v>
      </c>
      <c r="Y747" t="s">
        <v>54</v>
      </c>
    </row>
    <row r="748" spans="1:25" hidden="1" x14ac:dyDescent="0.35">
      <c r="A748">
        <v>4</v>
      </c>
      <c r="B748" t="s">
        <v>43</v>
      </c>
      <c r="C748">
        <v>6</v>
      </c>
      <c r="D748" t="s">
        <v>26</v>
      </c>
      <c r="E748" t="s">
        <v>519</v>
      </c>
      <c r="F748" t="s">
        <v>13</v>
      </c>
      <c r="G748" t="s">
        <v>1690</v>
      </c>
      <c r="H748" s="1">
        <v>0.7</v>
      </c>
      <c r="I748" s="2">
        <v>42676</v>
      </c>
      <c r="J748" t="s">
        <v>4240</v>
      </c>
      <c r="K748" t="s">
        <v>102</v>
      </c>
      <c r="L748">
        <v>44256</v>
      </c>
      <c r="M748">
        <v>43</v>
      </c>
      <c r="N748" t="s">
        <v>951</v>
      </c>
      <c r="O748">
        <v>-13</v>
      </c>
      <c r="P748">
        <v>3</v>
      </c>
      <c r="Q748" t="s">
        <v>104</v>
      </c>
      <c r="R748" t="s">
        <v>8304</v>
      </c>
      <c r="S748">
        <v>-13.47</v>
      </c>
      <c r="T748">
        <v>19</v>
      </c>
      <c r="U748" t="s">
        <v>19</v>
      </c>
      <c r="V748" s="2">
        <v>42680</v>
      </c>
      <c r="W748" t="s">
        <v>39</v>
      </c>
      <c r="X748" t="s">
        <v>309</v>
      </c>
      <c r="Y748" t="s">
        <v>54</v>
      </c>
    </row>
    <row r="749" spans="1:25" hidden="1" x14ac:dyDescent="0.35">
      <c r="A749">
        <v>4</v>
      </c>
      <c r="B749" t="s">
        <v>43</v>
      </c>
      <c r="C749">
        <v>6</v>
      </c>
      <c r="D749" t="s">
        <v>50</v>
      </c>
      <c r="E749" t="s">
        <v>519</v>
      </c>
      <c r="F749" t="s">
        <v>13</v>
      </c>
      <c r="G749" t="s">
        <v>1690</v>
      </c>
      <c r="H749" s="1">
        <v>0.4</v>
      </c>
      <c r="I749" s="2">
        <v>42676</v>
      </c>
      <c r="J749" t="s">
        <v>4240</v>
      </c>
      <c r="K749" t="s">
        <v>102</v>
      </c>
      <c r="L749">
        <v>44256</v>
      </c>
      <c r="M749">
        <v>1293</v>
      </c>
      <c r="N749" t="s">
        <v>4857</v>
      </c>
      <c r="O749">
        <v>-108</v>
      </c>
      <c r="P749">
        <v>6</v>
      </c>
      <c r="Q749" t="s">
        <v>104</v>
      </c>
      <c r="R749" t="s">
        <v>8304</v>
      </c>
      <c r="S749">
        <v>-107.99</v>
      </c>
      <c r="T749">
        <v>540</v>
      </c>
      <c r="U749" t="s">
        <v>19</v>
      </c>
      <c r="V749" s="2">
        <v>42680</v>
      </c>
      <c r="W749" t="s">
        <v>39</v>
      </c>
      <c r="X749" t="s">
        <v>309</v>
      </c>
      <c r="Y749" t="s">
        <v>52</v>
      </c>
    </row>
    <row r="750" spans="1:25" hidden="1" x14ac:dyDescent="0.35">
      <c r="A750">
        <v>4</v>
      </c>
      <c r="B750" t="s">
        <v>43</v>
      </c>
      <c r="C750">
        <v>6</v>
      </c>
      <c r="D750" t="s">
        <v>50</v>
      </c>
      <c r="E750" t="s">
        <v>519</v>
      </c>
      <c r="F750" t="s">
        <v>13</v>
      </c>
      <c r="G750" t="s">
        <v>1690</v>
      </c>
      <c r="H750" s="1">
        <v>0.4</v>
      </c>
      <c r="I750" s="2">
        <v>42676</v>
      </c>
      <c r="J750" t="s">
        <v>4240</v>
      </c>
      <c r="K750" t="s">
        <v>102</v>
      </c>
      <c r="L750">
        <v>44256</v>
      </c>
      <c r="M750">
        <v>891</v>
      </c>
      <c r="N750" t="s">
        <v>8109</v>
      </c>
      <c r="O750">
        <v>-10</v>
      </c>
      <c r="P750">
        <v>7</v>
      </c>
      <c r="Q750" t="s">
        <v>104</v>
      </c>
      <c r="R750" t="s">
        <v>8304</v>
      </c>
      <c r="S750">
        <v>-10.050000000000001</v>
      </c>
      <c r="T750">
        <v>50</v>
      </c>
      <c r="U750" t="s">
        <v>19</v>
      </c>
      <c r="V750" s="2">
        <v>42680</v>
      </c>
      <c r="W750" t="s">
        <v>39</v>
      </c>
      <c r="X750" t="s">
        <v>309</v>
      </c>
      <c r="Y750" t="s">
        <v>52</v>
      </c>
    </row>
    <row r="751" spans="1:25" hidden="1" x14ac:dyDescent="0.35">
      <c r="A751">
        <v>6</v>
      </c>
      <c r="B751" t="s">
        <v>10</v>
      </c>
      <c r="C751">
        <v>6</v>
      </c>
      <c r="D751" t="s">
        <v>26</v>
      </c>
      <c r="E751" t="s">
        <v>122</v>
      </c>
      <c r="F751" t="s">
        <v>13</v>
      </c>
      <c r="G751" t="s">
        <v>95</v>
      </c>
      <c r="H751" s="1">
        <v>0.2</v>
      </c>
      <c r="I751" s="2">
        <v>42599</v>
      </c>
      <c r="J751" t="s">
        <v>6262</v>
      </c>
      <c r="K751" t="s">
        <v>73</v>
      </c>
      <c r="L751">
        <v>77095</v>
      </c>
      <c r="M751">
        <v>1806</v>
      </c>
      <c r="N751" t="s">
        <v>3655</v>
      </c>
      <c r="O751">
        <v>5</v>
      </c>
      <c r="P751">
        <v>3</v>
      </c>
      <c r="Q751" t="s">
        <v>75</v>
      </c>
      <c r="R751" t="s">
        <v>8304</v>
      </c>
      <c r="S751">
        <v>5.44</v>
      </c>
      <c r="T751">
        <v>16</v>
      </c>
      <c r="U751" t="s">
        <v>33</v>
      </c>
      <c r="V751" s="2">
        <v>42605</v>
      </c>
      <c r="W751" t="s">
        <v>39</v>
      </c>
      <c r="X751" t="s">
        <v>77</v>
      </c>
      <c r="Y751" t="s">
        <v>64</v>
      </c>
    </row>
    <row r="752" spans="1:25" hidden="1" x14ac:dyDescent="0.35">
      <c r="A752">
        <v>4</v>
      </c>
      <c r="B752" t="s">
        <v>43</v>
      </c>
      <c r="C752">
        <v>6</v>
      </c>
      <c r="D752" t="s">
        <v>11</v>
      </c>
      <c r="E752" t="s">
        <v>498</v>
      </c>
      <c r="F752" t="s">
        <v>13</v>
      </c>
      <c r="G752" t="s">
        <v>5443</v>
      </c>
      <c r="H752" s="1">
        <v>0.3</v>
      </c>
      <c r="I752" s="2">
        <v>42572</v>
      </c>
      <c r="J752" t="s">
        <v>5519</v>
      </c>
      <c r="K752" t="s">
        <v>73</v>
      </c>
      <c r="L752">
        <v>75217</v>
      </c>
      <c r="M752">
        <v>836</v>
      </c>
      <c r="N752" t="s">
        <v>1150</v>
      </c>
      <c r="O752">
        <v>-94</v>
      </c>
      <c r="P752">
        <v>5</v>
      </c>
      <c r="Q752" t="s">
        <v>75</v>
      </c>
      <c r="R752" t="s">
        <v>8304</v>
      </c>
      <c r="S752">
        <v>-93.99</v>
      </c>
      <c r="T752">
        <v>658</v>
      </c>
      <c r="U752" t="s">
        <v>33</v>
      </c>
      <c r="V752" s="2">
        <v>42576</v>
      </c>
      <c r="W752" t="s">
        <v>39</v>
      </c>
      <c r="X752" t="s">
        <v>77</v>
      </c>
      <c r="Y752" t="s">
        <v>24</v>
      </c>
    </row>
    <row r="753" spans="1:25" hidden="1" x14ac:dyDescent="0.35">
      <c r="A753">
        <v>4</v>
      </c>
      <c r="B753" t="s">
        <v>43</v>
      </c>
      <c r="C753">
        <v>6</v>
      </c>
      <c r="D753" t="s">
        <v>26</v>
      </c>
      <c r="E753" t="s">
        <v>498</v>
      </c>
      <c r="F753" t="s">
        <v>13</v>
      </c>
      <c r="G753" t="s">
        <v>5443</v>
      </c>
      <c r="H753" s="1">
        <v>0.2</v>
      </c>
      <c r="I753" s="2">
        <v>42572</v>
      </c>
      <c r="J753" t="s">
        <v>5519</v>
      </c>
      <c r="K753" t="s">
        <v>73</v>
      </c>
      <c r="L753">
        <v>75217</v>
      </c>
      <c r="M753">
        <v>929</v>
      </c>
      <c r="N753" t="s">
        <v>8233</v>
      </c>
      <c r="O753">
        <v>30</v>
      </c>
      <c r="P753">
        <v>5</v>
      </c>
      <c r="Q753" t="s">
        <v>75</v>
      </c>
      <c r="R753" t="s">
        <v>8304</v>
      </c>
      <c r="S753">
        <v>29.67</v>
      </c>
      <c r="T753">
        <v>88</v>
      </c>
      <c r="U753" t="s">
        <v>33</v>
      </c>
      <c r="V753" s="2">
        <v>42576</v>
      </c>
      <c r="W753" t="s">
        <v>39</v>
      </c>
      <c r="X753" t="s">
        <v>77</v>
      </c>
      <c r="Y753" t="s">
        <v>119</v>
      </c>
    </row>
    <row r="754" spans="1:25" hidden="1" x14ac:dyDescent="0.35">
      <c r="A754">
        <v>4</v>
      </c>
      <c r="B754" t="s">
        <v>43</v>
      </c>
      <c r="C754">
        <v>6</v>
      </c>
      <c r="D754" t="s">
        <v>26</v>
      </c>
      <c r="E754" t="s">
        <v>498</v>
      </c>
      <c r="F754" t="s">
        <v>13</v>
      </c>
      <c r="G754" t="s">
        <v>5443</v>
      </c>
      <c r="H754" s="1">
        <v>0.8</v>
      </c>
      <c r="I754" s="2">
        <v>42572</v>
      </c>
      <c r="J754" t="s">
        <v>5519</v>
      </c>
      <c r="K754" t="s">
        <v>73</v>
      </c>
      <c r="L754">
        <v>75217</v>
      </c>
      <c r="M754">
        <v>45</v>
      </c>
      <c r="N754" t="s">
        <v>5904</v>
      </c>
      <c r="O754">
        <v>-2</v>
      </c>
      <c r="P754">
        <v>1</v>
      </c>
      <c r="Q754" t="s">
        <v>75</v>
      </c>
      <c r="R754" t="s">
        <v>8304</v>
      </c>
      <c r="S754">
        <v>-1.83</v>
      </c>
      <c r="T754">
        <v>1</v>
      </c>
      <c r="U754" t="s">
        <v>33</v>
      </c>
      <c r="V754" s="2">
        <v>42576</v>
      </c>
      <c r="W754" t="s">
        <v>39</v>
      </c>
      <c r="X754" t="s">
        <v>77</v>
      </c>
      <c r="Y754" t="s">
        <v>54</v>
      </c>
    </row>
    <row r="755" spans="1:25" hidden="1" x14ac:dyDescent="0.35">
      <c r="A755">
        <v>4</v>
      </c>
      <c r="B755" t="s">
        <v>43</v>
      </c>
      <c r="C755">
        <v>6</v>
      </c>
      <c r="D755" t="s">
        <v>26</v>
      </c>
      <c r="E755" t="s">
        <v>498</v>
      </c>
      <c r="F755" t="s">
        <v>13</v>
      </c>
      <c r="G755" t="s">
        <v>5443</v>
      </c>
      <c r="H755" s="1">
        <v>0.8</v>
      </c>
      <c r="I755" s="2">
        <v>42572</v>
      </c>
      <c r="J755" t="s">
        <v>5519</v>
      </c>
      <c r="K755" t="s">
        <v>73</v>
      </c>
      <c r="L755">
        <v>75217</v>
      </c>
      <c r="M755">
        <v>36</v>
      </c>
      <c r="N755" t="s">
        <v>6064</v>
      </c>
      <c r="O755">
        <v>-13</v>
      </c>
      <c r="P755">
        <v>3</v>
      </c>
      <c r="Q755" t="s">
        <v>75</v>
      </c>
      <c r="R755" t="s">
        <v>8304</v>
      </c>
      <c r="S755">
        <v>-12.98</v>
      </c>
      <c r="T755">
        <v>5</v>
      </c>
      <c r="U755" t="s">
        <v>33</v>
      </c>
      <c r="V755" s="2">
        <v>42576</v>
      </c>
      <c r="W755" t="s">
        <v>39</v>
      </c>
      <c r="X755" t="s">
        <v>77</v>
      </c>
      <c r="Y755" t="s">
        <v>56</v>
      </c>
    </row>
    <row r="756" spans="1:25" hidden="1" x14ac:dyDescent="0.35">
      <c r="A756">
        <v>5</v>
      </c>
      <c r="B756" t="s">
        <v>43</v>
      </c>
      <c r="C756">
        <v>6</v>
      </c>
      <c r="D756" t="s">
        <v>26</v>
      </c>
      <c r="E756" t="s">
        <v>1174</v>
      </c>
      <c r="F756" t="s">
        <v>13</v>
      </c>
      <c r="G756" t="s">
        <v>2030</v>
      </c>
      <c r="H756" s="1">
        <v>0.2</v>
      </c>
      <c r="I756" s="2">
        <v>42712</v>
      </c>
      <c r="J756" t="s">
        <v>4648</v>
      </c>
      <c r="K756" t="s">
        <v>30</v>
      </c>
      <c r="L756">
        <v>97301</v>
      </c>
      <c r="M756">
        <v>1838</v>
      </c>
      <c r="N756" t="s">
        <v>182</v>
      </c>
      <c r="O756">
        <v>4</v>
      </c>
      <c r="P756">
        <v>2</v>
      </c>
      <c r="Q756" t="s">
        <v>32</v>
      </c>
      <c r="R756" t="s">
        <v>8304</v>
      </c>
      <c r="S756">
        <v>3.63</v>
      </c>
      <c r="T756">
        <v>10</v>
      </c>
      <c r="U756" t="s">
        <v>19</v>
      </c>
      <c r="V756" s="2">
        <v>42717</v>
      </c>
      <c r="W756" t="s">
        <v>39</v>
      </c>
      <c r="X756" t="s">
        <v>262</v>
      </c>
      <c r="Y756" t="s">
        <v>64</v>
      </c>
    </row>
    <row r="757" spans="1:25" hidden="1" x14ac:dyDescent="0.35">
      <c r="A757">
        <v>5</v>
      </c>
      <c r="B757" t="s">
        <v>43</v>
      </c>
      <c r="C757">
        <v>6</v>
      </c>
      <c r="D757" t="s">
        <v>26</v>
      </c>
      <c r="E757" t="s">
        <v>1174</v>
      </c>
      <c r="F757" t="s">
        <v>13</v>
      </c>
      <c r="G757" t="s">
        <v>2030</v>
      </c>
      <c r="H757" s="1">
        <v>0.2</v>
      </c>
      <c r="I757" s="2">
        <v>42712</v>
      </c>
      <c r="J757" t="s">
        <v>4648</v>
      </c>
      <c r="K757" t="s">
        <v>30</v>
      </c>
      <c r="L757">
        <v>97301</v>
      </c>
      <c r="M757">
        <v>101</v>
      </c>
      <c r="N757" t="s">
        <v>3361</v>
      </c>
      <c r="O757">
        <v>3</v>
      </c>
      <c r="P757">
        <v>3</v>
      </c>
      <c r="Q757" t="s">
        <v>32</v>
      </c>
      <c r="R757" t="s">
        <v>8304</v>
      </c>
      <c r="S757">
        <v>2.93</v>
      </c>
      <c r="T757">
        <v>39</v>
      </c>
      <c r="U757" t="s">
        <v>19</v>
      </c>
      <c r="V757" s="2">
        <v>42717</v>
      </c>
      <c r="W757" t="s">
        <v>39</v>
      </c>
      <c r="X757" t="s">
        <v>262</v>
      </c>
      <c r="Y757" t="s">
        <v>42</v>
      </c>
    </row>
    <row r="758" spans="1:25" hidden="1" x14ac:dyDescent="0.35">
      <c r="A758">
        <v>5</v>
      </c>
      <c r="B758" t="s">
        <v>43</v>
      </c>
      <c r="C758">
        <v>6</v>
      </c>
      <c r="D758" t="s">
        <v>26</v>
      </c>
      <c r="E758" t="s">
        <v>1174</v>
      </c>
      <c r="F758" t="s">
        <v>13</v>
      </c>
      <c r="G758" t="s">
        <v>2030</v>
      </c>
      <c r="H758" s="1">
        <v>0.2</v>
      </c>
      <c r="I758" s="2">
        <v>42712</v>
      </c>
      <c r="J758" t="s">
        <v>4648</v>
      </c>
      <c r="K758" t="s">
        <v>30</v>
      </c>
      <c r="L758">
        <v>97301</v>
      </c>
      <c r="M758">
        <v>201</v>
      </c>
      <c r="N758" t="s">
        <v>3037</v>
      </c>
      <c r="O758">
        <v>4</v>
      </c>
      <c r="P758">
        <v>5</v>
      </c>
      <c r="Q758" t="s">
        <v>32</v>
      </c>
      <c r="R758" t="s">
        <v>8304</v>
      </c>
      <c r="S758">
        <v>3.74</v>
      </c>
      <c r="T758">
        <v>12</v>
      </c>
      <c r="U758" t="s">
        <v>19</v>
      </c>
      <c r="V758" s="2">
        <v>42717</v>
      </c>
      <c r="W758" t="s">
        <v>39</v>
      </c>
      <c r="X758" t="s">
        <v>262</v>
      </c>
      <c r="Y758" t="s">
        <v>35</v>
      </c>
    </row>
    <row r="759" spans="1:25" hidden="1" x14ac:dyDescent="0.35">
      <c r="A759">
        <v>5</v>
      </c>
      <c r="B759" t="s">
        <v>43</v>
      </c>
      <c r="C759">
        <v>6</v>
      </c>
      <c r="D759" t="s">
        <v>26</v>
      </c>
      <c r="E759" t="s">
        <v>1174</v>
      </c>
      <c r="F759" t="s">
        <v>13</v>
      </c>
      <c r="G759" t="s">
        <v>2030</v>
      </c>
      <c r="H759" s="1">
        <v>0.2</v>
      </c>
      <c r="I759" s="2">
        <v>42712</v>
      </c>
      <c r="J759" t="s">
        <v>4648</v>
      </c>
      <c r="K759" t="s">
        <v>30</v>
      </c>
      <c r="L759">
        <v>97301</v>
      </c>
      <c r="M759">
        <v>63</v>
      </c>
      <c r="N759" t="s">
        <v>4686</v>
      </c>
      <c r="O759">
        <v>-3</v>
      </c>
      <c r="P759">
        <v>5</v>
      </c>
      <c r="Q759" t="s">
        <v>32</v>
      </c>
      <c r="R759" t="s">
        <v>8304</v>
      </c>
      <c r="S759">
        <v>-2.6</v>
      </c>
      <c r="T759">
        <v>14</v>
      </c>
      <c r="U759" t="s">
        <v>19</v>
      </c>
      <c r="V759" s="2">
        <v>42717</v>
      </c>
      <c r="W759" t="s">
        <v>39</v>
      </c>
      <c r="X759" t="s">
        <v>262</v>
      </c>
      <c r="Y759" t="s">
        <v>356</v>
      </c>
    </row>
    <row r="760" spans="1:25" hidden="1" x14ac:dyDescent="0.35">
      <c r="A760">
        <v>5</v>
      </c>
      <c r="B760" t="s">
        <v>43</v>
      </c>
      <c r="C760">
        <v>6</v>
      </c>
      <c r="D760" t="s">
        <v>26</v>
      </c>
      <c r="E760" t="s">
        <v>1174</v>
      </c>
      <c r="F760" t="s">
        <v>13</v>
      </c>
      <c r="G760" t="s">
        <v>2030</v>
      </c>
      <c r="H760" s="1">
        <v>0.2</v>
      </c>
      <c r="I760" s="2">
        <v>42712</v>
      </c>
      <c r="J760" t="s">
        <v>4648</v>
      </c>
      <c r="K760" t="s">
        <v>30</v>
      </c>
      <c r="L760">
        <v>97301</v>
      </c>
      <c r="M760">
        <v>208</v>
      </c>
      <c r="N760" t="s">
        <v>2978</v>
      </c>
      <c r="O760">
        <v>9</v>
      </c>
      <c r="P760">
        <v>7</v>
      </c>
      <c r="Q760" t="s">
        <v>32</v>
      </c>
      <c r="R760" t="s">
        <v>8304</v>
      </c>
      <c r="S760">
        <v>9.06</v>
      </c>
      <c r="T760">
        <v>28</v>
      </c>
      <c r="U760" t="s">
        <v>19</v>
      </c>
      <c r="V760" s="2">
        <v>42717</v>
      </c>
      <c r="W760" t="s">
        <v>39</v>
      </c>
      <c r="X760" t="s">
        <v>262</v>
      </c>
      <c r="Y760" t="s">
        <v>35</v>
      </c>
    </row>
    <row r="761" spans="1:25" hidden="1" x14ac:dyDescent="0.35">
      <c r="A761">
        <v>5</v>
      </c>
      <c r="B761" t="s">
        <v>43</v>
      </c>
      <c r="C761">
        <v>6</v>
      </c>
      <c r="D761" t="s">
        <v>26</v>
      </c>
      <c r="E761" t="s">
        <v>1174</v>
      </c>
      <c r="F761" t="s">
        <v>13</v>
      </c>
      <c r="G761" t="s">
        <v>2030</v>
      </c>
      <c r="H761" s="1">
        <v>0.7</v>
      </c>
      <c r="I761" s="2">
        <v>42712</v>
      </c>
      <c r="J761" t="s">
        <v>4648</v>
      </c>
      <c r="K761" t="s">
        <v>30</v>
      </c>
      <c r="L761">
        <v>97301</v>
      </c>
      <c r="M761">
        <v>59</v>
      </c>
      <c r="N761" t="s">
        <v>8277</v>
      </c>
      <c r="O761">
        <v>-5</v>
      </c>
      <c r="P761">
        <v>4</v>
      </c>
      <c r="Q761" t="s">
        <v>32</v>
      </c>
      <c r="R761" t="s">
        <v>8304</v>
      </c>
      <c r="S761">
        <v>-4.5199999999999996</v>
      </c>
      <c r="T761">
        <v>6</v>
      </c>
      <c r="U761" t="s">
        <v>19</v>
      </c>
      <c r="V761" s="2">
        <v>42717</v>
      </c>
      <c r="W761" t="s">
        <v>39</v>
      </c>
      <c r="X761" t="s">
        <v>262</v>
      </c>
      <c r="Y761" t="s">
        <v>54</v>
      </c>
    </row>
    <row r="762" spans="1:25" hidden="1" x14ac:dyDescent="0.35">
      <c r="A762">
        <v>5</v>
      </c>
      <c r="B762" t="s">
        <v>43</v>
      </c>
      <c r="C762">
        <v>6</v>
      </c>
      <c r="D762" t="s">
        <v>50</v>
      </c>
      <c r="E762" t="s">
        <v>1174</v>
      </c>
      <c r="F762" t="s">
        <v>13</v>
      </c>
      <c r="G762" t="s">
        <v>2030</v>
      </c>
      <c r="H762" s="1">
        <v>0.2</v>
      </c>
      <c r="I762" s="2">
        <v>42712</v>
      </c>
      <c r="J762" t="s">
        <v>4648</v>
      </c>
      <c r="K762" t="s">
        <v>30</v>
      </c>
      <c r="L762">
        <v>97301</v>
      </c>
      <c r="M762">
        <v>1400</v>
      </c>
      <c r="N762" t="s">
        <v>4934</v>
      </c>
      <c r="O762">
        <v>20</v>
      </c>
      <c r="P762">
        <v>3</v>
      </c>
      <c r="Q762" t="s">
        <v>32</v>
      </c>
      <c r="R762" t="s">
        <v>8304</v>
      </c>
      <c r="S762">
        <v>19.75</v>
      </c>
      <c r="T762">
        <v>53</v>
      </c>
      <c r="U762" t="s">
        <v>19</v>
      </c>
      <c r="V762" s="2">
        <v>42717</v>
      </c>
      <c r="W762" t="s">
        <v>39</v>
      </c>
      <c r="X762" t="s">
        <v>262</v>
      </c>
      <c r="Y762" t="s">
        <v>52</v>
      </c>
    </row>
    <row r="763" spans="1:25" hidden="1" x14ac:dyDescent="0.35">
      <c r="A763">
        <v>5</v>
      </c>
      <c r="B763" t="s">
        <v>43</v>
      </c>
      <c r="C763">
        <v>6</v>
      </c>
      <c r="D763" t="s">
        <v>50</v>
      </c>
      <c r="E763" t="s">
        <v>1174</v>
      </c>
      <c r="F763" t="s">
        <v>13</v>
      </c>
      <c r="G763" t="s">
        <v>2030</v>
      </c>
      <c r="H763" s="1">
        <v>0.2</v>
      </c>
      <c r="I763" s="2">
        <v>42712</v>
      </c>
      <c r="J763" t="s">
        <v>4648</v>
      </c>
      <c r="K763" t="s">
        <v>30</v>
      </c>
      <c r="L763">
        <v>97301</v>
      </c>
      <c r="M763">
        <v>1408</v>
      </c>
      <c r="N763" t="s">
        <v>5190</v>
      </c>
      <c r="O763">
        <v>-18</v>
      </c>
      <c r="P763">
        <v>10</v>
      </c>
      <c r="Q763" t="s">
        <v>32</v>
      </c>
      <c r="R763" t="s">
        <v>8304</v>
      </c>
      <c r="S763">
        <v>-18.190000000000001</v>
      </c>
      <c r="T763">
        <v>104</v>
      </c>
      <c r="U763" t="s">
        <v>19</v>
      </c>
      <c r="V763" s="2">
        <v>42717</v>
      </c>
      <c r="W763" t="s">
        <v>39</v>
      </c>
      <c r="X763" t="s">
        <v>262</v>
      </c>
      <c r="Y763" t="s">
        <v>113</v>
      </c>
    </row>
    <row r="764" spans="1:25" hidden="1" x14ac:dyDescent="0.35">
      <c r="A764">
        <v>3</v>
      </c>
      <c r="B764" t="s">
        <v>25</v>
      </c>
      <c r="C764">
        <v>1</v>
      </c>
      <c r="D764" t="s">
        <v>26</v>
      </c>
      <c r="E764" t="s">
        <v>1618</v>
      </c>
      <c r="F764" t="s">
        <v>13</v>
      </c>
      <c r="G764" t="s">
        <v>6856</v>
      </c>
      <c r="H764" s="1">
        <v>0</v>
      </c>
      <c r="I764" s="2">
        <v>42516</v>
      </c>
      <c r="J764" t="s">
        <v>7264</v>
      </c>
      <c r="K764" t="s">
        <v>30</v>
      </c>
      <c r="L764">
        <v>84107</v>
      </c>
      <c r="M764">
        <v>1662</v>
      </c>
      <c r="N764" t="s">
        <v>8175</v>
      </c>
      <c r="O764">
        <v>23</v>
      </c>
      <c r="P764">
        <v>5</v>
      </c>
      <c r="Q764" t="s">
        <v>32</v>
      </c>
      <c r="R764" t="s">
        <v>8304</v>
      </c>
      <c r="S764">
        <v>23.23</v>
      </c>
      <c r="T764">
        <v>48</v>
      </c>
      <c r="U764" t="s">
        <v>76</v>
      </c>
      <c r="V764" s="2">
        <v>42519</v>
      </c>
      <c r="W764" t="s">
        <v>130</v>
      </c>
      <c r="X764" t="s">
        <v>87</v>
      </c>
      <c r="Y764" t="s">
        <v>64</v>
      </c>
    </row>
    <row r="765" spans="1:25" hidden="1" x14ac:dyDescent="0.35">
      <c r="A765">
        <v>2</v>
      </c>
      <c r="B765" t="s">
        <v>43</v>
      </c>
      <c r="C765">
        <v>3</v>
      </c>
      <c r="D765" t="s">
        <v>26</v>
      </c>
      <c r="E765" t="s">
        <v>12</v>
      </c>
      <c r="F765" t="s">
        <v>13</v>
      </c>
      <c r="G765" t="s">
        <v>860</v>
      </c>
      <c r="H765" s="1">
        <v>0</v>
      </c>
      <c r="I765" s="2">
        <v>42717</v>
      </c>
      <c r="J765" t="s">
        <v>6105</v>
      </c>
      <c r="K765" t="s">
        <v>16</v>
      </c>
      <c r="L765">
        <v>42420</v>
      </c>
      <c r="M765">
        <v>68</v>
      </c>
      <c r="N765" t="s">
        <v>8238</v>
      </c>
      <c r="O765">
        <v>6</v>
      </c>
      <c r="P765">
        <v>3</v>
      </c>
      <c r="Q765" t="s">
        <v>18</v>
      </c>
      <c r="R765" t="s">
        <v>8304</v>
      </c>
      <c r="S765">
        <v>5.82</v>
      </c>
      <c r="T765">
        <v>12</v>
      </c>
      <c r="U765" t="s">
        <v>33</v>
      </c>
      <c r="V765" s="2">
        <v>42719</v>
      </c>
      <c r="W765" t="s">
        <v>20</v>
      </c>
      <c r="X765" t="s">
        <v>21</v>
      </c>
      <c r="Y765" t="s">
        <v>54</v>
      </c>
    </row>
    <row r="766" spans="1:25" x14ac:dyDescent="0.35">
      <c r="A766">
        <v>5</v>
      </c>
      <c r="B766" t="s">
        <v>43</v>
      </c>
      <c r="C766">
        <v>6</v>
      </c>
      <c r="D766" t="s">
        <v>26</v>
      </c>
      <c r="E766" t="s">
        <v>88</v>
      </c>
      <c r="F766" t="s">
        <v>13</v>
      </c>
      <c r="G766" t="s">
        <v>729</v>
      </c>
      <c r="H766" s="1">
        <v>0.2</v>
      </c>
      <c r="I766" s="2">
        <v>42563</v>
      </c>
      <c r="J766" t="s">
        <v>730</v>
      </c>
      <c r="K766" t="s">
        <v>30</v>
      </c>
      <c r="L766">
        <v>94122</v>
      </c>
      <c r="M766">
        <v>1586</v>
      </c>
      <c r="N766" t="s">
        <v>731</v>
      </c>
      <c r="O766">
        <v>3</v>
      </c>
      <c r="P766">
        <v>2</v>
      </c>
      <c r="Q766" t="s">
        <v>32</v>
      </c>
      <c r="R766" t="s">
        <v>8304</v>
      </c>
      <c r="S766">
        <v>2.8</v>
      </c>
      <c r="T766">
        <v>8</v>
      </c>
      <c r="U766" t="s">
        <v>33</v>
      </c>
      <c r="V766" s="2">
        <v>42568</v>
      </c>
      <c r="W766" t="s">
        <v>39</v>
      </c>
      <c r="X766" t="s">
        <v>34</v>
      </c>
      <c r="Y766" t="s">
        <v>54</v>
      </c>
    </row>
    <row r="767" spans="1:25" x14ac:dyDescent="0.35">
      <c r="A767">
        <v>5</v>
      </c>
      <c r="B767" t="s">
        <v>43</v>
      </c>
      <c r="C767">
        <v>6</v>
      </c>
      <c r="D767" t="s">
        <v>11</v>
      </c>
      <c r="E767" t="s">
        <v>88</v>
      </c>
      <c r="F767" t="s">
        <v>13</v>
      </c>
      <c r="G767" t="s">
        <v>729</v>
      </c>
      <c r="H767" s="1">
        <v>0.2</v>
      </c>
      <c r="I767" s="2">
        <v>42563</v>
      </c>
      <c r="J767" t="s">
        <v>730</v>
      </c>
      <c r="K767" t="s">
        <v>30</v>
      </c>
      <c r="L767">
        <v>94122</v>
      </c>
      <c r="M767">
        <v>827</v>
      </c>
      <c r="N767" t="s">
        <v>732</v>
      </c>
      <c r="O767">
        <v>-17</v>
      </c>
      <c r="P767">
        <v>3</v>
      </c>
      <c r="Q767" t="s">
        <v>32</v>
      </c>
      <c r="R767" t="s">
        <v>8304</v>
      </c>
      <c r="S767">
        <v>-17.46</v>
      </c>
      <c r="T767">
        <v>698</v>
      </c>
      <c r="U767" t="s">
        <v>33</v>
      </c>
      <c r="V767" s="2">
        <v>42568</v>
      </c>
      <c r="W767" t="s">
        <v>39</v>
      </c>
      <c r="X767" t="s">
        <v>34</v>
      </c>
      <c r="Y767" t="s">
        <v>41</v>
      </c>
    </row>
    <row r="768" spans="1:25" hidden="1" x14ac:dyDescent="0.35">
      <c r="A768">
        <v>2</v>
      </c>
      <c r="B768" t="s">
        <v>43</v>
      </c>
      <c r="C768">
        <v>3</v>
      </c>
      <c r="D768" t="s">
        <v>11</v>
      </c>
      <c r="E768" t="s">
        <v>99</v>
      </c>
      <c r="F768" t="s">
        <v>13</v>
      </c>
      <c r="G768" t="s">
        <v>937</v>
      </c>
      <c r="H768" s="1">
        <v>0.3</v>
      </c>
      <c r="I768" s="2">
        <v>42719</v>
      </c>
      <c r="J768" t="s">
        <v>5409</v>
      </c>
      <c r="K768" t="s">
        <v>102</v>
      </c>
      <c r="L768">
        <v>19140</v>
      </c>
      <c r="M768">
        <v>773</v>
      </c>
      <c r="N768" t="s">
        <v>8123</v>
      </c>
      <c r="O768">
        <v>-108</v>
      </c>
      <c r="P768">
        <v>7</v>
      </c>
      <c r="Q768" t="s">
        <v>104</v>
      </c>
      <c r="R768" t="s">
        <v>8304</v>
      </c>
      <c r="S768">
        <v>-108.27</v>
      </c>
      <c r="T768">
        <v>446</v>
      </c>
      <c r="U768" t="s">
        <v>33</v>
      </c>
      <c r="V768" s="2">
        <v>42721</v>
      </c>
      <c r="W768" t="s">
        <v>20</v>
      </c>
      <c r="X768" t="s">
        <v>105</v>
      </c>
      <c r="Y768" t="s">
        <v>24</v>
      </c>
    </row>
    <row r="769" spans="1:25" hidden="1" x14ac:dyDescent="0.35">
      <c r="A769">
        <v>3</v>
      </c>
      <c r="B769" t="s">
        <v>25</v>
      </c>
      <c r="C769">
        <v>1</v>
      </c>
      <c r="D769" t="s">
        <v>11</v>
      </c>
      <c r="E769" t="s">
        <v>157</v>
      </c>
      <c r="F769" t="s">
        <v>13</v>
      </c>
      <c r="G769" t="s">
        <v>1369</v>
      </c>
      <c r="H769" s="1">
        <v>0</v>
      </c>
      <c r="I769" s="2">
        <v>42380</v>
      </c>
      <c r="J769" t="s">
        <v>1370</v>
      </c>
      <c r="K769" t="s">
        <v>102</v>
      </c>
      <c r="L769">
        <v>19901</v>
      </c>
      <c r="M769">
        <v>498</v>
      </c>
      <c r="N769" t="s">
        <v>1217</v>
      </c>
      <c r="O769">
        <v>3</v>
      </c>
      <c r="P769">
        <v>2</v>
      </c>
      <c r="Q769" t="s">
        <v>104</v>
      </c>
      <c r="R769" t="s">
        <v>8304</v>
      </c>
      <c r="S769">
        <v>3.08</v>
      </c>
      <c r="T769">
        <v>10</v>
      </c>
      <c r="U769" t="s">
        <v>19</v>
      </c>
      <c r="V769" s="2">
        <v>42383</v>
      </c>
      <c r="W769" t="s">
        <v>130</v>
      </c>
      <c r="X769" t="s">
        <v>161</v>
      </c>
      <c r="Y769" t="s">
        <v>47</v>
      </c>
    </row>
    <row r="770" spans="1:25" hidden="1" x14ac:dyDescent="0.35">
      <c r="A770">
        <v>3</v>
      </c>
      <c r="B770" t="s">
        <v>25</v>
      </c>
      <c r="C770">
        <v>1</v>
      </c>
      <c r="D770" t="s">
        <v>26</v>
      </c>
      <c r="E770" t="s">
        <v>2505</v>
      </c>
      <c r="F770" t="s">
        <v>13</v>
      </c>
      <c r="G770" t="s">
        <v>742</v>
      </c>
      <c r="H770" s="1">
        <v>0</v>
      </c>
      <c r="I770" s="2">
        <v>42509</v>
      </c>
      <c r="J770" t="s">
        <v>3023</v>
      </c>
      <c r="K770" t="s">
        <v>16</v>
      </c>
      <c r="L770">
        <v>23464</v>
      </c>
      <c r="M770">
        <v>75</v>
      </c>
      <c r="N770" t="s">
        <v>3024</v>
      </c>
      <c r="O770">
        <v>9</v>
      </c>
      <c r="P770">
        <v>5</v>
      </c>
      <c r="Q770" t="s">
        <v>18</v>
      </c>
      <c r="R770" t="s">
        <v>8304</v>
      </c>
      <c r="S770">
        <v>9.23</v>
      </c>
      <c r="T770">
        <v>34</v>
      </c>
      <c r="U770" t="s">
        <v>19</v>
      </c>
      <c r="V770" s="2">
        <v>42512</v>
      </c>
      <c r="W770" t="s">
        <v>130</v>
      </c>
      <c r="X770" t="s">
        <v>205</v>
      </c>
      <c r="Y770" t="s">
        <v>356</v>
      </c>
    </row>
    <row r="771" spans="1:25" hidden="1" x14ac:dyDescent="0.35">
      <c r="A771">
        <v>2</v>
      </c>
      <c r="B771" t="s">
        <v>25</v>
      </c>
      <c r="C771">
        <v>1</v>
      </c>
      <c r="D771" t="s">
        <v>26</v>
      </c>
      <c r="E771" t="s">
        <v>4969</v>
      </c>
      <c r="F771" t="s">
        <v>13</v>
      </c>
      <c r="G771" t="s">
        <v>959</v>
      </c>
      <c r="H771" s="1">
        <v>0</v>
      </c>
      <c r="I771" s="2">
        <v>42493</v>
      </c>
      <c r="J771" t="s">
        <v>7212</v>
      </c>
      <c r="K771" t="s">
        <v>73</v>
      </c>
      <c r="L771">
        <v>54915</v>
      </c>
      <c r="M771">
        <v>189</v>
      </c>
      <c r="N771" t="s">
        <v>4359</v>
      </c>
      <c r="O771">
        <v>10</v>
      </c>
      <c r="P771">
        <v>7</v>
      </c>
      <c r="Q771" t="s">
        <v>75</v>
      </c>
      <c r="R771" t="s">
        <v>8304</v>
      </c>
      <c r="S771">
        <v>10.35</v>
      </c>
      <c r="T771">
        <v>22</v>
      </c>
      <c r="U771" t="s">
        <v>76</v>
      </c>
      <c r="V771" s="2">
        <v>42495</v>
      </c>
      <c r="W771" t="s">
        <v>130</v>
      </c>
      <c r="X771" t="s">
        <v>82</v>
      </c>
      <c r="Y771" t="s">
        <v>35</v>
      </c>
    </row>
    <row r="772" spans="1:25" hidden="1" x14ac:dyDescent="0.35">
      <c r="A772">
        <v>4</v>
      </c>
      <c r="B772" t="s">
        <v>43</v>
      </c>
      <c r="C772">
        <v>6</v>
      </c>
      <c r="D772" t="s">
        <v>26</v>
      </c>
      <c r="E772" t="s">
        <v>122</v>
      </c>
      <c r="F772" t="s">
        <v>13</v>
      </c>
      <c r="G772" t="s">
        <v>2131</v>
      </c>
      <c r="H772" s="1">
        <v>0.8</v>
      </c>
      <c r="I772" s="2">
        <v>42432</v>
      </c>
      <c r="J772" t="s">
        <v>3962</v>
      </c>
      <c r="K772" t="s">
        <v>73</v>
      </c>
      <c r="L772">
        <v>77095</v>
      </c>
      <c r="M772">
        <v>18</v>
      </c>
      <c r="N772" t="s">
        <v>3415</v>
      </c>
      <c r="O772">
        <v>-460</v>
      </c>
      <c r="P772">
        <v>3</v>
      </c>
      <c r="Q772" t="s">
        <v>75</v>
      </c>
      <c r="R772" t="s">
        <v>8304</v>
      </c>
      <c r="S772">
        <v>-459.61</v>
      </c>
      <c r="T772">
        <v>177</v>
      </c>
      <c r="U772" t="s">
        <v>19</v>
      </c>
      <c r="V772" s="2">
        <v>42436</v>
      </c>
      <c r="W772" t="s">
        <v>39</v>
      </c>
      <c r="X772" t="s">
        <v>77</v>
      </c>
      <c r="Y772" t="s">
        <v>56</v>
      </c>
    </row>
    <row r="773" spans="1:25" hidden="1" x14ac:dyDescent="0.35">
      <c r="A773">
        <v>0</v>
      </c>
      <c r="B773" t="s">
        <v>10</v>
      </c>
      <c r="C773">
        <v>0</v>
      </c>
      <c r="D773" t="s">
        <v>11</v>
      </c>
      <c r="E773" t="s">
        <v>547</v>
      </c>
      <c r="F773" t="s">
        <v>13</v>
      </c>
      <c r="G773" t="s">
        <v>1158</v>
      </c>
      <c r="H773" s="1">
        <v>0.2</v>
      </c>
      <c r="I773" s="2">
        <v>42460</v>
      </c>
      <c r="J773" t="s">
        <v>1801</v>
      </c>
      <c r="K773" t="s">
        <v>16</v>
      </c>
      <c r="L773">
        <v>33614</v>
      </c>
      <c r="M773">
        <v>761</v>
      </c>
      <c r="N773" t="s">
        <v>571</v>
      </c>
      <c r="O773">
        <v>98</v>
      </c>
      <c r="P773">
        <v>7</v>
      </c>
      <c r="Q773" t="s">
        <v>18</v>
      </c>
      <c r="R773" t="s">
        <v>8304</v>
      </c>
      <c r="S773">
        <v>98.48</v>
      </c>
      <c r="T773">
        <v>1125</v>
      </c>
      <c r="U773" t="s">
        <v>19</v>
      </c>
      <c r="V773" s="2">
        <v>42460</v>
      </c>
      <c r="W773" t="s">
        <v>773</v>
      </c>
      <c r="X773" t="s">
        <v>40</v>
      </c>
      <c r="Y773" t="s">
        <v>24</v>
      </c>
    </row>
    <row r="774" spans="1:25" hidden="1" x14ac:dyDescent="0.35">
      <c r="A774">
        <v>0</v>
      </c>
      <c r="B774" t="s">
        <v>10</v>
      </c>
      <c r="C774">
        <v>0</v>
      </c>
      <c r="D774" t="s">
        <v>26</v>
      </c>
      <c r="E774" t="s">
        <v>547</v>
      </c>
      <c r="F774" t="s">
        <v>13</v>
      </c>
      <c r="G774" t="s">
        <v>1158</v>
      </c>
      <c r="H774" s="1">
        <v>0.2</v>
      </c>
      <c r="I774" s="2">
        <v>42460</v>
      </c>
      <c r="J774" t="s">
        <v>1801</v>
      </c>
      <c r="K774" t="s">
        <v>16</v>
      </c>
      <c r="L774">
        <v>33614</v>
      </c>
      <c r="M774">
        <v>332</v>
      </c>
      <c r="N774" t="s">
        <v>480</v>
      </c>
      <c r="O774">
        <v>1</v>
      </c>
      <c r="P774">
        <v>2</v>
      </c>
      <c r="Q774" t="s">
        <v>18</v>
      </c>
      <c r="R774" t="s">
        <v>8304</v>
      </c>
      <c r="S774">
        <v>1.06</v>
      </c>
      <c r="T774">
        <v>4</v>
      </c>
      <c r="U774" t="s">
        <v>19</v>
      </c>
      <c r="V774" s="2">
        <v>42460</v>
      </c>
      <c r="W774" t="s">
        <v>773</v>
      </c>
      <c r="X774" t="s">
        <v>40</v>
      </c>
      <c r="Y774" t="s">
        <v>49</v>
      </c>
    </row>
    <row r="775" spans="1:25" hidden="1" x14ac:dyDescent="0.35">
      <c r="A775">
        <v>0</v>
      </c>
      <c r="B775" t="s">
        <v>10</v>
      </c>
      <c r="C775">
        <v>0</v>
      </c>
      <c r="D775" t="s">
        <v>26</v>
      </c>
      <c r="E775" t="s">
        <v>547</v>
      </c>
      <c r="F775" t="s">
        <v>13</v>
      </c>
      <c r="G775" t="s">
        <v>1158</v>
      </c>
      <c r="H775" s="1">
        <v>0.7</v>
      </c>
      <c r="I775" s="2">
        <v>42460</v>
      </c>
      <c r="J775" t="s">
        <v>1801</v>
      </c>
      <c r="K775" t="s">
        <v>16</v>
      </c>
      <c r="L775">
        <v>33614</v>
      </c>
      <c r="M775">
        <v>900</v>
      </c>
      <c r="N775" t="s">
        <v>3279</v>
      </c>
      <c r="O775">
        <v>-10</v>
      </c>
      <c r="P775">
        <v>5</v>
      </c>
      <c r="Q775" t="s">
        <v>18</v>
      </c>
      <c r="R775" t="s">
        <v>8304</v>
      </c>
      <c r="S775">
        <v>-10.119999999999999</v>
      </c>
      <c r="T775">
        <v>13</v>
      </c>
      <c r="U775" t="s">
        <v>19</v>
      </c>
      <c r="V775" s="2">
        <v>42460</v>
      </c>
      <c r="W775" t="s">
        <v>773</v>
      </c>
      <c r="X775" t="s">
        <v>40</v>
      </c>
      <c r="Y775" t="s">
        <v>54</v>
      </c>
    </row>
    <row r="776" spans="1:25" x14ac:dyDescent="0.35">
      <c r="A776">
        <v>3</v>
      </c>
      <c r="B776" t="s">
        <v>25</v>
      </c>
      <c r="C776">
        <v>1</v>
      </c>
      <c r="D776" t="s">
        <v>11</v>
      </c>
      <c r="E776" t="s">
        <v>88</v>
      </c>
      <c r="F776" t="s">
        <v>13</v>
      </c>
      <c r="G776" t="s">
        <v>5240</v>
      </c>
      <c r="H776" s="1">
        <v>0</v>
      </c>
      <c r="I776" s="2">
        <v>42619</v>
      </c>
      <c r="J776" t="s">
        <v>5281</v>
      </c>
      <c r="K776" t="s">
        <v>30</v>
      </c>
      <c r="L776">
        <v>94109</v>
      </c>
      <c r="M776">
        <v>570</v>
      </c>
      <c r="N776" t="s">
        <v>46</v>
      </c>
      <c r="O776">
        <v>12</v>
      </c>
      <c r="P776">
        <v>6</v>
      </c>
      <c r="Q776" t="s">
        <v>32</v>
      </c>
      <c r="R776" t="s">
        <v>8304</v>
      </c>
      <c r="S776">
        <v>12.15</v>
      </c>
      <c r="T776">
        <v>42</v>
      </c>
      <c r="U776" t="s">
        <v>33</v>
      </c>
      <c r="V776" s="2">
        <v>42622</v>
      </c>
      <c r="W776" t="s">
        <v>130</v>
      </c>
      <c r="X776" t="s">
        <v>34</v>
      </c>
      <c r="Y776" t="s">
        <v>47</v>
      </c>
    </row>
    <row r="777" spans="1:25" x14ac:dyDescent="0.35">
      <c r="A777">
        <v>3</v>
      </c>
      <c r="B777" t="s">
        <v>25</v>
      </c>
      <c r="C777">
        <v>1</v>
      </c>
      <c r="D777" t="s">
        <v>26</v>
      </c>
      <c r="E777" t="s">
        <v>88</v>
      </c>
      <c r="F777" t="s">
        <v>13</v>
      </c>
      <c r="G777" t="s">
        <v>5240</v>
      </c>
      <c r="H777" s="1">
        <v>0</v>
      </c>
      <c r="I777" s="2">
        <v>42619</v>
      </c>
      <c r="J777" t="s">
        <v>5281</v>
      </c>
      <c r="K777" t="s">
        <v>30</v>
      </c>
      <c r="L777">
        <v>94109</v>
      </c>
      <c r="M777">
        <v>227</v>
      </c>
      <c r="N777" t="s">
        <v>1325</v>
      </c>
      <c r="O777">
        <v>27</v>
      </c>
      <c r="P777">
        <v>8</v>
      </c>
      <c r="Q777" t="s">
        <v>32</v>
      </c>
      <c r="R777" t="s">
        <v>8304</v>
      </c>
      <c r="S777">
        <v>27.49</v>
      </c>
      <c r="T777">
        <v>58</v>
      </c>
      <c r="U777" t="s">
        <v>33</v>
      </c>
      <c r="V777" s="2">
        <v>42622</v>
      </c>
      <c r="W777" t="s">
        <v>130</v>
      </c>
      <c r="X777" t="s">
        <v>34</v>
      </c>
      <c r="Y777" t="s">
        <v>35</v>
      </c>
    </row>
    <row r="778" spans="1:25" hidden="1" x14ac:dyDescent="0.35">
      <c r="A778">
        <v>2</v>
      </c>
      <c r="B778" t="s">
        <v>25</v>
      </c>
      <c r="C778">
        <v>1</v>
      </c>
      <c r="D778" t="s">
        <v>26</v>
      </c>
      <c r="E778" t="s">
        <v>192</v>
      </c>
      <c r="F778" t="s">
        <v>13</v>
      </c>
      <c r="G778" t="s">
        <v>5850</v>
      </c>
      <c r="H778" s="1">
        <v>0.8</v>
      </c>
      <c r="I778" s="2">
        <v>42718</v>
      </c>
      <c r="J778" t="s">
        <v>5851</v>
      </c>
      <c r="K778" t="s">
        <v>73</v>
      </c>
      <c r="L778">
        <v>60623</v>
      </c>
      <c r="M778">
        <v>716</v>
      </c>
      <c r="N778" t="s">
        <v>2867</v>
      </c>
      <c r="O778">
        <v>-14</v>
      </c>
      <c r="P778">
        <v>3</v>
      </c>
      <c r="Q778" t="s">
        <v>75</v>
      </c>
      <c r="R778" t="s">
        <v>8304</v>
      </c>
      <c r="S778">
        <v>-13.9</v>
      </c>
      <c r="T778">
        <v>9</v>
      </c>
      <c r="U778" t="s">
        <v>33</v>
      </c>
      <c r="V778" s="2">
        <v>42720</v>
      </c>
      <c r="W778" t="s">
        <v>130</v>
      </c>
      <c r="X778" t="s">
        <v>139</v>
      </c>
      <c r="Y778" t="s">
        <v>54</v>
      </c>
    </row>
    <row r="779" spans="1:25" hidden="1" x14ac:dyDescent="0.35">
      <c r="A779">
        <v>3</v>
      </c>
      <c r="B779" t="s">
        <v>25</v>
      </c>
      <c r="C779">
        <v>1</v>
      </c>
      <c r="D779" t="s">
        <v>26</v>
      </c>
      <c r="E779" t="s">
        <v>171</v>
      </c>
      <c r="F779" t="s">
        <v>13</v>
      </c>
      <c r="G779" t="s">
        <v>2326</v>
      </c>
      <c r="H779" s="1">
        <v>0</v>
      </c>
      <c r="I779" s="2">
        <v>42542</v>
      </c>
      <c r="J779" t="s">
        <v>2885</v>
      </c>
      <c r="K779" t="s">
        <v>102</v>
      </c>
      <c r="L779">
        <v>10024</v>
      </c>
      <c r="M779">
        <v>809</v>
      </c>
      <c r="N779" t="s">
        <v>2859</v>
      </c>
      <c r="O779">
        <v>27</v>
      </c>
      <c r="P779">
        <v>3</v>
      </c>
      <c r="Q779" t="s">
        <v>104</v>
      </c>
      <c r="R779" t="s">
        <v>8304</v>
      </c>
      <c r="S779">
        <v>26.86</v>
      </c>
      <c r="T779">
        <v>60</v>
      </c>
      <c r="U779" t="s">
        <v>19</v>
      </c>
      <c r="V779" s="2">
        <v>42545</v>
      </c>
      <c r="W779" t="s">
        <v>130</v>
      </c>
      <c r="X779" t="s">
        <v>175</v>
      </c>
      <c r="Y779" t="s">
        <v>56</v>
      </c>
    </row>
    <row r="780" spans="1:25" hidden="1" x14ac:dyDescent="0.35">
      <c r="A780">
        <v>3</v>
      </c>
      <c r="B780" t="s">
        <v>25</v>
      </c>
      <c r="C780">
        <v>1</v>
      </c>
      <c r="D780" t="s">
        <v>26</v>
      </c>
      <c r="E780" t="s">
        <v>171</v>
      </c>
      <c r="F780" t="s">
        <v>13</v>
      </c>
      <c r="G780" t="s">
        <v>2326</v>
      </c>
      <c r="H780" s="1">
        <v>0</v>
      </c>
      <c r="I780" s="2">
        <v>42542</v>
      </c>
      <c r="J780" t="s">
        <v>2885</v>
      </c>
      <c r="K780" t="s">
        <v>102</v>
      </c>
      <c r="L780">
        <v>10024</v>
      </c>
      <c r="M780">
        <v>1085</v>
      </c>
      <c r="N780" t="s">
        <v>8228</v>
      </c>
      <c r="O780">
        <v>9</v>
      </c>
      <c r="P780">
        <v>3</v>
      </c>
      <c r="Q780" t="s">
        <v>104</v>
      </c>
      <c r="R780" t="s">
        <v>8304</v>
      </c>
      <c r="S780">
        <v>9.0399999999999991</v>
      </c>
      <c r="T780">
        <v>20</v>
      </c>
      <c r="U780" t="s">
        <v>19</v>
      </c>
      <c r="V780" s="2">
        <v>42545</v>
      </c>
      <c r="W780" t="s">
        <v>130</v>
      </c>
      <c r="X780" t="s">
        <v>175</v>
      </c>
      <c r="Y780" t="s">
        <v>64</v>
      </c>
    </row>
    <row r="781" spans="1:25" hidden="1" x14ac:dyDescent="0.35">
      <c r="A781">
        <v>3</v>
      </c>
      <c r="B781" t="s">
        <v>25</v>
      </c>
      <c r="C781">
        <v>1</v>
      </c>
      <c r="D781" t="s">
        <v>50</v>
      </c>
      <c r="E781" t="s">
        <v>171</v>
      </c>
      <c r="F781" t="s">
        <v>13</v>
      </c>
      <c r="G781" t="s">
        <v>2326</v>
      </c>
      <c r="H781" s="1">
        <v>0</v>
      </c>
      <c r="I781" s="2">
        <v>42542</v>
      </c>
      <c r="J781" t="s">
        <v>2885</v>
      </c>
      <c r="K781" t="s">
        <v>102</v>
      </c>
      <c r="L781">
        <v>10024</v>
      </c>
      <c r="M781">
        <v>724</v>
      </c>
      <c r="N781" t="s">
        <v>1194</v>
      </c>
      <c r="O781">
        <v>161</v>
      </c>
      <c r="P781">
        <v>3</v>
      </c>
      <c r="Q781" t="s">
        <v>104</v>
      </c>
      <c r="R781" t="s">
        <v>8304</v>
      </c>
      <c r="S781">
        <v>160.66999999999999</v>
      </c>
      <c r="T781">
        <v>618</v>
      </c>
      <c r="U781" t="s">
        <v>19</v>
      </c>
      <c r="V781" s="2">
        <v>42545</v>
      </c>
      <c r="W781" t="s">
        <v>130</v>
      </c>
      <c r="X781" t="s">
        <v>175</v>
      </c>
      <c r="Y781" t="s">
        <v>52</v>
      </c>
    </row>
    <row r="782" spans="1:25" hidden="1" x14ac:dyDescent="0.35">
      <c r="A782">
        <v>2</v>
      </c>
      <c r="B782" t="s">
        <v>43</v>
      </c>
      <c r="C782">
        <v>3</v>
      </c>
      <c r="D782" t="s">
        <v>11</v>
      </c>
      <c r="E782" t="s">
        <v>5363</v>
      </c>
      <c r="F782" t="s">
        <v>13</v>
      </c>
      <c r="G782" t="s">
        <v>5364</v>
      </c>
      <c r="H782" s="1">
        <v>0.6</v>
      </c>
      <c r="I782" s="2">
        <v>42510</v>
      </c>
      <c r="J782" t="s">
        <v>5365</v>
      </c>
      <c r="K782" t="s">
        <v>73</v>
      </c>
      <c r="L782">
        <v>78666</v>
      </c>
      <c r="M782">
        <v>468</v>
      </c>
      <c r="N782" t="s">
        <v>5366</v>
      </c>
      <c r="O782">
        <v>-6</v>
      </c>
      <c r="P782">
        <v>3</v>
      </c>
      <c r="Q782" t="s">
        <v>75</v>
      </c>
      <c r="R782" t="s">
        <v>8304</v>
      </c>
      <c r="S782">
        <v>-5.94</v>
      </c>
      <c r="T782">
        <v>10</v>
      </c>
      <c r="U782" t="s">
        <v>33</v>
      </c>
      <c r="V782" s="2">
        <v>42512</v>
      </c>
      <c r="W782" t="s">
        <v>20</v>
      </c>
      <c r="X782" t="s">
        <v>77</v>
      </c>
      <c r="Y782" t="s">
        <v>47</v>
      </c>
    </row>
    <row r="783" spans="1:25" hidden="1" x14ac:dyDescent="0.35">
      <c r="A783">
        <v>2</v>
      </c>
      <c r="B783" t="s">
        <v>43</v>
      </c>
      <c r="C783">
        <v>3</v>
      </c>
      <c r="D783" t="s">
        <v>26</v>
      </c>
      <c r="E783" t="s">
        <v>5363</v>
      </c>
      <c r="F783" t="s">
        <v>13</v>
      </c>
      <c r="G783" t="s">
        <v>5364</v>
      </c>
      <c r="H783" s="1">
        <v>0.2</v>
      </c>
      <c r="I783" s="2">
        <v>42510</v>
      </c>
      <c r="J783" t="s">
        <v>5365</v>
      </c>
      <c r="K783" t="s">
        <v>73</v>
      </c>
      <c r="L783">
        <v>78666</v>
      </c>
      <c r="M783">
        <v>1817</v>
      </c>
      <c r="N783" t="s">
        <v>3126</v>
      </c>
      <c r="O783">
        <v>4</v>
      </c>
      <c r="P783">
        <v>2</v>
      </c>
      <c r="Q783" t="s">
        <v>75</v>
      </c>
      <c r="R783" t="s">
        <v>8304</v>
      </c>
      <c r="S783">
        <v>3.63</v>
      </c>
      <c r="T783">
        <v>10</v>
      </c>
      <c r="U783" t="s">
        <v>33</v>
      </c>
      <c r="V783" s="2">
        <v>42512</v>
      </c>
      <c r="W783" t="s">
        <v>20</v>
      </c>
      <c r="X783" t="s">
        <v>77</v>
      </c>
      <c r="Y783" t="s">
        <v>64</v>
      </c>
    </row>
    <row r="784" spans="1:25" hidden="1" x14ac:dyDescent="0.35">
      <c r="A784">
        <v>2</v>
      </c>
      <c r="B784" t="s">
        <v>43</v>
      </c>
      <c r="C784">
        <v>3</v>
      </c>
      <c r="D784" t="s">
        <v>26</v>
      </c>
      <c r="E784" t="s">
        <v>5363</v>
      </c>
      <c r="F784" t="s">
        <v>13</v>
      </c>
      <c r="G784" t="s">
        <v>5364</v>
      </c>
      <c r="H784" s="1">
        <v>0.2</v>
      </c>
      <c r="I784" s="2">
        <v>42510</v>
      </c>
      <c r="J784" t="s">
        <v>5365</v>
      </c>
      <c r="K784" t="s">
        <v>73</v>
      </c>
      <c r="L784">
        <v>78666</v>
      </c>
      <c r="M784">
        <v>1362</v>
      </c>
      <c r="N784" t="s">
        <v>4058</v>
      </c>
      <c r="O784">
        <v>-13</v>
      </c>
      <c r="P784">
        <v>5</v>
      </c>
      <c r="Q784" t="s">
        <v>75</v>
      </c>
      <c r="R784" t="s">
        <v>8304</v>
      </c>
      <c r="S784">
        <v>-13.39</v>
      </c>
      <c r="T784">
        <v>67</v>
      </c>
      <c r="U784" t="s">
        <v>33</v>
      </c>
      <c r="V784" s="2">
        <v>42512</v>
      </c>
      <c r="W784" t="s">
        <v>20</v>
      </c>
      <c r="X784" t="s">
        <v>77</v>
      </c>
      <c r="Y784" t="s">
        <v>42</v>
      </c>
    </row>
    <row r="785" spans="1:25" hidden="1" x14ac:dyDescent="0.35">
      <c r="A785">
        <v>2</v>
      </c>
      <c r="B785" t="s">
        <v>43</v>
      </c>
      <c r="C785">
        <v>3</v>
      </c>
      <c r="D785" t="s">
        <v>50</v>
      </c>
      <c r="E785" t="s">
        <v>5363</v>
      </c>
      <c r="F785" t="s">
        <v>13</v>
      </c>
      <c r="G785" t="s">
        <v>5364</v>
      </c>
      <c r="H785" s="1">
        <v>0.2</v>
      </c>
      <c r="I785" s="2">
        <v>42510</v>
      </c>
      <c r="J785" t="s">
        <v>5365</v>
      </c>
      <c r="K785" t="s">
        <v>73</v>
      </c>
      <c r="L785">
        <v>78666</v>
      </c>
      <c r="M785">
        <v>1408</v>
      </c>
      <c r="N785" t="s">
        <v>5190</v>
      </c>
      <c r="O785">
        <v>-4</v>
      </c>
      <c r="P785">
        <v>2</v>
      </c>
      <c r="Q785" t="s">
        <v>75</v>
      </c>
      <c r="R785" t="s">
        <v>8304</v>
      </c>
      <c r="S785">
        <v>-3.64</v>
      </c>
      <c r="T785">
        <v>21</v>
      </c>
      <c r="U785" t="s">
        <v>33</v>
      </c>
      <c r="V785" s="2">
        <v>42512</v>
      </c>
      <c r="W785" t="s">
        <v>20</v>
      </c>
      <c r="X785" t="s">
        <v>77</v>
      </c>
      <c r="Y785" t="s">
        <v>113</v>
      </c>
    </row>
    <row r="786" spans="1:25" x14ac:dyDescent="0.35">
      <c r="A786">
        <v>5</v>
      </c>
      <c r="B786" t="s">
        <v>43</v>
      </c>
      <c r="C786">
        <v>6</v>
      </c>
      <c r="D786" t="s">
        <v>26</v>
      </c>
      <c r="E786" t="s">
        <v>3641</v>
      </c>
      <c r="F786" t="s">
        <v>13</v>
      </c>
      <c r="G786" t="s">
        <v>1085</v>
      </c>
      <c r="H786" s="1">
        <v>0.2</v>
      </c>
      <c r="I786" s="2">
        <v>42667</v>
      </c>
      <c r="J786" t="s">
        <v>4655</v>
      </c>
      <c r="K786" t="s">
        <v>30</v>
      </c>
      <c r="L786">
        <v>91730</v>
      </c>
      <c r="M786">
        <v>264</v>
      </c>
      <c r="N786" t="s">
        <v>658</v>
      </c>
      <c r="O786">
        <v>11</v>
      </c>
      <c r="P786">
        <v>3</v>
      </c>
      <c r="Q786" t="s">
        <v>32</v>
      </c>
      <c r="R786" t="s">
        <v>8304</v>
      </c>
      <c r="S786">
        <v>11.14</v>
      </c>
      <c r="T786">
        <v>34</v>
      </c>
      <c r="U786" t="s">
        <v>19</v>
      </c>
      <c r="V786" s="2">
        <v>42672</v>
      </c>
      <c r="W786" t="s">
        <v>39</v>
      </c>
      <c r="X786" t="s">
        <v>34</v>
      </c>
      <c r="Y786" t="s">
        <v>54</v>
      </c>
    </row>
    <row r="787" spans="1:25" x14ac:dyDescent="0.35">
      <c r="A787">
        <v>2</v>
      </c>
      <c r="B787" t="s">
        <v>43</v>
      </c>
      <c r="C787">
        <v>3</v>
      </c>
      <c r="D787" t="s">
        <v>26</v>
      </c>
      <c r="E787" t="s">
        <v>27</v>
      </c>
      <c r="F787" t="s">
        <v>13</v>
      </c>
      <c r="G787" t="s">
        <v>2185</v>
      </c>
      <c r="H787" s="1">
        <v>0</v>
      </c>
      <c r="I787" s="2">
        <v>42375</v>
      </c>
      <c r="J787" t="s">
        <v>3648</v>
      </c>
      <c r="K787" t="s">
        <v>30</v>
      </c>
      <c r="L787">
        <v>90049</v>
      </c>
      <c r="M787">
        <v>1830</v>
      </c>
      <c r="N787" t="s">
        <v>1178</v>
      </c>
      <c r="O787">
        <v>9</v>
      </c>
      <c r="P787">
        <v>3</v>
      </c>
      <c r="Q787" t="s">
        <v>32</v>
      </c>
      <c r="R787" t="s">
        <v>8304</v>
      </c>
      <c r="S787">
        <v>9.33</v>
      </c>
      <c r="T787">
        <v>19</v>
      </c>
      <c r="U787" t="s">
        <v>19</v>
      </c>
      <c r="V787" s="2">
        <v>42377</v>
      </c>
      <c r="W787" t="s">
        <v>20</v>
      </c>
      <c r="X787" t="s">
        <v>34</v>
      </c>
      <c r="Y787" t="s">
        <v>64</v>
      </c>
    </row>
    <row r="788" spans="1:25" hidden="1" x14ac:dyDescent="0.35">
      <c r="A788">
        <v>4</v>
      </c>
      <c r="B788" t="s">
        <v>43</v>
      </c>
      <c r="C788">
        <v>6</v>
      </c>
      <c r="D788" t="s">
        <v>26</v>
      </c>
      <c r="E788" t="s">
        <v>3883</v>
      </c>
      <c r="F788" t="s">
        <v>13</v>
      </c>
      <c r="G788" t="s">
        <v>16</v>
      </c>
      <c r="H788" s="1">
        <v>0.2</v>
      </c>
      <c r="I788" s="2">
        <v>42691</v>
      </c>
      <c r="J788" t="s">
        <v>3884</v>
      </c>
      <c r="K788" t="s">
        <v>73</v>
      </c>
      <c r="L788">
        <v>75104</v>
      </c>
      <c r="M788">
        <v>1346</v>
      </c>
      <c r="N788" t="s">
        <v>310</v>
      </c>
      <c r="O788">
        <v>2</v>
      </c>
      <c r="P788">
        <v>3</v>
      </c>
      <c r="Q788" t="s">
        <v>75</v>
      </c>
      <c r="R788" t="s">
        <v>8304</v>
      </c>
      <c r="S788">
        <v>2.48</v>
      </c>
      <c r="T788">
        <v>7</v>
      </c>
      <c r="U788" t="s">
        <v>19</v>
      </c>
      <c r="V788" s="2">
        <v>42695</v>
      </c>
      <c r="W788" t="s">
        <v>39</v>
      </c>
      <c r="X788" t="s">
        <v>77</v>
      </c>
      <c r="Y788" t="s">
        <v>119</v>
      </c>
    </row>
    <row r="789" spans="1:25" hidden="1" x14ac:dyDescent="0.35">
      <c r="A789">
        <v>2</v>
      </c>
      <c r="B789" t="s">
        <v>43</v>
      </c>
      <c r="C789">
        <v>3</v>
      </c>
      <c r="D789" t="s">
        <v>26</v>
      </c>
      <c r="E789" t="s">
        <v>3589</v>
      </c>
      <c r="F789" t="s">
        <v>13</v>
      </c>
      <c r="G789" t="s">
        <v>970</v>
      </c>
      <c r="H789" s="1">
        <v>0.2</v>
      </c>
      <c r="I789" s="2">
        <v>42604</v>
      </c>
      <c r="J789" t="s">
        <v>3590</v>
      </c>
      <c r="K789" t="s">
        <v>16</v>
      </c>
      <c r="L789">
        <v>33161</v>
      </c>
      <c r="M789">
        <v>85</v>
      </c>
      <c r="N789" t="s">
        <v>3591</v>
      </c>
      <c r="O789">
        <v>-2</v>
      </c>
      <c r="P789">
        <v>3</v>
      </c>
      <c r="Q789" t="s">
        <v>18</v>
      </c>
      <c r="R789" t="s">
        <v>8304</v>
      </c>
      <c r="S789">
        <v>-1.81</v>
      </c>
      <c r="T789">
        <v>8</v>
      </c>
      <c r="U789" t="s">
        <v>19</v>
      </c>
      <c r="V789" s="2">
        <v>42606</v>
      </c>
      <c r="W789" t="s">
        <v>20</v>
      </c>
      <c r="X789" t="s">
        <v>40</v>
      </c>
      <c r="Y789" t="s">
        <v>356</v>
      </c>
    </row>
    <row r="790" spans="1:25" hidden="1" x14ac:dyDescent="0.35">
      <c r="A790">
        <v>5</v>
      </c>
      <c r="B790" t="s">
        <v>43</v>
      </c>
      <c r="C790">
        <v>6</v>
      </c>
      <c r="D790" t="s">
        <v>26</v>
      </c>
      <c r="E790" t="s">
        <v>664</v>
      </c>
      <c r="F790" t="s">
        <v>13</v>
      </c>
      <c r="G790" t="s">
        <v>216</v>
      </c>
      <c r="H790" s="1">
        <v>0</v>
      </c>
      <c r="I790" s="2">
        <v>42734</v>
      </c>
      <c r="J790" t="s">
        <v>665</v>
      </c>
      <c r="K790" t="s">
        <v>73</v>
      </c>
      <c r="L790">
        <v>48180</v>
      </c>
      <c r="M790">
        <v>1168</v>
      </c>
      <c r="N790" t="s">
        <v>666</v>
      </c>
      <c r="O790">
        <v>3</v>
      </c>
      <c r="P790">
        <v>3</v>
      </c>
      <c r="Q790" t="s">
        <v>75</v>
      </c>
      <c r="R790" t="s">
        <v>8304</v>
      </c>
      <c r="S790">
        <v>2.85</v>
      </c>
      <c r="T790">
        <v>10</v>
      </c>
      <c r="U790" t="s">
        <v>33</v>
      </c>
      <c r="V790" s="2">
        <v>42739</v>
      </c>
      <c r="W790" t="s">
        <v>39</v>
      </c>
      <c r="X790" t="s">
        <v>156</v>
      </c>
      <c r="Y790" t="s">
        <v>49</v>
      </c>
    </row>
    <row r="791" spans="1:25" hidden="1" x14ac:dyDescent="0.35">
      <c r="A791">
        <v>5</v>
      </c>
      <c r="B791" t="s">
        <v>25</v>
      </c>
      <c r="C791">
        <v>3</v>
      </c>
      <c r="D791" t="s">
        <v>11</v>
      </c>
      <c r="E791" t="s">
        <v>1832</v>
      </c>
      <c r="F791" t="s">
        <v>13</v>
      </c>
      <c r="G791" t="s">
        <v>1833</v>
      </c>
      <c r="H791" s="1">
        <v>0</v>
      </c>
      <c r="I791" s="2">
        <v>42620</v>
      </c>
      <c r="J791" t="s">
        <v>1834</v>
      </c>
      <c r="K791" t="s">
        <v>73</v>
      </c>
      <c r="L791">
        <v>74133</v>
      </c>
      <c r="M791">
        <v>617</v>
      </c>
      <c r="N791" t="s">
        <v>8204</v>
      </c>
      <c r="O791">
        <v>24</v>
      </c>
      <c r="P791">
        <v>3</v>
      </c>
      <c r="Q791" t="s">
        <v>75</v>
      </c>
      <c r="R791" t="s">
        <v>8304</v>
      </c>
      <c r="S791">
        <v>23.65</v>
      </c>
      <c r="T791">
        <v>58</v>
      </c>
      <c r="U791" t="s">
        <v>19</v>
      </c>
      <c r="V791" s="2">
        <v>42625</v>
      </c>
      <c r="W791" t="s">
        <v>20</v>
      </c>
      <c r="X791" t="s">
        <v>401</v>
      </c>
      <c r="Y791" t="s">
        <v>47</v>
      </c>
    </row>
    <row r="792" spans="1:25" hidden="1" x14ac:dyDescent="0.35">
      <c r="A792">
        <v>5</v>
      </c>
      <c r="B792" t="s">
        <v>25</v>
      </c>
      <c r="C792">
        <v>3</v>
      </c>
      <c r="D792" t="s">
        <v>11</v>
      </c>
      <c r="E792" t="s">
        <v>1832</v>
      </c>
      <c r="F792" t="s">
        <v>13</v>
      </c>
      <c r="G792" t="s">
        <v>1833</v>
      </c>
      <c r="H792" s="1">
        <v>0</v>
      </c>
      <c r="I792" s="2">
        <v>42620</v>
      </c>
      <c r="J792" t="s">
        <v>1834</v>
      </c>
      <c r="K792" t="s">
        <v>73</v>
      </c>
      <c r="L792">
        <v>74133</v>
      </c>
      <c r="M792">
        <v>26</v>
      </c>
      <c r="N792" t="s">
        <v>1835</v>
      </c>
      <c r="O792">
        <v>214</v>
      </c>
      <c r="P792">
        <v>6</v>
      </c>
      <c r="Q792" t="s">
        <v>75</v>
      </c>
      <c r="R792" t="s">
        <v>8304</v>
      </c>
      <c r="S792">
        <v>213.69</v>
      </c>
      <c r="T792">
        <v>822</v>
      </c>
      <c r="U792" t="s">
        <v>19</v>
      </c>
      <c r="V792" s="2">
        <v>42625</v>
      </c>
      <c r="W792" t="s">
        <v>20</v>
      </c>
      <c r="X792" t="s">
        <v>401</v>
      </c>
      <c r="Y792" t="s">
        <v>47</v>
      </c>
    </row>
    <row r="793" spans="1:25" hidden="1" x14ac:dyDescent="0.35">
      <c r="A793">
        <v>5</v>
      </c>
      <c r="B793" t="s">
        <v>25</v>
      </c>
      <c r="C793">
        <v>3</v>
      </c>
      <c r="D793" t="s">
        <v>26</v>
      </c>
      <c r="E793" t="s">
        <v>1832</v>
      </c>
      <c r="F793" t="s">
        <v>13</v>
      </c>
      <c r="G793" t="s">
        <v>1833</v>
      </c>
      <c r="H793" s="1">
        <v>0</v>
      </c>
      <c r="I793" s="2">
        <v>42620</v>
      </c>
      <c r="J793" t="s">
        <v>1834</v>
      </c>
      <c r="K793" t="s">
        <v>73</v>
      </c>
      <c r="L793">
        <v>74133</v>
      </c>
      <c r="M793">
        <v>1803</v>
      </c>
      <c r="N793" t="s">
        <v>3336</v>
      </c>
      <c r="O793">
        <v>6</v>
      </c>
      <c r="P793">
        <v>2</v>
      </c>
      <c r="Q793" t="s">
        <v>75</v>
      </c>
      <c r="R793" t="s">
        <v>8304</v>
      </c>
      <c r="S793">
        <v>6.22</v>
      </c>
      <c r="T793">
        <v>13</v>
      </c>
      <c r="U793" t="s">
        <v>19</v>
      </c>
      <c r="V793" s="2">
        <v>42625</v>
      </c>
      <c r="W793" t="s">
        <v>20</v>
      </c>
      <c r="X793" t="s">
        <v>401</v>
      </c>
      <c r="Y793" t="s">
        <v>64</v>
      </c>
    </row>
    <row r="794" spans="1:25" hidden="1" x14ac:dyDescent="0.35">
      <c r="A794">
        <v>5</v>
      </c>
      <c r="B794" t="s">
        <v>25</v>
      </c>
      <c r="C794">
        <v>3</v>
      </c>
      <c r="D794" t="s">
        <v>26</v>
      </c>
      <c r="E794" t="s">
        <v>1832</v>
      </c>
      <c r="F794" t="s">
        <v>13</v>
      </c>
      <c r="G794" t="s">
        <v>1833</v>
      </c>
      <c r="H794" s="1">
        <v>0</v>
      </c>
      <c r="I794" s="2">
        <v>42620</v>
      </c>
      <c r="J794" t="s">
        <v>1834</v>
      </c>
      <c r="K794" t="s">
        <v>73</v>
      </c>
      <c r="L794">
        <v>74133</v>
      </c>
      <c r="M794">
        <v>693</v>
      </c>
      <c r="N794" t="s">
        <v>3343</v>
      </c>
      <c r="O794">
        <v>20</v>
      </c>
      <c r="P794">
        <v>3</v>
      </c>
      <c r="Q794" t="s">
        <v>75</v>
      </c>
      <c r="R794" t="s">
        <v>8304</v>
      </c>
      <c r="S794">
        <v>20.12</v>
      </c>
      <c r="T794">
        <v>43</v>
      </c>
      <c r="U794" t="s">
        <v>19</v>
      </c>
      <c r="V794" s="2">
        <v>42625</v>
      </c>
      <c r="W794" t="s">
        <v>20</v>
      </c>
      <c r="X794" t="s">
        <v>401</v>
      </c>
      <c r="Y794" t="s">
        <v>54</v>
      </c>
    </row>
    <row r="795" spans="1:25" hidden="1" x14ac:dyDescent="0.35">
      <c r="A795">
        <v>5</v>
      </c>
      <c r="B795" t="s">
        <v>25</v>
      </c>
      <c r="C795">
        <v>3</v>
      </c>
      <c r="D795" t="s">
        <v>50</v>
      </c>
      <c r="E795" t="s">
        <v>1832</v>
      </c>
      <c r="F795" t="s">
        <v>13</v>
      </c>
      <c r="G795" t="s">
        <v>1833</v>
      </c>
      <c r="H795" s="1">
        <v>0</v>
      </c>
      <c r="I795" s="2">
        <v>42620</v>
      </c>
      <c r="J795" t="s">
        <v>1834</v>
      </c>
      <c r="K795" t="s">
        <v>73</v>
      </c>
      <c r="L795">
        <v>74133</v>
      </c>
      <c r="M795">
        <v>1276</v>
      </c>
      <c r="N795" t="s">
        <v>378</v>
      </c>
      <c r="O795">
        <v>28</v>
      </c>
      <c r="P795">
        <v>3</v>
      </c>
      <c r="Q795" t="s">
        <v>75</v>
      </c>
      <c r="R795" t="s">
        <v>8304</v>
      </c>
      <c r="S795">
        <v>28.31</v>
      </c>
      <c r="T795">
        <v>105</v>
      </c>
      <c r="U795" t="s">
        <v>19</v>
      </c>
      <c r="V795" s="2">
        <v>42625</v>
      </c>
      <c r="W795" t="s">
        <v>20</v>
      </c>
      <c r="X795" t="s">
        <v>401</v>
      </c>
      <c r="Y795" t="s">
        <v>52</v>
      </c>
    </row>
    <row r="796" spans="1:25" hidden="1" x14ac:dyDescent="0.35">
      <c r="A796">
        <v>4</v>
      </c>
      <c r="B796" t="s">
        <v>43</v>
      </c>
      <c r="C796">
        <v>6</v>
      </c>
      <c r="D796" t="s">
        <v>11</v>
      </c>
      <c r="E796" t="s">
        <v>1485</v>
      </c>
      <c r="F796" t="s">
        <v>13</v>
      </c>
      <c r="G796" t="s">
        <v>1918</v>
      </c>
      <c r="H796" s="1">
        <v>0.3</v>
      </c>
      <c r="I796" s="2">
        <v>42430</v>
      </c>
      <c r="J796" t="s">
        <v>2235</v>
      </c>
      <c r="K796" t="s">
        <v>73</v>
      </c>
      <c r="L796">
        <v>79907</v>
      </c>
      <c r="M796">
        <v>792</v>
      </c>
      <c r="N796" t="s">
        <v>1993</v>
      </c>
      <c r="O796">
        <v>0</v>
      </c>
      <c r="P796">
        <v>6</v>
      </c>
      <c r="Q796" t="s">
        <v>75</v>
      </c>
      <c r="R796" t="s">
        <v>8304</v>
      </c>
      <c r="S796">
        <v>0</v>
      </c>
      <c r="T796">
        <v>362</v>
      </c>
      <c r="U796" t="s">
        <v>19</v>
      </c>
      <c r="V796" s="2">
        <v>42434</v>
      </c>
      <c r="W796" t="s">
        <v>39</v>
      </c>
      <c r="X796" t="s">
        <v>77</v>
      </c>
      <c r="Y796" t="s">
        <v>24</v>
      </c>
    </row>
    <row r="797" spans="1:25" hidden="1" x14ac:dyDescent="0.35">
      <c r="A797">
        <v>4</v>
      </c>
      <c r="B797" t="s">
        <v>43</v>
      </c>
      <c r="C797">
        <v>6</v>
      </c>
      <c r="D797" t="s">
        <v>11</v>
      </c>
      <c r="E797" t="s">
        <v>1485</v>
      </c>
      <c r="F797" t="s">
        <v>13</v>
      </c>
      <c r="G797" t="s">
        <v>1918</v>
      </c>
      <c r="H797" s="1">
        <v>0.6</v>
      </c>
      <c r="I797" s="2">
        <v>42430</v>
      </c>
      <c r="J797" t="s">
        <v>2235</v>
      </c>
      <c r="K797" t="s">
        <v>73</v>
      </c>
      <c r="L797">
        <v>79907</v>
      </c>
      <c r="M797">
        <v>484</v>
      </c>
      <c r="N797" t="s">
        <v>1910</v>
      </c>
      <c r="O797">
        <v>-35</v>
      </c>
      <c r="P797">
        <v>6</v>
      </c>
      <c r="Q797" t="s">
        <v>75</v>
      </c>
      <c r="R797" t="s">
        <v>8304</v>
      </c>
      <c r="S797">
        <v>-34.950000000000003</v>
      </c>
      <c r="T797">
        <v>64</v>
      </c>
      <c r="U797" t="s">
        <v>19</v>
      </c>
      <c r="V797" s="2">
        <v>42434</v>
      </c>
      <c r="W797" t="s">
        <v>39</v>
      </c>
      <c r="X797" t="s">
        <v>77</v>
      </c>
      <c r="Y797" t="s">
        <v>47</v>
      </c>
    </row>
    <row r="798" spans="1:25" hidden="1" x14ac:dyDescent="0.35">
      <c r="A798">
        <v>4</v>
      </c>
      <c r="B798" t="s">
        <v>43</v>
      </c>
      <c r="C798">
        <v>6</v>
      </c>
      <c r="D798" t="s">
        <v>26</v>
      </c>
      <c r="E798" t="s">
        <v>1485</v>
      </c>
      <c r="F798" t="s">
        <v>13</v>
      </c>
      <c r="G798" t="s">
        <v>1918</v>
      </c>
      <c r="H798" s="1">
        <v>0.2</v>
      </c>
      <c r="I798" s="2">
        <v>42430</v>
      </c>
      <c r="J798" t="s">
        <v>2235</v>
      </c>
      <c r="K798" t="s">
        <v>73</v>
      </c>
      <c r="L798">
        <v>79907</v>
      </c>
      <c r="M798">
        <v>634</v>
      </c>
      <c r="N798" t="s">
        <v>932</v>
      </c>
      <c r="O798">
        <v>-23</v>
      </c>
      <c r="P798">
        <v>3</v>
      </c>
      <c r="Q798" t="s">
        <v>75</v>
      </c>
      <c r="R798" t="s">
        <v>8304</v>
      </c>
      <c r="S798">
        <v>-22.67</v>
      </c>
      <c r="T798">
        <v>130</v>
      </c>
      <c r="U798" t="s">
        <v>19</v>
      </c>
      <c r="V798" s="2">
        <v>42434</v>
      </c>
      <c r="W798" t="s">
        <v>39</v>
      </c>
      <c r="X798" t="s">
        <v>77</v>
      </c>
      <c r="Y798" t="s">
        <v>42</v>
      </c>
    </row>
    <row r="799" spans="1:25" hidden="1" x14ac:dyDescent="0.35">
      <c r="A799">
        <v>4</v>
      </c>
      <c r="B799" t="s">
        <v>43</v>
      </c>
      <c r="C799">
        <v>6</v>
      </c>
      <c r="D799" t="s">
        <v>26</v>
      </c>
      <c r="E799" t="s">
        <v>1485</v>
      </c>
      <c r="F799" t="s">
        <v>13</v>
      </c>
      <c r="G799" t="s">
        <v>1918</v>
      </c>
      <c r="H799" s="1">
        <v>0.2</v>
      </c>
      <c r="I799" s="2">
        <v>42430</v>
      </c>
      <c r="J799" t="s">
        <v>2235</v>
      </c>
      <c r="K799" t="s">
        <v>73</v>
      </c>
      <c r="L799">
        <v>79907</v>
      </c>
      <c r="M799">
        <v>1289</v>
      </c>
      <c r="N799" t="s">
        <v>3627</v>
      </c>
      <c r="O799">
        <v>-4</v>
      </c>
      <c r="P799">
        <v>5</v>
      </c>
      <c r="Q799" t="s">
        <v>75</v>
      </c>
      <c r="R799" t="s">
        <v>8304</v>
      </c>
      <c r="S799">
        <v>-3.53</v>
      </c>
      <c r="T799">
        <v>19</v>
      </c>
      <c r="U799" t="s">
        <v>19</v>
      </c>
      <c r="V799" s="2">
        <v>42434</v>
      </c>
      <c r="W799" t="s">
        <v>39</v>
      </c>
      <c r="X799" t="s">
        <v>77</v>
      </c>
      <c r="Y799" t="s">
        <v>176</v>
      </c>
    </row>
    <row r="800" spans="1:25" x14ac:dyDescent="0.35">
      <c r="A800">
        <v>4</v>
      </c>
      <c r="B800" t="s">
        <v>43</v>
      </c>
      <c r="C800">
        <v>6</v>
      </c>
      <c r="D800" t="s">
        <v>11</v>
      </c>
      <c r="E800" t="s">
        <v>88</v>
      </c>
      <c r="F800" t="s">
        <v>13</v>
      </c>
      <c r="G800" t="s">
        <v>2582</v>
      </c>
      <c r="H800" s="1">
        <v>0</v>
      </c>
      <c r="I800" s="2">
        <v>42705</v>
      </c>
      <c r="J800" t="s">
        <v>2624</v>
      </c>
      <c r="K800" t="s">
        <v>30</v>
      </c>
      <c r="L800">
        <v>94122</v>
      </c>
      <c r="M800">
        <v>675</v>
      </c>
      <c r="N800" t="s">
        <v>657</v>
      </c>
      <c r="O800">
        <v>29</v>
      </c>
      <c r="P800">
        <v>3</v>
      </c>
      <c r="Q800" t="s">
        <v>32</v>
      </c>
      <c r="R800" t="s">
        <v>8304</v>
      </c>
      <c r="S800">
        <v>28.52</v>
      </c>
      <c r="T800">
        <v>58</v>
      </c>
      <c r="U800" t="s">
        <v>19</v>
      </c>
      <c r="V800" s="2">
        <v>42709</v>
      </c>
      <c r="W800" t="s">
        <v>39</v>
      </c>
      <c r="X800" t="s">
        <v>34</v>
      </c>
      <c r="Y800" t="s">
        <v>47</v>
      </c>
    </row>
    <row r="801" spans="1:25" x14ac:dyDescent="0.35">
      <c r="A801">
        <v>5</v>
      </c>
      <c r="B801" t="s">
        <v>43</v>
      </c>
      <c r="C801">
        <v>6</v>
      </c>
      <c r="D801" t="s">
        <v>11</v>
      </c>
      <c r="E801" t="s">
        <v>88</v>
      </c>
      <c r="F801" t="s">
        <v>13</v>
      </c>
      <c r="G801" t="s">
        <v>1727</v>
      </c>
      <c r="H801" s="1">
        <v>0.15</v>
      </c>
      <c r="I801" s="2">
        <v>42459</v>
      </c>
      <c r="J801" t="s">
        <v>2672</v>
      </c>
      <c r="K801" t="s">
        <v>30</v>
      </c>
      <c r="L801">
        <v>94110</v>
      </c>
      <c r="M801">
        <v>1228</v>
      </c>
      <c r="N801" t="s">
        <v>8116</v>
      </c>
      <c r="O801">
        <v>-12</v>
      </c>
      <c r="P801">
        <v>2</v>
      </c>
      <c r="Q801" t="s">
        <v>32</v>
      </c>
      <c r="R801" t="s">
        <v>8304</v>
      </c>
      <c r="S801">
        <v>-12.1</v>
      </c>
      <c r="T801">
        <v>206</v>
      </c>
      <c r="U801" t="s">
        <v>19</v>
      </c>
      <c r="V801" s="2">
        <v>42464</v>
      </c>
      <c r="W801" t="s">
        <v>39</v>
      </c>
      <c r="X801" t="s">
        <v>34</v>
      </c>
      <c r="Y801" t="s">
        <v>22</v>
      </c>
    </row>
    <row r="802" spans="1:25" hidden="1" x14ac:dyDescent="0.35">
      <c r="A802">
        <v>6</v>
      </c>
      <c r="B802" t="s">
        <v>10</v>
      </c>
      <c r="C802">
        <v>6</v>
      </c>
      <c r="D802" t="s">
        <v>11</v>
      </c>
      <c r="E802" t="s">
        <v>65</v>
      </c>
      <c r="F802" t="s">
        <v>13</v>
      </c>
      <c r="G802" t="s">
        <v>301</v>
      </c>
      <c r="H802" s="1">
        <v>0.2</v>
      </c>
      <c r="I802" s="2">
        <v>42563</v>
      </c>
      <c r="J802" t="s">
        <v>2723</v>
      </c>
      <c r="K802" t="s">
        <v>30</v>
      </c>
      <c r="L802">
        <v>98115</v>
      </c>
      <c r="M802">
        <v>1374</v>
      </c>
      <c r="N802" t="s">
        <v>2724</v>
      </c>
      <c r="O802">
        <v>14</v>
      </c>
      <c r="P802">
        <v>4</v>
      </c>
      <c r="Q802" t="s">
        <v>32</v>
      </c>
      <c r="R802" t="s">
        <v>8304</v>
      </c>
      <c r="S802">
        <v>13.85</v>
      </c>
      <c r="T802">
        <v>123</v>
      </c>
      <c r="U802" t="s">
        <v>19</v>
      </c>
      <c r="V802" s="2">
        <v>42569</v>
      </c>
      <c r="W802" t="s">
        <v>39</v>
      </c>
      <c r="X802" t="s">
        <v>69</v>
      </c>
      <c r="Y802" t="s">
        <v>24</v>
      </c>
    </row>
    <row r="803" spans="1:25" hidden="1" x14ac:dyDescent="0.35">
      <c r="A803">
        <v>6</v>
      </c>
      <c r="B803" t="s">
        <v>10</v>
      </c>
      <c r="C803">
        <v>6</v>
      </c>
      <c r="D803" t="s">
        <v>26</v>
      </c>
      <c r="E803" t="s">
        <v>65</v>
      </c>
      <c r="F803" t="s">
        <v>13</v>
      </c>
      <c r="G803" t="s">
        <v>301</v>
      </c>
      <c r="H803" s="1">
        <v>0.2</v>
      </c>
      <c r="I803" s="2">
        <v>42563</v>
      </c>
      <c r="J803" t="s">
        <v>2723</v>
      </c>
      <c r="K803" t="s">
        <v>30</v>
      </c>
      <c r="L803">
        <v>98115</v>
      </c>
      <c r="M803">
        <v>1443</v>
      </c>
      <c r="N803" t="s">
        <v>4248</v>
      </c>
      <c r="O803">
        <v>4</v>
      </c>
      <c r="P803">
        <v>4</v>
      </c>
      <c r="Q803" t="s">
        <v>32</v>
      </c>
      <c r="R803" t="s">
        <v>8304</v>
      </c>
      <c r="S803">
        <v>3.8</v>
      </c>
      <c r="T803">
        <v>11</v>
      </c>
      <c r="U803" t="s">
        <v>19</v>
      </c>
      <c r="V803" s="2">
        <v>42569</v>
      </c>
      <c r="W803" t="s">
        <v>39</v>
      </c>
      <c r="X803" t="s">
        <v>69</v>
      </c>
      <c r="Y803" t="s">
        <v>54</v>
      </c>
    </row>
    <row r="804" spans="1:25" x14ac:dyDescent="0.35">
      <c r="A804">
        <v>2</v>
      </c>
      <c r="B804" t="s">
        <v>25</v>
      </c>
      <c r="C804">
        <v>1</v>
      </c>
      <c r="D804" t="s">
        <v>50</v>
      </c>
      <c r="E804" t="s">
        <v>88</v>
      </c>
      <c r="F804" t="s">
        <v>13</v>
      </c>
      <c r="G804" t="s">
        <v>2067</v>
      </c>
      <c r="H804" s="1">
        <v>0.2</v>
      </c>
      <c r="I804" s="2">
        <v>42488</v>
      </c>
      <c r="J804" t="s">
        <v>4806</v>
      </c>
      <c r="K804" t="s">
        <v>30</v>
      </c>
      <c r="L804">
        <v>94122</v>
      </c>
      <c r="M804">
        <v>1393</v>
      </c>
      <c r="N804" t="s">
        <v>4807</v>
      </c>
      <c r="O804">
        <v>126</v>
      </c>
      <c r="P804">
        <v>5</v>
      </c>
      <c r="Q804" t="s">
        <v>32</v>
      </c>
      <c r="R804" t="s">
        <v>8304</v>
      </c>
      <c r="S804">
        <v>126</v>
      </c>
      <c r="T804">
        <v>1680</v>
      </c>
      <c r="U804" t="s">
        <v>19</v>
      </c>
      <c r="V804" s="2">
        <v>42490</v>
      </c>
      <c r="W804" t="s">
        <v>130</v>
      </c>
      <c r="X804" t="s">
        <v>34</v>
      </c>
      <c r="Y804" t="s">
        <v>52</v>
      </c>
    </row>
    <row r="805" spans="1:25" x14ac:dyDescent="0.35">
      <c r="A805">
        <v>7</v>
      </c>
      <c r="B805" t="s">
        <v>25</v>
      </c>
      <c r="C805">
        <v>6</v>
      </c>
      <c r="D805" t="s">
        <v>26</v>
      </c>
      <c r="E805" t="s">
        <v>572</v>
      </c>
      <c r="F805" t="s">
        <v>13</v>
      </c>
      <c r="G805" t="s">
        <v>1184</v>
      </c>
      <c r="H805" s="1">
        <v>0</v>
      </c>
      <c r="I805" s="2">
        <v>42590</v>
      </c>
      <c r="J805" t="s">
        <v>1185</v>
      </c>
      <c r="K805" t="s">
        <v>30</v>
      </c>
      <c r="L805">
        <v>92024</v>
      </c>
      <c r="M805">
        <v>663</v>
      </c>
      <c r="N805" t="s">
        <v>1186</v>
      </c>
      <c r="O805">
        <v>22</v>
      </c>
      <c r="P805">
        <v>2</v>
      </c>
      <c r="Q805" t="s">
        <v>32</v>
      </c>
      <c r="R805" t="s">
        <v>8304</v>
      </c>
      <c r="S805">
        <v>22.07</v>
      </c>
      <c r="T805">
        <v>76</v>
      </c>
      <c r="U805" t="s">
        <v>19</v>
      </c>
      <c r="V805" s="2">
        <v>42597</v>
      </c>
      <c r="W805" t="s">
        <v>39</v>
      </c>
      <c r="X805" t="s">
        <v>34</v>
      </c>
      <c r="Y805" t="s">
        <v>56</v>
      </c>
    </row>
    <row r="806" spans="1:25" x14ac:dyDescent="0.35">
      <c r="A806">
        <v>7</v>
      </c>
      <c r="B806" t="s">
        <v>25</v>
      </c>
      <c r="C806">
        <v>6</v>
      </c>
      <c r="D806" t="s">
        <v>50</v>
      </c>
      <c r="E806" t="s">
        <v>572</v>
      </c>
      <c r="F806" t="s">
        <v>13</v>
      </c>
      <c r="G806" t="s">
        <v>1184</v>
      </c>
      <c r="H806" s="1">
        <v>0.2</v>
      </c>
      <c r="I806" s="2">
        <v>42590</v>
      </c>
      <c r="J806" t="s">
        <v>1185</v>
      </c>
      <c r="K806" t="s">
        <v>30</v>
      </c>
      <c r="L806">
        <v>92024</v>
      </c>
      <c r="M806">
        <v>1453</v>
      </c>
      <c r="N806" t="s">
        <v>854</v>
      </c>
      <c r="O806">
        <v>435</v>
      </c>
      <c r="P806">
        <v>3</v>
      </c>
      <c r="Q806" t="s">
        <v>32</v>
      </c>
      <c r="R806" t="s">
        <v>8304</v>
      </c>
      <c r="S806">
        <v>434.99</v>
      </c>
      <c r="T806">
        <v>1200</v>
      </c>
      <c r="U806" t="s">
        <v>19</v>
      </c>
      <c r="V806" s="2">
        <v>42597</v>
      </c>
      <c r="W806" t="s">
        <v>39</v>
      </c>
      <c r="X806" t="s">
        <v>34</v>
      </c>
      <c r="Y806" t="s">
        <v>727</v>
      </c>
    </row>
    <row r="807" spans="1:25" x14ac:dyDescent="0.35">
      <c r="A807">
        <v>7</v>
      </c>
      <c r="B807" t="s">
        <v>25</v>
      </c>
      <c r="C807">
        <v>6</v>
      </c>
      <c r="D807" t="s">
        <v>50</v>
      </c>
      <c r="E807" t="s">
        <v>572</v>
      </c>
      <c r="F807" t="s">
        <v>13</v>
      </c>
      <c r="G807" t="s">
        <v>1184</v>
      </c>
      <c r="H807" s="1">
        <v>0.2</v>
      </c>
      <c r="I807" s="2">
        <v>42590</v>
      </c>
      <c r="J807" t="s">
        <v>1185</v>
      </c>
      <c r="K807" t="s">
        <v>30</v>
      </c>
      <c r="L807">
        <v>92024</v>
      </c>
      <c r="M807">
        <v>153</v>
      </c>
      <c r="N807" t="s">
        <v>690</v>
      </c>
      <c r="O807">
        <v>56</v>
      </c>
      <c r="P807">
        <v>5</v>
      </c>
      <c r="Q807" t="s">
        <v>32</v>
      </c>
      <c r="R807" t="s">
        <v>8304</v>
      </c>
      <c r="S807">
        <v>55.74</v>
      </c>
      <c r="T807">
        <v>446</v>
      </c>
      <c r="U807" t="s">
        <v>19</v>
      </c>
      <c r="V807" s="2">
        <v>42597</v>
      </c>
      <c r="W807" t="s">
        <v>39</v>
      </c>
      <c r="X807" t="s">
        <v>34</v>
      </c>
      <c r="Y807" t="s">
        <v>52</v>
      </c>
    </row>
    <row r="808" spans="1:25" x14ac:dyDescent="0.35">
      <c r="A808">
        <v>7</v>
      </c>
      <c r="B808" t="s">
        <v>25</v>
      </c>
      <c r="C808">
        <v>6</v>
      </c>
      <c r="D808" t="s">
        <v>11</v>
      </c>
      <c r="E808" t="s">
        <v>572</v>
      </c>
      <c r="F808" t="s">
        <v>13</v>
      </c>
      <c r="G808" t="s">
        <v>1184</v>
      </c>
      <c r="H808" s="1">
        <v>0</v>
      </c>
      <c r="I808" s="2">
        <v>42590</v>
      </c>
      <c r="J808" t="s">
        <v>1185</v>
      </c>
      <c r="K808" t="s">
        <v>30</v>
      </c>
      <c r="L808">
        <v>92024</v>
      </c>
      <c r="M808">
        <v>481</v>
      </c>
      <c r="N808" t="s">
        <v>1187</v>
      </c>
      <c r="O808">
        <v>92</v>
      </c>
      <c r="P808">
        <v>8</v>
      </c>
      <c r="Q808" t="s">
        <v>32</v>
      </c>
      <c r="R808" t="s">
        <v>8304</v>
      </c>
      <c r="S808">
        <v>91.77</v>
      </c>
      <c r="T808">
        <v>328</v>
      </c>
      <c r="U808" t="s">
        <v>19</v>
      </c>
      <c r="V808" s="2">
        <v>42597</v>
      </c>
      <c r="W808" t="s">
        <v>39</v>
      </c>
      <c r="X808" t="s">
        <v>34</v>
      </c>
      <c r="Y808" t="s">
        <v>47</v>
      </c>
    </row>
    <row r="809" spans="1:25" hidden="1" x14ac:dyDescent="0.35">
      <c r="A809">
        <v>6</v>
      </c>
      <c r="B809" t="s">
        <v>10</v>
      </c>
      <c r="C809">
        <v>6</v>
      </c>
      <c r="D809" t="s">
        <v>50</v>
      </c>
      <c r="E809" t="s">
        <v>906</v>
      </c>
      <c r="F809" t="s">
        <v>13</v>
      </c>
      <c r="G809" t="s">
        <v>2326</v>
      </c>
      <c r="H809" s="1">
        <v>0.2</v>
      </c>
      <c r="I809" s="2">
        <v>42705</v>
      </c>
      <c r="J809" t="s">
        <v>5127</v>
      </c>
      <c r="K809" t="s">
        <v>16</v>
      </c>
      <c r="L809">
        <v>28540</v>
      </c>
      <c r="M809">
        <v>344</v>
      </c>
      <c r="N809" t="s">
        <v>4971</v>
      </c>
      <c r="O809">
        <v>10</v>
      </c>
      <c r="P809">
        <v>4</v>
      </c>
      <c r="Q809" t="s">
        <v>18</v>
      </c>
      <c r="R809" t="s">
        <v>8304</v>
      </c>
      <c r="S809">
        <v>9.6</v>
      </c>
      <c r="T809">
        <v>96</v>
      </c>
      <c r="U809" t="s">
        <v>19</v>
      </c>
      <c r="V809" s="2">
        <v>42711</v>
      </c>
      <c r="W809" t="s">
        <v>39</v>
      </c>
      <c r="X809" t="s">
        <v>63</v>
      </c>
      <c r="Y809" t="s">
        <v>52</v>
      </c>
    </row>
    <row r="810" spans="1:25" hidden="1" x14ac:dyDescent="0.35">
      <c r="A810">
        <v>0</v>
      </c>
      <c r="B810" t="s">
        <v>10</v>
      </c>
      <c r="C810">
        <v>0</v>
      </c>
      <c r="D810" t="s">
        <v>11</v>
      </c>
      <c r="E810" t="s">
        <v>1799</v>
      </c>
      <c r="F810" t="s">
        <v>13</v>
      </c>
      <c r="G810" t="s">
        <v>1191</v>
      </c>
      <c r="H810" s="1">
        <v>0.2</v>
      </c>
      <c r="I810" s="2">
        <v>42579</v>
      </c>
      <c r="J810" t="s">
        <v>1800</v>
      </c>
      <c r="K810" t="s">
        <v>16</v>
      </c>
      <c r="L810">
        <v>32712</v>
      </c>
      <c r="M810">
        <v>483</v>
      </c>
      <c r="N810" t="s">
        <v>1737</v>
      </c>
      <c r="O810">
        <v>13</v>
      </c>
      <c r="P810">
        <v>6</v>
      </c>
      <c r="Q810" t="s">
        <v>18</v>
      </c>
      <c r="R810" t="s">
        <v>8304</v>
      </c>
      <c r="S810">
        <v>12.99</v>
      </c>
      <c r="T810">
        <v>130</v>
      </c>
      <c r="U810" t="s">
        <v>19</v>
      </c>
      <c r="V810" s="2">
        <v>42579</v>
      </c>
      <c r="W810" t="s">
        <v>773</v>
      </c>
      <c r="X810" t="s">
        <v>40</v>
      </c>
      <c r="Y810" t="s">
        <v>47</v>
      </c>
    </row>
    <row r="811" spans="1:25" hidden="1" x14ac:dyDescent="0.35">
      <c r="A811">
        <v>0</v>
      </c>
      <c r="B811" t="s">
        <v>10</v>
      </c>
      <c r="C811">
        <v>0</v>
      </c>
      <c r="D811" t="s">
        <v>26</v>
      </c>
      <c r="E811" t="s">
        <v>1799</v>
      </c>
      <c r="F811" t="s">
        <v>13</v>
      </c>
      <c r="G811" t="s">
        <v>1191</v>
      </c>
      <c r="H811" s="1">
        <v>0.2</v>
      </c>
      <c r="I811" s="2">
        <v>42579</v>
      </c>
      <c r="J811" t="s">
        <v>1800</v>
      </c>
      <c r="K811" t="s">
        <v>16</v>
      </c>
      <c r="L811">
        <v>32712</v>
      </c>
      <c r="M811">
        <v>1219</v>
      </c>
      <c r="N811" t="s">
        <v>308</v>
      </c>
      <c r="O811">
        <v>5</v>
      </c>
      <c r="P811">
        <v>5</v>
      </c>
      <c r="Q811" t="s">
        <v>18</v>
      </c>
      <c r="R811" t="s">
        <v>8304</v>
      </c>
      <c r="S811">
        <v>5.19</v>
      </c>
      <c r="T811">
        <v>14</v>
      </c>
      <c r="U811" t="s">
        <v>19</v>
      </c>
      <c r="V811" s="2">
        <v>42579</v>
      </c>
      <c r="W811" t="s">
        <v>773</v>
      </c>
      <c r="X811" t="s">
        <v>40</v>
      </c>
      <c r="Y811" t="s">
        <v>176</v>
      </c>
    </row>
    <row r="812" spans="1:25" hidden="1" x14ac:dyDescent="0.35">
      <c r="A812">
        <v>0</v>
      </c>
      <c r="B812" t="s">
        <v>10</v>
      </c>
      <c r="C812">
        <v>0</v>
      </c>
      <c r="D812" t="s">
        <v>26</v>
      </c>
      <c r="E812" t="s">
        <v>1799</v>
      </c>
      <c r="F812" t="s">
        <v>13</v>
      </c>
      <c r="G812" t="s">
        <v>1191</v>
      </c>
      <c r="H812" s="1">
        <v>0.2</v>
      </c>
      <c r="I812" s="2">
        <v>42579</v>
      </c>
      <c r="J812" t="s">
        <v>1800</v>
      </c>
      <c r="K812" t="s">
        <v>16</v>
      </c>
      <c r="L812">
        <v>32712</v>
      </c>
      <c r="M812">
        <v>4</v>
      </c>
      <c r="N812" t="s">
        <v>8243</v>
      </c>
      <c r="O812">
        <v>17</v>
      </c>
      <c r="P812">
        <v>7</v>
      </c>
      <c r="Q812" t="s">
        <v>18</v>
      </c>
      <c r="R812" t="s">
        <v>8304</v>
      </c>
      <c r="S812">
        <v>16.52</v>
      </c>
      <c r="T812">
        <v>49</v>
      </c>
      <c r="U812" t="s">
        <v>19</v>
      </c>
      <c r="V812" s="2">
        <v>42579</v>
      </c>
      <c r="W812" t="s">
        <v>773</v>
      </c>
      <c r="X812" t="s">
        <v>40</v>
      </c>
      <c r="Y812" t="s">
        <v>119</v>
      </c>
    </row>
    <row r="813" spans="1:25" hidden="1" x14ac:dyDescent="0.35">
      <c r="A813">
        <v>5</v>
      </c>
      <c r="B813" t="s">
        <v>43</v>
      </c>
      <c r="C813">
        <v>6</v>
      </c>
      <c r="D813" t="s">
        <v>26</v>
      </c>
      <c r="E813" t="s">
        <v>171</v>
      </c>
      <c r="F813" t="s">
        <v>13</v>
      </c>
      <c r="G813" t="s">
        <v>1003</v>
      </c>
      <c r="H813" s="1">
        <v>0</v>
      </c>
      <c r="I813" s="2">
        <v>42734</v>
      </c>
      <c r="J813" t="s">
        <v>4065</v>
      </c>
      <c r="K813" t="s">
        <v>102</v>
      </c>
      <c r="L813">
        <v>10035</v>
      </c>
      <c r="M813">
        <v>952</v>
      </c>
      <c r="N813" t="s">
        <v>4066</v>
      </c>
      <c r="O813">
        <v>31</v>
      </c>
      <c r="P813">
        <v>3</v>
      </c>
      <c r="Q813" t="s">
        <v>104</v>
      </c>
      <c r="R813" t="s">
        <v>8304</v>
      </c>
      <c r="S813">
        <v>30.73</v>
      </c>
      <c r="T813">
        <v>123</v>
      </c>
      <c r="U813" t="s">
        <v>19</v>
      </c>
      <c r="V813" s="2">
        <v>42739</v>
      </c>
      <c r="W813" t="s">
        <v>39</v>
      </c>
      <c r="X813" t="s">
        <v>175</v>
      </c>
      <c r="Y813" t="s">
        <v>56</v>
      </c>
    </row>
    <row r="814" spans="1:25" hidden="1" x14ac:dyDescent="0.35">
      <c r="A814">
        <v>5</v>
      </c>
      <c r="B814" t="s">
        <v>43</v>
      </c>
      <c r="C814">
        <v>6</v>
      </c>
      <c r="D814" t="s">
        <v>26</v>
      </c>
      <c r="E814" t="s">
        <v>171</v>
      </c>
      <c r="F814" t="s">
        <v>13</v>
      </c>
      <c r="G814" t="s">
        <v>1003</v>
      </c>
      <c r="H814" s="1">
        <v>0.2</v>
      </c>
      <c r="I814" s="2">
        <v>42734</v>
      </c>
      <c r="J814" t="s">
        <v>4065</v>
      </c>
      <c r="K814" t="s">
        <v>102</v>
      </c>
      <c r="L814">
        <v>10035</v>
      </c>
      <c r="M814">
        <v>412</v>
      </c>
      <c r="N814" t="s">
        <v>2969</v>
      </c>
      <c r="O814">
        <v>13</v>
      </c>
      <c r="P814">
        <v>7</v>
      </c>
      <c r="Q814" t="s">
        <v>104</v>
      </c>
      <c r="R814" t="s">
        <v>8304</v>
      </c>
      <c r="S814">
        <v>12.85</v>
      </c>
      <c r="T814">
        <v>35</v>
      </c>
      <c r="U814" t="s">
        <v>19</v>
      </c>
      <c r="V814" s="2">
        <v>42739</v>
      </c>
      <c r="W814" t="s">
        <v>39</v>
      </c>
      <c r="X814" t="s">
        <v>175</v>
      </c>
      <c r="Y814" t="s">
        <v>54</v>
      </c>
    </row>
    <row r="815" spans="1:25" hidden="1" x14ac:dyDescent="0.35">
      <c r="A815">
        <v>3</v>
      </c>
      <c r="B815" t="s">
        <v>25</v>
      </c>
      <c r="C815">
        <v>1</v>
      </c>
      <c r="D815" t="s">
        <v>26</v>
      </c>
      <c r="E815" t="s">
        <v>2489</v>
      </c>
      <c r="F815" t="s">
        <v>13</v>
      </c>
      <c r="G815" t="s">
        <v>5816</v>
      </c>
      <c r="H815" s="1">
        <v>0</v>
      </c>
      <c r="I815" s="2">
        <v>42406</v>
      </c>
      <c r="J815" t="s">
        <v>5923</v>
      </c>
      <c r="K815" t="s">
        <v>16</v>
      </c>
      <c r="L815">
        <v>23320</v>
      </c>
      <c r="M815">
        <v>188</v>
      </c>
      <c r="N815" t="s">
        <v>1259</v>
      </c>
      <c r="O815">
        <v>7</v>
      </c>
      <c r="P815">
        <v>4</v>
      </c>
      <c r="Q815" t="s">
        <v>18</v>
      </c>
      <c r="R815" t="s">
        <v>8304</v>
      </c>
      <c r="S815">
        <v>7.2</v>
      </c>
      <c r="T815">
        <v>15</v>
      </c>
      <c r="U815" t="s">
        <v>33</v>
      </c>
      <c r="V815" s="2">
        <v>42409</v>
      </c>
      <c r="W815" t="s">
        <v>130</v>
      </c>
      <c r="X815" t="s">
        <v>205</v>
      </c>
      <c r="Y815" t="s">
        <v>35</v>
      </c>
    </row>
    <row r="816" spans="1:25" hidden="1" x14ac:dyDescent="0.35">
      <c r="A816">
        <v>3</v>
      </c>
      <c r="B816" t="s">
        <v>25</v>
      </c>
      <c r="C816">
        <v>1</v>
      </c>
      <c r="D816" t="s">
        <v>50</v>
      </c>
      <c r="E816" t="s">
        <v>2489</v>
      </c>
      <c r="F816" t="s">
        <v>13</v>
      </c>
      <c r="G816" t="s">
        <v>5816</v>
      </c>
      <c r="H816" s="1">
        <v>0</v>
      </c>
      <c r="I816" s="2">
        <v>42406</v>
      </c>
      <c r="J816" t="s">
        <v>5923</v>
      </c>
      <c r="K816" t="s">
        <v>16</v>
      </c>
      <c r="L816">
        <v>23320</v>
      </c>
      <c r="M816">
        <v>33</v>
      </c>
      <c r="N816" t="s">
        <v>713</v>
      </c>
      <c r="O816">
        <v>42</v>
      </c>
      <c r="P816">
        <v>1</v>
      </c>
      <c r="Q816" t="s">
        <v>18</v>
      </c>
      <c r="R816" t="s">
        <v>8304</v>
      </c>
      <c r="S816">
        <v>42.02</v>
      </c>
      <c r="T816">
        <v>162</v>
      </c>
      <c r="U816" t="s">
        <v>33</v>
      </c>
      <c r="V816" s="2">
        <v>42409</v>
      </c>
      <c r="W816" t="s">
        <v>130</v>
      </c>
      <c r="X816" t="s">
        <v>205</v>
      </c>
      <c r="Y816" t="s">
        <v>52</v>
      </c>
    </row>
    <row r="817" spans="1:25" hidden="1" x14ac:dyDescent="0.35">
      <c r="A817">
        <v>3</v>
      </c>
      <c r="B817" t="s">
        <v>25</v>
      </c>
      <c r="C817">
        <v>1</v>
      </c>
      <c r="D817" t="s">
        <v>50</v>
      </c>
      <c r="E817" t="s">
        <v>2489</v>
      </c>
      <c r="F817" t="s">
        <v>13</v>
      </c>
      <c r="G817" t="s">
        <v>5816</v>
      </c>
      <c r="H817" s="1">
        <v>0</v>
      </c>
      <c r="I817" s="2">
        <v>42406</v>
      </c>
      <c r="J817" t="s">
        <v>5923</v>
      </c>
      <c r="K817" t="s">
        <v>16</v>
      </c>
      <c r="L817">
        <v>23320</v>
      </c>
      <c r="M817">
        <v>159</v>
      </c>
      <c r="N817" t="s">
        <v>4909</v>
      </c>
      <c r="O817">
        <v>42</v>
      </c>
      <c r="P817">
        <v>5</v>
      </c>
      <c r="Q817" t="s">
        <v>18</v>
      </c>
      <c r="R817" t="s">
        <v>8304</v>
      </c>
      <c r="S817">
        <v>42.04</v>
      </c>
      <c r="T817">
        <v>145</v>
      </c>
      <c r="U817" t="s">
        <v>33</v>
      </c>
      <c r="V817" s="2">
        <v>42409</v>
      </c>
      <c r="W817" t="s">
        <v>130</v>
      </c>
      <c r="X817" t="s">
        <v>205</v>
      </c>
      <c r="Y817" t="s">
        <v>52</v>
      </c>
    </row>
    <row r="818" spans="1:25" hidden="1" x14ac:dyDescent="0.35">
      <c r="A818">
        <v>5</v>
      </c>
      <c r="B818" t="s">
        <v>25</v>
      </c>
      <c r="C818">
        <v>3</v>
      </c>
      <c r="D818" t="s">
        <v>11</v>
      </c>
      <c r="E818" t="s">
        <v>564</v>
      </c>
      <c r="F818" t="s">
        <v>13</v>
      </c>
      <c r="G818" t="s">
        <v>565</v>
      </c>
      <c r="H818" s="1">
        <v>0</v>
      </c>
      <c r="I818" s="2">
        <v>42522</v>
      </c>
      <c r="J818" t="s">
        <v>566</v>
      </c>
      <c r="K818" t="s">
        <v>73</v>
      </c>
      <c r="L818">
        <v>55044</v>
      </c>
      <c r="M818">
        <v>744</v>
      </c>
      <c r="N818" t="s">
        <v>8108</v>
      </c>
      <c r="O818">
        <v>581</v>
      </c>
      <c r="P818">
        <v>7</v>
      </c>
      <c r="Q818" t="s">
        <v>75</v>
      </c>
      <c r="R818" t="s">
        <v>8304</v>
      </c>
      <c r="S818">
        <v>580.54</v>
      </c>
      <c r="T818">
        <v>2002</v>
      </c>
      <c r="U818" t="s">
        <v>76</v>
      </c>
      <c r="V818" s="2">
        <v>42527</v>
      </c>
      <c r="W818" t="s">
        <v>20</v>
      </c>
      <c r="X818" t="s">
        <v>151</v>
      </c>
      <c r="Y818" t="s">
        <v>24</v>
      </c>
    </row>
    <row r="819" spans="1:25" hidden="1" x14ac:dyDescent="0.35">
      <c r="A819">
        <v>5</v>
      </c>
      <c r="B819" t="s">
        <v>25</v>
      </c>
      <c r="C819">
        <v>3</v>
      </c>
      <c r="D819" t="s">
        <v>26</v>
      </c>
      <c r="E819" t="s">
        <v>564</v>
      </c>
      <c r="F819" t="s">
        <v>13</v>
      </c>
      <c r="G819" t="s">
        <v>565</v>
      </c>
      <c r="H819" s="1">
        <v>0</v>
      </c>
      <c r="I819" s="2">
        <v>42522</v>
      </c>
      <c r="J819" t="s">
        <v>566</v>
      </c>
      <c r="K819" t="s">
        <v>73</v>
      </c>
      <c r="L819">
        <v>55044</v>
      </c>
      <c r="M819">
        <v>1388</v>
      </c>
      <c r="N819" t="s">
        <v>567</v>
      </c>
      <c r="O819">
        <v>42</v>
      </c>
      <c r="P819">
        <v>2</v>
      </c>
      <c r="Q819" t="s">
        <v>75</v>
      </c>
      <c r="R819" t="s">
        <v>8304</v>
      </c>
      <c r="S819">
        <v>41.68</v>
      </c>
      <c r="T819">
        <v>167</v>
      </c>
      <c r="U819" t="s">
        <v>76</v>
      </c>
      <c r="V819" s="2">
        <v>42527</v>
      </c>
      <c r="W819" t="s">
        <v>20</v>
      </c>
      <c r="X819" t="s">
        <v>151</v>
      </c>
      <c r="Y819" t="s">
        <v>42</v>
      </c>
    </row>
    <row r="820" spans="1:25" hidden="1" x14ac:dyDescent="0.35">
      <c r="A820">
        <v>5</v>
      </c>
      <c r="B820" t="s">
        <v>25</v>
      </c>
      <c r="C820">
        <v>3</v>
      </c>
      <c r="D820" t="s">
        <v>26</v>
      </c>
      <c r="E820" t="s">
        <v>564</v>
      </c>
      <c r="F820" t="s">
        <v>13</v>
      </c>
      <c r="G820" t="s">
        <v>565</v>
      </c>
      <c r="H820" s="1">
        <v>0</v>
      </c>
      <c r="I820" s="2">
        <v>42522</v>
      </c>
      <c r="J820" t="s">
        <v>566</v>
      </c>
      <c r="K820" t="s">
        <v>73</v>
      </c>
      <c r="L820">
        <v>55044</v>
      </c>
      <c r="M820">
        <v>97</v>
      </c>
      <c r="N820" t="s">
        <v>568</v>
      </c>
      <c r="O820">
        <v>24</v>
      </c>
      <c r="P820">
        <v>6</v>
      </c>
      <c r="Q820" t="s">
        <v>75</v>
      </c>
      <c r="R820" t="s">
        <v>8304</v>
      </c>
      <c r="S820">
        <v>23.94</v>
      </c>
      <c r="T820">
        <v>48</v>
      </c>
      <c r="U820" t="s">
        <v>76</v>
      </c>
      <c r="V820" s="2">
        <v>42527</v>
      </c>
      <c r="W820" t="s">
        <v>20</v>
      </c>
      <c r="X820" t="s">
        <v>151</v>
      </c>
      <c r="Y820" t="s">
        <v>64</v>
      </c>
    </row>
    <row r="821" spans="1:25" hidden="1" x14ac:dyDescent="0.35">
      <c r="A821">
        <v>5</v>
      </c>
      <c r="B821" t="s">
        <v>25</v>
      </c>
      <c r="C821">
        <v>3</v>
      </c>
      <c r="D821" t="s">
        <v>26</v>
      </c>
      <c r="E821" t="s">
        <v>564</v>
      </c>
      <c r="F821" t="s">
        <v>13</v>
      </c>
      <c r="G821" t="s">
        <v>565</v>
      </c>
      <c r="H821" s="1">
        <v>0</v>
      </c>
      <c r="I821" s="2">
        <v>42522</v>
      </c>
      <c r="J821" t="s">
        <v>566</v>
      </c>
      <c r="K821" t="s">
        <v>73</v>
      </c>
      <c r="L821">
        <v>55044</v>
      </c>
      <c r="M821">
        <v>852</v>
      </c>
      <c r="N821" t="s">
        <v>8112</v>
      </c>
      <c r="O821">
        <v>496</v>
      </c>
      <c r="P821">
        <v>5</v>
      </c>
      <c r="Q821" t="s">
        <v>75</v>
      </c>
      <c r="R821" t="s">
        <v>8304</v>
      </c>
      <c r="S821">
        <v>496.07</v>
      </c>
      <c r="T821">
        <v>1503</v>
      </c>
      <c r="U821" t="s">
        <v>76</v>
      </c>
      <c r="V821" s="2">
        <v>42527</v>
      </c>
      <c r="W821" t="s">
        <v>20</v>
      </c>
      <c r="X821" t="s">
        <v>151</v>
      </c>
      <c r="Y821" t="s">
        <v>56</v>
      </c>
    </row>
    <row r="822" spans="1:25" hidden="1" x14ac:dyDescent="0.35">
      <c r="A822">
        <v>5</v>
      </c>
      <c r="B822" t="s">
        <v>25</v>
      </c>
      <c r="C822">
        <v>3</v>
      </c>
      <c r="D822" t="s">
        <v>26</v>
      </c>
      <c r="E822" t="s">
        <v>564</v>
      </c>
      <c r="F822" t="s">
        <v>13</v>
      </c>
      <c r="G822" t="s">
        <v>565</v>
      </c>
      <c r="H822" s="1">
        <v>0</v>
      </c>
      <c r="I822" s="2">
        <v>42522</v>
      </c>
      <c r="J822" t="s">
        <v>566</v>
      </c>
      <c r="K822" t="s">
        <v>73</v>
      </c>
      <c r="L822">
        <v>55044</v>
      </c>
      <c r="M822">
        <v>1808</v>
      </c>
      <c r="N822" t="s">
        <v>472</v>
      </c>
      <c r="O822">
        <v>12</v>
      </c>
      <c r="P822">
        <v>4</v>
      </c>
      <c r="Q822" t="s">
        <v>75</v>
      </c>
      <c r="R822" t="s">
        <v>8304</v>
      </c>
      <c r="S822">
        <v>12.44</v>
      </c>
      <c r="T822">
        <v>26</v>
      </c>
      <c r="U822" t="s">
        <v>76</v>
      </c>
      <c r="V822" s="2">
        <v>42527</v>
      </c>
      <c r="W822" t="s">
        <v>20</v>
      </c>
      <c r="X822" t="s">
        <v>151</v>
      </c>
      <c r="Y822" t="s">
        <v>64</v>
      </c>
    </row>
    <row r="823" spans="1:25" hidden="1" x14ac:dyDescent="0.35">
      <c r="A823">
        <v>5</v>
      </c>
      <c r="B823" t="s">
        <v>43</v>
      </c>
      <c r="C823">
        <v>6</v>
      </c>
      <c r="D823" t="s">
        <v>26</v>
      </c>
      <c r="E823" t="s">
        <v>201</v>
      </c>
      <c r="F823" t="s">
        <v>13</v>
      </c>
      <c r="G823" t="s">
        <v>2689</v>
      </c>
      <c r="H823" s="1">
        <v>0.2</v>
      </c>
      <c r="I823" s="2">
        <v>42630</v>
      </c>
      <c r="J823" t="s">
        <v>4632</v>
      </c>
      <c r="K823" t="s">
        <v>30</v>
      </c>
      <c r="L823">
        <v>97477</v>
      </c>
      <c r="M823">
        <v>1127</v>
      </c>
      <c r="N823" t="s">
        <v>4633</v>
      </c>
      <c r="O823">
        <v>0</v>
      </c>
      <c r="P823">
        <v>2</v>
      </c>
      <c r="Q823" t="s">
        <v>32</v>
      </c>
      <c r="R823" t="s">
        <v>8304</v>
      </c>
      <c r="S823">
        <v>0.46</v>
      </c>
      <c r="T823">
        <v>5</v>
      </c>
      <c r="U823" t="s">
        <v>19</v>
      </c>
      <c r="V823" s="2">
        <v>42635</v>
      </c>
      <c r="W823" t="s">
        <v>39</v>
      </c>
      <c r="X823" t="s">
        <v>262</v>
      </c>
      <c r="Y823" t="s">
        <v>49</v>
      </c>
    </row>
    <row r="824" spans="1:25" hidden="1" x14ac:dyDescent="0.35">
      <c r="A824">
        <v>5</v>
      </c>
      <c r="B824" t="s">
        <v>43</v>
      </c>
      <c r="C824">
        <v>6</v>
      </c>
      <c r="D824" t="s">
        <v>26</v>
      </c>
      <c r="E824" t="s">
        <v>201</v>
      </c>
      <c r="F824" t="s">
        <v>13</v>
      </c>
      <c r="G824" t="s">
        <v>2689</v>
      </c>
      <c r="H824" s="1">
        <v>0.2</v>
      </c>
      <c r="I824" s="2">
        <v>42630</v>
      </c>
      <c r="J824" t="s">
        <v>4632</v>
      </c>
      <c r="K824" t="s">
        <v>30</v>
      </c>
      <c r="L824">
        <v>97477</v>
      </c>
      <c r="M824">
        <v>347</v>
      </c>
      <c r="N824" t="s">
        <v>4072</v>
      </c>
      <c r="O824">
        <v>5</v>
      </c>
      <c r="P824">
        <v>3</v>
      </c>
      <c r="Q824" t="s">
        <v>32</v>
      </c>
      <c r="R824" t="s">
        <v>8304</v>
      </c>
      <c r="S824">
        <v>4.78</v>
      </c>
      <c r="T824">
        <v>38</v>
      </c>
      <c r="U824" t="s">
        <v>19</v>
      </c>
      <c r="V824" s="2">
        <v>42635</v>
      </c>
      <c r="W824" t="s">
        <v>39</v>
      </c>
      <c r="X824" t="s">
        <v>262</v>
      </c>
      <c r="Y824" t="s">
        <v>49</v>
      </c>
    </row>
    <row r="825" spans="1:25" hidden="1" x14ac:dyDescent="0.35">
      <c r="A825">
        <v>5</v>
      </c>
      <c r="B825" t="s">
        <v>43</v>
      </c>
      <c r="C825">
        <v>6</v>
      </c>
      <c r="D825" t="s">
        <v>26</v>
      </c>
      <c r="E825" t="s">
        <v>201</v>
      </c>
      <c r="F825" t="s">
        <v>13</v>
      </c>
      <c r="G825" t="s">
        <v>2689</v>
      </c>
      <c r="H825" s="1">
        <v>0.2</v>
      </c>
      <c r="I825" s="2">
        <v>42630</v>
      </c>
      <c r="J825" t="s">
        <v>4632</v>
      </c>
      <c r="K825" t="s">
        <v>30</v>
      </c>
      <c r="L825">
        <v>97477</v>
      </c>
      <c r="M825">
        <v>1355</v>
      </c>
      <c r="N825" t="s">
        <v>4647</v>
      </c>
      <c r="O825">
        <v>13</v>
      </c>
      <c r="P825">
        <v>5</v>
      </c>
      <c r="Q825" t="s">
        <v>32</v>
      </c>
      <c r="R825" t="s">
        <v>8304</v>
      </c>
      <c r="S825">
        <v>13.08</v>
      </c>
      <c r="T825">
        <v>40</v>
      </c>
      <c r="U825" t="s">
        <v>19</v>
      </c>
      <c r="V825" s="2">
        <v>42635</v>
      </c>
      <c r="W825" t="s">
        <v>39</v>
      </c>
      <c r="X825" t="s">
        <v>262</v>
      </c>
      <c r="Y825" t="s">
        <v>64</v>
      </c>
    </row>
    <row r="826" spans="1:25" hidden="1" x14ac:dyDescent="0.35">
      <c r="A826">
        <v>5</v>
      </c>
      <c r="B826" t="s">
        <v>43</v>
      </c>
      <c r="C826">
        <v>6</v>
      </c>
      <c r="D826" t="s">
        <v>26</v>
      </c>
      <c r="E826" t="s">
        <v>201</v>
      </c>
      <c r="F826" t="s">
        <v>13</v>
      </c>
      <c r="G826" t="s">
        <v>2689</v>
      </c>
      <c r="H826" s="1">
        <v>0.2</v>
      </c>
      <c r="I826" s="2">
        <v>42630</v>
      </c>
      <c r="J826" t="s">
        <v>4632</v>
      </c>
      <c r="K826" t="s">
        <v>30</v>
      </c>
      <c r="L826">
        <v>97477</v>
      </c>
      <c r="M826">
        <v>1758</v>
      </c>
      <c r="N826" t="s">
        <v>790</v>
      </c>
      <c r="O826">
        <v>46</v>
      </c>
      <c r="P826">
        <v>6</v>
      </c>
      <c r="Q826" t="s">
        <v>32</v>
      </c>
      <c r="R826" t="s">
        <v>8304</v>
      </c>
      <c r="S826">
        <v>46.47</v>
      </c>
      <c r="T826">
        <v>149</v>
      </c>
      <c r="U826" t="s">
        <v>19</v>
      </c>
      <c r="V826" s="2">
        <v>42635</v>
      </c>
      <c r="W826" t="s">
        <v>39</v>
      </c>
      <c r="X826" t="s">
        <v>262</v>
      </c>
      <c r="Y826" t="s">
        <v>64</v>
      </c>
    </row>
    <row r="827" spans="1:25" hidden="1" x14ac:dyDescent="0.35">
      <c r="A827">
        <v>5</v>
      </c>
      <c r="B827" t="s">
        <v>43</v>
      </c>
      <c r="C827">
        <v>6</v>
      </c>
      <c r="D827" t="s">
        <v>50</v>
      </c>
      <c r="E827" t="s">
        <v>201</v>
      </c>
      <c r="F827" t="s">
        <v>13</v>
      </c>
      <c r="G827" t="s">
        <v>2689</v>
      </c>
      <c r="H827" s="1">
        <v>0.2</v>
      </c>
      <c r="I827" s="2">
        <v>42630</v>
      </c>
      <c r="J827" t="s">
        <v>4632</v>
      </c>
      <c r="K827" t="s">
        <v>30</v>
      </c>
      <c r="L827">
        <v>97477</v>
      </c>
      <c r="M827">
        <v>1606</v>
      </c>
      <c r="N827" t="s">
        <v>189</v>
      </c>
      <c r="O827">
        <v>17</v>
      </c>
      <c r="P827">
        <v>10</v>
      </c>
      <c r="Q827" t="s">
        <v>32</v>
      </c>
      <c r="R827" t="s">
        <v>8304</v>
      </c>
      <c r="S827">
        <v>16.78</v>
      </c>
      <c r="T827">
        <v>56</v>
      </c>
      <c r="U827" t="s">
        <v>19</v>
      </c>
      <c r="V827" s="2">
        <v>42635</v>
      </c>
      <c r="W827" t="s">
        <v>39</v>
      </c>
      <c r="X827" t="s">
        <v>262</v>
      </c>
      <c r="Y827" t="s">
        <v>113</v>
      </c>
    </row>
    <row r="828" spans="1:25" hidden="1" x14ac:dyDescent="0.35">
      <c r="A828">
        <v>5</v>
      </c>
      <c r="B828" t="s">
        <v>43</v>
      </c>
      <c r="C828">
        <v>6</v>
      </c>
      <c r="D828" t="s">
        <v>50</v>
      </c>
      <c r="E828" t="s">
        <v>201</v>
      </c>
      <c r="F828" t="s">
        <v>13</v>
      </c>
      <c r="G828" t="s">
        <v>2689</v>
      </c>
      <c r="H828" s="1">
        <v>0.7</v>
      </c>
      <c r="I828" s="2">
        <v>42630</v>
      </c>
      <c r="J828" t="s">
        <v>4632</v>
      </c>
      <c r="K828" t="s">
        <v>30</v>
      </c>
      <c r="L828">
        <v>97477</v>
      </c>
      <c r="M828">
        <v>1284</v>
      </c>
      <c r="N828" t="s">
        <v>5191</v>
      </c>
      <c r="O828">
        <v>-22</v>
      </c>
      <c r="P828">
        <v>5</v>
      </c>
      <c r="Q828" t="s">
        <v>32</v>
      </c>
      <c r="R828" t="s">
        <v>8304</v>
      </c>
      <c r="S828">
        <v>-21.94</v>
      </c>
      <c r="T828">
        <v>30</v>
      </c>
      <c r="U828" t="s">
        <v>19</v>
      </c>
      <c r="V828" s="2">
        <v>42635</v>
      </c>
      <c r="W828" t="s">
        <v>39</v>
      </c>
      <c r="X828" t="s">
        <v>262</v>
      </c>
      <c r="Y828" t="s">
        <v>422</v>
      </c>
    </row>
    <row r="829" spans="1:25" hidden="1" x14ac:dyDescent="0.35">
      <c r="A829">
        <v>2</v>
      </c>
      <c r="B829" t="s">
        <v>25</v>
      </c>
      <c r="C829">
        <v>1</v>
      </c>
      <c r="D829" t="s">
        <v>26</v>
      </c>
      <c r="E829" t="s">
        <v>870</v>
      </c>
      <c r="F829" t="s">
        <v>13</v>
      </c>
      <c r="G829" t="s">
        <v>7080</v>
      </c>
      <c r="H829" s="1">
        <v>0</v>
      </c>
      <c r="I829" s="2">
        <v>42656</v>
      </c>
      <c r="J829" t="s">
        <v>7249</v>
      </c>
      <c r="K829" t="s">
        <v>16</v>
      </c>
      <c r="L829">
        <v>23223</v>
      </c>
      <c r="M829">
        <v>1650</v>
      </c>
      <c r="N829" t="s">
        <v>3967</v>
      </c>
      <c r="O829">
        <v>7</v>
      </c>
      <c r="P829">
        <v>3</v>
      </c>
      <c r="Q829" t="s">
        <v>18</v>
      </c>
      <c r="R829" t="s">
        <v>8304</v>
      </c>
      <c r="S829">
        <v>7.13</v>
      </c>
      <c r="T829">
        <v>15</v>
      </c>
      <c r="U829" t="s">
        <v>76</v>
      </c>
      <c r="V829" s="2">
        <v>42658</v>
      </c>
      <c r="W829" t="s">
        <v>130</v>
      </c>
      <c r="X829" t="s">
        <v>205</v>
      </c>
      <c r="Y829" t="s">
        <v>54</v>
      </c>
    </row>
    <row r="830" spans="1:25" hidden="1" x14ac:dyDescent="0.35">
      <c r="A830">
        <v>2</v>
      </c>
      <c r="B830" t="s">
        <v>25</v>
      </c>
      <c r="C830">
        <v>1</v>
      </c>
      <c r="D830" t="s">
        <v>26</v>
      </c>
      <c r="E830" t="s">
        <v>870</v>
      </c>
      <c r="F830" t="s">
        <v>13</v>
      </c>
      <c r="G830" t="s">
        <v>7080</v>
      </c>
      <c r="H830" s="1">
        <v>0</v>
      </c>
      <c r="I830" s="2">
        <v>42656</v>
      </c>
      <c r="J830" t="s">
        <v>7249</v>
      </c>
      <c r="K830" t="s">
        <v>16</v>
      </c>
      <c r="L830">
        <v>23223</v>
      </c>
      <c r="M830">
        <v>1485</v>
      </c>
      <c r="N830" t="s">
        <v>6043</v>
      </c>
      <c r="O830">
        <v>6</v>
      </c>
      <c r="P830">
        <v>4</v>
      </c>
      <c r="Q830" t="s">
        <v>18</v>
      </c>
      <c r="R830" t="s">
        <v>8304</v>
      </c>
      <c r="S830">
        <v>6.3</v>
      </c>
      <c r="T830">
        <v>315</v>
      </c>
      <c r="U830" t="s">
        <v>76</v>
      </c>
      <c r="V830" s="2">
        <v>42658</v>
      </c>
      <c r="W830" t="s">
        <v>130</v>
      </c>
      <c r="X830" t="s">
        <v>205</v>
      </c>
      <c r="Y830" t="s">
        <v>42</v>
      </c>
    </row>
    <row r="831" spans="1:25" hidden="1" x14ac:dyDescent="0.35">
      <c r="A831">
        <v>2</v>
      </c>
      <c r="B831" t="s">
        <v>25</v>
      </c>
      <c r="C831">
        <v>1</v>
      </c>
      <c r="D831" t="s">
        <v>26</v>
      </c>
      <c r="E831" t="s">
        <v>870</v>
      </c>
      <c r="F831" t="s">
        <v>13</v>
      </c>
      <c r="G831" t="s">
        <v>7080</v>
      </c>
      <c r="H831" s="1">
        <v>0</v>
      </c>
      <c r="I831" s="2">
        <v>42656</v>
      </c>
      <c r="J831" t="s">
        <v>7249</v>
      </c>
      <c r="K831" t="s">
        <v>16</v>
      </c>
      <c r="L831">
        <v>23223</v>
      </c>
      <c r="M831">
        <v>1253</v>
      </c>
      <c r="N831" t="s">
        <v>3102</v>
      </c>
      <c r="O831">
        <v>17</v>
      </c>
      <c r="P831">
        <v>5</v>
      </c>
      <c r="Q831" t="s">
        <v>18</v>
      </c>
      <c r="R831" t="s">
        <v>8304</v>
      </c>
      <c r="S831">
        <v>17.47</v>
      </c>
      <c r="T831">
        <v>36</v>
      </c>
      <c r="U831" t="s">
        <v>76</v>
      </c>
      <c r="V831" s="2">
        <v>42658</v>
      </c>
      <c r="W831" t="s">
        <v>130</v>
      </c>
      <c r="X831" t="s">
        <v>205</v>
      </c>
      <c r="Y831" t="s">
        <v>119</v>
      </c>
    </row>
    <row r="832" spans="1:25" hidden="1" x14ac:dyDescent="0.35">
      <c r="A832">
        <v>2</v>
      </c>
      <c r="B832" t="s">
        <v>25</v>
      </c>
      <c r="C832">
        <v>1</v>
      </c>
      <c r="D832" t="s">
        <v>50</v>
      </c>
      <c r="E832" t="s">
        <v>870</v>
      </c>
      <c r="F832" t="s">
        <v>13</v>
      </c>
      <c r="G832" t="s">
        <v>7080</v>
      </c>
      <c r="H832" s="1">
        <v>0</v>
      </c>
      <c r="I832" s="2">
        <v>42656</v>
      </c>
      <c r="J832" t="s">
        <v>7249</v>
      </c>
      <c r="K832" t="s">
        <v>16</v>
      </c>
      <c r="L832">
        <v>23223</v>
      </c>
      <c r="M832">
        <v>1403</v>
      </c>
      <c r="N832" t="s">
        <v>5076</v>
      </c>
      <c r="O832">
        <v>4</v>
      </c>
      <c r="P832">
        <v>2</v>
      </c>
      <c r="Q832" t="s">
        <v>18</v>
      </c>
      <c r="R832" t="s">
        <v>8304</v>
      </c>
      <c r="S832">
        <v>4.3600000000000003</v>
      </c>
      <c r="T832">
        <v>23</v>
      </c>
      <c r="U832" t="s">
        <v>76</v>
      </c>
      <c r="V832" s="2">
        <v>42658</v>
      </c>
      <c r="W832" t="s">
        <v>130</v>
      </c>
      <c r="X832" t="s">
        <v>205</v>
      </c>
      <c r="Y832" t="s">
        <v>113</v>
      </c>
    </row>
    <row r="833" spans="1:25" hidden="1" x14ac:dyDescent="0.35">
      <c r="A833">
        <v>6</v>
      </c>
      <c r="B833" t="s">
        <v>10</v>
      </c>
      <c r="C833">
        <v>6</v>
      </c>
      <c r="D833" t="s">
        <v>26</v>
      </c>
      <c r="E833" t="s">
        <v>171</v>
      </c>
      <c r="F833" t="s">
        <v>13</v>
      </c>
      <c r="G833" t="s">
        <v>6827</v>
      </c>
      <c r="H833" s="1">
        <v>0.2</v>
      </c>
      <c r="I833" s="2">
        <v>42678</v>
      </c>
      <c r="J833" t="s">
        <v>7531</v>
      </c>
      <c r="K833" t="s">
        <v>102</v>
      </c>
      <c r="L833">
        <v>10011</v>
      </c>
      <c r="M833">
        <v>46</v>
      </c>
      <c r="N833" t="s">
        <v>8239</v>
      </c>
      <c r="O833">
        <v>19</v>
      </c>
      <c r="P833">
        <v>4</v>
      </c>
      <c r="Q833" t="s">
        <v>104</v>
      </c>
      <c r="R833" t="s">
        <v>8304</v>
      </c>
      <c r="S833">
        <v>18.87</v>
      </c>
      <c r="T833">
        <v>52</v>
      </c>
      <c r="U833" t="s">
        <v>76</v>
      </c>
      <c r="V833" s="2">
        <v>42684</v>
      </c>
      <c r="W833" t="s">
        <v>39</v>
      </c>
      <c r="X833" t="s">
        <v>175</v>
      </c>
      <c r="Y833" t="s">
        <v>54</v>
      </c>
    </row>
    <row r="834" spans="1:25" x14ac:dyDescent="0.35">
      <c r="A834">
        <v>1</v>
      </c>
      <c r="B834" t="s">
        <v>10</v>
      </c>
      <c r="C834">
        <v>1</v>
      </c>
      <c r="D834" t="s">
        <v>11</v>
      </c>
      <c r="E834" t="s">
        <v>572</v>
      </c>
      <c r="F834" t="s">
        <v>13</v>
      </c>
      <c r="G834" t="s">
        <v>6883</v>
      </c>
      <c r="H834" s="1">
        <v>0.2</v>
      </c>
      <c r="I834" s="2">
        <v>42639</v>
      </c>
      <c r="J834" t="s">
        <v>6884</v>
      </c>
      <c r="K834" t="s">
        <v>30</v>
      </c>
      <c r="L834">
        <v>92105</v>
      </c>
      <c r="M834">
        <v>833</v>
      </c>
      <c r="N834" t="s">
        <v>23</v>
      </c>
      <c r="O834">
        <v>73</v>
      </c>
      <c r="P834">
        <v>3</v>
      </c>
      <c r="Q834" t="s">
        <v>32</v>
      </c>
      <c r="R834" t="s">
        <v>8304</v>
      </c>
      <c r="S834">
        <v>73.19</v>
      </c>
      <c r="T834">
        <v>586</v>
      </c>
      <c r="U834" t="s">
        <v>76</v>
      </c>
      <c r="V834" s="2">
        <v>42640</v>
      </c>
      <c r="W834" t="s">
        <v>130</v>
      </c>
      <c r="X834" t="s">
        <v>34</v>
      </c>
      <c r="Y834" t="s">
        <v>24</v>
      </c>
    </row>
    <row r="835" spans="1:25" x14ac:dyDescent="0.35">
      <c r="A835">
        <v>1</v>
      </c>
      <c r="B835" t="s">
        <v>10</v>
      </c>
      <c r="C835">
        <v>1</v>
      </c>
      <c r="D835" t="s">
        <v>26</v>
      </c>
      <c r="E835" t="s">
        <v>572</v>
      </c>
      <c r="F835" t="s">
        <v>13</v>
      </c>
      <c r="G835" t="s">
        <v>6883</v>
      </c>
      <c r="H835" s="1">
        <v>0</v>
      </c>
      <c r="I835" s="2">
        <v>42639</v>
      </c>
      <c r="J835" t="s">
        <v>6884</v>
      </c>
      <c r="K835" t="s">
        <v>30</v>
      </c>
      <c r="L835">
        <v>92105</v>
      </c>
      <c r="M835">
        <v>1821</v>
      </c>
      <c r="N835" t="s">
        <v>2861</v>
      </c>
      <c r="O835">
        <v>9</v>
      </c>
      <c r="P835">
        <v>3</v>
      </c>
      <c r="Q835" t="s">
        <v>32</v>
      </c>
      <c r="R835" t="s">
        <v>8304</v>
      </c>
      <c r="S835">
        <v>9.33</v>
      </c>
      <c r="T835">
        <v>19</v>
      </c>
      <c r="U835" t="s">
        <v>76</v>
      </c>
      <c r="V835" s="2">
        <v>42640</v>
      </c>
      <c r="W835" t="s">
        <v>130</v>
      </c>
      <c r="X835" t="s">
        <v>34</v>
      </c>
      <c r="Y835" t="s">
        <v>64</v>
      </c>
    </row>
    <row r="836" spans="1:25" x14ac:dyDescent="0.35">
      <c r="A836">
        <v>4</v>
      </c>
      <c r="B836" t="s">
        <v>43</v>
      </c>
      <c r="C836">
        <v>6</v>
      </c>
      <c r="D836" t="s">
        <v>50</v>
      </c>
      <c r="E836" t="s">
        <v>88</v>
      </c>
      <c r="F836" t="s">
        <v>13</v>
      </c>
      <c r="G836" t="s">
        <v>278</v>
      </c>
      <c r="H836" s="1">
        <v>0</v>
      </c>
      <c r="I836" s="2">
        <v>42621</v>
      </c>
      <c r="J836" t="s">
        <v>1399</v>
      </c>
      <c r="K836" t="s">
        <v>30</v>
      </c>
      <c r="L836">
        <v>94110</v>
      </c>
      <c r="M836">
        <v>1034</v>
      </c>
      <c r="N836" t="s">
        <v>1400</v>
      </c>
      <c r="O836">
        <v>8</v>
      </c>
      <c r="P836">
        <v>2</v>
      </c>
      <c r="Q836" t="s">
        <v>32</v>
      </c>
      <c r="R836" t="s">
        <v>8304</v>
      </c>
      <c r="S836">
        <v>8.5</v>
      </c>
      <c r="T836">
        <v>50</v>
      </c>
      <c r="U836" t="s">
        <v>19</v>
      </c>
      <c r="V836" s="2">
        <v>42625</v>
      </c>
      <c r="W836" t="s">
        <v>39</v>
      </c>
      <c r="X836" t="s">
        <v>34</v>
      </c>
      <c r="Y836" t="s">
        <v>113</v>
      </c>
    </row>
    <row r="837" spans="1:25" hidden="1" x14ac:dyDescent="0.35">
      <c r="A837">
        <v>2</v>
      </c>
      <c r="B837" t="s">
        <v>43</v>
      </c>
      <c r="C837">
        <v>3</v>
      </c>
      <c r="D837" t="s">
        <v>26</v>
      </c>
      <c r="E837" t="s">
        <v>1456</v>
      </c>
      <c r="F837" t="s">
        <v>13</v>
      </c>
      <c r="G837" t="s">
        <v>466</v>
      </c>
      <c r="H837" s="1">
        <v>0</v>
      </c>
      <c r="I837" s="2">
        <v>42649</v>
      </c>
      <c r="J837" t="s">
        <v>6013</v>
      </c>
      <c r="K837" t="s">
        <v>73</v>
      </c>
      <c r="L837">
        <v>68104</v>
      </c>
      <c r="M837">
        <v>720</v>
      </c>
      <c r="N837" t="s">
        <v>5909</v>
      </c>
      <c r="O837">
        <v>8</v>
      </c>
      <c r="P837">
        <v>2</v>
      </c>
      <c r="Q837" t="s">
        <v>75</v>
      </c>
      <c r="R837" t="s">
        <v>8304</v>
      </c>
      <c r="S837">
        <v>7.68</v>
      </c>
      <c r="T837">
        <v>15</v>
      </c>
      <c r="U837" t="s">
        <v>33</v>
      </c>
      <c r="V837" s="2">
        <v>42651</v>
      </c>
      <c r="W837" t="s">
        <v>20</v>
      </c>
      <c r="X837" t="s">
        <v>98</v>
      </c>
      <c r="Y837" t="s">
        <v>54</v>
      </c>
    </row>
    <row r="838" spans="1:25" hidden="1" x14ac:dyDescent="0.35">
      <c r="A838">
        <v>2</v>
      </c>
      <c r="B838" t="s">
        <v>43</v>
      </c>
      <c r="C838">
        <v>3</v>
      </c>
      <c r="D838" t="s">
        <v>11</v>
      </c>
      <c r="E838" t="s">
        <v>2009</v>
      </c>
      <c r="F838" t="s">
        <v>13</v>
      </c>
      <c r="G838" t="s">
        <v>2010</v>
      </c>
      <c r="H838" s="1">
        <v>0</v>
      </c>
      <c r="I838" s="2">
        <v>42530</v>
      </c>
      <c r="J838" t="s">
        <v>2011</v>
      </c>
      <c r="K838" t="s">
        <v>16</v>
      </c>
      <c r="L838">
        <v>22801</v>
      </c>
      <c r="M838">
        <v>311</v>
      </c>
      <c r="N838" t="s">
        <v>332</v>
      </c>
      <c r="O838">
        <v>245</v>
      </c>
      <c r="P838">
        <v>7</v>
      </c>
      <c r="Q838" t="s">
        <v>18</v>
      </c>
      <c r="R838" t="s">
        <v>8304</v>
      </c>
      <c r="S838">
        <v>245.02</v>
      </c>
      <c r="T838">
        <v>1441</v>
      </c>
      <c r="U838" t="s">
        <v>19</v>
      </c>
      <c r="V838" s="2">
        <v>42532</v>
      </c>
      <c r="W838" t="s">
        <v>20</v>
      </c>
      <c r="X838" t="s">
        <v>205</v>
      </c>
      <c r="Y838" t="s">
        <v>41</v>
      </c>
    </row>
    <row r="839" spans="1:25" hidden="1" x14ac:dyDescent="0.35">
      <c r="A839">
        <v>4</v>
      </c>
      <c r="B839" t="s">
        <v>43</v>
      </c>
      <c r="C839">
        <v>6</v>
      </c>
      <c r="D839" t="s">
        <v>26</v>
      </c>
      <c r="E839" t="s">
        <v>65</v>
      </c>
      <c r="F839" t="s">
        <v>13</v>
      </c>
      <c r="G839" t="s">
        <v>5766</v>
      </c>
      <c r="H839" s="1">
        <v>0</v>
      </c>
      <c r="I839" s="2">
        <v>42632</v>
      </c>
      <c r="J839" t="s">
        <v>6616</v>
      </c>
      <c r="K839" t="s">
        <v>30</v>
      </c>
      <c r="L839">
        <v>98115</v>
      </c>
      <c r="M839">
        <v>502</v>
      </c>
      <c r="N839" t="s">
        <v>975</v>
      </c>
      <c r="O839">
        <v>25</v>
      </c>
      <c r="P839">
        <v>6</v>
      </c>
      <c r="Q839" t="s">
        <v>32</v>
      </c>
      <c r="R839" t="s">
        <v>8304</v>
      </c>
      <c r="S839">
        <v>24.98</v>
      </c>
      <c r="T839">
        <v>93</v>
      </c>
      <c r="U839" t="s">
        <v>33</v>
      </c>
      <c r="V839" s="2">
        <v>42636</v>
      </c>
      <c r="W839" t="s">
        <v>39</v>
      </c>
      <c r="X839" t="s">
        <v>69</v>
      </c>
      <c r="Y839" t="s">
        <v>42</v>
      </c>
    </row>
    <row r="840" spans="1:25" hidden="1" x14ac:dyDescent="0.35">
      <c r="A840">
        <v>5</v>
      </c>
      <c r="B840" t="s">
        <v>43</v>
      </c>
      <c r="C840">
        <v>6</v>
      </c>
      <c r="D840" t="s">
        <v>26</v>
      </c>
      <c r="E840" t="s">
        <v>498</v>
      </c>
      <c r="F840" t="s">
        <v>13</v>
      </c>
      <c r="G840" t="s">
        <v>981</v>
      </c>
      <c r="H840" s="1">
        <v>0.2</v>
      </c>
      <c r="I840" s="2">
        <v>42650</v>
      </c>
      <c r="J840" t="s">
        <v>6288</v>
      </c>
      <c r="K840" t="s">
        <v>73</v>
      </c>
      <c r="L840">
        <v>75217</v>
      </c>
      <c r="M840">
        <v>652</v>
      </c>
      <c r="N840" t="s">
        <v>577</v>
      </c>
      <c r="O840">
        <v>11</v>
      </c>
      <c r="P840">
        <v>10</v>
      </c>
      <c r="Q840" t="s">
        <v>75</v>
      </c>
      <c r="R840" t="s">
        <v>8304</v>
      </c>
      <c r="S840">
        <v>10.74</v>
      </c>
      <c r="T840">
        <v>107</v>
      </c>
      <c r="U840" t="s">
        <v>33</v>
      </c>
      <c r="V840" s="2">
        <v>42655</v>
      </c>
      <c r="W840" t="s">
        <v>39</v>
      </c>
      <c r="X840" t="s">
        <v>77</v>
      </c>
      <c r="Y840" t="s">
        <v>42</v>
      </c>
    </row>
    <row r="841" spans="1:25" hidden="1" x14ac:dyDescent="0.35">
      <c r="A841">
        <v>5</v>
      </c>
      <c r="B841" t="s">
        <v>43</v>
      </c>
      <c r="C841">
        <v>6</v>
      </c>
      <c r="D841" t="s">
        <v>50</v>
      </c>
      <c r="E841" t="s">
        <v>305</v>
      </c>
      <c r="F841" t="s">
        <v>13</v>
      </c>
      <c r="G841" t="s">
        <v>5304</v>
      </c>
      <c r="H841" s="1">
        <v>0.2</v>
      </c>
      <c r="I841" s="2">
        <v>42706</v>
      </c>
      <c r="J841" t="s">
        <v>6770</v>
      </c>
      <c r="K841" t="s">
        <v>102</v>
      </c>
      <c r="L841">
        <v>43229</v>
      </c>
      <c r="M841">
        <v>915</v>
      </c>
      <c r="N841" t="s">
        <v>1237</v>
      </c>
      <c r="O841">
        <v>30</v>
      </c>
      <c r="P841">
        <v>5</v>
      </c>
      <c r="Q841" t="s">
        <v>104</v>
      </c>
      <c r="R841" t="s">
        <v>8304</v>
      </c>
      <c r="S841">
        <v>29.95</v>
      </c>
      <c r="T841">
        <v>120</v>
      </c>
      <c r="U841" t="s">
        <v>33</v>
      </c>
      <c r="V841" s="2">
        <v>42711</v>
      </c>
      <c r="W841" t="s">
        <v>39</v>
      </c>
      <c r="X841" t="s">
        <v>309</v>
      </c>
      <c r="Y841" t="s">
        <v>113</v>
      </c>
    </row>
    <row r="842" spans="1:25" x14ac:dyDescent="0.35">
      <c r="A842">
        <v>2</v>
      </c>
      <c r="B842" t="s">
        <v>25</v>
      </c>
      <c r="C842">
        <v>1</v>
      </c>
      <c r="D842" t="s">
        <v>26</v>
      </c>
      <c r="E842" t="s">
        <v>572</v>
      </c>
      <c r="F842" t="s">
        <v>13</v>
      </c>
      <c r="G842" t="s">
        <v>1583</v>
      </c>
      <c r="H842" s="1">
        <v>0</v>
      </c>
      <c r="I842" s="2">
        <v>42728</v>
      </c>
      <c r="J842" t="s">
        <v>3075</v>
      </c>
      <c r="K842" t="s">
        <v>30</v>
      </c>
      <c r="L842">
        <v>92037</v>
      </c>
      <c r="M842">
        <v>290</v>
      </c>
      <c r="N842" t="s">
        <v>3076</v>
      </c>
      <c r="O842">
        <v>4</v>
      </c>
      <c r="P842">
        <v>1</v>
      </c>
      <c r="Q842" t="s">
        <v>32</v>
      </c>
      <c r="R842" t="s">
        <v>8304</v>
      </c>
      <c r="S842">
        <v>3.63</v>
      </c>
      <c r="T842">
        <v>14</v>
      </c>
      <c r="U842" t="s">
        <v>19</v>
      </c>
      <c r="V842" s="2">
        <v>42730</v>
      </c>
      <c r="W842" t="s">
        <v>130</v>
      </c>
      <c r="X842" t="s">
        <v>34</v>
      </c>
      <c r="Y842" t="s">
        <v>56</v>
      </c>
    </row>
    <row r="843" spans="1:25" hidden="1" x14ac:dyDescent="0.35">
      <c r="A843">
        <v>3</v>
      </c>
      <c r="B843" t="s">
        <v>25</v>
      </c>
      <c r="C843">
        <v>1</v>
      </c>
      <c r="D843" t="s">
        <v>26</v>
      </c>
      <c r="E843" t="s">
        <v>99</v>
      </c>
      <c r="F843" t="s">
        <v>13</v>
      </c>
      <c r="G843" t="s">
        <v>1655</v>
      </c>
      <c r="H843" s="1">
        <v>0.2</v>
      </c>
      <c r="I843" s="2">
        <v>42626</v>
      </c>
      <c r="J843" t="s">
        <v>2957</v>
      </c>
      <c r="K843" t="s">
        <v>102</v>
      </c>
      <c r="L843">
        <v>19143</v>
      </c>
      <c r="M843">
        <v>1784</v>
      </c>
      <c r="N843" t="s">
        <v>2958</v>
      </c>
      <c r="O843">
        <v>5</v>
      </c>
      <c r="P843">
        <v>3</v>
      </c>
      <c r="Q843" t="s">
        <v>104</v>
      </c>
      <c r="R843" t="s">
        <v>8304</v>
      </c>
      <c r="S843">
        <v>5.44</v>
      </c>
      <c r="T843">
        <v>16</v>
      </c>
      <c r="U843" t="s">
        <v>19</v>
      </c>
      <c r="V843" s="2">
        <v>42629</v>
      </c>
      <c r="W843" t="s">
        <v>130</v>
      </c>
      <c r="X843" t="s">
        <v>105</v>
      </c>
      <c r="Y843" t="s">
        <v>64</v>
      </c>
    </row>
    <row r="844" spans="1:25" hidden="1" x14ac:dyDescent="0.35">
      <c r="A844">
        <v>3</v>
      </c>
      <c r="B844" t="s">
        <v>25</v>
      </c>
      <c r="C844">
        <v>1</v>
      </c>
      <c r="D844" t="s">
        <v>50</v>
      </c>
      <c r="E844" t="s">
        <v>99</v>
      </c>
      <c r="F844" t="s">
        <v>13</v>
      </c>
      <c r="G844" t="s">
        <v>1655</v>
      </c>
      <c r="H844" s="1">
        <v>0.2</v>
      </c>
      <c r="I844" s="2">
        <v>42626</v>
      </c>
      <c r="J844" t="s">
        <v>2957</v>
      </c>
      <c r="K844" t="s">
        <v>102</v>
      </c>
      <c r="L844">
        <v>19143</v>
      </c>
      <c r="M844">
        <v>890</v>
      </c>
      <c r="N844" t="s">
        <v>4754</v>
      </c>
      <c r="O844">
        <v>54</v>
      </c>
      <c r="P844">
        <v>5</v>
      </c>
      <c r="Q844" t="s">
        <v>104</v>
      </c>
      <c r="R844" t="s">
        <v>8304</v>
      </c>
      <c r="S844">
        <v>53.55</v>
      </c>
      <c r="T844">
        <v>252</v>
      </c>
      <c r="U844" t="s">
        <v>19</v>
      </c>
      <c r="V844" s="2">
        <v>42629</v>
      </c>
      <c r="W844" t="s">
        <v>130</v>
      </c>
      <c r="X844" t="s">
        <v>105</v>
      </c>
      <c r="Y844" t="s">
        <v>113</v>
      </c>
    </row>
    <row r="845" spans="1:25" hidden="1" x14ac:dyDescent="0.35">
      <c r="A845">
        <v>5</v>
      </c>
      <c r="B845" t="s">
        <v>43</v>
      </c>
      <c r="C845">
        <v>6</v>
      </c>
      <c r="D845" t="s">
        <v>50</v>
      </c>
      <c r="E845" t="s">
        <v>5063</v>
      </c>
      <c r="F845" t="s">
        <v>13</v>
      </c>
      <c r="G845" t="s">
        <v>536</v>
      </c>
      <c r="H845" s="1">
        <v>0</v>
      </c>
      <c r="I845" s="2">
        <v>42488</v>
      </c>
      <c r="J845" t="s">
        <v>6754</v>
      </c>
      <c r="K845" t="s">
        <v>102</v>
      </c>
      <c r="L845">
        <v>14701</v>
      </c>
      <c r="M845">
        <v>1011</v>
      </c>
      <c r="N845" t="s">
        <v>5000</v>
      </c>
      <c r="O845">
        <v>58</v>
      </c>
      <c r="P845">
        <v>2</v>
      </c>
      <c r="Q845" t="s">
        <v>104</v>
      </c>
      <c r="R845" t="s">
        <v>8304</v>
      </c>
      <c r="S845">
        <v>57.59</v>
      </c>
      <c r="T845">
        <v>160</v>
      </c>
      <c r="U845" t="s">
        <v>33</v>
      </c>
      <c r="V845" s="2">
        <v>42493</v>
      </c>
      <c r="W845" t="s">
        <v>39</v>
      </c>
      <c r="X845" t="s">
        <v>175</v>
      </c>
      <c r="Y845" t="s">
        <v>113</v>
      </c>
    </row>
    <row r="846" spans="1:25" x14ac:dyDescent="0.35">
      <c r="A846">
        <v>2</v>
      </c>
      <c r="B846" t="s">
        <v>43</v>
      </c>
      <c r="C846">
        <v>3</v>
      </c>
      <c r="D846" t="s">
        <v>11</v>
      </c>
      <c r="E846" t="s">
        <v>27</v>
      </c>
      <c r="F846" t="s">
        <v>13</v>
      </c>
      <c r="G846" t="s">
        <v>5449</v>
      </c>
      <c r="H846" s="1">
        <v>0</v>
      </c>
      <c r="I846" s="2">
        <v>42601</v>
      </c>
      <c r="J846" t="s">
        <v>5450</v>
      </c>
      <c r="K846" t="s">
        <v>30</v>
      </c>
      <c r="L846">
        <v>90045</v>
      </c>
      <c r="M846">
        <v>506</v>
      </c>
      <c r="N846" t="s">
        <v>1108</v>
      </c>
      <c r="O846">
        <v>26</v>
      </c>
      <c r="P846">
        <v>7</v>
      </c>
      <c r="Q846" t="s">
        <v>32</v>
      </c>
      <c r="R846" t="s">
        <v>8304</v>
      </c>
      <c r="S846">
        <v>26.03</v>
      </c>
      <c r="T846">
        <v>289</v>
      </c>
      <c r="U846" t="s">
        <v>33</v>
      </c>
      <c r="V846" s="2">
        <v>42603</v>
      </c>
      <c r="W846" t="s">
        <v>20</v>
      </c>
      <c r="X846" t="s">
        <v>34</v>
      </c>
      <c r="Y846" t="s">
        <v>47</v>
      </c>
    </row>
    <row r="847" spans="1:25" x14ac:dyDescent="0.35">
      <c r="A847">
        <v>2</v>
      </c>
      <c r="B847" t="s">
        <v>43</v>
      </c>
      <c r="C847">
        <v>3</v>
      </c>
      <c r="D847" t="s">
        <v>26</v>
      </c>
      <c r="E847" t="s">
        <v>27</v>
      </c>
      <c r="F847" t="s">
        <v>13</v>
      </c>
      <c r="G847" t="s">
        <v>5449</v>
      </c>
      <c r="H847" s="1">
        <v>0.2</v>
      </c>
      <c r="I847" s="2">
        <v>42601</v>
      </c>
      <c r="J847" t="s">
        <v>5450</v>
      </c>
      <c r="K847" t="s">
        <v>30</v>
      </c>
      <c r="L847">
        <v>90045</v>
      </c>
      <c r="M847">
        <v>1426</v>
      </c>
      <c r="N847" t="s">
        <v>3716</v>
      </c>
      <c r="O847">
        <v>23</v>
      </c>
      <c r="P847">
        <v>2</v>
      </c>
      <c r="Q847" t="s">
        <v>32</v>
      </c>
      <c r="R847" t="s">
        <v>8304</v>
      </c>
      <c r="S847">
        <v>22.57</v>
      </c>
      <c r="T847">
        <v>69</v>
      </c>
      <c r="U847" t="s">
        <v>33</v>
      </c>
      <c r="V847" s="2">
        <v>42603</v>
      </c>
      <c r="W847" t="s">
        <v>20</v>
      </c>
      <c r="X847" t="s">
        <v>34</v>
      </c>
      <c r="Y847" t="s">
        <v>54</v>
      </c>
    </row>
    <row r="848" spans="1:25" hidden="1" x14ac:dyDescent="0.35">
      <c r="A848">
        <v>5</v>
      </c>
      <c r="B848" t="s">
        <v>43</v>
      </c>
      <c r="C848">
        <v>6</v>
      </c>
      <c r="D848" t="s">
        <v>11</v>
      </c>
      <c r="E848" t="s">
        <v>535</v>
      </c>
      <c r="F848" t="s">
        <v>13</v>
      </c>
      <c r="G848" t="s">
        <v>1743</v>
      </c>
      <c r="H848" s="1">
        <v>0</v>
      </c>
      <c r="I848" s="2">
        <v>42464</v>
      </c>
      <c r="J848" t="s">
        <v>2121</v>
      </c>
      <c r="K848" t="s">
        <v>73</v>
      </c>
      <c r="L848">
        <v>48205</v>
      </c>
      <c r="M848">
        <v>107</v>
      </c>
      <c r="N848" t="s">
        <v>1138</v>
      </c>
      <c r="O848">
        <v>2</v>
      </c>
      <c r="P848">
        <v>1</v>
      </c>
      <c r="Q848" t="s">
        <v>75</v>
      </c>
      <c r="R848" t="s">
        <v>8304</v>
      </c>
      <c r="S848">
        <v>2.35</v>
      </c>
      <c r="T848">
        <v>5</v>
      </c>
      <c r="U848" t="s">
        <v>19</v>
      </c>
      <c r="V848" s="2">
        <v>42469</v>
      </c>
      <c r="W848" t="s">
        <v>39</v>
      </c>
      <c r="X848" t="s">
        <v>156</v>
      </c>
      <c r="Y848" t="s">
        <v>47</v>
      </c>
    </row>
    <row r="849" spans="1:25" hidden="1" x14ac:dyDescent="0.35">
      <c r="A849">
        <v>5</v>
      </c>
      <c r="B849" t="s">
        <v>43</v>
      </c>
      <c r="C849">
        <v>6</v>
      </c>
      <c r="D849" t="s">
        <v>26</v>
      </c>
      <c r="E849" t="s">
        <v>535</v>
      </c>
      <c r="F849" t="s">
        <v>13</v>
      </c>
      <c r="G849" t="s">
        <v>1743</v>
      </c>
      <c r="H849" s="1">
        <v>0</v>
      </c>
      <c r="I849" s="2">
        <v>42464</v>
      </c>
      <c r="J849" t="s">
        <v>2121</v>
      </c>
      <c r="K849" t="s">
        <v>73</v>
      </c>
      <c r="L849">
        <v>48205</v>
      </c>
      <c r="M849">
        <v>1133</v>
      </c>
      <c r="N849" t="s">
        <v>3375</v>
      </c>
      <c r="O849">
        <v>24</v>
      </c>
      <c r="P849">
        <v>4</v>
      </c>
      <c r="Q849" t="s">
        <v>75</v>
      </c>
      <c r="R849" t="s">
        <v>8304</v>
      </c>
      <c r="S849">
        <v>23.81</v>
      </c>
      <c r="T849">
        <v>79</v>
      </c>
      <c r="U849" t="s">
        <v>19</v>
      </c>
      <c r="V849" s="2">
        <v>42469</v>
      </c>
      <c r="W849" t="s">
        <v>39</v>
      </c>
      <c r="X849" t="s">
        <v>156</v>
      </c>
      <c r="Y849" t="s">
        <v>49</v>
      </c>
    </row>
    <row r="850" spans="1:25" hidden="1" x14ac:dyDescent="0.35">
      <c r="A850">
        <v>3</v>
      </c>
      <c r="B850" t="s">
        <v>25</v>
      </c>
      <c r="C850">
        <v>1</v>
      </c>
      <c r="D850" t="s">
        <v>26</v>
      </c>
      <c r="E850" t="s">
        <v>241</v>
      </c>
      <c r="F850" t="s">
        <v>13</v>
      </c>
      <c r="G850" t="s">
        <v>1974</v>
      </c>
      <c r="H850" s="1">
        <v>0</v>
      </c>
      <c r="I850" s="2">
        <v>42527</v>
      </c>
      <c r="J850" t="s">
        <v>2866</v>
      </c>
      <c r="K850" t="s">
        <v>102</v>
      </c>
      <c r="L850">
        <v>14609</v>
      </c>
      <c r="M850">
        <v>1416</v>
      </c>
      <c r="N850" t="s">
        <v>425</v>
      </c>
      <c r="O850">
        <v>5</v>
      </c>
      <c r="P850">
        <v>2</v>
      </c>
      <c r="Q850" t="s">
        <v>104</v>
      </c>
      <c r="R850" t="s">
        <v>8304</v>
      </c>
      <c r="S850">
        <v>4.9400000000000004</v>
      </c>
      <c r="T850">
        <v>13</v>
      </c>
      <c r="U850" t="s">
        <v>19</v>
      </c>
      <c r="V850" s="2">
        <v>42530</v>
      </c>
      <c r="W850" t="s">
        <v>130</v>
      </c>
      <c r="X850" t="s">
        <v>175</v>
      </c>
      <c r="Y850" t="s">
        <v>49</v>
      </c>
    </row>
    <row r="851" spans="1:25" hidden="1" x14ac:dyDescent="0.35">
      <c r="A851">
        <v>4</v>
      </c>
      <c r="B851" t="s">
        <v>43</v>
      </c>
      <c r="C851">
        <v>6</v>
      </c>
      <c r="D851" t="s">
        <v>26</v>
      </c>
      <c r="E851" t="s">
        <v>171</v>
      </c>
      <c r="F851" t="s">
        <v>13</v>
      </c>
      <c r="G851" t="s">
        <v>1733</v>
      </c>
      <c r="H851" s="1">
        <v>0</v>
      </c>
      <c r="I851" s="2">
        <v>42562</v>
      </c>
      <c r="J851" t="s">
        <v>4115</v>
      </c>
      <c r="K851" t="s">
        <v>102</v>
      </c>
      <c r="L851">
        <v>10011</v>
      </c>
      <c r="M851">
        <v>1671</v>
      </c>
      <c r="N851" t="s">
        <v>748</v>
      </c>
      <c r="O851">
        <v>23</v>
      </c>
      <c r="P851">
        <v>4</v>
      </c>
      <c r="Q851" t="s">
        <v>104</v>
      </c>
      <c r="R851" t="s">
        <v>8304</v>
      </c>
      <c r="S851">
        <v>23.09</v>
      </c>
      <c r="T851">
        <v>49</v>
      </c>
      <c r="U851" t="s">
        <v>19</v>
      </c>
      <c r="V851" s="2">
        <v>42566</v>
      </c>
      <c r="W851" t="s">
        <v>39</v>
      </c>
      <c r="X851" t="s">
        <v>175</v>
      </c>
      <c r="Y851" t="s">
        <v>64</v>
      </c>
    </row>
    <row r="852" spans="1:25" hidden="1" x14ac:dyDescent="0.35">
      <c r="A852">
        <v>4</v>
      </c>
      <c r="B852" t="s">
        <v>43</v>
      </c>
      <c r="C852">
        <v>6</v>
      </c>
      <c r="D852" t="s">
        <v>26</v>
      </c>
      <c r="E852" t="s">
        <v>171</v>
      </c>
      <c r="F852" t="s">
        <v>13</v>
      </c>
      <c r="G852" t="s">
        <v>1733</v>
      </c>
      <c r="H852" s="1">
        <v>0.2</v>
      </c>
      <c r="I852" s="2">
        <v>42562</v>
      </c>
      <c r="J852" t="s">
        <v>4115</v>
      </c>
      <c r="K852" t="s">
        <v>102</v>
      </c>
      <c r="L852">
        <v>10011</v>
      </c>
      <c r="M852">
        <v>1119</v>
      </c>
      <c r="N852" t="s">
        <v>3068</v>
      </c>
      <c r="O852">
        <v>6</v>
      </c>
      <c r="P852">
        <v>5</v>
      </c>
      <c r="Q852" t="s">
        <v>104</v>
      </c>
      <c r="R852" t="s">
        <v>8304</v>
      </c>
      <c r="S852">
        <v>6.4</v>
      </c>
      <c r="T852">
        <v>18</v>
      </c>
      <c r="U852" t="s">
        <v>19</v>
      </c>
      <c r="V852" s="2">
        <v>42566</v>
      </c>
      <c r="W852" t="s">
        <v>39</v>
      </c>
      <c r="X852" t="s">
        <v>175</v>
      </c>
      <c r="Y852" t="s">
        <v>54</v>
      </c>
    </row>
    <row r="853" spans="1:25" x14ac:dyDescent="0.35">
      <c r="A853">
        <v>2</v>
      </c>
      <c r="B853" t="s">
        <v>25</v>
      </c>
      <c r="C853">
        <v>1</v>
      </c>
      <c r="D853" t="s">
        <v>26</v>
      </c>
      <c r="E853" t="s">
        <v>2595</v>
      </c>
      <c r="F853" t="s">
        <v>13</v>
      </c>
      <c r="G853" t="s">
        <v>995</v>
      </c>
      <c r="H853" s="1">
        <v>0</v>
      </c>
      <c r="I853" s="2">
        <v>42422</v>
      </c>
      <c r="J853" t="s">
        <v>3106</v>
      </c>
      <c r="K853" t="s">
        <v>30</v>
      </c>
      <c r="L853">
        <v>92553</v>
      </c>
      <c r="M853">
        <v>1825</v>
      </c>
      <c r="N853" t="s">
        <v>1353</v>
      </c>
      <c r="O853">
        <v>9</v>
      </c>
      <c r="P853">
        <v>3</v>
      </c>
      <c r="Q853" t="s">
        <v>32</v>
      </c>
      <c r="R853" t="s">
        <v>8304</v>
      </c>
      <c r="S853">
        <v>9.33</v>
      </c>
      <c r="T853">
        <v>19</v>
      </c>
      <c r="U853" t="s">
        <v>19</v>
      </c>
      <c r="V853" s="2">
        <v>42424</v>
      </c>
      <c r="W853" t="s">
        <v>130</v>
      </c>
      <c r="X853" t="s">
        <v>34</v>
      </c>
      <c r="Y853" t="s">
        <v>64</v>
      </c>
    </row>
    <row r="854" spans="1:25" hidden="1" x14ac:dyDescent="0.35">
      <c r="A854">
        <v>0</v>
      </c>
      <c r="B854" t="s">
        <v>10</v>
      </c>
      <c r="C854">
        <v>0</v>
      </c>
      <c r="D854" t="s">
        <v>26</v>
      </c>
      <c r="E854" t="s">
        <v>333</v>
      </c>
      <c r="F854" t="s">
        <v>13</v>
      </c>
      <c r="G854" t="s">
        <v>2326</v>
      </c>
      <c r="H854" s="1">
        <v>0.7</v>
      </c>
      <c r="I854" s="2">
        <v>42543</v>
      </c>
      <c r="J854" t="s">
        <v>3315</v>
      </c>
      <c r="K854" t="s">
        <v>30</v>
      </c>
      <c r="L854">
        <v>85023</v>
      </c>
      <c r="M854">
        <v>1489</v>
      </c>
      <c r="N854" t="s">
        <v>3316</v>
      </c>
      <c r="O854">
        <v>-6</v>
      </c>
      <c r="P854">
        <v>3</v>
      </c>
      <c r="Q854" t="s">
        <v>32</v>
      </c>
      <c r="R854" t="s">
        <v>8304</v>
      </c>
      <c r="S854">
        <v>-6.03</v>
      </c>
      <c r="T854">
        <v>8</v>
      </c>
      <c r="U854" t="s">
        <v>19</v>
      </c>
      <c r="V854" s="2">
        <v>42543</v>
      </c>
      <c r="W854" t="s">
        <v>773</v>
      </c>
      <c r="X854" t="s">
        <v>199</v>
      </c>
      <c r="Y854" t="s">
        <v>54</v>
      </c>
    </row>
    <row r="855" spans="1:25" hidden="1" x14ac:dyDescent="0.35">
      <c r="A855">
        <v>5</v>
      </c>
      <c r="B855" t="s">
        <v>43</v>
      </c>
      <c r="C855">
        <v>6</v>
      </c>
      <c r="D855" t="s">
        <v>26</v>
      </c>
      <c r="E855" t="s">
        <v>65</v>
      </c>
      <c r="F855" t="s">
        <v>13</v>
      </c>
      <c r="G855" t="s">
        <v>587</v>
      </c>
      <c r="H855" s="1">
        <v>0</v>
      </c>
      <c r="I855" s="2">
        <v>42459</v>
      </c>
      <c r="J855" t="s">
        <v>6585</v>
      </c>
      <c r="K855" t="s">
        <v>30</v>
      </c>
      <c r="L855">
        <v>98105</v>
      </c>
      <c r="M855">
        <v>199</v>
      </c>
      <c r="N855" t="s">
        <v>1341</v>
      </c>
      <c r="O855">
        <v>22</v>
      </c>
      <c r="P855">
        <v>3</v>
      </c>
      <c r="Q855" t="s">
        <v>32</v>
      </c>
      <c r="R855" t="s">
        <v>8304</v>
      </c>
      <c r="S855">
        <v>22.2</v>
      </c>
      <c r="T855">
        <v>44</v>
      </c>
      <c r="U855" t="s">
        <v>33</v>
      </c>
      <c r="V855" s="2">
        <v>42464</v>
      </c>
      <c r="W855" t="s">
        <v>39</v>
      </c>
      <c r="X855" t="s">
        <v>69</v>
      </c>
      <c r="Y855" t="s">
        <v>35</v>
      </c>
    </row>
    <row r="856" spans="1:25" hidden="1" x14ac:dyDescent="0.35">
      <c r="A856">
        <v>5</v>
      </c>
      <c r="B856" t="s">
        <v>43</v>
      </c>
      <c r="C856">
        <v>6</v>
      </c>
      <c r="D856" t="s">
        <v>26</v>
      </c>
      <c r="E856" t="s">
        <v>65</v>
      </c>
      <c r="F856" t="s">
        <v>13</v>
      </c>
      <c r="G856" t="s">
        <v>587</v>
      </c>
      <c r="H856" s="1">
        <v>0</v>
      </c>
      <c r="I856" s="2">
        <v>42459</v>
      </c>
      <c r="J856" t="s">
        <v>6585</v>
      </c>
      <c r="K856" t="s">
        <v>30</v>
      </c>
      <c r="L856">
        <v>98105</v>
      </c>
      <c r="M856">
        <v>1514</v>
      </c>
      <c r="N856" t="s">
        <v>3895</v>
      </c>
      <c r="O856">
        <v>0</v>
      </c>
      <c r="P856">
        <v>3</v>
      </c>
      <c r="Q856" t="s">
        <v>32</v>
      </c>
      <c r="R856" t="s">
        <v>8304</v>
      </c>
      <c r="S856">
        <v>0</v>
      </c>
      <c r="T856">
        <v>16</v>
      </c>
      <c r="U856" t="s">
        <v>33</v>
      </c>
      <c r="V856" s="2">
        <v>42464</v>
      </c>
      <c r="W856" t="s">
        <v>39</v>
      </c>
      <c r="X856" t="s">
        <v>69</v>
      </c>
      <c r="Y856" t="s">
        <v>42</v>
      </c>
    </row>
    <row r="857" spans="1:25" x14ac:dyDescent="0.35">
      <c r="A857">
        <v>4</v>
      </c>
      <c r="B857" t="s">
        <v>43</v>
      </c>
      <c r="C857">
        <v>6</v>
      </c>
      <c r="D857" t="s">
        <v>26</v>
      </c>
      <c r="E857" t="s">
        <v>386</v>
      </c>
      <c r="F857" t="s">
        <v>13</v>
      </c>
      <c r="G857" t="s">
        <v>1944</v>
      </c>
      <c r="H857" s="1">
        <v>0</v>
      </c>
      <c r="I857" s="2">
        <v>42726</v>
      </c>
      <c r="J857" t="s">
        <v>4557</v>
      </c>
      <c r="K857" t="s">
        <v>30</v>
      </c>
      <c r="L857">
        <v>95123</v>
      </c>
      <c r="M857">
        <v>1148</v>
      </c>
      <c r="N857" t="s">
        <v>1157</v>
      </c>
      <c r="O857">
        <v>3</v>
      </c>
      <c r="P857">
        <v>4</v>
      </c>
      <c r="Q857" t="s">
        <v>32</v>
      </c>
      <c r="R857" t="s">
        <v>8304</v>
      </c>
      <c r="S857">
        <v>3.18</v>
      </c>
      <c r="T857">
        <v>12</v>
      </c>
      <c r="U857" t="s">
        <v>19</v>
      </c>
      <c r="V857" s="2">
        <v>42730</v>
      </c>
      <c r="W857" t="s">
        <v>39</v>
      </c>
      <c r="X857" t="s">
        <v>34</v>
      </c>
      <c r="Y857" t="s">
        <v>49</v>
      </c>
    </row>
    <row r="858" spans="1:25" hidden="1" x14ac:dyDescent="0.35">
      <c r="A858">
        <v>7</v>
      </c>
      <c r="B858" t="s">
        <v>25</v>
      </c>
      <c r="C858">
        <v>6</v>
      </c>
      <c r="D858" t="s">
        <v>11</v>
      </c>
      <c r="E858" t="s">
        <v>2877</v>
      </c>
      <c r="F858" t="s">
        <v>13</v>
      </c>
      <c r="G858" t="s">
        <v>7020</v>
      </c>
      <c r="H858" s="1">
        <v>0</v>
      </c>
      <c r="I858" s="2">
        <v>42735</v>
      </c>
      <c r="J858" t="s">
        <v>7057</v>
      </c>
      <c r="K858" t="s">
        <v>102</v>
      </c>
      <c r="L858">
        <v>2908</v>
      </c>
      <c r="M858">
        <v>1436</v>
      </c>
      <c r="N858" t="s">
        <v>1767</v>
      </c>
      <c r="O858">
        <v>79</v>
      </c>
      <c r="P858">
        <v>2</v>
      </c>
      <c r="Q858" t="s">
        <v>104</v>
      </c>
      <c r="R858" t="s">
        <v>8304</v>
      </c>
      <c r="S858">
        <v>78.650000000000006</v>
      </c>
      <c r="T858">
        <v>342</v>
      </c>
      <c r="U858" t="s">
        <v>76</v>
      </c>
      <c r="V858" s="2">
        <v>42742</v>
      </c>
      <c r="W858" t="s">
        <v>39</v>
      </c>
      <c r="X858" t="s">
        <v>836</v>
      </c>
      <c r="Y858" t="s">
        <v>22</v>
      </c>
    </row>
    <row r="859" spans="1:25" hidden="1" x14ac:dyDescent="0.35">
      <c r="A859">
        <v>7</v>
      </c>
      <c r="B859" t="s">
        <v>25</v>
      </c>
      <c r="C859">
        <v>6</v>
      </c>
      <c r="D859" t="s">
        <v>11</v>
      </c>
      <c r="E859" t="s">
        <v>2877</v>
      </c>
      <c r="F859" t="s">
        <v>13</v>
      </c>
      <c r="G859" t="s">
        <v>7020</v>
      </c>
      <c r="H859" s="1">
        <v>0</v>
      </c>
      <c r="I859" s="2">
        <v>42735</v>
      </c>
      <c r="J859" t="s">
        <v>7057</v>
      </c>
      <c r="K859" t="s">
        <v>102</v>
      </c>
      <c r="L859">
        <v>2908</v>
      </c>
      <c r="M859">
        <v>753</v>
      </c>
      <c r="N859" t="s">
        <v>8103</v>
      </c>
      <c r="O859">
        <v>151</v>
      </c>
      <c r="P859">
        <v>6</v>
      </c>
      <c r="Q859" t="s">
        <v>104</v>
      </c>
      <c r="R859" t="s">
        <v>8304</v>
      </c>
      <c r="S859">
        <v>151.47</v>
      </c>
      <c r="T859">
        <v>606</v>
      </c>
      <c r="U859" t="s">
        <v>76</v>
      </c>
      <c r="V859" s="2">
        <v>42742</v>
      </c>
      <c r="W859" t="s">
        <v>39</v>
      </c>
      <c r="X859" t="s">
        <v>836</v>
      </c>
      <c r="Y859" t="s">
        <v>24</v>
      </c>
    </row>
    <row r="860" spans="1:25" hidden="1" x14ac:dyDescent="0.35">
      <c r="A860">
        <v>7</v>
      </c>
      <c r="B860" t="s">
        <v>25</v>
      </c>
      <c r="C860">
        <v>6</v>
      </c>
      <c r="D860" t="s">
        <v>26</v>
      </c>
      <c r="E860" t="s">
        <v>2877</v>
      </c>
      <c r="F860" t="s">
        <v>13</v>
      </c>
      <c r="G860" t="s">
        <v>7020</v>
      </c>
      <c r="H860" s="1">
        <v>0</v>
      </c>
      <c r="I860" s="2">
        <v>42735</v>
      </c>
      <c r="J860" t="s">
        <v>7057</v>
      </c>
      <c r="K860" t="s">
        <v>102</v>
      </c>
      <c r="L860">
        <v>2908</v>
      </c>
      <c r="M860">
        <v>1768</v>
      </c>
      <c r="N860" t="s">
        <v>3358</v>
      </c>
      <c r="O860">
        <v>7</v>
      </c>
      <c r="P860">
        <v>3</v>
      </c>
      <c r="Q860" t="s">
        <v>104</v>
      </c>
      <c r="R860" t="s">
        <v>8304</v>
      </c>
      <c r="S860">
        <v>7.02</v>
      </c>
      <c r="T860">
        <v>15</v>
      </c>
      <c r="U860" t="s">
        <v>76</v>
      </c>
      <c r="V860" s="2">
        <v>42742</v>
      </c>
      <c r="W860" t="s">
        <v>39</v>
      </c>
      <c r="X860" t="s">
        <v>836</v>
      </c>
      <c r="Y860" t="s">
        <v>64</v>
      </c>
    </row>
    <row r="861" spans="1:25" hidden="1" x14ac:dyDescent="0.35">
      <c r="A861">
        <v>7</v>
      </c>
      <c r="B861" t="s">
        <v>25</v>
      </c>
      <c r="C861">
        <v>6</v>
      </c>
      <c r="D861" t="s">
        <v>26</v>
      </c>
      <c r="E861" t="s">
        <v>2877</v>
      </c>
      <c r="F861" t="s">
        <v>13</v>
      </c>
      <c r="G861" t="s">
        <v>7020</v>
      </c>
      <c r="H861" s="1">
        <v>0</v>
      </c>
      <c r="I861" s="2">
        <v>42735</v>
      </c>
      <c r="J861" t="s">
        <v>7057</v>
      </c>
      <c r="K861" t="s">
        <v>102</v>
      </c>
      <c r="L861">
        <v>2908</v>
      </c>
      <c r="M861">
        <v>1710</v>
      </c>
      <c r="N861" t="s">
        <v>2783</v>
      </c>
      <c r="O861">
        <v>92</v>
      </c>
      <c r="P861">
        <v>4</v>
      </c>
      <c r="Q861" t="s">
        <v>104</v>
      </c>
      <c r="R861" t="s">
        <v>8304</v>
      </c>
      <c r="S861">
        <v>91.95</v>
      </c>
      <c r="T861">
        <v>196</v>
      </c>
      <c r="U861" t="s">
        <v>76</v>
      </c>
      <c r="V861" s="2">
        <v>42742</v>
      </c>
      <c r="W861" t="s">
        <v>39</v>
      </c>
      <c r="X861" t="s">
        <v>836</v>
      </c>
      <c r="Y861" t="s">
        <v>64</v>
      </c>
    </row>
    <row r="862" spans="1:25" hidden="1" x14ac:dyDescent="0.35">
      <c r="A862">
        <v>7</v>
      </c>
      <c r="B862" t="s">
        <v>25</v>
      </c>
      <c r="C862">
        <v>6</v>
      </c>
      <c r="D862" t="s">
        <v>50</v>
      </c>
      <c r="E862" t="s">
        <v>2877</v>
      </c>
      <c r="F862" t="s">
        <v>13</v>
      </c>
      <c r="G862" t="s">
        <v>7020</v>
      </c>
      <c r="H862" s="1">
        <v>0</v>
      </c>
      <c r="I862" s="2">
        <v>42735</v>
      </c>
      <c r="J862" t="s">
        <v>7057</v>
      </c>
      <c r="K862" t="s">
        <v>102</v>
      </c>
      <c r="L862">
        <v>2908</v>
      </c>
      <c r="M862">
        <v>1283</v>
      </c>
      <c r="N862" t="s">
        <v>4755</v>
      </c>
      <c r="O862">
        <v>743</v>
      </c>
      <c r="P862">
        <v>4</v>
      </c>
      <c r="Q862" t="s">
        <v>104</v>
      </c>
      <c r="R862" t="s">
        <v>8304</v>
      </c>
      <c r="S862">
        <v>742.63</v>
      </c>
      <c r="T862">
        <v>1688</v>
      </c>
      <c r="U862" t="s">
        <v>76</v>
      </c>
      <c r="V862" s="2">
        <v>42742</v>
      </c>
      <c r="W862" t="s">
        <v>39</v>
      </c>
      <c r="X862" t="s">
        <v>836</v>
      </c>
      <c r="Y862" t="s">
        <v>113</v>
      </c>
    </row>
    <row r="863" spans="1:25" hidden="1" x14ac:dyDescent="0.35">
      <c r="A863">
        <v>5</v>
      </c>
      <c r="B863" t="s">
        <v>43</v>
      </c>
      <c r="C863">
        <v>6</v>
      </c>
      <c r="D863" t="s">
        <v>50</v>
      </c>
      <c r="E863" t="s">
        <v>672</v>
      </c>
      <c r="F863" t="s">
        <v>13</v>
      </c>
      <c r="G863" t="s">
        <v>1276</v>
      </c>
      <c r="H863" s="1">
        <v>0</v>
      </c>
      <c r="I863" s="2">
        <v>42679</v>
      </c>
      <c r="J863" t="s">
        <v>7775</v>
      </c>
      <c r="K863" t="s">
        <v>16</v>
      </c>
      <c r="L863">
        <v>22204</v>
      </c>
      <c r="M863">
        <v>1060</v>
      </c>
      <c r="N863" t="s">
        <v>4903</v>
      </c>
      <c r="O863">
        <v>16</v>
      </c>
      <c r="P863">
        <v>3</v>
      </c>
      <c r="Q863" t="s">
        <v>18</v>
      </c>
      <c r="R863" t="s">
        <v>8304</v>
      </c>
      <c r="S863">
        <v>16.25</v>
      </c>
      <c r="T863">
        <v>48</v>
      </c>
      <c r="U863" t="s">
        <v>76</v>
      </c>
      <c r="V863" s="2">
        <v>42684</v>
      </c>
      <c r="W863" t="s">
        <v>39</v>
      </c>
      <c r="X863" t="s">
        <v>205</v>
      </c>
      <c r="Y863" t="s">
        <v>113</v>
      </c>
    </row>
    <row r="864" spans="1:25" hidden="1" x14ac:dyDescent="0.35">
      <c r="A864">
        <v>2</v>
      </c>
      <c r="B864" t="s">
        <v>25</v>
      </c>
      <c r="C864">
        <v>1</v>
      </c>
      <c r="D864" t="s">
        <v>11</v>
      </c>
      <c r="E864" t="s">
        <v>493</v>
      </c>
      <c r="F864" t="s">
        <v>13</v>
      </c>
      <c r="G864" t="s">
        <v>494</v>
      </c>
      <c r="H864" s="1">
        <v>0.5</v>
      </c>
      <c r="I864" s="2">
        <v>42585</v>
      </c>
      <c r="J864" t="s">
        <v>495</v>
      </c>
      <c r="K864" t="s">
        <v>30</v>
      </c>
      <c r="L864">
        <v>80219</v>
      </c>
      <c r="M864">
        <v>364</v>
      </c>
      <c r="N864" t="s">
        <v>496</v>
      </c>
      <c r="O864">
        <v>-162</v>
      </c>
      <c r="P864">
        <v>2</v>
      </c>
      <c r="Q864" t="s">
        <v>32</v>
      </c>
      <c r="R864" t="s">
        <v>92</v>
      </c>
      <c r="S864">
        <v>-161.88</v>
      </c>
      <c r="T864">
        <v>219</v>
      </c>
      <c r="U864" t="s">
        <v>19</v>
      </c>
      <c r="V864" s="2">
        <v>42587</v>
      </c>
      <c r="W864" t="s">
        <v>130</v>
      </c>
      <c r="X864" t="s">
        <v>285</v>
      </c>
      <c r="Y864" t="s">
        <v>41</v>
      </c>
    </row>
    <row r="865" spans="1:25" hidden="1" x14ac:dyDescent="0.35">
      <c r="A865">
        <v>2</v>
      </c>
      <c r="B865" t="s">
        <v>25</v>
      </c>
      <c r="C865">
        <v>1</v>
      </c>
      <c r="D865" t="s">
        <v>26</v>
      </c>
      <c r="E865" t="s">
        <v>493</v>
      </c>
      <c r="F865" t="s">
        <v>13</v>
      </c>
      <c r="G865" t="s">
        <v>494</v>
      </c>
      <c r="H865" s="1">
        <v>0.2</v>
      </c>
      <c r="I865" s="2">
        <v>42585</v>
      </c>
      <c r="J865" t="s">
        <v>495</v>
      </c>
      <c r="K865" t="s">
        <v>30</v>
      </c>
      <c r="L865">
        <v>80219</v>
      </c>
      <c r="M865">
        <v>366</v>
      </c>
      <c r="N865" t="s">
        <v>497</v>
      </c>
      <c r="O865">
        <v>0</v>
      </c>
      <c r="P865">
        <v>1</v>
      </c>
      <c r="Q865" t="s">
        <v>32</v>
      </c>
      <c r="R865" t="s">
        <v>92</v>
      </c>
      <c r="S865">
        <v>0.28999999999999998</v>
      </c>
      <c r="T865">
        <v>3</v>
      </c>
      <c r="U865" t="s">
        <v>19</v>
      </c>
      <c r="V865" s="2">
        <v>42587</v>
      </c>
      <c r="W865" t="s">
        <v>130</v>
      </c>
      <c r="X865" t="s">
        <v>285</v>
      </c>
      <c r="Y865" t="s">
        <v>56</v>
      </c>
    </row>
    <row r="866" spans="1:25" x14ac:dyDescent="0.35">
      <c r="A866">
        <v>6</v>
      </c>
      <c r="B866" t="s">
        <v>10</v>
      </c>
      <c r="C866">
        <v>6</v>
      </c>
      <c r="D866" t="s">
        <v>26</v>
      </c>
      <c r="E866" t="s">
        <v>27</v>
      </c>
      <c r="F866" t="s">
        <v>13</v>
      </c>
      <c r="G866" t="s">
        <v>7080</v>
      </c>
      <c r="H866" s="1">
        <v>0</v>
      </c>
      <c r="I866" s="2">
        <v>42633</v>
      </c>
      <c r="J866" t="s">
        <v>7652</v>
      </c>
      <c r="K866" t="s">
        <v>30</v>
      </c>
      <c r="L866">
        <v>90004</v>
      </c>
      <c r="M866">
        <v>1502</v>
      </c>
      <c r="N866" t="s">
        <v>851</v>
      </c>
      <c r="O866">
        <v>12</v>
      </c>
      <c r="P866">
        <v>4</v>
      </c>
      <c r="Q866" t="s">
        <v>32</v>
      </c>
      <c r="R866" t="s">
        <v>8304</v>
      </c>
      <c r="S866">
        <v>11.86</v>
      </c>
      <c r="T866">
        <v>44</v>
      </c>
      <c r="U866" t="s">
        <v>76</v>
      </c>
      <c r="V866" s="2">
        <v>42639</v>
      </c>
      <c r="W866" t="s">
        <v>39</v>
      </c>
      <c r="X866" t="s">
        <v>34</v>
      </c>
      <c r="Y866" t="s">
        <v>56</v>
      </c>
    </row>
    <row r="867" spans="1:25" x14ac:dyDescent="0.35">
      <c r="A867">
        <v>6</v>
      </c>
      <c r="B867" t="s">
        <v>10</v>
      </c>
      <c r="C867">
        <v>6</v>
      </c>
      <c r="D867" t="s">
        <v>26</v>
      </c>
      <c r="E867" t="s">
        <v>27</v>
      </c>
      <c r="F867" t="s">
        <v>13</v>
      </c>
      <c r="G867" t="s">
        <v>7080</v>
      </c>
      <c r="H867" s="1">
        <v>0.2</v>
      </c>
      <c r="I867" s="2">
        <v>42633</v>
      </c>
      <c r="J867" t="s">
        <v>7652</v>
      </c>
      <c r="K867" t="s">
        <v>30</v>
      </c>
      <c r="L867">
        <v>90004</v>
      </c>
      <c r="M867">
        <v>900</v>
      </c>
      <c r="N867" t="s">
        <v>3279</v>
      </c>
      <c r="O867">
        <v>7</v>
      </c>
      <c r="P867">
        <v>3</v>
      </c>
      <c r="Q867" t="s">
        <v>32</v>
      </c>
      <c r="R867" t="s">
        <v>8304</v>
      </c>
      <c r="S867">
        <v>6.58</v>
      </c>
      <c r="T867">
        <v>20</v>
      </c>
      <c r="U867" t="s">
        <v>76</v>
      </c>
      <c r="V867" s="2">
        <v>42639</v>
      </c>
      <c r="W867" t="s">
        <v>39</v>
      </c>
      <c r="X867" t="s">
        <v>34</v>
      </c>
      <c r="Y867" t="s">
        <v>54</v>
      </c>
    </row>
    <row r="868" spans="1:25" hidden="1" x14ac:dyDescent="0.35">
      <c r="A868">
        <v>4</v>
      </c>
      <c r="B868" t="s">
        <v>25</v>
      </c>
      <c r="C868">
        <v>3</v>
      </c>
      <c r="D868" t="s">
        <v>50</v>
      </c>
      <c r="E868" t="s">
        <v>998</v>
      </c>
      <c r="F868" t="s">
        <v>13</v>
      </c>
      <c r="G868" t="s">
        <v>999</v>
      </c>
      <c r="H868" s="1">
        <v>0.2</v>
      </c>
      <c r="I868" s="2">
        <v>42530</v>
      </c>
      <c r="J868" t="s">
        <v>1000</v>
      </c>
      <c r="K868" t="s">
        <v>73</v>
      </c>
      <c r="L868">
        <v>77340</v>
      </c>
      <c r="M868">
        <v>1491</v>
      </c>
      <c r="N868" t="s">
        <v>1001</v>
      </c>
      <c r="O868">
        <v>1</v>
      </c>
      <c r="P868">
        <v>1</v>
      </c>
      <c r="Q868" t="s">
        <v>75</v>
      </c>
      <c r="R868" t="s">
        <v>8304</v>
      </c>
      <c r="S868">
        <v>0.6</v>
      </c>
      <c r="T868">
        <v>8</v>
      </c>
      <c r="U868" t="s">
        <v>76</v>
      </c>
      <c r="V868" s="2">
        <v>42534</v>
      </c>
      <c r="W868" t="s">
        <v>20</v>
      </c>
      <c r="X868" t="s">
        <v>77</v>
      </c>
      <c r="Y868" t="s">
        <v>52</v>
      </c>
    </row>
    <row r="869" spans="1:25" hidden="1" x14ac:dyDescent="0.35">
      <c r="A869">
        <v>4</v>
      </c>
      <c r="B869" t="s">
        <v>25</v>
      </c>
      <c r="C869">
        <v>3</v>
      </c>
      <c r="D869" t="s">
        <v>50</v>
      </c>
      <c r="E869" t="s">
        <v>998</v>
      </c>
      <c r="F869" t="s">
        <v>13</v>
      </c>
      <c r="G869" t="s">
        <v>999</v>
      </c>
      <c r="H869" s="1">
        <v>0.2</v>
      </c>
      <c r="I869" s="2">
        <v>42530</v>
      </c>
      <c r="J869" t="s">
        <v>1000</v>
      </c>
      <c r="K869" t="s">
        <v>73</v>
      </c>
      <c r="L869">
        <v>77340</v>
      </c>
      <c r="M869">
        <v>1020</v>
      </c>
      <c r="N869" t="s">
        <v>1002</v>
      </c>
      <c r="O869">
        <v>10</v>
      </c>
      <c r="P869">
        <v>2</v>
      </c>
      <c r="Q869" t="s">
        <v>75</v>
      </c>
      <c r="R869" t="s">
        <v>8304</v>
      </c>
      <c r="S869">
        <v>10.4</v>
      </c>
      <c r="T869">
        <v>64</v>
      </c>
      <c r="U869" t="s">
        <v>76</v>
      </c>
      <c r="V869" s="2">
        <v>42534</v>
      </c>
      <c r="W869" t="s">
        <v>20</v>
      </c>
      <c r="X869" t="s">
        <v>77</v>
      </c>
      <c r="Y869" t="s">
        <v>113</v>
      </c>
    </row>
    <row r="870" spans="1:25" hidden="1" x14ac:dyDescent="0.35">
      <c r="A870">
        <v>4</v>
      </c>
      <c r="B870" t="s">
        <v>25</v>
      </c>
      <c r="C870">
        <v>3</v>
      </c>
      <c r="D870" t="s">
        <v>26</v>
      </c>
      <c r="E870" t="s">
        <v>998</v>
      </c>
      <c r="F870" t="s">
        <v>13</v>
      </c>
      <c r="G870" t="s">
        <v>999</v>
      </c>
      <c r="H870" s="1">
        <v>0.2</v>
      </c>
      <c r="I870" s="2">
        <v>42530</v>
      </c>
      <c r="J870" t="s">
        <v>1000</v>
      </c>
      <c r="K870" t="s">
        <v>73</v>
      </c>
      <c r="L870">
        <v>77340</v>
      </c>
      <c r="M870">
        <v>346</v>
      </c>
      <c r="N870" t="s">
        <v>933</v>
      </c>
      <c r="O870">
        <v>6</v>
      </c>
      <c r="P870">
        <v>2</v>
      </c>
      <c r="Q870" t="s">
        <v>75</v>
      </c>
      <c r="R870" t="s">
        <v>8304</v>
      </c>
      <c r="S870">
        <v>6.16</v>
      </c>
      <c r="T870">
        <v>70</v>
      </c>
      <c r="U870" t="s">
        <v>76</v>
      </c>
      <c r="V870" s="2">
        <v>42534</v>
      </c>
      <c r="W870" t="s">
        <v>20</v>
      </c>
      <c r="X870" t="s">
        <v>77</v>
      </c>
      <c r="Y870" t="s">
        <v>49</v>
      </c>
    </row>
    <row r="871" spans="1:25" hidden="1" x14ac:dyDescent="0.35">
      <c r="A871">
        <v>5</v>
      </c>
      <c r="B871" t="s">
        <v>25</v>
      </c>
      <c r="C871">
        <v>3</v>
      </c>
      <c r="D871" t="s">
        <v>26</v>
      </c>
      <c r="E871" t="s">
        <v>457</v>
      </c>
      <c r="F871" t="s">
        <v>13</v>
      </c>
      <c r="G871" t="s">
        <v>1811</v>
      </c>
      <c r="H871" s="1">
        <v>0.7</v>
      </c>
      <c r="I871" s="2">
        <v>42692</v>
      </c>
      <c r="J871" t="s">
        <v>3530</v>
      </c>
      <c r="K871" t="s">
        <v>102</v>
      </c>
      <c r="L871">
        <v>45014</v>
      </c>
      <c r="M871">
        <v>1316</v>
      </c>
      <c r="N871" t="s">
        <v>3150</v>
      </c>
      <c r="O871">
        <v>-9</v>
      </c>
      <c r="P871">
        <v>8</v>
      </c>
      <c r="Q871" t="s">
        <v>104</v>
      </c>
      <c r="R871" t="s">
        <v>8304</v>
      </c>
      <c r="S871">
        <v>-8.66</v>
      </c>
      <c r="T871">
        <v>12</v>
      </c>
      <c r="U871" t="s">
        <v>19</v>
      </c>
      <c r="V871" s="2">
        <v>42697</v>
      </c>
      <c r="W871" t="s">
        <v>20</v>
      </c>
      <c r="X871" t="s">
        <v>309</v>
      </c>
      <c r="Y871" t="s">
        <v>54</v>
      </c>
    </row>
    <row r="872" spans="1:25" hidden="1" x14ac:dyDescent="0.35">
      <c r="A872">
        <v>5</v>
      </c>
      <c r="B872" t="s">
        <v>25</v>
      </c>
      <c r="C872">
        <v>3</v>
      </c>
      <c r="D872" t="s">
        <v>50</v>
      </c>
      <c r="E872" t="s">
        <v>457</v>
      </c>
      <c r="F872" t="s">
        <v>13</v>
      </c>
      <c r="G872" t="s">
        <v>1811</v>
      </c>
      <c r="H872" s="1">
        <v>0.4</v>
      </c>
      <c r="I872" s="2">
        <v>42692</v>
      </c>
      <c r="J872" t="s">
        <v>3530</v>
      </c>
      <c r="K872" t="s">
        <v>102</v>
      </c>
      <c r="L872">
        <v>45014</v>
      </c>
      <c r="M872">
        <v>1290</v>
      </c>
      <c r="N872" t="s">
        <v>4895</v>
      </c>
      <c r="O872">
        <v>-2</v>
      </c>
      <c r="P872">
        <v>2</v>
      </c>
      <c r="Q872" t="s">
        <v>104</v>
      </c>
      <c r="R872" t="s">
        <v>8304</v>
      </c>
      <c r="S872">
        <v>-2.08</v>
      </c>
      <c r="T872">
        <v>10</v>
      </c>
      <c r="U872" t="s">
        <v>19</v>
      </c>
      <c r="V872" s="2">
        <v>42697</v>
      </c>
      <c r="W872" t="s">
        <v>20</v>
      </c>
      <c r="X872" t="s">
        <v>309</v>
      </c>
      <c r="Y872" t="s">
        <v>52</v>
      </c>
    </row>
    <row r="873" spans="1:25" x14ac:dyDescent="0.35">
      <c r="A873">
        <v>5</v>
      </c>
      <c r="B873" t="s">
        <v>43</v>
      </c>
      <c r="C873">
        <v>6</v>
      </c>
      <c r="D873" t="s">
        <v>26</v>
      </c>
      <c r="E873" t="s">
        <v>27</v>
      </c>
      <c r="F873" t="s">
        <v>13</v>
      </c>
      <c r="G873" t="s">
        <v>1081</v>
      </c>
      <c r="H873" s="1">
        <v>0</v>
      </c>
      <c r="I873" s="2">
        <v>42709</v>
      </c>
      <c r="J873" t="s">
        <v>4526</v>
      </c>
      <c r="K873" t="s">
        <v>30</v>
      </c>
      <c r="L873">
        <v>90045</v>
      </c>
      <c r="M873">
        <v>109</v>
      </c>
      <c r="N873" t="s">
        <v>3556</v>
      </c>
      <c r="O873">
        <v>7</v>
      </c>
      <c r="P873">
        <v>3</v>
      </c>
      <c r="Q873" t="s">
        <v>32</v>
      </c>
      <c r="R873" t="s">
        <v>8304</v>
      </c>
      <c r="S873">
        <v>7.2</v>
      </c>
      <c r="T873">
        <v>15</v>
      </c>
      <c r="U873" t="s">
        <v>19</v>
      </c>
      <c r="V873" s="2">
        <v>42714</v>
      </c>
      <c r="W873" t="s">
        <v>39</v>
      </c>
      <c r="X873" t="s">
        <v>34</v>
      </c>
      <c r="Y873" t="s">
        <v>176</v>
      </c>
    </row>
    <row r="874" spans="1:25" x14ac:dyDescent="0.35">
      <c r="A874">
        <v>5</v>
      </c>
      <c r="B874" t="s">
        <v>43</v>
      </c>
      <c r="C874">
        <v>6</v>
      </c>
      <c r="D874" t="s">
        <v>26</v>
      </c>
      <c r="E874" t="s">
        <v>27</v>
      </c>
      <c r="F874" t="s">
        <v>13</v>
      </c>
      <c r="G874" t="s">
        <v>1081</v>
      </c>
      <c r="H874" s="1">
        <v>0</v>
      </c>
      <c r="I874" s="2">
        <v>42709</v>
      </c>
      <c r="J874" t="s">
        <v>4526</v>
      </c>
      <c r="K874" t="s">
        <v>30</v>
      </c>
      <c r="L874">
        <v>90045</v>
      </c>
      <c r="M874">
        <v>1728</v>
      </c>
      <c r="N874" t="s">
        <v>3543</v>
      </c>
      <c r="O874">
        <v>23</v>
      </c>
      <c r="P874">
        <v>4</v>
      </c>
      <c r="Q874" t="s">
        <v>32</v>
      </c>
      <c r="R874" t="s">
        <v>8304</v>
      </c>
      <c r="S874">
        <v>23.09</v>
      </c>
      <c r="T874">
        <v>49</v>
      </c>
      <c r="U874" t="s">
        <v>19</v>
      </c>
      <c r="V874" s="2">
        <v>42714</v>
      </c>
      <c r="W874" t="s">
        <v>39</v>
      </c>
      <c r="X874" t="s">
        <v>34</v>
      </c>
      <c r="Y874" t="s">
        <v>64</v>
      </c>
    </row>
    <row r="875" spans="1:25" x14ac:dyDescent="0.35">
      <c r="A875">
        <v>5</v>
      </c>
      <c r="B875" t="s">
        <v>43</v>
      </c>
      <c r="C875">
        <v>6</v>
      </c>
      <c r="D875" t="s">
        <v>26</v>
      </c>
      <c r="E875" t="s">
        <v>27</v>
      </c>
      <c r="F875" t="s">
        <v>13</v>
      </c>
      <c r="G875" t="s">
        <v>1081</v>
      </c>
      <c r="H875" s="1">
        <v>0</v>
      </c>
      <c r="I875" s="2">
        <v>42709</v>
      </c>
      <c r="J875" t="s">
        <v>4526</v>
      </c>
      <c r="K875" t="s">
        <v>30</v>
      </c>
      <c r="L875">
        <v>90045</v>
      </c>
      <c r="M875">
        <v>1304</v>
      </c>
      <c r="N875" t="s">
        <v>983</v>
      </c>
      <c r="O875">
        <v>12</v>
      </c>
      <c r="P875">
        <v>9</v>
      </c>
      <c r="Q875" t="s">
        <v>32</v>
      </c>
      <c r="R875" t="s">
        <v>8304</v>
      </c>
      <c r="S875">
        <v>11.91</v>
      </c>
      <c r="T875">
        <v>26</v>
      </c>
      <c r="U875" t="s">
        <v>19</v>
      </c>
      <c r="V875" s="2">
        <v>42714</v>
      </c>
      <c r="W875" t="s">
        <v>39</v>
      </c>
      <c r="X875" t="s">
        <v>34</v>
      </c>
      <c r="Y875" t="s">
        <v>49</v>
      </c>
    </row>
    <row r="876" spans="1:25" x14ac:dyDescent="0.35">
      <c r="A876">
        <v>7</v>
      </c>
      <c r="B876" t="s">
        <v>25</v>
      </c>
      <c r="C876">
        <v>6</v>
      </c>
      <c r="D876" t="s">
        <v>26</v>
      </c>
      <c r="E876" t="s">
        <v>88</v>
      </c>
      <c r="F876" t="s">
        <v>13</v>
      </c>
      <c r="G876" t="s">
        <v>102</v>
      </c>
      <c r="H876" s="1">
        <v>0</v>
      </c>
      <c r="I876" s="2">
        <v>42530</v>
      </c>
      <c r="J876" t="s">
        <v>4465</v>
      </c>
      <c r="K876" t="s">
        <v>30</v>
      </c>
      <c r="L876">
        <v>94122</v>
      </c>
      <c r="M876">
        <v>512</v>
      </c>
      <c r="N876" t="s">
        <v>3036</v>
      </c>
      <c r="O876">
        <v>11</v>
      </c>
      <c r="P876">
        <v>2</v>
      </c>
      <c r="Q876" t="s">
        <v>32</v>
      </c>
      <c r="R876" t="s">
        <v>8304</v>
      </c>
      <c r="S876">
        <v>10.63</v>
      </c>
      <c r="T876">
        <v>23</v>
      </c>
      <c r="U876" t="s">
        <v>19</v>
      </c>
      <c r="V876" s="2">
        <v>42537</v>
      </c>
      <c r="W876" t="s">
        <v>39</v>
      </c>
      <c r="X876" t="s">
        <v>34</v>
      </c>
      <c r="Y876" t="s">
        <v>49</v>
      </c>
    </row>
    <row r="877" spans="1:25" x14ac:dyDescent="0.35">
      <c r="A877">
        <v>7</v>
      </c>
      <c r="B877" t="s">
        <v>25</v>
      </c>
      <c r="C877">
        <v>6</v>
      </c>
      <c r="D877" t="s">
        <v>26</v>
      </c>
      <c r="E877" t="s">
        <v>88</v>
      </c>
      <c r="F877" t="s">
        <v>13</v>
      </c>
      <c r="G877" t="s">
        <v>102</v>
      </c>
      <c r="H877" s="1">
        <v>0</v>
      </c>
      <c r="I877" s="2">
        <v>42530</v>
      </c>
      <c r="J877" t="s">
        <v>4465</v>
      </c>
      <c r="K877" t="s">
        <v>30</v>
      </c>
      <c r="L877">
        <v>94122</v>
      </c>
      <c r="M877">
        <v>1504</v>
      </c>
      <c r="N877" t="s">
        <v>774</v>
      </c>
      <c r="O877">
        <v>0</v>
      </c>
      <c r="P877">
        <v>2</v>
      </c>
      <c r="Q877" t="s">
        <v>32</v>
      </c>
      <c r="R877" t="s">
        <v>8304</v>
      </c>
      <c r="S877">
        <v>0.15</v>
      </c>
      <c r="T877">
        <v>7</v>
      </c>
      <c r="U877" t="s">
        <v>19</v>
      </c>
      <c r="V877" s="2">
        <v>42537</v>
      </c>
      <c r="W877" t="s">
        <v>39</v>
      </c>
      <c r="X877" t="s">
        <v>34</v>
      </c>
      <c r="Y877" t="s">
        <v>356</v>
      </c>
    </row>
    <row r="878" spans="1:25" hidden="1" x14ac:dyDescent="0.35">
      <c r="A878">
        <v>4</v>
      </c>
      <c r="B878" t="s">
        <v>25</v>
      </c>
      <c r="C878">
        <v>3</v>
      </c>
      <c r="D878" t="s">
        <v>26</v>
      </c>
      <c r="E878" t="s">
        <v>498</v>
      </c>
      <c r="F878" t="s">
        <v>13</v>
      </c>
      <c r="G878" t="s">
        <v>1916</v>
      </c>
      <c r="H878" s="1">
        <v>0.2</v>
      </c>
      <c r="I878" s="2">
        <v>42508</v>
      </c>
      <c r="J878" t="s">
        <v>3367</v>
      </c>
      <c r="K878" t="s">
        <v>73</v>
      </c>
      <c r="L878">
        <v>75220</v>
      </c>
      <c r="M878">
        <v>1745</v>
      </c>
      <c r="N878" t="s">
        <v>3368</v>
      </c>
      <c r="O878">
        <v>1</v>
      </c>
      <c r="P878">
        <v>1</v>
      </c>
      <c r="Q878" t="s">
        <v>75</v>
      </c>
      <c r="R878" t="s">
        <v>8304</v>
      </c>
      <c r="S878">
        <v>1.44</v>
      </c>
      <c r="T878">
        <v>4</v>
      </c>
      <c r="U878" t="s">
        <v>19</v>
      </c>
      <c r="V878" s="2">
        <v>42512</v>
      </c>
      <c r="W878" t="s">
        <v>20</v>
      </c>
      <c r="X878" t="s">
        <v>77</v>
      </c>
      <c r="Y878" t="s">
        <v>64</v>
      </c>
    </row>
    <row r="879" spans="1:25" hidden="1" x14ac:dyDescent="0.35">
      <c r="A879">
        <v>5</v>
      </c>
      <c r="B879" t="s">
        <v>43</v>
      </c>
      <c r="C879">
        <v>6</v>
      </c>
      <c r="D879" t="s">
        <v>11</v>
      </c>
      <c r="E879" t="s">
        <v>241</v>
      </c>
      <c r="F879" t="s">
        <v>13</v>
      </c>
      <c r="G879" t="s">
        <v>1629</v>
      </c>
      <c r="H879" s="1">
        <v>0</v>
      </c>
      <c r="I879" s="2">
        <v>42489</v>
      </c>
      <c r="J879" t="s">
        <v>2321</v>
      </c>
      <c r="K879" t="s">
        <v>102</v>
      </c>
      <c r="L879">
        <v>14609</v>
      </c>
      <c r="M879">
        <v>486</v>
      </c>
      <c r="N879" t="s">
        <v>1514</v>
      </c>
      <c r="O879">
        <v>6</v>
      </c>
      <c r="P879">
        <v>2</v>
      </c>
      <c r="Q879" t="s">
        <v>104</v>
      </c>
      <c r="R879" t="s">
        <v>8304</v>
      </c>
      <c r="S879">
        <v>5.94</v>
      </c>
      <c r="T879">
        <v>17</v>
      </c>
      <c r="U879" t="s">
        <v>19</v>
      </c>
      <c r="V879" s="2">
        <v>42494</v>
      </c>
      <c r="W879" t="s">
        <v>39</v>
      </c>
      <c r="X879" t="s">
        <v>175</v>
      </c>
      <c r="Y879" t="s">
        <v>47</v>
      </c>
    </row>
    <row r="880" spans="1:25" hidden="1" x14ac:dyDescent="0.35">
      <c r="A880">
        <v>5</v>
      </c>
      <c r="B880" t="s">
        <v>43</v>
      </c>
      <c r="C880">
        <v>6</v>
      </c>
      <c r="D880" t="s">
        <v>26</v>
      </c>
      <c r="E880" t="s">
        <v>535</v>
      </c>
      <c r="F880" t="s">
        <v>13</v>
      </c>
      <c r="G880" t="s">
        <v>815</v>
      </c>
      <c r="H880" s="1">
        <v>0</v>
      </c>
      <c r="I880" s="2">
        <v>42399</v>
      </c>
      <c r="J880" t="s">
        <v>3741</v>
      </c>
      <c r="K880" t="s">
        <v>73</v>
      </c>
      <c r="L880">
        <v>48234</v>
      </c>
      <c r="M880">
        <v>1770</v>
      </c>
      <c r="N880" t="s">
        <v>1208</v>
      </c>
      <c r="O880">
        <v>5</v>
      </c>
      <c r="P880">
        <v>2</v>
      </c>
      <c r="Q880" t="s">
        <v>75</v>
      </c>
      <c r="R880" t="s">
        <v>8304</v>
      </c>
      <c r="S880">
        <v>4.75</v>
      </c>
      <c r="T880">
        <v>11</v>
      </c>
      <c r="U880" t="s">
        <v>19</v>
      </c>
      <c r="V880" s="2">
        <v>42404</v>
      </c>
      <c r="W880" t="s">
        <v>39</v>
      </c>
      <c r="X880" t="s">
        <v>156</v>
      </c>
      <c r="Y880" t="s">
        <v>64</v>
      </c>
    </row>
    <row r="881" spans="1:25" hidden="1" x14ac:dyDescent="0.35">
      <c r="A881">
        <v>5</v>
      </c>
      <c r="B881" t="s">
        <v>43</v>
      </c>
      <c r="C881">
        <v>6</v>
      </c>
      <c r="D881" t="s">
        <v>26</v>
      </c>
      <c r="E881" t="s">
        <v>535</v>
      </c>
      <c r="F881" t="s">
        <v>13</v>
      </c>
      <c r="G881" t="s">
        <v>815</v>
      </c>
      <c r="H881" s="1">
        <v>0</v>
      </c>
      <c r="I881" s="2">
        <v>42399</v>
      </c>
      <c r="J881" t="s">
        <v>3741</v>
      </c>
      <c r="K881" t="s">
        <v>73</v>
      </c>
      <c r="L881">
        <v>48234</v>
      </c>
      <c r="M881">
        <v>1484</v>
      </c>
      <c r="N881" t="s">
        <v>423</v>
      </c>
      <c r="O881">
        <v>7</v>
      </c>
      <c r="P881">
        <v>2</v>
      </c>
      <c r="Q881" t="s">
        <v>75</v>
      </c>
      <c r="R881" t="s">
        <v>8304</v>
      </c>
      <c r="S881">
        <v>6.9</v>
      </c>
      <c r="T881">
        <v>230</v>
      </c>
      <c r="U881" t="s">
        <v>19</v>
      </c>
      <c r="V881" s="2">
        <v>42404</v>
      </c>
      <c r="W881" t="s">
        <v>39</v>
      </c>
      <c r="X881" t="s">
        <v>156</v>
      </c>
      <c r="Y881" t="s">
        <v>42</v>
      </c>
    </row>
    <row r="882" spans="1:25" hidden="1" x14ac:dyDescent="0.35">
      <c r="A882">
        <v>4</v>
      </c>
      <c r="B882" t="s">
        <v>43</v>
      </c>
      <c r="C882">
        <v>6</v>
      </c>
      <c r="D882" t="s">
        <v>26</v>
      </c>
      <c r="E882" t="s">
        <v>5567</v>
      </c>
      <c r="F882" t="s">
        <v>13</v>
      </c>
      <c r="G882" t="s">
        <v>5375</v>
      </c>
      <c r="H882" s="1">
        <v>0</v>
      </c>
      <c r="I882" s="2">
        <v>42586</v>
      </c>
      <c r="J882" t="s">
        <v>6313</v>
      </c>
      <c r="K882" t="s">
        <v>102</v>
      </c>
      <c r="L882">
        <v>4401</v>
      </c>
      <c r="M882">
        <v>611</v>
      </c>
      <c r="N882" t="s">
        <v>1095</v>
      </c>
      <c r="O882">
        <v>28</v>
      </c>
      <c r="P882">
        <v>2</v>
      </c>
      <c r="Q882" t="s">
        <v>104</v>
      </c>
      <c r="R882" t="s">
        <v>8304</v>
      </c>
      <c r="S882">
        <v>27.53</v>
      </c>
      <c r="T882">
        <v>102</v>
      </c>
      <c r="U882" t="s">
        <v>33</v>
      </c>
      <c r="V882" s="2">
        <v>42590</v>
      </c>
      <c r="W882" t="s">
        <v>39</v>
      </c>
      <c r="X882" t="s">
        <v>5569</v>
      </c>
      <c r="Y882" t="s">
        <v>56</v>
      </c>
    </row>
    <row r="883" spans="1:25" hidden="1" x14ac:dyDescent="0.35">
      <c r="A883">
        <v>4</v>
      </c>
      <c r="B883" t="s">
        <v>43</v>
      </c>
      <c r="C883">
        <v>6</v>
      </c>
      <c r="D883" t="s">
        <v>26</v>
      </c>
      <c r="E883" t="s">
        <v>5567</v>
      </c>
      <c r="F883" t="s">
        <v>13</v>
      </c>
      <c r="G883" t="s">
        <v>5375</v>
      </c>
      <c r="H883" s="1">
        <v>0</v>
      </c>
      <c r="I883" s="2">
        <v>42586</v>
      </c>
      <c r="J883" t="s">
        <v>6313</v>
      </c>
      <c r="K883" t="s">
        <v>102</v>
      </c>
      <c r="L883">
        <v>4401</v>
      </c>
      <c r="M883">
        <v>1480</v>
      </c>
      <c r="N883" t="s">
        <v>4493</v>
      </c>
      <c r="O883">
        <v>125</v>
      </c>
      <c r="P883">
        <v>13</v>
      </c>
      <c r="Q883" t="s">
        <v>104</v>
      </c>
      <c r="R883" t="s">
        <v>8304</v>
      </c>
      <c r="S883">
        <v>124.68</v>
      </c>
      <c r="T883">
        <v>260</v>
      </c>
      <c r="U883" t="s">
        <v>33</v>
      </c>
      <c r="V883" s="2">
        <v>42590</v>
      </c>
      <c r="W883" t="s">
        <v>39</v>
      </c>
      <c r="X883" t="s">
        <v>5569</v>
      </c>
      <c r="Y883" t="s">
        <v>64</v>
      </c>
    </row>
    <row r="884" spans="1:25" hidden="1" x14ac:dyDescent="0.35">
      <c r="A884">
        <v>4</v>
      </c>
      <c r="B884" t="s">
        <v>43</v>
      </c>
      <c r="C884">
        <v>6</v>
      </c>
      <c r="D884" t="s">
        <v>50</v>
      </c>
      <c r="E884" t="s">
        <v>5567</v>
      </c>
      <c r="F884" t="s">
        <v>13</v>
      </c>
      <c r="G884" t="s">
        <v>5375</v>
      </c>
      <c r="H884" s="1">
        <v>0</v>
      </c>
      <c r="I884" s="2">
        <v>42586</v>
      </c>
      <c r="J884" t="s">
        <v>6313</v>
      </c>
      <c r="K884" t="s">
        <v>102</v>
      </c>
      <c r="L884">
        <v>4401</v>
      </c>
      <c r="M884">
        <v>1058</v>
      </c>
      <c r="N884" t="s">
        <v>4814</v>
      </c>
      <c r="O884">
        <v>105</v>
      </c>
      <c r="P884">
        <v>9</v>
      </c>
      <c r="Q884" t="s">
        <v>104</v>
      </c>
      <c r="R884" t="s">
        <v>8304</v>
      </c>
      <c r="S884">
        <v>104.72</v>
      </c>
      <c r="T884">
        <v>255</v>
      </c>
      <c r="U884" t="s">
        <v>33</v>
      </c>
      <c r="V884" s="2">
        <v>42590</v>
      </c>
      <c r="W884" t="s">
        <v>39</v>
      </c>
      <c r="X884" t="s">
        <v>5569</v>
      </c>
      <c r="Y884" t="s">
        <v>113</v>
      </c>
    </row>
    <row r="885" spans="1:25" hidden="1" x14ac:dyDescent="0.35">
      <c r="A885">
        <v>2</v>
      </c>
      <c r="B885" t="s">
        <v>25</v>
      </c>
      <c r="C885">
        <v>1</v>
      </c>
      <c r="D885" t="s">
        <v>50</v>
      </c>
      <c r="E885" t="s">
        <v>171</v>
      </c>
      <c r="F885" t="s">
        <v>13</v>
      </c>
      <c r="G885" t="s">
        <v>1088</v>
      </c>
      <c r="H885" s="1">
        <v>0.2</v>
      </c>
      <c r="I885" s="2">
        <v>42557</v>
      </c>
      <c r="J885" t="s">
        <v>4746</v>
      </c>
      <c r="K885" t="s">
        <v>102</v>
      </c>
      <c r="L885">
        <v>10011</v>
      </c>
      <c r="M885">
        <v>400</v>
      </c>
      <c r="N885" t="s">
        <v>4747</v>
      </c>
      <c r="O885">
        <v>175</v>
      </c>
      <c r="P885">
        <v>1</v>
      </c>
      <c r="Q885" t="s">
        <v>104</v>
      </c>
      <c r="R885" t="s">
        <v>8304</v>
      </c>
      <c r="S885">
        <v>175</v>
      </c>
      <c r="T885">
        <v>560</v>
      </c>
      <c r="U885" t="s">
        <v>19</v>
      </c>
      <c r="V885" s="2">
        <v>42559</v>
      </c>
      <c r="W885" t="s">
        <v>130</v>
      </c>
      <c r="X885" t="s">
        <v>175</v>
      </c>
      <c r="Y885" t="s">
        <v>727</v>
      </c>
    </row>
    <row r="886" spans="1:25" hidden="1" x14ac:dyDescent="0.35">
      <c r="A886">
        <v>6</v>
      </c>
      <c r="B886" t="s">
        <v>10</v>
      </c>
      <c r="C886">
        <v>6</v>
      </c>
      <c r="D886" t="s">
        <v>26</v>
      </c>
      <c r="E886" t="s">
        <v>493</v>
      </c>
      <c r="F886" t="s">
        <v>13</v>
      </c>
      <c r="G886" t="s">
        <v>793</v>
      </c>
      <c r="H886" s="1">
        <v>0.2</v>
      </c>
      <c r="I886" s="2">
        <v>42675</v>
      </c>
      <c r="J886" t="s">
        <v>4653</v>
      </c>
      <c r="K886" t="s">
        <v>30</v>
      </c>
      <c r="L886">
        <v>80219</v>
      </c>
      <c r="M886">
        <v>1102</v>
      </c>
      <c r="N886" t="s">
        <v>4398</v>
      </c>
      <c r="O886">
        <v>4</v>
      </c>
      <c r="P886">
        <v>3</v>
      </c>
      <c r="Q886" t="s">
        <v>32</v>
      </c>
      <c r="R886" t="s">
        <v>8304</v>
      </c>
      <c r="S886">
        <v>4.32</v>
      </c>
      <c r="T886">
        <v>43</v>
      </c>
      <c r="U886" t="s">
        <v>19</v>
      </c>
      <c r="V886" s="2">
        <v>42681</v>
      </c>
      <c r="W886" t="s">
        <v>39</v>
      </c>
      <c r="X886" t="s">
        <v>285</v>
      </c>
      <c r="Y886" t="s">
        <v>49</v>
      </c>
    </row>
    <row r="887" spans="1:25" hidden="1" x14ac:dyDescent="0.35">
      <c r="A887">
        <v>6</v>
      </c>
      <c r="B887" t="s">
        <v>10</v>
      </c>
      <c r="C887">
        <v>6</v>
      </c>
      <c r="D887" t="s">
        <v>50</v>
      </c>
      <c r="E887" t="s">
        <v>493</v>
      </c>
      <c r="F887" t="s">
        <v>13</v>
      </c>
      <c r="G887" t="s">
        <v>793</v>
      </c>
      <c r="H887" s="1">
        <v>0.2</v>
      </c>
      <c r="I887" s="2">
        <v>42675</v>
      </c>
      <c r="J887" t="s">
        <v>4653</v>
      </c>
      <c r="K887" t="s">
        <v>30</v>
      </c>
      <c r="L887">
        <v>80219</v>
      </c>
      <c r="M887">
        <v>450</v>
      </c>
      <c r="N887" t="s">
        <v>4964</v>
      </c>
      <c r="O887">
        <v>248</v>
      </c>
      <c r="P887">
        <v>4</v>
      </c>
      <c r="Q887" t="s">
        <v>32</v>
      </c>
      <c r="R887" t="s">
        <v>8304</v>
      </c>
      <c r="S887">
        <v>248</v>
      </c>
      <c r="T887">
        <v>1984</v>
      </c>
      <c r="U887" t="s">
        <v>19</v>
      </c>
      <c r="V887" s="2">
        <v>42681</v>
      </c>
      <c r="W887" t="s">
        <v>39</v>
      </c>
      <c r="X887" t="s">
        <v>285</v>
      </c>
      <c r="Y887" t="s">
        <v>52</v>
      </c>
    </row>
    <row r="888" spans="1:25" hidden="1" x14ac:dyDescent="0.35">
      <c r="A888">
        <v>5</v>
      </c>
      <c r="B888" t="s">
        <v>43</v>
      </c>
      <c r="C888">
        <v>6</v>
      </c>
      <c r="D888" t="s">
        <v>11</v>
      </c>
      <c r="E888" t="s">
        <v>237</v>
      </c>
      <c r="F888" t="s">
        <v>13</v>
      </c>
      <c r="G888" t="s">
        <v>1526</v>
      </c>
      <c r="H888" s="1">
        <v>0.2</v>
      </c>
      <c r="I888" s="2">
        <v>42724</v>
      </c>
      <c r="J888" t="s">
        <v>2540</v>
      </c>
      <c r="K888" t="s">
        <v>16</v>
      </c>
      <c r="L888">
        <v>38401</v>
      </c>
      <c r="M888">
        <v>1372</v>
      </c>
      <c r="N888" t="s">
        <v>424</v>
      </c>
      <c r="O888">
        <v>75</v>
      </c>
      <c r="P888">
        <v>3</v>
      </c>
      <c r="Q888" t="s">
        <v>18</v>
      </c>
      <c r="R888" t="s">
        <v>8304</v>
      </c>
      <c r="S888">
        <v>74.569999999999993</v>
      </c>
      <c r="T888">
        <v>663</v>
      </c>
      <c r="U888" t="s">
        <v>19</v>
      </c>
      <c r="V888" s="2">
        <v>42729</v>
      </c>
      <c r="W888" t="s">
        <v>39</v>
      </c>
      <c r="X888" t="s">
        <v>214</v>
      </c>
      <c r="Y888" t="s">
        <v>24</v>
      </c>
    </row>
    <row r="889" spans="1:25" hidden="1" x14ac:dyDescent="0.35">
      <c r="A889">
        <v>5</v>
      </c>
      <c r="B889" t="s">
        <v>43</v>
      </c>
      <c r="C889">
        <v>6</v>
      </c>
      <c r="D889" t="s">
        <v>26</v>
      </c>
      <c r="E889" t="s">
        <v>237</v>
      </c>
      <c r="F889" t="s">
        <v>13</v>
      </c>
      <c r="G889" t="s">
        <v>1526</v>
      </c>
      <c r="H889" s="1">
        <v>0.2</v>
      </c>
      <c r="I889" s="2">
        <v>42724</v>
      </c>
      <c r="J889" t="s">
        <v>2540</v>
      </c>
      <c r="K889" t="s">
        <v>16</v>
      </c>
      <c r="L889">
        <v>38401</v>
      </c>
      <c r="M889">
        <v>1621</v>
      </c>
      <c r="N889" t="s">
        <v>3136</v>
      </c>
      <c r="O889">
        <v>9</v>
      </c>
      <c r="P889">
        <v>5</v>
      </c>
      <c r="Q889" t="s">
        <v>18</v>
      </c>
      <c r="R889" t="s">
        <v>8304</v>
      </c>
      <c r="S889">
        <v>9.07</v>
      </c>
      <c r="T889">
        <v>26</v>
      </c>
      <c r="U889" t="s">
        <v>19</v>
      </c>
      <c r="V889" s="2">
        <v>42729</v>
      </c>
      <c r="W889" t="s">
        <v>39</v>
      </c>
      <c r="X889" t="s">
        <v>214</v>
      </c>
      <c r="Y889" t="s">
        <v>64</v>
      </c>
    </row>
    <row r="890" spans="1:25" hidden="1" x14ac:dyDescent="0.35">
      <c r="A890">
        <v>5</v>
      </c>
      <c r="B890" t="s">
        <v>43</v>
      </c>
      <c r="C890">
        <v>6</v>
      </c>
      <c r="D890" t="s">
        <v>26</v>
      </c>
      <c r="E890" t="s">
        <v>237</v>
      </c>
      <c r="F890" t="s">
        <v>13</v>
      </c>
      <c r="G890" t="s">
        <v>1526</v>
      </c>
      <c r="H890" s="1">
        <v>0.2</v>
      </c>
      <c r="I890" s="2">
        <v>42724</v>
      </c>
      <c r="J890" t="s">
        <v>2540</v>
      </c>
      <c r="K890" t="s">
        <v>16</v>
      </c>
      <c r="L890">
        <v>38401</v>
      </c>
      <c r="M890">
        <v>858</v>
      </c>
      <c r="N890" t="s">
        <v>4413</v>
      </c>
      <c r="O890">
        <v>4</v>
      </c>
      <c r="P890">
        <v>7</v>
      </c>
      <c r="Q890" t="s">
        <v>18</v>
      </c>
      <c r="R890" t="s">
        <v>8304</v>
      </c>
      <c r="S890">
        <v>3.81</v>
      </c>
      <c r="T890">
        <v>44</v>
      </c>
      <c r="U890" t="s">
        <v>19</v>
      </c>
      <c r="V890" s="2">
        <v>42729</v>
      </c>
      <c r="W890" t="s">
        <v>39</v>
      </c>
      <c r="X890" t="s">
        <v>214</v>
      </c>
      <c r="Y890" t="s">
        <v>56</v>
      </c>
    </row>
    <row r="891" spans="1:25" hidden="1" x14ac:dyDescent="0.35">
      <c r="A891">
        <v>2</v>
      </c>
      <c r="B891" t="s">
        <v>43</v>
      </c>
      <c r="C891">
        <v>3</v>
      </c>
      <c r="D891" t="s">
        <v>11</v>
      </c>
      <c r="E891" t="s">
        <v>122</v>
      </c>
      <c r="F891" t="s">
        <v>13</v>
      </c>
      <c r="G891" t="s">
        <v>1369</v>
      </c>
      <c r="H891" s="1">
        <v>0.3</v>
      </c>
      <c r="I891" s="2">
        <v>42480</v>
      </c>
      <c r="J891" t="s">
        <v>1846</v>
      </c>
      <c r="K891" t="s">
        <v>73</v>
      </c>
      <c r="L891">
        <v>77070</v>
      </c>
      <c r="M891">
        <v>1357</v>
      </c>
      <c r="N891" t="s">
        <v>1847</v>
      </c>
      <c r="O891">
        <v>-132</v>
      </c>
      <c r="P891">
        <v>2</v>
      </c>
      <c r="Q891" t="s">
        <v>75</v>
      </c>
      <c r="R891" t="s">
        <v>8304</v>
      </c>
      <c r="S891">
        <v>-131.94999999999999</v>
      </c>
      <c r="T891">
        <v>402</v>
      </c>
      <c r="U891" t="s">
        <v>19</v>
      </c>
      <c r="V891" s="2">
        <v>42482</v>
      </c>
      <c r="W891" t="s">
        <v>20</v>
      </c>
      <c r="X891" t="s">
        <v>77</v>
      </c>
      <c r="Y891" t="s">
        <v>41</v>
      </c>
    </row>
    <row r="892" spans="1:25" hidden="1" x14ac:dyDescent="0.35">
      <c r="A892">
        <v>2</v>
      </c>
      <c r="B892" t="s">
        <v>43</v>
      </c>
      <c r="C892">
        <v>3</v>
      </c>
      <c r="D892" t="s">
        <v>11</v>
      </c>
      <c r="E892" t="s">
        <v>122</v>
      </c>
      <c r="F892" t="s">
        <v>13</v>
      </c>
      <c r="G892" t="s">
        <v>1369</v>
      </c>
      <c r="H892" s="1">
        <v>0.3</v>
      </c>
      <c r="I892" s="2">
        <v>42480</v>
      </c>
      <c r="J892" t="s">
        <v>1846</v>
      </c>
      <c r="K892" t="s">
        <v>73</v>
      </c>
      <c r="L892">
        <v>77070</v>
      </c>
      <c r="M892">
        <v>378</v>
      </c>
      <c r="N892" t="s">
        <v>549</v>
      </c>
      <c r="O892">
        <v>-96</v>
      </c>
      <c r="P892">
        <v>5</v>
      </c>
      <c r="Q892" t="s">
        <v>75</v>
      </c>
      <c r="R892" t="s">
        <v>8304</v>
      </c>
      <c r="S892">
        <v>-95.67</v>
      </c>
      <c r="T892">
        <v>744</v>
      </c>
      <c r="U892" t="s">
        <v>19</v>
      </c>
      <c r="V892" s="2">
        <v>42482</v>
      </c>
      <c r="W892" t="s">
        <v>20</v>
      </c>
      <c r="X892" t="s">
        <v>77</v>
      </c>
      <c r="Y892" t="s">
        <v>41</v>
      </c>
    </row>
    <row r="893" spans="1:25" hidden="1" x14ac:dyDescent="0.35">
      <c r="A893">
        <v>2</v>
      </c>
      <c r="B893" t="s">
        <v>43</v>
      </c>
      <c r="C893">
        <v>3</v>
      </c>
      <c r="D893" t="s">
        <v>26</v>
      </c>
      <c r="E893" t="s">
        <v>122</v>
      </c>
      <c r="F893" t="s">
        <v>13</v>
      </c>
      <c r="G893" t="s">
        <v>1369</v>
      </c>
      <c r="H893" s="1">
        <v>0.2</v>
      </c>
      <c r="I893" s="2">
        <v>42480</v>
      </c>
      <c r="J893" t="s">
        <v>1846</v>
      </c>
      <c r="K893" t="s">
        <v>73</v>
      </c>
      <c r="L893">
        <v>77070</v>
      </c>
      <c r="M893">
        <v>1269</v>
      </c>
      <c r="N893" t="s">
        <v>1394</v>
      </c>
      <c r="O893">
        <v>6</v>
      </c>
      <c r="P893">
        <v>5</v>
      </c>
      <c r="Q893" t="s">
        <v>75</v>
      </c>
      <c r="R893" t="s">
        <v>8304</v>
      </c>
      <c r="S893">
        <v>5.6</v>
      </c>
      <c r="T893">
        <v>45</v>
      </c>
      <c r="U893" t="s">
        <v>19</v>
      </c>
      <c r="V893" s="2">
        <v>42482</v>
      </c>
      <c r="W893" t="s">
        <v>20</v>
      </c>
      <c r="X893" t="s">
        <v>77</v>
      </c>
      <c r="Y893" t="s">
        <v>42</v>
      </c>
    </row>
    <row r="894" spans="1:25" hidden="1" x14ac:dyDescent="0.35">
      <c r="A894">
        <v>7</v>
      </c>
      <c r="B894" t="s">
        <v>25</v>
      </c>
      <c r="C894">
        <v>6</v>
      </c>
      <c r="D894" t="s">
        <v>26</v>
      </c>
      <c r="E894" t="s">
        <v>237</v>
      </c>
      <c r="F894" t="s">
        <v>13</v>
      </c>
      <c r="G894" t="s">
        <v>6829</v>
      </c>
      <c r="H894" s="1">
        <v>0.7</v>
      </c>
      <c r="I894" s="2">
        <v>42725</v>
      </c>
      <c r="J894" t="s">
        <v>7600</v>
      </c>
      <c r="K894" t="s">
        <v>16</v>
      </c>
      <c r="L894">
        <v>38401</v>
      </c>
      <c r="M894">
        <v>901</v>
      </c>
      <c r="N894" t="s">
        <v>3247</v>
      </c>
      <c r="O894">
        <v>-15</v>
      </c>
      <c r="P894">
        <v>2</v>
      </c>
      <c r="Q894" t="s">
        <v>18</v>
      </c>
      <c r="R894" t="s">
        <v>8304</v>
      </c>
      <c r="S894">
        <v>-14.59</v>
      </c>
      <c r="T894">
        <v>18</v>
      </c>
      <c r="U894" t="s">
        <v>76</v>
      </c>
      <c r="V894" s="2">
        <v>42732</v>
      </c>
      <c r="W894" t="s">
        <v>39</v>
      </c>
      <c r="X894" t="s">
        <v>214</v>
      </c>
      <c r="Y894" t="s">
        <v>54</v>
      </c>
    </row>
    <row r="895" spans="1:25" x14ac:dyDescent="0.35">
      <c r="A895">
        <v>4</v>
      </c>
      <c r="B895" t="s">
        <v>43</v>
      </c>
      <c r="C895">
        <v>6</v>
      </c>
      <c r="D895" t="s">
        <v>50</v>
      </c>
      <c r="E895" t="s">
        <v>572</v>
      </c>
      <c r="F895" t="s">
        <v>13</v>
      </c>
      <c r="G895" t="s">
        <v>985</v>
      </c>
      <c r="H895" s="1">
        <v>0</v>
      </c>
      <c r="I895" s="2">
        <v>42649</v>
      </c>
      <c r="J895" t="s">
        <v>986</v>
      </c>
      <c r="K895" t="s">
        <v>30</v>
      </c>
      <c r="L895">
        <v>92024</v>
      </c>
      <c r="M895">
        <v>924</v>
      </c>
      <c r="N895" t="s">
        <v>987</v>
      </c>
      <c r="O895">
        <v>2</v>
      </c>
      <c r="P895">
        <v>3</v>
      </c>
      <c r="Q895" t="s">
        <v>32</v>
      </c>
      <c r="R895" t="s">
        <v>8304</v>
      </c>
      <c r="S895">
        <v>1.91</v>
      </c>
      <c r="T895">
        <v>9</v>
      </c>
      <c r="U895" t="s">
        <v>19</v>
      </c>
      <c r="V895" s="2">
        <v>42653</v>
      </c>
      <c r="W895" t="s">
        <v>39</v>
      </c>
      <c r="X895" t="s">
        <v>34</v>
      </c>
      <c r="Y895" t="s">
        <v>113</v>
      </c>
    </row>
    <row r="896" spans="1:25" hidden="1" x14ac:dyDescent="0.35">
      <c r="A896">
        <v>5</v>
      </c>
      <c r="B896" t="s">
        <v>25</v>
      </c>
      <c r="C896">
        <v>3</v>
      </c>
      <c r="D896" t="s">
        <v>50</v>
      </c>
      <c r="E896" t="s">
        <v>65</v>
      </c>
      <c r="F896" t="s">
        <v>13</v>
      </c>
      <c r="G896" t="s">
        <v>5403</v>
      </c>
      <c r="H896" s="1">
        <v>0</v>
      </c>
      <c r="I896" s="2">
        <v>42676</v>
      </c>
      <c r="J896" t="s">
        <v>8035</v>
      </c>
      <c r="K896" t="s">
        <v>30</v>
      </c>
      <c r="L896">
        <v>98115</v>
      </c>
      <c r="M896">
        <v>1063</v>
      </c>
      <c r="N896" t="s">
        <v>4768</v>
      </c>
      <c r="O896">
        <v>15</v>
      </c>
      <c r="P896">
        <v>2</v>
      </c>
      <c r="Q896" t="s">
        <v>32</v>
      </c>
      <c r="R896" t="s">
        <v>92</v>
      </c>
      <c r="S896">
        <v>15.1</v>
      </c>
      <c r="T896">
        <v>42</v>
      </c>
      <c r="U896" t="s">
        <v>33</v>
      </c>
      <c r="V896" s="2">
        <v>42681</v>
      </c>
      <c r="W896" t="s">
        <v>20</v>
      </c>
      <c r="X896" t="s">
        <v>69</v>
      </c>
      <c r="Y896" t="s">
        <v>113</v>
      </c>
    </row>
    <row r="897" spans="1:25" hidden="1" x14ac:dyDescent="0.35">
      <c r="A897">
        <v>5</v>
      </c>
      <c r="B897" t="s">
        <v>25</v>
      </c>
      <c r="C897">
        <v>3</v>
      </c>
      <c r="D897" t="s">
        <v>50</v>
      </c>
      <c r="E897" t="s">
        <v>65</v>
      </c>
      <c r="F897" t="s">
        <v>13</v>
      </c>
      <c r="G897" t="s">
        <v>5403</v>
      </c>
      <c r="H897" s="1">
        <v>0.2</v>
      </c>
      <c r="I897" s="2">
        <v>42676</v>
      </c>
      <c r="J897" t="s">
        <v>8035</v>
      </c>
      <c r="K897" t="s">
        <v>30</v>
      </c>
      <c r="L897">
        <v>98115</v>
      </c>
      <c r="M897">
        <v>1402</v>
      </c>
      <c r="N897" t="s">
        <v>4844</v>
      </c>
      <c r="O897">
        <v>5</v>
      </c>
      <c r="P897">
        <v>1</v>
      </c>
      <c r="Q897" t="s">
        <v>32</v>
      </c>
      <c r="R897" t="s">
        <v>92</v>
      </c>
      <c r="S897">
        <v>4.62</v>
      </c>
      <c r="T897">
        <v>53</v>
      </c>
      <c r="U897" t="s">
        <v>33</v>
      </c>
      <c r="V897" s="2">
        <v>42681</v>
      </c>
      <c r="W897" t="s">
        <v>20</v>
      </c>
      <c r="X897" t="s">
        <v>69</v>
      </c>
      <c r="Y897" t="s">
        <v>52</v>
      </c>
    </row>
    <row r="898" spans="1:25" x14ac:dyDescent="0.35">
      <c r="A898">
        <v>4</v>
      </c>
      <c r="B898" t="s">
        <v>43</v>
      </c>
      <c r="C898">
        <v>6</v>
      </c>
      <c r="D898" t="s">
        <v>26</v>
      </c>
      <c r="E898" t="s">
        <v>27</v>
      </c>
      <c r="F898" t="s">
        <v>13</v>
      </c>
      <c r="G898" t="s">
        <v>1769</v>
      </c>
      <c r="H898" s="1">
        <v>0</v>
      </c>
      <c r="I898" s="2">
        <v>42696</v>
      </c>
      <c r="J898" t="s">
        <v>4617</v>
      </c>
      <c r="K898" t="s">
        <v>30</v>
      </c>
      <c r="L898">
        <v>90036</v>
      </c>
      <c r="M898">
        <v>1686</v>
      </c>
      <c r="N898" t="s">
        <v>3464</v>
      </c>
      <c r="O898">
        <v>24</v>
      </c>
      <c r="P898">
        <v>9</v>
      </c>
      <c r="Q898" t="s">
        <v>32</v>
      </c>
      <c r="R898" t="s">
        <v>8304</v>
      </c>
      <c r="S898">
        <v>24.22</v>
      </c>
      <c r="T898">
        <v>54</v>
      </c>
      <c r="U898" t="s">
        <v>19</v>
      </c>
      <c r="V898" s="2">
        <v>42700</v>
      </c>
      <c r="W898" t="s">
        <v>39</v>
      </c>
      <c r="X898" t="s">
        <v>34</v>
      </c>
      <c r="Y898" t="s">
        <v>64</v>
      </c>
    </row>
    <row r="899" spans="1:25" hidden="1" x14ac:dyDescent="0.35">
      <c r="A899">
        <v>4</v>
      </c>
      <c r="B899" t="s">
        <v>43</v>
      </c>
      <c r="C899">
        <v>6</v>
      </c>
      <c r="D899" t="s">
        <v>26</v>
      </c>
      <c r="E899" t="s">
        <v>1180</v>
      </c>
      <c r="F899" t="s">
        <v>13</v>
      </c>
      <c r="G899" t="s">
        <v>1181</v>
      </c>
      <c r="H899" s="1">
        <v>0.2</v>
      </c>
      <c r="I899" s="2">
        <v>42378</v>
      </c>
      <c r="J899" t="s">
        <v>1182</v>
      </c>
      <c r="K899" t="s">
        <v>73</v>
      </c>
      <c r="L899">
        <v>78041</v>
      </c>
      <c r="M899">
        <v>1126</v>
      </c>
      <c r="N899" t="s">
        <v>1183</v>
      </c>
      <c r="O899">
        <v>1</v>
      </c>
      <c r="P899">
        <v>2</v>
      </c>
      <c r="Q899" t="s">
        <v>75</v>
      </c>
      <c r="R899" t="s">
        <v>8304</v>
      </c>
      <c r="S899">
        <v>1.17</v>
      </c>
      <c r="T899">
        <v>9</v>
      </c>
      <c r="U899" t="s">
        <v>19</v>
      </c>
      <c r="V899" s="2">
        <v>42382</v>
      </c>
      <c r="W899" t="s">
        <v>39</v>
      </c>
      <c r="X899" t="s">
        <v>77</v>
      </c>
      <c r="Y899" t="s">
        <v>49</v>
      </c>
    </row>
    <row r="900" spans="1:25" hidden="1" x14ac:dyDescent="0.35">
      <c r="A900">
        <v>4</v>
      </c>
      <c r="B900" t="s">
        <v>43</v>
      </c>
      <c r="C900">
        <v>6</v>
      </c>
      <c r="D900" t="s">
        <v>50</v>
      </c>
      <c r="E900" t="s">
        <v>1180</v>
      </c>
      <c r="F900" t="s">
        <v>13</v>
      </c>
      <c r="G900" t="s">
        <v>1181</v>
      </c>
      <c r="H900" s="1">
        <v>0.2</v>
      </c>
      <c r="I900" s="2">
        <v>42378</v>
      </c>
      <c r="J900" t="s">
        <v>1182</v>
      </c>
      <c r="K900" t="s">
        <v>73</v>
      </c>
      <c r="L900">
        <v>78041</v>
      </c>
      <c r="M900">
        <v>1080</v>
      </c>
      <c r="N900" t="s">
        <v>518</v>
      </c>
      <c r="O900">
        <v>10</v>
      </c>
      <c r="P900">
        <v>3</v>
      </c>
      <c r="Q900" t="s">
        <v>75</v>
      </c>
      <c r="R900" t="s">
        <v>8304</v>
      </c>
      <c r="S900">
        <v>9.75</v>
      </c>
      <c r="T900">
        <v>31</v>
      </c>
      <c r="U900" t="s">
        <v>19</v>
      </c>
      <c r="V900" s="2">
        <v>42382</v>
      </c>
      <c r="W900" t="s">
        <v>39</v>
      </c>
      <c r="X900" t="s">
        <v>77</v>
      </c>
      <c r="Y900" t="s">
        <v>113</v>
      </c>
    </row>
    <row r="901" spans="1:25" hidden="1" x14ac:dyDescent="0.35">
      <c r="A901">
        <v>2</v>
      </c>
      <c r="B901" t="s">
        <v>43</v>
      </c>
      <c r="C901">
        <v>3</v>
      </c>
      <c r="D901" t="s">
        <v>11</v>
      </c>
      <c r="E901" t="s">
        <v>2045</v>
      </c>
      <c r="F901" t="s">
        <v>13</v>
      </c>
      <c r="G901" t="s">
        <v>1651</v>
      </c>
      <c r="H901" s="1">
        <v>0.2</v>
      </c>
      <c r="I901" s="2">
        <v>42712</v>
      </c>
      <c r="J901" t="s">
        <v>2102</v>
      </c>
      <c r="K901" t="s">
        <v>30</v>
      </c>
      <c r="L901">
        <v>98502</v>
      </c>
      <c r="M901">
        <v>529</v>
      </c>
      <c r="N901" t="s">
        <v>697</v>
      </c>
      <c r="O901">
        <v>45</v>
      </c>
      <c r="P901">
        <v>5</v>
      </c>
      <c r="Q901" t="s">
        <v>32</v>
      </c>
      <c r="R901" t="s">
        <v>8304</v>
      </c>
      <c r="S901">
        <v>45.29</v>
      </c>
      <c r="T901">
        <v>604</v>
      </c>
      <c r="U901" t="s">
        <v>19</v>
      </c>
      <c r="V901" s="2">
        <v>42714</v>
      </c>
      <c r="W901" t="s">
        <v>20</v>
      </c>
      <c r="X901" t="s">
        <v>69</v>
      </c>
      <c r="Y901" t="s">
        <v>24</v>
      </c>
    </row>
    <row r="902" spans="1:25" hidden="1" x14ac:dyDescent="0.35">
      <c r="A902">
        <v>2</v>
      </c>
      <c r="B902" t="s">
        <v>43</v>
      </c>
      <c r="C902">
        <v>3</v>
      </c>
      <c r="D902" t="s">
        <v>26</v>
      </c>
      <c r="E902" t="s">
        <v>2045</v>
      </c>
      <c r="F902" t="s">
        <v>13</v>
      </c>
      <c r="G902" t="s">
        <v>1651</v>
      </c>
      <c r="H902" s="1">
        <v>0</v>
      </c>
      <c r="I902" s="2">
        <v>42712</v>
      </c>
      <c r="J902" t="s">
        <v>2102</v>
      </c>
      <c r="K902" t="s">
        <v>30</v>
      </c>
      <c r="L902">
        <v>98502</v>
      </c>
      <c r="M902">
        <v>1761</v>
      </c>
      <c r="N902" t="s">
        <v>1392</v>
      </c>
      <c r="O902">
        <v>21</v>
      </c>
      <c r="P902">
        <v>2</v>
      </c>
      <c r="Q902" t="s">
        <v>32</v>
      </c>
      <c r="R902" t="s">
        <v>8304</v>
      </c>
      <c r="S902">
        <v>21.01</v>
      </c>
      <c r="T902">
        <v>46</v>
      </c>
      <c r="U902" t="s">
        <v>19</v>
      </c>
      <c r="V902" s="2">
        <v>42714</v>
      </c>
      <c r="W902" t="s">
        <v>20</v>
      </c>
      <c r="X902" t="s">
        <v>69</v>
      </c>
      <c r="Y902" t="s">
        <v>64</v>
      </c>
    </row>
    <row r="903" spans="1:25" hidden="1" x14ac:dyDescent="0.35">
      <c r="A903">
        <v>4</v>
      </c>
      <c r="B903" t="s">
        <v>25</v>
      </c>
      <c r="C903">
        <v>3</v>
      </c>
      <c r="D903" t="s">
        <v>11</v>
      </c>
      <c r="E903" t="s">
        <v>65</v>
      </c>
      <c r="F903" t="s">
        <v>13</v>
      </c>
      <c r="G903" t="s">
        <v>321</v>
      </c>
      <c r="H903" s="1">
        <v>0</v>
      </c>
      <c r="I903" s="2">
        <v>42524</v>
      </c>
      <c r="J903" t="s">
        <v>7820</v>
      </c>
      <c r="K903" t="s">
        <v>30</v>
      </c>
      <c r="L903">
        <v>98115</v>
      </c>
      <c r="M903">
        <v>964</v>
      </c>
      <c r="N903" t="s">
        <v>1859</v>
      </c>
      <c r="O903">
        <v>113</v>
      </c>
      <c r="P903">
        <v>6</v>
      </c>
      <c r="Q903" t="s">
        <v>32</v>
      </c>
      <c r="R903" t="s">
        <v>92</v>
      </c>
      <c r="S903">
        <v>113.49</v>
      </c>
      <c r="T903">
        <v>516</v>
      </c>
      <c r="U903" t="s">
        <v>19</v>
      </c>
      <c r="V903" s="2">
        <v>42528</v>
      </c>
      <c r="W903" t="s">
        <v>20</v>
      </c>
      <c r="X903" t="s">
        <v>69</v>
      </c>
      <c r="Y903" t="s">
        <v>41</v>
      </c>
    </row>
    <row r="904" spans="1:25" x14ac:dyDescent="0.35">
      <c r="A904">
        <v>0</v>
      </c>
      <c r="B904" t="s">
        <v>10</v>
      </c>
      <c r="C904">
        <v>0</v>
      </c>
      <c r="D904" t="s">
        <v>26</v>
      </c>
      <c r="E904" t="s">
        <v>88</v>
      </c>
      <c r="F904" t="s">
        <v>13</v>
      </c>
      <c r="G904" t="s">
        <v>7959</v>
      </c>
      <c r="H904" s="1">
        <v>0</v>
      </c>
      <c r="I904" s="2">
        <v>42611</v>
      </c>
      <c r="J904" t="s">
        <v>8000</v>
      </c>
      <c r="K904" t="s">
        <v>30</v>
      </c>
      <c r="L904">
        <v>94110</v>
      </c>
      <c r="M904">
        <v>1736</v>
      </c>
      <c r="N904" t="s">
        <v>5953</v>
      </c>
      <c r="O904">
        <v>54</v>
      </c>
      <c r="P904">
        <v>2</v>
      </c>
      <c r="Q904" t="s">
        <v>32</v>
      </c>
      <c r="R904" t="s">
        <v>92</v>
      </c>
      <c r="S904">
        <v>53.86</v>
      </c>
      <c r="T904">
        <v>110</v>
      </c>
      <c r="U904" t="s">
        <v>33</v>
      </c>
      <c r="V904" s="2">
        <v>42611</v>
      </c>
      <c r="W904" t="s">
        <v>773</v>
      </c>
      <c r="X904" t="s">
        <v>34</v>
      </c>
      <c r="Y904" t="s">
        <v>64</v>
      </c>
    </row>
    <row r="905" spans="1:25" x14ac:dyDescent="0.35">
      <c r="A905">
        <v>0</v>
      </c>
      <c r="B905" t="s">
        <v>10</v>
      </c>
      <c r="C905">
        <v>0</v>
      </c>
      <c r="D905" t="s">
        <v>26</v>
      </c>
      <c r="E905" t="s">
        <v>88</v>
      </c>
      <c r="F905" t="s">
        <v>13</v>
      </c>
      <c r="G905" t="s">
        <v>7959</v>
      </c>
      <c r="H905" s="1">
        <v>0</v>
      </c>
      <c r="I905" s="2">
        <v>42611</v>
      </c>
      <c r="J905" t="s">
        <v>8000</v>
      </c>
      <c r="K905" t="s">
        <v>30</v>
      </c>
      <c r="L905">
        <v>94110</v>
      </c>
      <c r="M905">
        <v>1785</v>
      </c>
      <c r="N905" t="s">
        <v>3192</v>
      </c>
      <c r="O905">
        <v>6</v>
      </c>
      <c r="P905">
        <v>2</v>
      </c>
      <c r="Q905" t="s">
        <v>32</v>
      </c>
      <c r="R905" t="s">
        <v>92</v>
      </c>
      <c r="S905">
        <v>6.41</v>
      </c>
      <c r="T905">
        <v>13</v>
      </c>
      <c r="U905" t="s">
        <v>33</v>
      </c>
      <c r="V905" s="2">
        <v>42611</v>
      </c>
      <c r="W905" t="s">
        <v>773</v>
      </c>
      <c r="X905" t="s">
        <v>34</v>
      </c>
      <c r="Y905" t="s">
        <v>64</v>
      </c>
    </row>
    <row r="906" spans="1:25" hidden="1" x14ac:dyDescent="0.35">
      <c r="A906">
        <v>7</v>
      </c>
      <c r="B906" t="s">
        <v>25</v>
      </c>
      <c r="C906">
        <v>6</v>
      </c>
      <c r="D906" t="s">
        <v>26</v>
      </c>
      <c r="E906" t="s">
        <v>2303</v>
      </c>
      <c r="F906" t="s">
        <v>13</v>
      </c>
      <c r="G906" t="s">
        <v>1477</v>
      </c>
      <c r="H906" s="1">
        <v>0.2</v>
      </c>
      <c r="I906" s="2">
        <v>42493</v>
      </c>
      <c r="J906" t="s">
        <v>4200</v>
      </c>
      <c r="K906" t="s">
        <v>102</v>
      </c>
      <c r="L906">
        <v>10701</v>
      </c>
      <c r="M906">
        <v>237</v>
      </c>
      <c r="N906" t="s">
        <v>8155</v>
      </c>
      <c r="O906">
        <v>4</v>
      </c>
      <c r="P906">
        <v>3</v>
      </c>
      <c r="Q906" t="s">
        <v>104</v>
      </c>
      <c r="R906" t="s">
        <v>8304</v>
      </c>
      <c r="S906">
        <v>3.95</v>
      </c>
      <c r="T906">
        <v>11</v>
      </c>
      <c r="U906" t="s">
        <v>19</v>
      </c>
      <c r="V906" s="2">
        <v>42500</v>
      </c>
      <c r="W906" t="s">
        <v>39</v>
      </c>
      <c r="X906" t="s">
        <v>175</v>
      </c>
      <c r="Y906" t="s">
        <v>54</v>
      </c>
    </row>
    <row r="907" spans="1:25" hidden="1" x14ac:dyDescent="0.35">
      <c r="A907">
        <v>7</v>
      </c>
      <c r="B907" t="s">
        <v>25</v>
      </c>
      <c r="C907">
        <v>6</v>
      </c>
      <c r="D907" t="s">
        <v>26</v>
      </c>
      <c r="E907" t="s">
        <v>2303</v>
      </c>
      <c r="F907" t="s">
        <v>13</v>
      </c>
      <c r="G907" t="s">
        <v>1477</v>
      </c>
      <c r="H907" s="1">
        <v>0.2</v>
      </c>
      <c r="I907" s="2">
        <v>42493</v>
      </c>
      <c r="J907" t="s">
        <v>4200</v>
      </c>
      <c r="K907" t="s">
        <v>102</v>
      </c>
      <c r="L907">
        <v>10701</v>
      </c>
      <c r="M907">
        <v>698</v>
      </c>
      <c r="N907" t="s">
        <v>3157</v>
      </c>
      <c r="O907">
        <v>15</v>
      </c>
      <c r="P907">
        <v>3</v>
      </c>
      <c r="Q907" t="s">
        <v>104</v>
      </c>
      <c r="R907" t="s">
        <v>8304</v>
      </c>
      <c r="S907">
        <v>14.56</v>
      </c>
      <c r="T907">
        <v>40</v>
      </c>
      <c r="U907" t="s">
        <v>19</v>
      </c>
      <c r="V907" s="2">
        <v>42500</v>
      </c>
      <c r="W907" t="s">
        <v>39</v>
      </c>
      <c r="X907" t="s">
        <v>175</v>
      </c>
      <c r="Y907" t="s">
        <v>54</v>
      </c>
    </row>
    <row r="908" spans="1:25" hidden="1" x14ac:dyDescent="0.35">
      <c r="A908">
        <v>5</v>
      </c>
      <c r="B908" t="s">
        <v>43</v>
      </c>
      <c r="C908">
        <v>6</v>
      </c>
      <c r="D908" t="s">
        <v>50</v>
      </c>
      <c r="E908" t="s">
        <v>65</v>
      </c>
      <c r="F908" t="s">
        <v>13</v>
      </c>
      <c r="G908" t="s">
        <v>5912</v>
      </c>
      <c r="H908" s="1">
        <v>0</v>
      </c>
      <c r="I908" s="2">
        <v>42518</v>
      </c>
      <c r="J908" t="s">
        <v>6798</v>
      </c>
      <c r="K908" t="s">
        <v>30</v>
      </c>
      <c r="L908">
        <v>98115</v>
      </c>
      <c r="M908">
        <v>914</v>
      </c>
      <c r="N908" t="s">
        <v>5118</v>
      </c>
      <c r="O908">
        <v>2</v>
      </c>
      <c r="P908">
        <v>4</v>
      </c>
      <c r="Q908" t="s">
        <v>32</v>
      </c>
      <c r="R908" t="s">
        <v>8304</v>
      </c>
      <c r="S908">
        <v>2.21</v>
      </c>
      <c r="T908">
        <v>28</v>
      </c>
      <c r="U908" t="s">
        <v>33</v>
      </c>
      <c r="V908" s="2">
        <v>42523</v>
      </c>
      <c r="W908" t="s">
        <v>39</v>
      </c>
      <c r="X908" t="s">
        <v>69</v>
      </c>
      <c r="Y908" t="s">
        <v>113</v>
      </c>
    </row>
    <row r="909" spans="1:25" hidden="1" x14ac:dyDescent="0.35">
      <c r="A909">
        <v>5</v>
      </c>
      <c r="B909" t="s">
        <v>43</v>
      </c>
      <c r="C909">
        <v>6</v>
      </c>
      <c r="D909" t="s">
        <v>50</v>
      </c>
      <c r="E909" t="s">
        <v>65</v>
      </c>
      <c r="F909" t="s">
        <v>13</v>
      </c>
      <c r="G909" t="s">
        <v>5912</v>
      </c>
      <c r="H909" s="1">
        <v>0.2</v>
      </c>
      <c r="I909" s="2">
        <v>42518</v>
      </c>
      <c r="J909" t="s">
        <v>6798</v>
      </c>
      <c r="K909" t="s">
        <v>30</v>
      </c>
      <c r="L909">
        <v>98115</v>
      </c>
      <c r="M909">
        <v>891</v>
      </c>
      <c r="N909" t="s">
        <v>8109</v>
      </c>
      <c r="O909">
        <v>6</v>
      </c>
      <c r="P909">
        <v>6</v>
      </c>
      <c r="Q909" t="s">
        <v>32</v>
      </c>
      <c r="R909" t="s">
        <v>8304</v>
      </c>
      <c r="S909">
        <v>5.74</v>
      </c>
      <c r="T909">
        <v>57</v>
      </c>
      <c r="U909" t="s">
        <v>33</v>
      </c>
      <c r="V909" s="2">
        <v>42523</v>
      </c>
      <c r="W909" t="s">
        <v>39</v>
      </c>
      <c r="X909" t="s">
        <v>69</v>
      </c>
      <c r="Y909" t="s">
        <v>52</v>
      </c>
    </row>
    <row r="910" spans="1:25" hidden="1" x14ac:dyDescent="0.35">
      <c r="A910">
        <v>7</v>
      </c>
      <c r="B910" t="s">
        <v>25</v>
      </c>
      <c r="C910">
        <v>6</v>
      </c>
      <c r="D910" t="s">
        <v>26</v>
      </c>
      <c r="E910" t="s">
        <v>99</v>
      </c>
      <c r="F910" t="s">
        <v>13</v>
      </c>
      <c r="G910" t="s">
        <v>2295</v>
      </c>
      <c r="H910" s="1">
        <v>0.2</v>
      </c>
      <c r="I910" s="2">
        <v>42703</v>
      </c>
      <c r="J910" t="s">
        <v>4179</v>
      </c>
      <c r="K910" t="s">
        <v>102</v>
      </c>
      <c r="L910">
        <v>19143</v>
      </c>
      <c r="M910">
        <v>196</v>
      </c>
      <c r="N910" t="s">
        <v>4180</v>
      </c>
      <c r="O910">
        <v>2</v>
      </c>
      <c r="P910">
        <v>2</v>
      </c>
      <c r="Q910" t="s">
        <v>104</v>
      </c>
      <c r="R910" t="s">
        <v>8304</v>
      </c>
      <c r="S910">
        <v>1.76</v>
      </c>
      <c r="T910">
        <v>5</v>
      </c>
      <c r="U910" t="s">
        <v>19</v>
      </c>
      <c r="V910" s="2">
        <v>42710</v>
      </c>
      <c r="W910" t="s">
        <v>39</v>
      </c>
      <c r="X910" t="s">
        <v>105</v>
      </c>
      <c r="Y910" t="s">
        <v>35</v>
      </c>
    </row>
    <row r="911" spans="1:25" hidden="1" x14ac:dyDescent="0.35">
      <c r="A911">
        <v>5</v>
      </c>
      <c r="B911" t="s">
        <v>43</v>
      </c>
      <c r="C911">
        <v>6</v>
      </c>
      <c r="D911" t="s">
        <v>26</v>
      </c>
      <c r="E911" t="s">
        <v>12</v>
      </c>
      <c r="F911" t="s">
        <v>13</v>
      </c>
      <c r="G911" t="s">
        <v>5533</v>
      </c>
      <c r="H911" s="1">
        <v>0</v>
      </c>
      <c r="I911" s="2">
        <v>42481</v>
      </c>
      <c r="J911" t="s">
        <v>6481</v>
      </c>
      <c r="K911" t="s">
        <v>16</v>
      </c>
      <c r="L911">
        <v>42420</v>
      </c>
      <c r="M911">
        <v>1377</v>
      </c>
      <c r="N911" t="s">
        <v>2946</v>
      </c>
      <c r="O911">
        <v>0</v>
      </c>
      <c r="P911">
        <v>6</v>
      </c>
      <c r="Q911" t="s">
        <v>18</v>
      </c>
      <c r="R911" t="s">
        <v>8304</v>
      </c>
      <c r="S911">
        <v>0</v>
      </c>
      <c r="T911">
        <v>829</v>
      </c>
      <c r="U911" t="s">
        <v>33</v>
      </c>
      <c r="V911" s="2">
        <v>42486</v>
      </c>
      <c r="W911" t="s">
        <v>39</v>
      </c>
      <c r="X911" t="s">
        <v>21</v>
      </c>
      <c r="Y911" t="s">
        <v>42</v>
      </c>
    </row>
    <row r="912" spans="1:25" x14ac:dyDescent="0.35">
      <c r="A912">
        <v>1</v>
      </c>
      <c r="B912" t="s">
        <v>10</v>
      </c>
      <c r="C912">
        <v>1</v>
      </c>
      <c r="D912" t="s">
        <v>11</v>
      </c>
      <c r="E912" t="s">
        <v>27</v>
      </c>
      <c r="F912" t="s">
        <v>13</v>
      </c>
      <c r="G912" t="s">
        <v>6867</v>
      </c>
      <c r="H912" s="1">
        <v>0</v>
      </c>
      <c r="I912" s="2">
        <v>42720</v>
      </c>
      <c r="J912" t="s">
        <v>6868</v>
      </c>
      <c r="K912" t="s">
        <v>30</v>
      </c>
      <c r="L912">
        <v>90049</v>
      </c>
      <c r="M912">
        <v>620</v>
      </c>
      <c r="N912" t="s">
        <v>8198</v>
      </c>
      <c r="O912">
        <v>15</v>
      </c>
      <c r="P912">
        <v>2</v>
      </c>
      <c r="Q912" t="s">
        <v>32</v>
      </c>
      <c r="R912" t="s">
        <v>8304</v>
      </c>
      <c r="S912">
        <v>14.67</v>
      </c>
      <c r="T912">
        <v>44</v>
      </c>
      <c r="U912" t="s">
        <v>76</v>
      </c>
      <c r="V912" s="2">
        <v>42721</v>
      </c>
      <c r="W912" t="s">
        <v>130</v>
      </c>
      <c r="X912" t="s">
        <v>34</v>
      </c>
      <c r="Y912" t="s">
        <v>47</v>
      </c>
    </row>
    <row r="913" spans="1:25" x14ac:dyDescent="0.35">
      <c r="A913">
        <v>1</v>
      </c>
      <c r="B913" t="s">
        <v>10</v>
      </c>
      <c r="C913">
        <v>1</v>
      </c>
      <c r="D913" t="s">
        <v>11</v>
      </c>
      <c r="E913" t="s">
        <v>27</v>
      </c>
      <c r="F913" t="s">
        <v>13</v>
      </c>
      <c r="G913" t="s">
        <v>6867</v>
      </c>
      <c r="H913" s="1">
        <v>0.2</v>
      </c>
      <c r="I913" s="2">
        <v>42720</v>
      </c>
      <c r="J913" t="s">
        <v>6868</v>
      </c>
      <c r="K913" t="s">
        <v>30</v>
      </c>
      <c r="L913">
        <v>90049</v>
      </c>
      <c r="M913">
        <v>529</v>
      </c>
      <c r="N913" t="s">
        <v>697</v>
      </c>
      <c r="O913">
        <v>18</v>
      </c>
      <c r="P913">
        <v>2</v>
      </c>
      <c r="Q913" t="s">
        <v>32</v>
      </c>
      <c r="R913" t="s">
        <v>8304</v>
      </c>
      <c r="S913">
        <v>18.12</v>
      </c>
      <c r="T913">
        <v>242</v>
      </c>
      <c r="U913" t="s">
        <v>76</v>
      </c>
      <c r="V913" s="2">
        <v>42721</v>
      </c>
      <c r="W913" t="s">
        <v>130</v>
      </c>
      <c r="X913" t="s">
        <v>34</v>
      </c>
      <c r="Y913" t="s">
        <v>24</v>
      </c>
    </row>
    <row r="914" spans="1:25" x14ac:dyDescent="0.35">
      <c r="A914">
        <v>1</v>
      </c>
      <c r="B914" t="s">
        <v>10</v>
      </c>
      <c r="C914">
        <v>1</v>
      </c>
      <c r="D914" t="s">
        <v>50</v>
      </c>
      <c r="E914" t="s">
        <v>27</v>
      </c>
      <c r="F914" t="s">
        <v>13</v>
      </c>
      <c r="G914" t="s">
        <v>6867</v>
      </c>
      <c r="H914" s="1">
        <v>0</v>
      </c>
      <c r="I914" s="2">
        <v>42720</v>
      </c>
      <c r="J914" t="s">
        <v>6868</v>
      </c>
      <c r="K914" t="s">
        <v>30</v>
      </c>
      <c r="L914">
        <v>90049</v>
      </c>
      <c r="M914">
        <v>667</v>
      </c>
      <c r="N914" t="s">
        <v>1275</v>
      </c>
      <c r="O914">
        <v>40</v>
      </c>
      <c r="P914">
        <v>5</v>
      </c>
      <c r="Q914" t="s">
        <v>32</v>
      </c>
      <c r="R914" t="s">
        <v>8304</v>
      </c>
      <c r="S914">
        <v>39.5</v>
      </c>
      <c r="T914">
        <v>395</v>
      </c>
      <c r="U914" t="s">
        <v>76</v>
      </c>
      <c r="V914" s="2">
        <v>42721</v>
      </c>
      <c r="W914" t="s">
        <v>130</v>
      </c>
      <c r="X914" t="s">
        <v>34</v>
      </c>
      <c r="Y914" t="s">
        <v>113</v>
      </c>
    </row>
    <row r="915" spans="1:25" x14ac:dyDescent="0.35">
      <c r="A915">
        <v>1</v>
      </c>
      <c r="B915" t="s">
        <v>10</v>
      </c>
      <c r="C915">
        <v>1</v>
      </c>
      <c r="D915" t="s">
        <v>50</v>
      </c>
      <c r="E915" t="s">
        <v>27</v>
      </c>
      <c r="F915" t="s">
        <v>13</v>
      </c>
      <c r="G915" t="s">
        <v>6867</v>
      </c>
      <c r="H915" s="1">
        <v>0.2</v>
      </c>
      <c r="I915" s="2">
        <v>42720</v>
      </c>
      <c r="J915" t="s">
        <v>6868</v>
      </c>
      <c r="K915" t="s">
        <v>30</v>
      </c>
      <c r="L915">
        <v>90049</v>
      </c>
      <c r="M915">
        <v>726</v>
      </c>
      <c r="N915" t="s">
        <v>129</v>
      </c>
      <c r="O915">
        <v>71</v>
      </c>
      <c r="P915">
        <v>4</v>
      </c>
      <c r="Q915" t="s">
        <v>32</v>
      </c>
      <c r="R915" t="s">
        <v>8304</v>
      </c>
      <c r="S915">
        <v>70.56</v>
      </c>
      <c r="T915">
        <v>627</v>
      </c>
      <c r="U915" t="s">
        <v>76</v>
      </c>
      <c r="V915" s="2">
        <v>42721</v>
      </c>
      <c r="W915" t="s">
        <v>130</v>
      </c>
      <c r="X915" t="s">
        <v>34</v>
      </c>
      <c r="Y915" t="s">
        <v>52</v>
      </c>
    </row>
    <row r="916" spans="1:25" hidden="1" x14ac:dyDescent="0.35">
      <c r="A916">
        <v>1</v>
      </c>
      <c r="B916" t="s">
        <v>10</v>
      </c>
      <c r="C916">
        <v>1</v>
      </c>
      <c r="D916" t="s">
        <v>11</v>
      </c>
      <c r="E916" t="s">
        <v>2009</v>
      </c>
      <c r="F916" t="s">
        <v>13</v>
      </c>
      <c r="G916" t="s">
        <v>6862</v>
      </c>
      <c r="H916" s="1">
        <v>0</v>
      </c>
      <c r="I916" s="2">
        <v>42724</v>
      </c>
      <c r="J916" t="s">
        <v>6863</v>
      </c>
      <c r="K916" t="s">
        <v>16</v>
      </c>
      <c r="L916">
        <v>22801</v>
      </c>
      <c r="M916">
        <v>847</v>
      </c>
      <c r="N916" t="s">
        <v>806</v>
      </c>
      <c r="O916">
        <v>100</v>
      </c>
      <c r="P916">
        <v>2</v>
      </c>
      <c r="Q916" t="s">
        <v>18</v>
      </c>
      <c r="R916" t="s">
        <v>8304</v>
      </c>
      <c r="S916">
        <v>100.12</v>
      </c>
      <c r="T916">
        <v>455</v>
      </c>
      <c r="U916" t="s">
        <v>76</v>
      </c>
      <c r="V916" s="2">
        <v>42725</v>
      </c>
      <c r="W916" t="s">
        <v>130</v>
      </c>
      <c r="X916" t="s">
        <v>205</v>
      </c>
      <c r="Y916" t="s">
        <v>41</v>
      </c>
    </row>
    <row r="917" spans="1:25" hidden="1" x14ac:dyDescent="0.35">
      <c r="A917">
        <v>1</v>
      </c>
      <c r="B917" t="s">
        <v>10</v>
      </c>
      <c r="C917">
        <v>1</v>
      </c>
      <c r="D917" t="s">
        <v>11</v>
      </c>
      <c r="E917" t="s">
        <v>2009</v>
      </c>
      <c r="F917" t="s">
        <v>13</v>
      </c>
      <c r="G917" t="s">
        <v>6862</v>
      </c>
      <c r="H917" s="1">
        <v>0</v>
      </c>
      <c r="I917" s="2">
        <v>42724</v>
      </c>
      <c r="J917" t="s">
        <v>6863</v>
      </c>
      <c r="K917" t="s">
        <v>16</v>
      </c>
      <c r="L917">
        <v>22801</v>
      </c>
      <c r="M917">
        <v>423</v>
      </c>
      <c r="N917" t="s">
        <v>8202</v>
      </c>
      <c r="O917">
        <v>494</v>
      </c>
      <c r="P917">
        <v>7</v>
      </c>
      <c r="Q917" t="s">
        <v>18</v>
      </c>
      <c r="R917" t="s">
        <v>8304</v>
      </c>
      <c r="S917">
        <v>493.79</v>
      </c>
      <c r="T917">
        <v>2244</v>
      </c>
      <c r="U917" t="s">
        <v>76</v>
      </c>
      <c r="V917" s="2">
        <v>42725</v>
      </c>
      <c r="W917" t="s">
        <v>130</v>
      </c>
      <c r="X917" t="s">
        <v>205</v>
      </c>
      <c r="Y917" t="s">
        <v>41</v>
      </c>
    </row>
    <row r="918" spans="1:25" hidden="1" x14ac:dyDescent="0.35">
      <c r="A918">
        <v>1</v>
      </c>
      <c r="B918" t="s">
        <v>10</v>
      </c>
      <c r="C918">
        <v>1</v>
      </c>
      <c r="D918" t="s">
        <v>26</v>
      </c>
      <c r="E918" t="s">
        <v>2009</v>
      </c>
      <c r="F918" t="s">
        <v>13</v>
      </c>
      <c r="G918" t="s">
        <v>6862</v>
      </c>
      <c r="H918" s="1">
        <v>0</v>
      </c>
      <c r="I918" s="2">
        <v>42724</v>
      </c>
      <c r="J918" t="s">
        <v>6863</v>
      </c>
      <c r="K918" t="s">
        <v>16</v>
      </c>
      <c r="L918">
        <v>22801</v>
      </c>
      <c r="M918">
        <v>1376</v>
      </c>
      <c r="N918" t="s">
        <v>4324</v>
      </c>
      <c r="O918">
        <v>0</v>
      </c>
      <c r="P918">
        <v>2</v>
      </c>
      <c r="Q918" t="s">
        <v>18</v>
      </c>
      <c r="R918" t="s">
        <v>8304</v>
      </c>
      <c r="S918">
        <v>0</v>
      </c>
      <c r="T918">
        <v>122</v>
      </c>
      <c r="U918" t="s">
        <v>76</v>
      </c>
      <c r="V918" s="2">
        <v>42725</v>
      </c>
      <c r="W918" t="s">
        <v>130</v>
      </c>
      <c r="X918" t="s">
        <v>205</v>
      </c>
      <c r="Y918" t="s">
        <v>42</v>
      </c>
    </row>
    <row r="919" spans="1:25" hidden="1" x14ac:dyDescent="0.35">
      <c r="A919">
        <v>1</v>
      </c>
      <c r="B919" t="s">
        <v>10</v>
      </c>
      <c r="C919">
        <v>1</v>
      </c>
      <c r="D919" t="s">
        <v>26</v>
      </c>
      <c r="E919" t="s">
        <v>2009</v>
      </c>
      <c r="F919" t="s">
        <v>13</v>
      </c>
      <c r="G919" t="s">
        <v>6862</v>
      </c>
      <c r="H919" s="1">
        <v>0</v>
      </c>
      <c r="I919" s="2">
        <v>42724</v>
      </c>
      <c r="J919" t="s">
        <v>6863</v>
      </c>
      <c r="K919" t="s">
        <v>16</v>
      </c>
      <c r="L919">
        <v>22801</v>
      </c>
      <c r="M919">
        <v>1634</v>
      </c>
      <c r="N919" t="s">
        <v>826</v>
      </c>
      <c r="O919">
        <v>29</v>
      </c>
      <c r="P919">
        <v>3</v>
      </c>
      <c r="Q919" t="s">
        <v>18</v>
      </c>
      <c r="R919" t="s">
        <v>8304</v>
      </c>
      <c r="S919">
        <v>29.29</v>
      </c>
      <c r="T919">
        <v>62</v>
      </c>
      <c r="U919" t="s">
        <v>76</v>
      </c>
      <c r="V919" s="2">
        <v>42725</v>
      </c>
      <c r="W919" t="s">
        <v>130</v>
      </c>
      <c r="X919" t="s">
        <v>205</v>
      </c>
      <c r="Y919" t="s">
        <v>54</v>
      </c>
    </row>
    <row r="920" spans="1:25" hidden="1" x14ac:dyDescent="0.35">
      <c r="A920">
        <v>6</v>
      </c>
      <c r="B920" t="s">
        <v>10</v>
      </c>
      <c r="C920">
        <v>6</v>
      </c>
      <c r="D920" t="s">
        <v>11</v>
      </c>
      <c r="E920" t="s">
        <v>2170</v>
      </c>
      <c r="F920" t="s">
        <v>13</v>
      </c>
      <c r="G920" t="s">
        <v>2171</v>
      </c>
      <c r="H920" s="1">
        <v>0</v>
      </c>
      <c r="I920" s="2">
        <v>42537</v>
      </c>
      <c r="J920" t="s">
        <v>2172</v>
      </c>
      <c r="K920" t="s">
        <v>73</v>
      </c>
      <c r="L920">
        <v>46544</v>
      </c>
      <c r="M920">
        <v>754</v>
      </c>
      <c r="N920" t="s">
        <v>945</v>
      </c>
      <c r="O920">
        <v>32</v>
      </c>
      <c r="P920">
        <v>8</v>
      </c>
      <c r="Q920" t="s">
        <v>75</v>
      </c>
      <c r="R920" t="s">
        <v>8304</v>
      </c>
      <c r="S920">
        <v>32.39</v>
      </c>
      <c r="T920">
        <v>648</v>
      </c>
      <c r="U920" t="s">
        <v>19</v>
      </c>
      <c r="V920" s="2">
        <v>42543</v>
      </c>
      <c r="W920" t="s">
        <v>39</v>
      </c>
      <c r="X920" t="s">
        <v>167</v>
      </c>
      <c r="Y920" t="s">
        <v>24</v>
      </c>
    </row>
    <row r="921" spans="1:25" hidden="1" x14ac:dyDescent="0.35">
      <c r="A921">
        <v>4</v>
      </c>
      <c r="B921" t="s">
        <v>43</v>
      </c>
      <c r="C921">
        <v>6</v>
      </c>
      <c r="D921" t="s">
        <v>26</v>
      </c>
      <c r="E921" t="s">
        <v>1595</v>
      </c>
      <c r="F921" t="s">
        <v>13</v>
      </c>
      <c r="G921" t="s">
        <v>6336</v>
      </c>
      <c r="H921" s="1">
        <v>0.7</v>
      </c>
      <c r="I921" s="2">
        <v>42466</v>
      </c>
      <c r="J921" t="s">
        <v>6448</v>
      </c>
      <c r="K921" t="s">
        <v>102</v>
      </c>
      <c r="L921">
        <v>17602</v>
      </c>
      <c r="M921">
        <v>975</v>
      </c>
      <c r="N921" t="s">
        <v>3278</v>
      </c>
      <c r="O921">
        <v>-36</v>
      </c>
      <c r="P921">
        <v>6</v>
      </c>
      <c r="Q921" t="s">
        <v>104</v>
      </c>
      <c r="R921" t="s">
        <v>8304</v>
      </c>
      <c r="S921">
        <v>-35.93</v>
      </c>
      <c r="T921">
        <v>45</v>
      </c>
      <c r="U921" t="s">
        <v>33</v>
      </c>
      <c r="V921" s="2">
        <v>42470</v>
      </c>
      <c r="W921" t="s">
        <v>39</v>
      </c>
      <c r="X921" t="s">
        <v>105</v>
      </c>
      <c r="Y921" t="s">
        <v>54</v>
      </c>
    </row>
    <row r="922" spans="1:25" hidden="1" x14ac:dyDescent="0.35">
      <c r="A922">
        <v>2</v>
      </c>
      <c r="B922" t="s">
        <v>25</v>
      </c>
      <c r="C922">
        <v>1</v>
      </c>
      <c r="D922" t="s">
        <v>11</v>
      </c>
      <c r="E922" t="s">
        <v>687</v>
      </c>
      <c r="F922" t="s">
        <v>13</v>
      </c>
      <c r="G922" t="s">
        <v>1636</v>
      </c>
      <c r="H922" s="1">
        <v>0.2</v>
      </c>
      <c r="I922" s="2">
        <v>42618</v>
      </c>
      <c r="J922" t="s">
        <v>1637</v>
      </c>
      <c r="K922" t="s">
        <v>16</v>
      </c>
      <c r="L922">
        <v>33710</v>
      </c>
      <c r="M922">
        <v>1533</v>
      </c>
      <c r="N922" t="s">
        <v>711</v>
      </c>
      <c r="O922">
        <v>2</v>
      </c>
      <c r="P922">
        <v>2</v>
      </c>
      <c r="Q922" t="s">
        <v>18</v>
      </c>
      <c r="R922" t="s">
        <v>8304</v>
      </c>
      <c r="S922">
        <v>2</v>
      </c>
      <c r="T922">
        <v>32</v>
      </c>
      <c r="U922" t="s">
        <v>19</v>
      </c>
      <c r="V922" s="2">
        <v>42620</v>
      </c>
      <c r="W922" t="s">
        <v>130</v>
      </c>
      <c r="X922" t="s">
        <v>40</v>
      </c>
      <c r="Y922" t="s">
        <v>47</v>
      </c>
    </row>
    <row r="923" spans="1:25" hidden="1" x14ac:dyDescent="0.35">
      <c r="A923">
        <v>2</v>
      </c>
      <c r="B923" t="s">
        <v>43</v>
      </c>
      <c r="C923">
        <v>3</v>
      </c>
      <c r="D923" t="s">
        <v>26</v>
      </c>
      <c r="E923" t="s">
        <v>192</v>
      </c>
      <c r="F923" t="s">
        <v>13</v>
      </c>
      <c r="G923" t="s">
        <v>338</v>
      </c>
      <c r="H923" s="1">
        <v>0.2</v>
      </c>
      <c r="I923" s="2">
        <v>42663</v>
      </c>
      <c r="J923" t="s">
        <v>7319</v>
      </c>
      <c r="K923" t="s">
        <v>73</v>
      </c>
      <c r="L923">
        <v>60653</v>
      </c>
      <c r="M923">
        <v>179</v>
      </c>
      <c r="N923" t="s">
        <v>1342</v>
      </c>
      <c r="O923">
        <v>8</v>
      </c>
      <c r="P923">
        <v>1</v>
      </c>
      <c r="Q923" t="s">
        <v>75</v>
      </c>
      <c r="R923" t="s">
        <v>8304</v>
      </c>
      <c r="S923">
        <v>7.94</v>
      </c>
      <c r="T923">
        <v>24</v>
      </c>
      <c r="U923" t="s">
        <v>76</v>
      </c>
      <c r="V923" s="2">
        <v>42665</v>
      </c>
      <c r="W923" t="s">
        <v>20</v>
      </c>
      <c r="X923" t="s">
        <v>139</v>
      </c>
      <c r="Y923" t="s">
        <v>35</v>
      </c>
    </row>
    <row r="924" spans="1:25" hidden="1" x14ac:dyDescent="0.35">
      <c r="A924">
        <v>2</v>
      </c>
      <c r="B924" t="s">
        <v>43</v>
      </c>
      <c r="C924">
        <v>3</v>
      </c>
      <c r="D924" t="s">
        <v>26</v>
      </c>
      <c r="E924" t="s">
        <v>192</v>
      </c>
      <c r="F924" t="s">
        <v>13</v>
      </c>
      <c r="G924" t="s">
        <v>338</v>
      </c>
      <c r="H924" s="1">
        <v>0.2</v>
      </c>
      <c r="I924" s="2">
        <v>42663</v>
      </c>
      <c r="J924" t="s">
        <v>7319</v>
      </c>
      <c r="K924" t="s">
        <v>73</v>
      </c>
      <c r="L924">
        <v>60653</v>
      </c>
      <c r="M924">
        <v>1664</v>
      </c>
      <c r="N924" t="s">
        <v>2805</v>
      </c>
      <c r="O924">
        <v>1</v>
      </c>
      <c r="P924">
        <v>1</v>
      </c>
      <c r="Q924" t="s">
        <v>75</v>
      </c>
      <c r="R924" t="s">
        <v>8304</v>
      </c>
      <c r="S924">
        <v>1.24</v>
      </c>
      <c r="T924">
        <v>4</v>
      </c>
      <c r="U924" t="s">
        <v>76</v>
      </c>
      <c r="V924" s="2">
        <v>42665</v>
      </c>
      <c r="W924" t="s">
        <v>20</v>
      </c>
      <c r="X924" t="s">
        <v>139</v>
      </c>
      <c r="Y924" t="s">
        <v>64</v>
      </c>
    </row>
    <row r="925" spans="1:25" hidden="1" x14ac:dyDescent="0.35">
      <c r="A925">
        <v>2</v>
      </c>
      <c r="B925" t="s">
        <v>43</v>
      </c>
      <c r="C925">
        <v>3</v>
      </c>
      <c r="D925" t="s">
        <v>26</v>
      </c>
      <c r="E925" t="s">
        <v>192</v>
      </c>
      <c r="F925" t="s">
        <v>13</v>
      </c>
      <c r="G925" t="s">
        <v>338</v>
      </c>
      <c r="H925" s="1">
        <v>0.2</v>
      </c>
      <c r="I925" s="2">
        <v>42663</v>
      </c>
      <c r="J925" t="s">
        <v>7319</v>
      </c>
      <c r="K925" t="s">
        <v>73</v>
      </c>
      <c r="L925">
        <v>60653</v>
      </c>
      <c r="M925">
        <v>15</v>
      </c>
      <c r="N925" t="s">
        <v>4502</v>
      </c>
      <c r="O925">
        <v>32</v>
      </c>
      <c r="P925">
        <v>3</v>
      </c>
      <c r="Q925" t="s">
        <v>75</v>
      </c>
      <c r="R925" t="s">
        <v>8304</v>
      </c>
      <c r="S925">
        <v>31.58</v>
      </c>
      <c r="T925">
        <v>505</v>
      </c>
      <c r="U925" t="s">
        <v>76</v>
      </c>
      <c r="V925" s="2">
        <v>42665</v>
      </c>
      <c r="W925" t="s">
        <v>20</v>
      </c>
      <c r="X925" t="s">
        <v>139</v>
      </c>
      <c r="Y925" t="s">
        <v>42</v>
      </c>
    </row>
    <row r="926" spans="1:25" hidden="1" x14ac:dyDescent="0.35">
      <c r="A926">
        <v>2</v>
      </c>
      <c r="B926" t="s">
        <v>43</v>
      </c>
      <c r="C926">
        <v>3</v>
      </c>
      <c r="D926" t="s">
        <v>26</v>
      </c>
      <c r="E926" t="s">
        <v>192</v>
      </c>
      <c r="F926" t="s">
        <v>13</v>
      </c>
      <c r="G926" t="s">
        <v>338</v>
      </c>
      <c r="H926" s="1">
        <v>0.8</v>
      </c>
      <c r="I926" s="2">
        <v>42663</v>
      </c>
      <c r="J926" t="s">
        <v>7319</v>
      </c>
      <c r="K926" t="s">
        <v>73</v>
      </c>
      <c r="L926">
        <v>60653</v>
      </c>
      <c r="M926">
        <v>1426</v>
      </c>
      <c r="N926" t="s">
        <v>3716</v>
      </c>
      <c r="O926">
        <v>-15</v>
      </c>
      <c r="P926">
        <v>1</v>
      </c>
      <c r="Q926" t="s">
        <v>75</v>
      </c>
      <c r="R926" t="s">
        <v>8304</v>
      </c>
      <c r="S926">
        <v>-14.76</v>
      </c>
      <c r="T926">
        <v>9</v>
      </c>
      <c r="U926" t="s">
        <v>76</v>
      </c>
      <c r="V926" s="2">
        <v>42665</v>
      </c>
      <c r="W926" t="s">
        <v>20</v>
      </c>
      <c r="X926" t="s">
        <v>139</v>
      </c>
      <c r="Y926" t="s">
        <v>54</v>
      </c>
    </row>
    <row r="927" spans="1:25" hidden="1" x14ac:dyDescent="0.35">
      <c r="A927">
        <v>2</v>
      </c>
      <c r="B927" t="s">
        <v>43</v>
      </c>
      <c r="C927">
        <v>3</v>
      </c>
      <c r="D927" t="s">
        <v>50</v>
      </c>
      <c r="E927" t="s">
        <v>192</v>
      </c>
      <c r="F927" t="s">
        <v>13</v>
      </c>
      <c r="G927" t="s">
        <v>338</v>
      </c>
      <c r="H927" s="1">
        <v>0.2</v>
      </c>
      <c r="I927" s="2">
        <v>42663</v>
      </c>
      <c r="J927" t="s">
        <v>7319</v>
      </c>
      <c r="K927" t="s">
        <v>73</v>
      </c>
      <c r="L927">
        <v>60653</v>
      </c>
      <c r="M927">
        <v>1033</v>
      </c>
      <c r="N927" t="s">
        <v>1366</v>
      </c>
      <c r="O927">
        <v>72</v>
      </c>
      <c r="P927">
        <v>4</v>
      </c>
      <c r="Q927" t="s">
        <v>75</v>
      </c>
      <c r="R927" t="s">
        <v>8304</v>
      </c>
      <c r="S927">
        <v>71.989999999999995</v>
      </c>
      <c r="T927">
        <v>320</v>
      </c>
      <c r="U927" t="s">
        <v>76</v>
      </c>
      <c r="V927" s="2">
        <v>42665</v>
      </c>
      <c r="W927" t="s">
        <v>20</v>
      </c>
      <c r="X927" t="s">
        <v>139</v>
      </c>
      <c r="Y927" t="s">
        <v>113</v>
      </c>
    </row>
    <row r="928" spans="1:25" hidden="1" x14ac:dyDescent="0.35">
      <c r="A928">
        <v>4</v>
      </c>
      <c r="B928" t="s">
        <v>43</v>
      </c>
      <c r="C928">
        <v>6</v>
      </c>
      <c r="D928" t="s">
        <v>11</v>
      </c>
      <c r="E928" t="s">
        <v>2211</v>
      </c>
      <c r="F928" t="s">
        <v>13</v>
      </c>
      <c r="G928" t="s">
        <v>1069</v>
      </c>
      <c r="H928" s="1">
        <v>0.3</v>
      </c>
      <c r="I928" s="2">
        <v>42458</v>
      </c>
      <c r="J928" t="s">
        <v>2212</v>
      </c>
      <c r="K928" t="s">
        <v>73</v>
      </c>
      <c r="L928">
        <v>75023</v>
      </c>
      <c r="M928">
        <v>377</v>
      </c>
      <c r="N928" t="s">
        <v>954</v>
      </c>
      <c r="O928">
        <v>-153</v>
      </c>
      <c r="P928">
        <v>3</v>
      </c>
      <c r="Q928" t="s">
        <v>75</v>
      </c>
      <c r="R928" t="s">
        <v>8304</v>
      </c>
      <c r="S928">
        <v>-152.72</v>
      </c>
      <c r="T928">
        <v>891</v>
      </c>
      <c r="U928" t="s">
        <v>19</v>
      </c>
      <c r="V928" s="2">
        <v>42462</v>
      </c>
      <c r="W928" t="s">
        <v>39</v>
      </c>
      <c r="X928" t="s">
        <v>77</v>
      </c>
      <c r="Y928" t="s">
        <v>41</v>
      </c>
    </row>
    <row r="929" spans="1:25" hidden="1" x14ac:dyDescent="0.35">
      <c r="A929">
        <v>4</v>
      </c>
      <c r="B929" t="s">
        <v>43</v>
      </c>
      <c r="C929">
        <v>6</v>
      </c>
      <c r="D929" t="s">
        <v>26</v>
      </c>
      <c r="E929" t="s">
        <v>65</v>
      </c>
      <c r="F929" t="s">
        <v>13</v>
      </c>
      <c r="G929" t="s">
        <v>723</v>
      </c>
      <c r="H929" s="1">
        <v>0.2</v>
      </c>
      <c r="I929" s="2">
        <v>42643</v>
      </c>
      <c r="J929" t="s">
        <v>4692</v>
      </c>
      <c r="K929" t="s">
        <v>30</v>
      </c>
      <c r="L929">
        <v>98105</v>
      </c>
      <c r="M929">
        <v>535</v>
      </c>
      <c r="N929" t="s">
        <v>53</v>
      </c>
      <c r="O929">
        <v>13</v>
      </c>
      <c r="P929">
        <v>7</v>
      </c>
      <c r="Q929" t="s">
        <v>32</v>
      </c>
      <c r="R929" t="s">
        <v>8304</v>
      </c>
      <c r="S929">
        <v>13.49</v>
      </c>
      <c r="T929">
        <v>43</v>
      </c>
      <c r="U929" t="s">
        <v>19</v>
      </c>
      <c r="V929" s="2">
        <v>42647</v>
      </c>
      <c r="W929" t="s">
        <v>39</v>
      </c>
      <c r="X929" t="s">
        <v>69</v>
      </c>
      <c r="Y929" t="s">
        <v>54</v>
      </c>
    </row>
    <row r="930" spans="1:25" hidden="1" x14ac:dyDescent="0.35">
      <c r="A930">
        <v>5</v>
      </c>
      <c r="B930" t="s">
        <v>43</v>
      </c>
      <c r="C930">
        <v>6</v>
      </c>
      <c r="D930" t="s">
        <v>50</v>
      </c>
      <c r="E930" t="s">
        <v>171</v>
      </c>
      <c r="F930" t="s">
        <v>13</v>
      </c>
      <c r="G930" t="s">
        <v>1602</v>
      </c>
      <c r="H930" s="1">
        <v>0</v>
      </c>
      <c r="I930" s="2">
        <v>42588</v>
      </c>
      <c r="J930" t="s">
        <v>5031</v>
      </c>
      <c r="K930" t="s">
        <v>102</v>
      </c>
      <c r="L930">
        <v>10035</v>
      </c>
      <c r="M930">
        <v>1013</v>
      </c>
      <c r="N930" t="s">
        <v>950</v>
      </c>
      <c r="O930">
        <v>84</v>
      </c>
      <c r="P930">
        <v>2</v>
      </c>
      <c r="Q930" t="s">
        <v>104</v>
      </c>
      <c r="R930" t="s">
        <v>8304</v>
      </c>
      <c r="S930">
        <v>83.99</v>
      </c>
      <c r="T930">
        <v>200</v>
      </c>
      <c r="U930" t="s">
        <v>19</v>
      </c>
      <c r="V930" s="2">
        <v>42593</v>
      </c>
      <c r="W930" t="s">
        <v>39</v>
      </c>
      <c r="X930" t="s">
        <v>175</v>
      </c>
      <c r="Y930" t="s">
        <v>113</v>
      </c>
    </row>
    <row r="931" spans="1:25" hidden="1" x14ac:dyDescent="0.35">
      <c r="A931">
        <v>5</v>
      </c>
      <c r="B931" t="s">
        <v>43</v>
      </c>
      <c r="C931">
        <v>6</v>
      </c>
      <c r="D931" t="s">
        <v>26</v>
      </c>
      <c r="E931" t="s">
        <v>1595</v>
      </c>
      <c r="F931" t="s">
        <v>13</v>
      </c>
      <c r="G931" t="s">
        <v>2746</v>
      </c>
      <c r="H931" s="1">
        <v>0.2</v>
      </c>
      <c r="I931" s="2">
        <v>42677</v>
      </c>
      <c r="J931" t="s">
        <v>4208</v>
      </c>
      <c r="K931" t="s">
        <v>102</v>
      </c>
      <c r="L931">
        <v>17602</v>
      </c>
      <c r="M931">
        <v>461</v>
      </c>
      <c r="N931" t="s">
        <v>4141</v>
      </c>
      <c r="O931">
        <v>-64</v>
      </c>
      <c r="P931">
        <v>3</v>
      </c>
      <c r="Q931" t="s">
        <v>104</v>
      </c>
      <c r="R931" t="s">
        <v>8304</v>
      </c>
      <c r="S931">
        <v>-64.430000000000007</v>
      </c>
      <c r="T931">
        <v>286</v>
      </c>
      <c r="U931" t="s">
        <v>19</v>
      </c>
      <c r="V931" s="2">
        <v>42682</v>
      </c>
      <c r="W931" t="s">
        <v>39</v>
      </c>
      <c r="X931" t="s">
        <v>105</v>
      </c>
      <c r="Y931" t="s">
        <v>356</v>
      </c>
    </row>
    <row r="932" spans="1:25" hidden="1" x14ac:dyDescent="0.35">
      <c r="A932">
        <v>6</v>
      </c>
      <c r="B932" t="s">
        <v>10</v>
      </c>
      <c r="C932">
        <v>6</v>
      </c>
      <c r="D932" t="s">
        <v>26</v>
      </c>
      <c r="E932" t="s">
        <v>906</v>
      </c>
      <c r="F932" t="s">
        <v>13</v>
      </c>
      <c r="G932" t="s">
        <v>824</v>
      </c>
      <c r="H932" s="1">
        <v>0.2</v>
      </c>
      <c r="I932" s="2">
        <v>42652</v>
      </c>
      <c r="J932" t="s">
        <v>6502</v>
      </c>
      <c r="K932" t="s">
        <v>16</v>
      </c>
      <c r="L932">
        <v>28540</v>
      </c>
      <c r="M932">
        <v>539</v>
      </c>
      <c r="N932" t="s">
        <v>969</v>
      </c>
      <c r="O932">
        <v>31</v>
      </c>
      <c r="P932">
        <v>2</v>
      </c>
      <c r="Q932" t="s">
        <v>18</v>
      </c>
      <c r="R932" t="s">
        <v>8304</v>
      </c>
      <c r="S932">
        <v>31.07</v>
      </c>
      <c r="T932">
        <v>89</v>
      </c>
      <c r="U932" t="s">
        <v>33</v>
      </c>
      <c r="V932" s="2">
        <v>42658</v>
      </c>
      <c r="W932" t="s">
        <v>39</v>
      </c>
      <c r="X932" t="s">
        <v>63</v>
      </c>
      <c r="Y932" t="s">
        <v>64</v>
      </c>
    </row>
    <row r="933" spans="1:25" hidden="1" x14ac:dyDescent="0.35">
      <c r="A933">
        <v>3</v>
      </c>
      <c r="B933" t="s">
        <v>25</v>
      </c>
      <c r="C933">
        <v>1</v>
      </c>
      <c r="D933" t="s">
        <v>26</v>
      </c>
      <c r="E933" t="s">
        <v>498</v>
      </c>
      <c r="F933" t="s">
        <v>13</v>
      </c>
      <c r="G933" t="s">
        <v>852</v>
      </c>
      <c r="H933" s="1">
        <v>0.8</v>
      </c>
      <c r="I933" s="2">
        <v>42597</v>
      </c>
      <c r="J933" t="s">
        <v>2857</v>
      </c>
      <c r="K933" t="s">
        <v>73</v>
      </c>
      <c r="L933">
        <v>75081</v>
      </c>
      <c r="M933">
        <v>688</v>
      </c>
      <c r="N933" t="s">
        <v>1416</v>
      </c>
      <c r="O933">
        <v>-53</v>
      </c>
      <c r="P933">
        <v>8</v>
      </c>
      <c r="Q933" t="s">
        <v>75</v>
      </c>
      <c r="R933" t="s">
        <v>8304</v>
      </c>
      <c r="S933">
        <v>-52.63</v>
      </c>
      <c r="T933">
        <v>31</v>
      </c>
      <c r="U933" t="s">
        <v>19</v>
      </c>
      <c r="V933" s="2">
        <v>42600</v>
      </c>
      <c r="W933" t="s">
        <v>130</v>
      </c>
      <c r="X933" t="s">
        <v>77</v>
      </c>
      <c r="Y933" t="s">
        <v>54</v>
      </c>
    </row>
    <row r="934" spans="1:25" hidden="1" x14ac:dyDescent="0.35">
      <c r="A934">
        <v>4</v>
      </c>
      <c r="B934" t="s">
        <v>43</v>
      </c>
      <c r="C934">
        <v>6</v>
      </c>
      <c r="D934" t="s">
        <v>50</v>
      </c>
      <c r="E934" t="s">
        <v>99</v>
      </c>
      <c r="F934" t="s">
        <v>13</v>
      </c>
      <c r="G934" t="s">
        <v>1727</v>
      </c>
      <c r="H934" s="1">
        <v>0.2</v>
      </c>
      <c r="I934" s="2">
        <v>42734</v>
      </c>
      <c r="J934" t="s">
        <v>5071</v>
      </c>
      <c r="K934" t="s">
        <v>102</v>
      </c>
      <c r="L934">
        <v>19120</v>
      </c>
      <c r="M934">
        <v>1069</v>
      </c>
      <c r="N934" t="s">
        <v>4848</v>
      </c>
      <c r="O934">
        <v>7</v>
      </c>
      <c r="P934">
        <v>2</v>
      </c>
      <c r="Q934" t="s">
        <v>104</v>
      </c>
      <c r="R934" t="s">
        <v>8304</v>
      </c>
      <c r="S934">
        <v>6.99</v>
      </c>
      <c r="T934">
        <v>28</v>
      </c>
      <c r="U934" t="s">
        <v>19</v>
      </c>
      <c r="V934" s="2">
        <v>42738</v>
      </c>
      <c r="W934" t="s">
        <v>39</v>
      </c>
      <c r="X934" t="s">
        <v>105</v>
      </c>
      <c r="Y934" t="s">
        <v>113</v>
      </c>
    </row>
    <row r="935" spans="1:25" hidden="1" x14ac:dyDescent="0.35">
      <c r="A935">
        <v>5</v>
      </c>
      <c r="B935" t="s">
        <v>43</v>
      </c>
      <c r="C935">
        <v>6</v>
      </c>
      <c r="D935" t="s">
        <v>11</v>
      </c>
      <c r="E935" t="s">
        <v>171</v>
      </c>
      <c r="F935" t="s">
        <v>13</v>
      </c>
      <c r="G935" t="s">
        <v>2312</v>
      </c>
      <c r="H935" s="1">
        <v>0</v>
      </c>
      <c r="I935" s="2">
        <v>42628</v>
      </c>
      <c r="J935" t="s">
        <v>2313</v>
      </c>
      <c r="K935" t="s">
        <v>102</v>
      </c>
      <c r="L935">
        <v>10011</v>
      </c>
      <c r="M935">
        <v>1056</v>
      </c>
      <c r="N935" t="s">
        <v>1955</v>
      </c>
      <c r="O935">
        <v>6</v>
      </c>
      <c r="P935">
        <v>2</v>
      </c>
      <c r="Q935" t="s">
        <v>104</v>
      </c>
      <c r="R935" t="s">
        <v>8304</v>
      </c>
      <c r="S935">
        <v>6.26</v>
      </c>
      <c r="T935">
        <v>15</v>
      </c>
      <c r="U935" t="s">
        <v>19</v>
      </c>
      <c r="V935" s="2">
        <v>42633</v>
      </c>
      <c r="W935" t="s">
        <v>39</v>
      </c>
      <c r="X935" t="s">
        <v>175</v>
      </c>
      <c r="Y935" t="s">
        <v>47</v>
      </c>
    </row>
    <row r="936" spans="1:25" hidden="1" x14ac:dyDescent="0.35">
      <c r="A936">
        <v>5</v>
      </c>
      <c r="B936" t="s">
        <v>43</v>
      </c>
      <c r="C936">
        <v>6</v>
      </c>
      <c r="D936" t="s">
        <v>26</v>
      </c>
      <c r="E936" t="s">
        <v>171</v>
      </c>
      <c r="F936" t="s">
        <v>13</v>
      </c>
      <c r="G936" t="s">
        <v>2312</v>
      </c>
      <c r="H936" s="1">
        <v>0</v>
      </c>
      <c r="I936" s="2">
        <v>42628</v>
      </c>
      <c r="J936" t="s">
        <v>2313</v>
      </c>
      <c r="K936" t="s">
        <v>102</v>
      </c>
      <c r="L936">
        <v>10011</v>
      </c>
      <c r="M936">
        <v>538</v>
      </c>
      <c r="N936" t="s">
        <v>125</v>
      </c>
      <c r="O936">
        <v>7</v>
      </c>
      <c r="P936">
        <v>3</v>
      </c>
      <c r="Q936" t="s">
        <v>104</v>
      </c>
      <c r="R936" t="s">
        <v>8304</v>
      </c>
      <c r="S936">
        <v>7.02</v>
      </c>
      <c r="T936">
        <v>15</v>
      </c>
      <c r="U936" t="s">
        <v>19</v>
      </c>
      <c r="V936" s="2">
        <v>42633</v>
      </c>
      <c r="W936" t="s">
        <v>39</v>
      </c>
      <c r="X936" t="s">
        <v>175</v>
      </c>
      <c r="Y936" t="s">
        <v>64</v>
      </c>
    </row>
    <row r="937" spans="1:25" hidden="1" x14ac:dyDescent="0.35">
      <c r="A937">
        <v>6</v>
      </c>
      <c r="B937" t="s">
        <v>10</v>
      </c>
      <c r="C937">
        <v>6</v>
      </c>
      <c r="D937" t="s">
        <v>26</v>
      </c>
      <c r="E937" t="s">
        <v>99</v>
      </c>
      <c r="F937" t="s">
        <v>13</v>
      </c>
      <c r="G937" t="s">
        <v>1142</v>
      </c>
      <c r="H937" s="1">
        <v>0.2</v>
      </c>
      <c r="I937" s="2">
        <v>42713</v>
      </c>
      <c r="J937" t="s">
        <v>4202</v>
      </c>
      <c r="K937" t="s">
        <v>102</v>
      </c>
      <c r="L937">
        <v>19134</v>
      </c>
      <c r="M937">
        <v>774</v>
      </c>
      <c r="N937" t="s">
        <v>325</v>
      </c>
      <c r="O937">
        <v>10</v>
      </c>
      <c r="P937">
        <v>3</v>
      </c>
      <c r="Q937" t="s">
        <v>104</v>
      </c>
      <c r="R937" t="s">
        <v>8304</v>
      </c>
      <c r="S937">
        <v>9.59</v>
      </c>
      <c r="T937">
        <v>31</v>
      </c>
      <c r="U937" t="s">
        <v>19</v>
      </c>
      <c r="V937" s="2">
        <v>42719</v>
      </c>
      <c r="W937" t="s">
        <v>39</v>
      </c>
      <c r="X937" t="s">
        <v>105</v>
      </c>
      <c r="Y937" t="s">
        <v>119</v>
      </c>
    </row>
    <row r="938" spans="1:25" hidden="1" x14ac:dyDescent="0.35">
      <c r="A938">
        <v>6</v>
      </c>
      <c r="B938" t="s">
        <v>10</v>
      </c>
      <c r="C938">
        <v>6</v>
      </c>
      <c r="D938" t="s">
        <v>50</v>
      </c>
      <c r="E938" t="s">
        <v>99</v>
      </c>
      <c r="F938" t="s">
        <v>13</v>
      </c>
      <c r="G938" t="s">
        <v>1142</v>
      </c>
      <c r="H938" s="1">
        <v>0.4</v>
      </c>
      <c r="I938" s="2">
        <v>42713</v>
      </c>
      <c r="J938" t="s">
        <v>4202</v>
      </c>
      <c r="K938" t="s">
        <v>102</v>
      </c>
      <c r="L938">
        <v>19134</v>
      </c>
      <c r="M938">
        <v>406</v>
      </c>
      <c r="N938" t="s">
        <v>5003</v>
      </c>
      <c r="O938">
        <v>126</v>
      </c>
      <c r="P938">
        <v>4</v>
      </c>
      <c r="Q938" t="s">
        <v>104</v>
      </c>
      <c r="R938" t="s">
        <v>8304</v>
      </c>
      <c r="S938">
        <v>126</v>
      </c>
      <c r="T938">
        <v>1080</v>
      </c>
      <c r="U938" t="s">
        <v>19</v>
      </c>
      <c r="V938" s="2">
        <v>42719</v>
      </c>
      <c r="W938" t="s">
        <v>39</v>
      </c>
      <c r="X938" t="s">
        <v>105</v>
      </c>
      <c r="Y938" t="s">
        <v>727</v>
      </c>
    </row>
    <row r="939" spans="1:25" hidden="1" x14ac:dyDescent="0.35">
      <c r="A939">
        <v>5</v>
      </c>
      <c r="B939" t="s">
        <v>43</v>
      </c>
      <c r="C939">
        <v>6</v>
      </c>
      <c r="D939" t="s">
        <v>11</v>
      </c>
      <c r="E939" t="s">
        <v>4629</v>
      </c>
      <c r="F939" t="s">
        <v>13</v>
      </c>
      <c r="G939" t="s">
        <v>5816</v>
      </c>
      <c r="H939" s="1">
        <v>0.5</v>
      </c>
      <c r="I939" s="2">
        <v>42632</v>
      </c>
      <c r="J939" t="s">
        <v>5817</v>
      </c>
      <c r="K939" t="s">
        <v>30</v>
      </c>
      <c r="L939">
        <v>85224</v>
      </c>
      <c r="M939">
        <v>820</v>
      </c>
      <c r="N939" t="s">
        <v>1493</v>
      </c>
      <c r="O939">
        <v>-46</v>
      </c>
      <c r="P939">
        <v>1</v>
      </c>
      <c r="Q939" t="s">
        <v>32</v>
      </c>
      <c r="R939" t="s">
        <v>8304</v>
      </c>
      <c r="S939">
        <v>-45.83</v>
      </c>
      <c r="T939">
        <v>74</v>
      </c>
      <c r="U939" t="s">
        <v>33</v>
      </c>
      <c r="V939" s="2">
        <v>42637</v>
      </c>
      <c r="W939" t="s">
        <v>39</v>
      </c>
      <c r="X939" t="s">
        <v>199</v>
      </c>
      <c r="Y939" t="s">
        <v>41</v>
      </c>
    </row>
    <row r="940" spans="1:25" hidden="1" x14ac:dyDescent="0.35">
      <c r="A940">
        <v>5</v>
      </c>
      <c r="B940" t="s">
        <v>43</v>
      </c>
      <c r="C940">
        <v>6</v>
      </c>
      <c r="D940" t="s">
        <v>26</v>
      </c>
      <c r="E940" t="s">
        <v>892</v>
      </c>
      <c r="F940" t="s">
        <v>13</v>
      </c>
      <c r="G940" t="s">
        <v>2824</v>
      </c>
      <c r="H940" s="1">
        <v>0.2</v>
      </c>
      <c r="I940" s="2">
        <v>42569</v>
      </c>
      <c r="J940" t="s">
        <v>4164</v>
      </c>
      <c r="K940" t="s">
        <v>102</v>
      </c>
      <c r="L940">
        <v>10801</v>
      </c>
      <c r="M940">
        <v>414</v>
      </c>
      <c r="N940" t="s">
        <v>1222</v>
      </c>
      <c r="O940">
        <v>5</v>
      </c>
      <c r="P940">
        <v>2</v>
      </c>
      <c r="Q940" t="s">
        <v>104</v>
      </c>
      <c r="R940" t="s">
        <v>8304</v>
      </c>
      <c r="S940">
        <v>4.5199999999999996</v>
      </c>
      <c r="T940">
        <v>14</v>
      </c>
      <c r="U940" t="s">
        <v>19</v>
      </c>
      <c r="V940" s="2">
        <v>42574</v>
      </c>
      <c r="W940" t="s">
        <v>39</v>
      </c>
      <c r="X940" t="s">
        <v>175</v>
      </c>
      <c r="Y940" t="s">
        <v>54</v>
      </c>
    </row>
    <row r="941" spans="1:25" x14ac:dyDescent="0.35">
      <c r="A941">
        <v>5</v>
      </c>
      <c r="B941" t="s">
        <v>43</v>
      </c>
      <c r="C941">
        <v>6</v>
      </c>
      <c r="D941" t="s">
        <v>26</v>
      </c>
      <c r="E941" t="s">
        <v>88</v>
      </c>
      <c r="F941" t="s">
        <v>13</v>
      </c>
      <c r="G941" t="s">
        <v>437</v>
      </c>
      <c r="H941" s="1">
        <v>0</v>
      </c>
      <c r="I941" s="2">
        <v>42652</v>
      </c>
      <c r="J941" t="s">
        <v>4516</v>
      </c>
      <c r="K941" t="s">
        <v>30</v>
      </c>
      <c r="L941">
        <v>94122</v>
      </c>
      <c r="M941">
        <v>357</v>
      </c>
      <c r="N941" t="s">
        <v>671</v>
      </c>
      <c r="O941">
        <v>42</v>
      </c>
      <c r="P941">
        <v>3</v>
      </c>
      <c r="Q941" t="s">
        <v>32</v>
      </c>
      <c r="R941" t="s">
        <v>8304</v>
      </c>
      <c r="S941">
        <v>41.93</v>
      </c>
      <c r="T941">
        <v>145</v>
      </c>
      <c r="U941" t="s">
        <v>19</v>
      </c>
      <c r="V941" s="2">
        <v>42657</v>
      </c>
      <c r="W941" t="s">
        <v>39</v>
      </c>
      <c r="X941" t="s">
        <v>34</v>
      </c>
      <c r="Y941" t="s">
        <v>49</v>
      </c>
    </row>
    <row r="942" spans="1:25" x14ac:dyDescent="0.35">
      <c r="A942">
        <v>5</v>
      </c>
      <c r="B942" t="s">
        <v>43</v>
      </c>
      <c r="C942">
        <v>6</v>
      </c>
      <c r="D942" t="s">
        <v>50</v>
      </c>
      <c r="E942" t="s">
        <v>88</v>
      </c>
      <c r="F942" t="s">
        <v>13</v>
      </c>
      <c r="G942" t="s">
        <v>437</v>
      </c>
      <c r="H942" s="1">
        <v>0.2</v>
      </c>
      <c r="I942" s="2">
        <v>42652</v>
      </c>
      <c r="J942" t="s">
        <v>4516</v>
      </c>
      <c r="K942" t="s">
        <v>30</v>
      </c>
      <c r="L942">
        <v>94122</v>
      </c>
      <c r="M942">
        <v>932</v>
      </c>
      <c r="N942" t="s">
        <v>4827</v>
      </c>
      <c r="O942">
        <v>-3</v>
      </c>
      <c r="P942">
        <v>1</v>
      </c>
      <c r="Q942" t="s">
        <v>32</v>
      </c>
      <c r="R942" t="s">
        <v>8304</v>
      </c>
      <c r="S942">
        <v>-3</v>
      </c>
      <c r="T942">
        <v>16</v>
      </c>
      <c r="U942" t="s">
        <v>19</v>
      </c>
      <c r="V942" s="2">
        <v>42657</v>
      </c>
      <c r="W942" t="s">
        <v>39</v>
      </c>
      <c r="X942" t="s">
        <v>34</v>
      </c>
      <c r="Y942" t="s">
        <v>52</v>
      </c>
    </row>
    <row r="943" spans="1:25" hidden="1" x14ac:dyDescent="0.35">
      <c r="A943">
        <v>7</v>
      </c>
      <c r="B943" t="s">
        <v>25</v>
      </c>
      <c r="C943">
        <v>6</v>
      </c>
      <c r="D943" t="s">
        <v>26</v>
      </c>
      <c r="E943" t="s">
        <v>3557</v>
      </c>
      <c r="F943" t="s">
        <v>13</v>
      </c>
      <c r="G943" t="s">
        <v>593</v>
      </c>
      <c r="H943" s="1">
        <v>0</v>
      </c>
      <c r="I943" s="2">
        <v>42709</v>
      </c>
      <c r="J943" t="s">
        <v>4287</v>
      </c>
      <c r="K943" t="s">
        <v>16</v>
      </c>
      <c r="L943">
        <v>22304</v>
      </c>
      <c r="M943">
        <v>1339</v>
      </c>
      <c r="N943" t="s">
        <v>1333</v>
      </c>
      <c r="O943">
        <v>7</v>
      </c>
      <c r="P943">
        <v>2</v>
      </c>
      <c r="Q943" t="s">
        <v>18</v>
      </c>
      <c r="R943" t="s">
        <v>8304</v>
      </c>
      <c r="S943">
        <v>6.88</v>
      </c>
      <c r="T943">
        <v>25</v>
      </c>
      <c r="U943" t="s">
        <v>19</v>
      </c>
      <c r="V943" s="2">
        <v>42716</v>
      </c>
      <c r="W943" t="s">
        <v>39</v>
      </c>
      <c r="X943" t="s">
        <v>205</v>
      </c>
      <c r="Y943" t="s">
        <v>42</v>
      </c>
    </row>
    <row r="944" spans="1:25" hidden="1" x14ac:dyDescent="0.35">
      <c r="A944">
        <v>4</v>
      </c>
      <c r="B944" t="s">
        <v>43</v>
      </c>
      <c r="C944">
        <v>6</v>
      </c>
      <c r="D944" t="s">
        <v>11</v>
      </c>
      <c r="E944" t="s">
        <v>99</v>
      </c>
      <c r="F944" t="s">
        <v>13</v>
      </c>
      <c r="G944" t="s">
        <v>2385</v>
      </c>
      <c r="H944" s="1">
        <v>0.2</v>
      </c>
      <c r="I944" s="2">
        <v>42542</v>
      </c>
      <c r="J944" t="s">
        <v>2386</v>
      </c>
      <c r="K944" t="s">
        <v>102</v>
      </c>
      <c r="L944">
        <v>19120</v>
      </c>
      <c r="M944">
        <v>1496</v>
      </c>
      <c r="N944" t="s">
        <v>2270</v>
      </c>
      <c r="O944">
        <v>1</v>
      </c>
      <c r="P944">
        <v>1</v>
      </c>
      <c r="Q944" t="s">
        <v>104</v>
      </c>
      <c r="R944" t="s">
        <v>8304</v>
      </c>
      <c r="S944">
        <v>0.65</v>
      </c>
      <c r="T944">
        <v>4</v>
      </c>
      <c r="U944" t="s">
        <v>19</v>
      </c>
      <c r="V944" s="2">
        <v>42546</v>
      </c>
      <c r="W944" t="s">
        <v>39</v>
      </c>
      <c r="X944" t="s">
        <v>105</v>
      </c>
      <c r="Y944" t="s">
        <v>47</v>
      </c>
    </row>
    <row r="945" spans="1:25" hidden="1" x14ac:dyDescent="0.35">
      <c r="A945">
        <v>4</v>
      </c>
      <c r="B945" t="s">
        <v>43</v>
      </c>
      <c r="C945">
        <v>6</v>
      </c>
      <c r="D945" t="s">
        <v>26</v>
      </c>
      <c r="E945" t="s">
        <v>99</v>
      </c>
      <c r="F945" t="s">
        <v>13</v>
      </c>
      <c r="G945" t="s">
        <v>2385</v>
      </c>
      <c r="H945" s="1">
        <v>0.2</v>
      </c>
      <c r="I945" s="2">
        <v>42542</v>
      </c>
      <c r="J945" t="s">
        <v>2386</v>
      </c>
      <c r="K945" t="s">
        <v>102</v>
      </c>
      <c r="L945">
        <v>19120</v>
      </c>
      <c r="M945">
        <v>632</v>
      </c>
      <c r="N945" t="s">
        <v>2962</v>
      </c>
      <c r="O945">
        <v>4</v>
      </c>
      <c r="P945">
        <v>2</v>
      </c>
      <c r="Q945" t="s">
        <v>104</v>
      </c>
      <c r="R945" t="s">
        <v>8304</v>
      </c>
      <c r="S945">
        <v>3.89</v>
      </c>
      <c r="T945">
        <v>44</v>
      </c>
      <c r="U945" t="s">
        <v>19</v>
      </c>
      <c r="V945" s="2">
        <v>42546</v>
      </c>
      <c r="W945" t="s">
        <v>39</v>
      </c>
      <c r="X945" t="s">
        <v>105</v>
      </c>
      <c r="Y945" t="s">
        <v>56</v>
      </c>
    </row>
    <row r="946" spans="1:25" hidden="1" x14ac:dyDescent="0.35">
      <c r="A946">
        <v>4</v>
      </c>
      <c r="B946" t="s">
        <v>43</v>
      </c>
      <c r="C946">
        <v>6</v>
      </c>
      <c r="D946" t="s">
        <v>26</v>
      </c>
      <c r="E946" t="s">
        <v>99</v>
      </c>
      <c r="F946" t="s">
        <v>13</v>
      </c>
      <c r="G946" t="s">
        <v>2385</v>
      </c>
      <c r="H946" s="1">
        <v>0.2</v>
      </c>
      <c r="I946" s="2">
        <v>42542</v>
      </c>
      <c r="J946" t="s">
        <v>2386</v>
      </c>
      <c r="K946" t="s">
        <v>102</v>
      </c>
      <c r="L946">
        <v>19120</v>
      </c>
      <c r="M946">
        <v>1501</v>
      </c>
      <c r="N946" t="s">
        <v>412</v>
      </c>
      <c r="O946">
        <v>8</v>
      </c>
      <c r="P946">
        <v>4</v>
      </c>
      <c r="Q946" t="s">
        <v>104</v>
      </c>
      <c r="R946" t="s">
        <v>8304</v>
      </c>
      <c r="S946">
        <v>8.4</v>
      </c>
      <c r="T946">
        <v>25</v>
      </c>
      <c r="U946" t="s">
        <v>19</v>
      </c>
      <c r="V946" s="2">
        <v>42546</v>
      </c>
      <c r="W946" t="s">
        <v>39</v>
      </c>
      <c r="X946" t="s">
        <v>105</v>
      </c>
      <c r="Y946" t="s">
        <v>119</v>
      </c>
    </row>
    <row r="947" spans="1:25" hidden="1" x14ac:dyDescent="0.35">
      <c r="A947">
        <v>4</v>
      </c>
      <c r="B947" t="s">
        <v>43</v>
      </c>
      <c r="C947">
        <v>6</v>
      </c>
      <c r="D947" t="s">
        <v>26</v>
      </c>
      <c r="E947" t="s">
        <v>99</v>
      </c>
      <c r="F947" t="s">
        <v>13</v>
      </c>
      <c r="G947" t="s">
        <v>2385</v>
      </c>
      <c r="H947" s="1">
        <v>0.7</v>
      </c>
      <c r="I947" s="2">
        <v>42542</v>
      </c>
      <c r="J947" t="s">
        <v>2386</v>
      </c>
      <c r="K947" t="s">
        <v>102</v>
      </c>
      <c r="L947">
        <v>19120</v>
      </c>
      <c r="M947">
        <v>701</v>
      </c>
      <c r="N947" t="s">
        <v>1134</v>
      </c>
      <c r="O947">
        <v>-7</v>
      </c>
      <c r="P947">
        <v>2</v>
      </c>
      <c r="Q947" t="s">
        <v>104</v>
      </c>
      <c r="R947" t="s">
        <v>8304</v>
      </c>
      <c r="S947">
        <v>-7.2</v>
      </c>
      <c r="T947">
        <v>9</v>
      </c>
      <c r="U947" t="s">
        <v>19</v>
      </c>
      <c r="V947" s="2">
        <v>42546</v>
      </c>
      <c r="W947" t="s">
        <v>39</v>
      </c>
      <c r="X947" t="s">
        <v>105</v>
      </c>
      <c r="Y947" t="s">
        <v>54</v>
      </c>
    </row>
    <row r="948" spans="1:25" hidden="1" x14ac:dyDescent="0.35">
      <c r="A948">
        <v>4</v>
      </c>
      <c r="B948" t="s">
        <v>43</v>
      </c>
      <c r="C948">
        <v>6</v>
      </c>
      <c r="D948" t="s">
        <v>50</v>
      </c>
      <c r="E948" t="s">
        <v>99</v>
      </c>
      <c r="F948" t="s">
        <v>13</v>
      </c>
      <c r="G948" t="s">
        <v>2385</v>
      </c>
      <c r="H948" s="1">
        <v>0.2</v>
      </c>
      <c r="I948" s="2">
        <v>42542</v>
      </c>
      <c r="J948" t="s">
        <v>2386</v>
      </c>
      <c r="K948" t="s">
        <v>102</v>
      </c>
      <c r="L948">
        <v>19120</v>
      </c>
      <c r="M948">
        <v>1000</v>
      </c>
      <c r="N948" t="s">
        <v>616</v>
      </c>
      <c r="O948">
        <v>29</v>
      </c>
      <c r="P948">
        <v>4</v>
      </c>
      <c r="Q948" t="s">
        <v>104</v>
      </c>
      <c r="R948" t="s">
        <v>8304</v>
      </c>
      <c r="S948">
        <v>28.79</v>
      </c>
      <c r="T948">
        <v>96</v>
      </c>
      <c r="U948" t="s">
        <v>19</v>
      </c>
      <c r="V948" s="2">
        <v>42546</v>
      </c>
      <c r="W948" t="s">
        <v>39</v>
      </c>
      <c r="X948" t="s">
        <v>105</v>
      </c>
      <c r="Y948" t="s">
        <v>113</v>
      </c>
    </row>
    <row r="949" spans="1:25" hidden="1" x14ac:dyDescent="0.35">
      <c r="A949">
        <v>4</v>
      </c>
      <c r="B949" t="s">
        <v>43</v>
      </c>
      <c r="C949">
        <v>6</v>
      </c>
      <c r="D949" t="s">
        <v>50</v>
      </c>
      <c r="E949" t="s">
        <v>99</v>
      </c>
      <c r="F949" t="s">
        <v>13</v>
      </c>
      <c r="G949" t="s">
        <v>2385</v>
      </c>
      <c r="H949" s="1">
        <v>0.7</v>
      </c>
      <c r="I949" s="2">
        <v>42542</v>
      </c>
      <c r="J949" t="s">
        <v>2386</v>
      </c>
      <c r="K949" t="s">
        <v>102</v>
      </c>
      <c r="L949">
        <v>19120</v>
      </c>
      <c r="M949">
        <v>603</v>
      </c>
      <c r="N949" t="s">
        <v>5092</v>
      </c>
      <c r="O949">
        <v>-172</v>
      </c>
      <c r="P949">
        <v>3</v>
      </c>
      <c r="Q949" t="s">
        <v>104</v>
      </c>
      <c r="R949" t="s">
        <v>8304</v>
      </c>
      <c r="S949">
        <v>-172.49</v>
      </c>
      <c r="T949">
        <v>207</v>
      </c>
      <c r="U949" t="s">
        <v>19</v>
      </c>
      <c r="V949" s="2">
        <v>42546</v>
      </c>
      <c r="W949" t="s">
        <v>39</v>
      </c>
      <c r="X949" t="s">
        <v>105</v>
      </c>
      <c r="Y949" t="s">
        <v>422</v>
      </c>
    </row>
    <row r="950" spans="1:25" hidden="1" x14ac:dyDescent="0.35">
      <c r="A950">
        <v>5</v>
      </c>
      <c r="B950" t="s">
        <v>43</v>
      </c>
      <c r="C950">
        <v>6</v>
      </c>
      <c r="D950" t="s">
        <v>26</v>
      </c>
      <c r="E950" t="s">
        <v>5564</v>
      </c>
      <c r="F950" t="s">
        <v>13</v>
      </c>
      <c r="G950" t="s">
        <v>5383</v>
      </c>
      <c r="H950" s="1">
        <v>0</v>
      </c>
      <c r="I950" s="2">
        <v>42461</v>
      </c>
      <c r="J950" t="s">
        <v>6319</v>
      </c>
      <c r="K950" t="s">
        <v>102</v>
      </c>
      <c r="L950">
        <v>2151</v>
      </c>
      <c r="M950">
        <v>1850</v>
      </c>
      <c r="N950" t="s">
        <v>3958</v>
      </c>
      <c r="O950">
        <v>3</v>
      </c>
      <c r="P950">
        <v>2</v>
      </c>
      <c r="Q950" t="s">
        <v>104</v>
      </c>
      <c r="R950" t="s">
        <v>8304</v>
      </c>
      <c r="S950">
        <v>3.06</v>
      </c>
      <c r="T950">
        <v>6</v>
      </c>
      <c r="U950" t="s">
        <v>33</v>
      </c>
      <c r="V950" s="2">
        <v>42466</v>
      </c>
      <c r="W950" t="s">
        <v>39</v>
      </c>
      <c r="X950" t="s">
        <v>744</v>
      </c>
      <c r="Y950" t="s">
        <v>54</v>
      </c>
    </row>
    <row r="951" spans="1:25" hidden="1" x14ac:dyDescent="0.35">
      <c r="A951">
        <v>5</v>
      </c>
      <c r="B951" t="s">
        <v>43</v>
      </c>
      <c r="C951">
        <v>6</v>
      </c>
      <c r="D951" t="s">
        <v>26</v>
      </c>
      <c r="E951" t="s">
        <v>5564</v>
      </c>
      <c r="F951" t="s">
        <v>13</v>
      </c>
      <c r="G951" t="s">
        <v>5383</v>
      </c>
      <c r="H951" s="1">
        <v>0</v>
      </c>
      <c r="I951" s="2">
        <v>42461</v>
      </c>
      <c r="J951" t="s">
        <v>6319</v>
      </c>
      <c r="K951" t="s">
        <v>102</v>
      </c>
      <c r="L951">
        <v>2151</v>
      </c>
      <c r="M951">
        <v>1362</v>
      </c>
      <c r="N951" t="s">
        <v>4058</v>
      </c>
      <c r="O951">
        <v>3</v>
      </c>
      <c r="P951">
        <v>4</v>
      </c>
      <c r="Q951" t="s">
        <v>104</v>
      </c>
      <c r="R951" t="s">
        <v>8304</v>
      </c>
      <c r="S951">
        <v>2.68</v>
      </c>
      <c r="T951">
        <v>67</v>
      </c>
      <c r="U951" t="s">
        <v>33</v>
      </c>
      <c r="V951" s="2">
        <v>42466</v>
      </c>
      <c r="W951" t="s">
        <v>39</v>
      </c>
      <c r="X951" t="s">
        <v>744</v>
      </c>
      <c r="Y951" t="s">
        <v>42</v>
      </c>
    </row>
    <row r="952" spans="1:25" x14ac:dyDescent="0.35">
      <c r="A952">
        <v>4</v>
      </c>
      <c r="B952" t="s">
        <v>43</v>
      </c>
      <c r="C952">
        <v>6</v>
      </c>
      <c r="D952" t="s">
        <v>50</v>
      </c>
      <c r="E952" t="s">
        <v>27</v>
      </c>
      <c r="F952" t="s">
        <v>13</v>
      </c>
      <c r="G952" t="s">
        <v>357</v>
      </c>
      <c r="H952" s="1">
        <v>0</v>
      </c>
      <c r="I952" s="2">
        <v>42455</v>
      </c>
      <c r="J952" t="s">
        <v>6793</v>
      </c>
      <c r="K952" t="s">
        <v>30</v>
      </c>
      <c r="L952">
        <v>90036</v>
      </c>
      <c r="M952">
        <v>1409</v>
      </c>
      <c r="N952" t="s">
        <v>464</v>
      </c>
      <c r="O952">
        <v>9</v>
      </c>
      <c r="P952">
        <v>3</v>
      </c>
      <c r="Q952" t="s">
        <v>32</v>
      </c>
      <c r="R952" t="s">
        <v>8304</v>
      </c>
      <c r="S952">
        <v>8.6199999999999992</v>
      </c>
      <c r="T952">
        <v>66</v>
      </c>
      <c r="U952" t="s">
        <v>33</v>
      </c>
      <c r="V952" s="2">
        <v>42459</v>
      </c>
      <c r="W952" t="s">
        <v>39</v>
      </c>
      <c r="X952" t="s">
        <v>34</v>
      </c>
      <c r="Y952" t="s">
        <v>113</v>
      </c>
    </row>
    <row r="953" spans="1:25" hidden="1" x14ac:dyDescent="0.35">
      <c r="A953">
        <v>4</v>
      </c>
      <c r="B953" t="s">
        <v>43</v>
      </c>
      <c r="C953">
        <v>6</v>
      </c>
      <c r="D953" t="s">
        <v>26</v>
      </c>
      <c r="E953" t="s">
        <v>99</v>
      </c>
      <c r="F953" t="s">
        <v>13</v>
      </c>
      <c r="G953" t="s">
        <v>5228</v>
      </c>
      <c r="H953" s="1">
        <v>0.2</v>
      </c>
      <c r="I953" s="2">
        <v>42661</v>
      </c>
      <c r="J953" t="s">
        <v>6423</v>
      </c>
      <c r="K953" t="s">
        <v>102</v>
      </c>
      <c r="L953">
        <v>19134</v>
      </c>
      <c r="M953">
        <v>98</v>
      </c>
      <c r="N953" t="s">
        <v>8254</v>
      </c>
      <c r="O953">
        <v>3</v>
      </c>
      <c r="P953">
        <v>4</v>
      </c>
      <c r="Q953" t="s">
        <v>104</v>
      </c>
      <c r="R953" t="s">
        <v>8304</v>
      </c>
      <c r="S953">
        <v>3.14</v>
      </c>
      <c r="T953">
        <v>10</v>
      </c>
      <c r="U953" t="s">
        <v>33</v>
      </c>
      <c r="V953" s="2">
        <v>42665</v>
      </c>
      <c r="W953" t="s">
        <v>39</v>
      </c>
      <c r="X953" t="s">
        <v>105</v>
      </c>
      <c r="Y953" t="s">
        <v>64</v>
      </c>
    </row>
    <row r="954" spans="1:25" hidden="1" x14ac:dyDescent="0.35">
      <c r="A954">
        <v>4</v>
      </c>
      <c r="B954" t="s">
        <v>43</v>
      </c>
      <c r="C954">
        <v>6</v>
      </c>
      <c r="D954" t="s">
        <v>26</v>
      </c>
      <c r="E954" t="s">
        <v>99</v>
      </c>
      <c r="F954" t="s">
        <v>13</v>
      </c>
      <c r="G954" t="s">
        <v>5228</v>
      </c>
      <c r="H954" s="1">
        <v>0.2</v>
      </c>
      <c r="I954" s="2">
        <v>42661</v>
      </c>
      <c r="J954" t="s">
        <v>6423</v>
      </c>
      <c r="K954" t="s">
        <v>102</v>
      </c>
      <c r="L954">
        <v>19134</v>
      </c>
      <c r="M954">
        <v>1623</v>
      </c>
      <c r="N954" t="s">
        <v>1073</v>
      </c>
      <c r="O954">
        <v>20</v>
      </c>
      <c r="P954">
        <v>6</v>
      </c>
      <c r="Q954" t="s">
        <v>104</v>
      </c>
      <c r="R954" t="s">
        <v>8304</v>
      </c>
      <c r="S954">
        <v>19.690000000000001</v>
      </c>
      <c r="T954">
        <v>53</v>
      </c>
      <c r="U954" t="s">
        <v>33</v>
      </c>
      <c r="V954" s="2">
        <v>42665</v>
      </c>
      <c r="W954" t="s">
        <v>39</v>
      </c>
      <c r="X954" t="s">
        <v>105</v>
      </c>
      <c r="Y954" t="s">
        <v>119</v>
      </c>
    </row>
    <row r="955" spans="1:25" hidden="1" x14ac:dyDescent="0.35">
      <c r="A955">
        <v>4</v>
      </c>
      <c r="B955" t="s">
        <v>43</v>
      </c>
      <c r="C955">
        <v>6</v>
      </c>
      <c r="D955" t="s">
        <v>26</v>
      </c>
      <c r="E955" t="s">
        <v>99</v>
      </c>
      <c r="F955" t="s">
        <v>13</v>
      </c>
      <c r="G955" t="s">
        <v>5228</v>
      </c>
      <c r="H955" s="1">
        <v>0.2</v>
      </c>
      <c r="I955" s="2">
        <v>42661</v>
      </c>
      <c r="J955" t="s">
        <v>6423</v>
      </c>
      <c r="K955" t="s">
        <v>102</v>
      </c>
      <c r="L955">
        <v>19134</v>
      </c>
      <c r="M955">
        <v>557</v>
      </c>
      <c r="N955" t="s">
        <v>142</v>
      </c>
      <c r="O955">
        <v>-35</v>
      </c>
      <c r="P955">
        <v>6</v>
      </c>
      <c r="Q955" t="s">
        <v>104</v>
      </c>
      <c r="R955" t="s">
        <v>8304</v>
      </c>
      <c r="S955">
        <v>-35.049999999999997</v>
      </c>
      <c r="T955">
        <v>187</v>
      </c>
      <c r="U955" t="s">
        <v>33</v>
      </c>
      <c r="V955" s="2">
        <v>42665</v>
      </c>
      <c r="W955" t="s">
        <v>39</v>
      </c>
      <c r="X955" t="s">
        <v>105</v>
      </c>
      <c r="Y955" t="s">
        <v>42</v>
      </c>
    </row>
    <row r="956" spans="1:25" hidden="1" x14ac:dyDescent="0.35">
      <c r="A956">
        <v>4</v>
      </c>
      <c r="B956" t="s">
        <v>43</v>
      </c>
      <c r="C956">
        <v>6</v>
      </c>
      <c r="D956" t="s">
        <v>26</v>
      </c>
      <c r="E956" t="s">
        <v>2580</v>
      </c>
      <c r="F956" t="s">
        <v>13</v>
      </c>
      <c r="G956" t="s">
        <v>2079</v>
      </c>
      <c r="H956" s="1">
        <v>0</v>
      </c>
      <c r="I956" s="2">
        <v>42513</v>
      </c>
      <c r="J956" t="s">
        <v>4494</v>
      </c>
      <c r="K956" t="s">
        <v>30</v>
      </c>
      <c r="L956">
        <v>98006</v>
      </c>
      <c r="M956">
        <v>1799</v>
      </c>
      <c r="N956" t="s">
        <v>256</v>
      </c>
      <c r="O956">
        <v>6</v>
      </c>
      <c r="P956">
        <v>2</v>
      </c>
      <c r="Q956" t="s">
        <v>32</v>
      </c>
      <c r="R956" t="s">
        <v>8304</v>
      </c>
      <c r="S956">
        <v>6.22</v>
      </c>
      <c r="T956">
        <v>13</v>
      </c>
      <c r="U956" t="s">
        <v>19</v>
      </c>
      <c r="V956" s="2">
        <v>42517</v>
      </c>
      <c r="W956" t="s">
        <v>39</v>
      </c>
      <c r="X956" t="s">
        <v>69</v>
      </c>
      <c r="Y956" t="s">
        <v>64</v>
      </c>
    </row>
    <row r="957" spans="1:25" hidden="1" x14ac:dyDescent="0.35">
      <c r="A957">
        <v>5</v>
      </c>
      <c r="B957" t="s">
        <v>43</v>
      </c>
      <c r="C957">
        <v>6</v>
      </c>
      <c r="D957" t="s">
        <v>26</v>
      </c>
      <c r="E957" t="s">
        <v>1350</v>
      </c>
      <c r="F957" t="s">
        <v>13</v>
      </c>
      <c r="G957" t="s">
        <v>1351</v>
      </c>
      <c r="H957" s="1">
        <v>0.2</v>
      </c>
      <c r="I957" s="2">
        <v>42625</v>
      </c>
      <c r="J957" t="s">
        <v>1352</v>
      </c>
      <c r="K957" t="s">
        <v>16</v>
      </c>
      <c r="L957">
        <v>27511</v>
      </c>
      <c r="M957">
        <v>1825</v>
      </c>
      <c r="N957" t="s">
        <v>1353</v>
      </c>
      <c r="O957">
        <v>4</v>
      </c>
      <c r="P957">
        <v>2</v>
      </c>
      <c r="Q957" t="s">
        <v>18</v>
      </c>
      <c r="R957" t="s">
        <v>8304</v>
      </c>
      <c r="S957">
        <v>3.63</v>
      </c>
      <c r="T957">
        <v>10</v>
      </c>
      <c r="U957" t="s">
        <v>33</v>
      </c>
      <c r="V957" s="2">
        <v>42630</v>
      </c>
      <c r="W957" t="s">
        <v>39</v>
      </c>
      <c r="X957" t="s">
        <v>63</v>
      </c>
      <c r="Y957" t="s">
        <v>64</v>
      </c>
    </row>
    <row r="958" spans="1:25" hidden="1" x14ac:dyDescent="0.35">
      <c r="A958">
        <v>5</v>
      </c>
      <c r="B958" t="s">
        <v>43</v>
      </c>
      <c r="C958">
        <v>6</v>
      </c>
      <c r="D958" t="s">
        <v>26</v>
      </c>
      <c r="E958" t="s">
        <v>1350</v>
      </c>
      <c r="F958" t="s">
        <v>13</v>
      </c>
      <c r="G958" t="s">
        <v>1351</v>
      </c>
      <c r="H958" s="1">
        <v>0.2</v>
      </c>
      <c r="I958" s="2">
        <v>42625</v>
      </c>
      <c r="J958" t="s">
        <v>1352</v>
      </c>
      <c r="K958" t="s">
        <v>16</v>
      </c>
      <c r="L958">
        <v>27511</v>
      </c>
      <c r="M958">
        <v>630</v>
      </c>
      <c r="N958" t="s">
        <v>1354</v>
      </c>
      <c r="O958">
        <v>19</v>
      </c>
      <c r="P958">
        <v>5</v>
      </c>
      <c r="Q958" t="s">
        <v>18</v>
      </c>
      <c r="R958" t="s">
        <v>8304</v>
      </c>
      <c r="S958">
        <v>18.77</v>
      </c>
      <c r="T958">
        <v>167</v>
      </c>
      <c r="U958" t="s">
        <v>33</v>
      </c>
      <c r="V958" s="2">
        <v>42630</v>
      </c>
      <c r="W958" t="s">
        <v>39</v>
      </c>
      <c r="X958" t="s">
        <v>63</v>
      </c>
      <c r="Y958" t="s">
        <v>56</v>
      </c>
    </row>
    <row r="959" spans="1:25" hidden="1" x14ac:dyDescent="0.35">
      <c r="A959">
        <v>5</v>
      </c>
      <c r="B959" t="s">
        <v>43</v>
      </c>
      <c r="C959">
        <v>6</v>
      </c>
      <c r="D959" t="s">
        <v>50</v>
      </c>
      <c r="E959" t="s">
        <v>1350</v>
      </c>
      <c r="F959" t="s">
        <v>13</v>
      </c>
      <c r="G959" t="s">
        <v>1351</v>
      </c>
      <c r="H959" s="1">
        <v>0.2</v>
      </c>
      <c r="I959" s="2">
        <v>42625</v>
      </c>
      <c r="J959" t="s">
        <v>1352</v>
      </c>
      <c r="K959" t="s">
        <v>16</v>
      </c>
      <c r="L959">
        <v>27511</v>
      </c>
      <c r="M959">
        <v>1404</v>
      </c>
      <c r="N959" t="s">
        <v>1041</v>
      </c>
      <c r="O959">
        <v>2</v>
      </c>
      <c r="P959">
        <v>1</v>
      </c>
      <c r="Q959" t="s">
        <v>18</v>
      </c>
      <c r="R959" t="s">
        <v>8304</v>
      </c>
      <c r="S959">
        <v>2.2799999999999998</v>
      </c>
      <c r="T959">
        <v>15</v>
      </c>
      <c r="U959" t="s">
        <v>33</v>
      </c>
      <c r="V959" s="2">
        <v>42630</v>
      </c>
      <c r="W959" t="s">
        <v>39</v>
      </c>
      <c r="X959" t="s">
        <v>63</v>
      </c>
      <c r="Y959" t="s">
        <v>113</v>
      </c>
    </row>
    <row r="960" spans="1:25" hidden="1" x14ac:dyDescent="0.35">
      <c r="A960">
        <v>2</v>
      </c>
      <c r="B960" t="s">
        <v>25</v>
      </c>
      <c r="C960">
        <v>1</v>
      </c>
      <c r="D960" t="s">
        <v>11</v>
      </c>
      <c r="E960" t="s">
        <v>781</v>
      </c>
      <c r="F960" t="s">
        <v>13</v>
      </c>
      <c r="G960" t="s">
        <v>1703</v>
      </c>
      <c r="H960" s="1">
        <v>0.2</v>
      </c>
      <c r="I960" s="2">
        <v>42724</v>
      </c>
      <c r="J960" t="s">
        <v>1704</v>
      </c>
      <c r="K960" t="s">
        <v>30</v>
      </c>
      <c r="L960">
        <v>85705</v>
      </c>
      <c r="M960">
        <v>465</v>
      </c>
      <c r="N960" t="s">
        <v>8194</v>
      </c>
      <c r="O960">
        <v>10</v>
      </c>
      <c r="P960">
        <v>2</v>
      </c>
      <c r="Q960" t="s">
        <v>32</v>
      </c>
      <c r="R960" t="s">
        <v>8304</v>
      </c>
      <c r="S960">
        <v>10.39</v>
      </c>
      <c r="T960">
        <v>52</v>
      </c>
      <c r="U960" t="s">
        <v>19</v>
      </c>
      <c r="V960" s="2">
        <v>42726</v>
      </c>
      <c r="W960" t="s">
        <v>130</v>
      </c>
      <c r="X960" t="s">
        <v>199</v>
      </c>
      <c r="Y960" t="s">
        <v>47</v>
      </c>
    </row>
    <row r="961" spans="1:25" hidden="1" x14ac:dyDescent="0.35">
      <c r="A961">
        <v>2</v>
      </c>
      <c r="B961" t="s">
        <v>25</v>
      </c>
      <c r="C961">
        <v>1</v>
      </c>
      <c r="D961" t="s">
        <v>11</v>
      </c>
      <c r="E961" t="s">
        <v>781</v>
      </c>
      <c r="F961" t="s">
        <v>13</v>
      </c>
      <c r="G961" t="s">
        <v>1703</v>
      </c>
      <c r="H961" s="1">
        <v>0.2</v>
      </c>
      <c r="I961" s="2">
        <v>42724</v>
      </c>
      <c r="J961" t="s">
        <v>1704</v>
      </c>
      <c r="K961" t="s">
        <v>30</v>
      </c>
      <c r="L961">
        <v>85705</v>
      </c>
      <c r="M961">
        <v>763</v>
      </c>
      <c r="N961" t="s">
        <v>543</v>
      </c>
      <c r="O961">
        <v>-42</v>
      </c>
      <c r="P961">
        <v>3</v>
      </c>
      <c r="Q961" t="s">
        <v>32</v>
      </c>
      <c r="R961" t="s">
        <v>8304</v>
      </c>
      <c r="S961">
        <v>-42.41</v>
      </c>
      <c r="T961">
        <v>242</v>
      </c>
      <c r="U961" t="s">
        <v>19</v>
      </c>
      <c r="V961" s="2">
        <v>42726</v>
      </c>
      <c r="W961" t="s">
        <v>130</v>
      </c>
      <c r="X961" t="s">
        <v>199</v>
      </c>
      <c r="Y961" t="s">
        <v>24</v>
      </c>
    </row>
    <row r="962" spans="1:25" hidden="1" x14ac:dyDescent="0.35">
      <c r="A962">
        <v>2</v>
      </c>
      <c r="B962" t="s">
        <v>25</v>
      </c>
      <c r="C962">
        <v>1</v>
      </c>
      <c r="D962" t="s">
        <v>26</v>
      </c>
      <c r="E962" t="s">
        <v>781</v>
      </c>
      <c r="F962" t="s">
        <v>13</v>
      </c>
      <c r="G962" t="s">
        <v>1703</v>
      </c>
      <c r="H962" s="1">
        <v>0.2</v>
      </c>
      <c r="I962" s="2">
        <v>42724</v>
      </c>
      <c r="J962" t="s">
        <v>1704</v>
      </c>
      <c r="K962" t="s">
        <v>30</v>
      </c>
      <c r="L962">
        <v>85705</v>
      </c>
      <c r="M962">
        <v>1751</v>
      </c>
      <c r="N962" t="s">
        <v>3144</v>
      </c>
      <c r="O962">
        <v>3</v>
      </c>
      <c r="P962">
        <v>2</v>
      </c>
      <c r="Q962" t="s">
        <v>32</v>
      </c>
      <c r="R962" t="s">
        <v>8304</v>
      </c>
      <c r="S962">
        <v>2.64</v>
      </c>
      <c r="T962">
        <v>8</v>
      </c>
      <c r="U962" t="s">
        <v>19</v>
      </c>
      <c r="V962" s="2">
        <v>42726</v>
      </c>
      <c r="W962" t="s">
        <v>130</v>
      </c>
      <c r="X962" t="s">
        <v>199</v>
      </c>
      <c r="Y962" t="s">
        <v>64</v>
      </c>
    </row>
    <row r="963" spans="1:25" hidden="1" x14ac:dyDescent="0.35">
      <c r="A963">
        <v>2</v>
      </c>
      <c r="B963" t="s">
        <v>25</v>
      </c>
      <c r="C963">
        <v>1</v>
      </c>
      <c r="D963" t="s">
        <v>26</v>
      </c>
      <c r="E963" t="s">
        <v>781</v>
      </c>
      <c r="F963" t="s">
        <v>13</v>
      </c>
      <c r="G963" t="s">
        <v>1703</v>
      </c>
      <c r="H963" s="1">
        <v>0.2</v>
      </c>
      <c r="I963" s="2">
        <v>42724</v>
      </c>
      <c r="J963" t="s">
        <v>1704</v>
      </c>
      <c r="K963" t="s">
        <v>30</v>
      </c>
      <c r="L963">
        <v>85705</v>
      </c>
      <c r="M963">
        <v>1678</v>
      </c>
      <c r="N963" t="s">
        <v>3163</v>
      </c>
      <c r="O963">
        <v>78</v>
      </c>
      <c r="P963">
        <v>5</v>
      </c>
      <c r="Q963" t="s">
        <v>32</v>
      </c>
      <c r="R963" t="s">
        <v>8304</v>
      </c>
      <c r="S963">
        <v>77.67</v>
      </c>
      <c r="T963">
        <v>222</v>
      </c>
      <c r="U963" t="s">
        <v>19</v>
      </c>
      <c r="V963" s="2">
        <v>42726</v>
      </c>
      <c r="W963" t="s">
        <v>130</v>
      </c>
      <c r="X963" t="s">
        <v>199</v>
      </c>
      <c r="Y963" t="s">
        <v>64</v>
      </c>
    </row>
    <row r="964" spans="1:25" hidden="1" x14ac:dyDescent="0.35">
      <c r="A964">
        <v>2</v>
      </c>
      <c r="B964" t="s">
        <v>25</v>
      </c>
      <c r="C964">
        <v>1</v>
      </c>
      <c r="D964" t="s">
        <v>50</v>
      </c>
      <c r="E964" t="s">
        <v>781</v>
      </c>
      <c r="F964" t="s">
        <v>13</v>
      </c>
      <c r="G964" t="s">
        <v>1703</v>
      </c>
      <c r="H964" s="1">
        <v>0.2</v>
      </c>
      <c r="I964" s="2">
        <v>42724</v>
      </c>
      <c r="J964" t="s">
        <v>1704</v>
      </c>
      <c r="K964" t="s">
        <v>30</v>
      </c>
      <c r="L964">
        <v>85705</v>
      </c>
      <c r="M964">
        <v>1000</v>
      </c>
      <c r="N964" t="s">
        <v>616</v>
      </c>
      <c r="O964">
        <v>22</v>
      </c>
      <c r="P964">
        <v>3</v>
      </c>
      <c r="Q964" t="s">
        <v>32</v>
      </c>
      <c r="R964" t="s">
        <v>8304</v>
      </c>
      <c r="S964">
        <v>21.59</v>
      </c>
      <c r="T964">
        <v>72</v>
      </c>
      <c r="U964" t="s">
        <v>19</v>
      </c>
      <c r="V964" s="2">
        <v>42726</v>
      </c>
      <c r="W964" t="s">
        <v>130</v>
      </c>
      <c r="X964" t="s">
        <v>199</v>
      </c>
      <c r="Y964" t="s">
        <v>113</v>
      </c>
    </row>
    <row r="965" spans="1:25" hidden="1" x14ac:dyDescent="0.35">
      <c r="A965">
        <v>5</v>
      </c>
      <c r="B965" t="s">
        <v>43</v>
      </c>
      <c r="C965">
        <v>6</v>
      </c>
      <c r="D965" t="s">
        <v>26</v>
      </c>
      <c r="E965" t="s">
        <v>870</v>
      </c>
      <c r="F965" t="s">
        <v>13</v>
      </c>
      <c r="G965" t="s">
        <v>2746</v>
      </c>
      <c r="H965" s="1">
        <v>0</v>
      </c>
      <c r="I965" s="2">
        <v>42555</v>
      </c>
      <c r="J965" t="s">
        <v>4302</v>
      </c>
      <c r="K965" t="s">
        <v>16</v>
      </c>
      <c r="L965">
        <v>23223</v>
      </c>
      <c r="M965">
        <v>1482</v>
      </c>
      <c r="N965" t="s">
        <v>799</v>
      </c>
      <c r="O965">
        <v>11</v>
      </c>
      <c r="P965">
        <v>3</v>
      </c>
      <c r="Q965" t="s">
        <v>18</v>
      </c>
      <c r="R965" t="s">
        <v>8304</v>
      </c>
      <c r="S965">
        <v>10.92</v>
      </c>
      <c r="T965">
        <v>22</v>
      </c>
      <c r="U965" t="s">
        <v>19</v>
      </c>
      <c r="V965" s="2">
        <v>42560</v>
      </c>
      <c r="W965" t="s">
        <v>39</v>
      </c>
      <c r="X965" t="s">
        <v>205</v>
      </c>
      <c r="Y965" t="s">
        <v>64</v>
      </c>
    </row>
    <row r="966" spans="1:25" hidden="1" x14ac:dyDescent="0.35">
      <c r="A966">
        <v>5</v>
      </c>
      <c r="B966" t="s">
        <v>43</v>
      </c>
      <c r="C966">
        <v>6</v>
      </c>
      <c r="D966" t="s">
        <v>26</v>
      </c>
      <c r="E966" t="s">
        <v>870</v>
      </c>
      <c r="F966" t="s">
        <v>13</v>
      </c>
      <c r="G966" t="s">
        <v>2746</v>
      </c>
      <c r="H966" s="1">
        <v>0</v>
      </c>
      <c r="I966" s="2">
        <v>42555</v>
      </c>
      <c r="J966" t="s">
        <v>4302</v>
      </c>
      <c r="K966" t="s">
        <v>16</v>
      </c>
      <c r="L966">
        <v>23223</v>
      </c>
      <c r="M966">
        <v>1850</v>
      </c>
      <c r="N966" t="s">
        <v>3958</v>
      </c>
      <c r="O966">
        <v>8</v>
      </c>
      <c r="P966">
        <v>5</v>
      </c>
      <c r="Q966" t="s">
        <v>18</v>
      </c>
      <c r="R966" t="s">
        <v>8304</v>
      </c>
      <c r="S966">
        <v>7.64</v>
      </c>
      <c r="T966">
        <v>16</v>
      </c>
      <c r="U966" t="s">
        <v>19</v>
      </c>
      <c r="V966" s="2">
        <v>42560</v>
      </c>
      <c r="W966" t="s">
        <v>39</v>
      </c>
      <c r="X966" t="s">
        <v>205</v>
      </c>
      <c r="Y966" t="s">
        <v>54</v>
      </c>
    </row>
    <row r="967" spans="1:25" x14ac:dyDescent="0.35">
      <c r="A967">
        <v>3</v>
      </c>
      <c r="B967" t="s">
        <v>25</v>
      </c>
      <c r="C967">
        <v>1</v>
      </c>
      <c r="D967" t="s">
        <v>26</v>
      </c>
      <c r="E967" t="s">
        <v>27</v>
      </c>
      <c r="F967" t="s">
        <v>13</v>
      </c>
      <c r="G967" t="s">
        <v>1142</v>
      </c>
      <c r="H967" s="1">
        <v>0</v>
      </c>
      <c r="I967" s="2">
        <v>42711</v>
      </c>
      <c r="J967" t="s">
        <v>3098</v>
      </c>
      <c r="K967" t="s">
        <v>30</v>
      </c>
      <c r="L967">
        <v>90049</v>
      </c>
      <c r="M967">
        <v>1134</v>
      </c>
      <c r="N967" t="s">
        <v>3099</v>
      </c>
      <c r="O967">
        <v>2</v>
      </c>
      <c r="P967">
        <v>3</v>
      </c>
      <c r="Q967" t="s">
        <v>32</v>
      </c>
      <c r="R967" t="s">
        <v>8304</v>
      </c>
      <c r="S967">
        <v>2.42</v>
      </c>
      <c r="T967">
        <v>9</v>
      </c>
      <c r="U967" t="s">
        <v>19</v>
      </c>
      <c r="V967" s="2">
        <v>42714</v>
      </c>
      <c r="W967" t="s">
        <v>130</v>
      </c>
      <c r="X967" t="s">
        <v>34</v>
      </c>
      <c r="Y967" t="s">
        <v>49</v>
      </c>
    </row>
    <row r="968" spans="1:25" hidden="1" x14ac:dyDescent="0.35">
      <c r="A968">
        <v>5</v>
      </c>
      <c r="B968" t="s">
        <v>25</v>
      </c>
      <c r="C968">
        <v>3</v>
      </c>
      <c r="D968" t="s">
        <v>50</v>
      </c>
      <c r="E968" t="s">
        <v>737</v>
      </c>
      <c r="F968" t="s">
        <v>13</v>
      </c>
      <c r="G968" t="s">
        <v>246</v>
      </c>
      <c r="H968" s="1">
        <v>0.2</v>
      </c>
      <c r="I968" s="2">
        <v>42471</v>
      </c>
      <c r="J968" t="s">
        <v>7729</v>
      </c>
      <c r="K968" t="s">
        <v>73</v>
      </c>
      <c r="L968">
        <v>78745</v>
      </c>
      <c r="M968">
        <v>942</v>
      </c>
      <c r="N968" t="s">
        <v>4878</v>
      </c>
      <c r="O968">
        <v>265</v>
      </c>
      <c r="P968">
        <v>6</v>
      </c>
      <c r="Q968" t="s">
        <v>75</v>
      </c>
      <c r="R968" t="s">
        <v>8304</v>
      </c>
      <c r="S968">
        <v>265.42</v>
      </c>
      <c r="T968">
        <v>758</v>
      </c>
      <c r="U968" t="s">
        <v>76</v>
      </c>
      <c r="V968" s="2">
        <v>42476</v>
      </c>
      <c r="W968" t="s">
        <v>20</v>
      </c>
      <c r="X968" t="s">
        <v>77</v>
      </c>
      <c r="Y968" t="s">
        <v>52</v>
      </c>
    </row>
    <row r="969" spans="1:25" hidden="1" x14ac:dyDescent="0.35">
      <c r="A969">
        <v>6</v>
      </c>
      <c r="B969" t="s">
        <v>10</v>
      </c>
      <c r="C969">
        <v>6</v>
      </c>
      <c r="D969" t="s">
        <v>50</v>
      </c>
      <c r="E969" t="s">
        <v>122</v>
      </c>
      <c r="F969" t="s">
        <v>13</v>
      </c>
      <c r="G969" t="s">
        <v>1626</v>
      </c>
      <c r="H969" s="1">
        <v>0.2</v>
      </c>
      <c r="I969" s="2">
        <v>42501</v>
      </c>
      <c r="J969" t="s">
        <v>4978</v>
      </c>
      <c r="K969" t="s">
        <v>73</v>
      </c>
      <c r="L969">
        <v>77095</v>
      </c>
      <c r="M969">
        <v>1002</v>
      </c>
      <c r="N969" t="s">
        <v>4906</v>
      </c>
      <c r="O969">
        <v>8</v>
      </c>
      <c r="P969">
        <v>2</v>
      </c>
      <c r="Q969" t="s">
        <v>75</v>
      </c>
      <c r="R969" t="s">
        <v>8304</v>
      </c>
      <c r="S969">
        <v>7.62</v>
      </c>
      <c r="T969">
        <v>47</v>
      </c>
      <c r="U969" t="s">
        <v>19</v>
      </c>
      <c r="V969" s="2">
        <v>42507</v>
      </c>
      <c r="W969" t="s">
        <v>39</v>
      </c>
      <c r="X969" t="s">
        <v>77</v>
      </c>
      <c r="Y969" t="s">
        <v>113</v>
      </c>
    </row>
    <row r="970" spans="1:25" x14ac:dyDescent="0.35">
      <c r="A970">
        <v>5</v>
      </c>
      <c r="B970" t="s">
        <v>25</v>
      </c>
      <c r="C970">
        <v>3</v>
      </c>
      <c r="D970" t="s">
        <v>50</v>
      </c>
      <c r="E970" t="s">
        <v>88</v>
      </c>
      <c r="F970" t="s">
        <v>13</v>
      </c>
      <c r="G970" t="s">
        <v>348</v>
      </c>
      <c r="H970" s="1">
        <v>0</v>
      </c>
      <c r="I970" s="2">
        <v>42517</v>
      </c>
      <c r="J970" t="s">
        <v>4916</v>
      </c>
      <c r="K970" t="s">
        <v>30</v>
      </c>
      <c r="L970">
        <v>94109</v>
      </c>
      <c r="M970">
        <v>1033</v>
      </c>
      <c r="N970" t="s">
        <v>1366</v>
      </c>
      <c r="O970">
        <v>38</v>
      </c>
      <c r="P970">
        <v>1</v>
      </c>
      <c r="Q970" t="s">
        <v>32</v>
      </c>
      <c r="R970" t="s">
        <v>8304</v>
      </c>
      <c r="S970">
        <v>38</v>
      </c>
      <c r="T970">
        <v>100</v>
      </c>
      <c r="U970" t="s">
        <v>19</v>
      </c>
      <c r="V970" s="2">
        <v>42522</v>
      </c>
      <c r="W970" t="s">
        <v>20</v>
      </c>
      <c r="X970" t="s">
        <v>34</v>
      </c>
      <c r="Y970" t="s">
        <v>113</v>
      </c>
    </row>
    <row r="971" spans="1:25" x14ac:dyDescent="0.35">
      <c r="A971">
        <v>5</v>
      </c>
      <c r="B971" t="s">
        <v>25</v>
      </c>
      <c r="C971">
        <v>3</v>
      </c>
      <c r="D971" t="s">
        <v>50</v>
      </c>
      <c r="E971" t="s">
        <v>88</v>
      </c>
      <c r="F971" t="s">
        <v>13</v>
      </c>
      <c r="G971" t="s">
        <v>348</v>
      </c>
      <c r="H971" s="1">
        <v>0.2</v>
      </c>
      <c r="I971" s="2">
        <v>42517</v>
      </c>
      <c r="J971" t="s">
        <v>4916</v>
      </c>
      <c r="K971" t="s">
        <v>30</v>
      </c>
      <c r="L971">
        <v>94109</v>
      </c>
      <c r="M971">
        <v>1280</v>
      </c>
      <c r="N971" t="s">
        <v>134</v>
      </c>
      <c r="O971">
        <v>125</v>
      </c>
      <c r="P971">
        <v>12</v>
      </c>
      <c r="Q971" t="s">
        <v>32</v>
      </c>
      <c r="R971" t="s">
        <v>8304</v>
      </c>
      <c r="S971">
        <v>125.27</v>
      </c>
      <c r="T971">
        <v>1114</v>
      </c>
      <c r="U971" t="s">
        <v>19</v>
      </c>
      <c r="V971" s="2">
        <v>42522</v>
      </c>
      <c r="W971" t="s">
        <v>20</v>
      </c>
      <c r="X971" t="s">
        <v>34</v>
      </c>
      <c r="Y971" t="s">
        <v>52</v>
      </c>
    </row>
    <row r="972" spans="1:25" hidden="1" x14ac:dyDescent="0.35">
      <c r="A972">
        <v>4</v>
      </c>
      <c r="B972" t="s">
        <v>43</v>
      </c>
      <c r="C972">
        <v>6</v>
      </c>
      <c r="D972" t="s">
        <v>26</v>
      </c>
      <c r="E972" t="s">
        <v>535</v>
      </c>
      <c r="F972" t="s">
        <v>13</v>
      </c>
      <c r="G972" t="s">
        <v>2113</v>
      </c>
      <c r="H972" s="1">
        <v>0</v>
      </c>
      <c r="I972" s="2">
        <v>42697</v>
      </c>
      <c r="J972" t="s">
        <v>3757</v>
      </c>
      <c r="K972" t="s">
        <v>73</v>
      </c>
      <c r="L972">
        <v>48227</v>
      </c>
      <c r="M972">
        <v>1596</v>
      </c>
      <c r="N972" t="s">
        <v>3168</v>
      </c>
      <c r="O972">
        <v>7</v>
      </c>
      <c r="P972">
        <v>3</v>
      </c>
      <c r="Q972" t="s">
        <v>75</v>
      </c>
      <c r="R972" t="s">
        <v>8304</v>
      </c>
      <c r="S972">
        <v>6.75</v>
      </c>
      <c r="T972">
        <v>15</v>
      </c>
      <c r="U972" t="s">
        <v>19</v>
      </c>
      <c r="V972" s="2">
        <v>42701</v>
      </c>
      <c r="W972" t="s">
        <v>39</v>
      </c>
      <c r="X972" t="s">
        <v>156</v>
      </c>
      <c r="Y972" t="s">
        <v>54</v>
      </c>
    </row>
    <row r="973" spans="1:25" hidden="1" x14ac:dyDescent="0.35">
      <c r="A973">
        <v>4</v>
      </c>
      <c r="B973" t="s">
        <v>43</v>
      </c>
      <c r="C973">
        <v>6</v>
      </c>
      <c r="D973" t="s">
        <v>26</v>
      </c>
      <c r="E973" t="s">
        <v>3217</v>
      </c>
      <c r="F973" t="s">
        <v>13</v>
      </c>
      <c r="G973" t="s">
        <v>5236</v>
      </c>
      <c r="H973" s="1">
        <v>0</v>
      </c>
      <c r="I973" s="2">
        <v>42675</v>
      </c>
      <c r="J973" t="s">
        <v>6314</v>
      </c>
      <c r="K973" t="s">
        <v>102</v>
      </c>
      <c r="L973">
        <v>7050</v>
      </c>
      <c r="M973">
        <v>663</v>
      </c>
      <c r="N973" t="s">
        <v>1186</v>
      </c>
      <c r="O973">
        <v>22</v>
      </c>
      <c r="P973">
        <v>2</v>
      </c>
      <c r="Q973" t="s">
        <v>104</v>
      </c>
      <c r="R973" t="s">
        <v>8304</v>
      </c>
      <c r="S973">
        <v>22.07</v>
      </c>
      <c r="T973">
        <v>76</v>
      </c>
      <c r="U973" t="s">
        <v>33</v>
      </c>
      <c r="V973" s="2">
        <v>42679</v>
      </c>
      <c r="W973" t="s">
        <v>39</v>
      </c>
      <c r="X973" t="s">
        <v>485</v>
      </c>
      <c r="Y973" t="s">
        <v>56</v>
      </c>
    </row>
    <row r="974" spans="1:25" x14ac:dyDescent="0.35">
      <c r="A974">
        <v>4</v>
      </c>
      <c r="B974" t="s">
        <v>43</v>
      </c>
      <c r="C974">
        <v>6</v>
      </c>
      <c r="D974" t="s">
        <v>26</v>
      </c>
      <c r="E974" t="s">
        <v>88</v>
      </c>
      <c r="F974" t="s">
        <v>13</v>
      </c>
      <c r="G974" t="s">
        <v>227</v>
      </c>
      <c r="H974" s="1">
        <v>0</v>
      </c>
      <c r="I974" s="2">
        <v>42655</v>
      </c>
      <c r="J974" t="s">
        <v>228</v>
      </c>
      <c r="K974" t="s">
        <v>30</v>
      </c>
      <c r="L974">
        <v>94122</v>
      </c>
      <c r="M974">
        <v>1312</v>
      </c>
      <c r="N974" t="s">
        <v>229</v>
      </c>
      <c r="O974">
        <v>4</v>
      </c>
      <c r="P974">
        <v>5</v>
      </c>
      <c r="Q974" t="s">
        <v>32</v>
      </c>
      <c r="R974" t="s">
        <v>8304</v>
      </c>
      <c r="S974">
        <v>4.17</v>
      </c>
      <c r="T974">
        <v>15</v>
      </c>
      <c r="U974" t="s">
        <v>19</v>
      </c>
      <c r="V974" s="2">
        <v>42659</v>
      </c>
      <c r="W974" t="s">
        <v>39</v>
      </c>
      <c r="X974" t="s">
        <v>34</v>
      </c>
      <c r="Y974" t="s">
        <v>49</v>
      </c>
    </row>
    <row r="975" spans="1:25" x14ac:dyDescent="0.35">
      <c r="A975">
        <v>4</v>
      </c>
      <c r="B975" t="s">
        <v>43</v>
      </c>
      <c r="C975">
        <v>6</v>
      </c>
      <c r="D975" t="s">
        <v>26</v>
      </c>
      <c r="E975" t="s">
        <v>88</v>
      </c>
      <c r="F975" t="s">
        <v>13</v>
      </c>
      <c r="G975" t="s">
        <v>227</v>
      </c>
      <c r="H975" s="1">
        <v>0</v>
      </c>
      <c r="I975" s="2">
        <v>42655</v>
      </c>
      <c r="J975" t="s">
        <v>228</v>
      </c>
      <c r="K975" t="s">
        <v>30</v>
      </c>
      <c r="L975">
        <v>94122</v>
      </c>
      <c r="M975">
        <v>1474</v>
      </c>
      <c r="N975" t="s">
        <v>230</v>
      </c>
      <c r="O975">
        <v>6</v>
      </c>
      <c r="P975">
        <v>1</v>
      </c>
      <c r="Q975" t="s">
        <v>32</v>
      </c>
      <c r="R975" t="s">
        <v>8304</v>
      </c>
      <c r="S975">
        <v>6.2</v>
      </c>
      <c r="T975">
        <v>21</v>
      </c>
      <c r="U975" t="s">
        <v>19</v>
      </c>
      <c r="V975" s="2">
        <v>42659</v>
      </c>
      <c r="W975" t="s">
        <v>39</v>
      </c>
      <c r="X975" t="s">
        <v>34</v>
      </c>
      <c r="Y975" t="s">
        <v>42</v>
      </c>
    </row>
    <row r="976" spans="1:25" hidden="1" x14ac:dyDescent="0.35">
      <c r="A976">
        <v>4</v>
      </c>
      <c r="B976" t="s">
        <v>43</v>
      </c>
      <c r="C976">
        <v>6</v>
      </c>
      <c r="D976" t="s">
        <v>26</v>
      </c>
      <c r="E976" t="s">
        <v>99</v>
      </c>
      <c r="F976" t="s">
        <v>13</v>
      </c>
      <c r="G976" t="s">
        <v>2839</v>
      </c>
      <c r="H976" s="1">
        <v>0.7</v>
      </c>
      <c r="I976" s="2">
        <v>42668</v>
      </c>
      <c r="J976" t="s">
        <v>4243</v>
      </c>
      <c r="K976" t="s">
        <v>102</v>
      </c>
      <c r="L976">
        <v>19120</v>
      </c>
      <c r="M976">
        <v>714</v>
      </c>
      <c r="N976" t="s">
        <v>8171</v>
      </c>
      <c r="O976">
        <v>-10</v>
      </c>
      <c r="P976">
        <v>3</v>
      </c>
      <c r="Q976" t="s">
        <v>104</v>
      </c>
      <c r="R976" t="s">
        <v>8304</v>
      </c>
      <c r="S976">
        <v>-9.59</v>
      </c>
      <c r="T976">
        <v>14</v>
      </c>
      <c r="U976" t="s">
        <v>19</v>
      </c>
      <c r="V976" s="2">
        <v>42672</v>
      </c>
      <c r="W976" t="s">
        <v>39</v>
      </c>
      <c r="X976" t="s">
        <v>105</v>
      </c>
      <c r="Y976" t="s">
        <v>54</v>
      </c>
    </row>
    <row r="977" spans="1:25" hidden="1" x14ac:dyDescent="0.35">
      <c r="A977">
        <v>4</v>
      </c>
      <c r="B977" t="s">
        <v>43</v>
      </c>
      <c r="C977">
        <v>6</v>
      </c>
      <c r="D977" t="s">
        <v>50</v>
      </c>
      <c r="E977" t="s">
        <v>99</v>
      </c>
      <c r="F977" t="s">
        <v>13</v>
      </c>
      <c r="G977" t="s">
        <v>2839</v>
      </c>
      <c r="H977" s="1">
        <v>0.2</v>
      </c>
      <c r="I977" s="2">
        <v>42668</v>
      </c>
      <c r="J977" t="s">
        <v>4243</v>
      </c>
      <c r="K977" t="s">
        <v>102</v>
      </c>
      <c r="L977">
        <v>19120</v>
      </c>
      <c r="M977">
        <v>1073</v>
      </c>
      <c r="N977" t="s">
        <v>5074</v>
      </c>
      <c r="O977">
        <v>1</v>
      </c>
      <c r="P977">
        <v>3</v>
      </c>
      <c r="Q977" t="s">
        <v>104</v>
      </c>
      <c r="R977" t="s">
        <v>8304</v>
      </c>
      <c r="S977">
        <v>0.51</v>
      </c>
      <c r="T977">
        <v>41</v>
      </c>
      <c r="U977" t="s">
        <v>19</v>
      </c>
      <c r="V977" s="2">
        <v>42672</v>
      </c>
      <c r="W977" t="s">
        <v>39</v>
      </c>
      <c r="X977" t="s">
        <v>105</v>
      </c>
      <c r="Y977" t="s">
        <v>113</v>
      </c>
    </row>
    <row r="978" spans="1:25" hidden="1" x14ac:dyDescent="0.35">
      <c r="A978">
        <v>5</v>
      </c>
      <c r="B978" t="s">
        <v>43</v>
      </c>
      <c r="C978">
        <v>6</v>
      </c>
      <c r="D978" t="s">
        <v>26</v>
      </c>
      <c r="E978" t="s">
        <v>99</v>
      </c>
      <c r="F978" t="s">
        <v>13</v>
      </c>
      <c r="G978" t="s">
        <v>3943</v>
      </c>
      <c r="H978" s="1">
        <v>0.2</v>
      </c>
      <c r="I978" s="2">
        <v>42730</v>
      </c>
      <c r="J978" t="s">
        <v>4158</v>
      </c>
      <c r="K978" t="s">
        <v>102</v>
      </c>
      <c r="L978">
        <v>19134</v>
      </c>
      <c r="M978">
        <v>808</v>
      </c>
      <c r="N978" t="s">
        <v>4159</v>
      </c>
      <c r="O978">
        <v>6</v>
      </c>
      <c r="P978">
        <v>2</v>
      </c>
      <c r="Q978" t="s">
        <v>104</v>
      </c>
      <c r="R978" t="s">
        <v>8304</v>
      </c>
      <c r="S978">
        <v>5.63</v>
      </c>
      <c r="T978">
        <v>35</v>
      </c>
      <c r="U978" t="s">
        <v>19</v>
      </c>
      <c r="V978" s="2">
        <v>42735</v>
      </c>
      <c r="W978" t="s">
        <v>39</v>
      </c>
      <c r="X978" t="s">
        <v>105</v>
      </c>
      <c r="Y978" t="s">
        <v>56</v>
      </c>
    </row>
    <row r="979" spans="1:25" hidden="1" x14ac:dyDescent="0.35">
      <c r="A979">
        <v>5</v>
      </c>
      <c r="B979" t="s">
        <v>43</v>
      </c>
      <c r="C979">
        <v>6</v>
      </c>
      <c r="D979" t="s">
        <v>26</v>
      </c>
      <c r="E979" t="s">
        <v>99</v>
      </c>
      <c r="F979" t="s">
        <v>13</v>
      </c>
      <c r="G979" t="s">
        <v>3943</v>
      </c>
      <c r="H979" s="1">
        <v>0.2</v>
      </c>
      <c r="I979" s="2">
        <v>42730</v>
      </c>
      <c r="J979" t="s">
        <v>4158</v>
      </c>
      <c r="K979" t="s">
        <v>102</v>
      </c>
      <c r="L979">
        <v>19134</v>
      </c>
      <c r="M979">
        <v>1584</v>
      </c>
      <c r="N979" t="s">
        <v>1248</v>
      </c>
      <c r="O979">
        <v>8</v>
      </c>
      <c r="P979">
        <v>2</v>
      </c>
      <c r="Q979" t="s">
        <v>104</v>
      </c>
      <c r="R979" t="s">
        <v>8304</v>
      </c>
      <c r="S979">
        <v>8.16</v>
      </c>
      <c r="T979">
        <v>82</v>
      </c>
      <c r="U979" t="s">
        <v>19</v>
      </c>
      <c r="V979" s="2">
        <v>42735</v>
      </c>
      <c r="W979" t="s">
        <v>39</v>
      </c>
      <c r="X979" t="s">
        <v>105</v>
      </c>
      <c r="Y979" t="s">
        <v>56</v>
      </c>
    </row>
    <row r="980" spans="1:25" hidden="1" x14ac:dyDescent="0.35">
      <c r="A980">
        <v>5</v>
      </c>
      <c r="B980" t="s">
        <v>43</v>
      </c>
      <c r="C980">
        <v>6</v>
      </c>
      <c r="D980" t="s">
        <v>26</v>
      </c>
      <c r="E980" t="s">
        <v>99</v>
      </c>
      <c r="F980" t="s">
        <v>13</v>
      </c>
      <c r="G980" t="s">
        <v>3943</v>
      </c>
      <c r="H980" s="1">
        <v>0.2</v>
      </c>
      <c r="I980" s="2">
        <v>42730</v>
      </c>
      <c r="J980" t="s">
        <v>4158</v>
      </c>
      <c r="K980" t="s">
        <v>102</v>
      </c>
      <c r="L980">
        <v>19134</v>
      </c>
      <c r="M980">
        <v>1660</v>
      </c>
      <c r="N980" t="s">
        <v>8160</v>
      </c>
      <c r="O980">
        <v>6</v>
      </c>
      <c r="P980">
        <v>3</v>
      </c>
      <c r="Q980" t="s">
        <v>104</v>
      </c>
      <c r="R980" t="s">
        <v>8304</v>
      </c>
      <c r="S980">
        <v>6.16</v>
      </c>
      <c r="T980">
        <v>18</v>
      </c>
      <c r="U980" t="s">
        <v>19</v>
      </c>
      <c r="V980" s="2">
        <v>42735</v>
      </c>
      <c r="W980" t="s">
        <v>39</v>
      </c>
      <c r="X980" t="s">
        <v>105</v>
      </c>
      <c r="Y980" t="s">
        <v>64</v>
      </c>
    </row>
    <row r="981" spans="1:25" hidden="1" x14ac:dyDescent="0.35">
      <c r="A981">
        <v>5</v>
      </c>
      <c r="B981" t="s">
        <v>43</v>
      </c>
      <c r="C981">
        <v>6</v>
      </c>
      <c r="D981" t="s">
        <v>26</v>
      </c>
      <c r="E981" t="s">
        <v>99</v>
      </c>
      <c r="F981" t="s">
        <v>13</v>
      </c>
      <c r="G981" t="s">
        <v>3943</v>
      </c>
      <c r="H981" s="1">
        <v>0.2</v>
      </c>
      <c r="I981" s="2">
        <v>42730</v>
      </c>
      <c r="J981" t="s">
        <v>4158</v>
      </c>
      <c r="K981" t="s">
        <v>102</v>
      </c>
      <c r="L981">
        <v>19134</v>
      </c>
      <c r="M981">
        <v>1444</v>
      </c>
      <c r="N981" t="s">
        <v>3260</v>
      </c>
      <c r="O981">
        <v>-43</v>
      </c>
      <c r="P981">
        <v>4</v>
      </c>
      <c r="Q981" t="s">
        <v>104</v>
      </c>
      <c r="R981" t="s">
        <v>8304</v>
      </c>
      <c r="S981">
        <v>-42.59</v>
      </c>
      <c r="T981">
        <v>227</v>
      </c>
      <c r="U981" t="s">
        <v>19</v>
      </c>
      <c r="V981" s="2">
        <v>42735</v>
      </c>
      <c r="W981" t="s">
        <v>39</v>
      </c>
      <c r="X981" t="s">
        <v>105</v>
      </c>
      <c r="Y981" t="s">
        <v>42</v>
      </c>
    </row>
    <row r="982" spans="1:25" hidden="1" x14ac:dyDescent="0.35">
      <c r="A982">
        <v>7</v>
      </c>
      <c r="B982" t="s">
        <v>25</v>
      </c>
      <c r="C982">
        <v>6</v>
      </c>
      <c r="D982" t="s">
        <v>26</v>
      </c>
      <c r="E982" t="s">
        <v>305</v>
      </c>
      <c r="F982" t="s">
        <v>13</v>
      </c>
      <c r="G982" t="s">
        <v>1686</v>
      </c>
      <c r="H982" s="1">
        <v>0.7</v>
      </c>
      <c r="I982" s="2">
        <v>42721</v>
      </c>
      <c r="J982" t="s">
        <v>4250</v>
      </c>
      <c r="K982" t="s">
        <v>102</v>
      </c>
      <c r="L982">
        <v>43229</v>
      </c>
      <c r="M982">
        <v>1119</v>
      </c>
      <c r="N982" t="s">
        <v>3068</v>
      </c>
      <c r="O982">
        <v>-4</v>
      </c>
      <c r="P982">
        <v>4</v>
      </c>
      <c r="Q982" t="s">
        <v>104</v>
      </c>
      <c r="R982" t="s">
        <v>8304</v>
      </c>
      <c r="S982">
        <v>-4.0199999999999996</v>
      </c>
      <c r="T982">
        <v>5</v>
      </c>
      <c r="U982" t="s">
        <v>19</v>
      </c>
      <c r="V982" s="2">
        <v>42728</v>
      </c>
      <c r="W982" t="s">
        <v>39</v>
      </c>
      <c r="X982" t="s">
        <v>309</v>
      </c>
      <c r="Y982" t="s">
        <v>54</v>
      </c>
    </row>
    <row r="983" spans="1:25" x14ac:dyDescent="0.35">
      <c r="A983">
        <v>4</v>
      </c>
      <c r="B983" t="s">
        <v>43</v>
      </c>
      <c r="C983">
        <v>6</v>
      </c>
      <c r="D983" t="s">
        <v>26</v>
      </c>
      <c r="E983" t="s">
        <v>572</v>
      </c>
      <c r="F983" t="s">
        <v>13</v>
      </c>
      <c r="G983" t="s">
        <v>6887</v>
      </c>
      <c r="H983" s="1">
        <v>0</v>
      </c>
      <c r="I983" s="2">
        <v>42402</v>
      </c>
      <c r="J983" t="s">
        <v>7662</v>
      </c>
      <c r="K983" t="s">
        <v>30</v>
      </c>
      <c r="L983">
        <v>92037</v>
      </c>
      <c r="M983">
        <v>1507</v>
      </c>
      <c r="N983" t="s">
        <v>346</v>
      </c>
      <c r="O983">
        <v>6</v>
      </c>
      <c r="P983">
        <v>5</v>
      </c>
      <c r="Q983" t="s">
        <v>32</v>
      </c>
      <c r="R983" t="s">
        <v>8304</v>
      </c>
      <c r="S983">
        <v>5.8</v>
      </c>
      <c r="T983">
        <v>12</v>
      </c>
      <c r="U983" t="s">
        <v>76</v>
      </c>
      <c r="V983" s="2">
        <v>42406</v>
      </c>
      <c r="W983" t="s">
        <v>39</v>
      </c>
      <c r="X983" t="s">
        <v>34</v>
      </c>
      <c r="Y983" t="s">
        <v>176</v>
      </c>
    </row>
    <row r="984" spans="1:25" hidden="1" x14ac:dyDescent="0.35">
      <c r="A984">
        <v>4</v>
      </c>
      <c r="B984" t="s">
        <v>43</v>
      </c>
      <c r="C984">
        <v>6</v>
      </c>
      <c r="D984" t="s">
        <v>26</v>
      </c>
      <c r="E984" t="s">
        <v>417</v>
      </c>
      <c r="F984" t="s">
        <v>13</v>
      </c>
      <c r="G984" t="s">
        <v>418</v>
      </c>
      <c r="H984" s="1">
        <v>0.2</v>
      </c>
      <c r="I984" s="2">
        <v>42621</v>
      </c>
      <c r="J984" t="s">
        <v>419</v>
      </c>
      <c r="K984" t="s">
        <v>73</v>
      </c>
      <c r="L984">
        <v>78207</v>
      </c>
      <c r="M984">
        <v>323</v>
      </c>
      <c r="N984" t="s">
        <v>420</v>
      </c>
      <c r="O984">
        <v>3</v>
      </c>
      <c r="P984">
        <v>3</v>
      </c>
      <c r="Q984" t="s">
        <v>75</v>
      </c>
      <c r="R984" t="s">
        <v>8304</v>
      </c>
      <c r="S984">
        <v>2.73</v>
      </c>
      <c r="T984">
        <v>10</v>
      </c>
      <c r="U984" t="s">
        <v>19</v>
      </c>
      <c r="V984" s="2">
        <v>42625</v>
      </c>
      <c r="W984" t="s">
        <v>39</v>
      </c>
      <c r="X984" t="s">
        <v>77</v>
      </c>
      <c r="Y984" t="s">
        <v>49</v>
      </c>
    </row>
    <row r="985" spans="1:25" hidden="1" x14ac:dyDescent="0.35">
      <c r="A985">
        <v>4</v>
      </c>
      <c r="B985" t="s">
        <v>43</v>
      </c>
      <c r="C985">
        <v>6</v>
      </c>
      <c r="D985" t="s">
        <v>50</v>
      </c>
      <c r="E985" t="s">
        <v>417</v>
      </c>
      <c r="F985" t="s">
        <v>13</v>
      </c>
      <c r="G985" t="s">
        <v>418</v>
      </c>
      <c r="H985" s="1">
        <v>0.4</v>
      </c>
      <c r="I985" s="2">
        <v>42621</v>
      </c>
      <c r="J985" t="s">
        <v>419</v>
      </c>
      <c r="K985" t="s">
        <v>73</v>
      </c>
      <c r="L985">
        <v>78207</v>
      </c>
      <c r="M985">
        <v>988</v>
      </c>
      <c r="N985" t="s">
        <v>421</v>
      </c>
      <c r="O985">
        <v>-1360</v>
      </c>
      <c r="P985">
        <v>8</v>
      </c>
      <c r="Q985" t="s">
        <v>75</v>
      </c>
      <c r="R985" t="s">
        <v>8304</v>
      </c>
      <c r="S985">
        <v>-1359.99</v>
      </c>
      <c r="T985">
        <v>8160</v>
      </c>
      <c r="U985" t="s">
        <v>19</v>
      </c>
      <c r="V985" s="2">
        <v>42625</v>
      </c>
      <c r="W985" t="s">
        <v>39</v>
      </c>
      <c r="X985" t="s">
        <v>77</v>
      </c>
      <c r="Y985" t="s">
        <v>422</v>
      </c>
    </row>
    <row r="986" spans="1:25" hidden="1" x14ac:dyDescent="0.35">
      <c r="A986">
        <v>4</v>
      </c>
      <c r="B986" t="s">
        <v>43</v>
      </c>
      <c r="C986">
        <v>6</v>
      </c>
      <c r="D986" t="s">
        <v>26</v>
      </c>
      <c r="E986" t="s">
        <v>417</v>
      </c>
      <c r="F986" t="s">
        <v>13</v>
      </c>
      <c r="G986" t="s">
        <v>418</v>
      </c>
      <c r="H986" s="1">
        <v>0.2</v>
      </c>
      <c r="I986" s="2">
        <v>42621</v>
      </c>
      <c r="J986" t="s">
        <v>419</v>
      </c>
      <c r="K986" t="s">
        <v>73</v>
      </c>
      <c r="L986">
        <v>78207</v>
      </c>
      <c r="M986">
        <v>1484</v>
      </c>
      <c r="N986" t="s">
        <v>423</v>
      </c>
      <c r="O986">
        <v>-59</v>
      </c>
      <c r="P986">
        <v>3</v>
      </c>
      <c r="Q986" t="s">
        <v>75</v>
      </c>
      <c r="R986" t="s">
        <v>8304</v>
      </c>
      <c r="S986">
        <v>-58.63</v>
      </c>
      <c r="T986">
        <v>276</v>
      </c>
      <c r="U986" t="s">
        <v>19</v>
      </c>
      <c r="V986" s="2">
        <v>42625</v>
      </c>
      <c r="W986" t="s">
        <v>39</v>
      </c>
      <c r="X986" t="s">
        <v>77</v>
      </c>
      <c r="Y986" t="s">
        <v>42</v>
      </c>
    </row>
    <row r="987" spans="1:25" hidden="1" x14ac:dyDescent="0.35">
      <c r="A987">
        <v>4</v>
      </c>
      <c r="B987" t="s">
        <v>43</v>
      </c>
      <c r="C987">
        <v>6</v>
      </c>
      <c r="D987" t="s">
        <v>11</v>
      </c>
      <c r="E987" t="s">
        <v>417</v>
      </c>
      <c r="F987" t="s">
        <v>13</v>
      </c>
      <c r="G987" t="s">
        <v>418</v>
      </c>
      <c r="H987" s="1">
        <v>0.3</v>
      </c>
      <c r="I987" s="2">
        <v>42621</v>
      </c>
      <c r="J987" t="s">
        <v>419</v>
      </c>
      <c r="K987" t="s">
        <v>73</v>
      </c>
      <c r="L987">
        <v>78207</v>
      </c>
      <c r="M987">
        <v>1372</v>
      </c>
      <c r="N987" t="s">
        <v>424</v>
      </c>
      <c r="O987">
        <v>-25</v>
      </c>
      <c r="P987">
        <v>9</v>
      </c>
      <c r="Q987" t="s">
        <v>75</v>
      </c>
      <c r="R987" t="s">
        <v>8304</v>
      </c>
      <c r="S987">
        <v>-24.86</v>
      </c>
      <c r="T987">
        <v>1740</v>
      </c>
      <c r="U987" t="s">
        <v>19</v>
      </c>
      <c r="V987" s="2">
        <v>42625</v>
      </c>
      <c r="W987" t="s">
        <v>39</v>
      </c>
      <c r="X987" t="s">
        <v>77</v>
      </c>
      <c r="Y987" t="s">
        <v>24</v>
      </c>
    </row>
    <row r="988" spans="1:25" hidden="1" x14ac:dyDescent="0.35">
      <c r="A988">
        <v>4</v>
      </c>
      <c r="B988" t="s">
        <v>43</v>
      </c>
      <c r="C988">
        <v>6</v>
      </c>
      <c r="D988" t="s">
        <v>26</v>
      </c>
      <c r="E988" t="s">
        <v>417</v>
      </c>
      <c r="F988" t="s">
        <v>13</v>
      </c>
      <c r="G988" t="s">
        <v>418</v>
      </c>
      <c r="H988" s="1">
        <v>0.2</v>
      </c>
      <c r="I988" s="2">
        <v>42621</v>
      </c>
      <c r="J988" t="s">
        <v>419</v>
      </c>
      <c r="K988" t="s">
        <v>73</v>
      </c>
      <c r="L988">
        <v>78207</v>
      </c>
      <c r="M988">
        <v>1416</v>
      </c>
      <c r="N988" t="s">
        <v>425</v>
      </c>
      <c r="O988">
        <v>7</v>
      </c>
      <c r="P988">
        <v>6</v>
      </c>
      <c r="Q988" t="s">
        <v>75</v>
      </c>
      <c r="R988" t="s">
        <v>8304</v>
      </c>
      <c r="S988">
        <v>6.81</v>
      </c>
      <c r="T988">
        <v>32</v>
      </c>
      <c r="U988" t="s">
        <v>19</v>
      </c>
      <c r="V988" s="2">
        <v>42625</v>
      </c>
      <c r="W988" t="s">
        <v>39</v>
      </c>
      <c r="X988" t="s">
        <v>77</v>
      </c>
      <c r="Y988" t="s">
        <v>49</v>
      </c>
    </row>
    <row r="989" spans="1:25" hidden="1" x14ac:dyDescent="0.35">
      <c r="A989">
        <v>4</v>
      </c>
      <c r="B989" t="s">
        <v>43</v>
      </c>
      <c r="C989">
        <v>6</v>
      </c>
      <c r="D989" t="s">
        <v>26</v>
      </c>
      <c r="E989" t="s">
        <v>417</v>
      </c>
      <c r="F989" t="s">
        <v>13</v>
      </c>
      <c r="G989" t="s">
        <v>418</v>
      </c>
      <c r="H989" s="1">
        <v>0.8</v>
      </c>
      <c r="I989" s="2">
        <v>42621</v>
      </c>
      <c r="J989" t="s">
        <v>419</v>
      </c>
      <c r="K989" t="s">
        <v>73</v>
      </c>
      <c r="L989">
        <v>78207</v>
      </c>
      <c r="M989">
        <v>954</v>
      </c>
      <c r="N989" t="s">
        <v>426</v>
      </c>
      <c r="O989">
        <v>-454</v>
      </c>
      <c r="P989">
        <v>5</v>
      </c>
      <c r="Q989" t="s">
        <v>75</v>
      </c>
      <c r="R989" t="s">
        <v>8304</v>
      </c>
      <c r="S989">
        <v>-453.85</v>
      </c>
      <c r="T989">
        <v>178</v>
      </c>
      <c r="U989" t="s">
        <v>19</v>
      </c>
      <c r="V989" s="2">
        <v>42625</v>
      </c>
      <c r="W989" t="s">
        <v>39</v>
      </c>
      <c r="X989" t="s">
        <v>77</v>
      </c>
      <c r="Y989" t="s">
        <v>56</v>
      </c>
    </row>
    <row r="990" spans="1:25" hidden="1" x14ac:dyDescent="0.35">
      <c r="A990">
        <v>4</v>
      </c>
      <c r="B990" t="s">
        <v>43</v>
      </c>
      <c r="C990">
        <v>6</v>
      </c>
      <c r="D990" t="s">
        <v>50</v>
      </c>
      <c r="E990" t="s">
        <v>417</v>
      </c>
      <c r="F990" t="s">
        <v>13</v>
      </c>
      <c r="G990" t="s">
        <v>418</v>
      </c>
      <c r="H990" s="1">
        <v>0.2</v>
      </c>
      <c r="I990" s="2">
        <v>42621</v>
      </c>
      <c r="J990" t="s">
        <v>419</v>
      </c>
      <c r="K990" t="s">
        <v>73</v>
      </c>
      <c r="L990">
        <v>78207</v>
      </c>
      <c r="M990">
        <v>944</v>
      </c>
      <c r="N990" t="s">
        <v>427</v>
      </c>
      <c r="O990">
        <v>9</v>
      </c>
      <c r="P990">
        <v>3</v>
      </c>
      <c r="Q990" t="s">
        <v>75</v>
      </c>
      <c r="R990" t="s">
        <v>8304</v>
      </c>
      <c r="S990">
        <v>9</v>
      </c>
      <c r="T990">
        <v>144</v>
      </c>
      <c r="U990" t="s">
        <v>19</v>
      </c>
      <c r="V990" s="2">
        <v>42625</v>
      </c>
      <c r="W990" t="s">
        <v>39</v>
      </c>
      <c r="X990" t="s">
        <v>77</v>
      </c>
      <c r="Y990" t="s">
        <v>52</v>
      </c>
    </row>
    <row r="991" spans="1:25" hidden="1" x14ac:dyDescent="0.35">
      <c r="A991">
        <v>4</v>
      </c>
      <c r="B991" t="s">
        <v>43</v>
      </c>
      <c r="C991">
        <v>6</v>
      </c>
      <c r="D991" t="s">
        <v>26</v>
      </c>
      <c r="E991" t="s">
        <v>477</v>
      </c>
      <c r="F991" t="s">
        <v>13</v>
      </c>
      <c r="G991" t="s">
        <v>16</v>
      </c>
      <c r="H991" s="1">
        <v>0.2</v>
      </c>
      <c r="I991" s="2">
        <v>42450</v>
      </c>
      <c r="J991" t="s">
        <v>478</v>
      </c>
      <c r="K991" t="s">
        <v>102</v>
      </c>
      <c r="L991">
        <v>45011</v>
      </c>
      <c r="M991">
        <v>329</v>
      </c>
      <c r="N991" t="s">
        <v>479</v>
      </c>
      <c r="O991">
        <v>1</v>
      </c>
      <c r="P991">
        <v>2</v>
      </c>
      <c r="Q991" t="s">
        <v>104</v>
      </c>
      <c r="R991" t="s">
        <v>8304</v>
      </c>
      <c r="S991">
        <v>1.2</v>
      </c>
      <c r="T991">
        <v>7</v>
      </c>
      <c r="U991" t="s">
        <v>19</v>
      </c>
      <c r="V991" s="2">
        <v>42454</v>
      </c>
      <c r="W991" t="s">
        <v>39</v>
      </c>
      <c r="X991" t="s">
        <v>309</v>
      </c>
      <c r="Y991" t="s">
        <v>49</v>
      </c>
    </row>
    <row r="992" spans="1:25" hidden="1" x14ac:dyDescent="0.35">
      <c r="A992">
        <v>4</v>
      </c>
      <c r="B992" t="s">
        <v>43</v>
      </c>
      <c r="C992">
        <v>6</v>
      </c>
      <c r="D992" t="s">
        <v>26</v>
      </c>
      <c r="E992" t="s">
        <v>477</v>
      </c>
      <c r="F992" t="s">
        <v>13</v>
      </c>
      <c r="G992" t="s">
        <v>16</v>
      </c>
      <c r="H992" s="1">
        <v>0.2</v>
      </c>
      <c r="I992" s="2">
        <v>42450</v>
      </c>
      <c r="J992" t="s">
        <v>478</v>
      </c>
      <c r="K992" t="s">
        <v>102</v>
      </c>
      <c r="L992">
        <v>45011</v>
      </c>
      <c r="M992">
        <v>332</v>
      </c>
      <c r="N992" t="s">
        <v>480</v>
      </c>
      <c r="O992">
        <v>2</v>
      </c>
      <c r="P992">
        <v>3</v>
      </c>
      <c r="Q992" t="s">
        <v>104</v>
      </c>
      <c r="R992" t="s">
        <v>8304</v>
      </c>
      <c r="S992">
        <v>1.59</v>
      </c>
      <c r="T992">
        <v>6</v>
      </c>
      <c r="U992" t="s">
        <v>19</v>
      </c>
      <c r="V992" s="2">
        <v>42454</v>
      </c>
      <c r="W992" t="s">
        <v>39</v>
      </c>
      <c r="X992" t="s">
        <v>309</v>
      </c>
      <c r="Y992" t="s">
        <v>49</v>
      </c>
    </row>
    <row r="993" spans="1:25" x14ac:dyDescent="0.35">
      <c r="A993">
        <v>5</v>
      </c>
      <c r="B993" t="s">
        <v>43</v>
      </c>
      <c r="C993">
        <v>6</v>
      </c>
      <c r="D993" t="s">
        <v>26</v>
      </c>
      <c r="E993" t="s">
        <v>88</v>
      </c>
      <c r="F993" t="s">
        <v>13</v>
      </c>
      <c r="G993" t="s">
        <v>1722</v>
      </c>
      <c r="H993" s="1">
        <v>0.2</v>
      </c>
      <c r="I993" s="2">
        <v>42621</v>
      </c>
      <c r="J993" t="s">
        <v>4637</v>
      </c>
      <c r="K993" t="s">
        <v>30</v>
      </c>
      <c r="L993">
        <v>94109</v>
      </c>
      <c r="M993">
        <v>60</v>
      </c>
      <c r="N993" t="s">
        <v>8230</v>
      </c>
      <c r="O993">
        <v>3</v>
      </c>
      <c r="P993">
        <v>2</v>
      </c>
      <c r="Q993" t="s">
        <v>32</v>
      </c>
      <c r="R993" t="s">
        <v>8304</v>
      </c>
      <c r="S993">
        <v>3.01</v>
      </c>
      <c r="T993">
        <v>9</v>
      </c>
      <c r="U993" t="s">
        <v>19</v>
      </c>
      <c r="V993" s="2">
        <v>42626</v>
      </c>
      <c r="W993" t="s">
        <v>39</v>
      </c>
      <c r="X993" t="s">
        <v>34</v>
      </c>
      <c r="Y993" t="s">
        <v>54</v>
      </c>
    </row>
    <row r="994" spans="1:25" hidden="1" x14ac:dyDescent="0.35">
      <c r="A994">
        <v>4</v>
      </c>
      <c r="B994" t="s">
        <v>43</v>
      </c>
      <c r="C994">
        <v>6</v>
      </c>
      <c r="D994" t="s">
        <v>26</v>
      </c>
      <c r="E994" t="s">
        <v>2730</v>
      </c>
      <c r="F994" t="s">
        <v>13</v>
      </c>
      <c r="G994" t="s">
        <v>148</v>
      </c>
      <c r="H994" s="1">
        <v>0.2</v>
      </c>
      <c r="I994" s="2">
        <v>42626</v>
      </c>
      <c r="J994" t="s">
        <v>6655</v>
      </c>
      <c r="K994" t="s">
        <v>30</v>
      </c>
      <c r="L994">
        <v>85281</v>
      </c>
      <c r="M994">
        <v>573</v>
      </c>
      <c r="N994" t="s">
        <v>6656</v>
      </c>
      <c r="O994">
        <v>6</v>
      </c>
      <c r="P994">
        <v>5</v>
      </c>
      <c r="Q994" t="s">
        <v>32</v>
      </c>
      <c r="R994" t="s">
        <v>8304</v>
      </c>
      <c r="S994">
        <v>5.96</v>
      </c>
      <c r="T994">
        <v>79</v>
      </c>
      <c r="U994" t="s">
        <v>33</v>
      </c>
      <c r="V994" s="2">
        <v>42630</v>
      </c>
      <c r="W994" t="s">
        <v>39</v>
      </c>
      <c r="X994" t="s">
        <v>199</v>
      </c>
      <c r="Y994" t="s">
        <v>42</v>
      </c>
    </row>
    <row r="995" spans="1:25" hidden="1" x14ac:dyDescent="0.35">
      <c r="A995">
        <v>2</v>
      </c>
      <c r="B995" t="s">
        <v>25</v>
      </c>
      <c r="C995">
        <v>1</v>
      </c>
      <c r="D995" t="s">
        <v>26</v>
      </c>
      <c r="E995" t="s">
        <v>1382</v>
      </c>
      <c r="F995" t="s">
        <v>13</v>
      </c>
      <c r="G995" t="s">
        <v>6926</v>
      </c>
      <c r="H995" s="1">
        <v>0.2</v>
      </c>
      <c r="I995" s="2">
        <v>42503</v>
      </c>
      <c r="J995" t="s">
        <v>7251</v>
      </c>
      <c r="K995" t="s">
        <v>16</v>
      </c>
      <c r="L995">
        <v>33012</v>
      </c>
      <c r="M995">
        <v>1507</v>
      </c>
      <c r="N995" t="s">
        <v>346</v>
      </c>
      <c r="O995">
        <v>2</v>
      </c>
      <c r="P995">
        <v>2</v>
      </c>
      <c r="Q995" t="s">
        <v>18</v>
      </c>
      <c r="R995" t="s">
        <v>8304</v>
      </c>
      <c r="S995">
        <v>2.4</v>
      </c>
      <c r="T995">
        <v>7</v>
      </c>
      <c r="U995" t="s">
        <v>76</v>
      </c>
      <c r="V995" s="2">
        <v>42505</v>
      </c>
      <c r="W995" t="s">
        <v>130</v>
      </c>
      <c r="X995" t="s">
        <v>40</v>
      </c>
      <c r="Y995" t="s">
        <v>176</v>
      </c>
    </row>
    <row r="996" spans="1:25" hidden="1" x14ac:dyDescent="0.35">
      <c r="A996">
        <v>2</v>
      </c>
      <c r="B996" t="s">
        <v>25</v>
      </c>
      <c r="C996">
        <v>1</v>
      </c>
      <c r="D996" t="s">
        <v>26</v>
      </c>
      <c r="E996" t="s">
        <v>1382</v>
      </c>
      <c r="F996" t="s">
        <v>13</v>
      </c>
      <c r="G996" t="s">
        <v>6926</v>
      </c>
      <c r="H996" s="1">
        <v>0.7</v>
      </c>
      <c r="I996" s="2">
        <v>42503</v>
      </c>
      <c r="J996" t="s">
        <v>7251</v>
      </c>
      <c r="K996" t="s">
        <v>16</v>
      </c>
      <c r="L996">
        <v>33012</v>
      </c>
      <c r="M996">
        <v>683</v>
      </c>
      <c r="N996" t="s">
        <v>3242</v>
      </c>
      <c r="O996">
        <v>-332</v>
      </c>
      <c r="P996">
        <v>8</v>
      </c>
      <c r="Q996" t="s">
        <v>18</v>
      </c>
      <c r="R996" t="s">
        <v>8304</v>
      </c>
      <c r="S996">
        <v>-331.96</v>
      </c>
      <c r="T996">
        <v>398</v>
      </c>
      <c r="U996" t="s">
        <v>76</v>
      </c>
      <c r="V996" s="2">
        <v>42505</v>
      </c>
      <c r="W996" t="s">
        <v>130</v>
      </c>
      <c r="X996" t="s">
        <v>40</v>
      </c>
      <c r="Y996" t="s">
        <v>54</v>
      </c>
    </row>
    <row r="997" spans="1:25" hidden="1" x14ac:dyDescent="0.35">
      <c r="A997">
        <v>5</v>
      </c>
      <c r="B997" t="s">
        <v>43</v>
      </c>
      <c r="C997">
        <v>6</v>
      </c>
      <c r="D997" t="s">
        <v>26</v>
      </c>
      <c r="E997" t="s">
        <v>372</v>
      </c>
      <c r="F997" t="s">
        <v>13</v>
      </c>
      <c r="G997" t="s">
        <v>5251</v>
      </c>
      <c r="H997" s="1">
        <v>0.2</v>
      </c>
      <c r="I997" s="2">
        <v>42488</v>
      </c>
      <c r="J997" t="s">
        <v>6397</v>
      </c>
      <c r="K997" t="s">
        <v>102</v>
      </c>
      <c r="L997">
        <v>43055</v>
      </c>
      <c r="M997">
        <v>420</v>
      </c>
      <c r="N997" t="s">
        <v>3553</v>
      </c>
      <c r="O997">
        <v>-38</v>
      </c>
      <c r="P997">
        <v>2</v>
      </c>
      <c r="Q997" t="s">
        <v>104</v>
      </c>
      <c r="R997" t="s">
        <v>8304</v>
      </c>
      <c r="S997">
        <v>-37.729999999999997</v>
      </c>
      <c r="T997">
        <v>178</v>
      </c>
      <c r="U997" t="s">
        <v>33</v>
      </c>
      <c r="V997" s="2">
        <v>42493</v>
      </c>
      <c r="W997" t="s">
        <v>39</v>
      </c>
      <c r="X997" t="s">
        <v>309</v>
      </c>
      <c r="Y997" t="s">
        <v>42</v>
      </c>
    </row>
    <row r="998" spans="1:25" hidden="1" x14ac:dyDescent="0.35">
      <c r="A998">
        <v>5</v>
      </c>
      <c r="B998" t="s">
        <v>43</v>
      </c>
      <c r="C998">
        <v>6</v>
      </c>
      <c r="D998" t="s">
        <v>26</v>
      </c>
      <c r="E998" t="s">
        <v>372</v>
      </c>
      <c r="F998" t="s">
        <v>13</v>
      </c>
      <c r="G998" t="s">
        <v>5251</v>
      </c>
      <c r="H998" s="1">
        <v>0.2</v>
      </c>
      <c r="I998" s="2">
        <v>42488</v>
      </c>
      <c r="J998" t="s">
        <v>6397</v>
      </c>
      <c r="K998" t="s">
        <v>102</v>
      </c>
      <c r="L998">
        <v>43055</v>
      </c>
      <c r="M998">
        <v>243</v>
      </c>
      <c r="N998" t="s">
        <v>2793</v>
      </c>
      <c r="O998">
        <v>3</v>
      </c>
      <c r="P998">
        <v>3</v>
      </c>
      <c r="Q998" t="s">
        <v>104</v>
      </c>
      <c r="R998" t="s">
        <v>8304</v>
      </c>
      <c r="S998">
        <v>2.5099999999999998</v>
      </c>
      <c r="T998">
        <v>7</v>
      </c>
      <c r="U998" t="s">
        <v>33</v>
      </c>
      <c r="V998" s="2">
        <v>42493</v>
      </c>
      <c r="W998" t="s">
        <v>39</v>
      </c>
      <c r="X998" t="s">
        <v>309</v>
      </c>
      <c r="Y998" t="s">
        <v>35</v>
      </c>
    </row>
    <row r="999" spans="1:25" hidden="1" x14ac:dyDescent="0.35">
      <c r="A999">
        <v>5</v>
      </c>
      <c r="B999" t="s">
        <v>43</v>
      </c>
      <c r="C999">
        <v>6</v>
      </c>
      <c r="D999" t="s">
        <v>26</v>
      </c>
      <c r="E999" t="s">
        <v>372</v>
      </c>
      <c r="F999" t="s">
        <v>13</v>
      </c>
      <c r="G999" t="s">
        <v>5251</v>
      </c>
      <c r="H999" s="1">
        <v>0.2</v>
      </c>
      <c r="I999" s="2">
        <v>42488</v>
      </c>
      <c r="J999" t="s">
        <v>6397</v>
      </c>
      <c r="K999" t="s">
        <v>102</v>
      </c>
      <c r="L999">
        <v>43055</v>
      </c>
      <c r="M999">
        <v>1667</v>
      </c>
      <c r="N999" t="s">
        <v>2881</v>
      </c>
      <c r="O999">
        <v>2</v>
      </c>
      <c r="P999">
        <v>3</v>
      </c>
      <c r="Q999" t="s">
        <v>104</v>
      </c>
      <c r="R999" t="s">
        <v>8304</v>
      </c>
      <c r="S999">
        <v>2.0299999999999998</v>
      </c>
      <c r="T999">
        <v>27</v>
      </c>
      <c r="U999" t="s">
        <v>33</v>
      </c>
      <c r="V999" s="2">
        <v>42493</v>
      </c>
      <c r="W999" t="s">
        <v>39</v>
      </c>
      <c r="X999" t="s">
        <v>309</v>
      </c>
      <c r="Y999" t="s">
        <v>42</v>
      </c>
    </row>
    <row r="1000" spans="1:25" hidden="1" x14ac:dyDescent="0.35">
      <c r="A1000">
        <v>5</v>
      </c>
      <c r="B1000" t="s">
        <v>43</v>
      </c>
      <c r="C1000">
        <v>6</v>
      </c>
      <c r="D1000" t="s">
        <v>26</v>
      </c>
      <c r="E1000" t="s">
        <v>171</v>
      </c>
      <c r="F1000" t="s">
        <v>13</v>
      </c>
      <c r="G1000" t="s">
        <v>5383</v>
      </c>
      <c r="H1000" s="1">
        <v>0</v>
      </c>
      <c r="I1000" s="2">
        <v>42694</v>
      </c>
      <c r="J1000" t="s">
        <v>6339</v>
      </c>
      <c r="K1000" t="s">
        <v>102</v>
      </c>
      <c r="L1000">
        <v>10024</v>
      </c>
      <c r="M1000">
        <v>1256</v>
      </c>
      <c r="N1000" t="s">
        <v>3704</v>
      </c>
      <c r="O1000">
        <v>17</v>
      </c>
      <c r="P1000">
        <v>3</v>
      </c>
      <c r="Q1000" t="s">
        <v>104</v>
      </c>
      <c r="R1000" t="s">
        <v>8304</v>
      </c>
      <c r="S1000">
        <v>17.37</v>
      </c>
      <c r="T1000">
        <v>35</v>
      </c>
      <c r="U1000" t="s">
        <v>33</v>
      </c>
      <c r="V1000" s="2">
        <v>42699</v>
      </c>
      <c r="W1000" t="s">
        <v>39</v>
      </c>
      <c r="X1000" t="s">
        <v>175</v>
      </c>
      <c r="Y1000" t="s">
        <v>119</v>
      </c>
    </row>
    <row r="1001" spans="1:25" hidden="1" x14ac:dyDescent="0.35">
      <c r="A1001">
        <v>5</v>
      </c>
      <c r="B1001" t="s">
        <v>43</v>
      </c>
      <c r="C1001">
        <v>6</v>
      </c>
      <c r="D1001" t="s">
        <v>26</v>
      </c>
      <c r="E1001" t="s">
        <v>171</v>
      </c>
      <c r="F1001" t="s">
        <v>13</v>
      </c>
      <c r="G1001" t="s">
        <v>5383</v>
      </c>
      <c r="H1001" s="1">
        <v>0</v>
      </c>
      <c r="I1001" s="2">
        <v>42694</v>
      </c>
      <c r="J1001" t="s">
        <v>6339</v>
      </c>
      <c r="K1001" t="s">
        <v>102</v>
      </c>
      <c r="L1001">
        <v>10024</v>
      </c>
      <c r="M1001">
        <v>1803</v>
      </c>
      <c r="N1001" t="s">
        <v>3336</v>
      </c>
      <c r="O1001">
        <v>12</v>
      </c>
      <c r="P1001">
        <v>4</v>
      </c>
      <c r="Q1001" t="s">
        <v>104</v>
      </c>
      <c r="R1001" t="s">
        <v>8304</v>
      </c>
      <c r="S1001">
        <v>12.44</v>
      </c>
      <c r="T1001">
        <v>26</v>
      </c>
      <c r="U1001" t="s">
        <v>33</v>
      </c>
      <c r="V1001" s="2">
        <v>42699</v>
      </c>
      <c r="W1001" t="s">
        <v>39</v>
      </c>
      <c r="X1001" t="s">
        <v>175</v>
      </c>
      <c r="Y1001" t="s">
        <v>64</v>
      </c>
    </row>
    <row r="1002" spans="1:25" hidden="1" x14ac:dyDescent="0.35">
      <c r="A1002">
        <v>5</v>
      </c>
      <c r="B1002" t="s">
        <v>43</v>
      </c>
      <c r="C1002">
        <v>6</v>
      </c>
      <c r="D1002" t="s">
        <v>26</v>
      </c>
      <c r="E1002" t="s">
        <v>171</v>
      </c>
      <c r="F1002" t="s">
        <v>13</v>
      </c>
      <c r="G1002" t="s">
        <v>5383</v>
      </c>
      <c r="H1002" s="1">
        <v>0.2</v>
      </c>
      <c r="I1002" s="2">
        <v>42694</v>
      </c>
      <c r="J1002" t="s">
        <v>6339</v>
      </c>
      <c r="K1002" t="s">
        <v>102</v>
      </c>
      <c r="L1002">
        <v>10024</v>
      </c>
      <c r="M1002">
        <v>24</v>
      </c>
      <c r="N1002" t="s">
        <v>2989</v>
      </c>
      <c r="O1002">
        <v>5</v>
      </c>
      <c r="P1002">
        <v>3</v>
      </c>
      <c r="Q1002" t="s">
        <v>104</v>
      </c>
      <c r="R1002" t="s">
        <v>8304</v>
      </c>
      <c r="S1002">
        <v>4.54</v>
      </c>
      <c r="T1002">
        <v>13</v>
      </c>
      <c r="U1002" t="s">
        <v>33</v>
      </c>
      <c r="V1002" s="2">
        <v>42699</v>
      </c>
      <c r="W1002" t="s">
        <v>39</v>
      </c>
      <c r="X1002" t="s">
        <v>175</v>
      </c>
      <c r="Y1002" t="s">
        <v>54</v>
      </c>
    </row>
    <row r="1003" spans="1:25" hidden="1" x14ac:dyDescent="0.35">
      <c r="A1003">
        <v>5</v>
      </c>
      <c r="B1003" t="s">
        <v>43</v>
      </c>
      <c r="C1003">
        <v>6</v>
      </c>
      <c r="D1003" t="s">
        <v>50</v>
      </c>
      <c r="E1003" t="s">
        <v>171</v>
      </c>
      <c r="F1003" t="s">
        <v>13</v>
      </c>
      <c r="G1003" t="s">
        <v>5383</v>
      </c>
      <c r="H1003" s="1">
        <v>0</v>
      </c>
      <c r="I1003" s="2">
        <v>42694</v>
      </c>
      <c r="J1003" t="s">
        <v>6339</v>
      </c>
      <c r="K1003" t="s">
        <v>102</v>
      </c>
      <c r="L1003">
        <v>10024</v>
      </c>
      <c r="M1003">
        <v>1577</v>
      </c>
      <c r="N1003" t="s">
        <v>4980</v>
      </c>
      <c r="O1003">
        <v>217</v>
      </c>
      <c r="P1003">
        <v>6</v>
      </c>
      <c r="Q1003" t="s">
        <v>104</v>
      </c>
      <c r="R1003" t="s">
        <v>8304</v>
      </c>
      <c r="S1003">
        <v>216.82</v>
      </c>
      <c r="T1003">
        <v>834</v>
      </c>
      <c r="U1003" t="s">
        <v>33</v>
      </c>
      <c r="V1003" s="2">
        <v>42699</v>
      </c>
      <c r="W1003" t="s">
        <v>39</v>
      </c>
      <c r="X1003" t="s">
        <v>175</v>
      </c>
      <c r="Y1003" t="s">
        <v>52</v>
      </c>
    </row>
    <row r="1004" spans="1:25" x14ac:dyDescent="0.35">
      <c r="A1004">
        <v>0</v>
      </c>
      <c r="B1004" t="s">
        <v>10</v>
      </c>
      <c r="C1004">
        <v>0</v>
      </c>
      <c r="D1004" t="s">
        <v>11</v>
      </c>
      <c r="E1004" t="s">
        <v>6919</v>
      </c>
      <c r="F1004" t="s">
        <v>13</v>
      </c>
      <c r="G1004" t="s">
        <v>952</v>
      </c>
      <c r="H1004" s="1">
        <v>0.2</v>
      </c>
      <c r="I1004" s="2">
        <v>42653</v>
      </c>
      <c r="J1004" t="s">
        <v>6920</v>
      </c>
      <c r="K1004" t="s">
        <v>30</v>
      </c>
      <c r="L1004">
        <v>95336</v>
      </c>
      <c r="M1004">
        <v>747</v>
      </c>
      <c r="N1004" t="s">
        <v>103</v>
      </c>
      <c r="O1004">
        <v>14</v>
      </c>
      <c r="P1004">
        <v>3</v>
      </c>
      <c r="Q1004" t="s">
        <v>32</v>
      </c>
      <c r="R1004" t="s">
        <v>8304</v>
      </c>
      <c r="S1004">
        <v>13.76</v>
      </c>
      <c r="T1004">
        <v>122</v>
      </c>
      <c r="U1004" t="s">
        <v>76</v>
      </c>
      <c r="V1004" s="2">
        <v>42653</v>
      </c>
      <c r="W1004" t="s">
        <v>773</v>
      </c>
      <c r="X1004" t="s">
        <v>34</v>
      </c>
      <c r="Y1004" t="s">
        <v>24</v>
      </c>
    </row>
    <row r="1005" spans="1:25" x14ac:dyDescent="0.35">
      <c r="A1005">
        <v>0</v>
      </c>
      <c r="B1005" t="s">
        <v>10</v>
      </c>
      <c r="C1005">
        <v>0</v>
      </c>
      <c r="D1005" t="s">
        <v>26</v>
      </c>
      <c r="E1005" t="s">
        <v>6919</v>
      </c>
      <c r="F1005" t="s">
        <v>13</v>
      </c>
      <c r="G1005" t="s">
        <v>952</v>
      </c>
      <c r="H1005" s="1">
        <v>0</v>
      </c>
      <c r="I1005" s="2">
        <v>42653</v>
      </c>
      <c r="J1005" t="s">
        <v>6920</v>
      </c>
      <c r="K1005" t="s">
        <v>30</v>
      </c>
      <c r="L1005">
        <v>95336</v>
      </c>
      <c r="M1005">
        <v>4</v>
      </c>
      <c r="N1005" t="s">
        <v>8185</v>
      </c>
      <c r="O1005">
        <v>7</v>
      </c>
      <c r="P1005">
        <v>2</v>
      </c>
      <c r="Q1005" t="s">
        <v>32</v>
      </c>
      <c r="R1005" t="s">
        <v>8304</v>
      </c>
      <c r="S1005">
        <v>7.49</v>
      </c>
      <c r="T1005">
        <v>15</v>
      </c>
      <c r="U1005" t="s">
        <v>76</v>
      </c>
      <c r="V1005" s="2">
        <v>42653</v>
      </c>
      <c r="W1005" t="s">
        <v>773</v>
      </c>
      <c r="X1005" t="s">
        <v>34</v>
      </c>
      <c r="Y1005" t="s">
        <v>119</v>
      </c>
    </row>
    <row r="1006" spans="1:25" hidden="1" x14ac:dyDescent="0.35">
      <c r="A1006">
        <v>4</v>
      </c>
      <c r="B1006" t="s">
        <v>43</v>
      </c>
      <c r="C1006">
        <v>6</v>
      </c>
      <c r="D1006" t="s">
        <v>50</v>
      </c>
      <c r="E1006" t="s">
        <v>192</v>
      </c>
      <c r="F1006" t="s">
        <v>13</v>
      </c>
      <c r="G1006" t="s">
        <v>5361</v>
      </c>
      <c r="H1006" s="1">
        <v>0.2</v>
      </c>
      <c r="I1006" s="2">
        <v>42520</v>
      </c>
      <c r="J1006" t="s">
        <v>6742</v>
      </c>
      <c r="K1006" t="s">
        <v>73</v>
      </c>
      <c r="L1006">
        <v>60623</v>
      </c>
      <c r="M1006">
        <v>372</v>
      </c>
      <c r="N1006" t="s">
        <v>4813</v>
      </c>
      <c r="O1006">
        <v>135</v>
      </c>
      <c r="P1006">
        <v>3</v>
      </c>
      <c r="Q1006" t="s">
        <v>75</v>
      </c>
      <c r="R1006" t="s">
        <v>8304</v>
      </c>
      <c r="S1006">
        <v>135</v>
      </c>
      <c r="T1006">
        <v>720</v>
      </c>
      <c r="U1006" t="s">
        <v>33</v>
      </c>
      <c r="V1006" s="2">
        <v>42524</v>
      </c>
      <c r="W1006" t="s">
        <v>39</v>
      </c>
      <c r="X1006" t="s">
        <v>139</v>
      </c>
      <c r="Y1006" t="s">
        <v>727</v>
      </c>
    </row>
    <row r="1007" spans="1:25" hidden="1" x14ac:dyDescent="0.35">
      <c r="A1007">
        <v>6</v>
      </c>
      <c r="B1007" t="s">
        <v>10</v>
      </c>
      <c r="C1007">
        <v>6</v>
      </c>
      <c r="D1007" t="s">
        <v>11</v>
      </c>
      <c r="E1007" t="s">
        <v>535</v>
      </c>
      <c r="F1007" t="s">
        <v>13</v>
      </c>
      <c r="G1007" t="s">
        <v>6964</v>
      </c>
      <c r="H1007" s="1">
        <v>0</v>
      </c>
      <c r="I1007" s="2">
        <v>42535</v>
      </c>
      <c r="J1007" t="s">
        <v>7005</v>
      </c>
      <c r="K1007" t="s">
        <v>73</v>
      </c>
      <c r="L1007">
        <v>48234</v>
      </c>
      <c r="M1007">
        <v>839</v>
      </c>
      <c r="N1007" t="s">
        <v>2519</v>
      </c>
      <c r="O1007">
        <v>57</v>
      </c>
      <c r="P1007">
        <v>3</v>
      </c>
      <c r="Q1007" t="s">
        <v>75</v>
      </c>
      <c r="R1007" t="s">
        <v>8304</v>
      </c>
      <c r="S1007">
        <v>57.49</v>
      </c>
      <c r="T1007">
        <v>213</v>
      </c>
      <c r="U1007" t="s">
        <v>76</v>
      </c>
      <c r="V1007" s="2">
        <v>42541</v>
      </c>
      <c r="W1007" t="s">
        <v>39</v>
      </c>
      <c r="X1007" t="s">
        <v>156</v>
      </c>
      <c r="Y1007" t="s">
        <v>22</v>
      </c>
    </row>
    <row r="1008" spans="1:25" x14ac:dyDescent="0.35">
      <c r="A1008">
        <v>2</v>
      </c>
      <c r="B1008" t="s">
        <v>25</v>
      </c>
      <c r="C1008">
        <v>1</v>
      </c>
      <c r="D1008" t="s">
        <v>26</v>
      </c>
      <c r="E1008" t="s">
        <v>88</v>
      </c>
      <c r="F1008" t="s">
        <v>13</v>
      </c>
      <c r="G1008" t="s">
        <v>684</v>
      </c>
      <c r="H1008" s="1">
        <v>0</v>
      </c>
      <c r="I1008" s="2">
        <v>42691</v>
      </c>
      <c r="J1008" t="s">
        <v>5956</v>
      </c>
      <c r="K1008" t="s">
        <v>30</v>
      </c>
      <c r="L1008">
        <v>94109</v>
      </c>
      <c r="M1008">
        <v>142</v>
      </c>
      <c r="N1008" t="s">
        <v>3643</v>
      </c>
      <c r="O1008">
        <v>72</v>
      </c>
      <c r="P1008">
        <v>3</v>
      </c>
      <c r="Q1008" t="s">
        <v>32</v>
      </c>
      <c r="R1008" t="s">
        <v>8304</v>
      </c>
      <c r="S1008">
        <v>72.430000000000007</v>
      </c>
      <c r="T1008">
        <v>241</v>
      </c>
      <c r="U1008" t="s">
        <v>33</v>
      </c>
      <c r="V1008" s="2">
        <v>42693</v>
      </c>
      <c r="W1008" t="s">
        <v>130</v>
      </c>
      <c r="X1008" t="s">
        <v>34</v>
      </c>
      <c r="Y1008" t="s">
        <v>56</v>
      </c>
    </row>
    <row r="1009" spans="1:25" x14ac:dyDescent="0.35">
      <c r="A1009">
        <v>2</v>
      </c>
      <c r="B1009" t="s">
        <v>25</v>
      </c>
      <c r="C1009">
        <v>1</v>
      </c>
      <c r="D1009" t="s">
        <v>26</v>
      </c>
      <c r="E1009" t="s">
        <v>88</v>
      </c>
      <c r="F1009" t="s">
        <v>13</v>
      </c>
      <c r="G1009" t="s">
        <v>684</v>
      </c>
      <c r="H1009" s="1">
        <v>0</v>
      </c>
      <c r="I1009" s="2">
        <v>42691</v>
      </c>
      <c r="J1009" t="s">
        <v>5956</v>
      </c>
      <c r="K1009" t="s">
        <v>30</v>
      </c>
      <c r="L1009">
        <v>94109</v>
      </c>
      <c r="M1009">
        <v>1737</v>
      </c>
      <c r="N1009" t="s">
        <v>3052</v>
      </c>
      <c r="O1009">
        <v>352</v>
      </c>
      <c r="P1009">
        <v>7</v>
      </c>
      <c r="Q1009" t="s">
        <v>32</v>
      </c>
      <c r="R1009" t="s">
        <v>8304</v>
      </c>
      <c r="S1009">
        <v>352.3</v>
      </c>
      <c r="T1009">
        <v>734</v>
      </c>
      <c r="U1009" t="s">
        <v>33</v>
      </c>
      <c r="V1009" s="2">
        <v>42693</v>
      </c>
      <c r="W1009" t="s">
        <v>130</v>
      </c>
      <c r="X1009" t="s">
        <v>34</v>
      </c>
      <c r="Y1009" t="s">
        <v>64</v>
      </c>
    </row>
    <row r="1010" spans="1:25" x14ac:dyDescent="0.35">
      <c r="A1010">
        <v>2</v>
      </c>
      <c r="B1010" t="s">
        <v>25</v>
      </c>
      <c r="C1010">
        <v>1</v>
      </c>
      <c r="D1010" t="s">
        <v>50</v>
      </c>
      <c r="E1010" t="s">
        <v>88</v>
      </c>
      <c r="F1010" t="s">
        <v>13</v>
      </c>
      <c r="G1010" t="s">
        <v>684</v>
      </c>
      <c r="H1010" s="1">
        <v>0</v>
      </c>
      <c r="I1010" s="2">
        <v>42691</v>
      </c>
      <c r="J1010" t="s">
        <v>5956</v>
      </c>
      <c r="K1010" t="s">
        <v>30</v>
      </c>
      <c r="L1010">
        <v>94109</v>
      </c>
      <c r="M1010">
        <v>421</v>
      </c>
      <c r="N1010" t="s">
        <v>4728</v>
      </c>
      <c r="O1010">
        <v>8</v>
      </c>
      <c r="P1010">
        <v>2</v>
      </c>
      <c r="Q1010" t="s">
        <v>32</v>
      </c>
      <c r="R1010" t="s">
        <v>8304</v>
      </c>
      <c r="S1010">
        <v>8</v>
      </c>
      <c r="T1010">
        <v>100</v>
      </c>
      <c r="U1010" t="s">
        <v>33</v>
      </c>
      <c r="V1010" s="2">
        <v>42693</v>
      </c>
      <c r="W1010" t="s">
        <v>130</v>
      </c>
      <c r="X1010" t="s">
        <v>34</v>
      </c>
      <c r="Y1010" t="s">
        <v>113</v>
      </c>
    </row>
    <row r="1011" spans="1:25" x14ac:dyDescent="0.35">
      <c r="A1011">
        <v>2</v>
      </c>
      <c r="B1011" t="s">
        <v>43</v>
      </c>
      <c r="C1011">
        <v>3</v>
      </c>
      <c r="D1011" t="s">
        <v>26</v>
      </c>
      <c r="E1011" t="s">
        <v>27</v>
      </c>
      <c r="F1011" t="s">
        <v>13</v>
      </c>
      <c r="G1011" t="s">
        <v>123</v>
      </c>
      <c r="H1011" s="1">
        <v>0</v>
      </c>
      <c r="I1011" s="2">
        <v>42685</v>
      </c>
      <c r="J1011" t="s">
        <v>7370</v>
      </c>
      <c r="K1011" t="s">
        <v>30</v>
      </c>
      <c r="L1011">
        <v>90004</v>
      </c>
      <c r="M1011">
        <v>460</v>
      </c>
      <c r="N1011" t="s">
        <v>3951</v>
      </c>
      <c r="O1011">
        <v>2</v>
      </c>
      <c r="P1011">
        <v>2</v>
      </c>
      <c r="Q1011" t="s">
        <v>32</v>
      </c>
      <c r="R1011" t="s">
        <v>8304</v>
      </c>
      <c r="S1011">
        <v>2.02</v>
      </c>
      <c r="T1011">
        <v>8</v>
      </c>
      <c r="U1011" t="s">
        <v>76</v>
      </c>
      <c r="V1011" s="2">
        <v>42687</v>
      </c>
      <c r="W1011" t="s">
        <v>20</v>
      </c>
      <c r="X1011" t="s">
        <v>34</v>
      </c>
      <c r="Y1011" t="s">
        <v>56</v>
      </c>
    </row>
    <row r="1012" spans="1:25" x14ac:dyDescent="0.35">
      <c r="A1012">
        <v>2</v>
      </c>
      <c r="B1012" t="s">
        <v>43</v>
      </c>
      <c r="C1012">
        <v>3</v>
      </c>
      <c r="D1012" t="s">
        <v>26</v>
      </c>
      <c r="E1012" t="s">
        <v>27</v>
      </c>
      <c r="F1012" t="s">
        <v>13</v>
      </c>
      <c r="G1012" t="s">
        <v>123</v>
      </c>
      <c r="H1012" s="1">
        <v>0</v>
      </c>
      <c r="I1012" s="2">
        <v>42685</v>
      </c>
      <c r="J1012" t="s">
        <v>7370</v>
      </c>
      <c r="K1012" t="s">
        <v>30</v>
      </c>
      <c r="L1012">
        <v>90004</v>
      </c>
      <c r="M1012">
        <v>1777</v>
      </c>
      <c r="N1012" t="s">
        <v>7380</v>
      </c>
      <c r="O1012">
        <v>56</v>
      </c>
      <c r="P1012">
        <v>4</v>
      </c>
      <c r="Q1012" t="s">
        <v>32</v>
      </c>
      <c r="R1012" t="s">
        <v>8304</v>
      </c>
      <c r="S1012">
        <v>55.76</v>
      </c>
      <c r="T1012">
        <v>124</v>
      </c>
      <c r="U1012" t="s">
        <v>76</v>
      </c>
      <c r="V1012" s="2">
        <v>42687</v>
      </c>
      <c r="W1012" t="s">
        <v>20</v>
      </c>
      <c r="X1012" t="s">
        <v>34</v>
      </c>
      <c r="Y1012" t="s">
        <v>64</v>
      </c>
    </row>
    <row r="1013" spans="1:25" x14ac:dyDescent="0.35">
      <c r="A1013">
        <v>2</v>
      </c>
      <c r="B1013" t="s">
        <v>43</v>
      </c>
      <c r="C1013">
        <v>3</v>
      </c>
      <c r="D1013" t="s">
        <v>50</v>
      </c>
      <c r="E1013" t="s">
        <v>27</v>
      </c>
      <c r="F1013" t="s">
        <v>13</v>
      </c>
      <c r="G1013" t="s">
        <v>123</v>
      </c>
      <c r="H1013" s="1">
        <v>0.2</v>
      </c>
      <c r="I1013" s="2">
        <v>42685</v>
      </c>
      <c r="J1013" t="s">
        <v>7370</v>
      </c>
      <c r="K1013" t="s">
        <v>30</v>
      </c>
      <c r="L1013">
        <v>90004</v>
      </c>
      <c r="M1013">
        <v>1103</v>
      </c>
      <c r="N1013" t="s">
        <v>1193</v>
      </c>
      <c r="O1013">
        <v>58</v>
      </c>
      <c r="P1013">
        <v>9</v>
      </c>
      <c r="Q1013" t="s">
        <v>32</v>
      </c>
      <c r="R1013" t="s">
        <v>8304</v>
      </c>
      <c r="S1013">
        <v>57.59</v>
      </c>
      <c r="T1013">
        <v>576</v>
      </c>
      <c r="U1013" t="s">
        <v>76</v>
      </c>
      <c r="V1013" s="2">
        <v>42687</v>
      </c>
      <c r="W1013" t="s">
        <v>20</v>
      </c>
      <c r="X1013" t="s">
        <v>34</v>
      </c>
      <c r="Y1013" t="s">
        <v>52</v>
      </c>
    </row>
    <row r="1014" spans="1:25" hidden="1" x14ac:dyDescent="0.35">
      <c r="A1014">
        <v>2</v>
      </c>
      <c r="B1014" t="s">
        <v>25</v>
      </c>
      <c r="C1014">
        <v>1</v>
      </c>
      <c r="D1014" t="s">
        <v>50</v>
      </c>
      <c r="E1014" t="s">
        <v>1097</v>
      </c>
      <c r="F1014" t="s">
        <v>13</v>
      </c>
      <c r="G1014" t="s">
        <v>1098</v>
      </c>
      <c r="H1014" s="1">
        <v>0</v>
      </c>
      <c r="I1014" s="2">
        <v>42401</v>
      </c>
      <c r="J1014" t="s">
        <v>1099</v>
      </c>
      <c r="K1014" t="s">
        <v>73</v>
      </c>
      <c r="L1014">
        <v>54302</v>
      </c>
      <c r="M1014">
        <v>601</v>
      </c>
      <c r="N1014" t="s">
        <v>1100</v>
      </c>
      <c r="O1014">
        <v>206</v>
      </c>
      <c r="P1014">
        <v>6</v>
      </c>
      <c r="Q1014" t="s">
        <v>75</v>
      </c>
      <c r="R1014" t="s">
        <v>8304</v>
      </c>
      <c r="S1014">
        <v>206.32</v>
      </c>
      <c r="T1014">
        <v>469</v>
      </c>
      <c r="U1014" t="s">
        <v>19</v>
      </c>
      <c r="V1014" s="2">
        <v>42403</v>
      </c>
      <c r="W1014" t="s">
        <v>130</v>
      </c>
      <c r="X1014" t="s">
        <v>82</v>
      </c>
      <c r="Y1014" t="s">
        <v>113</v>
      </c>
    </row>
    <row r="1015" spans="1:25" hidden="1" x14ac:dyDescent="0.35">
      <c r="A1015">
        <v>0</v>
      </c>
      <c r="B1015" t="s">
        <v>10</v>
      </c>
      <c r="C1015">
        <v>0</v>
      </c>
      <c r="D1015" t="s">
        <v>50</v>
      </c>
      <c r="E1015" t="s">
        <v>2083</v>
      </c>
      <c r="F1015" t="s">
        <v>13</v>
      </c>
      <c r="G1015" t="s">
        <v>1553</v>
      </c>
      <c r="H1015" s="1">
        <v>0.2</v>
      </c>
      <c r="I1015" s="2">
        <v>42724</v>
      </c>
      <c r="J1015" t="s">
        <v>7941</v>
      </c>
      <c r="K1015" t="s">
        <v>30</v>
      </c>
      <c r="L1015">
        <v>80229</v>
      </c>
      <c r="M1015">
        <v>1009</v>
      </c>
      <c r="N1015" t="s">
        <v>4968</v>
      </c>
      <c r="O1015">
        <v>90</v>
      </c>
      <c r="P1015">
        <v>7</v>
      </c>
      <c r="Q1015" t="s">
        <v>32</v>
      </c>
      <c r="R1015" t="s">
        <v>92</v>
      </c>
      <c r="S1015">
        <v>89.59</v>
      </c>
      <c r="T1015">
        <v>448</v>
      </c>
      <c r="U1015" t="s">
        <v>19</v>
      </c>
      <c r="V1015" s="2">
        <v>42724</v>
      </c>
      <c r="W1015" t="s">
        <v>773</v>
      </c>
      <c r="X1015" t="s">
        <v>285</v>
      </c>
      <c r="Y1015" t="s">
        <v>113</v>
      </c>
    </row>
    <row r="1016" spans="1:25" hidden="1" x14ac:dyDescent="0.35">
      <c r="A1016">
        <v>4</v>
      </c>
      <c r="B1016" t="s">
        <v>43</v>
      </c>
      <c r="C1016">
        <v>6</v>
      </c>
      <c r="D1016" t="s">
        <v>11</v>
      </c>
      <c r="E1016" t="s">
        <v>99</v>
      </c>
      <c r="F1016" t="s">
        <v>13</v>
      </c>
      <c r="G1016" t="s">
        <v>1135</v>
      </c>
      <c r="H1016" s="1">
        <v>0.3</v>
      </c>
      <c r="I1016" s="2">
        <v>42549</v>
      </c>
      <c r="J1016" t="s">
        <v>2445</v>
      </c>
      <c r="K1016" t="s">
        <v>102</v>
      </c>
      <c r="L1016">
        <v>19140</v>
      </c>
      <c r="M1016">
        <v>760</v>
      </c>
      <c r="N1016" t="s">
        <v>1564</v>
      </c>
      <c r="O1016">
        <v>0</v>
      </c>
      <c r="P1016">
        <v>5</v>
      </c>
      <c r="Q1016" t="s">
        <v>104</v>
      </c>
      <c r="R1016" t="s">
        <v>8304</v>
      </c>
      <c r="S1016">
        <v>0</v>
      </c>
      <c r="T1016">
        <v>1228</v>
      </c>
      <c r="U1016" t="s">
        <v>19</v>
      </c>
      <c r="V1016" s="2">
        <v>42553</v>
      </c>
      <c r="W1016" t="s">
        <v>39</v>
      </c>
      <c r="X1016" t="s">
        <v>105</v>
      </c>
      <c r="Y1016" t="s">
        <v>24</v>
      </c>
    </row>
    <row r="1017" spans="1:25" hidden="1" x14ac:dyDescent="0.35">
      <c r="A1017">
        <v>4</v>
      </c>
      <c r="B1017" t="s">
        <v>43</v>
      </c>
      <c r="C1017">
        <v>6</v>
      </c>
      <c r="D1017" t="s">
        <v>26</v>
      </c>
      <c r="E1017" t="s">
        <v>99</v>
      </c>
      <c r="F1017" t="s">
        <v>13</v>
      </c>
      <c r="G1017" t="s">
        <v>1135</v>
      </c>
      <c r="H1017" s="1">
        <v>0.2</v>
      </c>
      <c r="I1017" s="2">
        <v>42549</v>
      </c>
      <c r="J1017" t="s">
        <v>2445</v>
      </c>
      <c r="K1017" t="s">
        <v>102</v>
      </c>
      <c r="L1017">
        <v>19140</v>
      </c>
      <c r="M1017">
        <v>1737</v>
      </c>
      <c r="N1017" t="s">
        <v>3052</v>
      </c>
      <c r="O1017">
        <v>117</v>
      </c>
      <c r="P1017">
        <v>4</v>
      </c>
      <c r="Q1017" t="s">
        <v>104</v>
      </c>
      <c r="R1017" t="s">
        <v>8304</v>
      </c>
      <c r="S1017">
        <v>117.43</v>
      </c>
      <c r="T1017">
        <v>336</v>
      </c>
      <c r="U1017" t="s">
        <v>19</v>
      </c>
      <c r="V1017" s="2">
        <v>42553</v>
      </c>
      <c r="W1017" t="s">
        <v>39</v>
      </c>
      <c r="X1017" t="s">
        <v>105</v>
      </c>
      <c r="Y1017" t="s">
        <v>64</v>
      </c>
    </row>
    <row r="1018" spans="1:25" hidden="1" x14ac:dyDescent="0.35">
      <c r="A1018">
        <v>4</v>
      </c>
      <c r="B1018" t="s">
        <v>43</v>
      </c>
      <c r="C1018">
        <v>6</v>
      </c>
      <c r="D1018" t="s">
        <v>26</v>
      </c>
      <c r="E1018" t="s">
        <v>99</v>
      </c>
      <c r="F1018" t="s">
        <v>13</v>
      </c>
      <c r="G1018" t="s">
        <v>1135</v>
      </c>
      <c r="H1018" s="1">
        <v>0.2</v>
      </c>
      <c r="I1018" s="2">
        <v>42549</v>
      </c>
      <c r="J1018" t="s">
        <v>2445</v>
      </c>
      <c r="K1018" t="s">
        <v>102</v>
      </c>
      <c r="L1018">
        <v>19140</v>
      </c>
      <c r="M1018">
        <v>1795</v>
      </c>
      <c r="N1018" t="s">
        <v>252</v>
      </c>
      <c r="O1018">
        <v>15</v>
      </c>
      <c r="P1018">
        <v>8</v>
      </c>
      <c r="Q1018" t="s">
        <v>104</v>
      </c>
      <c r="R1018" t="s">
        <v>8304</v>
      </c>
      <c r="S1018">
        <v>14.52</v>
      </c>
      <c r="T1018">
        <v>41</v>
      </c>
      <c r="U1018" t="s">
        <v>19</v>
      </c>
      <c r="V1018" s="2">
        <v>42553</v>
      </c>
      <c r="W1018" t="s">
        <v>39</v>
      </c>
      <c r="X1018" t="s">
        <v>105</v>
      </c>
      <c r="Y1018" t="s">
        <v>64</v>
      </c>
    </row>
    <row r="1019" spans="1:25" hidden="1" x14ac:dyDescent="0.35">
      <c r="A1019">
        <v>4</v>
      </c>
      <c r="B1019" t="s">
        <v>43</v>
      </c>
      <c r="C1019">
        <v>6</v>
      </c>
      <c r="D1019" t="s">
        <v>26</v>
      </c>
      <c r="E1019" t="s">
        <v>99</v>
      </c>
      <c r="F1019" t="s">
        <v>13</v>
      </c>
      <c r="G1019" t="s">
        <v>1135</v>
      </c>
      <c r="H1019" s="1">
        <v>0.7</v>
      </c>
      <c r="I1019" s="2">
        <v>42549</v>
      </c>
      <c r="J1019" t="s">
        <v>2445</v>
      </c>
      <c r="K1019" t="s">
        <v>102</v>
      </c>
      <c r="L1019">
        <v>19140</v>
      </c>
      <c r="M1019">
        <v>706</v>
      </c>
      <c r="N1019" t="s">
        <v>4247</v>
      </c>
      <c r="O1019">
        <v>-23</v>
      </c>
      <c r="P1019">
        <v>3</v>
      </c>
      <c r="Q1019" t="s">
        <v>104</v>
      </c>
      <c r="R1019" t="s">
        <v>8304</v>
      </c>
      <c r="S1019">
        <v>-22.8</v>
      </c>
      <c r="T1019">
        <v>31</v>
      </c>
      <c r="U1019" t="s">
        <v>19</v>
      </c>
      <c r="V1019" s="2">
        <v>42553</v>
      </c>
      <c r="W1019" t="s">
        <v>39</v>
      </c>
      <c r="X1019" t="s">
        <v>105</v>
      </c>
      <c r="Y1019" t="s">
        <v>54</v>
      </c>
    </row>
    <row r="1020" spans="1:25" hidden="1" x14ac:dyDescent="0.35">
      <c r="A1020">
        <v>4</v>
      </c>
      <c r="B1020" t="s">
        <v>43</v>
      </c>
      <c r="C1020">
        <v>6</v>
      </c>
      <c r="D1020" t="s">
        <v>26</v>
      </c>
      <c r="E1020" t="s">
        <v>99</v>
      </c>
      <c r="F1020" t="s">
        <v>13</v>
      </c>
      <c r="G1020" t="s">
        <v>1135</v>
      </c>
      <c r="H1020" s="1">
        <v>0.7</v>
      </c>
      <c r="I1020" s="2">
        <v>42549</v>
      </c>
      <c r="J1020" t="s">
        <v>2445</v>
      </c>
      <c r="K1020" t="s">
        <v>102</v>
      </c>
      <c r="L1020">
        <v>19140</v>
      </c>
      <c r="M1020">
        <v>1443</v>
      </c>
      <c r="N1020" t="s">
        <v>4248</v>
      </c>
      <c r="O1020">
        <v>-2</v>
      </c>
      <c r="P1020">
        <v>3</v>
      </c>
      <c r="Q1020" t="s">
        <v>104</v>
      </c>
      <c r="R1020" t="s">
        <v>8304</v>
      </c>
      <c r="S1020">
        <v>-2.4300000000000002</v>
      </c>
      <c r="T1020">
        <v>3</v>
      </c>
      <c r="U1020" t="s">
        <v>19</v>
      </c>
      <c r="V1020" s="2">
        <v>42553</v>
      </c>
      <c r="W1020" t="s">
        <v>39</v>
      </c>
      <c r="X1020" t="s">
        <v>105</v>
      </c>
      <c r="Y1020" t="s">
        <v>54</v>
      </c>
    </row>
    <row r="1021" spans="1:25" hidden="1" x14ac:dyDescent="0.35">
      <c r="A1021">
        <v>4</v>
      </c>
      <c r="B1021" t="s">
        <v>43</v>
      </c>
      <c r="C1021">
        <v>6</v>
      </c>
      <c r="D1021" t="s">
        <v>26</v>
      </c>
      <c r="E1021" t="s">
        <v>3592</v>
      </c>
      <c r="F1021" t="s">
        <v>13</v>
      </c>
      <c r="G1021" t="s">
        <v>73</v>
      </c>
      <c r="H1021" s="1">
        <v>0.2</v>
      </c>
      <c r="I1021" s="2">
        <v>42643</v>
      </c>
      <c r="J1021" t="s">
        <v>4407</v>
      </c>
      <c r="K1021" t="s">
        <v>16</v>
      </c>
      <c r="L1021">
        <v>37042</v>
      </c>
      <c r="M1021">
        <v>812</v>
      </c>
      <c r="N1021" t="s">
        <v>795</v>
      </c>
      <c r="O1021">
        <v>11</v>
      </c>
      <c r="P1021">
        <v>6</v>
      </c>
      <c r="Q1021" t="s">
        <v>18</v>
      </c>
      <c r="R1021" t="s">
        <v>8304</v>
      </c>
      <c r="S1021">
        <v>11.25</v>
      </c>
      <c r="T1021">
        <v>69</v>
      </c>
      <c r="U1021" t="s">
        <v>19</v>
      </c>
      <c r="V1021" s="2">
        <v>42647</v>
      </c>
      <c r="W1021" t="s">
        <v>39</v>
      </c>
      <c r="X1021" t="s">
        <v>214</v>
      </c>
      <c r="Y1021" t="s">
        <v>56</v>
      </c>
    </row>
    <row r="1022" spans="1:25" hidden="1" x14ac:dyDescent="0.35">
      <c r="A1022">
        <v>3</v>
      </c>
      <c r="B1022" t="s">
        <v>25</v>
      </c>
      <c r="C1022">
        <v>1</v>
      </c>
      <c r="D1022" t="s">
        <v>26</v>
      </c>
      <c r="E1022" t="s">
        <v>457</v>
      </c>
      <c r="F1022" t="s">
        <v>13</v>
      </c>
      <c r="G1022" t="s">
        <v>2405</v>
      </c>
      <c r="H1022" s="1">
        <v>0</v>
      </c>
      <c r="I1022" s="2">
        <v>42597</v>
      </c>
      <c r="J1022" t="s">
        <v>2895</v>
      </c>
      <c r="K1022" t="s">
        <v>102</v>
      </c>
      <c r="L1022">
        <v>6824</v>
      </c>
      <c r="M1022">
        <v>1310</v>
      </c>
      <c r="N1022" t="s">
        <v>1247</v>
      </c>
      <c r="O1022">
        <v>30</v>
      </c>
      <c r="P1022">
        <v>3</v>
      </c>
      <c r="Q1022" t="s">
        <v>104</v>
      </c>
      <c r="R1022" t="s">
        <v>8304</v>
      </c>
      <c r="S1022">
        <v>30.21</v>
      </c>
      <c r="T1022">
        <v>63</v>
      </c>
      <c r="U1022" t="s">
        <v>19</v>
      </c>
      <c r="V1022" s="2">
        <v>42600</v>
      </c>
      <c r="W1022" t="s">
        <v>130</v>
      </c>
      <c r="X1022" t="s">
        <v>461</v>
      </c>
      <c r="Y1022" t="s">
        <v>54</v>
      </c>
    </row>
    <row r="1023" spans="1:25" x14ac:dyDescent="0.35">
      <c r="A1023">
        <v>5</v>
      </c>
      <c r="B1023" t="s">
        <v>43</v>
      </c>
      <c r="C1023">
        <v>6</v>
      </c>
      <c r="D1023" t="s">
        <v>26</v>
      </c>
      <c r="E1023" t="s">
        <v>2032</v>
      </c>
      <c r="F1023" t="s">
        <v>13</v>
      </c>
      <c r="G1023" t="s">
        <v>5321</v>
      </c>
      <c r="H1023" s="1">
        <v>0</v>
      </c>
      <c r="I1023" s="2">
        <v>42700</v>
      </c>
      <c r="J1023" t="s">
        <v>6543</v>
      </c>
      <c r="K1023" t="s">
        <v>30</v>
      </c>
      <c r="L1023">
        <v>93727</v>
      </c>
      <c r="M1023">
        <v>645</v>
      </c>
      <c r="N1023" t="s">
        <v>3667</v>
      </c>
      <c r="O1023">
        <v>11</v>
      </c>
      <c r="P1023">
        <v>2</v>
      </c>
      <c r="Q1023" t="s">
        <v>32</v>
      </c>
      <c r="R1023" t="s">
        <v>8304</v>
      </c>
      <c r="S1023">
        <v>11.35</v>
      </c>
      <c r="T1023">
        <v>41</v>
      </c>
      <c r="U1023" t="s">
        <v>33</v>
      </c>
      <c r="V1023" s="2">
        <v>42705</v>
      </c>
      <c r="W1023" t="s">
        <v>39</v>
      </c>
      <c r="X1023" t="s">
        <v>34</v>
      </c>
      <c r="Y1023" t="s">
        <v>56</v>
      </c>
    </row>
    <row r="1024" spans="1:25" x14ac:dyDescent="0.35">
      <c r="A1024">
        <v>5</v>
      </c>
      <c r="B1024" t="s">
        <v>43</v>
      </c>
      <c r="C1024">
        <v>6</v>
      </c>
      <c r="D1024" t="s">
        <v>26</v>
      </c>
      <c r="E1024" t="s">
        <v>2032</v>
      </c>
      <c r="F1024" t="s">
        <v>13</v>
      </c>
      <c r="G1024" t="s">
        <v>5321</v>
      </c>
      <c r="H1024" s="1">
        <v>0</v>
      </c>
      <c r="I1024" s="2">
        <v>42700</v>
      </c>
      <c r="J1024" t="s">
        <v>6543</v>
      </c>
      <c r="K1024" t="s">
        <v>30</v>
      </c>
      <c r="L1024">
        <v>93727</v>
      </c>
      <c r="M1024">
        <v>1768</v>
      </c>
      <c r="N1024" t="s">
        <v>3358</v>
      </c>
      <c r="O1024">
        <v>7</v>
      </c>
      <c r="P1024">
        <v>3</v>
      </c>
      <c r="Q1024" t="s">
        <v>32</v>
      </c>
      <c r="R1024" t="s">
        <v>8304</v>
      </c>
      <c r="S1024">
        <v>7.02</v>
      </c>
      <c r="T1024">
        <v>15</v>
      </c>
      <c r="U1024" t="s">
        <v>33</v>
      </c>
      <c r="V1024" s="2">
        <v>42705</v>
      </c>
      <c r="W1024" t="s">
        <v>39</v>
      </c>
      <c r="X1024" t="s">
        <v>34</v>
      </c>
      <c r="Y1024" t="s">
        <v>64</v>
      </c>
    </row>
    <row r="1025" spans="1:25" x14ac:dyDescent="0.35">
      <c r="A1025">
        <v>5</v>
      </c>
      <c r="B1025" t="s">
        <v>43</v>
      </c>
      <c r="C1025">
        <v>6</v>
      </c>
      <c r="D1025" t="s">
        <v>26</v>
      </c>
      <c r="E1025" t="s">
        <v>2032</v>
      </c>
      <c r="F1025" t="s">
        <v>13</v>
      </c>
      <c r="G1025" t="s">
        <v>5321</v>
      </c>
      <c r="H1025" s="1">
        <v>0.2</v>
      </c>
      <c r="I1025" s="2">
        <v>42700</v>
      </c>
      <c r="J1025" t="s">
        <v>6543</v>
      </c>
      <c r="K1025" t="s">
        <v>30</v>
      </c>
      <c r="L1025">
        <v>93727</v>
      </c>
      <c r="M1025">
        <v>1489</v>
      </c>
      <c r="N1025" t="s">
        <v>3316</v>
      </c>
      <c r="O1025">
        <v>3</v>
      </c>
      <c r="P1025">
        <v>1</v>
      </c>
      <c r="Q1025" t="s">
        <v>32</v>
      </c>
      <c r="R1025" t="s">
        <v>8304</v>
      </c>
      <c r="S1025">
        <v>2.56</v>
      </c>
      <c r="T1025">
        <v>7</v>
      </c>
      <c r="U1025" t="s">
        <v>33</v>
      </c>
      <c r="V1025" s="2">
        <v>42705</v>
      </c>
      <c r="W1025" t="s">
        <v>39</v>
      </c>
      <c r="X1025" t="s">
        <v>34</v>
      </c>
      <c r="Y1025" t="s">
        <v>54</v>
      </c>
    </row>
    <row r="1026" spans="1:25" x14ac:dyDescent="0.35">
      <c r="A1026">
        <v>5</v>
      </c>
      <c r="B1026" t="s">
        <v>43</v>
      </c>
      <c r="C1026">
        <v>6</v>
      </c>
      <c r="D1026" t="s">
        <v>26</v>
      </c>
      <c r="E1026" t="s">
        <v>2032</v>
      </c>
      <c r="F1026" t="s">
        <v>13</v>
      </c>
      <c r="G1026" t="s">
        <v>5321</v>
      </c>
      <c r="H1026" s="1">
        <v>0.2</v>
      </c>
      <c r="I1026" s="2">
        <v>42700</v>
      </c>
      <c r="J1026" t="s">
        <v>6543</v>
      </c>
      <c r="K1026" t="s">
        <v>30</v>
      </c>
      <c r="L1026">
        <v>93727</v>
      </c>
      <c r="M1026">
        <v>1639</v>
      </c>
      <c r="N1026" t="s">
        <v>3140</v>
      </c>
      <c r="O1026">
        <v>2</v>
      </c>
      <c r="P1026">
        <v>3</v>
      </c>
      <c r="Q1026" t="s">
        <v>32</v>
      </c>
      <c r="R1026" t="s">
        <v>8304</v>
      </c>
      <c r="S1026">
        <v>1.51</v>
      </c>
      <c r="T1026">
        <v>4</v>
      </c>
      <c r="U1026" t="s">
        <v>33</v>
      </c>
      <c r="V1026" s="2">
        <v>42705</v>
      </c>
      <c r="W1026" t="s">
        <v>39</v>
      </c>
      <c r="X1026" t="s">
        <v>34</v>
      </c>
      <c r="Y1026" t="s">
        <v>54</v>
      </c>
    </row>
    <row r="1027" spans="1:25" hidden="1" x14ac:dyDescent="0.35">
      <c r="A1027">
        <v>3</v>
      </c>
      <c r="B1027" t="s">
        <v>25</v>
      </c>
      <c r="C1027">
        <v>1</v>
      </c>
      <c r="D1027" t="s">
        <v>26</v>
      </c>
      <c r="E1027" t="s">
        <v>171</v>
      </c>
      <c r="F1027" t="s">
        <v>13</v>
      </c>
      <c r="G1027" t="s">
        <v>5387</v>
      </c>
      <c r="H1027" s="1">
        <v>0.2</v>
      </c>
      <c r="I1027" s="2">
        <v>42629</v>
      </c>
      <c r="J1027" t="s">
        <v>5887</v>
      </c>
      <c r="K1027" t="s">
        <v>102</v>
      </c>
      <c r="L1027">
        <v>10024</v>
      </c>
      <c r="M1027">
        <v>269</v>
      </c>
      <c r="N1027" t="s">
        <v>8244</v>
      </c>
      <c r="O1027">
        <v>13</v>
      </c>
      <c r="P1027">
        <v>1</v>
      </c>
      <c r="Q1027" t="s">
        <v>104</v>
      </c>
      <c r="R1027" t="s">
        <v>8304</v>
      </c>
      <c r="S1027">
        <v>12.58</v>
      </c>
      <c r="T1027">
        <v>34</v>
      </c>
      <c r="U1027" t="s">
        <v>33</v>
      </c>
      <c r="V1027" s="2">
        <v>42632</v>
      </c>
      <c r="W1027" t="s">
        <v>130</v>
      </c>
      <c r="X1027" t="s">
        <v>175</v>
      </c>
      <c r="Y1027" t="s">
        <v>54</v>
      </c>
    </row>
    <row r="1028" spans="1:25" hidden="1" x14ac:dyDescent="0.35">
      <c r="A1028">
        <v>2</v>
      </c>
      <c r="B1028" t="s">
        <v>43</v>
      </c>
      <c r="C1028">
        <v>3</v>
      </c>
      <c r="D1028" t="s">
        <v>26</v>
      </c>
      <c r="E1028" t="s">
        <v>253</v>
      </c>
      <c r="F1028" t="s">
        <v>13</v>
      </c>
      <c r="G1028" t="s">
        <v>232</v>
      </c>
      <c r="H1028" s="1">
        <v>0</v>
      </c>
      <c r="I1028" s="2">
        <v>42692</v>
      </c>
      <c r="J1028" t="s">
        <v>6019</v>
      </c>
      <c r="K1028" t="s">
        <v>73</v>
      </c>
      <c r="L1028">
        <v>55407</v>
      </c>
      <c r="M1028">
        <v>642</v>
      </c>
      <c r="N1028" t="s">
        <v>3009</v>
      </c>
      <c r="O1028">
        <v>17</v>
      </c>
      <c r="P1028">
        <v>5</v>
      </c>
      <c r="Q1028" t="s">
        <v>75</v>
      </c>
      <c r="R1028" t="s">
        <v>8304</v>
      </c>
      <c r="S1028">
        <v>16.79</v>
      </c>
      <c r="T1028">
        <v>67</v>
      </c>
      <c r="U1028" t="s">
        <v>33</v>
      </c>
      <c r="V1028" s="2">
        <v>42694</v>
      </c>
      <c r="W1028" t="s">
        <v>20</v>
      </c>
      <c r="X1028" t="s">
        <v>151</v>
      </c>
      <c r="Y1028" t="s">
        <v>42</v>
      </c>
    </row>
    <row r="1029" spans="1:25" hidden="1" x14ac:dyDescent="0.35">
      <c r="A1029">
        <v>3</v>
      </c>
      <c r="B1029" t="s">
        <v>25</v>
      </c>
      <c r="C1029">
        <v>1</v>
      </c>
      <c r="D1029" t="s">
        <v>26</v>
      </c>
      <c r="E1029" t="s">
        <v>2915</v>
      </c>
      <c r="F1029" t="s">
        <v>13</v>
      </c>
      <c r="G1029" t="s">
        <v>1626</v>
      </c>
      <c r="H1029" s="1">
        <v>0</v>
      </c>
      <c r="I1029" s="2">
        <v>42542</v>
      </c>
      <c r="J1029" t="s">
        <v>2916</v>
      </c>
      <c r="K1029" t="s">
        <v>102</v>
      </c>
      <c r="L1029">
        <v>6450</v>
      </c>
      <c r="M1029">
        <v>1158</v>
      </c>
      <c r="N1029" t="s">
        <v>91</v>
      </c>
      <c r="O1029">
        <v>6</v>
      </c>
      <c r="P1029">
        <v>5</v>
      </c>
      <c r="Q1029" t="s">
        <v>104</v>
      </c>
      <c r="R1029" t="s">
        <v>8304</v>
      </c>
      <c r="S1029">
        <v>6.21</v>
      </c>
      <c r="T1029">
        <v>21</v>
      </c>
      <c r="U1029" t="s">
        <v>19</v>
      </c>
      <c r="V1029" s="2">
        <v>42545</v>
      </c>
      <c r="W1029" t="s">
        <v>130</v>
      </c>
      <c r="X1029" t="s">
        <v>461</v>
      </c>
      <c r="Y1029" t="s">
        <v>49</v>
      </c>
    </row>
    <row r="1030" spans="1:25" hidden="1" x14ac:dyDescent="0.35">
      <c r="A1030">
        <v>4</v>
      </c>
      <c r="B1030" t="s">
        <v>25</v>
      </c>
      <c r="C1030">
        <v>3</v>
      </c>
      <c r="D1030" t="s">
        <v>26</v>
      </c>
      <c r="E1030" t="s">
        <v>2130</v>
      </c>
      <c r="F1030" t="s">
        <v>13</v>
      </c>
      <c r="G1030" t="s">
        <v>900</v>
      </c>
      <c r="H1030" s="1">
        <v>0</v>
      </c>
      <c r="I1030" s="2">
        <v>42524</v>
      </c>
      <c r="J1030" t="s">
        <v>7312</v>
      </c>
      <c r="K1030" t="s">
        <v>73</v>
      </c>
      <c r="L1030">
        <v>48640</v>
      </c>
      <c r="M1030">
        <v>1438</v>
      </c>
      <c r="N1030" t="s">
        <v>3448</v>
      </c>
      <c r="O1030">
        <v>7</v>
      </c>
      <c r="P1030">
        <v>2</v>
      </c>
      <c r="Q1030" t="s">
        <v>75</v>
      </c>
      <c r="R1030" t="s">
        <v>8304</v>
      </c>
      <c r="S1030">
        <v>7.49</v>
      </c>
      <c r="T1030">
        <v>15</v>
      </c>
      <c r="U1030" t="s">
        <v>76</v>
      </c>
      <c r="V1030" s="2">
        <v>42528</v>
      </c>
      <c r="W1030" t="s">
        <v>20</v>
      </c>
      <c r="X1030" t="s">
        <v>156</v>
      </c>
      <c r="Y1030" t="s">
        <v>119</v>
      </c>
    </row>
    <row r="1031" spans="1:25" hidden="1" x14ac:dyDescent="0.35">
      <c r="A1031">
        <v>4</v>
      </c>
      <c r="B1031" t="s">
        <v>43</v>
      </c>
      <c r="C1031">
        <v>6</v>
      </c>
      <c r="D1031" t="s">
        <v>26</v>
      </c>
      <c r="E1031" t="s">
        <v>6354</v>
      </c>
      <c r="F1031" t="s">
        <v>13</v>
      </c>
      <c r="G1031" t="s">
        <v>5219</v>
      </c>
      <c r="H1031" s="1">
        <v>0</v>
      </c>
      <c r="I1031" s="2">
        <v>42732</v>
      </c>
      <c r="J1031" t="s">
        <v>6355</v>
      </c>
      <c r="K1031" t="s">
        <v>102</v>
      </c>
      <c r="L1031">
        <v>1915</v>
      </c>
      <c r="M1031">
        <v>1698</v>
      </c>
      <c r="N1031" t="s">
        <v>3474</v>
      </c>
      <c r="O1031">
        <v>67</v>
      </c>
      <c r="P1031">
        <v>4</v>
      </c>
      <c r="Q1031" t="s">
        <v>104</v>
      </c>
      <c r="R1031" t="s">
        <v>8304</v>
      </c>
      <c r="S1031">
        <v>66.63</v>
      </c>
      <c r="T1031">
        <v>142</v>
      </c>
      <c r="U1031" t="s">
        <v>33</v>
      </c>
      <c r="V1031" s="2">
        <v>42736</v>
      </c>
      <c r="W1031" t="s">
        <v>39</v>
      </c>
      <c r="X1031" t="s">
        <v>744</v>
      </c>
      <c r="Y1031" t="s">
        <v>64</v>
      </c>
    </row>
    <row r="1032" spans="1:25" hidden="1" x14ac:dyDescent="0.35">
      <c r="A1032">
        <v>4</v>
      </c>
      <c r="B1032" t="s">
        <v>43</v>
      </c>
      <c r="C1032">
        <v>6</v>
      </c>
      <c r="D1032" t="s">
        <v>26</v>
      </c>
      <c r="E1032" t="s">
        <v>6354</v>
      </c>
      <c r="F1032" t="s">
        <v>13</v>
      </c>
      <c r="G1032" t="s">
        <v>5219</v>
      </c>
      <c r="H1032" s="1">
        <v>0</v>
      </c>
      <c r="I1032" s="2">
        <v>42732</v>
      </c>
      <c r="J1032" t="s">
        <v>6355</v>
      </c>
      <c r="K1032" t="s">
        <v>102</v>
      </c>
      <c r="L1032">
        <v>1915</v>
      </c>
      <c r="M1032">
        <v>660</v>
      </c>
      <c r="N1032" t="s">
        <v>984</v>
      </c>
      <c r="O1032">
        <v>85</v>
      </c>
      <c r="P1032">
        <v>5</v>
      </c>
      <c r="Q1032" t="s">
        <v>104</v>
      </c>
      <c r="R1032" t="s">
        <v>8304</v>
      </c>
      <c r="S1032">
        <v>84.51</v>
      </c>
      <c r="T1032">
        <v>704</v>
      </c>
      <c r="U1032" t="s">
        <v>33</v>
      </c>
      <c r="V1032" s="2">
        <v>42736</v>
      </c>
      <c r="W1032" t="s">
        <v>39</v>
      </c>
      <c r="X1032" t="s">
        <v>744</v>
      </c>
      <c r="Y1032" t="s">
        <v>42</v>
      </c>
    </row>
    <row r="1033" spans="1:25" hidden="1" x14ac:dyDescent="0.35">
      <c r="A1033">
        <v>4</v>
      </c>
      <c r="B1033" t="s">
        <v>43</v>
      </c>
      <c r="C1033">
        <v>6</v>
      </c>
      <c r="D1033" t="s">
        <v>26</v>
      </c>
      <c r="E1033" t="s">
        <v>6354</v>
      </c>
      <c r="F1033" t="s">
        <v>13</v>
      </c>
      <c r="G1033" t="s">
        <v>5219</v>
      </c>
      <c r="H1033" s="1">
        <v>0</v>
      </c>
      <c r="I1033" s="2">
        <v>42732</v>
      </c>
      <c r="J1033" t="s">
        <v>6355</v>
      </c>
      <c r="K1033" t="s">
        <v>102</v>
      </c>
      <c r="L1033">
        <v>1915</v>
      </c>
      <c r="M1033">
        <v>864</v>
      </c>
      <c r="N1033" t="s">
        <v>3988</v>
      </c>
      <c r="O1033">
        <v>504</v>
      </c>
      <c r="P1033">
        <v>6</v>
      </c>
      <c r="Q1033" t="s">
        <v>104</v>
      </c>
      <c r="R1033" t="s">
        <v>8304</v>
      </c>
      <c r="S1033">
        <v>503.78</v>
      </c>
      <c r="T1033">
        <v>1737</v>
      </c>
      <c r="U1033" t="s">
        <v>33</v>
      </c>
      <c r="V1033" s="2">
        <v>42736</v>
      </c>
      <c r="W1033" t="s">
        <v>39</v>
      </c>
      <c r="X1033" t="s">
        <v>744</v>
      </c>
      <c r="Y1033" t="s">
        <v>56</v>
      </c>
    </row>
    <row r="1034" spans="1:25" hidden="1" x14ac:dyDescent="0.35">
      <c r="A1034">
        <v>5</v>
      </c>
      <c r="B1034" t="s">
        <v>43</v>
      </c>
      <c r="C1034">
        <v>6</v>
      </c>
      <c r="D1034" t="s">
        <v>26</v>
      </c>
      <c r="E1034" t="s">
        <v>281</v>
      </c>
      <c r="F1034" t="s">
        <v>13</v>
      </c>
      <c r="G1034" t="s">
        <v>7048</v>
      </c>
      <c r="H1034" s="1">
        <v>0.2</v>
      </c>
      <c r="I1034" s="2">
        <v>42638</v>
      </c>
      <c r="J1034" t="s">
        <v>7687</v>
      </c>
      <c r="K1034" t="s">
        <v>30</v>
      </c>
      <c r="L1034">
        <v>80013</v>
      </c>
      <c r="M1034">
        <v>523</v>
      </c>
      <c r="N1034" t="s">
        <v>3026</v>
      </c>
      <c r="O1034">
        <v>2</v>
      </c>
      <c r="P1034">
        <v>2</v>
      </c>
      <c r="Q1034" t="s">
        <v>32</v>
      </c>
      <c r="R1034" t="s">
        <v>8304</v>
      </c>
      <c r="S1034">
        <v>2.37</v>
      </c>
      <c r="T1034">
        <v>15</v>
      </c>
      <c r="U1034" t="s">
        <v>76</v>
      </c>
      <c r="V1034" s="2">
        <v>42643</v>
      </c>
      <c r="W1034" t="s">
        <v>39</v>
      </c>
      <c r="X1034" t="s">
        <v>285</v>
      </c>
      <c r="Y1034" t="s">
        <v>49</v>
      </c>
    </row>
    <row r="1035" spans="1:25" x14ac:dyDescent="0.35">
      <c r="A1035">
        <v>5</v>
      </c>
      <c r="B1035" t="s">
        <v>43</v>
      </c>
      <c r="C1035">
        <v>6</v>
      </c>
      <c r="D1035" t="s">
        <v>11</v>
      </c>
      <c r="E1035" t="s">
        <v>59</v>
      </c>
      <c r="F1035" t="s">
        <v>13</v>
      </c>
      <c r="G1035" t="s">
        <v>1515</v>
      </c>
      <c r="H1035" s="1">
        <v>0</v>
      </c>
      <c r="I1035" s="2">
        <v>42716</v>
      </c>
      <c r="J1035" t="s">
        <v>2575</v>
      </c>
      <c r="K1035" t="s">
        <v>30</v>
      </c>
      <c r="L1035">
        <v>94521</v>
      </c>
      <c r="M1035">
        <v>554</v>
      </c>
      <c r="N1035" t="s">
        <v>1541</v>
      </c>
      <c r="O1035">
        <v>4</v>
      </c>
      <c r="P1035">
        <v>1</v>
      </c>
      <c r="Q1035" t="s">
        <v>32</v>
      </c>
      <c r="R1035" t="s">
        <v>8304</v>
      </c>
      <c r="S1035">
        <v>4.33</v>
      </c>
      <c r="T1035">
        <v>43</v>
      </c>
      <c r="U1035" t="s">
        <v>19</v>
      </c>
      <c r="V1035" s="2">
        <v>42721</v>
      </c>
      <c r="W1035" t="s">
        <v>39</v>
      </c>
      <c r="X1035" t="s">
        <v>34</v>
      </c>
      <c r="Y1035" t="s">
        <v>47</v>
      </c>
    </row>
    <row r="1036" spans="1:25" hidden="1" x14ac:dyDescent="0.35">
      <c r="A1036">
        <v>0</v>
      </c>
      <c r="B1036" t="s">
        <v>10</v>
      </c>
      <c r="C1036">
        <v>0</v>
      </c>
      <c r="D1036" t="s">
        <v>26</v>
      </c>
      <c r="E1036" t="s">
        <v>457</v>
      </c>
      <c r="F1036" t="s">
        <v>13</v>
      </c>
      <c r="G1036" t="s">
        <v>5508</v>
      </c>
      <c r="H1036" s="1">
        <v>0.2</v>
      </c>
      <c r="I1036" s="2">
        <v>42643</v>
      </c>
      <c r="J1036" t="s">
        <v>5995</v>
      </c>
      <c r="K1036" t="s">
        <v>102</v>
      </c>
      <c r="L1036">
        <v>45014</v>
      </c>
      <c r="M1036">
        <v>609</v>
      </c>
      <c r="N1036" t="s">
        <v>501</v>
      </c>
      <c r="O1036">
        <v>60</v>
      </c>
      <c r="P1036">
        <v>6</v>
      </c>
      <c r="Q1036" t="s">
        <v>104</v>
      </c>
      <c r="R1036" t="s">
        <v>8304</v>
      </c>
      <c r="S1036">
        <v>59.66</v>
      </c>
      <c r="T1036">
        <v>795</v>
      </c>
      <c r="U1036" t="s">
        <v>33</v>
      </c>
      <c r="V1036" s="2">
        <v>42643</v>
      </c>
      <c r="W1036" t="s">
        <v>773</v>
      </c>
      <c r="X1036" t="s">
        <v>309</v>
      </c>
      <c r="Y1036" t="s">
        <v>56</v>
      </c>
    </row>
    <row r="1037" spans="1:25" x14ac:dyDescent="0.35">
      <c r="A1037">
        <v>2</v>
      </c>
      <c r="B1037" t="s">
        <v>25</v>
      </c>
      <c r="C1037">
        <v>1</v>
      </c>
      <c r="D1037" t="s">
        <v>11</v>
      </c>
      <c r="E1037" t="s">
        <v>572</v>
      </c>
      <c r="F1037" t="s">
        <v>13</v>
      </c>
      <c r="G1037" t="s">
        <v>1164</v>
      </c>
      <c r="H1037" s="1">
        <v>0</v>
      </c>
      <c r="I1037" s="2">
        <v>42571</v>
      </c>
      <c r="J1037" t="s">
        <v>7800</v>
      </c>
      <c r="K1037" t="s">
        <v>30</v>
      </c>
      <c r="L1037">
        <v>92105</v>
      </c>
      <c r="M1037">
        <v>1186</v>
      </c>
      <c r="N1037" t="s">
        <v>1417</v>
      </c>
      <c r="O1037">
        <v>15</v>
      </c>
      <c r="P1037">
        <v>3</v>
      </c>
      <c r="Q1037" t="s">
        <v>32</v>
      </c>
      <c r="R1037" t="s">
        <v>92</v>
      </c>
      <c r="S1037">
        <v>15.49</v>
      </c>
      <c r="T1037">
        <v>43</v>
      </c>
      <c r="U1037" t="s">
        <v>19</v>
      </c>
      <c r="V1037" s="2">
        <v>42573</v>
      </c>
      <c r="W1037" t="s">
        <v>130</v>
      </c>
      <c r="X1037" t="s">
        <v>34</v>
      </c>
      <c r="Y1037" t="s">
        <v>47</v>
      </c>
    </row>
    <row r="1038" spans="1:25" x14ac:dyDescent="0.35">
      <c r="A1038">
        <v>2</v>
      </c>
      <c r="B1038" t="s">
        <v>25</v>
      </c>
      <c r="C1038">
        <v>1</v>
      </c>
      <c r="D1038" t="s">
        <v>26</v>
      </c>
      <c r="E1038" t="s">
        <v>572</v>
      </c>
      <c r="F1038" t="s">
        <v>13</v>
      </c>
      <c r="G1038" t="s">
        <v>1164</v>
      </c>
      <c r="H1038" s="1">
        <v>0</v>
      </c>
      <c r="I1038" s="2">
        <v>42571</v>
      </c>
      <c r="J1038" t="s">
        <v>7800</v>
      </c>
      <c r="K1038" t="s">
        <v>30</v>
      </c>
      <c r="L1038">
        <v>92105</v>
      </c>
      <c r="M1038">
        <v>1680</v>
      </c>
      <c r="N1038" t="s">
        <v>3614</v>
      </c>
      <c r="O1038">
        <v>50</v>
      </c>
      <c r="P1038">
        <v>1</v>
      </c>
      <c r="Q1038" t="s">
        <v>32</v>
      </c>
      <c r="R1038" t="s">
        <v>92</v>
      </c>
      <c r="S1038">
        <v>50.33</v>
      </c>
      <c r="T1038">
        <v>105</v>
      </c>
      <c r="U1038" t="s">
        <v>19</v>
      </c>
      <c r="V1038" s="2">
        <v>42573</v>
      </c>
      <c r="W1038" t="s">
        <v>130</v>
      </c>
      <c r="X1038" t="s">
        <v>34</v>
      </c>
      <c r="Y1038" t="s">
        <v>64</v>
      </c>
    </row>
    <row r="1039" spans="1:25" x14ac:dyDescent="0.35">
      <c r="A1039">
        <v>2</v>
      </c>
      <c r="B1039" t="s">
        <v>25</v>
      </c>
      <c r="C1039">
        <v>1</v>
      </c>
      <c r="D1039" t="s">
        <v>26</v>
      </c>
      <c r="E1039" t="s">
        <v>572</v>
      </c>
      <c r="F1039" t="s">
        <v>13</v>
      </c>
      <c r="G1039" t="s">
        <v>1164</v>
      </c>
      <c r="H1039" s="1">
        <v>0</v>
      </c>
      <c r="I1039" s="2">
        <v>42571</v>
      </c>
      <c r="J1039" t="s">
        <v>7800</v>
      </c>
      <c r="K1039" t="s">
        <v>30</v>
      </c>
      <c r="L1039">
        <v>92105</v>
      </c>
      <c r="M1039">
        <v>1688</v>
      </c>
      <c r="N1039" t="s">
        <v>916</v>
      </c>
      <c r="O1039">
        <v>10</v>
      </c>
      <c r="P1039">
        <v>4</v>
      </c>
      <c r="Q1039" t="s">
        <v>32</v>
      </c>
      <c r="R1039" t="s">
        <v>92</v>
      </c>
      <c r="S1039">
        <v>9.76</v>
      </c>
      <c r="T1039">
        <v>20</v>
      </c>
      <c r="U1039" t="s">
        <v>19</v>
      </c>
      <c r="V1039" s="2">
        <v>42573</v>
      </c>
      <c r="W1039" t="s">
        <v>130</v>
      </c>
      <c r="X1039" t="s">
        <v>34</v>
      </c>
      <c r="Y1039" t="s">
        <v>64</v>
      </c>
    </row>
    <row r="1040" spans="1:25" x14ac:dyDescent="0.35">
      <c r="A1040">
        <v>2</v>
      </c>
      <c r="B1040" t="s">
        <v>25</v>
      </c>
      <c r="C1040">
        <v>1</v>
      </c>
      <c r="D1040" t="s">
        <v>26</v>
      </c>
      <c r="E1040" t="s">
        <v>572</v>
      </c>
      <c r="F1040" t="s">
        <v>13</v>
      </c>
      <c r="G1040" t="s">
        <v>1164</v>
      </c>
      <c r="H1040" s="1">
        <v>0.2</v>
      </c>
      <c r="I1040" s="2">
        <v>42571</v>
      </c>
      <c r="J1040" t="s">
        <v>7800</v>
      </c>
      <c r="K1040" t="s">
        <v>30</v>
      </c>
      <c r="L1040">
        <v>92105</v>
      </c>
      <c r="M1040">
        <v>1636</v>
      </c>
      <c r="N1040" t="s">
        <v>722</v>
      </c>
      <c r="O1040">
        <v>3</v>
      </c>
      <c r="P1040">
        <v>2</v>
      </c>
      <c r="Q1040" t="s">
        <v>32</v>
      </c>
      <c r="R1040" t="s">
        <v>92</v>
      </c>
      <c r="S1040">
        <v>3.16</v>
      </c>
      <c r="T1040">
        <v>9</v>
      </c>
      <c r="U1040" t="s">
        <v>19</v>
      </c>
      <c r="V1040" s="2">
        <v>42573</v>
      </c>
      <c r="W1040" t="s">
        <v>130</v>
      </c>
      <c r="X1040" t="s">
        <v>34</v>
      </c>
      <c r="Y1040" t="s">
        <v>54</v>
      </c>
    </row>
    <row r="1041" spans="1:25" hidden="1" x14ac:dyDescent="0.35">
      <c r="A1041">
        <v>0</v>
      </c>
      <c r="B1041" t="s">
        <v>10</v>
      </c>
      <c r="C1041">
        <v>0</v>
      </c>
      <c r="D1041" t="s">
        <v>50</v>
      </c>
      <c r="E1041" t="s">
        <v>700</v>
      </c>
      <c r="F1041" t="s">
        <v>13</v>
      </c>
      <c r="G1041" t="s">
        <v>1619</v>
      </c>
      <c r="H1041" s="1">
        <v>0</v>
      </c>
      <c r="I1041" s="2">
        <v>42542</v>
      </c>
      <c r="J1041" t="s">
        <v>4824</v>
      </c>
      <c r="K1041" t="s">
        <v>102</v>
      </c>
      <c r="L1041">
        <v>11561</v>
      </c>
      <c r="M1041">
        <v>1297</v>
      </c>
      <c r="N1041" t="s">
        <v>4825</v>
      </c>
      <c r="O1041">
        <v>352</v>
      </c>
      <c r="P1041">
        <v>3</v>
      </c>
      <c r="Q1041" t="s">
        <v>104</v>
      </c>
      <c r="R1041" t="s">
        <v>8304</v>
      </c>
      <c r="S1041">
        <v>352.31</v>
      </c>
      <c r="T1041">
        <v>1215</v>
      </c>
      <c r="U1041" t="s">
        <v>19</v>
      </c>
      <c r="V1041" s="2">
        <v>42542</v>
      </c>
      <c r="W1041" t="s">
        <v>773</v>
      </c>
      <c r="X1041" t="s">
        <v>175</v>
      </c>
      <c r="Y1041" t="s">
        <v>52</v>
      </c>
    </row>
    <row r="1042" spans="1:25" hidden="1" x14ac:dyDescent="0.35">
      <c r="A1042">
        <v>7</v>
      </c>
      <c r="B1042" t="s">
        <v>25</v>
      </c>
      <c r="C1042">
        <v>6</v>
      </c>
      <c r="D1042" t="s">
        <v>26</v>
      </c>
      <c r="E1042" t="s">
        <v>99</v>
      </c>
      <c r="F1042" t="s">
        <v>13</v>
      </c>
      <c r="G1042" t="s">
        <v>2439</v>
      </c>
      <c r="H1042" s="1">
        <v>0.2</v>
      </c>
      <c r="I1042" s="2">
        <v>42374</v>
      </c>
      <c r="J1042" t="s">
        <v>4192</v>
      </c>
      <c r="K1042" t="s">
        <v>102</v>
      </c>
      <c r="L1042">
        <v>19143</v>
      </c>
      <c r="M1042">
        <v>251</v>
      </c>
      <c r="N1042" t="s">
        <v>848</v>
      </c>
      <c r="O1042">
        <v>5</v>
      </c>
      <c r="P1042">
        <v>3</v>
      </c>
      <c r="Q1042" t="s">
        <v>104</v>
      </c>
      <c r="R1042" t="s">
        <v>8304</v>
      </c>
      <c r="S1042">
        <v>4.88</v>
      </c>
      <c r="T1042">
        <v>20</v>
      </c>
      <c r="U1042" t="s">
        <v>19</v>
      </c>
      <c r="V1042" s="2">
        <v>42381</v>
      </c>
      <c r="W1042" t="s">
        <v>39</v>
      </c>
      <c r="X1042" t="s">
        <v>105</v>
      </c>
      <c r="Y1042" t="s">
        <v>49</v>
      </c>
    </row>
    <row r="1043" spans="1:25" x14ac:dyDescent="0.35">
      <c r="A1043">
        <v>5</v>
      </c>
      <c r="B1043" t="s">
        <v>25</v>
      </c>
      <c r="C1043">
        <v>3</v>
      </c>
      <c r="D1043" t="s">
        <v>26</v>
      </c>
      <c r="E1043" t="s">
        <v>88</v>
      </c>
      <c r="F1043" t="s">
        <v>13</v>
      </c>
      <c r="G1043" t="s">
        <v>5300</v>
      </c>
      <c r="H1043" s="1">
        <v>0</v>
      </c>
      <c r="I1043" s="2">
        <v>42455</v>
      </c>
      <c r="J1043" t="s">
        <v>6136</v>
      </c>
      <c r="K1043" t="s">
        <v>30</v>
      </c>
      <c r="L1043">
        <v>94122</v>
      </c>
      <c r="M1043">
        <v>1121</v>
      </c>
      <c r="N1043" t="s">
        <v>6137</v>
      </c>
      <c r="O1043">
        <v>1</v>
      </c>
      <c r="P1043">
        <v>2</v>
      </c>
      <c r="Q1043" t="s">
        <v>32</v>
      </c>
      <c r="R1043" t="s">
        <v>8304</v>
      </c>
      <c r="S1043">
        <v>0.84</v>
      </c>
      <c r="T1043">
        <v>3</v>
      </c>
      <c r="U1043" t="s">
        <v>33</v>
      </c>
      <c r="V1043" s="2">
        <v>42460</v>
      </c>
      <c r="W1043" t="s">
        <v>20</v>
      </c>
      <c r="X1043" t="s">
        <v>34</v>
      </c>
      <c r="Y1043" t="s">
        <v>49</v>
      </c>
    </row>
    <row r="1044" spans="1:25" x14ac:dyDescent="0.35">
      <c r="A1044">
        <v>5</v>
      </c>
      <c r="B1044" t="s">
        <v>25</v>
      </c>
      <c r="C1044">
        <v>3</v>
      </c>
      <c r="D1044" t="s">
        <v>26</v>
      </c>
      <c r="E1044" t="s">
        <v>88</v>
      </c>
      <c r="F1044" t="s">
        <v>13</v>
      </c>
      <c r="G1044" t="s">
        <v>5300</v>
      </c>
      <c r="H1044" s="1">
        <v>0.2</v>
      </c>
      <c r="I1044" s="2">
        <v>42455</v>
      </c>
      <c r="J1044" t="s">
        <v>6136</v>
      </c>
      <c r="K1044" t="s">
        <v>30</v>
      </c>
      <c r="L1044">
        <v>94122</v>
      </c>
      <c r="M1044">
        <v>1647</v>
      </c>
      <c r="N1044" t="s">
        <v>152</v>
      </c>
      <c r="O1044">
        <v>9</v>
      </c>
      <c r="P1044">
        <v>4</v>
      </c>
      <c r="Q1044" t="s">
        <v>32</v>
      </c>
      <c r="R1044" t="s">
        <v>8304</v>
      </c>
      <c r="S1044">
        <v>9.43</v>
      </c>
      <c r="T1044">
        <v>28</v>
      </c>
      <c r="U1044" t="s">
        <v>33</v>
      </c>
      <c r="V1044" s="2">
        <v>42460</v>
      </c>
      <c r="W1044" t="s">
        <v>20</v>
      </c>
      <c r="X1044" t="s">
        <v>34</v>
      </c>
      <c r="Y1044" t="s">
        <v>54</v>
      </c>
    </row>
    <row r="1045" spans="1:25" x14ac:dyDescent="0.35">
      <c r="A1045">
        <v>5</v>
      </c>
      <c r="B1045" t="s">
        <v>25</v>
      </c>
      <c r="C1045">
        <v>3</v>
      </c>
      <c r="D1045" t="s">
        <v>50</v>
      </c>
      <c r="E1045" t="s">
        <v>88</v>
      </c>
      <c r="F1045" t="s">
        <v>13</v>
      </c>
      <c r="G1045" t="s">
        <v>5300</v>
      </c>
      <c r="H1045" s="1">
        <v>0.2</v>
      </c>
      <c r="I1045" s="2">
        <v>42455</v>
      </c>
      <c r="J1045" t="s">
        <v>6136</v>
      </c>
      <c r="K1045" t="s">
        <v>30</v>
      </c>
      <c r="L1045">
        <v>94122</v>
      </c>
      <c r="M1045">
        <v>783</v>
      </c>
      <c r="N1045" t="s">
        <v>4726</v>
      </c>
      <c r="O1045">
        <v>3</v>
      </c>
      <c r="P1045">
        <v>2</v>
      </c>
      <c r="Q1045" t="s">
        <v>32</v>
      </c>
      <c r="R1045" t="s">
        <v>8304</v>
      </c>
      <c r="S1045">
        <v>2.88</v>
      </c>
      <c r="T1045">
        <v>29</v>
      </c>
      <c r="U1045" t="s">
        <v>33</v>
      </c>
      <c r="V1045" s="2">
        <v>42460</v>
      </c>
      <c r="W1045" t="s">
        <v>20</v>
      </c>
      <c r="X1045" t="s">
        <v>34</v>
      </c>
      <c r="Y1045" t="s">
        <v>52</v>
      </c>
    </row>
    <row r="1046" spans="1:25" x14ac:dyDescent="0.35">
      <c r="A1046">
        <v>5</v>
      </c>
      <c r="B1046" t="s">
        <v>43</v>
      </c>
      <c r="C1046">
        <v>6</v>
      </c>
      <c r="D1046" t="s">
        <v>26</v>
      </c>
      <c r="E1046" t="s">
        <v>2032</v>
      </c>
      <c r="F1046" t="s">
        <v>13</v>
      </c>
      <c r="G1046" t="s">
        <v>2632</v>
      </c>
      <c r="H1046" s="1">
        <v>0</v>
      </c>
      <c r="I1046" s="2">
        <v>42591</v>
      </c>
      <c r="J1046" t="s">
        <v>4443</v>
      </c>
      <c r="K1046" t="s">
        <v>30</v>
      </c>
      <c r="L1046">
        <v>93727</v>
      </c>
      <c r="M1046">
        <v>780</v>
      </c>
      <c r="N1046" t="s">
        <v>1052</v>
      </c>
      <c r="O1046">
        <v>3</v>
      </c>
      <c r="P1046">
        <v>1</v>
      </c>
      <c r="Q1046" t="s">
        <v>32</v>
      </c>
      <c r="R1046" t="s">
        <v>8304</v>
      </c>
      <c r="S1046">
        <v>2.69</v>
      </c>
      <c r="T1046">
        <v>6</v>
      </c>
      <c r="U1046" t="s">
        <v>19</v>
      </c>
      <c r="V1046" s="2">
        <v>42596</v>
      </c>
      <c r="W1046" t="s">
        <v>39</v>
      </c>
      <c r="X1046" t="s">
        <v>34</v>
      </c>
      <c r="Y1046" t="s">
        <v>64</v>
      </c>
    </row>
    <row r="1047" spans="1:25" hidden="1" x14ac:dyDescent="0.35">
      <c r="A1047">
        <v>3</v>
      </c>
      <c r="B1047" t="s">
        <v>25</v>
      </c>
      <c r="C1047">
        <v>1</v>
      </c>
      <c r="D1047" t="s">
        <v>50</v>
      </c>
      <c r="E1047" t="s">
        <v>876</v>
      </c>
      <c r="F1047" t="s">
        <v>13</v>
      </c>
      <c r="G1047" t="s">
        <v>212</v>
      </c>
      <c r="H1047" s="1">
        <v>0.2</v>
      </c>
      <c r="I1047" s="2">
        <v>42543</v>
      </c>
      <c r="J1047" t="s">
        <v>877</v>
      </c>
      <c r="K1047" t="s">
        <v>30</v>
      </c>
      <c r="L1047">
        <v>80027</v>
      </c>
      <c r="M1047">
        <v>960</v>
      </c>
      <c r="N1047" t="s">
        <v>878</v>
      </c>
      <c r="O1047">
        <v>57</v>
      </c>
      <c r="P1047">
        <v>6</v>
      </c>
      <c r="Q1047" t="s">
        <v>32</v>
      </c>
      <c r="R1047" t="s">
        <v>8304</v>
      </c>
      <c r="S1047">
        <v>56.57</v>
      </c>
      <c r="T1047">
        <v>197</v>
      </c>
      <c r="U1047" t="s">
        <v>19</v>
      </c>
      <c r="V1047" s="2">
        <v>42546</v>
      </c>
      <c r="W1047" t="s">
        <v>130</v>
      </c>
      <c r="X1047" t="s">
        <v>285</v>
      </c>
      <c r="Y1047" t="s">
        <v>113</v>
      </c>
    </row>
    <row r="1048" spans="1:25" hidden="1" x14ac:dyDescent="0.35">
      <c r="A1048">
        <v>5</v>
      </c>
      <c r="B1048" t="s">
        <v>43</v>
      </c>
      <c r="C1048">
        <v>6</v>
      </c>
      <c r="D1048" t="s">
        <v>26</v>
      </c>
      <c r="E1048" t="s">
        <v>870</v>
      </c>
      <c r="F1048" t="s">
        <v>13</v>
      </c>
      <c r="G1048" t="s">
        <v>1155</v>
      </c>
      <c r="H1048" s="1">
        <v>0</v>
      </c>
      <c r="I1048" s="2">
        <v>42727</v>
      </c>
      <c r="J1048" t="s">
        <v>3819</v>
      </c>
      <c r="K1048" t="s">
        <v>73</v>
      </c>
      <c r="L1048">
        <v>47374</v>
      </c>
      <c r="M1048">
        <v>298</v>
      </c>
      <c r="N1048" t="s">
        <v>1271</v>
      </c>
      <c r="O1048">
        <v>58</v>
      </c>
      <c r="P1048">
        <v>11</v>
      </c>
      <c r="Q1048" t="s">
        <v>75</v>
      </c>
      <c r="R1048" t="s">
        <v>8304</v>
      </c>
      <c r="S1048">
        <v>58.03</v>
      </c>
      <c r="T1048">
        <v>207</v>
      </c>
      <c r="U1048" t="s">
        <v>19</v>
      </c>
      <c r="V1048" s="2">
        <v>42732</v>
      </c>
      <c r="W1048" t="s">
        <v>39</v>
      </c>
      <c r="X1048" t="s">
        <v>167</v>
      </c>
      <c r="Y1048" t="s">
        <v>56</v>
      </c>
    </row>
    <row r="1049" spans="1:25" hidden="1" x14ac:dyDescent="0.35">
      <c r="A1049">
        <v>7</v>
      </c>
      <c r="B1049" t="s">
        <v>25</v>
      </c>
      <c r="C1049">
        <v>6</v>
      </c>
      <c r="D1049" t="s">
        <v>26</v>
      </c>
      <c r="E1049" t="s">
        <v>192</v>
      </c>
      <c r="F1049" t="s">
        <v>13</v>
      </c>
      <c r="G1049" t="s">
        <v>1972</v>
      </c>
      <c r="H1049" s="1">
        <v>0.2</v>
      </c>
      <c r="I1049" s="2">
        <v>42726</v>
      </c>
      <c r="J1049" t="s">
        <v>3830</v>
      </c>
      <c r="K1049" t="s">
        <v>73</v>
      </c>
      <c r="L1049">
        <v>60623</v>
      </c>
      <c r="M1049">
        <v>543</v>
      </c>
      <c r="N1049" t="s">
        <v>1258</v>
      </c>
      <c r="O1049">
        <v>10</v>
      </c>
      <c r="P1049">
        <v>1</v>
      </c>
      <c r="Q1049" t="s">
        <v>75</v>
      </c>
      <c r="R1049" t="s">
        <v>8304</v>
      </c>
      <c r="S1049">
        <v>9.91</v>
      </c>
      <c r="T1049">
        <v>132</v>
      </c>
      <c r="U1049" t="s">
        <v>19</v>
      </c>
      <c r="V1049" s="2">
        <v>42733</v>
      </c>
      <c r="W1049" t="s">
        <v>39</v>
      </c>
      <c r="X1049" t="s">
        <v>139</v>
      </c>
      <c r="Y1049" t="s">
        <v>42</v>
      </c>
    </row>
    <row r="1050" spans="1:25" hidden="1" x14ac:dyDescent="0.35">
      <c r="A1050">
        <v>7</v>
      </c>
      <c r="B1050" t="s">
        <v>25</v>
      </c>
      <c r="C1050">
        <v>6</v>
      </c>
      <c r="D1050" t="s">
        <v>26</v>
      </c>
      <c r="E1050" t="s">
        <v>192</v>
      </c>
      <c r="F1050" t="s">
        <v>13</v>
      </c>
      <c r="G1050" t="s">
        <v>1972</v>
      </c>
      <c r="H1050" s="1">
        <v>0.2</v>
      </c>
      <c r="I1050" s="2">
        <v>42726</v>
      </c>
      <c r="J1050" t="s">
        <v>3830</v>
      </c>
      <c r="K1050" t="s">
        <v>73</v>
      </c>
      <c r="L1050">
        <v>60623</v>
      </c>
      <c r="M1050">
        <v>1624</v>
      </c>
      <c r="N1050" t="s">
        <v>2823</v>
      </c>
      <c r="O1050">
        <v>45</v>
      </c>
      <c r="P1050">
        <v>4</v>
      </c>
      <c r="Q1050" t="s">
        <v>75</v>
      </c>
      <c r="R1050" t="s">
        <v>8304</v>
      </c>
      <c r="S1050">
        <v>44.96</v>
      </c>
      <c r="T1050">
        <v>124</v>
      </c>
      <c r="U1050" t="s">
        <v>19</v>
      </c>
      <c r="V1050" s="2">
        <v>42733</v>
      </c>
      <c r="W1050" t="s">
        <v>39</v>
      </c>
      <c r="X1050" t="s">
        <v>139</v>
      </c>
      <c r="Y1050" t="s">
        <v>64</v>
      </c>
    </row>
    <row r="1051" spans="1:25" hidden="1" x14ac:dyDescent="0.35">
      <c r="A1051">
        <v>7</v>
      </c>
      <c r="B1051" t="s">
        <v>25</v>
      </c>
      <c r="C1051">
        <v>6</v>
      </c>
      <c r="D1051" t="s">
        <v>26</v>
      </c>
      <c r="E1051" t="s">
        <v>192</v>
      </c>
      <c r="F1051" t="s">
        <v>13</v>
      </c>
      <c r="G1051" t="s">
        <v>1972</v>
      </c>
      <c r="H1051" s="1">
        <v>0.8</v>
      </c>
      <c r="I1051" s="2">
        <v>42726</v>
      </c>
      <c r="J1051" t="s">
        <v>3830</v>
      </c>
      <c r="K1051" t="s">
        <v>73</v>
      </c>
      <c r="L1051">
        <v>60623</v>
      </c>
      <c r="M1051">
        <v>1338</v>
      </c>
      <c r="N1051" t="s">
        <v>1218</v>
      </c>
      <c r="O1051">
        <v>-31</v>
      </c>
      <c r="P1051">
        <v>6</v>
      </c>
      <c r="Q1051" t="s">
        <v>75</v>
      </c>
      <c r="R1051" t="s">
        <v>8304</v>
      </c>
      <c r="S1051">
        <v>-31.33</v>
      </c>
      <c r="T1051">
        <v>18</v>
      </c>
      <c r="U1051" t="s">
        <v>19</v>
      </c>
      <c r="V1051" s="2">
        <v>42733</v>
      </c>
      <c r="W1051" t="s">
        <v>39</v>
      </c>
      <c r="X1051" t="s">
        <v>139</v>
      </c>
      <c r="Y1051" t="s">
        <v>54</v>
      </c>
    </row>
    <row r="1052" spans="1:25" hidden="1" x14ac:dyDescent="0.35">
      <c r="A1052">
        <v>1</v>
      </c>
      <c r="B1052" t="s">
        <v>10</v>
      </c>
      <c r="C1052">
        <v>1</v>
      </c>
      <c r="D1052" t="s">
        <v>11</v>
      </c>
      <c r="E1052" t="s">
        <v>457</v>
      </c>
      <c r="F1052" t="s">
        <v>13</v>
      </c>
      <c r="G1052" t="s">
        <v>114</v>
      </c>
      <c r="H1052" s="1">
        <v>0.4</v>
      </c>
      <c r="I1052" s="2">
        <v>42664</v>
      </c>
      <c r="J1052" t="s">
        <v>1605</v>
      </c>
      <c r="K1052" t="s">
        <v>102</v>
      </c>
      <c r="L1052">
        <v>45014</v>
      </c>
      <c r="M1052">
        <v>847</v>
      </c>
      <c r="N1052" t="s">
        <v>806</v>
      </c>
      <c r="O1052">
        <v>-123</v>
      </c>
      <c r="P1052">
        <v>3</v>
      </c>
      <c r="Q1052" t="s">
        <v>104</v>
      </c>
      <c r="R1052" t="s">
        <v>8304</v>
      </c>
      <c r="S1052">
        <v>-122.88</v>
      </c>
      <c r="T1052">
        <v>410</v>
      </c>
      <c r="U1052" t="s">
        <v>19</v>
      </c>
      <c r="V1052" s="2">
        <v>42665</v>
      </c>
      <c r="W1052" t="s">
        <v>130</v>
      </c>
      <c r="X1052" t="s">
        <v>309</v>
      </c>
      <c r="Y1052" t="s">
        <v>41</v>
      </c>
    </row>
    <row r="1053" spans="1:25" hidden="1" x14ac:dyDescent="0.35">
      <c r="A1053">
        <v>1</v>
      </c>
      <c r="B1053" t="s">
        <v>10</v>
      </c>
      <c r="C1053">
        <v>1</v>
      </c>
      <c r="D1053" t="s">
        <v>26</v>
      </c>
      <c r="E1053" t="s">
        <v>457</v>
      </c>
      <c r="F1053" t="s">
        <v>13</v>
      </c>
      <c r="G1053" t="s">
        <v>114</v>
      </c>
      <c r="H1053" s="1">
        <v>0.2</v>
      </c>
      <c r="I1053" s="2">
        <v>42664</v>
      </c>
      <c r="J1053" t="s">
        <v>1605</v>
      </c>
      <c r="K1053" t="s">
        <v>102</v>
      </c>
      <c r="L1053">
        <v>45014</v>
      </c>
      <c r="M1053">
        <v>663</v>
      </c>
      <c r="N1053" t="s">
        <v>1186</v>
      </c>
      <c r="O1053">
        <v>14</v>
      </c>
      <c r="P1053">
        <v>4</v>
      </c>
      <c r="Q1053" t="s">
        <v>104</v>
      </c>
      <c r="R1053" t="s">
        <v>8304</v>
      </c>
      <c r="S1053">
        <v>13.7</v>
      </c>
      <c r="T1053">
        <v>122</v>
      </c>
      <c r="U1053" t="s">
        <v>19</v>
      </c>
      <c r="V1053" s="2">
        <v>42665</v>
      </c>
      <c r="W1053" t="s">
        <v>130</v>
      </c>
      <c r="X1053" t="s">
        <v>309</v>
      </c>
      <c r="Y1053" t="s">
        <v>56</v>
      </c>
    </row>
    <row r="1054" spans="1:25" hidden="1" x14ac:dyDescent="0.35">
      <c r="A1054">
        <v>2</v>
      </c>
      <c r="B1054" t="s">
        <v>43</v>
      </c>
      <c r="C1054">
        <v>3</v>
      </c>
      <c r="D1054" t="s">
        <v>11</v>
      </c>
      <c r="E1054" t="s">
        <v>1986</v>
      </c>
      <c r="F1054" t="s">
        <v>13</v>
      </c>
      <c r="G1054" t="s">
        <v>1987</v>
      </c>
      <c r="H1054" s="1">
        <v>0</v>
      </c>
      <c r="I1054" s="2">
        <v>42489</v>
      </c>
      <c r="J1054" t="s">
        <v>1988</v>
      </c>
      <c r="K1054" t="s">
        <v>16</v>
      </c>
      <c r="L1054">
        <v>70601</v>
      </c>
      <c r="M1054">
        <v>767</v>
      </c>
      <c r="N1054" t="s">
        <v>1989</v>
      </c>
      <c r="O1054">
        <v>13</v>
      </c>
      <c r="P1054">
        <v>2</v>
      </c>
      <c r="Q1054" t="s">
        <v>18</v>
      </c>
      <c r="R1054" t="s">
        <v>8304</v>
      </c>
      <c r="S1054">
        <v>12.99</v>
      </c>
      <c r="T1054">
        <v>52</v>
      </c>
      <c r="U1054" t="s">
        <v>19</v>
      </c>
      <c r="V1054" s="2">
        <v>42491</v>
      </c>
      <c r="W1054" t="s">
        <v>20</v>
      </c>
      <c r="X1054" t="s">
        <v>454</v>
      </c>
      <c r="Y1054" t="s">
        <v>24</v>
      </c>
    </row>
    <row r="1055" spans="1:25" hidden="1" x14ac:dyDescent="0.35">
      <c r="A1055">
        <v>2</v>
      </c>
      <c r="B1055" t="s">
        <v>43</v>
      </c>
      <c r="C1055">
        <v>3</v>
      </c>
      <c r="D1055" t="s">
        <v>26</v>
      </c>
      <c r="E1055" t="s">
        <v>1986</v>
      </c>
      <c r="F1055" t="s">
        <v>13</v>
      </c>
      <c r="G1055" t="s">
        <v>1987</v>
      </c>
      <c r="H1055" s="1">
        <v>0</v>
      </c>
      <c r="I1055" s="2">
        <v>42489</v>
      </c>
      <c r="J1055" t="s">
        <v>1988</v>
      </c>
      <c r="K1055" t="s">
        <v>16</v>
      </c>
      <c r="L1055">
        <v>70601</v>
      </c>
      <c r="M1055">
        <v>261</v>
      </c>
      <c r="N1055" t="s">
        <v>3309</v>
      </c>
      <c r="O1055">
        <v>9</v>
      </c>
      <c r="P1055">
        <v>3</v>
      </c>
      <c r="Q1055" t="s">
        <v>18</v>
      </c>
      <c r="R1055" t="s">
        <v>8304</v>
      </c>
      <c r="S1055">
        <v>8.61</v>
      </c>
      <c r="T1055">
        <v>18</v>
      </c>
      <c r="U1055" t="s">
        <v>19</v>
      </c>
      <c r="V1055" s="2">
        <v>42491</v>
      </c>
      <c r="W1055" t="s">
        <v>20</v>
      </c>
      <c r="X1055" t="s">
        <v>454</v>
      </c>
      <c r="Y1055" t="s">
        <v>54</v>
      </c>
    </row>
    <row r="1056" spans="1:25" hidden="1" x14ac:dyDescent="0.35">
      <c r="A1056">
        <v>0</v>
      </c>
      <c r="B1056" t="s">
        <v>10</v>
      </c>
      <c r="C1056">
        <v>0</v>
      </c>
      <c r="D1056" t="s">
        <v>11</v>
      </c>
      <c r="E1056" t="s">
        <v>65</v>
      </c>
      <c r="F1056" t="s">
        <v>13</v>
      </c>
      <c r="G1056" t="s">
        <v>1297</v>
      </c>
      <c r="H1056" s="1">
        <v>0</v>
      </c>
      <c r="I1056" s="2">
        <v>42626</v>
      </c>
      <c r="J1056" t="s">
        <v>7807</v>
      </c>
      <c r="K1056" t="s">
        <v>30</v>
      </c>
      <c r="L1056">
        <v>98103</v>
      </c>
      <c r="M1056">
        <v>393</v>
      </c>
      <c r="N1056" t="s">
        <v>679</v>
      </c>
      <c r="O1056">
        <v>6</v>
      </c>
      <c r="P1056">
        <v>3</v>
      </c>
      <c r="Q1056" t="s">
        <v>32</v>
      </c>
      <c r="R1056" t="s">
        <v>92</v>
      </c>
      <c r="S1056">
        <v>5.53</v>
      </c>
      <c r="T1056">
        <v>14</v>
      </c>
      <c r="U1056" t="s">
        <v>19</v>
      </c>
      <c r="V1056" s="2">
        <v>42626</v>
      </c>
      <c r="W1056" t="s">
        <v>773</v>
      </c>
      <c r="X1056" t="s">
        <v>69</v>
      </c>
      <c r="Y1056" t="s">
        <v>47</v>
      </c>
    </row>
    <row r="1057" spans="1:25" hidden="1" x14ac:dyDescent="0.35">
      <c r="A1057">
        <v>0</v>
      </c>
      <c r="B1057" t="s">
        <v>10</v>
      </c>
      <c r="C1057">
        <v>0</v>
      </c>
      <c r="D1057" t="s">
        <v>26</v>
      </c>
      <c r="E1057" t="s">
        <v>65</v>
      </c>
      <c r="F1057" t="s">
        <v>13</v>
      </c>
      <c r="G1057" t="s">
        <v>1297</v>
      </c>
      <c r="H1057" s="1">
        <v>0</v>
      </c>
      <c r="I1057" s="2">
        <v>42626</v>
      </c>
      <c r="J1057" t="s">
        <v>7807</v>
      </c>
      <c r="K1057" t="s">
        <v>30</v>
      </c>
      <c r="L1057">
        <v>98103</v>
      </c>
      <c r="M1057">
        <v>1738</v>
      </c>
      <c r="N1057" t="s">
        <v>2942</v>
      </c>
      <c r="O1057">
        <v>24</v>
      </c>
      <c r="P1057">
        <v>1</v>
      </c>
      <c r="Q1057" t="s">
        <v>32</v>
      </c>
      <c r="R1057" t="s">
        <v>92</v>
      </c>
      <c r="S1057">
        <v>24.47</v>
      </c>
      <c r="T1057">
        <v>49</v>
      </c>
      <c r="U1057" t="s">
        <v>19</v>
      </c>
      <c r="V1057" s="2">
        <v>42626</v>
      </c>
      <c r="W1057" t="s">
        <v>773</v>
      </c>
      <c r="X1057" t="s">
        <v>69</v>
      </c>
      <c r="Y1057" t="s">
        <v>64</v>
      </c>
    </row>
    <row r="1058" spans="1:25" hidden="1" x14ac:dyDescent="0.35">
      <c r="A1058">
        <v>0</v>
      </c>
      <c r="B1058" t="s">
        <v>10</v>
      </c>
      <c r="C1058">
        <v>0</v>
      </c>
      <c r="D1058" t="s">
        <v>26</v>
      </c>
      <c r="E1058" t="s">
        <v>65</v>
      </c>
      <c r="F1058" t="s">
        <v>13</v>
      </c>
      <c r="G1058" t="s">
        <v>1297</v>
      </c>
      <c r="H1058" s="1">
        <v>0</v>
      </c>
      <c r="I1058" s="2">
        <v>42626</v>
      </c>
      <c r="J1058" t="s">
        <v>7807</v>
      </c>
      <c r="K1058" t="s">
        <v>30</v>
      </c>
      <c r="L1058">
        <v>98103</v>
      </c>
      <c r="M1058">
        <v>814</v>
      </c>
      <c r="N1058" t="s">
        <v>3338</v>
      </c>
      <c r="O1058">
        <v>10</v>
      </c>
      <c r="P1058">
        <v>2</v>
      </c>
      <c r="Q1058" t="s">
        <v>32</v>
      </c>
      <c r="R1058" t="s">
        <v>92</v>
      </c>
      <c r="S1058">
        <v>9.74</v>
      </c>
      <c r="T1058">
        <v>23</v>
      </c>
      <c r="U1058" t="s">
        <v>19</v>
      </c>
      <c r="V1058" s="2">
        <v>42626</v>
      </c>
      <c r="W1058" t="s">
        <v>773</v>
      </c>
      <c r="X1058" t="s">
        <v>69</v>
      </c>
      <c r="Y1058" t="s">
        <v>56</v>
      </c>
    </row>
    <row r="1059" spans="1:25" hidden="1" x14ac:dyDescent="0.35">
      <c r="A1059">
        <v>0</v>
      </c>
      <c r="B1059" t="s">
        <v>10</v>
      </c>
      <c r="C1059">
        <v>0</v>
      </c>
      <c r="D1059" t="s">
        <v>26</v>
      </c>
      <c r="E1059" t="s">
        <v>65</v>
      </c>
      <c r="F1059" t="s">
        <v>13</v>
      </c>
      <c r="G1059" t="s">
        <v>1297</v>
      </c>
      <c r="H1059" s="1">
        <v>0</v>
      </c>
      <c r="I1059" s="2">
        <v>42626</v>
      </c>
      <c r="J1059" t="s">
        <v>7807</v>
      </c>
      <c r="K1059" t="s">
        <v>30</v>
      </c>
      <c r="L1059">
        <v>98103</v>
      </c>
      <c r="M1059">
        <v>90</v>
      </c>
      <c r="N1059" t="s">
        <v>1161</v>
      </c>
      <c r="O1059">
        <v>2</v>
      </c>
      <c r="P1059">
        <v>2</v>
      </c>
      <c r="Q1059" t="s">
        <v>32</v>
      </c>
      <c r="R1059" t="s">
        <v>92</v>
      </c>
      <c r="S1059">
        <v>2.19</v>
      </c>
      <c r="T1059">
        <v>7</v>
      </c>
      <c r="U1059" t="s">
        <v>19</v>
      </c>
      <c r="V1059" s="2">
        <v>42626</v>
      </c>
      <c r="W1059" t="s">
        <v>773</v>
      </c>
      <c r="X1059" t="s">
        <v>69</v>
      </c>
      <c r="Y1059" t="s">
        <v>356</v>
      </c>
    </row>
    <row r="1060" spans="1:25" hidden="1" x14ac:dyDescent="0.35">
      <c r="A1060">
        <v>0</v>
      </c>
      <c r="B1060" t="s">
        <v>10</v>
      </c>
      <c r="C1060">
        <v>0</v>
      </c>
      <c r="D1060" t="s">
        <v>26</v>
      </c>
      <c r="E1060" t="s">
        <v>65</v>
      </c>
      <c r="F1060" t="s">
        <v>13</v>
      </c>
      <c r="G1060" t="s">
        <v>1297</v>
      </c>
      <c r="H1060" s="1">
        <v>0</v>
      </c>
      <c r="I1060" s="2">
        <v>42626</v>
      </c>
      <c r="J1060" t="s">
        <v>7807</v>
      </c>
      <c r="K1060" t="s">
        <v>30</v>
      </c>
      <c r="L1060">
        <v>98103</v>
      </c>
      <c r="M1060">
        <v>1221</v>
      </c>
      <c r="N1060" t="s">
        <v>2821</v>
      </c>
      <c r="O1060">
        <v>3</v>
      </c>
      <c r="P1060">
        <v>5</v>
      </c>
      <c r="Q1060" t="s">
        <v>32</v>
      </c>
      <c r="R1060" t="s">
        <v>92</v>
      </c>
      <c r="S1060">
        <v>2.68</v>
      </c>
      <c r="T1060">
        <v>6</v>
      </c>
      <c r="U1060" t="s">
        <v>19</v>
      </c>
      <c r="V1060" s="2">
        <v>42626</v>
      </c>
      <c r="W1060" t="s">
        <v>773</v>
      </c>
      <c r="X1060" t="s">
        <v>69</v>
      </c>
      <c r="Y1060" t="s">
        <v>176</v>
      </c>
    </row>
    <row r="1061" spans="1:25" hidden="1" x14ac:dyDescent="0.35">
      <c r="A1061">
        <v>0</v>
      </c>
      <c r="B1061" t="s">
        <v>10</v>
      </c>
      <c r="C1061">
        <v>0</v>
      </c>
      <c r="D1061" t="s">
        <v>50</v>
      </c>
      <c r="E1061" t="s">
        <v>65</v>
      </c>
      <c r="F1061" t="s">
        <v>13</v>
      </c>
      <c r="G1061" t="s">
        <v>1297</v>
      </c>
      <c r="H1061" s="1">
        <v>0</v>
      </c>
      <c r="I1061" s="2">
        <v>42626</v>
      </c>
      <c r="J1061" t="s">
        <v>7807</v>
      </c>
      <c r="K1061" t="s">
        <v>30</v>
      </c>
      <c r="L1061">
        <v>98103</v>
      </c>
      <c r="M1061">
        <v>1033</v>
      </c>
      <c r="N1061" t="s">
        <v>1366</v>
      </c>
      <c r="O1061">
        <v>76</v>
      </c>
      <c r="P1061">
        <v>2</v>
      </c>
      <c r="Q1061" t="s">
        <v>32</v>
      </c>
      <c r="R1061" t="s">
        <v>92</v>
      </c>
      <c r="S1061">
        <v>75.989999999999995</v>
      </c>
      <c r="T1061">
        <v>200</v>
      </c>
      <c r="U1061" t="s">
        <v>19</v>
      </c>
      <c r="V1061" s="2">
        <v>42626</v>
      </c>
      <c r="W1061" t="s">
        <v>773</v>
      </c>
      <c r="X1061" t="s">
        <v>69</v>
      </c>
      <c r="Y1061" t="s">
        <v>113</v>
      </c>
    </row>
    <row r="1062" spans="1:25" hidden="1" x14ac:dyDescent="0.35">
      <c r="A1062">
        <v>0</v>
      </c>
      <c r="B1062" t="s">
        <v>10</v>
      </c>
      <c r="C1062">
        <v>0</v>
      </c>
      <c r="D1062" t="s">
        <v>50</v>
      </c>
      <c r="E1062" t="s">
        <v>65</v>
      </c>
      <c r="F1062" t="s">
        <v>13</v>
      </c>
      <c r="G1062" t="s">
        <v>1297</v>
      </c>
      <c r="H1062" s="1">
        <v>0</v>
      </c>
      <c r="I1062" s="2">
        <v>42626</v>
      </c>
      <c r="J1062" t="s">
        <v>7807</v>
      </c>
      <c r="K1062" t="s">
        <v>30</v>
      </c>
      <c r="L1062">
        <v>98103</v>
      </c>
      <c r="M1062">
        <v>1617</v>
      </c>
      <c r="N1062" t="s">
        <v>4732</v>
      </c>
      <c r="O1062">
        <v>20</v>
      </c>
      <c r="P1062">
        <v>2</v>
      </c>
      <c r="Q1062" t="s">
        <v>32</v>
      </c>
      <c r="R1062" t="s">
        <v>92</v>
      </c>
      <c r="S1062">
        <v>20.059999999999999</v>
      </c>
      <c r="T1062">
        <v>118</v>
      </c>
      <c r="U1062" t="s">
        <v>19</v>
      </c>
      <c r="V1062" s="2">
        <v>42626</v>
      </c>
      <c r="W1062" t="s">
        <v>773</v>
      </c>
      <c r="X1062" t="s">
        <v>69</v>
      </c>
      <c r="Y1062" t="s">
        <v>113</v>
      </c>
    </row>
    <row r="1063" spans="1:25" hidden="1" x14ac:dyDescent="0.35">
      <c r="A1063">
        <v>0</v>
      </c>
      <c r="B1063" t="s">
        <v>10</v>
      </c>
      <c r="C1063">
        <v>0</v>
      </c>
      <c r="D1063" t="s">
        <v>50</v>
      </c>
      <c r="E1063" t="s">
        <v>65</v>
      </c>
      <c r="F1063" t="s">
        <v>13</v>
      </c>
      <c r="G1063" t="s">
        <v>1297</v>
      </c>
      <c r="H1063" s="1">
        <v>0</v>
      </c>
      <c r="I1063" s="2">
        <v>42626</v>
      </c>
      <c r="J1063" t="s">
        <v>7807</v>
      </c>
      <c r="K1063" t="s">
        <v>30</v>
      </c>
      <c r="L1063">
        <v>98103</v>
      </c>
      <c r="M1063">
        <v>1084</v>
      </c>
      <c r="N1063" t="s">
        <v>5028</v>
      </c>
      <c r="O1063">
        <v>61</v>
      </c>
      <c r="P1063">
        <v>4</v>
      </c>
      <c r="Q1063" t="s">
        <v>32</v>
      </c>
      <c r="R1063" t="s">
        <v>92</v>
      </c>
      <c r="S1063">
        <v>60.88</v>
      </c>
      <c r="T1063">
        <v>145</v>
      </c>
      <c r="U1063" t="s">
        <v>19</v>
      </c>
      <c r="V1063" s="2">
        <v>42626</v>
      </c>
      <c r="W1063" t="s">
        <v>773</v>
      </c>
      <c r="X1063" t="s">
        <v>69</v>
      </c>
      <c r="Y1063" t="s">
        <v>113</v>
      </c>
    </row>
    <row r="1064" spans="1:25" hidden="1" x14ac:dyDescent="0.35">
      <c r="A1064">
        <v>4</v>
      </c>
      <c r="B1064" t="s">
        <v>43</v>
      </c>
      <c r="C1064">
        <v>6</v>
      </c>
      <c r="D1064" t="s">
        <v>11</v>
      </c>
      <c r="E1064" t="s">
        <v>99</v>
      </c>
      <c r="F1064" t="s">
        <v>13</v>
      </c>
      <c r="G1064" t="s">
        <v>334</v>
      </c>
      <c r="H1064" s="1">
        <v>0.4</v>
      </c>
      <c r="I1064" s="2">
        <v>42598</v>
      </c>
      <c r="J1064" t="s">
        <v>2458</v>
      </c>
      <c r="K1064" t="s">
        <v>102</v>
      </c>
      <c r="L1064">
        <v>19143</v>
      </c>
      <c r="M1064">
        <v>428</v>
      </c>
      <c r="N1064" t="s">
        <v>57</v>
      </c>
      <c r="O1064">
        <v>-227</v>
      </c>
      <c r="P1064">
        <v>6</v>
      </c>
      <c r="Q1064" t="s">
        <v>104</v>
      </c>
      <c r="R1064" t="s">
        <v>8304</v>
      </c>
      <c r="S1064">
        <v>-227.49</v>
      </c>
      <c r="T1064">
        <v>853</v>
      </c>
      <c r="U1064" t="s">
        <v>19</v>
      </c>
      <c r="V1064" s="2">
        <v>42602</v>
      </c>
      <c r="W1064" t="s">
        <v>39</v>
      </c>
      <c r="X1064" t="s">
        <v>105</v>
      </c>
      <c r="Y1064" t="s">
        <v>41</v>
      </c>
    </row>
    <row r="1065" spans="1:25" hidden="1" x14ac:dyDescent="0.35">
      <c r="A1065">
        <v>0</v>
      </c>
      <c r="B1065" t="s">
        <v>10</v>
      </c>
      <c r="C1065">
        <v>0</v>
      </c>
      <c r="D1065" t="s">
        <v>50</v>
      </c>
      <c r="E1065" t="s">
        <v>287</v>
      </c>
      <c r="F1065" t="s">
        <v>13</v>
      </c>
      <c r="G1065" t="s">
        <v>819</v>
      </c>
      <c r="H1065" s="1">
        <v>0.2</v>
      </c>
      <c r="I1065" s="2">
        <v>42651</v>
      </c>
      <c r="J1065" t="s">
        <v>4833</v>
      </c>
      <c r="K1065" t="s">
        <v>16</v>
      </c>
      <c r="L1065">
        <v>28205</v>
      </c>
      <c r="M1065">
        <v>1064</v>
      </c>
      <c r="N1065" t="s">
        <v>4724</v>
      </c>
      <c r="O1065">
        <v>5</v>
      </c>
      <c r="P1065">
        <v>3</v>
      </c>
      <c r="Q1065" t="s">
        <v>18</v>
      </c>
      <c r="R1065" t="s">
        <v>8304</v>
      </c>
      <c r="S1065">
        <v>4.99</v>
      </c>
      <c r="T1065">
        <v>23</v>
      </c>
      <c r="U1065" t="s">
        <v>19</v>
      </c>
      <c r="V1065" s="2">
        <v>42651</v>
      </c>
      <c r="W1065" t="s">
        <v>773</v>
      </c>
      <c r="X1065" t="s">
        <v>63</v>
      </c>
      <c r="Y1065" t="s">
        <v>113</v>
      </c>
    </row>
    <row r="1066" spans="1:25" hidden="1" x14ac:dyDescent="0.35">
      <c r="A1066">
        <v>0</v>
      </c>
      <c r="B1066" t="s">
        <v>10</v>
      </c>
      <c r="C1066">
        <v>0</v>
      </c>
      <c r="D1066" t="s">
        <v>26</v>
      </c>
      <c r="E1066" t="s">
        <v>201</v>
      </c>
      <c r="F1066" t="s">
        <v>13</v>
      </c>
      <c r="G1066" t="s">
        <v>2196</v>
      </c>
      <c r="H1066" s="1">
        <v>0.2</v>
      </c>
      <c r="I1066" s="2">
        <v>42571</v>
      </c>
      <c r="J1066" t="s">
        <v>3231</v>
      </c>
      <c r="K1066" t="s">
        <v>102</v>
      </c>
      <c r="L1066">
        <v>45503</v>
      </c>
      <c r="M1066">
        <v>647</v>
      </c>
      <c r="N1066" t="s">
        <v>1318</v>
      </c>
      <c r="O1066">
        <v>-5</v>
      </c>
      <c r="P1066">
        <v>1</v>
      </c>
      <c r="Q1066" t="s">
        <v>104</v>
      </c>
      <c r="R1066" t="s">
        <v>8304</v>
      </c>
      <c r="S1066">
        <v>-5.2</v>
      </c>
      <c r="T1066">
        <v>26</v>
      </c>
      <c r="U1066" t="s">
        <v>19</v>
      </c>
      <c r="V1066" s="2">
        <v>42571</v>
      </c>
      <c r="W1066" t="s">
        <v>773</v>
      </c>
      <c r="X1066" t="s">
        <v>309</v>
      </c>
      <c r="Y1066" t="s">
        <v>42</v>
      </c>
    </row>
    <row r="1067" spans="1:25" hidden="1" x14ac:dyDescent="0.35">
      <c r="A1067">
        <v>0</v>
      </c>
      <c r="B1067" t="s">
        <v>10</v>
      </c>
      <c r="C1067">
        <v>0</v>
      </c>
      <c r="D1067" t="s">
        <v>26</v>
      </c>
      <c r="E1067" t="s">
        <v>201</v>
      </c>
      <c r="F1067" t="s">
        <v>13</v>
      </c>
      <c r="G1067" t="s">
        <v>2196</v>
      </c>
      <c r="H1067" s="1">
        <v>0.7</v>
      </c>
      <c r="I1067" s="2">
        <v>42571</v>
      </c>
      <c r="J1067" t="s">
        <v>3231</v>
      </c>
      <c r="K1067" t="s">
        <v>102</v>
      </c>
      <c r="L1067">
        <v>45503</v>
      </c>
      <c r="M1067">
        <v>901</v>
      </c>
      <c r="N1067" t="s">
        <v>3247</v>
      </c>
      <c r="O1067">
        <v>-22</v>
      </c>
      <c r="P1067">
        <v>3</v>
      </c>
      <c r="Q1067" t="s">
        <v>104</v>
      </c>
      <c r="R1067" t="s">
        <v>8304</v>
      </c>
      <c r="S1067">
        <v>-21.89</v>
      </c>
      <c r="T1067">
        <v>27</v>
      </c>
      <c r="U1067" t="s">
        <v>19</v>
      </c>
      <c r="V1067" s="2">
        <v>42571</v>
      </c>
      <c r="W1067" t="s">
        <v>773</v>
      </c>
      <c r="X1067" t="s">
        <v>309</v>
      </c>
      <c r="Y1067" t="s">
        <v>54</v>
      </c>
    </row>
    <row r="1068" spans="1:25" x14ac:dyDescent="0.35">
      <c r="A1068">
        <v>6</v>
      </c>
      <c r="B1068" t="s">
        <v>10</v>
      </c>
      <c r="C1068">
        <v>6</v>
      </c>
      <c r="D1068" t="s">
        <v>26</v>
      </c>
      <c r="E1068" t="s">
        <v>4610</v>
      </c>
      <c r="F1068" t="s">
        <v>13</v>
      </c>
      <c r="G1068" t="s">
        <v>5228</v>
      </c>
      <c r="H1068" s="1">
        <v>0</v>
      </c>
      <c r="I1068" s="2">
        <v>42472</v>
      </c>
      <c r="J1068" t="s">
        <v>6545</v>
      </c>
      <c r="K1068" t="s">
        <v>30</v>
      </c>
      <c r="L1068">
        <v>95240</v>
      </c>
      <c r="M1068">
        <v>1319</v>
      </c>
      <c r="N1068" t="s">
        <v>3204</v>
      </c>
      <c r="O1068">
        <v>16</v>
      </c>
      <c r="P1068">
        <v>2</v>
      </c>
      <c r="Q1068" t="s">
        <v>32</v>
      </c>
      <c r="R1068" t="s">
        <v>8304</v>
      </c>
      <c r="S1068">
        <v>16.27</v>
      </c>
      <c r="T1068">
        <v>40</v>
      </c>
      <c r="U1068" t="s">
        <v>33</v>
      </c>
      <c r="V1068" s="2">
        <v>42478</v>
      </c>
      <c r="W1068" t="s">
        <v>39</v>
      </c>
      <c r="X1068" t="s">
        <v>34</v>
      </c>
      <c r="Y1068" t="s">
        <v>49</v>
      </c>
    </row>
    <row r="1069" spans="1:25" hidden="1" x14ac:dyDescent="0.35">
      <c r="A1069">
        <v>5</v>
      </c>
      <c r="B1069" t="s">
        <v>25</v>
      </c>
      <c r="C1069">
        <v>3</v>
      </c>
      <c r="D1069" t="s">
        <v>26</v>
      </c>
      <c r="E1069" t="s">
        <v>65</v>
      </c>
      <c r="F1069" t="s">
        <v>13</v>
      </c>
      <c r="G1069" t="s">
        <v>3636</v>
      </c>
      <c r="H1069" s="1">
        <v>0</v>
      </c>
      <c r="I1069" s="2">
        <v>42661</v>
      </c>
      <c r="J1069" t="s">
        <v>3637</v>
      </c>
      <c r="K1069" t="s">
        <v>30</v>
      </c>
      <c r="L1069">
        <v>98103</v>
      </c>
      <c r="M1069">
        <v>1719</v>
      </c>
      <c r="N1069" t="s">
        <v>3286</v>
      </c>
      <c r="O1069">
        <v>28</v>
      </c>
      <c r="P1069">
        <v>2</v>
      </c>
      <c r="Q1069" t="s">
        <v>32</v>
      </c>
      <c r="R1069" t="s">
        <v>8304</v>
      </c>
      <c r="S1069">
        <v>27.88</v>
      </c>
      <c r="T1069">
        <v>62</v>
      </c>
      <c r="U1069" t="s">
        <v>19</v>
      </c>
      <c r="V1069" s="2">
        <v>42666</v>
      </c>
      <c r="W1069" t="s">
        <v>20</v>
      </c>
      <c r="X1069" t="s">
        <v>69</v>
      </c>
      <c r="Y1069" t="s">
        <v>64</v>
      </c>
    </row>
    <row r="1070" spans="1:25" hidden="1" x14ac:dyDescent="0.35">
      <c r="A1070">
        <v>5</v>
      </c>
      <c r="B1070" t="s">
        <v>25</v>
      </c>
      <c r="C1070">
        <v>3</v>
      </c>
      <c r="D1070" t="s">
        <v>26</v>
      </c>
      <c r="E1070" t="s">
        <v>65</v>
      </c>
      <c r="F1070" t="s">
        <v>13</v>
      </c>
      <c r="G1070" t="s">
        <v>3636</v>
      </c>
      <c r="H1070" s="1">
        <v>0.2</v>
      </c>
      <c r="I1070" s="2">
        <v>42661</v>
      </c>
      <c r="J1070" t="s">
        <v>3637</v>
      </c>
      <c r="K1070" t="s">
        <v>30</v>
      </c>
      <c r="L1070">
        <v>98103</v>
      </c>
      <c r="M1070">
        <v>463</v>
      </c>
      <c r="N1070" t="s">
        <v>3159</v>
      </c>
      <c r="O1070">
        <v>0</v>
      </c>
      <c r="P1070">
        <v>1</v>
      </c>
      <c r="Q1070" t="s">
        <v>32</v>
      </c>
      <c r="R1070" t="s">
        <v>8304</v>
      </c>
      <c r="S1070">
        <v>0.47</v>
      </c>
      <c r="T1070">
        <v>1</v>
      </c>
      <c r="U1070" t="s">
        <v>19</v>
      </c>
      <c r="V1070" s="2">
        <v>42666</v>
      </c>
      <c r="W1070" t="s">
        <v>20</v>
      </c>
      <c r="X1070" t="s">
        <v>69</v>
      </c>
      <c r="Y1070" t="s">
        <v>54</v>
      </c>
    </row>
    <row r="1071" spans="1:25" hidden="1" x14ac:dyDescent="0.35">
      <c r="A1071">
        <v>5</v>
      </c>
      <c r="B1071" t="s">
        <v>43</v>
      </c>
      <c r="C1071">
        <v>6</v>
      </c>
      <c r="D1071" t="s">
        <v>11</v>
      </c>
      <c r="E1071" t="s">
        <v>1382</v>
      </c>
      <c r="F1071" t="s">
        <v>13</v>
      </c>
      <c r="G1071" t="s">
        <v>2523</v>
      </c>
      <c r="H1071" s="1">
        <v>0.2</v>
      </c>
      <c r="I1071" s="2">
        <v>42658</v>
      </c>
      <c r="J1071" t="s">
        <v>2524</v>
      </c>
      <c r="K1071" t="s">
        <v>16</v>
      </c>
      <c r="L1071">
        <v>33012</v>
      </c>
      <c r="M1071">
        <v>617</v>
      </c>
      <c r="N1071" t="s">
        <v>8204</v>
      </c>
      <c r="O1071">
        <v>4</v>
      </c>
      <c r="P1071">
        <v>1</v>
      </c>
      <c r="Q1071" t="s">
        <v>18</v>
      </c>
      <c r="R1071" t="s">
        <v>8304</v>
      </c>
      <c r="S1071">
        <v>4.04</v>
      </c>
      <c r="T1071">
        <v>15</v>
      </c>
      <c r="U1071" t="s">
        <v>19</v>
      </c>
      <c r="V1071" s="2">
        <v>42663</v>
      </c>
      <c r="W1071" t="s">
        <v>39</v>
      </c>
      <c r="X1071" t="s">
        <v>40</v>
      </c>
      <c r="Y1071" t="s">
        <v>47</v>
      </c>
    </row>
    <row r="1072" spans="1:25" hidden="1" x14ac:dyDescent="0.35">
      <c r="A1072">
        <v>2</v>
      </c>
      <c r="B1072" t="s">
        <v>25</v>
      </c>
      <c r="C1072">
        <v>1</v>
      </c>
      <c r="D1072" t="s">
        <v>11</v>
      </c>
      <c r="E1072" t="s">
        <v>741</v>
      </c>
      <c r="F1072" t="s">
        <v>13</v>
      </c>
      <c r="G1072" t="s">
        <v>30</v>
      </c>
      <c r="H1072" s="1">
        <v>0</v>
      </c>
      <c r="I1072" s="2">
        <v>42705</v>
      </c>
      <c r="J1072" t="s">
        <v>1534</v>
      </c>
      <c r="K1072" t="s">
        <v>102</v>
      </c>
      <c r="L1072">
        <v>1852</v>
      </c>
      <c r="M1072">
        <v>1595</v>
      </c>
      <c r="N1072" t="s">
        <v>1535</v>
      </c>
      <c r="O1072">
        <v>3</v>
      </c>
      <c r="P1072">
        <v>2</v>
      </c>
      <c r="Q1072" t="s">
        <v>104</v>
      </c>
      <c r="R1072" t="s">
        <v>8304</v>
      </c>
      <c r="S1072">
        <v>3.24</v>
      </c>
      <c r="T1072">
        <v>10</v>
      </c>
      <c r="U1072" t="s">
        <v>19</v>
      </c>
      <c r="V1072" s="2">
        <v>42707</v>
      </c>
      <c r="W1072" t="s">
        <v>130</v>
      </c>
      <c r="X1072" t="s">
        <v>744</v>
      </c>
      <c r="Y1072" t="s">
        <v>47</v>
      </c>
    </row>
    <row r="1073" spans="1:25" hidden="1" x14ac:dyDescent="0.35">
      <c r="A1073">
        <v>2</v>
      </c>
      <c r="B1073" t="s">
        <v>25</v>
      </c>
      <c r="C1073">
        <v>1</v>
      </c>
      <c r="D1073" t="s">
        <v>11</v>
      </c>
      <c r="E1073" t="s">
        <v>741</v>
      </c>
      <c r="F1073" t="s">
        <v>13</v>
      </c>
      <c r="G1073" t="s">
        <v>30</v>
      </c>
      <c r="H1073" s="1">
        <v>0</v>
      </c>
      <c r="I1073" s="2">
        <v>42705</v>
      </c>
      <c r="J1073" t="s">
        <v>1534</v>
      </c>
      <c r="K1073" t="s">
        <v>102</v>
      </c>
      <c r="L1073">
        <v>1852</v>
      </c>
      <c r="M1073">
        <v>996</v>
      </c>
      <c r="N1073" t="s">
        <v>8191</v>
      </c>
      <c r="O1073">
        <v>16</v>
      </c>
      <c r="P1073">
        <v>3</v>
      </c>
      <c r="Q1073" t="s">
        <v>104</v>
      </c>
      <c r="R1073" t="s">
        <v>8304</v>
      </c>
      <c r="S1073">
        <v>15.59</v>
      </c>
      <c r="T1073">
        <v>46</v>
      </c>
      <c r="U1073" t="s">
        <v>19</v>
      </c>
      <c r="V1073" s="2">
        <v>42707</v>
      </c>
      <c r="W1073" t="s">
        <v>130</v>
      </c>
      <c r="X1073" t="s">
        <v>744</v>
      </c>
      <c r="Y1073" t="s">
        <v>47</v>
      </c>
    </row>
    <row r="1074" spans="1:25" hidden="1" x14ac:dyDescent="0.35">
      <c r="A1074">
        <v>2</v>
      </c>
      <c r="B1074" t="s">
        <v>25</v>
      </c>
      <c r="C1074">
        <v>1</v>
      </c>
      <c r="D1074" t="s">
        <v>50</v>
      </c>
      <c r="E1074" t="s">
        <v>741</v>
      </c>
      <c r="F1074" t="s">
        <v>13</v>
      </c>
      <c r="G1074" t="s">
        <v>30</v>
      </c>
      <c r="H1074" s="1">
        <v>0</v>
      </c>
      <c r="I1074" s="2">
        <v>42705</v>
      </c>
      <c r="J1074" t="s">
        <v>1534</v>
      </c>
      <c r="K1074" t="s">
        <v>102</v>
      </c>
      <c r="L1074">
        <v>1852</v>
      </c>
      <c r="M1074">
        <v>435</v>
      </c>
      <c r="N1074" t="s">
        <v>4730</v>
      </c>
      <c r="O1074">
        <v>79</v>
      </c>
      <c r="P1074">
        <v>2</v>
      </c>
      <c r="Q1074" t="s">
        <v>104</v>
      </c>
      <c r="R1074" t="s">
        <v>8304</v>
      </c>
      <c r="S1074">
        <v>78.849999999999994</v>
      </c>
      <c r="T1074">
        <v>272</v>
      </c>
      <c r="U1074" t="s">
        <v>19</v>
      </c>
      <c r="V1074" s="2">
        <v>42707</v>
      </c>
      <c r="W1074" t="s">
        <v>130</v>
      </c>
      <c r="X1074" t="s">
        <v>744</v>
      </c>
      <c r="Y1074" t="s">
        <v>52</v>
      </c>
    </row>
    <row r="1075" spans="1:25" x14ac:dyDescent="0.35">
      <c r="A1075">
        <v>5</v>
      </c>
      <c r="B1075" t="s">
        <v>25</v>
      </c>
      <c r="C1075">
        <v>3</v>
      </c>
      <c r="D1075" t="s">
        <v>26</v>
      </c>
      <c r="E1075" t="s">
        <v>88</v>
      </c>
      <c r="F1075" t="s">
        <v>13</v>
      </c>
      <c r="G1075" t="s">
        <v>89</v>
      </c>
      <c r="H1075" s="1">
        <v>0</v>
      </c>
      <c r="I1075" s="2">
        <v>42609</v>
      </c>
      <c r="J1075" t="s">
        <v>90</v>
      </c>
      <c r="K1075" t="s">
        <v>30</v>
      </c>
      <c r="L1075">
        <v>94109</v>
      </c>
      <c r="M1075">
        <v>1158</v>
      </c>
      <c r="N1075" t="s">
        <v>91</v>
      </c>
      <c r="O1075">
        <v>2</v>
      </c>
      <c r="P1075">
        <v>2</v>
      </c>
      <c r="Q1075" t="s">
        <v>32</v>
      </c>
      <c r="R1075" t="s">
        <v>92</v>
      </c>
      <c r="S1075">
        <v>2.48</v>
      </c>
      <c r="T1075">
        <v>9</v>
      </c>
      <c r="U1075" t="s">
        <v>19</v>
      </c>
      <c r="V1075" s="2">
        <v>42614</v>
      </c>
      <c r="W1075" t="s">
        <v>20</v>
      </c>
      <c r="X1075" t="s">
        <v>34</v>
      </c>
      <c r="Y1075" t="s">
        <v>49</v>
      </c>
    </row>
    <row r="1076" spans="1:25" x14ac:dyDescent="0.35">
      <c r="A1076">
        <v>5</v>
      </c>
      <c r="B1076" t="s">
        <v>25</v>
      </c>
      <c r="C1076">
        <v>3</v>
      </c>
      <c r="D1076" t="s">
        <v>50</v>
      </c>
      <c r="E1076" t="s">
        <v>88</v>
      </c>
      <c r="F1076" t="s">
        <v>13</v>
      </c>
      <c r="G1076" t="s">
        <v>89</v>
      </c>
      <c r="H1076" s="1">
        <v>0.2</v>
      </c>
      <c r="I1076" s="2">
        <v>42609</v>
      </c>
      <c r="J1076" t="s">
        <v>90</v>
      </c>
      <c r="K1076" t="s">
        <v>30</v>
      </c>
      <c r="L1076">
        <v>94109</v>
      </c>
      <c r="M1076">
        <v>438</v>
      </c>
      <c r="N1076" t="s">
        <v>93</v>
      </c>
      <c r="O1076">
        <v>16</v>
      </c>
      <c r="P1076">
        <v>3</v>
      </c>
      <c r="Q1076" t="s">
        <v>32</v>
      </c>
      <c r="R1076" t="s">
        <v>92</v>
      </c>
      <c r="S1076">
        <v>16.010000000000002</v>
      </c>
      <c r="T1076">
        <v>213</v>
      </c>
      <c r="U1076" t="s">
        <v>19</v>
      </c>
      <c r="V1076" s="2">
        <v>42614</v>
      </c>
      <c r="W1076" t="s">
        <v>20</v>
      </c>
      <c r="X1076" t="s">
        <v>34</v>
      </c>
      <c r="Y1076" t="s">
        <v>52</v>
      </c>
    </row>
    <row r="1077" spans="1:25" x14ac:dyDescent="0.35">
      <c r="A1077">
        <v>5</v>
      </c>
      <c r="B1077" t="s">
        <v>25</v>
      </c>
      <c r="C1077">
        <v>3</v>
      </c>
      <c r="D1077" t="s">
        <v>26</v>
      </c>
      <c r="E1077" t="s">
        <v>88</v>
      </c>
      <c r="F1077" t="s">
        <v>13</v>
      </c>
      <c r="G1077" t="s">
        <v>89</v>
      </c>
      <c r="H1077" s="1">
        <v>0.2</v>
      </c>
      <c r="I1077" s="2">
        <v>42609</v>
      </c>
      <c r="J1077" t="s">
        <v>90</v>
      </c>
      <c r="K1077" t="s">
        <v>30</v>
      </c>
      <c r="L1077">
        <v>94109</v>
      </c>
      <c r="M1077">
        <v>1642</v>
      </c>
      <c r="N1077" t="s">
        <v>8144</v>
      </c>
      <c r="O1077">
        <v>7</v>
      </c>
      <c r="P1077">
        <v>4</v>
      </c>
      <c r="Q1077" t="s">
        <v>32</v>
      </c>
      <c r="R1077" t="s">
        <v>92</v>
      </c>
      <c r="S1077">
        <v>7.38</v>
      </c>
      <c r="T1077">
        <v>23</v>
      </c>
      <c r="U1077" t="s">
        <v>19</v>
      </c>
      <c r="V1077" s="2">
        <v>42614</v>
      </c>
      <c r="W1077" t="s">
        <v>20</v>
      </c>
      <c r="X1077" t="s">
        <v>34</v>
      </c>
      <c r="Y1077" t="s">
        <v>54</v>
      </c>
    </row>
    <row r="1078" spans="1:25" x14ac:dyDescent="0.35">
      <c r="A1078">
        <v>6</v>
      </c>
      <c r="B1078" t="s">
        <v>10</v>
      </c>
      <c r="C1078">
        <v>6</v>
      </c>
      <c r="D1078" t="s">
        <v>26</v>
      </c>
      <c r="E1078" t="s">
        <v>1121</v>
      </c>
      <c r="F1078" t="s">
        <v>13</v>
      </c>
      <c r="G1078" t="s">
        <v>1013</v>
      </c>
      <c r="H1078" s="1">
        <v>0</v>
      </c>
      <c r="I1078" s="2">
        <v>42732</v>
      </c>
      <c r="J1078" t="s">
        <v>4589</v>
      </c>
      <c r="K1078" t="s">
        <v>30</v>
      </c>
      <c r="L1078">
        <v>92804</v>
      </c>
      <c r="M1078">
        <v>73</v>
      </c>
      <c r="N1078" t="s">
        <v>3095</v>
      </c>
      <c r="O1078">
        <v>13</v>
      </c>
      <c r="P1078">
        <v>5</v>
      </c>
      <c r="Q1078" t="s">
        <v>32</v>
      </c>
      <c r="R1078" t="s">
        <v>8304</v>
      </c>
      <c r="S1078">
        <v>13.3</v>
      </c>
      <c r="T1078">
        <v>51</v>
      </c>
      <c r="U1078" t="s">
        <v>19</v>
      </c>
      <c r="V1078" s="2">
        <v>42738</v>
      </c>
      <c r="W1078" t="s">
        <v>39</v>
      </c>
      <c r="X1078" t="s">
        <v>34</v>
      </c>
      <c r="Y1078" t="s">
        <v>356</v>
      </c>
    </row>
    <row r="1079" spans="1:25" x14ac:dyDescent="0.35">
      <c r="A1079">
        <v>6</v>
      </c>
      <c r="B1079" t="s">
        <v>10</v>
      </c>
      <c r="C1079">
        <v>6</v>
      </c>
      <c r="D1079" t="s">
        <v>26</v>
      </c>
      <c r="E1079" t="s">
        <v>1121</v>
      </c>
      <c r="F1079" t="s">
        <v>13</v>
      </c>
      <c r="G1079" t="s">
        <v>1013</v>
      </c>
      <c r="H1079" s="1">
        <v>0</v>
      </c>
      <c r="I1079" s="2">
        <v>42732</v>
      </c>
      <c r="J1079" t="s">
        <v>4589</v>
      </c>
      <c r="K1079" t="s">
        <v>30</v>
      </c>
      <c r="L1079">
        <v>92804</v>
      </c>
      <c r="M1079">
        <v>420</v>
      </c>
      <c r="N1079" t="s">
        <v>3553</v>
      </c>
      <c r="O1079">
        <v>30</v>
      </c>
      <c r="P1079">
        <v>9</v>
      </c>
      <c r="Q1079" t="s">
        <v>32</v>
      </c>
      <c r="R1079" t="s">
        <v>8304</v>
      </c>
      <c r="S1079">
        <v>29.96</v>
      </c>
      <c r="T1079">
        <v>999</v>
      </c>
      <c r="U1079" t="s">
        <v>19</v>
      </c>
      <c r="V1079" s="2">
        <v>42738</v>
      </c>
      <c r="W1079" t="s">
        <v>39</v>
      </c>
      <c r="X1079" t="s">
        <v>34</v>
      </c>
      <c r="Y1079" t="s">
        <v>42</v>
      </c>
    </row>
    <row r="1080" spans="1:25" hidden="1" x14ac:dyDescent="0.35">
      <c r="A1080">
        <v>5</v>
      </c>
      <c r="B1080" t="s">
        <v>43</v>
      </c>
      <c r="C1080">
        <v>6</v>
      </c>
      <c r="D1080" t="s">
        <v>50</v>
      </c>
      <c r="E1080" t="s">
        <v>5154</v>
      </c>
      <c r="F1080" t="s">
        <v>13</v>
      </c>
      <c r="G1080" t="s">
        <v>437</v>
      </c>
      <c r="H1080" s="1">
        <v>0</v>
      </c>
      <c r="I1080" s="2">
        <v>42613</v>
      </c>
      <c r="J1080" t="s">
        <v>5155</v>
      </c>
      <c r="K1080" t="s">
        <v>30</v>
      </c>
      <c r="L1080">
        <v>87505</v>
      </c>
      <c r="M1080">
        <v>962</v>
      </c>
      <c r="N1080" t="s">
        <v>5156</v>
      </c>
      <c r="O1080">
        <v>19</v>
      </c>
      <c r="P1080">
        <v>9</v>
      </c>
      <c r="Q1080" t="s">
        <v>32</v>
      </c>
      <c r="R1080" t="s">
        <v>8304</v>
      </c>
      <c r="S1080">
        <v>18.5</v>
      </c>
      <c r="T1080">
        <v>93</v>
      </c>
      <c r="U1080" t="s">
        <v>19</v>
      </c>
      <c r="V1080" s="2">
        <v>42618</v>
      </c>
      <c r="W1080" t="s">
        <v>39</v>
      </c>
      <c r="X1080" t="s">
        <v>413</v>
      </c>
      <c r="Y1080" t="s">
        <v>113</v>
      </c>
    </row>
    <row r="1081" spans="1:25" hidden="1" x14ac:dyDescent="0.35">
      <c r="A1081">
        <v>6</v>
      </c>
      <c r="B1081" t="s">
        <v>10</v>
      </c>
      <c r="C1081">
        <v>6</v>
      </c>
      <c r="D1081" t="s">
        <v>26</v>
      </c>
      <c r="E1081" t="s">
        <v>1550</v>
      </c>
      <c r="F1081" t="s">
        <v>13</v>
      </c>
      <c r="G1081" t="s">
        <v>1297</v>
      </c>
      <c r="H1081" s="1">
        <v>0</v>
      </c>
      <c r="I1081" s="2">
        <v>42514</v>
      </c>
      <c r="J1081" t="s">
        <v>4088</v>
      </c>
      <c r="K1081" t="s">
        <v>102</v>
      </c>
      <c r="L1081">
        <v>21215</v>
      </c>
      <c r="M1081">
        <v>1740</v>
      </c>
      <c r="N1081" t="s">
        <v>4089</v>
      </c>
      <c r="O1081">
        <v>57</v>
      </c>
      <c r="P1081">
        <v>3</v>
      </c>
      <c r="Q1081" t="s">
        <v>104</v>
      </c>
      <c r="R1081" t="s">
        <v>8304</v>
      </c>
      <c r="S1081">
        <v>56.98</v>
      </c>
      <c r="T1081">
        <v>116</v>
      </c>
      <c r="U1081" t="s">
        <v>19</v>
      </c>
      <c r="V1081" s="2">
        <v>42520</v>
      </c>
      <c r="W1081" t="s">
        <v>39</v>
      </c>
      <c r="X1081" t="s">
        <v>1549</v>
      </c>
      <c r="Y1081" t="s">
        <v>64</v>
      </c>
    </row>
    <row r="1082" spans="1:25" x14ac:dyDescent="0.35">
      <c r="A1082">
        <v>5</v>
      </c>
      <c r="B1082" t="s">
        <v>25</v>
      </c>
      <c r="C1082">
        <v>3</v>
      </c>
      <c r="D1082" t="s">
        <v>11</v>
      </c>
      <c r="E1082" t="s">
        <v>2032</v>
      </c>
      <c r="F1082" t="s">
        <v>13</v>
      </c>
      <c r="G1082" t="s">
        <v>1743</v>
      </c>
      <c r="H1082" s="1">
        <v>0</v>
      </c>
      <c r="I1082" s="2">
        <v>42453</v>
      </c>
      <c r="J1082" t="s">
        <v>2035</v>
      </c>
      <c r="K1082" t="s">
        <v>30</v>
      </c>
      <c r="L1082">
        <v>93727</v>
      </c>
      <c r="M1082">
        <v>488</v>
      </c>
      <c r="N1082" t="s">
        <v>1953</v>
      </c>
      <c r="O1082">
        <v>15</v>
      </c>
      <c r="P1082">
        <v>2</v>
      </c>
      <c r="Q1082" t="s">
        <v>32</v>
      </c>
      <c r="R1082" t="s">
        <v>8304</v>
      </c>
      <c r="S1082">
        <v>14.57</v>
      </c>
      <c r="T1082">
        <v>40</v>
      </c>
      <c r="U1082" t="s">
        <v>19</v>
      </c>
      <c r="V1082" s="2">
        <v>42458</v>
      </c>
      <c r="W1082" t="s">
        <v>20</v>
      </c>
      <c r="X1082" t="s">
        <v>34</v>
      </c>
      <c r="Y1082" t="s">
        <v>47</v>
      </c>
    </row>
    <row r="1083" spans="1:25" hidden="1" x14ac:dyDescent="0.35">
      <c r="A1083">
        <v>7</v>
      </c>
      <c r="B1083" t="s">
        <v>25</v>
      </c>
      <c r="C1083">
        <v>6</v>
      </c>
      <c r="D1083" t="s">
        <v>50</v>
      </c>
      <c r="E1083" t="s">
        <v>222</v>
      </c>
      <c r="F1083" t="s">
        <v>13</v>
      </c>
      <c r="G1083" t="s">
        <v>2839</v>
      </c>
      <c r="H1083" s="1">
        <v>0</v>
      </c>
      <c r="I1083" s="2">
        <v>42512</v>
      </c>
      <c r="J1083" t="s">
        <v>7947</v>
      </c>
      <c r="K1083" t="s">
        <v>16</v>
      </c>
      <c r="L1083">
        <v>35601</v>
      </c>
      <c r="M1083">
        <v>1279</v>
      </c>
      <c r="N1083" t="s">
        <v>4710</v>
      </c>
      <c r="O1083">
        <v>13</v>
      </c>
      <c r="P1083">
        <v>1</v>
      </c>
      <c r="Q1083" t="s">
        <v>18</v>
      </c>
      <c r="R1083" t="s">
        <v>92</v>
      </c>
      <c r="S1083">
        <v>12.59</v>
      </c>
      <c r="T1083">
        <v>45</v>
      </c>
      <c r="U1083" t="s">
        <v>19</v>
      </c>
      <c r="V1083" s="2">
        <v>42519</v>
      </c>
      <c r="W1083" t="s">
        <v>39</v>
      </c>
      <c r="X1083" t="s">
        <v>225</v>
      </c>
      <c r="Y1083" t="s">
        <v>52</v>
      </c>
    </row>
    <row r="1084" spans="1:25" hidden="1" x14ac:dyDescent="0.35">
      <c r="A1084">
        <v>7</v>
      </c>
      <c r="B1084" t="s">
        <v>25</v>
      </c>
      <c r="C1084">
        <v>6</v>
      </c>
      <c r="D1084" t="s">
        <v>50</v>
      </c>
      <c r="E1084" t="s">
        <v>222</v>
      </c>
      <c r="F1084" t="s">
        <v>13</v>
      </c>
      <c r="G1084" t="s">
        <v>2839</v>
      </c>
      <c r="H1084" s="1">
        <v>0</v>
      </c>
      <c r="I1084" s="2">
        <v>42512</v>
      </c>
      <c r="J1084" t="s">
        <v>7947</v>
      </c>
      <c r="K1084" t="s">
        <v>16</v>
      </c>
      <c r="L1084">
        <v>35601</v>
      </c>
      <c r="M1084">
        <v>1178</v>
      </c>
      <c r="N1084" t="s">
        <v>4774</v>
      </c>
      <c r="O1084">
        <v>34</v>
      </c>
      <c r="P1084">
        <v>2</v>
      </c>
      <c r="Q1084" t="s">
        <v>18</v>
      </c>
      <c r="R1084" t="s">
        <v>92</v>
      </c>
      <c r="S1084">
        <v>34</v>
      </c>
      <c r="T1084">
        <v>136</v>
      </c>
      <c r="U1084" t="s">
        <v>19</v>
      </c>
      <c r="V1084" s="2">
        <v>42519</v>
      </c>
      <c r="W1084" t="s">
        <v>39</v>
      </c>
      <c r="X1084" t="s">
        <v>225</v>
      </c>
      <c r="Y1084" t="s">
        <v>52</v>
      </c>
    </row>
    <row r="1085" spans="1:25" hidden="1" x14ac:dyDescent="0.35">
      <c r="A1085">
        <v>4</v>
      </c>
      <c r="B1085" t="s">
        <v>43</v>
      </c>
      <c r="C1085">
        <v>6</v>
      </c>
      <c r="D1085" t="s">
        <v>11</v>
      </c>
      <c r="E1085" t="s">
        <v>498</v>
      </c>
      <c r="F1085" t="s">
        <v>13</v>
      </c>
      <c r="G1085" t="s">
        <v>7020</v>
      </c>
      <c r="H1085" s="1">
        <v>0.3</v>
      </c>
      <c r="I1085" s="2">
        <v>42571</v>
      </c>
      <c r="J1085" t="s">
        <v>7021</v>
      </c>
      <c r="K1085" t="s">
        <v>73</v>
      </c>
      <c r="L1085">
        <v>75217</v>
      </c>
      <c r="M1085">
        <v>828</v>
      </c>
      <c r="N1085" t="s">
        <v>1116</v>
      </c>
      <c r="O1085">
        <v>-140</v>
      </c>
      <c r="P1085">
        <v>2</v>
      </c>
      <c r="Q1085" t="s">
        <v>75</v>
      </c>
      <c r="R1085" t="s">
        <v>8304</v>
      </c>
      <c r="S1085">
        <v>-140.19999999999999</v>
      </c>
      <c r="T1085">
        <v>981</v>
      </c>
      <c r="U1085" t="s">
        <v>76</v>
      </c>
      <c r="V1085" s="2">
        <v>42575</v>
      </c>
      <c r="W1085" t="s">
        <v>39</v>
      </c>
      <c r="X1085" t="s">
        <v>77</v>
      </c>
      <c r="Y1085" t="s">
        <v>24</v>
      </c>
    </row>
    <row r="1086" spans="1:25" hidden="1" x14ac:dyDescent="0.35">
      <c r="A1086">
        <v>4</v>
      </c>
      <c r="B1086" t="s">
        <v>43</v>
      </c>
      <c r="C1086">
        <v>6</v>
      </c>
      <c r="D1086" t="s">
        <v>11</v>
      </c>
      <c r="E1086" t="s">
        <v>498</v>
      </c>
      <c r="F1086" t="s">
        <v>13</v>
      </c>
      <c r="G1086" t="s">
        <v>7020</v>
      </c>
      <c r="H1086" s="1">
        <v>0.6</v>
      </c>
      <c r="I1086" s="2">
        <v>42571</v>
      </c>
      <c r="J1086" t="s">
        <v>7021</v>
      </c>
      <c r="K1086" t="s">
        <v>73</v>
      </c>
      <c r="L1086">
        <v>75217</v>
      </c>
      <c r="M1086">
        <v>1618</v>
      </c>
      <c r="N1086" t="s">
        <v>1464</v>
      </c>
      <c r="O1086">
        <v>-14</v>
      </c>
      <c r="P1086">
        <v>5</v>
      </c>
      <c r="Q1086" t="s">
        <v>75</v>
      </c>
      <c r="R1086" t="s">
        <v>8304</v>
      </c>
      <c r="S1086">
        <v>-14.23</v>
      </c>
      <c r="T1086">
        <v>17</v>
      </c>
      <c r="U1086" t="s">
        <v>76</v>
      </c>
      <c r="V1086" s="2">
        <v>42575</v>
      </c>
      <c r="W1086" t="s">
        <v>39</v>
      </c>
      <c r="X1086" t="s">
        <v>77</v>
      </c>
      <c r="Y1086" t="s">
        <v>47</v>
      </c>
    </row>
    <row r="1087" spans="1:25" hidden="1" x14ac:dyDescent="0.35">
      <c r="A1087">
        <v>4</v>
      </c>
      <c r="B1087" t="s">
        <v>43</v>
      </c>
      <c r="C1087">
        <v>6</v>
      </c>
      <c r="D1087" t="s">
        <v>26</v>
      </c>
      <c r="E1087" t="s">
        <v>498</v>
      </c>
      <c r="F1087" t="s">
        <v>13</v>
      </c>
      <c r="G1087" t="s">
        <v>7020</v>
      </c>
      <c r="H1087" s="1">
        <v>0.2</v>
      </c>
      <c r="I1087" s="2">
        <v>42571</v>
      </c>
      <c r="J1087" t="s">
        <v>7021</v>
      </c>
      <c r="K1087" t="s">
        <v>73</v>
      </c>
      <c r="L1087">
        <v>75217</v>
      </c>
      <c r="M1087">
        <v>982</v>
      </c>
      <c r="N1087" t="s">
        <v>905</v>
      </c>
      <c r="O1087">
        <v>39</v>
      </c>
      <c r="P1087">
        <v>3</v>
      </c>
      <c r="Q1087" t="s">
        <v>75</v>
      </c>
      <c r="R1087" t="s">
        <v>8304</v>
      </c>
      <c r="S1087">
        <v>38.57</v>
      </c>
      <c r="T1087">
        <v>343</v>
      </c>
      <c r="U1087" t="s">
        <v>76</v>
      </c>
      <c r="V1087" s="2">
        <v>42575</v>
      </c>
      <c r="W1087" t="s">
        <v>39</v>
      </c>
      <c r="X1087" t="s">
        <v>77</v>
      </c>
      <c r="Y1087" t="s">
        <v>42</v>
      </c>
    </row>
    <row r="1088" spans="1:25" x14ac:dyDescent="0.35">
      <c r="A1088">
        <v>2</v>
      </c>
      <c r="B1088" t="s">
        <v>43</v>
      </c>
      <c r="C1088">
        <v>3</v>
      </c>
      <c r="D1088" t="s">
        <v>11</v>
      </c>
      <c r="E1088" t="s">
        <v>88</v>
      </c>
      <c r="F1088" t="s">
        <v>13</v>
      </c>
      <c r="G1088" t="s">
        <v>556</v>
      </c>
      <c r="H1088" s="1">
        <v>0</v>
      </c>
      <c r="I1088" s="2">
        <v>42576</v>
      </c>
      <c r="J1088" t="s">
        <v>2066</v>
      </c>
      <c r="K1088" t="s">
        <v>30</v>
      </c>
      <c r="L1088">
        <v>94122</v>
      </c>
      <c r="M1088">
        <v>1505</v>
      </c>
      <c r="N1088" t="s">
        <v>560</v>
      </c>
      <c r="O1088">
        <v>34</v>
      </c>
      <c r="P1088">
        <v>8</v>
      </c>
      <c r="Q1088" t="s">
        <v>32</v>
      </c>
      <c r="R1088" t="s">
        <v>8304</v>
      </c>
      <c r="S1088">
        <v>34.28</v>
      </c>
      <c r="T1088">
        <v>78</v>
      </c>
      <c r="U1088" t="s">
        <v>19</v>
      </c>
      <c r="V1088" s="2">
        <v>42578</v>
      </c>
      <c r="W1088" t="s">
        <v>20</v>
      </c>
      <c r="X1088" t="s">
        <v>34</v>
      </c>
      <c r="Y1088" t="s">
        <v>47</v>
      </c>
    </row>
    <row r="1089" spans="1:25" x14ac:dyDescent="0.35">
      <c r="A1089">
        <v>2</v>
      </c>
      <c r="B1089" t="s">
        <v>43</v>
      </c>
      <c r="C1089">
        <v>3</v>
      </c>
      <c r="D1089" t="s">
        <v>26</v>
      </c>
      <c r="E1089" t="s">
        <v>88</v>
      </c>
      <c r="F1089" t="s">
        <v>13</v>
      </c>
      <c r="G1089" t="s">
        <v>556</v>
      </c>
      <c r="H1089" s="1">
        <v>0</v>
      </c>
      <c r="I1089" s="2">
        <v>42576</v>
      </c>
      <c r="J1089" t="s">
        <v>2066</v>
      </c>
      <c r="K1089" t="s">
        <v>30</v>
      </c>
      <c r="L1089">
        <v>94122</v>
      </c>
      <c r="M1089">
        <v>652</v>
      </c>
      <c r="N1089" t="s">
        <v>577</v>
      </c>
      <c r="O1089">
        <v>15</v>
      </c>
      <c r="P1089">
        <v>4</v>
      </c>
      <c r="Q1089" t="s">
        <v>32</v>
      </c>
      <c r="R1089" t="s">
        <v>8304</v>
      </c>
      <c r="S1089">
        <v>15.04</v>
      </c>
      <c r="T1089">
        <v>54</v>
      </c>
      <c r="U1089" t="s">
        <v>19</v>
      </c>
      <c r="V1089" s="2">
        <v>42578</v>
      </c>
      <c r="W1089" t="s">
        <v>20</v>
      </c>
      <c r="X1089" t="s">
        <v>34</v>
      </c>
      <c r="Y1089" t="s">
        <v>42</v>
      </c>
    </row>
    <row r="1090" spans="1:25" x14ac:dyDescent="0.35">
      <c r="A1090">
        <v>2</v>
      </c>
      <c r="B1090" t="s">
        <v>43</v>
      </c>
      <c r="C1090">
        <v>3</v>
      </c>
      <c r="D1090" t="s">
        <v>26</v>
      </c>
      <c r="E1090" t="s">
        <v>88</v>
      </c>
      <c r="F1090" t="s">
        <v>13</v>
      </c>
      <c r="G1090" t="s">
        <v>556</v>
      </c>
      <c r="H1090" s="1">
        <v>0</v>
      </c>
      <c r="I1090" s="2">
        <v>42576</v>
      </c>
      <c r="J1090" t="s">
        <v>2066</v>
      </c>
      <c r="K1090" t="s">
        <v>30</v>
      </c>
      <c r="L1090">
        <v>94122</v>
      </c>
      <c r="M1090">
        <v>806</v>
      </c>
      <c r="N1090" t="s">
        <v>3682</v>
      </c>
      <c r="O1090">
        <v>328</v>
      </c>
      <c r="P1090">
        <v>5</v>
      </c>
      <c r="Q1090" t="s">
        <v>32</v>
      </c>
      <c r="R1090" t="s">
        <v>8304</v>
      </c>
      <c r="S1090">
        <v>327.51</v>
      </c>
      <c r="T1090">
        <v>8188</v>
      </c>
      <c r="U1090" t="s">
        <v>19</v>
      </c>
      <c r="V1090" s="2">
        <v>42578</v>
      </c>
      <c r="W1090" t="s">
        <v>20</v>
      </c>
      <c r="X1090" t="s">
        <v>34</v>
      </c>
      <c r="Y1090" t="s">
        <v>356</v>
      </c>
    </row>
    <row r="1091" spans="1:25" hidden="1" x14ac:dyDescent="0.35">
      <c r="A1091">
        <v>5</v>
      </c>
      <c r="B1091" t="s">
        <v>43</v>
      </c>
      <c r="C1091">
        <v>6</v>
      </c>
      <c r="D1091" t="s">
        <v>11</v>
      </c>
      <c r="E1091" t="s">
        <v>192</v>
      </c>
      <c r="F1091" t="s">
        <v>13</v>
      </c>
      <c r="G1091" t="s">
        <v>1867</v>
      </c>
      <c r="H1091" s="1">
        <v>0.3</v>
      </c>
      <c r="I1091" s="2">
        <v>42516</v>
      </c>
      <c r="J1091" t="s">
        <v>2179</v>
      </c>
      <c r="K1091" t="s">
        <v>73</v>
      </c>
      <c r="L1091">
        <v>60623</v>
      </c>
      <c r="M1091">
        <v>743</v>
      </c>
      <c r="N1091" t="s">
        <v>1490</v>
      </c>
      <c r="O1091">
        <v>-5</v>
      </c>
      <c r="P1091">
        <v>2</v>
      </c>
      <c r="Q1091" t="s">
        <v>75</v>
      </c>
      <c r="R1091" t="s">
        <v>8304</v>
      </c>
      <c r="S1091">
        <v>-5.14</v>
      </c>
      <c r="T1091">
        <v>360</v>
      </c>
      <c r="U1091" t="s">
        <v>19</v>
      </c>
      <c r="V1091" s="2">
        <v>42521</v>
      </c>
      <c r="W1091" t="s">
        <v>39</v>
      </c>
      <c r="X1091" t="s">
        <v>139</v>
      </c>
      <c r="Y1091" t="s">
        <v>24</v>
      </c>
    </row>
    <row r="1092" spans="1:25" hidden="1" x14ac:dyDescent="0.35">
      <c r="A1092">
        <v>5</v>
      </c>
      <c r="B1092" t="s">
        <v>43</v>
      </c>
      <c r="C1092">
        <v>6</v>
      </c>
      <c r="D1092" t="s">
        <v>26</v>
      </c>
      <c r="E1092" t="s">
        <v>192</v>
      </c>
      <c r="F1092" t="s">
        <v>13</v>
      </c>
      <c r="G1092" t="s">
        <v>1867</v>
      </c>
      <c r="H1092" s="1">
        <v>0.2</v>
      </c>
      <c r="I1092" s="2">
        <v>42516</v>
      </c>
      <c r="J1092" t="s">
        <v>2179</v>
      </c>
      <c r="K1092" t="s">
        <v>73</v>
      </c>
      <c r="L1092">
        <v>60623</v>
      </c>
      <c r="M1092">
        <v>525</v>
      </c>
      <c r="N1092" t="s">
        <v>3515</v>
      </c>
      <c r="O1092">
        <v>3</v>
      </c>
      <c r="P1092">
        <v>3</v>
      </c>
      <c r="Q1092" t="s">
        <v>75</v>
      </c>
      <c r="R1092" t="s">
        <v>8304</v>
      </c>
      <c r="S1092">
        <v>3.18</v>
      </c>
      <c r="T1092">
        <v>13</v>
      </c>
      <c r="U1092" t="s">
        <v>19</v>
      </c>
      <c r="V1092" s="2">
        <v>42521</v>
      </c>
      <c r="W1092" t="s">
        <v>39</v>
      </c>
      <c r="X1092" t="s">
        <v>139</v>
      </c>
      <c r="Y1092" t="s">
        <v>49</v>
      </c>
    </row>
    <row r="1093" spans="1:25" hidden="1" x14ac:dyDescent="0.35">
      <c r="A1093">
        <v>5</v>
      </c>
      <c r="B1093" t="s">
        <v>43</v>
      </c>
      <c r="C1093">
        <v>6</v>
      </c>
      <c r="D1093" t="s">
        <v>26</v>
      </c>
      <c r="E1093" t="s">
        <v>192</v>
      </c>
      <c r="F1093" t="s">
        <v>13</v>
      </c>
      <c r="G1093" t="s">
        <v>1867</v>
      </c>
      <c r="H1093" s="1">
        <v>0.2</v>
      </c>
      <c r="I1093" s="2">
        <v>42516</v>
      </c>
      <c r="J1093" t="s">
        <v>2179</v>
      </c>
      <c r="K1093" t="s">
        <v>73</v>
      </c>
      <c r="L1093">
        <v>60623</v>
      </c>
      <c r="M1093">
        <v>1384</v>
      </c>
      <c r="N1093" t="s">
        <v>3748</v>
      </c>
      <c r="O1093">
        <v>8</v>
      </c>
      <c r="P1093">
        <v>3</v>
      </c>
      <c r="Q1093" t="s">
        <v>75</v>
      </c>
      <c r="R1093" t="s">
        <v>8304</v>
      </c>
      <c r="S1093">
        <v>7.7</v>
      </c>
      <c r="T1093">
        <v>103</v>
      </c>
      <c r="U1093" t="s">
        <v>19</v>
      </c>
      <c r="V1093" s="2">
        <v>42521</v>
      </c>
      <c r="W1093" t="s">
        <v>39</v>
      </c>
      <c r="X1093" t="s">
        <v>139</v>
      </c>
      <c r="Y1093" t="s">
        <v>42</v>
      </c>
    </row>
    <row r="1094" spans="1:25" x14ac:dyDescent="0.35">
      <c r="A1094">
        <v>7</v>
      </c>
      <c r="B1094" t="s">
        <v>25</v>
      </c>
      <c r="C1094">
        <v>6</v>
      </c>
      <c r="D1094" t="s">
        <v>11</v>
      </c>
      <c r="E1094" t="s">
        <v>88</v>
      </c>
      <c r="F1094" t="s">
        <v>13</v>
      </c>
      <c r="G1094" t="s">
        <v>1242</v>
      </c>
      <c r="H1094" s="1">
        <v>0</v>
      </c>
      <c r="I1094" s="2">
        <v>42712</v>
      </c>
      <c r="J1094" t="s">
        <v>5724</v>
      </c>
      <c r="K1094" t="s">
        <v>30</v>
      </c>
      <c r="L1094">
        <v>94110</v>
      </c>
      <c r="M1094">
        <v>1041</v>
      </c>
      <c r="N1094" t="s">
        <v>191</v>
      </c>
      <c r="O1094">
        <v>11</v>
      </c>
      <c r="P1094">
        <v>2</v>
      </c>
      <c r="Q1094" t="s">
        <v>32</v>
      </c>
      <c r="R1094" t="s">
        <v>8304</v>
      </c>
      <c r="S1094">
        <v>11.17</v>
      </c>
      <c r="T1094">
        <v>40</v>
      </c>
      <c r="U1094" t="s">
        <v>33</v>
      </c>
      <c r="V1094" s="2">
        <v>42719</v>
      </c>
      <c r="W1094" t="s">
        <v>39</v>
      </c>
      <c r="X1094" t="s">
        <v>34</v>
      </c>
      <c r="Y1094" t="s">
        <v>47</v>
      </c>
    </row>
    <row r="1095" spans="1:25" x14ac:dyDescent="0.35">
      <c r="A1095">
        <v>7</v>
      </c>
      <c r="B1095" t="s">
        <v>25</v>
      </c>
      <c r="C1095">
        <v>6</v>
      </c>
      <c r="D1095" t="s">
        <v>11</v>
      </c>
      <c r="E1095" t="s">
        <v>88</v>
      </c>
      <c r="F1095" t="s">
        <v>13</v>
      </c>
      <c r="G1095" t="s">
        <v>1242</v>
      </c>
      <c r="H1095" s="1">
        <v>0</v>
      </c>
      <c r="I1095" s="2">
        <v>42712</v>
      </c>
      <c r="J1095" t="s">
        <v>5724</v>
      </c>
      <c r="K1095" t="s">
        <v>30</v>
      </c>
      <c r="L1095">
        <v>94110</v>
      </c>
      <c r="M1095">
        <v>494</v>
      </c>
      <c r="N1095" t="s">
        <v>2279</v>
      </c>
      <c r="O1095">
        <v>29</v>
      </c>
      <c r="P1095">
        <v>3</v>
      </c>
      <c r="Q1095" t="s">
        <v>32</v>
      </c>
      <c r="R1095" t="s">
        <v>8304</v>
      </c>
      <c r="S1095">
        <v>28.6</v>
      </c>
      <c r="T1095">
        <v>79</v>
      </c>
      <c r="U1095" t="s">
        <v>33</v>
      </c>
      <c r="V1095" s="2">
        <v>42719</v>
      </c>
      <c r="W1095" t="s">
        <v>39</v>
      </c>
      <c r="X1095" t="s">
        <v>34</v>
      </c>
      <c r="Y1095" t="s">
        <v>47</v>
      </c>
    </row>
    <row r="1096" spans="1:25" hidden="1" x14ac:dyDescent="0.35">
      <c r="A1096">
        <v>5</v>
      </c>
      <c r="B1096" t="s">
        <v>25</v>
      </c>
      <c r="C1096">
        <v>3</v>
      </c>
      <c r="D1096" t="s">
        <v>26</v>
      </c>
      <c r="E1096" t="s">
        <v>535</v>
      </c>
      <c r="F1096" t="s">
        <v>13</v>
      </c>
      <c r="G1096" t="s">
        <v>502</v>
      </c>
      <c r="H1096" s="1">
        <v>0</v>
      </c>
      <c r="I1096" s="2">
        <v>42531</v>
      </c>
      <c r="J1096" t="s">
        <v>6016</v>
      </c>
      <c r="K1096" t="s">
        <v>73</v>
      </c>
      <c r="L1096">
        <v>48234</v>
      </c>
      <c r="M1096">
        <v>532</v>
      </c>
      <c r="N1096" t="s">
        <v>1173</v>
      </c>
      <c r="O1096">
        <v>241</v>
      </c>
      <c r="P1096">
        <v>5</v>
      </c>
      <c r="Q1096" t="s">
        <v>75</v>
      </c>
      <c r="R1096" t="s">
        <v>8304</v>
      </c>
      <c r="S1096">
        <v>240.86</v>
      </c>
      <c r="T1096">
        <v>492</v>
      </c>
      <c r="U1096" t="s">
        <v>33</v>
      </c>
      <c r="V1096" s="2">
        <v>42536</v>
      </c>
      <c r="W1096" t="s">
        <v>20</v>
      </c>
      <c r="X1096" t="s">
        <v>156</v>
      </c>
      <c r="Y1096" t="s">
        <v>35</v>
      </c>
    </row>
    <row r="1097" spans="1:25" hidden="1" x14ac:dyDescent="0.35">
      <c r="A1097">
        <v>6</v>
      </c>
      <c r="B1097" t="s">
        <v>10</v>
      </c>
      <c r="C1097">
        <v>6</v>
      </c>
      <c r="D1097" t="s">
        <v>26</v>
      </c>
      <c r="E1097" t="s">
        <v>535</v>
      </c>
      <c r="F1097" t="s">
        <v>13</v>
      </c>
      <c r="G1097" t="s">
        <v>1869</v>
      </c>
      <c r="H1097" s="1">
        <v>0</v>
      </c>
      <c r="I1097" s="2">
        <v>42622</v>
      </c>
      <c r="J1097" t="s">
        <v>3808</v>
      </c>
      <c r="K1097" t="s">
        <v>73</v>
      </c>
      <c r="L1097">
        <v>48227</v>
      </c>
      <c r="M1097">
        <v>122</v>
      </c>
      <c r="N1097" t="s">
        <v>993</v>
      </c>
      <c r="O1097">
        <v>52</v>
      </c>
      <c r="P1097">
        <v>7</v>
      </c>
      <c r="Q1097" t="s">
        <v>75</v>
      </c>
      <c r="R1097" t="s">
        <v>8304</v>
      </c>
      <c r="S1097">
        <v>51.8</v>
      </c>
      <c r="T1097">
        <v>104</v>
      </c>
      <c r="U1097" t="s">
        <v>19</v>
      </c>
      <c r="V1097" s="2">
        <v>42628</v>
      </c>
      <c r="W1097" t="s">
        <v>39</v>
      </c>
      <c r="X1097" t="s">
        <v>156</v>
      </c>
      <c r="Y1097" t="s">
        <v>35</v>
      </c>
    </row>
    <row r="1098" spans="1:25" hidden="1" x14ac:dyDescent="0.35">
      <c r="A1098">
        <v>4</v>
      </c>
      <c r="B1098" t="s">
        <v>43</v>
      </c>
      <c r="C1098">
        <v>6</v>
      </c>
      <c r="D1098" t="s">
        <v>11</v>
      </c>
      <c r="E1098" t="s">
        <v>65</v>
      </c>
      <c r="F1098" t="s">
        <v>13</v>
      </c>
      <c r="G1098" t="s">
        <v>2629</v>
      </c>
      <c r="H1098" s="1">
        <v>0</v>
      </c>
      <c r="I1098" s="2">
        <v>42538</v>
      </c>
      <c r="J1098" t="s">
        <v>2630</v>
      </c>
      <c r="K1098" t="s">
        <v>30</v>
      </c>
      <c r="L1098">
        <v>98105</v>
      </c>
      <c r="M1098">
        <v>592</v>
      </c>
      <c r="N1098" t="s">
        <v>766</v>
      </c>
      <c r="O1098">
        <v>3</v>
      </c>
      <c r="P1098">
        <v>3</v>
      </c>
      <c r="Q1098" t="s">
        <v>32</v>
      </c>
      <c r="R1098" t="s">
        <v>8304</v>
      </c>
      <c r="S1098">
        <v>2.62</v>
      </c>
      <c r="T1098">
        <v>6</v>
      </c>
      <c r="U1098" t="s">
        <v>19</v>
      </c>
      <c r="V1098" s="2">
        <v>42542</v>
      </c>
      <c r="W1098" t="s">
        <v>39</v>
      </c>
      <c r="X1098" t="s">
        <v>69</v>
      </c>
      <c r="Y1098" t="s">
        <v>47</v>
      </c>
    </row>
    <row r="1099" spans="1:25" hidden="1" x14ac:dyDescent="0.35">
      <c r="A1099">
        <v>4</v>
      </c>
      <c r="B1099" t="s">
        <v>43</v>
      </c>
      <c r="C1099">
        <v>6</v>
      </c>
      <c r="D1099" t="s">
        <v>26</v>
      </c>
      <c r="E1099" t="s">
        <v>65</v>
      </c>
      <c r="F1099" t="s">
        <v>13</v>
      </c>
      <c r="G1099" t="s">
        <v>2629</v>
      </c>
      <c r="H1099" s="1">
        <v>0</v>
      </c>
      <c r="I1099" s="2">
        <v>42538</v>
      </c>
      <c r="J1099" t="s">
        <v>2630</v>
      </c>
      <c r="K1099" t="s">
        <v>30</v>
      </c>
      <c r="L1099">
        <v>98105</v>
      </c>
      <c r="M1099">
        <v>1216</v>
      </c>
      <c r="N1099" t="s">
        <v>703</v>
      </c>
      <c r="O1099">
        <v>9</v>
      </c>
      <c r="P1099">
        <v>5</v>
      </c>
      <c r="Q1099" t="s">
        <v>32</v>
      </c>
      <c r="R1099" t="s">
        <v>8304</v>
      </c>
      <c r="S1099">
        <v>8.9499999999999993</v>
      </c>
      <c r="T1099">
        <v>18</v>
      </c>
      <c r="U1099" t="s">
        <v>19</v>
      </c>
      <c r="V1099" s="2">
        <v>42542</v>
      </c>
      <c r="W1099" t="s">
        <v>39</v>
      </c>
      <c r="X1099" t="s">
        <v>69</v>
      </c>
      <c r="Y1099" t="s">
        <v>176</v>
      </c>
    </row>
    <row r="1100" spans="1:25" hidden="1" x14ac:dyDescent="0.35">
      <c r="A1100">
        <v>4</v>
      </c>
      <c r="B1100" t="s">
        <v>43</v>
      </c>
      <c r="C1100">
        <v>6</v>
      </c>
      <c r="D1100" t="s">
        <v>26</v>
      </c>
      <c r="E1100" t="s">
        <v>65</v>
      </c>
      <c r="F1100" t="s">
        <v>13</v>
      </c>
      <c r="G1100" t="s">
        <v>2629</v>
      </c>
      <c r="H1100" s="1">
        <v>0.2</v>
      </c>
      <c r="I1100" s="2">
        <v>42538</v>
      </c>
      <c r="J1100" t="s">
        <v>2630</v>
      </c>
      <c r="K1100" t="s">
        <v>30</v>
      </c>
      <c r="L1100">
        <v>98105</v>
      </c>
      <c r="M1100">
        <v>684</v>
      </c>
      <c r="N1100" t="s">
        <v>750</v>
      </c>
      <c r="O1100">
        <v>1062</v>
      </c>
      <c r="P1100">
        <v>3</v>
      </c>
      <c r="Q1100" t="s">
        <v>32</v>
      </c>
      <c r="R1100" t="s">
        <v>8304</v>
      </c>
      <c r="S1100">
        <v>1061.57</v>
      </c>
      <c r="T1100">
        <v>3266</v>
      </c>
      <c r="U1100" t="s">
        <v>19</v>
      </c>
      <c r="V1100" s="2">
        <v>42542</v>
      </c>
      <c r="W1100" t="s">
        <v>39</v>
      </c>
      <c r="X1100" t="s">
        <v>69</v>
      </c>
      <c r="Y1100" t="s">
        <v>54</v>
      </c>
    </row>
    <row r="1101" spans="1:25" hidden="1" x14ac:dyDescent="0.35">
      <c r="A1101">
        <v>4</v>
      </c>
      <c r="B1101" t="s">
        <v>43</v>
      </c>
      <c r="C1101">
        <v>6</v>
      </c>
      <c r="D1101" t="s">
        <v>50</v>
      </c>
      <c r="E1101" t="s">
        <v>5063</v>
      </c>
      <c r="F1101" t="s">
        <v>13</v>
      </c>
      <c r="G1101" t="s">
        <v>1844</v>
      </c>
      <c r="H1101" s="1">
        <v>0</v>
      </c>
      <c r="I1101" s="2">
        <v>42693</v>
      </c>
      <c r="J1101" t="s">
        <v>5064</v>
      </c>
      <c r="K1101" t="s">
        <v>102</v>
      </c>
      <c r="L1101">
        <v>14701</v>
      </c>
      <c r="M1101">
        <v>144</v>
      </c>
      <c r="N1101" t="s">
        <v>5065</v>
      </c>
      <c r="O1101">
        <v>1228</v>
      </c>
      <c r="P1101">
        <v>7</v>
      </c>
      <c r="Q1101" t="s">
        <v>104</v>
      </c>
      <c r="R1101" t="s">
        <v>8304</v>
      </c>
      <c r="S1101">
        <v>1228.18</v>
      </c>
      <c r="T1101">
        <v>4549</v>
      </c>
      <c r="U1101" t="s">
        <v>19</v>
      </c>
      <c r="V1101" s="2">
        <v>42697</v>
      </c>
      <c r="W1101" t="s">
        <v>39</v>
      </c>
      <c r="X1101" t="s">
        <v>175</v>
      </c>
      <c r="Y1101" t="s">
        <v>52</v>
      </c>
    </row>
    <row r="1102" spans="1:25" x14ac:dyDescent="0.35">
      <c r="A1102">
        <v>2</v>
      </c>
      <c r="B1102" t="s">
        <v>43</v>
      </c>
      <c r="C1102">
        <v>3</v>
      </c>
      <c r="D1102" t="s">
        <v>26</v>
      </c>
      <c r="E1102" t="s">
        <v>88</v>
      </c>
      <c r="F1102" t="s">
        <v>13</v>
      </c>
      <c r="G1102" t="s">
        <v>970</v>
      </c>
      <c r="H1102" s="1">
        <v>0</v>
      </c>
      <c r="I1102" s="2">
        <v>42683</v>
      </c>
      <c r="J1102" t="s">
        <v>971</v>
      </c>
      <c r="K1102" t="s">
        <v>30</v>
      </c>
      <c r="L1102">
        <v>94110</v>
      </c>
      <c r="M1102">
        <v>1373</v>
      </c>
      <c r="N1102" t="s">
        <v>972</v>
      </c>
      <c r="O1102">
        <v>3</v>
      </c>
      <c r="P1102">
        <v>3</v>
      </c>
      <c r="Q1102" t="s">
        <v>32</v>
      </c>
      <c r="R1102" t="s">
        <v>8304</v>
      </c>
      <c r="S1102">
        <v>3.41</v>
      </c>
      <c r="T1102">
        <v>341</v>
      </c>
      <c r="U1102" t="s">
        <v>19</v>
      </c>
      <c r="V1102" s="2">
        <v>42685</v>
      </c>
      <c r="W1102" t="s">
        <v>20</v>
      </c>
      <c r="X1102" t="s">
        <v>34</v>
      </c>
      <c r="Y1102" t="s">
        <v>42</v>
      </c>
    </row>
    <row r="1103" spans="1:25" x14ac:dyDescent="0.35">
      <c r="A1103">
        <v>2</v>
      </c>
      <c r="B1103" t="s">
        <v>43</v>
      </c>
      <c r="C1103">
        <v>3</v>
      </c>
      <c r="D1103" t="s">
        <v>11</v>
      </c>
      <c r="E1103" t="s">
        <v>88</v>
      </c>
      <c r="F1103" t="s">
        <v>13</v>
      </c>
      <c r="G1103" t="s">
        <v>970</v>
      </c>
      <c r="H1103" s="1">
        <v>0.15</v>
      </c>
      <c r="I1103" s="2">
        <v>42683</v>
      </c>
      <c r="J1103" t="s">
        <v>971</v>
      </c>
      <c r="K1103" t="s">
        <v>30</v>
      </c>
      <c r="L1103">
        <v>94110</v>
      </c>
      <c r="M1103">
        <v>1437</v>
      </c>
      <c r="N1103" t="s">
        <v>973</v>
      </c>
      <c r="O1103">
        <v>10</v>
      </c>
      <c r="P1103">
        <v>2</v>
      </c>
      <c r="Q1103" t="s">
        <v>32</v>
      </c>
      <c r="R1103" t="s">
        <v>8304</v>
      </c>
      <c r="S1103">
        <v>10.48</v>
      </c>
      <c r="T1103">
        <v>223</v>
      </c>
      <c r="U1103" t="s">
        <v>19</v>
      </c>
      <c r="V1103" s="2">
        <v>42685</v>
      </c>
      <c r="W1103" t="s">
        <v>20</v>
      </c>
      <c r="X1103" t="s">
        <v>34</v>
      </c>
      <c r="Y1103" t="s">
        <v>22</v>
      </c>
    </row>
    <row r="1104" spans="1:25" x14ac:dyDescent="0.35">
      <c r="A1104">
        <v>2</v>
      </c>
      <c r="B1104" t="s">
        <v>43</v>
      </c>
      <c r="C1104">
        <v>3</v>
      </c>
      <c r="D1104" t="s">
        <v>50</v>
      </c>
      <c r="E1104" t="s">
        <v>88</v>
      </c>
      <c r="F1104" t="s">
        <v>13</v>
      </c>
      <c r="G1104" t="s">
        <v>970</v>
      </c>
      <c r="H1104" s="1">
        <v>0.2</v>
      </c>
      <c r="I1104" s="2">
        <v>42683</v>
      </c>
      <c r="J1104" t="s">
        <v>971</v>
      </c>
      <c r="K1104" t="s">
        <v>30</v>
      </c>
      <c r="L1104">
        <v>94110</v>
      </c>
      <c r="M1104">
        <v>1395</v>
      </c>
      <c r="N1104" t="s">
        <v>974</v>
      </c>
      <c r="O1104">
        <v>88</v>
      </c>
      <c r="P1104">
        <v>4</v>
      </c>
      <c r="Q1104" t="s">
        <v>32</v>
      </c>
      <c r="R1104" t="s">
        <v>8304</v>
      </c>
      <c r="S1104">
        <v>88</v>
      </c>
      <c r="T1104">
        <v>704</v>
      </c>
      <c r="U1104" t="s">
        <v>19</v>
      </c>
      <c r="V1104" s="2">
        <v>42685</v>
      </c>
      <c r="W1104" t="s">
        <v>20</v>
      </c>
      <c r="X1104" t="s">
        <v>34</v>
      </c>
      <c r="Y1104" t="s">
        <v>52</v>
      </c>
    </row>
    <row r="1105" spans="1:25" x14ac:dyDescent="0.35">
      <c r="A1105">
        <v>2</v>
      </c>
      <c r="B1105" t="s">
        <v>43</v>
      </c>
      <c r="C1105">
        <v>3</v>
      </c>
      <c r="D1105" t="s">
        <v>26</v>
      </c>
      <c r="E1105" t="s">
        <v>88</v>
      </c>
      <c r="F1105" t="s">
        <v>13</v>
      </c>
      <c r="G1105" t="s">
        <v>970</v>
      </c>
      <c r="H1105" s="1">
        <v>0</v>
      </c>
      <c r="I1105" s="2">
        <v>42683</v>
      </c>
      <c r="J1105" t="s">
        <v>971</v>
      </c>
      <c r="K1105" t="s">
        <v>30</v>
      </c>
      <c r="L1105">
        <v>94110</v>
      </c>
      <c r="M1105">
        <v>502</v>
      </c>
      <c r="N1105" t="s">
        <v>975</v>
      </c>
      <c r="O1105">
        <v>25</v>
      </c>
      <c r="P1105">
        <v>6</v>
      </c>
      <c r="Q1105" t="s">
        <v>32</v>
      </c>
      <c r="R1105" t="s">
        <v>8304</v>
      </c>
      <c r="S1105">
        <v>24.98</v>
      </c>
      <c r="T1105">
        <v>93</v>
      </c>
      <c r="U1105" t="s">
        <v>19</v>
      </c>
      <c r="V1105" s="2">
        <v>42685</v>
      </c>
      <c r="W1105" t="s">
        <v>20</v>
      </c>
      <c r="X1105" t="s">
        <v>34</v>
      </c>
      <c r="Y1105" t="s">
        <v>42</v>
      </c>
    </row>
    <row r="1106" spans="1:25" x14ac:dyDescent="0.35">
      <c r="A1106">
        <v>2</v>
      </c>
      <c r="B1106" t="s">
        <v>43</v>
      </c>
      <c r="C1106">
        <v>3</v>
      </c>
      <c r="D1106" t="s">
        <v>26</v>
      </c>
      <c r="E1106" t="s">
        <v>88</v>
      </c>
      <c r="F1106" t="s">
        <v>13</v>
      </c>
      <c r="G1106" t="s">
        <v>970</v>
      </c>
      <c r="H1106" s="1">
        <v>0</v>
      </c>
      <c r="I1106" s="2">
        <v>42683</v>
      </c>
      <c r="J1106" t="s">
        <v>971</v>
      </c>
      <c r="K1106" t="s">
        <v>30</v>
      </c>
      <c r="L1106">
        <v>94110</v>
      </c>
      <c r="M1106">
        <v>1337</v>
      </c>
      <c r="N1106" t="s">
        <v>8177</v>
      </c>
      <c r="O1106">
        <v>29</v>
      </c>
      <c r="P1106">
        <v>7</v>
      </c>
      <c r="Q1106" t="s">
        <v>32</v>
      </c>
      <c r="R1106" t="s">
        <v>8304</v>
      </c>
      <c r="S1106">
        <v>28.82</v>
      </c>
      <c r="T1106">
        <v>63</v>
      </c>
      <c r="U1106" t="s">
        <v>19</v>
      </c>
      <c r="V1106" s="2">
        <v>42685</v>
      </c>
      <c r="W1106" t="s">
        <v>20</v>
      </c>
      <c r="X1106" t="s">
        <v>34</v>
      </c>
      <c r="Y1106" t="s">
        <v>64</v>
      </c>
    </row>
    <row r="1107" spans="1:25" x14ac:dyDescent="0.35">
      <c r="A1107">
        <v>2</v>
      </c>
      <c r="B1107" t="s">
        <v>43</v>
      </c>
      <c r="C1107">
        <v>3</v>
      </c>
      <c r="D1107" t="s">
        <v>26</v>
      </c>
      <c r="E1107" t="s">
        <v>88</v>
      </c>
      <c r="F1107" t="s">
        <v>13</v>
      </c>
      <c r="G1107" t="s">
        <v>970</v>
      </c>
      <c r="H1107" s="1">
        <v>0</v>
      </c>
      <c r="I1107" s="2">
        <v>42683</v>
      </c>
      <c r="J1107" t="s">
        <v>971</v>
      </c>
      <c r="K1107" t="s">
        <v>30</v>
      </c>
      <c r="L1107">
        <v>94110</v>
      </c>
      <c r="M1107">
        <v>1705</v>
      </c>
      <c r="N1107" t="s">
        <v>976</v>
      </c>
      <c r="O1107">
        <v>46</v>
      </c>
      <c r="P1107">
        <v>5</v>
      </c>
      <c r="Q1107" t="s">
        <v>32</v>
      </c>
      <c r="R1107" t="s">
        <v>8304</v>
      </c>
      <c r="S1107">
        <v>45.53</v>
      </c>
      <c r="T1107">
        <v>95</v>
      </c>
      <c r="U1107" t="s">
        <v>19</v>
      </c>
      <c r="V1107" s="2">
        <v>42685</v>
      </c>
      <c r="W1107" t="s">
        <v>20</v>
      </c>
      <c r="X1107" t="s">
        <v>34</v>
      </c>
      <c r="Y1107" t="s">
        <v>64</v>
      </c>
    </row>
    <row r="1108" spans="1:25" hidden="1" x14ac:dyDescent="0.35">
      <c r="A1108">
        <v>4</v>
      </c>
      <c r="B1108" t="s">
        <v>43</v>
      </c>
      <c r="C1108">
        <v>6</v>
      </c>
      <c r="D1108" t="s">
        <v>11</v>
      </c>
      <c r="E1108" t="s">
        <v>99</v>
      </c>
      <c r="F1108" t="s">
        <v>13</v>
      </c>
      <c r="G1108" t="s">
        <v>5208</v>
      </c>
      <c r="H1108" s="1">
        <v>0.2</v>
      </c>
      <c r="I1108" s="2">
        <v>42639</v>
      </c>
      <c r="J1108" t="s">
        <v>5626</v>
      </c>
      <c r="K1108" t="s">
        <v>102</v>
      </c>
      <c r="L1108">
        <v>19140</v>
      </c>
      <c r="M1108">
        <v>484</v>
      </c>
      <c r="N1108" t="s">
        <v>1910</v>
      </c>
      <c r="O1108">
        <v>5</v>
      </c>
      <c r="P1108">
        <v>1</v>
      </c>
      <c r="Q1108" t="s">
        <v>104</v>
      </c>
      <c r="R1108" t="s">
        <v>8304</v>
      </c>
      <c r="S1108">
        <v>4.7699999999999996</v>
      </c>
      <c r="T1108">
        <v>21</v>
      </c>
      <c r="U1108" t="s">
        <v>33</v>
      </c>
      <c r="V1108" s="2">
        <v>42643</v>
      </c>
      <c r="W1108" t="s">
        <v>39</v>
      </c>
      <c r="X1108" t="s">
        <v>105</v>
      </c>
      <c r="Y1108" t="s">
        <v>47</v>
      </c>
    </row>
    <row r="1109" spans="1:25" hidden="1" x14ac:dyDescent="0.35">
      <c r="A1109">
        <v>4</v>
      </c>
      <c r="B1109" t="s">
        <v>43</v>
      </c>
      <c r="C1109">
        <v>6</v>
      </c>
      <c r="D1109" t="s">
        <v>26</v>
      </c>
      <c r="E1109" t="s">
        <v>99</v>
      </c>
      <c r="F1109" t="s">
        <v>13</v>
      </c>
      <c r="G1109" t="s">
        <v>5208</v>
      </c>
      <c r="H1109" s="1">
        <v>0.2</v>
      </c>
      <c r="I1109" s="2">
        <v>42639</v>
      </c>
      <c r="J1109" t="s">
        <v>5626</v>
      </c>
      <c r="K1109" t="s">
        <v>102</v>
      </c>
      <c r="L1109">
        <v>19140</v>
      </c>
      <c r="M1109">
        <v>63</v>
      </c>
      <c r="N1109" t="s">
        <v>8101</v>
      </c>
      <c r="O1109">
        <v>3</v>
      </c>
      <c r="P1109">
        <v>6</v>
      </c>
      <c r="Q1109" t="s">
        <v>104</v>
      </c>
      <c r="R1109" t="s">
        <v>8304</v>
      </c>
      <c r="S1109">
        <v>3.1</v>
      </c>
      <c r="T1109">
        <v>41</v>
      </c>
      <c r="U1109" t="s">
        <v>33</v>
      </c>
      <c r="V1109" s="2">
        <v>42643</v>
      </c>
      <c r="W1109" t="s">
        <v>39</v>
      </c>
      <c r="X1109" t="s">
        <v>105</v>
      </c>
      <c r="Y1109" t="s">
        <v>56</v>
      </c>
    </row>
    <row r="1110" spans="1:25" hidden="1" x14ac:dyDescent="0.35">
      <c r="A1110">
        <v>4</v>
      </c>
      <c r="B1110" t="s">
        <v>43</v>
      </c>
      <c r="C1110">
        <v>6</v>
      </c>
      <c r="D1110" t="s">
        <v>26</v>
      </c>
      <c r="E1110" t="s">
        <v>99</v>
      </c>
      <c r="F1110" t="s">
        <v>13</v>
      </c>
      <c r="G1110" t="s">
        <v>5208</v>
      </c>
      <c r="H1110" s="1">
        <v>0.7</v>
      </c>
      <c r="I1110" s="2">
        <v>42639</v>
      </c>
      <c r="J1110" t="s">
        <v>5626</v>
      </c>
      <c r="K1110" t="s">
        <v>102</v>
      </c>
      <c r="L1110">
        <v>19140</v>
      </c>
      <c r="M1110">
        <v>242</v>
      </c>
      <c r="N1110" t="s">
        <v>336</v>
      </c>
      <c r="O1110">
        <v>-5</v>
      </c>
      <c r="P1110">
        <v>5</v>
      </c>
      <c r="Q1110" t="s">
        <v>104</v>
      </c>
      <c r="R1110" t="s">
        <v>8304</v>
      </c>
      <c r="S1110">
        <v>-4.58</v>
      </c>
      <c r="T1110">
        <v>6</v>
      </c>
      <c r="U1110" t="s">
        <v>33</v>
      </c>
      <c r="V1110" s="2">
        <v>42643</v>
      </c>
      <c r="W1110" t="s">
        <v>39</v>
      </c>
      <c r="X1110" t="s">
        <v>105</v>
      </c>
      <c r="Y1110" t="s">
        <v>54</v>
      </c>
    </row>
    <row r="1111" spans="1:25" hidden="1" x14ac:dyDescent="0.35">
      <c r="A1111">
        <v>6</v>
      </c>
      <c r="B1111" t="s">
        <v>10</v>
      </c>
      <c r="C1111">
        <v>6</v>
      </c>
      <c r="D1111" t="s">
        <v>26</v>
      </c>
      <c r="E1111" t="s">
        <v>171</v>
      </c>
      <c r="F1111" t="s">
        <v>13</v>
      </c>
      <c r="G1111" t="s">
        <v>1976</v>
      </c>
      <c r="H1111" s="1">
        <v>0</v>
      </c>
      <c r="I1111" s="2">
        <v>42626</v>
      </c>
      <c r="J1111" t="s">
        <v>4074</v>
      </c>
      <c r="K1111" t="s">
        <v>102</v>
      </c>
      <c r="L1111">
        <v>10011</v>
      </c>
      <c r="M1111">
        <v>1137</v>
      </c>
      <c r="N1111" t="s">
        <v>48</v>
      </c>
      <c r="O1111">
        <v>1</v>
      </c>
      <c r="P1111">
        <v>3</v>
      </c>
      <c r="Q1111" t="s">
        <v>104</v>
      </c>
      <c r="R1111" t="s">
        <v>8304</v>
      </c>
      <c r="S1111">
        <v>1.47</v>
      </c>
      <c r="T1111">
        <v>5</v>
      </c>
      <c r="U1111" t="s">
        <v>19</v>
      </c>
      <c r="V1111" s="2">
        <v>42632</v>
      </c>
      <c r="W1111" t="s">
        <v>39</v>
      </c>
      <c r="X1111" t="s">
        <v>175</v>
      </c>
      <c r="Y1111" t="s">
        <v>49</v>
      </c>
    </row>
    <row r="1112" spans="1:25" x14ac:dyDescent="0.35">
      <c r="A1112">
        <v>4</v>
      </c>
      <c r="B1112" t="s">
        <v>43</v>
      </c>
      <c r="C1112">
        <v>6</v>
      </c>
      <c r="D1112" t="s">
        <v>26</v>
      </c>
      <c r="E1112" t="s">
        <v>88</v>
      </c>
      <c r="F1112" t="s">
        <v>13</v>
      </c>
      <c r="G1112" t="s">
        <v>5293</v>
      </c>
      <c r="H1112" s="1">
        <v>0</v>
      </c>
      <c r="I1112" s="2">
        <v>42574</v>
      </c>
      <c r="J1112" t="s">
        <v>6613</v>
      </c>
      <c r="K1112" t="s">
        <v>30</v>
      </c>
      <c r="L1112">
        <v>94122</v>
      </c>
      <c r="M1112">
        <v>86</v>
      </c>
      <c r="N1112" t="s">
        <v>1385</v>
      </c>
      <c r="O1112">
        <v>12</v>
      </c>
      <c r="P1112">
        <v>5</v>
      </c>
      <c r="Q1112" t="s">
        <v>32</v>
      </c>
      <c r="R1112" t="s">
        <v>8304</v>
      </c>
      <c r="S1112">
        <v>11.8</v>
      </c>
      <c r="T1112">
        <v>41</v>
      </c>
      <c r="U1112" t="s">
        <v>33</v>
      </c>
      <c r="V1112" s="2">
        <v>42578</v>
      </c>
      <c r="W1112" t="s">
        <v>39</v>
      </c>
      <c r="X1112" t="s">
        <v>34</v>
      </c>
      <c r="Y1112" t="s">
        <v>356</v>
      </c>
    </row>
    <row r="1113" spans="1:25" x14ac:dyDescent="0.35">
      <c r="A1113">
        <v>4</v>
      </c>
      <c r="B1113" t="s">
        <v>43</v>
      </c>
      <c r="C1113">
        <v>6</v>
      </c>
      <c r="D1113" t="s">
        <v>50</v>
      </c>
      <c r="E1113" t="s">
        <v>88</v>
      </c>
      <c r="F1113" t="s">
        <v>13</v>
      </c>
      <c r="G1113" t="s">
        <v>5293</v>
      </c>
      <c r="H1113" s="1">
        <v>0</v>
      </c>
      <c r="I1113" s="2">
        <v>42574</v>
      </c>
      <c r="J1113" t="s">
        <v>6613</v>
      </c>
      <c r="K1113" t="s">
        <v>30</v>
      </c>
      <c r="L1113">
        <v>94122</v>
      </c>
      <c r="M1113">
        <v>916</v>
      </c>
      <c r="N1113" t="s">
        <v>160</v>
      </c>
      <c r="O1113">
        <v>5</v>
      </c>
      <c r="P1113">
        <v>3</v>
      </c>
      <c r="Q1113" t="s">
        <v>32</v>
      </c>
      <c r="R1113" t="s">
        <v>8304</v>
      </c>
      <c r="S1113">
        <v>4.95</v>
      </c>
      <c r="T1113">
        <v>45</v>
      </c>
      <c r="U1113" t="s">
        <v>33</v>
      </c>
      <c r="V1113" s="2">
        <v>42578</v>
      </c>
      <c r="W1113" t="s">
        <v>39</v>
      </c>
      <c r="X1113" t="s">
        <v>34</v>
      </c>
      <c r="Y1113" t="s">
        <v>113</v>
      </c>
    </row>
    <row r="1114" spans="1:25" x14ac:dyDescent="0.35">
      <c r="A1114">
        <v>4</v>
      </c>
      <c r="B1114" t="s">
        <v>43</v>
      </c>
      <c r="C1114">
        <v>6</v>
      </c>
      <c r="D1114" t="s">
        <v>50</v>
      </c>
      <c r="E1114" t="s">
        <v>88</v>
      </c>
      <c r="F1114" t="s">
        <v>13</v>
      </c>
      <c r="G1114" t="s">
        <v>5293</v>
      </c>
      <c r="H1114" s="1">
        <v>0.2</v>
      </c>
      <c r="I1114" s="2">
        <v>42574</v>
      </c>
      <c r="J1114" t="s">
        <v>6613</v>
      </c>
      <c r="K1114" t="s">
        <v>30</v>
      </c>
      <c r="L1114">
        <v>94122</v>
      </c>
      <c r="M1114">
        <v>158</v>
      </c>
      <c r="N1114" t="s">
        <v>5125</v>
      </c>
      <c r="O1114">
        <v>38</v>
      </c>
      <c r="P1114">
        <v>3</v>
      </c>
      <c r="Q1114" t="s">
        <v>32</v>
      </c>
      <c r="R1114" t="s">
        <v>8304</v>
      </c>
      <c r="S1114">
        <v>37.799999999999997</v>
      </c>
      <c r="T1114">
        <v>302</v>
      </c>
      <c r="U1114" t="s">
        <v>33</v>
      </c>
      <c r="V1114" s="2">
        <v>42578</v>
      </c>
      <c r="W1114" t="s">
        <v>39</v>
      </c>
      <c r="X1114" t="s">
        <v>34</v>
      </c>
      <c r="Y1114" t="s">
        <v>52</v>
      </c>
    </row>
    <row r="1115" spans="1:25" x14ac:dyDescent="0.35">
      <c r="A1115">
        <v>4</v>
      </c>
      <c r="B1115" t="s">
        <v>43</v>
      </c>
      <c r="C1115">
        <v>6</v>
      </c>
      <c r="D1115" t="s">
        <v>50</v>
      </c>
      <c r="E1115" t="s">
        <v>88</v>
      </c>
      <c r="F1115" t="s">
        <v>13</v>
      </c>
      <c r="G1115" t="s">
        <v>5293</v>
      </c>
      <c r="H1115" s="1">
        <v>0.2</v>
      </c>
      <c r="I1115" s="2">
        <v>42574</v>
      </c>
      <c r="J1115" t="s">
        <v>6613</v>
      </c>
      <c r="K1115" t="s">
        <v>30</v>
      </c>
      <c r="L1115">
        <v>94122</v>
      </c>
      <c r="M1115">
        <v>1612</v>
      </c>
      <c r="N1115" t="s">
        <v>4957</v>
      </c>
      <c r="O1115">
        <v>60</v>
      </c>
      <c r="P1115">
        <v>6</v>
      </c>
      <c r="Q1115" t="s">
        <v>32</v>
      </c>
      <c r="R1115" t="s">
        <v>8304</v>
      </c>
      <c r="S1115">
        <v>60.48</v>
      </c>
      <c r="T1115">
        <v>605</v>
      </c>
      <c r="U1115" t="s">
        <v>33</v>
      </c>
      <c r="V1115" s="2">
        <v>42578</v>
      </c>
      <c r="W1115" t="s">
        <v>39</v>
      </c>
      <c r="X1115" t="s">
        <v>34</v>
      </c>
      <c r="Y1115" t="s">
        <v>52</v>
      </c>
    </row>
    <row r="1116" spans="1:25" hidden="1" x14ac:dyDescent="0.35">
      <c r="A1116">
        <v>5</v>
      </c>
      <c r="B1116" t="s">
        <v>43</v>
      </c>
      <c r="C1116">
        <v>6</v>
      </c>
      <c r="D1116" t="s">
        <v>11</v>
      </c>
      <c r="E1116" t="s">
        <v>906</v>
      </c>
      <c r="F1116" t="s">
        <v>13</v>
      </c>
      <c r="G1116" t="s">
        <v>7128</v>
      </c>
      <c r="H1116" s="1">
        <v>0.2</v>
      </c>
      <c r="I1116" s="2">
        <v>42447</v>
      </c>
      <c r="J1116" t="s">
        <v>7129</v>
      </c>
      <c r="K1116" t="s">
        <v>16</v>
      </c>
      <c r="L1116">
        <v>32216</v>
      </c>
      <c r="M1116">
        <v>617</v>
      </c>
      <c r="N1116" t="s">
        <v>8204</v>
      </c>
      <c r="O1116">
        <v>8</v>
      </c>
      <c r="P1116">
        <v>2</v>
      </c>
      <c r="Q1116" t="s">
        <v>18</v>
      </c>
      <c r="R1116" t="s">
        <v>8304</v>
      </c>
      <c r="S1116">
        <v>8.08</v>
      </c>
      <c r="T1116">
        <v>31</v>
      </c>
      <c r="U1116" t="s">
        <v>76</v>
      </c>
      <c r="V1116" s="2">
        <v>42452</v>
      </c>
      <c r="W1116" t="s">
        <v>39</v>
      </c>
      <c r="X1116" t="s">
        <v>40</v>
      </c>
      <c r="Y1116" t="s">
        <v>47</v>
      </c>
    </row>
    <row r="1117" spans="1:25" hidden="1" x14ac:dyDescent="0.35">
      <c r="A1117">
        <v>5</v>
      </c>
      <c r="B1117" t="s">
        <v>43</v>
      </c>
      <c r="C1117">
        <v>6</v>
      </c>
      <c r="D1117" t="s">
        <v>11</v>
      </c>
      <c r="E1117" t="s">
        <v>906</v>
      </c>
      <c r="F1117" t="s">
        <v>13</v>
      </c>
      <c r="G1117" t="s">
        <v>7128</v>
      </c>
      <c r="H1117" s="1">
        <v>0.2</v>
      </c>
      <c r="I1117" s="2">
        <v>42447</v>
      </c>
      <c r="J1117" t="s">
        <v>7129</v>
      </c>
      <c r="K1117" t="s">
        <v>16</v>
      </c>
      <c r="L1117">
        <v>32216</v>
      </c>
      <c r="M1117">
        <v>479</v>
      </c>
      <c r="N1117" t="s">
        <v>8193</v>
      </c>
      <c r="O1117">
        <v>15</v>
      </c>
      <c r="P1117">
        <v>3</v>
      </c>
      <c r="Q1117" t="s">
        <v>18</v>
      </c>
      <c r="R1117" t="s">
        <v>8304</v>
      </c>
      <c r="S1117">
        <v>15.29</v>
      </c>
      <c r="T1117">
        <v>122</v>
      </c>
      <c r="U1117" t="s">
        <v>76</v>
      </c>
      <c r="V1117" s="2">
        <v>42452</v>
      </c>
      <c r="W1117" t="s">
        <v>39</v>
      </c>
      <c r="X1117" t="s">
        <v>40</v>
      </c>
      <c r="Y1117" t="s">
        <v>47</v>
      </c>
    </row>
    <row r="1118" spans="1:25" hidden="1" x14ac:dyDescent="0.35">
      <c r="A1118">
        <v>5</v>
      </c>
      <c r="B1118" t="s">
        <v>43</v>
      </c>
      <c r="C1118">
        <v>6</v>
      </c>
      <c r="D1118" t="s">
        <v>26</v>
      </c>
      <c r="E1118" t="s">
        <v>906</v>
      </c>
      <c r="F1118" t="s">
        <v>13</v>
      </c>
      <c r="G1118" t="s">
        <v>7128</v>
      </c>
      <c r="H1118" s="1">
        <v>0.2</v>
      </c>
      <c r="I1118" s="2">
        <v>42447</v>
      </c>
      <c r="J1118" t="s">
        <v>7129</v>
      </c>
      <c r="K1118" t="s">
        <v>16</v>
      </c>
      <c r="L1118">
        <v>32216</v>
      </c>
      <c r="M1118">
        <v>245</v>
      </c>
      <c r="N1118" t="s">
        <v>3837</v>
      </c>
      <c r="O1118">
        <v>1</v>
      </c>
      <c r="P1118">
        <v>3</v>
      </c>
      <c r="Q1118" t="s">
        <v>18</v>
      </c>
      <c r="R1118" t="s">
        <v>8304</v>
      </c>
      <c r="S1118">
        <v>1</v>
      </c>
      <c r="T1118">
        <v>8</v>
      </c>
      <c r="U1118" t="s">
        <v>76</v>
      </c>
      <c r="V1118" s="2">
        <v>42452</v>
      </c>
      <c r="W1118" t="s">
        <v>39</v>
      </c>
      <c r="X1118" t="s">
        <v>40</v>
      </c>
      <c r="Y1118" t="s">
        <v>49</v>
      </c>
    </row>
    <row r="1119" spans="1:25" hidden="1" x14ac:dyDescent="0.35">
      <c r="A1119">
        <v>5</v>
      </c>
      <c r="B1119" t="s">
        <v>43</v>
      </c>
      <c r="C1119">
        <v>6</v>
      </c>
      <c r="D1119" t="s">
        <v>26</v>
      </c>
      <c r="E1119" t="s">
        <v>906</v>
      </c>
      <c r="F1119" t="s">
        <v>13</v>
      </c>
      <c r="G1119" t="s">
        <v>7128</v>
      </c>
      <c r="H1119" s="1">
        <v>0.2</v>
      </c>
      <c r="I1119" s="2">
        <v>42447</v>
      </c>
      <c r="J1119" t="s">
        <v>7129</v>
      </c>
      <c r="K1119" t="s">
        <v>16</v>
      </c>
      <c r="L1119">
        <v>32216</v>
      </c>
      <c r="M1119">
        <v>1507</v>
      </c>
      <c r="N1119" t="s">
        <v>346</v>
      </c>
      <c r="O1119">
        <v>6</v>
      </c>
      <c r="P1119">
        <v>3</v>
      </c>
      <c r="Q1119" t="s">
        <v>18</v>
      </c>
      <c r="R1119" t="s">
        <v>8304</v>
      </c>
      <c r="S1119">
        <v>5.92</v>
      </c>
      <c r="T1119">
        <v>19</v>
      </c>
      <c r="U1119" t="s">
        <v>76</v>
      </c>
      <c r="V1119" s="2">
        <v>42452</v>
      </c>
      <c r="W1119" t="s">
        <v>39</v>
      </c>
      <c r="X1119" t="s">
        <v>40</v>
      </c>
      <c r="Y1119" t="s">
        <v>176</v>
      </c>
    </row>
    <row r="1120" spans="1:25" hidden="1" x14ac:dyDescent="0.35">
      <c r="A1120">
        <v>5</v>
      </c>
      <c r="B1120" t="s">
        <v>43</v>
      </c>
      <c r="C1120">
        <v>6</v>
      </c>
      <c r="D1120" t="s">
        <v>26</v>
      </c>
      <c r="E1120" t="s">
        <v>906</v>
      </c>
      <c r="F1120" t="s">
        <v>13</v>
      </c>
      <c r="G1120" t="s">
        <v>7128</v>
      </c>
      <c r="H1120" s="1">
        <v>0.2</v>
      </c>
      <c r="I1120" s="2">
        <v>42447</v>
      </c>
      <c r="J1120" t="s">
        <v>7129</v>
      </c>
      <c r="K1120" t="s">
        <v>16</v>
      </c>
      <c r="L1120">
        <v>32216</v>
      </c>
      <c r="M1120">
        <v>1746</v>
      </c>
      <c r="N1120" t="s">
        <v>350</v>
      </c>
      <c r="O1120">
        <v>7</v>
      </c>
      <c r="P1120">
        <v>4</v>
      </c>
      <c r="Q1120" t="s">
        <v>18</v>
      </c>
      <c r="R1120" t="s">
        <v>8304</v>
      </c>
      <c r="S1120">
        <v>7.48</v>
      </c>
      <c r="T1120">
        <v>21</v>
      </c>
      <c r="U1120" t="s">
        <v>76</v>
      </c>
      <c r="V1120" s="2">
        <v>42452</v>
      </c>
      <c r="W1120" t="s">
        <v>39</v>
      </c>
      <c r="X1120" t="s">
        <v>40</v>
      </c>
      <c r="Y1120" t="s">
        <v>64</v>
      </c>
    </row>
    <row r="1121" spans="1:25" hidden="1" x14ac:dyDescent="0.35">
      <c r="A1121">
        <v>5</v>
      </c>
      <c r="B1121" t="s">
        <v>43</v>
      </c>
      <c r="C1121">
        <v>6</v>
      </c>
      <c r="D1121" t="s">
        <v>50</v>
      </c>
      <c r="E1121" t="s">
        <v>906</v>
      </c>
      <c r="F1121" t="s">
        <v>13</v>
      </c>
      <c r="G1121" t="s">
        <v>7128</v>
      </c>
      <c r="H1121" s="1">
        <v>0.5</v>
      </c>
      <c r="I1121" s="2">
        <v>42447</v>
      </c>
      <c r="J1121" t="s">
        <v>7129</v>
      </c>
      <c r="K1121" t="s">
        <v>16</v>
      </c>
      <c r="L1121">
        <v>32216</v>
      </c>
      <c r="M1121">
        <v>802</v>
      </c>
      <c r="N1121" t="s">
        <v>7712</v>
      </c>
      <c r="O1121">
        <v>-16</v>
      </c>
      <c r="P1121">
        <v>4</v>
      </c>
      <c r="Q1121" t="s">
        <v>18</v>
      </c>
      <c r="R1121" t="s">
        <v>8304</v>
      </c>
      <c r="S1121">
        <v>-16.43</v>
      </c>
      <c r="T1121">
        <v>821</v>
      </c>
      <c r="U1121" t="s">
        <v>76</v>
      </c>
      <c r="V1121" s="2">
        <v>42452</v>
      </c>
      <c r="W1121" t="s">
        <v>39</v>
      </c>
      <c r="X1121" t="s">
        <v>40</v>
      </c>
      <c r="Y1121" t="s">
        <v>422</v>
      </c>
    </row>
    <row r="1122" spans="1:25" hidden="1" x14ac:dyDescent="0.35">
      <c r="A1122">
        <v>5</v>
      </c>
      <c r="B1122" t="s">
        <v>43</v>
      </c>
      <c r="C1122">
        <v>6</v>
      </c>
      <c r="D1122" t="s">
        <v>50</v>
      </c>
      <c r="E1122" t="s">
        <v>906</v>
      </c>
      <c r="F1122" t="s">
        <v>13</v>
      </c>
      <c r="G1122" t="s">
        <v>7128</v>
      </c>
      <c r="H1122" s="1">
        <v>0.5</v>
      </c>
      <c r="I1122" s="2">
        <v>42447</v>
      </c>
      <c r="J1122" t="s">
        <v>7129</v>
      </c>
      <c r="K1122" t="s">
        <v>16</v>
      </c>
      <c r="L1122">
        <v>32216</v>
      </c>
      <c r="M1122">
        <v>445</v>
      </c>
      <c r="N1122" t="s">
        <v>7784</v>
      </c>
      <c r="O1122">
        <v>-1811</v>
      </c>
      <c r="P1122">
        <v>6</v>
      </c>
      <c r="Q1122" t="s">
        <v>18</v>
      </c>
      <c r="R1122" t="s">
        <v>8304</v>
      </c>
      <c r="S1122">
        <v>-1811.08</v>
      </c>
      <c r="T1122">
        <v>22638</v>
      </c>
      <c r="U1122" t="s">
        <v>76</v>
      </c>
      <c r="V1122" s="2">
        <v>42452</v>
      </c>
      <c r="W1122" t="s">
        <v>39</v>
      </c>
      <c r="X1122" t="s">
        <v>40</v>
      </c>
      <c r="Y1122" t="s">
        <v>422</v>
      </c>
    </row>
    <row r="1123" spans="1:25" hidden="1" x14ac:dyDescent="0.35">
      <c r="A1123">
        <v>2</v>
      </c>
      <c r="B1123" t="s">
        <v>43</v>
      </c>
      <c r="C1123">
        <v>3</v>
      </c>
      <c r="D1123" t="s">
        <v>11</v>
      </c>
      <c r="E1123" t="s">
        <v>1905</v>
      </c>
      <c r="F1123" t="s">
        <v>13</v>
      </c>
      <c r="G1123" t="s">
        <v>1906</v>
      </c>
      <c r="H1123" s="1">
        <v>0</v>
      </c>
      <c r="I1123" s="2">
        <v>42674</v>
      </c>
      <c r="J1123" t="s">
        <v>1907</v>
      </c>
      <c r="K1123" t="s">
        <v>102</v>
      </c>
      <c r="L1123">
        <v>2920</v>
      </c>
      <c r="M1123">
        <v>572</v>
      </c>
      <c r="N1123" t="s">
        <v>1880</v>
      </c>
      <c r="O1123">
        <v>4</v>
      </c>
      <c r="P1123">
        <v>2</v>
      </c>
      <c r="Q1123" t="s">
        <v>104</v>
      </c>
      <c r="R1123" t="s">
        <v>8304</v>
      </c>
      <c r="S1123">
        <v>4.28</v>
      </c>
      <c r="T1123">
        <v>15</v>
      </c>
      <c r="U1123" t="s">
        <v>19</v>
      </c>
      <c r="V1123" s="2">
        <v>42676</v>
      </c>
      <c r="W1123" t="s">
        <v>20</v>
      </c>
      <c r="X1123" t="s">
        <v>836</v>
      </c>
      <c r="Y1123" t="s">
        <v>47</v>
      </c>
    </row>
    <row r="1124" spans="1:25" hidden="1" x14ac:dyDescent="0.35">
      <c r="A1124">
        <v>2</v>
      </c>
      <c r="B1124" t="s">
        <v>43</v>
      </c>
      <c r="C1124">
        <v>3</v>
      </c>
      <c r="D1124" t="s">
        <v>11</v>
      </c>
      <c r="E1124" t="s">
        <v>1905</v>
      </c>
      <c r="F1124" t="s">
        <v>13</v>
      </c>
      <c r="G1124" t="s">
        <v>1906</v>
      </c>
      <c r="H1124" s="1">
        <v>0</v>
      </c>
      <c r="I1124" s="2">
        <v>42674</v>
      </c>
      <c r="J1124" t="s">
        <v>1907</v>
      </c>
      <c r="K1124" t="s">
        <v>102</v>
      </c>
      <c r="L1124">
        <v>2920</v>
      </c>
      <c r="M1124">
        <v>592</v>
      </c>
      <c r="N1124" t="s">
        <v>766</v>
      </c>
      <c r="O1124">
        <v>8</v>
      </c>
      <c r="P1124">
        <v>3</v>
      </c>
      <c r="Q1124" t="s">
        <v>104</v>
      </c>
      <c r="R1124" t="s">
        <v>8304</v>
      </c>
      <c r="S1124">
        <v>7.77</v>
      </c>
      <c r="T1124">
        <v>18</v>
      </c>
      <c r="U1124" t="s">
        <v>19</v>
      </c>
      <c r="V1124" s="2">
        <v>42676</v>
      </c>
      <c r="W1124" t="s">
        <v>20</v>
      </c>
      <c r="X1124" t="s">
        <v>836</v>
      </c>
      <c r="Y1124" t="s">
        <v>47</v>
      </c>
    </row>
    <row r="1125" spans="1:25" hidden="1" x14ac:dyDescent="0.35">
      <c r="A1125">
        <v>2</v>
      </c>
      <c r="B1125" t="s">
        <v>43</v>
      </c>
      <c r="C1125">
        <v>3</v>
      </c>
      <c r="D1125" t="s">
        <v>11</v>
      </c>
      <c r="E1125" t="s">
        <v>1905</v>
      </c>
      <c r="F1125" t="s">
        <v>13</v>
      </c>
      <c r="G1125" t="s">
        <v>1906</v>
      </c>
      <c r="H1125" s="1">
        <v>0</v>
      </c>
      <c r="I1125" s="2">
        <v>42674</v>
      </c>
      <c r="J1125" t="s">
        <v>1907</v>
      </c>
      <c r="K1125" t="s">
        <v>102</v>
      </c>
      <c r="L1125">
        <v>2920</v>
      </c>
      <c r="M1125">
        <v>846</v>
      </c>
      <c r="N1125" t="s">
        <v>1923</v>
      </c>
      <c r="O1125">
        <v>481</v>
      </c>
      <c r="P1125">
        <v>5</v>
      </c>
      <c r="Q1125" t="s">
        <v>104</v>
      </c>
      <c r="R1125" t="s">
        <v>8304</v>
      </c>
      <c r="S1125">
        <v>481.47</v>
      </c>
      <c r="T1125">
        <v>1605</v>
      </c>
      <c r="U1125" t="s">
        <v>19</v>
      </c>
      <c r="V1125" s="2">
        <v>42676</v>
      </c>
      <c r="W1125" t="s">
        <v>20</v>
      </c>
      <c r="X1125" t="s">
        <v>836</v>
      </c>
      <c r="Y1125" t="s">
        <v>24</v>
      </c>
    </row>
    <row r="1126" spans="1:25" hidden="1" x14ac:dyDescent="0.35">
      <c r="A1126">
        <v>2</v>
      </c>
      <c r="B1126" t="s">
        <v>43</v>
      </c>
      <c r="C1126">
        <v>3</v>
      </c>
      <c r="D1126" t="s">
        <v>11</v>
      </c>
      <c r="E1126" t="s">
        <v>1905</v>
      </c>
      <c r="F1126" t="s">
        <v>13</v>
      </c>
      <c r="G1126" t="s">
        <v>1906</v>
      </c>
      <c r="H1126" s="1">
        <v>0.3</v>
      </c>
      <c r="I1126" s="2">
        <v>42674</v>
      </c>
      <c r="J1126" t="s">
        <v>1907</v>
      </c>
      <c r="K1126" t="s">
        <v>102</v>
      </c>
      <c r="L1126">
        <v>2920</v>
      </c>
      <c r="M1126">
        <v>424</v>
      </c>
      <c r="N1126" t="s">
        <v>8209</v>
      </c>
      <c r="O1126">
        <v>-61</v>
      </c>
      <c r="P1126">
        <v>1</v>
      </c>
      <c r="Q1126" t="s">
        <v>104</v>
      </c>
      <c r="R1126" t="s">
        <v>8304</v>
      </c>
      <c r="S1126">
        <v>-60.61</v>
      </c>
      <c r="T1126">
        <v>386</v>
      </c>
      <c r="U1126" t="s">
        <v>19</v>
      </c>
      <c r="V1126" s="2">
        <v>42676</v>
      </c>
      <c r="W1126" t="s">
        <v>20</v>
      </c>
      <c r="X1126" t="s">
        <v>836</v>
      </c>
      <c r="Y1126" t="s">
        <v>41</v>
      </c>
    </row>
    <row r="1127" spans="1:25" hidden="1" x14ac:dyDescent="0.35">
      <c r="A1127">
        <v>2</v>
      </c>
      <c r="B1127" t="s">
        <v>43</v>
      </c>
      <c r="C1127">
        <v>3</v>
      </c>
      <c r="D1127" t="s">
        <v>26</v>
      </c>
      <c r="E1127" t="s">
        <v>1905</v>
      </c>
      <c r="F1127" t="s">
        <v>13</v>
      </c>
      <c r="G1127" t="s">
        <v>1906</v>
      </c>
      <c r="H1127" s="1">
        <v>0</v>
      </c>
      <c r="I1127" s="2">
        <v>42674</v>
      </c>
      <c r="J1127" t="s">
        <v>1907</v>
      </c>
      <c r="K1127" t="s">
        <v>102</v>
      </c>
      <c r="L1127">
        <v>2920</v>
      </c>
      <c r="M1127">
        <v>708</v>
      </c>
      <c r="N1127" t="s">
        <v>3435</v>
      </c>
      <c r="O1127">
        <v>16</v>
      </c>
      <c r="P1127">
        <v>2</v>
      </c>
      <c r="Q1127" t="s">
        <v>104</v>
      </c>
      <c r="R1127" t="s">
        <v>8304</v>
      </c>
      <c r="S1127">
        <v>15.68</v>
      </c>
      <c r="T1127">
        <v>34</v>
      </c>
      <c r="U1127" t="s">
        <v>19</v>
      </c>
      <c r="V1127" s="2">
        <v>42676</v>
      </c>
      <c r="W1127" t="s">
        <v>20</v>
      </c>
      <c r="X1127" t="s">
        <v>836</v>
      </c>
      <c r="Y1127" t="s">
        <v>54</v>
      </c>
    </row>
    <row r="1128" spans="1:25" hidden="1" x14ac:dyDescent="0.35">
      <c r="A1128">
        <v>2</v>
      </c>
      <c r="B1128" t="s">
        <v>43</v>
      </c>
      <c r="C1128">
        <v>3</v>
      </c>
      <c r="D1128" t="s">
        <v>26</v>
      </c>
      <c r="E1128" t="s">
        <v>1905</v>
      </c>
      <c r="F1128" t="s">
        <v>13</v>
      </c>
      <c r="G1128" t="s">
        <v>1906</v>
      </c>
      <c r="H1128" s="1">
        <v>0</v>
      </c>
      <c r="I1128" s="2">
        <v>42674</v>
      </c>
      <c r="J1128" t="s">
        <v>1907</v>
      </c>
      <c r="K1128" t="s">
        <v>102</v>
      </c>
      <c r="L1128">
        <v>2920</v>
      </c>
      <c r="M1128">
        <v>1365</v>
      </c>
      <c r="N1128" t="s">
        <v>8249</v>
      </c>
      <c r="O1128">
        <v>5</v>
      </c>
      <c r="P1128">
        <v>2</v>
      </c>
      <c r="Q1128" t="s">
        <v>104</v>
      </c>
      <c r="R1128" t="s">
        <v>8304</v>
      </c>
      <c r="S1128">
        <v>4.78</v>
      </c>
      <c r="T1128">
        <v>10</v>
      </c>
      <c r="U1128" t="s">
        <v>19</v>
      </c>
      <c r="V1128" s="2">
        <v>42676</v>
      </c>
      <c r="W1128" t="s">
        <v>20</v>
      </c>
      <c r="X1128" t="s">
        <v>836</v>
      </c>
      <c r="Y1128" t="s">
        <v>64</v>
      </c>
    </row>
    <row r="1129" spans="1:25" hidden="1" x14ac:dyDescent="0.35">
      <c r="A1129">
        <v>2</v>
      </c>
      <c r="B1129" t="s">
        <v>43</v>
      </c>
      <c r="C1129">
        <v>3</v>
      </c>
      <c r="D1129" t="s">
        <v>26</v>
      </c>
      <c r="E1129" t="s">
        <v>1905</v>
      </c>
      <c r="F1129" t="s">
        <v>13</v>
      </c>
      <c r="G1129" t="s">
        <v>1906</v>
      </c>
      <c r="H1129" s="1">
        <v>0</v>
      </c>
      <c r="I1129" s="2">
        <v>42674</v>
      </c>
      <c r="J1129" t="s">
        <v>1907</v>
      </c>
      <c r="K1129" t="s">
        <v>102</v>
      </c>
      <c r="L1129">
        <v>2920</v>
      </c>
      <c r="M1129">
        <v>1038</v>
      </c>
      <c r="N1129" t="s">
        <v>121</v>
      </c>
      <c r="O1129">
        <v>19</v>
      </c>
      <c r="P1129">
        <v>5</v>
      </c>
      <c r="Q1129" t="s">
        <v>104</v>
      </c>
      <c r="R1129" t="s">
        <v>8304</v>
      </c>
      <c r="S1129">
        <v>18.72</v>
      </c>
      <c r="T1129">
        <v>49</v>
      </c>
      <c r="U1129" t="s">
        <v>19</v>
      </c>
      <c r="V1129" s="2">
        <v>42676</v>
      </c>
      <c r="W1129" t="s">
        <v>20</v>
      </c>
      <c r="X1129" t="s">
        <v>836</v>
      </c>
      <c r="Y1129" t="s">
        <v>49</v>
      </c>
    </row>
    <row r="1130" spans="1:25" hidden="1" x14ac:dyDescent="0.35">
      <c r="A1130">
        <v>7</v>
      </c>
      <c r="B1130" t="s">
        <v>25</v>
      </c>
      <c r="C1130">
        <v>6</v>
      </c>
      <c r="D1130" t="s">
        <v>50</v>
      </c>
      <c r="E1130" t="s">
        <v>171</v>
      </c>
      <c r="F1130" t="s">
        <v>13</v>
      </c>
      <c r="G1130" t="s">
        <v>1833</v>
      </c>
      <c r="H1130" s="1">
        <v>0</v>
      </c>
      <c r="I1130" s="2">
        <v>42718</v>
      </c>
      <c r="J1130" t="s">
        <v>5055</v>
      </c>
      <c r="K1130" t="s">
        <v>102</v>
      </c>
      <c r="L1130">
        <v>10024</v>
      </c>
      <c r="M1130">
        <v>878</v>
      </c>
      <c r="N1130" t="s">
        <v>8282</v>
      </c>
      <c r="O1130">
        <v>2240</v>
      </c>
      <c r="P1130">
        <v>4</v>
      </c>
      <c r="Q1130" t="s">
        <v>104</v>
      </c>
      <c r="R1130" t="s">
        <v>8304</v>
      </c>
      <c r="S1130">
        <v>2239.9899999999998</v>
      </c>
      <c r="T1130">
        <v>7000</v>
      </c>
      <c r="U1130" t="s">
        <v>19</v>
      </c>
      <c r="V1130" s="2">
        <v>42725</v>
      </c>
      <c r="W1130" t="s">
        <v>39</v>
      </c>
      <c r="X1130" t="s">
        <v>175</v>
      </c>
      <c r="Y1130" t="s">
        <v>422</v>
      </c>
    </row>
    <row r="1131" spans="1:25" hidden="1" x14ac:dyDescent="0.35">
      <c r="A1131">
        <v>4</v>
      </c>
      <c r="B1131" t="s">
        <v>25</v>
      </c>
      <c r="C1131">
        <v>3</v>
      </c>
      <c r="D1131" t="s">
        <v>26</v>
      </c>
      <c r="E1131" t="s">
        <v>547</v>
      </c>
      <c r="F1131" t="s">
        <v>13</v>
      </c>
      <c r="G1131" t="s">
        <v>1135</v>
      </c>
      <c r="H1131" s="1">
        <v>0.2</v>
      </c>
      <c r="I1131" s="2">
        <v>42627</v>
      </c>
      <c r="J1131" t="s">
        <v>1136</v>
      </c>
      <c r="K1131" t="s">
        <v>16</v>
      </c>
      <c r="L1131">
        <v>33614</v>
      </c>
      <c r="M1131">
        <v>1422</v>
      </c>
      <c r="N1131" t="s">
        <v>1137</v>
      </c>
      <c r="O1131">
        <v>1</v>
      </c>
      <c r="P1131">
        <v>5</v>
      </c>
      <c r="Q1131" t="s">
        <v>18</v>
      </c>
      <c r="R1131" t="s">
        <v>8304</v>
      </c>
      <c r="S1131">
        <v>1.3</v>
      </c>
      <c r="T1131">
        <v>13</v>
      </c>
      <c r="U1131" t="s">
        <v>19</v>
      </c>
      <c r="V1131" s="2">
        <v>42631</v>
      </c>
      <c r="W1131" t="s">
        <v>20</v>
      </c>
      <c r="X1131" t="s">
        <v>40</v>
      </c>
      <c r="Y1131" t="s">
        <v>56</v>
      </c>
    </row>
    <row r="1132" spans="1:25" hidden="1" x14ac:dyDescent="0.35">
      <c r="A1132">
        <v>4</v>
      </c>
      <c r="B1132" t="s">
        <v>25</v>
      </c>
      <c r="C1132">
        <v>3</v>
      </c>
      <c r="D1132" t="s">
        <v>11</v>
      </c>
      <c r="E1132" t="s">
        <v>547</v>
      </c>
      <c r="F1132" t="s">
        <v>13</v>
      </c>
      <c r="G1132" t="s">
        <v>1135</v>
      </c>
      <c r="H1132" s="1">
        <v>0.2</v>
      </c>
      <c r="I1132" s="2">
        <v>42627</v>
      </c>
      <c r="J1132" t="s">
        <v>1136</v>
      </c>
      <c r="K1132" t="s">
        <v>16</v>
      </c>
      <c r="L1132">
        <v>33614</v>
      </c>
      <c r="M1132">
        <v>107</v>
      </c>
      <c r="N1132" t="s">
        <v>1138</v>
      </c>
      <c r="O1132">
        <v>4</v>
      </c>
      <c r="P1132">
        <v>3</v>
      </c>
      <c r="Q1132" t="s">
        <v>18</v>
      </c>
      <c r="R1132" t="s">
        <v>8304</v>
      </c>
      <c r="S1132">
        <v>3.77</v>
      </c>
      <c r="T1132">
        <v>13</v>
      </c>
      <c r="U1132" t="s">
        <v>19</v>
      </c>
      <c r="V1132" s="2">
        <v>42631</v>
      </c>
      <c r="W1132" t="s">
        <v>20</v>
      </c>
      <c r="X1132" t="s">
        <v>40</v>
      </c>
      <c r="Y1132" t="s">
        <v>47</v>
      </c>
    </row>
    <row r="1133" spans="1:25" hidden="1" x14ac:dyDescent="0.35">
      <c r="A1133">
        <v>6</v>
      </c>
      <c r="B1133" t="s">
        <v>10</v>
      </c>
      <c r="C1133">
        <v>6</v>
      </c>
      <c r="D1133" t="s">
        <v>11</v>
      </c>
      <c r="E1133" t="s">
        <v>2248</v>
      </c>
      <c r="F1133" t="s">
        <v>13</v>
      </c>
      <c r="G1133" t="s">
        <v>1666</v>
      </c>
      <c r="H1133" s="1">
        <v>0.5</v>
      </c>
      <c r="I1133" s="2">
        <v>42520</v>
      </c>
      <c r="J1133" t="s">
        <v>2249</v>
      </c>
      <c r="K1133" t="s">
        <v>73</v>
      </c>
      <c r="L1133">
        <v>60089</v>
      </c>
      <c r="M1133">
        <v>428</v>
      </c>
      <c r="N1133" t="s">
        <v>57</v>
      </c>
      <c r="O1133">
        <v>-185</v>
      </c>
      <c r="P1133">
        <v>3</v>
      </c>
      <c r="Q1133" t="s">
        <v>75</v>
      </c>
      <c r="R1133" t="s">
        <v>8304</v>
      </c>
      <c r="S1133">
        <v>-184.84</v>
      </c>
      <c r="T1133">
        <v>355</v>
      </c>
      <c r="U1133" t="s">
        <v>19</v>
      </c>
      <c r="V1133" s="2">
        <v>42526</v>
      </c>
      <c r="W1133" t="s">
        <v>39</v>
      </c>
      <c r="X1133" t="s">
        <v>139</v>
      </c>
      <c r="Y1133" t="s">
        <v>41</v>
      </c>
    </row>
    <row r="1134" spans="1:25" hidden="1" x14ac:dyDescent="0.35">
      <c r="A1134">
        <v>4</v>
      </c>
      <c r="B1134" t="s">
        <v>43</v>
      </c>
      <c r="C1134">
        <v>6</v>
      </c>
      <c r="D1134" t="s">
        <v>11</v>
      </c>
      <c r="E1134" t="s">
        <v>4958</v>
      </c>
      <c r="F1134" t="s">
        <v>13</v>
      </c>
      <c r="G1134" t="s">
        <v>469</v>
      </c>
      <c r="H1134" s="1">
        <v>0</v>
      </c>
      <c r="I1134" s="2">
        <v>42691</v>
      </c>
      <c r="J1134" t="s">
        <v>7014</v>
      </c>
      <c r="K1134" t="s">
        <v>73</v>
      </c>
      <c r="L1134">
        <v>56560</v>
      </c>
      <c r="M1134">
        <v>768</v>
      </c>
      <c r="N1134" t="s">
        <v>1719</v>
      </c>
      <c r="O1134">
        <v>82</v>
      </c>
      <c r="P1134">
        <v>5</v>
      </c>
      <c r="Q1134" t="s">
        <v>75</v>
      </c>
      <c r="R1134" t="s">
        <v>8304</v>
      </c>
      <c r="S1134">
        <v>81.58</v>
      </c>
      <c r="T1134">
        <v>480</v>
      </c>
      <c r="U1134" t="s">
        <v>76</v>
      </c>
      <c r="V1134" s="2">
        <v>42695</v>
      </c>
      <c r="W1134" t="s">
        <v>39</v>
      </c>
      <c r="X1134" t="s">
        <v>151</v>
      </c>
      <c r="Y1134" t="s">
        <v>24</v>
      </c>
    </row>
    <row r="1135" spans="1:25" hidden="1" x14ac:dyDescent="0.35">
      <c r="A1135">
        <v>7</v>
      </c>
      <c r="B1135" t="s">
        <v>25</v>
      </c>
      <c r="C1135">
        <v>6</v>
      </c>
      <c r="D1135" t="s">
        <v>11</v>
      </c>
      <c r="E1135" t="s">
        <v>122</v>
      </c>
      <c r="F1135" t="s">
        <v>13</v>
      </c>
      <c r="G1135" t="s">
        <v>1823</v>
      </c>
      <c r="H1135" s="1">
        <v>0.3</v>
      </c>
      <c r="I1135" s="2">
        <v>42621</v>
      </c>
      <c r="J1135" t="s">
        <v>2228</v>
      </c>
      <c r="K1135" t="s">
        <v>73</v>
      </c>
      <c r="L1135">
        <v>77036</v>
      </c>
      <c r="M1135">
        <v>1372</v>
      </c>
      <c r="N1135" t="s">
        <v>424</v>
      </c>
      <c r="O1135">
        <v>-14</v>
      </c>
      <c r="P1135">
        <v>5</v>
      </c>
      <c r="Q1135" t="s">
        <v>75</v>
      </c>
      <c r="R1135" t="s">
        <v>8304</v>
      </c>
      <c r="S1135">
        <v>-13.81</v>
      </c>
      <c r="T1135">
        <v>967</v>
      </c>
      <c r="U1135" t="s">
        <v>19</v>
      </c>
      <c r="V1135" s="2">
        <v>42628</v>
      </c>
      <c r="W1135" t="s">
        <v>39</v>
      </c>
      <c r="X1135" t="s">
        <v>77</v>
      </c>
      <c r="Y1135" t="s">
        <v>24</v>
      </c>
    </row>
    <row r="1136" spans="1:25" hidden="1" x14ac:dyDescent="0.35">
      <c r="A1136">
        <v>7</v>
      </c>
      <c r="B1136" t="s">
        <v>25</v>
      </c>
      <c r="C1136">
        <v>6</v>
      </c>
      <c r="D1136" t="s">
        <v>26</v>
      </c>
      <c r="E1136" t="s">
        <v>122</v>
      </c>
      <c r="F1136" t="s">
        <v>13</v>
      </c>
      <c r="G1136" t="s">
        <v>1823</v>
      </c>
      <c r="H1136" s="1">
        <v>0.2</v>
      </c>
      <c r="I1136" s="2">
        <v>42621</v>
      </c>
      <c r="J1136" t="s">
        <v>2228</v>
      </c>
      <c r="K1136" t="s">
        <v>73</v>
      </c>
      <c r="L1136">
        <v>77036</v>
      </c>
      <c r="M1136">
        <v>733</v>
      </c>
      <c r="N1136" t="s">
        <v>8261</v>
      </c>
      <c r="O1136">
        <v>6</v>
      </c>
      <c r="P1136">
        <v>2</v>
      </c>
      <c r="Q1136" t="s">
        <v>75</v>
      </c>
      <c r="R1136" t="s">
        <v>8304</v>
      </c>
      <c r="S1136">
        <v>6.27</v>
      </c>
      <c r="T1136">
        <v>18</v>
      </c>
      <c r="U1136" t="s">
        <v>19</v>
      </c>
      <c r="V1136" s="2">
        <v>42628</v>
      </c>
      <c r="W1136" t="s">
        <v>39</v>
      </c>
      <c r="X1136" t="s">
        <v>77</v>
      </c>
      <c r="Y1136" t="s">
        <v>64</v>
      </c>
    </row>
    <row r="1137" spans="1:25" hidden="1" x14ac:dyDescent="0.35">
      <c r="A1137">
        <v>7</v>
      </c>
      <c r="B1137" t="s">
        <v>25</v>
      </c>
      <c r="C1137">
        <v>6</v>
      </c>
      <c r="D1137" t="s">
        <v>26</v>
      </c>
      <c r="E1137" t="s">
        <v>122</v>
      </c>
      <c r="F1137" t="s">
        <v>13</v>
      </c>
      <c r="G1137" t="s">
        <v>1823</v>
      </c>
      <c r="H1137" s="1">
        <v>0.2</v>
      </c>
      <c r="I1137" s="2">
        <v>42621</v>
      </c>
      <c r="J1137" t="s">
        <v>2228</v>
      </c>
      <c r="K1137" t="s">
        <v>73</v>
      </c>
      <c r="L1137">
        <v>77036</v>
      </c>
      <c r="M1137">
        <v>1464</v>
      </c>
      <c r="N1137" t="s">
        <v>204</v>
      </c>
      <c r="O1137">
        <v>61</v>
      </c>
      <c r="P1137">
        <v>6</v>
      </c>
      <c r="Q1137" t="s">
        <v>75</v>
      </c>
      <c r="R1137" t="s">
        <v>8304</v>
      </c>
      <c r="S1137">
        <v>61.46</v>
      </c>
      <c r="T1137">
        <v>182</v>
      </c>
      <c r="U1137" t="s">
        <v>19</v>
      </c>
      <c r="V1137" s="2">
        <v>42628</v>
      </c>
      <c r="W1137" t="s">
        <v>39</v>
      </c>
      <c r="X1137" t="s">
        <v>77</v>
      </c>
      <c r="Y1137" t="s">
        <v>64</v>
      </c>
    </row>
    <row r="1138" spans="1:25" hidden="1" x14ac:dyDescent="0.35">
      <c r="A1138">
        <v>5</v>
      </c>
      <c r="B1138" t="s">
        <v>43</v>
      </c>
      <c r="C1138">
        <v>6</v>
      </c>
      <c r="D1138" t="s">
        <v>26</v>
      </c>
      <c r="E1138" t="s">
        <v>316</v>
      </c>
      <c r="F1138" t="s">
        <v>13</v>
      </c>
      <c r="G1138" t="s">
        <v>1230</v>
      </c>
      <c r="H1138" s="1">
        <v>0</v>
      </c>
      <c r="I1138" s="2">
        <v>42612</v>
      </c>
      <c r="J1138" t="s">
        <v>4096</v>
      </c>
      <c r="K1138" t="s">
        <v>102</v>
      </c>
      <c r="L1138">
        <v>6010</v>
      </c>
      <c r="M1138">
        <v>636</v>
      </c>
      <c r="N1138" t="s">
        <v>3111</v>
      </c>
      <c r="O1138">
        <v>10</v>
      </c>
      <c r="P1138">
        <v>3</v>
      </c>
      <c r="Q1138" t="s">
        <v>104</v>
      </c>
      <c r="R1138" t="s">
        <v>8304</v>
      </c>
      <c r="S1138">
        <v>9.59</v>
      </c>
      <c r="T1138">
        <v>96</v>
      </c>
      <c r="U1138" t="s">
        <v>19</v>
      </c>
      <c r="V1138" s="2">
        <v>42617</v>
      </c>
      <c r="W1138" t="s">
        <v>39</v>
      </c>
      <c r="X1138" t="s">
        <v>461</v>
      </c>
      <c r="Y1138" t="s">
        <v>42</v>
      </c>
    </row>
    <row r="1139" spans="1:25" hidden="1" x14ac:dyDescent="0.35">
      <c r="A1139">
        <v>5</v>
      </c>
      <c r="B1139" t="s">
        <v>43</v>
      </c>
      <c r="C1139">
        <v>6</v>
      </c>
      <c r="D1139" t="s">
        <v>26</v>
      </c>
      <c r="E1139" t="s">
        <v>316</v>
      </c>
      <c r="F1139" t="s">
        <v>13</v>
      </c>
      <c r="G1139" t="s">
        <v>1230</v>
      </c>
      <c r="H1139" s="1">
        <v>0</v>
      </c>
      <c r="I1139" s="2">
        <v>42612</v>
      </c>
      <c r="J1139" t="s">
        <v>4096</v>
      </c>
      <c r="K1139" t="s">
        <v>102</v>
      </c>
      <c r="L1139">
        <v>6010</v>
      </c>
      <c r="M1139">
        <v>1650</v>
      </c>
      <c r="N1139" t="s">
        <v>3967</v>
      </c>
      <c r="O1139">
        <v>12</v>
      </c>
      <c r="P1139">
        <v>5</v>
      </c>
      <c r="Q1139" t="s">
        <v>104</v>
      </c>
      <c r="R1139" t="s">
        <v>8304</v>
      </c>
      <c r="S1139">
        <v>11.89</v>
      </c>
      <c r="T1139">
        <v>25</v>
      </c>
      <c r="U1139" t="s">
        <v>19</v>
      </c>
      <c r="V1139" s="2">
        <v>42617</v>
      </c>
      <c r="W1139" t="s">
        <v>39</v>
      </c>
      <c r="X1139" t="s">
        <v>461</v>
      </c>
      <c r="Y1139" t="s">
        <v>54</v>
      </c>
    </row>
    <row r="1140" spans="1:25" x14ac:dyDescent="0.35">
      <c r="A1140">
        <v>2</v>
      </c>
      <c r="B1140" t="s">
        <v>43</v>
      </c>
      <c r="C1140">
        <v>3</v>
      </c>
      <c r="D1140" t="s">
        <v>26</v>
      </c>
      <c r="E1140" t="s">
        <v>27</v>
      </c>
      <c r="F1140" t="s">
        <v>13</v>
      </c>
      <c r="G1140" t="s">
        <v>7030</v>
      </c>
      <c r="H1140" s="1">
        <v>0</v>
      </c>
      <c r="I1140" s="2">
        <v>42576</v>
      </c>
      <c r="J1140" t="s">
        <v>7366</v>
      </c>
      <c r="K1140" t="s">
        <v>30</v>
      </c>
      <c r="L1140">
        <v>90045</v>
      </c>
      <c r="M1140">
        <v>1763</v>
      </c>
      <c r="N1140" t="s">
        <v>3191</v>
      </c>
      <c r="O1140">
        <v>3</v>
      </c>
      <c r="P1140">
        <v>1</v>
      </c>
      <c r="Q1140" t="s">
        <v>32</v>
      </c>
      <c r="R1140" t="s">
        <v>8304</v>
      </c>
      <c r="S1140">
        <v>3.18</v>
      </c>
      <c r="T1140">
        <v>6</v>
      </c>
      <c r="U1140" t="s">
        <v>76</v>
      </c>
      <c r="V1140" s="2">
        <v>42578</v>
      </c>
      <c r="W1140" t="s">
        <v>20</v>
      </c>
      <c r="X1140" t="s">
        <v>34</v>
      </c>
      <c r="Y1140" t="s">
        <v>64</v>
      </c>
    </row>
    <row r="1141" spans="1:25" x14ac:dyDescent="0.35">
      <c r="A1141">
        <v>2</v>
      </c>
      <c r="B1141" t="s">
        <v>43</v>
      </c>
      <c r="C1141">
        <v>3</v>
      </c>
      <c r="D1141" t="s">
        <v>26</v>
      </c>
      <c r="E1141" t="s">
        <v>27</v>
      </c>
      <c r="F1141" t="s">
        <v>13</v>
      </c>
      <c r="G1141" t="s">
        <v>7030</v>
      </c>
      <c r="H1141" s="1">
        <v>0</v>
      </c>
      <c r="I1141" s="2">
        <v>42576</v>
      </c>
      <c r="J1141" t="s">
        <v>7366</v>
      </c>
      <c r="K1141" t="s">
        <v>30</v>
      </c>
      <c r="L1141">
        <v>90045</v>
      </c>
      <c r="M1141">
        <v>80</v>
      </c>
      <c r="N1141" t="s">
        <v>3034</v>
      </c>
      <c r="O1141">
        <v>5</v>
      </c>
      <c r="P1141">
        <v>4</v>
      </c>
      <c r="Q1141" t="s">
        <v>32</v>
      </c>
      <c r="R1141" t="s">
        <v>8304</v>
      </c>
      <c r="S1141">
        <v>4.5</v>
      </c>
      <c r="T1141">
        <v>16</v>
      </c>
      <c r="U1141" t="s">
        <v>76</v>
      </c>
      <c r="V1141" s="2">
        <v>42578</v>
      </c>
      <c r="W1141" t="s">
        <v>20</v>
      </c>
      <c r="X1141" t="s">
        <v>34</v>
      </c>
      <c r="Y1141" t="s">
        <v>356</v>
      </c>
    </row>
    <row r="1142" spans="1:25" hidden="1" x14ac:dyDescent="0.35">
      <c r="A1142">
        <v>1</v>
      </c>
      <c r="B1142" t="s">
        <v>10</v>
      </c>
      <c r="C1142">
        <v>1</v>
      </c>
      <c r="D1142" t="s">
        <v>11</v>
      </c>
      <c r="E1142" t="s">
        <v>381</v>
      </c>
      <c r="F1142" t="s">
        <v>13</v>
      </c>
      <c r="G1142" t="s">
        <v>1722</v>
      </c>
      <c r="H1142" s="1">
        <v>0.7</v>
      </c>
      <c r="I1142" s="2">
        <v>42388</v>
      </c>
      <c r="J1142" t="s">
        <v>1723</v>
      </c>
      <c r="K1142" t="s">
        <v>30</v>
      </c>
      <c r="L1142">
        <v>85254</v>
      </c>
      <c r="M1142">
        <v>1228</v>
      </c>
      <c r="N1142" t="s">
        <v>8115</v>
      </c>
      <c r="O1142">
        <v>-321</v>
      </c>
      <c r="P1142">
        <v>5</v>
      </c>
      <c r="Q1142" t="s">
        <v>32</v>
      </c>
      <c r="R1142" t="s">
        <v>8304</v>
      </c>
      <c r="S1142">
        <v>-320.60000000000002</v>
      </c>
      <c r="T1142">
        <v>181</v>
      </c>
      <c r="U1142" t="s">
        <v>19</v>
      </c>
      <c r="V1142" s="2">
        <v>42389</v>
      </c>
      <c r="W1142" t="s">
        <v>130</v>
      </c>
      <c r="X1142" t="s">
        <v>199</v>
      </c>
      <c r="Y1142" t="s">
        <v>22</v>
      </c>
    </row>
    <row r="1143" spans="1:25" hidden="1" x14ac:dyDescent="0.35">
      <c r="A1143">
        <v>1</v>
      </c>
      <c r="B1143" t="s">
        <v>10</v>
      </c>
      <c r="C1143">
        <v>1</v>
      </c>
      <c r="D1143" t="s">
        <v>26</v>
      </c>
      <c r="E1143" t="s">
        <v>381</v>
      </c>
      <c r="F1143" t="s">
        <v>13</v>
      </c>
      <c r="G1143" t="s">
        <v>1722</v>
      </c>
      <c r="H1143" s="1">
        <v>0.2</v>
      </c>
      <c r="I1143" s="2">
        <v>42388</v>
      </c>
      <c r="J1143" t="s">
        <v>1723</v>
      </c>
      <c r="K1143" t="s">
        <v>30</v>
      </c>
      <c r="L1143">
        <v>85254</v>
      </c>
      <c r="M1143">
        <v>1571</v>
      </c>
      <c r="N1143" t="s">
        <v>3158</v>
      </c>
      <c r="O1143">
        <v>20</v>
      </c>
      <c r="P1143">
        <v>4</v>
      </c>
      <c r="Q1143" t="s">
        <v>32</v>
      </c>
      <c r="R1143" t="s">
        <v>8304</v>
      </c>
      <c r="S1143">
        <v>19.62</v>
      </c>
      <c r="T1143">
        <v>56</v>
      </c>
      <c r="U1143" t="s">
        <v>19</v>
      </c>
      <c r="V1143" s="2">
        <v>42389</v>
      </c>
      <c r="W1143" t="s">
        <v>130</v>
      </c>
      <c r="X1143" t="s">
        <v>199</v>
      </c>
      <c r="Y1143" t="s">
        <v>64</v>
      </c>
    </row>
    <row r="1144" spans="1:25" hidden="1" x14ac:dyDescent="0.35">
      <c r="A1144">
        <v>1</v>
      </c>
      <c r="B1144" t="s">
        <v>10</v>
      </c>
      <c r="C1144">
        <v>1</v>
      </c>
      <c r="D1144" t="s">
        <v>26</v>
      </c>
      <c r="E1144" t="s">
        <v>381</v>
      </c>
      <c r="F1144" t="s">
        <v>13</v>
      </c>
      <c r="G1144" t="s">
        <v>1722</v>
      </c>
      <c r="H1144" s="1">
        <v>0.2</v>
      </c>
      <c r="I1144" s="2">
        <v>42388</v>
      </c>
      <c r="J1144" t="s">
        <v>1723</v>
      </c>
      <c r="K1144" t="s">
        <v>30</v>
      </c>
      <c r="L1144">
        <v>85254</v>
      </c>
      <c r="M1144">
        <v>1589</v>
      </c>
      <c r="N1144" t="s">
        <v>312</v>
      </c>
      <c r="O1144">
        <v>37</v>
      </c>
      <c r="P1144">
        <v>5</v>
      </c>
      <c r="Q1144" t="s">
        <v>32</v>
      </c>
      <c r="R1144" t="s">
        <v>8304</v>
      </c>
      <c r="S1144">
        <v>36.69</v>
      </c>
      <c r="T1144">
        <v>109</v>
      </c>
      <c r="U1144" t="s">
        <v>19</v>
      </c>
      <c r="V1144" s="2">
        <v>42389</v>
      </c>
      <c r="W1144" t="s">
        <v>130</v>
      </c>
      <c r="X1144" t="s">
        <v>199</v>
      </c>
      <c r="Y1144" t="s">
        <v>119</v>
      </c>
    </row>
    <row r="1145" spans="1:25" hidden="1" x14ac:dyDescent="0.35">
      <c r="A1145">
        <v>1</v>
      </c>
      <c r="B1145" t="s">
        <v>10</v>
      </c>
      <c r="C1145">
        <v>1</v>
      </c>
      <c r="D1145" t="s">
        <v>26</v>
      </c>
      <c r="E1145" t="s">
        <v>381</v>
      </c>
      <c r="F1145" t="s">
        <v>13</v>
      </c>
      <c r="G1145" t="s">
        <v>1722</v>
      </c>
      <c r="H1145" s="1">
        <v>0.7</v>
      </c>
      <c r="I1145" s="2">
        <v>42388</v>
      </c>
      <c r="J1145" t="s">
        <v>1723</v>
      </c>
      <c r="K1145" t="s">
        <v>30</v>
      </c>
      <c r="L1145">
        <v>85254</v>
      </c>
      <c r="M1145">
        <v>711</v>
      </c>
      <c r="N1145" t="s">
        <v>3170</v>
      </c>
      <c r="O1145">
        <v>-24</v>
      </c>
      <c r="P1145">
        <v>10</v>
      </c>
      <c r="Q1145" t="s">
        <v>32</v>
      </c>
      <c r="R1145" t="s">
        <v>8304</v>
      </c>
      <c r="S1145">
        <v>-23.72</v>
      </c>
      <c r="T1145">
        <v>32</v>
      </c>
      <c r="U1145" t="s">
        <v>19</v>
      </c>
      <c r="V1145" s="2">
        <v>42389</v>
      </c>
      <c r="W1145" t="s">
        <v>130</v>
      </c>
      <c r="X1145" t="s">
        <v>199</v>
      </c>
      <c r="Y1145" t="s">
        <v>54</v>
      </c>
    </row>
    <row r="1146" spans="1:25" hidden="1" x14ac:dyDescent="0.35">
      <c r="A1146">
        <v>5</v>
      </c>
      <c r="B1146" t="s">
        <v>43</v>
      </c>
      <c r="C1146">
        <v>6</v>
      </c>
      <c r="D1146" t="s">
        <v>26</v>
      </c>
      <c r="E1146" t="s">
        <v>171</v>
      </c>
      <c r="F1146" t="s">
        <v>13</v>
      </c>
      <c r="G1146" t="s">
        <v>1755</v>
      </c>
      <c r="H1146" s="1">
        <v>0.2</v>
      </c>
      <c r="I1146" s="2">
        <v>42551</v>
      </c>
      <c r="J1146" t="s">
        <v>4224</v>
      </c>
      <c r="K1146" t="s">
        <v>102</v>
      </c>
      <c r="L1146">
        <v>10024</v>
      </c>
      <c r="M1146">
        <v>707</v>
      </c>
      <c r="N1146" t="s">
        <v>3365</v>
      </c>
      <c r="O1146">
        <v>109</v>
      </c>
      <c r="P1146">
        <v>7</v>
      </c>
      <c r="Q1146" t="s">
        <v>104</v>
      </c>
      <c r="R1146" t="s">
        <v>8304</v>
      </c>
      <c r="S1146">
        <v>108.8</v>
      </c>
      <c r="T1146">
        <v>335</v>
      </c>
      <c r="U1146" t="s">
        <v>19</v>
      </c>
      <c r="V1146" s="2">
        <v>42556</v>
      </c>
      <c r="W1146" t="s">
        <v>39</v>
      </c>
      <c r="X1146" t="s">
        <v>175</v>
      </c>
      <c r="Y1146" t="s">
        <v>54</v>
      </c>
    </row>
    <row r="1147" spans="1:25" hidden="1" x14ac:dyDescent="0.35">
      <c r="A1147">
        <v>5</v>
      </c>
      <c r="B1147" t="s">
        <v>25</v>
      </c>
      <c r="C1147">
        <v>3</v>
      </c>
      <c r="D1147" t="s">
        <v>26</v>
      </c>
      <c r="E1147" t="s">
        <v>153</v>
      </c>
      <c r="F1147" t="s">
        <v>13</v>
      </c>
      <c r="G1147" t="s">
        <v>8104</v>
      </c>
      <c r="H1147" s="1">
        <v>0</v>
      </c>
      <c r="I1147" s="2">
        <v>42663</v>
      </c>
      <c r="J1147" t="s">
        <v>154</v>
      </c>
      <c r="K1147" t="s">
        <v>73</v>
      </c>
      <c r="L1147">
        <v>48185</v>
      </c>
      <c r="M1147">
        <v>777</v>
      </c>
      <c r="N1147" t="s">
        <v>155</v>
      </c>
      <c r="O1147">
        <v>8</v>
      </c>
      <c r="P1147">
        <v>4</v>
      </c>
      <c r="Q1147" t="s">
        <v>75</v>
      </c>
      <c r="R1147" t="s">
        <v>8304</v>
      </c>
      <c r="S1147">
        <v>8.48</v>
      </c>
      <c r="T1147">
        <v>212</v>
      </c>
      <c r="U1147" t="s">
        <v>19</v>
      </c>
      <c r="V1147" s="2">
        <v>42668</v>
      </c>
      <c r="W1147" t="s">
        <v>20</v>
      </c>
      <c r="X1147" t="s">
        <v>156</v>
      </c>
      <c r="Y1147" t="s">
        <v>42</v>
      </c>
    </row>
    <row r="1148" spans="1:25" hidden="1" x14ac:dyDescent="0.35">
      <c r="A1148">
        <v>5</v>
      </c>
      <c r="B1148" t="s">
        <v>43</v>
      </c>
      <c r="C1148">
        <v>6</v>
      </c>
      <c r="D1148" t="s">
        <v>26</v>
      </c>
      <c r="E1148" t="s">
        <v>2548</v>
      </c>
      <c r="F1148" t="s">
        <v>13</v>
      </c>
      <c r="G1148" t="s">
        <v>1230</v>
      </c>
      <c r="H1148" s="1">
        <v>0.2</v>
      </c>
      <c r="I1148" s="2">
        <v>42677</v>
      </c>
      <c r="J1148" t="s">
        <v>4363</v>
      </c>
      <c r="K1148" t="s">
        <v>16</v>
      </c>
      <c r="L1148">
        <v>37211</v>
      </c>
      <c r="M1148">
        <v>128</v>
      </c>
      <c r="N1148" t="s">
        <v>8257</v>
      </c>
      <c r="O1148">
        <v>1</v>
      </c>
      <c r="P1148">
        <v>2</v>
      </c>
      <c r="Q1148" t="s">
        <v>18</v>
      </c>
      <c r="R1148" t="s">
        <v>8304</v>
      </c>
      <c r="S1148">
        <v>1.18</v>
      </c>
      <c r="T1148">
        <v>3</v>
      </c>
      <c r="U1148" t="s">
        <v>19</v>
      </c>
      <c r="V1148" s="2">
        <v>42682</v>
      </c>
      <c r="W1148" t="s">
        <v>39</v>
      </c>
      <c r="X1148" t="s">
        <v>214</v>
      </c>
      <c r="Y1148" t="s">
        <v>64</v>
      </c>
    </row>
    <row r="1149" spans="1:25" hidden="1" x14ac:dyDescent="0.35">
      <c r="A1149">
        <v>5</v>
      </c>
      <c r="B1149" t="s">
        <v>43</v>
      </c>
      <c r="C1149">
        <v>6</v>
      </c>
      <c r="D1149" t="s">
        <v>26</v>
      </c>
      <c r="E1149" t="s">
        <v>2548</v>
      </c>
      <c r="F1149" t="s">
        <v>13</v>
      </c>
      <c r="G1149" t="s">
        <v>1230</v>
      </c>
      <c r="H1149" s="1">
        <v>0.2</v>
      </c>
      <c r="I1149" s="2">
        <v>42677</v>
      </c>
      <c r="J1149" t="s">
        <v>4363</v>
      </c>
      <c r="K1149" t="s">
        <v>16</v>
      </c>
      <c r="L1149">
        <v>37211</v>
      </c>
      <c r="M1149">
        <v>1674</v>
      </c>
      <c r="N1149" t="s">
        <v>2807</v>
      </c>
      <c r="O1149">
        <v>49</v>
      </c>
      <c r="P1149">
        <v>9</v>
      </c>
      <c r="Q1149" t="s">
        <v>18</v>
      </c>
      <c r="R1149" t="s">
        <v>8304</v>
      </c>
      <c r="S1149">
        <v>48.55</v>
      </c>
      <c r="T1149">
        <v>144</v>
      </c>
      <c r="U1149" t="s">
        <v>19</v>
      </c>
      <c r="V1149" s="2">
        <v>42682</v>
      </c>
      <c r="W1149" t="s">
        <v>39</v>
      </c>
      <c r="X1149" t="s">
        <v>214</v>
      </c>
      <c r="Y1149" t="s">
        <v>64</v>
      </c>
    </row>
    <row r="1150" spans="1:25" hidden="1" x14ac:dyDescent="0.35">
      <c r="A1150">
        <v>5</v>
      </c>
      <c r="B1150" t="s">
        <v>43</v>
      </c>
      <c r="C1150">
        <v>6</v>
      </c>
      <c r="D1150" t="s">
        <v>11</v>
      </c>
      <c r="E1150" t="s">
        <v>171</v>
      </c>
      <c r="F1150" t="s">
        <v>13</v>
      </c>
      <c r="G1150" t="s">
        <v>6908</v>
      </c>
      <c r="H1150" s="1">
        <v>0.1</v>
      </c>
      <c r="I1150" s="2">
        <v>42621</v>
      </c>
      <c r="J1150" t="s">
        <v>7074</v>
      </c>
      <c r="K1150" t="s">
        <v>102</v>
      </c>
      <c r="L1150">
        <v>10009</v>
      </c>
      <c r="M1150">
        <v>768</v>
      </c>
      <c r="N1150" t="s">
        <v>1719</v>
      </c>
      <c r="O1150">
        <v>13</v>
      </c>
      <c r="P1150">
        <v>2</v>
      </c>
      <c r="Q1150" t="s">
        <v>104</v>
      </c>
      <c r="R1150" t="s">
        <v>8304</v>
      </c>
      <c r="S1150">
        <v>13.44</v>
      </c>
      <c r="T1150">
        <v>173</v>
      </c>
      <c r="U1150" t="s">
        <v>76</v>
      </c>
      <c r="V1150" s="2">
        <v>42626</v>
      </c>
      <c r="W1150" t="s">
        <v>39</v>
      </c>
      <c r="X1150" t="s">
        <v>175</v>
      </c>
      <c r="Y1150" t="s">
        <v>24</v>
      </c>
    </row>
    <row r="1151" spans="1:25" hidden="1" x14ac:dyDescent="0.35">
      <c r="A1151">
        <v>5</v>
      </c>
      <c r="B1151" t="s">
        <v>43</v>
      </c>
      <c r="C1151">
        <v>6</v>
      </c>
      <c r="D1151" t="s">
        <v>26</v>
      </c>
      <c r="E1151" t="s">
        <v>171</v>
      </c>
      <c r="F1151" t="s">
        <v>13</v>
      </c>
      <c r="G1151" t="s">
        <v>6908</v>
      </c>
      <c r="H1151" s="1">
        <v>0</v>
      </c>
      <c r="I1151" s="2">
        <v>42621</v>
      </c>
      <c r="J1151" t="s">
        <v>7074</v>
      </c>
      <c r="K1151" t="s">
        <v>102</v>
      </c>
      <c r="L1151">
        <v>10009</v>
      </c>
      <c r="M1151">
        <v>1174</v>
      </c>
      <c r="N1151" t="s">
        <v>3730</v>
      </c>
      <c r="O1151">
        <v>2</v>
      </c>
      <c r="P1151">
        <v>2</v>
      </c>
      <c r="Q1151" t="s">
        <v>104</v>
      </c>
      <c r="R1151" t="s">
        <v>8304</v>
      </c>
      <c r="S1151">
        <v>1.69</v>
      </c>
      <c r="T1151">
        <v>4</v>
      </c>
      <c r="U1151" t="s">
        <v>76</v>
      </c>
      <c r="V1151" s="2">
        <v>42626</v>
      </c>
      <c r="W1151" t="s">
        <v>39</v>
      </c>
      <c r="X1151" t="s">
        <v>175</v>
      </c>
      <c r="Y1151" t="s">
        <v>49</v>
      </c>
    </row>
    <row r="1152" spans="1:25" hidden="1" x14ac:dyDescent="0.35">
      <c r="A1152">
        <v>6</v>
      </c>
      <c r="B1152" t="s">
        <v>10</v>
      </c>
      <c r="C1152">
        <v>6</v>
      </c>
      <c r="D1152" t="s">
        <v>26</v>
      </c>
      <c r="E1152" t="s">
        <v>3694</v>
      </c>
      <c r="F1152" t="s">
        <v>13</v>
      </c>
      <c r="G1152" t="s">
        <v>867</v>
      </c>
      <c r="H1152" s="1">
        <v>0.2</v>
      </c>
      <c r="I1152" s="2">
        <v>42704</v>
      </c>
      <c r="J1152" t="s">
        <v>4693</v>
      </c>
      <c r="K1152" t="s">
        <v>30</v>
      </c>
      <c r="L1152">
        <v>85323</v>
      </c>
      <c r="M1152">
        <v>82</v>
      </c>
      <c r="N1152" t="s">
        <v>4187</v>
      </c>
      <c r="O1152">
        <v>4</v>
      </c>
      <c r="P1152">
        <v>7</v>
      </c>
      <c r="Q1152" t="s">
        <v>32</v>
      </c>
      <c r="R1152" t="s">
        <v>8304</v>
      </c>
      <c r="S1152">
        <v>3.6</v>
      </c>
      <c r="T1152">
        <v>48</v>
      </c>
      <c r="U1152" t="s">
        <v>19</v>
      </c>
      <c r="V1152" s="2">
        <v>42710</v>
      </c>
      <c r="W1152" t="s">
        <v>39</v>
      </c>
      <c r="X1152" t="s">
        <v>199</v>
      </c>
      <c r="Y1152" t="s">
        <v>356</v>
      </c>
    </row>
    <row r="1153" spans="1:25" hidden="1" x14ac:dyDescent="0.35">
      <c r="A1153">
        <v>6</v>
      </c>
      <c r="B1153" t="s">
        <v>10</v>
      </c>
      <c r="C1153">
        <v>6</v>
      </c>
      <c r="D1153" t="s">
        <v>50</v>
      </c>
      <c r="E1153" t="s">
        <v>3694</v>
      </c>
      <c r="F1153" t="s">
        <v>13</v>
      </c>
      <c r="G1153" t="s">
        <v>867</v>
      </c>
      <c r="H1153" s="1">
        <v>0.2</v>
      </c>
      <c r="I1153" s="2">
        <v>42704</v>
      </c>
      <c r="J1153" t="s">
        <v>4693</v>
      </c>
      <c r="K1153" t="s">
        <v>30</v>
      </c>
      <c r="L1153">
        <v>85323</v>
      </c>
      <c r="M1153">
        <v>1074</v>
      </c>
      <c r="N1153" t="s">
        <v>4845</v>
      </c>
      <c r="O1153">
        <v>-17</v>
      </c>
      <c r="P1153">
        <v>4</v>
      </c>
      <c r="Q1153" t="s">
        <v>32</v>
      </c>
      <c r="R1153" t="s">
        <v>8304</v>
      </c>
      <c r="S1153">
        <v>-16.61</v>
      </c>
      <c r="T1153">
        <v>102</v>
      </c>
      <c r="U1153" t="s">
        <v>19</v>
      </c>
      <c r="V1153" s="2">
        <v>42710</v>
      </c>
      <c r="W1153" t="s">
        <v>39</v>
      </c>
      <c r="X1153" t="s">
        <v>199</v>
      </c>
      <c r="Y1153" t="s">
        <v>113</v>
      </c>
    </row>
    <row r="1154" spans="1:25" hidden="1" x14ac:dyDescent="0.35">
      <c r="A1154">
        <v>4</v>
      </c>
      <c r="B1154" t="s">
        <v>43</v>
      </c>
      <c r="C1154">
        <v>6</v>
      </c>
      <c r="D1154" t="s">
        <v>26</v>
      </c>
      <c r="E1154" t="s">
        <v>171</v>
      </c>
      <c r="F1154" t="s">
        <v>13</v>
      </c>
      <c r="G1154" t="s">
        <v>7494</v>
      </c>
      <c r="H1154" s="1">
        <v>0</v>
      </c>
      <c r="I1154" s="2">
        <v>42726</v>
      </c>
      <c r="J1154" t="s">
        <v>7495</v>
      </c>
      <c r="K1154" t="s">
        <v>102</v>
      </c>
      <c r="L1154">
        <v>10024</v>
      </c>
      <c r="M1154">
        <v>516</v>
      </c>
      <c r="N1154" t="s">
        <v>7496</v>
      </c>
      <c r="O1154">
        <v>56</v>
      </c>
      <c r="P1154">
        <v>4</v>
      </c>
      <c r="Q1154" t="s">
        <v>104</v>
      </c>
      <c r="R1154" t="s">
        <v>8304</v>
      </c>
      <c r="S1154">
        <v>56.26</v>
      </c>
      <c r="T1154">
        <v>216</v>
      </c>
      <c r="U1154" t="s">
        <v>76</v>
      </c>
      <c r="V1154" s="2">
        <v>42730</v>
      </c>
      <c r="W1154" t="s">
        <v>39</v>
      </c>
      <c r="X1154" t="s">
        <v>175</v>
      </c>
      <c r="Y1154" t="s">
        <v>42</v>
      </c>
    </row>
    <row r="1155" spans="1:25" hidden="1" x14ac:dyDescent="0.35">
      <c r="A1155">
        <v>6</v>
      </c>
      <c r="B1155" t="s">
        <v>10</v>
      </c>
      <c r="C1155">
        <v>6</v>
      </c>
      <c r="D1155" t="s">
        <v>26</v>
      </c>
      <c r="E1155" t="s">
        <v>870</v>
      </c>
      <c r="F1155" t="s">
        <v>13</v>
      </c>
      <c r="G1155" t="s">
        <v>1145</v>
      </c>
      <c r="H1155" s="1">
        <v>0</v>
      </c>
      <c r="I1155" s="2">
        <v>42520</v>
      </c>
      <c r="J1155" t="s">
        <v>6470</v>
      </c>
      <c r="K1155" t="s">
        <v>16</v>
      </c>
      <c r="L1155">
        <v>23223</v>
      </c>
      <c r="M1155">
        <v>131</v>
      </c>
      <c r="N1155" t="s">
        <v>8245</v>
      </c>
      <c r="O1155">
        <v>6</v>
      </c>
      <c r="P1155">
        <v>3</v>
      </c>
      <c r="Q1155" t="s">
        <v>18</v>
      </c>
      <c r="R1155" t="s">
        <v>8304</v>
      </c>
      <c r="S1155">
        <v>6.13</v>
      </c>
      <c r="T1155">
        <v>14</v>
      </c>
      <c r="U1155" t="s">
        <v>33</v>
      </c>
      <c r="V1155" s="2">
        <v>42526</v>
      </c>
      <c r="W1155" t="s">
        <v>39</v>
      </c>
      <c r="X1155" t="s">
        <v>205</v>
      </c>
      <c r="Y1155" t="s">
        <v>64</v>
      </c>
    </row>
    <row r="1156" spans="1:25" x14ac:dyDescent="0.35">
      <c r="A1156">
        <v>4</v>
      </c>
      <c r="B1156" t="s">
        <v>43</v>
      </c>
      <c r="C1156">
        <v>6</v>
      </c>
      <c r="D1156" t="s">
        <v>11</v>
      </c>
      <c r="E1156" t="s">
        <v>27</v>
      </c>
      <c r="F1156" t="s">
        <v>13</v>
      </c>
      <c r="G1156" t="s">
        <v>1360</v>
      </c>
      <c r="H1156" s="1">
        <v>0</v>
      </c>
      <c r="I1156" s="2">
        <v>42642</v>
      </c>
      <c r="J1156" t="s">
        <v>2592</v>
      </c>
      <c r="K1156" t="s">
        <v>30</v>
      </c>
      <c r="L1156">
        <v>90045</v>
      </c>
      <c r="M1156">
        <v>1042</v>
      </c>
      <c r="N1156" t="s">
        <v>1528</v>
      </c>
      <c r="O1156">
        <v>53</v>
      </c>
      <c r="P1156">
        <v>2</v>
      </c>
      <c r="Q1156" t="s">
        <v>32</v>
      </c>
      <c r="R1156" t="s">
        <v>8304</v>
      </c>
      <c r="S1156">
        <v>53.2</v>
      </c>
      <c r="T1156">
        <v>205</v>
      </c>
      <c r="U1156" t="s">
        <v>19</v>
      </c>
      <c r="V1156" s="2">
        <v>42646</v>
      </c>
      <c r="W1156" t="s">
        <v>39</v>
      </c>
      <c r="X1156" t="s">
        <v>34</v>
      </c>
      <c r="Y1156" t="s">
        <v>47</v>
      </c>
    </row>
    <row r="1157" spans="1:25" x14ac:dyDescent="0.35">
      <c r="A1157">
        <v>4</v>
      </c>
      <c r="B1157" t="s">
        <v>43</v>
      </c>
      <c r="C1157">
        <v>6</v>
      </c>
      <c r="D1157" t="s">
        <v>26</v>
      </c>
      <c r="E1157" t="s">
        <v>27</v>
      </c>
      <c r="F1157" t="s">
        <v>13</v>
      </c>
      <c r="G1157" t="s">
        <v>1360</v>
      </c>
      <c r="H1157" s="1">
        <v>0</v>
      </c>
      <c r="I1157" s="2">
        <v>42642</v>
      </c>
      <c r="J1157" t="s">
        <v>2592</v>
      </c>
      <c r="K1157" t="s">
        <v>30</v>
      </c>
      <c r="L1157">
        <v>90045</v>
      </c>
      <c r="M1157">
        <v>1828</v>
      </c>
      <c r="N1157" t="s">
        <v>655</v>
      </c>
      <c r="O1157">
        <v>3</v>
      </c>
      <c r="P1157">
        <v>1</v>
      </c>
      <c r="Q1157" t="s">
        <v>32</v>
      </c>
      <c r="R1157" t="s">
        <v>8304</v>
      </c>
      <c r="S1157">
        <v>3.11</v>
      </c>
      <c r="T1157">
        <v>6</v>
      </c>
      <c r="U1157" t="s">
        <v>19</v>
      </c>
      <c r="V1157" s="2">
        <v>42646</v>
      </c>
      <c r="W1157" t="s">
        <v>39</v>
      </c>
      <c r="X1157" t="s">
        <v>34</v>
      </c>
      <c r="Y1157" t="s">
        <v>64</v>
      </c>
    </row>
    <row r="1158" spans="1:25" x14ac:dyDescent="0.35">
      <c r="A1158">
        <v>4</v>
      </c>
      <c r="B1158" t="s">
        <v>43</v>
      </c>
      <c r="C1158">
        <v>6</v>
      </c>
      <c r="D1158" t="s">
        <v>26</v>
      </c>
      <c r="E1158" t="s">
        <v>27</v>
      </c>
      <c r="F1158" t="s">
        <v>13</v>
      </c>
      <c r="G1158" t="s">
        <v>1360</v>
      </c>
      <c r="H1158" s="1">
        <v>0</v>
      </c>
      <c r="I1158" s="2">
        <v>42642</v>
      </c>
      <c r="J1158" t="s">
        <v>2592</v>
      </c>
      <c r="K1158" t="s">
        <v>30</v>
      </c>
      <c r="L1158">
        <v>90045</v>
      </c>
      <c r="M1158">
        <v>646</v>
      </c>
      <c r="N1158" t="s">
        <v>3662</v>
      </c>
      <c r="O1158">
        <v>17</v>
      </c>
      <c r="P1158">
        <v>1</v>
      </c>
      <c r="Q1158" t="s">
        <v>32</v>
      </c>
      <c r="R1158" t="s">
        <v>8304</v>
      </c>
      <c r="S1158">
        <v>16.79</v>
      </c>
      <c r="T1158">
        <v>62</v>
      </c>
      <c r="U1158" t="s">
        <v>19</v>
      </c>
      <c r="V1158" s="2">
        <v>42646</v>
      </c>
      <c r="W1158" t="s">
        <v>39</v>
      </c>
      <c r="X1158" t="s">
        <v>34</v>
      </c>
      <c r="Y1158" t="s">
        <v>42</v>
      </c>
    </row>
    <row r="1159" spans="1:25" x14ac:dyDescent="0.35">
      <c r="A1159">
        <v>4</v>
      </c>
      <c r="B1159" t="s">
        <v>43</v>
      </c>
      <c r="C1159">
        <v>6</v>
      </c>
      <c r="D1159" t="s">
        <v>26</v>
      </c>
      <c r="E1159" t="s">
        <v>27</v>
      </c>
      <c r="F1159" t="s">
        <v>13</v>
      </c>
      <c r="G1159" t="s">
        <v>1360</v>
      </c>
      <c r="H1159" s="1">
        <v>0</v>
      </c>
      <c r="I1159" s="2">
        <v>42642</v>
      </c>
      <c r="J1159" t="s">
        <v>2592</v>
      </c>
      <c r="K1159" t="s">
        <v>30</v>
      </c>
      <c r="L1159">
        <v>90045</v>
      </c>
      <c r="M1159">
        <v>1518</v>
      </c>
      <c r="N1159" t="s">
        <v>3125</v>
      </c>
      <c r="O1159">
        <v>3</v>
      </c>
      <c r="P1159">
        <v>4</v>
      </c>
      <c r="Q1159" t="s">
        <v>32</v>
      </c>
      <c r="R1159" t="s">
        <v>8304</v>
      </c>
      <c r="S1159">
        <v>2.88</v>
      </c>
      <c r="T1159">
        <v>9</v>
      </c>
      <c r="U1159" t="s">
        <v>19</v>
      </c>
      <c r="V1159" s="2">
        <v>42646</v>
      </c>
      <c r="W1159" t="s">
        <v>39</v>
      </c>
      <c r="X1159" t="s">
        <v>34</v>
      </c>
      <c r="Y1159" t="s">
        <v>176</v>
      </c>
    </row>
    <row r="1160" spans="1:25" x14ac:dyDescent="0.35">
      <c r="A1160">
        <v>4</v>
      </c>
      <c r="B1160" t="s">
        <v>43</v>
      </c>
      <c r="C1160">
        <v>6</v>
      </c>
      <c r="D1160" t="s">
        <v>50</v>
      </c>
      <c r="E1160" t="s">
        <v>27</v>
      </c>
      <c r="F1160" t="s">
        <v>13</v>
      </c>
      <c r="G1160" t="s">
        <v>1360</v>
      </c>
      <c r="H1160" s="1">
        <v>0.2</v>
      </c>
      <c r="I1160" s="2">
        <v>42642</v>
      </c>
      <c r="J1160" t="s">
        <v>2592</v>
      </c>
      <c r="K1160" t="s">
        <v>30</v>
      </c>
      <c r="L1160">
        <v>90045</v>
      </c>
      <c r="M1160">
        <v>1510</v>
      </c>
      <c r="N1160" t="s">
        <v>5159</v>
      </c>
      <c r="O1160">
        <v>223</v>
      </c>
      <c r="P1160">
        <v>2</v>
      </c>
      <c r="Q1160" t="s">
        <v>32</v>
      </c>
      <c r="R1160" t="s">
        <v>8304</v>
      </c>
      <c r="S1160">
        <v>223.05</v>
      </c>
      <c r="T1160">
        <v>686</v>
      </c>
      <c r="U1160" t="s">
        <v>19</v>
      </c>
      <c r="V1160" s="2">
        <v>42646</v>
      </c>
      <c r="W1160" t="s">
        <v>39</v>
      </c>
      <c r="X1160" t="s">
        <v>34</v>
      </c>
      <c r="Y1160" t="s">
        <v>422</v>
      </c>
    </row>
    <row r="1161" spans="1:25" hidden="1" x14ac:dyDescent="0.35">
      <c r="A1161">
        <v>1</v>
      </c>
      <c r="B1161" t="s">
        <v>10</v>
      </c>
      <c r="C1161">
        <v>1</v>
      </c>
      <c r="D1161" t="s">
        <v>26</v>
      </c>
      <c r="E1161" t="s">
        <v>171</v>
      </c>
      <c r="F1161" t="s">
        <v>13</v>
      </c>
      <c r="G1161" t="s">
        <v>824</v>
      </c>
      <c r="H1161" s="1">
        <v>0</v>
      </c>
      <c r="I1161" s="2">
        <v>42681</v>
      </c>
      <c r="J1161" t="s">
        <v>5879</v>
      </c>
      <c r="K1161" t="s">
        <v>102</v>
      </c>
      <c r="L1161">
        <v>10024</v>
      </c>
      <c r="M1161">
        <v>1355</v>
      </c>
      <c r="N1161" t="s">
        <v>4647</v>
      </c>
      <c r="O1161">
        <v>14</v>
      </c>
      <c r="P1161">
        <v>3</v>
      </c>
      <c r="Q1161" t="s">
        <v>104</v>
      </c>
      <c r="R1161" t="s">
        <v>8304</v>
      </c>
      <c r="S1161">
        <v>13.88</v>
      </c>
      <c r="T1161">
        <v>30</v>
      </c>
      <c r="U1161" t="s">
        <v>33</v>
      </c>
      <c r="V1161" s="2">
        <v>42682</v>
      </c>
      <c r="W1161" t="s">
        <v>130</v>
      </c>
      <c r="X1161" t="s">
        <v>175</v>
      </c>
      <c r="Y1161" t="s">
        <v>64</v>
      </c>
    </row>
    <row r="1162" spans="1:25" hidden="1" x14ac:dyDescent="0.35">
      <c r="A1162">
        <v>1</v>
      </c>
      <c r="B1162" t="s">
        <v>10</v>
      </c>
      <c r="C1162">
        <v>1</v>
      </c>
      <c r="D1162" t="s">
        <v>26</v>
      </c>
      <c r="E1162" t="s">
        <v>171</v>
      </c>
      <c r="F1162" t="s">
        <v>13</v>
      </c>
      <c r="G1162" t="s">
        <v>824</v>
      </c>
      <c r="H1162" s="1">
        <v>0</v>
      </c>
      <c r="I1162" s="2">
        <v>42681</v>
      </c>
      <c r="J1162" t="s">
        <v>5879</v>
      </c>
      <c r="K1162" t="s">
        <v>102</v>
      </c>
      <c r="L1162">
        <v>10024</v>
      </c>
      <c r="M1162">
        <v>326</v>
      </c>
      <c r="N1162" t="s">
        <v>3089</v>
      </c>
      <c r="O1162">
        <v>3</v>
      </c>
      <c r="P1162">
        <v>4</v>
      </c>
      <c r="Q1162" t="s">
        <v>104</v>
      </c>
      <c r="R1162" t="s">
        <v>8304</v>
      </c>
      <c r="S1162">
        <v>2.84</v>
      </c>
      <c r="T1162">
        <v>6</v>
      </c>
      <c r="U1162" t="s">
        <v>33</v>
      </c>
      <c r="V1162" s="2">
        <v>42682</v>
      </c>
      <c r="W1162" t="s">
        <v>130</v>
      </c>
      <c r="X1162" t="s">
        <v>175</v>
      </c>
      <c r="Y1162" t="s">
        <v>176</v>
      </c>
    </row>
    <row r="1163" spans="1:25" hidden="1" x14ac:dyDescent="0.35">
      <c r="A1163">
        <v>4</v>
      </c>
      <c r="B1163" t="s">
        <v>43</v>
      </c>
      <c r="C1163">
        <v>6</v>
      </c>
      <c r="D1163" t="s">
        <v>26</v>
      </c>
      <c r="E1163" t="s">
        <v>1609</v>
      </c>
      <c r="F1163" t="s">
        <v>13</v>
      </c>
      <c r="G1163" t="s">
        <v>2342</v>
      </c>
      <c r="H1163" s="1">
        <v>0</v>
      </c>
      <c r="I1163" s="2">
        <v>42392</v>
      </c>
      <c r="J1163" t="s">
        <v>3762</v>
      </c>
      <c r="K1163" t="s">
        <v>73</v>
      </c>
      <c r="L1163">
        <v>47905</v>
      </c>
      <c r="M1163">
        <v>119</v>
      </c>
      <c r="N1163" t="s">
        <v>1141</v>
      </c>
      <c r="O1163">
        <v>0</v>
      </c>
      <c r="P1163">
        <v>3</v>
      </c>
      <c r="Q1163" t="s">
        <v>75</v>
      </c>
      <c r="R1163" t="s">
        <v>8304</v>
      </c>
      <c r="S1163">
        <v>0</v>
      </c>
      <c r="T1163">
        <v>6</v>
      </c>
      <c r="U1163" t="s">
        <v>19</v>
      </c>
      <c r="V1163" s="2">
        <v>42396</v>
      </c>
      <c r="W1163" t="s">
        <v>39</v>
      </c>
      <c r="X1163" t="s">
        <v>167</v>
      </c>
      <c r="Y1163" t="s">
        <v>176</v>
      </c>
    </row>
    <row r="1164" spans="1:25" hidden="1" x14ac:dyDescent="0.35">
      <c r="A1164">
        <v>4</v>
      </c>
      <c r="B1164" t="s">
        <v>43</v>
      </c>
      <c r="C1164">
        <v>6</v>
      </c>
      <c r="D1164" t="s">
        <v>26</v>
      </c>
      <c r="E1164" t="s">
        <v>171</v>
      </c>
      <c r="F1164" t="s">
        <v>13</v>
      </c>
      <c r="G1164" t="s">
        <v>2164</v>
      </c>
      <c r="H1164" s="1">
        <v>0</v>
      </c>
      <c r="I1164" s="2">
        <v>42453</v>
      </c>
      <c r="J1164" t="s">
        <v>4130</v>
      </c>
      <c r="K1164" t="s">
        <v>102</v>
      </c>
      <c r="L1164">
        <v>10024</v>
      </c>
      <c r="M1164">
        <v>1692</v>
      </c>
      <c r="N1164" t="s">
        <v>3079</v>
      </c>
      <c r="O1164">
        <v>12</v>
      </c>
      <c r="P1164">
        <v>5</v>
      </c>
      <c r="Q1164" t="s">
        <v>104</v>
      </c>
      <c r="R1164" t="s">
        <v>8304</v>
      </c>
      <c r="S1164">
        <v>11.7</v>
      </c>
      <c r="T1164">
        <v>25</v>
      </c>
      <c r="U1164" t="s">
        <v>19</v>
      </c>
      <c r="V1164" s="2">
        <v>42457</v>
      </c>
      <c r="W1164" t="s">
        <v>39</v>
      </c>
      <c r="X1164" t="s">
        <v>175</v>
      </c>
      <c r="Y1164" t="s">
        <v>64</v>
      </c>
    </row>
    <row r="1165" spans="1:25" x14ac:dyDescent="0.35">
      <c r="A1165">
        <v>7</v>
      </c>
      <c r="B1165" t="s">
        <v>25</v>
      </c>
      <c r="C1165">
        <v>6</v>
      </c>
      <c r="D1165" t="s">
        <v>11</v>
      </c>
      <c r="E1165" t="s">
        <v>27</v>
      </c>
      <c r="F1165" t="s">
        <v>13</v>
      </c>
      <c r="G1165" t="s">
        <v>5217</v>
      </c>
      <c r="H1165" s="1">
        <v>0.2</v>
      </c>
      <c r="I1165" s="2">
        <v>42486</v>
      </c>
      <c r="J1165" t="s">
        <v>5771</v>
      </c>
      <c r="K1165" t="s">
        <v>30</v>
      </c>
      <c r="L1165">
        <v>90049</v>
      </c>
      <c r="M1165">
        <v>319</v>
      </c>
      <c r="N1165" t="s">
        <v>869</v>
      </c>
      <c r="O1165">
        <v>23</v>
      </c>
      <c r="P1165">
        <v>3</v>
      </c>
      <c r="Q1165" t="s">
        <v>32</v>
      </c>
      <c r="R1165" t="s">
        <v>8304</v>
      </c>
      <c r="S1165">
        <v>23.03</v>
      </c>
      <c r="T1165">
        <v>230</v>
      </c>
      <c r="U1165" t="s">
        <v>33</v>
      </c>
      <c r="V1165" s="2">
        <v>42493</v>
      </c>
      <c r="W1165" t="s">
        <v>39</v>
      </c>
      <c r="X1165" t="s">
        <v>34</v>
      </c>
      <c r="Y1165" t="s">
        <v>24</v>
      </c>
    </row>
    <row r="1166" spans="1:25" x14ac:dyDescent="0.35">
      <c r="A1166">
        <v>7</v>
      </c>
      <c r="B1166" t="s">
        <v>25</v>
      </c>
      <c r="C1166">
        <v>6</v>
      </c>
      <c r="D1166" t="s">
        <v>26</v>
      </c>
      <c r="E1166" t="s">
        <v>27</v>
      </c>
      <c r="F1166" t="s">
        <v>13</v>
      </c>
      <c r="G1166" t="s">
        <v>5217</v>
      </c>
      <c r="H1166" s="1">
        <v>0.2</v>
      </c>
      <c r="I1166" s="2">
        <v>42486</v>
      </c>
      <c r="J1166" t="s">
        <v>5771</v>
      </c>
      <c r="K1166" t="s">
        <v>30</v>
      </c>
      <c r="L1166">
        <v>90049</v>
      </c>
      <c r="M1166">
        <v>54</v>
      </c>
      <c r="N1166" t="s">
        <v>8146</v>
      </c>
      <c r="O1166">
        <v>6</v>
      </c>
      <c r="P1166">
        <v>6</v>
      </c>
      <c r="Q1166" t="s">
        <v>32</v>
      </c>
      <c r="R1166" t="s">
        <v>8304</v>
      </c>
      <c r="S1166">
        <v>5.71</v>
      </c>
      <c r="T1166">
        <v>18</v>
      </c>
      <c r="U1166" t="s">
        <v>33</v>
      </c>
      <c r="V1166" s="2">
        <v>42493</v>
      </c>
      <c r="W1166" t="s">
        <v>39</v>
      </c>
      <c r="X1166" t="s">
        <v>34</v>
      </c>
      <c r="Y1166" t="s">
        <v>54</v>
      </c>
    </row>
    <row r="1167" spans="1:25" x14ac:dyDescent="0.35">
      <c r="A1167">
        <v>6</v>
      </c>
      <c r="B1167" t="s">
        <v>10</v>
      </c>
      <c r="C1167">
        <v>6</v>
      </c>
      <c r="D1167" t="s">
        <v>11</v>
      </c>
      <c r="E1167" t="s">
        <v>5790</v>
      </c>
      <c r="F1167" t="s">
        <v>13</v>
      </c>
      <c r="G1167" t="s">
        <v>6880</v>
      </c>
      <c r="H1167" s="1">
        <v>0.2</v>
      </c>
      <c r="I1167" s="2">
        <v>42557</v>
      </c>
      <c r="J1167" t="s">
        <v>7178</v>
      </c>
      <c r="K1167" t="s">
        <v>30</v>
      </c>
      <c r="L1167">
        <v>92020</v>
      </c>
      <c r="M1167">
        <v>741</v>
      </c>
      <c r="N1167" t="s">
        <v>1790</v>
      </c>
      <c r="O1167">
        <v>48</v>
      </c>
      <c r="P1167">
        <v>2</v>
      </c>
      <c r="Q1167" t="s">
        <v>32</v>
      </c>
      <c r="R1167" t="s">
        <v>8304</v>
      </c>
      <c r="S1167">
        <v>47.85</v>
      </c>
      <c r="T1167">
        <v>478</v>
      </c>
      <c r="U1167" t="s">
        <v>76</v>
      </c>
      <c r="V1167" s="2">
        <v>42563</v>
      </c>
      <c r="W1167" t="s">
        <v>39</v>
      </c>
      <c r="X1167" t="s">
        <v>34</v>
      </c>
      <c r="Y1167" t="s">
        <v>24</v>
      </c>
    </row>
    <row r="1168" spans="1:25" hidden="1" x14ac:dyDescent="0.35">
      <c r="A1168">
        <v>5</v>
      </c>
      <c r="B1168" t="s">
        <v>43</v>
      </c>
      <c r="C1168">
        <v>6</v>
      </c>
      <c r="D1168" t="s">
        <v>26</v>
      </c>
      <c r="E1168" t="s">
        <v>667</v>
      </c>
      <c r="F1168" t="s">
        <v>13</v>
      </c>
      <c r="G1168" t="s">
        <v>443</v>
      </c>
      <c r="H1168" s="1">
        <v>0.2</v>
      </c>
      <c r="I1168" s="2">
        <v>42636</v>
      </c>
      <c r="J1168" t="s">
        <v>7544</v>
      </c>
      <c r="K1168" t="s">
        <v>102</v>
      </c>
      <c r="L1168">
        <v>44107</v>
      </c>
      <c r="M1168">
        <v>544</v>
      </c>
      <c r="N1168" t="s">
        <v>6559</v>
      </c>
      <c r="O1168">
        <v>10</v>
      </c>
      <c r="P1168">
        <v>9</v>
      </c>
      <c r="Q1168" t="s">
        <v>104</v>
      </c>
      <c r="R1168" t="s">
        <v>8304</v>
      </c>
      <c r="S1168">
        <v>10.08</v>
      </c>
      <c r="T1168">
        <v>29</v>
      </c>
      <c r="U1168" t="s">
        <v>76</v>
      </c>
      <c r="V1168" s="2">
        <v>42641</v>
      </c>
      <c r="W1168" t="s">
        <v>39</v>
      </c>
      <c r="X1168" t="s">
        <v>309</v>
      </c>
      <c r="Y1168" t="s">
        <v>64</v>
      </c>
    </row>
    <row r="1169" spans="1:25" hidden="1" x14ac:dyDescent="0.35">
      <c r="A1169">
        <v>5</v>
      </c>
      <c r="B1169" t="s">
        <v>43</v>
      </c>
      <c r="C1169">
        <v>6</v>
      </c>
      <c r="D1169" t="s">
        <v>26</v>
      </c>
      <c r="E1169" t="s">
        <v>305</v>
      </c>
      <c r="F1169" t="s">
        <v>13</v>
      </c>
      <c r="G1169" t="s">
        <v>469</v>
      </c>
      <c r="H1169" s="1">
        <v>0.2</v>
      </c>
      <c r="I1169" s="2">
        <v>42525</v>
      </c>
      <c r="J1169" t="s">
        <v>7512</v>
      </c>
      <c r="K1169" t="s">
        <v>102</v>
      </c>
      <c r="L1169">
        <v>43229</v>
      </c>
      <c r="M1169">
        <v>538</v>
      </c>
      <c r="N1169" t="s">
        <v>125</v>
      </c>
      <c r="O1169">
        <v>6</v>
      </c>
      <c r="P1169">
        <v>2</v>
      </c>
      <c r="Q1169" t="s">
        <v>104</v>
      </c>
      <c r="R1169" t="s">
        <v>8304</v>
      </c>
      <c r="S1169">
        <v>5.88</v>
      </c>
      <c r="T1169">
        <v>16</v>
      </c>
      <c r="U1169" t="s">
        <v>76</v>
      </c>
      <c r="V1169" s="2">
        <v>42530</v>
      </c>
      <c r="W1169" t="s">
        <v>39</v>
      </c>
      <c r="X1169" t="s">
        <v>309</v>
      </c>
      <c r="Y1169" t="s">
        <v>64</v>
      </c>
    </row>
    <row r="1170" spans="1:25" hidden="1" x14ac:dyDescent="0.35">
      <c r="A1170">
        <v>4</v>
      </c>
      <c r="B1170" t="s">
        <v>43</v>
      </c>
      <c r="C1170">
        <v>6</v>
      </c>
      <c r="D1170" t="s">
        <v>11</v>
      </c>
      <c r="E1170" t="s">
        <v>781</v>
      </c>
      <c r="F1170" t="s">
        <v>13</v>
      </c>
      <c r="G1170" t="s">
        <v>5764</v>
      </c>
      <c r="H1170" s="1">
        <v>0.2</v>
      </c>
      <c r="I1170" s="2">
        <v>42451</v>
      </c>
      <c r="J1170" t="s">
        <v>5765</v>
      </c>
      <c r="K1170" t="s">
        <v>30</v>
      </c>
      <c r="L1170">
        <v>85705</v>
      </c>
      <c r="M1170">
        <v>1209</v>
      </c>
      <c r="N1170" t="s">
        <v>1244</v>
      </c>
      <c r="O1170">
        <v>-35</v>
      </c>
      <c r="P1170">
        <v>3</v>
      </c>
      <c r="Q1170" t="s">
        <v>32</v>
      </c>
      <c r="R1170" t="s">
        <v>8304</v>
      </c>
      <c r="S1170">
        <v>-35.36</v>
      </c>
      <c r="T1170">
        <v>314</v>
      </c>
      <c r="U1170" t="s">
        <v>33</v>
      </c>
      <c r="V1170" s="2">
        <v>42455</v>
      </c>
      <c r="W1170" t="s">
        <v>39</v>
      </c>
      <c r="X1170" t="s">
        <v>199</v>
      </c>
      <c r="Y1170" t="s">
        <v>24</v>
      </c>
    </row>
    <row r="1171" spans="1:25" hidden="1" x14ac:dyDescent="0.35">
      <c r="A1171">
        <v>4</v>
      </c>
      <c r="B1171" t="s">
        <v>43</v>
      </c>
      <c r="C1171">
        <v>6</v>
      </c>
      <c r="D1171" t="s">
        <v>26</v>
      </c>
      <c r="E1171" t="s">
        <v>781</v>
      </c>
      <c r="F1171" t="s">
        <v>13</v>
      </c>
      <c r="G1171" t="s">
        <v>5764</v>
      </c>
      <c r="H1171" s="1">
        <v>0.2</v>
      </c>
      <c r="I1171" s="2">
        <v>42451</v>
      </c>
      <c r="J1171" t="s">
        <v>5765</v>
      </c>
      <c r="K1171" t="s">
        <v>30</v>
      </c>
      <c r="L1171">
        <v>85705</v>
      </c>
      <c r="M1171">
        <v>1748</v>
      </c>
      <c r="N1171" t="s">
        <v>3940</v>
      </c>
      <c r="O1171">
        <v>23</v>
      </c>
      <c r="P1171">
        <v>3</v>
      </c>
      <c r="Q1171" t="s">
        <v>32</v>
      </c>
      <c r="R1171" t="s">
        <v>8304</v>
      </c>
      <c r="S1171">
        <v>23.23</v>
      </c>
      <c r="T1171">
        <v>74</v>
      </c>
      <c r="U1171" t="s">
        <v>33</v>
      </c>
      <c r="V1171" s="2">
        <v>42455</v>
      </c>
      <c r="W1171" t="s">
        <v>39</v>
      </c>
      <c r="X1171" t="s">
        <v>199</v>
      </c>
      <c r="Y1171" t="s">
        <v>64</v>
      </c>
    </row>
    <row r="1172" spans="1:25" hidden="1" x14ac:dyDescent="0.35">
      <c r="A1172">
        <v>5</v>
      </c>
      <c r="B1172" t="s">
        <v>43</v>
      </c>
      <c r="C1172">
        <v>6</v>
      </c>
      <c r="D1172" t="s">
        <v>26</v>
      </c>
      <c r="E1172" t="s">
        <v>1012</v>
      </c>
      <c r="F1172" t="s">
        <v>13</v>
      </c>
      <c r="G1172" t="s">
        <v>1374</v>
      </c>
      <c r="H1172" s="1">
        <v>0.2</v>
      </c>
      <c r="I1172" s="2">
        <v>42670</v>
      </c>
      <c r="J1172" t="s">
        <v>7587</v>
      </c>
      <c r="K1172" t="s">
        <v>16</v>
      </c>
      <c r="L1172">
        <v>28314</v>
      </c>
      <c r="M1172">
        <v>1800</v>
      </c>
      <c r="N1172" t="s">
        <v>3595</v>
      </c>
      <c r="O1172">
        <v>4</v>
      </c>
      <c r="P1172">
        <v>2</v>
      </c>
      <c r="Q1172" t="s">
        <v>18</v>
      </c>
      <c r="R1172" t="s">
        <v>8304</v>
      </c>
      <c r="S1172">
        <v>3.63</v>
      </c>
      <c r="T1172">
        <v>10</v>
      </c>
      <c r="U1172" t="s">
        <v>76</v>
      </c>
      <c r="V1172" s="2">
        <v>42675</v>
      </c>
      <c r="W1172" t="s">
        <v>39</v>
      </c>
      <c r="X1172" t="s">
        <v>63</v>
      </c>
      <c r="Y1172" t="s">
        <v>64</v>
      </c>
    </row>
    <row r="1173" spans="1:25" hidden="1" x14ac:dyDescent="0.35">
      <c r="A1173">
        <v>5</v>
      </c>
      <c r="B1173" t="s">
        <v>43</v>
      </c>
      <c r="C1173">
        <v>6</v>
      </c>
      <c r="D1173" t="s">
        <v>26</v>
      </c>
      <c r="E1173" t="s">
        <v>1012</v>
      </c>
      <c r="F1173" t="s">
        <v>13</v>
      </c>
      <c r="G1173" t="s">
        <v>1374</v>
      </c>
      <c r="H1173" s="1">
        <v>0.2</v>
      </c>
      <c r="I1173" s="2">
        <v>42670</v>
      </c>
      <c r="J1173" t="s">
        <v>7587</v>
      </c>
      <c r="K1173" t="s">
        <v>16</v>
      </c>
      <c r="L1173">
        <v>28314</v>
      </c>
      <c r="M1173">
        <v>538</v>
      </c>
      <c r="N1173" t="s">
        <v>125</v>
      </c>
      <c r="O1173">
        <v>4</v>
      </c>
      <c r="P1173">
        <v>3</v>
      </c>
      <c r="Q1173" t="s">
        <v>18</v>
      </c>
      <c r="R1173" t="s">
        <v>8304</v>
      </c>
      <c r="S1173">
        <v>4.03</v>
      </c>
      <c r="T1173">
        <v>12</v>
      </c>
      <c r="U1173" t="s">
        <v>76</v>
      </c>
      <c r="V1173" s="2">
        <v>42675</v>
      </c>
      <c r="W1173" t="s">
        <v>39</v>
      </c>
      <c r="X1173" t="s">
        <v>63</v>
      </c>
      <c r="Y1173" t="s">
        <v>64</v>
      </c>
    </row>
    <row r="1174" spans="1:25" hidden="1" x14ac:dyDescent="0.35">
      <c r="A1174">
        <v>4</v>
      </c>
      <c r="B1174" t="s">
        <v>43</v>
      </c>
      <c r="C1174">
        <v>6</v>
      </c>
      <c r="D1174" t="s">
        <v>26</v>
      </c>
      <c r="E1174" t="s">
        <v>372</v>
      </c>
      <c r="F1174" t="s">
        <v>13</v>
      </c>
      <c r="G1174" t="s">
        <v>5515</v>
      </c>
      <c r="H1174" s="1">
        <v>0</v>
      </c>
      <c r="I1174" s="2">
        <v>42636</v>
      </c>
      <c r="J1174" t="s">
        <v>6352</v>
      </c>
      <c r="K1174" t="s">
        <v>102</v>
      </c>
      <c r="L1174">
        <v>19711</v>
      </c>
      <c r="M1174">
        <v>1651</v>
      </c>
      <c r="N1174" t="s">
        <v>5907</v>
      </c>
      <c r="O1174">
        <v>5</v>
      </c>
      <c r="P1174">
        <v>4</v>
      </c>
      <c r="Q1174" t="s">
        <v>104</v>
      </c>
      <c r="R1174" t="s">
        <v>8304</v>
      </c>
      <c r="S1174">
        <v>5.45</v>
      </c>
      <c r="T1174">
        <v>11</v>
      </c>
      <c r="U1174" t="s">
        <v>33</v>
      </c>
      <c r="V1174" s="2">
        <v>42640</v>
      </c>
      <c r="W1174" t="s">
        <v>39</v>
      </c>
      <c r="X1174" t="s">
        <v>161</v>
      </c>
      <c r="Y1174" t="s">
        <v>54</v>
      </c>
    </row>
    <row r="1175" spans="1:25" hidden="1" x14ac:dyDescent="0.35">
      <c r="A1175">
        <v>4</v>
      </c>
      <c r="B1175" t="s">
        <v>43</v>
      </c>
      <c r="C1175">
        <v>6</v>
      </c>
      <c r="D1175" t="s">
        <v>26</v>
      </c>
      <c r="E1175" t="s">
        <v>333</v>
      </c>
      <c r="F1175" t="s">
        <v>13</v>
      </c>
      <c r="G1175" t="s">
        <v>1297</v>
      </c>
      <c r="H1175" s="1">
        <v>0.7</v>
      </c>
      <c r="I1175" s="2">
        <v>42731</v>
      </c>
      <c r="J1175" t="s">
        <v>4699</v>
      </c>
      <c r="K1175" t="s">
        <v>30</v>
      </c>
      <c r="L1175">
        <v>85023</v>
      </c>
      <c r="M1175">
        <v>682</v>
      </c>
      <c r="N1175" t="s">
        <v>319</v>
      </c>
      <c r="O1175">
        <v>-694</v>
      </c>
      <c r="P1175">
        <v>6</v>
      </c>
      <c r="Q1175" t="s">
        <v>32</v>
      </c>
      <c r="R1175" t="s">
        <v>8304</v>
      </c>
      <c r="S1175">
        <v>-694.29</v>
      </c>
      <c r="T1175">
        <v>947</v>
      </c>
      <c r="U1175" t="s">
        <v>19</v>
      </c>
      <c r="V1175" s="2">
        <v>42735</v>
      </c>
      <c r="W1175" t="s">
        <v>39</v>
      </c>
      <c r="X1175" t="s">
        <v>199</v>
      </c>
      <c r="Y1175" t="s">
        <v>54</v>
      </c>
    </row>
    <row r="1176" spans="1:25" hidden="1" x14ac:dyDescent="0.35">
      <c r="A1176">
        <v>4</v>
      </c>
      <c r="B1176" t="s">
        <v>43</v>
      </c>
      <c r="C1176">
        <v>6</v>
      </c>
      <c r="D1176" t="s">
        <v>26</v>
      </c>
      <c r="E1176" t="s">
        <v>4353</v>
      </c>
      <c r="F1176" t="s">
        <v>13</v>
      </c>
      <c r="G1176" t="s">
        <v>5387</v>
      </c>
      <c r="H1176" s="1">
        <v>0.7</v>
      </c>
      <c r="I1176" s="2">
        <v>42704</v>
      </c>
      <c r="J1176" t="s">
        <v>6533</v>
      </c>
      <c r="K1176" t="s">
        <v>16</v>
      </c>
      <c r="L1176">
        <v>32839</v>
      </c>
      <c r="M1176">
        <v>272</v>
      </c>
      <c r="N1176" t="s">
        <v>2847</v>
      </c>
      <c r="O1176">
        <v>-4</v>
      </c>
      <c r="P1176">
        <v>9</v>
      </c>
      <c r="Q1176" t="s">
        <v>18</v>
      </c>
      <c r="R1176" t="s">
        <v>8304</v>
      </c>
      <c r="S1176">
        <v>-4.43</v>
      </c>
      <c r="T1176">
        <v>7</v>
      </c>
      <c r="U1176" t="s">
        <v>33</v>
      </c>
      <c r="V1176" s="2">
        <v>42708</v>
      </c>
      <c r="W1176" t="s">
        <v>39</v>
      </c>
      <c r="X1176" t="s">
        <v>40</v>
      </c>
      <c r="Y1176" t="s">
        <v>54</v>
      </c>
    </row>
    <row r="1177" spans="1:25" hidden="1" x14ac:dyDescent="0.35">
      <c r="A1177">
        <v>5</v>
      </c>
      <c r="B1177" t="s">
        <v>43</v>
      </c>
      <c r="C1177">
        <v>6</v>
      </c>
      <c r="D1177" t="s">
        <v>26</v>
      </c>
      <c r="E1177" t="s">
        <v>171</v>
      </c>
      <c r="F1177" t="s">
        <v>13</v>
      </c>
      <c r="G1177" t="s">
        <v>2280</v>
      </c>
      <c r="H1177" s="1">
        <v>0</v>
      </c>
      <c r="I1177" s="2">
        <v>42714</v>
      </c>
      <c r="J1177" t="s">
        <v>4050</v>
      </c>
      <c r="K1177" t="s">
        <v>102</v>
      </c>
      <c r="L1177">
        <v>10009</v>
      </c>
      <c r="M1177">
        <v>98</v>
      </c>
      <c r="N1177" t="s">
        <v>8163</v>
      </c>
      <c r="O1177">
        <v>5</v>
      </c>
      <c r="P1177">
        <v>2</v>
      </c>
      <c r="Q1177" t="s">
        <v>104</v>
      </c>
      <c r="R1177" t="s">
        <v>8304</v>
      </c>
      <c r="S1177">
        <v>5.23</v>
      </c>
      <c r="T1177">
        <v>11</v>
      </c>
      <c r="U1177" t="s">
        <v>19</v>
      </c>
      <c r="V1177" s="2">
        <v>42719</v>
      </c>
      <c r="W1177" t="s">
        <v>39</v>
      </c>
      <c r="X1177" t="s">
        <v>175</v>
      </c>
      <c r="Y1177" t="s">
        <v>64</v>
      </c>
    </row>
    <row r="1178" spans="1:25" hidden="1" x14ac:dyDescent="0.35">
      <c r="A1178">
        <v>5</v>
      </c>
      <c r="B1178" t="s">
        <v>43</v>
      </c>
      <c r="C1178">
        <v>6</v>
      </c>
      <c r="D1178" t="s">
        <v>26</v>
      </c>
      <c r="E1178" t="s">
        <v>171</v>
      </c>
      <c r="F1178" t="s">
        <v>13</v>
      </c>
      <c r="G1178" t="s">
        <v>2280</v>
      </c>
      <c r="H1178" s="1">
        <v>0.2</v>
      </c>
      <c r="I1178" s="2">
        <v>42714</v>
      </c>
      <c r="J1178" t="s">
        <v>4050</v>
      </c>
      <c r="K1178" t="s">
        <v>102</v>
      </c>
      <c r="L1178">
        <v>10009</v>
      </c>
      <c r="M1178">
        <v>1291</v>
      </c>
      <c r="N1178" t="s">
        <v>955</v>
      </c>
      <c r="O1178">
        <v>37</v>
      </c>
      <c r="P1178">
        <v>7</v>
      </c>
      <c r="Q1178" t="s">
        <v>104</v>
      </c>
      <c r="R1178" t="s">
        <v>8304</v>
      </c>
      <c r="S1178">
        <v>37.22</v>
      </c>
      <c r="T1178">
        <v>106</v>
      </c>
      <c r="U1178" t="s">
        <v>19</v>
      </c>
      <c r="V1178" s="2">
        <v>42719</v>
      </c>
      <c r="W1178" t="s">
        <v>39</v>
      </c>
      <c r="X1178" t="s">
        <v>175</v>
      </c>
      <c r="Y1178" t="s">
        <v>54</v>
      </c>
    </row>
    <row r="1179" spans="1:25" hidden="1" x14ac:dyDescent="0.35">
      <c r="A1179">
        <v>7</v>
      </c>
      <c r="B1179" t="s">
        <v>25</v>
      </c>
      <c r="C1179">
        <v>6</v>
      </c>
      <c r="D1179" t="s">
        <v>11</v>
      </c>
      <c r="E1179" t="s">
        <v>171</v>
      </c>
      <c r="F1179" t="s">
        <v>13</v>
      </c>
      <c r="G1179" t="s">
        <v>2372</v>
      </c>
      <c r="H1179" s="1">
        <v>0.1</v>
      </c>
      <c r="I1179" s="2">
        <v>42454</v>
      </c>
      <c r="J1179" t="s">
        <v>2373</v>
      </c>
      <c r="K1179" t="s">
        <v>102</v>
      </c>
      <c r="L1179">
        <v>10009</v>
      </c>
      <c r="M1179">
        <v>908</v>
      </c>
      <c r="N1179" t="s">
        <v>2374</v>
      </c>
      <c r="O1179">
        <v>65</v>
      </c>
      <c r="P1179">
        <v>7</v>
      </c>
      <c r="Q1179" t="s">
        <v>104</v>
      </c>
      <c r="R1179" t="s">
        <v>8304</v>
      </c>
      <c r="S1179">
        <v>65.209999999999994</v>
      </c>
      <c r="T1179">
        <v>367</v>
      </c>
      <c r="U1179" t="s">
        <v>19</v>
      </c>
      <c r="V1179" s="2">
        <v>42461</v>
      </c>
      <c r="W1179" t="s">
        <v>39</v>
      </c>
      <c r="X1179" t="s">
        <v>175</v>
      </c>
      <c r="Y1179" t="s">
        <v>24</v>
      </c>
    </row>
    <row r="1180" spans="1:25" x14ac:dyDescent="0.35">
      <c r="A1180">
        <v>5</v>
      </c>
      <c r="B1180" t="s">
        <v>43</v>
      </c>
      <c r="C1180">
        <v>6</v>
      </c>
      <c r="D1180" t="s">
        <v>11</v>
      </c>
      <c r="E1180" t="s">
        <v>27</v>
      </c>
      <c r="F1180" t="s">
        <v>13</v>
      </c>
      <c r="G1180" t="s">
        <v>1520</v>
      </c>
      <c r="H1180" s="1">
        <v>0</v>
      </c>
      <c r="I1180" s="2">
        <v>42389</v>
      </c>
      <c r="J1180" t="s">
        <v>7842</v>
      </c>
      <c r="K1180" t="s">
        <v>30</v>
      </c>
      <c r="L1180">
        <v>90049</v>
      </c>
      <c r="M1180">
        <v>565</v>
      </c>
      <c r="N1180" t="s">
        <v>221</v>
      </c>
      <c r="O1180">
        <v>6</v>
      </c>
      <c r="P1180">
        <v>2</v>
      </c>
      <c r="Q1180" t="s">
        <v>32</v>
      </c>
      <c r="R1180" t="s">
        <v>92</v>
      </c>
      <c r="S1180">
        <v>5.79</v>
      </c>
      <c r="T1180">
        <v>19</v>
      </c>
      <c r="U1180" t="s">
        <v>19</v>
      </c>
      <c r="V1180" s="2">
        <v>42394</v>
      </c>
      <c r="W1180" t="s">
        <v>39</v>
      </c>
      <c r="X1180" t="s">
        <v>34</v>
      </c>
      <c r="Y1180" t="s">
        <v>47</v>
      </c>
    </row>
    <row r="1181" spans="1:25" x14ac:dyDescent="0.35">
      <c r="A1181">
        <v>5</v>
      </c>
      <c r="B1181" t="s">
        <v>43</v>
      </c>
      <c r="C1181">
        <v>6</v>
      </c>
      <c r="D1181" t="s">
        <v>26</v>
      </c>
      <c r="E1181" t="s">
        <v>27</v>
      </c>
      <c r="F1181" t="s">
        <v>13</v>
      </c>
      <c r="G1181" t="s">
        <v>1520</v>
      </c>
      <c r="H1181" s="1">
        <v>0</v>
      </c>
      <c r="I1181" s="2">
        <v>42389</v>
      </c>
      <c r="J1181" t="s">
        <v>7842</v>
      </c>
      <c r="K1181" t="s">
        <v>30</v>
      </c>
      <c r="L1181">
        <v>90049</v>
      </c>
      <c r="M1181">
        <v>1662</v>
      </c>
      <c r="N1181" t="s">
        <v>8175</v>
      </c>
      <c r="O1181">
        <v>9</v>
      </c>
      <c r="P1181">
        <v>2</v>
      </c>
      <c r="Q1181" t="s">
        <v>32</v>
      </c>
      <c r="R1181" t="s">
        <v>92</v>
      </c>
      <c r="S1181">
        <v>9.2899999999999991</v>
      </c>
      <c r="T1181">
        <v>19</v>
      </c>
      <c r="U1181" t="s">
        <v>19</v>
      </c>
      <c r="V1181" s="2">
        <v>42394</v>
      </c>
      <c r="W1181" t="s">
        <v>39</v>
      </c>
      <c r="X1181" t="s">
        <v>34</v>
      </c>
      <c r="Y1181" t="s">
        <v>64</v>
      </c>
    </row>
    <row r="1182" spans="1:25" hidden="1" x14ac:dyDescent="0.35">
      <c r="A1182">
        <v>4</v>
      </c>
      <c r="B1182" t="s">
        <v>43</v>
      </c>
      <c r="C1182">
        <v>6</v>
      </c>
      <c r="D1182" t="s">
        <v>26</v>
      </c>
      <c r="E1182" t="s">
        <v>2135</v>
      </c>
      <c r="F1182" t="s">
        <v>13</v>
      </c>
      <c r="G1182" t="s">
        <v>294</v>
      </c>
      <c r="H1182" s="1">
        <v>0</v>
      </c>
      <c r="I1182" s="2">
        <v>42507</v>
      </c>
      <c r="J1182" t="s">
        <v>7405</v>
      </c>
      <c r="K1182" t="s">
        <v>73</v>
      </c>
      <c r="L1182">
        <v>54703</v>
      </c>
      <c r="M1182">
        <v>1529</v>
      </c>
      <c r="N1182" t="s">
        <v>2973</v>
      </c>
      <c r="O1182">
        <v>46</v>
      </c>
      <c r="P1182">
        <v>3</v>
      </c>
      <c r="Q1182" t="s">
        <v>75</v>
      </c>
      <c r="R1182" t="s">
        <v>8304</v>
      </c>
      <c r="S1182">
        <v>45.84</v>
      </c>
      <c r="T1182">
        <v>92</v>
      </c>
      <c r="U1182" t="s">
        <v>76</v>
      </c>
      <c r="V1182" s="2">
        <v>42511</v>
      </c>
      <c r="W1182" t="s">
        <v>39</v>
      </c>
      <c r="X1182" t="s">
        <v>82</v>
      </c>
      <c r="Y1182" t="s">
        <v>54</v>
      </c>
    </row>
    <row r="1183" spans="1:25" hidden="1" x14ac:dyDescent="0.35">
      <c r="A1183">
        <v>5</v>
      </c>
      <c r="B1183" t="s">
        <v>43</v>
      </c>
      <c r="C1183">
        <v>6</v>
      </c>
      <c r="D1183" t="s">
        <v>50</v>
      </c>
      <c r="E1183" t="s">
        <v>3400</v>
      </c>
      <c r="F1183" t="s">
        <v>13</v>
      </c>
      <c r="G1183" t="s">
        <v>8114</v>
      </c>
      <c r="H1183" s="1">
        <v>0.2</v>
      </c>
      <c r="I1183" s="2">
        <v>42676</v>
      </c>
      <c r="J1183" t="s">
        <v>4998</v>
      </c>
      <c r="K1183" t="s">
        <v>73</v>
      </c>
      <c r="L1183">
        <v>75061</v>
      </c>
      <c r="M1183">
        <v>1001</v>
      </c>
      <c r="N1183" t="s">
        <v>4930</v>
      </c>
      <c r="O1183">
        <v>8</v>
      </c>
      <c r="P1183">
        <v>3</v>
      </c>
      <c r="Q1183" t="s">
        <v>75</v>
      </c>
      <c r="R1183" t="s">
        <v>8304</v>
      </c>
      <c r="S1183">
        <v>7.77</v>
      </c>
      <c r="T1183">
        <v>89</v>
      </c>
      <c r="U1183" t="s">
        <v>19</v>
      </c>
      <c r="V1183" s="2">
        <v>42681</v>
      </c>
      <c r="W1183" t="s">
        <v>39</v>
      </c>
      <c r="X1183" t="s">
        <v>77</v>
      </c>
      <c r="Y1183" t="s">
        <v>52</v>
      </c>
    </row>
    <row r="1184" spans="1:25" hidden="1" x14ac:dyDescent="0.35">
      <c r="A1184">
        <v>4</v>
      </c>
      <c r="B1184" t="s">
        <v>43</v>
      </c>
      <c r="C1184">
        <v>6</v>
      </c>
      <c r="D1184" t="s">
        <v>26</v>
      </c>
      <c r="E1184" t="s">
        <v>258</v>
      </c>
      <c r="F1184" t="s">
        <v>13</v>
      </c>
      <c r="G1184" t="s">
        <v>1939</v>
      </c>
      <c r="H1184" s="1">
        <v>0.2</v>
      </c>
      <c r="I1184" s="2">
        <v>42675</v>
      </c>
      <c r="J1184" t="s">
        <v>4685</v>
      </c>
      <c r="K1184" t="s">
        <v>30</v>
      </c>
      <c r="L1184">
        <v>97206</v>
      </c>
      <c r="M1184">
        <v>420</v>
      </c>
      <c r="N1184" t="s">
        <v>3553</v>
      </c>
      <c r="O1184">
        <v>-94</v>
      </c>
      <c r="P1184">
        <v>5</v>
      </c>
      <c r="Q1184" t="s">
        <v>32</v>
      </c>
      <c r="R1184" t="s">
        <v>8304</v>
      </c>
      <c r="S1184">
        <v>-94.33</v>
      </c>
      <c r="T1184">
        <v>444</v>
      </c>
      <c r="U1184" t="s">
        <v>19</v>
      </c>
      <c r="V1184" s="2">
        <v>42679</v>
      </c>
      <c r="W1184" t="s">
        <v>39</v>
      </c>
      <c r="X1184" t="s">
        <v>262</v>
      </c>
      <c r="Y1184" t="s">
        <v>42</v>
      </c>
    </row>
    <row r="1185" spans="1:25" hidden="1" x14ac:dyDescent="0.35">
      <c r="A1185">
        <v>4</v>
      </c>
      <c r="B1185" t="s">
        <v>43</v>
      </c>
      <c r="C1185">
        <v>6</v>
      </c>
      <c r="D1185" t="s">
        <v>50</v>
      </c>
      <c r="E1185" t="s">
        <v>258</v>
      </c>
      <c r="F1185" t="s">
        <v>13</v>
      </c>
      <c r="G1185" t="s">
        <v>1939</v>
      </c>
      <c r="H1185" s="1">
        <v>0.2</v>
      </c>
      <c r="I1185" s="2">
        <v>42675</v>
      </c>
      <c r="J1185" t="s">
        <v>4685</v>
      </c>
      <c r="K1185" t="s">
        <v>30</v>
      </c>
      <c r="L1185">
        <v>97206</v>
      </c>
      <c r="M1185">
        <v>1285</v>
      </c>
      <c r="N1185" t="s">
        <v>4822</v>
      </c>
      <c r="O1185">
        <v>55</v>
      </c>
      <c r="P1185">
        <v>3</v>
      </c>
      <c r="Q1185" t="s">
        <v>32</v>
      </c>
      <c r="R1185" t="s">
        <v>8304</v>
      </c>
      <c r="S1185">
        <v>54.59</v>
      </c>
      <c r="T1185">
        <v>156</v>
      </c>
      <c r="U1185" t="s">
        <v>19</v>
      </c>
      <c r="V1185" s="2">
        <v>42679</v>
      </c>
      <c r="W1185" t="s">
        <v>39</v>
      </c>
      <c r="X1185" t="s">
        <v>262</v>
      </c>
      <c r="Y1185" t="s">
        <v>52</v>
      </c>
    </row>
    <row r="1186" spans="1:25" hidden="1" x14ac:dyDescent="0.35">
      <c r="A1186">
        <v>5</v>
      </c>
      <c r="B1186" t="s">
        <v>43</v>
      </c>
      <c r="C1186">
        <v>6</v>
      </c>
      <c r="D1186" t="s">
        <v>26</v>
      </c>
      <c r="E1186" t="s">
        <v>192</v>
      </c>
      <c r="F1186" t="s">
        <v>13</v>
      </c>
      <c r="G1186" t="s">
        <v>2974</v>
      </c>
      <c r="H1186" s="1">
        <v>0.2</v>
      </c>
      <c r="I1186" s="2">
        <v>42718</v>
      </c>
      <c r="J1186" t="s">
        <v>7898</v>
      </c>
      <c r="K1186" t="s">
        <v>73</v>
      </c>
      <c r="L1186">
        <v>60610</v>
      </c>
      <c r="M1186">
        <v>151</v>
      </c>
      <c r="N1186" t="s">
        <v>4525</v>
      </c>
      <c r="O1186">
        <v>0</v>
      </c>
      <c r="P1186">
        <v>2</v>
      </c>
      <c r="Q1186" t="s">
        <v>75</v>
      </c>
      <c r="R1186" t="s">
        <v>92</v>
      </c>
      <c r="S1186">
        <v>0.47</v>
      </c>
      <c r="T1186">
        <v>3</v>
      </c>
      <c r="U1186" t="s">
        <v>19</v>
      </c>
      <c r="V1186" s="2">
        <v>42723</v>
      </c>
      <c r="W1186" t="s">
        <v>39</v>
      </c>
      <c r="X1186" t="s">
        <v>139</v>
      </c>
      <c r="Y1186" t="s">
        <v>176</v>
      </c>
    </row>
    <row r="1187" spans="1:25" hidden="1" x14ac:dyDescent="0.35">
      <c r="A1187">
        <v>5</v>
      </c>
      <c r="B1187" t="s">
        <v>43</v>
      </c>
      <c r="C1187">
        <v>6</v>
      </c>
      <c r="D1187" t="s">
        <v>26</v>
      </c>
      <c r="E1187" t="s">
        <v>192</v>
      </c>
      <c r="F1187" t="s">
        <v>13</v>
      </c>
      <c r="G1187" t="s">
        <v>2974</v>
      </c>
      <c r="H1187" s="1">
        <v>0.8</v>
      </c>
      <c r="I1187" s="2">
        <v>42718</v>
      </c>
      <c r="J1187" t="s">
        <v>7898</v>
      </c>
      <c r="K1187" t="s">
        <v>73</v>
      </c>
      <c r="L1187">
        <v>60610</v>
      </c>
      <c r="M1187">
        <v>249</v>
      </c>
      <c r="N1187" t="s">
        <v>3421</v>
      </c>
      <c r="O1187">
        <v>-9</v>
      </c>
      <c r="P1187">
        <v>4</v>
      </c>
      <c r="Q1187" t="s">
        <v>75</v>
      </c>
      <c r="R1187" t="s">
        <v>92</v>
      </c>
      <c r="S1187">
        <v>-8.68</v>
      </c>
      <c r="T1187">
        <v>5</v>
      </c>
      <c r="U1187" t="s">
        <v>19</v>
      </c>
      <c r="V1187" s="2">
        <v>42723</v>
      </c>
      <c r="W1187" t="s">
        <v>39</v>
      </c>
      <c r="X1187" t="s">
        <v>139</v>
      </c>
      <c r="Y1187" t="s">
        <v>54</v>
      </c>
    </row>
    <row r="1188" spans="1:25" hidden="1" x14ac:dyDescent="0.35">
      <c r="A1188">
        <v>5</v>
      </c>
      <c r="B1188" t="s">
        <v>43</v>
      </c>
      <c r="C1188">
        <v>6</v>
      </c>
      <c r="D1188" t="s">
        <v>50</v>
      </c>
      <c r="E1188" t="s">
        <v>192</v>
      </c>
      <c r="F1188" t="s">
        <v>13</v>
      </c>
      <c r="G1188" t="s">
        <v>2974</v>
      </c>
      <c r="H1188" s="1">
        <v>0.2</v>
      </c>
      <c r="I1188" s="2">
        <v>42718</v>
      </c>
      <c r="J1188" t="s">
        <v>7898</v>
      </c>
      <c r="K1188" t="s">
        <v>73</v>
      </c>
      <c r="L1188">
        <v>60610</v>
      </c>
      <c r="M1188">
        <v>307</v>
      </c>
      <c r="N1188" t="s">
        <v>4770</v>
      </c>
      <c r="O1188">
        <v>-2</v>
      </c>
      <c r="P1188">
        <v>3</v>
      </c>
      <c r="Q1188" t="s">
        <v>75</v>
      </c>
      <c r="R1188" t="s">
        <v>92</v>
      </c>
      <c r="S1188">
        <v>-2.19</v>
      </c>
      <c r="T1188">
        <v>35</v>
      </c>
      <c r="U1188" t="s">
        <v>19</v>
      </c>
      <c r="V1188" s="2">
        <v>42723</v>
      </c>
      <c r="W1188" t="s">
        <v>39</v>
      </c>
      <c r="X1188" t="s">
        <v>139</v>
      </c>
      <c r="Y1188" t="s">
        <v>113</v>
      </c>
    </row>
    <row r="1189" spans="1:25" hidden="1" x14ac:dyDescent="0.35">
      <c r="A1189">
        <v>5</v>
      </c>
      <c r="B1189" t="s">
        <v>43</v>
      </c>
      <c r="C1189">
        <v>6</v>
      </c>
      <c r="D1189" t="s">
        <v>11</v>
      </c>
      <c r="E1189" t="s">
        <v>201</v>
      </c>
      <c r="F1189" t="s">
        <v>13</v>
      </c>
      <c r="G1189" t="s">
        <v>5219</v>
      </c>
      <c r="H1189" s="1">
        <v>0</v>
      </c>
      <c r="I1189" s="2">
        <v>42379</v>
      </c>
      <c r="J1189" t="s">
        <v>5661</v>
      </c>
      <c r="K1189" t="s">
        <v>16</v>
      </c>
      <c r="L1189">
        <v>22153</v>
      </c>
      <c r="M1189">
        <v>866</v>
      </c>
      <c r="N1189" t="s">
        <v>8211</v>
      </c>
      <c r="O1189">
        <v>21</v>
      </c>
      <c r="P1189">
        <v>1</v>
      </c>
      <c r="Q1189" t="s">
        <v>18</v>
      </c>
      <c r="R1189" t="s">
        <v>8304</v>
      </c>
      <c r="S1189">
        <v>21.3</v>
      </c>
      <c r="T1189">
        <v>52</v>
      </c>
      <c r="U1189" t="s">
        <v>33</v>
      </c>
      <c r="V1189" s="2">
        <v>42384</v>
      </c>
      <c r="W1189" t="s">
        <v>39</v>
      </c>
      <c r="X1189" t="s">
        <v>205</v>
      </c>
      <c r="Y1189" t="s">
        <v>47</v>
      </c>
    </row>
    <row r="1190" spans="1:25" hidden="1" x14ac:dyDescent="0.35">
      <c r="A1190">
        <v>5</v>
      </c>
      <c r="B1190" t="s">
        <v>43</v>
      </c>
      <c r="C1190">
        <v>6</v>
      </c>
      <c r="D1190" t="s">
        <v>26</v>
      </c>
      <c r="E1190" t="s">
        <v>201</v>
      </c>
      <c r="F1190" t="s">
        <v>13</v>
      </c>
      <c r="G1190" t="s">
        <v>5219</v>
      </c>
      <c r="H1190" s="1">
        <v>0</v>
      </c>
      <c r="I1190" s="2">
        <v>42379</v>
      </c>
      <c r="J1190" t="s">
        <v>5661</v>
      </c>
      <c r="K1190" t="s">
        <v>16</v>
      </c>
      <c r="L1190">
        <v>22153</v>
      </c>
      <c r="M1190">
        <v>190</v>
      </c>
      <c r="N1190" t="s">
        <v>6451</v>
      </c>
      <c r="O1190">
        <v>1</v>
      </c>
      <c r="P1190">
        <v>1</v>
      </c>
      <c r="Q1190" t="s">
        <v>18</v>
      </c>
      <c r="R1190" t="s">
        <v>8304</v>
      </c>
      <c r="S1190">
        <v>1.36</v>
      </c>
      <c r="T1190">
        <v>3</v>
      </c>
      <c r="U1190" t="s">
        <v>33</v>
      </c>
      <c r="V1190" s="2">
        <v>42384</v>
      </c>
      <c r="W1190" t="s">
        <v>39</v>
      </c>
      <c r="X1190" t="s">
        <v>205</v>
      </c>
      <c r="Y1190" t="s">
        <v>35</v>
      </c>
    </row>
    <row r="1191" spans="1:25" hidden="1" x14ac:dyDescent="0.35">
      <c r="A1191">
        <v>5</v>
      </c>
      <c r="B1191" t="s">
        <v>43</v>
      </c>
      <c r="C1191">
        <v>6</v>
      </c>
      <c r="D1191" t="s">
        <v>26</v>
      </c>
      <c r="E1191" t="s">
        <v>99</v>
      </c>
      <c r="F1191" t="s">
        <v>13</v>
      </c>
      <c r="G1191" t="s">
        <v>6412</v>
      </c>
      <c r="H1191" s="1">
        <v>0.2</v>
      </c>
      <c r="I1191" s="2">
        <v>42697</v>
      </c>
      <c r="J1191" t="s">
        <v>6413</v>
      </c>
      <c r="K1191" t="s">
        <v>102</v>
      </c>
      <c r="L1191">
        <v>19134</v>
      </c>
      <c r="M1191">
        <v>1324</v>
      </c>
      <c r="N1191" t="s">
        <v>6414</v>
      </c>
      <c r="O1191">
        <v>21</v>
      </c>
      <c r="P1191">
        <v>3</v>
      </c>
      <c r="Q1191" t="s">
        <v>104</v>
      </c>
      <c r="R1191" t="s">
        <v>8304</v>
      </c>
      <c r="S1191">
        <v>21.2</v>
      </c>
      <c r="T1191">
        <v>63</v>
      </c>
      <c r="U1191" t="s">
        <v>33</v>
      </c>
      <c r="V1191" s="2">
        <v>42702</v>
      </c>
      <c r="W1191" t="s">
        <v>39</v>
      </c>
      <c r="X1191" t="s">
        <v>105</v>
      </c>
      <c r="Y1191" t="s">
        <v>119</v>
      </c>
    </row>
    <row r="1192" spans="1:25" hidden="1" x14ac:dyDescent="0.35">
      <c r="A1192">
        <v>2</v>
      </c>
      <c r="B1192" t="s">
        <v>43</v>
      </c>
      <c r="C1192">
        <v>3</v>
      </c>
      <c r="D1192" t="s">
        <v>26</v>
      </c>
      <c r="E1192" t="s">
        <v>2119</v>
      </c>
      <c r="F1192" t="s">
        <v>13</v>
      </c>
      <c r="G1192" t="s">
        <v>410</v>
      </c>
      <c r="H1192" s="1">
        <v>0</v>
      </c>
      <c r="I1192" s="2">
        <v>42465</v>
      </c>
      <c r="J1192" t="s">
        <v>3326</v>
      </c>
      <c r="K1192" t="s">
        <v>73</v>
      </c>
      <c r="L1192">
        <v>48127</v>
      </c>
      <c r="M1192">
        <v>1500</v>
      </c>
      <c r="N1192" t="s">
        <v>3327</v>
      </c>
      <c r="O1192">
        <v>7</v>
      </c>
      <c r="P1192">
        <v>2</v>
      </c>
      <c r="Q1192" t="s">
        <v>75</v>
      </c>
      <c r="R1192" t="s">
        <v>8304</v>
      </c>
      <c r="S1192">
        <v>7.48</v>
      </c>
      <c r="T1192">
        <v>27</v>
      </c>
      <c r="U1192" t="s">
        <v>19</v>
      </c>
      <c r="V1192" s="2">
        <v>42467</v>
      </c>
      <c r="W1192" t="s">
        <v>20</v>
      </c>
      <c r="X1192" t="s">
        <v>156</v>
      </c>
      <c r="Y1192" t="s">
        <v>49</v>
      </c>
    </row>
    <row r="1193" spans="1:25" hidden="1" x14ac:dyDescent="0.35">
      <c r="A1193">
        <v>2</v>
      </c>
      <c r="B1193" t="s">
        <v>43</v>
      </c>
      <c r="C1193">
        <v>3</v>
      </c>
      <c r="D1193" t="s">
        <v>26</v>
      </c>
      <c r="E1193" t="s">
        <v>2119</v>
      </c>
      <c r="F1193" t="s">
        <v>13</v>
      </c>
      <c r="G1193" t="s">
        <v>410</v>
      </c>
      <c r="H1193" s="1">
        <v>0</v>
      </c>
      <c r="I1193" s="2">
        <v>42465</v>
      </c>
      <c r="J1193" t="s">
        <v>3326</v>
      </c>
      <c r="K1193" t="s">
        <v>73</v>
      </c>
      <c r="L1193">
        <v>48127</v>
      </c>
      <c r="M1193">
        <v>329</v>
      </c>
      <c r="N1193" t="s">
        <v>479</v>
      </c>
      <c r="O1193">
        <v>5</v>
      </c>
      <c r="P1193">
        <v>3</v>
      </c>
      <c r="Q1193" t="s">
        <v>75</v>
      </c>
      <c r="R1193" t="s">
        <v>8304</v>
      </c>
      <c r="S1193">
        <v>4.58</v>
      </c>
      <c r="T1193">
        <v>14</v>
      </c>
      <c r="U1193" t="s">
        <v>19</v>
      </c>
      <c r="V1193" s="2">
        <v>42467</v>
      </c>
      <c r="W1193" t="s">
        <v>20</v>
      </c>
      <c r="X1193" t="s">
        <v>156</v>
      </c>
      <c r="Y1193" t="s">
        <v>49</v>
      </c>
    </row>
    <row r="1194" spans="1:25" hidden="1" x14ac:dyDescent="0.35">
      <c r="A1194">
        <v>2</v>
      </c>
      <c r="B1194" t="s">
        <v>43</v>
      </c>
      <c r="C1194">
        <v>3</v>
      </c>
      <c r="D1194" t="s">
        <v>26</v>
      </c>
      <c r="E1194" t="s">
        <v>2119</v>
      </c>
      <c r="F1194" t="s">
        <v>13</v>
      </c>
      <c r="G1194" t="s">
        <v>410</v>
      </c>
      <c r="H1194" s="1">
        <v>0</v>
      </c>
      <c r="I1194" s="2">
        <v>42465</v>
      </c>
      <c r="J1194" t="s">
        <v>3326</v>
      </c>
      <c r="K1194" t="s">
        <v>73</v>
      </c>
      <c r="L1194">
        <v>48127</v>
      </c>
      <c r="M1194">
        <v>664</v>
      </c>
      <c r="N1194" t="s">
        <v>3354</v>
      </c>
      <c r="O1194">
        <v>18</v>
      </c>
      <c r="P1194">
        <v>5</v>
      </c>
      <c r="Q1194" t="s">
        <v>75</v>
      </c>
      <c r="R1194" t="s">
        <v>8304</v>
      </c>
      <c r="S1194">
        <v>18.09</v>
      </c>
      <c r="T1194">
        <v>40</v>
      </c>
      <c r="U1194" t="s">
        <v>19</v>
      </c>
      <c r="V1194" s="2">
        <v>42467</v>
      </c>
      <c r="W1194" t="s">
        <v>20</v>
      </c>
      <c r="X1194" t="s">
        <v>156</v>
      </c>
      <c r="Y1194" t="s">
        <v>54</v>
      </c>
    </row>
    <row r="1195" spans="1:25" hidden="1" x14ac:dyDescent="0.35">
      <c r="A1195">
        <v>2</v>
      </c>
      <c r="B1195" t="s">
        <v>43</v>
      </c>
      <c r="C1195">
        <v>3</v>
      </c>
      <c r="D1195" t="s">
        <v>26</v>
      </c>
      <c r="E1195" t="s">
        <v>2119</v>
      </c>
      <c r="F1195" t="s">
        <v>13</v>
      </c>
      <c r="G1195" t="s">
        <v>410</v>
      </c>
      <c r="H1195" s="1">
        <v>0</v>
      </c>
      <c r="I1195" s="2">
        <v>42465</v>
      </c>
      <c r="J1195" t="s">
        <v>3326</v>
      </c>
      <c r="K1195" t="s">
        <v>73</v>
      </c>
      <c r="L1195">
        <v>48127</v>
      </c>
      <c r="M1195">
        <v>1484</v>
      </c>
      <c r="N1195" t="s">
        <v>423</v>
      </c>
      <c r="O1195">
        <v>21</v>
      </c>
      <c r="P1195">
        <v>6</v>
      </c>
      <c r="Q1195" t="s">
        <v>75</v>
      </c>
      <c r="R1195" t="s">
        <v>8304</v>
      </c>
      <c r="S1195">
        <v>20.69</v>
      </c>
      <c r="T1195">
        <v>690</v>
      </c>
      <c r="U1195" t="s">
        <v>19</v>
      </c>
      <c r="V1195" s="2">
        <v>42467</v>
      </c>
      <c r="W1195" t="s">
        <v>20</v>
      </c>
      <c r="X1195" t="s">
        <v>156</v>
      </c>
      <c r="Y1195" t="s">
        <v>42</v>
      </c>
    </row>
    <row r="1196" spans="1:25" x14ac:dyDescent="0.35">
      <c r="A1196">
        <v>4</v>
      </c>
      <c r="B1196" t="s">
        <v>43</v>
      </c>
      <c r="C1196">
        <v>6</v>
      </c>
      <c r="D1196" t="s">
        <v>11</v>
      </c>
      <c r="E1196" t="s">
        <v>572</v>
      </c>
      <c r="F1196" t="s">
        <v>13</v>
      </c>
      <c r="G1196" t="s">
        <v>1811</v>
      </c>
      <c r="H1196" s="1">
        <v>0</v>
      </c>
      <c r="I1196" s="2">
        <v>42678</v>
      </c>
      <c r="J1196" t="s">
        <v>2598</v>
      </c>
      <c r="K1196" t="s">
        <v>30</v>
      </c>
      <c r="L1196">
        <v>92037</v>
      </c>
      <c r="M1196">
        <v>616</v>
      </c>
      <c r="N1196" t="s">
        <v>8210</v>
      </c>
      <c r="O1196">
        <v>13</v>
      </c>
      <c r="P1196">
        <v>2</v>
      </c>
      <c r="Q1196" t="s">
        <v>32</v>
      </c>
      <c r="R1196" t="s">
        <v>8304</v>
      </c>
      <c r="S1196">
        <v>13.43</v>
      </c>
      <c r="T1196">
        <v>35</v>
      </c>
      <c r="U1196" t="s">
        <v>19</v>
      </c>
      <c r="V1196" s="2">
        <v>42682</v>
      </c>
      <c r="W1196" t="s">
        <v>39</v>
      </c>
      <c r="X1196" t="s">
        <v>34</v>
      </c>
      <c r="Y1196" t="s">
        <v>47</v>
      </c>
    </row>
    <row r="1197" spans="1:25" hidden="1" x14ac:dyDescent="0.35">
      <c r="A1197">
        <v>1</v>
      </c>
      <c r="B1197" t="s">
        <v>10</v>
      </c>
      <c r="C1197">
        <v>1</v>
      </c>
      <c r="D1197" t="s">
        <v>11</v>
      </c>
      <c r="E1197" t="s">
        <v>99</v>
      </c>
      <c r="F1197" t="s">
        <v>13</v>
      </c>
      <c r="G1197" t="s">
        <v>196</v>
      </c>
      <c r="H1197" s="1">
        <v>0.5</v>
      </c>
      <c r="I1197" s="2">
        <v>42383</v>
      </c>
      <c r="J1197" t="s">
        <v>5247</v>
      </c>
      <c r="K1197" t="s">
        <v>102</v>
      </c>
      <c r="L1197">
        <v>19140</v>
      </c>
      <c r="M1197">
        <v>1431</v>
      </c>
      <c r="N1197" t="s">
        <v>5248</v>
      </c>
      <c r="O1197">
        <v>-53</v>
      </c>
      <c r="P1197">
        <v>4</v>
      </c>
      <c r="Q1197" t="s">
        <v>104</v>
      </c>
      <c r="R1197" t="s">
        <v>8304</v>
      </c>
      <c r="S1197">
        <v>-53.29</v>
      </c>
      <c r="T1197">
        <v>62</v>
      </c>
      <c r="U1197" t="s">
        <v>33</v>
      </c>
      <c r="V1197" s="2">
        <v>42384</v>
      </c>
      <c r="W1197" t="s">
        <v>130</v>
      </c>
      <c r="X1197" t="s">
        <v>105</v>
      </c>
      <c r="Y1197" t="s">
        <v>22</v>
      </c>
    </row>
    <row r="1198" spans="1:25" hidden="1" x14ac:dyDescent="0.35">
      <c r="A1198">
        <v>4</v>
      </c>
      <c r="B1198" t="s">
        <v>43</v>
      </c>
      <c r="C1198">
        <v>6</v>
      </c>
      <c r="D1198" t="s">
        <v>26</v>
      </c>
      <c r="E1198" t="s">
        <v>1609</v>
      </c>
      <c r="F1198" t="s">
        <v>13</v>
      </c>
      <c r="G1198" t="s">
        <v>95</v>
      </c>
      <c r="H1198" s="1">
        <v>0</v>
      </c>
      <c r="I1198" s="2">
        <v>42464</v>
      </c>
      <c r="J1198" t="s">
        <v>6454</v>
      </c>
      <c r="K1198" t="s">
        <v>16</v>
      </c>
      <c r="L1198">
        <v>70506</v>
      </c>
      <c r="M1198">
        <v>1763</v>
      </c>
      <c r="N1198" t="s">
        <v>3191</v>
      </c>
      <c r="O1198">
        <v>6</v>
      </c>
      <c r="P1198">
        <v>2</v>
      </c>
      <c r="Q1198" t="s">
        <v>18</v>
      </c>
      <c r="R1198" t="s">
        <v>8304</v>
      </c>
      <c r="S1198">
        <v>6.35</v>
      </c>
      <c r="T1198">
        <v>13</v>
      </c>
      <c r="U1198" t="s">
        <v>33</v>
      </c>
      <c r="V1198" s="2">
        <v>42468</v>
      </c>
      <c r="W1198" t="s">
        <v>39</v>
      </c>
      <c r="X1198" t="s">
        <v>454</v>
      </c>
      <c r="Y1198" t="s">
        <v>64</v>
      </c>
    </row>
    <row r="1199" spans="1:25" hidden="1" x14ac:dyDescent="0.35">
      <c r="A1199">
        <v>4</v>
      </c>
      <c r="B1199" t="s">
        <v>43</v>
      </c>
      <c r="C1199">
        <v>6</v>
      </c>
      <c r="D1199" t="s">
        <v>26</v>
      </c>
      <c r="E1199" t="s">
        <v>1609</v>
      </c>
      <c r="F1199" t="s">
        <v>13</v>
      </c>
      <c r="G1199" t="s">
        <v>95</v>
      </c>
      <c r="H1199" s="1">
        <v>0</v>
      </c>
      <c r="I1199" s="2">
        <v>42464</v>
      </c>
      <c r="J1199" t="s">
        <v>6454</v>
      </c>
      <c r="K1199" t="s">
        <v>16</v>
      </c>
      <c r="L1199">
        <v>70506</v>
      </c>
      <c r="M1199">
        <v>1812</v>
      </c>
      <c r="N1199" t="s">
        <v>3229</v>
      </c>
      <c r="O1199">
        <v>9</v>
      </c>
      <c r="P1199">
        <v>3</v>
      </c>
      <c r="Q1199" t="s">
        <v>18</v>
      </c>
      <c r="R1199" t="s">
        <v>8304</v>
      </c>
      <c r="S1199">
        <v>9.33</v>
      </c>
      <c r="T1199">
        <v>19</v>
      </c>
      <c r="U1199" t="s">
        <v>33</v>
      </c>
      <c r="V1199" s="2">
        <v>42468</v>
      </c>
      <c r="W1199" t="s">
        <v>39</v>
      </c>
      <c r="X1199" t="s">
        <v>454</v>
      </c>
      <c r="Y1199" t="s">
        <v>64</v>
      </c>
    </row>
    <row r="1200" spans="1:25" hidden="1" x14ac:dyDescent="0.35">
      <c r="A1200">
        <v>4</v>
      </c>
      <c r="B1200" t="s">
        <v>43</v>
      </c>
      <c r="C1200">
        <v>6</v>
      </c>
      <c r="D1200" t="s">
        <v>26</v>
      </c>
      <c r="E1200" t="s">
        <v>1609</v>
      </c>
      <c r="F1200" t="s">
        <v>13</v>
      </c>
      <c r="G1200" t="s">
        <v>95</v>
      </c>
      <c r="H1200" s="1">
        <v>0</v>
      </c>
      <c r="I1200" s="2">
        <v>42464</v>
      </c>
      <c r="J1200" t="s">
        <v>6454</v>
      </c>
      <c r="K1200" t="s">
        <v>16</v>
      </c>
      <c r="L1200">
        <v>70506</v>
      </c>
      <c r="M1200">
        <v>1375</v>
      </c>
      <c r="N1200" t="s">
        <v>610</v>
      </c>
      <c r="O1200">
        <v>9</v>
      </c>
      <c r="P1200">
        <v>5</v>
      </c>
      <c r="Q1200" t="s">
        <v>18</v>
      </c>
      <c r="R1200" t="s">
        <v>8304</v>
      </c>
      <c r="S1200">
        <v>9.3000000000000007</v>
      </c>
      <c r="T1200">
        <v>233</v>
      </c>
      <c r="U1200" t="s">
        <v>33</v>
      </c>
      <c r="V1200" s="2">
        <v>42468</v>
      </c>
      <c r="W1200" t="s">
        <v>39</v>
      </c>
      <c r="X1200" t="s">
        <v>454</v>
      </c>
      <c r="Y1200" t="s">
        <v>42</v>
      </c>
    </row>
    <row r="1201" spans="1:25" hidden="1" x14ac:dyDescent="0.35">
      <c r="A1201">
        <v>4</v>
      </c>
      <c r="B1201" t="s">
        <v>43</v>
      </c>
      <c r="C1201">
        <v>6</v>
      </c>
      <c r="D1201" t="s">
        <v>50</v>
      </c>
      <c r="E1201" t="s">
        <v>1609</v>
      </c>
      <c r="F1201" t="s">
        <v>13</v>
      </c>
      <c r="G1201" t="s">
        <v>95</v>
      </c>
      <c r="H1201" s="1">
        <v>0</v>
      </c>
      <c r="I1201" s="2">
        <v>42464</v>
      </c>
      <c r="J1201" t="s">
        <v>6454</v>
      </c>
      <c r="K1201" t="s">
        <v>16</v>
      </c>
      <c r="L1201">
        <v>70506</v>
      </c>
      <c r="M1201">
        <v>1032</v>
      </c>
      <c r="N1201" t="s">
        <v>4788</v>
      </c>
      <c r="O1201">
        <v>43</v>
      </c>
      <c r="P1201">
        <v>2</v>
      </c>
      <c r="Q1201" t="s">
        <v>18</v>
      </c>
      <c r="R1201" t="s">
        <v>8304</v>
      </c>
      <c r="S1201">
        <v>42.99</v>
      </c>
      <c r="T1201">
        <v>100</v>
      </c>
      <c r="U1201" t="s">
        <v>33</v>
      </c>
      <c r="V1201" s="2">
        <v>42468</v>
      </c>
      <c r="W1201" t="s">
        <v>39</v>
      </c>
      <c r="X1201" t="s">
        <v>454</v>
      </c>
      <c r="Y1201" t="s">
        <v>113</v>
      </c>
    </row>
    <row r="1202" spans="1:25" hidden="1" x14ac:dyDescent="0.35">
      <c r="A1202">
        <v>4</v>
      </c>
      <c r="B1202" t="s">
        <v>43</v>
      </c>
      <c r="C1202">
        <v>6</v>
      </c>
      <c r="D1202" t="s">
        <v>11</v>
      </c>
      <c r="E1202" t="s">
        <v>99</v>
      </c>
      <c r="F1202" t="s">
        <v>13</v>
      </c>
      <c r="G1202" t="s">
        <v>5593</v>
      </c>
      <c r="H1202" s="1">
        <v>0.2</v>
      </c>
      <c r="I1202" s="2">
        <v>42628</v>
      </c>
      <c r="J1202" t="s">
        <v>5635</v>
      </c>
      <c r="K1202" t="s">
        <v>102</v>
      </c>
      <c r="L1202">
        <v>19120</v>
      </c>
      <c r="M1202">
        <v>1449</v>
      </c>
      <c r="N1202" t="s">
        <v>8187</v>
      </c>
      <c r="O1202">
        <v>17</v>
      </c>
      <c r="P1202">
        <v>4</v>
      </c>
      <c r="Q1202" t="s">
        <v>104</v>
      </c>
      <c r="R1202" t="s">
        <v>8304</v>
      </c>
      <c r="S1202">
        <v>16.89</v>
      </c>
      <c r="T1202">
        <v>104</v>
      </c>
      <c r="U1202" t="s">
        <v>33</v>
      </c>
      <c r="V1202" s="2">
        <v>42632</v>
      </c>
      <c r="W1202" t="s">
        <v>39</v>
      </c>
      <c r="X1202" t="s">
        <v>105</v>
      </c>
      <c r="Y1202" t="s">
        <v>47</v>
      </c>
    </row>
    <row r="1203" spans="1:25" hidden="1" x14ac:dyDescent="0.35">
      <c r="A1203">
        <v>4</v>
      </c>
      <c r="B1203" t="s">
        <v>43</v>
      </c>
      <c r="C1203">
        <v>6</v>
      </c>
      <c r="D1203" t="s">
        <v>50</v>
      </c>
      <c r="E1203" t="s">
        <v>7743</v>
      </c>
      <c r="F1203" t="s">
        <v>13</v>
      </c>
      <c r="G1203" t="s">
        <v>6844</v>
      </c>
      <c r="H1203" s="1">
        <v>0</v>
      </c>
      <c r="I1203" s="2">
        <v>42690</v>
      </c>
      <c r="J1203" t="s">
        <v>7744</v>
      </c>
      <c r="K1203" t="s">
        <v>73</v>
      </c>
      <c r="L1203">
        <v>66502</v>
      </c>
      <c r="M1203">
        <v>943</v>
      </c>
      <c r="N1203" t="s">
        <v>4808</v>
      </c>
      <c r="O1203">
        <v>11</v>
      </c>
      <c r="P1203">
        <v>2</v>
      </c>
      <c r="Q1203" t="s">
        <v>75</v>
      </c>
      <c r="R1203" t="s">
        <v>8304</v>
      </c>
      <c r="S1203">
        <v>10.96</v>
      </c>
      <c r="T1203">
        <v>274</v>
      </c>
      <c r="U1203" t="s">
        <v>76</v>
      </c>
      <c r="V1203" s="2">
        <v>42694</v>
      </c>
      <c r="W1203" t="s">
        <v>39</v>
      </c>
      <c r="X1203" t="s">
        <v>2166</v>
      </c>
      <c r="Y1203" t="s">
        <v>52</v>
      </c>
    </row>
    <row r="1204" spans="1:25" hidden="1" x14ac:dyDescent="0.35">
      <c r="A1204">
        <v>4</v>
      </c>
      <c r="B1204" t="s">
        <v>43</v>
      </c>
      <c r="C1204">
        <v>6</v>
      </c>
      <c r="D1204" t="s">
        <v>26</v>
      </c>
      <c r="E1204" t="s">
        <v>547</v>
      </c>
      <c r="F1204" t="s">
        <v>13</v>
      </c>
      <c r="G1204" t="s">
        <v>1195</v>
      </c>
      <c r="H1204" s="1">
        <v>0.2</v>
      </c>
      <c r="I1204" s="2">
        <v>42444</v>
      </c>
      <c r="J1204" t="s">
        <v>1196</v>
      </c>
      <c r="K1204" t="s">
        <v>16</v>
      </c>
      <c r="L1204">
        <v>33614</v>
      </c>
      <c r="M1204">
        <v>866</v>
      </c>
      <c r="N1204" t="s">
        <v>1197</v>
      </c>
      <c r="O1204">
        <v>18</v>
      </c>
      <c r="P1204">
        <v>1</v>
      </c>
      <c r="Q1204" t="s">
        <v>18</v>
      </c>
      <c r="R1204" t="s">
        <v>8304</v>
      </c>
      <c r="S1204">
        <v>17.850000000000001</v>
      </c>
      <c r="T1204">
        <v>143</v>
      </c>
      <c r="U1204" t="s">
        <v>19</v>
      </c>
      <c r="V1204" s="2">
        <v>42448</v>
      </c>
      <c r="W1204" t="s">
        <v>39</v>
      </c>
      <c r="X1204" t="s">
        <v>40</v>
      </c>
      <c r="Y1204" t="s">
        <v>42</v>
      </c>
    </row>
    <row r="1205" spans="1:25" hidden="1" x14ac:dyDescent="0.35">
      <c r="A1205">
        <v>4</v>
      </c>
      <c r="B1205" t="s">
        <v>43</v>
      </c>
      <c r="C1205">
        <v>6</v>
      </c>
      <c r="D1205" t="s">
        <v>11</v>
      </c>
      <c r="E1205" t="s">
        <v>547</v>
      </c>
      <c r="F1205" t="s">
        <v>13</v>
      </c>
      <c r="G1205" t="s">
        <v>1195</v>
      </c>
      <c r="H1205" s="1">
        <v>0.2</v>
      </c>
      <c r="I1205" s="2">
        <v>42444</v>
      </c>
      <c r="J1205" t="s">
        <v>1196</v>
      </c>
      <c r="K1205" t="s">
        <v>16</v>
      </c>
      <c r="L1205">
        <v>33614</v>
      </c>
      <c r="M1205">
        <v>566</v>
      </c>
      <c r="N1205" t="s">
        <v>681</v>
      </c>
      <c r="O1205">
        <v>5</v>
      </c>
      <c r="P1205">
        <v>3</v>
      </c>
      <c r="Q1205" t="s">
        <v>18</v>
      </c>
      <c r="R1205" t="s">
        <v>8304</v>
      </c>
      <c r="S1205">
        <v>5.14</v>
      </c>
      <c r="T1205">
        <v>46</v>
      </c>
      <c r="U1205" t="s">
        <v>19</v>
      </c>
      <c r="V1205" s="2">
        <v>42448</v>
      </c>
      <c r="W1205" t="s">
        <v>39</v>
      </c>
      <c r="X1205" t="s">
        <v>40</v>
      </c>
      <c r="Y1205" t="s">
        <v>47</v>
      </c>
    </row>
    <row r="1206" spans="1:25" hidden="1" x14ac:dyDescent="0.35">
      <c r="A1206">
        <v>4</v>
      </c>
      <c r="B1206" t="s">
        <v>43</v>
      </c>
      <c r="C1206">
        <v>6</v>
      </c>
      <c r="D1206" t="s">
        <v>26</v>
      </c>
      <c r="E1206" t="s">
        <v>547</v>
      </c>
      <c r="F1206" t="s">
        <v>13</v>
      </c>
      <c r="G1206" t="s">
        <v>1195</v>
      </c>
      <c r="H1206" s="1">
        <v>0.7</v>
      </c>
      <c r="I1206" s="2">
        <v>42444</v>
      </c>
      <c r="J1206" t="s">
        <v>1196</v>
      </c>
      <c r="K1206" t="s">
        <v>16</v>
      </c>
      <c r="L1206">
        <v>33614</v>
      </c>
      <c r="M1206">
        <v>929</v>
      </c>
      <c r="N1206" t="s">
        <v>909</v>
      </c>
      <c r="O1206">
        <v>-6</v>
      </c>
      <c r="P1206">
        <v>3</v>
      </c>
      <c r="Q1206" t="s">
        <v>18</v>
      </c>
      <c r="R1206" t="s">
        <v>8304</v>
      </c>
      <c r="S1206">
        <v>-5.53</v>
      </c>
      <c r="T1206">
        <v>7</v>
      </c>
      <c r="U1206" t="s">
        <v>19</v>
      </c>
      <c r="V1206" s="2">
        <v>42448</v>
      </c>
      <c r="W1206" t="s">
        <v>39</v>
      </c>
      <c r="X1206" t="s">
        <v>40</v>
      </c>
      <c r="Y1206" t="s">
        <v>54</v>
      </c>
    </row>
    <row r="1207" spans="1:25" hidden="1" x14ac:dyDescent="0.35">
      <c r="A1207">
        <v>4</v>
      </c>
      <c r="B1207" t="s">
        <v>43</v>
      </c>
      <c r="C1207">
        <v>6</v>
      </c>
      <c r="D1207" t="s">
        <v>26</v>
      </c>
      <c r="E1207" t="s">
        <v>547</v>
      </c>
      <c r="F1207" t="s">
        <v>13</v>
      </c>
      <c r="G1207" t="s">
        <v>1195</v>
      </c>
      <c r="H1207" s="1">
        <v>0.7</v>
      </c>
      <c r="I1207" s="2">
        <v>42444</v>
      </c>
      <c r="J1207" t="s">
        <v>1196</v>
      </c>
      <c r="K1207" t="s">
        <v>16</v>
      </c>
      <c r="L1207">
        <v>33614</v>
      </c>
      <c r="M1207">
        <v>719</v>
      </c>
      <c r="N1207" t="s">
        <v>891</v>
      </c>
      <c r="O1207">
        <v>-32</v>
      </c>
      <c r="P1207">
        <v>4</v>
      </c>
      <c r="Q1207" t="s">
        <v>18</v>
      </c>
      <c r="R1207" t="s">
        <v>8304</v>
      </c>
      <c r="S1207">
        <v>-31.67</v>
      </c>
      <c r="T1207">
        <v>43</v>
      </c>
      <c r="U1207" t="s">
        <v>19</v>
      </c>
      <c r="V1207" s="2">
        <v>42448</v>
      </c>
      <c r="W1207" t="s">
        <v>39</v>
      </c>
      <c r="X1207" t="s">
        <v>40</v>
      </c>
      <c r="Y1207" t="s">
        <v>54</v>
      </c>
    </row>
    <row r="1208" spans="1:25" hidden="1" x14ac:dyDescent="0.35">
      <c r="A1208">
        <v>4</v>
      </c>
      <c r="B1208" t="s">
        <v>43</v>
      </c>
      <c r="C1208">
        <v>6</v>
      </c>
      <c r="D1208" t="s">
        <v>26</v>
      </c>
      <c r="E1208" t="s">
        <v>547</v>
      </c>
      <c r="F1208" t="s">
        <v>13</v>
      </c>
      <c r="G1208" t="s">
        <v>1195</v>
      </c>
      <c r="H1208" s="1">
        <v>0.2</v>
      </c>
      <c r="I1208" s="2">
        <v>42444</v>
      </c>
      <c r="J1208" t="s">
        <v>1196</v>
      </c>
      <c r="K1208" t="s">
        <v>16</v>
      </c>
      <c r="L1208">
        <v>33614</v>
      </c>
      <c r="M1208">
        <v>1679</v>
      </c>
      <c r="N1208" t="s">
        <v>1198</v>
      </c>
      <c r="O1208">
        <v>48</v>
      </c>
      <c r="P1208">
        <v>3</v>
      </c>
      <c r="Q1208" t="s">
        <v>18</v>
      </c>
      <c r="R1208" t="s">
        <v>8304</v>
      </c>
      <c r="S1208">
        <v>47.82</v>
      </c>
      <c r="T1208">
        <v>132</v>
      </c>
      <c r="U1208" t="s">
        <v>19</v>
      </c>
      <c r="V1208" s="2">
        <v>42448</v>
      </c>
      <c r="W1208" t="s">
        <v>39</v>
      </c>
      <c r="X1208" t="s">
        <v>40</v>
      </c>
      <c r="Y1208" t="s">
        <v>64</v>
      </c>
    </row>
    <row r="1209" spans="1:25" x14ac:dyDescent="0.35">
      <c r="A1209">
        <v>2</v>
      </c>
      <c r="B1209" t="s">
        <v>25</v>
      </c>
      <c r="C1209">
        <v>1</v>
      </c>
      <c r="D1209" t="s">
        <v>26</v>
      </c>
      <c r="E1209" t="s">
        <v>27</v>
      </c>
      <c r="F1209" t="s">
        <v>13</v>
      </c>
      <c r="G1209" t="s">
        <v>529</v>
      </c>
      <c r="H1209" s="1">
        <v>0</v>
      </c>
      <c r="I1209" s="2">
        <v>42709</v>
      </c>
      <c r="J1209" t="s">
        <v>3128</v>
      </c>
      <c r="K1209" t="s">
        <v>30</v>
      </c>
      <c r="L1209">
        <v>90032</v>
      </c>
      <c r="M1209">
        <v>630</v>
      </c>
      <c r="N1209" t="s">
        <v>1354</v>
      </c>
      <c r="O1209">
        <v>73</v>
      </c>
      <c r="P1209">
        <v>6</v>
      </c>
      <c r="Q1209" t="s">
        <v>32</v>
      </c>
      <c r="R1209" t="s">
        <v>8304</v>
      </c>
      <c r="S1209">
        <v>72.58</v>
      </c>
      <c r="T1209">
        <v>250</v>
      </c>
      <c r="U1209" t="s">
        <v>19</v>
      </c>
      <c r="V1209" s="2">
        <v>42711</v>
      </c>
      <c r="W1209" t="s">
        <v>130</v>
      </c>
      <c r="X1209" t="s">
        <v>34</v>
      </c>
      <c r="Y1209" t="s">
        <v>56</v>
      </c>
    </row>
    <row r="1210" spans="1:25" hidden="1" x14ac:dyDescent="0.35">
      <c r="A1210">
        <v>4</v>
      </c>
      <c r="B1210" t="s">
        <v>25</v>
      </c>
      <c r="C1210">
        <v>3</v>
      </c>
      <c r="D1210" t="s">
        <v>11</v>
      </c>
      <c r="E1210" t="s">
        <v>1530</v>
      </c>
      <c r="F1210" t="s">
        <v>13</v>
      </c>
      <c r="G1210" t="s">
        <v>5406</v>
      </c>
      <c r="H1210" s="1">
        <v>0.2</v>
      </c>
      <c r="I1210" s="2">
        <v>42735</v>
      </c>
      <c r="J1210" t="s">
        <v>5407</v>
      </c>
      <c r="K1210" t="s">
        <v>102</v>
      </c>
      <c r="L1210">
        <v>13601</v>
      </c>
      <c r="M1210">
        <v>169</v>
      </c>
      <c r="N1210" t="s">
        <v>471</v>
      </c>
      <c r="O1210">
        <v>197</v>
      </c>
      <c r="P1210">
        <v>7</v>
      </c>
      <c r="Q1210" t="s">
        <v>104</v>
      </c>
      <c r="R1210" t="s">
        <v>8304</v>
      </c>
      <c r="S1210">
        <v>196.69</v>
      </c>
      <c r="T1210">
        <v>1573</v>
      </c>
      <c r="U1210" t="s">
        <v>33</v>
      </c>
      <c r="V1210" s="2">
        <v>42739</v>
      </c>
      <c r="W1210" t="s">
        <v>20</v>
      </c>
      <c r="X1210" t="s">
        <v>175</v>
      </c>
      <c r="Y1210" t="s">
        <v>22</v>
      </c>
    </row>
    <row r="1211" spans="1:25" hidden="1" x14ac:dyDescent="0.35">
      <c r="A1211">
        <v>2</v>
      </c>
      <c r="B1211" t="s">
        <v>25</v>
      </c>
      <c r="C1211">
        <v>1</v>
      </c>
      <c r="D1211" t="s">
        <v>11</v>
      </c>
      <c r="E1211" t="s">
        <v>1556</v>
      </c>
      <c r="F1211" t="s">
        <v>13</v>
      </c>
      <c r="G1211" t="s">
        <v>1557</v>
      </c>
      <c r="H1211" s="1">
        <v>0.1</v>
      </c>
      <c r="I1211" s="2">
        <v>42559</v>
      </c>
      <c r="J1211" t="s">
        <v>1558</v>
      </c>
      <c r="K1211" t="s">
        <v>102</v>
      </c>
      <c r="L1211">
        <v>14215</v>
      </c>
      <c r="M1211">
        <v>1457</v>
      </c>
      <c r="N1211" t="s">
        <v>1096</v>
      </c>
      <c r="O1211">
        <v>11</v>
      </c>
      <c r="P1211">
        <v>1</v>
      </c>
      <c r="Q1211" t="s">
        <v>104</v>
      </c>
      <c r="R1211" t="s">
        <v>8304</v>
      </c>
      <c r="S1211">
        <v>10.65</v>
      </c>
      <c r="T1211">
        <v>64</v>
      </c>
      <c r="U1211" t="s">
        <v>19</v>
      </c>
      <c r="V1211" s="2">
        <v>42561</v>
      </c>
      <c r="W1211" t="s">
        <v>130</v>
      </c>
      <c r="X1211" t="s">
        <v>175</v>
      </c>
      <c r="Y1211" t="s">
        <v>24</v>
      </c>
    </row>
    <row r="1212" spans="1:25" hidden="1" x14ac:dyDescent="0.35">
      <c r="A1212">
        <v>4</v>
      </c>
      <c r="B1212" t="s">
        <v>43</v>
      </c>
      <c r="C1212">
        <v>6</v>
      </c>
      <c r="D1212" t="s">
        <v>11</v>
      </c>
      <c r="E1212" t="s">
        <v>333</v>
      </c>
      <c r="F1212" t="s">
        <v>13</v>
      </c>
      <c r="G1212" t="s">
        <v>893</v>
      </c>
      <c r="H1212" s="1">
        <v>0.2</v>
      </c>
      <c r="I1212" s="2">
        <v>42653</v>
      </c>
      <c r="J1212" t="s">
        <v>7199</v>
      </c>
      <c r="K1212" t="s">
        <v>30</v>
      </c>
      <c r="L1212">
        <v>85023</v>
      </c>
      <c r="M1212">
        <v>1618</v>
      </c>
      <c r="N1212" t="s">
        <v>1464</v>
      </c>
      <c r="O1212">
        <v>4</v>
      </c>
      <c r="P1212">
        <v>7</v>
      </c>
      <c r="Q1212" t="s">
        <v>32</v>
      </c>
      <c r="R1212" t="s">
        <v>8304</v>
      </c>
      <c r="S1212">
        <v>3.52</v>
      </c>
      <c r="T1212">
        <v>47</v>
      </c>
      <c r="U1212" t="s">
        <v>76</v>
      </c>
      <c r="V1212" s="2">
        <v>42657</v>
      </c>
      <c r="W1212" t="s">
        <v>39</v>
      </c>
      <c r="X1212" t="s">
        <v>199</v>
      </c>
      <c r="Y1212" t="s">
        <v>47</v>
      </c>
    </row>
    <row r="1213" spans="1:25" x14ac:dyDescent="0.35">
      <c r="A1213">
        <v>6</v>
      </c>
      <c r="B1213" t="s">
        <v>10</v>
      </c>
      <c r="C1213">
        <v>6</v>
      </c>
      <c r="D1213" t="s">
        <v>26</v>
      </c>
      <c r="E1213" t="s">
        <v>88</v>
      </c>
      <c r="F1213" t="s">
        <v>13</v>
      </c>
      <c r="G1213" t="s">
        <v>1007</v>
      </c>
      <c r="H1213" s="1">
        <v>0</v>
      </c>
      <c r="I1213" s="2">
        <v>42587</v>
      </c>
      <c r="J1213" t="s">
        <v>4467</v>
      </c>
      <c r="K1213" t="s">
        <v>30</v>
      </c>
      <c r="L1213">
        <v>94122</v>
      </c>
      <c r="M1213">
        <v>359</v>
      </c>
      <c r="N1213" t="s">
        <v>3927</v>
      </c>
      <c r="O1213">
        <v>13</v>
      </c>
      <c r="P1213">
        <v>2</v>
      </c>
      <c r="Q1213" t="s">
        <v>32</v>
      </c>
      <c r="R1213" t="s">
        <v>8304</v>
      </c>
      <c r="S1213">
        <v>12.87</v>
      </c>
      <c r="T1213">
        <v>46</v>
      </c>
      <c r="U1213" t="s">
        <v>19</v>
      </c>
      <c r="V1213" s="2">
        <v>42593</v>
      </c>
      <c r="W1213" t="s">
        <v>39</v>
      </c>
      <c r="X1213" t="s">
        <v>34</v>
      </c>
      <c r="Y1213" t="s">
        <v>49</v>
      </c>
    </row>
    <row r="1214" spans="1:25" x14ac:dyDescent="0.35">
      <c r="A1214">
        <v>6</v>
      </c>
      <c r="B1214" t="s">
        <v>10</v>
      </c>
      <c r="C1214">
        <v>6</v>
      </c>
      <c r="D1214" t="s">
        <v>26</v>
      </c>
      <c r="E1214" t="s">
        <v>88</v>
      </c>
      <c r="F1214" t="s">
        <v>13</v>
      </c>
      <c r="G1214" t="s">
        <v>1007</v>
      </c>
      <c r="H1214" s="1">
        <v>0</v>
      </c>
      <c r="I1214" s="2">
        <v>42587</v>
      </c>
      <c r="J1214" t="s">
        <v>4467</v>
      </c>
      <c r="K1214" t="s">
        <v>30</v>
      </c>
      <c r="L1214">
        <v>94122</v>
      </c>
      <c r="M1214">
        <v>117</v>
      </c>
      <c r="N1214" t="s">
        <v>3870</v>
      </c>
      <c r="O1214">
        <v>1</v>
      </c>
      <c r="P1214">
        <v>2</v>
      </c>
      <c r="Q1214" t="s">
        <v>32</v>
      </c>
      <c r="R1214" t="s">
        <v>8304</v>
      </c>
      <c r="S1214">
        <v>0.63</v>
      </c>
      <c r="T1214">
        <v>16</v>
      </c>
      <c r="U1214" t="s">
        <v>19</v>
      </c>
      <c r="V1214" s="2">
        <v>42593</v>
      </c>
      <c r="W1214" t="s">
        <v>39</v>
      </c>
      <c r="X1214" t="s">
        <v>34</v>
      </c>
      <c r="Y1214" t="s">
        <v>42</v>
      </c>
    </row>
    <row r="1215" spans="1:25" x14ac:dyDescent="0.35">
      <c r="A1215">
        <v>6</v>
      </c>
      <c r="B1215" t="s">
        <v>10</v>
      </c>
      <c r="C1215">
        <v>6</v>
      </c>
      <c r="D1215" t="s">
        <v>50</v>
      </c>
      <c r="E1215" t="s">
        <v>88</v>
      </c>
      <c r="F1215" t="s">
        <v>13</v>
      </c>
      <c r="G1215" t="s">
        <v>1007</v>
      </c>
      <c r="H1215" s="1">
        <v>0</v>
      </c>
      <c r="I1215" s="2">
        <v>42587</v>
      </c>
      <c r="J1215" t="s">
        <v>4467</v>
      </c>
      <c r="K1215" t="s">
        <v>30</v>
      </c>
      <c r="L1215">
        <v>94122</v>
      </c>
      <c r="M1215">
        <v>1003</v>
      </c>
      <c r="N1215" t="s">
        <v>4741</v>
      </c>
      <c r="O1215">
        <v>2</v>
      </c>
      <c r="P1215">
        <v>1</v>
      </c>
      <c r="Q1215" t="s">
        <v>32</v>
      </c>
      <c r="R1215" t="s">
        <v>8304</v>
      </c>
      <c r="S1215">
        <v>1.64</v>
      </c>
      <c r="T1215">
        <v>16</v>
      </c>
      <c r="U1215" t="s">
        <v>19</v>
      </c>
      <c r="V1215" s="2">
        <v>42593</v>
      </c>
      <c r="W1215" t="s">
        <v>39</v>
      </c>
      <c r="X1215" t="s">
        <v>34</v>
      </c>
      <c r="Y1215" t="s">
        <v>113</v>
      </c>
    </row>
    <row r="1216" spans="1:25" hidden="1" x14ac:dyDescent="0.35">
      <c r="A1216">
        <v>5</v>
      </c>
      <c r="B1216" t="s">
        <v>43</v>
      </c>
      <c r="C1216">
        <v>6</v>
      </c>
      <c r="D1216" t="s">
        <v>26</v>
      </c>
      <c r="E1216" t="s">
        <v>3778</v>
      </c>
      <c r="F1216" t="s">
        <v>13</v>
      </c>
      <c r="G1216" t="s">
        <v>1562</v>
      </c>
      <c r="H1216" s="1">
        <v>0</v>
      </c>
      <c r="I1216" s="2">
        <v>42693</v>
      </c>
      <c r="J1216" t="s">
        <v>3779</v>
      </c>
      <c r="K1216" t="s">
        <v>73</v>
      </c>
      <c r="L1216">
        <v>55433</v>
      </c>
      <c r="M1216">
        <v>1345</v>
      </c>
      <c r="N1216" t="s">
        <v>2808</v>
      </c>
      <c r="O1216">
        <v>58</v>
      </c>
      <c r="P1216">
        <v>4</v>
      </c>
      <c r="Q1216" t="s">
        <v>75</v>
      </c>
      <c r="R1216" t="s">
        <v>8304</v>
      </c>
      <c r="S1216">
        <v>57.5</v>
      </c>
      <c r="T1216">
        <v>221</v>
      </c>
      <c r="U1216" t="s">
        <v>19</v>
      </c>
      <c r="V1216" s="2">
        <v>42698</v>
      </c>
      <c r="W1216" t="s">
        <v>39</v>
      </c>
      <c r="X1216" t="s">
        <v>151</v>
      </c>
      <c r="Y1216" t="s">
        <v>42</v>
      </c>
    </row>
    <row r="1217" spans="1:25" hidden="1" x14ac:dyDescent="0.35">
      <c r="A1217">
        <v>5</v>
      </c>
      <c r="B1217" t="s">
        <v>43</v>
      </c>
      <c r="C1217">
        <v>6</v>
      </c>
      <c r="D1217" t="s">
        <v>50</v>
      </c>
      <c r="E1217" t="s">
        <v>3778</v>
      </c>
      <c r="F1217" t="s">
        <v>13</v>
      </c>
      <c r="G1217" t="s">
        <v>1562</v>
      </c>
      <c r="H1217" s="1">
        <v>0</v>
      </c>
      <c r="I1217" s="2">
        <v>42693</v>
      </c>
      <c r="J1217" t="s">
        <v>3779</v>
      </c>
      <c r="K1217" t="s">
        <v>73</v>
      </c>
      <c r="L1217">
        <v>55433</v>
      </c>
      <c r="M1217">
        <v>938</v>
      </c>
      <c r="N1217" t="s">
        <v>1238</v>
      </c>
      <c r="O1217">
        <v>79</v>
      </c>
      <c r="P1217">
        <v>3</v>
      </c>
      <c r="Q1217" t="s">
        <v>75</v>
      </c>
      <c r="R1217" t="s">
        <v>8304</v>
      </c>
      <c r="S1217">
        <v>78.95</v>
      </c>
      <c r="T1217">
        <v>282</v>
      </c>
      <c r="U1217" t="s">
        <v>19</v>
      </c>
      <c r="V1217" s="2">
        <v>42698</v>
      </c>
      <c r="W1217" t="s">
        <v>39</v>
      </c>
      <c r="X1217" t="s">
        <v>151</v>
      </c>
      <c r="Y1217" t="s">
        <v>52</v>
      </c>
    </row>
    <row r="1218" spans="1:25" x14ac:dyDescent="0.35">
      <c r="A1218">
        <v>4</v>
      </c>
      <c r="B1218" t="s">
        <v>43</v>
      </c>
      <c r="C1218">
        <v>6</v>
      </c>
      <c r="D1218" t="s">
        <v>11</v>
      </c>
      <c r="E1218" t="s">
        <v>59</v>
      </c>
      <c r="F1218" t="s">
        <v>13</v>
      </c>
      <c r="G1218" t="s">
        <v>695</v>
      </c>
      <c r="H1218" s="1">
        <v>0.2</v>
      </c>
      <c r="I1218" s="2">
        <v>42468</v>
      </c>
      <c r="J1218" t="s">
        <v>7177</v>
      </c>
      <c r="K1218" t="s">
        <v>30</v>
      </c>
      <c r="L1218">
        <v>94521</v>
      </c>
      <c r="M1218">
        <v>310</v>
      </c>
      <c r="N1218" t="s">
        <v>539</v>
      </c>
      <c r="O1218">
        <v>2</v>
      </c>
      <c r="P1218">
        <v>1</v>
      </c>
      <c r="Q1218" t="s">
        <v>32</v>
      </c>
      <c r="R1218" t="s">
        <v>8304</v>
      </c>
      <c r="S1218">
        <v>2.4900000000000002</v>
      </c>
      <c r="T1218">
        <v>100</v>
      </c>
      <c r="U1218" t="s">
        <v>76</v>
      </c>
      <c r="V1218" s="2">
        <v>42472</v>
      </c>
      <c r="W1218" t="s">
        <v>39</v>
      </c>
      <c r="X1218" t="s">
        <v>34</v>
      </c>
      <c r="Y1218" t="s">
        <v>41</v>
      </c>
    </row>
    <row r="1219" spans="1:25" x14ac:dyDescent="0.35">
      <c r="A1219">
        <v>4</v>
      </c>
      <c r="B1219" t="s">
        <v>43</v>
      </c>
      <c r="C1219">
        <v>6</v>
      </c>
      <c r="D1219" t="s">
        <v>50</v>
      </c>
      <c r="E1219" t="s">
        <v>59</v>
      </c>
      <c r="F1219" t="s">
        <v>13</v>
      </c>
      <c r="G1219" t="s">
        <v>695</v>
      </c>
      <c r="H1219" s="1">
        <v>0</v>
      </c>
      <c r="I1219" s="2">
        <v>42468</v>
      </c>
      <c r="J1219" t="s">
        <v>7177</v>
      </c>
      <c r="K1219" t="s">
        <v>30</v>
      </c>
      <c r="L1219">
        <v>94521</v>
      </c>
      <c r="M1219">
        <v>1031</v>
      </c>
      <c r="N1219" t="s">
        <v>707</v>
      </c>
      <c r="O1219">
        <v>140</v>
      </c>
      <c r="P1219">
        <v>4</v>
      </c>
      <c r="Q1219" t="s">
        <v>32</v>
      </c>
      <c r="R1219" t="s">
        <v>8304</v>
      </c>
      <c r="S1219">
        <v>139.99</v>
      </c>
      <c r="T1219">
        <v>400</v>
      </c>
      <c r="U1219" t="s">
        <v>76</v>
      </c>
      <c r="V1219" s="2">
        <v>42472</v>
      </c>
      <c r="W1219" t="s">
        <v>39</v>
      </c>
      <c r="X1219" t="s">
        <v>34</v>
      </c>
      <c r="Y1219" t="s">
        <v>113</v>
      </c>
    </row>
    <row r="1220" spans="1:25" hidden="1" x14ac:dyDescent="0.35">
      <c r="A1220">
        <v>2</v>
      </c>
      <c r="B1220" t="s">
        <v>43</v>
      </c>
      <c r="C1220">
        <v>3</v>
      </c>
      <c r="D1220" t="s">
        <v>11</v>
      </c>
      <c r="E1220" t="s">
        <v>305</v>
      </c>
      <c r="F1220" t="s">
        <v>13</v>
      </c>
      <c r="G1220" t="s">
        <v>1495</v>
      </c>
      <c r="H1220" s="1">
        <v>0.2</v>
      </c>
      <c r="I1220" s="2">
        <v>42705</v>
      </c>
      <c r="J1220" t="s">
        <v>1942</v>
      </c>
      <c r="K1220" t="s">
        <v>102</v>
      </c>
      <c r="L1220">
        <v>43229</v>
      </c>
      <c r="M1220">
        <v>1053</v>
      </c>
      <c r="N1220" t="s">
        <v>1229</v>
      </c>
      <c r="O1220">
        <v>1</v>
      </c>
      <c r="P1220">
        <v>2</v>
      </c>
      <c r="Q1220" t="s">
        <v>104</v>
      </c>
      <c r="R1220" t="s">
        <v>8304</v>
      </c>
      <c r="S1220">
        <v>1.42</v>
      </c>
      <c r="T1220">
        <v>8</v>
      </c>
      <c r="U1220" t="s">
        <v>19</v>
      </c>
      <c r="V1220" s="2">
        <v>42707</v>
      </c>
      <c r="W1220" t="s">
        <v>20</v>
      </c>
      <c r="X1220" t="s">
        <v>309</v>
      </c>
      <c r="Y1220" t="s">
        <v>47</v>
      </c>
    </row>
    <row r="1221" spans="1:25" hidden="1" x14ac:dyDescent="0.35">
      <c r="A1221">
        <v>2</v>
      </c>
      <c r="B1221" t="s">
        <v>43</v>
      </c>
      <c r="C1221">
        <v>3</v>
      </c>
      <c r="D1221" t="s">
        <v>11</v>
      </c>
      <c r="E1221" t="s">
        <v>305</v>
      </c>
      <c r="F1221" t="s">
        <v>13</v>
      </c>
      <c r="G1221" t="s">
        <v>1495</v>
      </c>
      <c r="H1221" s="1">
        <v>0.3</v>
      </c>
      <c r="I1221" s="2">
        <v>42705</v>
      </c>
      <c r="J1221" t="s">
        <v>1942</v>
      </c>
      <c r="K1221" t="s">
        <v>102</v>
      </c>
      <c r="L1221">
        <v>43229</v>
      </c>
      <c r="M1221">
        <v>842</v>
      </c>
      <c r="N1221" t="s">
        <v>886</v>
      </c>
      <c r="O1221">
        <v>-52</v>
      </c>
      <c r="P1221">
        <v>6</v>
      </c>
      <c r="Q1221" t="s">
        <v>104</v>
      </c>
      <c r="R1221" t="s">
        <v>8304</v>
      </c>
      <c r="S1221">
        <v>-51.98</v>
      </c>
      <c r="T1221">
        <v>910</v>
      </c>
      <c r="U1221" t="s">
        <v>19</v>
      </c>
      <c r="V1221" s="2">
        <v>42707</v>
      </c>
      <c r="W1221" t="s">
        <v>20</v>
      </c>
      <c r="X1221" t="s">
        <v>309</v>
      </c>
      <c r="Y1221" t="s">
        <v>24</v>
      </c>
    </row>
    <row r="1222" spans="1:25" hidden="1" x14ac:dyDescent="0.35">
      <c r="A1222">
        <v>2</v>
      </c>
      <c r="B1222" t="s">
        <v>43</v>
      </c>
      <c r="C1222">
        <v>3</v>
      </c>
      <c r="D1222" t="s">
        <v>26</v>
      </c>
      <c r="E1222" t="s">
        <v>305</v>
      </c>
      <c r="F1222" t="s">
        <v>13</v>
      </c>
      <c r="G1222" t="s">
        <v>1495</v>
      </c>
      <c r="H1222" s="1">
        <v>0.2</v>
      </c>
      <c r="I1222" s="2">
        <v>42705</v>
      </c>
      <c r="J1222" t="s">
        <v>1942</v>
      </c>
      <c r="K1222" t="s">
        <v>102</v>
      </c>
      <c r="L1222">
        <v>43229</v>
      </c>
      <c r="M1222">
        <v>1818</v>
      </c>
      <c r="N1222" t="s">
        <v>3521</v>
      </c>
      <c r="O1222">
        <v>13</v>
      </c>
      <c r="P1222">
        <v>7</v>
      </c>
      <c r="Q1222" t="s">
        <v>104</v>
      </c>
      <c r="R1222" t="s">
        <v>8304</v>
      </c>
      <c r="S1222">
        <v>12.7</v>
      </c>
      <c r="T1222">
        <v>36</v>
      </c>
      <c r="U1222" t="s">
        <v>19</v>
      </c>
      <c r="V1222" s="2">
        <v>42707</v>
      </c>
      <c r="W1222" t="s">
        <v>20</v>
      </c>
      <c r="X1222" t="s">
        <v>309</v>
      </c>
      <c r="Y1222" t="s">
        <v>64</v>
      </c>
    </row>
    <row r="1223" spans="1:25" hidden="1" x14ac:dyDescent="0.35">
      <c r="A1223">
        <v>2</v>
      </c>
      <c r="B1223" t="s">
        <v>43</v>
      </c>
      <c r="C1223">
        <v>3</v>
      </c>
      <c r="D1223" t="s">
        <v>50</v>
      </c>
      <c r="E1223" t="s">
        <v>305</v>
      </c>
      <c r="F1223" t="s">
        <v>13</v>
      </c>
      <c r="G1223" t="s">
        <v>1495</v>
      </c>
      <c r="H1223" s="1">
        <v>0.4</v>
      </c>
      <c r="I1223" s="2">
        <v>42705</v>
      </c>
      <c r="J1223" t="s">
        <v>1942</v>
      </c>
      <c r="K1223" t="s">
        <v>102</v>
      </c>
      <c r="L1223">
        <v>43229</v>
      </c>
      <c r="M1223">
        <v>1452</v>
      </c>
      <c r="N1223" t="s">
        <v>4894</v>
      </c>
      <c r="O1223">
        <v>110</v>
      </c>
      <c r="P1223">
        <v>2</v>
      </c>
      <c r="Q1223" t="s">
        <v>104</v>
      </c>
      <c r="R1223" t="s">
        <v>8304</v>
      </c>
      <c r="S1223">
        <v>110</v>
      </c>
      <c r="T1223">
        <v>660</v>
      </c>
      <c r="U1223" t="s">
        <v>19</v>
      </c>
      <c r="V1223" s="2">
        <v>42707</v>
      </c>
      <c r="W1223" t="s">
        <v>20</v>
      </c>
      <c r="X1223" t="s">
        <v>309</v>
      </c>
      <c r="Y1223" t="s">
        <v>727</v>
      </c>
    </row>
    <row r="1224" spans="1:25" hidden="1" x14ac:dyDescent="0.35">
      <c r="A1224">
        <v>2</v>
      </c>
      <c r="B1224" t="s">
        <v>25</v>
      </c>
      <c r="C1224">
        <v>1</v>
      </c>
      <c r="D1224" t="s">
        <v>26</v>
      </c>
      <c r="E1224" t="s">
        <v>222</v>
      </c>
      <c r="F1224" t="s">
        <v>13</v>
      </c>
      <c r="G1224" t="s">
        <v>981</v>
      </c>
      <c r="H1224" s="1">
        <v>0.2</v>
      </c>
      <c r="I1224" s="2">
        <v>42465</v>
      </c>
      <c r="J1224" t="s">
        <v>5842</v>
      </c>
      <c r="K1224" t="s">
        <v>73</v>
      </c>
      <c r="L1224">
        <v>62521</v>
      </c>
      <c r="M1224">
        <v>101</v>
      </c>
      <c r="N1224" t="s">
        <v>3361</v>
      </c>
      <c r="O1224">
        <v>4</v>
      </c>
      <c r="P1224">
        <v>4</v>
      </c>
      <c r="Q1224" t="s">
        <v>75</v>
      </c>
      <c r="R1224" t="s">
        <v>8304</v>
      </c>
      <c r="S1224">
        <v>3.91</v>
      </c>
      <c r="T1224">
        <v>52</v>
      </c>
      <c r="U1224" t="s">
        <v>33</v>
      </c>
      <c r="V1224" s="2">
        <v>42467</v>
      </c>
      <c r="W1224" t="s">
        <v>130</v>
      </c>
      <c r="X1224" t="s">
        <v>139</v>
      </c>
      <c r="Y1224" t="s">
        <v>42</v>
      </c>
    </row>
    <row r="1225" spans="1:25" hidden="1" x14ac:dyDescent="0.35">
      <c r="A1225">
        <v>2</v>
      </c>
      <c r="B1225" t="s">
        <v>25</v>
      </c>
      <c r="C1225">
        <v>1</v>
      </c>
      <c r="D1225" t="s">
        <v>26</v>
      </c>
      <c r="E1225" t="s">
        <v>222</v>
      </c>
      <c r="F1225" t="s">
        <v>13</v>
      </c>
      <c r="G1225" t="s">
        <v>981</v>
      </c>
      <c r="H1225" s="1">
        <v>0.2</v>
      </c>
      <c r="I1225" s="2">
        <v>42465</v>
      </c>
      <c r="J1225" t="s">
        <v>5842</v>
      </c>
      <c r="K1225" t="s">
        <v>73</v>
      </c>
      <c r="L1225">
        <v>62521</v>
      </c>
      <c r="M1225">
        <v>1543</v>
      </c>
      <c r="N1225" t="s">
        <v>448</v>
      </c>
      <c r="O1225">
        <v>4</v>
      </c>
      <c r="P1225">
        <v>4</v>
      </c>
      <c r="Q1225" t="s">
        <v>75</v>
      </c>
      <c r="R1225" t="s">
        <v>8304</v>
      </c>
      <c r="S1225">
        <v>3.72</v>
      </c>
      <c r="T1225">
        <v>50</v>
      </c>
      <c r="U1225" t="s">
        <v>33</v>
      </c>
      <c r="V1225" s="2">
        <v>42467</v>
      </c>
      <c r="W1225" t="s">
        <v>130</v>
      </c>
      <c r="X1225" t="s">
        <v>139</v>
      </c>
      <c r="Y1225" t="s">
        <v>42</v>
      </c>
    </row>
    <row r="1226" spans="1:25" hidden="1" x14ac:dyDescent="0.35">
      <c r="A1226">
        <v>0</v>
      </c>
      <c r="B1226" t="s">
        <v>10</v>
      </c>
      <c r="C1226">
        <v>0</v>
      </c>
      <c r="D1226" t="s">
        <v>26</v>
      </c>
      <c r="E1226" t="s">
        <v>417</v>
      </c>
      <c r="F1226" t="s">
        <v>13</v>
      </c>
      <c r="G1226" t="s">
        <v>849</v>
      </c>
      <c r="H1226" s="1">
        <v>0.2</v>
      </c>
      <c r="I1226" s="2">
        <v>42686</v>
      </c>
      <c r="J1226" t="s">
        <v>3201</v>
      </c>
      <c r="K1226" t="s">
        <v>73</v>
      </c>
      <c r="L1226">
        <v>78207</v>
      </c>
      <c r="M1226">
        <v>1268</v>
      </c>
      <c r="N1226" t="s">
        <v>468</v>
      </c>
      <c r="O1226">
        <v>5</v>
      </c>
      <c r="P1226">
        <v>4</v>
      </c>
      <c r="Q1226" t="s">
        <v>75</v>
      </c>
      <c r="R1226" t="s">
        <v>8304</v>
      </c>
      <c r="S1226">
        <v>4.96</v>
      </c>
      <c r="T1226">
        <v>50</v>
      </c>
      <c r="U1226" t="s">
        <v>19</v>
      </c>
      <c r="V1226" s="2">
        <v>42686</v>
      </c>
      <c r="W1226" t="s">
        <v>773</v>
      </c>
      <c r="X1226" t="s">
        <v>77</v>
      </c>
      <c r="Y1226" t="s">
        <v>42</v>
      </c>
    </row>
    <row r="1227" spans="1:25" hidden="1" x14ac:dyDescent="0.35">
      <c r="A1227">
        <v>4</v>
      </c>
      <c r="B1227" t="s">
        <v>43</v>
      </c>
      <c r="C1227">
        <v>6</v>
      </c>
      <c r="D1227" t="s">
        <v>26</v>
      </c>
      <c r="E1227" t="s">
        <v>305</v>
      </c>
      <c r="F1227" t="s">
        <v>13</v>
      </c>
      <c r="G1227" t="s">
        <v>544</v>
      </c>
      <c r="H1227" s="1">
        <v>0.2</v>
      </c>
      <c r="I1227" s="2">
        <v>42709</v>
      </c>
      <c r="J1227" t="s">
        <v>8013</v>
      </c>
      <c r="K1227" t="s">
        <v>102</v>
      </c>
      <c r="L1227">
        <v>43229</v>
      </c>
      <c r="M1227">
        <v>337</v>
      </c>
      <c r="N1227" t="s">
        <v>8289</v>
      </c>
      <c r="O1227">
        <v>6</v>
      </c>
      <c r="P1227">
        <v>3</v>
      </c>
      <c r="Q1227" t="s">
        <v>104</v>
      </c>
      <c r="R1227" t="s">
        <v>92</v>
      </c>
      <c r="S1227">
        <v>5.68</v>
      </c>
      <c r="T1227">
        <v>17</v>
      </c>
      <c r="U1227" t="s">
        <v>33</v>
      </c>
      <c r="V1227" s="2">
        <v>42713</v>
      </c>
      <c r="W1227" t="s">
        <v>39</v>
      </c>
      <c r="X1227" t="s">
        <v>309</v>
      </c>
      <c r="Y1227" t="s">
        <v>64</v>
      </c>
    </row>
    <row r="1228" spans="1:25" hidden="1" x14ac:dyDescent="0.35">
      <c r="A1228">
        <v>4</v>
      </c>
      <c r="B1228" t="s">
        <v>43</v>
      </c>
      <c r="C1228">
        <v>6</v>
      </c>
      <c r="D1228" t="s">
        <v>26</v>
      </c>
      <c r="E1228" t="s">
        <v>305</v>
      </c>
      <c r="F1228" t="s">
        <v>13</v>
      </c>
      <c r="G1228" t="s">
        <v>544</v>
      </c>
      <c r="H1228" s="1">
        <v>0.2</v>
      </c>
      <c r="I1228" s="2">
        <v>42709</v>
      </c>
      <c r="J1228" t="s">
        <v>8013</v>
      </c>
      <c r="K1228" t="s">
        <v>102</v>
      </c>
      <c r="L1228">
        <v>43229</v>
      </c>
      <c r="M1228">
        <v>1684</v>
      </c>
      <c r="N1228" t="s">
        <v>3428</v>
      </c>
      <c r="O1228">
        <v>36</v>
      </c>
      <c r="P1228">
        <v>3</v>
      </c>
      <c r="Q1228" t="s">
        <v>104</v>
      </c>
      <c r="R1228" t="s">
        <v>92</v>
      </c>
      <c r="S1228">
        <v>35.659999999999997</v>
      </c>
      <c r="T1228">
        <v>98</v>
      </c>
      <c r="U1228" t="s">
        <v>33</v>
      </c>
      <c r="V1228" s="2">
        <v>42713</v>
      </c>
      <c r="W1228" t="s">
        <v>39</v>
      </c>
      <c r="X1228" t="s">
        <v>309</v>
      </c>
      <c r="Y1228" t="s">
        <v>64</v>
      </c>
    </row>
    <row r="1229" spans="1:25" hidden="1" x14ac:dyDescent="0.35">
      <c r="A1229">
        <v>4</v>
      </c>
      <c r="B1229" t="s">
        <v>43</v>
      </c>
      <c r="C1229">
        <v>6</v>
      </c>
      <c r="D1229" t="s">
        <v>26</v>
      </c>
      <c r="E1229" t="s">
        <v>305</v>
      </c>
      <c r="F1229" t="s">
        <v>13</v>
      </c>
      <c r="G1229" t="s">
        <v>544</v>
      </c>
      <c r="H1229" s="1">
        <v>0.7</v>
      </c>
      <c r="I1229" s="2">
        <v>42709</v>
      </c>
      <c r="J1229" t="s">
        <v>8013</v>
      </c>
      <c r="K1229" t="s">
        <v>102</v>
      </c>
      <c r="L1229">
        <v>43229</v>
      </c>
      <c r="M1229">
        <v>975</v>
      </c>
      <c r="N1229" t="s">
        <v>3278</v>
      </c>
      <c r="O1229">
        <v>-24</v>
      </c>
      <c r="P1229">
        <v>4</v>
      </c>
      <c r="Q1229" t="s">
        <v>104</v>
      </c>
      <c r="R1229" t="s">
        <v>92</v>
      </c>
      <c r="S1229">
        <v>-23.95</v>
      </c>
      <c r="T1229">
        <v>30</v>
      </c>
      <c r="U1229" t="s">
        <v>33</v>
      </c>
      <c r="V1229" s="2">
        <v>42713</v>
      </c>
      <c r="W1229" t="s">
        <v>39</v>
      </c>
      <c r="X1229" t="s">
        <v>309</v>
      </c>
      <c r="Y1229" t="s">
        <v>54</v>
      </c>
    </row>
    <row r="1230" spans="1:25" hidden="1" x14ac:dyDescent="0.35">
      <c r="A1230">
        <v>4</v>
      </c>
      <c r="B1230" t="s">
        <v>43</v>
      </c>
      <c r="C1230">
        <v>6</v>
      </c>
      <c r="D1230" t="s">
        <v>50</v>
      </c>
      <c r="E1230" t="s">
        <v>305</v>
      </c>
      <c r="F1230" t="s">
        <v>13</v>
      </c>
      <c r="G1230" t="s">
        <v>544</v>
      </c>
      <c r="H1230" s="1">
        <v>0.4</v>
      </c>
      <c r="I1230" s="2">
        <v>42709</v>
      </c>
      <c r="J1230" t="s">
        <v>8013</v>
      </c>
      <c r="K1230" t="s">
        <v>102</v>
      </c>
      <c r="L1230">
        <v>43229</v>
      </c>
      <c r="M1230">
        <v>1039</v>
      </c>
      <c r="N1230" t="s">
        <v>6707</v>
      </c>
      <c r="O1230">
        <v>-9</v>
      </c>
      <c r="P1230">
        <v>1</v>
      </c>
      <c r="Q1230" t="s">
        <v>104</v>
      </c>
      <c r="R1230" t="s">
        <v>92</v>
      </c>
      <c r="S1230">
        <v>-9.18</v>
      </c>
      <c r="T1230">
        <v>37</v>
      </c>
      <c r="U1230" t="s">
        <v>33</v>
      </c>
      <c r="V1230" s="2">
        <v>42713</v>
      </c>
      <c r="W1230" t="s">
        <v>39</v>
      </c>
      <c r="X1230" t="s">
        <v>309</v>
      </c>
      <c r="Y1230" t="s">
        <v>52</v>
      </c>
    </row>
    <row r="1231" spans="1:25" hidden="1" x14ac:dyDescent="0.35">
      <c r="A1231">
        <v>4</v>
      </c>
      <c r="B1231" t="s">
        <v>43</v>
      </c>
      <c r="C1231">
        <v>6</v>
      </c>
      <c r="D1231" t="s">
        <v>50</v>
      </c>
      <c r="E1231" t="s">
        <v>305</v>
      </c>
      <c r="F1231" t="s">
        <v>13</v>
      </c>
      <c r="G1231" t="s">
        <v>544</v>
      </c>
      <c r="H1231" s="1">
        <v>0.4</v>
      </c>
      <c r="I1231" s="2">
        <v>42709</v>
      </c>
      <c r="J1231" t="s">
        <v>8013</v>
      </c>
      <c r="K1231" t="s">
        <v>102</v>
      </c>
      <c r="L1231">
        <v>43229</v>
      </c>
      <c r="M1231">
        <v>1244</v>
      </c>
      <c r="N1231" t="s">
        <v>5035</v>
      </c>
      <c r="O1231">
        <v>-45</v>
      </c>
      <c r="P1231">
        <v>2</v>
      </c>
      <c r="Q1231" t="s">
        <v>104</v>
      </c>
      <c r="R1231" t="s">
        <v>92</v>
      </c>
      <c r="S1231">
        <v>-44.98</v>
      </c>
      <c r="T1231">
        <v>180</v>
      </c>
      <c r="U1231" t="s">
        <v>33</v>
      </c>
      <c r="V1231" s="2">
        <v>42713</v>
      </c>
      <c r="W1231" t="s">
        <v>39</v>
      </c>
      <c r="X1231" t="s">
        <v>309</v>
      </c>
      <c r="Y1231" t="s">
        <v>52</v>
      </c>
    </row>
    <row r="1232" spans="1:25" x14ac:dyDescent="0.35">
      <c r="A1232">
        <v>4</v>
      </c>
      <c r="B1232" t="s">
        <v>43</v>
      </c>
      <c r="C1232">
        <v>6</v>
      </c>
      <c r="D1232" t="s">
        <v>11</v>
      </c>
      <c r="E1232" t="s">
        <v>27</v>
      </c>
      <c r="F1232" t="s">
        <v>13</v>
      </c>
      <c r="G1232" t="s">
        <v>2689</v>
      </c>
      <c r="H1232" s="1">
        <v>0.2</v>
      </c>
      <c r="I1232" s="2">
        <v>42686</v>
      </c>
      <c r="J1232" t="s">
        <v>2712</v>
      </c>
      <c r="K1232" t="s">
        <v>30</v>
      </c>
      <c r="L1232">
        <v>90045</v>
      </c>
      <c r="M1232">
        <v>312</v>
      </c>
      <c r="N1232" t="s">
        <v>1601</v>
      </c>
      <c r="O1232">
        <v>31</v>
      </c>
      <c r="P1232">
        <v>3</v>
      </c>
      <c r="Q1232" t="s">
        <v>32</v>
      </c>
      <c r="R1232" t="s">
        <v>8304</v>
      </c>
      <c r="S1232">
        <v>31.45</v>
      </c>
      <c r="T1232">
        <v>629</v>
      </c>
      <c r="U1232" t="s">
        <v>19</v>
      </c>
      <c r="V1232" s="2">
        <v>42690</v>
      </c>
      <c r="W1232" t="s">
        <v>39</v>
      </c>
      <c r="X1232" t="s">
        <v>34</v>
      </c>
      <c r="Y1232" t="s">
        <v>41</v>
      </c>
    </row>
    <row r="1233" spans="1:25" x14ac:dyDescent="0.35">
      <c r="A1233">
        <v>4</v>
      </c>
      <c r="B1233" t="s">
        <v>43</v>
      </c>
      <c r="C1233">
        <v>6</v>
      </c>
      <c r="D1233" t="s">
        <v>26</v>
      </c>
      <c r="E1233" t="s">
        <v>27</v>
      </c>
      <c r="F1233" t="s">
        <v>13</v>
      </c>
      <c r="G1233" t="s">
        <v>2689</v>
      </c>
      <c r="H1233" s="1">
        <v>0</v>
      </c>
      <c r="I1233" s="2">
        <v>42686</v>
      </c>
      <c r="J1233" t="s">
        <v>2712</v>
      </c>
      <c r="K1233" t="s">
        <v>30</v>
      </c>
      <c r="L1233">
        <v>90045</v>
      </c>
      <c r="M1233">
        <v>1772</v>
      </c>
      <c r="N1233" t="s">
        <v>846</v>
      </c>
      <c r="O1233">
        <v>6</v>
      </c>
      <c r="P1233">
        <v>2</v>
      </c>
      <c r="Q1233" t="s">
        <v>32</v>
      </c>
      <c r="R1233" t="s">
        <v>8304</v>
      </c>
      <c r="S1233">
        <v>5.86</v>
      </c>
      <c r="T1233">
        <v>12</v>
      </c>
      <c r="U1233" t="s">
        <v>19</v>
      </c>
      <c r="V1233" s="2">
        <v>42690</v>
      </c>
      <c r="W1233" t="s">
        <v>39</v>
      </c>
      <c r="X1233" t="s">
        <v>34</v>
      </c>
      <c r="Y1233" t="s">
        <v>64</v>
      </c>
    </row>
    <row r="1234" spans="1:25" hidden="1" x14ac:dyDescent="0.35">
      <c r="A1234">
        <v>3</v>
      </c>
      <c r="B1234" t="s">
        <v>25</v>
      </c>
      <c r="C1234">
        <v>1</v>
      </c>
      <c r="D1234" t="s">
        <v>11</v>
      </c>
      <c r="E1234" t="s">
        <v>1552</v>
      </c>
      <c r="F1234" t="s">
        <v>13</v>
      </c>
      <c r="G1234" t="s">
        <v>1553</v>
      </c>
      <c r="H1234" s="1">
        <v>0</v>
      </c>
      <c r="I1234" s="2">
        <v>42657</v>
      </c>
      <c r="J1234" t="s">
        <v>1554</v>
      </c>
      <c r="K1234" t="s">
        <v>102</v>
      </c>
      <c r="L1234">
        <v>2149</v>
      </c>
      <c r="M1234">
        <v>1207</v>
      </c>
      <c r="N1234" t="s">
        <v>1555</v>
      </c>
      <c r="O1234">
        <v>261</v>
      </c>
      <c r="P1234">
        <v>9</v>
      </c>
      <c r="Q1234" t="s">
        <v>104</v>
      </c>
      <c r="R1234" t="s">
        <v>8304</v>
      </c>
      <c r="S1234">
        <v>260.61</v>
      </c>
      <c r="T1234">
        <v>1629</v>
      </c>
      <c r="U1234" t="s">
        <v>19</v>
      </c>
      <c r="V1234" s="2">
        <v>42660</v>
      </c>
      <c r="W1234" t="s">
        <v>130</v>
      </c>
      <c r="X1234" t="s">
        <v>744</v>
      </c>
      <c r="Y1234" t="s">
        <v>24</v>
      </c>
    </row>
    <row r="1235" spans="1:25" hidden="1" x14ac:dyDescent="0.35">
      <c r="A1235">
        <v>3</v>
      </c>
      <c r="B1235" t="s">
        <v>25</v>
      </c>
      <c r="C1235">
        <v>1</v>
      </c>
      <c r="D1235" t="s">
        <v>26</v>
      </c>
      <c r="E1235" t="s">
        <v>1552</v>
      </c>
      <c r="F1235" t="s">
        <v>13</v>
      </c>
      <c r="G1235" t="s">
        <v>1553</v>
      </c>
      <c r="H1235" s="1">
        <v>0</v>
      </c>
      <c r="I1235" s="2">
        <v>42657</v>
      </c>
      <c r="J1235" t="s">
        <v>1554</v>
      </c>
      <c r="K1235" t="s">
        <v>102</v>
      </c>
      <c r="L1235">
        <v>2149</v>
      </c>
      <c r="M1235">
        <v>1456</v>
      </c>
      <c r="N1235" t="s">
        <v>219</v>
      </c>
      <c r="O1235">
        <v>22</v>
      </c>
      <c r="P1235">
        <v>7</v>
      </c>
      <c r="Q1235" t="s">
        <v>104</v>
      </c>
      <c r="R1235" t="s">
        <v>8304</v>
      </c>
      <c r="S1235">
        <v>22.25</v>
      </c>
      <c r="T1235">
        <v>79</v>
      </c>
      <c r="U1235" t="s">
        <v>19</v>
      </c>
      <c r="V1235" s="2">
        <v>42660</v>
      </c>
      <c r="W1235" t="s">
        <v>130</v>
      </c>
      <c r="X1235" t="s">
        <v>744</v>
      </c>
      <c r="Y1235" t="s">
        <v>42</v>
      </c>
    </row>
    <row r="1236" spans="1:25" hidden="1" x14ac:dyDescent="0.35">
      <c r="A1236">
        <v>3</v>
      </c>
      <c r="B1236" t="s">
        <v>25</v>
      </c>
      <c r="C1236">
        <v>1</v>
      </c>
      <c r="D1236" t="s">
        <v>50</v>
      </c>
      <c r="E1236" t="s">
        <v>1552</v>
      </c>
      <c r="F1236" t="s">
        <v>13</v>
      </c>
      <c r="G1236" t="s">
        <v>1553</v>
      </c>
      <c r="H1236" s="1">
        <v>0</v>
      </c>
      <c r="I1236" s="2">
        <v>42657</v>
      </c>
      <c r="J1236" t="s">
        <v>1554</v>
      </c>
      <c r="K1236" t="s">
        <v>102</v>
      </c>
      <c r="L1236">
        <v>2149</v>
      </c>
      <c r="M1236">
        <v>1617</v>
      </c>
      <c r="N1236" t="s">
        <v>4732</v>
      </c>
      <c r="O1236">
        <v>30</v>
      </c>
      <c r="P1236">
        <v>3</v>
      </c>
      <c r="Q1236" t="s">
        <v>104</v>
      </c>
      <c r="R1236" t="s">
        <v>8304</v>
      </c>
      <c r="S1236">
        <v>30.09</v>
      </c>
      <c r="T1236">
        <v>177</v>
      </c>
      <c r="U1236" t="s">
        <v>19</v>
      </c>
      <c r="V1236" s="2">
        <v>42660</v>
      </c>
      <c r="W1236" t="s">
        <v>130</v>
      </c>
      <c r="X1236" t="s">
        <v>744</v>
      </c>
      <c r="Y1236" t="s">
        <v>113</v>
      </c>
    </row>
    <row r="1237" spans="1:25" hidden="1" x14ac:dyDescent="0.35">
      <c r="A1237">
        <v>4</v>
      </c>
      <c r="B1237" t="s">
        <v>43</v>
      </c>
      <c r="C1237">
        <v>6</v>
      </c>
      <c r="D1237" t="s">
        <v>26</v>
      </c>
      <c r="E1237" t="s">
        <v>535</v>
      </c>
      <c r="F1237" t="s">
        <v>13</v>
      </c>
      <c r="G1237" t="s">
        <v>1383</v>
      </c>
      <c r="H1237" s="1">
        <v>0</v>
      </c>
      <c r="I1237" s="2">
        <v>42720</v>
      </c>
      <c r="J1237" t="s">
        <v>6211</v>
      </c>
      <c r="K1237" t="s">
        <v>73</v>
      </c>
      <c r="L1237">
        <v>48227</v>
      </c>
      <c r="M1237">
        <v>1723</v>
      </c>
      <c r="N1237" t="s">
        <v>6212</v>
      </c>
      <c r="O1237">
        <v>53</v>
      </c>
      <c r="P1237">
        <v>5</v>
      </c>
      <c r="Q1237" t="s">
        <v>75</v>
      </c>
      <c r="R1237" t="s">
        <v>8304</v>
      </c>
      <c r="S1237">
        <v>52.53</v>
      </c>
      <c r="T1237">
        <v>114</v>
      </c>
      <c r="U1237" t="s">
        <v>33</v>
      </c>
      <c r="V1237" s="2">
        <v>42724</v>
      </c>
      <c r="W1237" t="s">
        <v>39</v>
      </c>
      <c r="X1237" t="s">
        <v>156</v>
      </c>
      <c r="Y1237" t="s">
        <v>64</v>
      </c>
    </row>
    <row r="1238" spans="1:25" hidden="1" x14ac:dyDescent="0.35">
      <c r="A1238">
        <v>1</v>
      </c>
      <c r="B1238" t="s">
        <v>10</v>
      </c>
      <c r="C1238">
        <v>1</v>
      </c>
      <c r="D1238" t="s">
        <v>26</v>
      </c>
      <c r="E1238" t="s">
        <v>369</v>
      </c>
      <c r="F1238" t="s">
        <v>13</v>
      </c>
      <c r="G1238" t="s">
        <v>5467</v>
      </c>
      <c r="H1238" s="1">
        <v>0.2</v>
      </c>
      <c r="I1238" s="2">
        <v>42688</v>
      </c>
      <c r="J1238" t="s">
        <v>5840</v>
      </c>
      <c r="K1238" t="s">
        <v>73</v>
      </c>
      <c r="L1238">
        <v>77506</v>
      </c>
      <c r="M1238">
        <v>1826</v>
      </c>
      <c r="N1238" t="s">
        <v>5841</v>
      </c>
      <c r="O1238">
        <v>7</v>
      </c>
      <c r="P1238">
        <v>4</v>
      </c>
      <c r="Q1238" t="s">
        <v>75</v>
      </c>
      <c r="R1238" t="s">
        <v>8304</v>
      </c>
      <c r="S1238">
        <v>7.26</v>
      </c>
      <c r="T1238">
        <v>21</v>
      </c>
      <c r="U1238" t="s">
        <v>33</v>
      </c>
      <c r="V1238" s="2">
        <v>42689</v>
      </c>
      <c r="W1238" t="s">
        <v>130</v>
      </c>
      <c r="X1238" t="s">
        <v>77</v>
      </c>
      <c r="Y1238" t="s">
        <v>64</v>
      </c>
    </row>
    <row r="1239" spans="1:25" hidden="1" x14ac:dyDescent="0.35">
      <c r="A1239">
        <v>6</v>
      </c>
      <c r="B1239" t="s">
        <v>10</v>
      </c>
      <c r="C1239">
        <v>6</v>
      </c>
      <c r="D1239" t="s">
        <v>11</v>
      </c>
      <c r="E1239" t="s">
        <v>1822</v>
      </c>
      <c r="F1239" t="s">
        <v>13</v>
      </c>
      <c r="G1239" t="s">
        <v>490</v>
      </c>
      <c r="H1239" s="1">
        <v>0.2</v>
      </c>
      <c r="I1239" s="2">
        <v>42590</v>
      </c>
      <c r="J1239" t="s">
        <v>2726</v>
      </c>
      <c r="K1239" t="s">
        <v>30</v>
      </c>
      <c r="L1239">
        <v>85301</v>
      </c>
      <c r="M1239">
        <v>560</v>
      </c>
      <c r="N1239" t="s">
        <v>8192</v>
      </c>
      <c r="O1239">
        <v>-3</v>
      </c>
      <c r="P1239">
        <v>4</v>
      </c>
      <c r="Q1239" t="s">
        <v>32</v>
      </c>
      <c r="R1239" t="s">
        <v>8304</v>
      </c>
      <c r="S1239">
        <v>-3.03</v>
      </c>
      <c r="T1239">
        <v>121</v>
      </c>
      <c r="U1239" t="s">
        <v>19</v>
      </c>
      <c r="V1239" s="2">
        <v>42596</v>
      </c>
      <c r="W1239" t="s">
        <v>39</v>
      </c>
      <c r="X1239" t="s">
        <v>199</v>
      </c>
      <c r="Y1239" t="s">
        <v>47</v>
      </c>
    </row>
    <row r="1240" spans="1:25" hidden="1" x14ac:dyDescent="0.35">
      <c r="A1240">
        <v>6</v>
      </c>
      <c r="B1240" t="s">
        <v>10</v>
      </c>
      <c r="C1240">
        <v>6</v>
      </c>
      <c r="D1240" t="s">
        <v>50</v>
      </c>
      <c r="E1240" t="s">
        <v>1822</v>
      </c>
      <c r="F1240" t="s">
        <v>13</v>
      </c>
      <c r="G1240" t="s">
        <v>490</v>
      </c>
      <c r="H1240" s="1">
        <v>0.2</v>
      </c>
      <c r="I1240" s="2">
        <v>42590</v>
      </c>
      <c r="J1240" t="s">
        <v>2726</v>
      </c>
      <c r="K1240" t="s">
        <v>30</v>
      </c>
      <c r="L1240">
        <v>85301</v>
      </c>
      <c r="M1240">
        <v>1410</v>
      </c>
      <c r="N1240" t="s">
        <v>276</v>
      </c>
      <c r="O1240">
        <v>-11</v>
      </c>
      <c r="P1240">
        <v>3</v>
      </c>
      <c r="Q1240" t="s">
        <v>32</v>
      </c>
      <c r="R1240" t="s">
        <v>8304</v>
      </c>
      <c r="S1240">
        <v>-10.8</v>
      </c>
      <c r="T1240">
        <v>96</v>
      </c>
      <c r="U1240" t="s">
        <v>19</v>
      </c>
      <c r="V1240" s="2">
        <v>42596</v>
      </c>
      <c r="W1240" t="s">
        <v>39</v>
      </c>
      <c r="X1240" t="s">
        <v>199</v>
      </c>
      <c r="Y1240" t="s">
        <v>113</v>
      </c>
    </row>
    <row r="1241" spans="1:25" hidden="1" x14ac:dyDescent="0.35">
      <c r="A1241">
        <v>5</v>
      </c>
      <c r="B1241" t="s">
        <v>25</v>
      </c>
      <c r="C1241">
        <v>3</v>
      </c>
      <c r="D1241" t="s">
        <v>50</v>
      </c>
      <c r="E1241" t="s">
        <v>192</v>
      </c>
      <c r="F1241" t="s">
        <v>13</v>
      </c>
      <c r="G1241" t="s">
        <v>2151</v>
      </c>
      <c r="H1241" s="1">
        <v>0.2</v>
      </c>
      <c r="I1241" s="2">
        <v>42615</v>
      </c>
      <c r="J1241" t="s">
        <v>4852</v>
      </c>
      <c r="K1241" t="s">
        <v>73</v>
      </c>
      <c r="L1241">
        <v>60653</v>
      </c>
      <c r="M1241">
        <v>1033</v>
      </c>
      <c r="N1241" t="s">
        <v>1366</v>
      </c>
      <c r="O1241">
        <v>54</v>
      </c>
      <c r="P1241">
        <v>3</v>
      </c>
      <c r="Q1241" t="s">
        <v>75</v>
      </c>
      <c r="R1241" t="s">
        <v>8304</v>
      </c>
      <c r="S1241">
        <v>53.99</v>
      </c>
      <c r="T1241">
        <v>240</v>
      </c>
      <c r="U1241" t="s">
        <v>19</v>
      </c>
      <c r="V1241" s="2">
        <v>42620</v>
      </c>
      <c r="W1241" t="s">
        <v>20</v>
      </c>
      <c r="X1241" t="s">
        <v>139</v>
      </c>
      <c r="Y1241" t="s">
        <v>113</v>
      </c>
    </row>
    <row r="1242" spans="1:25" hidden="1" x14ac:dyDescent="0.35">
      <c r="A1242">
        <v>4</v>
      </c>
      <c r="B1242" t="s">
        <v>43</v>
      </c>
      <c r="C1242">
        <v>6</v>
      </c>
      <c r="D1242" t="s">
        <v>26</v>
      </c>
      <c r="E1242" t="s">
        <v>122</v>
      </c>
      <c r="F1242" t="s">
        <v>13</v>
      </c>
      <c r="G1242" t="s">
        <v>7084</v>
      </c>
      <c r="H1242" s="1">
        <v>0.2</v>
      </c>
      <c r="I1242" s="2">
        <v>42527</v>
      </c>
      <c r="J1242" t="s">
        <v>7445</v>
      </c>
      <c r="K1242" t="s">
        <v>73</v>
      </c>
      <c r="L1242">
        <v>77070</v>
      </c>
      <c r="M1242">
        <v>1365</v>
      </c>
      <c r="N1242" t="s">
        <v>716</v>
      </c>
      <c r="O1242">
        <v>34</v>
      </c>
      <c r="P1242">
        <v>10</v>
      </c>
      <c r="Q1242" t="s">
        <v>75</v>
      </c>
      <c r="R1242" t="s">
        <v>8304</v>
      </c>
      <c r="S1242">
        <v>33.83</v>
      </c>
      <c r="T1242">
        <v>100</v>
      </c>
      <c r="U1242" t="s">
        <v>76</v>
      </c>
      <c r="V1242" s="2">
        <v>42531</v>
      </c>
      <c r="W1242" t="s">
        <v>39</v>
      </c>
      <c r="X1242" t="s">
        <v>77</v>
      </c>
      <c r="Y1242" t="s">
        <v>35</v>
      </c>
    </row>
    <row r="1243" spans="1:25" hidden="1" x14ac:dyDescent="0.35">
      <c r="A1243">
        <v>5</v>
      </c>
      <c r="B1243" t="s">
        <v>43</v>
      </c>
      <c r="C1243">
        <v>6</v>
      </c>
      <c r="D1243" t="s">
        <v>11</v>
      </c>
      <c r="E1243" t="s">
        <v>171</v>
      </c>
      <c r="F1243" t="s">
        <v>13</v>
      </c>
      <c r="G1243" t="s">
        <v>2113</v>
      </c>
      <c r="H1243" s="1">
        <v>0</v>
      </c>
      <c r="I1243" s="2">
        <v>42525</v>
      </c>
      <c r="J1243" t="s">
        <v>2316</v>
      </c>
      <c r="K1243" t="s">
        <v>102</v>
      </c>
      <c r="L1243">
        <v>10035</v>
      </c>
      <c r="M1243">
        <v>677</v>
      </c>
      <c r="N1243" t="s">
        <v>2260</v>
      </c>
      <c r="O1243">
        <v>7</v>
      </c>
      <c r="P1243">
        <v>2</v>
      </c>
      <c r="Q1243" t="s">
        <v>104</v>
      </c>
      <c r="R1243" t="s">
        <v>8304</v>
      </c>
      <c r="S1243">
        <v>6.7</v>
      </c>
      <c r="T1243">
        <v>14</v>
      </c>
      <c r="U1243" t="s">
        <v>19</v>
      </c>
      <c r="V1243" s="2">
        <v>42530</v>
      </c>
      <c r="W1243" t="s">
        <v>39</v>
      </c>
      <c r="X1243" t="s">
        <v>175</v>
      </c>
      <c r="Y1243" t="s">
        <v>47</v>
      </c>
    </row>
    <row r="1244" spans="1:25" hidden="1" x14ac:dyDescent="0.35">
      <c r="A1244">
        <v>5</v>
      </c>
      <c r="B1244" t="s">
        <v>43</v>
      </c>
      <c r="C1244">
        <v>6</v>
      </c>
      <c r="D1244" t="s">
        <v>11</v>
      </c>
      <c r="E1244" t="s">
        <v>171</v>
      </c>
      <c r="F1244" t="s">
        <v>13</v>
      </c>
      <c r="G1244" t="s">
        <v>2113</v>
      </c>
      <c r="H1244" s="1">
        <v>0</v>
      </c>
      <c r="I1244" s="2">
        <v>42525</v>
      </c>
      <c r="J1244" t="s">
        <v>2316</v>
      </c>
      <c r="K1244" t="s">
        <v>102</v>
      </c>
      <c r="L1244">
        <v>10035</v>
      </c>
      <c r="M1244">
        <v>1447</v>
      </c>
      <c r="N1244" t="s">
        <v>8217</v>
      </c>
      <c r="O1244">
        <v>21</v>
      </c>
      <c r="P1244">
        <v>2</v>
      </c>
      <c r="Q1244" t="s">
        <v>104</v>
      </c>
      <c r="R1244" t="s">
        <v>8304</v>
      </c>
      <c r="S1244">
        <v>21.08</v>
      </c>
      <c r="T1244">
        <v>57</v>
      </c>
      <c r="U1244" t="s">
        <v>19</v>
      </c>
      <c r="V1244" s="2">
        <v>42530</v>
      </c>
      <c r="W1244" t="s">
        <v>39</v>
      </c>
      <c r="X1244" t="s">
        <v>175</v>
      </c>
      <c r="Y1244" t="s">
        <v>47</v>
      </c>
    </row>
    <row r="1245" spans="1:25" hidden="1" x14ac:dyDescent="0.35">
      <c r="A1245">
        <v>5</v>
      </c>
      <c r="B1245" t="s">
        <v>43</v>
      </c>
      <c r="C1245">
        <v>6</v>
      </c>
      <c r="D1245" t="s">
        <v>11</v>
      </c>
      <c r="E1245" t="s">
        <v>171</v>
      </c>
      <c r="F1245" t="s">
        <v>13</v>
      </c>
      <c r="G1245" t="s">
        <v>2113</v>
      </c>
      <c r="H1245" s="1">
        <v>0.2</v>
      </c>
      <c r="I1245" s="2">
        <v>42525</v>
      </c>
      <c r="J1245" t="s">
        <v>2316</v>
      </c>
      <c r="K1245" t="s">
        <v>102</v>
      </c>
      <c r="L1245">
        <v>10035</v>
      </c>
      <c r="M1245">
        <v>1228</v>
      </c>
      <c r="N1245" t="s">
        <v>8120</v>
      </c>
      <c r="O1245">
        <v>-44</v>
      </c>
      <c r="P1245">
        <v>2</v>
      </c>
      <c r="Q1245" t="s">
        <v>104</v>
      </c>
      <c r="R1245" t="s">
        <v>8304</v>
      </c>
      <c r="S1245">
        <v>-44.2</v>
      </c>
      <c r="T1245">
        <v>354</v>
      </c>
      <c r="U1245" t="s">
        <v>19</v>
      </c>
      <c r="V1245" s="2">
        <v>42530</v>
      </c>
      <c r="W1245" t="s">
        <v>39</v>
      </c>
      <c r="X1245" t="s">
        <v>175</v>
      </c>
      <c r="Y1245" t="s">
        <v>22</v>
      </c>
    </row>
    <row r="1246" spans="1:25" hidden="1" x14ac:dyDescent="0.35">
      <c r="A1246">
        <v>5</v>
      </c>
      <c r="B1246" t="s">
        <v>43</v>
      </c>
      <c r="C1246">
        <v>6</v>
      </c>
      <c r="D1246" t="s">
        <v>26</v>
      </c>
      <c r="E1246" t="s">
        <v>171</v>
      </c>
      <c r="F1246" t="s">
        <v>13</v>
      </c>
      <c r="G1246" t="s">
        <v>2113</v>
      </c>
      <c r="H1246" s="1">
        <v>0</v>
      </c>
      <c r="I1246" s="2">
        <v>42525</v>
      </c>
      <c r="J1246" t="s">
        <v>2316</v>
      </c>
      <c r="K1246" t="s">
        <v>102</v>
      </c>
      <c r="L1246">
        <v>10035</v>
      </c>
      <c r="M1246">
        <v>460</v>
      </c>
      <c r="N1246" t="s">
        <v>3951</v>
      </c>
      <c r="O1246">
        <v>4</v>
      </c>
      <c r="P1246">
        <v>4</v>
      </c>
      <c r="Q1246" t="s">
        <v>104</v>
      </c>
      <c r="R1246" t="s">
        <v>8304</v>
      </c>
      <c r="S1246">
        <v>4.05</v>
      </c>
      <c r="T1246">
        <v>16</v>
      </c>
      <c r="U1246" t="s">
        <v>19</v>
      </c>
      <c r="V1246" s="2">
        <v>42530</v>
      </c>
      <c r="W1246" t="s">
        <v>39</v>
      </c>
      <c r="X1246" t="s">
        <v>175</v>
      </c>
      <c r="Y1246" t="s">
        <v>56</v>
      </c>
    </row>
    <row r="1247" spans="1:25" hidden="1" x14ac:dyDescent="0.35">
      <c r="A1247">
        <v>5</v>
      </c>
      <c r="B1247" t="s">
        <v>43</v>
      </c>
      <c r="C1247">
        <v>6</v>
      </c>
      <c r="D1247" t="s">
        <v>26</v>
      </c>
      <c r="E1247" t="s">
        <v>906</v>
      </c>
      <c r="F1247" t="s">
        <v>13</v>
      </c>
      <c r="G1247" t="s">
        <v>5533</v>
      </c>
      <c r="H1247" s="1">
        <v>0.2</v>
      </c>
      <c r="I1247" s="2">
        <v>42633</v>
      </c>
      <c r="J1247" t="s">
        <v>6498</v>
      </c>
      <c r="K1247" t="s">
        <v>16</v>
      </c>
      <c r="L1247">
        <v>32216</v>
      </c>
      <c r="M1247">
        <v>1174</v>
      </c>
      <c r="N1247" t="s">
        <v>3730</v>
      </c>
      <c r="O1247">
        <v>1</v>
      </c>
      <c r="P1247">
        <v>2</v>
      </c>
      <c r="Q1247" t="s">
        <v>18</v>
      </c>
      <c r="R1247" t="s">
        <v>8304</v>
      </c>
      <c r="S1247">
        <v>0.99</v>
      </c>
      <c r="T1247">
        <v>3</v>
      </c>
      <c r="U1247" t="s">
        <v>33</v>
      </c>
      <c r="V1247" s="2">
        <v>42638</v>
      </c>
      <c r="W1247" t="s">
        <v>39</v>
      </c>
      <c r="X1247" t="s">
        <v>40</v>
      </c>
      <c r="Y1247" t="s">
        <v>49</v>
      </c>
    </row>
    <row r="1248" spans="1:25" hidden="1" x14ac:dyDescent="0.35">
      <c r="A1248">
        <v>4</v>
      </c>
      <c r="B1248" t="s">
        <v>43</v>
      </c>
      <c r="C1248">
        <v>6</v>
      </c>
      <c r="D1248" t="s">
        <v>11</v>
      </c>
      <c r="E1248" t="s">
        <v>1437</v>
      </c>
      <c r="F1248" t="s">
        <v>13</v>
      </c>
      <c r="G1248" t="s">
        <v>5672</v>
      </c>
      <c r="H1248" s="1">
        <v>0</v>
      </c>
      <c r="I1248" s="2">
        <v>42665</v>
      </c>
      <c r="J1248" t="s">
        <v>5673</v>
      </c>
      <c r="K1248" t="s">
        <v>16</v>
      </c>
      <c r="L1248">
        <v>71111</v>
      </c>
      <c r="M1248">
        <v>1541</v>
      </c>
      <c r="N1248" t="s">
        <v>2274</v>
      </c>
      <c r="O1248">
        <v>10</v>
      </c>
      <c r="P1248">
        <v>4</v>
      </c>
      <c r="Q1248" t="s">
        <v>18</v>
      </c>
      <c r="R1248" t="s">
        <v>8304</v>
      </c>
      <c r="S1248">
        <v>10.39</v>
      </c>
      <c r="T1248">
        <v>130</v>
      </c>
      <c r="U1248" t="s">
        <v>33</v>
      </c>
      <c r="V1248" s="2">
        <v>42669</v>
      </c>
      <c r="W1248" t="s">
        <v>39</v>
      </c>
      <c r="X1248" t="s">
        <v>454</v>
      </c>
      <c r="Y1248" t="s">
        <v>47</v>
      </c>
    </row>
    <row r="1249" spans="1:25" hidden="1" x14ac:dyDescent="0.35">
      <c r="A1249">
        <v>2</v>
      </c>
      <c r="B1249" t="s">
        <v>25</v>
      </c>
      <c r="C1249">
        <v>1</v>
      </c>
      <c r="D1249" t="s">
        <v>11</v>
      </c>
      <c r="E1249" t="s">
        <v>1678</v>
      </c>
      <c r="F1249" t="s">
        <v>13</v>
      </c>
      <c r="G1249" t="s">
        <v>1175</v>
      </c>
      <c r="H1249" s="1">
        <v>0</v>
      </c>
      <c r="I1249" s="2">
        <v>42656</v>
      </c>
      <c r="J1249" t="s">
        <v>1683</v>
      </c>
      <c r="K1249" t="s">
        <v>30</v>
      </c>
      <c r="L1249">
        <v>98026</v>
      </c>
      <c r="M1249">
        <v>314</v>
      </c>
      <c r="N1249" t="s">
        <v>8164</v>
      </c>
      <c r="O1249">
        <v>312</v>
      </c>
      <c r="P1249">
        <v>5</v>
      </c>
      <c r="Q1249" t="s">
        <v>32</v>
      </c>
      <c r="R1249" t="s">
        <v>8304</v>
      </c>
      <c r="S1249">
        <v>311.64999999999998</v>
      </c>
      <c r="T1249">
        <v>1299</v>
      </c>
      <c r="U1249" t="s">
        <v>19</v>
      </c>
      <c r="V1249" s="2">
        <v>42658</v>
      </c>
      <c r="W1249" t="s">
        <v>130</v>
      </c>
      <c r="X1249" t="s">
        <v>69</v>
      </c>
      <c r="Y1249" t="s">
        <v>41</v>
      </c>
    </row>
    <row r="1250" spans="1:25" hidden="1" x14ac:dyDescent="0.35">
      <c r="A1250">
        <v>2</v>
      </c>
      <c r="B1250" t="s">
        <v>25</v>
      </c>
      <c r="C1250">
        <v>1</v>
      </c>
      <c r="D1250" t="s">
        <v>26</v>
      </c>
      <c r="E1250" t="s">
        <v>1678</v>
      </c>
      <c r="F1250" t="s">
        <v>13</v>
      </c>
      <c r="G1250" t="s">
        <v>1175</v>
      </c>
      <c r="H1250" s="1">
        <v>0</v>
      </c>
      <c r="I1250" s="2">
        <v>42656</v>
      </c>
      <c r="J1250" t="s">
        <v>1683</v>
      </c>
      <c r="K1250" t="s">
        <v>30</v>
      </c>
      <c r="L1250">
        <v>98026</v>
      </c>
      <c r="M1250">
        <v>297</v>
      </c>
      <c r="N1250" t="s">
        <v>2845</v>
      </c>
      <c r="O1250">
        <v>62</v>
      </c>
      <c r="P1250">
        <v>4</v>
      </c>
      <c r="Q1250" t="s">
        <v>32</v>
      </c>
      <c r="R1250" t="s">
        <v>8304</v>
      </c>
      <c r="S1250">
        <v>62.04</v>
      </c>
      <c r="T1250">
        <v>214</v>
      </c>
      <c r="U1250" t="s">
        <v>19</v>
      </c>
      <c r="V1250" s="2">
        <v>42658</v>
      </c>
      <c r="W1250" t="s">
        <v>130</v>
      </c>
      <c r="X1250" t="s">
        <v>69</v>
      </c>
      <c r="Y1250" t="s">
        <v>56</v>
      </c>
    </row>
    <row r="1251" spans="1:25" hidden="1" x14ac:dyDescent="0.35">
      <c r="A1251">
        <v>2</v>
      </c>
      <c r="B1251" t="s">
        <v>25</v>
      </c>
      <c r="C1251">
        <v>1</v>
      </c>
      <c r="D1251" t="s">
        <v>26</v>
      </c>
      <c r="E1251" t="s">
        <v>1678</v>
      </c>
      <c r="F1251" t="s">
        <v>13</v>
      </c>
      <c r="G1251" t="s">
        <v>1175</v>
      </c>
      <c r="H1251" s="1">
        <v>0</v>
      </c>
      <c r="I1251" s="2">
        <v>42656</v>
      </c>
      <c r="J1251" t="s">
        <v>1683</v>
      </c>
      <c r="K1251" t="s">
        <v>30</v>
      </c>
      <c r="L1251">
        <v>98026</v>
      </c>
      <c r="M1251">
        <v>1134</v>
      </c>
      <c r="N1251" t="s">
        <v>3099</v>
      </c>
      <c r="O1251">
        <v>3</v>
      </c>
      <c r="P1251">
        <v>4</v>
      </c>
      <c r="Q1251" t="s">
        <v>32</v>
      </c>
      <c r="R1251" t="s">
        <v>8304</v>
      </c>
      <c r="S1251">
        <v>3.23</v>
      </c>
      <c r="T1251">
        <v>12</v>
      </c>
      <c r="U1251" t="s">
        <v>19</v>
      </c>
      <c r="V1251" s="2">
        <v>42658</v>
      </c>
      <c r="W1251" t="s">
        <v>130</v>
      </c>
      <c r="X1251" t="s">
        <v>69</v>
      </c>
      <c r="Y1251" t="s">
        <v>49</v>
      </c>
    </row>
    <row r="1252" spans="1:25" hidden="1" x14ac:dyDescent="0.35">
      <c r="A1252">
        <v>2</v>
      </c>
      <c r="B1252" t="s">
        <v>25</v>
      </c>
      <c r="C1252">
        <v>1</v>
      </c>
      <c r="D1252" t="s">
        <v>50</v>
      </c>
      <c r="E1252" t="s">
        <v>1678</v>
      </c>
      <c r="F1252" t="s">
        <v>13</v>
      </c>
      <c r="G1252" t="s">
        <v>1175</v>
      </c>
      <c r="H1252" s="1">
        <v>0</v>
      </c>
      <c r="I1252" s="2">
        <v>42656</v>
      </c>
      <c r="J1252" t="s">
        <v>1683</v>
      </c>
      <c r="K1252" t="s">
        <v>30</v>
      </c>
      <c r="L1252">
        <v>98026</v>
      </c>
      <c r="M1252">
        <v>1467</v>
      </c>
      <c r="N1252" t="s">
        <v>1279</v>
      </c>
      <c r="O1252">
        <v>3</v>
      </c>
      <c r="P1252">
        <v>2</v>
      </c>
      <c r="Q1252" t="s">
        <v>32</v>
      </c>
      <c r="R1252" t="s">
        <v>8304</v>
      </c>
      <c r="S1252">
        <v>2.58</v>
      </c>
      <c r="T1252">
        <v>26</v>
      </c>
      <c r="U1252" t="s">
        <v>19</v>
      </c>
      <c r="V1252" s="2">
        <v>42658</v>
      </c>
      <c r="W1252" t="s">
        <v>130</v>
      </c>
      <c r="X1252" t="s">
        <v>69</v>
      </c>
      <c r="Y1252" t="s">
        <v>113</v>
      </c>
    </row>
    <row r="1253" spans="1:25" hidden="1" x14ac:dyDescent="0.35">
      <c r="A1253">
        <v>5</v>
      </c>
      <c r="B1253" t="s">
        <v>43</v>
      </c>
      <c r="C1253">
        <v>6</v>
      </c>
      <c r="D1253" t="s">
        <v>11</v>
      </c>
      <c r="E1253" t="s">
        <v>998</v>
      </c>
      <c r="F1253" t="s">
        <v>13</v>
      </c>
      <c r="G1253" t="s">
        <v>520</v>
      </c>
      <c r="H1253" s="1">
        <v>0.3</v>
      </c>
      <c r="I1253" s="2">
        <v>42501</v>
      </c>
      <c r="J1253" t="s">
        <v>5528</v>
      </c>
      <c r="K1253" t="s">
        <v>73</v>
      </c>
      <c r="L1253">
        <v>77340</v>
      </c>
      <c r="M1253">
        <v>842</v>
      </c>
      <c r="N1253" t="s">
        <v>886</v>
      </c>
      <c r="O1253">
        <v>-69</v>
      </c>
      <c r="P1253">
        <v>8</v>
      </c>
      <c r="Q1253" t="s">
        <v>75</v>
      </c>
      <c r="R1253" t="s">
        <v>8304</v>
      </c>
      <c r="S1253">
        <v>-69.31</v>
      </c>
      <c r="T1253">
        <v>1213</v>
      </c>
      <c r="U1253" t="s">
        <v>33</v>
      </c>
      <c r="V1253" s="2">
        <v>42506</v>
      </c>
      <c r="W1253" t="s">
        <v>39</v>
      </c>
      <c r="X1253" t="s">
        <v>77</v>
      </c>
      <c r="Y1253" t="s">
        <v>24</v>
      </c>
    </row>
    <row r="1254" spans="1:25" x14ac:dyDescent="0.35">
      <c r="A1254">
        <v>1</v>
      </c>
      <c r="B1254" t="s">
        <v>10</v>
      </c>
      <c r="C1254">
        <v>1</v>
      </c>
      <c r="D1254" t="s">
        <v>50</v>
      </c>
      <c r="E1254" t="s">
        <v>1806</v>
      </c>
      <c r="F1254" t="s">
        <v>13</v>
      </c>
      <c r="G1254" t="s">
        <v>852</v>
      </c>
      <c r="H1254" s="1">
        <v>0</v>
      </c>
      <c r="I1254" s="2">
        <v>42648</v>
      </c>
      <c r="J1254" t="s">
        <v>4782</v>
      </c>
      <c r="K1254" t="s">
        <v>30</v>
      </c>
      <c r="L1254">
        <v>91767</v>
      </c>
      <c r="M1254">
        <v>1273</v>
      </c>
      <c r="N1254" t="s">
        <v>4783</v>
      </c>
      <c r="O1254">
        <v>35</v>
      </c>
      <c r="P1254">
        <v>2</v>
      </c>
      <c r="Q1254" t="s">
        <v>32</v>
      </c>
      <c r="R1254" t="s">
        <v>8304</v>
      </c>
      <c r="S1254">
        <v>34.99</v>
      </c>
      <c r="T1254">
        <v>100</v>
      </c>
      <c r="U1254" t="s">
        <v>19</v>
      </c>
      <c r="V1254" s="2">
        <v>42649</v>
      </c>
      <c r="W1254" t="s">
        <v>130</v>
      </c>
      <c r="X1254" t="s">
        <v>34</v>
      </c>
      <c r="Y1254" t="s">
        <v>113</v>
      </c>
    </row>
    <row r="1255" spans="1:25" hidden="1" x14ac:dyDescent="0.35">
      <c r="A1255">
        <v>0</v>
      </c>
      <c r="B1255" t="s">
        <v>10</v>
      </c>
      <c r="C1255">
        <v>0</v>
      </c>
      <c r="D1255" t="s">
        <v>26</v>
      </c>
      <c r="E1255" t="s">
        <v>320</v>
      </c>
      <c r="F1255" t="s">
        <v>13</v>
      </c>
      <c r="G1255" t="s">
        <v>1712</v>
      </c>
      <c r="H1255" s="1">
        <v>0.2</v>
      </c>
      <c r="I1255" s="2">
        <v>42551</v>
      </c>
      <c r="J1255" t="s">
        <v>3274</v>
      </c>
      <c r="K1255" t="s">
        <v>16</v>
      </c>
      <c r="L1255">
        <v>28403</v>
      </c>
      <c r="M1255">
        <v>1706</v>
      </c>
      <c r="N1255" t="s">
        <v>431</v>
      </c>
      <c r="O1255">
        <v>109</v>
      </c>
      <c r="P1255">
        <v>7</v>
      </c>
      <c r="Q1255" t="s">
        <v>18</v>
      </c>
      <c r="R1255" t="s">
        <v>8304</v>
      </c>
      <c r="S1255">
        <v>108.74</v>
      </c>
      <c r="T1255">
        <v>311</v>
      </c>
      <c r="U1255" t="s">
        <v>19</v>
      </c>
      <c r="V1255" s="2">
        <v>42551</v>
      </c>
      <c r="W1255" t="s">
        <v>773</v>
      </c>
      <c r="X1255" t="s">
        <v>63</v>
      </c>
      <c r="Y1255" t="s">
        <v>64</v>
      </c>
    </row>
    <row r="1256" spans="1:25" hidden="1" x14ac:dyDescent="0.35">
      <c r="A1256">
        <v>5</v>
      </c>
      <c r="B1256" t="s">
        <v>43</v>
      </c>
      <c r="C1256">
        <v>6</v>
      </c>
      <c r="D1256" t="s">
        <v>26</v>
      </c>
      <c r="E1256" t="s">
        <v>1012</v>
      </c>
      <c r="F1256" t="s">
        <v>13</v>
      </c>
      <c r="G1256" t="s">
        <v>943</v>
      </c>
      <c r="H1256" s="1">
        <v>0</v>
      </c>
      <c r="I1256" s="2">
        <v>42615</v>
      </c>
      <c r="J1256" t="s">
        <v>4277</v>
      </c>
      <c r="K1256" t="s">
        <v>16</v>
      </c>
      <c r="L1256">
        <v>72701</v>
      </c>
      <c r="M1256">
        <v>687</v>
      </c>
      <c r="N1256" t="s">
        <v>2769</v>
      </c>
      <c r="O1256">
        <v>843</v>
      </c>
      <c r="P1256">
        <v>2</v>
      </c>
      <c r="Q1256" t="s">
        <v>18</v>
      </c>
      <c r="R1256" t="s">
        <v>8304</v>
      </c>
      <c r="S1256">
        <v>843.17</v>
      </c>
      <c r="T1256">
        <v>1794</v>
      </c>
      <c r="U1256" t="s">
        <v>19</v>
      </c>
      <c r="V1256" s="2">
        <v>42620</v>
      </c>
      <c r="W1256" t="s">
        <v>39</v>
      </c>
      <c r="X1256" t="s">
        <v>1016</v>
      </c>
      <c r="Y1256" t="s">
        <v>54</v>
      </c>
    </row>
    <row r="1257" spans="1:25" x14ac:dyDescent="0.35">
      <c r="A1257">
        <v>2</v>
      </c>
      <c r="B1257" t="s">
        <v>25</v>
      </c>
      <c r="C1257">
        <v>1</v>
      </c>
      <c r="D1257" t="s">
        <v>26</v>
      </c>
      <c r="E1257" t="s">
        <v>88</v>
      </c>
      <c r="F1257" t="s">
        <v>13</v>
      </c>
      <c r="G1257" t="s">
        <v>2122</v>
      </c>
      <c r="H1257" s="1">
        <v>0.2</v>
      </c>
      <c r="I1257" s="2">
        <v>42583</v>
      </c>
      <c r="J1257" t="s">
        <v>3152</v>
      </c>
      <c r="K1257" t="s">
        <v>30</v>
      </c>
      <c r="L1257">
        <v>94122</v>
      </c>
      <c r="M1257">
        <v>1637</v>
      </c>
      <c r="N1257" t="s">
        <v>3153</v>
      </c>
      <c r="O1257">
        <v>7</v>
      </c>
      <c r="P1257">
        <v>3</v>
      </c>
      <c r="Q1257" t="s">
        <v>32</v>
      </c>
      <c r="R1257" t="s">
        <v>8304</v>
      </c>
      <c r="S1257">
        <v>6.91</v>
      </c>
      <c r="T1257">
        <v>20</v>
      </c>
      <c r="U1257" t="s">
        <v>19</v>
      </c>
      <c r="V1257" s="2">
        <v>42585</v>
      </c>
      <c r="W1257" t="s">
        <v>130</v>
      </c>
      <c r="X1257" t="s">
        <v>34</v>
      </c>
      <c r="Y1257" t="s">
        <v>54</v>
      </c>
    </row>
    <row r="1258" spans="1:25" hidden="1" x14ac:dyDescent="0.35">
      <c r="A1258">
        <v>5</v>
      </c>
      <c r="B1258" t="s">
        <v>25</v>
      </c>
      <c r="C1258">
        <v>3</v>
      </c>
      <c r="D1258" t="s">
        <v>26</v>
      </c>
      <c r="E1258" t="s">
        <v>4447</v>
      </c>
      <c r="F1258" t="s">
        <v>13</v>
      </c>
      <c r="G1258" t="s">
        <v>2402</v>
      </c>
      <c r="H1258" s="1">
        <v>0</v>
      </c>
      <c r="I1258" s="2">
        <v>42733</v>
      </c>
      <c r="J1258" t="s">
        <v>7889</v>
      </c>
      <c r="K1258" t="s">
        <v>30</v>
      </c>
      <c r="L1258">
        <v>87105</v>
      </c>
      <c r="M1258">
        <v>637</v>
      </c>
      <c r="N1258" t="s">
        <v>3371</v>
      </c>
      <c r="O1258">
        <v>8</v>
      </c>
      <c r="P1258">
        <v>1</v>
      </c>
      <c r="Q1258" t="s">
        <v>32</v>
      </c>
      <c r="R1258" t="s">
        <v>92</v>
      </c>
      <c r="S1258">
        <v>7.99</v>
      </c>
      <c r="T1258">
        <v>33</v>
      </c>
      <c r="U1258" t="s">
        <v>19</v>
      </c>
      <c r="V1258" s="2">
        <v>42738</v>
      </c>
      <c r="W1258" t="s">
        <v>20</v>
      </c>
      <c r="X1258" t="s">
        <v>413</v>
      </c>
      <c r="Y1258" t="s">
        <v>42</v>
      </c>
    </row>
    <row r="1259" spans="1:25" hidden="1" x14ac:dyDescent="0.35">
      <c r="A1259">
        <v>5</v>
      </c>
      <c r="B1259" t="s">
        <v>25</v>
      </c>
      <c r="C1259">
        <v>3</v>
      </c>
      <c r="D1259" t="s">
        <v>50</v>
      </c>
      <c r="E1259" t="s">
        <v>4447</v>
      </c>
      <c r="F1259" t="s">
        <v>13</v>
      </c>
      <c r="G1259" t="s">
        <v>2402</v>
      </c>
      <c r="H1259" s="1">
        <v>0.2</v>
      </c>
      <c r="I1259" s="2">
        <v>42733</v>
      </c>
      <c r="J1259" t="s">
        <v>7889</v>
      </c>
      <c r="K1259" t="s">
        <v>30</v>
      </c>
      <c r="L1259">
        <v>87105</v>
      </c>
      <c r="M1259">
        <v>1071</v>
      </c>
      <c r="N1259" t="s">
        <v>4837</v>
      </c>
      <c r="O1259">
        <v>-6</v>
      </c>
      <c r="P1259">
        <v>3</v>
      </c>
      <c r="Q1259" t="s">
        <v>32</v>
      </c>
      <c r="R1259" t="s">
        <v>92</v>
      </c>
      <c r="S1259">
        <v>-5.69</v>
      </c>
      <c r="T1259">
        <v>24</v>
      </c>
      <c r="U1259" t="s">
        <v>19</v>
      </c>
      <c r="V1259" s="2">
        <v>42738</v>
      </c>
      <c r="W1259" t="s">
        <v>20</v>
      </c>
      <c r="X1259" t="s">
        <v>413</v>
      </c>
      <c r="Y1259" t="s">
        <v>52</v>
      </c>
    </row>
    <row r="1260" spans="1:25" hidden="1" x14ac:dyDescent="0.35">
      <c r="A1260">
        <v>5</v>
      </c>
      <c r="B1260" t="s">
        <v>25</v>
      </c>
      <c r="C1260">
        <v>3</v>
      </c>
      <c r="D1260" t="s">
        <v>26</v>
      </c>
      <c r="E1260" t="s">
        <v>305</v>
      </c>
      <c r="F1260" t="s">
        <v>13</v>
      </c>
      <c r="G1260" t="s">
        <v>3510</v>
      </c>
      <c r="H1260" s="1">
        <v>0.2</v>
      </c>
      <c r="I1260" s="2">
        <v>42648</v>
      </c>
      <c r="J1260" t="s">
        <v>3511</v>
      </c>
      <c r="K1260" t="s">
        <v>102</v>
      </c>
      <c r="L1260">
        <v>43229</v>
      </c>
      <c r="M1260">
        <v>295</v>
      </c>
      <c r="N1260" t="s">
        <v>55</v>
      </c>
      <c r="O1260">
        <v>11</v>
      </c>
      <c r="P1260">
        <v>5</v>
      </c>
      <c r="Q1260" t="s">
        <v>104</v>
      </c>
      <c r="R1260" t="s">
        <v>8304</v>
      </c>
      <c r="S1260">
        <v>11.49</v>
      </c>
      <c r="T1260">
        <v>92</v>
      </c>
      <c r="U1260" t="s">
        <v>19</v>
      </c>
      <c r="V1260" s="2">
        <v>42653</v>
      </c>
      <c r="W1260" t="s">
        <v>20</v>
      </c>
      <c r="X1260" t="s">
        <v>309</v>
      </c>
      <c r="Y1260" t="s">
        <v>56</v>
      </c>
    </row>
    <row r="1261" spans="1:25" hidden="1" x14ac:dyDescent="0.35">
      <c r="A1261">
        <v>5</v>
      </c>
      <c r="B1261" t="s">
        <v>43</v>
      </c>
      <c r="C1261">
        <v>6</v>
      </c>
      <c r="D1261" t="s">
        <v>26</v>
      </c>
      <c r="E1261" t="s">
        <v>879</v>
      </c>
      <c r="F1261" t="s">
        <v>13</v>
      </c>
      <c r="G1261" t="s">
        <v>7290</v>
      </c>
      <c r="H1261" s="1">
        <v>0</v>
      </c>
      <c r="I1261" s="2">
        <v>42511</v>
      </c>
      <c r="J1261" t="s">
        <v>7485</v>
      </c>
      <c r="K1261" t="s">
        <v>102</v>
      </c>
      <c r="L1261">
        <v>1841</v>
      </c>
      <c r="M1261">
        <v>1792</v>
      </c>
      <c r="N1261" t="s">
        <v>4595</v>
      </c>
      <c r="O1261">
        <v>9</v>
      </c>
      <c r="P1261">
        <v>3</v>
      </c>
      <c r="Q1261" t="s">
        <v>104</v>
      </c>
      <c r="R1261" t="s">
        <v>8304</v>
      </c>
      <c r="S1261">
        <v>8.7899999999999991</v>
      </c>
      <c r="T1261">
        <v>18</v>
      </c>
      <c r="U1261" t="s">
        <v>76</v>
      </c>
      <c r="V1261" s="2">
        <v>42516</v>
      </c>
      <c r="W1261" t="s">
        <v>39</v>
      </c>
      <c r="X1261" t="s">
        <v>744</v>
      </c>
      <c r="Y1261" t="s">
        <v>64</v>
      </c>
    </row>
    <row r="1262" spans="1:25" hidden="1" x14ac:dyDescent="0.35">
      <c r="A1262">
        <v>5</v>
      </c>
      <c r="B1262" t="s">
        <v>43</v>
      </c>
      <c r="C1262">
        <v>6</v>
      </c>
      <c r="D1262" t="s">
        <v>26</v>
      </c>
      <c r="E1262" t="s">
        <v>879</v>
      </c>
      <c r="F1262" t="s">
        <v>13</v>
      </c>
      <c r="G1262" t="s">
        <v>7290</v>
      </c>
      <c r="H1262" s="1">
        <v>0</v>
      </c>
      <c r="I1262" s="2">
        <v>42511</v>
      </c>
      <c r="J1262" t="s">
        <v>7485</v>
      </c>
      <c r="K1262" t="s">
        <v>102</v>
      </c>
      <c r="L1262">
        <v>1841</v>
      </c>
      <c r="M1262">
        <v>291</v>
      </c>
      <c r="N1262" t="s">
        <v>3038</v>
      </c>
      <c r="O1262">
        <v>69</v>
      </c>
      <c r="P1262">
        <v>6</v>
      </c>
      <c r="Q1262" t="s">
        <v>104</v>
      </c>
      <c r="R1262" t="s">
        <v>8304</v>
      </c>
      <c r="S1262">
        <v>68.849999999999994</v>
      </c>
      <c r="T1262">
        <v>246</v>
      </c>
      <c r="U1262" t="s">
        <v>76</v>
      </c>
      <c r="V1262" s="2">
        <v>42516</v>
      </c>
      <c r="W1262" t="s">
        <v>39</v>
      </c>
      <c r="X1262" t="s">
        <v>744</v>
      </c>
      <c r="Y1262" t="s">
        <v>56</v>
      </c>
    </row>
    <row r="1263" spans="1:25" hidden="1" x14ac:dyDescent="0.35">
      <c r="A1263">
        <v>5</v>
      </c>
      <c r="B1263" t="s">
        <v>43</v>
      </c>
      <c r="C1263">
        <v>6</v>
      </c>
      <c r="D1263" t="s">
        <v>26</v>
      </c>
      <c r="E1263" t="s">
        <v>879</v>
      </c>
      <c r="F1263" t="s">
        <v>13</v>
      </c>
      <c r="G1263" t="s">
        <v>7290</v>
      </c>
      <c r="H1263" s="1">
        <v>0</v>
      </c>
      <c r="I1263" s="2">
        <v>42511</v>
      </c>
      <c r="J1263" t="s">
        <v>7485</v>
      </c>
      <c r="K1263" t="s">
        <v>102</v>
      </c>
      <c r="L1263">
        <v>1841</v>
      </c>
      <c r="M1263">
        <v>704</v>
      </c>
      <c r="N1263" t="s">
        <v>3180</v>
      </c>
      <c r="O1263">
        <v>219</v>
      </c>
      <c r="P1263">
        <v>7</v>
      </c>
      <c r="Q1263" t="s">
        <v>104</v>
      </c>
      <c r="R1263" t="s">
        <v>8304</v>
      </c>
      <c r="S1263">
        <v>219.45</v>
      </c>
      <c r="T1263">
        <v>448</v>
      </c>
      <c r="U1263" t="s">
        <v>76</v>
      </c>
      <c r="V1263" s="2">
        <v>42516</v>
      </c>
      <c r="W1263" t="s">
        <v>39</v>
      </c>
      <c r="X1263" t="s">
        <v>744</v>
      </c>
      <c r="Y1263" t="s">
        <v>54</v>
      </c>
    </row>
    <row r="1264" spans="1:25" hidden="1" x14ac:dyDescent="0.35">
      <c r="A1264">
        <v>7</v>
      </c>
      <c r="B1264" t="s">
        <v>25</v>
      </c>
      <c r="C1264">
        <v>6</v>
      </c>
      <c r="D1264" t="s">
        <v>26</v>
      </c>
      <c r="E1264" t="s">
        <v>870</v>
      </c>
      <c r="F1264" t="s">
        <v>13</v>
      </c>
      <c r="G1264" t="s">
        <v>8140</v>
      </c>
      <c r="H1264" s="1">
        <v>0</v>
      </c>
      <c r="I1264" s="2">
        <v>42675</v>
      </c>
      <c r="J1264" t="s">
        <v>6457</v>
      </c>
      <c r="K1264" t="s">
        <v>16</v>
      </c>
      <c r="L1264">
        <v>40475</v>
      </c>
      <c r="M1264">
        <v>1110</v>
      </c>
      <c r="N1264" t="s">
        <v>3321</v>
      </c>
      <c r="O1264">
        <v>19</v>
      </c>
      <c r="P1264">
        <v>2</v>
      </c>
      <c r="Q1264" t="s">
        <v>18</v>
      </c>
      <c r="R1264" t="s">
        <v>8304</v>
      </c>
      <c r="S1264">
        <v>19.47</v>
      </c>
      <c r="T1264">
        <v>70</v>
      </c>
      <c r="U1264" t="s">
        <v>33</v>
      </c>
      <c r="V1264" s="2">
        <v>42682</v>
      </c>
      <c r="W1264" t="s">
        <v>39</v>
      </c>
      <c r="X1264" t="s">
        <v>21</v>
      </c>
      <c r="Y1264" t="s">
        <v>42</v>
      </c>
    </row>
    <row r="1265" spans="1:25" hidden="1" x14ac:dyDescent="0.35">
      <c r="A1265">
        <v>7</v>
      </c>
      <c r="B1265" t="s">
        <v>25</v>
      </c>
      <c r="C1265">
        <v>6</v>
      </c>
      <c r="D1265" t="s">
        <v>26</v>
      </c>
      <c r="E1265" t="s">
        <v>870</v>
      </c>
      <c r="F1265" t="s">
        <v>13</v>
      </c>
      <c r="G1265" t="s">
        <v>8140</v>
      </c>
      <c r="H1265" s="1">
        <v>0</v>
      </c>
      <c r="I1265" s="2">
        <v>42675</v>
      </c>
      <c r="J1265" t="s">
        <v>6457</v>
      </c>
      <c r="K1265" t="s">
        <v>16</v>
      </c>
      <c r="L1265">
        <v>40475</v>
      </c>
      <c r="M1265">
        <v>1215</v>
      </c>
      <c r="N1265" t="s">
        <v>4028</v>
      </c>
      <c r="O1265">
        <v>2</v>
      </c>
      <c r="P1265">
        <v>3</v>
      </c>
      <c r="Q1265" t="s">
        <v>18</v>
      </c>
      <c r="R1265" t="s">
        <v>8304</v>
      </c>
      <c r="S1265">
        <v>1.64</v>
      </c>
      <c r="T1265">
        <v>6</v>
      </c>
      <c r="U1265" t="s">
        <v>33</v>
      </c>
      <c r="V1265" s="2">
        <v>42682</v>
      </c>
      <c r="W1265" t="s">
        <v>39</v>
      </c>
      <c r="X1265" t="s">
        <v>21</v>
      </c>
      <c r="Y1265" t="s">
        <v>49</v>
      </c>
    </row>
    <row r="1266" spans="1:25" hidden="1" x14ac:dyDescent="0.35">
      <c r="A1266">
        <v>3</v>
      </c>
      <c r="B1266" t="s">
        <v>25</v>
      </c>
      <c r="C1266">
        <v>1</v>
      </c>
      <c r="D1266" t="s">
        <v>26</v>
      </c>
      <c r="E1266" t="s">
        <v>192</v>
      </c>
      <c r="F1266" t="s">
        <v>13</v>
      </c>
      <c r="G1266" t="s">
        <v>273</v>
      </c>
      <c r="H1266" s="1">
        <v>0.2</v>
      </c>
      <c r="I1266" s="2">
        <v>42443</v>
      </c>
      <c r="J1266" t="s">
        <v>7214</v>
      </c>
      <c r="K1266" t="s">
        <v>73</v>
      </c>
      <c r="L1266">
        <v>60653</v>
      </c>
      <c r="M1266">
        <v>1760</v>
      </c>
      <c r="N1266" t="s">
        <v>6110</v>
      </c>
      <c r="O1266">
        <v>3</v>
      </c>
      <c r="P1266">
        <v>2</v>
      </c>
      <c r="Q1266" t="s">
        <v>75</v>
      </c>
      <c r="R1266" t="s">
        <v>8304</v>
      </c>
      <c r="S1266">
        <v>2.64</v>
      </c>
      <c r="T1266">
        <v>8</v>
      </c>
      <c r="U1266" t="s">
        <v>76</v>
      </c>
      <c r="V1266" s="2">
        <v>42446</v>
      </c>
      <c r="W1266" t="s">
        <v>130</v>
      </c>
      <c r="X1266" t="s">
        <v>139</v>
      </c>
      <c r="Y1266" t="s">
        <v>64</v>
      </c>
    </row>
    <row r="1267" spans="1:25" hidden="1" x14ac:dyDescent="0.35">
      <c r="A1267">
        <v>3</v>
      </c>
      <c r="B1267" t="s">
        <v>25</v>
      </c>
      <c r="C1267">
        <v>1</v>
      </c>
      <c r="D1267" t="s">
        <v>50</v>
      </c>
      <c r="E1267" t="s">
        <v>192</v>
      </c>
      <c r="F1267" t="s">
        <v>13</v>
      </c>
      <c r="G1267" t="s">
        <v>273</v>
      </c>
      <c r="H1267" s="1">
        <v>0.3</v>
      </c>
      <c r="I1267" s="2">
        <v>42443</v>
      </c>
      <c r="J1267" t="s">
        <v>7214</v>
      </c>
      <c r="K1267" t="s">
        <v>73</v>
      </c>
      <c r="L1267">
        <v>60653</v>
      </c>
      <c r="M1267">
        <v>802</v>
      </c>
      <c r="N1267" t="s">
        <v>7712</v>
      </c>
      <c r="O1267">
        <v>156</v>
      </c>
      <c r="P1267">
        <v>2</v>
      </c>
      <c r="Q1267" t="s">
        <v>75</v>
      </c>
      <c r="R1267" t="s">
        <v>8304</v>
      </c>
      <c r="S1267">
        <v>156.05000000000001</v>
      </c>
      <c r="T1267">
        <v>575</v>
      </c>
      <c r="U1267" t="s">
        <v>76</v>
      </c>
      <c r="V1267" s="2">
        <v>42446</v>
      </c>
      <c r="W1267" t="s">
        <v>130</v>
      </c>
      <c r="X1267" t="s">
        <v>139</v>
      </c>
      <c r="Y1267" t="s">
        <v>422</v>
      </c>
    </row>
    <row r="1268" spans="1:25" hidden="1" x14ac:dyDescent="0.35">
      <c r="A1268">
        <v>7</v>
      </c>
      <c r="B1268" t="s">
        <v>25</v>
      </c>
      <c r="C1268">
        <v>6</v>
      </c>
      <c r="D1268" t="s">
        <v>26</v>
      </c>
      <c r="E1268" t="s">
        <v>1645</v>
      </c>
      <c r="F1268" t="s">
        <v>13</v>
      </c>
      <c r="G1268" t="s">
        <v>5449</v>
      </c>
      <c r="H1268" s="1">
        <v>0.2</v>
      </c>
      <c r="I1268" s="2">
        <v>42556</v>
      </c>
      <c r="J1268" t="s">
        <v>6508</v>
      </c>
      <c r="K1268" t="s">
        <v>16</v>
      </c>
      <c r="L1268">
        <v>37918</v>
      </c>
      <c r="M1268">
        <v>1137</v>
      </c>
      <c r="N1268" t="s">
        <v>48</v>
      </c>
      <c r="O1268">
        <v>0</v>
      </c>
      <c r="P1268">
        <v>3</v>
      </c>
      <c r="Q1268" t="s">
        <v>18</v>
      </c>
      <c r="R1268" t="s">
        <v>8304</v>
      </c>
      <c r="S1268">
        <v>0.38</v>
      </c>
      <c r="T1268">
        <v>4</v>
      </c>
      <c r="U1268" t="s">
        <v>33</v>
      </c>
      <c r="V1268" s="2">
        <v>42563</v>
      </c>
      <c r="W1268" t="s">
        <v>39</v>
      </c>
      <c r="X1268" t="s">
        <v>214</v>
      </c>
      <c r="Y1268" t="s">
        <v>49</v>
      </c>
    </row>
    <row r="1269" spans="1:25" hidden="1" x14ac:dyDescent="0.35">
      <c r="A1269">
        <v>6</v>
      </c>
      <c r="B1269" t="s">
        <v>10</v>
      </c>
      <c r="C1269">
        <v>6</v>
      </c>
      <c r="D1269" t="s">
        <v>26</v>
      </c>
      <c r="E1269" t="s">
        <v>672</v>
      </c>
      <c r="F1269" t="s">
        <v>13</v>
      </c>
      <c r="G1269" t="s">
        <v>1453</v>
      </c>
      <c r="H1269" s="1">
        <v>0.2</v>
      </c>
      <c r="I1269" s="2">
        <v>42418</v>
      </c>
      <c r="J1269" t="s">
        <v>3869</v>
      </c>
      <c r="K1269" t="s">
        <v>73</v>
      </c>
      <c r="L1269">
        <v>76017</v>
      </c>
      <c r="M1269">
        <v>117</v>
      </c>
      <c r="N1269" t="s">
        <v>3870</v>
      </c>
      <c r="O1269">
        <v>-3</v>
      </c>
      <c r="P1269">
        <v>2</v>
      </c>
      <c r="Q1269" t="s">
        <v>75</v>
      </c>
      <c r="R1269" t="s">
        <v>8304</v>
      </c>
      <c r="S1269">
        <v>-2.52</v>
      </c>
      <c r="T1269">
        <v>13</v>
      </c>
      <c r="U1269" t="s">
        <v>19</v>
      </c>
      <c r="V1269" s="2">
        <v>42424</v>
      </c>
      <c r="W1269" t="s">
        <v>39</v>
      </c>
      <c r="X1269" t="s">
        <v>77</v>
      </c>
      <c r="Y1269" t="s">
        <v>42</v>
      </c>
    </row>
    <row r="1270" spans="1:25" hidden="1" x14ac:dyDescent="0.35">
      <c r="A1270">
        <v>7</v>
      </c>
      <c r="B1270" t="s">
        <v>25</v>
      </c>
      <c r="C1270">
        <v>6</v>
      </c>
      <c r="D1270" t="s">
        <v>26</v>
      </c>
      <c r="E1270" t="s">
        <v>222</v>
      </c>
      <c r="F1270" t="s">
        <v>13</v>
      </c>
      <c r="G1270" t="s">
        <v>6184</v>
      </c>
      <c r="H1270" s="1">
        <v>0</v>
      </c>
      <c r="I1270" s="2">
        <v>42731</v>
      </c>
      <c r="J1270" t="s">
        <v>6478</v>
      </c>
      <c r="K1270" t="s">
        <v>16</v>
      </c>
      <c r="L1270">
        <v>35601</v>
      </c>
      <c r="M1270">
        <v>1782</v>
      </c>
      <c r="N1270" t="s">
        <v>3612</v>
      </c>
      <c r="O1270">
        <v>12</v>
      </c>
      <c r="P1270">
        <v>4</v>
      </c>
      <c r="Q1270" t="s">
        <v>18</v>
      </c>
      <c r="R1270" t="s">
        <v>8304</v>
      </c>
      <c r="S1270">
        <v>11.72</v>
      </c>
      <c r="T1270">
        <v>24</v>
      </c>
      <c r="U1270" t="s">
        <v>33</v>
      </c>
      <c r="V1270" s="2">
        <v>42738</v>
      </c>
      <c r="W1270" t="s">
        <v>39</v>
      </c>
      <c r="X1270" t="s">
        <v>225</v>
      </c>
      <c r="Y1270" t="s">
        <v>64</v>
      </c>
    </row>
    <row r="1271" spans="1:25" hidden="1" x14ac:dyDescent="0.35">
      <c r="A1271">
        <v>7</v>
      </c>
      <c r="B1271" t="s">
        <v>25</v>
      </c>
      <c r="C1271">
        <v>6</v>
      </c>
      <c r="D1271" t="s">
        <v>50</v>
      </c>
      <c r="E1271" t="s">
        <v>222</v>
      </c>
      <c r="F1271" t="s">
        <v>13</v>
      </c>
      <c r="G1271" t="s">
        <v>6184</v>
      </c>
      <c r="H1271" s="1">
        <v>0</v>
      </c>
      <c r="I1271" s="2">
        <v>42731</v>
      </c>
      <c r="J1271" t="s">
        <v>6478</v>
      </c>
      <c r="K1271" t="s">
        <v>16</v>
      </c>
      <c r="L1271">
        <v>35601</v>
      </c>
      <c r="M1271">
        <v>600</v>
      </c>
      <c r="N1271" t="s">
        <v>4862</v>
      </c>
      <c r="O1271">
        <v>184</v>
      </c>
      <c r="P1271">
        <v>5</v>
      </c>
      <c r="Q1271" t="s">
        <v>18</v>
      </c>
      <c r="R1271" t="s">
        <v>8304</v>
      </c>
      <c r="S1271">
        <v>184.26</v>
      </c>
      <c r="T1271">
        <v>498</v>
      </c>
      <c r="U1271" t="s">
        <v>33</v>
      </c>
      <c r="V1271" s="2">
        <v>42738</v>
      </c>
      <c r="W1271" t="s">
        <v>39</v>
      </c>
      <c r="X1271" t="s">
        <v>225</v>
      </c>
      <c r="Y1271" t="s">
        <v>113</v>
      </c>
    </row>
    <row r="1272" spans="1:25" hidden="1" x14ac:dyDescent="0.35">
      <c r="A1272">
        <v>5</v>
      </c>
      <c r="B1272" t="s">
        <v>25</v>
      </c>
      <c r="C1272">
        <v>3</v>
      </c>
      <c r="D1272" t="s">
        <v>26</v>
      </c>
      <c r="E1272" t="s">
        <v>65</v>
      </c>
      <c r="F1272" t="s">
        <v>13</v>
      </c>
      <c r="G1272" t="s">
        <v>587</v>
      </c>
      <c r="H1272" s="1">
        <v>0.2</v>
      </c>
      <c r="I1272" s="2">
        <v>42552</v>
      </c>
      <c r="J1272" t="s">
        <v>1367</v>
      </c>
      <c r="K1272" t="s">
        <v>30</v>
      </c>
      <c r="L1272">
        <v>98105</v>
      </c>
      <c r="M1272">
        <v>410</v>
      </c>
      <c r="N1272" t="s">
        <v>1368</v>
      </c>
      <c r="O1272">
        <v>7</v>
      </c>
      <c r="P1272">
        <v>5</v>
      </c>
      <c r="Q1272" t="s">
        <v>32</v>
      </c>
      <c r="R1272" t="s">
        <v>92</v>
      </c>
      <c r="S1272">
        <v>6.97</v>
      </c>
      <c r="T1272">
        <v>20</v>
      </c>
      <c r="U1272" t="s">
        <v>33</v>
      </c>
      <c r="V1272" s="2">
        <v>42557</v>
      </c>
      <c r="W1272" t="s">
        <v>20</v>
      </c>
      <c r="X1272" t="s">
        <v>69</v>
      </c>
      <c r="Y1272" t="s">
        <v>54</v>
      </c>
    </row>
    <row r="1273" spans="1:25" x14ac:dyDescent="0.35">
      <c r="A1273">
        <v>4</v>
      </c>
      <c r="B1273" t="s">
        <v>43</v>
      </c>
      <c r="C1273">
        <v>6</v>
      </c>
      <c r="D1273" t="s">
        <v>26</v>
      </c>
      <c r="E1273" t="s">
        <v>1249</v>
      </c>
      <c r="F1273" t="s">
        <v>13</v>
      </c>
      <c r="G1273" t="s">
        <v>2251</v>
      </c>
      <c r="H1273" s="1">
        <v>0</v>
      </c>
      <c r="I1273" s="2">
        <v>42647</v>
      </c>
      <c r="J1273" t="s">
        <v>4577</v>
      </c>
      <c r="K1273" t="s">
        <v>30</v>
      </c>
      <c r="L1273">
        <v>94591</v>
      </c>
      <c r="M1273">
        <v>223</v>
      </c>
      <c r="N1273" t="s">
        <v>643</v>
      </c>
      <c r="O1273">
        <v>7</v>
      </c>
      <c r="P1273">
        <v>5</v>
      </c>
      <c r="Q1273" t="s">
        <v>32</v>
      </c>
      <c r="R1273" t="s">
        <v>8304</v>
      </c>
      <c r="S1273">
        <v>6.79</v>
      </c>
      <c r="T1273">
        <v>14</v>
      </c>
      <c r="U1273" t="s">
        <v>19</v>
      </c>
      <c r="V1273" s="2">
        <v>42651</v>
      </c>
      <c r="W1273" t="s">
        <v>39</v>
      </c>
      <c r="X1273" t="s">
        <v>34</v>
      </c>
      <c r="Y1273" t="s">
        <v>35</v>
      </c>
    </row>
    <row r="1274" spans="1:25" x14ac:dyDescent="0.35">
      <c r="A1274">
        <v>4</v>
      </c>
      <c r="B1274" t="s">
        <v>43</v>
      </c>
      <c r="C1274">
        <v>6</v>
      </c>
      <c r="D1274" t="s">
        <v>26</v>
      </c>
      <c r="E1274" t="s">
        <v>1249</v>
      </c>
      <c r="F1274" t="s">
        <v>13</v>
      </c>
      <c r="G1274" t="s">
        <v>2251</v>
      </c>
      <c r="H1274" s="1">
        <v>0.2</v>
      </c>
      <c r="I1274" s="2">
        <v>42647</v>
      </c>
      <c r="J1274" t="s">
        <v>4577</v>
      </c>
      <c r="K1274" t="s">
        <v>30</v>
      </c>
      <c r="L1274">
        <v>94591</v>
      </c>
      <c r="M1274">
        <v>707</v>
      </c>
      <c r="N1274" t="s">
        <v>3365</v>
      </c>
      <c r="O1274">
        <v>31</v>
      </c>
      <c r="P1274">
        <v>2</v>
      </c>
      <c r="Q1274" t="s">
        <v>32</v>
      </c>
      <c r="R1274" t="s">
        <v>8304</v>
      </c>
      <c r="S1274">
        <v>31.09</v>
      </c>
      <c r="T1274">
        <v>96</v>
      </c>
      <c r="U1274" t="s">
        <v>19</v>
      </c>
      <c r="V1274" s="2">
        <v>42651</v>
      </c>
      <c r="W1274" t="s">
        <v>39</v>
      </c>
      <c r="X1274" t="s">
        <v>34</v>
      </c>
      <c r="Y1274" t="s">
        <v>54</v>
      </c>
    </row>
    <row r="1275" spans="1:25" x14ac:dyDescent="0.35">
      <c r="A1275">
        <v>0</v>
      </c>
      <c r="B1275" t="s">
        <v>10</v>
      </c>
      <c r="C1275">
        <v>0</v>
      </c>
      <c r="D1275" t="s">
        <v>26</v>
      </c>
      <c r="E1275" t="s">
        <v>27</v>
      </c>
      <c r="F1275" t="s">
        <v>13</v>
      </c>
      <c r="G1275" t="s">
        <v>6956</v>
      </c>
      <c r="H1275" s="1">
        <v>0</v>
      </c>
      <c r="I1275" s="2">
        <v>42677</v>
      </c>
      <c r="J1275" t="s">
        <v>7301</v>
      </c>
      <c r="K1275" t="s">
        <v>30</v>
      </c>
      <c r="L1275">
        <v>90049</v>
      </c>
      <c r="M1275">
        <v>1306</v>
      </c>
      <c r="N1275" t="s">
        <v>186</v>
      </c>
      <c r="O1275">
        <v>3</v>
      </c>
      <c r="P1275">
        <v>4</v>
      </c>
      <c r="Q1275" t="s">
        <v>32</v>
      </c>
      <c r="R1275" t="s">
        <v>8304</v>
      </c>
      <c r="S1275">
        <v>3.36</v>
      </c>
      <c r="T1275">
        <v>7</v>
      </c>
      <c r="U1275" t="s">
        <v>76</v>
      </c>
      <c r="V1275" s="2">
        <v>42677</v>
      </c>
      <c r="W1275" t="s">
        <v>773</v>
      </c>
      <c r="X1275" t="s">
        <v>34</v>
      </c>
      <c r="Y1275" t="s">
        <v>49</v>
      </c>
    </row>
    <row r="1276" spans="1:25" x14ac:dyDescent="0.35">
      <c r="A1276">
        <v>4</v>
      </c>
      <c r="B1276" t="s">
        <v>25</v>
      </c>
      <c r="C1276">
        <v>3</v>
      </c>
      <c r="D1276" t="s">
        <v>26</v>
      </c>
      <c r="E1276" t="s">
        <v>27</v>
      </c>
      <c r="F1276" t="s">
        <v>13</v>
      </c>
      <c r="G1276" t="s">
        <v>5337</v>
      </c>
      <c r="H1276" s="1">
        <v>0</v>
      </c>
      <c r="I1276" s="2">
        <v>42466</v>
      </c>
      <c r="J1276" t="s">
        <v>6149</v>
      </c>
      <c r="K1276" t="s">
        <v>30</v>
      </c>
      <c r="L1276">
        <v>90004</v>
      </c>
      <c r="M1276">
        <v>358</v>
      </c>
      <c r="N1276" t="s">
        <v>2792</v>
      </c>
      <c r="O1276">
        <v>18</v>
      </c>
      <c r="P1276">
        <v>3</v>
      </c>
      <c r="Q1276" t="s">
        <v>32</v>
      </c>
      <c r="R1276" t="s">
        <v>8304</v>
      </c>
      <c r="S1276">
        <v>18.45</v>
      </c>
      <c r="T1276">
        <v>71</v>
      </c>
      <c r="U1276" t="s">
        <v>33</v>
      </c>
      <c r="V1276" s="2">
        <v>42470</v>
      </c>
      <c r="W1276" t="s">
        <v>20</v>
      </c>
      <c r="X1276" t="s">
        <v>34</v>
      </c>
      <c r="Y1276" t="s">
        <v>49</v>
      </c>
    </row>
    <row r="1277" spans="1:25" x14ac:dyDescent="0.35">
      <c r="A1277">
        <v>4</v>
      </c>
      <c r="B1277" t="s">
        <v>25</v>
      </c>
      <c r="C1277">
        <v>3</v>
      </c>
      <c r="D1277" t="s">
        <v>26</v>
      </c>
      <c r="E1277" t="s">
        <v>27</v>
      </c>
      <c r="F1277" t="s">
        <v>13</v>
      </c>
      <c r="G1277" t="s">
        <v>5337</v>
      </c>
      <c r="H1277" s="1">
        <v>0.2</v>
      </c>
      <c r="I1277" s="2">
        <v>42466</v>
      </c>
      <c r="J1277" t="s">
        <v>6149</v>
      </c>
      <c r="K1277" t="s">
        <v>30</v>
      </c>
      <c r="L1277">
        <v>90004</v>
      </c>
      <c r="M1277">
        <v>270</v>
      </c>
      <c r="N1277" t="s">
        <v>8154</v>
      </c>
      <c r="O1277">
        <v>24</v>
      </c>
      <c r="P1277">
        <v>2</v>
      </c>
      <c r="Q1277" t="s">
        <v>32</v>
      </c>
      <c r="R1277" t="s">
        <v>8304</v>
      </c>
      <c r="S1277">
        <v>23.77</v>
      </c>
      <c r="T1277">
        <v>66</v>
      </c>
      <c r="U1277" t="s">
        <v>33</v>
      </c>
      <c r="V1277" s="2">
        <v>42470</v>
      </c>
      <c r="W1277" t="s">
        <v>20</v>
      </c>
      <c r="X1277" t="s">
        <v>34</v>
      </c>
      <c r="Y1277" t="s">
        <v>54</v>
      </c>
    </row>
    <row r="1278" spans="1:25" x14ac:dyDescent="0.35">
      <c r="A1278">
        <v>4</v>
      </c>
      <c r="B1278" t="s">
        <v>25</v>
      </c>
      <c r="C1278">
        <v>3</v>
      </c>
      <c r="D1278" t="s">
        <v>50</v>
      </c>
      <c r="E1278" t="s">
        <v>27</v>
      </c>
      <c r="F1278" t="s">
        <v>13</v>
      </c>
      <c r="G1278" t="s">
        <v>5337</v>
      </c>
      <c r="H1278" s="1">
        <v>0</v>
      </c>
      <c r="I1278" s="2">
        <v>42466</v>
      </c>
      <c r="J1278" t="s">
        <v>6149</v>
      </c>
      <c r="K1278" t="s">
        <v>30</v>
      </c>
      <c r="L1278">
        <v>90004</v>
      </c>
      <c r="M1278">
        <v>1328</v>
      </c>
      <c r="N1278" t="s">
        <v>4860</v>
      </c>
      <c r="O1278">
        <v>132</v>
      </c>
      <c r="P1278">
        <v>3</v>
      </c>
      <c r="Q1278" t="s">
        <v>32</v>
      </c>
      <c r="R1278" t="s">
        <v>8304</v>
      </c>
      <c r="S1278">
        <v>131.99</v>
      </c>
      <c r="T1278">
        <v>300</v>
      </c>
      <c r="U1278" t="s">
        <v>33</v>
      </c>
      <c r="V1278" s="2">
        <v>42470</v>
      </c>
      <c r="W1278" t="s">
        <v>20</v>
      </c>
      <c r="X1278" t="s">
        <v>34</v>
      </c>
      <c r="Y1278" t="s">
        <v>113</v>
      </c>
    </row>
    <row r="1279" spans="1:25" hidden="1" x14ac:dyDescent="0.35">
      <c r="A1279">
        <v>5</v>
      </c>
      <c r="B1279" t="s">
        <v>43</v>
      </c>
      <c r="C1279">
        <v>6</v>
      </c>
      <c r="D1279" t="s">
        <v>11</v>
      </c>
      <c r="E1279" t="s">
        <v>2422</v>
      </c>
      <c r="F1279" t="s">
        <v>13</v>
      </c>
      <c r="G1279" t="s">
        <v>2423</v>
      </c>
      <c r="H1279" s="1">
        <v>0.2</v>
      </c>
      <c r="I1279" s="2">
        <v>42698</v>
      </c>
      <c r="J1279" t="s">
        <v>2424</v>
      </c>
      <c r="K1279" t="s">
        <v>102</v>
      </c>
      <c r="L1279">
        <v>43615</v>
      </c>
      <c r="M1279">
        <v>549</v>
      </c>
      <c r="N1279" t="s">
        <v>504</v>
      </c>
      <c r="O1279">
        <v>10</v>
      </c>
      <c r="P1279">
        <v>7</v>
      </c>
      <c r="Q1279" t="s">
        <v>104</v>
      </c>
      <c r="R1279" t="s">
        <v>8304</v>
      </c>
      <c r="S1279">
        <v>9.67</v>
      </c>
      <c r="T1279">
        <v>35</v>
      </c>
      <c r="U1279" t="s">
        <v>19</v>
      </c>
      <c r="V1279" s="2">
        <v>42703</v>
      </c>
      <c r="W1279" t="s">
        <v>39</v>
      </c>
      <c r="X1279" t="s">
        <v>309</v>
      </c>
      <c r="Y1279" t="s">
        <v>47</v>
      </c>
    </row>
    <row r="1280" spans="1:25" hidden="1" x14ac:dyDescent="0.35">
      <c r="A1280">
        <v>5</v>
      </c>
      <c r="B1280" t="s">
        <v>43</v>
      </c>
      <c r="C1280">
        <v>6</v>
      </c>
      <c r="D1280" t="s">
        <v>50</v>
      </c>
      <c r="E1280" t="s">
        <v>2422</v>
      </c>
      <c r="F1280" t="s">
        <v>13</v>
      </c>
      <c r="G1280" t="s">
        <v>2423</v>
      </c>
      <c r="H1280" s="1">
        <v>0.4</v>
      </c>
      <c r="I1280" s="2">
        <v>42698</v>
      </c>
      <c r="J1280" t="s">
        <v>2424</v>
      </c>
      <c r="K1280" t="s">
        <v>102</v>
      </c>
      <c r="L1280">
        <v>43615</v>
      </c>
      <c r="M1280">
        <v>1397</v>
      </c>
      <c r="N1280" t="s">
        <v>5004</v>
      </c>
      <c r="O1280">
        <v>-250</v>
      </c>
      <c r="P1280">
        <v>4</v>
      </c>
      <c r="Q1280" t="s">
        <v>104</v>
      </c>
      <c r="R1280" t="s">
        <v>8304</v>
      </c>
      <c r="S1280">
        <v>-250.4</v>
      </c>
      <c r="T1280">
        <v>1502</v>
      </c>
      <c r="U1280" t="s">
        <v>19</v>
      </c>
      <c r="V1280" s="2">
        <v>42703</v>
      </c>
      <c r="W1280" t="s">
        <v>39</v>
      </c>
      <c r="X1280" t="s">
        <v>309</v>
      </c>
      <c r="Y1280" t="s">
        <v>52</v>
      </c>
    </row>
    <row r="1281" spans="1:25" hidden="1" x14ac:dyDescent="0.35">
      <c r="A1281">
        <v>4</v>
      </c>
      <c r="B1281" t="s">
        <v>25</v>
      </c>
      <c r="C1281">
        <v>3</v>
      </c>
      <c r="D1281" t="s">
        <v>11</v>
      </c>
      <c r="E1281" t="s">
        <v>1382</v>
      </c>
      <c r="F1281" t="s">
        <v>13</v>
      </c>
      <c r="G1281" t="s">
        <v>95</v>
      </c>
      <c r="H1281" s="1">
        <v>0.2</v>
      </c>
      <c r="I1281" s="2">
        <v>42720</v>
      </c>
      <c r="J1281" t="s">
        <v>5434</v>
      </c>
      <c r="K1281" t="s">
        <v>16</v>
      </c>
      <c r="L1281">
        <v>33012</v>
      </c>
      <c r="M1281">
        <v>845</v>
      </c>
      <c r="N1281" t="s">
        <v>2016</v>
      </c>
      <c r="O1281">
        <v>101</v>
      </c>
      <c r="P1281">
        <v>9</v>
      </c>
      <c r="Q1281" t="s">
        <v>18</v>
      </c>
      <c r="R1281" t="s">
        <v>8304</v>
      </c>
      <c r="S1281">
        <v>101.38</v>
      </c>
      <c r="T1281">
        <v>1014</v>
      </c>
      <c r="U1281" t="s">
        <v>33</v>
      </c>
      <c r="V1281" s="2">
        <v>42724</v>
      </c>
      <c r="W1281" t="s">
        <v>20</v>
      </c>
      <c r="X1281" t="s">
        <v>40</v>
      </c>
      <c r="Y1281" t="s">
        <v>24</v>
      </c>
    </row>
    <row r="1282" spans="1:25" hidden="1" x14ac:dyDescent="0.35">
      <c r="A1282">
        <v>4</v>
      </c>
      <c r="B1282" t="s">
        <v>25</v>
      </c>
      <c r="C1282">
        <v>3</v>
      </c>
      <c r="D1282" t="s">
        <v>26</v>
      </c>
      <c r="E1282" t="s">
        <v>1382</v>
      </c>
      <c r="F1282" t="s">
        <v>13</v>
      </c>
      <c r="G1282" t="s">
        <v>95</v>
      </c>
      <c r="H1282" s="1">
        <v>0.2</v>
      </c>
      <c r="I1282" s="2">
        <v>42720</v>
      </c>
      <c r="J1282" t="s">
        <v>5434</v>
      </c>
      <c r="K1282" t="s">
        <v>16</v>
      </c>
      <c r="L1282">
        <v>33012</v>
      </c>
      <c r="M1282">
        <v>1216</v>
      </c>
      <c r="N1282" t="s">
        <v>8167</v>
      </c>
      <c r="O1282">
        <v>1</v>
      </c>
      <c r="P1282">
        <v>2</v>
      </c>
      <c r="Q1282" t="s">
        <v>18</v>
      </c>
      <c r="R1282" t="s">
        <v>8304</v>
      </c>
      <c r="S1282">
        <v>0.67</v>
      </c>
      <c r="T1282">
        <v>2</v>
      </c>
      <c r="U1282" t="s">
        <v>33</v>
      </c>
      <c r="V1282" s="2">
        <v>42724</v>
      </c>
      <c r="W1282" t="s">
        <v>20</v>
      </c>
      <c r="X1282" t="s">
        <v>40</v>
      </c>
      <c r="Y1282" t="s">
        <v>176</v>
      </c>
    </row>
    <row r="1283" spans="1:25" hidden="1" x14ac:dyDescent="0.35">
      <c r="A1283">
        <v>1</v>
      </c>
      <c r="B1283" t="s">
        <v>10</v>
      </c>
      <c r="C1283">
        <v>1</v>
      </c>
      <c r="D1283" t="s">
        <v>26</v>
      </c>
      <c r="E1283" t="s">
        <v>3003</v>
      </c>
      <c r="F1283" t="s">
        <v>13</v>
      </c>
      <c r="G1283" t="s">
        <v>1629</v>
      </c>
      <c r="H1283" s="1">
        <v>0</v>
      </c>
      <c r="I1283" s="2">
        <v>42594</v>
      </c>
      <c r="J1283" t="s">
        <v>3004</v>
      </c>
      <c r="K1283" t="s">
        <v>16</v>
      </c>
      <c r="L1283">
        <v>30188</v>
      </c>
      <c r="M1283">
        <v>68</v>
      </c>
      <c r="N1283" t="s">
        <v>1398</v>
      </c>
      <c r="O1283">
        <v>7</v>
      </c>
      <c r="P1283">
        <v>3</v>
      </c>
      <c r="Q1283" t="s">
        <v>18</v>
      </c>
      <c r="R1283" t="s">
        <v>8304</v>
      </c>
      <c r="S1283">
        <v>6.74</v>
      </c>
      <c r="T1283">
        <v>14</v>
      </c>
      <c r="U1283" t="s">
        <v>19</v>
      </c>
      <c r="V1283" s="2">
        <v>42595</v>
      </c>
      <c r="W1283" t="s">
        <v>130</v>
      </c>
      <c r="X1283" t="s">
        <v>761</v>
      </c>
      <c r="Y1283" t="s">
        <v>54</v>
      </c>
    </row>
    <row r="1284" spans="1:25" hidden="1" x14ac:dyDescent="0.35">
      <c r="A1284">
        <v>1</v>
      </c>
      <c r="B1284" t="s">
        <v>10</v>
      </c>
      <c r="C1284">
        <v>1</v>
      </c>
      <c r="D1284" t="s">
        <v>50</v>
      </c>
      <c r="E1284" t="s">
        <v>3003</v>
      </c>
      <c r="F1284" t="s">
        <v>13</v>
      </c>
      <c r="G1284" t="s">
        <v>1629</v>
      </c>
      <c r="H1284" s="1">
        <v>0</v>
      </c>
      <c r="I1284" s="2">
        <v>42594</v>
      </c>
      <c r="J1284" t="s">
        <v>3004</v>
      </c>
      <c r="K1284" t="s">
        <v>16</v>
      </c>
      <c r="L1284">
        <v>30188</v>
      </c>
      <c r="M1284">
        <v>1063</v>
      </c>
      <c r="N1284" t="s">
        <v>4768</v>
      </c>
      <c r="O1284">
        <v>98</v>
      </c>
      <c r="P1284">
        <v>13</v>
      </c>
      <c r="Q1284" t="s">
        <v>18</v>
      </c>
      <c r="R1284" t="s">
        <v>8304</v>
      </c>
      <c r="S1284">
        <v>98.14</v>
      </c>
      <c r="T1284">
        <v>273</v>
      </c>
      <c r="U1284" t="s">
        <v>19</v>
      </c>
      <c r="V1284" s="2">
        <v>42595</v>
      </c>
      <c r="W1284" t="s">
        <v>130</v>
      </c>
      <c r="X1284" t="s">
        <v>761</v>
      </c>
      <c r="Y1284" t="s">
        <v>113</v>
      </c>
    </row>
    <row r="1285" spans="1:25" x14ac:dyDescent="0.35">
      <c r="A1285">
        <v>4</v>
      </c>
      <c r="B1285" t="s">
        <v>43</v>
      </c>
      <c r="C1285">
        <v>6</v>
      </c>
      <c r="D1285" t="s">
        <v>26</v>
      </c>
      <c r="E1285" t="s">
        <v>88</v>
      </c>
      <c r="F1285" t="s">
        <v>13</v>
      </c>
      <c r="G1285" t="s">
        <v>1647</v>
      </c>
      <c r="H1285" s="1">
        <v>0</v>
      </c>
      <c r="I1285" s="2">
        <v>42634</v>
      </c>
      <c r="J1285" t="s">
        <v>4473</v>
      </c>
      <c r="K1285" t="s">
        <v>30</v>
      </c>
      <c r="L1285">
        <v>94109</v>
      </c>
      <c r="M1285">
        <v>1501</v>
      </c>
      <c r="N1285" t="s">
        <v>412</v>
      </c>
      <c r="O1285">
        <v>7</v>
      </c>
      <c r="P1285">
        <v>2</v>
      </c>
      <c r="Q1285" t="s">
        <v>32</v>
      </c>
      <c r="R1285" t="s">
        <v>8304</v>
      </c>
      <c r="S1285">
        <v>7.31</v>
      </c>
      <c r="T1285">
        <v>16</v>
      </c>
      <c r="U1285" t="s">
        <v>19</v>
      </c>
      <c r="V1285" s="2">
        <v>42638</v>
      </c>
      <c r="W1285" t="s">
        <v>39</v>
      </c>
      <c r="X1285" t="s">
        <v>34</v>
      </c>
      <c r="Y1285" t="s">
        <v>119</v>
      </c>
    </row>
    <row r="1286" spans="1:25" x14ac:dyDescent="0.35">
      <c r="A1286">
        <v>4</v>
      </c>
      <c r="B1286" t="s">
        <v>43</v>
      </c>
      <c r="C1286">
        <v>6</v>
      </c>
      <c r="D1286" t="s">
        <v>26</v>
      </c>
      <c r="E1286" t="s">
        <v>88</v>
      </c>
      <c r="F1286" t="s">
        <v>13</v>
      </c>
      <c r="G1286" t="s">
        <v>1647</v>
      </c>
      <c r="H1286" s="1">
        <v>0</v>
      </c>
      <c r="I1286" s="2">
        <v>42634</v>
      </c>
      <c r="J1286" t="s">
        <v>4473</v>
      </c>
      <c r="K1286" t="s">
        <v>30</v>
      </c>
      <c r="L1286">
        <v>94109</v>
      </c>
      <c r="M1286">
        <v>1156</v>
      </c>
      <c r="N1286" t="s">
        <v>4223</v>
      </c>
      <c r="O1286">
        <v>15</v>
      </c>
      <c r="P1286">
        <v>3</v>
      </c>
      <c r="Q1286" t="s">
        <v>32</v>
      </c>
      <c r="R1286" t="s">
        <v>8304</v>
      </c>
      <c r="S1286">
        <v>15.48</v>
      </c>
      <c r="T1286">
        <v>60</v>
      </c>
      <c r="U1286" t="s">
        <v>19</v>
      </c>
      <c r="V1286" s="2">
        <v>42638</v>
      </c>
      <c r="W1286" t="s">
        <v>39</v>
      </c>
      <c r="X1286" t="s">
        <v>34</v>
      </c>
      <c r="Y1286" t="s">
        <v>49</v>
      </c>
    </row>
    <row r="1287" spans="1:25" x14ac:dyDescent="0.35">
      <c r="A1287">
        <v>4</v>
      </c>
      <c r="B1287" t="s">
        <v>43</v>
      </c>
      <c r="C1287">
        <v>6</v>
      </c>
      <c r="D1287" t="s">
        <v>26</v>
      </c>
      <c r="E1287" t="s">
        <v>88</v>
      </c>
      <c r="F1287" t="s">
        <v>13</v>
      </c>
      <c r="G1287" t="s">
        <v>1647</v>
      </c>
      <c r="H1287" s="1">
        <v>0</v>
      </c>
      <c r="I1287" s="2">
        <v>42634</v>
      </c>
      <c r="J1287" t="s">
        <v>4473</v>
      </c>
      <c r="K1287" t="s">
        <v>30</v>
      </c>
      <c r="L1287">
        <v>94109</v>
      </c>
      <c r="M1287">
        <v>1654</v>
      </c>
      <c r="N1287" t="s">
        <v>3702</v>
      </c>
      <c r="O1287">
        <v>9</v>
      </c>
      <c r="P1287">
        <v>3</v>
      </c>
      <c r="Q1287" t="s">
        <v>32</v>
      </c>
      <c r="R1287" t="s">
        <v>8304</v>
      </c>
      <c r="S1287">
        <v>9.48</v>
      </c>
      <c r="T1287">
        <v>19</v>
      </c>
      <c r="U1287" t="s">
        <v>19</v>
      </c>
      <c r="V1287" s="2">
        <v>42638</v>
      </c>
      <c r="W1287" t="s">
        <v>39</v>
      </c>
      <c r="X1287" t="s">
        <v>34</v>
      </c>
      <c r="Y1287" t="s">
        <v>64</v>
      </c>
    </row>
    <row r="1288" spans="1:25" x14ac:dyDescent="0.35">
      <c r="A1288">
        <v>4</v>
      </c>
      <c r="B1288" t="s">
        <v>43</v>
      </c>
      <c r="C1288">
        <v>6</v>
      </c>
      <c r="D1288" t="s">
        <v>26</v>
      </c>
      <c r="E1288" t="s">
        <v>88</v>
      </c>
      <c r="F1288" t="s">
        <v>13</v>
      </c>
      <c r="G1288" t="s">
        <v>1647</v>
      </c>
      <c r="H1288" s="1">
        <v>0</v>
      </c>
      <c r="I1288" s="2">
        <v>42634</v>
      </c>
      <c r="J1288" t="s">
        <v>4473</v>
      </c>
      <c r="K1288" t="s">
        <v>30</v>
      </c>
      <c r="L1288">
        <v>94109</v>
      </c>
      <c r="M1288">
        <v>4</v>
      </c>
      <c r="N1288" t="s">
        <v>3045</v>
      </c>
      <c r="O1288">
        <v>37</v>
      </c>
      <c r="P1288">
        <v>5</v>
      </c>
      <c r="Q1288" t="s">
        <v>32</v>
      </c>
      <c r="R1288" t="s">
        <v>8304</v>
      </c>
      <c r="S1288">
        <v>36.82</v>
      </c>
      <c r="T1288">
        <v>78</v>
      </c>
      <c r="U1288" t="s">
        <v>19</v>
      </c>
      <c r="V1288" s="2">
        <v>42638</v>
      </c>
      <c r="W1288" t="s">
        <v>39</v>
      </c>
      <c r="X1288" t="s">
        <v>34</v>
      </c>
      <c r="Y1288" t="s">
        <v>119</v>
      </c>
    </row>
    <row r="1289" spans="1:25" x14ac:dyDescent="0.35">
      <c r="A1289">
        <v>4</v>
      </c>
      <c r="B1289" t="s">
        <v>43</v>
      </c>
      <c r="C1289">
        <v>6</v>
      </c>
      <c r="D1289" t="s">
        <v>26</v>
      </c>
      <c r="E1289" t="s">
        <v>88</v>
      </c>
      <c r="F1289" t="s">
        <v>13</v>
      </c>
      <c r="G1289" t="s">
        <v>1647</v>
      </c>
      <c r="H1289" s="1">
        <v>0</v>
      </c>
      <c r="I1289" s="2">
        <v>42634</v>
      </c>
      <c r="J1289" t="s">
        <v>4473</v>
      </c>
      <c r="K1289" t="s">
        <v>30</v>
      </c>
      <c r="L1289">
        <v>94109</v>
      </c>
      <c r="M1289">
        <v>1769</v>
      </c>
      <c r="N1289" t="s">
        <v>3587</v>
      </c>
      <c r="O1289">
        <v>17</v>
      </c>
      <c r="P1289">
        <v>9</v>
      </c>
      <c r="Q1289" t="s">
        <v>32</v>
      </c>
      <c r="R1289" t="s">
        <v>8304</v>
      </c>
      <c r="S1289">
        <v>17.329999999999998</v>
      </c>
      <c r="T1289">
        <v>39</v>
      </c>
      <c r="U1289" t="s">
        <v>19</v>
      </c>
      <c r="V1289" s="2">
        <v>42638</v>
      </c>
      <c r="W1289" t="s">
        <v>39</v>
      </c>
      <c r="X1289" t="s">
        <v>34</v>
      </c>
      <c r="Y1289" t="s">
        <v>64</v>
      </c>
    </row>
    <row r="1290" spans="1:25" x14ac:dyDescent="0.35">
      <c r="A1290">
        <v>4</v>
      </c>
      <c r="B1290" t="s">
        <v>43</v>
      </c>
      <c r="C1290">
        <v>6</v>
      </c>
      <c r="D1290" t="s">
        <v>50</v>
      </c>
      <c r="E1290" t="s">
        <v>88</v>
      </c>
      <c r="F1290" t="s">
        <v>13</v>
      </c>
      <c r="G1290" t="s">
        <v>1647</v>
      </c>
      <c r="H1290" s="1">
        <v>0.2</v>
      </c>
      <c r="I1290" s="2">
        <v>42634</v>
      </c>
      <c r="J1290" t="s">
        <v>4473</v>
      </c>
      <c r="K1290" t="s">
        <v>30</v>
      </c>
      <c r="L1290">
        <v>94109</v>
      </c>
      <c r="M1290">
        <v>1293</v>
      </c>
      <c r="N1290" t="s">
        <v>4857</v>
      </c>
      <c r="O1290">
        <v>24</v>
      </c>
      <c r="P1290">
        <v>2</v>
      </c>
      <c r="Q1290" t="s">
        <v>32</v>
      </c>
      <c r="R1290" t="s">
        <v>8304</v>
      </c>
      <c r="S1290">
        <v>24</v>
      </c>
      <c r="T1290">
        <v>240</v>
      </c>
      <c r="U1290" t="s">
        <v>19</v>
      </c>
      <c r="V1290" s="2">
        <v>42638</v>
      </c>
      <c r="W1290" t="s">
        <v>39</v>
      </c>
      <c r="X1290" t="s">
        <v>34</v>
      </c>
      <c r="Y1290" t="s">
        <v>52</v>
      </c>
    </row>
    <row r="1291" spans="1:25" hidden="1" x14ac:dyDescent="0.35">
      <c r="A1291">
        <v>5</v>
      </c>
      <c r="B1291" t="s">
        <v>25</v>
      </c>
      <c r="C1291">
        <v>3</v>
      </c>
      <c r="D1291" t="s">
        <v>11</v>
      </c>
      <c r="E1291" t="s">
        <v>1409</v>
      </c>
      <c r="F1291" t="s">
        <v>13</v>
      </c>
      <c r="G1291" t="s">
        <v>1819</v>
      </c>
      <c r="H1291" s="1">
        <v>0.3</v>
      </c>
      <c r="I1291" s="2">
        <v>42646</v>
      </c>
      <c r="J1291" t="s">
        <v>1848</v>
      </c>
      <c r="K1291" t="s">
        <v>73</v>
      </c>
      <c r="L1291">
        <v>60201</v>
      </c>
      <c r="M1291">
        <v>755</v>
      </c>
      <c r="N1291" t="s">
        <v>1849</v>
      </c>
      <c r="O1291">
        <v>-70</v>
      </c>
      <c r="P1291">
        <v>3</v>
      </c>
      <c r="Q1291" t="s">
        <v>75</v>
      </c>
      <c r="R1291" t="s">
        <v>8304</v>
      </c>
      <c r="S1291">
        <v>-70.099999999999994</v>
      </c>
      <c r="T1291">
        <v>258</v>
      </c>
      <c r="U1291" t="s">
        <v>19</v>
      </c>
      <c r="V1291" s="2">
        <v>42651</v>
      </c>
      <c r="W1291" t="s">
        <v>20</v>
      </c>
      <c r="X1291" t="s">
        <v>139</v>
      </c>
      <c r="Y1291" t="s">
        <v>24</v>
      </c>
    </row>
    <row r="1292" spans="1:25" x14ac:dyDescent="0.35">
      <c r="A1292">
        <v>7</v>
      </c>
      <c r="B1292" t="s">
        <v>25</v>
      </c>
      <c r="C1292">
        <v>6</v>
      </c>
      <c r="D1292" t="s">
        <v>26</v>
      </c>
      <c r="E1292" t="s">
        <v>88</v>
      </c>
      <c r="F1292" t="s">
        <v>13</v>
      </c>
      <c r="G1292" t="s">
        <v>597</v>
      </c>
      <c r="H1292" s="1">
        <v>0</v>
      </c>
      <c r="I1292" s="2">
        <v>42703</v>
      </c>
      <c r="J1292" t="s">
        <v>4575</v>
      </c>
      <c r="K1292" t="s">
        <v>30</v>
      </c>
      <c r="L1292">
        <v>94122</v>
      </c>
      <c r="M1292">
        <v>1507</v>
      </c>
      <c r="N1292" t="s">
        <v>346</v>
      </c>
      <c r="O1292">
        <v>15</v>
      </c>
      <c r="P1292">
        <v>5</v>
      </c>
      <c r="Q1292" t="s">
        <v>32</v>
      </c>
      <c r="R1292" t="s">
        <v>8304</v>
      </c>
      <c r="S1292">
        <v>15.2</v>
      </c>
      <c r="T1292">
        <v>30</v>
      </c>
      <c r="U1292" t="s">
        <v>19</v>
      </c>
      <c r="V1292" s="2">
        <v>42710</v>
      </c>
      <c r="W1292" t="s">
        <v>39</v>
      </c>
      <c r="X1292" t="s">
        <v>34</v>
      </c>
      <c r="Y1292" t="s">
        <v>176</v>
      </c>
    </row>
    <row r="1293" spans="1:25" x14ac:dyDescent="0.35">
      <c r="A1293">
        <v>7</v>
      </c>
      <c r="B1293" t="s">
        <v>25</v>
      </c>
      <c r="C1293">
        <v>6</v>
      </c>
      <c r="D1293" t="s">
        <v>50</v>
      </c>
      <c r="E1293" t="s">
        <v>88</v>
      </c>
      <c r="F1293" t="s">
        <v>13</v>
      </c>
      <c r="G1293" t="s">
        <v>597</v>
      </c>
      <c r="H1293" s="1">
        <v>0.2</v>
      </c>
      <c r="I1293" s="2">
        <v>42703</v>
      </c>
      <c r="J1293" t="s">
        <v>4575</v>
      </c>
      <c r="K1293" t="s">
        <v>30</v>
      </c>
      <c r="L1293">
        <v>94122</v>
      </c>
      <c r="M1293">
        <v>1653</v>
      </c>
      <c r="N1293" t="s">
        <v>4882</v>
      </c>
      <c r="O1293">
        <v>72</v>
      </c>
      <c r="P1293">
        <v>2</v>
      </c>
      <c r="Q1293" t="s">
        <v>32</v>
      </c>
      <c r="R1293" t="s">
        <v>8304</v>
      </c>
      <c r="S1293">
        <v>71.989999999999995</v>
      </c>
      <c r="T1293">
        <v>576</v>
      </c>
      <c r="U1293" t="s">
        <v>19</v>
      </c>
      <c r="V1293" s="2">
        <v>42710</v>
      </c>
      <c r="W1293" t="s">
        <v>39</v>
      </c>
      <c r="X1293" t="s">
        <v>34</v>
      </c>
      <c r="Y1293" t="s">
        <v>52</v>
      </c>
    </row>
    <row r="1294" spans="1:25" hidden="1" x14ac:dyDescent="0.35">
      <c r="A1294">
        <v>5</v>
      </c>
      <c r="B1294" t="s">
        <v>43</v>
      </c>
      <c r="C1294">
        <v>6</v>
      </c>
      <c r="D1294" t="s">
        <v>11</v>
      </c>
      <c r="E1294" t="s">
        <v>1547</v>
      </c>
      <c r="F1294" t="s">
        <v>13</v>
      </c>
      <c r="G1294" t="s">
        <v>148</v>
      </c>
      <c r="H1294" s="1">
        <v>0</v>
      </c>
      <c r="I1294" s="2">
        <v>42706</v>
      </c>
      <c r="J1294" t="s">
        <v>5587</v>
      </c>
      <c r="K1294" t="s">
        <v>102</v>
      </c>
      <c r="L1294">
        <v>20735</v>
      </c>
      <c r="M1294">
        <v>493</v>
      </c>
      <c r="N1294" t="s">
        <v>1216</v>
      </c>
      <c r="O1294">
        <v>24</v>
      </c>
      <c r="P1294">
        <v>3</v>
      </c>
      <c r="Q1294" t="s">
        <v>104</v>
      </c>
      <c r="R1294" t="s">
        <v>8304</v>
      </c>
      <c r="S1294">
        <v>23.68</v>
      </c>
      <c r="T1294">
        <v>61</v>
      </c>
      <c r="U1294" t="s">
        <v>33</v>
      </c>
      <c r="V1294" s="2">
        <v>42711</v>
      </c>
      <c r="W1294" t="s">
        <v>39</v>
      </c>
      <c r="X1294" t="s">
        <v>1549</v>
      </c>
      <c r="Y1294" t="s">
        <v>47</v>
      </c>
    </row>
    <row r="1295" spans="1:25" hidden="1" x14ac:dyDescent="0.35">
      <c r="A1295">
        <v>5</v>
      </c>
      <c r="B1295" t="s">
        <v>43</v>
      </c>
      <c r="C1295">
        <v>6</v>
      </c>
      <c r="D1295" t="s">
        <v>11</v>
      </c>
      <c r="E1295" t="s">
        <v>1547</v>
      </c>
      <c r="F1295" t="s">
        <v>13</v>
      </c>
      <c r="G1295" t="s">
        <v>148</v>
      </c>
      <c r="H1295" s="1">
        <v>0</v>
      </c>
      <c r="I1295" s="2">
        <v>42706</v>
      </c>
      <c r="J1295" t="s">
        <v>5587</v>
      </c>
      <c r="K1295" t="s">
        <v>102</v>
      </c>
      <c r="L1295">
        <v>20735</v>
      </c>
      <c r="M1295">
        <v>766</v>
      </c>
      <c r="N1295" t="s">
        <v>1787</v>
      </c>
      <c r="O1295">
        <v>65</v>
      </c>
      <c r="P1295">
        <v>8</v>
      </c>
      <c r="Q1295" t="s">
        <v>104</v>
      </c>
      <c r="R1295" t="s">
        <v>8304</v>
      </c>
      <c r="S1295">
        <v>64.760000000000005</v>
      </c>
      <c r="T1295">
        <v>240</v>
      </c>
      <c r="U1295" t="s">
        <v>33</v>
      </c>
      <c r="V1295" s="2">
        <v>42711</v>
      </c>
      <c r="W1295" t="s">
        <v>39</v>
      </c>
      <c r="X1295" t="s">
        <v>1549</v>
      </c>
      <c r="Y1295" t="s">
        <v>24</v>
      </c>
    </row>
    <row r="1296" spans="1:25" hidden="1" x14ac:dyDescent="0.35">
      <c r="A1296">
        <v>5</v>
      </c>
      <c r="B1296" t="s">
        <v>43</v>
      </c>
      <c r="C1296">
        <v>6</v>
      </c>
      <c r="D1296" t="s">
        <v>26</v>
      </c>
      <c r="E1296" t="s">
        <v>1547</v>
      </c>
      <c r="F1296" t="s">
        <v>13</v>
      </c>
      <c r="G1296" t="s">
        <v>148</v>
      </c>
      <c r="H1296" s="1">
        <v>0</v>
      </c>
      <c r="I1296" s="2">
        <v>42706</v>
      </c>
      <c r="J1296" t="s">
        <v>5587</v>
      </c>
      <c r="K1296" t="s">
        <v>102</v>
      </c>
      <c r="L1296">
        <v>20735</v>
      </c>
      <c r="M1296">
        <v>1738</v>
      </c>
      <c r="N1296" t="s">
        <v>2942</v>
      </c>
      <c r="O1296">
        <v>73</v>
      </c>
      <c r="P1296">
        <v>3</v>
      </c>
      <c r="Q1296" t="s">
        <v>104</v>
      </c>
      <c r="R1296" t="s">
        <v>8304</v>
      </c>
      <c r="S1296">
        <v>73.41</v>
      </c>
      <c r="T1296">
        <v>147</v>
      </c>
      <c r="U1296" t="s">
        <v>33</v>
      </c>
      <c r="V1296" s="2">
        <v>42711</v>
      </c>
      <c r="W1296" t="s">
        <v>39</v>
      </c>
      <c r="X1296" t="s">
        <v>1549</v>
      </c>
      <c r="Y1296" t="s">
        <v>64</v>
      </c>
    </row>
    <row r="1297" spans="1:25" hidden="1" x14ac:dyDescent="0.35">
      <c r="A1297">
        <v>5</v>
      </c>
      <c r="B1297" t="s">
        <v>43</v>
      </c>
      <c r="C1297">
        <v>6</v>
      </c>
      <c r="D1297" t="s">
        <v>26</v>
      </c>
      <c r="E1297" t="s">
        <v>1547</v>
      </c>
      <c r="F1297" t="s">
        <v>13</v>
      </c>
      <c r="G1297" t="s">
        <v>148</v>
      </c>
      <c r="H1297" s="1">
        <v>0</v>
      </c>
      <c r="I1297" s="2">
        <v>42706</v>
      </c>
      <c r="J1297" t="s">
        <v>5587</v>
      </c>
      <c r="K1297" t="s">
        <v>102</v>
      </c>
      <c r="L1297">
        <v>20735</v>
      </c>
      <c r="M1297">
        <v>219</v>
      </c>
      <c r="N1297" t="s">
        <v>682</v>
      </c>
      <c r="O1297">
        <v>7</v>
      </c>
      <c r="P1297">
        <v>6</v>
      </c>
      <c r="Q1297" t="s">
        <v>104</v>
      </c>
      <c r="R1297" t="s">
        <v>8304</v>
      </c>
      <c r="S1297">
        <v>7.2</v>
      </c>
      <c r="T1297">
        <v>16</v>
      </c>
      <c r="U1297" t="s">
        <v>33</v>
      </c>
      <c r="V1297" s="2">
        <v>42711</v>
      </c>
      <c r="W1297" t="s">
        <v>39</v>
      </c>
      <c r="X1297" t="s">
        <v>1549</v>
      </c>
      <c r="Y1297" t="s">
        <v>35</v>
      </c>
    </row>
    <row r="1298" spans="1:25" hidden="1" x14ac:dyDescent="0.35">
      <c r="A1298">
        <v>4</v>
      </c>
      <c r="B1298" t="s">
        <v>25</v>
      </c>
      <c r="C1298">
        <v>3</v>
      </c>
      <c r="D1298" t="s">
        <v>11</v>
      </c>
      <c r="E1298" t="s">
        <v>547</v>
      </c>
      <c r="F1298" t="s">
        <v>13</v>
      </c>
      <c r="G1298" t="s">
        <v>582</v>
      </c>
      <c r="H1298" s="1">
        <v>0.2</v>
      </c>
      <c r="I1298" s="2">
        <v>42727</v>
      </c>
      <c r="J1298" t="s">
        <v>2013</v>
      </c>
      <c r="K1298" t="s">
        <v>16</v>
      </c>
      <c r="L1298">
        <v>33614</v>
      </c>
      <c r="M1298">
        <v>1233</v>
      </c>
      <c r="N1298" t="s">
        <v>441</v>
      </c>
      <c r="O1298">
        <v>6</v>
      </c>
      <c r="P1298">
        <v>1</v>
      </c>
      <c r="Q1298" t="s">
        <v>18</v>
      </c>
      <c r="R1298" t="s">
        <v>8304</v>
      </c>
      <c r="S1298">
        <v>6.48</v>
      </c>
      <c r="T1298">
        <v>65</v>
      </c>
      <c r="U1298" t="s">
        <v>19</v>
      </c>
      <c r="V1298" s="2">
        <v>42731</v>
      </c>
      <c r="W1298" t="s">
        <v>20</v>
      </c>
      <c r="X1298" t="s">
        <v>40</v>
      </c>
      <c r="Y1298" t="s">
        <v>24</v>
      </c>
    </row>
    <row r="1299" spans="1:25" hidden="1" x14ac:dyDescent="0.35">
      <c r="A1299">
        <v>4</v>
      </c>
      <c r="B1299" t="s">
        <v>25</v>
      </c>
      <c r="C1299">
        <v>3</v>
      </c>
      <c r="D1299" t="s">
        <v>26</v>
      </c>
      <c r="E1299" t="s">
        <v>547</v>
      </c>
      <c r="F1299" t="s">
        <v>13</v>
      </c>
      <c r="G1299" t="s">
        <v>582</v>
      </c>
      <c r="H1299" s="1">
        <v>0.2</v>
      </c>
      <c r="I1299" s="2">
        <v>42727</v>
      </c>
      <c r="J1299" t="s">
        <v>2013</v>
      </c>
      <c r="K1299" t="s">
        <v>16</v>
      </c>
      <c r="L1299">
        <v>33614</v>
      </c>
      <c r="M1299">
        <v>1306</v>
      </c>
      <c r="N1299" t="s">
        <v>186</v>
      </c>
      <c r="O1299">
        <v>1</v>
      </c>
      <c r="P1299">
        <v>1</v>
      </c>
      <c r="Q1299" t="s">
        <v>18</v>
      </c>
      <c r="R1299" t="s">
        <v>8304</v>
      </c>
      <c r="S1299">
        <v>0.5</v>
      </c>
      <c r="T1299">
        <v>1</v>
      </c>
      <c r="U1299" t="s">
        <v>19</v>
      </c>
      <c r="V1299" s="2">
        <v>42731</v>
      </c>
      <c r="W1299" t="s">
        <v>20</v>
      </c>
      <c r="X1299" t="s">
        <v>40</v>
      </c>
      <c r="Y1299" t="s">
        <v>49</v>
      </c>
    </row>
    <row r="1300" spans="1:25" hidden="1" x14ac:dyDescent="0.35">
      <c r="A1300">
        <v>4</v>
      </c>
      <c r="B1300" t="s">
        <v>25</v>
      </c>
      <c r="C1300">
        <v>3</v>
      </c>
      <c r="D1300" t="s">
        <v>26</v>
      </c>
      <c r="E1300" t="s">
        <v>547</v>
      </c>
      <c r="F1300" t="s">
        <v>13</v>
      </c>
      <c r="G1300" t="s">
        <v>582</v>
      </c>
      <c r="H1300" s="1">
        <v>0.2</v>
      </c>
      <c r="I1300" s="2">
        <v>42727</v>
      </c>
      <c r="J1300" t="s">
        <v>2013</v>
      </c>
      <c r="K1300" t="s">
        <v>16</v>
      </c>
      <c r="L1300">
        <v>33614</v>
      </c>
      <c r="M1300">
        <v>1551</v>
      </c>
      <c r="N1300" t="s">
        <v>3475</v>
      </c>
      <c r="O1300">
        <v>-11</v>
      </c>
      <c r="P1300">
        <v>2</v>
      </c>
      <c r="Q1300" t="s">
        <v>18</v>
      </c>
      <c r="R1300" t="s">
        <v>8304</v>
      </c>
      <c r="S1300">
        <v>-10.61</v>
      </c>
      <c r="T1300">
        <v>424</v>
      </c>
      <c r="U1300" t="s">
        <v>19</v>
      </c>
      <c r="V1300" s="2">
        <v>42731</v>
      </c>
      <c r="W1300" t="s">
        <v>20</v>
      </c>
      <c r="X1300" t="s">
        <v>40</v>
      </c>
      <c r="Y1300" t="s">
        <v>42</v>
      </c>
    </row>
    <row r="1301" spans="1:25" hidden="1" x14ac:dyDescent="0.35">
      <c r="A1301">
        <v>4</v>
      </c>
      <c r="B1301" t="s">
        <v>25</v>
      </c>
      <c r="C1301">
        <v>3</v>
      </c>
      <c r="D1301" t="s">
        <v>26</v>
      </c>
      <c r="E1301" t="s">
        <v>547</v>
      </c>
      <c r="F1301" t="s">
        <v>13</v>
      </c>
      <c r="G1301" t="s">
        <v>582</v>
      </c>
      <c r="H1301" s="1">
        <v>0.2</v>
      </c>
      <c r="I1301" s="2">
        <v>42727</v>
      </c>
      <c r="J1301" t="s">
        <v>2013</v>
      </c>
      <c r="K1301" t="s">
        <v>16</v>
      </c>
      <c r="L1301">
        <v>33614</v>
      </c>
      <c r="M1301">
        <v>465</v>
      </c>
      <c r="N1301" t="s">
        <v>3584</v>
      </c>
      <c r="O1301">
        <v>16</v>
      </c>
      <c r="P1301">
        <v>3</v>
      </c>
      <c r="Q1301" t="s">
        <v>18</v>
      </c>
      <c r="R1301" t="s">
        <v>8304</v>
      </c>
      <c r="S1301">
        <v>15.93</v>
      </c>
      <c r="T1301">
        <v>46</v>
      </c>
      <c r="U1301" t="s">
        <v>19</v>
      </c>
      <c r="V1301" s="2">
        <v>42731</v>
      </c>
      <c r="W1301" t="s">
        <v>20</v>
      </c>
      <c r="X1301" t="s">
        <v>40</v>
      </c>
      <c r="Y1301" t="s">
        <v>64</v>
      </c>
    </row>
    <row r="1302" spans="1:25" hidden="1" x14ac:dyDescent="0.35">
      <c r="A1302">
        <v>4</v>
      </c>
      <c r="B1302" t="s">
        <v>25</v>
      </c>
      <c r="C1302">
        <v>3</v>
      </c>
      <c r="D1302" t="s">
        <v>26</v>
      </c>
      <c r="E1302" t="s">
        <v>547</v>
      </c>
      <c r="F1302" t="s">
        <v>13</v>
      </c>
      <c r="G1302" t="s">
        <v>582</v>
      </c>
      <c r="H1302" s="1">
        <v>0.2</v>
      </c>
      <c r="I1302" s="2">
        <v>42727</v>
      </c>
      <c r="J1302" t="s">
        <v>2013</v>
      </c>
      <c r="K1302" t="s">
        <v>16</v>
      </c>
      <c r="L1302">
        <v>33614</v>
      </c>
      <c r="M1302">
        <v>53</v>
      </c>
      <c r="N1302" t="s">
        <v>3272</v>
      </c>
      <c r="O1302">
        <v>-1</v>
      </c>
      <c r="P1302">
        <v>5</v>
      </c>
      <c r="Q1302" t="s">
        <v>18</v>
      </c>
      <c r="R1302" t="s">
        <v>8304</v>
      </c>
      <c r="S1302">
        <v>-1.05</v>
      </c>
      <c r="T1302">
        <v>84</v>
      </c>
      <c r="U1302" t="s">
        <v>19</v>
      </c>
      <c r="V1302" s="2">
        <v>42731</v>
      </c>
      <c r="W1302" t="s">
        <v>20</v>
      </c>
      <c r="X1302" t="s">
        <v>40</v>
      </c>
      <c r="Y1302" t="s">
        <v>42</v>
      </c>
    </row>
    <row r="1303" spans="1:25" hidden="1" x14ac:dyDescent="0.35">
      <c r="A1303">
        <v>7</v>
      </c>
      <c r="B1303" t="s">
        <v>25</v>
      </c>
      <c r="C1303">
        <v>6</v>
      </c>
      <c r="D1303" t="s">
        <v>26</v>
      </c>
      <c r="E1303" t="s">
        <v>192</v>
      </c>
      <c r="F1303" t="s">
        <v>13</v>
      </c>
      <c r="G1303" t="s">
        <v>575</v>
      </c>
      <c r="H1303" s="1">
        <v>0.2</v>
      </c>
      <c r="I1303" s="2">
        <v>42417</v>
      </c>
      <c r="J1303" t="s">
        <v>3941</v>
      </c>
      <c r="K1303" t="s">
        <v>73</v>
      </c>
      <c r="L1303">
        <v>60653</v>
      </c>
      <c r="M1303">
        <v>1508</v>
      </c>
      <c r="N1303" t="s">
        <v>3043</v>
      </c>
      <c r="O1303">
        <v>9</v>
      </c>
      <c r="P1303">
        <v>14</v>
      </c>
      <c r="Q1303" t="s">
        <v>75</v>
      </c>
      <c r="R1303" t="s">
        <v>8304</v>
      </c>
      <c r="S1303">
        <v>8.81</v>
      </c>
      <c r="T1303">
        <v>54</v>
      </c>
      <c r="U1303" t="s">
        <v>19</v>
      </c>
      <c r="V1303" s="2">
        <v>42424</v>
      </c>
      <c r="W1303" t="s">
        <v>39</v>
      </c>
      <c r="X1303" t="s">
        <v>139</v>
      </c>
      <c r="Y1303" t="s">
        <v>49</v>
      </c>
    </row>
    <row r="1304" spans="1:25" hidden="1" x14ac:dyDescent="0.35">
      <c r="A1304">
        <v>2</v>
      </c>
      <c r="B1304" t="s">
        <v>43</v>
      </c>
      <c r="C1304">
        <v>3</v>
      </c>
      <c r="D1304" t="s">
        <v>26</v>
      </c>
      <c r="E1304" t="s">
        <v>122</v>
      </c>
      <c r="F1304" t="s">
        <v>13</v>
      </c>
      <c r="G1304" t="s">
        <v>1326</v>
      </c>
      <c r="H1304" s="1">
        <v>0.2</v>
      </c>
      <c r="I1304" s="2">
        <v>42717</v>
      </c>
      <c r="J1304" t="s">
        <v>3374</v>
      </c>
      <c r="K1304" t="s">
        <v>73</v>
      </c>
      <c r="L1304">
        <v>77070</v>
      </c>
      <c r="M1304">
        <v>90</v>
      </c>
      <c r="N1304" t="s">
        <v>1161</v>
      </c>
      <c r="O1304">
        <v>0</v>
      </c>
      <c r="P1304">
        <v>1</v>
      </c>
      <c r="Q1304" t="s">
        <v>75</v>
      </c>
      <c r="R1304" t="s">
        <v>8304</v>
      </c>
      <c r="S1304">
        <v>0.36</v>
      </c>
      <c r="T1304">
        <v>3</v>
      </c>
      <c r="U1304" t="s">
        <v>19</v>
      </c>
      <c r="V1304" s="2">
        <v>42719</v>
      </c>
      <c r="W1304" t="s">
        <v>20</v>
      </c>
      <c r="X1304" t="s">
        <v>77</v>
      </c>
      <c r="Y1304" t="s">
        <v>356</v>
      </c>
    </row>
    <row r="1305" spans="1:25" x14ac:dyDescent="0.35">
      <c r="A1305">
        <v>1</v>
      </c>
      <c r="B1305" t="s">
        <v>10</v>
      </c>
      <c r="C1305">
        <v>1</v>
      </c>
      <c r="D1305" t="s">
        <v>26</v>
      </c>
      <c r="E1305" t="s">
        <v>88</v>
      </c>
      <c r="F1305" t="s">
        <v>13</v>
      </c>
      <c r="G1305" t="s">
        <v>6926</v>
      </c>
      <c r="H1305" s="1">
        <v>0</v>
      </c>
      <c r="I1305" s="2">
        <v>42711</v>
      </c>
      <c r="J1305" t="s">
        <v>7260</v>
      </c>
      <c r="K1305" t="s">
        <v>30</v>
      </c>
      <c r="L1305">
        <v>94109</v>
      </c>
      <c r="M1305">
        <v>781</v>
      </c>
      <c r="N1305" t="s">
        <v>3455</v>
      </c>
      <c r="O1305">
        <v>81</v>
      </c>
      <c r="P1305">
        <v>3</v>
      </c>
      <c r="Q1305" t="s">
        <v>32</v>
      </c>
      <c r="R1305" t="s">
        <v>8304</v>
      </c>
      <c r="S1305">
        <v>80.790000000000006</v>
      </c>
      <c r="T1305">
        <v>165</v>
      </c>
      <c r="U1305" t="s">
        <v>76</v>
      </c>
      <c r="V1305" s="2">
        <v>42712</v>
      </c>
      <c r="W1305" t="s">
        <v>130</v>
      </c>
      <c r="X1305" t="s">
        <v>34</v>
      </c>
      <c r="Y1305" t="s">
        <v>64</v>
      </c>
    </row>
    <row r="1306" spans="1:25" x14ac:dyDescent="0.35">
      <c r="A1306">
        <v>5</v>
      </c>
      <c r="B1306" t="s">
        <v>43</v>
      </c>
      <c r="C1306">
        <v>6</v>
      </c>
      <c r="D1306" t="s">
        <v>11</v>
      </c>
      <c r="E1306" t="s">
        <v>4439</v>
      </c>
      <c r="F1306" t="s">
        <v>13</v>
      </c>
      <c r="G1306" t="s">
        <v>5612</v>
      </c>
      <c r="H1306" s="1">
        <v>0.15</v>
      </c>
      <c r="I1306" s="2">
        <v>42472</v>
      </c>
      <c r="J1306" t="s">
        <v>5751</v>
      </c>
      <c r="K1306" t="s">
        <v>30</v>
      </c>
      <c r="L1306">
        <v>90278</v>
      </c>
      <c r="M1306">
        <v>1228</v>
      </c>
      <c r="N1306" t="s">
        <v>8116</v>
      </c>
      <c r="O1306">
        <v>-18</v>
      </c>
      <c r="P1306">
        <v>3</v>
      </c>
      <c r="Q1306" t="s">
        <v>32</v>
      </c>
      <c r="R1306" t="s">
        <v>8304</v>
      </c>
      <c r="S1306">
        <v>-18.149999999999999</v>
      </c>
      <c r="T1306">
        <v>308</v>
      </c>
      <c r="U1306" t="s">
        <v>33</v>
      </c>
      <c r="V1306" s="2">
        <v>42477</v>
      </c>
      <c r="W1306" t="s">
        <v>39</v>
      </c>
      <c r="X1306" t="s">
        <v>34</v>
      </c>
      <c r="Y1306" t="s">
        <v>22</v>
      </c>
    </row>
    <row r="1307" spans="1:25" x14ac:dyDescent="0.35">
      <c r="A1307">
        <v>5</v>
      </c>
      <c r="B1307" t="s">
        <v>43</v>
      </c>
      <c r="C1307">
        <v>6</v>
      </c>
      <c r="D1307" t="s">
        <v>26</v>
      </c>
      <c r="E1307" t="s">
        <v>4439</v>
      </c>
      <c r="F1307" t="s">
        <v>13</v>
      </c>
      <c r="G1307" t="s">
        <v>5612</v>
      </c>
      <c r="H1307" s="1">
        <v>0.2</v>
      </c>
      <c r="I1307" s="2">
        <v>42472</v>
      </c>
      <c r="J1307" t="s">
        <v>5751</v>
      </c>
      <c r="K1307" t="s">
        <v>30</v>
      </c>
      <c r="L1307">
        <v>90278</v>
      </c>
      <c r="M1307">
        <v>1343</v>
      </c>
      <c r="N1307" t="s">
        <v>1170</v>
      </c>
      <c r="O1307">
        <v>7</v>
      </c>
      <c r="P1307">
        <v>7</v>
      </c>
      <c r="Q1307" t="s">
        <v>32</v>
      </c>
      <c r="R1307" t="s">
        <v>8304</v>
      </c>
      <c r="S1307">
        <v>6.56</v>
      </c>
      <c r="T1307">
        <v>18</v>
      </c>
      <c r="U1307" t="s">
        <v>33</v>
      </c>
      <c r="V1307" s="2">
        <v>42477</v>
      </c>
      <c r="W1307" t="s">
        <v>39</v>
      </c>
      <c r="X1307" t="s">
        <v>34</v>
      </c>
      <c r="Y1307" t="s">
        <v>54</v>
      </c>
    </row>
    <row r="1308" spans="1:25" x14ac:dyDescent="0.35">
      <c r="A1308">
        <v>5</v>
      </c>
      <c r="B1308" t="s">
        <v>43</v>
      </c>
      <c r="C1308">
        <v>6</v>
      </c>
      <c r="D1308" t="s">
        <v>50</v>
      </c>
      <c r="E1308" t="s">
        <v>4439</v>
      </c>
      <c r="F1308" t="s">
        <v>13</v>
      </c>
      <c r="G1308" t="s">
        <v>5612</v>
      </c>
      <c r="H1308" s="1">
        <v>0.2</v>
      </c>
      <c r="I1308" s="2">
        <v>42472</v>
      </c>
      <c r="J1308" t="s">
        <v>5751</v>
      </c>
      <c r="K1308" t="s">
        <v>30</v>
      </c>
      <c r="L1308">
        <v>90278</v>
      </c>
      <c r="M1308">
        <v>154</v>
      </c>
      <c r="N1308" t="s">
        <v>5025</v>
      </c>
      <c r="O1308">
        <v>38</v>
      </c>
      <c r="P1308">
        <v>4</v>
      </c>
      <c r="Q1308" t="s">
        <v>32</v>
      </c>
      <c r="R1308" t="s">
        <v>8304</v>
      </c>
      <c r="S1308">
        <v>38.36</v>
      </c>
      <c r="T1308">
        <v>438</v>
      </c>
      <c r="U1308" t="s">
        <v>33</v>
      </c>
      <c r="V1308" s="2">
        <v>42477</v>
      </c>
      <c r="W1308" t="s">
        <v>39</v>
      </c>
      <c r="X1308" t="s">
        <v>34</v>
      </c>
      <c r="Y1308" t="s">
        <v>52</v>
      </c>
    </row>
    <row r="1309" spans="1:25" x14ac:dyDescent="0.35">
      <c r="A1309">
        <v>5</v>
      </c>
      <c r="B1309" t="s">
        <v>43</v>
      </c>
      <c r="C1309">
        <v>6</v>
      </c>
      <c r="D1309" t="s">
        <v>50</v>
      </c>
      <c r="E1309" t="s">
        <v>4439</v>
      </c>
      <c r="F1309" t="s">
        <v>13</v>
      </c>
      <c r="G1309" t="s">
        <v>5612</v>
      </c>
      <c r="H1309" s="1">
        <v>0.2</v>
      </c>
      <c r="I1309" s="2">
        <v>42472</v>
      </c>
      <c r="J1309" t="s">
        <v>5751</v>
      </c>
      <c r="K1309" t="s">
        <v>30</v>
      </c>
      <c r="L1309">
        <v>90278</v>
      </c>
      <c r="M1309">
        <v>1322</v>
      </c>
      <c r="N1309" t="s">
        <v>4900</v>
      </c>
      <c r="O1309">
        <v>94</v>
      </c>
      <c r="P1309">
        <v>14</v>
      </c>
      <c r="Q1309" t="s">
        <v>32</v>
      </c>
      <c r="R1309" t="s">
        <v>8304</v>
      </c>
      <c r="S1309">
        <v>94.07</v>
      </c>
      <c r="T1309">
        <v>1075</v>
      </c>
      <c r="U1309" t="s">
        <v>33</v>
      </c>
      <c r="V1309" s="2">
        <v>42477</v>
      </c>
      <c r="W1309" t="s">
        <v>39</v>
      </c>
      <c r="X1309" t="s">
        <v>34</v>
      </c>
      <c r="Y1309" t="s">
        <v>52</v>
      </c>
    </row>
    <row r="1310" spans="1:25" hidden="1" x14ac:dyDescent="0.35">
      <c r="A1310">
        <v>2</v>
      </c>
      <c r="B1310" t="s">
        <v>25</v>
      </c>
      <c r="C1310">
        <v>1</v>
      </c>
      <c r="D1310" t="s">
        <v>50</v>
      </c>
      <c r="E1310" t="s">
        <v>192</v>
      </c>
      <c r="F1310" t="s">
        <v>13</v>
      </c>
      <c r="G1310" t="s">
        <v>995</v>
      </c>
      <c r="H1310" s="1">
        <v>0.2</v>
      </c>
      <c r="I1310" s="2">
        <v>42672</v>
      </c>
      <c r="J1310" t="s">
        <v>996</v>
      </c>
      <c r="K1310" t="s">
        <v>73</v>
      </c>
      <c r="L1310">
        <v>60610</v>
      </c>
      <c r="M1310">
        <v>146</v>
      </c>
      <c r="N1310" t="s">
        <v>997</v>
      </c>
      <c r="O1310">
        <v>342</v>
      </c>
      <c r="P1310">
        <v>6</v>
      </c>
      <c r="Q1310" t="s">
        <v>75</v>
      </c>
      <c r="R1310" t="s">
        <v>8304</v>
      </c>
      <c r="S1310">
        <v>341.99</v>
      </c>
      <c r="T1310">
        <v>2736</v>
      </c>
      <c r="U1310" t="s">
        <v>19</v>
      </c>
      <c r="V1310" s="2">
        <v>42674</v>
      </c>
      <c r="W1310" t="s">
        <v>130</v>
      </c>
      <c r="X1310" t="s">
        <v>139</v>
      </c>
      <c r="Y1310" t="s">
        <v>52</v>
      </c>
    </row>
    <row r="1311" spans="1:25" hidden="1" x14ac:dyDescent="0.35">
      <c r="A1311">
        <v>5</v>
      </c>
      <c r="B1311" t="s">
        <v>43</v>
      </c>
      <c r="C1311">
        <v>6</v>
      </c>
      <c r="D1311" t="s">
        <v>26</v>
      </c>
      <c r="E1311" t="s">
        <v>171</v>
      </c>
      <c r="F1311" t="s">
        <v>13</v>
      </c>
      <c r="G1311" t="s">
        <v>556</v>
      </c>
      <c r="H1311" s="1">
        <v>0</v>
      </c>
      <c r="I1311" s="2">
        <v>42593</v>
      </c>
      <c r="J1311" t="s">
        <v>4016</v>
      </c>
      <c r="K1311" t="s">
        <v>102</v>
      </c>
      <c r="L1311">
        <v>10035</v>
      </c>
      <c r="M1311">
        <v>1558</v>
      </c>
      <c r="N1311" t="s">
        <v>1053</v>
      </c>
      <c r="O1311">
        <v>19</v>
      </c>
      <c r="P1311">
        <v>1</v>
      </c>
      <c r="Q1311" t="s">
        <v>104</v>
      </c>
      <c r="R1311" t="s">
        <v>8304</v>
      </c>
      <c r="S1311">
        <v>18.77</v>
      </c>
      <c r="T1311">
        <v>375</v>
      </c>
      <c r="U1311" t="s">
        <v>19</v>
      </c>
      <c r="V1311" s="2">
        <v>42598</v>
      </c>
      <c r="W1311" t="s">
        <v>39</v>
      </c>
      <c r="X1311" t="s">
        <v>175</v>
      </c>
      <c r="Y1311" t="s">
        <v>42</v>
      </c>
    </row>
    <row r="1312" spans="1:25" x14ac:dyDescent="0.35">
      <c r="A1312">
        <v>3</v>
      </c>
      <c r="B1312" t="s">
        <v>10</v>
      </c>
      <c r="C1312">
        <v>3</v>
      </c>
      <c r="D1312" t="s">
        <v>26</v>
      </c>
      <c r="E1312" t="s">
        <v>3689</v>
      </c>
      <c r="F1312" t="s">
        <v>13</v>
      </c>
      <c r="G1312" t="s">
        <v>1830</v>
      </c>
      <c r="H1312" s="1">
        <v>0</v>
      </c>
      <c r="I1312" s="2">
        <v>42590</v>
      </c>
      <c r="J1312" t="s">
        <v>3690</v>
      </c>
      <c r="K1312" t="s">
        <v>30</v>
      </c>
      <c r="L1312">
        <v>95687</v>
      </c>
      <c r="M1312">
        <v>112</v>
      </c>
      <c r="N1312" t="s">
        <v>3110</v>
      </c>
      <c r="O1312">
        <v>110</v>
      </c>
      <c r="P1312">
        <v>11</v>
      </c>
      <c r="Q1312" t="s">
        <v>32</v>
      </c>
      <c r="R1312" t="s">
        <v>8304</v>
      </c>
      <c r="S1312">
        <v>110.05</v>
      </c>
      <c r="T1312">
        <v>423</v>
      </c>
      <c r="U1312" t="s">
        <v>19</v>
      </c>
      <c r="V1312" s="2">
        <v>42593</v>
      </c>
      <c r="W1312" t="s">
        <v>20</v>
      </c>
      <c r="X1312" t="s">
        <v>34</v>
      </c>
      <c r="Y1312" t="s">
        <v>42</v>
      </c>
    </row>
    <row r="1313" spans="1:25" x14ac:dyDescent="0.35">
      <c r="A1313">
        <v>5</v>
      </c>
      <c r="B1313" t="s">
        <v>43</v>
      </c>
      <c r="C1313">
        <v>6</v>
      </c>
      <c r="D1313" t="s">
        <v>26</v>
      </c>
      <c r="E1313" t="s">
        <v>88</v>
      </c>
      <c r="F1313" t="s">
        <v>13</v>
      </c>
      <c r="G1313" t="s">
        <v>7156</v>
      </c>
      <c r="H1313" s="1">
        <v>0</v>
      </c>
      <c r="I1313" s="2">
        <v>42695</v>
      </c>
      <c r="J1313" t="s">
        <v>7635</v>
      </c>
      <c r="K1313" t="s">
        <v>30</v>
      </c>
      <c r="L1313">
        <v>94110</v>
      </c>
      <c r="M1313">
        <v>1576</v>
      </c>
      <c r="N1313" t="s">
        <v>3652</v>
      </c>
      <c r="O1313">
        <v>3</v>
      </c>
      <c r="P1313">
        <v>2</v>
      </c>
      <c r="Q1313" t="s">
        <v>32</v>
      </c>
      <c r="R1313" t="s">
        <v>8304</v>
      </c>
      <c r="S1313">
        <v>3.03</v>
      </c>
      <c r="T1313">
        <v>7</v>
      </c>
      <c r="U1313" t="s">
        <v>76</v>
      </c>
      <c r="V1313" s="2">
        <v>42700</v>
      </c>
      <c r="W1313" t="s">
        <v>39</v>
      </c>
      <c r="X1313" t="s">
        <v>34</v>
      </c>
      <c r="Y1313" t="s">
        <v>64</v>
      </c>
    </row>
    <row r="1314" spans="1:25" x14ac:dyDescent="0.35">
      <c r="A1314">
        <v>5</v>
      </c>
      <c r="B1314" t="s">
        <v>43</v>
      </c>
      <c r="C1314">
        <v>6</v>
      </c>
      <c r="D1314" t="s">
        <v>50</v>
      </c>
      <c r="E1314" t="s">
        <v>88</v>
      </c>
      <c r="F1314" t="s">
        <v>13</v>
      </c>
      <c r="G1314" t="s">
        <v>7156</v>
      </c>
      <c r="H1314" s="1">
        <v>0</v>
      </c>
      <c r="I1314" s="2">
        <v>42695</v>
      </c>
      <c r="J1314" t="s">
        <v>7635</v>
      </c>
      <c r="K1314" t="s">
        <v>30</v>
      </c>
      <c r="L1314">
        <v>94110</v>
      </c>
      <c r="M1314">
        <v>956</v>
      </c>
      <c r="N1314" t="s">
        <v>4790</v>
      </c>
      <c r="O1314">
        <v>28</v>
      </c>
      <c r="P1314">
        <v>1</v>
      </c>
      <c r="Q1314" t="s">
        <v>32</v>
      </c>
      <c r="R1314" t="s">
        <v>8304</v>
      </c>
      <c r="S1314">
        <v>28.5</v>
      </c>
      <c r="T1314">
        <v>95</v>
      </c>
      <c r="U1314" t="s">
        <v>76</v>
      </c>
      <c r="V1314" s="2">
        <v>42700</v>
      </c>
      <c r="W1314" t="s">
        <v>39</v>
      </c>
      <c r="X1314" t="s">
        <v>34</v>
      </c>
      <c r="Y1314" t="s">
        <v>113</v>
      </c>
    </row>
    <row r="1315" spans="1:25" x14ac:dyDescent="0.35">
      <c r="A1315">
        <v>4</v>
      </c>
      <c r="B1315" t="s">
        <v>25</v>
      </c>
      <c r="C1315">
        <v>3</v>
      </c>
      <c r="D1315" t="s">
        <v>26</v>
      </c>
      <c r="E1315" t="s">
        <v>27</v>
      </c>
      <c r="F1315" t="s">
        <v>13</v>
      </c>
      <c r="G1315" t="s">
        <v>5704</v>
      </c>
      <c r="H1315" s="1">
        <v>0.2</v>
      </c>
      <c r="I1315" s="2">
        <v>42605</v>
      </c>
      <c r="J1315" t="s">
        <v>6167</v>
      </c>
      <c r="K1315" t="s">
        <v>30</v>
      </c>
      <c r="L1315">
        <v>90032</v>
      </c>
      <c r="M1315">
        <v>694</v>
      </c>
      <c r="N1315" t="s">
        <v>1344</v>
      </c>
      <c r="O1315">
        <v>17</v>
      </c>
      <c r="P1315">
        <v>2</v>
      </c>
      <c r="Q1315" t="s">
        <v>32</v>
      </c>
      <c r="R1315" t="s">
        <v>8304</v>
      </c>
      <c r="S1315">
        <v>17.350000000000001</v>
      </c>
      <c r="T1315">
        <v>50</v>
      </c>
      <c r="U1315" t="s">
        <v>33</v>
      </c>
      <c r="V1315" s="2">
        <v>42609</v>
      </c>
      <c r="W1315" t="s">
        <v>20</v>
      </c>
      <c r="X1315" t="s">
        <v>34</v>
      </c>
      <c r="Y1315" t="s">
        <v>54</v>
      </c>
    </row>
    <row r="1316" spans="1:25" x14ac:dyDescent="0.35">
      <c r="A1316">
        <v>6</v>
      </c>
      <c r="B1316" t="s">
        <v>10</v>
      </c>
      <c r="C1316">
        <v>6</v>
      </c>
      <c r="D1316" t="s">
        <v>11</v>
      </c>
      <c r="E1316" t="s">
        <v>572</v>
      </c>
      <c r="F1316" t="s">
        <v>13</v>
      </c>
      <c r="G1316" t="s">
        <v>1567</v>
      </c>
      <c r="H1316" s="1">
        <v>0.2</v>
      </c>
      <c r="I1316" s="2">
        <v>42725</v>
      </c>
      <c r="J1316" t="s">
        <v>2700</v>
      </c>
      <c r="K1316" t="s">
        <v>30</v>
      </c>
      <c r="L1316">
        <v>92024</v>
      </c>
      <c r="M1316">
        <v>1378</v>
      </c>
      <c r="N1316" t="s">
        <v>1076</v>
      </c>
      <c r="O1316">
        <v>36</v>
      </c>
      <c r="P1316">
        <v>3</v>
      </c>
      <c r="Q1316" t="s">
        <v>32</v>
      </c>
      <c r="R1316" t="s">
        <v>8304</v>
      </c>
      <c r="S1316">
        <v>35.76</v>
      </c>
      <c r="T1316">
        <v>572</v>
      </c>
      <c r="U1316" t="s">
        <v>19</v>
      </c>
      <c r="V1316" s="2">
        <v>42731</v>
      </c>
      <c r="W1316" t="s">
        <v>39</v>
      </c>
      <c r="X1316" t="s">
        <v>34</v>
      </c>
      <c r="Y1316" t="s">
        <v>24</v>
      </c>
    </row>
    <row r="1317" spans="1:25" x14ac:dyDescent="0.35">
      <c r="A1317">
        <v>6</v>
      </c>
      <c r="B1317" t="s">
        <v>10</v>
      </c>
      <c r="C1317">
        <v>6</v>
      </c>
      <c r="D1317" t="s">
        <v>11</v>
      </c>
      <c r="E1317" t="s">
        <v>572</v>
      </c>
      <c r="F1317" t="s">
        <v>13</v>
      </c>
      <c r="G1317" t="s">
        <v>1567</v>
      </c>
      <c r="H1317" s="1">
        <v>0.2</v>
      </c>
      <c r="I1317" s="2">
        <v>42725</v>
      </c>
      <c r="J1317" t="s">
        <v>2700</v>
      </c>
      <c r="K1317" t="s">
        <v>30</v>
      </c>
      <c r="L1317">
        <v>92024</v>
      </c>
      <c r="M1317">
        <v>1372</v>
      </c>
      <c r="N1317" t="s">
        <v>424</v>
      </c>
      <c r="O1317">
        <v>149</v>
      </c>
      <c r="P1317">
        <v>6</v>
      </c>
      <c r="Q1317" t="s">
        <v>32</v>
      </c>
      <c r="R1317" t="s">
        <v>8304</v>
      </c>
      <c r="S1317">
        <v>149.15</v>
      </c>
      <c r="T1317">
        <v>1326</v>
      </c>
      <c r="U1317" t="s">
        <v>19</v>
      </c>
      <c r="V1317" s="2">
        <v>42731</v>
      </c>
      <c r="W1317" t="s">
        <v>39</v>
      </c>
      <c r="X1317" t="s">
        <v>34</v>
      </c>
      <c r="Y1317" t="s">
        <v>24</v>
      </c>
    </row>
    <row r="1318" spans="1:25" hidden="1" x14ac:dyDescent="0.35">
      <c r="A1318">
        <v>5</v>
      </c>
      <c r="B1318" t="s">
        <v>43</v>
      </c>
      <c r="C1318">
        <v>6</v>
      </c>
      <c r="D1318" t="s">
        <v>11</v>
      </c>
      <c r="E1318" t="s">
        <v>1338</v>
      </c>
      <c r="F1318" t="s">
        <v>13</v>
      </c>
      <c r="G1318" t="s">
        <v>30</v>
      </c>
      <c r="H1318" s="1">
        <v>0.3</v>
      </c>
      <c r="I1318" s="2">
        <v>42543</v>
      </c>
      <c r="J1318" t="s">
        <v>2441</v>
      </c>
      <c r="K1318" t="s">
        <v>102</v>
      </c>
      <c r="L1318">
        <v>19013</v>
      </c>
      <c r="M1318">
        <v>1233</v>
      </c>
      <c r="N1318" t="s">
        <v>441</v>
      </c>
      <c r="O1318">
        <v>-5</v>
      </c>
      <c r="P1318">
        <v>3</v>
      </c>
      <c r="Q1318" t="s">
        <v>104</v>
      </c>
      <c r="R1318" t="s">
        <v>8304</v>
      </c>
      <c r="S1318">
        <v>-4.8600000000000003</v>
      </c>
      <c r="T1318">
        <v>170</v>
      </c>
      <c r="U1318" t="s">
        <v>19</v>
      </c>
      <c r="V1318" s="2">
        <v>42548</v>
      </c>
      <c r="W1318" t="s">
        <v>39</v>
      </c>
      <c r="X1318" t="s">
        <v>105</v>
      </c>
      <c r="Y1318" t="s">
        <v>24</v>
      </c>
    </row>
    <row r="1319" spans="1:25" hidden="1" x14ac:dyDescent="0.35">
      <c r="A1319">
        <v>5</v>
      </c>
      <c r="B1319" t="s">
        <v>43</v>
      </c>
      <c r="C1319">
        <v>6</v>
      </c>
      <c r="D1319" t="s">
        <v>11</v>
      </c>
      <c r="E1319" t="s">
        <v>1338</v>
      </c>
      <c r="F1319" t="s">
        <v>13</v>
      </c>
      <c r="G1319" t="s">
        <v>30</v>
      </c>
      <c r="H1319" s="1">
        <v>0.3</v>
      </c>
      <c r="I1319" s="2">
        <v>42543</v>
      </c>
      <c r="J1319" t="s">
        <v>2441</v>
      </c>
      <c r="K1319" t="s">
        <v>102</v>
      </c>
      <c r="L1319">
        <v>19013</v>
      </c>
      <c r="M1319">
        <v>833</v>
      </c>
      <c r="N1319" t="s">
        <v>23</v>
      </c>
      <c r="O1319">
        <v>0</v>
      </c>
      <c r="P1319">
        <v>5</v>
      </c>
      <c r="Q1319" t="s">
        <v>104</v>
      </c>
      <c r="R1319" t="s">
        <v>8304</v>
      </c>
      <c r="S1319">
        <v>0</v>
      </c>
      <c r="T1319">
        <v>854</v>
      </c>
      <c r="U1319" t="s">
        <v>19</v>
      </c>
      <c r="V1319" s="2">
        <v>42548</v>
      </c>
      <c r="W1319" t="s">
        <v>39</v>
      </c>
      <c r="X1319" t="s">
        <v>105</v>
      </c>
      <c r="Y1319" t="s">
        <v>24</v>
      </c>
    </row>
    <row r="1320" spans="1:25" hidden="1" x14ac:dyDescent="0.35">
      <c r="A1320">
        <v>5</v>
      </c>
      <c r="B1320" t="s">
        <v>43</v>
      </c>
      <c r="C1320">
        <v>6</v>
      </c>
      <c r="D1320" t="s">
        <v>50</v>
      </c>
      <c r="E1320" t="s">
        <v>1338</v>
      </c>
      <c r="F1320" t="s">
        <v>13</v>
      </c>
      <c r="G1320" t="s">
        <v>30</v>
      </c>
      <c r="H1320" s="1">
        <v>0.4</v>
      </c>
      <c r="I1320" s="2">
        <v>42543</v>
      </c>
      <c r="J1320" t="s">
        <v>2441</v>
      </c>
      <c r="K1320" t="s">
        <v>102</v>
      </c>
      <c r="L1320">
        <v>19013</v>
      </c>
      <c r="M1320">
        <v>1251</v>
      </c>
      <c r="N1320" t="s">
        <v>138</v>
      </c>
      <c r="O1320">
        <v>-15</v>
      </c>
      <c r="P1320">
        <v>3</v>
      </c>
      <c r="Q1320" t="s">
        <v>104</v>
      </c>
      <c r="R1320" t="s">
        <v>8304</v>
      </c>
      <c r="S1320">
        <v>-15.18</v>
      </c>
      <c r="T1320">
        <v>83</v>
      </c>
      <c r="U1320" t="s">
        <v>19</v>
      </c>
      <c r="V1320" s="2">
        <v>42548</v>
      </c>
      <c r="W1320" t="s">
        <v>39</v>
      </c>
      <c r="X1320" t="s">
        <v>105</v>
      </c>
      <c r="Y1320" t="s">
        <v>52</v>
      </c>
    </row>
    <row r="1321" spans="1:25" hidden="1" x14ac:dyDescent="0.35">
      <c r="A1321">
        <v>4</v>
      </c>
      <c r="B1321" t="s">
        <v>43</v>
      </c>
      <c r="C1321">
        <v>6</v>
      </c>
      <c r="D1321" t="s">
        <v>26</v>
      </c>
      <c r="E1321" t="s">
        <v>320</v>
      </c>
      <c r="F1321" t="s">
        <v>13</v>
      </c>
      <c r="G1321" t="s">
        <v>387</v>
      </c>
      <c r="H1321" s="1">
        <v>0.2</v>
      </c>
      <c r="I1321" s="2">
        <v>42476</v>
      </c>
      <c r="J1321" t="s">
        <v>847</v>
      </c>
      <c r="K1321" t="s">
        <v>16</v>
      </c>
      <c r="L1321">
        <v>28403</v>
      </c>
      <c r="M1321">
        <v>251</v>
      </c>
      <c r="N1321" t="s">
        <v>848</v>
      </c>
      <c r="O1321">
        <v>10</v>
      </c>
      <c r="P1321">
        <v>6</v>
      </c>
      <c r="Q1321" t="s">
        <v>18</v>
      </c>
      <c r="R1321" t="s">
        <v>8304</v>
      </c>
      <c r="S1321">
        <v>9.77</v>
      </c>
      <c r="T1321">
        <v>39</v>
      </c>
      <c r="U1321" t="s">
        <v>33</v>
      </c>
      <c r="V1321" s="2">
        <v>42480</v>
      </c>
      <c r="W1321" t="s">
        <v>39</v>
      </c>
      <c r="X1321" t="s">
        <v>63</v>
      </c>
      <c r="Y1321" t="s">
        <v>49</v>
      </c>
    </row>
    <row r="1322" spans="1:25" x14ac:dyDescent="0.35">
      <c r="A1322">
        <v>3</v>
      </c>
      <c r="B1322" t="s">
        <v>10</v>
      </c>
      <c r="C1322">
        <v>3</v>
      </c>
      <c r="D1322" t="s">
        <v>26</v>
      </c>
      <c r="E1322" t="s">
        <v>88</v>
      </c>
      <c r="F1322" t="s">
        <v>13</v>
      </c>
      <c r="G1322" t="s">
        <v>5531</v>
      </c>
      <c r="H1322" s="1">
        <v>0</v>
      </c>
      <c r="I1322" s="2">
        <v>42662</v>
      </c>
      <c r="J1322" t="s">
        <v>6154</v>
      </c>
      <c r="K1322" t="s">
        <v>30</v>
      </c>
      <c r="L1322">
        <v>94110</v>
      </c>
      <c r="M1322">
        <v>1710</v>
      </c>
      <c r="N1322" t="s">
        <v>2783</v>
      </c>
      <c r="O1322">
        <v>69</v>
      </c>
      <c r="P1322">
        <v>3</v>
      </c>
      <c r="Q1322" t="s">
        <v>32</v>
      </c>
      <c r="R1322" t="s">
        <v>8304</v>
      </c>
      <c r="S1322">
        <v>68.959999999999994</v>
      </c>
      <c r="T1322">
        <v>147</v>
      </c>
      <c r="U1322" t="s">
        <v>33</v>
      </c>
      <c r="V1322" s="2">
        <v>42665</v>
      </c>
      <c r="W1322" t="s">
        <v>20</v>
      </c>
      <c r="X1322" t="s">
        <v>34</v>
      </c>
      <c r="Y1322" t="s">
        <v>64</v>
      </c>
    </row>
    <row r="1323" spans="1:25" x14ac:dyDescent="0.35">
      <c r="A1323">
        <v>3</v>
      </c>
      <c r="B1323" t="s">
        <v>10</v>
      </c>
      <c r="C1323">
        <v>3</v>
      </c>
      <c r="D1323" t="s">
        <v>26</v>
      </c>
      <c r="E1323" t="s">
        <v>88</v>
      </c>
      <c r="F1323" t="s">
        <v>13</v>
      </c>
      <c r="G1323" t="s">
        <v>5531</v>
      </c>
      <c r="H1323" s="1">
        <v>0</v>
      </c>
      <c r="I1323" s="2">
        <v>42662</v>
      </c>
      <c r="J1323" t="s">
        <v>6154</v>
      </c>
      <c r="K1323" t="s">
        <v>30</v>
      </c>
      <c r="L1323">
        <v>94110</v>
      </c>
      <c r="M1323">
        <v>188</v>
      </c>
      <c r="N1323" t="s">
        <v>1259</v>
      </c>
      <c r="O1323">
        <v>9</v>
      </c>
      <c r="P1323">
        <v>5</v>
      </c>
      <c r="Q1323" t="s">
        <v>32</v>
      </c>
      <c r="R1323" t="s">
        <v>8304</v>
      </c>
      <c r="S1323">
        <v>9</v>
      </c>
      <c r="T1323">
        <v>19</v>
      </c>
      <c r="U1323" t="s">
        <v>33</v>
      </c>
      <c r="V1323" s="2">
        <v>42665</v>
      </c>
      <c r="W1323" t="s">
        <v>20</v>
      </c>
      <c r="X1323" t="s">
        <v>34</v>
      </c>
      <c r="Y1323" t="s">
        <v>35</v>
      </c>
    </row>
    <row r="1324" spans="1:25" x14ac:dyDescent="0.35">
      <c r="A1324">
        <v>3</v>
      </c>
      <c r="B1324" t="s">
        <v>10</v>
      </c>
      <c r="C1324">
        <v>3</v>
      </c>
      <c r="D1324" t="s">
        <v>26</v>
      </c>
      <c r="E1324" t="s">
        <v>88</v>
      </c>
      <c r="F1324" t="s">
        <v>13</v>
      </c>
      <c r="G1324" t="s">
        <v>5531</v>
      </c>
      <c r="H1324" s="1">
        <v>0.2</v>
      </c>
      <c r="I1324" s="2">
        <v>42662</v>
      </c>
      <c r="J1324" t="s">
        <v>6154</v>
      </c>
      <c r="K1324" t="s">
        <v>30</v>
      </c>
      <c r="L1324">
        <v>94110</v>
      </c>
      <c r="M1324">
        <v>71</v>
      </c>
      <c r="N1324" t="s">
        <v>3248</v>
      </c>
      <c r="O1324">
        <v>1</v>
      </c>
      <c r="P1324">
        <v>1</v>
      </c>
      <c r="Q1324" t="s">
        <v>32</v>
      </c>
      <c r="R1324" t="s">
        <v>8304</v>
      </c>
      <c r="S1324">
        <v>1.1200000000000001</v>
      </c>
      <c r="T1324">
        <v>3</v>
      </c>
      <c r="U1324" t="s">
        <v>33</v>
      </c>
      <c r="V1324" s="2">
        <v>42665</v>
      </c>
      <c r="W1324" t="s">
        <v>20</v>
      </c>
      <c r="X1324" t="s">
        <v>34</v>
      </c>
      <c r="Y1324" t="s">
        <v>54</v>
      </c>
    </row>
    <row r="1325" spans="1:25" x14ac:dyDescent="0.35">
      <c r="A1325">
        <v>3</v>
      </c>
      <c r="B1325" t="s">
        <v>10</v>
      </c>
      <c r="C1325">
        <v>3</v>
      </c>
      <c r="D1325" t="s">
        <v>26</v>
      </c>
      <c r="E1325" t="s">
        <v>88</v>
      </c>
      <c r="F1325" t="s">
        <v>13</v>
      </c>
      <c r="G1325" t="s">
        <v>5531</v>
      </c>
      <c r="H1325" s="1">
        <v>0.2</v>
      </c>
      <c r="I1325" s="2">
        <v>42662</v>
      </c>
      <c r="J1325" t="s">
        <v>6154</v>
      </c>
      <c r="K1325" t="s">
        <v>30</v>
      </c>
      <c r="L1325">
        <v>94110</v>
      </c>
      <c r="M1325">
        <v>241</v>
      </c>
      <c r="N1325" t="s">
        <v>2935</v>
      </c>
      <c r="O1325">
        <v>7</v>
      </c>
      <c r="P1325">
        <v>6</v>
      </c>
      <c r="Q1325" t="s">
        <v>32</v>
      </c>
      <c r="R1325" t="s">
        <v>8304</v>
      </c>
      <c r="S1325">
        <v>7.02</v>
      </c>
      <c r="T1325">
        <v>20</v>
      </c>
      <c r="U1325" t="s">
        <v>33</v>
      </c>
      <c r="V1325" s="2">
        <v>42665</v>
      </c>
      <c r="W1325" t="s">
        <v>20</v>
      </c>
      <c r="X1325" t="s">
        <v>34</v>
      </c>
      <c r="Y1325" t="s">
        <v>54</v>
      </c>
    </row>
    <row r="1326" spans="1:25" x14ac:dyDescent="0.35">
      <c r="A1326">
        <v>3</v>
      </c>
      <c r="B1326" t="s">
        <v>10</v>
      </c>
      <c r="C1326">
        <v>3</v>
      </c>
      <c r="D1326" t="s">
        <v>50</v>
      </c>
      <c r="E1326" t="s">
        <v>88</v>
      </c>
      <c r="F1326" t="s">
        <v>13</v>
      </c>
      <c r="G1326" t="s">
        <v>5531</v>
      </c>
      <c r="H1326" s="1">
        <v>0.2</v>
      </c>
      <c r="I1326" s="2">
        <v>42662</v>
      </c>
      <c r="J1326" t="s">
        <v>6154</v>
      </c>
      <c r="K1326" t="s">
        <v>30</v>
      </c>
      <c r="L1326">
        <v>94110</v>
      </c>
      <c r="M1326">
        <v>1245</v>
      </c>
      <c r="N1326" t="s">
        <v>4954</v>
      </c>
      <c r="O1326">
        <v>12</v>
      </c>
      <c r="P1326">
        <v>3</v>
      </c>
      <c r="Q1326" t="s">
        <v>32</v>
      </c>
      <c r="R1326" t="s">
        <v>8304</v>
      </c>
      <c r="S1326">
        <v>11.76</v>
      </c>
      <c r="T1326">
        <v>118</v>
      </c>
      <c r="U1326" t="s">
        <v>33</v>
      </c>
      <c r="V1326" s="2">
        <v>42665</v>
      </c>
      <c r="W1326" t="s">
        <v>20</v>
      </c>
      <c r="X1326" t="s">
        <v>34</v>
      </c>
      <c r="Y1326" t="s">
        <v>52</v>
      </c>
    </row>
    <row r="1327" spans="1:25" hidden="1" x14ac:dyDescent="0.35">
      <c r="A1327">
        <v>0</v>
      </c>
      <c r="B1327" t="s">
        <v>10</v>
      </c>
      <c r="C1327">
        <v>0</v>
      </c>
      <c r="D1327" t="s">
        <v>11</v>
      </c>
      <c r="E1327" t="s">
        <v>1758</v>
      </c>
      <c r="F1327" t="s">
        <v>13</v>
      </c>
      <c r="G1327" t="s">
        <v>60</v>
      </c>
      <c r="H1327" s="1">
        <v>0</v>
      </c>
      <c r="I1327" s="2">
        <v>42494</v>
      </c>
      <c r="J1327" t="s">
        <v>1759</v>
      </c>
      <c r="K1327" t="s">
        <v>102</v>
      </c>
      <c r="L1327">
        <v>6457</v>
      </c>
      <c r="M1327">
        <v>499</v>
      </c>
      <c r="N1327" t="s">
        <v>1672</v>
      </c>
      <c r="O1327">
        <v>10</v>
      </c>
      <c r="P1327">
        <v>2</v>
      </c>
      <c r="Q1327" t="s">
        <v>104</v>
      </c>
      <c r="R1327" t="s">
        <v>8304</v>
      </c>
      <c r="S1327">
        <v>9.89</v>
      </c>
      <c r="T1327">
        <v>27</v>
      </c>
      <c r="U1327" t="s">
        <v>19</v>
      </c>
      <c r="V1327" s="2">
        <v>42494</v>
      </c>
      <c r="W1327" t="s">
        <v>773</v>
      </c>
      <c r="X1327" t="s">
        <v>461</v>
      </c>
      <c r="Y1327" t="s">
        <v>47</v>
      </c>
    </row>
    <row r="1328" spans="1:25" hidden="1" x14ac:dyDescent="0.35">
      <c r="A1328">
        <v>5</v>
      </c>
      <c r="B1328" t="s">
        <v>43</v>
      </c>
      <c r="C1328">
        <v>6</v>
      </c>
      <c r="D1328" t="s">
        <v>26</v>
      </c>
      <c r="E1328" t="s">
        <v>211</v>
      </c>
      <c r="F1328" t="s">
        <v>13</v>
      </c>
      <c r="G1328" t="s">
        <v>1785</v>
      </c>
      <c r="H1328" s="1">
        <v>0.2</v>
      </c>
      <c r="I1328" s="2">
        <v>42710</v>
      </c>
      <c r="J1328" t="s">
        <v>4361</v>
      </c>
      <c r="K1328" t="s">
        <v>16</v>
      </c>
      <c r="L1328">
        <v>38109</v>
      </c>
      <c r="M1328">
        <v>1701</v>
      </c>
      <c r="N1328" t="s">
        <v>3007</v>
      </c>
      <c r="O1328">
        <v>14</v>
      </c>
      <c r="P1328">
        <v>2</v>
      </c>
      <c r="Q1328" t="s">
        <v>18</v>
      </c>
      <c r="R1328" t="s">
        <v>8304</v>
      </c>
      <c r="S1328">
        <v>13.72</v>
      </c>
      <c r="T1328">
        <v>42</v>
      </c>
      <c r="U1328" t="s">
        <v>19</v>
      </c>
      <c r="V1328" s="2">
        <v>42715</v>
      </c>
      <c r="W1328" t="s">
        <v>39</v>
      </c>
      <c r="X1328" t="s">
        <v>214</v>
      </c>
      <c r="Y1328" t="s">
        <v>64</v>
      </c>
    </row>
    <row r="1329" spans="1:25" hidden="1" x14ac:dyDescent="0.35">
      <c r="A1329">
        <v>5</v>
      </c>
      <c r="B1329" t="s">
        <v>43</v>
      </c>
      <c r="C1329">
        <v>6</v>
      </c>
      <c r="D1329" t="s">
        <v>26</v>
      </c>
      <c r="E1329" t="s">
        <v>457</v>
      </c>
      <c r="F1329" t="s">
        <v>13</v>
      </c>
      <c r="G1329" t="s">
        <v>1297</v>
      </c>
      <c r="H1329" s="1">
        <v>0</v>
      </c>
      <c r="I1329" s="2">
        <v>42677</v>
      </c>
      <c r="J1329" t="s">
        <v>4101</v>
      </c>
      <c r="K1329" t="s">
        <v>102</v>
      </c>
      <c r="L1329">
        <v>6824</v>
      </c>
      <c r="M1329">
        <v>80</v>
      </c>
      <c r="N1329" t="s">
        <v>3034</v>
      </c>
      <c r="O1329">
        <v>3</v>
      </c>
      <c r="P1329">
        <v>3</v>
      </c>
      <c r="Q1329" t="s">
        <v>104</v>
      </c>
      <c r="R1329" t="s">
        <v>8304</v>
      </c>
      <c r="S1329">
        <v>3.38</v>
      </c>
      <c r="T1329">
        <v>12</v>
      </c>
      <c r="U1329" t="s">
        <v>19</v>
      </c>
      <c r="V1329" s="2">
        <v>42682</v>
      </c>
      <c r="W1329" t="s">
        <v>39</v>
      </c>
      <c r="X1329" t="s">
        <v>461</v>
      </c>
      <c r="Y1329" t="s">
        <v>356</v>
      </c>
    </row>
    <row r="1330" spans="1:25" hidden="1" x14ac:dyDescent="0.35">
      <c r="A1330">
        <v>4</v>
      </c>
      <c r="B1330" t="s">
        <v>25</v>
      </c>
      <c r="C1330">
        <v>3</v>
      </c>
      <c r="D1330" t="s">
        <v>11</v>
      </c>
      <c r="E1330" t="s">
        <v>1960</v>
      </c>
      <c r="F1330" t="s">
        <v>13</v>
      </c>
      <c r="G1330" t="s">
        <v>5400</v>
      </c>
      <c r="H1330" s="1">
        <v>0.2</v>
      </c>
      <c r="I1330" s="2">
        <v>42685</v>
      </c>
      <c r="J1330" t="s">
        <v>5401</v>
      </c>
      <c r="K1330" t="s">
        <v>102</v>
      </c>
      <c r="L1330">
        <v>19601</v>
      </c>
      <c r="M1330">
        <v>727</v>
      </c>
      <c r="N1330" t="s">
        <v>1895</v>
      </c>
      <c r="O1330">
        <v>8</v>
      </c>
      <c r="P1330">
        <v>2</v>
      </c>
      <c r="Q1330" t="s">
        <v>104</v>
      </c>
      <c r="R1330" t="s">
        <v>8304</v>
      </c>
      <c r="S1330">
        <v>7.79</v>
      </c>
      <c r="T1330">
        <v>24</v>
      </c>
      <c r="U1330" t="s">
        <v>33</v>
      </c>
      <c r="V1330" s="2">
        <v>42689</v>
      </c>
      <c r="W1330" t="s">
        <v>20</v>
      </c>
      <c r="X1330" t="s">
        <v>105</v>
      </c>
      <c r="Y1330" t="s">
        <v>47</v>
      </c>
    </row>
    <row r="1331" spans="1:25" hidden="1" x14ac:dyDescent="0.35">
      <c r="A1331">
        <v>4</v>
      </c>
      <c r="B1331" t="s">
        <v>25</v>
      </c>
      <c r="C1331">
        <v>3</v>
      </c>
      <c r="D1331" t="s">
        <v>11</v>
      </c>
      <c r="E1331" t="s">
        <v>1960</v>
      </c>
      <c r="F1331" t="s">
        <v>13</v>
      </c>
      <c r="G1331" t="s">
        <v>5400</v>
      </c>
      <c r="H1331" s="1">
        <v>0.5</v>
      </c>
      <c r="I1331" s="2">
        <v>42685</v>
      </c>
      <c r="J1331" t="s">
        <v>5401</v>
      </c>
      <c r="K1331" t="s">
        <v>102</v>
      </c>
      <c r="L1331">
        <v>19601</v>
      </c>
      <c r="M1331">
        <v>168</v>
      </c>
      <c r="N1331" t="s">
        <v>133</v>
      </c>
      <c r="O1331">
        <v>-251</v>
      </c>
      <c r="P1331">
        <v>4</v>
      </c>
      <c r="Q1331" t="s">
        <v>104</v>
      </c>
      <c r="R1331" t="s">
        <v>8304</v>
      </c>
      <c r="S1331">
        <v>-250.54</v>
      </c>
      <c r="T1331">
        <v>522</v>
      </c>
      <c r="U1331" t="s">
        <v>33</v>
      </c>
      <c r="V1331" s="2">
        <v>42689</v>
      </c>
      <c r="W1331" t="s">
        <v>20</v>
      </c>
      <c r="X1331" t="s">
        <v>105</v>
      </c>
      <c r="Y1331" t="s">
        <v>22</v>
      </c>
    </row>
    <row r="1332" spans="1:25" hidden="1" x14ac:dyDescent="0.35">
      <c r="A1332">
        <v>4</v>
      </c>
      <c r="B1332" t="s">
        <v>25</v>
      </c>
      <c r="C1332">
        <v>3</v>
      </c>
      <c r="D1332" t="s">
        <v>26</v>
      </c>
      <c r="E1332" t="s">
        <v>320</v>
      </c>
      <c r="F1332" t="s">
        <v>13</v>
      </c>
      <c r="G1332" t="s">
        <v>1124</v>
      </c>
      <c r="H1332" s="1">
        <v>0.2</v>
      </c>
      <c r="I1332" s="2">
        <v>42432</v>
      </c>
      <c r="J1332" t="s">
        <v>1125</v>
      </c>
      <c r="K1332" t="s">
        <v>16</v>
      </c>
      <c r="L1332">
        <v>28403</v>
      </c>
      <c r="M1332">
        <v>1848</v>
      </c>
      <c r="N1332" t="s">
        <v>1126</v>
      </c>
      <c r="O1332">
        <v>3</v>
      </c>
      <c r="P1332">
        <v>4</v>
      </c>
      <c r="Q1332" t="s">
        <v>18</v>
      </c>
      <c r="R1332" t="s">
        <v>8304</v>
      </c>
      <c r="S1332">
        <v>3.4</v>
      </c>
      <c r="T1332">
        <v>19</v>
      </c>
      <c r="U1332" t="s">
        <v>19</v>
      </c>
      <c r="V1332" s="2">
        <v>42436</v>
      </c>
      <c r="W1332" t="s">
        <v>20</v>
      </c>
      <c r="X1332" t="s">
        <v>63</v>
      </c>
      <c r="Y1332" t="s">
        <v>49</v>
      </c>
    </row>
    <row r="1333" spans="1:25" hidden="1" x14ac:dyDescent="0.35">
      <c r="A1333">
        <v>5</v>
      </c>
      <c r="B1333" t="s">
        <v>43</v>
      </c>
      <c r="C1333">
        <v>6</v>
      </c>
      <c r="D1333" t="s">
        <v>11</v>
      </c>
      <c r="E1333" t="s">
        <v>375</v>
      </c>
      <c r="F1333" t="s">
        <v>13</v>
      </c>
      <c r="G1333" t="s">
        <v>1857</v>
      </c>
      <c r="H1333" s="1">
        <v>0.3</v>
      </c>
      <c r="I1333" s="2">
        <v>42502</v>
      </c>
      <c r="J1333" t="s">
        <v>2442</v>
      </c>
      <c r="K1333" t="s">
        <v>102</v>
      </c>
      <c r="L1333">
        <v>2038</v>
      </c>
      <c r="M1333">
        <v>320</v>
      </c>
      <c r="N1333" t="s">
        <v>1393</v>
      </c>
      <c r="O1333">
        <v>-130</v>
      </c>
      <c r="P1333">
        <v>3</v>
      </c>
      <c r="Q1333" t="s">
        <v>104</v>
      </c>
      <c r="R1333" t="s">
        <v>8304</v>
      </c>
      <c r="S1333">
        <v>-130.01</v>
      </c>
      <c r="T1333">
        <v>700</v>
      </c>
      <c r="U1333" t="s">
        <v>19</v>
      </c>
      <c r="V1333" s="2">
        <v>42507</v>
      </c>
      <c r="W1333" t="s">
        <v>39</v>
      </c>
      <c r="X1333" t="s">
        <v>744</v>
      </c>
      <c r="Y1333" t="s">
        <v>41</v>
      </c>
    </row>
    <row r="1334" spans="1:25" hidden="1" x14ac:dyDescent="0.35">
      <c r="A1334">
        <v>2</v>
      </c>
      <c r="B1334" t="s">
        <v>43</v>
      </c>
      <c r="C1334">
        <v>3</v>
      </c>
      <c r="D1334" t="s">
        <v>50</v>
      </c>
      <c r="E1334" t="s">
        <v>209</v>
      </c>
      <c r="F1334" t="s">
        <v>13</v>
      </c>
      <c r="G1334" t="s">
        <v>1830</v>
      </c>
      <c r="H1334" s="1">
        <v>0</v>
      </c>
      <c r="I1334" s="2">
        <v>42490</v>
      </c>
      <c r="J1334" t="s">
        <v>4902</v>
      </c>
      <c r="K1334" t="s">
        <v>16</v>
      </c>
      <c r="L1334">
        <v>39212</v>
      </c>
      <c r="M1334">
        <v>1060</v>
      </c>
      <c r="N1334" t="s">
        <v>4903</v>
      </c>
      <c r="O1334">
        <v>16</v>
      </c>
      <c r="P1334">
        <v>3</v>
      </c>
      <c r="Q1334" t="s">
        <v>18</v>
      </c>
      <c r="R1334" t="s">
        <v>8304</v>
      </c>
      <c r="S1334">
        <v>16.25</v>
      </c>
      <c r="T1334">
        <v>48</v>
      </c>
      <c r="U1334" t="s">
        <v>19</v>
      </c>
      <c r="V1334" s="2">
        <v>42492</v>
      </c>
      <c r="W1334" t="s">
        <v>20</v>
      </c>
      <c r="X1334" t="s">
        <v>887</v>
      </c>
      <c r="Y1334" t="s">
        <v>113</v>
      </c>
    </row>
    <row r="1335" spans="1:25" hidden="1" x14ac:dyDescent="0.35">
      <c r="A1335">
        <v>7</v>
      </c>
      <c r="B1335" t="s">
        <v>25</v>
      </c>
      <c r="C1335">
        <v>6</v>
      </c>
      <c r="D1335" t="s">
        <v>11</v>
      </c>
      <c r="E1335" t="s">
        <v>171</v>
      </c>
      <c r="F1335" t="s">
        <v>13</v>
      </c>
      <c r="G1335" t="s">
        <v>1583</v>
      </c>
      <c r="H1335" s="1">
        <v>0</v>
      </c>
      <c r="I1335" s="2">
        <v>42635</v>
      </c>
      <c r="J1335" t="s">
        <v>2336</v>
      </c>
      <c r="K1335" t="s">
        <v>102</v>
      </c>
      <c r="L1335">
        <v>10035</v>
      </c>
      <c r="M1335">
        <v>465</v>
      </c>
      <c r="N1335" t="s">
        <v>8194</v>
      </c>
      <c r="O1335">
        <v>35</v>
      </c>
      <c r="P1335">
        <v>3</v>
      </c>
      <c r="Q1335" t="s">
        <v>104</v>
      </c>
      <c r="R1335" t="s">
        <v>8304</v>
      </c>
      <c r="S1335">
        <v>35.08</v>
      </c>
      <c r="T1335">
        <v>97</v>
      </c>
      <c r="U1335" t="s">
        <v>19</v>
      </c>
      <c r="V1335" s="2">
        <v>42642</v>
      </c>
      <c r="W1335" t="s">
        <v>39</v>
      </c>
      <c r="X1335" t="s">
        <v>175</v>
      </c>
      <c r="Y1335" t="s">
        <v>47</v>
      </c>
    </row>
    <row r="1336" spans="1:25" hidden="1" x14ac:dyDescent="0.35">
      <c r="A1336">
        <v>7</v>
      </c>
      <c r="B1336" t="s">
        <v>25</v>
      </c>
      <c r="C1336">
        <v>6</v>
      </c>
      <c r="D1336" t="s">
        <v>11</v>
      </c>
      <c r="E1336" t="s">
        <v>171</v>
      </c>
      <c r="F1336" t="s">
        <v>13</v>
      </c>
      <c r="G1336" t="s">
        <v>1583</v>
      </c>
      <c r="H1336" s="1">
        <v>0.1</v>
      </c>
      <c r="I1336" s="2">
        <v>42635</v>
      </c>
      <c r="J1336" t="s">
        <v>2336</v>
      </c>
      <c r="K1336" t="s">
        <v>102</v>
      </c>
      <c r="L1336">
        <v>10035</v>
      </c>
      <c r="M1336">
        <v>1210</v>
      </c>
      <c r="N1336" t="s">
        <v>2366</v>
      </c>
      <c r="O1336">
        <v>84</v>
      </c>
      <c r="P1336">
        <v>4</v>
      </c>
      <c r="Q1336" t="s">
        <v>104</v>
      </c>
      <c r="R1336" t="s">
        <v>8304</v>
      </c>
      <c r="S1336">
        <v>83.71</v>
      </c>
      <c r="T1336">
        <v>580</v>
      </c>
      <c r="U1336" t="s">
        <v>19</v>
      </c>
      <c r="V1336" s="2">
        <v>42642</v>
      </c>
      <c r="W1336" t="s">
        <v>39</v>
      </c>
      <c r="X1336" t="s">
        <v>175</v>
      </c>
      <c r="Y1336" t="s">
        <v>24</v>
      </c>
    </row>
    <row r="1337" spans="1:25" hidden="1" x14ac:dyDescent="0.35">
      <c r="A1337">
        <v>7</v>
      </c>
      <c r="B1337" t="s">
        <v>25</v>
      </c>
      <c r="C1337">
        <v>6</v>
      </c>
      <c r="D1337" t="s">
        <v>26</v>
      </c>
      <c r="E1337" t="s">
        <v>171</v>
      </c>
      <c r="F1337" t="s">
        <v>13</v>
      </c>
      <c r="G1337" t="s">
        <v>1583</v>
      </c>
      <c r="H1337" s="1">
        <v>0</v>
      </c>
      <c r="I1337" s="2">
        <v>42635</v>
      </c>
      <c r="J1337" t="s">
        <v>2336</v>
      </c>
      <c r="K1337" t="s">
        <v>102</v>
      </c>
      <c r="L1337">
        <v>10035</v>
      </c>
      <c r="M1337">
        <v>253</v>
      </c>
      <c r="N1337" t="s">
        <v>2816</v>
      </c>
      <c r="O1337">
        <v>6</v>
      </c>
      <c r="P1337">
        <v>4</v>
      </c>
      <c r="Q1337" t="s">
        <v>104</v>
      </c>
      <c r="R1337" t="s">
        <v>8304</v>
      </c>
      <c r="S1337">
        <v>5.74</v>
      </c>
      <c r="T1337">
        <v>13</v>
      </c>
      <c r="U1337" t="s">
        <v>19</v>
      </c>
      <c r="V1337" s="2">
        <v>42642</v>
      </c>
      <c r="W1337" t="s">
        <v>39</v>
      </c>
      <c r="X1337" t="s">
        <v>175</v>
      </c>
      <c r="Y1337" t="s">
        <v>49</v>
      </c>
    </row>
    <row r="1338" spans="1:25" hidden="1" x14ac:dyDescent="0.35">
      <c r="A1338">
        <v>7</v>
      </c>
      <c r="B1338" t="s">
        <v>25</v>
      </c>
      <c r="C1338">
        <v>6</v>
      </c>
      <c r="D1338" t="s">
        <v>26</v>
      </c>
      <c r="E1338" t="s">
        <v>171</v>
      </c>
      <c r="F1338" t="s">
        <v>13</v>
      </c>
      <c r="G1338" t="s">
        <v>1583</v>
      </c>
      <c r="H1338" s="1">
        <v>0.2</v>
      </c>
      <c r="I1338" s="2">
        <v>42635</v>
      </c>
      <c r="J1338" t="s">
        <v>2336</v>
      </c>
      <c r="K1338" t="s">
        <v>102</v>
      </c>
      <c r="L1338">
        <v>10035</v>
      </c>
      <c r="M1338">
        <v>410</v>
      </c>
      <c r="N1338" t="s">
        <v>1368</v>
      </c>
      <c r="O1338">
        <v>1</v>
      </c>
      <c r="P1338">
        <v>1</v>
      </c>
      <c r="Q1338" t="s">
        <v>104</v>
      </c>
      <c r="R1338" t="s">
        <v>8304</v>
      </c>
      <c r="S1338">
        <v>1.39</v>
      </c>
      <c r="T1338">
        <v>4</v>
      </c>
      <c r="U1338" t="s">
        <v>19</v>
      </c>
      <c r="V1338" s="2">
        <v>42642</v>
      </c>
      <c r="W1338" t="s">
        <v>39</v>
      </c>
      <c r="X1338" t="s">
        <v>175</v>
      </c>
      <c r="Y1338" t="s">
        <v>54</v>
      </c>
    </row>
    <row r="1339" spans="1:25" hidden="1" x14ac:dyDescent="0.35">
      <c r="A1339">
        <v>4</v>
      </c>
      <c r="B1339" t="s">
        <v>43</v>
      </c>
      <c r="C1339">
        <v>6</v>
      </c>
      <c r="D1339" t="s">
        <v>26</v>
      </c>
      <c r="E1339" t="s">
        <v>843</v>
      </c>
      <c r="F1339" t="s">
        <v>13</v>
      </c>
      <c r="G1339" t="s">
        <v>6899</v>
      </c>
      <c r="H1339" s="1">
        <v>0.2</v>
      </c>
      <c r="I1339" s="2">
        <v>42594</v>
      </c>
      <c r="J1339" t="s">
        <v>7578</v>
      </c>
      <c r="K1339" t="s">
        <v>16</v>
      </c>
      <c r="L1339">
        <v>33180</v>
      </c>
      <c r="M1339">
        <v>212</v>
      </c>
      <c r="N1339" t="s">
        <v>2976</v>
      </c>
      <c r="O1339">
        <v>1</v>
      </c>
      <c r="P1339">
        <v>1</v>
      </c>
      <c r="Q1339" t="s">
        <v>18</v>
      </c>
      <c r="R1339" t="s">
        <v>8304</v>
      </c>
      <c r="S1339">
        <v>1</v>
      </c>
      <c r="T1339">
        <v>3</v>
      </c>
      <c r="U1339" t="s">
        <v>76</v>
      </c>
      <c r="V1339" s="2">
        <v>42598</v>
      </c>
      <c r="W1339" t="s">
        <v>39</v>
      </c>
      <c r="X1339" t="s">
        <v>40</v>
      </c>
      <c r="Y1339" t="s">
        <v>35</v>
      </c>
    </row>
    <row r="1340" spans="1:25" hidden="1" x14ac:dyDescent="0.35">
      <c r="A1340">
        <v>4</v>
      </c>
      <c r="B1340" t="s">
        <v>43</v>
      </c>
      <c r="C1340">
        <v>6</v>
      </c>
      <c r="D1340" t="s">
        <v>26</v>
      </c>
      <c r="E1340" t="s">
        <v>843</v>
      </c>
      <c r="F1340" t="s">
        <v>13</v>
      </c>
      <c r="G1340" t="s">
        <v>6899</v>
      </c>
      <c r="H1340" s="1">
        <v>0.2</v>
      </c>
      <c r="I1340" s="2">
        <v>42594</v>
      </c>
      <c r="J1340" t="s">
        <v>7578</v>
      </c>
      <c r="K1340" t="s">
        <v>16</v>
      </c>
      <c r="L1340">
        <v>33180</v>
      </c>
      <c r="M1340">
        <v>63</v>
      </c>
      <c r="N1340" t="s">
        <v>4686</v>
      </c>
      <c r="O1340">
        <v>-1</v>
      </c>
      <c r="P1340">
        <v>2</v>
      </c>
      <c r="Q1340" t="s">
        <v>18</v>
      </c>
      <c r="R1340" t="s">
        <v>8304</v>
      </c>
      <c r="S1340">
        <v>-1.04</v>
      </c>
      <c r="T1340">
        <v>6</v>
      </c>
      <c r="U1340" t="s">
        <v>76</v>
      </c>
      <c r="V1340" s="2">
        <v>42598</v>
      </c>
      <c r="W1340" t="s">
        <v>39</v>
      </c>
      <c r="X1340" t="s">
        <v>40</v>
      </c>
      <c r="Y1340" t="s">
        <v>356</v>
      </c>
    </row>
    <row r="1341" spans="1:25" hidden="1" x14ac:dyDescent="0.35">
      <c r="A1341">
        <v>4</v>
      </c>
      <c r="B1341" t="s">
        <v>43</v>
      </c>
      <c r="C1341">
        <v>6</v>
      </c>
      <c r="D1341" t="s">
        <v>26</v>
      </c>
      <c r="E1341" t="s">
        <v>843</v>
      </c>
      <c r="F1341" t="s">
        <v>13</v>
      </c>
      <c r="G1341" t="s">
        <v>6899</v>
      </c>
      <c r="H1341" s="1">
        <v>0.2</v>
      </c>
      <c r="I1341" s="2">
        <v>42594</v>
      </c>
      <c r="J1341" t="s">
        <v>7578</v>
      </c>
      <c r="K1341" t="s">
        <v>16</v>
      </c>
      <c r="L1341">
        <v>33180</v>
      </c>
      <c r="M1341">
        <v>376</v>
      </c>
      <c r="N1341" t="s">
        <v>866</v>
      </c>
      <c r="O1341">
        <v>4</v>
      </c>
      <c r="P1341">
        <v>5</v>
      </c>
      <c r="Q1341" t="s">
        <v>18</v>
      </c>
      <c r="R1341" t="s">
        <v>8304</v>
      </c>
      <c r="S1341">
        <v>4.2</v>
      </c>
      <c r="T1341">
        <v>48</v>
      </c>
      <c r="U1341" t="s">
        <v>76</v>
      </c>
      <c r="V1341" s="2">
        <v>42598</v>
      </c>
      <c r="W1341" t="s">
        <v>39</v>
      </c>
      <c r="X1341" t="s">
        <v>40</v>
      </c>
      <c r="Y1341" t="s">
        <v>49</v>
      </c>
    </row>
    <row r="1342" spans="1:25" hidden="1" x14ac:dyDescent="0.35">
      <c r="A1342">
        <v>4</v>
      </c>
      <c r="B1342" t="s">
        <v>43</v>
      </c>
      <c r="C1342">
        <v>6</v>
      </c>
      <c r="D1342" t="s">
        <v>26</v>
      </c>
      <c r="E1342" t="s">
        <v>843</v>
      </c>
      <c r="F1342" t="s">
        <v>13</v>
      </c>
      <c r="G1342" t="s">
        <v>6899</v>
      </c>
      <c r="H1342" s="1">
        <v>0.2</v>
      </c>
      <c r="I1342" s="2">
        <v>42594</v>
      </c>
      <c r="J1342" t="s">
        <v>7578</v>
      </c>
      <c r="K1342" t="s">
        <v>16</v>
      </c>
      <c r="L1342">
        <v>33180</v>
      </c>
      <c r="M1342">
        <v>65</v>
      </c>
      <c r="N1342" t="s">
        <v>3113</v>
      </c>
      <c r="O1342">
        <v>16</v>
      </c>
      <c r="P1342">
        <v>6</v>
      </c>
      <c r="Q1342" t="s">
        <v>18</v>
      </c>
      <c r="R1342" t="s">
        <v>8304</v>
      </c>
      <c r="S1342">
        <v>15.84</v>
      </c>
      <c r="T1342">
        <v>211</v>
      </c>
      <c r="U1342" t="s">
        <v>76</v>
      </c>
      <c r="V1342" s="2">
        <v>42598</v>
      </c>
      <c r="W1342" t="s">
        <v>39</v>
      </c>
      <c r="X1342" t="s">
        <v>40</v>
      </c>
      <c r="Y1342" t="s">
        <v>56</v>
      </c>
    </row>
    <row r="1343" spans="1:25" hidden="1" x14ac:dyDescent="0.35">
      <c r="A1343">
        <v>4</v>
      </c>
      <c r="B1343" t="s">
        <v>43</v>
      </c>
      <c r="C1343">
        <v>6</v>
      </c>
      <c r="D1343" t="s">
        <v>26</v>
      </c>
      <c r="E1343" t="s">
        <v>843</v>
      </c>
      <c r="F1343" t="s">
        <v>13</v>
      </c>
      <c r="G1343" t="s">
        <v>6899</v>
      </c>
      <c r="H1343" s="1">
        <v>0.2</v>
      </c>
      <c r="I1343" s="2">
        <v>42594</v>
      </c>
      <c r="J1343" t="s">
        <v>7578</v>
      </c>
      <c r="K1343" t="s">
        <v>16</v>
      </c>
      <c r="L1343">
        <v>33180</v>
      </c>
      <c r="M1343">
        <v>1834</v>
      </c>
      <c r="N1343" t="s">
        <v>3887</v>
      </c>
      <c r="O1343">
        <v>11</v>
      </c>
      <c r="P1343">
        <v>6</v>
      </c>
      <c r="Q1343" t="s">
        <v>18</v>
      </c>
      <c r="R1343" t="s">
        <v>8304</v>
      </c>
      <c r="S1343">
        <v>10.89</v>
      </c>
      <c r="T1343">
        <v>31</v>
      </c>
      <c r="U1343" t="s">
        <v>76</v>
      </c>
      <c r="V1343" s="2">
        <v>42598</v>
      </c>
      <c r="W1343" t="s">
        <v>39</v>
      </c>
      <c r="X1343" t="s">
        <v>40</v>
      </c>
      <c r="Y1343" t="s">
        <v>64</v>
      </c>
    </row>
    <row r="1344" spans="1:25" hidden="1" x14ac:dyDescent="0.35">
      <c r="A1344">
        <v>4</v>
      </c>
      <c r="B1344" t="s">
        <v>43</v>
      </c>
      <c r="C1344">
        <v>6</v>
      </c>
      <c r="D1344" t="s">
        <v>50</v>
      </c>
      <c r="E1344" t="s">
        <v>843</v>
      </c>
      <c r="F1344" t="s">
        <v>13</v>
      </c>
      <c r="G1344" t="s">
        <v>6899</v>
      </c>
      <c r="H1344" s="1">
        <v>0.2</v>
      </c>
      <c r="I1344" s="2">
        <v>42594</v>
      </c>
      <c r="J1344" t="s">
        <v>7578</v>
      </c>
      <c r="K1344" t="s">
        <v>16</v>
      </c>
      <c r="L1344">
        <v>33180</v>
      </c>
      <c r="M1344">
        <v>1058</v>
      </c>
      <c r="N1344" t="s">
        <v>4814</v>
      </c>
      <c r="O1344">
        <v>42</v>
      </c>
      <c r="P1344">
        <v>7</v>
      </c>
      <c r="Q1344" t="s">
        <v>18</v>
      </c>
      <c r="R1344" t="s">
        <v>8304</v>
      </c>
      <c r="S1344">
        <v>41.72</v>
      </c>
      <c r="T1344">
        <v>159</v>
      </c>
      <c r="U1344" t="s">
        <v>76</v>
      </c>
      <c r="V1344" s="2">
        <v>42598</v>
      </c>
      <c r="W1344" t="s">
        <v>39</v>
      </c>
      <c r="X1344" t="s">
        <v>40</v>
      </c>
      <c r="Y1344" t="s">
        <v>113</v>
      </c>
    </row>
    <row r="1345" spans="1:25" hidden="1" x14ac:dyDescent="0.35">
      <c r="A1345">
        <v>2</v>
      </c>
      <c r="B1345" t="s">
        <v>25</v>
      </c>
      <c r="C1345">
        <v>1</v>
      </c>
      <c r="D1345" t="s">
        <v>11</v>
      </c>
      <c r="E1345" t="s">
        <v>1296</v>
      </c>
      <c r="F1345" t="s">
        <v>13</v>
      </c>
      <c r="G1345" t="s">
        <v>1297</v>
      </c>
      <c r="H1345" s="1">
        <v>0.2</v>
      </c>
      <c r="I1345" s="2">
        <v>42728</v>
      </c>
      <c r="J1345" t="s">
        <v>1298</v>
      </c>
      <c r="K1345" t="s">
        <v>102</v>
      </c>
      <c r="L1345">
        <v>44105</v>
      </c>
      <c r="M1345">
        <v>1057</v>
      </c>
      <c r="N1345" t="s">
        <v>1299</v>
      </c>
      <c r="O1345">
        <v>9</v>
      </c>
      <c r="P1345">
        <v>5</v>
      </c>
      <c r="Q1345" t="s">
        <v>104</v>
      </c>
      <c r="R1345" t="s">
        <v>8304</v>
      </c>
      <c r="S1345">
        <v>8.73</v>
      </c>
      <c r="T1345">
        <v>30</v>
      </c>
      <c r="U1345" t="s">
        <v>19</v>
      </c>
      <c r="V1345" s="2">
        <v>42730</v>
      </c>
      <c r="W1345" t="s">
        <v>130</v>
      </c>
      <c r="X1345" t="s">
        <v>309</v>
      </c>
      <c r="Y1345" t="s">
        <v>47</v>
      </c>
    </row>
    <row r="1346" spans="1:25" hidden="1" x14ac:dyDescent="0.35">
      <c r="A1346">
        <v>3</v>
      </c>
      <c r="B1346" t="s">
        <v>10</v>
      </c>
      <c r="C1346">
        <v>3</v>
      </c>
      <c r="D1346" t="s">
        <v>26</v>
      </c>
      <c r="E1346" t="s">
        <v>192</v>
      </c>
      <c r="F1346" t="s">
        <v>13</v>
      </c>
      <c r="G1346" t="s">
        <v>1151</v>
      </c>
      <c r="H1346" s="1">
        <v>0.2</v>
      </c>
      <c r="I1346" s="2">
        <v>42538</v>
      </c>
      <c r="J1346" t="s">
        <v>3380</v>
      </c>
      <c r="K1346" t="s">
        <v>73</v>
      </c>
      <c r="L1346">
        <v>60653</v>
      </c>
      <c r="M1346">
        <v>1683</v>
      </c>
      <c r="N1346" t="s">
        <v>3381</v>
      </c>
      <c r="O1346">
        <v>22</v>
      </c>
      <c r="P1346">
        <v>2</v>
      </c>
      <c r="Q1346" t="s">
        <v>75</v>
      </c>
      <c r="R1346" t="s">
        <v>8304</v>
      </c>
      <c r="S1346">
        <v>22.48</v>
      </c>
      <c r="T1346">
        <v>62</v>
      </c>
      <c r="U1346" t="s">
        <v>19</v>
      </c>
      <c r="V1346" s="2">
        <v>42541</v>
      </c>
      <c r="W1346" t="s">
        <v>20</v>
      </c>
      <c r="X1346" t="s">
        <v>139</v>
      </c>
      <c r="Y1346" t="s">
        <v>64</v>
      </c>
    </row>
    <row r="1347" spans="1:25" x14ac:dyDescent="0.35">
      <c r="A1347">
        <v>4</v>
      </c>
      <c r="B1347" t="s">
        <v>43</v>
      </c>
      <c r="C1347">
        <v>6</v>
      </c>
      <c r="D1347" t="s">
        <v>11</v>
      </c>
      <c r="E1347" t="s">
        <v>27</v>
      </c>
      <c r="F1347" t="s">
        <v>13</v>
      </c>
      <c r="G1347" t="s">
        <v>5375</v>
      </c>
      <c r="H1347" s="1">
        <v>0.15</v>
      </c>
      <c r="I1347" s="2">
        <v>42516</v>
      </c>
      <c r="J1347" t="s">
        <v>7984</v>
      </c>
      <c r="K1347" t="s">
        <v>30</v>
      </c>
      <c r="L1347">
        <v>90008</v>
      </c>
      <c r="M1347">
        <v>1436</v>
      </c>
      <c r="N1347" t="s">
        <v>1767</v>
      </c>
      <c r="O1347">
        <v>27</v>
      </c>
      <c r="P1347">
        <v>2</v>
      </c>
      <c r="Q1347" t="s">
        <v>32</v>
      </c>
      <c r="R1347" t="s">
        <v>92</v>
      </c>
      <c r="S1347">
        <v>27.36</v>
      </c>
      <c r="T1347">
        <v>291</v>
      </c>
      <c r="U1347" t="s">
        <v>33</v>
      </c>
      <c r="V1347" s="2">
        <v>42520</v>
      </c>
      <c r="W1347" t="s">
        <v>39</v>
      </c>
      <c r="X1347" t="s">
        <v>34</v>
      </c>
      <c r="Y1347" t="s">
        <v>22</v>
      </c>
    </row>
    <row r="1348" spans="1:25" x14ac:dyDescent="0.35">
      <c r="A1348">
        <v>4</v>
      </c>
      <c r="B1348" t="s">
        <v>43</v>
      </c>
      <c r="C1348">
        <v>6</v>
      </c>
      <c r="D1348" t="s">
        <v>50</v>
      </c>
      <c r="E1348" t="s">
        <v>27</v>
      </c>
      <c r="F1348" t="s">
        <v>13</v>
      </c>
      <c r="G1348" t="s">
        <v>5375</v>
      </c>
      <c r="H1348" s="1">
        <v>0.2</v>
      </c>
      <c r="I1348" s="2">
        <v>42516</v>
      </c>
      <c r="J1348" t="s">
        <v>7984</v>
      </c>
      <c r="K1348" t="s">
        <v>30</v>
      </c>
      <c r="L1348">
        <v>90008</v>
      </c>
      <c r="M1348">
        <v>1612</v>
      </c>
      <c r="N1348" t="s">
        <v>4957</v>
      </c>
      <c r="O1348">
        <v>20</v>
      </c>
      <c r="P1348">
        <v>2</v>
      </c>
      <c r="Q1348" t="s">
        <v>32</v>
      </c>
      <c r="R1348" t="s">
        <v>92</v>
      </c>
      <c r="S1348">
        <v>20.16</v>
      </c>
      <c r="T1348">
        <v>202</v>
      </c>
      <c r="U1348" t="s">
        <v>33</v>
      </c>
      <c r="V1348" s="2">
        <v>42520</v>
      </c>
      <c r="W1348" t="s">
        <v>39</v>
      </c>
      <c r="X1348" t="s">
        <v>34</v>
      </c>
      <c r="Y1348" t="s">
        <v>52</v>
      </c>
    </row>
    <row r="1349" spans="1:25" x14ac:dyDescent="0.35">
      <c r="A1349">
        <v>4</v>
      </c>
      <c r="B1349" t="s">
        <v>43</v>
      </c>
      <c r="C1349">
        <v>6</v>
      </c>
      <c r="D1349" t="s">
        <v>50</v>
      </c>
      <c r="E1349" t="s">
        <v>27</v>
      </c>
      <c r="F1349" t="s">
        <v>13</v>
      </c>
      <c r="G1349" t="s">
        <v>5375</v>
      </c>
      <c r="H1349" s="1">
        <v>0.2</v>
      </c>
      <c r="I1349" s="2">
        <v>42516</v>
      </c>
      <c r="J1349" t="s">
        <v>7984</v>
      </c>
      <c r="K1349" t="s">
        <v>30</v>
      </c>
      <c r="L1349">
        <v>90008</v>
      </c>
      <c r="M1349">
        <v>1118</v>
      </c>
      <c r="N1349" t="s">
        <v>200</v>
      </c>
      <c r="O1349">
        <v>31</v>
      </c>
      <c r="P1349">
        <v>2</v>
      </c>
      <c r="Q1349" t="s">
        <v>32</v>
      </c>
      <c r="R1349" t="s">
        <v>92</v>
      </c>
      <c r="S1349">
        <v>31.49</v>
      </c>
      <c r="T1349">
        <v>84</v>
      </c>
      <c r="U1349" t="s">
        <v>33</v>
      </c>
      <c r="V1349" s="2">
        <v>42520</v>
      </c>
      <c r="W1349" t="s">
        <v>39</v>
      </c>
      <c r="X1349" t="s">
        <v>34</v>
      </c>
      <c r="Y1349" t="s">
        <v>52</v>
      </c>
    </row>
    <row r="1350" spans="1:25" x14ac:dyDescent="0.35">
      <c r="A1350">
        <v>6</v>
      </c>
      <c r="B1350" t="s">
        <v>10</v>
      </c>
      <c r="C1350">
        <v>6</v>
      </c>
      <c r="D1350" t="s">
        <v>26</v>
      </c>
      <c r="E1350" t="s">
        <v>88</v>
      </c>
      <c r="F1350" t="s">
        <v>13</v>
      </c>
      <c r="G1350" t="s">
        <v>2533</v>
      </c>
      <c r="H1350" s="1">
        <v>0</v>
      </c>
      <c r="I1350" s="2">
        <v>42633</v>
      </c>
      <c r="J1350" t="s">
        <v>4479</v>
      </c>
      <c r="K1350" t="s">
        <v>30</v>
      </c>
      <c r="L1350">
        <v>94110</v>
      </c>
      <c r="M1350">
        <v>208</v>
      </c>
      <c r="N1350" t="s">
        <v>2978</v>
      </c>
      <c r="O1350">
        <v>5</v>
      </c>
      <c r="P1350">
        <v>2</v>
      </c>
      <c r="Q1350" t="s">
        <v>32</v>
      </c>
      <c r="R1350" t="s">
        <v>8304</v>
      </c>
      <c r="S1350">
        <v>4.58</v>
      </c>
      <c r="T1350">
        <v>10</v>
      </c>
      <c r="U1350" t="s">
        <v>19</v>
      </c>
      <c r="V1350" s="2">
        <v>42639</v>
      </c>
      <c r="W1350" t="s">
        <v>39</v>
      </c>
      <c r="X1350" t="s">
        <v>34</v>
      </c>
      <c r="Y1350" t="s">
        <v>35</v>
      </c>
    </row>
    <row r="1351" spans="1:25" x14ac:dyDescent="0.35">
      <c r="A1351">
        <v>6</v>
      </c>
      <c r="B1351" t="s">
        <v>10</v>
      </c>
      <c r="C1351">
        <v>6</v>
      </c>
      <c r="D1351" t="s">
        <v>26</v>
      </c>
      <c r="E1351" t="s">
        <v>88</v>
      </c>
      <c r="F1351" t="s">
        <v>13</v>
      </c>
      <c r="G1351" t="s">
        <v>2533</v>
      </c>
      <c r="H1351" s="1">
        <v>0</v>
      </c>
      <c r="I1351" s="2">
        <v>42633</v>
      </c>
      <c r="J1351" t="s">
        <v>4479</v>
      </c>
      <c r="K1351" t="s">
        <v>30</v>
      </c>
      <c r="L1351">
        <v>94110</v>
      </c>
      <c r="M1351">
        <v>1655</v>
      </c>
      <c r="N1351" t="s">
        <v>855</v>
      </c>
      <c r="O1351">
        <v>11</v>
      </c>
      <c r="P1351">
        <v>4</v>
      </c>
      <c r="Q1351" t="s">
        <v>32</v>
      </c>
      <c r="R1351" t="s">
        <v>8304</v>
      </c>
      <c r="S1351">
        <v>10.64</v>
      </c>
      <c r="T1351">
        <v>22</v>
      </c>
      <c r="U1351" t="s">
        <v>19</v>
      </c>
      <c r="V1351" s="2">
        <v>42639</v>
      </c>
      <c r="W1351" t="s">
        <v>39</v>
      </c>
      <c r="X1351" t="s">
        <v>34</v>
      </c>
      <c r="Y1351" t="s">
        <v>64</v>
      </c>
    </row>
    <row r="1352" spans="1:25" hidden="1" x14ac:dyDescent="0.35">
      <c r="A1352">
        <v>5</v>
      </c>
      <c r="B1352" t="s">
        <v>25</v>
      </c>
      <c r="C1352">
        <v>1</v>
      </c>
      <c r="D1352" t="s">
        <v>26</v>
      </c>
      <c r="E1352" t="s">
        <v>305</v>
      </c>
      <c r="F1352" t="s">
        <v>13</v>
      </c>
      <c r="G1352" t="s">
        <v>1882</v>
      </c>
      <c r="H1352" s="1">
        <v>0.2</v>
      </c>
      <c r="I1352" s="2">
        <v>42427</v>
      </c>
      <c r="J1352" t="s">
        <v>2963</v>
      </c>
      <c r="K1352" t="s">
        <v>102</v>
      </c>
      <c r="L1352">
        <v>43229</v>
      </c>
      <c r="M1352">
        <v>1848</v>
      </c>
      <c r="N1352" t="s">
        <v>1126</v>
      </c>
      <c r="O1352">
        <v>3</v>
      </c>
      <c r="P1352">
        <v>4</v>
      </c>
      <c r="Q1352" t="s">
        <v>104</v>
      </c>
      <c r="R1352" t="s">
        <v>8304</v>
      </c>
      <c r="S1352">
        <v>3.4</v>
      </c>
      <c r="T1352">
        <v>19</v>
      </c>
      <c r="U1352" t="s">
        <v>19</v>
      </c>
      <c r="V1352" s="2">
        <v>42432</v>
      </c>
      <c r="W1352" t="s">
        <v>130</v>
      </c>
      <c r="X1352" t="s">
        <v>309</v>
      </c>
      <c r="Y1352" t="s">
        <v>49</v>
      </c>
    </row>
    <row r="1353" spans="1:25" hidden="1" x14ac:dyDescent="0.35">
      <c r="A1353">
        <v>1</v>
      </c>
      <c r="B1353" t="s">
        <v>10</v>
      </c>
      <c r="C1353">
        <v>1</v>
      </c>
      <c r="D1353" t="s">
        <v>11</v>
      </c>
      <c r="E1353" t="s">
        <v>65</v>
      </c>
      <c r="F1353" t="s">
        <v>13</v>
      </c>
      <c r="G1353" t="s">
        <v>1453</v>
      </c>
      <c r="H1353" s="1">
        <v>0.2</v>
      </c>
      <c r="I1353" s="2">
        <v>42436</v>
      </c>
      <c r="J1353" t="s">
        <v>1693</v>
      </c>
      <c r="K1353" t="s">
        <v>30</v>
      </c>
      <c r="L1353">
        <v>98103</v>
      </c>
      <c r="M1353">
        <v>765</v>
      </c>
      <c r="N1353" t="s">
        <v>8111</v>
      </c>
      <c r="O1353">
        <v>5</v>
      </c>
      <c r="P1353">
        <v>1</v>
      </c>
      <c r="Q1353" t="s">
        <v>32</v>
      </c>
      <c r="R1353" t="s">
        <v>8304</v>
      </c>
      <c r="S1353">
        <v>5.48</v>
      </c>
      <c r="T1353">
        <v>49</v>
      </c>
      <c r="U1353" t="s">
        <v>19</v>
      </c>
      <c r="V1353" s="2">
        <v>42437</v>
      </c>
      <c r="W1353" t="s">
        <v>130</v>
      </c>
      <c r="X1353" t="s">
        <v>69</v>
      </c>
      <c r="Y1353" t="s">
        <v>24</v>
      </c>
    </row>
    <row r="1354" spans="1:25" hidden="1" x14ac:dyDescent="0.35">
      <c r="A1354">
        <v>1</v>
      </c>
      <c r="B1354" t="s">
        <v>10</v>
      </c>
      <c r="C1354">
        <v>1</v>
      </c>
      <c r="D1354" t="s">
        <v>26</v>
      </c>
      <c r="E1354" t="s">
        <v>65</v>
      </c>
      <c r="F1354" t="s">
        <v>13</v>
      </c>
      <c r="G1354" t="s">
        <v>1453</v>
      </c>
      <c r="H1354" s="1">
        <v>0</v>
      </c>
      <c r="I1354" s="2">
        <v>42436</v>
      </c>
      <c r="J1354" t="s">
        <v>1693</v>
      </c>
      <c r="K1354" t="s">
        <v>30</v>
      </c>
      <c r="L1354">
        <v>98103</v>
      </c>
      <c r="M1354">
        <v>1146</v>
      </c>
      <c r="N1354" t="s">
        <v>622</v>
      </c>
      <c r="O1354">
        <v>5</v>
      </c>
      <c r="P1354">
        <v>3</v>
      </c>
      <c r="Q1354" t="s">
        <v>32</v>
      </c>
      <c r="R1354" t="s">
        <v>8304</v>
      </c>
      <c r="S1354">
        <v>4.66</v>
      </c>
      <c r="T1354">
        <v>18</v>
      </c>
      <c r="U1354" t="s">
        <v>19</v>
      </c>
      <c r="V1354" s="2">
        <v>42437</v>
      </c>
      <c r="W1354" t="s">
        <v>130</v>
      </c>
      <c r="X1354" t="s">
        <v>69</v>
      </c>
      <c r="Y1354" t="s">
        <v>49</v>
      </c>
    </row>
    <row r="1355" spans="1:25" hidden="1" x14ac:dyDescent="0.35">
      <c r="A1355">
        <v>1</v>
      </c>
      <c r="B1355" t="s">
        <v>10</v>
      </c>
      <c r="C1355">
        <v>1</v>
      </c>
      <c r="D1355" t="s">
        <v>26</v>
      </c>
      <c r="E1355" t="s">
        <v>65</v>
      </c>
      <c r="F1355" t="s">
        <v>13</v>
      </c>
      <c r="G1355" t="s">
        <v>1453</v>
      </c>
      <c r="H1355" s="1">
        <v>0</v>
      </c>
      <c r="I1355" s="2">
        <v>42436</v>
      </c>
      <c r="J1355" t="s">
        <v>1693</v>
      </c>
      <c r="K1355" t="s">
        <v>30</v>
      </c>
      <c r="L1355">
        <v>98103</v>
      </c>
      <c r="M1355">
        <v>417</v>
      </c>
      <c r="N1355" t="s">
        <v>8235</v>
      </c>
      <c r="O1355">
        <v>5</v>
      </c>
      <c r="P1355">
        <v>3</v>
      </c>
      <c r="Q1355" t="s">
        <v>32</v>
      </c>
      <c r="R1355" t="s">
        <v>8304</v>
      </c>
      <c r="S1355">
        <v>4.8600000000000003</v>
      </c>
      <c r="T1355">
        <v>243</v>
      </c>
      <c r="U1355" t="s">
        <v>19</v>
      </c>
      <c r="V1355" s="2">
        <v>42437</v>
      </c>
      <c r="W1355" t="s">
        <v>130</v>
      </c>
      <c r="X1355" t="s">
        <v>69</v>
      </c>
      <c r="Y1355" t="s">
        <v>42</v>
      </c>
    </row>
    <row r="1356" spans="1:25" x14ac:dyDescent="0.35">
      <c r="A1356">
        <v>3</v>
      </c>
      <c r="B1356" t="s">
        <v>10</v>
      </c>
      <c r="C1356">
        <v>3</v>
      </c>
      <c r="D1356" t="s">
        <v>26</v>
      </c>
      <c r="E1356" t="s">
        <v>27</v>
      </c>
      <c r="F1356" t="s">
        <v>13</v>
      </c>
      <c r="G1356" t="s">
        <v>1323</v>
      </c>
      <c r="H1356" s="1">
        <v>0</v>
      </c>
      <c r="I1356" s="2">
        <v>42724</v>
      </c>
      <c r="J1356" t="s">
        <v>3606</v>
      </c>
      <c r="K1356" t="s">
        <v>30</v>
      </c>
      <c r="L1356">
        <v>90008</v>
      </c>
      <c r="M1356">
        <v>1123</v>
      </c>
      <c r="N1356" t="s">
        <v>3607</v>
      </c>
      <c r="O1356">
        <v>1</v>
      </c>
      <c r="P1356">
        <v>1</v>
      </c>
      <c r="Q1356" t="s">
        <v>32</v>
      </c>
      <c r="R1356" t="s">
        <v>8304</v>
      </c>
      <c r="S1356">
        <v>1.1599999999999999</v>
      </c>
      <c r="T1356">
        <v>4</v>
      </c>
      <c r="U1356" t="s">
        <v>19</v>
      </c>
      <c r="V1356" s="2">
        <v>42727</v>
      </c>
      <c r="W1356" t="s">
        <v>20</v>
      </c>
      <c r="X1356" t="s">
        <v>34</v>
      </c>
      <c r="Y1356" t="s">
        <v>49</v>
      </c>
    </row>
    <row r="1357" spans="1:25" x14ac:dyDescent="0.35">
      <c r="A1357">
        <v>3</v>
      </c>
      <c r="B1357" t="s">
        <v>10</v>
      </c>
      <c r="C1357">
        <v>3</v>
      </c>
      <c r="D1357" t="s">
        <v>26</v>
      </c>
      <c r="E1357" t="s">
        <v>27</v>
      </c>
      <c r="F1357" t="s">
        <v>13</v>
      </c>
      <c r="G1357" t="s">
        <v>1323</v>
      </c>
      <c r="H1357" s="1">
        <v>0</v>
      </c>
      <c r="I1357" s="2">
        <v>42724</v>
      </c>
      <c r="J1357" t="s">
        <v>3606</v>
      </c>
      <c r="K1357" t="s">
        <v>30</v>
      </c>
      <c r="L1357">
        <v>90008</v>
      </c>
      <c r="M1357">
        <v>358</v>
      </c>
      <c r="N1357" t="s">
        <v>2792</v>
      </c>
      <c r="O1357">
        <v>12</v>
      </c>
      <c r="P1357">
        <v>2</v>
      </c>
      <c r="Q1357" t="s">
        <v>32</v>
      </c>
      <c r="R1357" t="s">
        <v>8304</v>
      </c>
      <c r="S1357">
        <v>12.3</v>
      </c>
      <c r="T1357">
        <v>47</v>
      </c>
      <c r="U1357" t="s">
        <v>19</v>
      </c>
      <c r="V1357" s="2">
        <v>42727</v>
      </c>
      <c r="W1357" t="s">
        <v>20</v>
      </c>
      <c r="X1357" t="s">
        <v>34</v>
      </c>
      <c r="Y1357" t="s">
        <v>49</v>
      </c>
    </row>
    <row r="1358" spans="1:25" x14ac:dyDescent="0.35">
      <c r="A1358">
        <v>3</v>
      </c>
      <c r="B1358" t="s">
        <v>10</v>
      </c>
      <c r="C1358">
        <v>3</v>
      </c>
      <c r="D1358" t="s">
        <v>26</v>
      </c>
      <c r="E1358" t="s">
        <v>27</v>
      </c>
      <c r="F1358" t="s">
        <v>13</v>
      </c>
      <c r="G1358" t="s">
        <v>1323</v>
      </c>
      <c r="H1358" s="1">
        <v>0.2</v>
      </c>
      <c r="I1358" s="2">
        <v>42724</v>
      </c>
      <c r="J1358" t="s">
        <v>3606</v>
      </c>
      <c r="K1358" t="s">
        <v>30</v>
      </c>
      <c r="L1358">
        <v>90008</v>
      </c>
      <c r="M1358">
        <v>897</v>
      </c>
      <c r="N1358" t="s">
        <v>1314</v>
      </c>
      <c r="O1358">
        <v>152</v>
      </c>
      <c r="P1358">
        <v>2</v>
      </c>
      <c r="Q1358" t="s">
        <v>32</v>
      </c>
      <c r="R1358" t="s">
        <v>8304</v>
      </c>
      <c r="S1358">
        <v>152.49</v>
      </c>
      <c r="T1358">
        <v>488</v>
      </c>
      <c r="U1358" t="s">
        <v>19</v>
      </c>
      <c r="V1358" s="2">
        <v>42727</v>
      </c>
      <c r="W1358" t="s">
        <v>20</v>
      </c>
      <c r="X1358" t="s">
        <v>34</v>
      </c>
      <c r="Y1358" t="s">
        <v>54</v>
      </c>
    </row>
    <row r="1359" spans="1:25" x14ac:dyDescent="0.35">
      <c r="A1359">
        <v>3</v>
      </c>
      <c r="B1359" t="s">
        <v>10</v>
      </c>
      <c r="C1359">
        <v>3</v>
      </c>
      <c r="D1359" t="s">
        <v>26</v>
      </c>
      <c r="E1359" t="s">
        <v>27</v>
      </c>
      <c r="F1359" t="s">
        <v>13</v>
      </c>
      <c r="G1359" t="s">
        <v>1323</v>
      </c>
      <c r="H1359" s="1">
        <v>0.2</v>
      </c>
      <c r="I1359" s="2">
        <v>42724</v>
      </c>
      <c r="J1359" t="s">
        <v>3606</v>
      </c>
      <c r="K1359" t="s">
        <v>30</v>
      </c>
      <c r="L1359">
        <v>90008</v>
      </c>
      <c r="M1359">
        <v>1310</v>
      </c>
      <c r="N1359" t="s">
        <v>8262</v>
      </c>
      <c r="O1359">
        <v>50</v>
      </c>
      <c r="P1359">
        <v>5</v>
      </c>
      <c r="Q1359" t="s">
        <v>32</v>
      </c>
      <c r="R1359" t="s">
        <v>8304</v>
      </c>
      <c r="S1359">
        <v>50.41</v>
      </c>
      <c r="T1359">
        <v>155</v>
      </c>
      <c r="U1359" t="s">
        <v>19</v>
      </c>
      <c r="V1359" s="2">
        <v>42727</v>
      </c>
      <c r="W1359" t="s">
        <v>20</v>
      </c>
      <c r="X1359" t="s">
        <v>34</v>
      </c>
      <c r="Y1359" t="s">
        <v>54</v>
      </c>
    </row>
    <row r="1360" spans="1:25" x14ac:dyDescent="0.35">
      <c r="A1360">
        <v>5</v>
      </c>
      <c r="B1360" t="s">
        <v>43</v>
      </c>
      <c r="C1360">
        <v>6</v>
      </c>
      <c r="D1360" t="s">
        <v>26</v>
      </c>
      <c r="E1360" t="s">
        <v>700</v>
      </c>
      <c r="F1360" t="s">
        <v>13</v>
      </c>
      <c r="G1360" t="s">
        <v>701</v>
      </c>
      <c r="H1360" s="1">
        <v>0</v>
      </c>
      <c r="I1360" s="2">
        <v>42632</v>
      </c>
      <c r="J1360" t="s">
        <v>702</v>
      </c>
      <c r="K1360" t="s">
        <v>30</v>
      </c>
      <c r="L1360">
        <v>90805</v>
      </c>
      <c r="M1360">
        <v>1216</v>
      </c>
      <c r="N1360" t="s">
        <v>703</v>
      </c>
      <c r="O1360">
        <v>4</v>
      </c>
      <c r="P1360">
        <v>2</v>
      </c>
      <c r="Q1360" t="s">
        <v>32</v>
      </c>
      <c r="R1360" t="s">
        <v>8304</v>
      </c>
      <c r="S1360">
        <v>3.58</v>
      </c>
      <c r="T1360">
        <v>7</v>
      </c>
      <c r="U1360" t="s">
        <v>33</v>
      </c>
      <c r="V1360" s="2">
        <v>42637</v>
      </c>
      <c r="W1360" t="s">
        <v>39</v>
      </c>
      <c r="X1360" t="s">
        <v>34</v>
      </c>
      <c r="Y1360" t="s">
        <v>176</v>
      </c>
    </row>
    <row r="1361" spans="1:25" hidden="1" x14ac:dyDescent="0.35">
      <c r="A1361">
        <v>2</v>
      </c>
      <c r="B1361" t="s">
        <v>43</v>
      </c>
      <c r="C1361">
        <v>3</v>
      </c>
      <c r="D1361" t="s">
        <v>11</v>
      </c>
      <c r="E1361" t="s">
        <v>906</v>
      </c>
      <c r="F1361" t="s">
        <v>13</v>
      </c>
      <c r="G1361" t="s">
        <v>1673</v>
      </c>
      <c r="H1361" s="1">
        <v>0.2</v>
      </c>
      <c r="I1361" s="2">
        <v>42590</v>
      </c>
      <c r="J1361" t="s">
        <v>2025</v>
      </c>
      <c r="K1361" t="s">
        <v>16</v>
      </c>
      <c r="L1361">
        <v>32216</v>
      </c>
      <c r="M1361">
        <v>1228</v>
      </c>
      <c r="N1361" t="s">
        <v>8129</v>
      </c>
      <c r="O1361">
        <v>-8</v>
      </c>
      <c r="P1361">
        <v>4</v>
      </c>
      <c r="Q1361" t="s">
        <v>18</v>
      </c>
      <c r="R1361" t="s">
        <v>8304</v>
      </c>
      <c r="S1361">
        <v>-7.77</v>
      </c>
      <c r="T1361">
        <v>155</v>
      </c>
      <c r="U1361" t="s">
        <v>19</v>
      </c>
      <c r="V1361" s="2">
        <v>42592</v>
      </c>
      <c r="W1361" t="s">
        <v>20</v>
      </c>
      <c r="X1361" t="s">
        <v>40</v>
      </c>
      <c r="Y1361" t="s">
        <v>22</v>
      </c>
    </row>
    <row r="1362" spans="1:25" hidden="1" x14ac:dyDescent="0.35">
      <c r="A1362">
        <v>6</v>
      </c>
      <c r="B1362" t="s">
        <v>10</v>
      </c>
      <c r="C1362">
        <v>6</v>
      </c>
      <c r="D1362" t="s">
        <v>26</v>
      </c>
      <c r="E1362" t="s">
        <v>535</v>
      </c>
      <c r="F1362" t="s">
        <v>13</v>
      </c>
      <c r="G1362" t="s">
        <v>5794</v>
      </c>
      <c r="H1362" s="1">
        <v>0</v>
      </c>
      <c r="I1362" s="2">
        <v>42549</v>
      </c>
      <c r="J1362" t="s">
        <v>6183</v>
      </c>
      <c r="K1362" t="s">
        <v>73</v>
      </c>
      <c r="L1362">
        <v>48234</v>
      </c>
      <c r="M1362">
        <v>1507</v>
      </c>
      <c r="N1362" t="s">
        <v>346</v>
      </c>
      <c r="O1362">
        <v>3</v>
      </c>
      <c r="P1362">
        <v>1</v>
      </c>
      <c r="Q1362" t="s">
        <v>75</v>
      </c>
      <c r="R1362" t="s">
        <v>8304</v>
      </c>
      <c r="S1362">
        <v>3.04</v>
      </c>
      <c r="T1362">
        <v>6</v>
      </c>
      <c r="U1362" t="s">
        <v>33</v>
      </c>
      <c r="V1362" s="2">
        <v>42555</v>
      </c>
      <c r="W1362" t="s">
        <v>39</v>
      </c>
      <c r="X1362" t="s">
        <v>156</v>
      </c>
      <c r="Y1362" t="s">
        <v>176</v>
      </c>
    </row>
    <row r="1363" spans="1:25" x14ac:dyDescent="0.35">
      <c r="A1363">
        <v>5</v>
      </c>
      <c r="B1363" t="s">
        <v>43</v>
      </c>
      <c r="C1363">
        <v>6</v>
      </c>
      <c r="D1363" t="s">
        <v>11</v>
      </c>
      <c r="E1363" t="s">
        <v>88</v>
      </c>
      <c r="F1363" t="s">
        <v>13</v>
      </c>
      <c r="G1363" t="s">
        <v>1063</v>
      </c>
      <c r="H1363" s="1">
        <v>0.15</v>
      </c>
      <c r="I1363" s="2">
        <v>42382</v>
      </c>
      <c r="J1363" t="s">
        <v>2674</v>
      </c>
      <c r="K1363" t="s">
        <v>30</v>
      </c>
      <c r="L1363">
        <v>94109</v>
      </c>
      <c r="M1363">
        <v>1228</v>
      </c>
      <c r="N1363" t="s">
        <v>8122</v>
      </c>
      <c r="O1363">
        <v>4</v>
      </c>
      <c r="P1363">
        <v>3</v>
      </c>
      <c r="Q1363" t="s">
        <v>32</v>
      </c>
      <c r="R1363" t="s">
        <v>8304</v>
      </c>
      <c r="S1363">
        <v>3.93</v>
      </c>
      <c r="T1363">
        <v>334</v>
      </c>
      <c r="U1363" t="s">
        <v>19</v>
      </c>
      <c r="V1363" s="2">
        <v>42387</v>
      </c>
      <c r="W1363" t="s">
        <v>39</v>
      </c>
      <c r="X1363" t="s">
        <v>34</v>
      </c>
      <c r="Y1363" t="s">
        <v>22</v>
      </c>
    </row>
    <row r="1364" spans="1:25" x14ac:dyDescent="0.35">
      <c r="A1364">
        <v>5</v>
      </c>
      <c r="B1364" t="s">
        <v>43</v>
      </c>
      <c r="C1364">
        <v>6</v>
      </c>
      <c r="D1364" t="s">
        <v>26</v>
      </c>
      <c r="E1364" t="s">
        <v>88</v>
      </c>
      <c r="F1364" t="s">
        <v>13</v>
      </c>
      <c r="G1364" t="s">
        <v>1063</v>
      </c>
      <c r="H1364" s="1">
        <v>0</v>
      </c>
      <c r="I1364" s="2">
        <v>42382</v>
      </c>
      <c r="J1364" t="s">
        <v>2674</v>
      </c>
      <c r="K1364" t="s">
        <v>30</v>
      </c>
      <c r="L1364">
        <v>94109</v>
      </c>
      <c r="M1364">
        <v>29</v>
      </c>
      <c r="N1364" t="s">
        <v>473</v>
      </c>
      <c r="O1364">
        <v>7</v>
      </c>
      <c r="P1364">
        <v>5</v>
      </c>
      <c r="Q1364" t="s">
        <v>32</v>
      </c>
      <c r="R1364" t="s">
        <v>8304</v>
      </c>
      <c r="S1364">
        <v>6.57</v>
      </c>
      <c r="T1364">
        <v>20</v>
      </c>
      <c r="U1364" t="s">
        <v>19</v>
      </c>
      <c r="V1364" s="2">
        <v>42387</v>
      </c>
      <c r="W1364" t="s">
        <v>39</v>
      </c>
      <c r="X1364" t="s">
        <v>34</v>
      </c>
      <c r="Y1364" t="s">
        <v>49</v>
      </c>
    </row>
    <row r="1365" spans="1:25" x14ac:dyDescent="0.35">
      <c r="A1365">
        <v>5</v>
      </c>
      <c r="B1365" t="s">
        <v>43</v>
      </c>
      <c r="C1365">
        <v>6</v>
      </c>
      <c r="D1365" t="s">
        <v>26</v>
      </c>
      <c r="E1365" t="s">
        <v>88</v>
      </c>
      <c r="F1365" t="s">
        <v>13</v>
      </c>
      <c r="G1365" t="s">
        <v>1063</v>
      </c>
      <c r="H1365" s="1">
        <v>0</v>
      </c>
      <c r="I1365" s="2">
        <v>42382</v>
      </c>
      <c r="J1365" t="s">
        <v>2674</v>
      </c>
      <c r="K1365" t="s">
        <v>30</v>
      </c>
      <c r="L1365">
        <v>94109</v>
      </c>
      <c r="M1365">
        <v>1551</v>
      </c>
      <c r="N1365" t="s">
        <v>3475</v>
      </c>
      <c r="O1365">
        <v>239</v>
      </c>
      <c r="P1365">
        <v>5</v>
      </c>
      <c r="Q1365" t="s">
        <v>32</v>
      </c>
      <c r="R1365" t="s">
        <v>8304</v>
      </c>
      <c r="S1365">
        <v>238.65</v>
      </c>
      <c r="T1365">
        <v>1326</v>
      </c>
      <c r="U1365" t="s">
        <v>19</v>
      </c>
      <c r="V1365" s="2">
        <v>42387</v>
      </c>
      <c r="W1365" t="s">
        <v>39</v>
      </c>
      <c r="X1365" t="s">
        <v>34</v>
      </c>
      <c r="Y1365" t="s">
        <v>42</v>
      </c>
    </row>
    <row r="1366" spans="1:25" x14ac:dyDescent="0.35">
      <c r="A1366">
        <v>2</v>
      </c>
      <c r="B1366" t="s">
        <v>25</v>
      </c>
      <c r="C1366">
        <v>1</v>
      </c>
      <c r="D1366" t="s">
        <v>26</v>
      </c>
      <c r="E1366" t="s">
        <v>88</v>
      </c>
      <c r="F1366" t="s">
        <v>13</v>
      </c>
      <c r="G1366" t="s">
        <v>2350</v>
      </c>
      <c r="H1366" s="1">
        <v>0</v>
      </c>
      <c r="I1366" s="2">
        <v>42571</v>
      </c>
      <c r="J1366" t="s">
        <v>3107</v>
      </c>
      <c r="K1366" t="s">
        <v>30</v>
      </c>
      <c r="L1366">
        <v>94122</v>
      </c>
      <c r="M1366">
        <v>1660</v>
      </c>
      <c r="N1366" t="s">
        <v>8160</v>
      </c>
      <c r="O1366">
        <v>11</v>
      </c>
      <c r="P1366">
        <v>3</v>
      </c>
      <c r="Q1366" t="s">
        <v>32</v>
      </c>
      <c r="R1366" t="s">
        <v>8304</v>
      </c>
      <c r="S1366">
        <v>10.73</v>
      </c>
      <c r="T1366">
        <v>23</v>
      </c>
      <c r="U1366" t="s">
        <v>19</v>
      </c>
      <c r="V1366" s="2">
        <v>42573</v>
      </c>
      <c r="W1366" t="s">
        <v>130</v>
      </c>
      <c r="X1366" t="s">
        <v>34</v>
      </c>
      <c r="Y1366" t="s">
        <v>64</v>
      </c>
    </row>
    <row r="1367" spans="1:25" x14ac:dyDescent="0.35">
      <c r="A1367">
        <v>2</v>
      </c>
      <c r="B1367" t="s">
        <v>25</v>
      </c>
      <c r="C1367">
        <v>1</v>
      </c>
      <c r="D1367" t="s">
        <v>26</v>
      </c>
      <c r="E1367" t="s">
        <v>88</v>
      </c>
      <c r="F1367" t="s">
        <v>13</v>
      </c>
      <c r="G1367" t="s">
        <v>2350</v>
      </c>
      <c r="H1367" s="1">
        <v>0.2</v>
      </c>
      <c r="I1367" s="2">
        <v>42571</v>
      </c>
      <c r="J1367" t="s">
        <v>3107</v>
      </c>
      <c r="K1367" t="s">
        <v>30</v>
      </c>
      <c r="L1367">
        <v>94122</v>
      </c>
      <c r="M1367">
        <v>449</v>
      </c>
      <c r="N1367" t="s">
        <v>1019</v>
      </c>
      <c r="O1367">
        <v>30</v>
      </c>
      <c r="P1367">
        <v>6</v>
      </c>
      <c r="Q1367" t="s">
        <v>32</v>
      </c>
      <c r="R1367" t="s">
        <v>8304</v>
      </c>
      <c r="S1367">
        <v>30.28</v>
      </c>
      <c r="T1367">
        <v>90</v>
      </c>
      <c r="U1367" t="s">
        <v>19</v>
      </c>
      <c r="V1367" s="2">
        <v>42573</v>
      </c>
      <c r="W1367" t="s">
        <v>130</v>
      </c>
      <c r="X1367" t="s">
        <v>34</v>
      </c>
      <c r="Y1367" t="s">
        <v>54</v>
      </c>
    </row>
    <row r="1368" spans="1:25" hidden="1" x14ac:dyDescent="0.35">
      <c r="A1368">
        <v>5</v>
      </c>
      <c r="B1368" t="s">
        <v>25</v>
      </c>
      <c r="C1368">
        <v>3</v>
      </c>
      <c r="D1368" t="s">
        <v>50</v>
      </c>
      <c r="E1368" t="s">
        <v>2026</v>
      </c>
      <c r="F1368" t="s">
        <v>13</v>
      </c>
      <c r="G1368" t="s">
        <v>7163</v>
      </c>
      <c r="H1368" s="1">
        <v>0.2</v>
      </c>
      <c r="I1368" s="2">
        <v>42445</v>
      </c>
      <c r="J1368" t="s">
        <v>7736</v>
      </c>
      <c r="K1368" t="s">
        <v>16</v>
      </c>
      <c r="L1368">
        <v>27604</v>
      </c>
      <c r="M1368">
        <v>1298</v>
      </c>
      <c r="N1368" t="s">
        <v>5175</v>
      </c>
      <c r="O1368">
        <v>29</v>
      </c>
      <c r="P1368">
        <v>2</v>
      </c>
      <c r="Q1368" t="s">
        <v>18</v>
      </c>
      <c r="R1368" t="s">
        <v>8304</v>
      </c>
      <c r="S1368">
        <v>29.5</v>
      </c>
      <c r="T1368">
        <v>472</v>
      </c>
      <c r="U1368" t="s">
        <v>76</v>
      </c>
      <c r="V1368" s="2">
        <v>42450</v>
      </c>
      <c r="W1368" t="s">
        <v>20</v>
      </c>
      <c r="X1368" t="s">
        <v>63</v>
      </c>
      <c r="Y1368" t="s">
        <v>52</v>
      </c>
    </row>
    <row r="1369" spans="1:25" x14ac:dyDescent="0.35">
      <c r="A1369">
        <v>4</v>
      </c>
      <c r="B1369" t="s">
        <v>43</v>
      </c>
      <c r="C1369">
        <v>6</v>
      </c>
      <c r="D1369" t="s">
        <v>26</v>
      </c>
      <c r="E1369" t="s">
        <v>863</v>
      </c>
      <c r="F1369" t="s">
        <v>13</v>
      </c>
      <c r="G1369" t="s">
        <v>808</v>
      </c>
      <c r="H1369" s="1">
        <v>0</v>
      </c>
      <c r="I1369" s="2">
        <v>42443</v>
      </c>
      <c r="J1369" t="s">
        <v>6534</v>
      </c>
      <c r="K1369" t="s">
        <v>30</v>
      </c>
      <c r="L1369">
        <v>92646</v>
      </c>
      <c r="M1369">
        <v>252</v>
      </c>
      <c r="N1369" t="s">
        <v>4570</v>
      </c>
      <c r="O1369">
        <v>1</v>
      </c>
      <c r="P1369">
        <v>1</v>
      </c>
      <c r="Q1369" t="s">
        <v>32</v>
      </c>
      <c r="R1369" t="s">
        <v>8304</v>
      </c>
      <c r="S1369">
        <v>1.25</v>
      </c>
      <c r="T1369">
        <v>3</v>
      </c>
      <c r="U1369" t="s">
        <v>33</v>
      </c>
      <c r="V1369" s="2">
        <v>42447</v>
      </c>
      <c r="W1369" t="s">
        <v>39</v>
      </c>
      <c r="X1369" t="s">
        <v>34</v>
      </c>
      <c r="Y1369" t="s">
        <v>49</v>
      </c>
    </row>
    <row r="1370" spans="1:25" x14ac:dyDescent="0.35">
      <c r="A1370">
        <v>4</v>
      </c>
      <c r="B1370" t="s">
        <v>43</v>
      </c>
      <c r="C1370">
        <v>6</v>
      </c>
      <c r="D1370" t="s">
        <v>26</v>
      </c>
      <c r="E1370" t="s">
        <v>863</v>
      </c>
      <c r="F1370" t="s">
        <v>13</v>
      </c>
      <c r="G1370" t="s">
        <v>808</v>
      </c>
      <c r="H1370" s="1">
        <v>0</v>
      </c>
      <c r="I1370" s="2">
        <v>42443</v>
      </c>
      <c r="J1370" t="s">
        <v>6534</v>
      </c>
      <c r="K1370" t="s">
        <v>30</v>
      </c>
      <c r="L1370">
        <v>92646</v>
      </c>
      <c r="M1370">
        <v>1770</v>
      </c>
      <c r="N1370" t="s">
        <v>1208</v>
      </c>
      <c r="O1370">
        <v>5</v>
      </c>
      <c r="P1370">
        <v>2</v>
      </c>
      <c r="Q1370" t="s">
        <v>32</v>
      </c>
      <c r="R1370" t="s">
        <v>8304</v>
      </c>
      <c r="S1370">
        <v>4.75</v>
      </c>
      <c r="T1370">
        <v>11</v>
      </c>
      <c r="U1370" t="s">
        <v>33</v>
      </c>
      <c r="V1370" s="2">
        <v>42447</v>
      </c>
      <c r="W1370" t="s">
        <v>39</v>
      </c>
      <c r="X1370" t="s">
        <v>34</v>
      </c>
      <c r="Y1370" t="s">
        <v>64</v>
      </c>
    </row>
    <row r="1371" spans="1:25" hidden="1" x14ac:dyDescent="0.35">
      <c r="A1371">
        <v>1</v>
      </c>
      <c r="B1371" t="s">
        <v>10</v>
      </c>
      <c r="C1371">
        <v>1</v>
      </c>
      <c r="D1371" t="s">
        <v>26</v>
      </c>
      <c r="E1371" t="s">
        <v>171</v>
      </c>
      <c r="F1371" t="s">
        <v>13</v>
      </c>
      <c r="G1371" t="s">
        <v>5425</v>
      </c>
      <c r="H1371" s="1">
        <v>0</v>
      </c>
      <c r="I1371" s="2">
        <v>42735</v>
      </c>
      <c r="J1371" t="s">
        <v>5878</v>
      </c>
      <c r="K1371" t="s">
        <v>102</v>
      </c>
      <c r="L1371">
        <v>10035</v>
      </c>
      <c r="M1371">
        <v>220</v>
      </c>
      <c r="N1371" t="s">
        <v>436</v>
      </c>
      <c r="O1371">
        <v>9</v>
      </c>
      <c r="P1371">
        <v>3</v>
      </c>
      <c r="Q1371" t="s">
        <v>104</v>
      </c>
      <c r="R1371" t="s">
        <v>8304</v>
      </c>
      <c r="S1371">
        <v>8.69</v>
      </c>
      <c r="T1371">
        <v>19</v>
      </c>
      <c r="U1371" t="s">
        <v>33</v>
      </c>
      <c r="V1371" s="2">
        <v>42736</v>
      </c>
      <c r="W1371" t="s">
        <v>130</v>
      </c>
      <c r="X1371" t="s">
        <v>175</v>
      </c>
      <c r="Y1371" t="s">
        <v>35</v>
      </c>
    </row>
    <row r="1372" spans="1:25" hidden="1" x14ac:dyDescent="0.35">
      <c r="A1372">
        <v>1</v>
      </c>
      <c r="B1372" t="s">
        <v>10</v>
      </c>
      <c r="C1372">
        <v>1</v>
      </c>
      <c r="D1372" t="s">
        <v>50</v>
      </c>
      <c r="E1372" t="s">
        <v>171</v>
      </c>
      <c r="F1372" t="s">
        <v>13</v>
      </c>
      <c r="G1372" t="s">
        <v>5425</v>
      </c>
      <c r="H1372" s="1">
        <v>0</v>
      </c>
      <c r="I1372" s="2">
        <v>42735</v>
      </c>
      <c r="J1372" t="s">
        <v>5878</v>
      </c>
      <c r="K1372" t="s">
        <v>102</v>
      </c>
      <c r="L1372">
        <v>10035</v>
      </c>
      <c r="M1372">
        <v>1604</v>
      </c>
      <c r="N1372" t="s">
        <v>1313</v>
      </c>
      <c r="O1372">
        <v>11</v>
      </c>
      <c r="P1372">
        <v>3</v>
      </c>
      <c r="Q1372" t="s">
        <v>104</v>
      </c>
      <c r="R1372" t="s">
        <v>8304</v>
      </c>
      <c r="S1372">
        <v>11.47</v>
      </c>
      <c r="T1372">
        <v>35</v>
      </c>
      <c r="U1372" t="s">
        <v>33</v>
      </c>
      <c r="V1372" s="2">
        <v>42736</v>
      </c>
      <c r="W1372" t="s">
        <v>130</v>
      </c>
      <c r="X1372" t="s">
        <v>175</v>
      </c>
      <c r="Y1372" t="s">
        <v>113</v>
      </c>
    </row>
    <row r="1373" spans="1:25" hidden="1" x14ac:dyDescent="0.35">
      <c r="A1373">
        <v>3</v>
      </c>
      <c r="B1373" t="s">
        <v>25</v>
      </c>
      <c r="C1373">
        <v>1</v>
      </c>
      <c r="D1373" t="s">
        <v>11</v>
      </c>
      <c r="E1373" t="s">
        <v>1530</v>
      </c>
      <c r="F1373" t="s">
        <v>13</v>
      </c>
      <c r="G1373" t="s">
        <v>1531</v>
      </c>
      <c r="H1373" s="1">
        <v>0</v>
      </c>
      <c r="I1373" s="2">
        <v>42615</v>
      </c>
      <c r="J1373" t="s">
        <v>1532</v>
      </c>
      <c r="K1373" t="s">
        <v>102</v>
      </c>
      <c r="L1373">
        <v>13601</v>
      </c>
      <c r="M1373">
        <v>1538</v>
      </c>
      <c r="N1373" t="s">
        <v>1533</v>
      </c>
      <c r="O1373">
        <v>5</v>
      </c>
      <c r="P1373">
        <v>1</v>
      </c>
      <c r="Q1373" t="s">
        <v>104</v>
      </c>
      <c r="R1373" t="s">
        <v>8304</v>
      </c>
      <c r="S1373">
        <v>4.95</v>
      </c>
      <c r="T1373">
        <v>71</v>
      </c>
      <c r="U1373" t="s">
        <v>19</v>
      </c>
      <c r="V1373" s="2">
        <v>42618</v>
      </c>
      <c r="W1373" t="s">
        <v>130</v>
      </c>
      <c r="X1373" t="s">
        <v>175</v>
      </c>
      <c r="Y1373" t="s">
        <v>47</v>
      </c>
    </row>
    <row r="1374" spans="1:25" hidden="1" x14ac:dyDescent="0.35">
      <c r="A1374">
        <v>3</v>
      </c>
      <c r="B1374" t="s">
        <v>25</v>
      </c>
      <c r="C1374">
        <v>1</v>
      </c>
      <c r="D1374" t="s">
        <v>26</v>
      </c>
      <c r="E1374" t="s">
        <v>1530</v>
      </c>
      <c r="F1374" t="s">
        <v>13</v>
      </c>
      <c r="G1374" t="s">
        <v>1531</v>
      </c>
      <c r="H1374" s="1">
        <v>0</v>
      </c>
      <c r="I1374" s="2">
        <v>42615</v>
      </c>
      <c r="J1374" t="s">
        <v>1532</v>
      </c>
      <c r="K1374" t="s">
        <v>102</v>
      </c>
      <c r="L1374">
        <v>13601</v>
      </c>
      <c r="M1374">
        <v>809</v>
      </c>
      <c r="N1374" t="s">
        <v>2859</v>
      </c>
      <c r="O1374">
        <v>9</v>
      </c>
      <c r="P1374">
        <v>1</v>
      </c>
      <c r="Q1374" t="s">
        <v>104</v>
      </c>
      <c r="R1374" t="s">
        <v>8304</v>
      </c>
      <c r="S1374">
        <v>8.9499999999999993</v>
      </c>
      <c r="T1374">
        <v>20</v>
      </c>
      <c r="U1374" t="s">
        <v>19</v>
      </c>
      <c r="V1374" s="2">
        <v>42618</v>
      </c>
      <c r="W1374" t="s">
        <v>130</v>
      </c>
      <c r="X1374" t="s">
        <v>175</v>
      </c>
      <c r="Y1374" t="s">
        <v>56</v>
      </c>
    </row>
    <row r="1375" spans="1:25" hidden="1" x14ac:dyDescent="0.35">
      <c r="A1375">
        <v>3</v>
      </c>
      <c r="B1375" t="s">
        <v>25</v>
      </c>
      <c r="C1375">
        <v>1</v>
      </c>
      <c r="D1375" t="s">
        <v>50</v>
      </c>
      <c r="E1375" t="s">
        <v>209</v>
      </c>
      <c r="F1375" t="s">
        <v>13</v>
      </c>
      <c r="G1375" t="s">
        <v>1323</v>
      </c>
      <c r="H1375" s="1">
        <v>0</v>
      </c>
      <c r="I1375" s="2">
        <v>42556</v>
      </c>
      <c r="J1375" t="s">
        <v>1324</v>
      </c>
      <c r="K1375" t="s">
        <v>16</v>
      </c>
      <c r="L1375">
        <v>39212</v>
      </c>
      <c r="M1375">
        <v>1115</v>
      </c>
      <c r="N1375" t="s">
        <v>784</v>
      </c>
      <c r="O1375">
        <v>163</v>
      </c>
      <c r="P1375">
        <v>3</v>
      </c>
      <c r="Q1375" t="s">
        <v>18</v>
      </c>
      <c r="R1375" t="s">
        <v>8304</v>
      </c>
      <c r="S1375">
        <v>163.19</v>
      </c>
      <c r="T1375">
        <v>480</v>
      </c>
      <c r="U1375" t="s">
        <v>19</v>
      </c>
      <c r="V1375" s="2">
        <v>42559</v>
      </c>
      <c r="W1375" t="s">
        <v>130</v>
      </c>
      <c r="X1375" t="s">
        <v>887</v>
      </c>
      <c r="Y1375" t="s">
        <v>113</v>
      </c>
    </row>
    <row r="1376" spans="1:25" hidden="1" x14ac:dyDescent="0.35">
      <c r="A1376">
        <v>3</v>
      </c>
      <c r="B1376" t="s">
        <v>25</v>
      </c>
      <c r="C1376">
        <v>1</v>
      </c>
      <c r="D1376" t="s">
        <v>26</v>
      </c>
      <c r="E1376" t="s">
        <v>209</v>
      </c>
      <c r="F1376" t="s">
        <v>13</v>
      </c>
      <c r="G1376" t="s">
        <v>1323</v>
      </c>
      <c r="H1376" s="1">
        <v>0</v>
      </c>
      <c r="I1376" s="2">
        <v>42556</v>
      </c>
      <c r="J1376" t="s">
        <v>1324</v>
      </c>
      <c r="K1376" t="s">
        <v>16</v>
      </c>
      <c r="L1376">
        <v>39212</v>
      </c>
      <c r="M1376">
        <v>227</v>
      </c>
      <c r="N1376" t="s">
        <v>1325</v>
      </c>
      <c r="O1376">
        <v>7</v>
      </c>
      <c r="P1376">
        <v>2</v>
      </c>
      <c r="Q1376" t="s">
        <v>18</v>
      </c>
      <c r="R1376" t="s">
        <v>8304</v>
      </c>
      <c r="S1376">
        <v>6.87</v>
      </c>
      <c r="T1376">
        <v>15</v>
      </c>
      <c r="U1376" t="s">
        <v>19</v>
      </c>
      <c r="V1376" s="2">
        <v>42559</v>
      </c>
      <c r="W1376" t="s">
        <v>130</v>
      </c>
      <c r="X1376" t="s">
        <v>887</v>
      </c>
      <c r="Y1376" t="s">
        <v>35</v>
      </c>
    </row>
    <row r="1377" spans="1:25" hidden="1" x14ac:dyDescent="0.35">
      <c r="A1377">
        <v>3</v>
      </c>
      <c r="B1377" t="s">
        <v>25</v>
      </c>
      <c r="C1377">
        <v>1</v>
      </c>
      <c r="D1377" t="s">
        <v>26</v>
      </c>
      <c r="E1377" t="s">
        <v>209</v>
      </c>
      <c r="F1377" t="s">
        <v>13</v>
      </c>
      <c r="G1377" t="s">
        <v>1323</v>
      </c>
      <c r="H1377" s="1">
        <v>0</v>
      </c>
      <c r="I1377" s="2">
        <v>42556</v>
      </c>
      <c r="J1377" t="s">
        <v>1324</v>
      </c>
      <c r="K1377" t="s">
        <v>16</v>
      </c>
      <c r="L1377">
        <v>39212</v>
      </c>
      <c r="M1377">
        <v>1795</v>
      </c>
      <c r="N1377" t="s">
        <v>252</v>
      </c>
      <c r="O1377">
        <v>9</v>
      </c>
      <c r="P1377">
        <v>3</v>
      </c>
      <c r="Q1377" t="s">
        <v>18</v>
      </c>
      <c r="R1377" t="s">
        <v>8304</v>
      </c>
      <c r="S1377">
        <v>9.33</v>
      </c>
      <c r="T1377">
        <v>19</v>
      </c>
      <c r="U1377" t="s">
        <v>19</v>
      </c>
      <c r="V1377" s="2">
        <v>42559</v>
      </c>
      <c r="W1377" t="s">
        <v>130</v>
      </c>
      <c r="X1377" t="s">
        <v>887</v>
      </c>
      <c r="Y1377" t="s">
        <v>64</v>
      </c>
    </row>
    <row r="1378" spans="1:25" x14ac:dyDescent="0.35">
      <c r="A1378">
        <v>5</v>
      </c>
      <c r="B1378" t="s">
        <v>25</v>
      </c>
      <c r="C1378">
        <v>3</v>
      </c>
      <c r="D1378" t="s">
        <v>11</v>
      </c>
      <c r="E1378" t="s">
        <v>27</v>
      </c>
      <c r="F1378" t="s">
        <v>13</v>
      </c>
      <c r="G1378" t="s">
        <v>791</v>
      </c>
      <c r="H1378" s="1">
        <v>0.2</v>
      </c>
      <c r="I1378" s="2">
        <v>42646</v>
      </c>
      <c r="J1378" t="s">
        <v>5455</v>
      </c>
      <c r="K1378" t="s">
        <v>30</v>
      </c>
      <c r="L1378">
        <v>90036</v>
      </c>
      <c r="M1378">
        <v>316</v>
      </c>
      <c r="N1378" t="s">
        <v>2210</v>
      </c>
      <c r="O1378">
        <v>4</v>
      </c>
      <c r="P1378">
        <v>1</v>
      </c>
      <c r="Q1378" t="s">
        <v>32</v>
      </c>
      <c r="R1378" t="s">
        <v>8304</v>
      </c>
      <c r="S1378">
        <v>3.59</v>
      </c>
      <c r="T1378">
        <v>143</v>
      </c>
      <c r="U1378" t="s">
        <v>33</v>
      </c>
      <c r="V1378" s="2">
        <v>42651</v>
      </c>
      <c r="W1378" t="s">
        <v>20</v>
      </c>
      <c r="X1378" t="s">
        <v>34</v>
      </c>
      <c r="Y1378" t="s">
        <v>41</v>
      </c>
    </row>
    <row r="1379" spans="1:25" x14ac:dyDescent="0.35">
      <c r="A1379">
        <v>5</v>
      </c>
      <c r="B1379" t="s">
        <v>25</v>
      </c>
      <c r="C1379">
        <v>3</v>
      </c>
      <c r="D1379" t="s">
        <v>11</v>
      </c>
      <c r="E1379" t="s">
        <v>27</v>
      </c>
      <c r="F1379" t="s">
        <v>13</v>
      </c>
      <c r="G1379" t="s">
        <v>791</v>
      </c>
      <c r="H1379" s="1">
        <v>0.2</v>
      </c>
      <c r="I1379" s="2">
        <v>42646</v>
      </c>
      <c r="J1379" t="s">
        <v>5455</v>
      </c>
      <c r="K1379" t="s">
        <v>30</v>
      </c>
      <c r="L1379">
        <v>90036</v>
      </c>
      <c r="M1379">
        <v>747</v>
      </c>
      <c r="N1379" t="s">
        <v>103</v>
      </c>
      <c r="O1379">
        <v>14</v>
      </c>
      <c r="P1379">
        <v>3</v>
      </c>
      <c r="Q1379" t="s">
        <v>32</v>
      </c>
      <c r="R1379" t="s">
        <v>8304</v>
      </c>
      <c r="S1379">
        <v>13.76</v>
      </c>
      <c r="T1379">
        <v>122</v>
      </c>
      <c r="U1379" t="s">
        <v>33</v>
      </c>
      <c r="V1379" s="2">
        <v>42651</v>
      </c>
      <c r="W1379" t="s">
        <v>20</v>
      </c>
      <c r="X1379" t="s">
        <v>34</v>
      </c>
      <c r="Y1379" t="s">
        <v>24</v>
      </c>
    </row>
    <row r="1380" spans="1:25" x14ac:dyDescent="0.35">
      <c r="A1380">
        <v>2</v>
      </c>
      <c r="B1380" t="s">
        <v>25</v>
      </c>
      <c r="C1380">
        <v>1</v>
      </c>
      <c r="D1380" t="s">
        <v>11</v>
      </c>
      <c r="E1380" t="s">
        <v>369</v>
      </c>
      <c r="F1380" t="s">
        <v>13</v>
      </c>
      <c r="G1380" t="s">
        <v>370</v>
      </c>
      <c r="H1380" s="1">
        <v>0.2</v>
      </c>
      <c r="I1380" s="2">
        <v>42654</v>
      </c>
      <c r="J1380" t="s">
        <v>7802</v>
      </c>
      <c r="K1380" t="s">
        <v>30</v>
      </c>
      <c r="L1380">
        <v>91104</v>
      </c>
      <c r="M1380">
        <v>749</v>
      </c>
      <c r="N1380" t="s">
        <v>5462</v>
      </c>
      <c r="O1380">
        <v>-65</v>
      </c>
      <c r="P1380">
        <v>2</v>
      </c>
      <c r="Q1380" t="s">
        <v>32</v>
      </c>
      <c r="R1380" t="s">
        <v>92</v>
      </c>
      <c r="S1380">
        <v>-65.040000000000006</v>
      </c>
      <c r="T1380">
        <v>434</v>
      </c>
      <c r="U1380" t="s">
        <v>19</v>
      </c>
      <c r="V1380" s="2">
        <v>42656</v>
      </c>
      <c r="W1380" t="s">
        <v>130</v>
      </c>
      <c r="X1380" t="s">
        <v>34</v>
      </c>
      <c r="Y1380" t="s">
        <v>24</v>
      </c>
    </row>
    <row r="1381" spans="1:25" x14ac:dyDescent="0.35">
      <c r="A1381">
        <v>2</v>
      </c>
      <c r="B1381" t="s">
        <v>25</v>
      </c>
      <c r="C1381">
        <v>1</v>
      </c>
      <c r="D1381" t="s">
        <v>26</v>
      </c>
      <c r="E1381" t="s">
        <v>369</v>
      </c>
      <c r="F1381" t="s">
        <v>13</v>
      </c>
      <c r="G1381" t="s">
        <v>370</v>
      </c>
      <c r="H1381" s="1">
        <v>0</v>
      </c>
      <c r="I1381" s="2">
        <v>42654</v>
      </c>
      <c r="J1381" t="s">
        <v>7802</v>
      </c>
      <c r="K1381" t="s">
        <v>30</v>
      </c>
      <c r="L1381">
        <v>91104</v>
      </c>
      <c r="M1381">
        <v>935</v>
      </c>
      <c r="N1381" t="s">
        <v>3467</v>
      </c>
      <c r="O1381">
        <v>8</v>
      </c>
      <c r="P1381">
        <v>4</v>
      </c>
      <c r="Q1381" t="s">
        <v>32</v>
      </c>
      <c r="R1381" t="s">
        <v>92</v>
      </c>
      <c r="S1381">
        <v>8.3000000000000007</v>
      </c>
      <c r="T1381">
        <v>32</v>
      </c>
      <c r="U1381" t="s">
        <v>19</v>
      </c>
      <c r="V1381" s="2">
        <v>42656</v>
      </c>
      <c r="W1381" t="s">
        <v>130</v>
      </c>
      <c r="X1381" t="s">
        <v>34</v>
      </c>
      <c r="Y1381" t="s">
        <v>42</v>
      </c>
    </row>
    <row r="1382" spans="1:25" x14ac:dyDescent="0.35">
      <c r="A1382">
        <v>4</v>
      </c>
      <c r="B1382" t="s">
        <v>43</v>
      </c>
      <c r="C1382">
        <v>6</v>
      </c>
      <c r="D1382" t="s">
        <v>11</v>
      </c>
      <c r="E1382" t="s">
        <v>27</v>
      </c>
      <c r="F1382" t="s">
        <v>13</v>
      </c>
      <c r="G1382" t="s">
        <v>1647</v>
      </c>
      <c r="H1382" s="1">
        <v>0.2</v>
      </c>
      <c r="I1382" s="2">
        <v>42516</v>
      </c>
      <c r="J1382" t="s">
        <v>2687</v>
      </c>
      <c r="K1382" t="s">
        <v>30</v>
      </c>
      <c r="L1382">
        <v>90008</v>
      </c>
      <c r="M1382">
        <v>845</v>
      </c>
      <c r="N1382" t="s">
        <v>2016</v>
      </c>
      <c r="O1382">
        <v>23</v>
      </c>
      <c r="P1382">
        <v>2</v>
      </c>
      <c r="Q1382" t="s">
        <v>32</v>
      </c>
      <c r="R1382" t="s">
        <v>8304</v>
      </c>
      <c r="S1382">
        <v>22.53</v>
      </c>
      <c r="T1382">
        <v>225</v>
      </c>
      <c r="U1382" t="s">
        <v>19</v>
      </c>
      <c r="V1382" s="2">
        <v>42520</v>
      </c>
      <c r="W1382" t="s">
        <v>39</v>
      </c>
      <c r="X1382" t="s">
        <v>34</v>
      </c>
      <c r="Y1382" t="s">
        <v>24</v>
      </c>
    </row>
    <row r="1383" spans="1:25" x14ac:dyDescent="0.35">
      <c r="A1383">
        <v>4</v>
      </c>
      <c r="B1383" t="s">
        <v>43</v>
      </c>
      <c r="C1383">
        <v>6</v>
      </c>
      <c r="D1383" t="s">
        <v>26</v>
      </c>
      <c r="E1383" t="s">
        <v>27</v>
      </c>
      <c r="F1383" t="s">
        <v>13</v>
      </c>
      <c r="G1383" t="s">
        <v>1085</v>
      </c>
      <c r="H1383" s="1">
        <v>0.2</v>
      </c>
      <c r="I1383" s="2">
        <v>42481</v>
      </c>
      <c r="J1383" t="s">
        <v>4680</v>
      </c>
      <c r="K1383" t="s">
        <v>30</v>
      </c>
      <c r="L1383">
        <v>90008</v>
      </c>
      <c r="M1383">
        <v>70</v>
      </c>
      <c r="N1383" t="s">
        <v>3733</v>
      </c>
      <c r="O1383">
        <v>6</v>
      </c>
      <c r="P1383">
        <v>5</v>
      </c>
      <c r="Q1383" t="s">
        <v>32</v>
      </c>
      <c r="R1383" t="s">
        <v>8304</v>
      </c>
      <c r="S1383">
        <v>5.58</v>
      </c>
      <c r="T1383">
        <v>17</v>
      </c>
      <c r="U1383" t="s">
        <v>19</v>
      </c>
      <c r="V1383" s="2">
        <v>42485</v>
      </c>
      <c r="W1383" t="s">
        <v>39</v>
      </c>
      <c r="X1383" t="s">
        <v>34</v>
      </c>
      <c r="Y1383" t="s">
        <v>54</v>
      </c>
    </row>
    <row r="1384" spans="1:25" x14ac:dyDescent="0.35">
      <c r="A1384">
        <v>6</v>
      </c>
      <c r="B1384" t="s">
        <v>10</v>
      </c>
      <c r="C1384">
        <v>6</v>
      </c>
      <c r="D1384" t="s">
        <v>26</v>
      </c>
      <c r="E1384" t="s">
        <v>386</v>
      </c>
      <c r="F1384" t="s">
        <v>13</v>
      </c>
      <c r="G1384" t="s">
        <v>2007</v>
      </c>
      <c r="H1384" s="1">
        <v>0</v>
      </c>
      <c r="I1384" s="2">
        <v>42635</v>
      </c>
      <c r="J1384" t="s">
        <v>4500</v>
      </c>
      <c r="K1384" t="s">
        <v>30</v>
      </c>
      <c r="L1384">
        <v>95123</v>
      </c>
      <c r="M1384">
        <v>1552</v>
      </c>
      <c r="N1384" t="s">
        <v>3658</v>
      </c>
      <c r="O1384">
        <v>0</v>
      </c>
      <c r="P1384">
        <v>2</v>
      </c>
      <c r="Q1384" t="s">
        <v>32</v>
      </c>
      <c r="R1384" t="s">
        <v>8304</v>
      </c>
      <c r="S1384">
        <v>0.41</v>
      </c>
      <c r="T1384">
        <v>41</v>
      </c>
      <c r="U1384" t="s">
        <v>19</v>
      </c>
      <c r="V1384" s="2">
        <v>42641</v>
      </c>
      <c r="W1384" t="s">
        <v>39</v>
      </c>
      <c r="X1384" t="s">
        <v>34</v>
      </c>
      <c r="Y1384" t="s">
        <v>42</v>
      </c>
    </row>
    <row r="1385" spans="1:25" x14ac:dyDescent="0.35">
      <c r="A1385">
        <v>6</v>
      </c>
      <c r="B1385" t="s">
        <v>10</v>
      </c>
      <c r="C1385">
        <v>6</v>
      </c>
      <c r="D1385" t="s">
        <v>26</v>
      </c>
      <c r="E1385" t="s">
        <v>386</v>
      </c>
      <c r="F1385" t="s">
        <v>13</v>
      </c>
      <c r="G1385" t="s">
        <v>2007</v>
      </c>
      <c r="H1385" s="1">
        <v>0</v>
      </c>
      <c r="I1385" s="2">
        <v>42635</v>
      </c>
      <c r="J1385" t="s">
        <v>4500</v>
      </c>
      <c r="K1385" t="s">
        <v>30</v>
      </c>
      <c r="L1385">
        <v>95123</v>
      </c>
      <c r="M1385">
        <v>666</v>
      </c>
      <c r="N1385" t="s">
        <v>714</v>
      </c>
      <c r="O1385">
        <v>42</v>
      </c>
      <c r="P1385">
        <v>5</v>
      </c>
      <c r="Q1385" t="s">
        <v>32</v>
      </c>
      <c r="R1385" t="s">
        <v>8304</v>
      </c>
      <c r="S1385">
        <v>42.36</v>
      </c>
      <c r="T1385">
        <v>169</v>
      </c>
      <c r="U1385" t="s">
        <v>19</v>
      </c>
      <c r="V1385" s="2">
        <v>42641</v>
      </c>
      <c r="W1385" t="s">
        <v>39</v>
      </c>
      <c r="X1385" t="s">
        <v>34</v>
      </c>
      <c r="Y1385" t="s">
        <v>42</v>
      </c>
    </row>
    <row r="1386" spans="1:25" hidden="1" x14ac:dyDescent="0.35">
      <c r="A1386">
        <v>5</v>
      </c>
      <c r="B1386" t="s">
        <v>25</v>
      </c>
      <c r="C1386">
        <v>3</v>
      </c>
      <c r="D1386" t="s">
        <v>50</v>
      </c>
      <c r="E1386" t="s">
        <v>450</v>
      </c>
      <c r="F1386" t="s">
        <v>13</v>
      </c>
      <c r="G1386" t="s">
        <v>451</v>
      </c>
      <c r="H1386" s="1">
        <v>0</v>
      </c>
      <c r="I1386" s="2">
        <v>42693</v>
      </c>
      <c r="J1386" t="s">
        <v>452</v>
      </c>
      <c r="K1386" t="s">
        <v>16</v>
      </c>
      <c r="L1386">
        <v>71203</v>
      </c>
      <c r="M1386">
        <v>163</v>
      </c>
      <c r="N1386" t="s">
        <v>453</v>
      </c>
      <c r="O1386">
        <v>131</v>
      </c>
      <c r="P1386">
        <v>4</v>
      </c>
      <c r="Q1386" t="s">
        <v>18</v>
      </c>
      <c r="R1386" t="s">
        <v>8304</v>
      </c>
      <c r="S1386">
        <v>131.03</v>
      </c>
      <c r="T1386">
        <v>504</v>
      </c>
      <c r="U1386" t="s">
        <v>76</v>
      </c>
      <c r="V1386" s="2">
        <v>42698</v>
      </c>
      <c r="W1386" t="s">
        <v>20</v>
      </c>
      <c r="X1386" t="s">
        <v>454</v>
      </c>
      <c r="Y1386" t="s">
        <v>52</v>
      </c>
    </row>
    <row r="1387" spans="1:25" hidden="1" x14ac:dyDescent="0.35">
      <c r="A1387">
        <v>5</v>
      </c>
      <c r="B1387" t="s">
        <v>25</v>
      </c>
      <c r="C1387">
        <v>3</v>
      </c>
      <c r="D1387" t="s">
        <v>50</v>
      </c>
      <c r="E1387" t="s">
        <v>450</v>
      </c>
      <c r="F1387" t="s">
        <v>13</v>
      </c>
      <c r="G1387" t="s">
        <v>451</v>
      </c>
      <c r="H1387" s="1">
        <v>0</v>
      </c>
      <c r="I1387" s="2">
        <v>42693</v>
      </c>
      <c r="J1387" t="s">
        <v>452</v>
      </c>
      <c r="K1387" t="s">
        <v>16</v>
      </c>
      <c r="L1387">
        <v>71203</v>
      </c>
      <c r="M1387">
        <v>1172</v>
      </c>
      <c r="N1387" t="s">
        <v>455</v>
      </c>
      <c r="O1387">
        <v>42</v>
      </c>
      <c r="P1387">
        <v>5</v>
      </c>
      <c r="Q1387" t="s">
        <v>18</v>
      </c>
      <c r="R1387" t="s">
        <v>8304</v>
      </c>
      <c r="S1387">
        <v>41.99</v>
      </c>
      <c r="T1387">
        <v>150</v>
      </c>
      <c r="U1387" t="s">
        <v>76</v>
      </c>
      <c r="V1387" s="2">
        <v>42698</v>
      </c>
      <c r="W1387" t="s">
        <v>20</v>
      </c>
      <c r="X1387" t="s">
        <v>454</v>
      </c>
      <c r="Y1387" t="s">
        <v>52</v>
      </c>
    </row>
    <row r="1388" spans="1:25" hidden="1" x14ac:dyDescent="0.35">
      <c r="A1388">
        <v>5</v>
      </c>
      <c r="B1388" t="s">
        <v>25</v>
      </c>
      <c r="C1388">
        <v>3</v>
      </c>
      <c r="D1388" t="s">
        <v>50</v>
      </c>
      <c r="E1388" t="s">
        <v>450</v>
      </c>
      <c r="F1388" t="s">
        <v>13</v>
      </c>
      <c r="G1388" t="s">
        <v>451</v>
      </c>
      <c r="H1388" s="1">
        <v>0</v>
      </c>
      <c r="I1388" s="2">
        <v>42693</v>
      </c>
      <c r="J1388" t="s">
        <v>452</v>
      </c>
      <c r="K1388" t="s">
        <v>16</v>
      </c>
      <c r="L1388">
        <v>71203</v>
      </c>
      <c r="M1388">
        <v>883</v>
      </c>
      <c r="N1388" t="s">
        <v>456</v>
      </c>
      <c r="O1388">
        <v>7</v>
      </c>
      <c r="P1388">
        <v>2</v>
      </c>
      <c r="Q1388" t="s">
        <v>18</v>
      </c>
      <c r="R1388" t="s">
        <v>8304</v>
      </c>
      <c r="S1388">
        <v>7.25</v>
      </c>
      <c r="T1388">
        <v>29</v>
      </c>
      <c r="U1388" t="s">
        <v>76</v>
      </c>
      <c r="V1388" s="2">
        <v>42698</v>
      </c>
      <c r="W1388" t="s">
        <v>20</v>
      </c>
      <c r="X1388" t="s">
        <v>454</v>
      </c>
      <c r="Y1388" t="s">
        <v>113</v>
      </c>
    </row>
    <row r="1389" spans="1:25" hidden="1" x14ac:dyDescent="0.35">
      <c r="A1389">
        <v>5</v>
      </c>
      <c r="B1389" t="s">
        <v>43</v>
      </c>
      <c r="C1389">
        <v>6</v>
      </c>
      <c r="D1389" t="s">
        <v>50</v>
      </c>
      <c r="E1389" t="s">
        <v>122</v>
      </c>
      <c r="F1389" t="s">
        <v>13</v>
      </c>
      <c r="G1389" t="s">
        <v>688</v>
      </c>
      <c r="H1389" s="1">
        <v>0.4</v>
      </c>
      <c r="I1389" s="2">
        <v>42615</v>
      </c>
      <c r="J1389" t="s">
        <v>6748</v>
      </c>
      <c r="K1389" t="s">
        <v>73</v>
      </c>
      <c r="L1389">
        <v>77095</v>
      </c>
      <c r="M1389">
        <v>604</v>
      </c>
      <c r="N1389" t="s">
        <v>6683</v>
      </c>
      <c r="O1389">
        <v>-121</v>
      </c>
      <c r="P1389">
        <v>3</v>
      </c>
      <c r="Q1389" t="s">
        <v>75</v>
      </c>
      <c r="R1389" t="s">
        <v>8304</v>
      </c>
      <c r="S1389">
        <v>-121.27</v>
      </c>
      <c r="T1389">
        <v>560</v>
      </c>
      <c r="U1389" t="s">
        <v>33</v>
      </c>
      <c r="V1389" s="2">
        <v>42620</v>
      </c>
      <c r="W1389" t="s">
        <v>39</v>
      </c>
      <c r="X1389" t="s">
        <v>77</v>
      </c>
      <c r="Y1389" t="s">
        <v>422</v>
      </c>
    </row>
    <row r="1390" spans="1:25" hidden="1" x14ac:dyDescent="0.35">
      <c r="A1390">
        <v>3</v>
      </c>
      <c r="B1390" t="s">
        <v>10</v>
      </c>
      <c r="C1390">
        <v>3</v>
      </c>
      <c r="D1390" t="s">
        <v>26</v>
      </c>
      <c r="E1390" t="s">
        <v>171</v>
      </c>
      <c r="F1390" t="s">
        <v>13</v>
      </c>
      <c r="G1390" t="s">
        <v>2389</v>
      </c>
      <c r="H1390" s="1">
        <v>0</v>
      </c>
      <c r="I1390" s="2">
        <v>42440</v>
      </c>
      <c r="J1390" t="s">
        <v>3485</v>
      </c>
      <c r="K1390" t="s">
        <v>102</v>
      </c>
      <c r="L1390">
        <v>10024</v>
      </c>
      <c r="M1390">
        <v>1476</v>
      </c>
      <c r="N1390" t="s">
        <v>1308</v>
      </c>
      <c r="O1390">
        <v>49</v>
      </c>
      <c r="P1390">
        <v>14</v>
      </c>
      <c r="Q1390" t="s">
        <v>104</v>
      </c>
      <c r="R1390" t="s">
        <v>8304</v>
      </c>
      <c r="S1390">
        <v>49.01</v>
      </c>
      <c r="T1390">
        <v>109</v>
      </c>
      <c r="U1390" t="s">
        <v>19</v>
      </c>
      <c r="V1390" s="2">
        <v>42443</v>
      </c>
      <c r="W1390" t="s">
        <v>20</v>
      </c>
      <c r="X1390" t="s">
        <v>175</v>
      </c>
      <c r="Y1390" t="s">
        <v>64</v>
      </c>
    </row>
    <row r="1391" spans="1:25" x14ac:dyDescent="0.35">
      <c r="A1391">
        <v>6</v>
      </c>
      <c r="B1391" t="s">
        <v>10</v>
      </c>
      <c r="C1391">
        <v>6</v>
      </c>
      <c r="D1391" t="s">
        <v>11</v>
      </c>
      <c r="E1391" t="s">
        <v>572</v>
      </c>
      <c r="F1391" t="s">
        <v>13</v>
      </c>
      <c r="G1391" t="s">
        <v>410</v>
      </c>
      <c r="H1391" s="1">
        <v>0</v>
      </c>
      <c r="I1391" s="2">
        <v>42684</v>
      </c>
      <c r="J1391" t="s">
        <v>2599</v>
      </c>
      <c r="K1391" t="s">
        <v>30</v>
      </c>
      <c r="L1391">
        <v>92037</v>
      </c>
      <c r="M1391">
        <v>1041</v>
      </c>
      <c r="N1391" t="s">
        <v>191</v>
      </c>
      <c r="O1391">
        <v>11</v>
      </c>
      <c r="P1391">
        <v>2</v>
      </c>
      <c r="Q1391" t="s">
        <v>32</v>
      </c>
      <c r="R1391" t="s">
        <v>8304</v>
      </c>
      <c r="S1391">
        <v>11.17</v>
      </c>
      <c r="T1391">
        <v>40</v>
      </c>
      <c r="U1391" t="s">
        <v>19</v>
      </c>
      <c r="V1391" s="2">
        <v>42690</v>
      </c>
      <c r="W1391" t="s">
        <v>39</v>
      </c>
      <c r="X1391" t="s">
        <v>34</v>
      </c>
      <c r="Y1391" t="s">
        <v>47</v>
      </c>
    </row>
    <row r="1392" spans="1:25" x14ac:dyDescent="0.35">
      <c r="A1392">
        <v>6</v>
      </c>
      <c r="B1392" t="s">
        <v>10</v>
      </c>
      <c r="C1392">
        <v>6</v>
      </c>
      <c r="D1392" t="s">
        <v>11</v>
      </c>
      <c r="E1392" t="s">
        <v>572</v>
      </c>
      <c r="F1392" t="s">
        <v>13</v>
      </c>
      <c r="G1392" t="s">
        <v>410</v>
      </c>
      <c r="H1392" s="1">
        <v>0</v>
      </c>
      <c r="I1392" s="2">
        <v>42684</v>
      </c>
      <c r="J1392" t="s">
        <v>2599</v>
      </c>
      <c r="K1392" t="s">
        <v>30</v>
      </c>
      <c r="L1392">
        <v>92037</v>
      </c>
      <c r="M1392">
        <v>569</v>
      </c>
      <c r="N1392" t="s">
        <v>2643</v>
      </c>
      <c r="O1392">
        <v>15</v>
      </c>
      <c r="P1392">
        <v>5</v>
      </c>
      <c r="Q1392" t="s">
        <v>32</v>
      </c>
      <c r="R1392" t="s">
        <v>8304</v>
      </c>
      <c r="S1392">
        <v>14.9</v>
      </c>
      <c r="T1392">
        <v>53</v>
      </c>
      <c r="U1392" t="s">
        <v>19</v>
      </c>
      <c r="V1392" s="2">
        <v>42690</v>
      </c>
      <c r="W1392" t="s">
        <v>39</v>
      </c>
      <c r="X1392" t="s">
        <v>34</v>
      </c>
      <c r="Y1392" t="s">
        <v>47</v>
      </c>
    </row>
    <row r="1393" spans="1:25" x14ac:dyDescent="0.35">
      <c r="A1393">
        <v>6</v>
      </c>
      <c r="B1393" t="s">
        <v>10</v>
      </c>
      <c r="C1393">
        <v>6</v>
      </c>
      <c r="D1393" t="s">
        <v>26</v>
      </c>
      <c r="E1393" t="s">
        <v>572</v>
      </c>
      <c r="F1393" t="s">
        <v>13</v>
      </c>
      <c r="G1393" t="s">
        <v>410</v>
      </c>
      <c r="H1393" s="1">
        <v>0</v>
      </c>
      <c r="I1393" s="2">
        <v>42684</v>
      </c>
      <c r="J1393" t="s">
        <v>2599</v>
      </c>
      <c r="K1393" t="s">
        <v>30</v>
      </c>
      <c r="L1393">
        <v>92037</v>
      </c>
      <c r="M1393">
        <v>273</v>
      </c>
      <c r="N1393" t="s">
        <v>4085</v>
      </c>
      <c r="O1393">
        <v>18</v>
      </c>
      <c r="P1393">
        <v>8</v>
      </c>
      <c r="Q1393" t="s">
        <v>32</v>
      </c>
      <c r="R1393" t="s">
        <v>8304</v>
      </c>
      <c r="S1393">
        <v>18.329999999999998</v>
      </c>
      <c r="T1393">
        <v>40</v>
      </c>
      <c r="U1393" t="s">
        <v>19</v>
      </c>
      <c r="V1393" s="2">
        <v>42690</v>
      </c>
      <c r="W1393" t="s">
        <v>39</v>
      </c>
      <c r="X1393" t="s">
        <v>34</v>
      </c>
      <c r="Y1393" t="s">
        <v>35</v>
      </c>
    </row>
    <row r="1394" spans="1:25" x14ac:dyDescent="0.35">
      <c r="A1394">
        <v>6</v>
      </c>
      <c r="B1394" t="s">
        <v>10</v>
      </c>
      <c r="C1394">
        <v>6</v>
      </c>
      <c r="D1394" t="s">
        <v>26</v>
      </c>
      <c r="E1394" t="s">
        <v>572</v>
      </c>
      <c r="F1394" t="s">
        <v>13</v>
      </c>
      <c r="G1394" t="s">
        <v>410</v>
      </c>
      <c r="H1394" s="1">
        <v>0</v>
      </c>
      <c r="I1394" s="2">
        <v>42684</v>
      </c>
      <c r="J1394" t="s">
        <v>2599</v>
      </c>
      <c r="K1394" t="s">
        <v>30</v>
      </c>
      <c r="L1394">
        <v>92037</v>
      </c>
      <c r="M1394">
        <v>1476</v>
      </c>
      <c r="N1394" t="s">
        <v>1308</v>
      </c>
      <c r="O1394">
        <v>28</v>
      </c>
      <c r="P1394">
        <v>8</v>
      </c>
      <c r="Q1394" t="s">
        <v>32</v>
      </c>
      <c r="R1394" t="s">
        <v>8304</v>
      </c>
      <c r="S1394">
        <v>28.01</v>
      </c>
      <c r="T1394">
        <v>62</v>
      </c>
      <c r="U1394" t="s">
        <v>19</v>
      </c>
      <c r="V1394" s="2">
        <v>42690</v>
      </c>
      <c r="W1394" t="s">
        <v>39</v>
      </c>
      <c r="X1394" t="s">
        <v>34</v>
      </c>
      <c r="Y1394" t="s">
        <v>64</v>
      </c>
    </row>
    <row r="1395" spans="1:25" x14ac:dyDescent="0.35">
      <c r="A1395">
        <v>6</v>
      </c>
      <c r="B1395" t="s">
        <v>10</v>
      </c>
      <c r="C1395">
        <v>6</v>
      </c>
      <c r="D1395" t="s">
        <v>50</v>
      </c>
      <c r="E1395" t="s">
        <v>572</v>
      </c>
      <c r="F1395" t="s">
        <v>13</v>
      </c>
      <c r="G1395" t="s">
        <v>410</v>
      </c>
      <c r="H1395" s="1">
        <v>0</v>
      </c>
      <c r="I1395" s="2">
        <v>42684</v>
      </c>
      <c r="J1395" t="s">
        <v>2599</v>
      </c>
      <c r="K1395" t="s">
        <v>30</v>
      </c>
      <c r="L1395">
        <v>92037</v>
      </c>
      <c r="M1395">
        <v>1075</v>
      </c>
      <c r="N1395" t="s">
        <v>4921</v>
      </c>
      <c r="O1395">
        <v>4</v>
      </c>
      <c r="P1395">
        <v>1</v>
      </c>
      <c r="Q1395" t="s">
        <v>32</v>
      </c>
      <c r="R1395" t="s">
        <v>8304</v>
      </c>
      <c r="S1395">
        <v>4.29</v>
      </c>
      <c r="T1395">
        <v>11</v>
      </c>
      <c r="U1395" t="s">
        <v>19</v>
      </c>
      <c r="V1395" s="2">
        <v>42690</v>
      </c>
      <c r="W1395" t="s">
        <v>39</v>
      </c>
      <c r="X1395" t="s">
        <v>34</v>
      </c>
      <c r="Y1395" t="s">
        <v>113</v>
      </c>
    </row>
    <row r="1396" spans="1:25" x14ac:dyDescent="0.35">
      <c r="A1396">
        <v>6</v>
      </c>
      <c r="B1396" t="s">
        <v>10</v>
      </c>
      <c r="C1396">
        <v>6</v>
      </c>
      <c r="D1396" t="s">
        <v>50</v>
      </c>
      <c r="E1396" t="s">
        <v>572</v>
      </c>
      <c r="F1396" t="s">
        <v>13</v>
      </c>
      <c r="G1396" t="s">
        <v>410</v>
      </c>
      <c r="H1396" s="1">
        <v>0.2</v>
      </c>
      <c r="I1396" s="2">
        <v>42684</v>
      </c>
      <c r="J1396" t="s">
        <v>2599</v>
      </c>
      <c r="K1396" t="s">
        <v>30</v>
      </c>
      <c r="L1396">
        <v>92037</v>
      </c>
      <c r="M1396">
        <v>938</v>
      </c>
      <c r="N1396" t="s">
        <v>1238</v>
      </c>
      <c r="O1396">
        <v>60</v>
      </c>
      <c r="P1396">
        <v>8</v>
      </c>
      <c r="Q1396" t="s">
        <v>32</v>
      </c>
      <c r="R1396" t="s">
        <v>8304</v>
      </c>
      <c r="S1396">
        <v>60.15</v>
      </c>
      <c r="T1396">
        <v>602</v>
      </c>
      <c r="U1396" t="s">
        <v>19</v>
      </c>
      <c r="V1396" s="2">
        <v>42690</v>
      </c>
      <c r="W1396" t="s">
        <v>39</v>
      </c>
      <c r="X1396" t="s">
        <v>34</v>
      </c>
      <c r="Y1396" t="s">
        <v>52</v>
      </c>
    </row>
    <row r="1397" spans="1:25" hidden="1" x14ac:dyDescent="0.35">
      <c r="A1397">
        <v>0</v>
      </c>
      <c r="B1397" t="s">
        <v>10</v>
      </c>
      <c r="C1397">
        <v>0</v>
      </c>
      <c r="D1397" t="s">
        <v>26</v>
      </c>
      <c r="E1397" t="s">
        <v>498</v>
      </c>
      <c r="F1397" t="s">
        <v>13</v>
      </c>
      <c r="G1397" t="s">
        <v>2372</v>
      </c>
      <c r="H1397" s="1">
        <v>0.2</v>
      </c>
      <c r="I1397" s="2">
        <v>42446</v>
      </c>
      <c r="J1397" t="s">
        <v>3190</v>
      </c>
      <c r="K1397" t="s">
        <v>73</v>
      </c>
      <c r="L1397">
        <v>75217</v>
      </c>
      <c r="M1397">
        <v>1763</v>
      </c>
      <c r="N1397" t="s">
        <v>3191</v>
      </c>
      <c r="O1397">
        <v>2</v>
      </c>
      <c r="P1397">
        <v>1</v>
      </c>
      <c r="Q1397" t="s">
        <v>75</v>
      </c>
      <c r="R1397" t="s">
        <v>8304</v>
      </c>
      <c r="S1397">
        <v>1.88</v>
      </c>
      <c r="T1397">
        <v>5</v>
      </c>
      <c r="U1397" t="s">
        <v>19</v>
      </c>
      <c r="V1397" s="2">
        <v>42446</v>
      </c>
      <c r="W1397" t="s">
        <v>773</v>
      </c>
      <c r="X1397" t="s">
        <v>77</v>
      </c>
      <c r="Y1397" t="s">
        <v>64</v>
      </c>
    </row>
    <row r="1398" spans="1:25" hidden="1" x14ac:dyDescent="0.35">
      <c r="A1398">
        <v>0</v>
      </c>
      <c r="B1398" t="s">
        <v>10</v>
      </c>
      <c r="C1398">
        <v>0</v>
      </c>
      <c r="D1398" t="s">
        <v>26</v>
      </c>
      <c r="E1398" t="s">
        <v>498</v>
      </c>
      <c r="F1398" t="s">
        <v>13</v>
      </c>
      <c r="G1398" t="s">
        <v>2372</v>
      </c>
      <c r="H1398" s="1">
        <v>0.2</v>
      </c>
      <c r="I1398" s="2">
        <v>42446</v>
      </c>
      <c r="J1398" t="s">
        <v>3190</v>
      </c>
      <c r="K1398" t="s">
        <v>73</v>
      </c>
      <c r="L1398">
        <v>75217</v>
      </c>
      <c r="M1398">
        <v>1149</v>
      </c>
      <c r="N1398" t="s">
        <v>765</v>
      </c>
      <c r="O1398">
        <v>0</v>
      </c>
      <c r="P1398">
        <v>2</v>
      </c>
      <c r="Q1398" t="s">
        <v>75</v>
      </c>
      <c r="R1398" t="s">
        <v>8304</v>
      </c>
      <c r="S1398">
        <v>0.33</v>
      </c>
      <c r="T1398">
        <v>4</v>
      </c>
      <c r="U1398" t="s">
        <v>19</v>
      </c>
      <c r="V1398" s="2">
        <v>42446</v>
      </c>
      <c r="W1398" t="s">
        <v>773</v>
      </c>
      <c r="X1398" t="s">
        <v>77</v>
      </c>
      <c r="Y1398" t="s">
        <v>49</v>
      </c>
    </row>
    <row r="1399" spans="1:25" hidden="1" x14ac:dyDescent="0.35">
      <c r="A1399">
        <v>0</v>
      </c>
      <c r="B1399" t="s">
        <v>10</v>
      </c>
      <c r="C1399">
        <v>0</v>
      </c>
      <c r="D1399" t="s">
        <v>26</v>
      </c>
      <c r="E1399" t="s">
        <v>498</v>
      </c>
      <c r="F1399" t="s">
        <v>13</v>
      </c>
      <c r="G1399" t="s">
        <v>2372</v>
      </c>
      <c r="H1399" s="1">
        <v>0.2</v>
      </c>
      <c r="I1399" s="2">
        <v>42446</v>
      </c>
      <c r="J1399" t="s">
        <v>3190</v>
      </c>
      <c r="K1399" t="s">
        <v>73</v>
      </c>
      <c r="L1399">
        <v>75217</v>
      </c>
      <c r="M1399">
        <v>1764</v>
      </c>
      <c r="N1399" t="s">
        <v>62</v>
      </c>
      <c r="O1399">
        <v>5</v>
      </c>
      <c r="P1399">
        <v>3</v>
      </c>
      <c r="Q1399" t="s">
        <v>75</v>
      </c>
      <c r="R1399" t="s">
        <v>8304</v>
      </c>
      <c r="S1399">
        <v>5.44</v>
      </c>
      <c r="T1399">
        <v>16</v>
      </c>
      <c r="U1399" t="s">
        <v>19</v>
      </c>
      <c r="V1399" s="2">
        <v>42446</v>
      </c>
      <c r="W1399" t="s">
        <v>773</v>
      </c>
      <c r="X1399" t="s">
        <v>77</v>
      </c>
      <c r="Y1399" t="s">
        <v>64</v>
      </c>
    </row>
    <row r="1400" spans="1:25" hidden="1" x14ac:dyDescent="0.35">
      <c r="A1400">
        <v>4</v>
      </c>
      <c r="B1400" t="s">
        <v>25</v>
      </c>
      <c r="C1400">
        <v>3</v>
      </c>
      <c r="D1400" t="s">
        <v>26</v>
      </c>
      <c r="E1400" t="s">
        <v>672</v>
      </c>
      <c r="F1400" t="s">
        <v>13</v>
      </c>
      <c r="G1400" t="s">
        <v>2634</v>
      </c>
      <c r="H1400" s="1">
        <v>0</v>
      </c>
      <c r="I1400" s="2">
        <v>42479</v>
      </c>
      <c r="J1400" t="s">
        <v>3549</v>
      </c>
      <c r="K1400" t="s">
        <v>16</v>
      </c>
      <c r="L1400">
        <v>22204</v>
      </c>
      <c r="M1400">
        <v>688</v>
      </c>
      <c r="N1400" t="s">
        <v>1416</v>
      </c>
      <c r="O1400">
        <v>27</v>
      </c>
      <c r="P1400">
        <v>3</v>
      </c>
      <c r="Q1400" t="s">
        <v>18</v>
      </c>
      <c r="R1400" t="s">
        <v>8304</v>
      </c>
      <c r="S1400">
        <v>26.7</v>
      </c>
      <c r="T1400">
        <v>58</v>
      </c>
      <c r="U1400" t="s">
        <v>19</v>
      </c>
      <c r="V1400" s="2">
        <v>42483</v>
      </c>
      <c r="W1400" t="s">
        <v>20</v>
      </c>
      <c r="X1400" t="s">
        <v>205</v>
      </c>
      <c r="Y1400" t="s">
        <v>54</v>
      </c>
    </row>
    <row r="1401" spans="1:25" hidden="1" x14ac:dyDescent="0.35">
      <c r="A1401">
        <v>4</v>
      </c>
      <c r="B1401" t="s">
        <v>25</v>
      </c>
      <c r="C1401">
        <v>3</v>
      </c>
      <c r="D1401" t="s">
        <v>26</v>
      </c>
      <c r="E1401" t="s">
        <v>672</v>
      </c>
      <c r="F1401" t="s">
        <v>13</v>
      </c>
      <c r="G1401" t="s">
        <v>2634</v>
      </c>
      <c r="H1401" s="1">
        <v>0</v>
      </c>
      <c r="I1401" s="2">
        <v>42479</v>
      </c>
      <c r="J1401" t="s">
        <v>3549</v>
      </c>
      <c r="K1401" t="s">
        <v>16</v>
      </c>
      <c r="L1401">
        <v>22204</v>
      </c>
      <c r="M1401">
        <v>1838</v>
      </c>
      <c r="N1401" t="s">
        <v>182</v>
      </c>
      <c r="O1401">
        <v>34</v>
      </c>
      <c r="P1401">
        <v>11</v>
      </c>
      <c r="Q1401" t="s">
        <v>18</v>
      </c>
      <c r="R1401" t="s">
        <v>8304</v>
      </c>
      <c r="S1401">
        <v>34.21</v>
      </c>
      <c r="T1401">
        <v>71</v>
      </c>
      <c r="U1401" t="s">
        <v>19</v>
      </c>
      <c r="V1401" s="2">
        <v>42483</v>
      </c>
      <c r="W1401" t="s">
        <v>20</v>
      </c>
      <c r="X1401" t="s">
        <v>205</v>
      </c>
      <c r="Y1401" t="s">
        <v>64</v>
      </c>
    </row>
    <row r="1402" spans="1:25" x14ac:dyDescent="0.35">
      <c r="A1402">
        <v>2</v>
      </c>
      <c r="B1402" t="s">
        <v>25</v>
      </c>
      <c r="C1402">
        <v>1</v>
      </c>
      <c r="D1402" t="s">
        <v>11</v>
      </c>
      <c r="E1402" t="s">
        <v>572</v>
      </c>
      <c r="F1402" t="s">
        <v>13</v>
      </c>
      <c r="G1402" t="s">
        <v>1673</v>
      </c>
      <c r="H1402" s="1">
        <v>0</v>
      </c>
      <c r="I1402" s="2">
        <v>42698</v>
      </c>
      <c r="J1402" t="s">
        <v>1674</v>
      </c>
      <c r="K1402" t="s">
        <v>30</v>
      </c>
      <c r="L1402">
        <v>92037</v>
      </c>
      <c r="M1402">
        <v>560</v>
      </c>
      <c r="N1402" t="s">
        <v>8192</v>
      </c>
      <c r="O1402">
        <v>27</v>
      </c>
      <c r="P1402">
        <v>4</v>
      </c>
      <c r="Q1402" t="s">
        <v>32</v>
      </c>
      <c r="R1402" t="s">
        <v>8304</v>
      </c>
      <c r="S1402">
        <v>27.31</v>
      </c>
      <c r="T1402">
        <v>152</v>
      </c>
      <c r="U1402" t="s">
        <v>19</v>
      </c>
      <c r="V1402" s="2">
        <v>42700</v>
      </c>
      <c r="W1402" t="s">
        <v>130</v>
      </c>
      <c r="X1402" t="s">
        <v>34</v>
      </c>
      <c r="Y1402" t="s">
        <v>47</v>
      </c>
    </row>
    <row r="1403" spans="1:25" hidden="1" x14ac:dyDescent="0.35">
      <c r="A1403">
        <v>0</v>
      </c>
      <c r="B1403" t="s">
        <v>10</v>
      </c>
      <c r="C1403">
        <v>0</v>
      </c>
      <c r="D1403" t="s">
        <v>26</v>
      </c>
      <c r="E1403" t="s">
        <v>12</v>
      </c>
      <c r="F1403" t="s">
        <v>13</v>
      </c>
      <c r="G1403" t="s">
        <v>590</v>
      </c>
      <c r="H1403" s="1">
        <v>0</v>
      </c>
      <c r="I1403" s="2">
        <v>42499</v>
      </c>
      <c r="J1403" t="s">
        <v>5998</v>
      </c>
      <c r="K1403" t="s">
        <v>16</v>
      </c>
      <c r="L1403">
        <v>42420</v>
      </c>
      <c r="M1403">
        <v>229</v>
      </c>
      <c r="N1403" t="s">
        <v>4002</v>
      </c>
      <c r="O1403">
        <v>5</v>
      </c>
      <c r="P1403">
        <v>3</v>
      </c>
      <c r="Q1403" t="s">
        <v>18</v>
      </c>
      <c r="R1403" t="s">
        <v>8304</v>
      </c>
      <c r="S1403">
        <v>4.54</v>
      </c>
      <c r="T1403">
        <v>9</v>
      </c>
      <c r="U1403" t="s">
        <v>33</v>
      </c>
      <c r="V1403" s="2">
        <v>42499</v>
      </c>
      <c r="W1403" t="s">
        <v>773</v>
      </c>
      <c r="X1403" t="s">
        <v>21</v>
      </c>
      <c r="Y1403" t="s">
        <v>35</v>
      </c>
    </row>
    <row r="1404" spans="1:25" hidden="1" x14ac:dyDescent="0.35">
      <c r="A1404">
        <v>0</v>
      </c>
      <c r="B1404" t="s">
        <v>10</v>
      </c>
      <c r="C1404">
        <v>0</v>
      </c>
      <c r="D1404" t="s">
        <v>26</v>
      </c>
      <c r="E1404" t="s">
        <v>12</v>
      </c>
      <c r="F1404" t="s">
        <v>13</v>
      </c>
      <c r="G1404" t="s">
        <v>590</v>
      </c>
      <c r="H1404" s="1">
        <v>0</v>
      </c>
      <c r="I1404" s="2">
        <v>42499</v>
      </c>
      <c r="J1404" t="s">
        <v>5998</v>
      </c>
      <c r="K1404" t="s">
        <v>16</v>
      </c>
      <c r="L1404">
        <v>42420</v>
      </c>
      <c r="M1404">
        <v>661</v>
      </c>
      <c r="N1404" t="s">
        <v>86</v>
      </c>
      <c r="O1404">
        <v>15</v>
      </c>
      <c r="P1404">
        <v>3</v>
      </c>
      <c r="Q1404" t="s">
        <v>18</v>
      </c>
      <c r="R1404" t="s">
        <v>8304</v>
      </c>
      <c r="S1404">
        <v>14.98</v>
      </c>
      <c r="T1404">
        <v>83</v>
      </c>
      <c r="U1404" t="s">
        <v>33</v>
      </c>
      <c r="V1404" s="2">
        <v>42499</v>
      </c>
      <c r="W1404" t="s">
        <v>773</v>
      </c>
      <c r="X1404" t="s">
        <v>21</v>
      </c>
      <c r="Y1404" t="s">
        <v>42</v>
      </c>
    </row>
    <row r="1405" spans="1:25" hidden="1" x14ac:dyDescent="0.35">
      <c r="A1405">
        <v>0</v>
      </c>
      <c r="B1405" t="s">
        <v>10</v>
      </c>
      <c r="C1405">
        <v>0</v>
      </c>
      <c r="D1405" t="s">
        <v>26</v>
      </c>
      <c r="E1405" t="s">
        <v>12</v>
      </c>
      <c r="F1405" t="s">
        <v>13</v>
      </c>
      <c r="G1405" t="s">
        <v>590</v>
      </c>
      <c r="H1405" s="1">
        <v>0</v>
      </c>
      <c r="I1405" s="2">
        <v>42499</v>
      </c>
      <c r="J1405" t="s">
        <v>5998</v>
      </c>
      <c r="K1405" t="s">
        <v>16</v>
      </c>
      <c r="L1405">
        <v>42420</v>
      </c>
      <c r="M1405">
        <v>216</v>
      </c>
      <c r="N1405" t="s">
        <v>5999</v>
      </c>
      <c r="O1405">
        <v>9</v>
      </c>
      <c r="P1405">
        <v>5</v>
      </c>
      <c r="Q1405" t="s">
        <v>18</v>
      </c>
      <c r="R1405" t="s">
        <v>8304</v>
      </c>
      <c r="S1405">
        <v>9.5</v>
      </c>
      <c r="T1405">
        <v>21</v>
      </c>
      <c r="U1405" t="s">
        <v>33</v>
      </c>
      <c r="V1405" s="2">
        <v>42499</v>
      </c>
      <c r="W1405" t="s">
        <v>773</v>
      </c>
      <c r="X1405" t="s">
        <v>21</v>
      </c>
      <c r="Y1405" t="s">
        <v>35</v>
      </c>
    </row>
    <row r="1406" spans="1:25" hidden="1" x14ac:dyDescent="0.35">
      <c r="A1406">
        <v>0</v>
      </c>
      <c r="B1406" t="s">
        <v>10</v>
      </c>
      <c r="C1406">
        <v>0</v>
      </c>
      <c r="D1406" t="s">
        <v>26</v>
      </c>
      <c r="E1406" t="s">
        <v>12</v>
      </c>
      <c r="F1406" t="s">
        <v>13</v>
      </c>
      <c r="G1406" t="s">
        <v>590</v>
      </c>
      <c r="H1406" s="1">
        <v>0</v>
      </c>
      <c r="I1406" s="2">
        <v>42499</v>
      </c>
      <c r="J1406" t="s">
        <v>5998</v>
      </c>
      <c r="K1406" t="s">
        <v>16</v>
      </c>
      <c r="L1406">
        <v>42420</v>
      </c>
      <c r="M1406">
        <v>1621</v>
      </c>
      <c r="N1406" t="s">
        <v>3136</v>
      </c>
      <c r="O1406">
        <v>22</v>
      </c>
      <c r="P1406">
        <v>7</v>
      </c>
      <c r="Q1406" t="s">
        <v>18</v>
      </c>
      <c r="R1406" t="s">
        <v>8304</v>
      </c>
      <c r="S1406">
        <v>21.77</v>
      </c>
      <c r="T1406">
        <v>45</v>
      </c>
      <c r="U1406" t="s">
        <v>33</v>
      </c>
      <c r="V1406" s="2">
        <v>42499</v>
      </c>
      <c r="W1406" t="s">
        <v>773</v>
      </c>
      <c r="X1406" t="s">
        <v>21</v>
      </c>
      <c r="Y1406" t="s">
        <v>64</v>
      </c>
    </row>
    <row r="1407" spans="1:25" hidden="1" x14ac:dyDescent="0.35">
      <c r="A1407">
        <v>6</v>
      </c>
      <c r="B1407" t="s">
        <v>10</v>
      </c>
      <c r="C1407">
        <v>6</v>
      </c>
      <c r="D1407" t="s">
        <v>50</v>
      </c>
      <c r="E1407" t="s">
        <v>1663</v>
      </c>
      <c r="F1407" t="s">
        <v>13</v>
      </c>
      <c r="G1407" t="s">
        <v>8140</v>
      </c>
      <c r="H1407" s="1">
        <v>0</v>
      </c>
      <c r="I1407" s="2">
        <v>42577</v>
      </c>
      <c r="J1407" t="s">
        <v>6801</v>
      </c>
      <c r="K1407" t="s">
        <v>30</v>
      </c>
      <c r="L1407">
        <v>84020</v>
      </c>
      <c r="M1407">
        <v>1077</v>
      </c>
      <c r="N1407" t="s">
        <v>4948</v>
      </c>
      <c r="O1407">
        <v>35</v>
      </c>
      <c r="P1407">
        <v>7</v>
      </c>
      <c r="Q1407" t="s">
        <v>32</v>
      </c>
      <c r="R1407" t="s">
        <v>8304</v>
      </c>
      <c r="S1407">
        <v>34.700000000000003</v>
      </c>
      <c r="T1407">
        <v>112</v>
      </c>
      <c r="U1407" t="s">
        <v>33</v>
      </c>
      <c r="V1407" s="2">
        <v>42583</v>
      </c>
      <c r="W1407" t="s">
        <v>39</v>
      </c>
      <c r="X1407" t="s">
        <v>87</v>
      </c>
      <c r="Y1407" t="s">
        <v>113</v>
      </c>
    </row>
    <row r="1408" spans="1:25" hidden="1" x14ac:dyDescent="0.35">
      <c r="A1408">
        <v>5</v>
      </c>
      <c r="B1408" t="s">
        <v>43</v>
      </c>
      <c r="C1408">
        <v>6</v>
      </c>
      <c r="D1408" t="s">
        <v>11</v>
      </c>
      <c r="E1408" t="s">
        <v>2501</v>
      </c>
      <c r="F1408" t="s">
        <v>13</v>
      </c>
      <c r="G1408" t="s">
        <v>1956</v>
      </c>
      <c r="H1408" s="1">
        <v>0</v>
      </c>
      <c r="I1408" s="2">
        <v>42627</v>
      </c>
      <c r="J1408" t="s">
        <v>2502</v>
      </c>
      <c r="K1408" t="s">
        <v>16</v>
      </c>
      <c r="L1408">
        <v>31204</v>
      </c>
      <c r="M1408">
        <v>1447</v>
      </c>
      <c r="N1408" t="s">
        <v>8217</v>
      </c>
      <c r="O1408">
        <v>53</v>
      </c>
      <c r="P1408">
        <v>5</v>
      </c>
      <c r="Q1408" t="s">
        <v>18</v>
      </c>
      <c r="R1408" t="s">
        <v>8304</v>
      </c>
      <c r="S1408">
        <v>52.69</v>
      </c>
      <c r="T1408">
        <v>142</v>
      </c>
      <c r="U1408" t="s">
        <v>19</v>
      </c>
      <c r="V1408" s="2">
        <v>42632</v>
      </c>
      <c r="W1408" t="s">
        <v>39</v>
      </c>
      <c r="X1408" t="s">
        <v>761</v>
      </c>
      <c r="Y1408" t="s">
        <v>47</v>
      </c>
    </row>
    <row r="1409" spans="1:25" hidden="1" x14ac:dyDescent="0.35">
      <c r="A1409">
        <v>5</v>
      </c>
      <c r="B1409" t="s">
        <v>43</v>
      </c>
      <c r="C1409">
        <v>6</v>
      </c>
      <c r="D1409" t="s">
        <v>26</v>
      </c>
      <c r="E1409" t="s">
        <v>2501</v>
      </c>
      <c r="F1409" t="s">
        <v>13</v>
      </c>
      <c r="G1409" t="s">
        <v>1956</v>
      </c>
      <c r="H1409" s="1">
        <v>0</v>
      </c>
      <c r="I1409" s="2">
        <v>42627</v>
      </c>
      <c r="J1409" t="s">
        <v>2502</v>
      </c>
      <c r="K1409" t="s">
        <v>16</v>
      </c>
      <c r="L1409">
        <v>31204</v>
      </c>
      <c r="M1409">
        <v>263</v>
      </c>
      <c r="N1409" t="s">
        <v>460</v>
      </c>
      <c r="O1409">
        <v>3</v>
      </c>
      <c r="P1409">
        <v>2</v>
      </c>
      <c r="Q1409" t="s">
        <v>18</v>
      </c>
      <c r="R1409" t="s">
        <v>8304</v>
      </c>
      <c r="S1409">
        <v>3.44</v>
      </c>
      <c r="T1409">
        <v>7</v>
      </c>
      <c r="U1409" t="s">
        <v>19</v>
      </c>
      <c r="V1409" s="2">
        <v>42632</v>
      </c>
      <c r="W1409" t="s">
        <v>39</v>
      </c>
      <c r="X1409" t="s">
        <v>761</v>
      </c>
      <c r="Y1409" t="s">
        <v>54</v>
      </c>
    </row>
    <row r="1410" spans="1:25" hidden="1" x14ac:dyDescent="0.35">
      <c r="A1410">
        <v>5</v>
      </c>
      <c r="B1410" t="s">
        <v>43</v>
      </c>
      <c r="C1410">
        <v>6</v>
      </c>
      <c r="D1410" t="s">
        <v>11</v>
      </c>
      <c r="E1410" t="s">
        <v>122</v>
      </c>
      <c r="F1410" t="s">
        <v>13</v>
      </c>
      <c r="G1410" t="s">
        <v>321</v>
      </c>
      <c r="H1410" s="1">
        <v>0.3</v>
      </c>
      <c r="I1410" s="2">
        <v>42681</v>
      </c>
      <c r="J1410" t="s">
        <v>2222</v>
      </c>
      <c r="K1410" t="s">
        <v>73</v>
      </c>
      <c r="L1410">
        <v>77070</v>
      </c>
      <c r="M1410">
        <v>834</v>
      </c>
      <c r="N1410" t="s">
        <v>2223</v>
      </c>
      <c r="O1410">
        <v>0</v>
      </c>
      <c r="P1410">
        <v>4</v>
      </c>
      <c r="Q1410" t="s">
        <v>75</v>
      </c>
      <c r="R1410" t="s">
        <v>8304</v>
      </c>
      <c r="S1410">
        <v>0</v>
      </c>
      <c r="T1410">
        <v>683</v>
      </c>
      <c r="U1410" t="s">
        <v>19</v>
      </c>
      <c r="V1410" s="2">
        <v>42686</v>
      </c>
      <c r="W1410" t="s">
        <v>39</v>
      </c>
      <c r="X1410" t="s">
        <v>77</v>
      </c>
      <c r="Y1410" t="s">
        <v>24</v>
      </c>
    </row>
    <row r="1411" spans="1:25" hidden="1" x14ac:dyDescent="0.35">
      <c r="A1411">
        <v>5</v>
      </c>
      <c r="B1411" t="s">
        <v>43</v>
      </c>
      <c r="C1411">
        <v>6</v>
      </c>
      <c r="D1411" t="s">
        <v>26</v>
      </c>
      <c r="E1411" t="s">
        <v>122</v>
      </c>
      <c r="F1411" t="s">
        <v>13</v>
      </c>
      <c r="G1411" t="s">
        <v>321</v>
      </c>
      <c r="H1411" s="1">
        <v>0.2</v>
      </c>
      <c r="I1411" s="2">
        <v>42681</v>
      </c>
      <c r="J1411" t="s">
        <v>2222</v>
      </c>
      <c r="K1411" t="s">
        <v>73</v>
      </c>
      <c r="L1411">
        <v>77070</v>
      </c>
      <c r="M1411">
        <v>87</v>
      </c>
      <c r="N1411" t="s">
        <v>1190</v>
      </c>
      <c r="O1411">
        <v>4</v>
      </c>
      <c r="P1411">
        <v>7</v>
      </c>
      <c r="Q1411" t="s">
        <v>75</v>
      </c>
      <c r="R1411" t="s">
        <v>8304</v>
      </c>
      <c r="S1411">
        <v>3.56</v>
      </c>
      <c r="T1411">
        <v>41</v>
      </c>
      <c r="U1411" t="s">
        <v>19</v>
      </c>
      <c r="V1411" s="2">
        <v>42686</v>
      </c>
      <c r="W1411" t="s">
        <v>39</v>
      </c>
      <c r="X1411" t="s">
        <v>77</v>
      </c>
      <c r="Y1411" t="s">
        <v>356</v>
      </c>
    </row>
    <row r="1412" spans="1:25" hidden="1" x14ac:dyDescent="0.35">
      <c r="A1412">
        <v>5</v>
      </c>
      <c r="B1412" t="s">
        <v>43</v>
      </c>
      <c r="C1412">
        <v>6</v>
      </c>
      <c r="D1412" t="s">
        <v>26</v>
      </c>
      <c r="E1412" t="s">
        <v>122</v>
      </c>
      <c r="F1412" t="s">
        <v>13</v>
      </c>
      <c r="G1412" t="s">
        <v>321</v>
      </c>
      <c r="H1412" s="1">
        <v>0.8</v>
      </c>
      <c r="I1412" s="2">
        <v>42681</v>
      </c>
      <c r="J1412" t="s">
        <v>2222</v>
      </c>
      <c r="K1412" t="s">
        <v>73</v>
      </c>
      <c r="L1412">
        <v>77070</v>
      </c>
      <c r="M1412">
        <v>272</v>
      </c>
      <c r="N1412" t="s">
        <v>2847</v>
      </c>
      <c r="O1412">
        <v>-2</v>
      </c>
      <c r="P1412">
        <v>3</v>
      </c>
      <c r="Q1412" t="s">
        <v>75</v>
      </c>
      <c r="R1412" t="s">
        <v>8304</v>
      </c>
      <c r="S1412">
        <v>-2.21</v>
      </c>
      <c r="T1412">
        <v>1</v>
      </c>
      <c r="U1412" t="s">
        <v>19</v>
      </c>
      <c r="V1412" s="2">
        <v>42686</v>
      </c>
      <c r="W1412" t="s">
        <v>39</v>
      </c>
      <c r="X1412" t="s">
        <v>77</v>
      </c>
      <c r="Y1412" t="s">
        <v>54</v>
      </c>
    </row>
    <row r="1413" spans="1:25" x14ac:dyDescent="0.35">
      <c r="A1413">
        <v>3</v>
      </c>
      <c r="B1413" t="s">
        <v>25</v>
      </c>
      <c r="C1413">
        <v>1</v>
      </c>
      <c r="D1413" t="s">
        <v>11</v>
      </c>
      <c r="E1413" t="s">
        <v>27</v>
      </c>
      <c r="F1413" t="s">
        <v>13</v>
      </c>
      <c r="G1413" t="s">
        <v>5325</v>
      </c>
      <c r="H1413" s="1">
        <v>0.2</v>
      </c>
      <c r="I1413" s="2">
        <v>42546</v>
      </c>
      <c r="J1413" t="s">
        <v>7953</v>
      </c>
      <c r="K1413" t="s">
        <v>30</v>
      </c>
      <c r="L1413">
        <v>90049</v>
      </c>
      <c r="M1413">
        <v>823</v>
      </c>
      <c r="N1413" t="s">
        <v>2154</v>
      </c>
      <c r="O1413">
        <v>11</v>
      </c>
      <c r="P1413">
        <v>5</v>
      </c>
      <c r="Q1413" t="s">
        <v>32</v>
      </c>
      <c r="R1413" t="s">
        <v>92</v>
      </c>
      <c r="S1413">
        <v>11.2</v>
      </c>
      <c r="T1413">
        <v>448</v>
      </c>
      <c r="U1413" t="s">
        <v>33</v>
      </c>
      <c r="V1413" s="2">
        <v>42549</v>
      </c>
      <c r="W1413" t="s">
        <v>130</v>
      </c>
      <c r="X1413" t="s">
        <v>34</v>
      </c>
      <c r="Y1413" t="s">
        <v>41</v>
      </c>
    </row>
    <row r="1414" spans="1:25" hidden="1" x14ac:dyDescent="0.35">
      <c r="A1414">
        <v>6</v>
      </c>
      <c r="B1414" t="s">
        <v>10</v>
      </c>
      <c r="C1414">
        <v>6</v>
      </c>
      <c r="D1414" t="s">
        <v>11</v>
      </c>
      <c r="E1414" t="s">
        <v>171</v>
      </c>
      <c r="F1414" t="s">
        <v>13</v>
      </c>
      <c r="G1414" t="s">
        <v>967</v>
      </c>
      <c r="H1414" s="1">
        <v>0</v>
      </c>
      <c r="I1414" s="2">
        <v>42643</v>
      </c>
      <c r="J1414" t="s">
        <v>5595</v>
      </c>
      <c r="K1414" t="s">
        <v>102</v>
      </c>
      <c r="L1414">
        <v>10035</v>
      </c>
      <c r="M1414">
        <v>1053</v>
      </c>
      <c r="N1414" t="s">
        <v>1229</v>
      </c>
      <c r="O1414">
        <v>5</v>
      </c>
      <c r="P1414">
        <v>3</v>
      </c>
      <c r="Q1414" t="s">
        <v>104</v>
      </c>
      <c r="R1414" t="s">
        <v>8304</v>
      </c>
      <c r="S1414">
        <v>5.18</v>
      </c>
      <c r="T1414">
        <v>15</v>
      </c>
      <c r="U1414" t="s">
        <v>33</v>
      </c>
      <c r="V1414" s="2">
        <v>42649</v>
      </c>
      <c r="W1414" t="s">
        <v>39</v>
      </c>
      <c r="X1414" t="s">
        <v>175</v>
      </c>
      <c r="Y1414" t="s">
        <v>47</v>
      </c>
    </row>
    <row r="1415" spans="1:25" hidden="1" x14ac:dyDescent="0.35">
      <c r="A1415">
        <v>5</v>
      </c>
      <c r="B1415" t="s">
        <v>43</v>
      </c>
      <c r="C1415">
        <v>6</v>
      </c>
      <c r="D1415" t="s">
        <v>11</v>
      </c>
      <c r="E1415" t="s">
        <v>700</v>
      </c>
      <c r="F1415" t="s">
        <v>13</v>
      </c>
      <c r="G1415" t="s">
        <v>1320</v>
      </c>
      <c r="H1415" s="1">
        <v>0.4</v>
      </c>
      <c r="I1415" s="2">
        <v>42527</v>
      </c>
      <c r="J1415" t="s">
        <v>5650</v>
      </c>
      <c r="K1415" t="s">
        <v>102</v>
      </c>
      <c r="L1415">
        <v>11561</v>
      </c>
      <c r="M1415">
        <v>424</v>
      </c>
      <c r="N1415" t="s">
        <v>8209</v>
      </c>
      <c r="O1415">
        <v>-347</v>
      </c>
      <c r="P1415">
        <v>3</v>
      </c>
      <c r="Q1415" t="s">
        <v>104</v>
      </c>
      <c r="R1415" t="s">
        <v>8304</v>
      </c>
      <c r="S1415">
        <v>-347.12</v>
      </c>
      <c r="T1415">
        <v>992</v>
      </c>
      <c r="U1415" t="s">
        <v>33</v>
      </c>
      <c r="V1415" s="2">
        <v>42532</v>
      </c>
      <c r="W1415" t="s">
        <v>39</v>
      </c>
      <c r="X1415" t="s">
        <v>175</v>
      </c>
      <c r="Y1415" t="s">
        <v>41</v>
      </c>
    </row>
    <row r="1416" spans="1:25" hidden="1" x14ac:dyDescent="0.35">
      <c r="A1416">
        <v>5</v>
      </c>
      <c r="B1416" t="s">
        <v>43</v>
      </c>
      <c r="C1416">
        <v>6</v>
      </c>
      <c r="D1416" t="s">
        <v>26</v>
      </c>
      <c r="E1416" t="s">
        <v>700</v>
      </c>
      <c r="F1416" t="s">
        <v>13</v>
      </c>
      <c r="G1416" t="s">
        <v>1320</v>
      </c>
      <c r="H1416" s="1">
        <v>0</v>
      </c>
      <c r="I1416" s="2">
        <v>42527</v>
      </c>
      <c r="J1416" t="s">
        <v>5650</v>
      </c>
      <c r="K1416" t="s">
        <v>102</v>
      </c>
      <c r="L1416">
        <v>11561</v>
      </c>
      <c r="M1416">
        <v>82</v>
      </c>
      <c r="N1416" t="s">
        <v>4187</v>
      </c>
      <c r="O1416">
        <v>4</v>
      </c>
      <c r="P1416">
        <v>2</v>
      </c>
      <c r="Q1416" t="s">
        <v>104</v>
      </c>
      <c r="R1416" t="s">
        <v>8304</v>
      </c>
      <c r="S1416">
        <v>4.46</v>
      </c>
      <c r="T1416">
        <v>17</v>
      </c>
      <c r="U1416" t="s">
        <v>33</v>
      </c>
      <c r="V1416" s="2">
        <v>42532</v>
      </c>
      <c r="W1416" t="s">
        <v>39</v>
      </c>
      <c r="X1416" t="s">
        <v>175</v>
      </c>
      <c r="Y1416" t="s">
        <v>356</v>
      </c>
    </row>
    <row r="1417" spans="1:25" hidden="1" x14ac:dyDescent="0.35">
      <c r="A1417">
        <v>5</v>
      </c>
      <c r="B1417" t="s">
        <v>43</v>
      </c>
      <c r="C1417">
        <v>6</v>
      </c>
      <c r="D1417" t="s">
        <v>26</v>
      </c>
      <c r="E1417" t="s">
        <v>700</v>
      </c>
      <c r="F1417" t="s">
        <v>13</v>
      </c>
      <c r="G1417" t="s">
        <v>1320</v>
      </c>
      <c r="H1417" s="1">
        <v>0.2</v>
      </c>
      <c r="I1417" s="2">
        <v>42527</v>
      </c>
      <c r="J1417" t="s">
        <v>5650</v>
      </c>
      <c r="K1417" t="s">
        <v>102</v>
      </c>
      <c r="L1417">
        <v>11561</v>
      </c>
      <c r="M1417">
        <v>1634</v>
      </c>
      <c r="N1417" t="s">
        <v>826</v>
      </c>
      <c r="O1417">
        <v>50</v>
      </c>
      <c r="P1417">
        <v>9</v>
      </c>
      <c r="Q1417" t="s">
        <v>104</v>
      </c>
      <c r="R1417" t="s">
        <v>8304</v>
      </c>
      <c r="S1417">
        <v>50.47</v>
      </c>
      <c r="T1417">
        <v>150</v>
      </c>
      <c r="U1417" t="s">
        <v>33</v>
      </c>
      <c r="V1417" s="2">
        <v>42532</v>
      </c>
      <c r="W1417" t="s">
        <v>39</v>
      </c>
      <c r="X1417" t="s">
        <v>175</v>
      </c>
      <c r="Y1417" t="s">
        <v>54</v>
      </c>
    </row>
    <row r="1418" spans="1:25" hidden="1" x14ac:dyDescent="0.35">
      <c r="A1418">
        <v>5</v>
      </c>
      <c r="B1418" t="s">
        <v>43</v>
      </c>
      <c r="C1418">
        <v>6</v>
      </c>
      <c r="D1418" t="s">
        <v>26</v>
      </c>
      <c r="E1418" t="s">
        <v>381</v>
      </c>
      <c r="F1418" t="s">
        <v>13</v>
      </c>
      <c r="G1418" t="s">
        <v>2280</v>
      </c>
      <c r="H1418" s="1">
        <v>0.2</v>
      </c>
      <c r="I1418" s="2">
        <v>42697</v>
      </c>
      <c r="J1418" t="s">
        <v>4663</v>
      </c>
      <c r="K1418" t="s">
        <v>30</v>
      </c>
      <c r="L1418">
        <v>85254</v>
      </c>
      <c r="M1418">
        <v>1501</v>
      </c>
      <c r="N1418" t="s">
        <v>412</v>
      </c>
      <c r="O1418">
        <v>9</v>
      </c>
      <c r="P1418">
        <v>3</v>
      </c>
      <c r="Q1418" t="s">
        <v>32</v>
      </c>
      <c r="R1418" t="s">
        <v>8304</v>
      </c>
      <c r="S1418">
        <v>8.8000000000000007</v>
      </c>
      <c r="T1418">
        <v>23</v>
      </c>
      <c r="U1418" t="s">
        <v>19</v>
      </c>
      <c r="V1418" s="2">
        <v>42702</v>
      </c>
      <c r="W1418" t="s">
        <v>39</v>
      </c>
      <c r="X1418" t="s">
        <v>199</v>
      </c>
      <c r="Y1418" t="s">
        <v>119</v>
      </c>
    </row>
    <row r="1419" spans="1:25" hidden="1" x14ac:dyDescent="0.35">
      <c r="A1419">
        <v>6</v>
      </c>
      <c r="B1419" t="s">
        <v>10</v>
      </c>
      <c r="C1419">
        <v>6</v>
      </c>
      <c r="D1419" t="s">
        <v>26</v>
      </c>
      <c r="E1419" t="s">
        <v>2505</v>
      </c>
      <c r="F1419" t="s">
        <v>13</v>
      </c>
      <c r="G1419" t="s">
        <v>8114</v>
      </c>
      <c r="H1419" s="1">
        <v>0</v>
      </c>
      <c r="I1419" s="2">
        <v>42711</v>
      </c>
      <c r="J1419" t="s">
        <v>4313</v>
      </c>
      <c r="K1419" t="s">
        <v>16</v>
      </c>
      <c r="L1419">
        <v>23464</v>
      </c>
      <c r="M1419">
        <v>1701</v>
      </c>
      <c r="N1419" t="s">
        <v>3007</v>
      </c>
      <c r="O1419">
        <v>49</v>
      </c>
      <c r="P1419">
        <v>4</v>
      </c>
      <c r="Q1419" t="s">
        <v>18</v>
      </c>
      <c r="R1419" t="s">
        <v>8304</v>
      </c>
      <c r="S1419">
        <v>48.54</v>
      </c>
      <c r="T1419">
        <v>106</v>
      </c>
      <c r="U1419" t="s">
        <v>19</v>
      </c>
      <c r="V1419" s="2">
        <v>42717</v>
      </c>
      <c r="W1419" t="s">
        <v>39</v>
      </c>
      <c r="X1419" t="s">
        <v>205</v>
      </c>
      <c r="Y1419" t="s">
        <v>64</v>
      </c>
    </row>
    <row r="1420" spans="1:25" hidden="1" x14ac:dyDescent="0.35">
      <c r="A1420">
        <v>5</v>
      </c>
      <c r="B1420" t="s">
        <v>43</v>
      </c>
      <c r="C1420">
        <v>6</v>
      </c>
      <c r="D1420" t="s">
        <v>26</v>
      </c>
      <c r="E1420" t="s">
        <v>2602</v>
      </c>
      <c r="F1420" t="s">
        <v>13</v>
      </c>
      <c r="G1420" t="s">
        <v>2067</v>
      </c>
      <c r="H1420" s="1">
        <v>0</v>
      </c>
      <c r="I1420" s="2">
        <v>42500</v>
      </c>
      <c r="J1420" t="s">
        <v>4523</v>
      </c>
      <c r="K1420" t="s">
        <v>30</v>
      </c>
      <c r="L1420">
        <v>98031</v>
      </c>
      <c r="M1420">
        <v>1522</v>
      </c>
      <c r="N1420" t="s">
        <v>1015</v>
      </c>
      <c r="O1420">
        <v>77</v>
      </c>
      <c r="P1420">
        <v>3</v>
      </c>
      <c r="Q1420" t="s">
        <v>32</v>
      </c>
      <c r="R1420" t="s">
        <v>8304</v>
      </c>
      <c r="S1420">
        <v>77.48</v>
      </c>
      <c r="T1420">
        <v>158</v>
      </c>
      <c r="U1420" t="s">
        <v>19</v>
      </c>
      <c r="V1420" s="2">
        <v>42505</v>
      </c>
      <c r="W1420" t="s">
        <v>39</v>
      </c>
      <c r="X1420" t="s">
        <v>69</v>
      </c>
      <c r="Y1420" t="s">
        <v>119</v>
      </c>
    </row>
    <row r="1421" spans="1:25" hidden="1" x14ac:dyDescent="0.35">
      <c r="A1421">
        <v>5</v>
      </c>
      <c r="B1421" t="s">
        <v>43</v>
      </c>
      <c r="C1421">
        <v>6</v>
      </c>
      <c r="D1421" t="s">
        <v>50</v>
      </c>
      <c r="E1421" t="s">
        <v>2602</v>
      </c>
      <c r="F1421" t="s">
        <v>13</v>
      </c>
      <c r="G1421" t="s">
        <v>2067</v>
      </c>
      <c r="H1421" s="1">
        <v>0.2</v>
      </c>
      <c r="I1421" s="2">
        <v>42500</v>
      </c>
      <c r="J1421" t="s">
        <v>4523</v>
      </c>
      <c r="K1421" t="s">
        <v>30</v>
      </c>
      <c r="L1421">
        <v>98031</v>
      </c>
      <c r="M1421">
        <v>991</v>
      </c>
      <c r="N1421" t="s">
        <v>162</v>
      </c>
      <c r="O1421">
        <v>4</v>
      </c>
      <c r="P1421">
        <v>5</v>
      </c>
      <c r="Q1421" t="s">
        <v>32</v>
      </c>
      <c r="R1421" t="s">
        <v>8304</v>
      </c>
      <c r="S1421">
        <v>4.3600000000000003</v>
      </c>
      <c r="T1421">
        <v>44</v>
      </c>
      <c r="U1421" t="s">
        <v>19</v>
      </c>
      <c r="V1421" s="2">
        <v>42505</v>
      </c>
      <c r="W1421" t="s">
        <v>39</v>
      </c>
      <c r="X1421" t="s">
        <v>69</v>
      </c>
      <c r="Y1421" t="s">
        <v>52</v>
      </c>
    </row>
    <row r="1422" spans="1:25" x14ac:dyDescent="0.35">
      <c r="A1422">
        <v>3</v>
      </c>
      <c r="B1422" t="s">
        <v>25</v>
      </c>
      <c r="C1422">
        <v>1</v>
      </c>
      <c r="D1422" t="s">
        <v>26</v>
      </c>
      <c r="E1422" t="s">
        <v>88</v>
      </c>
      <c r="F1422" t="s">
        <v>13</v>
      </c>
      <c r="G1422" t="s">
        <v>1559</v>
      </c>
      <c r="H1422" s="1">
        <v>0</v>
      </c>
      <c r="I1422" s="2">
        <v>42702</v>
      </c>
      <c r="J1422" t="s">
        <v>3097</v>
      </c>
      <c r="K1422" t="s">
        <v>30</v>
      </c>
      <c r="L1422">
        <v>94109</v>
      </c>
      <c r="M1422">
        <v>38</v>
      </c>
      <c r="N1422" t="s">
        <v>3041</v>
      </c>
      <c r="O1422">
        <v>12</v>
      </c>
      <c r="P1422">
        <v>3</v>
      </c>
      <c r="Q1422" t="s">
        <v>32</v>
      </c>
      <c r="R1422" t="s">
        <v>8304</v>
      </c>
      <c r="S1422">
        <v>11.79</v>
      </c>
      <c r="T1422">
        <v>44</v>
      </c>
      <c r="U1422" t="s">
        <v>19</v>
      </c>
      <c r="V1422" s="2">
        <v>42705</v>
      </c>
      <c r="W1422" t="s">
        <v>130</v>
      </c>
      <c r="X1422" t="s">
        <v>34</v>
      </c>
      <c r="Y1422" t="s">
        <v>56</v>
      </c>
    </row>
    <row r="1423" spans="1:25" x14ac:dyDescent="0.35">
      <c r="A1423">
        <v>3</v>
      </c>
      <c r="B1423" t="s">
        <v>25</v>
      </c>
      <c r="C1423">
        <v>1</v>
      </c>
      <c r="D1423" t="s">
        <v>50</v>
      </c>
      <c r="E1423" t="s">
        <v>88</v>
      </c>
      <c r="F1423" t="s">
        <v>13</v>
      </c>
      <c r="G1423" t="s">
        <v>1559</v>
      </c>
      <c r="H1423" s="1">
        <v>0</v>
      </c>
      <c r="I1423" s="2">
        <v>42702</v>
      </c>
      <c r="J1423" t="s">
        <v>3097</v>
      </c>
      <c r="K1423" t="s">
        <v>30</v>
      </c>
      <c r="L1423">
        <v>94109</v>
      </c>
      <c r="M1423">
        <v>1092</v>
      </c>
      <c r="N1423" t="s">
        <v>4793</v>
      </c>
      <c r="O1423">
        <v>35</v>
      </c>
      <c r="P1423">
        <v>7</v>
      </c>
      <c r="Q1423" t="s">
        <v>32</v>
      </c>
      <c r="R1423" t="s">
        <v>8304</v>
      </c>
      <c r="S1423">
        <v>34.979999999999997</v>
      </c>
      <c r="T1423">
        <v>140</v>
      </c>
      <c r="U1423" t="s">
        <v>19</v>
      </c>
      <c r="V1423" s="2">
        <v>42705</v>
      </c>
      <c r="W1423" t="s">
        <v>130</v>
      </c>
      <c r="X1423" t="s">
        <v>34</v>
      </c>
      <c r="Y1423" t="s">
        <v>113</v>
      </c>
    </row>
    <row r="1424" spans="1:25" hidden="1" x14ac:dyDescent="0.35">
      <c r="A1424">
        <v>4</v>
      </c>
      <c r="B1424" t="s">
        <v>43</v>
      </c>
      <c r="C1424">
        <v>6</v>
      </c>
      <c r="D1424" t="s">
        <v>11</v>
      </c>
      <c r="E1424" t="s">
        <v>781</v>
      </c>
      <c r="F1424" t="s">
        <v>13</v>
      </c>
      <c r="G1424" t="s">
        <v>1132</v>
      </c>
      <c r="H1424" s="1">
        <v>0.2</v>
      </c>
      <c r="I1424" s="2">
        <v>42545</v>
      </c>
      <c r="J1424" t="s">
        <v>2696</v>
      </c>
      <c r="K1424" t="s">
        <v>30</v>
      </c>
      <c r="L1424">
        <v>85705</v>
      </c>
      <c r="M1424">
        <v>91</v>
      </c>
      <c r="N1424" t="s">
        <v>1621</v>
      </c>
      <c r="O1424">
        <v>1</v>
      </c>
      <c r="P1424">
        <v>2</v>
      </c>
      <c r="Q1424" t="s">
        <v>32</v>
      </c>
      <c r="R1424" t="s">
        <v>8304</v>
      </c>
      <c r="S1424">
        <v>0.96</v>
      </c>
      <c r="T1424">
        <v>4</v>
      </c>
      <c r="U1424" t="s">
        <v>19</v>
      </c>
      <c r="V1424" s="2">
        <v>42549</v>
      </c>
      <c r="W1424" t="s">
        <v>39</v>
      </c>
      <c r="X1424" t="s">
        <v>199</v>
      </c>
      <c r="Y1424" t="s">
        <v>47</v>
      </c>
    </row>
    <row r="1425" spans="1:25" hidden="1" x14ac:dyDescent="0.35">
      <c r="A1425">
        <v>7</v>
      </c>
      <c r="B1425" t="s">
        <v>25</v>
      </c>
      <c r="C1425">
        <v>6</v>
      </c>
      <c r="D1425" t="s">
        <v>11</v>
      </c>
      <c r="E1425" t="s">
        <v>99</v>
      </c>
      <c r="F1425" t="s">
        <v>13</v>
      </c>
      <c r="G1425" t="s">
        <v>2447</v>
      </c>
      <c r="H1425" s="1">
        <v>0.3</v>
      </c>
      <c r="I1425" s="2">
        <v>42691</v>
      </c>
      <c r="J1425" t="s">
        <v>2448</v>
      </c>
      <c r="K1425" t="s">
        <v>102</v>
      </c>
      <c r="L1425">
        <v>19143</v>
      </c>
      <c r="M1425">
        <v>836</v>
      </c>
      <c r="N1425" t="s">
        <v>1150</v>
      </c>
      <c r="O1425">
        <v>-94</v>
      </c>
      <c r="P1425">
        <v>5</v>
      </c>
      <c r="Q1425" t="s">
        <v>104</v>
      </c>
      <c r="R1425" t="s">
        <v>8304</v>
      </c>
      <c r="S1425">
        <v>-93.99</v>
      </c>
      <c r="T1425">
        <v>658</v>
      </c>
      <c r="U1425" t="s">
        <v>19</v>
      </c>
      <c r="V1425" s="2">
        <v>42698</v>
      </c>
      <c r="W1425" t="s">
        <v>39</v>
      </c>
      <c r="X1425" t="s">
        <v>105</v>
      </c>
      <c r="Y1425" t="s">
        <v>24</v>
      </c>
    </row>
    <row r="1426" spans="1:25" hidden="1" x14ac:dyDescent="0.35">
      <c r="A1426">
        <v>7</v>
      </c>
      <c r="B1426" t="s">
        <v>25</v>
      </c>
      <c r="C1426">
        <v>6</v>
      </c>
      <c r="D1426" t="s">
        <v>26</v>
      </c>
      <c r="E1426" t="s">
        <v>99</v>
      </c>
      <c r="F1426" t="s">
        <v>13</v>
      </c>
      <c r="G1426" t="s">
        <v>2447</v>
      </c>
      <c r="H1426" s="1">
        <v>0.2</v>
      </c>
      <c r="I1426" s="2">
        <v>42691</v>
      </c>
      <c r="J1426" t="s">
        <v>2448</v>
      </c>
      <c r="K1426" t="s">
        <v>102</v>
      </c>
      <c r="L1426">
        <v>19143</v>
      </c>
      <c r="M1426">
        <v>1476</v>
      </c>
      <c r="N1426" t="s">
        <v>1308</v>
      </c>
      <c r="O1426">
        <v>4</v>
      </c>
      <c r="P1426">
        <v>2</v>
      </c>
      <c r="Q1426" t="s">
        <v>104</v>
      </c>
      <c r="R1426" t="s">
        <v>8304</v>
      </c>
      <c r="S1426">
        <v>3.89</v>
      </c>
      <c r="T1426">
        <v>12</v>
      </c>
      <c r="U1426" t="s">
        <v>19</v>
      </c>
      <c r="V1426" s="2">
        <v>42698</v>
      </c>
      <c r="W1426" t="s">
        <v>39</v>
      </c>
      <c r="X1426" t="s">
        <v>105</v>
      </c>
      <c r="Y1426" t="s">
        <v>64</v>
      </c>
    </row>
    <row r="1427" spans="1:25" x14ac:dyDescent="0.35">
      <c r="A1427">
        <v>0</v>
      </c>
      <c r="B1427" t="s">
        <v>10</v>
      </c>
      <c r="C1427">
        <v>0</v>
      </c>
      <c r="D1427" t="s">
        <v>26</v>
      </c>
      <c r="E1427" t="s">
        <v>88</v>
      </c>
      <c r="F1427" t="s">
        <v>13</v>
      </c>
      <c r="G1427" t="s">
        <v>443</v>
      </c>
      <c r="H1427" s="1">
        <v>0</v>
      </c>
      <c r="I1427" s="2">
        <v>42632</v>
      </c>
      <c r="J1427" t="s">
        <v>7298</v>
      </c>
      <c r="K1427" t="s">
        <v>30</v>
      </c>
      <c r="L1427">
        <v>94110</v>
      </c>
      <c r="M1427">
        <v>1353</v>
      </c>
      <c r="N1427" t="s">
        <v>4227</v>
      </c>
      <c r="O1427">
        <v>0</v>
      </c>
      <c r="P1427">
        <v>3</v>
      </c>
      <c r="Q1427" t="s">
        <v>32</v>
      </c>
      <c r="R1427" t="s">
        <v>8304</v>
      </c>
      <c r="S1427">
        <v>0.11</v>
      </c>
      <c r="T1427">
        <v>6</v>
      </c>
      <c r="U1427" t="s">
        <v>76</v>
      </c>
      <c r="V1427" s="2">
        <v>42632</v>
      </c>
      <c r="W1427" t="s">
        <v>773</v>
      </c>
      <c r="X1427" t="s">
        <v>34</v>
      </c>
      <c r="Y1427" t="s">
        <v>176</v>
      </c>
    </row>
    <row r="1428" spans="1:25" x14ac:dyDescent="0.35">
      <c r="A1428">
        <v>6</v>
      </c>
      <c r="B1428" t="s">
        <v>10</v>
      </c>
      <c r="C1428">
        <v>6</v>
      </c>
      <c r="D1428" t="s">
        <v>26</v>
      </c>
      <c r="E1428" t="s">
        <v>863</v>
      </c>
      <c r="F1428" t="s">
        <v>13</v>
      </c>
      <c r="G1428" t="s">
        <v>5224</v>
      </c>
      <c r="H1428" s="1">
        <v>0</v>
      </c>
      <c r="I1428" s="2">
        <v>42690</v>
      </c>
      <c r="J1428" t="s">
        <v>6556</v>
      </c>
      <c r="K1428" t="s">
        <v>30</v>
      </c>
      <c r="L1428">
        <v>92646</v>
      </c>
      <c r="M1428">
        <v>1264</v>
      </c>
      <c r="N1428" t="s">
        <v>2820</v>
      </c>
      <c r="O1428">
        <v>2</v>
      </c>
      <c r="P1428">
        <v>2</v>
      </c>
      <c r="Q1428" t="s">
        <v>32</v>
      </c>
      <c r="R1428" t="s">
        <v>8304</v>
      </c>
      <c r="S1428">
        <v>2.4</v>
      </c>
      <c r="T1428">
        <v>5</v>
      </c>
      <c r="U1428" t="s">
        <v>33</v>
      </c>
      <c r="V1428" s="2">
        <v>42696</v>
      </c>
      <c r="W1428" t="s">
        <v>39</v>
      </c>
      <c r="X1428" t="s">
        <v>34</v>
      </c>
      <c r="Y1428" t="s">
        <v>35</v>
      </c>
    </row>
    <row r="1429" spans="1:25" hidden="1" x14ac:dyDescent="0.35">
      <c r="A1429">
        <v>2</v>
      </c>
      <c r="B1429" t="s">
        <v>25</v>
      </c>
      <c r="C1429">
        <v>1</v>
      </c>
      <c r="D1429" t="s">
        <v>26</v>
      </c>
      <c r="E1429" t="s">
        <v>876</v>
      </c>
      <c r="F1429" t="s">
        <v>13</v>
      </c>
      <c r="G1429" t="s">
        <v>1531</v>
      </c>
      <c r="H1429" s="1">
        <v>0</v>
      </c>
      <c r="I1429" s="2">
        <v>42490</v>
      </c>
      <c r="J1429" t="s">
        <v>3019</v>
      </c>
      <c r="K1429" t="s">
        <v>16</v>
      </c>
      <c r="L1429">
        <v>40214</v>
      </c>
      <c r="M1429">
        <v>887</v>
      </c>
      <c r="N1429" t="s">
        <v>3020</v>
      </c>
      <c r="O1429">
        <v>45</v>
      </c>
      <c r="P1429">
        <v>5</v>
      </c>
      <c r="Q1429" t="s">
        <v>18</v>
      </c>
      <c r="R1429" t="s">
        <v>8304</v>
      </c>
      <c r="S1429">
        <v>45.49</v>
      </c>
      <c r="T1429">
        <v>175</v>
      </c>
      <c r="U1429" t="s">
        <v>19</v>
      </c>
      <c r="V1429" s="2">
        <v>42492</v>
      </c>
      <c r="W1429" t="s">
        <v>130</v>
      </c>
      <c r="X1429" t="s">
        <v>21</v>
      </c>
      <c r="Y1429" t="s">
        <v>49</v>
      </c>
    </row>
    <row r="1430" spans="1:25" hidden="1" x14ac:dyDescent="0.35">
      <c r="A1430">
        <v>2</v>
      </c>
      <c r="B1430" t="s">
        <v>25</v>
      </c>
      <c r="C1430">
        <v>1</v>
      </c>
      <c r="D1430" t="s">
        <v>26</v>
      </c>
      <c r="E1430" t="s">
        <v>876</v>
      </c>
      <c r="F1430" t="s">
        <v>13</v>
      </c>
      <c r="G1430" t="s">
        <v>1531</v>
      </c>
      <c r="H1430" s="1">
        <v>0</v>
      </c>
      <c r="I1430" s="2">
        <v>42490</v>
      </c>
      <c r="J1430" t="s">
        <v>3019</v>
      </c>
      <c r="K1430" t="s">
        <v>16</v>
      </c>
      <c r="L1430">
        <v>40214</v>
      </c>
      <c r="M1430">
        <v>543</v>
      </c>
      <c r="N1430" t="s">
        <v>1258</v>
      </c>
      <c r="O1430">
        <v>215</v>
      </c>
      <c r="P1430">
        <v>5</v>
      </c>
      <c r="Q1430" t="s">
        <v>18</v>
      </c>
      <c r="R1430" t="s">
        <v>8304</v>
      </c>
      <c r="S1430">
        <v>214.76</v>
      </c>
      <c r="T1430">
        <v>826</v>
      </c>
      <c r="U1430" t="s">
        <v>19</v>
      </c>
      <c r="V1430" s="2">
        <v>42492</v>
      </c>
      <c r="W1430" t="s">
        <v>130</v>
      </c>
      <c r="X1430" t="s">
        <v>21</v>
      </c>
      <c r="Y1430" t="s">
        <v>42</v>
      </c>
    </row>
    <row r="1431" spans="1:25" hidden="1" x14ac:dyDescent="0.35">
      <c r="A1431">
        <v>7</v>
      </c>
      <c r="B1431" t="s">
        <v>25</v>
      </c>
      <c r="C1431">
        <v>6</v>
      </c>
      <c r="D1431" t="s">
        <v>11</v>
      </c>
      <c r="E1431" t="s">
        <v>477</v>
      </c>
      <c r="F1431" t="s">
        <v>13</v>
      </c>
      <c r="G1431" t="s">
        <v>1733</v>
      </c>
      <c r="H1431" s="1">
        <v>0.2</v>
      </c>
      <c r="I1431" s="2">
        <v>42724</v>
      </c>
      <c r="J1431" t="s">
        <v>2410</v>
      </c>
      <c r="K1431" t="s">
        <v>102</v>
      </c>
      <c r="L1431">
        <v>45011</v>
      </c>
      <c r="M1431">
        <v>559</v>
      </c>
      <c r="N1431" t="s">
        <v>341</v>
      </c>
      <c r="O1431">
        <v>-21</v>
      </c>
      <c r="P1431">
        <v>3</v>
      </c>
      <c r="Q1431" t="s">
        <v>104</v>
      </c>
      <c r="R1431" t="s">
        <v>8304</v>
      </c>
      <c r="S1431">
        <v>-21.47</v>
      </c>
      <c r="T1431">
        <v>191</v>
      </c>
      <c r="U1431" t="s">
        <v>19</v>
      </c>
      <c r="V1431" s="2">
        <v>42731</v>
      </c>
      <c r="W1431" t="s">
        <v>39</v>
      </c>
      <c r="X1431" t="s">
        <v>309</v>
      </c>
      <c r="Y1431" t="s">
        <v>47</v>
      </c>
    </row>
    <row r="1432" spans="1:25" hidden="1" x14ac:dyDescent="0.35">
      <c r="A1432">
        <v>4</v>
      </c>
      <c r="B1432" t="s">
        <v>25</v>
      </c>
      <c r="C1432">
        <v>3</v>
      </c>
      <c r="D1432" t="s">
        <v>11</v>
      </c>
      <c r="E1432" t="s">
        <v>2056</v>
      </c>
      <c r="F1432" t="s">
        <v>13</v>
      </c>
      <c r="G1432" t="s">
        <v>684</v>
      </c>
      <c r="H1432" s="1">
        <v>0</v>
      </c>
      <c r="I1432" s="2">
        <v>42530</v>
      </c>
      <c r="J1432" t="s">
        <v>5438</v>
      </c>
      <c r="K1432" t="s">
        <v>30</v>
      </c>
      <c r="L1432">
        <v>89031</v>
      </c>
      <c r="M1432">
        <v>617</v>
      </c>
      <c r="N1432" t="s">
        <v>8221</v>
      </c>
      <c r="O1432">
        <v>14</v>
      </c>
      <c r="P1432">
        <v>2</v>
      </c>
      <c r="Q1432" t="s">
        <v>32</v>
      </c>
      <c r="R1432" t="s">
        <v>8304</v>
      </c>
      <c r="S1432">
        <v>14.21</v>
      </c>
      <c r="T1432">
        <v>37</v>
      </c>
      <c r="U1432" t="s">
        <v>33</v>
      </c>
      <c r="V1432" s="2">
        <v>42534</v>
      </c>
      <c r="W1432" t="s">
        <v>20</v>
      </c>
      <c r="X1432" t="s">
        <v>831</v>
      </c>
      <c r="Y1432" t="s">
        <v>47</v>
      </c>
    </row>
    <row r="1433" spans="1:25" hidden="1" x14ac:dyDescent="0.35">
      <c r="A1433">
        <v>4</v>
      </c>
      <c r="B1433" t="s">
        <v>25</v>
      </c>
      <c r="C1433">
        <v>3</v>
      </c>
      <c r="D1433" t="s">
        <v>26</v>
      </c>
      <c r="E1433" t="s">
        <v>2056</v>
      </c>
      <c r="F1433" t="s">
        <v>13</v>
      </c>
      <c r="G1433" t="s">
        <v>684</v>
      </c>
      <c r="H1433" s="1">
        <v>0</v>
      </c>
      <c r="I1433" s="2">
        <v>42530</v>
      </c>
      <c r="J1433" t="s">
        <v>5438</v>
      </c>
      <c r="K1433" t="s">
        <v>30</v>
      </c>
      <c r="L1433">
        <v>89031</v>
      </c>
      <c r="M1433">
        <v>1701</v>
      </c>
      <c r="N1433" t="s">
        <v>3007</v>
      </c>
      <c r="O1433">
        <v>36</v>
      </c>
      <c r="P1433">
        <v>3</v>
      </c>
      <c r="Q1433" t="s">
        <v>32</v>
      </c>
      <c r="R1433" t="s">
        <v>8304</v>
      </c>
      <c r="S1433">
        <v>36.4</v>
      </c>
      <c r="T1433">
        <v>79</v>
      </c>
      <c r="U1433" t="s">
        <v>33</v>
      </c>
      <c r="V1433" s="2">
        <v>42534</v>
      </c>
      <c r="W1433" t="s">
        <v>20</v>
      </c>
      <c r="X1433" t="s">
        <v>831</v>
      </c>
      <c r="Y1433" t="s">
        <v>64</v>
      </c>
    </row>
    <row r="1434" spans="1:25" hidden="1" x14ac:dyDescent="0.35">
      <c r="A1434">
        <v>4</v>
      </c>
      <c r="B1434" t="s">
        <v>25</v>
      </c>
      <c r="C1434">
        <v>3</v>
      </c>
      <c r="D1434" t="s">
        <v>26</v>
      </c>
      <c r="E1434" t="s">
        <v>2056</v>
      </c>
      <c r="F1434" t="s">
        <v>13</v>
      </c>
      <c r="G1434" t="s">
        <v>684</v>
      </c>
      <c r="H1434" s="1">
        <v>0</v>
      </c>
      <c r="I1434" s="2">
        <v>42530</v>
      </c>
      <c r="J1434" t="s">
        <v>5438</v>
      </c>
      <c r="K1434" t="s">
        <v>30</v>
      </c>
      <c r="L1434">
        <v>89031</v>
      </c>
      <c r="M1434">
        <v>521</v>
      </c>
      <c r="N1434" t="s">
        <v>3508</v>
      </c>
      <c r="O1434">
        <v>5</v>
      </c>
      <c r="P1434">
        <v>7</v>
      </c>
      <c r="Q1434" t="s">
        <v>32</v>
      </c>
      <c r="R1434" t="s">
        <v>8304</v>
      </c>
      <c r="S1434">
        <v>4.7</v>
      </c>
      <c r="T1434">
        <v>18</v>
      </c>
      <c r="U1434" t="s">
        <v>33</v>
      </c>
      <c r="V1434" s="2">
        <v>42534</v>
      </c>
      <c r="W1434" t="s">
        <v>20</v>
      </c>
      <c r="X1434" t="s">
        <v>831</v>
      </c>
      <c r="Y1434" t="s">
        <v>49</v>
      </c>
    </row>
    <row r="1435" spans="1:25" hidden="1" x14ac:dyDescent="0.35">
      <c r="A1435">
        <v>6</v>
      </c>
      <c r="B1435" t="s">
        <v>10</v>
      </c>
      <c r="C1435">
        <v>6</v>
      </c>
      <c r="D1435" t="s">
        <v>11</v>
      </c>
      <c r="E1435" t="s">
        <v>2505</v>
      </c>
      <c r="F1435" t="s">
        <v>13</v>
      </c>
      <c r="G1435" t="s">
        <v>5551</v>
      </c>
      <c r="H1435" s="1">
        <v>0</v>
      </c>
      <c r="I1435" s="2">
        <v>42462</v>
      </c>
      <c r="J1435" t="s">
        <v>5664</v>
      </c>
      <c r="K1435" t="s">
        <v>16</v>
      </c>
      <c r="L1435">
        <v>23464</v>
      </c>
      <c r="M1435">
        <v>1040</v>
      </c>
      <c r="N1435" t="s">
        <v>2053</v>
      </c>
      <c r="O1435">
        <v>46</v>
      </c>
      <c r="P1435">
        <v>2</v>
      </c>
      <c r="Q1435" t="s">
        <v>18</v>
      </c>
      <c r="R1435" t="s">
        <v>8304</v>
      </c>
      <c r="S1435">
        <v>46.2</v>
      </c>
      <c r="T1435">
        <v>178</v>
      </c>
      <c r="U1435" t="s">
        <v>33</v>
      </c>
      <c r="V1435" s="2">
        <v>42468</v>
      </c>
      <c r="W1435" t="s">
        <v>39</v>
      </c>
      <c r="X1435" t="s">
        <v>205</v>
      </c>
      <c r="Y1435" t="s">
        <v>47</v>
      </c>
    </row>
    <row r="1436" spans="1:25" hidden="1" x14ac:dyDescent="0.35">
      <c r="A1436">
        <v>5</v>
      </c>
      <c r="B1436" t="s">
        <v>43</v>
      </c>
      <c r="C1436">
        <v>6</v>
      </c>
      <c r="D1436" t="s">
        <v>26</v>
      </c>
      <c r="E1436" t="s">
        <v>1512</v>
      </c>
      <c r="F1436" t="s">
        <v>13</v>
      </c>
      <c r="G1436" t="s">
        <v>5383</v>
      </c>
      <c r="H1436" s="1">
        <v>0.2</v>
      </c>
      <c r="I1436" s="2">
        <v>42495</v>
      </c>
      <c r="J1436" t="s">
        <v>6243</v>
      </c>
      <c r="K1436" t="s">
        <v>73</v>
      </c>
      <c r="L1436">
        <v>61032</v>
      </c>
      <c r="M1436">
        <v>583</v>
      </c>
      <c r="N1436" t="s">
        <v>248</v>
      </c>
      <c r="O1436">
        <v>4</v>
      </c>
      <c r="P1436">
        <v>2</v>
      </c>
      <c r="Q1436" t="s">
        <v>75</v>
      </c>
      <c r="R1436" t="s">
        <v>8304</v>
      </c>
      <c r="S1436">
        <v>3.96</v>
      </c>
      <c r="T1436">
        <v>45</v>
      </c>
      <c r="U1436" t="s">
        <v>33</v>
      </c>
      <c r="V1436" s="2">
        <v>42500</v>
      </c>
      <c r="W1436" t="s">
        <v>39</v>
      </c>
      <c r="X1436" t="s">
        <v>139</v>
      </c>
      <c r="Y1436" t="s">
        <v>42</v>
      </c>
    </row>
    <row r="1437" spans="1:25" hidden="1" x14ac:dyDescent="0.35">
      <c r="A1437">
        <v>0</v>
      </c>
      <c r="B1437" t="s">
        <v>10</v>
      </c>
      <c r="C1437">
        <v>0</v>
      </c>
      <c r="D1437" t="s">
        <v>11</v>
      </c>
      <c r="E1437" t="s">
        <v>171</v>
      </c>
      <c r="F1437" t="s">
        <v>13</v>
      </c>
      <c r="G1437" t="s">
        <v>1710</v>
      </c>
      <c r="H1437" s="1">
        <v>0.4</v>
      </c>
      <c r="I1437" s="2">
        <v>42627</v>
      </c>
      <c r="J1437" t="s">
        <v>7806</v>
      </c>
      <c r="K1437" t="s">
        <v>102</v>
      </c>
      <c r="L1437">
        <v>10009</v>
      </c>
      <c r="M1437">
        <v>964</v>
      </c>
      <c r="N1437" t="s">
        <v>1859</v>
      </c>
      <c r="O1437">
        <v>-108</v>
      </c>
      <c r="P1437">
        <v>9</v>
      </c>
      <c r="Q1437" t="s">
        <v>104</v>
      </c>
      <c r="R1437" t="s">
        <v>92</v>
      </c>
      <c r="S1437">
        <v>-108.33</v>
      </c>
      <c r="T1437">
        <v>464</v>
      </c>
      <c r="U1437" t="s">
        <v>19</v>
      </c>
      <c r="V1437" s="2">
        <v>42627</v>
      </c>
      <c r="W1437" t="s">
        <v>773</v>
      </c>
      <c r="X1437" t="s">
        <v>175</v>
      </c>
      <c r="Y1437" t="s">
        <v>41</v>
      </c>
    </row>
    <row r="1438" spans="1:25" hidden="1" x14ac:dyDescent="0.35">
      <c r="A1438">
        <v>0</v>
      </c>
      <c r="B1438" t="s">
        <v>10</v>
      </c>
      <c r="C1438">
        <v>0</v>
      </c>
      <c r="D1438" t="s">
        <v>26</v>
      </c>
      <c r="E1438" t="s">
        <v>171</v>
      </c>
      <c r="F1438" t="s">
        <v>13</v>
      </c>
      <c r="G1438" t="s">
        <v>1710</v>
      </c>
      <c r="H1438" s="1">
        <v>0</v>
      </c>
      <c r="I1438" s="2">
        <v>42627</v>
      </c>
      <c r="J1438" t="s">
        <v>7806</v>
      </c>
      <c r="K1438" t="s">
        <v>102</v>
      </c>
      <c r="L1438">
        <v>10009</v>
      </c>
      <c r="M1438">
        <v>852</v>
      </c>
      <c r="N1438" t="s">
        <v>8112</v>
      </c>
      <c r="O1438">
        <v>198</v>
      </c>
      <c r="P1438">
        <v>2</v>
      </c>
      <c r="Q1438" t="s">
        <v>104</v>
      </c>
      <c r="R1438" t="s">
        <v>92</v>
      </c>
      <c r="S1438">
        <v>198.43</v>
      </c>
      <c r="T1438">
        <v>601</v>
      </c>
      <c r="U1438" t="s">
        <v>19</v>
      </c>
      <c r="V1438" s="2">
        <v>42627</v>
      </c>
      <c r="W1438" t="s">
        <v>773</v>
      </c>
      <c r="X1438" t="s">
        <v>175</v>
      </c>
      <c r="Y1438" t="s">
        <v>56</v>
      </c>
    </row>
    <row r="1439" spans="1:25" hidden="1" x14ac:dyDescent="0.35">
      <c r="A1439">
        <v>0</v>
      </c>
      <c r="B1439" t="s">
        <v>10</v>
      </c>
      <c r="C1439">
        <v>0</v>
      </c>
      <c r="D1439" t="s">
        <v>26</v>
      </c>
      <c r="E1439" t="s">
        <v>171</v>
      </c>
      <c r="F1439" t="s">
        <v>13</v>
      </c>
      <c r="G1439" t="s">
        <v>1710</v>
      </c>
      <c r="H1439" s="1">
        <v>0</v>
      </c>
      <c r="I1439" s="2">
        <v>42627</v>
      </c>
      <c r="J1439" t="s">
        <v>7806</v>
      </c>
      <c r="K1439" t="s">
        <v>102</v>
      </c>
      <c r="L1439">
        <v>10009</v>
      </c>
      <c r="M1439">
        <v>1501</v>
      </c>
      <c r="N1439" t="s">
        <v>412</v>
      </c>
      <c r="O1439">
        <v>31</v>
      </c>
      <c r="P1439">
        <v>7</v>
      </c>
      <c r="Q1439" t="s">
        <v>104</v>
      </c>
      <c r="R1439" t="s">
        <v>92</v>
      </c>
      <c r="S1439">
        <v>31.49</v>
      </c>
      <c r="T1439">
        <v>68</v>
      </c>
      <c r="U1439" t="s">
        <v>19</v>
      </c>
      <c r="V1439" s="2">
        <v>42627</v>
      </c>
      <c r="W1439" t="s">
        <v>773</v>
      </c>
      <c r="X1439" t="s">
        <v>175</v>
      </c>
      <c r="Y1439" t="s">
        <v>119</v>
      </c>
    </row>
    <row r="1440" spans="1:25" hidden="1" x14ac:dyDescent="0.35">
      <c r="A1440">
        <v>0</v>
      </c>
      <c r="B1440" t="s">
        <v>10</v>
      </c>
      <c r="C1440">
        <v>0</v>
      </c>
      <c r="D1440" t="s">
        <v>26</v>
      </c>
      <c r="E1440" t="s">
        <v>171</v>
      </c>
      <c r="F1440" t="s">
        <v>13</v>
      </c>
      <c r="G1440" t="s">
        <v>1710</v>
      </c>
      <c r="H1440" s="1">
        <v>0</v>
      </c>
      <c r="I1440" s="2">
        <v>42627</v>
      </c>
      <c r="J1440" t="s">
        <v>7806</v>
      </c>
      <c r="K1440" t="s">
        <v>102</v>
      </c>
      <c r="L1440">
        <v>10009</v>
      </c>
      <c r="M1440">
        <v>1778</v>
      </c>
      <c r="N1440" t="s">
        <v>3906</v>
      </c>
      <c r="O1440">
        <v>21</v>
      </c>
      <c r="P1440">
        <v>9</v>
      </c>
      <c r="Q1440" t="s">
        <v>104</v>
      </c>
      <c r="R1440" t="s">
        <v>92</v>
      </c>
      <c r="S1440">
        <v>21.07</v>
      </c>
      <c r="T1440">
        <v>45</v>
      </c>
      <c r="U1440" t="s">
        <v>19</v>
      </c>
      <c r="V1440" s="2">
        <v>42627</v>
      </c>
      <c r="W1440" t="s">
        <v>773</v>
      </c>
      <c r="X1440" t="s">
        <v>175</v>
      </c>
      <c r="Y1440" t="s">
        <v>64</v>
      </c>
    </row>
    <row r="1441" spans="1:25" hidden="1" x14ac:dyDescent="0.35">
      <c r="A1441">
        <v>0</v>
      </c>
      <c r="B1441" t="s">
        <v>10</v>
      </c>
      <c r="C1441">
        <v>0</v>
      </c>
      <c r="D1441" t="s">
        <v>50</v>
      </c>
      <c r="E1441" t="s">
        <v>171</v>
      </c>
      <c r="F1441" t="s">
        <v>13</v>
      </c>
      <c r="G1441" t="s">
        <v>1710</v>
      </c>
      <c r="H1441" s="1">
        <v>0</v>
      </c>
      <c r="I1441" s="2">
        <v>42627</v>
      </c>
      <c r="J1441" t="s">
        <v>7806</v>
      </c>
      <c r="K1441" t="s">
        <v>102</v>
      </c>
      <c r="L1441">
        <v>10009</v>
      </c>
      <c r="M1441">
        <v>1488</v>
      </c>
      <c r="N1441" t="s">
        <v>4956</v>
      </c>
      <c r="O1441">
        <v>4</v>
      </c>
      <c r="P1441">
        <v>1</v>
      </c>
      <c r="Q1441" t="s">
        <v>104</v>
      </c>
      <c r="R1441" t="s">
        <v>92</v>
      </c>
      <c r="S1441">
        <v>4.42</v>
      </c>
      <c r="T1441">
        <v>17</v>
      </c>
      <c r="U1441" t="s">
        <v>19</v>
      </c>
      <c r="V1441" s="2">
        <v>42627</v>
      </c>
      <c r="W1441" t="s">
        <v>773</v>
      </c>
      <c r="X1441" t="s">
        <v>175</v>
      </c>
      <c r="Y1441" t="s">
        <v>52</v>
      </c>
    </row>
    <row r="1442" spans="1:25" hidden="1" x14ac:dyDescent="0.35">
      <c r="A1442">
        <v>0</v>
      </c>
      <c r="B1442" t="s">
        <v>10</v>
      </c>
      <c r="C1442">
        <v>0</v>
      </c>
      <c r="D1442" t="s">
        <v>50</v>
      </c>
      <c r="E1442" t="s">
        <v>171</v>
      </c>
      <c r="F1442" t="s">
        <v>13</v>
      </c>
      <c r="G1442" t="s">
        <v>1710</v>
      </c>
      <c r="H1442" s="1">
        <v>0</v>
      </c>
      <c r="I1442" s="2">
        <v>42627</v>
      </c>
      <c r="J1442" t="s">
        <v>7806</v>
      </c>
      <c r="K1442" t="s">
        <v>102</v>
      </c>
      <c r="L1442">
        <v>10009</v>
      </c>
      <c r="M1442">
        <v>1611</v>
      </c>
      <c r="N1442" t="s">
        <v>4867</v>
      </c>
      <c r="O1442">
        <v>81</v>
      </c>
      <c r="P1442">
        <v>3</v>
      </c>
      <c r="Q1442" t="s">
        <v>104</v>
      </c>
      <c r="R1442" t="s">
        <v>92</v>
      </c>
      <c r="S1442">
        <v>80.63</v>
      </c>
      <c r="T1442">
        <v>288</v>
      </c>
      <c r="U1442" t="s">
        <v>19</v>
      </c>
      <c r="V1442" s="2">
        <v>42627</v>
      </c>
      <c r="W1442" t="s">
        <v>773</v>
      </c>
      <c r="X1442" t="s">
        <v>175</v>
      </c>
      <c r="Y1442" t="s">
        <v>52</v>
      </c>
    </row>
    <row r="1443" spans="1:25" hidden="1" x14ac:dyDescent="0.35">
      <c r="A1443">
        <v>0</v>
      </c>
      <c r="B1443" t="s">
        <v>10</v>
      </c>
      <c r="C1443">
        <v>0</v>
      </c>
      <c r="D1443" t="s">
        <v>50</v>
      </c>
      <c r="E1443" t="s">
        <v>171</v>
      </c>
      <c r="F1443" t="s">
        <v>13</v>
      </c>
      <c r="G1443" t="s">
        <v>1710</v>
      </c>
      <c r="H1443" s="1">
        <v>0</v>
      </c>
      <c r="I1443" s="2">
        <v>42627</v>
      </c>
      <c r="J1443" t="s">
        <v>7806</v>
      </c>
      <c r="K1443" t="s">
        <v>102</v>
      </c>
      <c r="L1443">
        <v>10009</v>
      </c>
      <c r="M1443">
        <v>166</v>
      </c>
      <c r="N1443" t="s">
        <v>5062</v>
      </c>
      <c r="O1443">
        <v>1372</v>
      </c>
      <c r="P1443">
        <v>4</v>
      </c>
      <c r="Q1443" t="s">
        <v>104</v>
      </c>
      <c r="R1443" t="s">
        <v>92</v>
      </c>
      <c r="S1443">
        <v>1371.98</v>
      </c>
      <c r="T1443">
        <v>2800</v>
      </c>
      <c r="U1443" t="s">
        <v>19</v>
      </c>
      <c r="V1443" s="2">
        <v>42627</v>
      </c>
      <c r="W1443" t="s">
        <v>773</v>
      </c>
      <c r="X1443" t="s">
        <v>175</v>
      </c>
      <c r="Y1443" t="s">
        <v>422</v>
      </c>
    </row>
    <row r="1444" spans="1:25" hidden="1" x14ac:dyDescent="0.35">
      <c r="A1444">
        <v>4</v>
      </c>
      <c r="B1444" t="s">
        <v>43</v>
      </c>
      <c r="C1444">
        <v>6</v>
      </c>
      <c r="D1444" t="s">
        <v>26</v>
      </c>
      <c r="E1444" t="s">
        <v>2552</v>
      </c>
      <c r="F1444" t="s">
        <v>13</v>
      </c>
      <c r="G1444" t="s">
        <v>5757</v>
      </c>
      <c r="H1444" s="1">
        <v>0.7</v>
      </c>
      <c r="I1444" s="2">
        <v>42552</v>
      </c>
      <c r="J1444" t="s">
        <v>8015</v>
      </c>
      <c r="K1444" t="s">
        <v>16</v>
      </c>
      <c r="L1444">
        <v>32725</v>
      </c>
      <c r="M1444">
        <v>237</v>
      </c>
      <c r="N1444" t="s">
        <v>1418</v>
      </c>
      <c r="O1444">
        <v>-4</v>
      </c>
      <c r="P1444">
        <v>6</v>
      </c>
      <c r="Q1444" t="s">
        <v>18</v>
      </c>
      <c r="R1444" t="s">
        <v>92</v>
      </c>
      <c r="S1444">
        <v>-3.63</v>
      </c>
      <c r="T1444">
        <v>5</v>
      </c>
      <c r="U1444" t="s">
        <v>33</v>
      </c>
      <c r="V1444" s="2">
        <v>42556</v>
      </c>
      <c r="W1444" t="s">
        <v>39</v>
      </c>
      <c r="X1444" t="s">
        <v>40</v>
      </c>
      <c r="Y1444" t="s">
        <v>54</v>
      </c>
    </row>
    <row r="1445" spans="1:25" hidden="1" x14ac:dyDescent="0.35">
      <c r="A1445">
        <v>4</v>
      </c>
      <c r="B1445" t="s">
        <v>43</v>
      </c>
      <c r="C1445">
        <v>6</v>
      </c>
      <c r="D1445" t="s">
        <v>50</v>
      </c>
      <c r="E1445" t="s">
        <v>2552</v>
      </c>
      <c r="F1445" t="s">
        <v>13</v>
      </c>
      <c r="G1445" t="s">
        <v>5757</v>
      </c>
      <c r="H1445" s="1">
        <v>0.2</v>
      </c>
      <c r="I1445" s="2">
        <v>42552</v>
      </c>
      <c r="J1445" t="s">
        <v>8015</v>
      </c>
      <c r="K1445" t="s">
        <v>16</v>
      </c>
      <c r="L1445">
        <v>32725</v>
      </c>
      <c r="M1445">
        <v>1653</v>
      </c>
      <c r="N1445" t="s">
        <v>4882</v>
      </c>
      <c r="O1445">
        <v>72</v>
      </c>
      <c r="P1445">
        <v>2</v>
      </c>
      <c r="Q1445" t="s">
        <v>18</v>
      </c>
      <c r="R1445" t="s">
        <v>92</v>
      </c>
      <c r="S1445">
        <v>71.989999999999995</v>
      </c>
      <c r="T1445">
        <v>576</v>
      </c>
      <c r="U1445" t="s">
        <v>33</v>
      </c>
      <c r="V1445" s="2">
        <v>42556</v>
      </c>
      <c r="W1445" t="s">
        <v>39</v>
      </c>
      <c r="X1445" t="s">
        <v>40</v>
      </c>
      <c r="Y1445" t="s">
        <v>52</v>
      </c>
    </row>
    <row r="1446" spans="1:25" hidden="1" x14ac:dyDescent="0.35">
      <c r="A1446">
        <v>5</v>
      </c>
      <c r="B1446" t="s">
        <v>43</v>
      </c>
      <c r="C1446">
        <v>6</v>
      </c>
      <c r="D1446" t="s">
        <v>11</v>
      </c>
      <c r="E1446" t="s">
        <v>375</v>
      </c>
      <c r="F1446" t="s">
        <v>13</v>
      </c>
      <c r="G1446" t="s">
        <v>770</v>
      </c>
      <c r="H1446" s="1">
        <v>0</v>
      </c>
      <c r="I1446" s="2">
        <v>42692</v>
      </c>
      <c r="J1446" t="s">
        <v>5486</v>
      </c>
      <c r="K1446" t="s">
        <v>73</v>
      </c>
      <c r="L1446">
        <v>53132</v>
      </c>
      <c r="M1446">
        <v>1209</v>
      </c>
      <c r="N1446" t="s">
        <v>1244</v>
      </c>
      <c r="O1446">
        <v>43</v>
      </c>
      <c r="P1446">
        <v>3</v>
      </c>
      <c r="Q1446" t="s">
        <v>75</v>
      </c>
      <c r="R1446" t="s">
        <v>8304</v>
      </c>
      <c r="S1446">
        <v>43.22</v>
      </c>
      <c r="T1446">
        <v>393</v>
      </c>
      <c r="U1446" t="s">
        <v>33</v>
      </c>
      <c r="V1446" s="2">
        <v>42697</v>
      </c>
      <c r="W1446" t="s">
        <v>39</v>
      </c>
      <c r="X1446" t="s">
        <v>82</v>
      </c>
      <c r="Y1446" t="s">
        <v>24</v>
      </c>
    </row>
    <row r="1447" spans="1:25" hidden="1" x14ac:dyDescent="0.35">
      <c r="A1447">
        <v>4</v>
      </c>
      <c r="B1447" t="s">
        <v>43</v>
      </c>
      <c r="C1447">
        <v>6</v>
      </c>
      <c r="D1447" t="s">
        <v>26</v>
      </c>
      <c r="E1447" t="s">
        <v>333</v>
      </c>
      <c r="F1447" t="s">
        <v>13</v>
      </c>
      <c r="G1447" t="s">
        <v>2350</v>
      </c>
      <c r="H1447" s="1">
        <v>0.2</v>
      </c>
      <c r="I1447" s="2">
        <v>42591</v>
      </c>
      <c r="J1447" t="s">
        <v>4664</v>
      </c>
      <c r="K1447" t="s">
        <v>30</v>
      </c>
      <c r="L1447">
        <v>85023</v>
      </c>
      <c r="M1447">
        <v>1527</v>
      </c>
      <c r="N1447" t="s">
        <v>4665</v>
      </c>
      <c r="O1447">
        <v>-1</v>
      </c>
      <c r="P1447">
        <v>3</v>
      </c>
      <c r="Q1447" t="s">
        <v>32</v>
      </c>
      <c r="R1447" t="s">
        <v>8304</v>
      </c>
      <c r="S1447">
        <v>-0.95</v>
      </c>
      <c r="T1447">
        <v>4</v>
      </c>
      <c r="U1447" t="s">
        <v>19</v>
      </c>
      <c r="V1447" s="2">
        <v>42595</v>
      </c>
      <c r="W1447" t="s">
        <v>39</v>
      </c>
      <c r="X1447" t="s">
        <v>199</v>
      </c>
      <c r="Y1447" t="s">
        <v>176</v>
      </c>
    </row>
    <row r="1448" spans="1:25" hidden="1" x14ac:dyDescent="0.35">
      <c r="A1448">
        <v>4</v>
      </c>
      <c r="B1448" t="s">
        <v>43</v>
      </c>
      <c r="C1448">
        <v>6</v>
      </c>
      <c r="D1448" t="s">
        <v>26</v>
      </c>
      <c r="E1448" t="s">
        <v>333</v>
      </c>
      <c r="F1448" t="s">
        <v>13</v>
      </c>
      <c r="G1448" t="s">
        <v>2350</v>
      </c>
      <c r="H1448" s="1">
        <v>0.7</v>
      </c>
      <c r="I1448" s="2">
        <v>42591</v>
      </c>
      <c r="J1448" t="s">
        <v>4664</v>
      </c>
      <c r="K1448" t="s">
        <v>30</v>
      </c>
      <c r="L1448">
        <v>85023</v>
      </c>
      <c r="M1448">
        <v>257</v>
      </c>
      <c r="N1448" t="s">
        <v>3184</v>
      </c>
      <c r="O1448">
        <v>-7</v>
      </c>
      <c r="P1448">
        <v>5</v>
      </c>
      <c r="Q1448" t="s">
        <v>32</v>
      </c>
      <c r="R1448" t="s">
        <v>8304</v>
      </c>
      <c r="S1448">
        <v>-6.54</v>
      </c>
      <c r="T1448">
        <v>9</v>
      </c>
      <c r="U1448" t="s">
        <v>19</v>
      </c>
      <c r="V1448" s="2">
        <v>42595</v>
      </c>
      <c r="W1448" t="s">
        <v>39</v>
      </c>
      <c r="X1448" t="s">
        <v>199</v>
      </c>
      <c r="Y1448" t="s">
        <v>54</v>
      </c>
    </row>
    <row r="1449" spans="1:25" hidden="1" x14ac:dyDescent="0.35">
      <c r="A1449">
        <v>4</v>
      </c>
      <c r="B1449" t="s">
        <v>43</v>
      </c>
      <c r="C1449">
        <v>6</v>
      </c>
      <c r="D1449" t="s">
        <v>11</v>
      </c>
      <c r="E1449" t="s">
        <v>1850</v>
      </c>
      <c r="F1449" t="s">
        <v>13</v>
      </c>
      <c r="G1449" t="s">
        <v>6873</v>
      </c>
      <c r="H1449" s="1">
        <v>0.3</v>
      </c>
      <c r="I1449" s="2">
        <v>42563</v>
      </c>
      <c r="J1449" t="s">
        <v>7024</v>
      </c>
      <c r="K1449" t="s">
        <v>73</v>
      </c>
      <c r="L1449">
        <v>77573</v>
      </c>
      <c r="M1449">
        <v>832</v>
      </c>
      <c r="N1449" t="s">
        <v>2230</v>
      </c>
      <c r="O1449">
        <v>-15</v>
      </c>
      <c r="P1449">
        <v>3</v>
      </c>
      <c r="Q1449" t="s">
        <v>75</v>
      </c>
      <c r="R1449" t="s">
        <v>8304</v>
      </c>
      <c r="S1449">
        <v>-14.64</v>
      </c>
      <c r="T1449">
        <v>512</v>
      </c>
      <c r="U1449" t="s">
        <v>76</v>
      </c>
      <c r="V1449" s="2">
        <v>42567</v>
      </c>
      <c r="W1449" t="s">
        <v>39</v>
      </c>
      <c r="X1449" t="s">
        <v>77</v>
      </c>
      <c r="Y1449" t="s">
        <v>24</v>
      </c>
    </row>
    <row r="1450" spans="1:25" hidden="1" x14ac:dyDescent="0.35">
      <c r="A1450">
        <v>4</v>
      </c>
      <c r="B1450" t="s">
        <v>43</v>
      </c>
      <c r="C1450">
        <v>6</v>
      </c>
      <c r="D1450" t="s">
        <v>26</v>
      </c>
      <c r="E1450" t="s">
        <v>1850</v>
      </c>
      <c r="F1450" t="s">
        <v>13</v>
      </c>
      <c r="G1450" t="s">
        <v>6873</v>
      </c>
      <c r="H1450" s="1">
        <v>0.2</v>
      </c>
      <c r="I1450" s="2">
        <v>42563</v>
      </c>
      <c r="J1450" t="s">
        <v>7024</v>
      </c>
      <c r="K1450" t="s">
        <v>73</v>
      </c>
      <c r="L1450">
        <v>77573</v>
      </c>
      <c r="M1450">
        <v>1518</v>
      </c>
      <c r="N1450" t="s">
        <v>3125</v>
      </c>
      <c r="O1450">
        <v>1</v>
      </c>
      <c r="P1450">
        <v>2</v>
      </c>
      <c r="Q1450" t="s">
        <v>75</v>
      </c>
      <c r="R1450" t="s">
        <v>8304</v>
      </c>
      <c r="S1450">
        <v>0.56999999999999995</v>
      </c>
      <c r="T1450">
        <v>3</v>
      </c>
      <c r="U1450" t="s">
        <v>76</v>
      </c>
      <c r="V1450" s="2">
        <v>42567</v>
      </c>
      <c r="W1450" t="s">
        <v>39</v>
      </c>
      <c r="X1450" t="s">
        <v>77</v>
      </c>
      <c r="Y1450" t="s">
        <v>176</v>
      </c>
    </row>
    <row r="1451" spans="1:25" hidden="1" x14ac:dyDescent="0.35">
      <c r="A1451">
        <v>4</v>
      </c>
      <c r="B1451" t="s">
        <v>43</v>
      </c>
      <c r="C1451">
        <v>6</v>
      </c>
      <c r="D1451" t="s">
        <v>26</v>
      </c>
      <c r="E1451" t="s">
        <v>1850</v>
      </c>
      <c r="F1451" t="s">
        <v>13</v>
      </c>
      <c r="G1451" t="s">
        <v>6873</v>
      </c>
      <c r="H1451" s="1">
        <v>0.2</v>
      </c>
      <c r="I1451" s="2">
        <v>42563</v>
      </c>
      <c r="J1451" t="s">
        <v>7024</v>
      </c>
      <c r="K1451" t="s">
        <v>73</v>
      </c>
      <c r="L1451">
        <v>77573</v>
      </c>
      <c r="M1451">
        <v>1746</v>
      </c>
      <c r="N1451" t="s">
        <v>350</v>
      </c>
      <c r="O1451">
        <v>6</v>
      </c>
      <c r="P1451">
        <v>3</v>
      </c>
      <c r="Q1451" t="s">
        <v>75</v>
      </c>
      <c r="R1451" t="s">
        <v>8304</v>
      </c>
      <c r="S1451">
        <v>5.61</v>
      </c>
      <c r="T1451">
        <v>16</v>
      </c>
      <c r="U1451" t="s">
        <v>76</v>
      </c>
      <c r="V1451" s="2">
        <v>42567</v>
      </c>
      <c r="W1451" t="s">
        <v>39</v>
      </c>
      <c r="X1451" t="s">
        <v>77</v>
      </c>
      <c r="Y1451" t="s">
        <v>64</v>
      </c>
    </row>
    <row r="1452" spans="1:25" hidden="1" x14ac:dyDescent="0.35">
      <c r="A1452">
        <v>4</v>
      </c>
      <c r="B1452" t="s">
        <v>43</v>
      </c>
      <c r="C1452">
        <v>6</v>
      </c>
      <c r="D1452" t="s">
        <v>26</v>
      </c>
      <c r="E1452" t="s">
        <v>1850</v>
      </c>
      <c r="F1452" t="s">
        <v>13</v>
      </c>
      <c r="G1452" t="s">
        <v>6873</v>
      </c>
      <c r="H1452" s="1">
        <v>0.2</v>
      </c>
      <c r="I1452" s="2">
        <v>42563</v>
      </c>
      <c r="J1452" t="s">
        <v>7024</v>
      </c>
      <c r="K1452" t="s">
        <v>73</v>
      </c>
      <c r="L1452">
        <v>77573</v>
      </c>
      <c r="M1452">
        <v>676</v>
      </c>
      <c r="N1452" t="s">
        <v>3899</v>
      </c>
      <c r="O1452">
        <v>4</v>
      </c>
      <c r="P1452">
        <v>7</v>
      </c>
      <c r="Q1452" t="s">
        <v>75</v>
      </c>
      <c r="R1452" t="s">
        <v>8304</v>
      </c>
      <c r="S1452">
        <v>3.9</v>
      </c>
      <c r="T1452">
        <v>22</v>
      </c>
      <c r="U1452" t="s">
        <v>76</v>
      </c>
      <c r="V1452" s="2">
        <v>42567</v>
      </c>
      <c r="W1452" t="s">
        <v>39</v>
      </c>
      <c r="X1452" t="s">
        <v>77</v>
      </c>
      <c r="Y1452" t="s">
        <v>49</v>
      </c>
    </row>
    <row r="1453" spans="1:25" hidden="1" x14ac:dyDescent="0.35">
      <c r="A1453">
        <v>6</v>
      </c>
      <c r="B1453" t="s">
        <v>10</v>
      </c>
      <c r="C1453">
        <v>6</v>
      </c>
      <c r="D1453" t="s">
        <v>26</v>
      </c>
      <c r="E1453" t="s">
        <v>2489</v>
      </c>
      <c r="F1453" t="s">
        <v>13</v>
      </c>
      <c r="G1453" t="s">
        <v>1462</v>
      </c>
      <c r="H1453" s="1">
        <v>0</v>
      </c>
      <c r="I1453" s="2">
        <v>42688</v>
      </c>
      <c r="J1453" t="s">
        <v>4321</v>
      </c>
      <c r="K1453" t="s">
        <v>16</v>
      </c>
      <c r="L1453">
        <v>23320</v>
      </c>
      <c r="M1453">
        <v>1713</v>
      </c>
      <c r="N1453" t="s">
        <v>2912</v>
      </c>
      <c r="O1453">
        <v>16</v>
      </c>
      <c r="P1453">
        <v>5</v>
      </c>
      <c r="Q1453" t="s">
        <v>18</v>
      </c>
      <c r="R1453" t="s">
        <v>8304</v>
      </c>
      <c r="S1453">
        <v>15.55</v>
      </c>
      <c r="T1453">
        <v>32</v>
      </c>
      <c r="U1453" t="s">
        <v>19</v>
      </c>
      <c r="V1453" s="2">
        <v>42694</v>
      </c>
      <c r="W1453" t="s">
        <v>39</v>
      </c>
      <c r="X1453" t="s">
        <v>205</v>
      </c>
      <c r="Y1453" t="s">
        <v>64</v>
      </c>
    </row>
    <row r="1454" spans="1:25" hidden="1" x14ac:dyDescent="0.35">
      <c r="A1454">
        <v>2</v>
      </c>
      <c r="B1454" t="s">
        <v>25</v>
      </c>
      <c r="C1454">
        <v>1</v>
      </c>
      <c r="D1454" t="s">
        <v>11</v>
      </c>
      <c r="E1454" t="s">
        <v>2237</v>
      </c>
      <c r="F1454" t="s">
        <v>13</v>
      </c>
      <c r="G1454" t="s">
        <v>469</v>
      </c>
      <c r="H1454" s="1">
        <v>0.3</v>
      </c>
      <c r="I1454" s="2">
        <v>42459</v>
      </c>
      <c r="J1454" t="s">
        <v>6834</v>
      </c>
      <c r="K1454" t="s">
        <v>73</v>
      </c>
      <c r="L1454">
        <v>78521</v>
      </c>
      <c r="M1454">
        <v>767</v>
      </c>
      <c r="N1454" t="s">
        <v>1989</v>
      </c>
      <c r="O1454">
        <v>-9</v>
      </c>
      <c r="P1454">
        <v>7</v>
      </c>
      <c r="Q1454" t="s">
        <v>75</v>
      </c>
      <c r="R1454" t="s">
        <v>8304</v>
      </c>
      <c r="S1454">
        <v>-9.09</v>
      </c>
      <c r="T1454">
        <v>127</v>
      </c>
      <c r="U1454" t="s">
        <v>76</v>
      </c>
      <c r="V1454" s="2">
        <v>42461</v>
      </c>
      <c r="W1454" t="s">
        <v>130</v>
      </c>
      <c r="X1454" t="s">
        <v>77</v>
      </c>
      <c r="Y1454" t="s">
        <v>24</v>
      </c>
    </row>
    <row r="1455" spans="1:25" hidden="1" x14ac:dyDescent="0.35">
      <c r="A1455">
        <v>2</v>
      </c>
      <c r="B1455" t="s">
        <v>25</v>
      </c>
      <c r="C1455">
        <v>1</v>
      </c>
      <c r="D1455" t="s">
        <v>26</v>
      </c>
      <c r="E1455" t="s">
        <v>2237</v>
      </c>
      <c r="F1455" t="s">
        <v>13</v>
      </c>
      <c r="G1455" t="s">
        <v>469</v>
      </c>
      <c r="H1455" s="1">
        <v>0.2</v>
      </c>
      <c r="I1455" s="2">
        <v>42459</v>
      </c>
      <c r="J1455" t="s">
        <v>6834</v>
      </c>
      <c r="K1455" t="s">
        <v>73</v>
      </c>
      <c r="L1455">
        <v>78521</v>
      </c>
      <c r="M1455">
        <v>116</v>
      </c>
      <c r="N1455" t="s">
        <v>1284</v>
      </c>
      <c r="O1455">
        <v>113</v>
      </c>
      <c r="P1455">
        <v>5</v>
      </c>
      <c r="Q1455" t="s">
        <v>75</v>
      </c>
      <c r="R1455" t="s">
        <v>8304</v>
      </c>
      <c r="S1455">
        <v>113.31</v>
      </c>
      <c r="T1455">
        <v>336</v>
      </c>
      <c r="U1455" t="s">
        <v>76</v>
      </c>
      <c r="V1455" s="2">
        <v>42461</v>
      </c>
      <c r="W1455" t="s">
        <v>130</v>
      </c>
      <c r="X1455" t="s">
        <v>77</v>
      </c>
      <c r="Y1455" t="s">
        <v>119</v>
      </c>
    </row>
    <row r="1456" spans="1:25" hidden="1" x14ac:dyDescent="0.35">
      <c r="A1456">
        <v>2</v>
      </c>
      <c r="B1456" t="s">
        <v>25</v>
      </c>
      <c r="C1456">
        <v>1</v>
      </c>
      <c r="D1456" t="s">
        <v>50</v>
      </c>
      <c r="E1456" t="s">
        <v>2237</v>
      </c>
      <c r="F1456" t="s">
        <v>13</v>
      </c>
      <c r="G1456" t="s">
        <v>469</v>
      </c>
      <c r="H1456" s="1">
        <v>0.2</v>
      </c>
      <c r="I1456" s="2">
        <v>42459</v>
      </c>
      <c r="J1456" t="s">
        <v>6834</v>
      </c>
      <c r="K1456" t="s">
        <v>73</v>
      </c>
      <c r="L1456">
        <v>78521</v>
      </c>
      <c r="M1456">
        <v>927</v>
      </c>
      <c r="N1456" t="s">
        <v>5033</v>
      </c>
      <c r="O1456">
        <v>88</v>
      </c>
      <c r="P1456">
        <v>7</v>
      </c>
      <c r="Q1456" t="s">
        <v>75</v>
      </c>
      <c r="R1456" t="s">
        <v>8304</v>
      </c>
      <c r="S1456">
        <v>88.18</v>
      </c>
      <c r="T1456">
        <v>252</v>
      </c>
      <c r="U1456" t="s">
        <v>76</v>
      </c>
      <c r="V1456" s="2">
        <v>42461</v>
      </c>
      <c r="W1456" t="s">
        <v>130</v>
      </c>
      <c r="X1456" t="s">
        <v>77</v>
      </c>
      <c r="Y1456" t="s">
        <v>52</v>
      </c>
    </row>
    <row r="1457" spans="1:25" hidden="1" x14ac:dyDescent="0.35">
      <c r="A1457">
        <v>4</v>
      </c>
      <c r="B1457" t="s">
        <v>25</v>
      </c>
      <c r="C1457">
        <v>3</v>
      </c>
      <c r="D1457" t="s">
        <v>11</v>
      </c>
      <c r="E1457" t="s">
        <v>65</v>
      </c>
      <c r="F1457" t="s">
        <v>13</v>
      </c>
      <c r="G1457" t="s">
        <v>1788</v>
      </c>
      <c r="H1457" s="1">
        <v>0</v>
      </c>
      <c r="I1457" s="2">
        <v>42669</v>
      </c>
      <c r="J1457" t="s">
        <v>2055</v>
      </c>
      <c r="K1457" t="s">
        <v>30</v>
      </c>
      <c r="L1457">
        <v>98105</v>
      </c>
      <c r="M1457">
        <v>1540</v>
      </c>
      <c r="N1457" t="s">
        <v>1079</v>
      </c>
      <c r="O1457">
        <v>3</v>
      </c>
      <c r="P1457">
        <v>4</v>
      </c>
      <c r="Q1457" t="s">
        <v>32</v>
      </c>
      <c r="R1457" t="s">
        <v>8304</v>
      </c>
      <c r="S1457">
        <v>3.2</v>
      </c>
      <c r="T1457">
        <v>64</v>
      </c>
      <c r="U1457" t="s">
        <v>19</v>
      </c>
      <c r="V1457" s="2">
        <v>42673</v>
      </c>
      <c r="W1457" t="s">
        <v>20</v>
      </c>
      <c r="X1457" t="s">
        <v>69</v>
      </c>
      <c r="Y1457" t="s">
        <v>47</v>
      </c>
    </row>
    <row r="1458" spans="1:25" hidden="1" x14ac:dyDescent="0.35">
      <c r="A1458">
        <v>4</v>
      </c>
      <c r="B1458" t="s">
        <v>25</v>
      </c>
      <c r="C1458">
        <v>3</v>
      </c>
      <c r="D1458" t="s">
        <v>50</v>
      </c>
      <c r="E1458" t="s">
        <v>65</v>
      </c>
      <c r="F1458" t="s">
        <v>13</v>
      </c>
      <c r="G1458" t="s">
        <v>1788</v>
      </c>
      <c r="H1458" s="1">
        <v>0.2</v>
      </c>
      <c r="I1458" s="2">
        <v>42669</v>
      </c>
      <c r="J1458" t="s">
        <v>2055</v>
      </c>
      <c r="K1458" t="s">
        <v>30</v>
      </c>
      <c r="L1458">
        <v>98105</v>
      </c>
      <c r="M1458">
        <v>1611</v>
      </c>
      <c r="N1458" t="s">
        <v>4867</v>
      </c>
      <c r="O1458">
        <v>38</v>
      </c>
      <c r="P1458">
        <v>5</v>
      </c>
      <c r="Q1458" t="s">
        <v>32</v>
      </c>
      <c r="R1458" t="s">
        <v>8304</v>
      </c>
      <c r="S1458">
        <v>38.4</v>
      </c>
      <c r="T1458">
        <v>384</v>
      </c>
      <c r="U1458" t="s">
        <v>19</v>
      </c>
      <c r="V1458" s="2">
        <v>42673</v>
      </c>
      <c r="W1458" t="s">
        <v>20</v>
      </c>
      <c r="X1458" t="s">
        <v>69</v>
      </c>
      <c r="Y1458" t="s">
        <v>52</v>
      </c>
    </row>
    <row r="1459" spans="1:25" hidden="1" x14ac:dyDescent="0.35">
      <c r="A1459">
        <v>4</v>
      </c>
      <c r="B1459" t="s">
        <v>43</v>
      </c>
      <c r="C1459">
        <v>6</v>
      </c>
      <c r="D1459" t="s">
        <v>26</v>
      </c>
      <c r="E1459" t="s">
        <v>2130</v>
      </c>
      <c r="F1459" t="s">
        <v>13</v>
      </c>
      <c r="G1459" t="s">
        <v>751</v>
      </c>
      <c r="H1459" s="1">
        <v>0</v>
      </c>
      <c r="I1459" s="2">
        <v>42688</v>
      </c>
      <c r="J1459" t="s">
        <v>3758</v>
      </c>
      <c r="K1459" t="s">
        <v>73</v>
      </c>
      <c r="L1459">
        <v>48640</v>
      </c>
      <c r="M1459">
        <v>1520</v>
      </c>
      <c r="N1459" t="s">
        <v>78</v>
      </c>
      <c r="O1459">
        <v>6</v>
      </c>
      <c r="P1459">
        <v>3</v>
      </c>
      <c r="Q1459" t="s">
        <v>75</v>
      </c>
      <c r="R1459" t="s">
        <v>8304</v>
      </c>
      <c r="S1459">
        <v>6.36</v>
      </c>
      <c r="T1459">
        <v>13</v>
      </c>
      <c r="U1459" t="s">
        <v>19</v>
      </c>
      <c r="V1459" s="2">
        <v>42692</v>
      </c>
      <c r="W1459" t="s">
        <v>39</v>
      </c>
      <c r="X1459" t="s">
        <v>156</v>
      </c>
      <c r="Y1459" t="s">
        <v>54</v>
      </c>
    </row>
    <row r="1460" spans="1:25" hidden="1" x14ac:dyDescent="0.35">
      <c r="A1460">
        <v>4</v>
      </c>
      <c r="B1460" t="s">
        <v>43</v>
      </c>
      <c r="C1460">
        <v>6</v>
      </c>
      <c r="D1460" t="s">
        <v>26</v>
      </c>
      <c r="E1460" t="s">
        <v>2130</v>
      </c>
      <c r="F1460" t="s">
        <v>13</v>
      </c>
      <c r="G1460" t="s">
        <v>751</v>
      </c>
      <c r="H1460" s="1">
        <v>0</v>
      </c>
      <c r="I1460" s="2">
        <v>42688</v>
      </c>
      <c r="J1460" t="s">
        <v>3758</v>
      </c>
      <c r="K1460" t="s">
        <v>73</v>
      </c>
      <c r="L1460">
        <v>48640</v>
      </c>
      <c r="M1460">
        <v>237</v>
      </c>
      <c r="N1460" t="s">
        <v>1418</v>
      </c>
      <c r="O1460">
        <v>6</v>
      </c>
      <c r="P1460">
        <v>4</v>
      </c>
      <c r="Q1460" t="s">
        <v>75</v>
      </c>
      <c r="R1460" t="s">
        <v>8304</v>
      </c>
      <c r="S1460">
        <v>5.64</v>
      </c>
      <c r="T1460">
        <v>12</v>
      </c>
      <c r="U1460" t="s">
        <v>19</v>
      </c>
      <c r="V1460" s="2">
        <v>42692</v>
      </c>
      <c r="W1460" t="s">
        <v>39</v>
      </c>
      <c r="X1460" t="s">
        <v>156</v>
      </c>
      <c r="Y1460" t="s">
        <v>54</v>
      </c>
    </row>
    <row r="1461" spans="1:25" hidden="1" x14ac:dyDescent="0.35">
      <c r="A1461">
        <v>5</v>
      </c>
      <c r="B1461" t="s">
        <v>43</v>
      </c>
      <c r="C1461">
        <v>6</v>
      </c>
      <c r="D1461" t="s">
        <v>26</v>
      </c>
      <c r="E1461" t="s">
        <v>99</v>
      </c>
      <c r="F1461" t="s">
        <v>13</v>
      </c>
      <c r="G1461" t="s">
        <v>7107</v>
      </c>
      <c r="H1461" s="1">
        <v>0.2</v>
      </c>
      <c r="I1461" s="2">
        <v>42583</v>
      </c>
      <c r="J1461" t="s">
        <v>7510</v>
      </c>
      <c r="K1461" t="s">
        <v>102</v>
      </c>
      <c r="L1461">
        <v>19120</v>
      </c>
      <c r="M1461">
        <v>42</v>
      </c>
      <c r="N1461" t="s">
        <v>2896</v>
      </c>
      <c r="O1461">
        <v>2</v>
      </c>
      <c r="P1461">
        <v>2</v>
      </c>
      <c r="Q1461" t="s">
        <v>104</v>
      </c>
      <c r="R1461" t="s">
        <v>8304</v>
      </c>
      <c r="S1461">
        <v>1.92</v>
      </c>
      <c r="T1461">
        <v>6</v>
      </c>
      <c r="U1461" t="s">
        <v>76</v>
      </c>
      <c r="V1461" s="2">
        <v>42588</v>
      </c>
      <c r="W1461" t="s">
        <v>39</v>
      </c>
      <c r="X1461" t="s">
        <v>105</v>
      </c>
      <c r="Y1461" t="s">
        <v>176</v>
      </c>
    </row>
    <row r="1462" spans="1:25" hidden="1" x14ac:dyDescent="0.35">
      <c r="A1462">
        <v>2</v>
      </c>
      <c r="B1462" t="s">
        <v>43</v>
      </c>
      <c r="C1462">
        <v>3</v>
      </c>
      <c r="D1462" t="s">
        <v>26</v>
      </c>
      <c r="E1462" t="s">
        <v>1437</v>
      </c>
      <c r="F1462" t="s">
        <v>13</v>
      </c>
      <c r="G1462" t="s">
        <v>1438</v>
      </c>
      <c r="H1462" s="1">
        <v>0</v>
      </c>
      <c r="I1462" s="2">
        <v>42382</v>
      </c>
      <c r="J1462" t="s">
        <v>1439</v>
      </c>
      <c r="K1462" t="s">
        <v>16</v>
      </c>
      <c r="L1462">
        <v>71111</v>
      </c>
      <c r="M1462">
        <v>1501</v>
      </c>
      <c r="N1462" t="s">
        <v>412</v>
      </c>
      <c r="O1462">
        <v>5</v>
      </c>
      <c r="P1462">
        <v>2</v>
      </c>
      <c r="Q1462" t="s">
        <v>18</v>
      </c>
      <c r="R1462" t="s">
        <v>8304</v>
      </c>
      <c r="S1462">
        <v>5.34</v>
      </c>
      <c r="T1462">
        <v>11</v>
      </c>
      <c r="U1462" t="s">
        <v>33</v>
      </c>
      <c r="V1462" s="2">
        <v>42384</v>
      </c>
      <c r="W1462" t="s">
        <v>20</v>
      </c>
      <c r="X1462" t="s">
        <v>454</v>
      </c>
      <c r="Y1462" t="s">
        <v>119</v>
      </c>
    </row>
    <row r="1463" spans="1:25" hidden="1" x14ac:dyDescent="0.35">
      <c r="A1463">
        <v>2</v>
      </c>
      <c r="B1463" t="s">
        <v>43</v>
      </c>
      <c r="C1463">
        <v>3</v>
      </c>
      <c r="D1463" t="s">
        <v>26</v>
      </c>
      <c r="E1463" t="s">
        <v>1437</v>
      </c>
      <c r="F1463" t="s">
        <v>13</v>
      </c>
      <c r="G1463" t="s">
        <v>1438</v>
      </c>
      <c r="H1463" s="1">
        <v>0</v>
      </c>
      <c r="I1463" s="2">
        <v>42382</v>
      </c>
      <c r="J1463" t="s">
        <v>1439</v>
      </c>
      <c r="K1463" t="s">
        <v>16</v>
      </c>
      <c r="L1463">
        <v>71111</v>
      </c>
      <c r="M1463">
        <v>374</v>
      </c>
      <c r="N1463" t="s">
        <v>1440</v>
      </c>
      <c r="O1463">
        <v>25</v>
      </c>
      <c r="P1463">
        <v>3</v>
      </c>
      <c r="Q1463" t="s">
        <v>18</v>
      </c>
      <c r="R1463" t="s">
        <v>8304</v>
      </c>
      <c r="S1463">
        <v>25.47</v>
      </c>
      <c r="T1463">
        <v>51</v>
      </c>
      <c r="U1463" t="s">
        <v>33</v>
      </c>
      <c r="V1463" s="2">
        <v>42384</v>
      </c>
      <c r="W1463" t="s">
        <v>20</v>
      </c>
      <c r="X1463" t="s">
        <v>454</v>
      </c>
      <c r="Y1463" t="s">
        <v>119</v>
      </c>
    </row>
    <row r="1464" spans="1:25" hidden="1" x14ac:dyDescent="0.35">
      <c r="A1464">
        <v>2</v>
      </c>
      <c r="B1464" t="s">
        <v>43</v>
      </c>
      <c r="C1464">
        <v>3</v>
      </c>
      <c r="D1464" t="s">
        <v>50</v>
      </c>
      <c r="E1464" t="s">
        <v>1437</v>
      </c>
      <c r="F1464" t="s">
        <v>13</v>
      </c>
      <c r="G1464" t="s">
        <v>1438</v>
      </c>
      <c r="H1464" s="1">
        <v>0</v>
      </c>
      <c r="I1464" s="2">
        <v>42382</v>
      </c>
      <c r="J1464" t="s">
        <v>1439</v>
      </c>
      <c r="K1464" t="s">
        <v>16</v>
      </c>
      <c r="L1464">
        <v>71111</v>
      </c>
      <c r="M1464">
        <v>1282</v>
      </c>
      <c r="N1464" t="s">
        <v>1441</v>
      </c>
      <c r="O1464">
        <v>259</v>
      </c>
      <c r="P1464">
        <v>6</v>
      </c>
      <c r="Q1464" t="s">
        <v>18</v>
      </c>
      <c r="R1464" t="s">
        <v>8304</v>
      </c>
      <c r="S1464">
        <v>258.7</v>
      </c>
      <c r="T1464">
        <v>647</v>
      </c>
      <c r="U1464" t="s">
        <v>33</v>
      </c>
      <c r="V1464" s="2">
        <v>42384</v>
      </c>
      <c r="W1464" t="s">
        <v>20</v>
      </c>
      <c r="X1464" t="s">
        <v>454</v>
      </c>
      <c r="Y1464" t="s">
        <v>113</v>
      </c>
    </row>
    <row r="1465" spans="1:25" hidden="1" x14ac:dyDescent="0.35">
      <c r="A1465">
        <v>2</v>
      </c>
      <c r="B1465" t="s">
        <v>43</v>
      </c>
      <c r="C1465">
        <v>3</v>
      </c>
      <c r="D1465" t="s">
        <v>26</v>
      </c>
      <c r="E1465" t="s">
        <v>1437</v>
      </c>
      <c r="F1465" t="s">
        <v>13</v>
      </c>
      <c r="G1465" t="s">
        <v>1438</v>
      </c>
      <c r="H1465" s="1">
        <v>0</v>
      </c>
      <c r="I1465" s="2">
        <v>42382</v>
      </c>
      <c r="J1465" t="s">
        <v>1439</v>
      </c>
      <c r="K1465" t="s">
        <v>16</v>
      </c>
      <c r="L1465">
        <v>71111</v>
      </c>
      <c r="M1465">
        <v>17</v>
      </c>
      <c r="N1465" t="s">
        <v>1442</v>
      </c>
      <c r="O1465">
        <v>3</v>
      </c>
      <c r="P1465">
        <v>3</v>
      </c>
      <c r="Q1465" t="s">
        <v>18</v>
      </c>
      <c r="R1465" t="s">
        <v>8304</v>
      </c>
      <c r="S1465">
        <v>2.71</v>
      </c>
      <c r="T1465">
        <v>6</v>
      </c>
      <c r="U1465" t="s">
        <v>33</v>
      </c>
      <c r="V1465" s="2">
        <v>42384</v>
      </c>
      <c r="W1465" t="s">
        <v>20</v>
      </c>
      <c r="X1465" t="s">
        <v>454</v>
      </c>
      <c r="Y1465" t="s">
        <v>54</v>
      </c>
    </row>
    <row r="1466" spans="1:25" hidden="1" x14ac:dyDescent="0.35">
      <c r="A1466">
        <v>2</v>
      </c>
      <c r="B1466" t="s">
        <v>43</v>
      </c>
      <c r="C1466">
        <v>3</v>
      </c>
      <c r="D1466" t="s">
        <v>26</v>
      </c>
      <c r="E1466" t="s">
        <v>1437</v>
      </c>
      <c r="F1466" t="s">
        <v>13</v>
      </c>
      <c r="G1466" t="s">
        <v>1438</v>
      </c>
      <c r="H1466" s="1">
        <v>0</v>
      </c>
      <c r="I1466" s="2">
        <v>42382</v>
      </c>
      <c r="J1466" t="s">
        <v>1439</v>
      </c>
      <c r="K1466" t="s">
        <v>16</v>
      </c>
      <c r="L1466">
        <v>71111</v>
      </c>
      <c r="M1466">
        <v>659</v>
      </c>
      <c r="N1466" t="s">
        <v>1443</v>
      </c>
      <c r="O1466">
        <v>34</v>
      </c>
      <c r="P1466">
        <v>6</v>
      </c>
      <c r="Q1466" t="s">
        <v>18</v>
      </c>
      <c r="R1466" t="s">
        <v>8304</v>
      </c>
      <c r="S1466">
        <v>34.35</v>
      </c>
      <c r="T1466">
        <v>573</v>
      </c>
      <c r="U1466" t="s">
        <v>33</v>
      </c>
      <c r="V1466" s="2">
        <v>42384</v>
      </c>
      <c r="W1466" t="s">
        <v>20</v>
      </c>
      <c r="X1466" t="s">
        <v>454</v>
      </c>
      <c r="Y1466" t="s">
        <v>42</v>
      </c>
    </row>
    <row r="1467" spans="1:25" hidden="1" x14ac:dyDescent="0.35">
      <c r="A1467">
        <v>4</v>
      </c>
      <c r="B1467" t="s">
        <v>43</v>
      </c>
      <c r="C1467">
        <v>6</v>
      </c>
      <c r="D1467" t="s">
        <v>11</v>
      </c>
      <c r="E1467" t="s">
        <v>1747</v>
      </c>
      <c r="F1467" t="s">
        <v>13</v>
      </c>
      <c r="G1467" t="s">
        <v>2295</v>
      </c>
      <c r="H1467" s="1">
        <v>0.6</v>
      </c>
      <c r="I1467" s="2">
        <v>42731</v>
      </c>
      <c r="J1467" t="s">
        <v>2296</v>
      </c>
      <c r="K1467" t="s">
        <v>73</v>
      </c>
      <c r="L1467">
        <v>60076</v>
      </c>
      <c r="M1467">
        <v>499</v>
      </c>
      <c r="N1467" t="s">
        <v>1672</v>
      </c>
      <c r="O1467">
        <v>-20</v>
      </c>
      <c r="P1467">
        <v>6</v>
      </c>
      <c r="Q1467" t="s">
        <v>75</v>
      </c>
      <c r="R1467" t="s">
        <v>8304</v>
      </c>
      <c r="S1467">
        <v>-19.77</v>
      </c>
      <c r="T1467">
        <v>33</v>
      </c>
      <c r="U1467" t="s">
        <v>19</v>
      </c>
      <c r="V1467" s="2">
        <v>42735</v>
      </c>
      <c r="W1467" t="s">
        <v>39</v>
      </c>
      <c r="X1467" t="s">
        <v>139</v>
      </c>
      <c r="Y1467" t="s">
        <v>47</v>
      </c>
    </row>
    <row r="1468" spans="1:25" hidden="1" x14ac:dyDescent="0.35">
      <c r="A1468">
        <v>4</v>
      </c>
      <c r="B1468" t="s">
        <v>43</v>
      </c>
      <c r="C1468">
        <v>6</v>
      </c>
      <c r="D1468" t="s">
        <v>26</v>
      </c>
      <c r="E1468" t="s">
        <v>1747</v>
      </c>
      <c r="F1468" t="s">
        <v>13</v>
      </c>
      <c r="G1468" t="s">
        <v>2295</v>
      </c>
      <c r="H1468" s="1">
        <v>0.2</v>
      </c>
      <c r="I1468" s="2">
        <v>42731</v>
      </c>
      <c r="J1468" t="s">
        <v>2296</v>
      </c>
      <c r="K1468" t="s">
        <v>73</v>
      </c>
      <c r="L1468">
        <v>60076</v>
      </c>
      <c r="M1468">
        <v>1503</v>
      </c>
      <c r="N1468" t="s">
        <v>3908</v>
      </c>
      <c r="O1468">
        <v>3</v>
      </c>
      <c r="P1468">
        <v>4</v>
      </c>
      <c r="Q1468" t="s">
        <v>75</v>
      </c>
      <c r="R1468" t="s">
        <v>8304</v>
      </c>
      <c r="S1468">
        <v>3</v>
      </c>
      <c r="T1468">
        <v>30</v>
      </c>
      <c r="U1468" t="s">
        <v>19</v>
      </c>
      <c r="V1468" s="2">
        <v>42735</v>
      </c>
      <c r="W1468" t="s">
        <v>39</v>
      </c>
      <c r="X1468" t="s">
        <v>139</v>
      </c>
      <c r="Y1468" t="s">
        <v>42</v>
      </c>
    </row>
    <row r="1469" spans="1:25" x14ac:dyDescent="0.35">
      <c r="A1469">
        <v>2</v>
      </c>
      <c r="B1469" t="s">
        <v>25</v>
      </c>
      <c r="C1469">
        <v>1</v>
      </c>
      <c r="D1469" t="s">
        <v>26</v>
      </c>
      <c r="E1469" t="s">
        <v>27</v>
      </c>
      <c r="F1469" t="s">
        <v>13</v>
      </c>
      <c r="G1469" t="s">
        <v>824</v>
      </c>
      <c r="H1469" s="1">
        <v>0</v>
      </c>
      <c r="I1469" s="2">
        <v>42723</v>
      </c>
      <c r="J1469" t="s">
        <v>5946</v>
      </c>
      <c r="K1469" t="s">
        <v>30</v>
      </c>
      <c r="L1469">
        <v>90008</v>
      </c>
      <c r="M1469">
        <v>227</v>
      </c>
      <c r="N1469" t="s">
        <v>1325</v>
      </c>
      <c r="O1469">
        <v>7</v>
      </c>
      <c r="P1469">
        <v>2</v>
      </c>
      <c r="Q1469" t="s">
        <v>32</v>
      </c>
      <c r="R1469" t="s">
        <v>8304</v>
      </c>
      <c r="S1469">
        <v>6.87</v>
      </c>
      <c r="T1469">
        <v>15</v>
      </c>
      <c r="U1469" t="s">
        <v>33</v>
      </c>
      <c r="V1469" s="2">
        <v>42725</v>
      </c>
      <c r="W1469" t="s">
        <v>130</v>
      </c>
      <c r="X1469" t="s">
        <v>34</v>
      </c>
      <c r="Y1469" t="s">
        <v>35</v>
      </c>
    </row>
    <row r="1470" spans="1:25" x14ac:dyDescent="0.35">
      <c r="A1470">
        <v>2</v>
      </c>
      <c r="B1470" t="s">
        <v>25</v>
      </c>
      <c r="C1470">
        <v>1</v>
      </c>
      <c r="D1470" t="s">
        <v>26</v>
      </c>
      <c r="E1470" t="s">
        <v>27</v>
      </c>
      <c r="F1470" t="s">
        <v>13</v>
      </c>
      <c r="G1470" t="s">
        <v>824</v>
      </c>
      <c r="H1470" s="1">
        <v>0</v>
      </c>
      <c r="I1470" s="2">
        <v>42723</v>
      </c>
      <c r="J1470" t="s">
        <v>5946</v>
      </c>
      <c r="K1470" t="s">
        <v>30</v>
      </c>
      <c r="L1470">
        <v>90008</v>
      </c>
      <c r="M1470">
        <v>115</v>
      </c>
      <c r="N1470" t="s">
        <v>1120</v>
      </c>
      <c r="O1470">
        <v>9</v>
      </c>
      <c r="P1470">
        <v>5</v>
      </c>
      <c r="Q1470" t="s">
        <v>32</v>
      </c>
      <c r="R1470" t="s">
        <v>8304</v>
      </c>
      <c r="S1470">
        <v>8.7899999999999991</v>
      </c>
      <c r="T1470">
        <v>23</v>
      </c>
      <c r="U1470" t="s">
        <v>33</v>
      </c>
      <c r="V1470" s="2">
        <v>42725</v>
      </c>
      <c r="W1470" t="s">
        <v>130</v>
      </c>
      <c r="X1470" t="s">
        <v>34</v>
      </c>
      <c r="Y1470" t="s">
        <v>176</v>
      </c>
    </row>
    <row r="1471" spans="1:25" x14ac:dyDescent="0.35">
      <c r="A1471">
        <v>2</v>
      </c>
      <c r="B1471" t="s">
        <v>25</v>
      </c>
      <c r="C1471">
        <v>1</v>
      </c>
      <c r="D1471" t="s">
        <v>50</v>
      </c>
      <c r="E1471" t="s">
        <v>27</v>
      </c>
      <c r="F1471" t="s">
        <v>13</v>
      </c>
      <c r="G1471" t="s">
        <v>824</v>
      </c>
      <c r="H1471" s="1">
        <v>0.2</v>
      </c>
      <c r="I1471" s="2">
        <v>42723</v>
      </c>
      <c r="J1471" t="s">
        <v>5946</v>
      </c>
      <c r="K1471" t="s">
        <v>30</v>
      </c>
      <c r="L1471">
        <v>90008</v>
      </c>
      <c r="M1471">
        <v>447</v>
      </c>
      <c r="N1471" t="s">
        <v>4899</v>
      </c>
      <c r="O1471">
        <v>16</v>
      </c>
      <c r="P1471">
        <v>4</v>
      </c>
      <c r="Q1471" t="s">
        <v>32</v>
      </c>
      <c r="R1471" t="s">
        <v>8304</v>
      </c>
      <c r="S1471">
        <v>15.84</v>
      </c>
      <c r="T1471">
        <v>211</v>
      </c>
      <c r="U1471" t="s">
        <v>33</v>
      </c>
      <c r="V1471" s="2">
        <v>42725</v>
      </c>
      <c r="W1471" t="s">
        <v>130</v>
      </c>
      <c r="X1471" t="s">
        <v>34</v>
      </c>
      <c r="Y1471" t="s">
        <v>52</v>
      </c>
    </row>
    <row r="1472" spans="1:25" x14ac:dyDescent="0.35">
      <c r="A1472">
        <v>2</v>
      </c>
      <c r="B1472" t="s">
        <v>25</v>
      </c>
      <c r="C1472">
        <v>1</v>
      </c>
      <c r="D1472" t="s">
        <v>50</v>
      </c>
      <c r="E1472" t="s">
        <v>27</v>
      </c>
      <c r="F1472" t="s">
        <v>13</v>
      </c>
      <c r="G1472" t="s">
        <v>824</v>
      </c>
      <c r="H1472" s="1">
        <v>0.2</v>
      </c>
      <c r="I1472" s="2">
        <v>42723</v>
      </c>
      <c r="J1472" t="s">
        <v>5946</v>
      </c>
      <c r="K1472" t="s">
        <v>30</v>
      </c>
      <c r="L1472">
        <v>90008</v>
      </c>
      <c r="M1472">
        <v>1628</v>
      </c>
      <c r="N1472" t="s">
        <v>5046</v>
      </c>
      <c r="O1472">
        <v>73</v>
      </c>
      <c r="P1472">
        <v>5</v>
      </c>
      <c r="Q1472" t="s">
        <v>32</v>
      </c>
      <c r="R1472" t="s">
        <v>8304</v>
      </c>
      <c r="S1472">
        <v>72.97</v>
      </c>
      <c r="T1472">
        <v>584</v>
      </c>
      <c r="U1472" t="s">
        <v>33</v>
      </c>
      <c r="V1472" s="2">
        <v>42725</v>
      </c>
      <c r="W1472" t="s">
        <v>130</v>
      </c>
      <c r="X1472" t="s">
        <v>34</v>
      </c>
      <c r="Y1472" t="s">
        <v>52</v>
      </c>
    </row>
    <row r="1473" spans="1:25" hidden="1" x14ac:dyDescent="0.35">
      <c r="A1473">
        <v>6</v>
      </c>
      <c r="B1473" t="s">
        <v>10</v>
      </c>
      <c r="C1473">
        <v>6</v>
      </c>
      <c r="D1473" t="s">
        <v>26</v>
      </c>
      <c r="E1473" t="s">
        <v>1080</v>
      </c>
      <c r="F1473" t="s">
        <v>13</v>
      </c>
      <c r="G1473" t="s">
        <v>2917</v>
      </c>
      <c r="H1473" s="1">
        <v>0</v>
      </c>
      <c r="I1473" s="2">
        <v>42702</v>
      </c>
      <c r="J1473" t="s">
        <v>4291</v>
      </c>
      <c r="K1473" t="s">
        <v>16</v>
      </c>
      <c r="L1473">
        <v>36116</v>
      </c>
      <c r="M1473">
        <v>1147</v>
      </c>
      <c r="N1473" t="s">
        <v>1304</v>
      </c>
      <c r="O1473">
        <v>4</v>
      </c>
      <c r="P1473">
        <v>3</v>
      </c>
      <c r="Q1473" t="s">
        <v>18</v>
      </c>
      <c r="R1473" t="s">
        <v>8304</v>
      </c>
      <c r="S1473">
        <v>3.96</v>
      </c>
      <c r="T1473">
        <v>15</v>
      </c>
      <c r="U1473" t="s">
        <v>19</v>
      </c>
      <c r="V1473" s="2">
        <v>42708</v>
      </c>
      <c r="W1473" t="s">
        <v>39</v>
      </c>
      <c r="X1473" t="s">
        <v>225</v>
      </c>
      <c r="Y1473" t="s">
        <v>49</v>
      </c>
    </row>
    <row r="1474" spans="1:25" hidden="1" x14ac:dyDescent="0.35">
      <c r="A1474">
        <v>4</v>
      </c>
      <c r="B1474" t="s">
        <v>43</v>
      </c>
      <c r="C1474">
        <v>6</v>
      </c>
      <c r="D1474" t="s">
        <v>26</v>
      </c>
      <c r="E1474" t="s">
        <v>192</v>
      </c>
      <c r="F1474" t="s">
        <v>13</v>
      </c>
      <c r="G1474" t="s">
        <v>1093</v>
      </c>
      <c r="H1474" s="1">
        <v>0.2</v>
      </c>
      <c r="I1474" s="2">
        <v>42698</v>
      </c>
      <c r="J1474" t="s">
        <v>3915</v>
      </c>
      <c r="K1474" t="s">
        <v>73</v>
      </c>
      <c r="L1474">
        <v>60610</v>
      </c>
      <c r="M1474">
        <v>662</v>
      </c>
      <c r="N1474" t="s">
        <v>3916</v>
      </c>
      <c r="O1474">
        <v>-8</v>
      </c>
      <c r="P1474">
        <v>5</v>
      </c>
      <c r="Q1474" t="s">
        <v>75</v>
      </c>
      <c r="R1474" t="s">
        <v>8304</v>
      </c>
      <c r="S1474">
        <v>-8.08</v>
      </c>
      <c r="T1474">
        <v>646</v>
      </c>
      <c r="U1474" t="s">
        <v>19</v>
      </c>
      <c r="V1474" s="2">
        <v>42702</v>
      </c>
      <c r="W1474" t="s">
        <v>39</v>
      </c>
      <c r="X1474" t="s">
        <v>139</v>
      </c>
      <c r="Y1474" t="s">
        <v>42</v>
      </c>
    </row>
    <row r="1475" spans="1:25" hidden="1" x14ac:dyDescent="0.35">
      <c r="A1475">
        <v>4</v>
      </c>
      <c r="B1475" t="s">
        <v>43</v>
      </c>
      <c r="C1475">
        <v>6</v>
      </c>
      <c r="D1475" t="s">
        <v>26</v>
      </c>
      <c r="E1475" t="s">
        <v>201</v>
      </c>
      <c r="F1475" t="s">
        <v>13</v>
      </c>
      <c r="G1475" t="s">
        <v>612</v>
      </c>
      <c r="H1475" s="1">
        <v>0</v>
      </c>
      <c r="I1475" s="2">
        <v>42450</v>
      </c>
      <c r="J1475" t="s">
        <v>6466</v>
      </c>
      <c r="K1475" t="s">
        <v>16</v>
      </c>
      <c r="L1475">
        <v>22153</v>
      </c>
      <c r="M1475">
        <v>1647</v>
      </c>
      <c r="N1475" t="s">
        <v>8227</v>
      </c>
      <c r="O1475">
        <v>59</v>
      </c>
      <c r="P1475">
        <v>3</v>
      </c>
      <c r="Q1475" t="s">
        <v>18</v>
      </c>
      <c r="R1475" t="s">
        <v>8304</v>
      </c>
      <c r="S1475">
        <v>59.01</v>
      </c>
      <c r="T1475">
        <v>123</v>
      </c>
      <c r="U1475" t="s">
        <v>33</v>
      </c>
      <c r="V1475" s="2">
        <v>42454</v>
      </c>
      <c r="W1475" t="s">
        <v>39</v>
      </c>
      <c r="X1475" t="s">
        <v>205</v>
      </c>
      <c r="Y1475" t="s">
        <v>54</v>
      </c>
    </row>
    <row r="1476" spans="1:25" hidden="1" x14ac:dyDescent="0.35">
      <c r="A1476">
        <v>4</v>
      </c>
      <c r="B1476" t="s">
        <v>43</v>
      </c>
      <c r="C1476">
        <v>6</v>
      </c>
      <c r="D1476" t="s">
        <v>26</v>
      </c>
      <c r="E1476" t="s">
        <v>201</v>
      </c>
      <c r="F1476" t="s">
        <v>13</v>
      </c>
      <c r="G1476" t="s">
        <v>612</v>
      </c>
      <c r="H1476" s="1">
        <v>0</v>
      </c>
      <c r="I1476" s="2">
        <v>42450</v>
      </c>
      <c r="J1476" t="s">
        <v>6466</v>
      </c>
      <c r="K1476" t="s">
        <v>16</v>
      </c>
      <c r="L1476">
        <v>22153</v>
      </c>
      <c r="M1476">
        <v>1712</v>
      </c>
      <c r="N1476" t="s">
        <v>4492</v>
      </c>
      <c r="O1476">
        <v>60</v>
      </c>
      <c r="P1476">
        <v>3</v>
      </c>
      <c r="Q1476" t="s">
        <v>18</v>
      </c>
      <c r="R1476" t="s">
        <v>8304</v>
      </c>
      <c r="S1476">
        <v>60.26</v>
      </c>
      <c r="T1476">
        <v>123</v>
      </c>
      <c r="U1476" t="s">
        <v>33</v>
      </c>
      <c r="V1476" s="2">
        <v>42454</v>
      </c>
      <c r="W1476" t="s">
        <v>39</v>
      </c>
      <c r="X1476" t="s">
        <v>205</v>
      </c>
      <c r="Y1476" t="s">
        <v>64</v>
      </c>
    </row>
    <row r="1477" spans="1:25" hidden="1" x14ac:dyDescent="0.35">
      <c r="A1477">
        <v>4</v>
      </c>
      <c r="B1477" t="s">
        <v>43</v>
      </c>
      <c r="C1477">
        <v>6</v>
      </c>
      <c r="D1477" t="s">
        <v>26</v>
      </c>
      <c r="E1477" t="s">
        <v>201</v>
      </c>
      <c r="F1477" t="s">
        <v>13</v>
      </c>
      <c r="G1477" t="s">
        <v>612</v>
      </c>
      <c r="H1477" s="1">
        <v>0</v>
      </c>
      <c r="I1477" s="2">
        <v>42450</v>
      </c>
      <c r="J1477" t="s">
        <v>6466</v>
      </c>
      <c r="K1477" t="s">
        <v>16</v>
      </c>
      <c r="L1477">
        <v>22153</v>
      </c>
      <c r="M1477">
        <v>126</v>
      </c>
      <c r="N1477" t="s">
        <v>874</v>
      </c>
      <c r="O1477">
        <v>3</v>
      </c>
      <c r="P1477">
        <v>4</v>
      </c>
      <c r="Q1477" t="s">
        <v>18</v>
      </c>
      <c r="R1477" t="s">
        <v>8304</v>
      </c>
      <c r="S1477">
        <v>2.7</v>
      </c>
      <c r="T1477">
        <v>9</v>
      </c>
      <c r="U1477" t="s">
        <v>33</v>
      </c>
      <c r="V1477" s="2">
        <v>42454</v>
      </c>
      <c r="W1477" t="s">
        <v>39</v>
      </c>
      <c r="X1477" t="s">
        <v>205</v>
      </c>
      <c r="Y1477" t="s">
        <v>49</v>
      </c>
    </row>
    <row r="1478" spans="1:25" hidden="1" x14ac:dyDescent="0.35">
      <c r="A1478">
        <v>4</v>
      </c>
      <c r="B1478" t="s">
        <v>43</v>
      </c>
      <c r="C1478">
        <v>6</v>
      </c>
      <c r="D1478" t="s">
        <v>26</v>
      </c>
      <c r="E1478" t="s">
        <v>201</v>
      </c>
      <c r="F1478" t="s">
        <v>13</v>
      </c>
      <c r="G1478" t="s">
        <v>612</v>
      </c>
      <c r="H1478" s="1">
        <v>0</v>
      </c>
      <c r="I1478" s="2">
        <v>42450</v>
      </c>
      <c r="J1478" t="s">
        <v>6466</v>
      </c>
      <c r="K1478" t="s">
        <v>16</v>
      </c>
      <c r="L1478">
        <v>22153</v>
      </c>
      <c r="M1478">
        <v>201</v>
      </c>
      <c r="N1478" t="s">
        <v>3037</v>
      </c>
      <c r="O1478">
        <v>7</v>
      </c>
      <c r="P1478">
        <v>5</v>
      </c>
      <c r="Q1478" t="s">
        <v>18</v>
      </c>
      <c r="R1478" t="s">
        <v>8304</v>
      </c>
      <c r="S1478">
        <v>6.62</v>
      </c>
      <c r="T1478">
        <v>14</v>
      </c>
      <c r="U1478" t="s">
        <v>33</v>
      </c>
      <c r="V1478" s="2">
        <v>42454</v>
      </c>
      <c r="W1478" t="s">
        <v>39</v>
      </c>
      <c r="X1478" t="s">
        <v>205</v>
      </c>
      <c r="Y1478" t="s">
        <v>35</v>
      </c>
    </row>
    <row r="1479" spans="1:25" hidden="1" x14ac:dyDescent="0.35">
      <c r="A1479">
        <v>4</v>
      </c>
      <c r="B1479" t="s">
        <v>43</v>
      </c>
      <c r="C1479">
        <v>6</v>
      </c>
      <c r="D1479" t="s">
        <v>50</v>
      </c>
      <c r="E1479" t="s">
        <v>201</v>
      </c>
      <c r="F1479" t="s">
        <v>13</v>
      </c>
      <c r="G1479" t="s">
        <v>612</v>
      </c>
      <c r="H1479" s="1">
        <v>0</v>
      </c>
      <c r="I1479" s="2">
        <v>42450</v>
      </c>
      <c r="J1479" t="s">
        <v>6466</v>
      </c>
      <c r="K1479" t="s">
        <v>16</v>
      </c>
      <c r="L1479">
        <v>22153</v>
      </c>
      <c r="M1479">
        <v>1398</v>
      </c>
      <c r="N1479" t="s">
        <v>6749</v>
      </c>
      <c r="O1479">
        <v>910</v>
      </c>
      <c r="P1479">
        <v>7</v>
      </c>
      <c r="Q1479" t="s">
        <v>18</v>
      </c>
      <c r="R1479" t="s">
        <v>8304</v>
      </c>
      <c r="S1479">
        <v>909.98</v>
      </c>
      <c r="T1479">
        <v>3500</v>
      </c>
      <c r="U1479" t="s">
        <v>33</v>
      </c>
      <c r="V1479" s="2">
        <v>42454</v>
      </c>
      <c r="W1479" t="s">
        <v>39</v>
      </c>
      <c r="X1479" t="s">
        <v>205</v>
      </c>
      <c r="Y1479" t="s">
        <v>52</v>
      </c>
    </row>
    <row r="1480" spans="1:25" hidden="1" x14ac:dyDescent="0.35">
      <c r="A1480">
        <v>3</v>
      </c>
      <c r="B1480" t="s">
        <v>25</v>
      </c>
      <c r="C1480">
        <v>1</v>
      </c>
      <c r="D1480" t="s">
        <v>50</v>
      </c>
      <c r="E1480" t="s">
        <v>2501</v>
      </c>
      <c r="F1480" t="s">
        <v>13</v>
      </c>
      <c r="G1480" t="s">
        <v>5863</v>
      </c>
      <c r="H1480" s="1">
        <v>0</v>
      </c>
      <c r="I1480" s="2">
        <v>42621</v>
      </c>
      <c r="J1480" t="s">
        <v>6684</v>
      </c>
      <c r="K1480" t="s">
        <v>16</v>
      </c>
      <c r="L1480">
        <v>31204</v>
      </c>
      <c r="M1480">
        <v>1075</v>
      </c>
      <c r="N1480" t="s">
        <v>4921</v>
      </c>
      <c r="O1480">
        <v>13</v>
      </c>
      <c r="P1480">
        <v>3</v>
      </c>
      <c r="Q1480" t="s">
        <v>18</v>
      </c>
      <c r="R1480" t="s">
        <v>8304</v>
      </c>
      <c r="S1480">
        <v>12.86</v>
      </c>
      <c r="T1480">
        <v>33</v>
      </c>
      <c r="U1480" t="s">
        <v>33</v>
      </c>
      <c r="V1480" s="2">
        <v>42624</v>
      </c>
      <c r="W1480" t="s">
        <v>130</v>
      </c>
      <c r="X1480" t="s">
        <v>761</v>
      </c>
      <c r="Y1480" t="s">
        <v>113</v>
      </c>
    </row>
    <row r="1481" spans="1:25" hidden="1" x14ac:dyDescent="0.35">
      <c r="A1481">
        <v>3</v>
      </c>
      <c r="B1481" t="s">
        <v>25</v>
      </c>
      <c r="C1481">
        <v>1</v>
      </c>
      <c r="D1481" t="s">
        <v>50</v>
      </c>
      <c r="E1481" t="s">
        <v>2501</v>
      </c>
      <c r="F1481" t="s">
        <v>13</v>
      </c>
      <c r="G1481" t="s">
        <v>5863</v>
      </c>
      <c r="H1481" s="1">
        <v>0</v>
      </c>
      <c r="I1481" s="2">
        <v>42621</v>
      </c>
      <c r="J1481" t="s">
        <v>6684</v>
      </c>
      <c r="K1481" t="s">
        <v>16</v>
      </c>
      <c r="L1481">
        <v>31204</v>
      </c>
      <c r="M1481">
        <v>1063</v>
      </c>
      <c r="N1481" t="s">
        <v>4768</v>
      </c>
      <c r="O1481">
        <v>30</v>
      </c>
      <c r="P1481">
        <v>4</v>
      </c>
      <c r="Q1481" t="s">
        <v>18</v>
      </c>
      <c r="R1481" t="s">
        <v>8304</v>
      </c>
      <c r="S1481">
        <v>30.2</v>
      </c>
      <c r="T1481">
        <v>84</v>
      </c>
      <c r="U1481" t="s">
        <v>33</v>
      </c>
      <c r="V1481" s="2">
        <v>42624</v>
      </c>
      <c r="W1481" t="s">
        <v>130</v>
      </c>
      <c r="X1481" t="s">
        <v>761</v>
      </c>
      <c r="Y1481" t="s">
        <v>113</v>
      </c>
    </row>
    <row r="1482" spans="1:25" hidden="1" x14ac:dyDescent="0.35">
      <c r="A1482">
        <v>3</v>
      </c>
      <c r="B1482" t="s">
        <v>10</v>
      </c>
      <c r="C1482">
        <v>3</v>
      </c>
      <c r="D1482" t="s">
        <v>11</v>
      </c>
      <c r="E1482" t="s">
        <v>171</v>
      </c>
      <c r="F1482" t="s">
        <v>13</v>
      </c>
      <c r="G1482" t="s">
        <v>5393</v>
      </c>
      <c r="H1482" s="1">
        <v>0.1</v>
      </c>
      <c r="I1482" s="2">
        <v>42724</v>
      </c>
      <c r="J1482" t="s">
        <v>5394</v>
      </c>
      <c r="K1482" t="s">
        <v>102</v>
      </c>
      <c r="L1482">
        <v>10035</v>
      </c>
      <c r="M1482">
        <v>791</v>
      </c>
      <c r="N1482" t="s">
        <v>1725</v>
      </c>
      <c r="O1482">
        <v>36</v>
      </c>
      <c r="P1482">
        <v>3</v>
      </c>
      <c r="Q1482" t="s">
        <v>104</v>
      </c>
      <c r="R1482" t="s">
        <v>8304</v>
      </c>
      <c r="S1482">
        <v>36.299999999999997</v>
      </c>
      <c r="T1482">
        <v>192</v>
      </c>
      <c r="U1482" t="s">
        <v>33</v>
      </c>
      <c r="V1482" s="2">
        <v>42727</v>
      </c>
      <c r="W1482" t="s">
        <v>20</v>
      </c>
      <c r="X1482" t="s">
        <v>175</v>
      </c>
      <c r="Y1482" t="s">
        <v>24</v>
      </c>
    </row>
    <row r="1483" spans="1:25" hidden="1" x14ac:dyDescent="0.35">
      <c r="A1483">
        <v>3</v>
      </c>
      <c r="B1483" t="s">
        <v>10</v>
      </c>
      <c r="C1483">
        <v>3</v>
      </c>
      <c r="D1483" t="s">
        <v>11</v>
      </c>
      <c r="E1483" t="s">
        <v>876</v>
      </c>
      <c r="F1483" t="s">
        <v>13</v>
      </c>
      <c r="G1483" t="s">
        <v>2100</v>
      </c>
      <c r="H1483" s="1">
        <v>0.2</v>
      </c>
      <c r="I1483" s="2">
        <v>42685</v>
      </c>
      <c r="J1483" t="s">
        <v>2101</v>
      </c>
      <c r="K1483" t="s">
        <v>30</v>
      </c>
      <c r="L1483">
        <v>80027</v>
      </c>
      <c r="M1483">
        <v>737</v>
      </c>
      <c r="N1483" t="s">
        <v>1985</v>
      </c>
      <c r="O1483">
        <v>75</v>
      </c>
      <c r="P1483">
        <v>5</v>
      </c>
      <c r="Q1483" t="s">
        <v>32</v>
      </c>
      <c r="R1483" t="s">
        <v>8304</v>
      </c>
      <c r="S1483">
        <v>75.489999999999995</v>
      </c>
      <c r="T1483">
        <v>604</v>
      </c>
      <c r="U1483" t="s">
        <v>19</v>
      </c>
      <c r="V1483" s="2">
        <v>42688</v>
      </c>
      <c r="W1483" t="s">
        <v>20</v>
      </c>
      <c r="X1483" t="s">
        <v>285</v>
      </c>
      <c r="Y1483" t="s">
        <v>24</v>
      </c>
    </row>
    <row r="1484" spans="1:25" hidden="1" x14ac:dyDescent="0.35">
      <c r="A1484">
        <v>3</v>
      </c>
      <c r="B1484" t="s">
        <v>10</v>
      </c>
      <c r="C1484">
        <v>3</v>
      </c>
      <c r="D1484" t="s">
        <v>26</v>
      </c>
      <c r="E1484" t="s">
        <v>876</v>
      </c>
      <c r="F1484" t="s">
        <v>13</v>
      </c>
      <c r="G1484" t="s">
        <v>2100</v>
      </c>
      <c r="H1484" s="1">
        <v>0.2</v>
      </c>
      <c r="I1484" s="2">
        <v>42685</v>
      </c>
      <c r="J1484" t="s">
        <v>2101</v>
      </c>
      <c r="K1484" t="s">
        <v>30</v>
      </c>
      <c r="L1484">
        <v>80027</v>
      </c>
      <c r="M1484">
        <v>322</v>
      </c>
      <c r="N1484" t="s">
        <v>3691</v>
      </c>
      <c r="O1484">
        <v>1</v>
      </c>
      <c r="P1484">
        <v>1</v>
      </c>
      <c r="Q1484" t="s">
        <v>32</v>
      </c>
      <c r="R1484" t="s">
        <v>8304</v>
      </c>
      <c r="S1484">
        <v>0.81</v>
      </c>
      <c r="T1484">
        <v>3</v>
      </c>
      <c r="U1484" t="s">
        <v>19</v>
      </c>
      <c r="V1484" s="2">
        <v>42688</v>
      </c>
      <c r="W1484" t="s">
        <v>20</v>
      </c>
      <c r="X1484" t="s">
        <v>285</v>
      </c>
      <c r="Y1484" t="s">
        <v>49</v>
      </c>
    </row>
    <row r="1485" spans="1:25" hidden="1" x14ac:dyDescent="0.35">
      <c r="A1485">
        <v>3</v>
      </c>
      <c r="B1485" t="s">
        <v>10</v>
      </c>
      <c r="C1485">
        <v>3</v>
      </c>
      <c r="D1485" t="s">
        <v>50</v>
      </c>
      <c r="E1485" t="s">
        <v>876</v>
      </c>
      <c r="F1485" t="s">
        <v>13</v>
      </c>
      <c r="G1485" t="s">
        <v>2100</v>
      </c>
      <c r="H1485" s="1">
        <v>0.2</v>
      </c>
      <c r="I1485" s="2">
        <v>42685</v>
      </c>
      <c r="J1485" t="s">
        <v>2101</v>
      </c>
      <c r="K1485" t="s">
        <v>30</v>
      </c>
      <c r="L1485">
        <v>80027</v>
      </c>
      <c r="M1485">
        <v>1396</v>
      </c>
      <c r="N1485" t="s">
        <v>4901</v>
      </c>
      <c r="O1485">
        <v>56</v>
      </c>
      <c r="P1485">
        <v>2</v>
      </c>
      <c r="Q1485" t="s">
        <v>32</v>
      </c>
      <c r="R1485" t="s">
        <v>8304</v>
      </c>
      <c r="S1485">
        <v>56</v>
      </c>
      <c r="T1485">
        <v>560</v>
      </c>
      <c r="U1485" t="s">
        <v>19</v>
      </c>
      <c r="V1485" s="2">
        <v>42688</v>
      </c>
      <c r="W1485" t="s">
        <v>20</v>
      </c>
      <c r="X1485" t="s">
        <v>285</v>
      </c>
      <c r="Y1485" t="s">
        <v>52</v>
      </c>
    </row>
    <row r="1486" spans="1:25" hidden="1" x14ac:dyDescent="0.35">
      <c r="A1486">
        <v>4</v>
      </c>
      <c r="B1486" t="s">
        <v>43</v>
      </c>
      <c r="C1486">
        <v>6</v>
      </c>
      <c r="D1486" t="s">
        <v>11</v>
      </c>
      <c r="E1486" t="s">
        <v>171</v>
      </c>
      <c r="F1486" t="s">
        <v>13</v>
      </c>
      <c r="G1486" t="s">
        <v>6986</v>
      </c>
      <c r="H1486" s="1">
        <v>0.1</v>
      </c>
      <c r="I1486" s="2">
        <v>42731</v>
      </c>
      <c r="J1486" t="s">
        <v>7082</v>
      </c>
      <c r="K1486" t="s">
        <v>102</v>
      </c>
      <c r="L1486">
        <v>10011</v>
      </c>
      <c r="M1486">
        <v>765</v>
      </c>
      <c r="N1486" t="s">
        <v>8111</v>
      </c>
      <c r="O1486">
        <v>162</v>
      </c>
      <c r="P1486">
        <v>14</v>
      </c>
      <c r="Q1486" t="s">
        <v>104</v>
      </c>
      <c r="R1486" t="s">
        <v>8304</v>
      </c>
      <c r="S1486">
        <v>161.97</v>
      </c>
      <c r="T1486">
        <v>767</v>
      </c>
      <c r="U1486" t="s">
        <v>76</v>
      </c>
      <c r="V1486" s="2">
        <v>42735</v>
      </c>
      <c r="W1486" t="s">
        <v>39</v>
      </c>
      <c r="X1486" t="s">
        <v>175</v>
      </c>
      <c r="Y1486" t="s">
        <v>24</v>
      </c>
    </row>
    <row r="1487" spans="1:25" hidden="1" x14ac:dyDescent="0.35">
      <c r="A1487">
        <v>3</v>
      </c>
      <c r="B1487" t="s">
        <v>25</v>
      </c>
      <c r="C1487">
        <v>1</v>
      </c>
      <c r="D1487" t="s">
        <v>11</v>
      </c>
      <c r="E1487" t="s">
        <v>1494</v>
      </c>
      <c r="F1487" t="s">
        <v>13</v>
      </c>
      <c r="G1487" t="s">
        <v>1495</v>
      </c>
      <c r="H1487" s="1">
        <v>0.3</v>
      </c>
      <c r="I1487" s="2">
        <v>42692</v>
      </c>
      <c r="J1487" t="s">
        <v>1496</v>
      </c>
      <c r="K1487" t="s">
        <v>73</v>
      </c>
      <c r="L1487">
        <v>60016</v>
      </c>
      <c r="M1487">
        <v>822</v>
      </c>
      <c r="N1487" t="s">
        <v>1497</v>
      </c>
      <c r="O1487">
        <v>-30</v>
      </c>
      <c r="P1487">
        <v>6</v>
      </c>
      <c r="Q1487" t="s">
        <v>75</v>
      </c>
      <c r="R1487" t="s">
        <v>8304</v>
      </c>
      <c r="S1487">
        <v>-30.29</v>
      </c>
      <c r="T1487">
        <v>424</v>
      </c>
      <c r="U1487" t="s">
        <v>19</v>
      </c>
      <c r="V1487" s="2">
        <v>42695</v>
      </c>
      <c r="W1487" t="s">
        <v>130</v>
      </c>
      <c r="X1487" t="s">
        <v>139</v>
      </c>
      <c r="Y1487" t="s">
        <v>22</v>
      </c>
    </row>
    <row r="1488" spans="1:25" hidden="1" x14ac:dyDescent="0.35">
      <c r="A1488">
        <v>3</v>
      </c>
      <c r="B1488" t="s">
        <v>25</v>
      </c>
      <c r="C1488">
        <v>1</v>
      </c>
      <c r="D1488" t="s">
        <v>11</v>
      </c>
      <c r="E1488" t="s">
        <v>1494</v>
      </c>
      <c r="F1488" t="s">
        <v>13</v>
      </c>
      <c r="G1488" t="s">
        <v>1495</v>
      </c>
      <c r="H1488" s="1">
        <v>0.5</v>
      </c>
      <c r="I1488" s="2">
        <v>42692</v>
      </c>
      <c r="J1488" t="s">
        <v>1496</v>
      </c>
      <c r="K1488" t="s">
        <v>73</v>
      </c>
      <c r="L1488">
        <v>60016</v>
      </c>
      <c r="M1488">
        <v>365</v>
      </c>
      <c r="N1488" t="s">
        <v>660</v>
      </c>
      <c r="O1488">
        <v>-175</v>
      </c>
      <c r="P1488">
        <v>4</v>
      </c>
      <c r="Q1488" t="s">
        <v>75</v>
      </c>
      <c r="R1488" t="s">
        <v>8304</v>
      </c>
      <c r="S1488">
        <v>-175.26</v>
      </c>
      <c r="T1488">
        <v>292</v>
      </c>
      <c r="U1488" t="s">
        <v>19</v>
      </c>
      <c r="V1488" s="2">
        <v>42695</v>
      </c>
      <c r="W1488" t="s">
        <v>130</v>
      </c>
      <c r="X1488" t="s">
        <v>139</v>
      </c>
      <c r="Y1488" t="s">
        <v>41</v>
      </c>
    </row>
    <row r="1489" spans="1:25" hidden="1" x14ac:dyDescent="0.35">
      <c r="A1489">
        <v>3</v>
      </c>
      <c r="B1489" t="s">
        <v>25</v>
      </c>
      <c r="C1489">
        <v>1</v>
      </c>
      <c r="D1489" t="s">
        <v>11</v>
      </c>
      <c r="E1489" t="s">
        <v>1494</v>
      </c>
      <c r="F1489" t="s">
        <v>13</v>
      </c>
      <c r="G1489" t="s">
        <v>1495</v>
      </c>
      <c r="H1489" s="1">
        <v>0.6</v>
      </c>
      <c r="I1489" s="2">
        <v>42692</v>
      </c>
      <c r="J1489" t="s">
        <v>1496</v>
      </c>
      <c r="K1489" t="s">
        <v>73</v>
      </c>
      <c r="L1489">
        <v>60016</v>
      </c>
      <c r="M1489">
        <v>482</v>
      </c>
      <c r="N1489" t="s">
        <v>1506</v>
      </c>
      <c r="O1489">
        <v>-7</v>
      </c>
      <c r="P1489">
        <v>2</v>
      </c>
      <c r="Q1489" t="s">
        <v>75</v>
      </c>
      <c r="R1489" t="s">
        <v>8304</v>
      </c>
      <c r="S1489">
        <v>-7.48</v>
      </c>
      <c r="T1489">
        <v>9</v>
      </c>
      <c r="U1489" t="s">
        <v>19</v>
      </c>
      <c r="V1489" s="2">
        <v>42695</v>
      </c>
      <c r="W1489" t="s">
        <v>130</v>
      </c>
      <c r="X1489" t="s">
        <v>139</v>
      </c>
      <c r="Y1489" t="s">
        <v>47</v>
      </c>
    </row>
    <row r="1490" spans="1:25" hidden="1" x14ac:dyDescent="0.35">
      <c r="A1490">
        <v>3</v>
      </c>
      <c r="B1490" t="s">
        <v>25</v>
      </c>
      <c r="C1490">
        <v>1</v>
      </c>
      <c r="D1490" t="s">
        <v>26</v>
      </c>
      <c r="E1490" t="s">
        <v>1494</v>
      </c>
      <c r="F1490" t="s">
        <v>13</v>
      </c>
      <c r="G1490" t="s">
        <v>1495</v>
      </c>
      <c r="H1490" s="1">
        <v>0.2</v>
      </c>
      <c r="I1490" s="2">
        <v>42692</v>
      </c>
      <c r="J1490" t="s">
        <v>1496</v>
      </c>
      <c r="K1490" t="s">
        <v>73</v>
      </c>
      <c r="L1490">
        <v>60016</v>
      </c>
      <c r="M1490">
        <v>659</v>
      </c>
      <c r="N1490" t="s">
        <v>1443</v>
      </c>
      <c r="O1490">
        <v>-67</v>
      </c>
      <c r="P1490">
        <v>5</v>
      </c>
      <c r="Q1490" t="s">
        <v>75</v>
      </c>
      <c r="R1490" t="s">
        <v>8304</v>
      </c>
      <c r="S1490">
        <v>-66.8</v>
      </c>
      <c r="T1490">
        <v>382</v>
      </c>
      <c r="U1490" t="s">
        <v>19</v>
      </c>
      <c r="V1490" s="2">
        <v>42695</v>
      </c>
      <c r="W1490" t="s">
        <v>130</v>
      </c>
      <c r="X1490" t="s">
        <v>139</v>
      </c>
      <c r="Y1490" t="s">
        <v>42</v>
      </c>
    </row>
    <row r="1491" spans="1:25" hidden="1" x14ac:dyDescent="0.35">
      <c r="A1491">
        <v>3</v>
      </c>
      <c r="B1491" t="s">
        <v>25</v>
      </c>
      <c r="C1491">
        <v>1</v>
      </c>
      <c r="D1491" t="s">
        <v>26</v>
      </c>
      <c r="E1491" t="s">
        <v>1494</v>
      </c>
      <c r="F1491" t="s">
        <v>13</v>
      </c>
      <c r="G1491" t="s">
        <v>1495</v>
      </c>
      <c r="H1491" s="1">
        <v>0.8</v>
      </c>
      <c r="I1491" s="2">
        <v>42692</v>
      </c>
      <c r="J1491" t="s">
        <v>1496</v>
      </c>
      <c r="K1491" t="s">
        <v>73</v>
      </c>
      <c r="L1491">
        <v>60016</v>
      </c>
      <c r="M1491">
        <v>1652</v>
      </c>
      <c r="N1491" t="s">
        <v>1251</v>
      </c>
      <c r="O1491">
        <v>-5</v>
      </c>
      <c r="P1491">
        <v>3</v>
      </c>
      <c r="Q1491" t="s">
        <v>75</v>
      </c>
      <c r="R1491" t="s">
        <v>8304</v>
      </c>
      <c r="S1491">
        <v>-4.92</v>
      </c>
      <c r="T1491">
        <v>3</v>
      </c>
      <c r="U1491" t="s">
        <v>19</v>
      </c>
      <c r="V1491" s="2">
        <v>42695</v>
      </c>
      <c r="W1491" t="s">
        <v>130</v>
      </c>
      <c r="X1491" t="s">
        <v>139</v>
      </c>
      <c r="Y1491" t="s">
        <v>54</v>
      </c>
    </row>
    <row r="1492" spans="1:25" hidden="1" x14ac:dyDescent="0.35">
      <c r="A1492">
        <v>4</v>
      </c>
      <c r="B1492" t="s">
        <v>43</v>
      </c>
      <c r="C1492">
        <v>6</v>
      </c>
      <c r="D1492" t="s">
        <v>11</v>
      </c>
      <c r="E1492" t="s">
        <v>683</v>
      </c>
      <c r="F1492" t="s">
        <v>13</v>
      </c>
      <c r="G1492" t="s">
        <v>800</v>
      </c>
      <c r="H1492" s="1">
        <v>0</v>
      </c>
      <c r="I1492" s="2">
        <v>42562</v>
      </c>
      <c r="J1492" t="s">
        <v>5583</v>
      </c>
      <c r="K1492" t="s">
        <v>102</v>
      </c>
      <c r="L1492">
        <v>7601</v>
      </c>
      <c r="M1492">
        <v>742</v>
      </c>
      <c r="N1492" t="s">
        <v>1068</v>
      </c>
      <c r="O1492">
        <v>214</v>
      </c>
      <c r="P1492">
        <v>3</v>
      </c>
      <c r="Q1492" t="s">
        <v>104</v>
      </c>
      <c r="R1492" t="s">
        <v>8304</v>
      </c>
      <c r="S1492">
        <v>213.74</v>
      </c>
      <c r="T1492">
        <v>855</v>
      </c>
      <c r="U1492" t="s">
        <v>33</v>
      </c>
      <c r="V1492" s="2">
        <v>42566</v>
      </c>
      <c r="W1492" t="s">
        <v>39</v>
      </c>
      <c r="X1492" t="s">
        <v>485</v>
      </c>
      <c r="Y1492" t="s">
        <v>24</v>
      </c>
    </row>
    <row r="1493" spans="1:25" hidden="1" x14ac:dyDescent="0.35">
      <c r="A1493">
        <v>4</v>
      </c>
      <c r="B1493" t="s">
        <v>43</v>
      </c>
      <c r="C1493">
        <v>6</v>
      </c>
      <c r="D1493" t="s">
        <v>11</v>
      </c>
      <c r="E1493" t="s">
        <v>683</v>
      </c>
      <c r="F1493" t="s">
        <v>13</v>
      </c>
      <c r="G1493" t="s">
        <v>800</v>
      </c>
      <c r="H1493" s="1">
        <v>0</v>
      </c>
      <c r="I1493" s="2">
        <v>42562</v>
      </c>
      <c r="J1493" t="s">
        <v>5583</v>
      </c>
      <c r="K1493" t="s">
        <v>102</v>
      </c>
      <c r="L1493">
        <v>7601</v>
      </c>
      <c r="M1493">
        <v>32</v>
      </c>
      <c r="N1493" t="s">
        <v>265</v>
      </c>
      <c r="O1493">
        <v>52</v>
      </c>
      <c r="P1493">
        <v>9</v>
      </c>
      <c r="Q1493" t="s">
        <v>104</v>
      </c>
      <c r="R1493" t="s">
        <v>8304</v>
      </c>
      <c r="S1493">
        <v>52.13</v>
      </c>
      <c r="T1493">
        <v>124</v>
      </c>
      <c r="U1493" t="s">
        <v>33</v>
      </c>
      <c r="V1493" s="2">
        <v>42566</v>
      </c>
      <c r="W1493" t="s">
        <v>39</v>
      </c>
      <c r="X1493" t="s">
        <v>485</v>
      </c>
      <c r="Y1493" t="s">
        <v>47</v>
      </c>
    </row>
    <row r="1494" spans="1:25" hidden="1" x14ac:dyDescent="0.35">
      <c r="A1494">
        <v>4</v>
      </c>
      <c r="B1494" t="s">
        <v>43</v>
      </c>
      <c r="C1494">
        <v>6</v>
      </c>
      <c r="D1494" t="s">
        <v>26</v>
      </c>
      <c r="E1494" t="s">
        <v>683</v>
      </c>
      <c r="F1494" t="s">
        <v>13</v>
      </c>
      <c r="G1494" t="s">
        <v>800</v>
      </c>
      <c r="H1494" s="1">
        <v>0</v>
      </c>
      <c r="I1494" s="2">
        <v>42562</v>
      </c>
      <c r="J1494" t="s">
        <v>5583</v>
      </c>
      <c r="K1494" t="s">
        <v>102</v>
      </c>
      <c r="L1494">
        <v>7601</v>
      </c>
      <c r="M1494">
        <v>225</v>
      </c>
      <c r="N1494" t="s">
        <v>3228</v>
      </c>
      <c r="O1494">
        <v>7</v>
      </c>
      <c r="P1494">
        <v>5</v>
      </c>
      <c r="Q1494" t="s">
        <v>104</v>
      </c>
      <c r="R1494" t="s">
        <v>8304</v>
      </c>
      <c r="S1494">
        <v>7.06</v>
      </c>
      <c r="T1494">
        <v>14</v>
      </c>
      <c r="U1494" t="s">
        <v>33</v>
      </c>
      <c r="V1494" s="2">
        <v>42566</v>
      </c>
      <c r="W1494" t="s">
        <v>39</v>
      </c>
      <c r="X1494" t="s">
        <v>485</v>
      </c>
      <c r="Y1494" t="s">
        <v>35</v>
      </c>
    </row>
    <row r="1495" spans="1:25" hidden="1" x14ac:dyDescent="0.35">
      <c r="A1495">
        <v>4</v>
      </c>
      <c r="B1495" t="s">
        <v>43</v>
      </c>
      <c r="C1495">
        <v>6</v>
      </c>
      <c r="D1495" t="s">
        <v>26</v>
      </c>
      <c r="E1495" t="s">
        <v>683</v>
      </c>
      <c r="F1495" t="s">
        <v>13</v>
      </c>
      <c r="G1495" t="s">
        <v>800</v>
      </c>
      <c r="H1495" s="1">
        <v>0</v>
      </c>
      <c r="I1495" s="2">
        <v>42562</v>
      </c>
      <c r="J1495" t="s">
        <v>5583</v>
      </c>
      <c r="K1495" t="s">
        <v>102</v>
      </c>
      <c r="L1495">
        <v>7601</v>
      </c>
      <c r="M1495">
        <v>538</v>
      </c>
      <c r="N1495" t="s">
        <v>125</v>
      </c>
      <c r="O1495">
        <v>83</v>
      </c>
      <c r="P1495">
        <v>5</v>
      </c>
      <c r="Q1495" t="s">
        <v>104</v>
      </c>
      <c r="R1495" t="s">
        <v>8304</v>
      </c>
      <c r="S1495">
        <v>83.28</v>
      </c>
      <c r="T1495">
        <v>177</v>
      </c>
      <c r="U1495" t="s">
        <v>33</v>
      </c>
      <c r="V1495" s="2">
        <v>42566</v>
      </c>
      <c r="W1495" t="s">
        <v>39</v>
      </c>
      <c r="X1495" t="s">
        <v>485</v>
      </c>
      <c r="Y1495" t="s">
        <v>64</v>
      </c>
    </row>
    <row r="1496" spans="1:25" hidden="1" x14ac:dyDescent="0.35">
      <c r="A1496">
        <v>4</v>
      </c>
      <c r="B1496" t="s">
        <v>43</v>
      </c>
      <c r="C1496">
        <v>6</v>
      </c>
      <c r="D1496" t="s">
        <v>50</v>
      </c>
      <c r="E1496" t="s">
        <v>683</v>
      </c>
      <c r="F1496" t="s">
        <v>13</v>
      </c>
      <c r="G1496" t="s">
        <v>800</v>
      </c>
      <c r="H1496" s="1">
        <v>0</v>
      </c>
      <c r="I1496" s="2">
        <v>42562</v>
      </c>
      <c r="J1496" t="s">
        <v>5583</v>
      </c>
      <c r="K1496" t="s">
        <v>102</v>
      </c>
      <c r="L1496">
        <v>7601</v>
      </c>
      <c r="M1496">
        <v>442</v>
      </c>
      <c r="N1496" t="s">
        <v>4892</v>
      </c>
      <c r="O1496">
        <v>57</v>
      </c>
      <c r="P1496">
        <v>3</v>
      </c>
      <c r="Q1496" t="s">
        <v>104</v>
      </c>
      <c r="R1496" t="s">
        <v>8304</v>
      </c>
      <c r="S1496">
        <v>57.41</v>
      </c>
      <c r="T1496">
        <v>198</v>
      </c>
      <c r="U1496" t="s">
        <v>33</v>
      </c>
      <c r="V1496" s="2">
        <v>42566</v>
      </c>
      <c r="W1496" t="s">
        <v>39</v>
      </c>
      <c r="X1496" t="s">
        <v>485</v>
      </c>
      <c r="Y1496" t="s">
        <v>52</v>
      </c>
    </row>
    <row r="1497" spans="1:25" hidden="1" x14ac:dyDescent="0.35">
      <c r="A1497">
        <v>5</v>
      </c>
      <c r="B1497" t="s">
        <v>25</v>
      </c>
      <c r="C1497">
        <v>3</v>
      </c>
      <c r="D1497" t="s">
        <v>26</v>
      </c>
      <c r="E1497" t="s">
        <v>171</v>
      </c>
      <c r="F1497" t="s">
        <v>13</v>
      </c>
      <c r="G1497" t="s">
        <v>2402</v>
      </c>
      <c r="H1497" s="1">
        <v>0.2</v>
      </c>
      <c r="I1497" s="2">
        <v>42636</v>
      </c>
      <c r="J1497" t="s">
        <v>3497</v>
      </c>
      <c r="K1497" t="s">
        <v>102</v>
      </c>
      <c r="L1497">
        <v>10035</v>
      </c>
      <c r="M1497">
        <v>234</v>
      </c>
      <c r="N1497" t="s">
        <v>3066</v>
      </c>
      <c r="O1497">
        <v>47</v>
      </c>
      <c r="P1497">
        <v>3</v>
      </c>
      <c r="Q1497" t="s">
        <v>104</v>
      </c>
      <c r="R1497" t="s">
        <v>8304</v>
      </c>
      <c r="S1497">
        <v>47.06</v>
      </c>
      <c r="T1497">
        <v>139</v>
      </c>
      <c r="U1497" t="s">
        <v>19</v>
      </c>
      <c r="V1497" s="2">
        <v>42641</v>
      </c>
      <c r="W1497" t="s">
        <v>20</v>
      </c>
      <c r="X1497" t="s">
        <v>175</v>
      </c>
      <c r="Y1497" t="s">
        <v>54</v>
      </c>
    </row>
    <row r="1498" spans="1:25" hidden="1" x14ac:dyDescent="0.35">
      <c r="A1498">
        <v>2</v>
      </c>
      <c r="B1498" t="s">
        <v>25</v>
      </c>
      <c r="C1498">
        <v>1</v>
      </c>
      <c r="D1498" t="s">
        <v>26</v>
      </c>
      <c r="E1498" t="s">
        <v>157</v>
      </c>
      <c r="F1498" t="s">
        <v>13</v>
      </c>
      <c r="G1498" t="s">
        <v>2887</v>
      </c>
      <c r="H1498" s="1">
        <v>0</v>
      </c>
      <c r="I1498" s="2">
        <v>42636</v>
      </c>
      <c r="J1498" t="s">
        <v>2888</v>
      </c>
      <c r="K1498" t="s">
        <v>102</v>
      </c>
      <c r="L1498">
        <v>19901</v>
      </c>
      <c r="M1498">
        <v>1169</v>
      </c>
      <c r="N1498" t="s">
        <v>2889</v>
      </c>
      <c r="O1498">
        <v>3</v>
      </c>
      <c r="P1498">
        <v>3</v>
      </c>
      <c r="Q1498" t="s">
        <v>104</v>
      </c>
      <c r="R1498" t="s">
        <v>8304</v>
      </c>
      <c r="S1498">
        <v>2.85</v>
      </c>
      <c r="T1498">
        <v>10</v>
      </c>
      <c r="U1498" t="s">
        <v>19</v>
      </c>
      <c r="V1498" s="2">
        <v>42638</v>
      </c>
      <c r="W1498" t="s">
        <v>130</v>
      </c>
      <c r="X1498" t="s">
        <v>161</v>
      </c>
      <c r="Y1498" t="s">
        <v>49</v>
      </c>
    </row>
    <row r="1499" spans="1:25" hidden="1" x14ac:dyDescent="0.35">
      <c r="A1499">
        <v>2</v>
      </c>
      <c r="B1499" t="s">
        <v>25</v>
      </c>
      <c r="C1499">
        <v>1</v>
      </c>
      <c r="D1499" t="s">
        <v>26</v>
      </c>
      <c r="E1499" t="s">
        <v>157</v>
      </c>
      <c r="F1499" t="s">
        <v>13</v>
      </c>
      <c r="G1499" t="s">
        <v>2887</v>
      </c>
      <c r="H1499" s="1">
        <v>0</v>
      </c>
      <c r="I1499" s="2">
        <v>42636</v>
      </c>
      <c r="J1499" t="s">
        <v>2888</v>
      </c>
      <c r="K1499" t="s">
        <v>102</v>
      </c>
      <c r="L1499">
        <v>19901</v>
      </c>
      <c r="M1499">
        <v>894</v>
      </c>
      <c r="N1499" t="s">
        <v>2766</v>
      </c>
      <c r="O1499">
        <v>16</v>
      </c>
      <c r="P1499">
        <v>3</v>
      </c>
      <c r="Q1499" t="s">
        <v>104</v>
      </c>
      <c r="R1499" t="s">
        <v>8304</v>
      </c>
      <c r="S1499">
        <v>15.52</v>
      </c>
      <c r="T1499">
        <v>35</v>
      </c>
      <c r="U1499" t="s">
        <v>19</v>
      </c>
      <c r="V1499" s="2">
        <v>42638</v>
      </c>
      <c r="W1499" t="s">
        <v>130</v>
      </c>
      <c r="X1499" t="s">
        <v>161</v>
      </c>
      <c r="Y1499" t="s">
        <v>54</v>
      </c>
    </row>
    <row r="1500" spans="1:25" hidden="1" x14ac:dyDescent="0.35">
      <c r="A1500">
        <v>4</v>
      </c>
      <c r="B1500" t="s">
        <v>43</v>
      </c>
      <c r="C1500">
        <v>6</v>
      </c>
      <c r="D1500" t="s">
        <v>26</v>
      </c>
      <c r="E1500" t="s">
        <v>70</v>
      </c>
      <c r="F1500" t="s">
        <v>13</v>
      </c>
      <c r="G1500" t="s">
        <v>2362</v>
      </c>
      <c r="H1500" s="1">
        <v>0.8</v>
      </c>
      <c r="I1500" s="2">
        <v>42657</v>
      </c>
      <c r="J1500" t="s">
        <v>3971</v>
      </c>
      <c r="K1500" t="s">
        <v>73</v>
      </c>
      <c r="L1500">
        <v>76106</v>
      </c>
      <c r="M1500">
        <v>862</v>
      </c>
      <c r="N1500" t="s">
        <v>2949</v>
      </c>
      <c r="O1500">
        <v>-9</v>
      </c>
      <c r="P1500">
        <v>4</v>
      </c>
      <c r="Q1500" t="s">
        <v>75</v>
      </c>
      <c r="R1500" t="s">
        <v>8304</v>
      </c>
      <c r="S1500">
        <v>-8.5299999999999994</v>
      </c>
      <c r="T1500">
        <v>3</v>
      </c>
      <c r="U1500" t="s">
        <v>19</v>
      </c>
      <c r="V1500" s="2">
        <v>42661</v>
      </c>
      <c r="W1500" t="s">
        <v>39</v>
      </c>
      <c r="X1500" t="s">
        <v>77</v>
      </c>
      <c r="Y1500" t="s">
        <v>56</v>
      </c>
    </row>
    <row r="1501" spans="1:25" hidden="1" x14ac:dyDescent="0.35">
      <c r="A1501">
        <v>4</v>
      </c>
      <c r="B1501" t="s">
        <v>43</v>
      </c>
      <c r="C1501">
        <v>6</v>
      </c>
      <c r="D1501" t="s">
        <v>50</v>
      </c>
      <c r="E1501" t="s">
        <v>70</v>
      </c>
      <c r="F1501" t="s">
        <v>13</v>
      </c>
      <c r="G1501" t="s">
        <v>2362</v>
      </c>
      <c r="H1501" s="1">
        <v>0.2</v>
      </c>
      <c r="I1501" s="2">
        <v>42657</v>
      </c>
      <c r="J1501" t="s">
        <v>3971</v>
      </c>
      <c r="K1501" t="s">
        <v>73</v>
      </c>
      <c r="L1501">
        <v>76106</v>
      </c>
      <c r="M1501">
        <v>797</v>
      </c>
      <c r="N1501" t="s">
        <v>1421</v>
      </c>
      <c r="O1501">
        <v>625</v>
      </c>
      <c r="P1501">
        <v>5</v>
      </c>
      <c r="Q1501" t="s">
        <v>75</v>
      </c>
      <c r="R1501" t="s">
        <v>8304</v>
      </c>
      <c r="S1501">
        <v>624.99</v>
      </c>
      <c r="T1501">
        <v>2000</v>
      </c>
      <c r="U1501" t="s">
        <v>19</v>
      </c>
      <c r="V1501" s="2">
        <v>42661</v>
      </c>
      <c r="W1501" t="s">
        <v>39</v>
      </c>
      <c r="X1501" t="s">
        <v>77</v>
      </c>
      <c r="Y1501" t="s">
        <v>727</v>
      </c>
    </row>
    <row r="1502" spans="1:25" hidden="1" x14ac:dyDescent="0.35">
      <c r="A1502">
        <v>3</v>
      </c>
      <c r="B1502" t="s">
        <v>25</v>
      </c>
      <c r="C1502">
        <v>1</v>
      </c>
      <c r="D1502" t="s">
        <v>11</v>
      </c>
      <c r="E1502" t="s">
        <v>222</v>
      </c>
      <c r="F1502" t="s">
        <v>13</v>
      </c>
      <c r="G1502" t="s">
        <v>1518</v>
      </c>
      <c r="H1502" s="1">
        <v>0.6</v>
      </c>
      <c r="I1502" s="2">
        <v>42524</v>
      </c>
      <c r="J1502" t="s">
        <v>1519</v>
      </c>
      <c r="K1502" t="s">
        <v>73</v>
      </c>
      <c r="L1502">
        <v>62521</v>
      </c>
      <c r="M1502">
        <v>470</v>
      </c>
      <c r="N1502" t="s">
        <v>8180</v>
      </c>
      <c r="O1502">
        <v>-40</v>
      </c>
      <c r="P1502">
        <v>7</v>
      </c>
      <c r="Q1502" t="s">
        <v>75</v>
      </c>
      <c r="R1502" t="s">
        <v>8304</v>
      </c>
      <c r="S1502">
        <v>-40</v>
      </c>
      <c r="T1502">
        <v>62</v>
      </c>
      <c r="U1502" t="s">
        <v>19</v>
      </c>
      <c r="V1502" s="2">
        <v>42527</v>
      </c>
      <c r="W1502" t="s">
        <v>130</v>
      </c>
      <c r="X1502" t="s">
        <v>139</v>
      </c>
      <c r="Y1502" t="s">
        <v>47</v>
      </c>
    </row>
    <row r="1503" spans="1:25" hidden="1" x14ac:dyDescent="0.35">
      <c r="A1503">
        <v>3</v>
      </c>
      <c r="B1503" t="s">
        <v>25</v>
      </c>
      <c r="C1503">
        <v>1</v>
      </c>
      <c r="D1503" t="s">
        <v>26</v>
      </c>
      <c r="E1503" t="s">
        <v>222</v>
      </c>
      <c r="F1503" t="s">
        <v>13</v>
      </c>
      <c r="G1503" t="s">
        <v>1518</v>
      </c>
      <c r="H1503" s="1">
        <v>0.2</v>
      </c>
      <c r="I1503" s="2">
        <v>42524</v>
      </c>
      <c r="J1503" t="s">
        <v>1519</v>
      </c>
      <c r="K1503" t="s">
        <v>73</v>
      </c>
      <c r="L1503">
        <v>62521</v>
      </c>
      <c r="M1503">
        <v>1345</v>
      </c>
      <c r="N1503" t="s">
        <v>2808</v>
      </c>
      <c r="O1503">
        <v>10</v>
      </c>
      <c r="P1503">
        <v>3</v>
      </c>
      <c r="Q1503" t="s">
        <v>75</v>
      </c>
      <c r="R1503" t="s">
        <v>8304</v>
      </c>
      <c r="S1503">
        <v>9.9499999999999993</v>
      </c>
      <c r="T1503">
        <v>133</v>
      </c>
      <c r="U1503" t="s">
        <v>19</v>
      </c>
      <c r="V1503" s="2">
        <v>42527</v>
      </c>
      <c r="W1503" t="s">
        <v>130</v>
      </c>
      <c r="X1503" t="s">
        <v>139</v>
      </c>
      <c r="Y1503" t="s">
        <v>42</v>
      </c>
    </row>
    <row r="1504" spans="1:25" hidden="1" x14ac:dyDescent="0.35">
      <c r="A1504">
        <v>3</v>
      </c>
      <c r="B1504" t="s">
        <v>25</v>
      </c>
      <c r="C1504">
        <v>1</v>
      </c>
      <c r="D1504" t="s">
        <v>26</v>
      </c>
      <c r="E1504" t="s">
        <v>222</v>
      </c>
      <c r="F1504" t="s">
        <v>13</v>
      </c>
      <c r="G1504" t="s">
        <v>1518</v>
      </c>
      <c r="H1504" s="1">
        <v>0.2</v>
      </c>
      <c r="I1504" s="2">
        <v>42524</v>
      </c>
      <c r="J1504" t="s">
        <v>1519</v>
      </c>
      <c r="K1504" t="s">
        <v>73</v>
      </c>
      <c r="L1504">
        <v>62521</v>
      </c>
      <c r="M1504">
        <v>224</v>
      </c>
      <c r="N1504" t="s">
        <v>2811</v>
      </c>
      <c r="O1504">
        <v>5</v>
      </c>
      <c r="P1504">
        <v>4</v>
      </c>
      <c r="Q1504" t="s">
        <v>75</v>
      </c>
      <c r="R1504" t="s">
        <v>8304</v>
      </c>
      <c r="S1504">
        <v>5.18</v>
      </c>
      <c r="T1504">
        <v>16</v>
      </c>
      <c r="U1504" t="s">
        <v>19</v>
      </c>
      <c r="V1504" s="2">
        <v>42527</v>
      </c>
      <c r="W1504" t="s">
        <v>130</v>
      </c>
      <c r="X1504" t="s">
        <v>139</v>
      </c>
      <c r="Y1504" t="s">
        <v>35</v>
      </c>
    </row>
    <row r="1505" spans="1:25" hidden="1" x14ac:dyDescent="0.35">
      <c r="A1505">
        <v>4</v>
      </c>
      <c r="B1505" t="s">
        <v>43</v>
      </c>
      <c r="C1505">
        <v>6</v>
      </c>
      <c r="D1505" t="s">
        <v>11</v>
      </c>
      <c r="E1505" t="s">
        <v>99</v>
      </c>
      <c r="F1505" t="s">
        <v>13</v>
      </c>
      <c r="G1505" t="s">
        <v>2402</v>
      </c>
      <c r="H1505" s="1">
        <v>0.2</v>
      </c>
      <c r="I1505" s="2">
        <v>42565</v>
      </c>
      <c r="J1505" t="s">
        <v>2403</v>
      </c>
      <c r="K1505" t="s">
        <v>102</v>
      </c>
      <c r="L1505">
        <v>19140</v>
      </c>
      <c r="M1505">
        <v>1564</v>
      </c>
      <c r="N1505" t="s">
        <v>1592</v>
      </c>
      <c r="O1505">
        <v>1</v>
      </c>
      <c r="P1505">
        <v>2</v>
      </c>
      <c r="Q1505" t="s">
        <v>104</v>
      </c>
      <c r="R1505" t="s">
        <v>8304</v>
      </c>
      <c r="S1505">
        <v>1.2</v>
      </c>
      <c r="T1505">
        <v>32</v>
      </c>
      <c r="U1505" t="s">
        <v>19</v>
      </c>
      <c r="V1505" s="2">
        <v>42569</v>
      </c>
      <c r="W1505" t="s">
        <v>39</v>
      </c>
      <c r="X1505" t="s">
        <v>105</v>
      </c>
      <c r="Y1505" t="s">
        <v>47</v>
      </c>
    </row>
    <row r="1506" spans="1:25" hidden="1" x14ac:dyDescent="0.35">
      <c r="A1506">
        <v>4</v>
      </c>
      <c r="B1506" t="s">
        <v>43</v>
      </c>
      <c r="C1506">
        <v>6</v>
      </c>
      <c r="D1506" t="s">
        <v>26</v>
      </c>
      <c r="E1506" t="s">
        <v>99</v>
      </c>
      <c r="F1506" t="s">
        <v>13</v>
      </c>
      <c r="G1506" t="s">
        <v>2402</v>
      </c>
      <c r="H1506" s="1">
        <v>0.2</v>
      </c>
      <c r="I1506" s="2">
        <v>42565</v>
      </c>
      <c r="J1506" t="s">
        <v>2403</v>
      </c>
      <c r="K1506" t="s">
        <v>102</v>
      </c>
      <c r="L1506">
        <v>19140</v>
      </c>
      <c r="M1506">
        <v>362</v>
      </c>
      <c r="N1506" t="s">
        <v>2826</v>
      </c>
      <c r="O1506">
        <v>5</v>
      </c>
      <c r="P1506">
        <v>2</v>
      </c>
      <c r="Q1506" t="s">
        <v>104</v>
      </c>
      <c r="R1506" t="s">
        <v>8304</v>
      </c>
      <c r="S1506">
        <v>4.68</v>
      </c>
      <c r="T1506">
        <v>42</v>
      </c>
      <c r="U1506" t="s">
        <v>19</v>
      </c>
      <c r="V1506" s="2">
        <v>42569</v>
      </c>
      <c r="W1506" t="s">
        <v>39</v>
      </c>
      <c r="X1506" t="s">
        <v>105</v>
      </c>
      <c r="Y1506" t="s">
        <v>49</v>
      </c>
    </row>
    <row r="1507" spans="1:25" hidden="1" x14ac:dyDescent="0.35">
      <c r="A1507">
        <v>4</v>
      </c>
      <c r="B1507" t="s">
        <v>43</v>
      </c>
      <c r="C1507">
        <v>6</v>
      </c>
      <c r="D1507" t="s">
        <v>50</v>
      </c>
      <c r="E1507" t="s">
        <v>99</v>
      </c>
      <c r="F1507" t="s">
        <v>13</v>
      </c>
      <c r="G1507" t="s">
        <v>2402</v>
      </c>
      <c r="H1507" s="1">
        <v>0.4</v>
      </c>
      <c r="I1507" s="2">
        <v>42565</v>
      </c>
      <c r="J1507" t="s">
        <v>2403</v>
      </c>
      <c r="K1507" t="s">
        <v>102</v>
      </c>
      <c r="L1507">
        <v>19140</v>
      </c>
      <c r="M1507">
        <v>784</v>
      </c>
      <c r="N1507" t="s">
        <v>4810</v>
      </c>
      <c r="O1507">
        <v>-2</v>
      </c>
      <c r="P1507">
        <v>1</v>
      </c>
      <c r="Q1507" t="s">
        <v>104</v>
      </c>
      <c r="R1507" t="s">
        <v>8304</v>
      </c>
      <c r="S1507">
        <v>-2.25</v>
      </c>
      <c r="T1507">
        <v>13</v>
      </c>
      <c r="U1507" t="s">
        <v>19</v>
      </c>
      <c r="V1507" s="2">
        <v>42569</v>
      </c>
      <c r="W1507" t="s">
        <v>39</v>
      </c>
      <c r="X1507" t="s">
        <v>105</v>
      </c>
      <c r="Y1507" t="s">
        <v>52</v>
      </c>
    </row>
    <row r="1508" spans="1:25" hidden="1" x14ac:dyDescent="0.35">
      <c r="A1508">
        <v>4</v>
      </c>
      <c r="B1508" t="s">
        <v>43</v>
      </c>
      <c r="C1508">
        <v>6</v>
      </c>
      <c r="D1508" t="s">
        <v>50</v>
      </c>
      <c r="E1508" t="s">
        <v>99</v>
      </c>
      <c r="F1508" t="s">
        <v>13</v>
      </c>
      <c r="G1508" t="s">
        <v>2402</v>
      </c>
      <c r="H1508" s="1">
        <v>0.4</v>
      </c>
      <c r="I1508" s="2">
        <v>42565</v>
      </c>
      <c r="J1508" t="s">
        <v>2403</v>
      </c>
      <c r="K1508" t="s">
        <v>102</v>
      </c>
      <c r="L1508">
        <v>19140</v>
      </c>
      <c r="M1508">
        <v>932</v>
      </c>
      <c r="N1508" t="s">
        <v>4827</v>
      </c>
      <c r="O1508">
        <v>-14</v>
      </c>
      <c r="P1508">
        <v>2</v>
      </c>
      <c r="Q1508" t="s">
        <v>104</v>
      </c>
      <c r="R1508" t="s">
        <v>8304</v>
      </c>
      <c r="S1508">
        <v>-13.99</v>
      </c>
      <c r="T1508">
        <v>24</v>
      </c>
      <c r="U1508" t="s">
        <v>19</v>
      </c>
      <c r="V1508" s="2">
        <v>42569</v>
      </c>
      <c r="W1508" t="s">
        <v>39</v>
      </c>
      <c r="X1508" t="s">
        <v>105</v>
      </c>
      <c r="Y1508" t="s">
        <v>52</v>
      </c>
    </row>
    <row r="1509" spans="1:25" hidden="1" x14ac:dyDescent="0.35">
      <c r="A1509">
        <v>2</v>
      </c>
      <c r="B1509" t="s">
        <v>43</v>
      </c>
      <c r="C1509">
        <v>3</v>
      </c>
      <c r="D1509" t="s">
        <v>11</v>
      </c>
      <c r="E1509" t="s">
        <v>876</v>
      </c>
      <c r="F1509" t="s">
        <v>13</v>
      </c>
      <c r="G1509" t="s">
        <v>2109</v>
      </c>
      <c r="H1509" s="1">
        <v>0.5</v>
      </c>
      <c r="I1509" s="2">
        <v>42692</v>
      </c>
      <c r="J1509" t="s">
        <v>2110</v>
      </c>
      <c r="K1509" t="s">
        <v>30</v>
      </c>
      <c r="L1509">
        <v>80027</v>
      </c>
      <c r="M1509">
        <v>314</v>
      </c>
      <c r="N1509" t="s">
        <v>2111</v>
      </c>
      <c r="O1509">
        <v>-99</v>
      </c>
      <c r="P1509">
        <v>2</v>
      </c>
      <c r="Q1509" t="s">
        <v>32</v>
      </c>
      <c r="R1509" t="s">
        <v>8304</v>
      </c>
      <c r="S1509">
        <v>-99.27</v>
      </c>
      <c r="T1509">
        <v>146</v>
      </c>
      <c r="U1509" t="s">
        <v>19</v>
      </c>
      <c r="V1509" s="2">
        <v>42694</v>
      </c>
      <c r="W1509" t="s">
        <v>20</v>
      </c>
      <c r="X1509" t="s">
        <v>285</v>
      </c>
      <c r="Y1509" t="s">
        <v>41</v>
      </c>
    </row>
    <row r="1510" spans="1:25" hidden="1" x14ac:dyDescent="0.35">
      <c r="A1510">
        <v>2</v>
      </c>
      <c r="B1510" t="s">
        <v>43</v>
      </c>
      <c r="C1510">
        <v>3</v>
      </c>
      <c r="D1510" t="s">
        <v>26</v>
      </c>
      <c r="E1510" t="s">
        <v>876</v>
      </c>
      <c r="F1510" t="s">
        <v>13</v>
      </c>
      <c r="G1510" t="s">
        <v>2109</v>
      </c>
      <c r="H1510" s="1">
        <v>0.2</v>
      </c>
      <c r="I1510" s="2">
        <v>42692</v>
      </c>
      <c r="J1510" t="s">
        <v>2110</v>
      </c>
      <c r="K1510" t="s">
        <v>30</v>
      </c>
      <c r="L1510">
        <v>80027</v>
      </c>
      <c r="M1510">
        <v>733</v>
      </c>
      <c r="N1510" t="s">
        <v>8261</v>
      </c>
      <c r="O1510">
        <v>13</v>
      </c>
      <c r="P1510">
        <v>4</v>
      </c>
      <c r="Q1510" t="s">
        <v>32</v>
      </c>
      <c r="R1510" t="s">
        <v>8304</v>
      </c>
      <c r="S1510">
        <v>12.53</v>
      </c>
      <c r="T1510">
        <v>36</v>
      </c>
      <c r="U1510" t="s">
        <v>19</v>
      </c>
      <c r="V1510" s="2">
        <v>42694</v>
      </c>
      <c r="W1510" t="s">
        <v>20</v>
      </c>
      <c r="X1510" t="s">
        <v>285</v>
      </c>
      <c r="Y1510" t="s">
        <v>64</v>
      </c>
    </row>
    <row r="1511" spans="1:25" hidden="1" x14ac:dyDescent="0.35">
      <c r="A1511">
        <v>2</v>
      </c>
      <c r="B1511" t="s">
        <v>43</v>
      </c>
      <c r="C1511">
        <v>3</v>
      </c>
      <c r="D1511" t="s">
        <v>11</v>
      </c>
      <c r="E1511" t="s">
        <v>489</v>
      </c>
      <c r="F1511" t="s">
        <v>13</v>
      </c>
      <c r="G1511" t="s">
        <v>403</v>
      </c>
      <c r="H1511" s="1">
        <v>0.2</v>
      </c>
      <c r="I1511" s="2">
        <v>42508</v>
      </c>
      <c r="J1511" t="s">
        <v>1948</v>
      </c>
      <c r="K1511" t="s">
        <v>102</v>
      </c>
      <c r="L1511">
        <v>44312</v>
      </c>
      <c r="M1511">
        <v>507</v>
      </c>
      <c r="N1511" t="s">
        <v>1949</v>
      </c>
      <c r="O1511">
        <v>4</v>
      </c>
      <c r="P1511">
        <v>3</v>
      </c>
      <c r="Q1511" t="s">
        <v>104</v>
      </c>
      <c r="R1511" t="s">
        <v>8304</v>
      </c>
      <c r="S1511">
        <v>3.73</v>
      </c>
      <c r="T1511">
        <v>149</v>
      </c>
      <c r="U1511" t="s">
        <v>19</v>
      </c>
      <c r="V1511" s="2">
        <v>42510</v>
      </c>
      <c r="W1511" t="s">
        <v>20</v>
      </c>
      <c r="X1511" t="s">
        <v>309</v>
      </c>
      <c r="Y1511" t="s">
        <v>47</v>
      </c>
    </row>
    <row r="1512" spans="1:25" hidden="1" x14ac:dyDescent="0.35">
      <c r="A1512">
        <v>2</v>
      </c>
      <c r="B1512" t="s">
        <v>43</v>
      </c>
      <c r="C1512">
        <v>3</v>
      </c>
      <c r="D1512" t="s">
        <v>26</v>
      </c>
      <c r="E1512" t="s">
        <v>489</v>
      </c>
      <c r="F1512" t="s">
        <v>13</v>
      </c>
      <c r="G1512" t="s">
        <v>403</v>
      </c>
      <c r="H1512" s="1">
        <v>0.2</v>
      </c>
      <c r="I1512" s="2">
        <v>42508</v>
      </c>
      <c r="J1512" t="s">
        <v>1948</v>
      </c>
      <c r="K1512" t="s">
        <v>102</v>
      </c>
      <c r="L1512">
        <v>44312</v>
      </c>
      <c r="M1512">
        <v>1745</v>
      </c>
      <c r="N1512" t="s">
        <v>3368</v>
      </c>
      <c r="O1512">
        <v>6</v>
      </c>
      <c r="P1512">
        <v>4</v>
      </c>
      <c r="Q1512" t="s">
        <v>104</v>
      </c>
      <c r="R1512" t="s">
        <v>8304</v>
      </c>
      <c r="S1512">
        <v>5.78</v>
      </c>
      <c r="T1512">
        <v>16</v>
      </c>
      <c r="U1512" t="s">
        <v>19</v>
      </c>
      <c r="V1512" s="2">
        <v>42510</v>
      </c>
      <c r="W1512" t="s">
        <v>20</v>
      </c>
      <c r="X1512" t="s">
        <v>309</v>
      </c>
      <c r="Y1512" t="s">
        <v>64</v>
      </c>
    </row>
    <row r="1513" spans="1:25" hidden="1" x14ac:dyDescent="0.35">
      <c r="A1513">
        <v>2</v>
      </c>
      <c r="B1513" t="s">
        <v>25</v>
      </c>
      <c r="C1513">
        <v>1</v>
      </c>
      <c r="D1513" t="s">
        <v>26</v>
      </c>
      <c r="E1513" t="s">
        <v>99</v>
      </c>
      <c r="F1513" t="s">
        <v>13</v>
      </c>
      <c r="G1513" t="s">
        <v>692</v>
      </c>
      <c r="H1513" s="1">
        <v>0.2</v>
      </c>
      <c r="I1513" s="2">
        <v>42732</v>
      </c>
      <c r="J1513" t="s">
        <v>693</v>
      </c>
      <c r="K1513" t="s">
        <v>102</v>
      </c>
      <c r="L1513">
        <v>19143</v>
      </c>
      <c r="M1513">
        <v>363</v>
      </c>
      <c r="N1513" t="s">
        <v>694</v>
      </c>
      <c r="O1513">
        <v>9</v>
      </c>
      <c r="P1513">
        <v>4</v>
      </c>
      <c r="Q1513" t="s">
        <v>104</v>
      </c>
      <c r="R1513" t="s">
        <v>8304</v>
      </c>
      <c r="S1513">
        <v>8.67</v>
      </c>
      <c r="T1513">
        <v>99</v>
      </c>
      <c r="U1513" t="s">
        <v>33</v>
      </c>
      <c r="V1513" s="2">
        <v>42734</v>
      </c>
      <c r="W1513" t="s">
        <v>130</v>
      </c>
      <c r="X1513" t="s">
        <v>105</v>
      </c>
      <c r="Y1513" t="s">
        <v>49</v>
      </c>
    </row>
    <row r="1514" spans="1:25" hidden="1" x14ac:dyDescent="0.35">
      <c r="A1514">
        <v>6</v>
      </c>
      <c r="B1514" t="s">
        <v>10</v>
      </c>
      <c r="C1514">
        <v>6</v>
      </c>
      <c r="D1514" t="s">
        <v>26</v>
      </c>
      <c r="E1514" t="s">
        <v>2483</v>
      </c>
      <c r="F1514" t="s">
        <v>13</v>
      </c>
      <c r="G1514" t="s">
        <v>2503</v>
      </c>
      <c r="H1514" s="1">
        <v>0</v>
      </c>
      <c r="I1514" s="2">
        <v>42462</v>
      </c>
      <c r="J1514" t="s">
        <v>4301</v>
      </c>
      <c r="K1514" t="s">
        <v>16</v>
      </c>
      <c r="L1514">
        <v>30605</v>
      </c>
      <c r="M1514">
        <v>1790</v>
      </c>
      <c r="N1514" t="s">
        <v>3203</v>
      </c>
      <c r="O1514">
        <v>7</v>
      </c>
      <c r="P1514">
        <v>3</v>
      </c>
      <c r="Q1514" t="s">
        <v>18</v>
      </c>
      <c r="R1514" t="s">
        <v>8304</v>
      </c>
      <c r="S1514">
        <v>7.13</v>
      </c>
      <c r="T1514">
        <v>16</v>
      </c>
      <c r="U1514" t="s">
        <v>19</v>
      </c>
      <c r="V1514" s="2">
        <v>42468</v>
      </c>
      <c r="W1514" t="s">
        <v>39</v>
      </c>
      <c r="X1514" t="s">
        <v>761</v>
      </c>
      <c r="Y1514" t="s">
        <v>64</v>
      </c>
    </row>
    <row r="1515" spans="1:25" hidden="1" x14ac:dyDescent="0.35">
      <c r="A1515">
        <v>6</v>
      </c>
      <c r="B1515" t="s">
        <v>10</v>
      </c>
      <c r="C1515">
        <v>6</v>
      </c>
      <c r="D1515" t="s">
        <v>26</v>
      </c>
      <c r="E1515" t="s">
        <v>2483</v>
      </c>
      <c r="F1515" t="s">
        <v>13</v>
      </c>
      <c r="G1515" t="s">
        <v>2503</v>
      </c>
      <c r="H1515" s="1">
        <v>0</v>
      </c>
      <c r="I1515" s="2">
        <v>42462</v>
      </c>
      <c r="J1515" t="s">
        <v>4301</v>
      </c>
      <c r="K1515" t="s">
        <v>16</v>
      </c>
      <c r="L1515">
        <v>30605</v>
      </c>
      <c r="M1515">
        <v>615</v>
      </c>
      <c r="N1515" t="s">
        <v>2858</v>
      </c>
      <c r="O1515">
        <v>40</v>
      </c>
      <c r="P1515">
        <v>5</v>
      </c>
      <c r="Q1515" t="s">
        <v>18</v>
      </c>
      <c r="R1515" t="s">
        <v>8304</v>
      </c>
      <c r="S1515">
        <v>40.270000000000003</v>
      </c>
      <c r="T1515">
        <v>155</v>
      </c>
      <c r="U1515" t="s">
        <v>19</v>
      </c>
      <c r="V1515" s="2">
        <v>42468</v>
      </c>
      <c r="W1515" t="s">
        <v>39</v>
      </c>
      <c r="X1515" t="s">
        <v>761</v>
      </c>
      <c r="Y1515" t="s">
        <v>56</v>
      </c>
    </row>
    <row r="1516" spans="1:25" hidden="1" x14ac:dyDescent="0.35">
      <c r="A1516">
        <v>6</v>
      </c>
      <c r="B1516" t="s">
        <v>10</v>
      </c>
      <c r="C1516">
        <v>6</v>
      </c>
      <c r="D1516" t="s">
        <v>50</v>
      </c>
      <c r="E1516" t="s">
        <v>2483</v>
      </c>
      <c r="F1516" t="s">
        <v>13</v>
      </c>
      <c r="G1516" t="s">
        <v>2503</v>
      </c>
      <c r="H1516" s="1">
        <v>0</v>
      </c>
      <c r="I1516" s="2">
        <v>42462</v>
      </c>
      <c r="J1516" t="s">
        <v>4301</v>
      </c>
      <c r="K1516" t="s">
        <v>16</v>
      </c>
      <c r="L1516">
        <v>30605</v>
      </c>
      <c r="M1516">
        <v>1105</v>
      </c>
      <c r="N1516" t="s">
        <v>5089</v>
      </c>
      <c r="O1516">
        <v>294</v>
      </c>
      <c r="P1516">
        <v>7</v>
      </c>
      <c r="Q1516" t="s">
        <v>18</v>
      </c>
      <c r="R1516" t="s">
        <v>8304</v>
      </c>
      <c r="S1516">
        <v>293.98</v>
      </c>
      <c r="T1516">
        <v>1050</v>
      </c>
      <c r="U1516" t="s">
        <v>19</v>
      </c>
      <c r="V1516" s="2">
        <v>42468</v>
      </c>
      <c r="W1516" t="s">
        <v>39</v>
      </c>
      <c r="X1516" t="s">
        <v>761</v>
      </c>
      <c r="Y1516" t="s">
        <v>52</v>
      </c>
    </row>
    <row r="1517" spans="1:25" hidden="1" x14ac:dyDescent="0.35">
      <c r="A1517">
        <v>5</v>
      </c>
      <c r="B1517" t="s">
        <v>25</v>
      </c>
      <c r="C1517">
        <v>3</v>
      </c>
      <c r="D1517" t="s">
        <v>26</v>
      </c>
      <c r="E1517" t="s">
        <v>99</v>
      </c>
      <c r="F1517" t="s">
        <v>13</v>
      </c>
      <c r="G1517" t="s">
        <v>5672</v>
      </c>
      <c r="H1517" s="1">
        <v>0.2</v>
      </c>
      <c r="I1517" s="2">
        <v>42639</v>
      </c>
      <c r="J1517" t="s">
        <v>6083</v>
      </c>
      <c r="K1517" t="s">
        <v>102</v>
      </c>
      <c r="L1517">
        <v>19134</v>
      </c>
      <c r="M1517">
        <v>292</v>
      </c>
      <c r="N1517" t="s">
        <v>3624</v>
      </c>
      <c r="O1517">
        <v>14</v>
      </c>
      <c r="P1517">
        <v>3</v>
      </c>
      <c r="Q1517" t="s">
        <v>104</v>
      </c>
      <c r="R1517" t="s">
        <v>8304</v>
      </c>
      <c r="S1517">
        <v>14.4</v>
      </c>
      <c r="T1517">
        <v>144</v>
      </c>
      <c r="U1517" t="s">
        <v>33</v>
      </c>
      <c r="V1517" s="2">
        <v>42644</v>
      </c>
      <c r="W1517" t="s">
        <v>20</v>
      </c>
      <c r="X1517" t="s">
        <v>105</v>
      </c>
      <c r="Y1517" t="s">
        <v>56</v>
      </c>
    </row>
    <row r="1518" spans="1:25" hidden="1" x14ac:dyDescent="0.35">
      <c r="A1518">
        <v>2</v>
      </c>
      <c r="B1518" t="s">
        <v>43</v>
      </c>
      <c r="C1518">
        <v>3</v>
      </c>
      <c r="D1518" t="s">
        <v>26</v>
      </c>
      <c r="E1518" t="s">
        <v>1174</v>
      </c>
      <c r="F1518" t="s">
        <v>13</v>
      </c>
      <c r="G1518" t="s">
        <v>705</v>
      </c>
      <c r="H1518" s="1">
        <v>0.2</v>
      </c>
      <c r="I1518" s="2">
        <v>42546</v>
      </c>
      <c r="J1518" t="s">
        <v>6163</v>
      </c>
      <c r="K1518" t="s">
        <v>30</v>
      </c>
      <c r="L1518">
        <v>97301</v>
      </c>
      <c r="M1518">
        <v>888</v>
      </c>
      <c r="N1518" t="s">
        <v>2781</v>
      </c>
      <c r="O1518">
        <v>1</v>
      </c>
      <c r="P1518">
        <v>1</v>
      </c>
      <c r="Q1518" t="s">
        <v>32</v>
      </c>
      <c r="R1518" t="s">
        <v>8304</v>
      </c>
      <c r="S1518">
        <v>0.82</v>
      </c>
      <c r="T1518">
        <v>9</v>
      </c>
      <c r="U1518" t="s">
        <v>33</v>
      </c>
      <c r="V1518" s="2">
        <v>42548</v>
      </c>
      <c r="W1518" t="s">
        <v>20</v>
      </c>
      <c r="X1518" t="s">
        <v>262</v>
      </c>
      <c r="Y1518" t="s">
        <v>49</v>
      </c>
    </row>
    <row r="1519" spans="1:25" hidden="1" x14ac:dyDescent="0.35">
      <c r="A1519">
        <v>2</v>
      </c>
      <c r="B1519" t="s">
        <v>43</v>
      </c>
      <c r="C1519">
        <v>3</v>
      </c>
      <c r="D1519" t="s">
        <v>26</v>
      </c>
      <c r="E1519" t="s">
        <v>1174</v>
      </c>
      <c r="F1519" t="s">
        <v>13</v>
      </c>
      <c r="G1519" t="s">
        <v>705</v>
      </c>
      <c r="H1519" s="1">
        <v>0.2</v>
      </c>
      <c r="I1519" s="2">
        <v>42546</v>
      </c>
      <c r="J1519" t="s">
        <v>6163</v>
      </c>
      <c r="K1519" t="s">
        <v>30</v>
      </c>
      <c r="L1519">
        <v>97301</v>
      </c>
      <c r="M1519">
        <v>251</v>
      </c>
      <c r="N1519" t="s">
        <v>848</v>
      </c>
      <c r="O1519">
        <v>18</v>
      </c>
      <c r="P1519">
        <v>11</v>
      </c>
      <c r="Q1519" t="s">
        <v>32</v>
      </c>
      <c r="R1519" t="s">
        <v>8304</v>
      </c>
      <c r="S1519">
        <v>17.91</v>
      </c>
      <c r="T1519">
        <v>72</v>
      </c>
      <c r="U1519" t="s">
        <v>33</v>
      </c>
      <c r="V1519" s="2">
        <v>42548</v>
      </c>
      <c r="W1519" t="s">
        <v>20</v>
      </c>
      <c r="X1519" t="s">
        <v>262</v>
      </c>
      <c r="Y1519" t="s">
        <v>49</v>
      </c>
    </row>
    <row r="1520" spans="1:25" hidden="1" x14ac:dyDescent="0.35">
      <c r="A1520">
        <v>2</v>
      </c>
      <c r="B1520" t="s">
        <v>43</v>
      </c>
      <c r="C1520">
        <v>3</v>
      </c>
      <c r="D1520" t="s">
        <v>50</v>
      </c>
      <c r="E1520" t="s">
        <v>1174</v>
      </c>
      <c r="F1520" t="s">
        <v>13</v>
      </c>
      <c r="G1520" t="s">
        <v>705</v>
      </c>
      <c r="H1520" s="1">
        <v>0.2</v>
      </c>
      <c r="I1520" s="2">
        <v>42546</v>
      </c>
      <c r="J1520" t="s">
        <v>6163</v>
      </c>
      <c r="K1520" t="s">
        <v>30</v>
      </c>
      <c r="L1520">
        <v>97301</v>
      </c>
      <c r="M1520">
        <v>1272</v>
      </c>
      <c r="N1520" t="s">
        <v>6735</v>
      </c>
      <c r="O1520">
        <v>20</v>
      </c>
      <c r="P1520">
        <v>5</v>
      </c>
      <c r="Q1520" t="s">
        <v>32</v>
      </c>
      <c r="R1520" t="s">
        <v>8304</v>
      </c>
      <c r="S1520">
        <v>19.8</v>
      </c>
      <c r="T1520">
        <v>264</v>
      </c>
      <c r="U1520" t="s">
        <v>33</v>
      </c>
      <c r="V1520" s="2">
        <v>42548</v>
      </c>
      <c r="W1520" t="s">
        <v>20</v>
      </c>
      <c r="X1520" t="s">
        <v>262</v>
      </c>
      <c r="Y1520" t="s">
        <v>52</v>
      </c>
    </row>
    <row r="1521" spans="1:25" x14ac:dyDescent="0.35">
      <c r="A1521">
        <v>2</v>
      </c>
      <c r="B1521" t="s">
        <v>43</v>
      </c>
      <c r="C1521">
        <v>3</v>
      </c>
      <c r="D1521" t="s">
        <v>11</v>
      </c>
      <c r="E1521" t="s">
        <v>596</v>
      </c>
      <c r="F1521" t="s">
        <v>13</v>
      </c>
      <c r="G1521" t="s">
        <v>5757</v>
      </c>
      <c r="H1521" s="1">
        <v>0</v>
      </c>
      <c r="I1521" s="2">
        <v>42699</v>
      </c>
      <c r="J1521" t="s">
        <v>7961</v>
      </c>
      <c r="K1521" t="s">
        <v>30</v>
      </c>
      <c r="L1521">
        <v>94513</v>
      </c>
      <c r="M1521">
        <v>1505</v>
      </c>
      <c r="N1521" t="s">
        <v>560</v>
      </c>
      <c r="O1521">
        <v>11</v>
      </c>
      <c r="P1521">
        <v>3</v>
      </c>
      <c r="Q1521" t="s">
        <v>32</v>
      </c>
      <c r="R1521" t="s">
        <v>92</v>
      </c>
      <c r="S1521">
        <v>10.51</v>
      </c>
      <c r="T1521">
        <v>24</v>
      </c>
      <c r="U1521" t="s">
        <v>33</v>
      </c>
      <c r="V1521" s="2">
        <v>42701</v>
      </c>
      <c r="W1521" t="s">
        <v>20</v>
      </c>
      <c r="X1521" t="s">
        <v>34</v>
      </c>
      <c r="Y1521" t="s">
        <v>47</v>
      </c>
    </row>
    <row r="1522" spans="1:25" x14ac:dyDescent="0.35">
      <c r="A1522">
        <v>2</v>
      </c>
      <c r="B1522" t="s">
        <v>43</v>
      </c>
      <c r="C1522">
        <v>3</v>
      </c>
      <c r="D1522" t="s">
        <v>26</v>
      </c>
      <c r="E1522" t="s">
        <v>596</v>
      </c>
      <c r="F1522" t="s">
        <v>13</v>
      </c>
      <c r="G1522" t="s">
        <v>5757</v>
      </c>
      <c r="H1522" s="1">
        <v>0</v>
      </c>
      <c r="I1522" s="2">
        <v>42699</v>
      </c>
      <c r="J1522" t="s">
        <v>7961</v>
      </c>
      <c r="K1522" t="s">
        <v>30</v>
      </c>
      <c r="L1522">
        <v>94513</v>
      </c>
      <c r="M1522">
        <v>1659</v>
      </c>
      <c r="N1522" t="s">
        <v>3769</v>
      </c>
      <c r="O1522">
        <v>12</v>
      </c>
      <c r="P1522">
        <v>4</v>
      </c>
      <c r="Q1522" t="s">
        <v>32</v>
      </c>
      <c r="R1522" t="s">
        <v>92</v>
      </c>
      <c r="S1522">
        <v>12.31</v>
      </c>
      <c r="T1522">
        <v>27</v>
      </c>
      <c r="U1522" t="s">
        <v>33</v>
      </c>
      <c r="V1522" s="2">
        <v>42701</v>
      </c>
      <c r="W1522" t="s">
        <v>20</v>
      </c>
      <c r="X1522" t="s">
        <v>34</v>
      </c>
      <c r="Y1522" t="s">
        <v>64</v>
      </c>
    </row>
    <row r="1523" spans="1:25" x14ac:dyDescent="0.35">
      <c r="A1523">
        <v>2</v>
      </c>
      <c r="B1523" t="s">
        <v>43</v>
      </c>
      <c r="C1523">
        <v>3</v>
      </c>
      <c r="D1523" t="s">
        <v>26</v>
      </c>
      <c r="E1523" t="s">
        <v>596</v>
      </c>
      <c r="F1523" t="s">
        <v>13</v>
      </c>
      <c r="G1523" t="s">
        <v>5757</v>
      </c>
      <c r="H1523" s="1">
        <v>0</v>
      </c>
      <c r="I1523" s="2">
        <v>42699</v>
      </c>
      <c r="J1523" t="s">
        <v>7961</v>
      </c>
      <c r="K1523" t="s">
        <v>30</v>
      </c>
      <c r="L1523">
        <v>94513</v>
      </c>
      <c r="M1523">
        <v>297</v>
      </c>
      <c r="N1523" t="s">
        <v>2845</v>
      </c>
      <c r="O1523">
        <v>93</v>
      </c>
      <c r="P1523">
        <v>6</v>
      </c>
      <c r="Q1523" t="s">
        <v>32</v>
      </c>
      <c r="R1523" t="s">
        <v>92</v>
      </c>
      <c r="S1523">
        <v>93.06</v>
      </c>
      <c r="T1523">
        <v>321</v>
      </c>
      <c r="U1523" t="s">
        <v>33</v>
      </c>
      <c r="V1523" s="2">
        <v>42701</v>
      </c>
      <c r="W1523" t="s">
        <v>20</v>
      </c>
      <c r="X1523" t="s">
        <v>34</v>
      </c>
      <c r="Y1523" t="s">
        <v>56</v>
      </c>
    </row>
    <row r="1524" spans="1:25" hidden="1" x14ac:dyDescent="0.35">
      <c r="A1524">
        <v>5</v>
      </c>
      <c r="B1524" t="s">
        <v>25</v>
      </c>
      <c r="C1524">
        <v>3</v>
      </c>
      <c r="D1524" t="s">
        <v>11</v>
      </c>
      <c r="E1524" t="s">
        <v>667</v>
      </c>
      <c r="F1524" t="s">
        <v>13</v>
      </c>
      <c r="G1524" t="s">
        <v>5375</v>
      </c>
      <c r="H1524" s="1">
        <v>0</v>
      </c>
      <c r="I1524" s="2">
        <v>42656</v>
      </c>
      <c r="J1524" t="s">
        <v>5376</v>
      </c>
      <c r="K1524" t="s">
        <v>102</v>
      </c>
      <c r="L1524">
        <v>8701</v>
      </c>
      <c r="M1524">
        <v>755</v>
      </c>
      <c r="N1524" t="s">
        <v>1849</v>
      </c>
      <c r="O1524">
        <v>27</v>
      </c>
      <c r="P1524">
        <v>2</v>
      </c>
      <c r="Q1524" t="s">
        <v>104</v>
      </c>
      <c r="R1524" t="s">
        <v>8304</v>
      </c>
      <c r="S1524">
        <v>27.06</v>
      </c>
      <c r="T1524">
        <v>246</v>
      </c>
      <c r="U1524" t="s">
        <v>33</v>
      </c>
      <c r="V1524" s="2">
        <v>42661</v>
      </c>
      <c r="W1524" t="s">
        <v>20</v>
      </c>
      <c r="X1524" t="s">
        <v>485</v>
      </c>
      <c r="Y1524" t="s">
        <v>24</v>
      </c>
    </row>
    <row r="1525" spans="1:25" hidden="1" x14ac:dyDescent="0.35">
      <c r="A1525">
        <v>5</v>
      </c>
      <c r="B1525" t="s">
        <v>25</v>
      </c>
      <c r="C1525">
        <v>3</v>
      </c>
      <c r="D1525" t="s">
        <v>26</v>
      </c>
      <c r="E1525" t="s">
        <v>667</v>
      </c>
      <c r="F1525" t="s">
        <v>13</v>
      </c>
      <c r="G1525" t="s">
        <v>5375</v>
      </c>
      <c r="H1525" s="1">
        <v>0</v>
      </c>
      <c r="I1525" s="2">
        <v>42656</v>
      </c>
      <c r="J1525" t="s">
        <v>5376</v>
      </c>
      <c r="K1525" t="s">
        <v>102</v>
      </c>
      <c r="L1525">
        <v>8701</v>
      </c>
      <c r="M1525">
        <v>674</v>
      </c>
      <c r="N1525" t="s">
        <v>261</v>
      </c>
      <c r="O1525">
        <v>9</v>
      </c>
      <c r="P1525">
        <v>1</v>
      </c>
      <c r="Q1525" t="s">
        <v>104</v>
      </c>
      <c r="R1525" t="s">
        <v>8304</v>
      </c>
      <c r="S1525">
        <v>9.4700000000000006</v>
      </c>
      <c r="T1525">
        <v>19</v>
      </c>
      <c r="U1525" t="s">
        <v>33</v>
      </c>
      <c r="V1525" s="2">
        <v>42661</v>
      </c>
      <c r="W1525" t="s">
        <v>20</v>
      </c>
      <c r="X1525" t="s">
        <v>485</v>
      </c>
      <c r="Y1525" t="s">
        <v>54</v>
      </c>
    </row>
    <row r="1526" spans="1:25" hidden="1" x14ac:dyDescent="0.35">
      <c r="A1526">
        <v>3</v>
      </c>
      <c r="B1526" t="s">
        <v>25</v>
      </c>
      <c r="C1526">
        <v>1</v>
      </c>
      <c r="D1526" t="s">
        <v>26</v>
      </c>
      <c r="E1526" t="s">
        <v>3046</v>
      </c>
      <c r="F1526" t="s">
        <v>13</v>
      </c>
      <c r="G1526" t="s">
        <v>1580</v>
      </c>
      <c r="H1526" s="1">
        <v>0.2</v>
      </c>
      <c r="I1526" s="2">
        <v>42452</v>
      </c>
      <c r="J1526" t="s">
        <v>3047</v>
      </c>
      <c r="K1526" t="s">
        <v>16</v>
      </c>
      <c r="L1526">
        <v>33445</v>
      </c>
      <c r="M1526">
        <v>183</v>
      </c>
      <c r="N1526" t="s">
        <v>1434</v>
      </c>
      <c r="O1526">
        <v>3</v>
      </c>
      <c r="P1526">
        <v>3</v>
      </c>
      <c r="Q1526" t="s">
        <v>18</v>
      </c>
      <c r="R1526" t="s">
        <v>8304</v>
      </c>
      <c r="S1526">
        <v>3.22</v>
      </c>
      <c r="T1526">
        <v>10</v>
      </c>
      <c r="U1526" t="s">
        <v>19</v>
      </c>
      <c r="V1526" s="2">
        <v>42455</v>
      </c>
      <c r="W1526" t="s">
        <v>130</v>
      </c>
      <c r="X1526" t="s">
        <v>40</v>
      </c>
      <c r="Y1526" t="s">
        <v>35</v>
      </c>
    </row>
    <row r="1527" spans="1:25" hidden="1" x14ac:dyDescent="0.35">
      <c r="A1527">
        <v>3</v>
      </c>
      <c r="B1527" t="s">
        <v>10</v>
      </c>
      <c r="C1527">
        <v>3</v>
      </c>
      <c r="D1527" t="s">
        <v>26</v>
      </c>
      <c r="E1527" t="s">
        <v>2775</v>
      </c>
      <c r="F1527" t="s">
        <v>13</v>
      </c>
      <c r="G1527" t="s">
        <v>6160</v>
      </c>
      <c r="H1527" s="1">
        <v>0</v>
      </c>
      <c r="I1527" s="2">
        <v>42707</v>
      </c>
      <c r="J1527" t="s">
        <v>8001</v>
      </c>
      <c r="K1527" t="s">
        <v>73</v>
      </c>
      <c r="L1527">
        <v>63116</v>
      </c>
      <c r="M1527">
        <v>1818</v>
      </c>
      <c r="N1527" t="s">
        <v>3521</v>
      </c>
      <c r="O1527">
        <v>12</v>
      </c>
      <c r="P1527">
        <v>4</v>
      </c>
      <c r="Q1527" t="s">
        <v>75</v>
      </c>
      <c r="R1527" t="s">
        <v>92</v>
      </c>
      <c r="S1527">
        <v>12.44</v>
      </c>
      <c r="T1527">
        <v>26</v>
      </c>
      <c r="U1527" t="s">
        <v>33</v>
      </c>
      <c r="V1527" s="2">
        <v>42710</v>
      </c>
      <c r="W1527" t="s">
        <v>20</v>
      </c>
      <c r="X1527" t="s">
        <v>368</v>
      </c>
      <c r="Y1527" t="s">
        <v>64</v>
      </c>
    </row>
    <row r="1528" spans="1:25" x14ac:dyDescent="0.35">
      <c r="A1528">
        <v>4</v>
      </c>
      <c r="B1528" t="s">
        <v>43</v>
      </c>
      <c r="C1528">
        <v>6</v>
      </c>
      <c r="D1528" t="s">
        <v>26</v>
      </c>
      <c r="E1528" t="s">
        <v>27</v>
      </c>
      <c r="F1528" t="s">
        <v>13</v>
      </c>
      <c r="G1528" t="s">
        <v>1276</v>
      </c>
      <c r="H1528" s="1">
        <v>0</v>
      </c>
      <c r="I1528" s="2">
        <v>42420</v>
      </c>
      <c r="J1528" t="s">
        <v>7631</v>
      </c>
      <c r="K1528" t="s">
        <v>30</v>
      </c>
      <c r="L1528">
        <v>90049</v>
      </c>
      <c r="M1528">
        <v>1807</v>
      </c>
      <c r="N1528" t="s">
        <v>6479</v>
      </c>
      <c r="O1528">
        <v>6</v>
      </c>
      <c r="P1528">
        <v>2</v>
      </c>
      <c r="Q1528" t="s">
        <v>32</v>
      </c>
      <c r="R1528" t="s">
        <v>8304</v>
      </c>
      <c r="S1528">
        <v>6.22</v>
      </c>
      <c r="T1528">
        <v>13</v>
      </c>
      <c r="U1528" t="s">
        <v>76</v>
      </c>
      <c r="V1528" s="2">
        <v>42424</v>
      </c>
      <c r="W1528" t="s">
        <v>39</v>
      </c>
      <c r="X1528" t="s">
        <v>34</v>
      </c>
      <c r="Y1528" t="s">
        <v>64</v>
      </c>
    </row>
    <row r="1529" spans="1:25" hidden="1" x14ac:dyDescent="0.35">
      <c r="A1529">
        <v>5</v>
      </c>
      <c r="B1529" t="s">
        <v>25</v>
      </c>
      <c r="C1529">
        <v>3</v>
      </c>
      <c r="D1529" t="s">
        <v>26</v>
      </c>
      <c r="E1529" t="s">
        <v>4342</v>
      </c>
      <c r="F1529" t="s">
        <v>13</v>
      </c>
      <c r="G1529" t="s">
        <v>5617</v>
      </c>
      <c r="H1529" s="1">
        <v>0.2</v>
      </c>
      <c r="I1529" s="2">
        <v>42686</v>
      </c>
      <c r="J1529" t="s">
        <v>6118</v>
      </c>
      <c r="K1529" t="s">
        <v>16</v>
      </c>
      <c r="L1529">
        <v>28806</v>
      </c>
      <c r="M1529">
        <v>1168</v>
      </c>
      <c r="N1529" t="s">
        <v>666</v>
      </c>
      <c r="O1529">
        <v>1</v>
      </c>
      <c r="P1529">
        <v>3</v>
      </c>
      <c r="Q1529" t="s">
        <v>18</v>
      </c>
      <c r="R1529" t="s">
        <v>8304</v>
      </c>
      <c r="S1529">
        <v>0.89</v>
      </c>
      <c r="T1529">
        <v>8</v>
      </c>
      <c r="U1529" t="s">
        <v>33</v>
      </c>
      <c r="V1529" s="2">
        <v>42691</v>
      </c>
      <c r="W1529" t="s">
        <v>20</v>
      </c>
      <c r="X1529" t="s">
        <v>63</v>
      </c>
      <c r="Y1529" t="s">
        <v>49</v>
      </c>
    </row>
    <row r="1530" spans="1:25" hidden="1" x14ac:dyDescent="0.35">
      <c r="A1530">
        <v>5</v>
      </c>
      <c r="B1530" t="s">
        <v>43</v>
      </c>
      <c r="C1530">
        <v>6</v>
      </c>
      <c r="D1530" t="s">
        <v>11</v>
      </c>
      <c r="E1530" t="s">
        <v>171</v>
      </c>
      <c r="F1530" t="s">
        <v>13</v>
      </c>
      <c r="G1530" t="s">
        <v>695</v>
      </c>
      <c r="H1530" s="1">
        <v>0.1</v>
      </c>
      <c r="I1530" s="2">
        <v>42678</v>
      </c>
      <c r="J1530" t="s">
        <v>696</v>
      </c>
      <c r="K1530" t="s">
        <v>102</v>
      </c>
      <c r="L1530">
        <v>10024</v>
      </c>
      <c r="M1530">
        <v>529</v>
      </c>
      <c r="N1530" t="s">
        <v>697</v>
      </c>
      <c r="O1530">
        <v>24</v>
      </c>
      <c r="P1530">
        <v>1</v>
      </c>
      <c r="Q1530" t="s">
        <v>104</v>
      </c>
      <c r="R1530" t="s">
        <v>8304</v>
      </c>
      <c r="S1530">
        <v>24.16</v>
      </c>
      <c r="T1530">
        <v>136</v>
      </c>
      <c r="U1530" t="s">
        <v>76</v>
      </c>
      <c r="V1530" s="2">
        <v>42683</v>
      </c>
      <c r="W1530" t="s">
        <v>39</v>
      </c>
      <c r="X1530" t="s">
        <v>175</v>
      </c>
      <c r="Y1530" t="s">
        <v>24</v>
      </c>
    </row>
    <row r="1531" spans="1:25" hidden="1" x14ac:dyDescent="0.35">
      <c r="A1531">
        <v>5</v>
      </c>
      <c r="B1531" t="s">
        <v>43</v>
      </c>
      <c r="C1531">
        <v>6</v>
      </c>
      <c r="D1531" t="s">
        <v>50</v>
      </c>
      <c r="E1531" t="s">
        <v>171</v>
      </c>
      <c r="F1531" t="s">
        <v>13</v>
      </c>
      <c r="G1531" t="s">
        <v>695</v>
      </c>
      <c r="H1531" s="1">
        <v>0</v>
      </c>
      <c r="I1531" s="2">
        <v>42678</v>
      </c>
      <c r="J1531" t="s">
        <v>696</v>
      </c>
      <c r="K1531" t="s">
        <v>102</v>
      </c>
      <c r="L1531">
        <v>10024</v>
      </c>
      <c r="M1531">
        <v>401</v>
      </c>
      <c r="N1531" t="s">
        <v>698</v>
      </c>
      <c r="O1531">
        <v>1996</v>
      </c>
      <c r="P1531">
        <v>2</v>
      </c>
      <c r="Q1531" t="s">
        <v>104</v>
      </c>
      <c r="R1531" t="s">
        <v>8304</v>
      </c>
      <c r="S1531">
        <v>1995.99</v>
      </c>
      <c r="T1531">
        <v>3992</v>
      </c>
      <c r="U1531" t="s">
        <v>76</v>
      </c>
      <c r="V1531" s="2">
        <v>42683</v>
      </c>
      <c r="W1531" t="s">
        <v>39</v>
      </c>
      <c r="X1531" t="s">
        <v>175</v>
      </c>
      <c r="Y1531" t="s">
        <v>422</v>
      </c>
    </row>
    <row r="1532" spans="1:25" hidden="1" x14ac:dyDescent="0.35">
      <c r="A1532">
        <v>5</v>
      </c>
      <c r="B1532" t="s">
        <v>43</v>
      </c>
      <c r="C1532">
        <v>6</v>
      </c>
      <c r="D1532" t="s">
        <v>50</v>
      </c>
      <c r="E1532" t="s">
        <v>171</v>
      </c>
      <c r="F1532" t="s">
        <v>13</v>
      </c>
      <c r="G1532" t="s">
        <v>695</v>
      </c>
      <c r="H1532" s="1">
        <v>0</v>
      </c>
      <c r="I1532" s="2">
        <v>42678</v>
      </c>
      <c r="J1532" t="s">
        <v>696</v>
      </c>
      <c r="K1532" t="s">
        <v>102</v>
      </c>
      <c r="L1532">
        <v>10024</v>
      </c>
      <c r="M1532">
        <v>1251</v>
      </c>
      <c r="N1532" t="s">
        <v>138</v>
      </c>
      <c r="O1532">
        <v>80</v>
      </c>
      <c r="P1532">
        <v>6</v>
      </c>
      <c r="Q1532" t="s">
        <v>104</v>
      </c>
      <c r="R1532" t="s">
        <v>8304</v>
      </c>
      <c r="S1532">
        <v>80.02</v>
      </c>
      <c r="T1532">
        <v>276</v>
      </c>
      <c r="U1532" t="s">
        <v>76</v>
      </c>
      <c r="V1532" s="2">
        <v>42683</v>
      </c>
      <c r="W1532" t="s">
        <v>39</v>
      </c>
      <c r="X1532" t="s">
        <v>175</v>
      </c>
      <c r="Y1532" t="s">
        <v>52</v>
      </c>
    </row>
    <row r="1533" spans="1:25" hidden="1" x14ac:dyDescent="0.35">
      <c r="A1533">
        <v>5</v>
      </c>
      <c r="B1533" t="s">
        <v>43</v>
      </c>
      <c r="C1533">
        <v>6</v>
      </c>
      <c r="D1533" t="s">
        <v>50</v>
      </c>
      <c r="E1533" t="s">
        <v>171</v>
      </c>
      <c r="F1533" t="s">
        <v>13</v>
      </c>
      <c r="G1533" t="s">
        <v>695</v>
      </c>
      <c r="H1533" s="1">
        <v>0</v>
      </c>
      <c r="I1533" s="2">
        <v>42678</v>
      </c>
      <c r="J1533" t="s">
        <v>696</v>
      </c>
      <c r="K1533" t="s">
        <v>102</v>
      </c>
      <c r="L1533">
        <v>10024</v>
      </c>
      <c r="M1533">
        <v>1116</v>
      </c>
      <c r="N1533" t="s">
        <v>699</v>
      </c>
      <c r="O1533">
        <v>130</v>
      </c>
      <c r="P1533">
        <v>4</v>
      </c>
      <c r="Q1533" t="s">
        <v>104</v>
      </c>
      <c r="R1533" t="s">
        <v>8304</v>
      </c>
      <c r="S1533">
        <v>129.6</v>
      </c>
      <c r="T1533">
        <v>360</v>
      </c>
      <c r="U1533" t="s">
        <v>76</v>
      </c>
      <c r="V1533" s="2">
        <v>42683</v>
      </c>
      <c r="W1533" t="s">
        <v>39</v>
      </c>
      <c r="X1533" t="s">
        <v>175</v>
      </c>
      <c r="Y1533" t="s">
        <v>113</v>
      </c>
    </row>
    <row r="1534" spans="1:25" hidden="1" x14ac:dyDescent="0.35">
      <c r="A1534">
        <v>5</v>
      </c>
      <c r="B1534" t="s">
        <v>43</v>
      </c>
      <c r="C1534">
        <v>6</v>
      </c>
      <c r="D1534" t="s">
        <v>26</v>
      </c>
      <c r="E1534" t="s">
        <v>171</v>
      </c>
      <c r="F1534" t="s">
        <v>13</v>
      </c>
      <c r="G1534" t="s">
        <v>695</v>
      </c>
      <c r="H1534" s="1">
        <v>0</v>
      </c>
      <c r="I1534" s="2">
        <v>42678</v>
      </c>
      <c r="J1534" t="s">
        <v>696</v>
      </c>
      <c r="K1534" t="s">
        <v>102</v>
      </c>
      <c r="L1534">
        <v>10024</v>
      </c>
      <c r="M1534">
        <v>1579</v>
      </c>
      <c r="N1534" t="s">
        <v>337</v>
      </c>
      <c r="O1534">
        <v>13</v>
      </c>
      <c r="P1534">
        <v>1</v>
      </c>
      <c r="Q1534" t="s">
        <v>104</v>
      </c>
      <c r="R1534" t="s">
        <v>8304</v>
      </c>
      <c r="S1534">
        <v>13.07</v>
      </c>
      <c r="T1534">
        <v>44</v>
      </c>
      <c r="U1534" t="s">
        <v>76</v>
      </c>
      <c r="V1534" s="2">
        <v>42683</v>
      </c>
      <c r="W1534" t="s">
        <v>39</v>
      </c>
      <c r="X1534" t="s">
        <v>175</v>
      </c>
      <c r="Y1534" t="s">
        <v>42</v>
      </c>
    </row>
    <row r="1535" spans="1:25" hidden="1" x14ac:dyDescent="0.35">
      <c r="A1535">
        <v>4</v>
      </c>
      <c r="B1535" t="s">
        <v>43</v>
      </c>
      <c r="C1535">
        <v>6</v>
      </c>
      <c r="D1535" t="s">
        <v>26</v>
      </c>
      <c r="E1535" t="s">
        <v>122</v>
      </c>
      <c r="F1535" t="s">
        <v>13</v>
      </c>
      <c r="G1535" t="s">
        <v>202</v>
      </c>
      <c r="H1535" s="1">
        <v>0.2</v>
      </c>
      <c r="I1535" s="2">
        <v>42685</v>
      </c>
      <c r="J1535" t="s">
        <v>3882</v>
      </c>
      <c r="K1535" t="s">
        <v>73</v>
      </c>
      <c r="L1535">
        <v>77095</v>
      </c>
      <c r="M1535">
        <v>356</v>
      </c>
      <c r="N1535" t="s">
        <v>2789</v>
      </c>
      <c r="O1535">
        <v>7</v>
      </c>
      <c r="P1535">
        <v>3</v>
      </c>
      <c r="Q1535" t="s">
        <v>75</v>
      </c>
      <c r="R1535" t="s">
        <v>8304</v>
      </c>
      <c r="S1535">
        <v>6.76</v>
      </c>
      <c r="T1535">
        <v>68</v>
      </c>
      <c r="U1535" t="s">
        <v>19</v>
      </c>
      <c r="V1535" s="2">
        <v>42689</v>
      </c>
      <c r="W1535" t="s">
        <v>39</v>
      </c>
      <c r="X1535" t="s">
        <v>77</v>
      </c>
      <c r="Y1535" t="s">
        <v>49</v>
      </c>
    </row>
    <row r="1536" spans="1:25" hidden="1" x14ac:dyDescent="0.35">
      <c r="A1536">
        <v>4</v>
      </c>
      <c r="B1536" t="s">
        <v>43</v>
      </c>
      <c r="C1536">
        <v>6</v>
      </c>
      <c r="D1536" t="s">
        <v>26</v>
      </c>
      <c r="E1536" t="s">
        <v>122</v>
      </c>
      <c r="F1536" t="s">
        <v>13</v>
      </c>
      <c r="G1536" t="s">
        <v>202</v>
      </c>
      <c r="H1536" s="1">
        <v>0.2</v>
      </c>
      <c r="I1536" s="2">
        <v>42685</v>
      </c>
      <c r="J1536" t="s">
        <v>3882</v>
      </c>
      <c r="K1536" t="s">
        <v>73</v>
      </c>
      <c r="L1536">
        <v>77095</v>
      </c>
      <c r="M1536">
        <v>1655</v>
      </c>
      <c r="N1536" t="s">
        <v>855</v>
      </c>
      <c r="O1536">
        <v>8</v>
      </c>
      <c r="P1536">
        <v>5</v>
      </c>
      <c r="Q1536" t="s">
        <v>75</v>
      </c>
      <c r="R1536" t="s">
        <v>8304</v>
      </c>
      <c r="S1536">
        <v>7.87</v>
      </c>
      <c r="T1536">
        <v>22</v>
      </c>
      <c r="U1536" t="s">
        <v>19</v>
      </c>
      <c r="V1536" s="2">
        <v>42689</v>
      </c>
      <c r="W1536" t="s">
        <v>39</v>
      </c>
      <c r="X1536" t="s">
        <v>77</v>
      </c>
      <c r="Y1536" t="s">
        <v>64</v>
      </c>
    </row>
    <row r="1537" spans="1:25" hidden="1" x14ac:dyDescent="0.35">
      <c r="A1537">
        <v>4</v>
      </c>
      <c r="B1537" t="s">
        <v>43</v>
      </c>
      <c r="C1537">
        <v>6</v>
      </c>
      <c r="D1537" t="s">
        <v>26</v>
      </c>
      <c r="E1537" t="s">
        <v>122</v>
      </c>
      <c r="F1537" t="s">
        <v>13</v>
      </c>
      <c r="G1537" t="s">
        <v>202</v>
      </c>
      <c r="H1537" s="1">
        <v>0.2</v>
      </c>
      <c r="I1537" s="2">
        <v>42685</v>
      </c>
      <c r="J1537" t="s">
        <v>3882</v>
      </c>
      <c r="K1537" t="s">
        <v>73</v>
      </c>
      <c r="L1537">
        <v>77095</v>
      </c>
      <c r="M1537">
        <v>1684</v>
      </c>
      <c r="N1537" t="s">
        <v>3428</v>
      </c>
      <c r="O1537">
        <v>95</v>
      </c>
      <c r="P1537">
        <v>8</v>
      </c>
      <c r="Q1537" t="s">
        <v>75</v>
      </c>
      <c r="R1537" t="s">
        <v>8304</v>
      </c>
      <c r="S1537">
        <v>95.1</v>
      </c>
      <c r="T1537">
        <v>262</v>
      </c>
      <c r="U1537" t="s">
        <v>19</v>
      </c>
      <c r="V1537" s="2">
        <v>42689</v>
      </c>
      <c r="W1537" t="s">
        <v>39</v>
      </c>
      <c r="X1537" t="s">
        <v>77</v>
      </c>
      <c r="Y1537" t="s">
        <v>64</v>
      </c>
    </row>
    <row r="1538" spans="1:25" hidden="1" x14ac:dyDescent="0.35">
      <c r="A1538">
        <v>4</v>
      </c>
      <c r="B1538" t="s">
        <v>43</v>
      </c>
      <c r="C1538">
        <v>6</v>
      </c>
      <c r="D1538" t="s">
        <v>26</v>
      </c>
      <c r="E1538" t="s">
        <v>122</v>
      </c>
      <c r="F1538" t="s">
        <v>13</v>
      </c>
      <c r="G1538" t="s">
        <v>202</v>
      </c>
      <c r="H1538" s="1">
        <v>0.8</v>
      </c>
      <c r="I1538" s="2">
        <v>42685</v>
      </c>
      <c r="J1538" t="s">
        <v>3882</v>
      </c>
      <c r="K1538" t="s">
        <v>73</v>
      </c>
      <c r="L1538">
        <v>77095</v>
      </c>
      <c r="M1538">
        <v>1598</v>
      </c>
      <c r="N1538" t="s">
        <v>3942</v>
      </c>
      <c r="O1538">
        <v>-2</v>
      </c>
      <c r="P1538">
        <v>1</v>
      </c>
      <c r="Q1538" t="s">
        <v>75</v>
      </c>
      <c r="R1538" t="s">
        <v>8304</v>
      </c>
      <c r="S1538">
        <v>-1.97</v>
      </c>
      <c r="T1538">
        <v>1</v>
      </c>
      <c r="U1538" t="s">
        <v>19</v>
      </c>
      <c r="V1538" s="2">
        <v>42689</v>
      </c>
      <c r="W1538" t="s">
        <v>39</v>
      </c>
      <c r="X1538" t="s">
        <v>77</v>
      </c>
      <c r="Y1538" t="s">
        <v>54</v>
      </c>
    </row>
    <row r="1539" spans="1:25" hidden="1" x14ac:dyDescent="0.35">
      <c r="A1539">
        <v>4</v>
      </c>
      <c r="B1539" t="s">
        <v>43</v>
      </c>
      <c r="C1539">
        <v>6</v>
      </c>
      <c r="D1539" t="s">
        <v>26</v>
      </c>
      <c r="E1539" t="s">
        <v>122</v>
      </c>
      <c r="F1539" t="s">
        <v>13</v>
      </c>
      <c r="G1539" t="s">
        <v>202</v>
      </c>
      <c r="H1539" s="1">
        <v>0.8</v>
      </c>
      <c r="I1539" s="2">
        <v>42685</v>
      </c>
      <c r="J1539" t="s">
        <v>3882</v>
      </c>
      <c r="K1539" t="s">
        <v>73</v>
      </c>
      <c r="L1539">
        <v>77095</v>
      </c>
      <c r="M1539">
        <v>687</v>
      </c>
      <c r="N1539" t="s">
        <v>2769</v>
      </c>
      <c r="O1539">
        <v>-1480</v>
      </c>
      <c r="P1539">
        <v>5</v>
      </c>
      <c r="Q1539" t="s">
        <v>75</v>
      </c>
      <c r="R1539" t="s">
        <v>8304</v>
      </c>
      <c r="S1539">
        <v>-1480.03</v>
      </c>
      <c r="T1539">
        <v>897</v>
      </c>
      <c r="U1539" t="s">
        <v>19</v>
      </c>
      <c r="V1539" s="2">
        <v>42689</v>
      </c>
      <c r="W1539" t="s">
        <v>39</v>
      </c>
      <c r="X1539" t="s">
        <v>77</v>
      </c>
      <c r="Y1539" t="s">
        <v>54</v>
      </c>
    </row>
    <row r="1540" spans="1:25" hidden="1" x14ac:dyDescent="0.35">
      <c r="A1540">
        <v>4</v>
      </c>
      <c r="B1540" t="s">
        <v>43</v>
      </c>
      <c r="C1540">
        <v>6</v>
      </c>
      <c r="D1540" t="s">
        <v>50</v>
      </c>
      <c r="E1540" t="s">
        <v>122</v>
      </c>
      <c r="F1540" t="s">
        <v>13</v>
      </c>
      <c r="G1540" t="s">
        <v>202</v>
      </c>
      <c r="H1540" s="1">
        <v>0.2</v>
      </c>
      <c r="I1540" s="2">
        <v>42685</v>
      </c>
      <c r="J1540" t="s">
        <v>3882</v>
      </c>
      <c r="K1540" t="s">
        <v>73</v>
      </c>
      <c r="L1540">
        <v>77095</v>
      </c>
      <c r="M1540">
        <v>733</v>
      </c>
      <c r="N1540" t="s">
        <v>4707</v>
      </c>
      <c r="O1540">
        <v>17</v>
      </c>
      <c r="P1540">
        <v>2</v>
      </c>
      <c r="Q1540" t="s">
        <v>75</v>
      </c>
      <c r="R1540" t="s">
        <v>8304</v>
      </c>
      <c r="S1540">
        <v>16.7</v>
      </c>
      <c r="T1540">
        <v>148</v>
      </c>
      <c r="U1540" t="s">
        <v>19</v>
      </c>
      <c r="V1540" s="2">
        <v>42689</v>
      </c>
      <c r="W1540" t="s">
        <v>39</v>
      </c>
      <c r="X1540" t="s">
        <v>77</v>
      </c>
      <c r="Y1540" t="s">
        <v>52</v>
      </c>
    </row>
    <row r="1541" spans="1:25" hidden="1" x14ac:dyDescent="0.35">
      <c r="A1541">
        <v>4</v>
      </c>
      <c r="B1541" t="s">
        <v>43</v>
      </c>
      <c r="C1541">
        <v>6</v>
      </c>
      <c r="D1541" t="s">
        <v>50</v>
      </c>
      <c r="E1541" t="s">
        <v>122</v>
      </c>
      <c r="F1541" t="s">
        <v>13</v>
      </c>
      <c r="G1541" t="s">
        <v>202</v>
      </c>
      <c r="H1541" s="1">
        <v>0.2</v>
      </c>
      <c r="I1541" s="2">
        <v>42685</v>
      </c>
      <c r="J1541" t="s">
        <v>3882</v>
      </c>
      <c r="K1541" t="s">
        <v>73</v>
      </c>
      <c r="L1541">
        <v>77095</v>
      </c>
      <c r="M1541">
        <v>448</v>
      </c>
      <c r="N1541" t="s">
        <v>4996</v>
      </c>
      <c r="O1541">
        <v>15</v>
      </c>
      <c r="P1541">
        <v>3</v>
      </c>
      <c r="Q1541" t="s">
        <v>75</v>
      </c>
      <c r="R1541" t="s">
        <v>8304</v>
      </c>
      <c r="S1541">
        <v>15.07</v>
      </c>
      <c r="T1541">
        <v>241</v>
      </c>
      <c r="U1541" t="s">
        <v>19</v>
      </c>
      <c r="V1541" s="2">
        <v>42689</v>
      </c>
      <c r="W1541" t="s">
        <v>39</v>
      </c>
      <c r="X1541" t="s">
        <v>77</v>
      </c>
      <c r="Y1541" t="s">
        <v>52</v>
      </c>
    </row>
    <row r="1542" spans="1:25" hidden="1" x14ac:dyDescent="0.35">
      <c r="A1542">
        <v>6</v>
      </c>
      <c r="B1542" t="s">
        <v>10</v>
      </c>
      <c r="C1542">
        <v>6</v>
      </c>
      <c r="D1542" t="s">
        <v>26</v>
      </c>
      <c r="E1542" t="s">
        <v>498</v>
      </c>
      <c r="F1542" t="s">
        <v>13</v>
      </c>
      <c r="G1542" t="s">
        <v>5633</v>
      </c>
      <c r="H1542" s="1">
        <v>0.2</v>
      </c>
      <c r="I1542" s="2">
        <v>42560</v>
      </c>
      <c r="J1542" t="s">
        <v>6240</v>
      </c>
      <c r="K1542" t="s">
        <v>73</v>
      </c>
      <c r="L1542">
        <v>75217</v>
      </c>
      <c r="M1542">
        <v>607</v>
      </c>
      <c r="N1542" t="s">
        <v>8240</v>
      </c>
      <c r="O1542">
        <v>4</v>
      </c>
      <c r="P1542">
        <v>2</v>
      </c>
      <c r="Q1542" t="s">
        <v>75</v>
      </c>
      <c r="R1542" t="s">
        <v>8304</v>
      </c>
      <c r="S1542">
        <v>3.63</v>
      </c>
      <c r="T1542">
        <v>10</v>
      </c>
      <c r="U1542" t="s">
        <v>33</v>
      </c>
      <c r="V1542" s="2">
        <v>42566</v>
      </c>
      <c r="W1542" t="s">
        <v>39</v>
      </c>
      <c r="X1542" t="s">
        <v>77</v>
      </c>
      <c r="Y1542" t="s">
        <v>64</v>
      </c>
    </row>
    <row r="1543" spans="1:25" hidden="1" x14ac:dyDescent="0.35">
      <c r="A1543">
        <v>6</v>
      </c>
      <c r="B1543" t="s">
        <v>10</v>
      </c>
      <c r="C1543">
        <v>6</v>
      </c>
      <c r="D1543" t="s">
        <v>26</v>
      </c>
      <c r="E1543" t="s">
        <v>498</v>
      </c>
      <c r="F1543" t="s">
        <v>13</v>
      </c>
      <c r="G1543" t="s">
        <v>5633</v>
      </c>
      <c r="H1543" s="1">
        <v>0.2</v>
      </c>
      <c r="I1543" s="2">
        <v>42560</v>
      </c>
      <c r="J1543" t="s">
        <v>6240</v>
      </c>
      <c r="K1543" t="s">
        <v>73</v>
      </c>
      <c r="L1543">
        <v>75217</v>
      </c>
      <c r="M1543">
        <v>1686</v>
      </c>
      <c r="N1543" t="s">
        <v>3464</v>
      </c>
      <c r="O1543">
        <v>4</v>
      </c>
      <c r="P1543">
        <v>3</v>
      </c>
      <c r="Q1543" t="s">
        <v>75</v>
      </c>
      <c r="R1543" t="s">
        <v>8304</v>
      </c>
      <c r="S1543">
        <v>4.4800000000000004</v>
      </c>
      <c r="T1543">
        <v>14</v>
      </c>
      <c r="U1543" t="s">
        <v>33</v>
      </c>
      <c r="V1543" s="2">
        <v>42566</v>
      </c>
      <c r="W1543" t="s">
        <v>39</v>
      </c>
      <c r="X1543" t="s">
        <v>77</v>
      </c>
      <c r="Y1543" t="s">
        <v>64</v>
      </c>
    </row>
    <row r="1544" spans="1:25" hidden="1" x14ac:dyDescent="0.35">
      <c r="A1544">
        <v>3</v>
      </c>
      <c r="B1544" t="s">
        <v>25</v>
      </c>
      <c r="C1544">
        <v>1</v>
      </c>
      <c r="D1544" t="s">
        <v>26</v>
      </c>
      <c r="E1544" t="s">
        <v>70</v>
      </c>
      <c r="F1544" t="s">
        <v>13</v>
      </c>
      <c r="G1544" t="s">
        <v>1477</v>
      </c>
      <c r="H1544" s="1">
        <v>0.8</v>
      </c>
      <c r="I1544" s="2">
        <v>42731</v>
      </c>
      <c r="J1544" t="s">
        <v>2838</v>
      </c>
      <c r="K1544" t="s">
        <v>73</v>
      </c>
      <c r="L1544">
        <v>76106</v>
      </c>
      <c r="M1544">
        <v>712</v>
      </c>
      <c r="N1544" t="s">
        <v>1025</v>
      </c>
      <c r="O1544">
        <v>-8</v>
      </c>
      <c r="P1544">
        <v>1</v>
      </c>
      <c r="Q1544" t="s">
        <v>75</v>
      </c>
      <c r="R1544" t="s">
        <v>8304</v>
      </c>
      <c r="S1544">
        <v>-8.4700000000000006</v>
      </c>
      <c r="T1544">
        <v>5</v>
      </c>
      <c r="U1544" t="s">
        <v>19</v>
      </c>
      <c r="V1544" s="2">
        <v>42734</v>
      </c>
      <c r="W1544" t="s">
        <v>130</v>
      </c>
      <c r="X1544" t="s">
        <v>77</v>
      </c>
      <c r="Y1544" t="s">
        <v>54</v>
      </c>
    </row>
    <row r="1545" spans="1:25" hidden="1" x14ac:dyDescent="0.35">
      <c r="A1545">
        <v>3</v>
      </c>
      <c r="B1545" t="s">
        <v>25</v>
      </c>
      <c r="C1545">
        <v>1</v>
      </c>
      <c r="D1545" t="s">
        <v>26</v>
      </c>
      <c r="E1545" t="s">
        <v>122</v>
      </c>
      <c r="F1545" t="s">
        <v>13</v>
      </c>
      <c r="G1545" t="s">
        <v>2824</v>
      </c>
      <c r="H1545" s="1">
        <v>0.2</v>
      </c>
      <c r="I1545" s="2">
        <v>42614</v>
      </c>
      <c r="J1545" t="s">
        <v>2825</v>
      </c>
      <c r="K1545" t="s">
        <v>73</v>
      </c>
      <c r="L1545">
        <v>77036</v>
      </c>
      <c r="M1545">
        <v>1820</v>
      </c>
      <c r="N1545" t="s">
        <v>634</v>
      </c>
      <c r="O1545">
        <v>11</v>
      </c>
      <c r="P1545">
        <v>6</v>
      </c>
      <c r="Q1545" t="s">
        <v>75</v>
      </c>
      <c r="R1545" t="s">
        <v>8304</v>
      </c>
      <c r="S1545">
        <v>10.89</v>
      </c>
      <c r="T1545">
        <v>31</v>
      </c>
      <c r="U1545" t="s">
        <v>19</v>
      </c>
      <c r="V1545" s="2">
        <v>42617</v>
      </c>
      <c r="W1545" t="s">
        <v>130</v>
      </c>
      <c r="X1545" t="s">
        <v>77</v>
      </c>
      <c r="Y1545" t="s">
        <v>64</v>
      </c>
    </row>
    <row r="1546" spans="1:25" hidden="1" x14ac:dyDescent="0.35">
      <c r="A1546">
        <v>3</v>
      </c>
      <c r="B1546" t="s">
        <v>25</v>
      </c>
      <c r="C1546">
        <v>1</v>
      </c>
      <c r="D1546" t="s">
        <v>26</v>
      </c>
      <c r="E1546" t="s">
        <v>122</v>
      </c>
      <c r="F1546" t="s">
        <v>13</v>
      </c>
      <c r="G1546" t="s">
        <v>2824</v>
      </c>
      <c r="H1546" s="1">
        <v>0.8</v>
      </c>
      <c r="I1546" s="2">
        <v>42614</v>
      </c>
      <c r="J1546" t="s">
        <v>2825</v>
      </c>
      <c r="K1546" t="s">
        <v>73</v>
      </c>
      <c r="L1546">
        <v>77036</v>
      </c>
      <c r="M1546">
        <v>1318</v>
      </c>
      <c r="N1546" t="s">
        <v>1213</v>
      </c>
      <c r="O1546">
        <v>-6</v>
      </c>
      <c r="P1546">
        <v>3</v>
      </c>
      <c r="Q1546" t="s">
        <v>75</v>
      </c>
      <c r="R1546" t="s">
        <v>8304</v>
      </c>
      <c r="S1546">
        <v>-6.02</v>
      </c>
      <c r="T1546">
        <v>4</v>
      </c>
      <c r="U1546" t="s">
        <v>19</v>
      </c>
      <c r="V1546" s="2">
        <v>42617</v>
      </c>
      <c r="W1546" t="s">
        <v>130</v>
      </c>
      <c r="X1546" t="s">
        <v>77</v>
      </c>
      <c r="Y1546" t="s">
        <v>54</v>
      </c>
    </row>
    <row r="1547" spans="1:25" hidden="1" x14ac:dyDescent="0.35">
      <c r="A1547">
        <v>2</v>
      </c>
      <c r="B1547" t="s">
        <v>43</v>
      </c>
      <c r="C1547">
        <v>3</v>
      </c>
      <c r="D1547" t="s">
        <v>26</v>
      </c>
      <c r="E1547" t="s">
        <v>2602</v>
      </c>
      <c r="F1547" t="s">
        <v>13</v>
      </c>
      <c r="G1547" t="s">
        <v>3512</v>
      </c>
      <c r="H1547" s="1">
        <v>0.2</v>
      </c>
      <c r="I1547" s="2">
        <v>42733</v>
      </c>
      <c r="J1547" t="s">
        <v>3513</v>
      </c>
      <c r="K1547" t="s">
        <v>102</v>
      </c>
      <c r="L1547">
        <v>44240</v>
      </c>
      <c r="M1547">
        <v>39</v>
      </c>
      <c r="N1547" t="s">
        <v>3323</v>
      </c>
      <c r="O1547">
        <v>6</v>
      </c>
      <c r="P1547">
        <v>5</v>
      </c>
      <c r="Q1547" t="s">
        <v>104</v>
      </c>
      <c r="R1547" t="s">
        <v>8304</v>
      </c>
      <c r="S1547">
        <v>6.04</v>
      </c>
      <c r="T1547">
        <v>48</v>
      </c>
      <c r="U1547" t="s">
        <v>19</v>
      </c>
      <c r="V1547" s="2">
        <v>42735</v>
      </c>
      <c r="W1547" t="s">
        <v>20</v>
      </c>
      <c r="X1547" t="s">
        <v>309</v>
      </c>
      <c r="Y1547" t="s">
        <v>56</v>
      </c>
    </row>
    <row r="1548" spans="1:25" hidden="1" x14ac:dyDescent="0.35">
      <c r="A1548">
        <v>4</v>
      </c>
      <c r="B1548" t="s">
        <v>43</v>
      </c>
      <c r="C1548">
        <v>6</v>
      </c>
      <c r="D1548" t="s">
        <v>26</v>
      </c>
      <c r="E1548" t="s">
        <v>3003</v>
      </c>
      <c r="F1548" t="s">
        <v>13</v>
      </c>
      <c r="G1548" t="s">
        <v>1830</v>
      </c>
      <c r="H1548" s="1">
        <v>0.8</v>
      </c>
      <c r="I1548" s="2">
        <v>42421</v>
      </c>
      <c r="J1548" t="s">
        <v>3977</v>
      </c>
      <c r="K1548" t="s">
        <v>73</v>
      </c>
      <c r="L1548">
        <v>60098</v>
      </c>
      <c r="M1548">
        <v>709</v>
      </c>
      <c r="N1548" t="s">
        <v>1404</v>
      </c>
      <c r="O1548">
        <v>-14</v>
      </c>
      <c r="P1548">
        <v>5</v>
      </c>
      <c r="Q1548" t="s">
        <v>75</v>
      </c>
      <c r="R1548" t="s">
        <v>8304</v>
      </c>
      <c r="S1548">
        <v>-13.72</v>
      </c>
      <c r="T1548">
        <v>9</v>
      </c>
      <c r="U1548" t="s">
        <v>19</v>
      </c>
      <c r="V1548" s="2">
        <v>42425</v>
      </c>
      <c r="W1548" t="s">
        <v>39</v>
      </c>
      <c r="X1548" t="s">
        <v>139</v>
      </c>
      <c r="Y1548" t="s">
        <v>54</v>
      </c>
    </row>
    <row r="1549" spans="1:25" hidden="1" x14ac:dyDescent="0.35">
      <c r="A1549">
        <v>4</v>
      </c>
      <c r="B1549" t="s">
        <v>43</v>
      </c>
      <c r="C1549">
        <v>6</v>
      </c>
      <c r="D1549" t="s">
        <v>26</v>
      </c>
      <c r="E1549" t="s">
        <v>65</v>
      </c>
      <c r="F1549" t="s">
        <v>13</v>
      </c>
      <c r="G1549" t="s">
        <v>1430</v>
      </c>
      <c r="H1549" s="1">
        <v>0.2</v>
      </c>
      <c r="I1549" s="2">
        <v>42415</v>
      </c>
      <c r="J1549" t="s">
        <v>6653</v>
      </c>
      <c r="K1549" t="s">
        <v>30</v>
      </c>
      <c r="L1549">
        <v>98105</v>
      </c>
      <c r="M1549">
        <v>1315</v>
      </c>
      <c r="N1549" t="s">
        <v>2970</v>
      </c>
      <c r="O1549">
        <v>7</v>
      </c>
      <c r="P1549">
        <v>5</v>
      </c>
      <c r="Q1549" t="s">
        <v>32</v>
      </c>
      <c r="R1549" t="s">
        <v>8304</v>
      </c>
      <c r="S1549">
        <v>7.21</v>
      </c>
      <c r="T1549">
        <v>21</v>
      </c>
      <c r="U1549" t="s">
        <v>33</v>
      </c>
      <c r="V1549" s="2">
        <v>42419</v>
      </c>
      <c r="W1549" t="s">
        <v>39</v>
      </c>
      <c r="X1549" t="s">
        <v>69</v>
      </c>
      <c r="Y1549" t="s">
        <v>54</v>
      </c>
    </row>
    <row r="1550" spans="1:25" hidden="1" x14ac:dyDescent="0.35">
      <c r="A1550">
        <v>4</v>
      </c>
      <c r="B1550" t="s">
        <v>43</v>
      </c>
      <c r="C1550">
        <v>6</v>
      </c>
      <c r="D1550" t="s">
        <v>11</v>
      </c>
      <c r="E1550" t="s">
        <v>906</v>
      </c>
      <c r="F1550" t="s">
        <v>13</v>
      </c>
      <c r="G1550" t="s">
        <v>673</v>
      </c>
      <c r="H1550" s="1">
        <v>0.2</v>
      </c>
      <c r="I1550" s="2">
        <v>42677</v>
      </c>
      <c r="J1550" t="s">
        <v>2544</v>
      </c>
      <c r="K1550" t="s">
        <v>16</v>
      </c>
      <c r="L1550">
        <v>28540</v>
      </c>
      <c r="M1550">
        <v>1536</v>
      </c>
      <c r="N1550" t="s">
        <v>1631</v>
      </c>
      <c r="O1550">
        <v>-51</v>
      </c>
      <c r="P1550">
        <v>3</v>
      </c>
      <c r="Q1550" t="s">
        <v>18</v>
      </c>
      <c r="R1550" t="s">
        <v>8304</v>
      </c>
      <c r="S1550">
        <v>-51.29</v>
      </c>
      <c r="T1550">
        <v>410</v>
      </c>
      <c r="U1550" t="s">
        <v>19</v>
      </c>
      <c r="V1550" s="2">
        <v>42681</v>
      </c>
      <c r="W1550" t="s">
        <v>39</v>
      </c>
      <c r="X1550" t="s">
        <v>63</v>
      </c>
      <c r="Y1550" t="s">
        <v>47</v>
      </c>
    </row>
    <row r="1551" spans="1:25" hidden="1" x14ac:dyDescent="0.35">
      <c r="A1551">
        <v>4</v>
      </c>
      <c r="B1551" t="s">
        <v>43</v>
      </c>
      <c r="C1551">
        <v>6</v>
      </c>
      <c r="D1551" t="s">
        <v>11</v>
      </c>
      <c r="E1551" t="s">
        <v>906</v>
      </c>
      <c r="F1551" t="s">
        <v>13</v>
      </c>
      <c r="G1551" t="s">
        <v>673</v>
      </c>
      <c r="H1551" s="1">
        <v>0.4</v>
      </c>
      <c r="I1551" s="2">
        <v>42677</v>
      </c>
      <c r="J1551" t="s">
        <v>2544</v>
      </c>
      <c r="K1551" t="s">
        <v>16</v>
      </c>
      <c r="L1551">
        <v>28540</v>
      </c>
      <c r="M1551">
        <v>848</v>
      </c>
      <c r="N1551" t="s">
        <v>315</v>
      </c>
      <c r="O1551">
        <v>-299</v>
      </c>
      <c r="P1551">
        <v>6</v>
      </c>
      <c r="Q1551" t="s">
        <v>18</v>
      </c>
      <c r="R1551" t="s">
        <v>8304</v>
      </c>
      <c r="S1551">
        <v>-299.26</v>
      </c>
      <c r="T1551">
        <v>945</v>
      </c>
      <c r="U1551" t="s">
        <v>19</v>
      </c>
      <c r="V1551" s="2">
        <v>42681</v>
      </c>
      <c r="W1551" t="s">
        <v>39</v>
      </c>
      <c r="X1551" t="s">
        <v>63</v>
      </c>
      <c r="Y1551" t="s">
        <v>41</v>
      </c>
    </row>
    <row r="1552" spans="1:25" hidden="1" x14ac:dyDescent="0.35">
      <c r="A1552">
        <v>4</v>
      </c>
      <c r="B1552" t="s">
        <v>43</v>
      </c>
      <c r="C1552">
        <v>6</v>
      </c>
      <c r="D1552" t="s">
        <v>26</v>
      </c>
      <c r="E1552" t="s">
        <v>906</v>
      </c>
      <c r="F1552" t="s">
        <v>13</v>
      </c>
      <c r="G1552" t="s">
        <v>673</v>
      </c>
      <c r="H1552" s="1">
        <v>0.2</v>
      </c>
      <c r="I1552" s="2">
        <v>42677</v>
      </c>
      <c r="J1552" t="s">
        <v>2544</v>
      </c>
      <c r="K1552" t="s">
        <v>16</v>
      </c>
      <c r="L1552">
        <v>28540</v>
      </c>
      <c r="M1552">
        <v>54</v>
      </c>
      <c r="N1552" t="s">
        <v>3505</v>
      </c>
      <c r="O1552">
        <v>-2</v>
      </c>
      <c r="P1552">
        <v>2</v>
      </c>
      <c r="Q1552" t="s">
        <v>18</v>
      </c>
      <c r="R1552" t="s">
        <v>8304</v>
      </c>
      <c r="S1552">
        <v>-1.62</v>
      </c>
      <c r="T1552">
        <v>26</v>
      </c>
      <c r="U1552" t="s">
        <v>19</v>
      </c>
      <c r="V1552" s="2">
        <v>42681</v>
      </c>
      <c r="W1552" t="s">
        <v>39</v>
      </c>
      <c r="X1552" t="s">
        <v>63</v>
      </c>
      <c r="Y1552" t="s">
        <v>42</v>
      </c>
    </row>
    <row r="1553" spans="1:25" hidden="1" x14ac:dyDescent="0.35">
      <c r="A1553">
        <v>4</v>
      </c>
      <c r="B1553" t="s">
        <v>43</v>
      </c>
      <c r="C1553">
        <v>6</v>
      </c>
      <c r="D1553" t="s">
        <v>26</v>
      </c>
      <c r="E1553" t="s">
        <v>906</v>
      </c>
      <c r="F1553" t="s">
        <v>13</v>
      </c>
      <c r="G1553" t="s">
        <v>673</v>
      </c>
      <c r="H1553" s="1">
        <v>0.7</v>
      </c>
      <c r="I1553" s="2">
        <v>42677</v>
      </c>
      <c r="J1553" t="s">
        <v>2544</v>
      </c>
      <c r="K1553" t="s">
        <v>16</v>
      </c>
      <c r="L1553">
        <v>28540</v>
      </c>
      <c r="M1553">
        <v>269</v>
      </c>
      <c r="N1553" t="s">
        <v>3712</v>
      </c>
      <c r="O1553">
        <v>-10</v>
      </c>
      <c r="P1553">
        <v>7</v>
      </c>
      <c r="Q1553" t="s">
        <v>18</v>
      </c>
      <c r="R1553" t="s">
        <v>8304</v>
      </c>
      <c r="S1553">
        <v>-10.49</v>
      </c>
      <c r="T1553">
        <v>14</v>
      </c>
      <c r="U1553" t="s">
        <v>19</v>
      </c>
      <c r="V1553" s="2">
        <v>42681</v>
      </c>
      <c r="W1553" t="s">
        <v>39</v>
      </c>
      <c r="X1553" t="s">
        <v>63</v>
      </c>
      <c r="Y1553" t="s">
        <v>54</v>
      </c>
    </row>
    <row r="1554" spans="1:25" hidden="1" x14ac:dyDescent="0.35">
      <c r="A1554">
        <v>0</v>
      </c>
      <c r="B1554" t="s">
        <v>10</v>
      </c>
      <c r="C1554">
        <v>0</v>
      </c>
      <c r="D1554" t="s">
        <v>26</v>
      </c>
      <c r="E1554" t="s">
        <v>4295</v>
      </c>
      <c r="F1554" t="s">
        <v>13</v>
      </c>
      <c r="G1554" t="s">
        <v>482</v>
      </c>
      <c r="H1554" s="1">
        <v>0</v>
      </c>
      <c r="I1554" s="2">
        <v>42467</v>
      </c>
      <c r="J1554" t="s">
        <v>7294</v>
      </c>
      <c r="K1554" t="s">
        <v>16</v>
      </c>
      <c r="L1554">
        <v>30062</v>
      </c>
      <c r="M1554">
        <v>1831</v>
      </c>
      <c r="N1554" t="s">
        <v>1131</v>
      </c>
      <c r="O1554">
        <v>28</v>
      </c>
      <c r="P1554">
        <v>9</v>
      </c>
      <c r="Q1554" t="s">
        <v>18</v>
      </c>
      <c r="R1554" t="s">
        <v>8304</v>
      </c>
      <c r="S1554">
        <v>27.99</v>
      </c>
      <c r="T1554">
        <v>58</v>
      </c>
      <c r="U1554" t="s">
        <v>76</v>
      </c>
      <c r="V1554" s="2">
        <v>42467</v>
      </c>
      <c r="W1554" t="s">
        <v>773</v>
      </c>
      <c r="X1554" t="s">
        <v>761</v>
      </c>
      <c r="Y1554" t="s">
        <v>64</v>
      </c>
    </row>
    <row r="1555" spans="1:25" hidden="1" x14ac:dyDescent="0.35">
      <c r="A1555">
        <v>0</v>
      </c>
      <c r="B1555" t="s">
        <v>10</v>
      </c>
      <c r="C1555">
        <v>0</v>
      </c>
      <c r="D1555" t="s">
        <v>50</v>
      </c>
      <c r="E1555" t="s">
        <v>4295</v>
      </c>
      <c r="F1555" t="s">
        <v>13</v>
      </c>
      <c r="G1555" t="s">
        <v>482</v>
      </c>
      <c r="H1555" s="1">
        <v>0</v>
      </c>
      <c r="I1555" s="2">
        <v>42467</v>
      </c>
      <c r="J1555" t="s">
        <v>7294</v>
      </c>
      <c r="K1555" t="s">
        <v>16</v>
      </c>
      <c r="L1555">
        <v>30062</v>
      </c>
      <c r="M1555">
        <v>1335</v>
      </c>
      <c r="N1555" t="s">
        <v>4731</v>
      </c>
      <c r="O1555">
        <v>50</v>
      </c>
      <c r="P1555">
        <v>3</v>
      </c>
      <c r="Q1555" t="s">
        <v>18</v>
      </c>
      <c r="R1555" t="s">
        <v>8304</v>
      </c>
      <c r="S1555">
        <v>50.24</v>
      </c>
      <c r="T1555">
        <v>201</v>
      </c>
      <c r="U1555" t="s">
        <v>76</v>
      </c>
      <c r="V1555" s="2">
        <v>42467</v>
      </c>
      <c r="W1555" t="s">
        <v>773</v>
      </c>
      <c r="X1555" t="s">
        <v>761</v>
      </c>
      <c r="Y1555" t="s">
        <v>52</v>
      </c>
    </row>
    <row r="1556" spans="1:25" hidden="1" x14ac:dyDescent="0.35">
      <c r="A1556">
        <v>7</v>
      </c>
      <c r="B1556" t="s">
        <v>25</v>
      </c>
      <c r="C1556">
        <v>6</v>
      </c>
      <c r="D1556" t="s">
        <v>26</v>
      </c>
      <c r="E1556" t="s">
        <v>607</v>
      </c>
      <c r="F1556" t="s">
        <v>13</v>
      </c>
      <c r="G1556" t="s">
        <v>2523</v>
      </c>
      <c r="H1556" s="1">
        <v>0.2</v>
      </c>
      <c r="I1556" s="2">
        <v>42550</v>
      </c>
      <c r="J1556" t="s">
        <v>4221</v>
      </c>
      <c r="K1556" t="s">
        <v>102</v>
      </c>
      <c r="L1556">
        <v>45231</v>
      </c>
      <c r="M1556">
        <v>520</v>
      </c>
      <c r="N1556" t="s">
        <v>3385</v>
      </c>
      <c r="O1556">
        <v>4</v>
      </c>
      <c r="P1556">
        <v>7</v>
      </c>
      <c r="Q1556" t="s">
        <v>104</v>
      </c>
      <c r="R1556" t="s">
        <v>8304</v>
      </c>
      <c r="S1556">
        <v>3.69</v>
      </c>
      <c r="T1556">
        <v>33</v>
      </c>
      <c r="U1556" t="s">
        <v>19</v>
      </c>
      <c r="V1556" s="2">
        <v>42557</v>
      </c>
      <c r="W1556" t="s">
        <v>39</v>
      </c>
      <c r="X1556" t="s">
        <v>309</v>
      </c>
      <c r="Y1556" t="s">
        <v>49</v>
      </c>
    </row>
    <row r="1557" spans="1:25" hidden="1" x14ac:dyDescent="0.35">
      <c r="A1557">
        <v>5</v>
      </c>
      <c r="B1557" t="s">
        <v>43</v>
      </c>
      <c r="C1557">
        <v>6</v>
      </c>
      <c r="D1557" t="s">
        <v>50</v>
      </c>
      <c r="E1557" t="s">
        <v>209</v>
      </c>
      <c r="F1557" t="s">
        <v>13</v>
      </c>
      <c r="G1557" t="s">
        <v>1651</v>
      </c>
      <c r="H1557" s="1">
        <v>0</v>
      </c>
      <c r="I1557" s="2">
        <v>42521</v>
      </c>
      <c r="J1557" t="s">
        <v>5105</v>
      </c>
      <c r="K1557" t="s">
        <v>16</v>
      </c>
      <c r="L1557">
        <v>39212</v>
      </c>
      <c r="M1557">
        <v>778</v>
      </c>
      <c r="N1557" t="s">
        <v>1219</v>
      </c>
      <c r="O1557">
        <v>33</v>
      </c>
      <c r="P1557">
        <v>3</v>
      </c>
      <c r="Q1557" t="s">
        <v>18</v>
      </c>
      <c r="R1557" t="s">
        <v>8304</v>
      </c>
      <c r="S1557">
        <v>32.979999999999997</v>
      </c>
      <c r="T1557">
        <v>114</v>
      </c>
      <c r="U1557" t="s">
        <v>19</v>
      </c>
      <c r="V1557" s="2">
        <v>42526</v>
      </c>
      <c r="W1557" t="s">
        <v>39</v>
      </c>
      <c r="X1557" t="s">
        <v>887</v>
      </c>
      <c r="Y1557" t="s">
        <v>52</v>
      </c>
    </row>
    <row r="1558" spans="1:25" hidden="1" x14ac:dyDescent="0.35">
      <c r="A1558">
        <v>5</v>
      </c>
      <c r="B1558" t="s">
        <v>43</v>
      </c>
      <c r="C1558">
        <v>6</v>
      </c>
      <c r="D1558" t="s">
        <v>50</v>
      </c>
      <c r="E1558" t="s">
        <v>209</v>
      </c>
      <c r="F1558" t="s">
        <v>13</v>
      </c>
      <c r="G1558" t="s">
        <v>1651</v>
      </c>
      <c r="H1558" s="1">
        <v>0</v>
      </c>
      <c r="I1558" s="2">
        <v>42521</v>
      </c>
      <c r="J1558" t="s">
        <v>5105</v>
      </c>
      <c r="K1558" t="s">
        <v>16</v>
      </c>
      <c r="L1558">
        <v>39212</v>
      </c>
      <c r="M1558">
        <v>1395</v>
      </c>
      <c r="N1558" t="s">
        <v>974</v>
      </c>
      <c r="O1558">
        <v>198</v>
      </c>
      <c r="P1558">
        <v>3</v>
      </c>
      <c r="Q1558" t="s">
        <v>18</v>
      </c>
      <c r="R1558" t="s">
        <v>8304</v>
      </c>
      <c r="S1558">
        <v>197.99</v>
      </c>
      <c r="T1558">
        <v>660</v>
      </c>
      <c r="U1558" t="s">
        <v>19</v>
      </c>
      <c r="V1558" s="2">
        <v>42526</v>
      </c>
      <c r="W1558" t="s">
        <v>39</v>
      </c>
      <c r="X1558" t="s">
        <v>887</v>
      </c>
      <c r="Y1558" t="s">
        <v>52</v>
      </c>
    </row>
    <row r="1559" spans="1:25" hidden="1" x14ac:dyDescent="0.35">
      <c r="A1559">
        <v>5</v>
      </c>
      <c r="B1559" t="s">
        <v>43</v>
      </c>
      <c r="C1559">
        <v>6</v>
      </c>
      <c r="D1559" t="s">
        <v>11</v>
      </c>
      <c r="E1559" t="s">
        <v>879</v>
      </c>
      <c r="F1559" t="s">
        <v>13</v>
      </c>
      <c r="G1559" t="s">
        <v>1703</v>
      </c>
      <c r="H1559" s="1">
        <v>0</v>
      </c>
      <c r="I1559" s="2">
        <v>42497</v>
      </c>
      <c r="J1559" t="s">
        <v>2339</v>
      </c>
      <c r="K1559" t="s">
        <v>102</v>
      </c>
      <c r="L1559">
        <v>1841</v>
      </c>
      <c r="M1559">
        <v>996</v>
      </c>
      <c r="N1559" t="s">
        <v>1488</v>
      </c>
      <c r="O1559">
        <v>244</v>
      </c>
      <c r="P1559">
        <v>4</v>
      </c>
      <c r="Q1559" t="s">
        <v>104</v>
      </c>
      <c r="R1559" t="s">
        <v>8304</v>
      </c>
      <c r="S1559">
        <v>244.25</v>
      </c>
      <c r="T1559">
        <v>872</v>
      </c>
      <c r="U1559" t="s">
        <v>19</v>
      </c>
      <c r="V1559" s="2">
        <v>42502</v>
      </c>
      <c r="W1559" t="s">
        <v>39</v>
      </c>
      <c r="X1559" t="s">
        <v>744</v>
      </c>
      <c r="Y1559" t="s">
        <v>24</v>
      </c>
    </row>
    <row r="1560" spans="1:25" hidden="1" x14ac:dyDescent="0.35">
      <c r="A1560">
        <v>5</v>
      </c>
      <c r="B1560" t="s">
        <v>43</v>
      </c>
      <c r="C1560">
        <v>6</v>
      </c>
      <c r="D1560" t="s">
        <v>11</v>
      </c>
      <c r="E1560" t="s">
        <v>879</v>
      </c>
      <c r="F1560" t="s">
        <v>13</v>
      </c>
      <c r="G1560" t="s">
        <v>1703</v>
      </c>
      <c r="H1560" s="1">
        <v>0.3</v>
      </c>
      <c r="I1560" s="2">
        <v>42497</v>
      </c>
      <c r="J1560" t="s">
        <v>2339</v>
      </c>
      <c r="K1560" t="s">
        <v>102</v>
      </c>
      <c r="L1560">
        <v>1841</v>
      </c>
      <c r="M1560">
        <v>279</v>
      </c>
      <c r="N1560" t="s">
        <v>1971</v>
      </c>
      <c r="O1560">
        <v>-39</v>
      </c>
      <c r="P1560">
        <v>2</v>
      </c>
      <c r="Q1560" t="s">
        <v>104</v>
      </c>
      <c r="R1560" t="s">
        <v>8304</v>
      </c>
      <c r="S1560">
        <v>-38.85</v>
      </c>
      <c r="T1560">
        <v>194</v>
      </c>
      <c r="U1560" t="s">
        <v>19</v>
      </c>
      <c r="V1560" s="2">
        <v>42502</v>
      </c>
      <c r="W1560" t="s">
        <v>39</v>
      </c>
      <c r="X1560" t="s">
        <v>744</v>
      </c>
      <c r="Y1560" t="s">
        <v>41</v>
      </c>
    </row>
    <row r="1561" spans="1:25" hidden="1" x14ac:dyDescent="0.35">
      <c r="A1561">
        <v>5</v>
      </c>
      <c r="B1561" t="s">
        <v>43</v>
      </c>
      <c r="C1561">
        <v>6</v>
      </c>
      <c r="D1561" t="s">
        <v>26</v>
      </c>
      <c r="E1561" t="s">
        <v>879</v>
      </c>
      <c r="F1561" t="s">
        <v>13</v>
      </c>
      <c r="G1561" t="s">
        <v>1703</v>
      </c>
      <c r="H1561" s="1">
        <v>0</v>
      </c>
      <c r="I1561" s="2">
        <v>42497</v>
      </c>
      <c r="J1561" t="s">
        <v>2339</v>
      </c>
      <c r="K1561" t="s">
        <v>102</v>
      </c>
      <c r="L1561">
        <v>1841</v>
      </c>
      <c r="M1561">
        <v>1151</v>
      </c>
      <c r="N1561" t="s">
        <v>3752</v>
      </c>
      <c r="O1561">
        <v>3</v>
      </c>
      <c r="P1561">
        <v>3</v>
      </c>
      <c r="Q1561" t="s">
        <v>104</v>
      </c>
      <c r="R1561" t="s">
        <v>8304</v>
      </c>
      <c r="S1561">
        <v>2.5099999999999998</v>
      </c>
      <c r="T1561">
        <v>9</v>
      </c>
      <c r="U1561" t="s">
        <v>19</v>
      </c>
      <c r="V1561" s="2">
        <v>42502</v>
      </c>
      <c r="W1561" t="s">
        <v>39</v>
      </c>
      <c r="X1561" t="s">
        <v>744</v>
      </c>
      <c r="Y1561" t="s">
        <v>49</v>
      </c>
    </row>
    <row r="1562" spans="1:25" hidden="1" x14ac:dyDescent="0.35">
      <c r="A1562">
        <v>5</v>
      </c>
      <c r="B1562" t="s">
        <v>43</v>
      </c>
      <c r="C1562">
        <v>6</v>
      </c>
      <c r="D1562" t="s">
        <v>26</v>
      </c>
      <c r="E1562" t="s">
        <v>879</v>
      </c>
      <c r="F1562" t="s">
        <v>13</v>
      </c>
      <c r="G1562" t="s">
        <v>1703</v>
      </c>
      <c r="H1562" s="1">
        <v>0</v>
      </c>
      <c r="I1562" s="2">
        <v>42497</v>
      </c>
      <c r="J1562" t="s">
        <v>2339</v>
      </c>
      <c r="K1562" t="s">
        <v>102</v>
      </c>
      <c r="L1562">
        <v>1841</v>
      </c>
      <c r="M1562">
        <v>58</v>
      </c>
      <c r="N1562" t="s">
        <v>8148</v>
      </c>
      <c r="O1562">
        <v>8</v>
      </c>
      <c r="P1562">
        <v>3</v>
      </c>
      <c r="Q1562" t="s">
        <v>104</v>
      </c>
      <c r="R1562" t="s">
        <v>8304</v>
      </c>
      <c r="S1562">
        <v>7.91</v>
      </c>
      <c r="T1562">
        <v>16</v>
      </c>
      <c r="U1562" t="s">
        <v>19</v>
      </c>
      <c r="V1562" s="2">
        <v>42502</v>
      </c>
      <c r="W1562" t="s">
        <v>39</v>
      </c>
      <c r="X1562" t="s">
        <v>744</v>
      </c>
      <c r="Y1562" t="s">
        <v>54</v>
      </c>
    </row>
    <row r="1563" spans="1:25" hidden="1" x14ac:dyDescent="0.35">
      <c r="A1563">
        <v>4</v>
      </c>
      <c r="B1563" t="s">
        <v>25</v>
      </c>
      <c r="C1563">
        <v>3</v>
      </c>
      <c r="D1563" t="s">
        <v>26</v>
      </c>
      <c r="E1563" t="s">
        <v>222</v>
      </c>
      <c r="F1563" t="s">
        <v>13</v>
      </c>
      <c r="G1563" t="s">
        <v>446</v>
      </c>
      <c r="H1563" s="1">
        <v>0.2</v>
      </c>
      <c r="I1563" s="2">
        <v>42709</v>
      </c>
      <c r="J1563" t="s">
        <v>447</v>
      </c>
      <c r="K1563" t="s">
        <v>73</v>
      </c>
      <c r="L1563">
        <v>62521</v>
      </c>
      <c r="M1563">
        <v>1543</v>
      </c>
      <c r="N1563" t="s">
        <v>448</v>
      </c>
      <c r="O1563">
        <v>2</v>
      </c>
      <c r="P1563">
        <v>2</v>
      </c>
      <c r="Q1563" t="s">
        <v>75</v>
      </c>
      <c r="R1563" t="s">
        <v>8304</v>
      </c>
      <c r="S1563">
        <v>1.86</v>
      </c>
      <c r="T1563">
        <v>25</v>
      </c>
      <c r="U1563" t="s">
        <v>33</v>
      </c>
      <c r="V1563" s="2">
        <v>42713</v>
      </c>
      <c r="W1563" t="s">
        <v>20</v>
      </c>
      <c r="X1563" t="s">
        <v>139</v>
      </c>
      <c r="Y1563" t="s">
        <v>42</v>
      </c>
    </row>
    <row r="1564" spans="1:25" hidden="1" x14ac:dyDescent="0.35">
      <c r="A1564">
        <v>4</v>
      </c>
      <c r="B1564" t="s">
        <v>25</v>
      </c>
      <c r="C1564">
        <v>3</v>
      </c>
      <c r="D1564" t="s">
        <v>50</v>
      </c>
      <c r="E1564" t="s">
        <v>222</v>
      </c>
      <c r="F1564" t="s">
        <v>13</v>
      </c>
      <c r="G1564" t="s">
        <v>446</v>
      </c>
      <c r="H1564" s="1">
        <v>0.2</v>
      </c>
      <c r="I1564" s="2">
        <v>42709</v>
      </c>
      <c r="J1564" t="s">
        <v>447</v>
      </c>
      <c r="K1564" t="s">
        <v>73</v>
      </c>
      <c r="L1564">
        <v>62521</v>
      </c>
      <c r="M1564">
        <v>922</v>
      </c>
      <c r="N1564" t="s">
        <v>449</v>
      </c>
      <c r="O1564">
        <v>77</v>
      </c>
      <c r="P1564">
        <v>7</v>
      </c>
      <c r="Q1564" t="s">
        <v>75</v>
      </c>
      <c r="R1564" t="s">
        <v>8304</v>
      </c>
      <c r="S1564">
        <v>76.64</v>
      </c>
      <c r="T1564">
        <v>409</v>
      </c>
      <c r="U1564" t="s">
        <v>33</v>
      </c>
      <c r="V1564" s="2">
        <v>42713</v>
      </c>
      <c r="W1564" t="s">
        <v>20</v>
      </c>
      <c r="X1564" t="s">
        <v>139</v>
      </c>
      <c r="Y1564" t="s">
        <v>113</v>
      </c>
    </row>
    <row r="1565" spans="1:25" hidden="1" x14ac:dyDescent="0.35">
      <c r="A1565">
        <v>4</v>
      </c>
      <c r="B1565" t="s">
        <v>25</v>
      </c>
      <c r="C1565">
        <v>3</v>
      </c>
      <c r="D1565" t="s">
        <v>26</v>
      </c>
      <c r="E1565" t="s">
        <v>870</v>
      </c>
      <c r="F1565" t="s">
        <v>13</v>
      </c>
      <c r="G1565" t="s">
        <v>2360</v>
      </c>
      <c r="H1565" s="1">
        <v>0</v>
      </c>
      <c r="I1565" s="2">
        <v>42495</v>
      </c>
      <c r="J1565" t="s">
        <v>3537</v>
      </c>
      <c r="K1565" t="s">
        <v>16</v>
      </c>
      <c r="L1565">
        <v>40475</v>
      </c>
      <c r="M1565">
        <v>1168</v>
      </c>
      <c r="N1565" t="s">
        <v>666</v>
      </c>
      <c r="O1565">
        <v>2</v>
      </c>
      <c r="P1565">
        <v>2</v>
      </c>
      <c r="Q1565" t="s">
        <v>18</v>
      </c>
      <c r="R1565" t="s">
        <v>8304</v>
      </c>
      <c r="S1565">
        <v>1.9</v>
      </c>
      <c r="T1565">
        <v>7</v>
      </c>
      <c r="U1565" t="s">
        <v>19</v>
      </c>
      <c r="V1565" s="2">
        <v>42499</v>
      </c>
      <c r="W1565" t="s">
        <v>20</v>
      </c>
      <c r="X1565" t="s">
        <v>21</v>
      </c>
      <c r="Y1565" t="s">
        <v>49</v>
      </c>
    </row>
    <row r="1566" spans="1:25" hidden="1" x14ac:dyDescent="0.35">
      <c r="A1566">
        <v>4</v>
      </c>
      <c r="B1566" t="s">
        <v>25</v>
      </c>
      <c r="C1566">
        <v>3</v>
      </c>
      <c r="D1566" t="s">
        <v>26</v>
      </c>
      <c r="E1566" t="s">
        <v>870</v>
      </c>
      <c r="F1566" t="s">
        <v>13</v>
      </c>
      <c r="G1566" t="s">
        <v>2360</v>
      </c>
      <c r="H1566" s="1">
        <v>0</v>
      </c>
      <c r="I1566" s="2">
        <v>42495</v>
      </c>
      <c r="J1566" t="s">
        <v>3537</v>
      </c>
      <c r="K1566" t="s">
        <v>16</v>
      </c>
      <c r="L1566">
        <v>40475</v>
      </c>
      <c r="M1566">
        <v>1728</v>
      </c>
      <c r="N1566" t="s">
        <v>3543</v>
      </c>
      <c r="O1566">
        <v>12</v>
      </c>
      <c r="P1566">
        <v>2</v>
      </c>
      <c r="Q1566" t="s">
        <v>18</v>
      </c>
      <c r="R1566" t="s">
        <v>8304</v>
      </c>
      <c r="S1566">
        <v>11.54</v>
      </c>
      <c r="T1566">
        <v>25</v>
      </c>
      <c r="U1566" t="s">
        <v>19</v>
      </c>
      <c r="V1566" s="2">
        <v>42499</v>
      </c>
      <c r="W1566" t="s">
        <v>20</v>
      </c>
      <c r="X1566" t="s">
        <v>21</v>
      </c>
      <c r="Y1566" t="s">
        <v>64</v>
      </c>
    </row>
    <row r="1567" spans="1:25" hidden="1" x14ac:dyDescent="0.35">
      <c r="A1567">
        <v>4</v>
      </c>
      <c r="B1567" t="s">
        <v>25</v>
      </c>
      <c r="C1567">
        <v>3</v>
      </c>
      <c r="D1567" t="s">
        <v>26</v>
      </c>
      <c r="E1567" t="s">
        <v>870</v>
      </c>
      <c r="F1567" t="s">
        <v>13</v>
      </c>
      <c r="G1567" t="s">
        <v>2360</v>
      </c>
      <c r="H1567" s="1">
        <v>0</v>
      </c>
      <c r="I1567" s="2">
        <v>42495</v>
      </c>
      <c r="J1567" t="s">
        <v>3537</v>
      </c>
      <c r="K1567" t="s">
        <v>16</v>
      </c>
      <c r="L1567">
        <v>40475</v>
      </c>
      <c r="M1567">
        <v>98</v>
      </c>
      <c r="N1567" t="s">
        <v>8254</v>
      </c>
      <c r="O1567">
        <v>4</v>
      </c>
      <c r="P1567">
        <v>3</v>
      </c>
      <c r="Q1567" t="s">
        <v>18</v>
      </c>
      <c r="R1567" t="s">
        <v>8304</v>
      </c>
      <c r="S1567">
        <v>4.24</v>
      </c>
      <c r="T1567">
        <v>9</v>
      </c>
      <c r="U1567" t="s">
        <v>19</v>
      </c>
      <c r="V1567" s="2">
        <v>42499</v>
      </c>
      <c r="W1567" t="s">
        <v>20</v>
      </c>
      <c r="X1567" t="s">
        <v>21</v>
      </c>
      <c r="Y1567" t="s">
        <v>64</v>
      </c>
    </row>
    <row r="1568" spans="1:25" hidden="1" x14ac:dyDescent="0.35">
      <c r="A1568">
        <v>4</v>
      </c>
      <c r="B1568" t="s">
        <v>43</v>
      </c>
      <c r="C1568">
        <v>6</v>
      </c>
      <c r="D1568" t="s">
        <v>50</v>
      </c>
      <c r="E1568" t="s">
        <v>65</v>
      </c>
      <c r="F1568" t="s">
        <v>13</v>
      </c>
      <c r="G1568" t="s">
        <v>6850</v>
      </c>
      <c r="H1568" s="1">
        <v>0.2</v>
      </c>
      <c r="I1568" s="2">
        <v>42591</v>
      </c>
      <c r="J1568" t="s">
        <v>7790</v>
      </c>
      <c r="K1568" t="s">
        <v>30</v>
      </c>
      <c r="L1568">
        <v>98103</v>
      </c>
      <c r="M1568">
        <v>943</v>
      </c>
      <c r="N1568" t="s">
        <v>4808</v>
      </c>
      <c r="O1568">
        <v>-44</v>
      </c>
      <c r="P1568">
        <v>2</v>
      </c>
      <c r="Q1568" t="s">
        <v>32</v>
      </c>
      <c r="R1568" t="s">
        <v>8304</v>
      </c>
      <c r="S1568">
        <v>-43.83</v>
      </c>
      <c r="T1568">
        <v>219</v>
      </c>
      <c r="U1568" t="s">
        <v>76</v>
      </c>
      <c r="V1568" s="2">
        <v>42595</v>
      </c>
      <c r="W1568" t="s">
        <v>39</v>
      </c>
      <c r="X1568" t="s">
        <v>69</v>
      </c>
      <c r="Y1568" t="s">
        <v>52</v>
      </c>
    </row>
    <row r="1569" spans="1:25" hidden="1" x14ac:dyDescent="0.35">
      <c r="A1569">
        <v>4</v>
      </c>
      <c r="B1569" t="s">
        <v>43</v>
      </c>
      <c r="C1569">
        <v>6</v>
      </c>
      <c r="D1569" t="s">
        <v>50</v>
      </c>
      <c r="E1569" t="s">
        <v>65</v>
      </c>
      <c r="F1569" t="s">
        <v>13</v>
      </c>
      <c r="G1569" t="s">
        <v>6850</v>
      </c>
      <c r="H1569" s="1">
        <v>0.2</v>
      </c>
      <c r="I1569" s="2">
        <v>42591</v>
      </c>
      <c r="J1569" t="s">
        <v>7790</v>
      </c>
      <c r="K1569" t="s">
        <v>30</v>
      </c>
      <c r="L1569">
        <v>98103</v>
      </c>
      <c r="M1569">
        <v>446</v>
      </c>
      <c r="N1569" t="s">
        <v>4836</v>
      </c>
      <c r="O1569">
        <v>68</v>
      </c>
      <c r="P1569">
        <v>4</v>
      </c>
      <c r="Q1569" t="s">
        <v>32</v>
      </c>
      <c r="R1569" t="s">
        <v>8304</v>
      </c>
      <c r="S1569">
        <v>68.2</v>
      </c>
      <c r="T1569">
        <v>1091</v>
      </c>
      <c r="U1569" t="s">
        <v>76</v>
      </c>
      <c r="V1569" s="2">
        <v>42595</v>
      </c>
      <c r="W1569" t="s">
        <v>39</v>
      </c>
      <c r="X1569" t="s">
        <v>69</v>
      </c>
      <c r="Y1569" t="s">
        <v>52</v>
      </c>
    </row>
    <row r="1570" spans="1:25" hidden="1" x14ac:dyDescent="0.35">
      <c r="A1570">
        <v>3</v>
      </c>
      <c r="B1570" t="s">
        <v>25</v>
      </c>
      <c r="C1570">
        <v>1</v>
      </c>
      <c r="D1570" t="s">
        <v>50</v>
      </c>
      <c r="E1570" t="s">
        <v>4735</v>
      </c>
      <c r="F1570" t="s">
        <v>13</v>
      </c>
      <c r="G1570" t="s">
        <v>2394</v>
      </c>
      <c r="H1570" s="1">
        <v>0</v>
      </c>
      <c r="I1570" s="2">
        <v>42562</v>
      </c>
      <c r="J1570" t="s">
        <v>4736</v>
      </c>
      <c r="K1570" t="s">
        <v>102</v>
      </c>
      <c r="L1570">
        <v>14304</v>
      </c>
      <c r="M1570">
        <v>440</v>
      </c>
      <c r="N1570" t="s">
        <v>4737</v>
      </c>
      <c r="O1570">
        <v>48</v>
      </c>
      <c r="P1570">
        <v>3</v>
      </c>
      <c r="Q1570" t="s">
        <v>104</v>
      </c>
      <c r="R1570" t="s">
        <v>8304</v>
      </c>
      <c r="S1570">
        <v>47.81</v>
      </c>
      <c r="T1570">
        <v>165</v>
      </c>
      <c r="U1570" t="s">
        <v>19</v>
      </c>
      <c r="V1570" s="2">
        <v>42565</v>
      </c>
      <c r="W1570" t="s">
        <v>130</v>
      </c>
      <c r="X1570" t="s">
        <v>175</v>
      </c>
      <c r="Y1570" t="s">
        <v>52</v>
      </c>
    </row>
    <row r="1571" spans="1:25" hidden="1" x14ac:dyDescent="0.35">
      <c r="A1571">
        <v>4</v>
      </c>
      <c r="B1571" t="s">
        <v>43</v>
      </c>
      <c r="C1571">
        <v>6</v>
      </c>
      <c r="D1571" t="s">
        <v>26</v>
      </c>
      <c r="E1571" t="s">
        <v>305</v>
      </c>
      <c r="F1571" t="s">
        <v>13</v>
      </c>
      <c r="G1571" t="s">
        <v>5782</v>
      </c>
      <c r="H1571" s="1">
        <v>0</v>
      </c>
      <c r="I1571" s="2">
        <v>42672</v>
      </c>
      <c r="J1571" t="s">
        <v>6189</v>
      </c>
      <c r="K1571" t="s">
        <v>73</v>
      </c>
      <c r="L1571">
        <v>47201</v>
      </c>
      <c r="M1571">
        <v>1464</v>
      </c>
      <c r="N1571" t="s">
        <v>204</v>
      </c>
      <c r="O1571">
        <v>36</v>
      </c>
      <c r="P1571">
        <v>2</v>
      </c>
      <c r="Q1571" t="s">
        <v>75</v>
      </c>
      <c r="R1571" t="s">
        <v>8304</v>
      </c>
      <c r="S1571">
        <v>35.659999999999997</v>
      </c>
      <c r="T1571">
        <v>76</v>
      </c>
      <c r="U1571" t="s">
        <v>33</v>
      </c>
      <c r="V1571" s="2">
        <v>42676</v>
      </c>
      <c r="W1571" t="s">
        <v>39</v>
      </c>
      <c r="X1571" t="s">
        <v>167</v>
      </c>
      <c r="Y1571" t="s">
        <v>64</v>
      </c>
    </row>
    <row r="1572" spans="1:25" hidden="1" x14ac:dyDescent="0.35">
      <c r="A1572">
        <v>4</v>
      </c>
      <c r="B1572" t="s">
        <v>43</v>
      </c>
      <c r="C1572">
        <v>6</v>
      </c>
      <c r="D1572" t="s">
        <v>50</v>
      </c>
      <c r="E1572" t="s">
        <v>305</v>
      </c>
      <c r="F1572" t="s">
        <v>13</v>
      </c>
      <c r="G1572" t="s">
        <v>5782</v>
      </c>
      <c r="H1572" s="1">
        <v>0</v>
      </c>
      <c r="I1572" s="2">
        <v>42672</v>
      </c>
      <c r="J1572" t="s">
        <v>6189</v>
      </c>
      <c r="K1572" t="s">
        <v>73</v>
      </c>
      <c r="L1572">
        <v>47201</v>
      </c>
      <c r="M1572">
        <v>1061</v>
      </c>
      <c r="N1572" t="s">
        <v>4986</v>
      </c>
      <c r="O1572">
        <v>1</v>
      </c>
      <c r="P1572">
        <v>2</v>
      </c>
      <c r="Q1572" t="s">
        <v>75</v>
      </c>
      <c r="R1572" t="s">
        <v>8304</v>
      </c>
      <c r="S1572">
        <v>0.89</v>
      </c>
      <c r="T1572">
        <v>2</v>
      </c>
      <c r="U1572" t="s">
        <v>33</v>
      </c>
      <c r="V1572" s="2">
        <v>42676</v>
      </c>
      <c r="W1572" t="s">
        <v>39</v>
      </c>
      <c r="X1572" t="s">
        <v>167</v>
      </c>
      <c r="Y1572" t="s">
        <v>113</v>
      </c>
    </row>
    <row r="1573" spans="1:25" hidden="1" x14ac:dyDescent="0.35">
      <c r="A1573">
        <v>5</v>
      </c>
      <c r="B1573" t="s">
        <v>25</v>
      </c>
      <c r="C1573">
        <v>3</v>
      </c>
      <c r="D1573" t="s">
        <v>11</v>
      </c>
      <c r="E1573" t="s">
        <v>192</v>
      </c>
      <c r="F1573" t="s">
        <v>13</v>
      </c>
      <c r="G1573" t="s">
        <v>1280</v>
      </c>
      <c r="H1573" s="1">
        <v>0.3</v>
      </c>
      <c r="I1573" s="2">
        <v>42602</v>
      </c>
      <c r="J1573" t="s">
        <v>1838</v>
      </c>
      <c r="K1573" t="s">
        <v>73</v>
      </c>
      <c r="L1573">
        <v>60610</v>
      </c>
      <c r="M1573">
        <v>759</v>
      </c>
      <c r="N1573" t="s">
        <v>1839</v>
      </c>
      <c r="O1573">
        <v>-6</v>
      </c>
      <c r="P1573">
        <v>2</v>
      </c>
      <c r="Q1573" t="s">
        <v>75</v>
      </c>
      <c r="R1573" t="s">
        <v>8304</v>
      </c>
      <c r="S1573">
        <v>-6.02</v>
      </c>
      <c r="T1573">
        <v>421</v>
      </c>
      <c r="U1573" t="s">
        <v>19</v>
      </c>
      <c r="V1573" s="2">
        <v>42607</v>
      </c>
      <c r="W1573" t="s">
        <v>20</v>
      </c>
      <c r="X1573" t="s">
        <v>139</v>
      </c>
      <c r="Y1573" t="s">
        <v>24</v>
      </c>
    </row>
    <row r="1574" spans="1:25" hidden="1" x14ac:dyDescent="0.35">
      <c r="A1574">
        <v>2</v>
      </c>
      <c r="B1574" t="s">
        <v>25</v>
      </c>
      <c r="C1574">
        <v>1</v>
      </c>
      <c r="D1574" t="s">
        <v>26</v>
      </c>
      <c r="E1574" t="s">
        <v>211</v>
      </c>
      <c r="F1574" t="s">
        <v>13</v>
      </c>
      <c r="G1574" t="s">
        <v>3031</v>
      </c>
      <c r="H1574" s="1">
        <v>0.2</v>
      </c>
      <c r="I1574" s="2">
        <v>42734</v>
      </c>
      <c r="J1574" t="s">
        <v>3032</v>
      </c>
      <c r="K1574" t="s">
        <v>16</v>
      </c>
      <c r="L1574">
        <v>38109</v>
      </c>
      <c r="M1574">
        <v>1554</v>
      </c>
      <c r="N1574" t="s">
        <v>2966</v>
      </c>
      <c r="O1574">
        <v>-9</v>
      </c>
      <c r="P1574">
        <v>1</v>
      </c>
      <c r="Q1574" t="s">
        <v>18</v>
      </c>
      <c r="R1574" t="s">
        <v>8304</v>
      </c>
      <c r="S1574">
        <v>-8.8000000000000007</v>
      </c>
      <c r="T1574">
        <v>39</v>
      </c>
      <c r="U1574" t="s">
        <v>19</v>
      </c>
      <c r="V1574" s="2">
        <v>42736</v>
      </c>
      <c r="W1574" t="s">
        <v>130</v>
      </c>
      <c r="X1574" t="s">
        <v>214</v>
      </c>
      <c r="Y1574" t="s">
        <v>42</v>
      </c>
    </row>
    <row r="1575" spans="1:25" hidden="1" x14ac:dyDescent="0.35">
      <c r="A1575">
        <v>4</v>
      </c>
      <c r="B1575" t="s">
        <v>43</v>
      </c>
      <c r="C1575">
        <v>6</v>
      </c>
      <c r="D1575" t="s">
        <v>11</v>
      </c>
      <c r="E1575" t="s">
        <v>237</v>
      </c>
      <c r="F1575" t="s">
        <v>13</v>
      </c>
      <c r="G1575" t="s">
        <v>227</v>
      </c>
      <c r="H1575" s="1">
        <v>0</v>
      </c>
      <c r="I1575" s="2">
        <v>42633</v>
      </c>
      <c r="J1575" t="s">
        <v>7829</v>
      </c>
      <c r="K1575" t="s">
        <v>102</v>
      </c>
      <c r="L1575">
        <v>21044</v>
      </c>
      <c r="M1575">
        <v>1228</v>
      </c>
      <c r="N1575" t="s">
        <v>8116</v>
      </c>
      <c r="O1575">
        <v>36</v>
      </c>
      <c r="P1575">
        <v>3</v>
      </c>
      <c r="Q1575" t="s">
        <v>104</v>
      </c>
      <c r="R1575" t="s">
        <v>92</v>
      </c>
      <c r="S1575">
        <v>36.29</v>
      </c>
      <c r="T1575">
        <v>363</v>
      </c>
      <c r="U1575" t="s">
        <v>19</v>
      </c>
      <c r="V1575" s="2">
        <v>42637</v>
      </c>
      <c r="W1575" t="s">
        <v>39</v>
      </c>
      <c r="X1575" t="s">
        <v>1549</v>
      </c>
      <c r="Y1575" t="s">
        <v>22</v>
      </c>
    </row>
    <row r="1576" spans="1:25" hidden="1" x14ac:dyDescent="0.35">
      <c r="A1576">
        <v>4</v>
      </c>
      <c r="B1576" t="s">
        <v>43</v>
      </c>
      <c r="C1576">
        <v>6</v>
      </c>
      <c r="D1576" t="s">
        <v>11</v>
      </c>
      <c r="E1576" t="s">
        <v>237</v>
      </c>
      <c r="F1576" t="s">
        <v>13</v>
      </c>
      <c r="G1576" t="s">
        <v>227</v>
      </c>
      <c r="H1576" s="1">
        <v>0</v>
      </c>
      <c r="I1576" s="2">
        <v>42633</v>
      </c>
      <c r="J1576" t="s">
        <v>7829</v>
      </c>
      <c r="K1576" t="s">
        <v>102</v>
      </c>
      <c r="L1576">
        <v>21044</v>
      </c>
      <c r="M1576">
        <v>392</v>
      </c>
      <c r="N1576" t="s">
        <v>1754</v>
      </c>
      <c r="O1576">
        <v>51</v>
      </c>
      <c r="P1576">
        <v>3</v>
      </c>
      <c r="Q1576" t="s">
        <v>104</v>
      </c>
      <c r="R1576" t="s">
        <v>92</v>
      </c>
      <c r="S1576">
        <v>50.91</v>
      </c>
      <c r="T1576">
        <v>164</v>
      </c>
      <c r="U1576" t="s">
        <v>19</v>
      </c>
      <c r="V1576" s="2">
        <v>42637</v>
      </c>
      <c r="W1576" t="s">
        <v>39</v>
      </c>
      <c r="X1576" t="s">
        <v>1549</v>
      </c>
      <c r="Y1576" t="s">
        <v>47</v>
      </c>
    </row>
    <row r="1577" spans="1:25" hidden="1" x14ac:dyDescent="0.35">
      <c r="A1577">
        <v>4</v>
      </c>
      <c r="B1577" t="s">
        <v>43</v>
      </c>
      <c r="C1577">
        <v>6</v>
      </c>
      <c r="D1577" t="s">
        <v>50</v>
      </c>
      <c r="E1577" t="s">
        <v>237</v>
      </c>
      <c r="F1577" t="s">
        <v>13</v>
      </c>
      <c r="G1577" t="s">
        <v>227</v>
      </c>
      <c r="H1577" s="1">
        <v>0</v>
      </c>
      <c r="I1577" s="2">
        <v>42633</v>
      </c>
      <c r="J1577" t="s">
        <v>7829</v>
      </c>
      <c r="K1577" t="s">
        <v>102</v>
      </c>
      <c r="L1577">
        <v>21044</v>
      </c>
      <c r="M1577">
        <v>1000</v>
      </c>
      <c r="N1577" t="s">
        <v>616</v>
      </c>
      <c r="O1577">
        <v>26</v>
      </c>
      <c r="P1577">
        <v>2</v>
      </c>
      <c r="Q1577" t="s">
        <v>104</v>
      </c>
      <c r="R1577" t="s">
        <v>92</v>
      </c>
      <c r="S1577">
        <v>26.39</v>
      </c>
      <c r="T1577">
        <v>60</v>
      </c>
      <c r="U1577" t="s">
        <v>19</v>
      </c>
      <c r="V1577" s="2">
        <v>42637</v>
      </c>
      <c r="W1577" t="s">
        <v>39</v>
      </c>
      <c r="X1577" t="s">
        <v>1549</v>
      </c>
      <c r="Y1577" t="s">
        <v>113</v>
      </c>
    </row>
    <row r="1578" spans="1:25" hidden="1" x14ac:dyDescent="0.35">
      <c r="A1578">
        <v>4</v>
      </c>
      <c r="B1578" t="s">
        <v>43</v>
      </c>
      <c r="C1578">
        <v>6</v>
      </c>
      <c r="D1578" t="s">
        <v>11</v>
      </c>
      <c r="E1578" t="s">
        <v>2211</v>
      </c>
      <c r="F1578" t="s">
        <v>13</v>
      </c>
      <c r="G1578" t="s">
        <v>2131</v>
      </c>
      <c r="H1578" s="1">
        <v>0.32</v>
      </c>
      <c r="I1578" s="2">
        <v>42541</v>
      </c>
      <c r="J1578" t="s">
        <v>2243</v>
      </c>
      <c r="K1578" t="s">
        <v>73</v>
      </c>
      <c r="L1578">
        <v>75023</v>
      </c>
      <c r="M1578">
        <v>838</v>
      </c>
      <c r="N1578" t="s">
        <v>1628</v>
      </c>
      <c r="O1578">
        <v>-20</v>
      </c>
      <c r="P1578">
        <v>4</v>
      </c>
      <c r="Q1578" t="s">
        <v>75</v>
      </c>
      <c r="R1578" t="s">
        <v>8304</v>
      </c>
      <c r="S1578">
        <v>-19.87</v>
      </c>
      <c r="T1578">
        <v>193</v>
      </c>
      <c r="U1578" t="s">
        <v>19</v>
      </c>
      <c r="V1578" s="2">
        <v>42545</v>
      </c>
      <c r="W1578" t="s">
        <v>39</v>
      </c>
      <c r="X1578" t="s">
        <v>77</v>
      </c>
      <c r="Y1578" t="s">
        <v>22</v>
      </c>
    </row>
    <row r="1579" spans="1:25" hidden="1" x14ac:dyDescent="0.35">
      <c r="A1579">
        <v>4</v>
      </c>
      <c r="B1579" t="s">
        <v>43</v>
      </c>
      <c r="C1579">
        <v>6</v>
      </c>
      <c r="D1579" t="s">
        <v>26</v>
      </c>
      <c r="E1579" t="s">
        <v>2211</v>
      </c>
      <c r="F1579" t="s">
        <v>13</v>
      </c>
      <c r="G1579" t="s">
        <v>2131</v>
      </c>
      <c r="H1579" s="1">
        <v>0.2</v>
      </c>
      <c r="I1579" s="2">
        <v>42541</v>
      </c>
      <c r="J1579" t="s">
        <v>2243</v>
      </c>
      <c r="K1579" t="s">
        <v>73</v>
      </c>
      <c r="L1579">
        <v>75023</v>
      </c>
      <c r="M1579">
        <v>149</v>
      </c>
      <c r="N1579" t="s">
        <v>184</v>
      </c>
      <c r="O1579">
        <v>4</v>
      </c>
      <c r="P1579">
        <v>2</v>
      </c>
      <c r="Q1579" t="s">
        <v>75</v>
      </c>
      <c r="R1579" t="s">
        <v>8304</v>
      </c>
      <c r="S1579">
        <v>4.08</v>
      </c>
      <c r="T1579">
        <v>12</v>
      </c>
      <c r="U1579" t="s">
        <v>19</v>
      </c>
      <c r="V1579" s="2">
        <v>42545</v>
      </c>
      <c r="W1579" t="s">
        <v>39</v>
      </c>
      <c r="X1579" t="s">
        <v>77</v>
      </c>
      <c r="Y1579" t="s">
        <v>64</v>
      </c>
    </row>
    <row r="1580" spans="1:25" hidden="1" x14ac:dyDescent="0.35">
      <c r="A1580">
        <v>4</v>
      </c>
      <c r="B1580" t="s">
        <v>43</v>
      </c>
      <c r="C1580">
        <v>6</v>
      </c>
      <c r="D1580" t="s">
        <v>26</v>
      </c>
      <c r="E1580" t="s">
        <v>2211</v>
      </c>
      <c r="F1580" t="s">
        <v>13</v>
      </c>
      <c r="G1580" t="s">
        <v>2131</v>
      </c>
      <c r="H1580" s="1">
        <v>0.2</v>
      </c>
      <c r="I1580" s="2">
        <v>42541</v>
      </c>
      <c r="J1580" t="s">
        <v>2243</v>
      </c>
      <c r="K1580" t="s">
        <v>73</v>
      </c>
      <c r="L1580">
        <v>75023</v>
      </c>
      <c r="M1580">
        <v>1800</v>
      </c>
      <c r="N1580" t="s">
        <v>3595</v>
      </c>
      <c r="O1580">
        <v>5</v>
      </c>
      <c r="P1580">
        <v>3</v>
      </c>
      <c r="Q1580" t="s">
        <v>75</v>
      </c>
      <c r="R1580" t="s">
        <v>8304</v>
      </c>
      <c r="S1580">
        <v>5.44</v>
      </c>
      <c r="T1580">
        <v>16</v>
      </c>
      <c r="U1580" t="s">
        <v>19</v>
      </c>
      <c r="V1580" s="2">
        <v>42545</v>
      </c>
      <c r="W1580" t="s">
        <v>39</v>
      </c>
      <c r="X1580" t="s">
        <v>77</v>
      </c>
      <c r="Y1580" t="s">
        <v>64</v>
      </c>
    </row>
    <row r="1581" spans="1:25" hidden="1" x14ac:dyDescent="0.35">
      <c r="A1581">
        <v>4</v>
      </c>
      <c r="B1581" t="s">
        <v>43</v>
      </c>
      <c r="C1581">
        <v>6</v>
      </c>
      <c r="D1581" t="s">
        <v>26</v>
      </c>
      <c r="E1581" t="s">
        <v>2211</v>
      </c>
      <c r="F1581" t="s">
        <v>13</v>
      </c>
      <c r="G1581" t="s">
        <v>2131</v>
      </c>
      <c r="H1581" s="1">
        <v>0.2</v>
      </c>
      <c r="I1581" s="2">
        <v>42541</v>
      </c>
      <c r="J1581" t="s">
        <v>2243</v>
      </c>
      <c r="K1581" t="s">
        <v>73</v>
      </c>
      <c r="L1581">
        <v>75023</v>
      </c>
      <c r="M1581">
        <v>1383</v>
      </c>
      <c r="N1581" t="s">
        <v>215</v>
      </c>
      <c r="O1581">
        <v>-127</v>
      </c>
      <c r="P1581">
        <v>7</v>
      </c>
      <c r="Q1581" t="s">
        <v>75</v>
      </c>
      <c r="R1581" t="s">
        <v>8304</v>
      </c>
      <c r="S1581">
        <v>-127.37</v>
      </c>
      <c r="T1581">
        <v>509</v>
      </c>
      <c r="U1581" t="s">
        <v>19</v>
      </c>
      <c r="V1581" s="2">
        <v>42545</v>
      </c>
      <c r="W1581" t="s">
        <v>39</v>
      </c>
      <c r="X1581" t="s">
        <v>77</v>
      </c>
      <c r="Y1581" t="s">
        <v>42</v>
      </c>
    </row>
    <row r="1582" spans="1:25" hidden="1" x14ac:dyDescent="0.35">
      <c r="A1582">
        <v>4</v>
      </c>
      <c r="B1582" t="s">
        <v>43</v>
      </c>
      <c r="C1582">
        <v>6</v>
      </c>
      <c r="D1582" t="s">
        <v>26</v>
      </c>
      <c r="E1582" t="s">
        <v>2211</v>
      </c>
      <c r="F1582" t="s">
        <v>13</v>
      </c>
      <c r="G1582" t="s">
        <v>2131</v>
      </c>
      <c r="H1582" s="1">
        <v>0.8</v>
      </c>
      <c r="I1582" s="2">
        <v>42541</v>
      </c>
      <c r="J1582" t="s">
        <v>2243</v>
      </c>
      <c r="K1582" t="s">
        <v>73</v>
      </c>
      <c r="L1582">
        <v>75023</v>
      </c>
      <c r="M1582">
        <v>1520</v>
      </c>
      <c r="N1582" t="s">
        <v>78</v>
      </c>
      <c r="O1582">
        <v>-5</v>
      </c>
      <c r="P1582">
        <v>4</v>
      </c>
      <c r="Q1582" t="s">
        <v>75</v>
      </c>
      <c r="R1582" t="s">
        <v>8304</v>
      </c>
      <c r="S1582">
        <v>-5.09</v>
      </c>
      <c r="T1582">
        <v>3</v>
      </c>
      <c r="U1582" t="s">
        <v>19</v>
      </c>
      <c r="V1582" s="2">
        <v>42545</v>
      </c>
      <c r="W1582" t="s">
        <v>39</v>
      </c>
      <c r="X1582" t="s">
        <v>77</v>
      </c>
      <c r="Y1582" t="s">
        <v>54</v>
      </c>
    </row>
    <row r="1583" spans="1:25" hidden="1" x14ac:dyDescent="0.35">
      <c r="A1583">
        <v>4</v>
      </c>
      <c r="B1583" t="s">
        <v>43</v>
      </c>
      <c r="C1583">
        <v>6</v>
      </c>
      <c r="D1583" t="s">
        <v>50</v>
      </c>
      <c r="E1583" t="s">
        <v>2211</v>
      </c>
      <c r="F1583" t="s">
        <v>13</v>
      </c>
      <c r="G1583" t="s">
        <v>2131</v>
      </c>
      <c r="H1583" s="1">
        <v>0.2</v>
      </c>
      <c r="I1583" s="2">
        <v>42541</v>
      </c>
      <c r="J1583" t="s">
        <v>2243</v>
      </c>
      <c r="K1583" t="s">
        <v>73</v>
      </c>
      <c r="L1583">
        <v>75023</v>
      </c>
      <c r="M1583">
        <v>885</v>
      </c>
      <c r="N1583" t="s">
        <v>4805</v>
      </c>
      <c r="O1583">
        <v>20</v>
      </c>
      <c r="P1583">
        <v>2</v>
      </c>
      <c r="Q1583" t="s">
        <v>75</v>
      </c>
      <c r="R1583" t="s">
        <v>8304</v>
      </c>
      <c r="S1583">
        <v>20.16</v>
      </c>
      <c r="T1583">
        <v>202</v>
      </c>
      <c r="U1583" t="s">
        <v>19</v>
      </c>
      <c r="V1583" s="2">
        <v>42545</v>
      </c>
      <c r="W1583" t="s">
        <v>39</v>
      </c>
      <c r="X1583" t="s">
        <v>77</v>
      </c>
      <c r="Y1583" t="s">
        <v>52</v>
      </c>
    </row>
    <row r="1584" spans="1:25" hidden="1" x14ac:dyDescent="0.35">
      <c r="A1584">
        <v>4</v>
      </c>
      <c r="B1584" t="s">
        <v>43</v>
      </c>
      <c r="C1584">
        <v>6</v>
      </c>
      <c r="D1584" t="s">
        <v>50</v>
      </c>
      <c r="E1584" t="s">
        <v>2211</v>
      </c>
      <c r="F1584" t="s">
        <v>13</v>
      </c>
      <c r="G1584" t="s">
        <v>2131</v>
      </c>
      <c r="H1584" s="1">
        <v>0.4</v>
      </c>
      <c r="I1584" s="2">
        <v>42541</v>
      </c>
      <c r="J1584" t="s">
        <v>2243</v>
      </c>
      <c r="K1584" t="s">
        <v>73</v>
      </c>
      <c r="L1584">
        <v>75023</v>
      </c>
      <c r="M1584">
        <v>1224</v>
      </c>
      <c r="N1584" t="s">
        <v>5021</v>
      </c>
      <c r="O1584">
        <v>-98</v>
      </c>
      <c r="P1584">
        <v>2</v>
      </c>
      <c r="Q1584" t="s">
        <v>75</v>
      </c>
      <c r="R1584" t="s">
        <v>8304</v>
      </c>
      <c r="S1584">
        <v>-97.72</v>
      </c>
      <c r="T1584">
        <v>419</v>
      </c>
      <c r="U1584" t="s">
        <v>19</v>
      </c>
      <c r="V1584" s="2">
        <v>42545</v>
      </c>
      <c r="W1584" t="s">
        <v>39</v>
      </c>
      <c r="X1584" t="s">
        <v>77</v>
      </c>
      <c r="Y1584" t="s">
        <v>422</v>
      </c>
    </row>
    <row r="1585" spans="1:25" hidden="1" x14ac:dyDescent="0.35">
      <c r="A1585">
        <v>5</v>
      </c>
      <c r="B1585" t="s">
        <v>25</v>
      </c>
      <c r="C1585">
        <v>3</v>
      </c>
      <c r="D1585" t="s">
        <v>11</v>
      </c>
      <c r="E1585" t="s">
        <v>305</v>
      </c>
      <c r="F1585" t="s">
        <v>13</v>
      </c>
      <c r="G1585" t="s">
        <v>1191</v>
      </c>
      <c r="H1585" s="1">
        <v>0.2</v>
      </c>
      <c r="I1585" s="2">
        <v>42440</v>
      </c>
      <c r="J1585" t="s">
        <v>1959</v>
      </c>
      <c r="K1585" t="s">
        <v>102</v>
      </c>
      <c r="L1585">
        <v>43229</v>
      </c>
      <c r="M1585">
        <v>592</v>
      </c>
      <c r="N1585" t="s">
        <v>766</v>
      </c>
      <c r="O1585">
        <v>2</v>
      </c>
      <c r="P1585">
        <v>5</v>
      </c>
      <c r="Q1585" t="s">
        <v>104</v>
      </c>
      <c r="R1585" t="s">
        <v>8304</v>
      </c>
      <c r="S1585">
        <v>2.29</v>
      </c>
      <c r="T1585">
        <v>8</v>
      </c>
      <c r="U1585" t="s">
        <v>19</v>
      </c>
      <c r="V1585" s="2">
        <v>42445</v>
      </c>
      <c r="W1585" t="s">
        <v>20</v>
      </c>
      <c r="X1585" t="s">
        <v>309</v>
      </c>
      <c r="Y1585" t="s">
        <v>47</v>
      </c>
    </row>
    <row r="1586" spans="1:25" hidden="1" x14ac:dyDescent="0.35">
      <c r="A1586">
        <v>5</v>
      </c>
      <c r="B1586" t="s">
        <v>25</v>
      </c>
      <c r="C1586">
        <v>3</v>
      </c>
      <c r="D1586" t="s">
        <v>26</v>
      </c>
      <c r="E1586" t="s">
        <v>305</v>
      </c>
      <c r="F1586" t="s">
        <v>13</v>
      </c>
      <c r="G1586" t="s">
        <v>1191</v>
      </c>
      <c r="H1586" s="1">
        <v>0.2</v>
      </c>
      <c r="I1586" s="2">
        <v>42440</v>
      </c>
      <c r="J1586" t="s">
        <v>1959</v>
      </c>
      <c r="K1586" t="s">
        <v>102</v>
      </c>
      <c r="L1586">
        <v>43229</v>
      </c>
      <c r="M1586">
        <v>1518</v>
      </c>
      <c r="N1586" t="s">
        <v>3125</v>
      </c>
      <c r="O1586">
        <v>2</v>
      </c>
      <c r="P1586">
        <v>6</v>
      </c>
      <c r="Q1586" t="s">
        <v>104</v>
      </c>
      <c r="R1586" t="s">
        <v>8304</v>
      </c>
      <c r="S1586">
        <v>1.7</v>
      </c>
      <c r="T1586">
        <v>10</v>
      </c>
      <c r="U1586" t="s">
        <v>19</v>
      </c>
      <c r="V1586" s="2">
        <v>42445</v>
      </c>
      <c r="W1586" t="s">
        <v>20</v>
      </c>
      <c r="X1586" t="s">
        <v>309</v>
      </c>
      <c r="Y1586" t="s">
        <v>176</v>
      </c>
    </row>
    <row r="1587" spans="1:25" hidden="1" x14ac:dyDescent="0.35">
      <c r="A1587">
        <v>2</v>
      </c>
      <c r="B1587" t="s">
        <v>25</v>
      </c>
      <c r="C1587">
        <v>1</v>
      </c>
      <c r="D1587" t="s">
        <v>11</v>
      </c>
      <c r="E1587" t="s">
        <v>171</v>
      </c>
      <c r="F1587" t="s">
        <v>13</v>
      </c>
      <c r="G1587" t="s">
        <v>1462</v>
      </c>
      <c r="H1587" s="1">
        <v>0.1</v>
      </c>
      <c r="I1587" s="2">
        <v>42647</v>
      </c>
      <c r="J1587" t="s">
        <v>1565</v>
      </c>
      <c r="K1587" t="s">
        <v>102</v>
      </c>
      <c r="L1587">
        <v>10024</v>
      </c>
      <c r="M1587">
        <v>1206</v>
      </c>
      <c r="N1587" t="s">
        <v>1566</v>
      </c>
      <c r="O1587">
        <v>-7</v>
      </c>
      <c r="P1587">
        <v>5</v>
      </c>
      <c r="Q1587" t="s">
        <v>104</v>
      </c>
      <c r="R1587" t="s">
        <v>8304</v>
      </c>
      <c r="S1587">
        <v>-6.55</v>
      </c>
      <c r="T1587">
        <v>589</v>
      </c>
      <c r="U1587" t="s">
        <v>19</v>
      </c>
      <c r="V1587" s="2">
        <v>42649</v>
      </c>
      <c r="W1587" t="s">
        <v>130</v>
      </c>
      <c r="X1587" t="s">
        <v>175</v>
      </c>
      <c r="Y1587" t="s">
        <v>24</v>
      </c>
    </row>
    <row r="1588" spans="1:25" x14ac:dyDescent="0.35">
      <c r="A1588">
        <v>5</v>
      </c>
      <c r="B1588" t="s">
        <v>43</v>
      </c>
      <c r="C1588">
        <v>6</v>
      </c>
      <c r="D1588" t="s">
        <v>11</v>
      </c>
      <c r="E1588" t="s">
        <v>7161</v>
      </c>
      <c r="F1588" t="s">
        <v>13</v>
      </c>
      <c r="G1588" t="s">
        <v>7152</v>
      </c>
      <c r="H1588" s="1">
        <v>0</v>
      </c>
      <c r="I1588" s="2">
        <v>42485</v>
      </c>
      <c r="J1588" t="s">
        <v>7162</v>
      </c>
      <c r="K1588" t="s">
        <v>30</v>
      </c>
      <c r="L1588">
        <v>91776</v>
      </c>
      <c r="M1588">
        <v>1547</v>
      </c>
      <c r="N1588" t="s">
        <v>8150</v>
      </c>
      <c r="O1588">
        <v>64</v>
      </c>
      <c r="P1588">
        <v>5</v>
      </c>
      <c r="Q1588" t="s">
        <v>32</v>
      </c>
      <c r="R1588" t="s">
        <v>8304</v>
      </c>
      <c r="S1588">
        <v>63.68</v>
      </c>
      <c r="T1588">
        <v>303</v>
      </c>
      <c r="U1588" t="s">
        <v>76</v>
      </c>
      <c r="V1588" s="2">
        <v>42490</v>
      </c>
      <c r="W1588" t="s">
        <v>39</v>
      </c>
      <c r="X1588" t="s">
        <v>34</v>
      </c>
      <c r="Y1588" t="s">
        <v>47</v>
      </c>
    </row>
    <row r="1589" spans="1:25" x14ac:dyDescent="0.35">
      <c r="A1589">
        <v>5</v>
      </c>
      <c r="B1589" t="s">
        <v>43</v>
      </c>
      <c r="C1589">
        <v>6</v>
      </c>
      <c r="D1589" t="s">
        <v>11</v>
      </c>
      <c r="E1589" t="s">
        <v>7161</v>
      </c>
      <c r="F1589" t="s">
        <v>13</v>
      </c>
      <c r="G1589" t="s">
        <v>7152</v>
      </c>
      <c r="H1589" s="1">
        <v>0.2</v>
      </c>
      <c r="I1589" s="2">
        <v>42485</v>
      </c>
      <c r="J1589" t="s">
        <v>7162</v>
      </c>
      <c r="K1589" t="s">
        <v>30</v>
      </c>
      <c r="L1589">
        <v>91776</v>
      </c>
      <c r="M1589">
        <v>786</v>
      </c>
      <c r="N1589" t="s">
        <v>1476</v>
      </c>
      <c r="O1589">
        <v>149</v>
      </c>
      <c r="P1589">
        <v>5</v>
      </c>
      <c r="Q1589" t="s">
        <v>32</v>
      </c>
      <c r="R1589" t="s">
        <v>8304</v>
      </c>
      <c r="S1589">
        <v>148.69999999999999</v>
      </c>
      <c r="T1589">
        <v>1487</v>
      </c>
      <c r="U1589" t="s">
        <v>76</v>
      </c>
      <c r="V1589" s="2">
        <v>42490</v>
      </c>
      <c r="W1589" t="s">
        <v>39</v>
      </c>
      <c r="X1589" t="s">
        <v>34</v>
      </c>
      <c r="Y1589" t="s">
        <v>24</v>
      </c>
    </row>
    <row r="1590" spans="1:25" x14ac:dyDescent="0.35">
      <c r="A1590">
        <v>5</v>
      </c>
      <c r="B1590" t="s">
        <v>43</v>
      </c>
      <c r="C1590">
        <v>6</v>
      </c>
      <c r="D1590" t="s">
        <v>26</v>
      </c>
      <c r="E1590" t="s">
        <v>7161</v>
      </c>
      <c r="F1590" t="s">
        <v>13</v>
      </c>
      <c r="G1590" t="s">
        <v>7152</v>
      </c>
      <c r="H1590" s="1">
        <v>0</v>
      </c>
      <c r="I1590" s="2">
        <v>42485</v>
      </c>
      <c r="J1590" t="s">
        <v>7162</v>
      </c>
      <c r="K1590" t="s">
        <v>30</v>
      </c>
      <c r="L1590">
        <v>91776</v>
      </c>
      <c r="M1590">
        <v>951</v>
      </c>
      <c r="N1590" t="s">
        <v>7644</v>
      </c>
      <c r="O1590">
        <v>79</v>
      </c>
      <c r="P1590">
        <v>3</v>
      </c>
      <c r="Q1590" t="s">
        <v>32</v>
      </c>
      <c r="R1590" t="s">
        <v>8304</v>
      </c>
      <c r="S1590">
        <v>78.510000000000005</v>
      </c>
      <c r="T1590">
        <v>271</v>
      </c>
      <c r="U1590" t="s">
        <v>76</v>
      </c>
      <c r="V1590" s="2">
        <v>42490</v>
      </c>
      <c r="W1590" t="s">
        <v>39</v>
      </c>
      <c r="X1590" t="s">
        <v>34</v>
      </c>
      <c r="Y1590" t="s">
        <v>56</v>
      </c>
    </row>
    <row r="1591" spans="1:25" x14ac:dyDescent="0.35">
      <c r="A1591">
        <v>4</v>
      </c>
      <c r="B1591" t="s">
        <v>43</v>
      </c>
      <c r="C1591">
        <v>6</v>
      </c>
      <c r="D1591" t="s">
        <v>26</v>
      </c>
      <c r="E1591" t="s">
        <v>2595</v>
      </c>
      <c r="F1591" t="s">
        <v>13</v>
      </c>
      <c r="G1591" t="s">
        <v>6887</v>
      </c>
      <c r="H1591" s="1">
        <v>0</v>
      </c>
      <c r="I1591" s="2">
        <v>42731</v>
      </c>
      <c r="J1591" t="s">
        <v>7607</v>
      </c>
      <c r="K1591" t="s">
        <v>30</v>
      </c>
      <c r="L1591">
        <v>92553</v>
      </c>
      <c r="M1591">
        <v>1502</v>
      </c>
      <c r="N1591" t="s">
        <v>851</v>
      </c>
      <c r="O1591">
        <v>3</v>
      </c>
      <c r="P1591">
        <v>1</v>
      </c>
      <c r="Q1591" t="s">
        <v>32</v>
      </c>
      <c r="R1591" t="s">
        <v>8304</v>
      </c>
      <c r="S1591">
        <v>2.96</v>
      </c>
      <c r="T1591">
        <v>11</v>
      </c>
      <c r="U1591" t="s">
        <v>76</v>
      </c>
      <c r="V1591" s="2">
        <v>42735</v>
      </c>
      <c r="W1591" t="s">
        <v>39</v>
      </c>
      <c r="X1591" t="s">
        <v>34</v>
      </c>
      <c r="Y1591" t="s">
        <v>56</v>
      </c>
    </row>
    <row r="1592" spans="1:25" x14ac:dyDescent="0.35">
      <c r="A1592">
        <v>4</v>
      </c>
      <c r="B1592" t="s">
        <v>43</v>
      </c>
      <c r="C1592">
        <v>6</v>
      </c>
      <c r="D1592" t="s">
        <v>26</v>
      </c>
      <c r="E1592" t="s">
        <v>2595</v>
      </c>
      <c r="F1592" t="s">
        <v>13</v>
      </c>
      <c r="G1592" t="s">
        <v>6887</v>
      </c>
      <c r="H1592" s="1">
        <v>0</v>
      </c>
      <c r="I1592" s="2">
        <v>42731</v>
      </c>
      <c r="J1592" t="s">
        <v>7607</v>
      </c>
      <c r="K1592" t="s">
        <v>30</v>
      </c>
      <c r="L1592">
        <v>92553</v>
      </c>
      <c r="M1592">
        <v>1507</v>
      </c>
      <c r="N1592" t="s">
        <v>346</v>
      </c>
      <c r="O1592">
        <v>4</v>
      </c>
      <c r="P1592">
        <v>3</v>
      </c>
      <c r="Q1592" t="s">
        <v>32</v>
      </c>
      <c r="R1592" t="s">
        <v>8304</v>
      </c>
      <c r="S1592">
        <v>3.62</v>
      </c>
      <c r="T1592">
        <v>8</v>
      </c>
      <c r="U1592" t="s">
        <v>76</v>
      </c>
      <c r="V1592" s="2">
        <v>42735</v>
      </c>
      <c r="W1592" t="s">
        <v>39</v>
      </c>
      <c r="X1592" t="s">
        <v>34</v>
      </c>
      <c r="Y1592" t="s">
        <v>176</v>
      </c>
    </row>
    <row r="1593" spans="1:25" x14ac:dyDescent="0.35">
      <c r="A1593">
        <v>4</v>
      </c>
      <c r="B1593" t="s">
        <v>43</v>
      </c>
      <c r="C1593">
        <v>6</v>
      </c>
      <c r="D1593" t="s">
        <v>26</v>
      </c>
      <c r="E1593" t="s">
        <v>2595</v>
      </c>
      <c r="F1593" t="s">
        <v>13</v>
      </c>
      <c r="G1593" t="s">
        <v>6887</v>
      </c>
      <c r="H1593" s="1">
        <v>0</v>
      </c>
      <c r="I1593" s="2">
        <v>42731</v>
      </c>
      <c r="J1593" t="s">
        <v>7607</v>
      </c>
      <c r="K1593" t="s">
        <v>30</v>
      </c>
      <c r="L1593">
        <v>92553</v>
      </c>
      <c r="M1593">
        <v>113</v>
      </c>
      <c r="N1593" t="s">
        <v>1051</v>
      </c>
      <c r="O1593">
        <v>14</v>
      </c>
      <c r="P1593">
        <v>3</v>
      </c>
      <c r="Q1593" t="s">
        <v>32</v>
      </c>
      <c r="R1593" t="s">
        <v>8304</v>
      </c>
      <c r="S1593">
        <v>13.89</v>
      </c>
      <c r="T1593">
        <v>51</v>
      </c>
      <c r="U1593" t="s">
        <v>76</v>
      </c>
      <c r="V1593" s="2">
        <v>42735</v>
      </c>
      <c r="W1593" t="s">
        <v>39</v>
      </c>
      <c r="X1593" t="s">
        <v>34</v>
      </c>
      <c r="Y1593" t="s">
        <v>42</v>
      </c>
    </row>
    <row r="1594" spans="1:25" x14ac:dyDescent="0.35">
      <c r="A1594">
        <v>4</v>
      </c>
      <c r="B1594" t="s">
        <v>43</v>
      </c>
      <c r="C1594">
        <v>6</v>
      </c>
      <c r="D1594" t="s">
        <v>26</v>
      </c>
      <c r="E1594" t="s">
        <v>2595</v>
      </c>
      <c r="F1594" t="s">
        <v>13</v>
      </c>
      <c r="G1594" t="s">
        <v>6887</v>
      </c>
      <c r="H1594" s="1">
        <v>0.2</v>
      </c>
      <c r="I1594" s="2">
        <v>42731</v>
      </c>
      <c r="J1594" t="s">
        <v>7607</v>
      </c>
      <c r="K1594" t="s">
        <v>30</v>
      </c>
      <c r="L1594">
        <v>92553</v>
      </c>
      <c r="M1594">
        <v>716</v>
      </c>
      <c r="N1594" t="s">
        <v>2867</v>
      </c>
      <c r="O1594">
        <v>14</v>
      </c>
      <c r="P1594">
        <v>3</v>
      </c>
      <c r="Q1594" t="s">
        <v>32</v>
      </c>
      <c r="R1594" t="s">
        <v>8304</v>
      </c>
      <c r="S1594">
        <v>13.9</v>
      </c>
      <c r="T1594">
        <v>37</v>
      </c>
      <c r="U1594" t="s">
        <v>76</v>
      </c>
      <c r="V1594" s="2">
        <v>42735</v>
      </c>
      <c r="W1594" t="s">
        <v>39</v>
      </c>
      <c r="X1594" t="s">
        <v>34</v>
      </c>
      <c r="Y1594" t="s">
        <v>54</v>
      </c>
    </row>
    <row r="1595" spans="1:25" hidden="1" x14ac:dyDescent="0.35">
      <c r="A1595">
        <v>4</v>
      </c>
      <c r="B1595" t="s">
        <v>43</v>
      </c>
      <c r="C1595">
        <v>6</v>
      </c>
      <c r="D1595" t="s">
        <v>11</v>
      </c>
      <c r="E1595" t="s">
        <v>171</v>
      </c>
      <c r="F1595" t="s">
        <v>13</v>
      </c>
      <c r="G1595" t="s">
        <v>451</v>
      </c>
      <c r="H1595" s="1">
        <v>0.1</v>
      </c>
      <c r="I1595" s="2">
        <v>42688</v>
      </c>
      <c r="J1595" t="s">
        <v>7076</v>
      </c>
      <c r="K1595" t="s">
        <v>102</v>
      </c>
      <c r="L1595">
        <v>10011</v>
      </c>
      <c r="M1595">
        <v>1374</v>
      </c>
      <c r="N1595" t="s">
        <v>2724</v>
      </c>
      <c r="O1595">
        <v>15</v>
      </c>
      <c r="P1595">
        <v>2</v>
      </c>
      <c r="Q1595" t="s">
        <v>104</v>
      </c>
      <c r="R1595" t="s">
        <v>8304</v>
      </c>
      <c r="S1595">
        <v>14.62</v>
      </c>
      <c r="T1595">
        <v>69</v>
      </c>
      <c r="U1595" t="s">
        <v>76</v>
      </c>
      <c r="V1595" s="2">
        <v>42692</v>
      </c>
      <c r="W1595" t="s">
        <v>39</v>
      </c>
      <c r="X1595" t="s">
        <v>175</v>
      </c>
      <c r="Y1595" t="s">
        <v>24</v>
      </c>
    </row>
    <row r="1596" spans="1:25" hidden="1" x14ac:dyDescent="0.35">
      <c r="A1596">
        <v>4</v>
      </c>
      <c r="B1596" t="s">
        <v>43</v>
      </c>
      <c r="C1596">
        <v>6</v>
      </c>
      <c r="D1596" t="s">
        <v>26</v>
      </c>
      <c r="E1596" t="s">
        <v>171</v>
      </c>
      <c r="F1596" t="s">
        <v>13</v>
      </c>
      <c r="G1596" t="s">
        <v>451</v>
      </c>
      <c r="H1596" s="1">
        <v>0</v>
      </c>
      <c r="I1596" s="2">
        <v>42688</v>
      </c>
      <c r="J1596" t="s">
        <v>7076</v>
      </c>
      <c r="K1596" t="s">
        <v>102</v>
      </c>
      <c r="L1596">
        <v>10011</v>
      </c>
      <c r="M1596">
        <v>98</v>
      </c>
      <c r="N1596" t="s">
        <v>8163</v>
      </c>
      <c r="O1596">
        <v>5</v>
      </c>
      <c r="P1596">
        <v>2</v>
      </c>
      <c r="Q1596" t="s">
        <v>104</v>
      </c>
      <c r="R1596" t="s">
        <v>8304</v>
      </c>
      <c r="S1596">
        <v>5.23</v>
      </c>
      <c r="T1596">
        <v>11</v>
      </c>
      <c r="U1596" t="s">
        <v>76</v>
      </c>
      <c r="V1596" s="2">
        <v>42692</v>
      </c>
      <c r="W1596" t="s">
        <v>39</v>
      </c>
      <c r="X1596" t="s">
        <v>175</v>
      </c>
      <c r="Y1596" t="s">
        <v>64</v>
      </c>
    </row>
    <row r="1597" spans="1:25" hidden="1" x14ac:dyDescent="0.35">
      <c r="A1597">
        <v>2</v>
      </c>
      <c r="B1597" t="s">
        <v>43</v>
      </c>
      <c r="C1597">
        <v>3</v>
      </c>
      <c r="D1597" t="s">
        <v>26</v>
      </c>
      <c r="E1597" t="s">
        <v>83</v>
      </c>
      <c r="F1597" t="s">
        <v>13</v>
      </c>
      <c r="G1597" t="s">
        <v>84</v>
      </c>
      <c r="H1597" s="1">
        <v>0</v>
      </c>
      <c r="I1597" s="2">
        <v>42503</v>
      </c>
      <c r="J1597" t="s">
        <v>85</v>
      </c>
      <c r="K1597" t="s">
        <v>30</v>
      </c>
      <c r="L1597">
        <v>84084</v>
      </c>
      <c r="M1597">
        <v>661</v>
      </c>
      <c r="N1597" t="s">
        <v>86</v>
      </c>
      <c r="O1597">
        <v>10</v>
      </c>
      <c r="P1597">
        <v>2</v>
      </c>
      <c r="Q1597" t="s">
        <v>32</v>
      </c>
      <c r="R1597" t="s">
        <v>8304</v>
      </c>
      <c r="S1597">
        <v>9.99</v>
      </c>
      <c r="T1597">
        <v>56</v>
      </c>
      <c r="U1597" t="s">
        <v>19</v>
      </c>
      <c r="V1597" s="2">
        <v>42505</v>
      </c>
      <c r="W1597" t="s">
        <v>20</v>
      </c>
      <c r="X1597" t="s">
        <v>87</v>
      </c>
      <c r="Y1597" t="s">
        <v>42</v>
      </c>
    </row>
    <row r="1598" spans="1:25" hidden="1" x14ac:dyDescent="0.35">
      <c r="A1598">
        <v>4</v>
      </c>
      <c r="B1598" t="s">
        <v>43</v>
      </c>
      <c r="C1598">
        <v>6</v>
      </c>
      <c r="D1598" t="s">
        <v>11</v>
      </c>
      <c r="E1598" t="s">
        <v>12</v>
      </c>
      <c r="F1598" t="s">
        <v>13</v>
      </c>
      <c r="G1598" t="s">
        <v>6938</v>
      </c>
      <c r="H1598" s="1">
        <v>0</v>
      </c>
      <c r="I1598" s="2">
        <v>42375</v>
      </c>
      <c r="J1598" t="s">
        <v>7124</v>
      </c>
      <c r="K1598" t="s">
        <v>16</v>
      </c>
      <c r="L1598">
        <v>42420</v>
      </c>
      <c r="M1598">
        <v>744</v>
      </c>
      <c r="N1598" t="s">
        <v>8108</v>
      </c>
      <c r="O1598">
        <v>746</v>
      </c>
      <c r="P1598">
        <v>9</v>
      </c>
      <c r="Q1598" t="s">
        <v>18</v>
      </c>
      <c r="R1598" t="s">
        <v>8304</v>
      </c>
      <c r="S1598">
        <v>746.41</v>
      </c>
      <c r="T1598">
        <v>2574</v>
      </c>
      <c r="U1598" t="s">
        <v>76</v>
      </c>
      <c r="V1598" s="2">
        <v>42379</v>
      </c>
      <c r="W1598" t="s">
        <v>39</v>
      </c>
      <c r="X1598" t="s">
        <v>21</v>
      </c>
      <c r="Y1598" t="s">
        <v>24</v>
      </c>
    </row>
    <row r="1599" spans="1:25" hidden="1" x14ac:dyDescent="0.35">
      <c r="A1599">
        <v>4</v>
      </c>
      <c r="B1599" t="s">
        <v>43</v>
      </c>
      <c r="C1599">
        <v>6</v>
      </c>
      <c r="D1599" t="s">
        <v>26</v>
      </c>
      <c r="E1599" t="s">
        <v>12</v>
      </c>
      <c r="F1599" t="s">
        <v>13</v>
      </c>
      <c r="G1599" t="s">
        <v>6938</v>
      </c>
      <c r="H1599" s="1">
        <v>0</v>
      </c>
      <c r="I1599" s="2">
        <v>42375</v>
      </c>
      <c r="J1599" t="s">
        <v>7124</v>
      </c>
      <c r="K1599" t="s">
        <v>16</v>
      </c>
      <c r="L1599">
        <v>42420</v>
      </c>
      <c r="M1599">
        <v>1478</v>
      </c>
      <c r="N1599" t="s">
        <v>2956</v>
      </c>
      <c r="O1599">
        <v>3</v>
      </c>
      <c r="P1599">
        <v>1</v>
      </c>
      <c r="Q1599" t="s">
        <v>18</v>
      </c>
      <c r="R1599" t="s">
        <v>8304</v>
      </c>
      <c r="S1599">
        <v>3.01</v>
      </c>
      <c r="T1599">
        <v>7</v>
      </c>
      <c r="U1599" t="s">
        <v>76</v>
      </c>
      <c r="V1599" s="2">
        <v>42379</v>
      </c>
      <c r="W1599" t="s">
        <v>39</v>
      </c>
      <c r="X1599" t="s">
        <v>21</v>
      </c>
      <c r="Y1599" t="s">
        <v>64</v>
      </c>
    </row>
    <row r="1600" spans="1:25" hidden="1" x14ac:dyDescent="0.35">
      <c r="A1600">
        <v>4</v>
      </c>
      <c r="B1600" t="s">
        <v>43</v>
      </c>
      <c r="C1600">
        <v>6</v>
      </c>
      <c r="D1600" t="s">
        <v>26</v>
      </c>
      <c r="E1600" t="s">
        <v>12</v>
      </c>
      <c r="F1600" t="s">
        <v>13</v>
      </c>
      <c r="G1600" t="s">
        <v>6938</v>
      </c>
      <c r="H1600" s="1">
        <v>0</v>
      </c>
      <c r="I1600" s="2">
        <v>42375</v>
      </c>
      <c r="J1600" t="s">
        <v>7124</v>
      </c>
      <c r="K1600" t="s">
        <v>16</v>
      </c>
      <c r="L1600">
        <v>42420</v>
      </c>
      <c r="M1600">
        <v>1360</v>
      </c>
      <c r="N1600" t="s">
        <v>1033</v>
      </c>
      <c r="O1600">
        <v>1</v>
      </c>
      <c r="P1600">
        <v>2</v>
      </c>
      <c r="Q1600" t="s">
        <v>18</v>
      </c>
      <c r="R1600" t="s">
        <v>8304</v>
      </c>
      <c r="S1600">
        <v>1.48</v>
      </c>
      <c r="T1600">
        <v>5</v>
      </c>
      <c r="U1600" t="s">
        <v>76</v>
      </c>
      <c r="V1600" s="2">
        <v>42379</v>
      </c>
      <c r="W1600" t="s">
        <v>39</v>
      </c>
      <c r="X1600" t="s">
        <v>21</v>
      </c>
      <c r="Y1600" t="s">
        <v>49</v>
      </c>
    </row>
    <row r="1601" spans="1:25" hidden="1" x14ac:dyDescent="0.35">
      <c r="A1601">
        <v>4</v>
      </c>
      <c r="B1601" t="s">
        <v>43</v>
      </c>
      <c r="C1601">
        <v>6</v>
      </c>
      <c r="D1601" t="s">
        <v>26</v>
      </c>
      <c r="E1601" t="s">
        <v>12</v>
      </c>
      <c r="F1601" t="s">
        <v>13</v>
      </c>
      <c r="G1601" t="s">
        <v>6938</v>
      </c>
      <c r="H1601" s="1">
        <v>0</v>
      </c>
      <c r="I1601" s="2">
        <v>42375</v>
      </c>
      <c r="J1601" t="s">
        <v>7124</v>
      </c>
      <c r="K1601" t="s">
        <v>16</v>
      </c>
      <c r="L1601">
        <v>42420</v>
      </c>
      <c r="M1601">
        <v>897</v>
      </c>
      <c r="N1601" t="s">
        <v>1314</v>
      </c>
      <c r="O1601">
        <v>274</v>
      </c>
      <c r="P1601">
        <v>2</v>
      </c>
      <c r="Q1601" t="s">
        <v>18</v>
      </c>
      <c r="R1601" t="s">
        <v>8304</v>
      </c>
      <c r="S1601">
        <v>274.49</v>
      </c>
      <c r="T1601">
        <v>610</v>
      </c>
      <c r="U1601" t="s">
        <v>76</v>
      </c>
      <c r="V1601" s="2">
        <v>42379</v>
      </c>
      <c r="W1601" t="s">
        <v>39</v>
      </c>
      <c r="X1601" t="s">
        <v>21</v>
      </c>
      <c r="Y1601" t="s">
        <v>54</v>
      </c>
    </row>
    <row r="1602" spans="1:25" hidden="1" x14ac:dyDescent="0.35">
      <c r="A1602">
        <v>4</v>
      </c>
      <c r="B1602" t="s">
        <v>43</v>
      </c>
      <c r="C1602">
        <v>6</v>
      </c>
      <c r="D1602" t="s">
        <v>26</v>
      </c>
      <c r="E1602" t="s">
        <v>12</v>
      </c>
      <c r="F1602" t="s">
        <v>13</v>
      </c>
      <c r="G1602" t="s">
        <v>6938</v>
      </c>
      <c r="H1602" s="1">
        <v>0</v>
      </c>
      <c r="I1602" s="2">
        <v>42375</v>
      </c>
      <c r="J1602" t="s">
        <v>7124</v>
      </c>
      <c r="K1602" t="s">
        <v>16</v>
      </c>
      <c r="L1602">
        <v>42420</v>
      </c>
      <c r="M1602">
        <v>121</v>
      </c>
      <c r="N1602" t="s">
        <v>4619</v>
      </c>
      <c r="O1602">
        <v>0</v>
      </c>
      <c r="P1602">
        <v>4</v>
      </c>
      <c r="Q1602" t="s">
        <v>18</v>
      </c>
      <c r="R1602" t="s">
        <v>8304</v>
      </c>
      <c r="S1602">
        <v>0.31</v>
      </c>
      <c r="T1602">
        <v>31</v>
      </c>
      <c r="U1602" t="s">
        <v>76</v>
      </c>
      <c r="V1602" s="2">
        <v>42379</v>
      </c>
      <c r="W1602" t="s">
        <v>39</v>
      </c>
      <c r="X1602" t="s">
        <v>21</v>
      </c>
      <c r="Y1602" t="s">
        <v>176</v>
      </c>
    </row>
    <row r="1603" spans="1:25" hidden="1" x14ac:dyDescent="0.35">
      <c r="A1603">
        <v>4</v>
      </c>
      <c r="B1603" t="s">
        <v>43</v>
      </c>
      <c r="C1603">
        <v>6</v>
      </c>
      <c r="D1603" t="s">
        <v>50</v>
      </c>
      <c r="E1603" t="s">
        <v>12</v>
      </c>
      <c r="F1603" t="s">
        <v>13</v>
      </c>
      <c r="G1603" t="s">
        <v>6938</v>
      </c>
      <c r="H1603" s="1">
        <v>0</v>
      </c>
      <c r="I1603" s="2">
        <v>42375</v>
      </c>
      <c r="J1603" t="s">
        <v>7124</v>
      </c>
      <c r="K1603" t="s">
        <v>16</v>
      </c>
      <c r="L1603">
        <v>42420</v>
      </c>
      <c r="M1603">
        <v>726</v>
      </c>
      <c r="N1603" t="s">
        <v>129</v>
      </c>
      <c r="O1603">
        <v>114</v>
      </c>
      <c r="P1603">
        <v>2</v>
      </c>
      <c r="Q1603" t="s">
        <v>18</v>
      </c>
      <c r="R1603" t="s">
        <v>8304</v>
      </c>
      <c r="S1603">
        <v>113.67</v>
      </c>
      <c r="T1603">
        <v>392</v>
      </c>
      <c r="U1603" t="s">
        <v>76</v>
      </c>
      <c r="V1603" s="2">
        <v>42379</v>
      </c>
      <c r="W1603" t="s">
        <v>39</v>
      </c>
      <c r="X1603" t="s">
        <v>21</v>
      </c>
      <c r="Y1603" t="s">
        <v>52</v>
      </c>
    </row>
    <row r="1604" spans="1:25" hidden="1" x14ac:dyDescent="0.35">
      <c r="A1604">
        <v>4</v>
      </c>
      <c r="B1604" t="s">
        <v>43</v>
      </c>
      <c r="C1604">
        <v>6</v>
      </c>
      <c r="D1604" t="s">
        <v>50</v>
      </c>
      <c r="E1604" t="s">
        <v>12</v>
      </c>
      <c r="F1604" t="s">
        <v>13</v>
      </c>
      <c r="G1604" t="s">
        <v>6938</v>
      </c>
      <c r="H1604" s="1">
        <v>0</v>
      </c>
      <c r="I1604" s="2">
        <v>42375</v>
      </c>
      <c r="J1604" t="s">
        <v>7124</v>
      </c>
      <c r="K1604" t="s">
        <v>16</v>
      </c>
      <c r="L1604">
        <v>42420</v>
      </c>
      <c r="M1604">
        <v>1665</v>
      </c>
      <c r="N1604" t="s">
        <v>4976</v>
      </c>
      <c r="O1604">
        <v>204</v>
      </c>
      <c r="P1604">
        <v>4</v>
      </c>
      <c r="Q1604" t="s">
        <v>18</v>
      </c>
      <c r="R1604" t="s">
        <v>8304</v>
      </c>
      <c r="S1604">
        <v>204.11</v>
      </c>
      <c r="T1604">
        <v>756</v>
      </c>
      <c r="U1604" t="s">
        <v>76</v>
      </c>
      <c r="V1604" s="2">
        <v>42379</v>
      </c>
      <c r="W1604" t="s">
        <v>39</v>
      </c>
      <c r="X1604" t="s">
        <v>21</v>
      </c>
      <c r="Y1604" t="s">
        <v>52</v>
      </c>
    </row>
    <row r="1605" spans="1:25" hidden="1" x14ac:dyDescent="0.35">
      <c r="A1605">
        <v>5</v>
      </c>
      <c r="B1605" t="s">
        <v>25</v>
      </c>
      <c r="C1605">
        <v>3</v>
      </c>
      <c r="D1605" t="s">
        <v>50</v>
      </c>
      <c r="E1605" t="s">
        <v>2775</v>
      </c>
      <c r="F1605" t="s">
        <v>13</v>
      </c>
      <c r="G1605" t="s">
        <v>2041</v>
      </c>
      <c r="H1605" s="1">
        <v>0</v>
      </c>
      <c r="I1605" s="2">
        <v>42698</v>
      </c>
      <c r="J1605" t="s">
        <v>4850</v>
      </c>
      <c r="K1605" t="s">
        <v>73</v>
      </c>
      <c r="L1605">
        <v>63116</v>
      </c>
      <c r="M1605">
        <v>1081</v>
      </c>
      <c r="N1605" t="s">
        <v>942</v>
      </c>
      <c r="O1605">
        <v>44</v>
      </c>
      <c r="P1605">
        <v>7</v>
      </c>
      <c r="Q1605" t="s">
        <v>75</v>
      </c>
      <c r="R1605" t="s">
        <v>8304</v>
      </c>
      <c r="S1605">
        <v>43.6</v>
      </c>
      <c r="T1605">
        <v>112</v>
      </c>
      <c r="U1605" t="s">
        <v>19</v>
      </c>
      <c r="V1605" s="2">
        <v>42703</v>
      </c>
      <c r="W1605" t="s">
        <v>20</v>
      </c>
      <c r="X1605" t="s">
        <v>368</v>
      </c>
      <c r="Y1605" t="s">
        <v>113</v>
      </c>
    </row>
    <row r="1606" spans="1:25" hidden="1" x14ac:dyDescent="0.35">
      <c r="A1606">
        <v>4</v>
      </c>
      <c r="B1606" t="s">
        <v>43</v>
      </c>
      <c r="C1606">
        <v>6</v>
      </c>
      <c r="D1606" t="s">
        <v>11</v>
      </c>
      <c r="E1606" t="s">
        <v>1556</v>
      </c>
      <c r="F1606" t="s">
        <v>13</v>
      </c>
      <c r="G1606" t="s">
        <v>8140</v>
      </c>
      <c r="H1606" s="1">
        <v>0</v>
      </c>
      <c r="I1606" s="2">
        <v>42701</v>
      </c>
      <c r="J1606" t="s">
        <v>5607</v>
      </c>
      <c r="K1606" t="s">
        <v>102</v>
      </c>
      <c r="L1606">
        <v>14215</v>
      </c>
      <c r="M1606">
        <v>585</v>
      </c>
      <c r="N1606" t="s">
        <v>1794</v>
      </c>
      <c r="O1606">
        <v>40</v>
      </c>
      <c r="P1606">
        <v>5</v>
      </c>
      <c r="Q1606" t="s">
        <v>104</v>
      </c>
      <c r="R1606" t="s">
        <v>8304</v>
      </c>
      <c r="S1606">
        <v>39.979999999999997</v>
      </c>
      <c r="T1606">
        <v>200</v>
      </c>
      <c r="U1606" t="s">
        <v>33</v>
      </c>
      <c r="V1606" s="2">
        <v>42705</v>
      </c>
      <c r="W1606" t="s">
        <v>39</v>
      </c>
      <c r="X1606" t="s">
        <v>175</v>
      </c>
      <c r="Y1606" t="s">
        <v>47</v>
      </c>
    </row>
    <row r="1607" spans="1:25" hidden="1" x14ac:dyDescent="0.35">
      <c r="A1607">
        <v>5</v>
      </c>
      <c r="B1607" t="s">
        <v>43</v>
      </c>
      <c r="C1607">
        <v>6</v>
      </c>
      <c r="D1607" t="s">
        <v>26</v>
      </c>
      <c r="E1607" t="s">
        <v>1550</v>
      </c>
      <c r="F1607" t="s">
        <v>13</v>
      </c>
      <c r="G1607" t="s">
        <v>6975</v>
      </c>
      <c r="H1607" s="1">
        <v>0</v>
      </c>
      <c r="I1607" s="2">
        <v>42473</v>
      </c>
      <c r="J1607" t="s">
        <v>7483</v>
      </c>
      <c r="K1607" t="s">
        <v>102</v>
      </c>
      <c r="L1607">
        <v>21215</v>
      </c>
      <c r="M1607">
        <v>186</v>
      </c>
      <c r="N1607" t="s">
        <v>4268</v>
      </c>
      <c r="O1607">
        <v>4</v>
      </c>
      <c r="P1607">
        <v>3</v>
      </c>
      <c r="Q1607" t="s">
        <v>104</v>
      </c>
      <c r="R1607" t="s">
        <v>8304</v>
      </c>
      <c r="S1607">
        <v>3.6</v>
      </c>
      <c r="T1607">
        <v>8</v>
      </c>
      <c r="U1607" t="s">
        <v>76</v>
      </c>
      <c r="V1607" s="2">
        <v>42478</v>
      </c>
      <c r="W1607" t="s">
        <v>39</v>
      </c>
      <c r="X1607" t="s">
        <v>1549</v>
      </c>
      <c r="Y1607" t="s">
        <v>35</v>
      </c>
    </row>
    <row r="1608" spans="1:25" hidden="1" x14ac:dyDescent="0.35">
      <c r="A1608">
        <v>7</v>
      </c>
      <c r="B1608" t="s">
        <v>25</v>
      </c>
      <c r="C1608">
        <v>6</v>
      </c>
      <c r="D1608" t="s">
        <v>50</v>
      </c>
      <c r="E1608" t="s">
        <v>687</v>
      </c>
      <c r="F1608" t="s">
        <v>13</v>
      </c>
      <c r="G1608" t="s">
        <v>688</v>
      </c>
      <c r="H1608" s="1">
        <v>0.2</v>
      </c>
      <c r="I1608" s="2">
        <v>42591</v>
      </c>
      <c r="J1608" t="s">
        <v>689</v>
      </c>
      <c r="K1608" t="s">
        <v>16</v>
      </c>
      <c r="L1608">
        <v>33710</v>
      </c>
      <c r="M1608">
        <v>153</v>
      </c>
      <c r="N1608" t="s">
        <v>690</v>
      </c>
      <c r="O1608">
        <v>22</v>
      </c>
      <c r="P1608">
        <v>2</v>
      </c>
      <c r="Q1608" t="s">
        <v>18</v>
      </c>
      <c r="R1608" t="s">
        <v>8304</v>
      </c>
      <c r="S1608">
        <v>22.3</v>
      </c>
      <c r="T1608">
        <v>178</v>
      </c>
      <c r="U1608" t="s">
        <v>33</v>
      </c>
      <c r="V1608" s="2">
        <v>42598</v>
      </c>
      <c r="W1608" t="s">
        <v>39</v>
      </c>
      <c r="X1608" t="s">
        <v>40</v>
      </c>
      <c r="Y1608" t="s">
        <v>52</v>
      </c>
    </row>
    <row r="1609" spans="1:25" hidden="1" x14ac:dyDescent="0.35">
      <c r="A1609">
        <v>7</v>
      </c>
      <c r="B1609" t="s">
        <v>25</v>
      </c>
      <c r="C1609">
        <v>6</v>
      </c>
      <c r="D1609" t="s">
        <v>26</v>
      </c>
      <c r="E1609" t="s">
        <v>687</v>
      </c>
      <c r="F1609" t="s">
        <v>13</v>
      </c>
      <c r="G1609" t="s">
        <v>688</v>
      </c>
      <c r="H1609" s="1">
        <v>0.2</v>
      </c>
      <c r="I1609" s="2">
        <v>42591</v>
      </c>
      <c r="J1609" t="s">
        <v>689</v>
      </c>
      <c r="K1609" t="s">
        <v>16</v>
      </c>
      <c r="L1609">
        <v>33710</v>
      </c>
      <c r="M1609">
        <v>1813</v>
      </c>
      <c r="N1609" t="s">
        <v>691</v>
      </c>
      <c r="O1609">
        <v>5</v>
      </c>
      <c r="P1609">
        <v>3</v>
      </c>
      <c r="Q1609" t="s">
        <v>18</v>
      </c>
      <c r="R1609" t="s">
        <v>8304</v>
      </c>
      <c r="S1609">
        <v>5.44</v>
      </c>
      <c r="T1609">
        <v>16</v>
      </c>
      <c r="U1609" t="s">
        <v>33</v>
      </c>
      <c r="V1609" s="2">
        <v>42598</v>
      </c>
      <c r="W1609" t="s">
        <v>39</v>
      </c>
      <c r="X1609" t="s">
        <v>40</v>
      </c>
      <c r="Y1609" t="s">
        <v>64</v>
      </c>
    </row>
    <row r="1610" spans="1:25" hidden="1" x14ac:dyDescent="0.35">
      <c r="A1610">
        <v>6</v>
      </c>
      <c r="B1610" t="s">
        <v>10</v>
      </c>
      <c r="C1610">
        <v>6</v>
      </c>
      <c r="D1610" t="s">
        <v>11</v>
      </c>
      <c r="E1610" t="s">
        <v>153</v>
      </c>
      <c r="F1610" t="s">
        <v>13</v>
      </c>
      <c r="G1610" t="s">
        <v>985</v>
      </c>
      <c r="H1610" s="1">
        <v>0</v>
      </c>
      <c r="I1610" s="2">
        <v>42389</v>
      </c>
      <c r="J1610" t="s">
        <v>2144</v>
      </c>
      <c r="K1610" t="s">
        <v>73</v>
      </c>
      <c r="L1610">
        <v>48185</v>
      </c>
      <c r="M1610">
        <v>560</v>
      </c>
      <c r="N1610" t="s">
        <v>650</v>
      </c>
      <c r="O1610">
        <v>30</v>
      </c>
      <c r="P1610">
        <v>3</v>
      </c>
      <c r="Q1610" t="s">
        <v>75</v>
      </c>
      <c r="R1610" t="s">
        <v>8304</v>
      </c>
      <c r="S1610">
        <v>30.02</v>
      </c>
      <c r="T1610">
        <v>273</v>
      </c>
      <c r="U1610" t="s">
        <v>19</v>
      </c>
      <c r="V1610" s="2">
        <v>42395</v>
      </c>
      <c r="W1610" t="s">
        <v>39</v>
      </c>
      <c r="X1610" t="s">
        <v>156</v>
      </c>
      <c r="Y1610" t="s">
        <v>47</v>
      </c>
    </row>
    <row r="1611" spans="1:25" hidden="1" x14ac:dyDescent="0.35">
      <c r="A1611">
        <v>6</v>
      </c>
      <c r="B1611" t="s">
        <v>10</v>
      </c>
      <c r="C1611">
        <v>6</v>
      </c>
      <c r="D1611" t="s">
        <v>11</v>
      </c>
      <c r="E1611" t="s">
        <v>153</v>
      </c>
      <c r="F1611" t="s">
        <v>13</v>
      </c>
      <c r="G1611" t="s">
        <v>985</v>
      </c>
      <c r="H1611" s="1">
        <v>0</v>
      </c>
      <c r="I1611" s="2">
        <v>42389</v>
      </c>
      <c r="J1611" t="s">
        <v>2144</v>
      </c>
      <c r="K1611" t="s">
        <v>73</v>
      </c>
      <c r="L1611">
        <v>48185</v>
      </c>
      <c r="M1611">
        <v>1595</v>
      </c>
      <c r="N1611" t="s">
        <v>1535</v>
      </c>
      <c r="O1611">
        <v>5</v>
      </c>
      <c r="P1611">
        <v>3</v>
      </c>
      <c r="Q1611" t="s">
        <v>75</v>
      </c>
      <c r="R1611" t="s">
        <v>8304</v>
      </c>
      <c r="S1611">
        <v>4.8600000000000003</v>
      </c>
      <c r="T1611">
        <v>15</v>
      </c>
      <c r="U1611" t="s">
        <v>19</v>
      </c>
      <c r="V1611" s="2">
        <v>42395</v>
      </c>
      <c r="W1611" t="s">
        <v>39</v>
      </c>
      <c r="X1611" t="s">
        <v>156</v>
      </c>
      <c r="Y1611" t="s">
        <v>47</v>
      </c>
    </row>
    <row r="1612" spans="1:25" hidden="1" x14ac:dyDescent="0.35">
      <c r="A1612">
        <v>6</v>
      </c>
      <c r="B1612" t="s">
        <v>10</v>
      </c>
      <c r="C1612">
        <v>6</v>
      </c>
      <c r="D1612" t="s">
        <v>26</v>
      </c>
      <c r="E1612" t="s">
        <v>153</v>
      </c>
      <c r="F1612" t="s">
        <v>13</v>
      </c>
      <c r="G1612" t="s">
        <v>985</v>
      </c>
      <c r="H1612" s="1">
        <v>0</v>
      </c>
      <c r="I1612" s="2">
        <v>42389</v>
      </c>
      <c r="J1612" t="s">
        <v>2144</v>
      </c>
      <c r="K1612" t="s">
        <v>73</v>
      </c>
      <c r="L1612">
        <v>48185</v>
      </c>
      <c r="M1612">
        <v>574</v>
      </c>
      <c r="N1612" t="s">
        <v>8100</v>
      </c>
      <c r="O1612">
        <v>4</v>
      </c>
      <c r="P1612">
        <v>1</v>
      </c>
      <c r="Q1612" t="s">
        <v>75</v>
      </c>
      <c r="R1612" t="s">
        <v>8304</v>
      </c>
      <c r="S1612">
        <v>4.05</v>
      </c>
      <c r="T1612">
        <v>14</v>
      </c>
      <c r="U1612" t="s">
        <v>19</v>
      </c>
      <c r="V1612" s="2">
        <v>42395</v>
      </c>
      <c r="W1612" t="s">
        <v>39</v>
      </c>
      <c r="X1612" t="s">
        <v>156</v>
      </c>
      <c r="Y1612" t="s">
        <v>42</v>
      </c>
    </row>
    <row r="1613" spans="1:25" hidden="1" x14ac:dyDescent="0.35">
      <c r="A1613">
        <v>6</v>
      </c>
      <c r="B1613" t="s">
        <v>10</v>
      </c>
      <c r="C1613">
        <v>6</v>
      </c>
      <c r="D1613" t="s">
        <v>26</v>
      </c>
      <c r="E1613" t="s">
        <v>153</v>
      </c>
      <c r="F1613" t="s">
        <v>13</v>
      </c>
      <c r="G1613" t="s">
        <v>985</v>
      </c>
      <c r="H1613" s="1">
        <v>0</v>
      </c>
      <c r="I1613" s="2">
        <v>42389</v>
      </c>
      <c r="J1613" t="s">
        <v>2144</v>
      </c>
      <c r="K1613" t="s">
        <v>73</v>
      </c>
      <c r="L1613">
        <v>48185</v>
      </c>
      <c r="M1613">
        <v>637</v>
      </c>
      <c r="N1613" t="s">
        <v>3371</v>
      </c>
      <c r="O1613">
        <v>16</v>
      </c>
      <c r="P1613">
        <v>2</v>
      </c>
      <c r="Q1613" t="s">
        <v>75</v>
      </c>
      <c r="R1613" t="s">
        <v>8304</v>
      </c>
      <c r="S1613">
        <v>15.98</v>
      </c>
      <c r="T1613">
        <v>67</v>
      </c>
      <c r="U1613" t="s">
        <v>19</v>
      </c>
      <c r="V1613" s="2">
        <v>42395</v>
      </c>
      <c r="W1613" t="s">
        <v>39</v>
      </c>
      <c r="X1613" t="s">
        <v>156</v>
      </c>
      <c r="Y1613" t="s">
        <v>42</v>
      </c>
    </row>
    <row r="1614" spans="1:25" hidden="1" x14ac:dyDescent="0.35">
      <c r="A1614">
        <v>6</v>
      </c>
      <c r="B1614" t="s">
        <v>10</v>
      </c>
      <c r="C1614">
        <v>6</v>
      </c>
      <c r="D1614" t="s">
        <v>26</v>
      </c>
      <c r="E1614" t="s">
        <v>153</v>
      </c>
      <c r="F1614" t="s">
        <v>13</v>
      </c>
      <c r="G1614" t="s">
        <v>985</v>
      </c>
      <c r="H1614" s="1">
        <v>0</v>
      </c>
      <c r="I1614" s="2">
        <v>42389</v>
      </c>
      <c r="J1614" t="s">
        <v>2144</v>
      </c>
      <c r="K1614" t="s">
        <v>73</v>
      </c>
      <c r="L1614">
        <v>48185</v>
      </c>
      <c r="M1614">
        <v>1239</v>
      </c>
      <c r="N1614" t="s">
        <v>3022</v>
      </c>
      <c r="O1614">
        <v>13</v>
      </c>
      <c r="P1614">
        <v>3</v>
      </c>
      <c r="Q1614" t="s">
        <v>75</v>
      </c>
      <c r="R1614" t="s">
        <v>8304</v>
      </c>
      <c r="S1614">
        <v>12.74</v>
      </c>
      <c r="T1614">
        <v>44</v>
      </c>
      <c r="U1614" t="s">
        <v>19</v>
      </c>
      <c r="V1614" s="2">
        <v>42395</v>
      </c>
      <c r="W1614" t="s">
        <v>39</v>
      </c>
      <c r="X1614" t="s">
        <v>156</v>
      </c>
      <c r="Y1614" t="s">
        <v>49</v>
      </c>
    </row>
    <row r="1615" spans="1:25" hidden="1" x14ac:dyDescent="0.35">
      <c r="A1615">
        <v>6</v>
      </c>
      <c r="B1615" t="s">
        <v>10</v>
      </c>
      <c r="C1615">
        <v>6</v>
      </c>
      <c r="D1615" t="s">
        <v>26</v>
      </c>
      <c r="E1615" t="s">
        <v>153</v>
      </c>
      <c r="F1615" t="s">
        <v>13</v>
      </c>
      <c r="G1615" t="s">
        <v>985</v>
      </c>
      <c r="H1615" s="1">
        <v>0</v>
      </c>
      <c r="I1615" s="2">
        <v>42389</v>
      </c>
      <c r="J1615" t="s">
        <v>2144</v>
      </c>
      <c r="K1615" t="s">
        <v>73</v>
      </c>
      <c r="L1615">
        <v>48185</v>
      </c>
      <c r="M1615">
        <v>57</v>
      </c>
      <c r="N1615" t="s">
        <v>8181</v>
      </c>
      <c r="O1615">
        <v>9</v>
      </c>
      <c r="P1615">
        <v>5</v>
      </c>
      <c r="Q1615" t="s">
        <v>75</v>
      </c>
      <c r="R1615" t="s">
        <v>8304</v>
      </c>
      <c r="S1615">
        <v>8.9499999999999993</v>
      </c>
      <c r="T1615">
        <v>19</v>
      </c>
      <c r="U1615" t="s">
        <v>19</v>
      </c>
      <c r="V1615" s="2">
        <v>42395</v>
      </c>
      <c r="W1615" t="s">
        <v>39</v>
      </c>
      <c r="X1615" t="s">
        <v>156</v>
      </c>
      <c r="Y1615" t="s">
        <v>54</v>
      </c>
    </row>
    <row r="1616" spans="1:25" hidden="1" x14ac:dyDescent="0.35">
      <c r="A1616">
        <v>6</v>
      </c>
      <c r="B1616" t="s">
        <v>10</v>
      </c>
      <c r="C1616">
        <v>6</v>
      </c>
      <c r="D1616" t="s">
        <v>26</v>
      </c>
      <c r="E1616" t="s">
        <v>153</v>
      </c>
      <c r="F1616" t="s">
        <v>13</v>
      </c>
      <c r="G1616" t="s">
        <v>985</v>
      </c>
      <c r="H1616" s="1">
        <v>0</v>
      </c>
      <c r="I1616" s="2">
        <v>42389</v>
      </c>
      <c r="J1616" t="s">
        <v>2144</v>
      </c>
      <c r="K1616" t="s">
        <v>73</v>
      </c>
      <c r="L1616">
        <v>48185</v>
      </c>
      <c r="M1616">
        <v>1519</v>
      </c>
      <c r="N1616" t="s">
        <v>725</v>
      </c>
      <c r="O1616">
        <v>13</v>
      </c>
      <c r="P1616">
        <v>5</v>
      </c>
      <c r="Q1616" t="s">
        <v>75</v>
      </c>
      <c r="R1616" t="s">
        <v>8304</v>
      </c>
      <c r="S1616">
        <v>13.37</v>
      </c>
      <c r="T1616">
        <v>30</v>
      </c>
      <c r="U1616" t="s">
        <v>19</v>
      </c>
      <c r="V1616" s="2">
        <v>42395</v>
      </c>
      <c r="W1616" t="s">
        <v>39</v>
      </c>
      <c r="X1616" t="s">
        <v>156</v>
      </c>
      <c r="Y1616" t="s">
        <v>54</v>
      </c>
    </row>
    <row r="1617" spans="1:25" hidden="1" x14ac:dyDescent="0.35">
      <c r="A1617">
        <v>6</v>
      </c>
      <c r="B1617" t="s">
        <v>10</v>
      </c>
      <c r="C1617">
        <v>6</v>
      </c>
      <c r="D1617" t="s">
        <v>26</v>
      </c>
      <c r="E1617" t="s">
        <v>153</v>
      </c>
      <c r="F1617" t="s">
        <v>13</v>
      </c>
      <c r="G1617" t="s">
        <v>985</v>
      </c>
      <c r="H1617" s="1">
        <v>0.1</v>
      </c>
      <c r="I1617" s="2">
        <v>42389</v>
      </c>
      <c r="J1617" t="s">
        <v>2144</v>
      </c>
      <c r="K1617" t="s">
        <v>73</v>
      </c>
      <c r="L1617">
        <v>48185</v>
      </c>
      <c r="M1617">
        <v>815</v>
      </c>
      <c r="N1617" t="s">
        <v>74</v>
      </c>
      <c r="O1617">
        <v>94</v>
      </c>
      <c r="P1617">
        <v>4</v>
      </c>
      <c r="Q1617" t="s">
        <v>75</v>
      </c>
      <c r="R1617" t="s">
        <v>8304</v>
      </c>
      <c r="S1617">
        <v>93.58</v>
      </c>
      <c r="T1617">
        <v>248</v>
      </c>
      <c r="U1617" t="s">
        <v>19</v>
      </c>
      <c r="V1617" s="2">
        <v>42395</v>
      </c>
      <c r="W1617" t="s">
        <v>39</v>
      </c>
      <c r="X1617" t="s">
        <v>156</v>
      </c>
      <c r="Y1617" t="s">
        <v>56</v>
      </c>
    </row>
    <row r="1618" spans="1:25" hidden="1" x14ac:dyDescent="0.35">
      <c r="A1618">
        <v>3</v>
      </c>
      <c r="B1618" t="s">
        <v>25</v>
      </c>
      <c r="C1618">
        <v>1</v>
      </c>
      <c r="D1618" t="s">
        <v>11</v>
      </c>
      <c r="E1618" t="s">
        <v>5192</v>
      </c>
      <c r="F1618" t="s">
        <v>13</v>
      </c>
      <c r="G1618" t="s">
        <v>5193</v>
      </c>
      <c r="H1618" s="1">
        <v>0</v>
      </c>
      <c r="I1618" s="2">
        <v>42395</v>
      </c>
      <c r="J1618" t="s">
        <v>5194</v>
      </c>
      <c r="K1618" t="s">
        <v>73</v>
      </c>
      <c r="L1618">
        <v>57701</v>
      </c>
      <c r="M1618">
        <v>1389</v>
      </c>
      <c r="N1618" t="s">
        <v>1503</v>
      </c>
      <c r="O1618">
        <v>40</v>
      </c>
      <c r="P1618">
        <v>2</v>
      </c>
      <c r="Q1618" t="s">
        <v>75</v>
      </c>
      <c r="R1618" t="s">
        <v>8304</v>
      </c>
      <c r="S1618">
        <v>39.75</v>
      </c>
      <c r="T1618">
        <v>142</v>
      </c>
      <c r="U1618" t="s">
        <v>33</v>
      </c>
      <c r="V1618" s="2">
        <v>42398</v>
      </c>
      <c r="W1618" t="s">
        <v>130</v>
      </c>
      <c r="X1618" t="s">
        <v>3351</v>
      </c>
      <c r="Y1618" t="s">
        <v>22</v>
      </c>
    </row>
    <row r="1619" spans="1:25" hidden="1" x14ac:dyDescent="0.35">
      <c r="A1619">
        <v>3</v>
      </c>
      <c r="B1619" t="s">
        <v>25</v>
      </c>
      <c r="C1619">
        <v>1</v>
      </c>
      <c r="D1619" t="s">
        <v>26</v>
      </c>
      <c r="E1619" t="s">
        <v>5192</v>
      </c>
      <c r="F1619" t="s">
        <v>13</v>
      </c>
      <c r="G1619" t="s">
        <v>5193</v>
      </c>
      <c r="H1619" s="1">
        <v>0</v>
      </c>
      <c r="I1619" s="2">
        <v>42395</v>
      </c>
      <c r="J1619" t="s">
        <v>5194</v>
      </c>
      <c r="K1619" t="s">
        <v>73</v>
      </c>
      <c r="L1619">
        <v>57701</v>
      </c>
      <c r="M1619">
        <v>1632</v>
      </c>
      <c r="N1619" t="s">
        <v>3714</v>
      </c>
      <c r="O1619">
        <v>5</v>
      </c>
      <c r="P1619">
        <v>2</v>
      </c>
      <c r="Q1619" t="s">
        <v>75</v>
      </c>
      <c r="R1619" t="s">
        <v>8304</v>
      </c>
      <c r="S1619">
        <v>5.0199999999999996</v>
      </c>
      <c r="T1619">
        <v>11</v>
      </c>
      <c r="U1619" t="s">
        <v>33</v>
      </c>
      <c r="V1619" s="2">
        <v>42398</v>
      </c>
      <c r="W1619" t="s">
        <v>130</v>
      </c>
      <c r="X1619" t="s">
        <v>3351</v>
      </c>
      <c r="Y1619" t="s">
        <v>54</v>
      </c>
    </row>
    <row r="1620" spans="1:25" hidden="1" x14ac:dyDescent="0.35">
      <c r="A1620">
        <v>0</v>
      </c>
      <c r="B1620" t="s">
        <v>10</v>
      </c>
      <c r="C1620">
        <v>0</v>
      </c>
      <c r="D1620" t="s">
        <v>11</v>
      </c>
      <c r="E1620" t="s">
        <v>171</v>
      </c>
      <c r="F1620" t="s">
        <v>13</v>
      </c>
      <c r="G1620" t="s">
        <v>5284</v>
      </c>
      <c r="H1620" s="1">
        <v>0.1</v>
      </c>
      <c r="I1620" s="2">
        <v>42632</v>
      </c>
      <c r="J1620" t="s">
        <v>5320</v>
      </c>
      <c r="K1620" t="s">
        <v>102</v>
      </c>
      <c r="L1620">
        <v>10011</v>
      </c>
      <c r="M1620">
        <v>845</v>
      </c>
      <c r="N1620" t="s">
        <v>2016</v>
      </c>
      <c r="O1620">
        <v>177</v>
      </c>
      <c r="P1620">
        <v>7</v>
      </c>
      <c r="Q1620" t="s">
        <v>104</v>
      </c>
      <c r="R1620" t="s">
        <v>8304</v>
      </c>
      <c r="S1620">
        <v>177.42</v>
      </c>
      <c r="T1620">
        <v>887</v>
      </c>
      <c r="U1620" t="s">
        <v>33</v>
      </c>
      <c r="V1620" s="2">
        <v>42632</v>
      </c>
      <c r="W1620" t="s">
        <v>773</v>
      </c>
      <c r="X1620" t="s">
        <v>175</v>
      </c>
      <c r="Y1620" t="s">
        <v>24</v>
      </c>
    </row>
    <row r="1621" spans="1:25" hidden="1" x14ac:dyDescent="0.35">
      <c r="A1621">
        <v>5</v>
      </c>
      <c r="B1621" t="s">
        <v>43</v>
      </c>
      <c r="C1621">
        <v>6</v>
      </c>
      <c r="D1621" t="s">
        <v>26</v>
      </c>
      <c r="E1621" t="s">
        <v>1047</v>
      </c>
      <c r="F1621" t="s">
        <v>13</v>
      </c>
      <c r="G1621" t="s">
        <v>6917</v>
      </c>
      <c r="H1621" s="1">
        <v>0.2</v>
      </c>
      <c r="I1621" s="2">
        <v>42570</v>
      </c>
      <c r="J1621" t="s">
        <v>7689</v>
      </c>
      <c r="K1621" t="s">
        <v>30</v>
      </c>
      <c r="L1621">
        <v>59405</v>
      </c>
      <c r="M1621">
        <v>54</v>
      </c>
      <c r="N1621" t="s">
        <v>8263</v>
      </c>
      <c r="O1621">
        <v>2</v>
      </c>
      <c r="P1621">
        <v>2</v>
      </c>
      <c r="Q1621" t="s">
        <v>32</v>
      </c>
      <c r="R1621" t="s">
        <v>8304</v>
      </c>
      <c r="S1621">
        <v>2.21</v>
      </c>
      <c r="T1621">
        <v>6</v>
      </c>
      <c r="U1621" t="s">
        <v>76</v>
      </c>
      <c r="V1621" s="2">
        <v>42575</v>
      </c>
      <c r="W1621" t="s">
        <v>39</v>
      </c>
      <c r="X1621" t="s">
        <v>1050</v>
      </c>
      <c r="Y1621" t="s">
        <v>54</v>
      </c>
    </row>
    <row r="1622" spans="1:25" x14ac:dyDescent="0.35">
      <c r="A1622">
        <v>7</v>
      </c>
      <c r="B1622" t="s">
        <v>25</v>
      </c>
      <c r="C1622">
        <v>6</v>
      </c>
      <c r="D1622" t="s">
        <v>26</v>
      </c>
      <c r="E1622" t="s">
        <v>27</v>
      </c>
      <c r="F1622" t="s">
        <v>13</v>
      </c>
      <c r="G1622" t="s">
        <v>7158</v>
      </c>
      <c r="H1622" s="1">
        <v>0</v>
      </c>
      <c r="I1622" s="2">
        <v>42675</v>
      </c>
      <c r="J1622" t="s">
        <v>7646</v>
      </c>
      <c r="K1622" t="s">
        <v>30</v>
      </c>
      <c r="L1622">
        <v>90049</v>
      </c>
      <c r="M1622">
        <v>182</v>
      </c>
      <c r="N1622" t="s">
        <v>3817</v>
      </c>
      <c r="O1622">
        <v>22</v>
      </c>
      <c r="P1622">
        <v>3</v>
      </c>
      <c r="Q1622" t="s">
        <v>32</v>
      </c>
      <c r="R1622" t="s">
        <v>8304</v>
      </c>
      <c r="S1622">
        <v>22.2</v>
      </c>
      <c r="T1622">
        <v>44</v>
      </c>
      <c r="U1622" t="s">
        <v>76</v>
      </c>
      <c r="V1622" s="2">
        <v>42682</v>
      </c>
      <c r="W1622" t="s">
        <v>39</v>
      </c>
      <c r="X1622" t="s">
        <v>34</v>
      </c>
      <c r="Y1622" t="s">
        <v>35</v>
      </c>
    </row>
    <row r="1623" spans="1:25" x14ac:dyDescent="0.35">
      <c r="A1623">
        <v>7</v>
      </c>
      <c r="B1623" t="s">
        <v>25</v>
      </c>
      <c r="C1623">
        <v>6</v>
      </c>
      <c r="D1623" t="s">
        <v>26</v>
      </c>
      <c r="E1623" t="s">
        <v>27</v>
      </c>
      <c r="F1623" t="s">
        <v>13</v>
      </c>
      <c r="G1623" t="s">
        <v>7158</v>
      </c>
      <c r="H1623" s="1">
        <v>0</v>
      </c>
      <c r="I1623" s="2">
        <v>42675</v>
      </c>
      <c r="J1623" t="s">
        <v>7646</v>
      </c>
      <c r="K1623" t="s">
        <v>30</v>
      </c>
      <c r="L1623">
        <v>90049</v>
      </c>
      <c r="M1623">
        <v>538</v>
      </c>
      <c r="N1623" t="s">
        <v>125</v>
      </c>
      <c r="O1623">
        <v>10</v>
      </c>
      <c r="P1623">
        <v>5</v>
      </c>
      <c r="Q1623" t="s">
        <v>32</v>
      </c>
      <c r="R1623" t="s">
        <v>8304</v>
      </c>
      <c r="S1623">
        <v>9.6300000000000008</v>
      </c>
      <c r="T1623">
        <v>21</v>
      </c>
      <c r="U1623" t="s">
        <v>76</v>
      </c>
      <c r="V1623" s="2">
        <v>42682</v>
      </c>
      <c r="W1623" t="s">
        <v>39</v>
      </c>
      <c r="X1623" t="s">
        <v>34</v>
      </c>
      <c r="Y1623" t="s">
        <v>64</v>
      </c>
    </row>
    <row r="1624" spans="1:25" hidden="1" x14ac:dyDescent="0.35">
      <c r="A1624">
        <v>6</v>
      </c>
      <c r="B1624" t="s">
        <v>10</v>
      </c>
      <c r="C1624">
        <v>6</v>
      </c>
      <c r="D1624" t="s">
        <v>11</v>
      </c>
      <c r="E1624" t="s">
        <v>122</v>
      </c>
      <c r="F1624" t="s">
        <v>13</v>
      </c>
      <c r="G1624" t="s">
        <v>2208</v>
      </c>
      <c r="H1624" s="1">
        <v>0.3</v>
      </c>
      <c r="I1624" s="2">
        <v>42430</v>
      </c>
      <c r="J1624" t="s">
        <v>2209</v>
      </c>
      <c r="K1624" t="s">
        <v>73</v>
      </c>
      <c r="L1624">
        <v>77036</v>
      </c>
      <c r="M1624">
        <v>316</v>
      </c>
      <c r="N1624" t="s">
        <v>2210</v>
      </c>
      <c r="O1624">
        <v>-43</v>
      </c>
      <c r="P1624">
        <v>3</v>
      </c>
      <c r="Q1624" t="s">
        <v>75</v>
      </c>
      <c r="R1624" t="s">
        <v>8304</v>
      </c>
      <c r="S1624">
        <v>-43.03</v>
      </c>
      <c r="T1624">
        <v>377</v>
      </c>
      <c r="U1624" t="s">
        <v>19</v>
      </c>
      <c r="V1624" s="2">
        <v>42436</v>
      </c>
      <c r="W1624" t="s">
        <v>39</v>
      </c>
      <c r="X1624" t="s">
        <v>77</v>
      </c>
      <c r="Y1624" t="s">
        <v>41</v>
      </c>
    </row>
    <row r="1625" spans="1:25" hidden="1" x14ac:dyDescent="0.35">
      <c r="A1625">
        <v>6</v>
      </c>
      <c r="B1625" t="s">
        <v>10</v>
      </c>
      <c r="C1625">
        <v>6</v>
      </c>
      <c r="D1625" t="s">
        <v>26</v>
      </c>
      <c r="E1625" t="s">
        <v>122</v>
      </c>
      <c r="F1625" t="s">
        <v>13</v>
      </c>
      <c r="G1625" t="s">
        <v>2208</v>
      </c>
      <c r="H1625" s="1">
        <v>0.2</v>
      </c>
      <c r="I1625" s="2">
        <v>42430</v>
      </c>
      <c r="J1625" t="s">
        <v>2209</v>
      </c>
      <c r="K1625" t="s">
        <v>73</v>
      </c>
      <c r="L1625">
        <v>77036</v>
      </c>
      <c r="M1625">
        <v>1344</v>
      </c>
      <c r="N1625" t="s">
        <v>3093</v>
      </c>
      <c r="O1625">
        <v>9</v>
      </c>
      <c r="P1625">
        <v>3</v>
      </c>
      <c r="Q1625" t="s">
        <v>75</v>
      </c>
      <c r="R1625" t="s">
        <v>8304</v>
      </c>
      <c r="S1625">
        <v>8.58</v>
      </c>
      <c r="T1625">
        <v>137</v>
      </c>
      <c r="U1625" t="s">
        <v>19</v>
      </c>
      <c r="V1625" s="2">
        <v>42436</v>
      </c>
      <c r="W1625" t="s">
        <v>39</v>
      </c>
      <c r="X1625" t="s">
        <v>77</v>
      </c>
      <c r="Y1625" t="s">
        <v>42</v>
      </c>
    </row>
    <row r="1626" spans="1:25" hidden="1" x14ac:dyDescent="0.35">
      <c r="A1626">
        <v>4</v>
      </c>
      <c r="B1626" t="s">
        <v>25</v>
      </c>
      <c r="C1626">
        <v>3</v>
      </c>
      <c r="D1626" t="s">
        <v>11</v>
      </c>
      <c r="E1626" t="s">
        <v>237</v>
      </c>
      <c r="F1626" t="s">
        <v>13</v>
      </c>
      <c r="G1626" t="s">
        <v>1727</v>
      </c>
      <c r="H1626" s="1">
        <v>0</v>
      </c>
      <c r="I1626" s="2">
        <v>42411</v>
      </c>
      <c r="J1626" t="s">
        <v>1825</v>
      </c>
      <c r="K1626" t="s">
        <v>73</v>
      </c>
      <c r="L1626">
        <v>65203</v>
      </c>
      <c r="M1626">
        <v>771</v>
      </c>
      <c r="N1626" t="s">
        <v>8105</v>
      </c>
      <c r="O1626">
        <v>15</v>
      </c>
      <c r="P1626">
        <v>1</v>
      </c>
      <c r="Q1626" t="s">
        <v>75</v>
      </c>
      <c r="R1626" t="s">
        <v>8304</v>
      </c>
      <c r="S1626">
        <v>15.22</v>
      </c>
      <c r="T1626">
        <v>61</v>
      </c>
      <c r="U1626" t="s">
        <v>19</v>
      </c>
      <c r="V1626" s="2">
        <v>42415</v>
      </c>
      <c r="W1626" t="s">
        <v>20</v>
      </c>
      <c r="X1626" t="s">
        <v>368</v>
      </c>
      <c r="Y1626" t="s">
        <v>24</v>
      </c>
    </row>
    <row r="1627" spans="1:25" hidden="1" x14ac:dyDescent="0.35">
      <c r="A1627">
        <v>4</v>
      </c>
      <c r="B1627" t="s">
        <v>25</v>
      </c>
      <c r="C1627">
        <v>3</v>
      </c>
      <c r="D1627" t="s">
        <v>11</v>
      </c>
      <c r="E1627" t="s">
        <v>237</v>
      </c>
      <c r="F1627" t="s">
        <v>13</v>
      </c>
      <c r="G1627" t="s">
        <v>1727</v>
      </c>
      <c r="H1627" s="1">
        <v>0</v>
      </c>
      <c r="I1627" s="2">
        <v>42411</v>
      </c>
      <c r="J1627" t="s">
        <v>1825</v>
      </c>
      <c r="K1627" t="s">
        <v>73</v>
      </c>
      <c r="L1627">
        <v>65203</v>
      </c>
      <c r="M1627">
        <v>1367</v>
      </c>
      <c r="N1627" t="s">
        <v>8200</v>
      </c>
      <c r="O1627">
        <v>53</v>
      </c>
      <c r="P1627">
        <v>3</v>
      </c>
      <c r="Q1627" t="s">
        <v>75</v>
      </c>
      <c r="R1627" t="s">
        <v>8304</v>
      </c>
      <c r="S1627">
        <v>53.27</v>
      </c>
      <c r="T1627">
        <v>333</v>
      </c>
      <c r="U1627" t="s">
        <v>19</v>
      </c>
      <c r="V1627" s="2">
        <v>42415</v>
      </c>
      <c r="W1627" t="s">
        <v>20</v>
      </c>
      <c r="X1627" t="s">
        <v>368</v>
      </c>
      <c r="Y1627" t="s">
        <v>47</v>
      </c>
    </row>
    <row r="1628" spans="1:25" hidden="1" x14ac:dyDescent="0.35">
      <c r="A1628">
        <v>4</v>
      </c>
      <c r="B1628" t="s">
        <v>25</v>
      </c>
      <c r="C1628">
        <v>3</v>
      </c>
      <c r="D1628" t="s">
        <v>26</v>
      </c>
      <c r="E1628" t="s">
        <v>237</v>
      </c>
      <c r="F1628" t="s">
        <v>13</v>
      </c>
      <c r="G1628" t="s">
        <v>1727</v>
      </c>
      <c r="H1628" s="1">
        <v>0</v>
      </c>
      <c r="I1628" s="2">
        <v>42411</v>
      </c>
      <c r="J1628" t="s">
        <v>1825</v>
      </c>
      <c r="K1628" t="s">
        <v>73</v>
      </c>
      <c r="L1628">
        <v>65203</v>
      </c>
      <c r="M1628">
        <v>1652</v>
      </c>
      <c r="N1628" t="s">
        <v>1251</v>
      </c>
      <c r="O1628">
        <v>4</v>
      </c>
      <c r="P1628">
        <v>2</v>
      </c>
      <c r="Q1628" t="s">
        <v>75</v>
      </c>
      <c r="R1628" t="s">
        <v>8304</v>
      </c>
      <c r="S1628">
        <v>4.43</v>
      </c>
      <c r="T1628">
        <v>10</v>
      </c>
      <c r="U1628" t="s">
        <v>19</v>
      </c>
      <c r="V1628" s="2">
        <v>42415</v>
      </c>
      <c r="W1628" t="s">
        <v>20</v>
      </c>
      <c r="X1628" t="s">
        <v>368</v>
      </c>
      <c r="Y1628" t="s">
        <v>54</v>
      </c>
    </row>
    <row r="1629" spans="1:25" hidden="1" x14ac:dyDescent="0.35">
      <c r="A1629">
        <v>4</v>
      </c>
      <c r="B1629" t="s">
        <v>25</v>
      </c>
      <c r="C1629">
        <v>3</v>
      </c>
      <c r="D1629" t="s">
        <v>26</v>
      </c>
      <c r="E1629" t="s">
        <v>237</v>
      </c>
      <c r="F1629" t="s">
        <v>13</v>
      </c>
      <c r="G1629" t="s">
        <v>1727</v>
      </c>
      <c r="H1629" s="1">
        <v>0</v>
      </c>
      <c r="I1629" s="2">
        <v>42411</v>
      </c>
      <c r="J1629" t="s">
        <v>1825</v>
      </c>
      <c r="K1629" t="s">
        <v>73</v>
      </c>
      <c r="L1629">
        <v>65203</v>
      </c>
      <c r="M1629">
        <v>647</v>
      </c>
      <c r="N1629" t="s">
        <v>1318</v>
      </c>
      <c r="O1629">
        <v>3</v>
      </c>
      <c r="P1629">
        <v>2</v>
      </c>
      <c r="Q1629" t="s">
        <v>75</v>
      </c>
      <c r="R1629" t="s">
        <v>8304</v>
      </c>
      <c r="S1629">
        <v>2.6</v>
      </c>
      <c r="T1629">
        <v>65</v>
      </c>
      <c r="U1629" t="s">
        <v>19</v>
      </c>
      <c r="V1629" s="2">
        <v>42415</v>
      </c>
      <c r="W1629" t="s">
        <v>20</v>
      </c>
      <c r="X1629" t="s">
        <v>368</v>
      </c>
      <c r="Y1629" t="s">
        <v>42</v>
      </c>
    </row>
    <row r="1630" spans="1:25" hidden="1" x14ac:dyDescent="0.35">
      <c r="A1630">
        <v>4</v>
      </c>
      <c r="B1630" t="s">
        <v>25</v>
      </c>
      <c r="C1630">
        <v>3</v>
      </c>
      <c r="D1630" t="s">
        <v>26</v>
      </c>
      <c r="E1630" t="s">
        <v>237</v>
      </c>
      <c r="F1630" t="s">
        <v>13</v>
      </c>
      <c r="G1630" t="s">
        <v>1727</v>
      </c>
      <c r="H1630" s="1">
        <v>0</v>
      </c>
      <c r="I1630" s="2">
        <v>42411</v>
      </c>
      <c r="J1630" t="s">
        <v>1825</v>
      </c>
      <c r="K1630" t="s">
        <v>73</v>
      </c>
      <c r="L1630">
        <v>65203</v>
      </c>
      <c r="M1630">
        <v>1602</v>
      </c>
      <c r="N1630" t="s">
        <v>3342</v>
      </c>
      <c r="O1630">
        <v>24</v>
      </c>
      <c r="P1630">
        <v>3</v>
      </c>
      <c r="Q1630" t="s">
        <v>75</v>
      </c>
      <c r="R1630" t="s">
        <v>8304</v>
      </c>
      <c r="S1630">
        <v>24.39</v>
      </c>
      <c r="T1630">
        <v>52</v>
      </c>
      <c r="U1630" t="s">
        <v>19</v>
      </c>
      <c r="V1630" s="2">
        <v>42415</v>
      </c>
      <c r="W1630" t="s">
        <v>20</v>
      </c>
      <c r="X1630" t="s">
        <v>368</v>
      </c>
      <c r="Y1630" t="s">
        <v>54</v>
      </c>
    </row>
    <row r="1631" spans="1:25" hidden="1" x14ac:dyDescent="0.35">
      <c r="A1631">
        <v>4</v>
      </c>
      <c r="B1631" t="s">
        <v>25</v>
      </c>
      <c r="C1631">
        <v>3</v>
      </c>
      <c r="D1631" t="s">
        <v>26</v>
      </c>
      <c r="E1631" t="s">
        <v>237</v>
      </c>
      <c r="F1631" t="s">
        <v>13</v>
      </c>
      <c r="G1631" t="s">
        <v>1727</v>
      </c>
      <c r="H1631" s="1">
        <v>0</v>
      </c>
      <c r="I1631" s="2">
        <v>42411</v>
      </c>
      <c r="J1631" t="s">
        <v>1825</v>
      </c>
      <c r="K1631" t="s">
        <v>73</v>
      </c>
      <c r="L1631">
        <v>65203</v>
      </c>
      <c r="M1631">
        <v>191</v>
      </c>
      <c r="N1631" t="s">
        <v>3347</v>
      </c>
      <c r="O1631">
        <v>7</v>
      </c>
      <c r="P1631">
        <v>3</v>
      </c>
      <c r="Q1631" t="s">
        <v>75</v>
      </c>
      <c r="R1631" t="s">
        <v>8304</v>
      </c>
      <c r="S1631">
        <v>6.87</v>
      </c>
      <c r="T1631">
        <v>15</v>
      </c>
      <c r="U1631" t="s">
        <v>19</v>
      </c>
      <c r="V1631" s="2">
        <v>42415</v>
      </c>
      <c r="W1631" t="s">
        <v>20</v>
      </c>
      <c r="X1631" t="s">
        <v>368</v>
      </c>
      <c r="Y1631" t="s">
        <v>35</v>
      </c>
    </row>
    <row r="1632" spans="1:25" hidden="1" x14ac:dyDescent="0.35">
      <c r="A1632">
        <v>6</v>
      </c>
      <c r="B1632" t="s">
        <v>10</v>
      </c>
      <c r="C1632">
        <v>6</v>
      </c>
      <c r="D1632" t="s">
        <v>26</v>
      </c>
      <c r="E1632" t="s">
        <v>171</v>
      </c>
      <c r="F1632" t="s">
        <v>13</v>
      </c>
      <c r="G1632" t="s">
        <v>114</v>
      </c>
      <c r="H1632" s="1">
        <v>0</v>
      </c>
      <c r="I1632" s="2">
        <v>42730</v>
      </c>
      <c r="J1632" t="s">
        <v>4139</v>
      </c>
      <c r="K1632" t="s">
        <v>102</v>
      </c>
      <c r="L1632">
        <v>10009</v>
      </c>
      <c r="M1632">
        <v>636</v>
      </c>
      <c r="N1632" t="s">
        <v>3111</v>
      </c>
      <c r="O1632">
        <v>19</v>
      </c>
      <c r="P1632">
        <v>6</v>
      </c>
      <c r="Q1632" t="s">
        <v>104</v>
      </c>
      <c r="R1632" t="s">
        <v>8304</v>
      </c>
      <c r="S1632">
        <v>19.190000000000001</v>
      </c>
      <c r="T1632">
        <v>192</v>
      </c>
      <c r="U1632" t="s">
        <v>19</v>
      </c>
      <c r="V1632" s="2">
        <v>42736</v>
      </c>
      <c r="W1632" t="s">
        <v>39</v>
      </c>
      <c r="X1632" t="s">
        <v>175</v>
      </c>
      <c r="Y1632" t="s">
        <v>42</v>
      </c>
    </row>
    <row r="1633" spans="1:25" x14ac:dyDescent="0.35">
      <c r="A1633">
        <v>2</v>
      </c>
      <c r="B1633" t="s">
        <v>43</v>
      </c>
      <c r="C1633">
        <v>3</v>
      </c>
      <c r="D1633" t="s">
        <v>11</v>
      </c>
      <c r="E1633" t="s">
        <v>2032</v>
      </c>
      <c r="F1633" t="s">
        <v>13</v>
      </c>
      <c r="G1633" t="s">
        <v>1972</v>
      </c>
      <c r="H1633" s="1">
        <v>0.15</v>
      </c>
      <c r="I1633" s="2">
        <v>42716</v>
      </c>
      <c r="J1633" t="s">
        <v>2075</v>
      </c>
      <c r="K1633" t="s">
        <v>30</v>
      </c>
      <c r="L1633">
        <v>93727</v>
      </c>
      <c r="M1633">
        <v>309</v>
      </c>
      <c r="N1633" t="s">
        <v>1653</v>
      </c>
      <c r="O1633">
        <v>12</v>
      </c>
      <c r="P1633">
        <v>3</v>
      </c>
      <c r="Q1633" t="s">
        <v>32</v>
      </c>
      <c r="R1633" t="s">
        <v>8304</v>
      </c>
      <c r="S1633">
        <v>12</v>
      </c>
      <c r="T1633">
        <v>255</v>
      </c>
      <c r="U1633" t="s">
        <v>19</v>
      </c>
      <c r="V1633" s="2">
        <v>42718</v>
      </c>
      <c r="W1633" t="s">
        <v>20</v>
      </c>
      <c r="X1633" t="s">
        <v>34</v>
      </c>
      <c r="Y1633" t="s">
        <v>22</v>
      </c>
    </row>
    <row r="1634" spans="1:25" x14ac:dyDescent="0.35">
      <c r="A1634">
        <v>2</v>
      </c>
      <c r="B1634" t="s">
        <v>43</v>
      </c>
      <c r="C1634">
        <v>3</v>
      </c>
      <c r="D1634" t="s">
        <v>11</v>
      </c>
      <c r="E1634" t="s">
        <v>2032</v>
      </c>
      <c r="F1634" t="s">
        <v>13</v>
      </c>
      <c r="G1634" t="s">
        <v>1972</v>
      </c>
      <c r="H1634" s="1">
        <v>0.2</v>
      </c>
      <c r="I1634" s="2">
        <v>42716</v>
      </c>
      <c r="J1634" t="s">
        <v>2075</v>
      </c>
      <c r="K1634" t="s">
        <v>30</v>
      </c>
      <c r="L1634">
        <v>93727</v>
      </c>
      <c r="M1634">
        <v>843</v>
      </c>
      <c r="N1634" t="s">
        <v>2103</v>
      </c>
      <c r="O1634">
        <v>96</v>
      </c>
      <c r="P1634">
        <v>6</v>
      </c>
      <c r="Q1634" t="s">
        <v>32</v>
      </c>
      <c r="R1634" t="s">
        <v>8304</v>
      </c>
      <c r="S1634">
        <v>95.59</v>
      </c>
      <c r="T1634">
        <v>765</v>
      </c>
      <c r="U1634" t="s">
        <v>19</v>
      </c>
      <c r="V1634" s="2">
        <v>42718</v>
      </c>
      <c r="W1634" t="s">
        <v>20</v>
      </c>
      <c r="X1634" t="s">
        <v>34</v>
      </c>
      <c r="Y1634" t="s">
        <v>41</v>
      </c>
    </row>
    <row r="1635" spans="1:25" x14ac:dyDescent="0.35">
      <c r="A1635">
        <v>2</v>
      </c>
      <c r="B1635" t="s">
        <v>43</v>
      </c>
      <c r="C1635">
        <v>3</v>
      </c>
      <c r="D1635" t="s">
        <v>11</v>
      </c>
      <c r="E1635" t="s">
        <v>2032</v>
      </c>
      <c r="F1635" t="s">
        <v>13</v>
      </c>
      <c r="G1635" t="s">
        <v>1972</v>
      </c>
      <c r="H1635" s="1">
        <v>0.2</v>
      </c>
      <c r="I1635" s="2">
        <v>42716</v>
      </c>
      <c r="J1635" t="s">
        <v>2075</v>
      </c>
      <c r="K1635" t="s">
        <v>30</v>
      </c>
      <c r="L1635">
        <v>93727</v>
      </c>
      <c r="M1635">
        <v>370</v>
      </c>
      <c r="N1635" t="s">
        <v>550</v>
      </c>
      <c r="O1635">
        <v>135</v>
      </c>
      <c r="P1635">
        <v>12</v>
      </c>
      <c r="Q1635" t="s">
        <v>32</v>
      </c>
      <c r="R1635" t="s">
        <v>8304</v>
      </c>
      <c r="S1635">
        <v>135.41</v>
      </c>
      <c r="T1635">
        <v>3611</v>
      </c>
      <c r="U1635" t="s">
        <v>19</v>
      </c>
      <c r="V1635" s="2">
        <v>42718</v>
      </c>
      <c r="W1635" t="s">
        <v>20</v>
      </c>
      <c r="X1635" t="s">
        <v>34</v>
      </c>
      <c r="Y1635" t="s">
        <v>41</v>
      </c>
    </row>
    <row r="1636" spans="1:25" x14ac:dyDescent="0.35">
      <c r="A1636">
        <v>6</v>
      </c>
      <c r="B1636" t="s">
        <v>10</v>
      </c>
      <c r="C1636">
        <v>6</v>
      </c>
      <c r="D1636" t="s">
        <v>26</v>
      </c>
      <c r="E1636" t="s">
        <v>88</v>
      </c>
      <c r="F1636" t="s">
        <v>13</v>
      </c>
      <c r="G1636" t="s">
        <v>6829</v>
      </c>
      <c r="H1636" s="1">
        <v>0</v>
      </c>
      <c r="I1636" s="2">
        <v>42621</v>
      </c>
      <c r="J1636" t="s">
        <v>7617</v>
      </c>
      <c r="K1636" t="s">
        <v>30</v>
      </c>
      <c r="L1636">
        <v>94110</v>
      </c>
      <c r="M1636">
        <v>1271</v>
      </c>
      <c r="N1636" t="s">
        <v>775</v>
      </c>
      <c r="O1636">
        <v>4</v>
      </c>
      <c r="P1636">
        <v>1</v>
      </c>
      <c r="Q1636" t="s">
        <v>32</v>
      </c>
      <c r="R1636" t="s">
        <v>8304</v>
      </c>
      <c r="S1636">
        <v>4.1900000000000004</v>
      </c>
      <c r="T1636">
        <v>15</v>
      </c>
      <c r="U1636" t="s">
        <v>76</v>
      </c>
      <c r="V1636" s="2">
        <v>42627</v>
      </c>
      <c r="W1636" t="s">
        <v>39</v>
      </c>
      <c r="X1636" t="s">
        <v>34</v>
      </c>
      <c r="Y1636" t="s">
        <v>42</v>
      </c>
    </row>
    <row r="1637" spans="1:25" x14ac:dyDescent="0.35">
      <c r="A1637">
        <v>6</v>
      </c>
      <c r="B1637" t="s">
        <v>10</v>
      </c>
      <c r="C1637">
        <v>6</v>
      </c>
      <c r="D1637" t="s">
        <v>26</v>
      </c>
      <c r="E1637" t="s">
        <v>88</v>
      </c>
      <c r="F1637" t="s">
        <v>13</v>
      </c>
      <c r="G1637" t="s">
        <v>6829</v>
      </c>
      <c r="H1637" s="1">
        <v>0</v>
      </c>
      <c r="I1637" s="2">
        <v>42621</v>
      </c>
      <c r="J1637" t="s">
        <v>7617</v>
      </c>
      <c r="K1637" t="s">
        <v>30</v>
      </c>
      <c r="L1637">
        <v>94110</v>
      </c>
      <c r="M1637">
        <v>910</v>
      </c>
      <c r="N1637" t="s">
        <v>353</v>
      </c>
      <c r="O1637">
        <v>2</v>
      </c>
      <c r="P1637">
        <v>2</v>
      </c>
      <c r="Q1637" t="s">
        <v>32</v>
      </c>
      <c r="R1637" t="s">
        <v>8304</v>
      </c>
      <c r="S1637">
        <v>1.97</v>
      </c>
      <c r="T1637">
        <v>4</v>
      </c>
      <c r="U1637" t="s">
        <v>76</v>
      </c>
      <c r="V1637" s="2">
        <v>42627</v>
      </c>
      <c r="W1637" t="s">
        <v>39</v>
      </c>
      <c r="X1637" t="s">
        <v>34</v>
      </c>
      <c r="Y1637" t="s">
        <v>176</v>
      </c>
    </row>
    <row r="1638" spans="1:25" x14ac:dyDescent="0.35">
      <c r="A1638">
        <v>6</v>
      </c>
      <c r="B1638" t="s">
        <v>10</v>
      </c>
      <c r="C1638">
        <v>6</v>
      </c>
      <c r="D1638" t="s">
        <v>26</v>
      </c>
      <c r="E1638" t="s">
        <v>88</v>
      </c>
      <c r="F1638" t="s">
        <v>13</v>
      </c>
      <c r="G1638" t="s">
        <v>6829</v>
      </c>
      <c r="H1638" s="1">
        <v>0</v>
      </c>
      <c r="I1638" s="2">
        <v>42621</v>
      </c>
      <c r="J1638" t="s">
        <v>7617</v>
      </c>
      <c r="K1638" t="s">
        <v>30</v>
      </c>
      <c r="L1638">
        <v>94110</v>
      </c>
      <c r="M1638">
        <v>814</v>
      </c>
      <c r="N1638" t="s">
        <v>3338</v>
      </c>
      <c r="O1638">
        <v>24</v>
      </c>
      <c r="P1638">
        <v>5</v>
      </c>
      <c r="Q1638" t="s">
        <v>32</v>
      </c>
      <c r="R1638" t="s">
        <v>8304</v>
      </c>
      <c r="S1638">
        <v>24.36</v>
      </c>
      <c r="T1638">
        <v>57</v>
      </c>
      <c r="U1638" t="s">
        <v>76</v>
      </c>
      <c r="V1638" s="2">
        <v>42627</v>
      </c>
      <c r="W1638" t="s">
        <v>39</v>
      </c>
      <c r="X1638" t="s">
        <v>34</v>
      </c>
      <c r="Y1638" t="s">
        <v>56</v>
      </c>
    </row>
    <row r="1639" spans="1:25" hidden="1" x14ac:dyDescent="0.35">
      <c r="A1639">
        <v>3</v>
      </c>
      <c r="B1639" t="s">
        <v>25</v>
      </c>
      <c r="C1639">
        <v>1</v>
      </c>
      <c r="D1639" t="s">
        <v>26</v>
      </c>
      <c r="E1639" t="s">
        <v>99</v>
      </c>
      <c r="F1639" t="s">
        <v>13</v>
      </c>
      <c r="G1639" t="s">
        <v>123</v>
      </c>
      <c r="H1639" s="1">
        <v>0.2</v>
      </c>
      <c r="I1639" s="2">
        <v>42634</v>
      </c>
      <c r="J1639" t="s">
        <v>7241</v>
      </c>
      <c r="K1639" t="s">
        <v>102</v>
      </c>
      <c r="L1639">
        <v>19143</v>
      </c>
      <c r="M1639">
        <v>1622</v>
      </c>
      <c r="N1639" t="s">
        <v>532</v>
      </c>
      <c r="O1639">
        <v>4</v>
      </c>
      <c r="P1639">
        <v>3</v>
      </c>
      <c r="Q1639" t="s">
        <v>104</v>
      </c>
      <c r="R1639" t="s">
        <v>8304</v>
      </c>
      <c r="S1639">
        <v>4.12</v>
      </c>
      <c r="T1639">
        <v>11</v>
      </c>
      <c r="U1639" t="s">
        <v>76</v>
      </c>
      <c r="V1639" s="2">
        <v>42637</v>
      </c>
      <c r="W1639" t="s">
        <v>130</v>
      </c>
      <c r="X1639" t="s">
        <v>105</v>
      </c>
      <c r="Y1639" t="s">
        <v>64</v>
      </c>
    </row>
    <row r="1640" spans="1:25" hidden="1" x14ac:dyDescent="0.35">
      <c r="A1640">
        <v>3</v>
      </c>
      <c r="B1640" t="s">
        <v>25</v>
      </c>
      <c r="C1640">
        <v>1</v>
      </c>
      <c r="D1640" t="s">
        <v>26</v>
      </c>
      <c r="E1640" t="s">
        <v>99</v>
      </c>
      <c r="F1640" t="s">
        <v>13</v>
      </c>
      <c r="G1640" t="s">
        <v>123</v>
      </c>
      <c r="H1640" s="1">
        <v>0.2</v>
      </c>
      <c r="I1640" s="2">
        <v>42634</v>
      </c>
      <c r="J1640" t="s">
        <v>7241</v>
      </c>
      <c r="K1640" t="s">
        <v>102</v>
      </c>
      <c r="L1640">
        <v>19143</v>
      </c>
      <c r="M1640">
        <v>1506</v>
      </c>
      <c r="N1640" t="s">
        <v>6061</v>
      </c>
      <c r="O1640">
        <v>7</v>
      </c>
      <c r="P1640">
        <v>9</v>
      </c>
      <c r="Q1640" t="s">
        <v>104</v>
      </c>
      <c r="R1640" t="s">
        <v>8304</v>
      </c>
      <c r="S1640">
        <v>7.02</v>
      </c>
      <c r="T1640">
        <v>21</v>
      </c>
      <c r="U1640" t="s">
        <v>76</v>
      </c>
      <c r="V1640" s="2">
        <v>42637</v>
      </c>
      <c r="W1640" t="s">
        <v>130</v>
      </c>
      <c r="X1640" t="s">
        <v>105</v>
      </c>
      <c r="Y1640" t="s">
        <v>35</v>
      </c>
    </row>
    <row r="1641" spans="1:25" hidden="1" x14ac:dyDescent="0.35">
      <c r="A1641">
        <v>6</v>
      </c>
      <c r="B1641" t="s">
        <v>10</v>
      </c>
      <c r="C1641">
        <v>6</v>
      </c>
      <c r="D1641" t="s">
        <v>26</v>
      </c>
      <c r="E1641" t="s">
        <v>4673</v>
      </c>
      <c r="F1641" t="s">
        <v>13</v>
      </c>
      <c r="G1641" t="s">
        <v>2385</v>
      </c>
      <c r="H1641" s="1">
        <v>0.2</v>
      </c>
      <c r="I1641" s="2">
        <v>42700</v>
      </c>
      <c r="J1641" t="s">
        <v>4674</v>
      </c>
      <c r="K1641" t="s">
        <v>30</v>
      </c>
      <c r="L1641">
        <v>97224</v>
      </c>
      <c r="M1641">
        <v>1800</v>
      </c>
      <c r="N1641" t="s">
        <v>3595</v>
      </c>
      <c r="O1641">
        <v>5</v>
      </c>
      <c r="P1641">
        <v>3</v>
      </c>
      <c r="Q1641" t="s">
        <v>32</v>
      </c>
      <c r="R1641" t="s">
        <v>8304</v>
      </c>
      <c r="S1641">
        <v>5.44</v>
      </c>
      <c r="T1641">
        <v>16</v>
      </c>
      <c r="U1641" t="s">
        <v>19</v>
      </c>
      <c r="V1641" s="2">
        <v>42706</v>
      </c>
      <c r="W1641" t="s">
        <v>39</v>
      </c>
      <c r="X1641" t="s">
        <v>262</v>
      </c>
      <c r="Y1641" t="s">
        <v>64</v>
      </c>
    </row>
    <row r="1642" spans="1:25" hidden="1" x14ac:dyDescent="0.35">
      <c r="A1642">
        <v>6</v>
      </c>
      <c r="B1642" t="s">
        <v>10</v>
      </c>
      <c r="C1642">
        <v>6</v>
      </c>
      <c r="D1642" t="s">
        <v>26</v>
      </c>
      <c r="E1642" t="s">
        <v>4673</v>
      </c>
      <c r="F1642" t="s">
        <v>13</v>
      </c>
      <c r="G1642" t="s">
        <v>2385</v>
      </c>
      <c r="H1642" s="1">
        <v>0.2</v>
      </c>
      <c r="I1642" s="2">
        <v>42700</v>
      </c>
      <c r="J1642" t="s">
        <v>4674</v>
      </c>
      <c r="K1642" t="s">
        <v>30</v>
      </c>
      <c r="L1642">
        <v>97224</v>
      </c>
      <c r="M1642">
        <v>1202</v>
      </c>
      <c r="N1642" t="s">
        <v>2780</v>
      </c>
      <c r="O1642">
        <v>-167</v>
      </c>
      <c r="P1642">
        <v>5</v>
      </c>
      <c r="Q1642" t="s">
        <v>32</v>
      </c>
      <c r="R1642" t="s">
        <v>8304</v>
      </c>
      <c r="S1642">
        <v>-167.27</v>
      </c>
      <c r="T1642">
        <v>669</v>
      </c>
      <c r="U1642" t="s">
        <v>19</v>
      </c>
      <c r="V1642" s="2">
        <v>42706</v>
      </c>
      <c r="W1642" t="s">
        <v>39</v>
      </c>
      <c r="X1642" t="s">
        <v>262</v>
      </c>
      <c r="Y1642" t="s">
        <v>42</v>
      </c>
    </row>
    <row r="1643" spans="1:25" hidden="1" x14ac:dyDescent="0.35">
      <c r="A1643">
        <v>6</v>
      </c>
      <c r="B1643" t="s">
        <v>10</v>
      </c>
      <c r="C1643">
        <v>6</v>
      </c>
      <c r="D1643" t="s">
        <v>50</v>
      </c>
      <c r="E1643" t="s">
        <v>4673</v>
      </c>
      <c r="F1643" t="s">
        <v>13</v>
      </c>
      <c r="G1643" t="s">
        <v>2385</v>
      </c>
      <c r="H1643" s="1">
        <v>0.2</v>
      </c>
      <c r="I1643" s="2">
        <v>42700</v>
      </c>
      <c r="J1643" t="s">
        <v>4674</v>
      </c>
      <c r="K1643" t="s">
        <v>30</v>
      </c>
      <c r="L1643">
        <v>97224</v>
      </c>
      <c r="M1643">
        <v>943</v>
      </c>
      <c r="N1643" t="s">
        <v>4808</v>
      </c>
      <c r="O1643">
        <v>-88</v>
      </c>
      <c r="P1643">
        <v>4</v>
      </c>
      <c r="Q1643" t="s">
        <v>32</v>
      </c>
      <c r="R1643" t="s">
        <v>8304</v>
      </c>
      <c r="S1643">
        <v>-87.67</v>
      </c>
      <c r="T1643">
        <v>438</v>
      </c>
      <c r="U1643" t="s">
        <v>19</v>
      </c>
      <c r="V1643" s="2">
        <v>42706</v>
      </c>
      <c r="W1643" t="s">
        <v>39</v>
      </c>
      <c r="X1643" t="s">
        <v>262</v>
      </c>
      <c r="Y1643" t="s">
        <v>52</v>
      </c>
    </row>
    <row r="1644" spans="1:25" hidden="1" x14ac:dyDescent="0.35">
      <c r="A1644">
        <v>4</v>
      </c>
      <c r="B1644" t="s">
        <v>43</v>
      </c>
      <c r="C1644">
        <v>6</v>
      </c>
      <c r="D1644" t="s">
        <v>11</v>
      </c>
      <c r="E1644" t="s">
        <v>417</v>
      </c>
      <c r="F1644" t="s">
        <v>13</v>
      </c>
      <c r="G1644" t="s">
        <v>844</v>
      </c>
      <c r="H1644" s="1">
        <v>0.6</v>
      </c>
      <c r="I1644" s="2">
        <v>42577</v>
      </c>
      <c r="J1644" t="s">
        <v>7827</v>
      </c>
      <c r="K1644" t="s">
        <v>73</v>
      </c>
      <c r="L1644">
        <v>78207</v>
      </c>
      <c r="M1644">
        <v>487</v>
      </c>
      <c r="N1644" t="s">
        <v>2474</v>
      </c>
      <c r="O1644">
        <v>-10</v>
      </c>
      <c r="P1644">
        <v>3</v>
      </c>
      <c r="Q1644" t="s">
        <v>75</v>
      </c>
      <c r="R1644" t="s">
        <v>92</v>
      </c>
      <c r="S1644">
        <v>-10.06</v>
      </c>
      <c r="T1644">
        <v>17</v>
      </c>
      <c r="U1644" t="s">
        <v>19</v>
      </c>
      <c r="V1644" s="2">
        <v>42581</v>
      </c>
      <c r="W1644" t="s">
        <v>39</v>
      </c>
      <c r="X1644" t="s">
        <v>77</v>
      </c>
      <c r="Y1644" t="s">
        <v>47</v>
      </c>
    </row>
    <row r="1645" spans="1:25" hidden="1" x14ac:dyDescent="0.35">
      <c r="A1645">
        <v>4</v>
      </c>
      <c r="B1645" t="s">
        <v>43</v>
      </c>
      <c r="C1645">
        <v>6</v>
      </c>
      <c r="D1645" t="s">
        <v>26</v>
      </c>
      <c r="E1645" t="s">
        <v>417</v>
      </c>
      <c r="F1645" t="s">
        <v>13</v>
      </c>
      <c r="G1645" t="s">
        <v>844</v>
      </c>
      <c r="H1645" s="1">
        <v>0.8</v>
      </c>
      <c r="I1645" s="2">
        <v>42577</v>
      </c>
      <c r="J1645" t="s">
        <v>7827</v>
      </c>
      <c r="K1645" t="s">
        <v>73</v>
      </c>
      <c r="L1645">
        <v>78207</v>
      </c>
      <c r="M1645">
        <v>39</v>
      </c>
      <c r="N1645" t="s">
        <v>3323</v>
      </c>
      <c r="O1645">
        <v>-12</v>
      </c>
      <c r="P1645">
        <v>2</v>
      </c>
      <c r="Q1645" t="s">
        <v>75</v>
      </c>
      <c r="R1645" t="s">
        <v>92</v>
      </c>
      <c r="S1645">
        <v>-12.09</v>
      </c>
      <c r="T1645">
        <v>5</v>
      </c>
      <c r="U1645" t="s">
        <v>19</v>
      </c>
      <c r="V1645" s="2">
        <v>42581</v>
      </c>
      <c r="W1645" t="s">
        <v>39</v>
      </c>
      <c r="X1645" t="s">
        <v>77</v>
      </c>
      <c r="Y1645" t="s">
        <v>56</v>
      </c>
    </row>
    <row r="1646" spans="1:25" hidden="1" x14ac:dyDescent="0.35">
      <c r="A1646">
        <v>4</v>
      </c>
      <c r="B1646" t="s">
        <v>43</v>
      </c>
      <c r="C1646">
        <v>6</v>
      </c>
      <c r="D1646" t="s">
        <v>26</v>
      </c>
      <c r="E1646" t="s">
        <v>417</v>
      </c>
      <c r="F1646" t="s">
        <v>13</v>
      </c>
      <c r="G1646" t="s">
        <v>844</v>
      </c>
      <c r="H1646" s="1">
        <v>0.8</v>
      </c>
      <c r="I1646" s="2">
        <v>42577</v>
      </c>
      <c r="J1646" t="s">
        <v>7827</v>
      </c>
      <c r="K1646" t="s">
        <v>73</v>
      </c>
      <c r="L1646">
        <v>78207</v>
      </c>
      <c r="M1646">
        <v>700</v>
      </c>
      <c r="N1646" t="s">
        <v>717</v>
      </c>
      <c r="O1646">
        <v>-27</v>
      </c>
      <c r="P1646">
        <v>4</v>
      </c>
      <c r="Q1646" t="s">
        <v>75</v>
      </c>
      <c r="R1646" t="s">
        <v>92</v>
      </c>
      <c r="S1646">
        <v>-26.85</v>
      </c>
      <c r="T1646">
        <v>17</v>
      </c>
      <c r="U1646" t="s">
        <v>19</v>
      </c>
      <c r="V1646" s="2">
        <v>42581</v>
      </c>
      <c r="W1646" t="s">
        <v>39</v>
      </c>
      <c r="X1646" t="s">
        <v>77</v>
      </c>
      <c r="Y1646" t="s">
        <v>54</v>
      </c>
    </row>
    <row r="1647" spans="1:25" hidden="1" x14ac:dyDescent="0.35">
      <c r="A1647">
        <v>4</v>
      </c>
      <c r="B1647" t="s">
        <v>43</v>
      </c>
      <c r="C1647">
        <v>6</v>
      </c>
      <c r="D1647" t="s">
        <v>26</v>
      </c>
      <c r="E1647" t="s">
        <v>417</v>
      </c>
      <c r="F1647" t="s">
        <v>13</v>
      </c>
      <c r="G1647" t="s">
        <v>844</v>
      </c>
      <c r="H1647" s="1">
        <v>0.8</v>
      </c>
      <c r="I1647" s="2">
        <v>42577</v>
      </c>
      <c r="J1647" t="s">
        <v>7827</v>
      </c>
      <c r="K1647" t="s">
        <v>73</v>
      </c>
      <c r="L1647">
        <v>78207</v>
      </c>
      <c r="M1647">
        <v>691</v>
      </c>
      <c r="N1647" t="s">
        <v>546</v>
      </c>
      <c r="O1647">
        <v>-13</v>
      </c>
      <c r="P1647">
        <v>5</v>
      </c>
      <c r="Q1647" t="s">
        <v>75</v>
      </c>
      <c r="R1647" t="s">
        <v>92</v>
      </c>
      <c r="S1647">
        <v>-13.32</v>
      </c>
      <c r="T1647">
        <v>9</v>
      </c>
      <c r="U1647" t="s">
        <v>19</v>
      </c>
      <c r="V1647" s="2">
        <v>42581</v>
      </c>
      <c r="W1647" t="s">
        <v>39</v>
      </c>
      <c r="X1647" t="s">
        <v>77</v>
      </c>
      <c r="Y1647" t="s">
        <v>54</v>
      </c>
    </row>
    <row r="1648" spans="1:25" hidden="1" x14ac:dyDescent="0.35">
      <c r="A1648">
        <v>4</v>
      </c>
      <c r="B1648" t="s">
        <v>43</v>
      </c>
      <c r="C1648">
        <v>6</v>
      </c>
      <c r="D1648" t="s">
        <v>26</v>
      </c>
      <c r="E1648" t="s">
        <v>417</v>
      </c>
      <c r="F1648" t="s">
        <v>13</v>
      </c>
      <c r="G1648" t="s">
        <v>844</v>
      </c>
      <c r="H1648" s="1">
        <v>0.8</v>
      </c>
      <c r="I1648" s="2">
        <v>42577</v>
      </c>
      <c r="J1648" t="s">
        <v>7827</v>
      </c>
      <c r="K1648" t="s">
        <v>73</v>
      </c>
      <c r="L1648">
        <v>78207</v>
      </c>
      <c r="M1648">
        <v>684</v>
      </c>
      <c r="N1648" t="s">
        <v>750</v>
      </c>
      <c r="O1648">
        <v>-3702</v>
      </c>
      <c r="P1648">
        <v>8</v>
      </c>
      <c r="Q1648" t="s">
        <v>75</v>
      </c>
      <c r="R1648" t="s">
        <v>92</v>
      </c>
      <c r="S1648">
        <v>-3701.89</v>
      </c>
      <c r="T1648">
        <v>2178</v>
      </c>
      <c r="U1648" t="s">
        <v>19</v>
      </c>
      <c r="V1648" s="2">
        <v>42581</v>
      </c>
      <c r="W1648" t="s">
        <v>39</v>
      </c>
      <c r="X1648" t="s">
        <v>77</v>
      </c>
      <c r="Y1648" t="s">
        <v>54</v>
      </c>
    </row>
    <row r="1649" spans="1:25" hidden="1" x14ac:dyDescent="0.35">
      <c r="A1649">
        <v>4</v>
      </c>
      <c r="B1649" t="s">
        <v>43</v>
      </c>
      <c r="C1649">
        <v>6</v>
      </c>
      <c r="D1649" t="s">
        <v>50</v>
      </c>
      <c r="E1649" t="s">
        <v>417</v>
      </c>
      <c r="F1649" t="s">
        <v>13</v>
      </c>
      <c r="G1649" t="s">
        <v>844</v>
      </c>
      <c r="H1649" s="1">
        <v>0.2</v>
      </c>
      <c r="I1649" s="2">
        <v>42577</v>
      </c>
      <c r="J1649" t="s">
        <v>7827</v>
      </c>
      <c r="K1649" t="s">
        <v>73</v>
      </c>
      <c r="L1649">
        <v>78207</v>
      </c>
      <c r="M1649">
        <v>1095</v>
      </c>
      <c r="N1649" t="s">
        <v>786</v>
      </c>
      <c r="O1649">
        <v>-27</v>
      </c>
      <c r="P1649">
        <v>9</v>
      </c>
      <c r="Q1649" t="s">
        <v>75</v>
      </c>
      <c r="R1649" t="s">
        <v>92</v>
      </c>
      <c r="S1649">
        <v>-26.95</v>
      </c>
      <c r="T1649">
        <v>431</v>
      </c>
      <c r="U1649" t="s">
        <v>19</v>
      </c>
      <c r="V1649" s="2">
        <v>42581</v>
      </c>
      <c r="W1649" t="s">
        <v>39</v>
      </c>
      <c r="X1649" t="s">
        <v>77</v>
      </c>
      <c r="Y1649" t="s">
        <v>113</v>
      </c>
    </row>
    <row r="1650" spans="1:25" hidden="1" x14ac:dyDescent="0.35">
      <c r="A1650">
        <v>4</v>
      </c>
      <c r="B1650" t="s">
        <v>43</v>
      </c>
      <c r="C1650">
        <v>6</v>
      </c>
      <c r="D1650" t="s">
        <v>26</v>
      </c>
      <c r="E1650" t="s">
        <v>700</v>
      </c>
      <c r="F1650" t="s">
        <v>13</v>
      </c>
      <c r="G1650" t="s">
        <v>187</v>
      </c>
      <c r="H1650" s="1">
        <v>0</v>
      </c>
      <c r="I1650" s="2">
        <v>42459</v>
      </c>
      <c r="J1650" t="s">
        <v>4126</v>
      </c>
      <c r="K1650" t="s">
        <v>102</v>
      </c>
      <c r="L1650">
        <v>11561</v>
      </c>
      <c r="M1650">
        <v>1258</v>
      </c>
      <c r="N1650" t="s">
        <v>3879</v>
      </c>
      <c r="O1650">
        <v>21</v>
      </c>
      <c r="P1650">
        <v>5</v>
      </c>
      <c r="Q1650" t="s">
        <v>104</v>
      </c>
      <c r="R1650" t="s">
        <v>8304</v>
      </c>
      <c r="S1650">
        <v>20.85</v>
      </c>
      <c r="T1650">
        <v>50</v>
      </c>
      <c r="U1650" t="s">
        <v>19</v>
      </c>
      <c r="V1650" s="2">
        <v>42463</v>
      </c>
      <c r="W1650" t="s">
        <v>39</v>
      </c>
      <c r="X1650" t="s">
        <v>175</v>
      </c>
      <c r="Y1650" t="s">
        <v>49</v>
      </c>
    </row>
    <row r="1651" spans="1:25" hidden="1" x14ac:dyDescent="0.35">
      <c r="A1651">
        <v>3</v>
      </c>
      <c r="B1651" t="s">
        <v>10</v>
      </c>
      <c r="C1651">
        <v>3</v>
      </c>
      <c r="D1651" t="s">
        <v>26</v>
      </c>
      <c r="E1651" t="s">
        <v>2303</v>
      </c>
      <c r="F1651" t="s">
        <v>13</v>
      </c>
      <c r="G1651" t="s">
        <v>1873</v>
      </c>
      <c r="H1651" s="1">
        <v>0</v>
      </c>
      <c r="I1651" s="2">
        <v>42434</v>
      </c>
      <c r="J1651" t="s">
        <v>3439</v>
      </c>
      <c r="K1651" t="s">
        <v>102</v>
      </c>
      <c r="L1651">
        <v>10701</v>
      </c>
      <c r="M1651">
        <v>1682</v>
      </c>
      <c r="N1651" t="s">
        <v>3440</v>
      </c>
      <c r="O1651">
        <v>46</v>
      </c>
      <c r="P1651">
        <v>2</v>
      </c>
      <c r="Q1651" t="s">
        <v>104</v>
      </c>
      <c r="R1651" t="s">
        <v>8304</v>
      </c>
      <c r="S1651">
        <v>45.98</v>
      </c>
      <c r="T1651">
        <v>98</v>
      </c>
      <c r="U1651" t="s">
        <v>19</v>
      </c>
      <c r="V1651" s="2">
        <v>42437</v>
      </c>
      <c r="W1651" t="s">
        <v>20</v>
      </c>
      <c r="X1651" t="s">
        <v>175</v>
      </c>
      <c r="Y1651" t="s">
        <v>64</v>
      </c>
    </row>
    <row r="1652" spans="1:25" hidden="1" x14ac:dyDescent="0.35">
      <c r="A1652">
        <v>3</v>
      </c>
      <c r="B1652" t="s">
        <v>10</v>
      </c>
      <c r="C1652">
        <v>3</v>
      </c>
      <c r="D1652" t="s">
        <v>26</v>
      </c>
      <c r="E1652" t="s">
        <v>2303</v>
      </c>
      <c r="F1652" t="s">
        <v>13</v>
      </c>
      <c r="G1652" t="s">
        <v>1873</v>
      </c>
      <c r="H1652" s="1">
        <v>0</v>
      </c>
      <c r="I1652" s="2">
        <v>42434</v>
      </c>
      <c r="J1652" t="s">
        <v>3439</v>
      </c>
      <c r="K1652" t="s">
        <v>102</v>
      </c>
      <c r="L1652">
        <v>10701</v>
      </c>
      <c r="M1652">
        <v>77</v>
      </c>
      <c r="N1652" t="s">
        <v>2923</v>
      </c>
      <c r="O1652">
        <v>5</v>
      </c>
      <c r="P1652">
        <v>2</v>
      </c>
      <c r="Q1652" t="s">
        <v>104</v>
      </c>
      <c r="R1652" t="s">
        <v>8304</v>
      </c>
      <c r="S1652">
        <v>5.4</v>
      </c>
      <c r="T1652">
        <v>19</v>
      </c>
      <c r="U1652" t="s">
        <v>19</v>
      </c>
      <c r="V1652" s="2">
        <v>42437</v>
      </c>
      <c r="W1652" t="s">
        <v>20</v>
      </c>
      <c r="X1652" t="s">
        <v>175</v>
      </c>
      <c r="Y1652" t="s">
        <v>356</v>
      </c>
    </row>
    <row r="1653" spans="1:25" hidden="1" x14ac:dyDescent="0.35">
      <c r="A1653">
        <v>3</v>
      </c>
      <c r="B1653" t="s">
        <v>10</v>
      </c>
      <c r="C1653">
        <v>3</v>
      </c>
      <c r="D1653" t="s">
        <v>26</v>
      </c>
      <c r="E1653" t="s">
        <v>2303</v>
      </c>
      <c r="F1653" t="s">
        <v>13</v>
      </c>
      <c r="G1653" t="s">
        <v>1873</v>
      </c>
      <c r="H1653" s="1">
        <v>0</v>
      </c>
      <c r="I1653" s="2">
        <v>42434</v>
      </c>
      <c r="J1653" t="s">
        <v>3439</v>
      </c>
      <c r="K1653" t="s">
        <v>102</v>
      </c>
      <c r="L1653">
        <v>10701</v>
      </c>
      <c r="M1653">
        <v>1162</v>
      </c>
      <c r="N1653" t="s">
        <v>931</v>
      </c>
      <c r="O1653">
        <v>15</v>
      </c>
      <c r="P1653">
        <v>3</v>
      </c>
      <c r="Q1653" t="s">
        <v>104</v>
      </c>
      <c r="R1653" t="s">
        <v>8304</v>
      </c>
      <c r="S1653">
        <v>15.48</v>
      </c>
      <c r="T1653">
        <v>60</v>
      </c>
      <c r="U1653" t="s">
        <v>19</v>
      </c>
      <c r="V1653" s="2">
        <v>42437</v>
      </c>
      <c r="W1653" t="s">
        <v>20</v>
      </c>
      <c r="X1653" t="s">
        <v>175</v>
      </c>
      <c r="Y1653" t="s">
        <v>49</v>
      </c>
    </row>
    <row r="1654" spans="1:25" hidden="1" x14ac:dyDescent="0.35">
      <c r="A1654">
        <v>3</v>
      </c>
      <c r="B1654" t="s">
        <v>10</v>
      </c>
      <c r="C1654">
        <v>3</v>
      </c>
      <c r="D1654" t="s">
        <v>26</v>
      </c>
      <c r="E1654" t="s">
        <v>2303</v>
      </c>
      <c r="F1654" t="s">
        <v>13</v>
      </c>
      <c r="G1654" t="s">
        <v>1873</v>
      </c>
      <c r="H1654" s="1">
        <v>0.2</v>
      </c>
      <c r="I1654" s="2">
        <v>42434</v>
      </c>
      <c r="J1654" t="s">
        <v>3439</v>
      </c>
      <c r="K1654" t="s">
        <v>102</v>
      </c>
      <c r="L1654">
        <v>10701</v>
      </c>
      <c r="M1654">
        <v>722</v>
      </c>
      <c r="N1654" t="s">
        <v>2837</v>
      </c>
      <c r="O1654">
        <v>17</v>
      </c>
      <c r="P1654">
        <v>6</v>
      </c>
      <c r="Q1654" t="s">
        <v>104</v>
      </c>
      <c r="R1654" t="s">
        <v>8304</v>
      </c>
      <c r="S1654">
        <v>16.75</v>
      </c>
      <c r="T1654">
        <v>50</v>
      </c>
      <c r="U1654" t="s">
        <v>19</v>
      </c>
      <c r="V1654" s="2">
        <v>42437</v>
      </c>
      <c r="W1654" t="s">
        <v>20</v>
      </c>
      <c r="X1654" t="s">
        <v>175</v>
      </c>
      <c r="Y1654" t="s">
        <v>54</v>
      </c>
    </row>
    <row r="1655" spans="1:25" hidden="1" x14ac:dyDescent="0.35">
      <c r="A1655">
        <v>3</v>
      </c>
      <c r="B1655" t="s">
        <v>10</v>
      </c>
      <c r="C1655">
        <v>3</v>
      </c>
      <c r="D1655" t="s">
        <v>50</v>
      </c>
      <c r="E1655" t="s">
        <v>2303</v>
      </c>
      <c r="F1655" t="s">
        <v>13</v>
      </c>
      <c r="G1655" t="s">
        <v>1873</v>
      </c>
      <c r="H1655" s="1">
        <v>0</v>
      </c>
      <c r="I1655" s="2">
        <v>42434</v>
      </c>
      <c r="J1655" t="s">
        <v>3439</v>
      </c>
      <c r="K1655" t="s">
        <v>102</v>
      </c>
      <c r="L1655">
        <v>10701</v>
      </c>
      <c r="M1655">
        <v>1029</v>
      </c>
      <c r="N1655" t="s">
        <v>644</v>
      </c>
      <c r="O1655">
        <v>178</v>
      </c>
      <c r="P1655">
        <v>3</v>
      </c>
      <c r="Q1655" t="s">
        <v>104</v>
      </c>
      <c r="R1655" t="s">
        <v>8304</v>
      </c>
      <c r="S1655">
        <v>177.59</v>
      </c>
      <c r="T1655">
        <v>480</v>
      </c>
      <c r="U1655" t="s">
        <v>19</v>
      </c>
      <c r="V1655" s="2">
        <v>42437</v>
      </c>
      <c r="W1655" t="s">
        <v>20</v>
      </c>
      <c r="X1655" t="s">
        <v>175</v>
      </c>
      <c r="Y1655" t="s">
        <v>113</v>
      </c>
    </row>
    <row r="1656" spans="1:25" hidden="1" x14ac:dyDescent="0.35">
      <c r="A1656">
        <v>6</v>
      </c>
      <c r="B1656" t="s">
        <v>10</v>
      </c>
      <c r="C1656">
        <v>6</v>
      </c>
      <c r="D1656" t="s">
        <v>26</v>
      </c>
      <c r="E1656" t="s">
        <v>906</v>
      </c>
      <c r="F1656" t="s">
        <v>13</v>
      </c>
      <c r="G1656" t="s">
        <v>1913</v>
      </c>
      <c r="H1656" s="1">
        <v>0.2</v>
      </c>
      <c r="I1656" s="2">
        <v>42527</v>
      </c>
      <c r="J1656" t="s">
        <v>4360</v>
      </c>
      <c r="K1656" t="s">
        <v>16</v>
      </c>
      <c r="L1656">
        <v>32216</v>
      </c>
      <c r="M1656">
        <v>1740</v>
      </c>
      <c r="N1656" t="s">
        <v>4089</v>
      </c>
      <c r="O1656">
        <v>22</v>
      </c>
      <c r="P1656">
        <v>2</v>
      </c>
      <c r="Q1656" t="s">
        <v>18</v>
      </c>
      <c r="R1656" t="s">
        <v>8304</v>
      </c>
      <c r="S1656">
        <v>22.48</v>
      </c>
      <c r="T1656">
        <v>62</v>
      </c>
      <c r="U1656" t="s">
        <v>19</v>
      </c>
      <c r="V1656" s="2">
        <v>42533</v>
      </c>
      <c r="W1656" t="s">
        <v>39</v>
      </c>
      <c r="X1656" t="s">
        <v>40</v>
      </c>
      <c r="Y1656" t="s">
        <v>64</v>
      </c>
    </row>
    <row r="1657" spans="1:25" hidden="1" x14ac:dyDescent="0.35">
      <c r="A1657">
        <v>6</v>
      </c>
      <c r="B1657" t="s">
        <v>10</v>
      </c>
      <c r="C1657">
        <v>6</v>
      </c>
      <c r="D1657" t="s">
        <v>26</v>
      </c>
      <c r="E1657" t="s">
        <v>906</v>
      </c>
      <c r="F1657" t="s">
        <v>13</v>
      </c>
      <c r="G1657" t="s">
        <v>1913</v>
      </c>
      <c r="H1657" s="1">
        <v>0.7</v>
      </c>
      <c r="I1657" s="2">
        <v>42527</v>
      </c>
      <c r="J1657" t="s">
        <v>4360</v>
      </c>
      <c r="K1657" t="s">
        <v>16</v>
      </c>
      <c r="L1657">
        <v>32216</v>
      </c>
      <c r="M1657">
        <v>1317</v>
      </c>
      <c r="N1657" t="s">
        <v>618</v>
      </c>
      <c r="O1657">
        <v>-1</v>
      </c>
      <c r="P1657">
        <v>1</v>
      </c>
      <c r="Q1657" t="s">
        <v>18</v>
      </c>
      <c r="R1657" t="s">
        <v>8304</v>
      </c>
      <c r="S1657">
        <v>-0.91</v>
      </c>
      <c r="T1657">
        <v>1</v>
      </c>
      <c r="U1657" t="s">
        <v>19</v>
      </c>
      <c r="V1657" s="2">
        <v>42533</v>
      </c>
      <c r="W1657" t="s">
        <v>39</v>
      </c>
      <c r="X1657" t="s">
        <v>40</v>
      </c>
      <c r="Y1657" t="s">
        <v>54</v>
      </c>
    </row>
    <row r="1658" spans="1:25" hidden="1" x14ac:dyDescent="0.35">
      <c r="A1658">
        <v>6</v>
      </c>
      <c r="B1658" t="s">
        <v>10</v>
      </c>
      <c r="C1658">
        <v>6</v>
      </c>
      <c r="D1658" t="s">
        <v>26</v>
      </c>
      <c r="E1658" t="s">
        <v>192</v>
      </c>
      <c r="F1658" t="s">
        <v>13</v>
      </c>
      <c r="G1658" t="s">
        <v>2342</v>
      </c>
      <c r="H1658" s="1">
        <v>0.2</v>
      </c>
      <c r="I1658" s="2">
        <v>42723</v>
      </c>
      <c r="J1658" t="s">
        <v>3886</v>
      </c>
      <c r="K1658" t="s">
        <v>73</v>
      </c>
      <c r="L1658">
        <v>60623</v>
      </c>
      <c r="M1658">
        <v>1834</v>
      </c>
      <c r="N1658" t="s">
        <v>3887</v>
      </c>
      <c r="O1658">
        <v>5</v>
      </c>
      <c r="P1658">
        <v>3</v>
      </c>
      <c r="Q1658" t="s">
        <v>75</v>
      </c>
      <c r="R1658" t="s">
        <v>8304</v>
      </c>
      <c r="S1658">
        <v>5.44</v>
      </c>
      <c r="T1658">
        <v>16</v>
      </c>
      <c r="U1658" t="s">
        <v>19</v>
      </c>
      <c r="V1658" s="2">
        <v>42729</v>
      </c>
      <c r="W1658" t="s">
        <v>39</v>
      </c>
      <c r="X1658" t="s">
        <v>139</v>
      </c>
      <c r="Y1658" t="s">
        <v>64</v>
      </c>
    </row>
    <row r="1659" spans="1:25" hidden="1" x14ac:dyDescent="0.35">
      <c r="A1659">
        <v>6</v>
      </c>
      <c r="B1659" t="s">
        <v>10</v>
      </c>
      <c r="C1659">
        <v>6</v>
      </c>
      <c r="D1659" t="s">
        <v>26</v>
      </c>
      <c r="E1659" t="s">
        <v>192</v>
      </c>
      <c r="F1659" t="s">
        <v>13</v>
      </c>
      <c r="G1659" t="s">
        <v>2342</v>
      </c>
      <c r="H1659" s="1">
        <v>0.2</v>
      </c>
      <c r="I1659" s="2">
        <v>42723</v>
      </c>
      <c r="J1659" t="s">
        <v>3886</v>
      </c>
      <c r="K1659" t="s">
        <v>73</v>
      </c>
      <c r="L1659">
        <v>60623</v>
      </c>
      <c r="M1659">
        <v>1361</v>
      </c>
      <c r="N1659" t="s">
        <v>3459</v>
      </c>
      <c r="O1659">
        <v>-8</v>
      </c>
      <c r="P1659">
        <v>3</v>
      </c>
      <c r="Q1659" t="s">
        <v>75</v>
      </c>
      <c r="R1659" t="s">
        <v>8304</v>
      </c>
      <c r="S1659">
        <v>-7.74</v>
      </c>
      <c r="T1659">
        <v>33</v>
      </c>
      <c r="U1659" t="s">
        <v>19</v>
      </c>
      <c r="V1659" s="2">
        <v>42729</v>
      </c>
      <c r="W1659" t="s">
        <v>39</v>
      </c>
      <c r="X1659" t="s">
        <v>139</v>
      </c>
      <c r="Y1659" t="s">
        <v>42</v>
      </c>
    </row>
    <row r="1660" spans="1:25" hidden="1" x14ac:dyDescent="0.35">
      <c r="A1660">
        <v>6</v>
      </c>
      <c r="B1660" t="s">
        <v>10</v>
      </c>
      <c r="C1660">
        <v>6</v>
      </c>
      <c r="D1660" t="s">
        <v>50</v>
      </c>
      <c r="E1660" t="s">
        <v>192</v>
      </c>
      <c r="F1660" t="s">
        <v>13</v>
      </c>
      <c r="G1660" t="s">
        <v>2342</v>
      </c>
      <c r="H1660" s="1">
        <v>0.2</v>
      </c>
      <c r="I1660" s="2">
        <v>42723</v>
      </c>
      <c r="J1660" t="s">
        <v>3886</v>
      </c>
      <c r="K1660" t="s">
        <v>73</v>
      </c>
      <c r="L1660">
        <v>60623</v>
      </c>
      <c r="M1660">
        <v>1333</v>
      </c>
      <c r="N1660" t="s">
        <v>4994</v>
      </c>
      <c r="O1660">
        <v>36</v>
      </c>
      <c r="P1660">
        <v>3</v>
      </c>
      <c r="Q1660" t="s">
        <v>75</v>
      </c>
      <c r="R1660" t="s">
        <v>8304</v>
      </c>
      <c r="S1660">
        <v>36.450000000000003</v>
      </c>
      <c r="T1660">
        <v>324</v>
      </c>
      <c r="U1660" t="s">
        <v>19</v>
      </c>
      <c r="V1660" s="2">
        <v>42729</v>
      </c>
      <c r="W1660" t="s">
        <v>39</v>
      </c>
      <c r="X1660" t="s">
        <v>139</v>
      </c>
      <c r="Y1660" t="s">
        <v>52</v>
      </c>
    </row>
    <row r="1661" spans="1:25" x14ac:dyDescent="0.35">
      <c r="A1661">
        <v>2</v>
      </c>
      <c r="B1661" t="s">
        <v>43</v>
      </c>
      <c r="C1661">
        <v>3</v>
      </c>
      <c r="D1661" t="s">
        <v>11</v>
      </c>
      <c r="E1661" t="s">
        <v>386</v>
      </c>
      <c r="F1661" t="s">
        <v>13</v>
      </c>
      <c r="G1661" t="s">
        <v>6854</v>
      </c>
      <c r="H1661" s="1">
        <v>0</v>
      </c>
      <c r="I1661" s="2">
        <v>42479</v>
      </c>
      <c r="J1661" t="s">
        <v>6985</v>
      </c>
      <c r="K1661" t="s">
        <v>30</v>
      </c>
      <c r="L1661">
        <v>95123</v>
      </c>
      <c r="M1661">
        <v>617</v>
      </c>
      <c r="N1661" t="s">
        <v>8218</v>
      </c>
      <c r="O1661">
        <v>27</v>
      </c>
      <c r="P1661">
        <v>3</v>
      </c>
      <c r="Q1661" t="s">
        <v>32</v>
      </c>
      <c r="R1661" t="s">
        <v>8304</v>
      </c>
      <c r="S1661">
        <v>26.65</v>
      </c>
      <c r="T1661">
        <v>76</v>
      </c>
      <c r="U1661" t="s">
        <v>76</v>
      </c>
      <c r="V1661" s="2">
        <v>42481</v>
      </c>
      <c r="W1661" t="s">
        <v>20</v>
      </c>
      <c r="X1661" t="s">
        <v>34</v>
      </c>
      <c r="Y1661" t="s">
        <v>47</v>
      </c>
    </row>
    <row r="1662" spans="1:25" x14ac:dyDescent="0.35">
      <c r="A1662">
        <v>3</v>
      </c>
      <c r="B1662" t="s">
        <v>10</v>
      </c>
      <c r="C1662">
        <v>3</v>
      </c>
      <c r="D1662" t="s">
        <v>26</v>
      </c>
      <c r="E1662" t="s">
        <v>27</v>
      </c>
      <c r="F1662" t="s">
        <v>13</v>
      </c>
      <c r="G1662" t="s">
        <v>620</v>
      </c>
      <c r="H1662" s="1">
        <v>0</v>
      </c>
      <c r="I1662" s="2">
        <v>42578</v>
      </c>
      <c r="J1662" t="s">
        <v>6145</v>
      </c>
      <c r="K1662" t="s">
        <v>30</v>
      </c>
      <c r="L1662">
        <v>90036</v>
      </c>
      <c r="M1662">
        <v>1377</v>
      </c>
      <c r="N1662" t="s">
        <v>2946</v>
      </c>
      <c r="O1662">
        <v>0</v>
      </c>
      <c r="P1662">
        <v>2</v>
      </c>
      <c r="Q1662" t="s">
        <v>32</v>
      </c>
      <c r="R1662" t="s">
        <v>8304</v>
      </c>
      <c r="S1662">
        <v>0</v>
      </c>
      <c r="T1662">
        <v>276</v>
      </c>
      <c r="U1662" t="s">
        <v>33</v>
      </c>
      <c r="V1662" s="2">
        <v>42581</v>
      </c>
      <c r="W1662" t="s">
        <v>20</v>
      </c>
      <c r="X1662" t="s">
        <v>34</v>
      </c>
      <c r="Y1662" t="s">
        <v>42</v>
      </c>
    </row>
    <row r="1663" spans="1:25" hidden="1" x14ac:dyDescent="0.35">
      <c r="A1663">
        <v>6</v>
      </c>
      <c r="B1663" t="s">
        <v>10</v>
      </c>
      <c r="C1663">
        <v>6</v>
      </c>
      <c r="D1663" t="s">
        <v>26</v>
      </c>
      <c r="E1663" t="s">
        <v>192</v>
      </c>
      <c r="F1663" t="s">
        <v>13</v>
      </c>
      <c r="G1663" t="s">
        <v>684</v>
      </c>
      <c r="H1663" s="1">
        <v>0.2</v>
      </c>
      <c r="I1663" s="2">
        <v>42713</v>
      </c>
      <c r="J1663" t="s">
        <v>6236</v>
      </c>
      <c r="K1663" t="s">
        <v>73</v>
      </c>
      <c r="L1663">
        <v>60653</v>
      </c>
      <c r="M1663">
        <v>152</v>
      </c>
      <c r="N1663" t="s">
        <v>3688</v>
      </c>
      <c r="O1663">
        <v>3</v>
      </c>
      <c r="P1663">
        <v>2</v>
      </c>
      <c r="Q1663" t="s">
        <v>75</v>
      </c>
      <c r="R1663" t="s">
        <v>8304</v>
      </c>
      <c r="S1663">
        <v>2.96</v>
      </c>
      <c r="T1663">
        <v>8</v>
      </c>
      <c r="U1663" t="s">
        <v>33</v>
      </c>
      <c r="V1663" s="2">
        <v>42719</v>
      </c>
      <c r="W1663" t="s">
        <v>39</v>
      </c>
      <c r="X1663" t="s">
        <v>139</v>
      </c>
      <c r="Y1663" t="s">
        <v>64</v>
      </c>
    </row>
    <row r="1664" spans="1:25" hidden="1" x14ac:dyDescent="0.35">
      <c r="A1664">
        <v>6</v>
      </c>
      <c r="B1664" t="s">
        <v>10</v>
      </c>
      <c r="C1664">
        <v>6</v>
      </c>
      <c r="D1664" t="s">
        <v>26</v>
      </c>
      <c r="E1664" t="s">
        <v>192</v>
      </c>
      <c r="F1664" t="s">
        <v>13</v>
      </c>
      <c r="G1664" t="s">
        <v>684</v>
      </c>
      <c r="H1664" s="1">
        <v>0.8</v>
      </c>
      <c r="I1664" s="2">
        <v>42713</v>
      </c>
      <c r="J1664" t="s">
        <v>6236</v>
      </c>
      <c r="K1664" t="s">
        <v>73</v>
      </c>
      <c r="L1664">
        <v>60653</v>
      </c>
      <c r="M1664">
        <v>1584</v>
      </c>
      <c r="N1664" t="s">
        <v>1248</v>
      </c>
      <c r="O1664">
        <v>-53</v>
      </c>
      <c r="P1664">
        <v>2</v>
      </c>
      <c r="Q1664" t="s">
        <v>75</v>
      </c>
      <c r="R1664" t="s">
        <v>8304</v>
      </c>
      <c r="S1664">
        <v>-53.01</v>
      </c>
      <c r="T1664">
        <v>20</v>
      </c>
      <c r="U1664" t="s">
        <v>33</v>
      </c>
      <c r="V1664" s="2">
        <v>42719</v>
      </c>
      <c r="W1664" t="s">
        <v>39</v>
      </c>
      <c r="X1664" t="s">
        <v>139</v>
      </c>
      <c r="Y1664" t="s">
        <v>56</v>
      </c>
    </row>
    <row r="1665" spans="1:25" hidden="1" x14ac:dyDescent="0.35">
      <c r="A1665">
        <v>3</v>
      </c>
      <c r="B1665" t="s">
        <v>25</v>
      </c>
      <c r="C1665">
        <v>1</v>
      </c>
      <c r="D1665" t="s">
        <v>11</v>
      </c>
      <c r="E1665" t="s">
        <v>1645</v>
      </c>
      <c r="F1665" t="s">
        <v>13</v>
      </c>
      <c r="G1665" t="s">
        <v>486</v>
      </c>
      <c r="H1665" s="1">
        <v>0.4</v>
      </c>
      <c r="I1665" s="2">
        <v>42663</v>
      </c>
      <c r="J1665" t="s">
        <v>5270</v>
      </c>
      <c r="K1665" t="s">
        <v>16</v>
      </c>
      <c r="L1665">
        <v>37918</v>
      </c>
      <c r="M1665">
        <v>979</v>
      </c>
      <c r="N1665" t="s">
        <v>1816</v>
      </c>
      <c r="O1665">
        <v>-148</v>
      </c>
      <c r="P1665">
        <v>3</v>
      </c>
      <c r="Q1665" t="s">
        <v>18</v>
      </c>
      <c r="R1665" t="s">
        <v>8304</v>
      </c>
      <c r="S1665">
        <v>-147.87</v>
      </c>
      <c r="T1665">
        <v>329</v>
      </c>
      <c r="U1665" t="s">
        <v>33</v>
      </c>
      <c r="V1665" s="2">
        <v>42666</v>
      </c>
      <c r="W1665" t="s">
        <v>130</v>
      </c>
      <c r="X1665" t="s">
        <v>214</v>
      </c>
      <c r="Y1665" t="s">
        <v>41</v>
      </c>
    </row>
    <row r="1666" spans="1:25" hidden="1" x14ac:dyDescent="0.35">
      <c r="A1666">
        <v>3</v>
      </c>
      <c r="B1666" t="s">
        <v>25</v>
      </c>
      <c r="C1666">
        <v>1</v>
      </c>
      <c r="D1666" t="s">
        <v>26</v>
      </c>
      <c r="E1666" t="s">
        <v>1645</v>
      </c>
      <c r="F1666" t="s">
        <v>13</v>
      </c>
      <c r="G1666" t="s">
        <v>486</v>
      </c>
      <c r="H1666" s="1">
        <v>0.2</v>
      </c>
      <c r="I1666" s="2">
        <v>42663</v>
      </c>
      <c r="J1666" t="s">
        <v>5270</v>
      </c>
      <c r="K1666" t="s">
        <v>16</v>
      </c>
      <c r="L1666">
        <v>37918</v>
      </c>
      <c r="M1666">
        <v>470</v>
      </c>
      <c r="N1666" t="s">
        <v>8174</v>
      </c>
      <c r="O1666">
        <v>-25</v>
      </c>
      <c r="P1666">
        <v>3</v>
      </c>
      <c r="Q1666" t="s">
        <v>18</v>
      </c>
      <c r="R1666" t="s">
        <v>8304</v>
      </c>
      <c r="S1666">
        <v>-24.59</v>
      </c>
      <c r="T1666">
        <v>98</v>
      </c>
      <c r="U1666" t="s">
        <v>33</v>
      </c>
      <c r="V1666" s="2">
        <v>42666</v>
      </c>
      <c r="W1666" t="s">
        <v>130</v>
      </c>
      <c r="X1666" t="s">
        <v>214</v>
      </c>
      <c r="Y1666" t="s">
        <v>42</v>
      </c>
    </row>
    <row r="1667" spans="1:25" hidden="1" x14ac:dyDescent="0.35">
      <c r="A1667">
        <v>4</v>
      </c>
      <c r="B1667" t="s">
        <v>43</v>
      </c>
      <c r="C1667">
        <v>6</v>
      </c>
      <c r="D1667" t="s">
        <v>26</v>
      </c>
      <c r="E1667" t="s">
        <v>65</v>
      </c>
      <c r="F1667" t="s">
        <v>13</v>
      </c>
      <c r="G1667" t="s">
        <v>510</v>
      </c>
      <c r="H1667" s="1">
        <v>0.2</v>
      </c>
      <c r="I1667" s="2">
        <v>42591</v>
      </c>
      <c r="J1667" t="s">
        <v>4691</v>
      </c>
      <c r="K1667" t="s">
        <v>30</v>
      </c>
      <c r="L1667">
        <v>98103</v>
      </c>
      <c r="M1667">
        <v>898</v>
      </c>
      <c r="N1667" t="s">
        <v>2778</v>
      </c>
      <c r="O1667">
        <v>644</v>
      </c>
      <c r="P1667">
        <v>7</v>
      </c>
      <c r="Q1667" t="s">
        <v>32</v>
      </c>
      <c r="R1667" t="s">
        <v>8304</v>
      </c>
      <c r="S1667">
        <v>643.98</v>
      </c>
      <c r="T1667">
        <v>2061</v>
      </c>
      <c r="U1667" t="s">
        <v>19</v>
      </c>
      <c r="V1667" s="2">
        <v>42595</v>
      </c>
      <c r="W1667" t="s">
        <v>39</v>
      </c>
      <c r="X1667" t="s">
        <v>69</v>
      </c>
      <c r="Y1667" t="s">
        <v>54</v>
      </c>
    </row>
    <row r="1668" spans="1:25" hidden="1" x14ac:dyDescent="0.35">
      <c r="A1668">
        <v>4</v>
      </c>
      <c r="B1668" t="s">
        <v>25</v>
      </c>
      <c r="C1668">
        <v>3</v>
      </c>
      <c r="D1668" t="s">
        <v>11</v>
      </c>
      <c r="E1668" t="s">
        <v>843</v>
      </c>
      <c r="F1668" t="s">
        <v>13</v>
      </c>
      <c r="G1668" t="s">
        <v>1741</v>
      </c>
      <c r="H1668" s="1">
        <v>0.45</v>
      </c>
      <c r="I1668" s="2">
        <v>42611</v>
      </c>
      <c r="J1668" t="s">
        <v>2029</v>
      </c>
      <c r="K1668" t="s">
        <v>16</v>
      </c>
      <c r="L1668">
        <v>33178</v>
      </c>
      <c r="M1668">
        <v>277</v>
      </c>
      <c r="N1668" t="s">
        <v>1011</v>
      </c>
      <c r="O1668">
        <v>-111</v>
      </c>
      <c r="P1668">
        <v>3</v>
      </c>
      <c r="Q1668" t="s">
        <v>18</v>
      </c>
      <c r="R1668" t="s">
        <v>8304</v>
      </c>
      <c r="S1668">
        <v>-110.76</v>
      </c>
      <c r="T1668">
        <v>174</v>
      </c>
      <c r="U1668" t="s">
        <v>19</v>
      </c>
      <c r="V1668" s="2">
        <v>42615</v>
      </c>
      <c r="W1668" t="s">
        <v>20</v>
      </c>
      <c r="X1668" t="s">
        <v>40</v>
      </c>
      <c r="Y1668" t="s">
        <v>41</v>
      </c>
    </row>
    <row r="1669" spans="1:25" hidden="1" x14ac:dyDescent="0.35">
      <c r="A1669">
        <v>4</v>
      </c>
      <c r="B1669" t="s">
        <v>25</v>
      </c>
      <c r="C1669">
        <v>3</v>
      </c>
      <c r="D1669" t="s">
        <v>26</v>
      </c>
      <c r="E1669" t="s">
        <v>843</v>
      </c>
      <c r="F1669" t="s">
        <v>13</v>
      </c>
      <c r="G1669" t="s">
        <v>1741</v>
      </c>
      <c r="H1669" s="1">
        <v>0.2</v>
      </c>
      <c r="I1669" s="2">
        <v>42611</v>
      </c>
      <c r="J1669" t="s">
        <v>2029</v>
      </c>
      <c r="K1669" t="s">
        <v>16</v>
      </c>
      <c r="L1669">
        <v>33178</v>
      </c>
      <c r="M1669">
        <v>947</v>
      </c>
      <c r="N1669" t="s">
        <v>3576</v>
      </c>
      <c r="O1669">
        <v>11</v>
      </c>
      <c r="P1669">
        <v>2</v>
      </c>
      <c r="Q1669" t="s">
        <v>18</v>
      </c>
      <c r="R1669" t="s">
        <v>8304</v>
      </c>
      <c r="S1669">
        <v>10.81</v>
      </c>
      <c r="T1669">
        <v>30</v>
      </c>
      <c r="U1669" t="s">
        <v>19</v>
      </c>
      <c r="V1669" s="2">
        <v>42615</v>
      </c>
      <c r="W1669" t="s">
        <v>20</v>
      </c>
      <c r="X1669" t="s">
        <v>40</v>
      </c>
      <c r="Y1669" t="s">
        <v>119</v>
      </c>
    </row>
    <row r="1670" spans="1:25" hidden="1" x14ac:dyDescent="0.35">
      <c r="A1670">
        <v>4</v>
      </c>
      <c r="B1670" t="s">
        <v>25</v>
      </c>
      <c r="C1670">
        <v>3</v>
      </c>
      <c r="D1670" t="s">
        <v>26</v>
      </c>
      <c r="E1670" t="s">
        <v>843</v>
      </c>
      <c r="F1670" t="s">
        <v>13</v>
      </c>
      <c r="G1670" t="s">
        <v>1741</v>
      </c>
      <c r="H1670" s="1">
        <v>0.7</v>
      </c>
      <c r="I1670" s="2">
        <v>42611</v>
      </c>
      <c r="J1670" t="s">
        <v>2029</v>
      </c>
      <c r="K1670" t="s">
        <v>16</v>
      </c>
      <c r="L1670">
        <v>33178</v>
      </c>
      <c r="M1670">
        <v>681</v>
      </c>
      <c r="N1670" t="s">
        <v>3603</v>
      </c>
      <c r="O1670">
        <v>-337</v>
      </c>
      <c r="P1670">
        <v>4</v>
      </c>
      <c r="Q1670" t="s">
        <v>18</v>
      </c>
      <c r="R1670" t="s">
        <v>8304</v>
      </c>
      <c r="S1670">
        <v>-336.78</v>
      </c>
      <c r="T1670">
        <v>505</v>
      </c>
      <c r="U1670" t="s">
        <v>19</v>
      </c>
      <c r="V1670" s="2">
        <v>42615</v>
      </c>
      <c r="W1670" t="s">
        <v>20</v>
      </c>
      <c r="X1670" t="s">
        <v>40</v>
      </c>
      <c r="Y1670" t="s">
        <v>54</v>
      </c>
    </row>
    <row r="1671" spans="1:25" hidden="1" x14ac:dyDescent="0.35">
      <c r="A1671">
        <v>6</v>
      </c>
      <c r="B1671" t="s">
        <v>10</v>
      </c>
      <c r="C1671">
        <v>6</v>
      </c>
      <c r="D1671" t="s">
        <v>11</v>
      </c>
      <c r="E1671" t="s">
        <v>65</v>
      </c>
      <c r="F1671" t="s">
        <v>13</v>
      </c>
      <c r="G1671" t="s">
        <v>5291</v>
      </c>
      <c r="H1671" s="1">
        <v>0</v>
      </c>
      <c r="I1671" s="2">
        <v>42466</v>
      </c>
      <c r="J1671" t="s">
        <v>5741</v>
      </c>
      <c r="K1671" t="s">
        <v>30</v>
      </c>
      <c r="L1671">
        <v>98115</v>
      </c>
      <c r="M1671">
        <v>427</v>
      </c>
      <c r="N1671" t="s">
        <v>1302</v>
      </c>
      <c r="O1671">
        <v>111</v>
      </c>
      <c r="P1671">
        <v>3</v>
      </c>
      <c r="Q1671" t="s">
        <v>32</v>
      </c>
      <c r="R1671" t="s">
        <v>8304</v>
      </c>
      <c r="S1671">
        <v>111.1</v>
      </c>
      <c r="T1671">
        <v>654</v>
      </c>
      <c r="U1671" t="s">
        <v>33</v>
      </c>
      <c r="V1671" s="2">
        <v>42472</v>
      </c>
      <c r="W1671" t="s">
        <v>39</v>
      </c>
      <c r="X1671" t="s">
        <v>69</v>
      </c>
      <c r="Y1671" t="s">
        <v>41</v>
      </c>
    </row>
    <row r="1672" spans="1:25" hidden="1" x14ac:dyDescent="0.35">
      <c r="A1672">
        <v>6</v>
      </c>
      <c r="B1672" t="s">
        <v>10</v>
      </c>
      <c r="C1672">
        <v>6</v>
      </c>
      <c r="D1672" t="s">
        <v>50</v>
      </c>
      <c r="E1672" t="s">
        <v>65</v>
      </c>
      <c r="F1672" t="s">
        <v>13</v>
      </c>
      <c r="G1672" t="s">
        <v>5291</v>
      </c>
      <c r="H1672" s="1">
        <v>0</v>
      </c>
      <c r="I1672" s="2">
        <v>42466</v>
      </c>
      <c r="J1672" t="s">
        <v>5741</v>
      </c>
      <c r="K1672" t="s">
        <v>30</v>
      </c>
      <c r="L1672">
        <v>98115</v>
      </c>
      <c r="M1672">
        <v>967</v>
      </c>
      <c r="N1672" t="s">
        <v>4989</v>
      </c>
      <c r="O1672">
        <v>2</v>
      </c>
      <c r="P1672">
        <v>2</v>
      </c>
      <c r="Q1672" t="s">
        <v>32</v>
      </c>
      <c r="R1672" t="s">
        <v>8304</v>
      </c>
      <c r="S1672">
        <v>2.0299999999999998</v>
      </c>
      <c r="T1672">
        <v>34</v>
      </c>
      <c r="U1672" t="s">
        <v>33</v>
      </c>
      <c r="V1672" s="2">
        <v>42472</v>
      </c>
      <c r="W1672" t="s">
        <v>39</v>
      </c>
      <c r="X1672" t="s">
        <v>69</v>
      </c>
      <c r="Y1672" t="s">
        <v>113</v>
      </c>
    </row>
    <row r="1673" spans="1:25" x14ac:dyDescent="0.35">
      <c r="A1673">
        <v>5</v>
      </c>
      <c r="B1673" t="s">
        <v>43</v>
      </c>
      <c r="C1673">
        <v>6</v>
      </c>
      <c r="D1673" t="s">
        <v>26</v>
      </c>
      <c r="E1673" t="s">
        <v>572</v>
      </c>
      <c r="F1673" t="s">
        <v>13</v>
      </c>
      <c r="G1673" t="s">
        <v>1224</v>
      </c>
      <c r="H1673" s="1">
        <v>0.2</v>
      </c>
      <c r="I1673" s="2">
        <v>42664</v>
      </c>
      <c r="J1673" t="s">
        <v>6639</v>
      </c>
      <c r="K1673" t="s">
        <v>30</v>
      </c>
      <c r="L1673">
        <v>92024</v>
      </c>
      <c r="M1673">
        <v>1287</v>
      </c>
      <c r="N1673" t="s">
        <v>185</v>
      </c>
      <c r="O1673">
        <v>12</v>
      </c>
      <c r="P1673">
        <v>3</v>
      </c>
      <c r="Q1673" t="s">
        <v>32</v>
      </c>
      <c r="R1673" t="s">
        <v>8304</v>
      </c>
      <c r="S1673">
        <v>12.27</v>
      </c>
      <c r="T1673">
        <v>36</v>
      </c>
      <c r="U1673" t="s">
        <v>33</v>
      </c>
      <c r="V1673" s="2">
        <v>42669</v>
      </c>
      <c r="W1673" t="s">
        <v>39</v>
      </c>
      <c r="X1673" t="s">
        <v>34</v>
      </c>
      <c r="Y1673" t="s">
        <v>54</v>
      </c>
    </row>
    <row r="1674" spans="1:25" x14ac:dyDescent="0.35">
      <c r="A1674">
        <v>5</v>
      </c>
      <c r="B1674" t="s">
        <v>43</v>
      </c>
      <c r="C1674">
        <v>6</v>
      </c>
      <c r="D1674" t="s">
        <v>11</v>
      </c>
      <c r="E1674" t="s">
        <v>5730</v>
      </c>
      <c r="F1674" t="s">
        <v>13</v>
      </c>
      <c r="G1674" t="s">
        <v>601</v>
      </c>
      <c r="H1674" s="1">
        <v>0</v>
      </c>
      <c r="I1674" s="2">
        <v>42869</v>
      </c>
      <c r="J1674" t="s">
        <v>5731</v>
      </c>
      <c r="K1674" t="s">
        <v>30</v>
      </c>
      <c r="L1674">
        <v>93010</v>
      </c>
      <c r="M1674">
        <v>481</v>
      </c>
      <c r="N1674" t="s">
        <v>1187</v>
      </c>
      <c r="O1674">
        <v>34</v>
      </c>
      <c r="P1674">
        <v>3</v>
      </c>
      <c r="Q1674" t="s">
        <v>32</v>
      </c>
      <c r="R1674" t="s">
        <v>8304</v>
      </c>
      <c r="S1674">
        <v>34.409999999999997</v>
      </c>
      <c r="T1674">
        <v>123</v>
      </c>
      <c r="U1674" t="s">
        <v>33</v>
      </c>
      <c r="V1674" s="2">
        <v>42874</v>
      </c>
      <c r="W1674" t="s">
        <v>39</v>
      </c>
      <c r="X1674" t="s">
        <v>34</v>
      </c>
      <c r="Y1674" t="s">
        <v>47</v>
      </c>
    </row>
    <row r="1675" spans="1:25" x14ac:dyDescent="0.35">
      <c r="A1675">
        <v>5</v>
      </c>
      <c r="B1675" t="s">
        <v>43</v>
      </c>
      <c r="C1675">
        <v>6</v>
      </c>
      <c r="D1675" t="s">
        <v>11</v>
      </c>
      <c r="E1675" t="s">
        <v>5730</v>
      </c>
      <c r="F1675" t="s">
        <v>13</v>
      </c>
      <c r="G1675" t="s">
        <v>601</v>
      </c>
      <c r="H1675" s="1">
        <v>0.15</v>
      </c>
      <c r="I1675" s="2">
        <v>42869</v>
      </c>
      <c r="J1675" t="s">
        <v>5731</v>
      </c>
      <c r="K1675" t="s">
        <v>30</v>
      </c>
      <c r="L1675">
        <v>93010</v>
      </c>
      <c r="M1675">
        <v>379</v>
      </c>
      <c r="N1675" t="s">
        <v>1328</v>
      </c>
      <c r="O1675">
        <v>42</v>
      </c>
      <c r="P1675">
        <v>5</v>
      </c>
      <c r="Q1675" t="s">
        <v>32</v>
      </c>
      <c r="R1675" t="s">
        <v>8304</v>
      </c>
      <c r="S1675">
        <v>42</v>
      </c>
      <c r="T1675">
        <v>510</v>
      </c>
      <c r="U1675" t="s">
        <v>33</v>
      </c>
      <c r="V1675" s="2">
        <v>42874</v>
      </c>
      <c r="W1675" t="s">
        <v>39</v>
      </c>
      <c r="X1675" t="s">
        <v>34</v>
      </c>
      <c r="Y1675" t="s">
        <v>22</v>
      </c>
    </row>
    <row r="1676" spans="1:25" x14ac:dyDescent="0.35">
      <c r="A1676">
        <v>5</v>
      </c>
      <c r="B1676" t="s">
        <v>43</v>
      </c>
      <c r="C1676">
        <v>6</v>
      </c>
      <c r="D1676" t="s">
        <v>11</v>
      </c>
      <c r="E1676" t="s">
        <v>5730</v>
      </c>
      <c r="F1676" t="s">
        <v>13</v>
      </c>
      <c r="G1676" t="s">
        <v>601</v>
      </c>
      <c r="H1676" s="1">
        <v>0.2</v>
      </c>
      <c r="I1676" s="2">
        <v>42869</v>
      </c>
      <c r="J1676" t="s">
        <v>5731</v>
      </c>
      <c r="K1676" t="s">
        <v>30</v>
      </c>
      <c r="L1676">
        <v>93010</v>
      </c>
      <c r="M1676">
        <v>1179</v>
      </c>
      <c r="N1676" t="s">
        <v>1604</v>
      </c>
      <c r="O1676">
        <v>-6</v>
      </c>
      <c r="P1676">
        <v>2</v>
      </c>
      <c r="Q1676" t="s">
        <v>32</v>
      </c>
      <c r="R1676" t="s">
        <v>8304</v>
      </c>
      <c r="S1676">
        <v>-6.1</v>
      </c>
      <c r="T1676">
        <v>98</v>
      </c>
      <c r="U1676" t="s">
        <v>33</v>
      </c>
      <c r="V1676" s="2">
        <v>42874</v>
      </c>
      <c r="W1676" t="s">
        <v>39</v>
      </c>
      <c r="X1676" t="s">
        <v>34</v>
      </c>
      <c r="Y1676" t="s">
        <v>24</v>
      </c>
    </row>
    <row r="1677" spans="1:25" x14ac:dyDescent="0.35">
      <c r="A1677">
        <v>5</v>
      </c>
      <c r="B1677" t="s">
        <v>43</v>
      </c>
      <c r="C1677">
        <v>6</v>
      </c>
      <c r="D1677" t="s">
        <v>11</v>
      </c>
      <c r="E1677" t="s">
        <v>5730</v>
      </c>
      <c r="F1677" t="s">
        <v>13</v>
      </c>
      <c r="G1677" t="s">
        <v>601</v>
      </c>
      <c r="H1677" s="1">
        <v>0.2</v>
      </c>
      <c r="I1677" s="2">
        <v>42869</v>
      </c>
      <c r="J1677" t="s">
        <v>5731</v>
      </c>
      <c r="K1677" t="s">
        <v>30</v>
      </c>
      <c r="L1677">
        <v>93010</v>
      </c>
      <c r="M1677">
        <v>759</v>
      </c>
      <c r="N1677" t="s">
        <v>1839</v>
      </c>
      <c r="O1677">
        <v>81</v>
      </c>
      <c r="P1677">
        <v>3</v>
      </c>
      <c r="Q1677" t="s">
        <v>32</v>
      </c>
      <c r="R1677" t="s">
        <v>8304</v>
      </c>
      <c r="S1677">
        <v>81.260000000000005</v>
      </c>
      <c r="T1677">
        <v>722</v>
      </c>
      <c r="U1677" t="s">
        <v>33</v>
      </c>
      <c r="V1677" s="2">
        <v>42874</v>
      </c>
      <c r="W1677" t="s">
        <v>39</v>
      </c>
      <c r="X1677" t="s">
        <v>34</v>
      </c>
      <c r="Y1677" t="s">
        <v>24</v>
      </c>
    </row>
    <row r="1678" spans="1:25" hidden="1" x14ac:dyDescent="0.35">
      <c r="A1678">
        <v>1</v>
      </c>
      <c r="B1678" t="s">
        <v>10</v>
      </c>
      <c r="C1678">
        <v>1</v>
      </c>
      <c r="D1678" t="s">
        <v>26</v>
      </c>
      <c r="E1678" t="s">
        <v>1084</v>
      </c>
      <c r="F1678" t="s">
        <v>13</v>
      </c>
      <c r="G1678" t="s">
        <v>7141</v>
      </c>
      <c r="H1678" s="1">
        <v>0.2</v>
      </c>
      <c r="I1678" s="2">
        <v>42838</v>
      </c>
      <c r="J1678" t="s">
        <v>7271</v>
      </c>
      <c r="K1678" t="s">
        <v>30</v>
      </c>
      <c r="L1678">
        <v>85204</v>
      </c>
      <c r="M1678">
        <v>1771</v>
      </c>
      <c r="N1678" t="s">
        <v>4582</v>
      </c>
      <c r="O1678">
        <v>18</v>
      </c>
      <c r="P1678">
        <v>3</v>
      </c>
      <c r="Q1678" t="s">
        <v>32</v>
      </c>
      <c r="R1678" t="s">
        <v>8304</v>
      </c>
      <c r="S1678">
        <v>17.82</v>
      </c>
      <c r="T1678">
        <v>55</v>
      </c>
      <c r="U1678" t="s">
        <v>76</v>
      </c>
      <c r="V1678" s="2">
        <v>42839</v>
      </c>
      <c r="W1678" t="s">
        <v>130</v>
      </c>
      <c r="X1678" t="s">
        <v>199</v>
      </c>
      <c r="Y1678" t="s">
        <v>64</v>
      </c>
    </row>
    <row r="1679" spans="1:25" hidden="1" x14ac:dyDescent="0.35">
      <c r="A1679">
        <v>1</v>
      </c>
      <c r="B1679" t="s">
        <v>10</v>
      </c>
      <c r="C1679">
        <v>1</v>
      </c>
      <c r="D1679" t="s">
        <v>26</v>
      </c>
      <c r="E1679" t="s">
        <v>1084</v>
      </c>
      <c r="F1679" t="s">
        <v>13</v>
      </c>
      <c r="G1679" t="s">
        <v>7141</v>
      </c>
      <c r="H1679" s="1">
        <v>0.2</v>
      </c>
      <c r="I1679" s="2">
        <v>42838</v>
      </c>
      <c r="J1679" t="s">
        <v>7271</v>
      </c>
      <c r="K1679" t="s">
        <v>30</v>
      </c>
      <c r="L1679">
        <v>85204</v>
      </c>
      <c r="M1679">
        <v>1814</v>
      </c>
      <c r="N1679" t="s">
        <v>2943</v>
      </c>
      <c r="O1679">
        <v>11</v>
      </c>
      <c r="P1679">
        <v>6</v>
      </c>
      <c r="Q1679" t="s">
        <v>32</v>
      </c>
      <c r="R1679" t="s">
        <v>8304</v>
      </c>
      <c r="S1679">
        <v>10.89</v>
      </c>
      <c r="T1679">
        <v>31</v>
      </c>
      <c r="U1679" t="s">
        <v>76</v>
      </c>
      <c r="V1679" s="2">
        <v>42839</v>
      </c>
      <c r="W1679" t="s">
        <v>130</v>
      </c>
      <c r="X1679" t="s">
        <v>199</v>
      </c>
      <c r="Y1679" t="s">
        <v>64</v>
      </c>
    </row>
    <row r="1680" spans="1:25" hidden="1" x14ac:dyDescent="0.35">
      <c r="A1680">
        <v>6</v>
      </c>
      <c r="B1680" t="s">
        <v>10</v>
      </c>
      <c r="C1680">
        <v>6</v>
      </c>
      <c r="D1680" t="s">
        <v>26</v>
      </c>
      <c r="E1680" t="s">
        <v>700</v>
      </c>
      <c r="F1680" t="s">
        <v>13</v>
      </c>
      <c r="G1680" t="s">
        <v>1167</v>
      </c>
      <c r="H1680" s="1">
        <v>0</v>
      </c>
      <c r="I1680" s="2">
        <v>42872</v>
      </c>
      <c r="J1680" t="s">
        <v>4120</v>
      </c>
      <c r="K1680" t="s">
        <v>102</v>
      </c>
      <c r="L1680">
        <v>11561</v>
      </c>
      <c r="M1680">
        <v>78</v>
      </c>
      <c r="N1680" t="s">
        <v>8231</v>
      </c>
      <c r="O1680">
        <v>16</v>
      </c>
      <c r="P1680">
        <v>4</v>
      </c>
      <c r="Q1680" t="s">
        <v>104</v>
      </c>
      <c r="R1680" t="s">
        <v>8304</v>
      </c>
      <c r="S1680">
        <v>16.12</v>
      </c>
      <c r="T1680">
        <v>56</v>
      </c>
      <c r="U1680" t="s">
        <v>19</v>
      </c>
      <c r="V1680" s="2">
        <v>42878</v>
      </c>
      <c r="W1680" t="s">
        <v>39</v>
      </c>
      <c r="X1680" t="s">
        <v>175</v>
      </c>
      <c r="Y1680" t="s">
        <v>356</v>
      </c>
    </row>
    <row r="1681" spans="1:25" hidden="1" x14ac:dyDescent="0.35">
      <c r="A1681">
        <v>6</v>
      </c>
      <c r="B1681" t="s">
        <v>10</v>
      </c>
      <c r="C1681">
        <v>6</v>
      </c>
      <c r="D1681" t="s">
        <v>26</v>
      </c>
      <c r="E1681" t="s">
        <v>700</v>
      </c>
      <c r="F1681" t="s">
        <v>13</v>
      </c>
      <c r="G1681" t="s">
        <v>1167</v>
      </c>
      <c r="H1681" s="1">
        <v>0</v>
      </c>
      <c r="I1681" s="2">
        <v>42872</v>
      </c>
      <c r="J1681" t="s">
        <v>4120</v>
      </c>
      <c r="K1681" t="s">
        <v>102</v>
      </c>
      <c r="L1681">
        <v>11561</v>
      </c>
      <c r="M1681">
        <v>1442</v>
      </c>
      <c r="N1681" t="s">
        <v>857</v>
      </c>
      <c r="O1681">
        <v>15</v>
      </c>
      <c r="P1681">
        <v>10</v>
      </c>
      <c r="Q1681" t="s">
        <v>104</v>
      </c>
      <c r="R1681" t="s">
        <v>8304</v>
      </c>
      <c r="S1681">
        <v>15.12</v>
      </c>
      <c r="T1681">
        <v>32</v>
      </c>
      <c r="U1681" t="s">
        <v>19</v>
      </c>
      <c r="V1681" s="2">
        <v>42878</v>
      </c>
      <c r="W1681" t="s">
        <v>39</v>
      </c>
      <c r="X1681" t="s">
        <v>175</v>
      </c>
      <c r="Y1681" t="s">
        <v>35</v>
      </c>
    </row>
    <row r="1682" spans="1:25" hidden="1" x14ac:dyDescent="0.35">
      <c r="A1682">
        <v>5</v>
      </c>
      <c r="B1682" t="s">
        <v>43</v>
      </c>
      <c r="C1682">
        <v>6</v>
      </c>
      <c r="D1682" t="s">
        <v>11</v>
      </c>
      <c r="E1682" t="s">
        <v>171</v>
      </c>
      <c r="F1682" t="s">
        <v>13</v>
      </c>
      <c r="G1682" t="s">
        <v>5633</v>
      </c>
      <c r="H1682" s="1">
        <v>0.2</v>
      </c>
      <c r="I1682" s="2">
        <v>43059</v>
      </c>
      <c r="J1682" t="s">
        <v>5634</v>
      </c>
      <c r="K1682" t="s">
        <v>102</v>
      </c>
      <c r="L1682">
        <v>10035</v>
      </c>
      <c r="M1682">
        <v>1228</v>
      </c>
      <c r="N1682" t="s">
        <v>8125</v>
      </c>
      <c r="O1682">
        <v>9</v>
      </c>
      <c r="P1682">
        <v>4</v>
      </c>
      <c r="Q1682" t="s">
        <v>104</v>
      </c>
      <c r="R1682" t="s">
        <v>8304</v>
      </c>
      <c r="S1682">
        <v>9.3000000000000007</v>
      </c>
      <c r="T1682">
        <v>186</v>
      </c>
      <c r="U1682" t="s">
        <v>33</v>
      </c>
      <c r="V1682" s="2">
        <v>43064</v>
      </c>
      <c r="W1682" t="s">
        <v>39</v>
      </c>
      <c r="X1682" t="s">
        <v>175</v>
      </c>
      <c r="Y1682" t="s">
        <v>22</v>
      </c>
    </row>
    <row r="1683" spans="1:25" hidden="1" x14ac:dyDescent="0.35">
      <c r="A1683">
        <v>5</v>
      </c>
      <c r="B1683" t="s">
        <v>43</v>
      </c>
      <c r="C1683">
        <v>6</v>
      </c>
      <c r="D1683" t="s">
        <v>26</v>
      </c>
      <c r="E1683" t="s">
        <v>171</v>
      </c>
      <c r="F1683" t="s">
        <v>13</v>
      </c>
      <c r="G1683" t="s">
        <v>5633</v>
      </c>
      <c r="H1683" s="1">
        <v>0</v>
      </c>
      <c r="I1683" s="2">
        <v>43059</v>
      </c>
      <c r="J1683" t="s">
        <v>5634</v>
      </c>
      <c r="K1683" t="s">
        <v>102</v>
      </c>
      <c r="L1683">
        <v>10035</v>
      </c>
      <c r="M1683">
        <v>355</v>
      </c>
      <c r="N1683" t="s">
        <v>4514</v>
      </c>
      <c r="O1683">
        <v>16</v>
      </c>
      <c r="P1683">
        <v>3</v>
      </c>
      <c r="Q1683" t="s">
        <v>104</v>
      </c>
      <c r="R1683" t="s">
        <v>8304</v>
      </c>
      <c r="S1683">
        <v>16.32</v>
      </c>
      <c r="T1683">
        <v>60</v>
      </c>
      <c r="U1683" t="s">
        <v>33</v>
      </c>
      <c r="V1683" s="2">
        <v>43064</v>
      </c>
      <c r="W1683" t="s">
        <v>39</v>
      </c>
      <c r="X1683" t="s">
        <v>175</v>
      </c>
      <c r="Y1683" t="s">
        <v>49</v>
      </c>
    </row>
    <row r="1684" spans="1:25" hidden="1" x14ac:dyDescent="0.35">
      <c r="A1684">
        <v>5</v>
      </c>
      <c r="B1684" t="s">
        <v>43</v>
      </c>
      <c r="C1684">
        <v>6</v>
      </c>
      <c r="D1684" t="s">
        <v>26</v>
      </c>
      <c r="E1684" t="s">
        <v>171</v>
      </c>
      <c r="F1684" t="s">
        <v>13</v>
      </c>
      <c r="G1684" t="s">
        <v>5633</v>
      </c>
      <c r="H1684" s="1">
        <v>0</v>
      </c>
      <c r="I1684" s="2">
        <v>43059</v>
      </c>
      <c r="J1684" t="s">
        <v>5634</v>
      </c>
      <c r="K1684" t="s">
        <v>102</v>
      </c>
      <c r="L1684">
        <v>10035</v>
      </c>
      <c r="M1684">
        <v>1151</v>
      </c>
      <c r="N1684" t="s">
        <v>3752</v>
      </c>
      <c r="O1684">
        <v>3</v>
      </c>
      <c r="P1684">
        <v>4</v>
      </c>
      <c r="Q1684" t="s">
        <v>104</v>
      </c>
      <c r="R1684" t="s">
        <v>8304</v>
      </c>
      <c r="S1684">
        <v>3.34</v>
      </c>
      <c r="T1684">
        <v>12</v>
      </c>
      <c r="U1684" t="s">
        <v>33</v>
      </c>
      <c r="V1684" s="2">
        <v>43064</v>
      </c>
      <c r="W1684" t="s">
        <v>39</v>
      </c>
      <c r="X1684" t="s">
        <v>175</v>
      </c>
      <c r="Y1684" t="s">
        <v>49</v>
      </c>
    </row>
    <row r="1685" spans="1:25" hidden="1" x14ac:dyDescent="0.35">
      <c r="A1685">
        <v>4</v>
      </c>
      <c r="B1685" t="s">
        <v>43</v>
      </c>
      <c r="C1685">
        <v>6</v>
      </c>
      <c r="D1685" t="s">
        <v>26</v>
      </c>
      <c r="E1685" t="s">
        <v>99</v>
      </c>
      <c r="F1685" t="s">
        <v>13</v>
      </c>
      <c r="G1685" t="s">
        <v>66</v>
      </c>
      <c r="H1685" s="1">
        <v>0.7</v>
      </c>
      <c r="I1685" s="2">
        <v>43061</v>
      </c>
      <c r="J1685" t="s">
        <v>4235</v>
      </c>
      <c r="K1685" t="s">
        <v>102</v>
      </c>
      <c r="L1685">
        <v>19120</v>
      </c>
      <c r="M1685">
        <v>688</v>
      </c>
      <c r="N1685" t="s">
        <v>1416</v>
      </c>
      <c r="O1685">
        <v>-9</v>
      </c>
      <c r="P1685">
        <v>2</v>
      </c>
      <c r="Q1685" t="s">
        <v>104</v>
      </c>
      <c r="R1685" t="s">
        <v>8304</v>
      </c>
      <c r="S1685">
        <v>-9.2899999999999991</v>
      </c>
      <c r="T1685">
        <v>12</v>
      </c>
      <c r="U1685" t="s">
        <v>19</v>
      </c>
      <c r="V1685" s="2">
        <v>43065</v>
      </c>
      <c r="W1685" t="s">
        <v>39</v>
      </c>
      <c r="X1685" t="s">
        <v>105</v>
      </c>
      <c r="Y1685" t="s">
        <v>54</v>
      </c>
    </row>
    <row r="1686" spans="1:25" x14ac:dyDescent="0.35">
      <c r="A1686">
        <v>6</v>
      </c>
      <c r="B1686" t="s">
        <v>10</v>
      </c>
      <c r="C1686">
        <v>6</v>
      </c>
      <c r="D1686" t="s">
        <v>26</v>
      </c>
      <c r="E1686" t="s">
        <v>27</v>
      </c>
      <c r="F1686" t="s">
        <v>13</v>
      </c>
      <c r="G1686" t="s">
        <v>1906</v>
      </c>
      <c r="H1686" s="1">
        <v>0</v>
      </c>
      <c r="I1686" s="2">
        <v>43003</v>
      </c>
      <c r="J1686" t="s">
        <v>4472</v>
      </c>
      <c r="K1686" t="s">
        <v>30</v>
      </c>
      <c r="L1686">
        <v>90004</v>
      </c>
      <c r="M1686">
        <v>4</v>
      </c>
      <c r="N1686" t="s">
        <v>8243</v>
      </c>
      <c r="O1686">
        <v>8</v>
      </c>
      <c r="P1686">
        <v>2</v>
      </c>
      <c r="Q1686" t="s">
        <v>32</v>
      </c>
      <c r="R1686" t="s">
        <v>8304</v>
      </c>
      <c r="S1686">
        <v>8.2200000000000006</v>
      </c>
      <c r="T1686">
        <v>17</v>
      </c>
      <c r="U1686" t="s">
        <v>19</v>
      </c>
      <c r="V1686" s="2">
        <v>43009</v>
      </c>
      <c r="W1686" t="s">
        <v>39</v>
      </c>
      <c r="X1686" t="s">
        <v>34</v>
      </c>
      <c r="Y1686" t="s">
        <v>119</v>
      </c>
    </row>
    <row r="1687" spans="1:25" hidden="1" x14ac:dyDescent="0.35">
      <c r="A1687">
        <v>5</v>
      </c>
      <c r="B1687" t="s">
        <v>43</v>
      </c>
      <c r="C1687">
        <v>6</v>
      </c>
      <c r="D1687" t="s">
        <v>11</v>
      </c>
      <c r="E1687" t="s">
        <v>178</v>
      </c>
      <c r="F1687" t="s">
        <v>13</v>
      </c>
      <c r="G1687" t="s">
        <v>2196</v>
      </c>
      <c r="H1687" s="1">
        <v>0.1</v>
      </c>
      <c r="I1687" s="2">
        <v>43041</v>
      </c>
      <c r="J1687" t="s">
        <v>2364</v>
      </c>
      <c r="K1687" t="s">
        <v>102</v>
      </c>
      <c r="L1687">
        <v>12180</v>
      </c>
      <c r="M1687">
        <v>738</v>
      </c>
      <c r="N1687" t="s">
        <v>1899</v>
      </c>
      <c r="O1687">
        <v>9</v>
      </c>
      <c r="P1687">
        <v>2</v>
      </c>
      <c r="Q1687" t="s">
        <v>104</v>
      </c>
      <c r="R1687" t="s">
        <v>8304</v>
      </c>
      <c r="S1687">
        <v>8.5399999999999991</v>
      </c>
      <c r="T1687">
        <v>110</v>
      </c>
      <c r="U1687" t="s">
        <v>19</v>
      </c>
      <c r="V1687" s="2">
        <v>43046</v>
      </c>
      <c r="W1687" t="s">
        <v>39</v>
      </c>
      <c r="X1687" t="s">
        <v>175</v>
      </c>
      <c r="Y1687" t="s">
        <v>24</v>
      </c>
    </row>
    <row r="1688" spans="1:25" hidden="1" x14ac:dyDescent="0.35">
      <c r="A1688">
        <v>2</v>
      </c>
      <c r="B1688" t="s">
        <v>43</v>
      </c>
      <c r="C1688">
        <v>3</v>
      </c>
      <c r="D1688" t="s">
        <v>26</v>
      </c>
      <c r="E1688" t="s">
        <v>1456</v>
      </c>
      <c r="F1688" t="s">
        <v>13</v>
      </c>
      <c r="G1688" t="s">
        <v>5393</v>
      </c>
      <c r="H1688" s="1">
        <v>0</v>
      </c>
      <c r="I1688" s="2">
        <v>43088</v>
      </c>
      <c r="J1688" t="s">
        <v>6014</v>
      </c>
      <c r="K1688" t="s">
        <v>73</v>
      </c>
      <c r="L1688">
        <v>68104</v>
      </c>
      <c r="M1688">
        <v>1443</v>
      </c>
      <c r="N1688" t="s">
        <v>4248</v>
      </c>
      <c r="O1688">
        <v>3</v>
      </c>
      <c r="P1688">
        <v>2</v>
      </c>
      <c r="Q1688" t="s">
        <v>75</v>
      </c>
      <c r="R1688" t="s">
        <v>8304</v>
      </c>
      <c r="S1688">
        <v>3.31</v>
      </c>
      <c r="T1688">
        <v>7</v>
      </c>
      <c r="U1688" t="s">
        <v>33</v>
      </c>
      <c r="V1688" s="2">
        <v>43090</v>
      </c>
      <c r="W1688" t="s">
        <v>20</v>
      </c>
      <c r="X1688" t="s">
        <v>98</v>
      </c>
      <c r="Y1688" t="s">
        <v>54</v>
      </c>
    </row>
    <row r="1689" spans="1:25" hidden="1" x14ac:dyDescent="0.35">
      <c r="A1689">
        <v>2</v>
      </c>
      <c r="B1689" t="s">
        <v>43</v>
      </c>
      <c r="C1689">
        <v>3</v>
      </c>
      <c r="D1689" t="s">
        <v>26</v>
      </c>
      <c r="E1689" t="s">
        <v>1456</v>
      </c>
      <c r="F1689" t="s">
        <v>13</v>
      </c>
      <c r="G1689" t="s">
        <v>5393</v>
      </c>
      <c r="H1689" s="1">
        <v>0</v>
      </c>
      <c r="I1689" s="2">
        <v>43088</v>
      </c>
      <c r="J1689" t="s">
        <v>6014</v>
      </c>
      <c r="K1689" t="s">
        <v>73</v>
      </c>
      <c r="L1689">
        <v>68104</v>
      </c>
      <c r="M1689">
        <v>1624</v>
      </c>
      <c r="N1689" t="s">
        <v>2823</v>
      </c>
      <c r="O1689">
        <v>57</v>
      </c>
      <c r="P1689">
        <v>3</v>
      </c>
      <c r="Q1689" t="s">
        <v>75</v>
      </c>
      <c r="R1689" t="s">
        <v>8304</v>
      </c>
      <c r="S1689">
        <v>56.98</v>
      </c>
      <c r="T1689">
        <v>116</v>
      </c>
      <c r="U1689" t="s">
        <v>33</v>
      </c>
      <c r="V1689" s="2">
        <v>43090</v>
      </c>
      <c r="W1689" t="s">
        <v>20</v>
      </c>
      <c r="X1689" t="s">
        <v>98</v>
      </c>
      <c r="Y1689" t="s">
        <v>64</v>
      </c>
    </row>
    <row r="1690" spans="1:25" hidden="1" x14ac:dyDescent="0.35">
      <c r="A1690">
        <v>2</v>
      </c>
      <c r="B1690" t="s">
        <v>43</v>
      </c>
      <c r="C1690">
        <v>3</v>
      </c>
      <c r="D1690" t="s">
        <v>26</v>
      </c>
      <c r="E1690" t="s">
        <v>1456</v>
      </c>
      <c r="F1690" t="s">
        <v>13</v>
      </c>
      <c r="G1690" t="s">
        <v>5393</v>
      </c>
      <c r="H1690" s="1">
        <v>0</v>
      </c>
      <c r="I1690" s="2">
        <v>43088</v>
      </c>
      <c r="J1690" t="s">
        <v>6014</v>
      </c>
      <c r="K1690" t="s">
        <v>73</v>
      </c>
      <c r="L1690">
        <v>68104</v>
      </c>
      <c r="M1690">
        <v>276</v>
      </c>
      <c r="N1690" t="s">
        <v>606</v>
      </c>
      <c r="O1690">
        <v>0</v>
      </c>
      <c r="P1690">
        <v>4</v>
      </c>
      <c r="Q1690" t="s">
        <v>75</v>
      </c>
      <c r="R1690" t="s">
        <v>8304</v>
      </c>
      <c r="S1690">
        <v>0.2</v>
      </c>
      <c r="T1690">
        <v>5</v>
      </c>
      <c r="U1690" t="s">
        <v>33</v>
      </c>
      <c r="V1690" s="2">
        <v>43090</v>
      </c>
      <c r="W1690" t="s">
        <v>20</v>
      </c>
      <c r="X1690" t="s">
        <v>98</v>
      </c>
      <c r="Y1690" t="s">
        <v>176</v>
      </c>
    </row>
    <row r="1691" spans="1:25" hidden="1" x14ac:dyDescent="0.35">
      <c r="A1691">
        <v>5</v>
      </c>
      <c r="B1691" t="s">
        <v>43</v>
      </c>
      <c r="C1691">
        <v>6</v>
      </c>
      <c r="D1691" t="s">
        <v>26</v>
      </c>
      <c r="E1691" t="s">
        <v>99</v>
      </c>
      <c r="F1691" t="s">
        <v>13</v>
      </c>
      <c r="G1691" t="s">
        <v>5561</v>
      </c>
      <c r="H1691" s="1">
        <v>0.2</v>
      </c>
      <c r="I1691" s="2">
        <v>42993</v>
      </c>
      <c r="J1691" t="s">
        <v>6401</v>
      </c>
      <c r="K1691" t="s">
        <v>102</v>
      </c>
      <c r="L1691">
        <v>19143</v>
      </c>
      <c r="M1691">
        <v>776</v>
      </c>
      <c r="N1691" t="s">
        <v>515</v>
      </c>
      <c r="O1691">
        <v>-29</v>
      </c>
      <c r="P1691">
        <v>2</v>
      </c>
      <c r="Q1691" t="s">
        <v>104</v>
      </c>
      <c r="R1691" t="s">
        <v>8304</v>
      </c>
      <c r="S1691">
        <v>-29.44</v>
      </c>
      <c r="T1691">
        <v>147</v>
      </c>
      <c r="U1691" t="s">
        <v>33</v>
      </c>
      <c r="V1691" s="2">
        <v>42998</v>
      </c>
      <c r="W1691" t="s">
        <v>39</v>
      </c>
      <c r="X1691" t="s">
        <v>105</v>
      </c>
      <c r="Y1691" t="s">
        <v>42</v>
      </c>
    </row>
    <row r="1692" spans="1:25" hidden="1" x14ac:dyDescent="0.35">
      <c r="A1692">
        <v>5</v>
      </c>
      <c r="B1692" t="s">
        <v>43</v>
      </c>
      <c r="C1692">
        <v>6</v>
      </c>
      <c r="D1692" t="s">
        <v>26</v>
      </c>
      <c r="E1692" t="s">
        <v>99</v>
      </c>
      <c r="F1692" t="s">
        <v>13</v>
      </c>
      <c r="G1692" t="s">
        <v>5561</v>
      </c>
      <c r="H1692" s="1">
        <v>0.7</v>
      </c>
      <c r="I1692" s="2">
        <v>42993</v>
      </c>
      <c r="J1692" t="s">
        <v>6401</v>
      </c>
      <c r="K1692" t="s">
        <v>102</v>
      </c>
      <c r="L1692">
        <v>19143</v>
      </c>
      <c r="M1692">
        <v>256</v>
      </c>
      <c r="N1692" t="s">
        <v>277</v>
      </c>
      <c r="O1692">
        <v>-3</v>
      </c>
      <c r="P1692">
        <v>4</v>
      </c>
      <c r="Q1692" t="s">
        <v>104</v>
      </c>
      <c r="R1692" t="s">
        <v>8304</v>
      </c>
      <c r="S1692">
        <v>-2.86</v>
      </c>
      <c r="T1692">
        <v>4</v>
      </c>
      <c r="U1692" t="s">
        <v>33</v>
      </c>
      <c r="V1692" s="2">
        <v>42998</v>
      </c>
      <c r="W1692" t="s">
        <v>39</v>
      </c>
      <c r="X1692" t="s">
        <v>105</v>
      </c>
      <c r="Y1692" t="s">
        <v>54</v>
      </c>
    </row>
    <row r="1693" spans="1:25" hidden="1" x14ac:dyDescent="0.35">
      <c r="A1693">
        <v>0</v>
      </c>
      <c r="B1693" t="s">
        <v>10</v>
      </c>
      <c r="C1693">
        <v>0</v>
      </c>
      <c r="D1693" t="s">
        <v>50</v>
      </c>
      <c r="E1693" t="s">
        <v>906</v>
      </c>
      <c r="F1693" t="s">
        <v>13</v>
      </c>
      <c r="G1693" t="s">
        <v>1357</v>
      </c>
      <c r="H1693" s="1">
        <v>0.2</v>
      </c>
      <c r="I1693" s="2">
        <v>42871</v>
      </c>
      <c r="J1693" t="s">
        <v>7719</v>
      </c>
      <c r="K1693" t="s">
        <v>16</v>
      </c>
      <c r="L1693">
        <v>32216</v>
      </c>
      <c r="M1693">
        <v>1329</v>
      </c>
      <c r="N1693" t="s">
        <v>4875</v>
      </c>
      <c r="O1693">
        <v>32</v>
      </c>
      <c r="P1693">
        <v>4</v>
      </c>
      <c r="Q1693" t="s">
        <v>18</v>
      </c>
      <c r="R1693" t="s">
        <v>8304</v>
      </c>
      <c r="S1693">
        <v>32</v>
      </c>
      <c r="T1693">
        <v>256</v>
      </c>
      <c r="U1693" t="s">
        <v>76</v>
      </c>
      <c r="V1693" s="2">
        <v>42871</v>
      </c>
      <c r="W1693" t="s">
        <v>773</v>
      </c>
      <c r="X1693" t="s">
        <v>40</v>
      </c>
      <c r="Y1693" t="s">
        <v>113</v>
      </c>
    </row>
    <row r="1694" spans="1:25" hidden="1" x14ac:dyDescent="0.35">
      <c r="A1694">
        <v>5</v>
      </c>
      <c r="B1694" t="s">
        <v>25</v>
      </c>
      <c r="C1694">
        <v>3</v>
      </c>
      <c r="D1694" t="s">
        <v>11</v>
      </c>
      <c r="E1694" t="s">
        <v>192</v>
      </c>
      <c r="F1694" t="s">
        <v>13</v>
      </c>
      <c r="G1694" t="s">
        <v>172</v>
      </c>
      <c r="H1694" s="1">
        <v>0.6</v>
      </c>
      <c r="I1694" s="2">
        <v>42886</v>
      </c>
      <c r="J1694" t="s">
        <v>5358</v>
      </c>
      <c r="K1694" t="s">
        <v>73</v>
      </c>
      <c r="L1694">
        <v>60653</v>
      </c>
      <c r="M1694">
        <v>1546</v>
      </c>
      <c r="N1694" t="s">
        <v>8199</v>
      </c>
      <c r="O1694">
        <v>-62</v>
      </c>
      <c r="P1694">
        <v>2</v>
      </c>
      <c r="Q1694" t="s">
        <v>75</v>
      </c>
      <c r="R1694" t="s">
        <v>8304</v>
      </c>
      <c r="S1694">
        <v>-61.87</v>
      </c>
      <c r="T1694">
        <v>52</v>
      </c>
      <c r="U1694" t="s">
        <v>33</v>
      </c>
      <c r="V1694" s="2">
        <v>42891</v>
      </c>
      <c r="W1694" t="s">
        <v>20</v>
      </c>
      <c r="X1694" t="s">
        <v>139</v>
      </c>
      <c r="Y1694" t="s">
        <v>47</v>
      </c>
    </row>
    <row r="1695" spans="1:25" hidden="1" x14ac:dyDescent="0.35">
      <c r="A1695">
        <v>5</v>
      </c>
      <c r="B1695" t="s">
        <v>25</v>
      </c>
      <c r="C1695">
        <v>3</v>
      </c>
      <c r="D1695" t="s">
        <v>26</v>
      </c>
      <c r="E1695" t="s">
        <v>192</v>
      </c>
      <c r="F1695" t="s">
        <v>13</v>
      </c>
      <c r="G1695" t="s">
        <v>172</v>
      </c>
      <c r="H1695" s="1">
        <v>0.2</v>
      </c>
      <c r="I1695" s="2">
        <v>42886</v>
      </c>
      <c r="J1695" t="s">
        <v>5358</v>
      </c>
      <c r="K1695" t="s">
        <v>73</v>
      </c>
      <c r="L1695">
        <v>60653</v>
      </c>
      <c r="M1695">
        <v>212</v>
      </c>
      <c r="N1695" t="s">
        <v>2976</v>
      </c>
      <c r="O1695">
        <v>2</v>
      </c>
      <c r="P1695">
        <v>2</v>
      </c>
      <c r="Q1695" t="s">
        <v>75</v>
      </c>
      <c r="R1695" t="s">
        <v>8304</v>
      </c>
      <c r="S1695">
        <v>1.99</v>
      </c>
      <c r="T1695">
        <v>6</v>
      </c>
      <c r="U1695" t="s">
        <v>33</v>
      </c>
      <c r="V1695" s="2">
        <v>42891</v>
      </c>
      <c r="W1695" t="s">
        <v>20</v>
      </c>
      <c r="X1695" t="s">
        <v>139</v>
      </c>
      <c r="Y1695" t="s">
        <v>35</v>
      </c>
    </row>
    <row r="1696" spans="1:25" hidden="1" x14ac:dyDescent="0.35">
      <c r="A1696">
        <v>5</v>
      </c>
      <c r="B1696" t="s">
        <v>25</v>
      </c>
      <c r="C1696">
        <v>3</v>
      </c>
      <c r="D1696" t="s">
        <v>26</v>
      </c>
      <c r="E1696" t="s">
        <v>192</v>
      </c>
      <c r="F1696" t="s">
        <v>13</v>
      </c>
      <c r="G1696" t="s">
        <v>172</v>
      </c>
      <c r="H1696" s="1">
        <v>0.2</v>
      </c>
      <c r="I1696" s="2">
        <v>42886</v>
      </c>
      <c r="J1696" t="s">
        <v>5358</v>
      </c>
      <c r="K1696" t="s">
        <v>73</v>
      </c>
      <c r="L1696">
        <v>60653</v>
      </c>
      <c r="M1696">
        <v>1787</v>
      </c>
      <c r="N1696" t="s">
        <v>4048</v>
      </c>
      <c r="O1696">
        <v>54</v>
      </c>
      <c r="P1696">
        <v>7</v>
      </c>
      <c r="Q1696" t="s">
        <v>75</v>
      </c>
      <c r="R1696" t="s">
        <v>8304</v>
      </c>
      <c r="S1696">
        <v>54.21</v>
      </c>
      <c r="T1696">
        <v>173</v>
      </c>
      <c r="U1696" t="s">
        <v>33</v>
      </c>
      <c r="V1696" s="2">
        <v>42891</v>
      </c>
      <c r="W1696" t="s">
        <v>20</v>
      </c>
      <c r="X1696" t="s">
        <v>139</v>
      </c>
      <c r="Y1696" t="s">
        <v>64</v>
      </c>
    </row>
    <row r="1697" spans="1:25" hidden="1" x14ac:dyDescent="0.35">
      <c r="A1697">
        <v>5</v>
      </c>
      <c r="B1697" t="s">
        <v>25</v>
      </c>
      <c r="C1697">
        <v>3</v>
      </c>
      <c r="D1697" t="s">
        <v>26</v>
      </c>
      <c r="E1697" t="s">
        <v>192</v>
      </c>
      <c r="F1697" t="s">
        <v>13</v>
      </c>
      <c r="G1697" t="s">
        <v>172</v>
      </c>
      <c r="H1697" s="1">
        <v>0.8</v>
      </c>
      <c r="I1697" s="2">
        <v>42886</v>
      </c>
      <c r="J1697" t="s">
        <v>5358</v>
      </c>
      <c r="K1697" t="s">
        <v>73</v>
      </c>
      <c r="L1697">
        <v>60653</v>
      </c>
      <c r="M1697">
        <v>1519</v>
      </c>
      <c r="N1697" t="s">
        <v>725</v>
      </c>
      <c r="O1697">
        <v>-6</v>
      </c>
      <c r="P1697">
        <v>3</v>
      </c>
      <c r="Q1697" t="s">
        <v>75</v>
      </c>
      <c r="R1697" t="s">
        <v>8304</v>
      </c>
      <c r="S1697">
        <v>-6.24</v>
      </c>
      <c r="T1697">
        <v>4</v>
      </c>
      <c r="U1697" t="s">
        <v>33</v>
      </c>
      <c r="V1697" s="2">
        <v>42891</v>
      </c>
      <c r="W1697" t="s">
        <v>20</v>
      </c>
      <c r="X1697" t="s">
        <v>139</v>
      </c>
      <c r="Y1697" t="s">
        <v>54</v>
      </c>
    </row>
    <row r="1698" spans="1:25" hidden="1" x14ac:dyDescent="0.35">
      <c r="A1698">
        <v>4</v>
      </c>
      <c r="B1698" t="s">
        <v>43</v>
      </c>
      <c r="C1698">
        <v>6</v>
      </c>
      <c r="D1698" t="s">
        <v>26</v>
      </c>
      <c r="E1698" t="s">
        <v>906</v>
      </c>
      <c r="F1698" t="s">
        <v>13</v>
      </c>
      <c r="G1698" t="s">
        <v>1733</v>
      </c>
      <c r="H1698" s="1">
        <v>0.2</v>
      </c>
      <c r="I1698" s="2">
        <v>42831</v>
      </c>
      <c r="J1698" t="s">
        <v>4386</v>
      </c>
      <c r="K1698" t="s">
        <v>16</v>
      </c>
      <c r="L1698">
        <v>28540</v>
      </c>
      <c r="M1698">
        <v>1674</v>
      </c>
      <c r="N1698" t="s">
        <v>2807</v>
      </c>
      <c r="O1698">
        <v>16</v>
      </c>
      <c r="P1698">
        <v>3</v>
      </c>
      <c r="Q1698" t="s">
        <v>18</v>
      </c>
      <c r="R1698" t="s">
        <v>8304</v>
      </c>
      <c r="S1698">
        <v>16.18</v>
      </c>
      <c r="T1698">
        <v>48</v>
      </c>
      <c r="U1698" t="s">
        <v>19</v>
      </c>
      <c r="V1698" s="2">
        <v>42835</v>
      </c>
      <c r="W1698" t="s">
        <v>39</v>
      </c>
      <c r="X1698" t="s">
        <v>63</v>
      </c>
      <c r="Y1698" t="s">
        <v>64</v>
      </c>
    </row>
    <row r="1699" spans="1:25" hidden="1" x14ac:dyDescent="0.35">
      <c r="A1699">
        <v>5</v>
      </c>
      <c r="B1699" t="s">
        <v>43</v>
      </c>
      <c r="C1699">
        <v>6</v>
      </c>
      <c r="D1699" t="s">
        <v>26</v>
      </c>
      <c r="E1699" t="s">
        <v>4035</v>
      </c>
      <c r="F1699" t="s">
        <v>13</v>
      </c>
      <c r="G1699" t="s">
        <v>3636</v>
      </c>
      <c r="H1699" s="1">
        <v>0</v>
      </c>
      <c r="I1699" s="2">
        <v>42834</v>
      </c>
      <c r="J1699" t="s">
        <v>4062</v>
      </c>
      <c r="K1699" t="s">
        <v>102</v>
      </c>
      <c r="L1699">
        <v>6360</v>
      </c>
      <c r="M1699">
        <v>854</v>
      </c>
      <c r="N1699" t="s">
        <v>1226</v>
      </c>
      <c r="O1699">
        <v>144</v>
      </c>
      <c r="P1699">
        <v>3</v>
      </c>
      <c r="Q1699" t="s">
        <v>104</v>
      </c>
      <c r="R1699" t="s">
        <v>8304</v>
      </c>
      <c r="S1699">
        <v>144.35</v>
      </c>
      <c r="T1699">
        <v>370</v>
      </c>
      <c r="U1699" t="s">
        <v>19</v>
      </c>
      <c r="V1699" s="2">
        <v>42839</v>
      </c>
      <c r="W1699" t="s">
        <v>39</v>
      </c>
      <c r="X1699" t="s">
        <v>461</v>
      </c>
      <c r="Y1699" t="s">
        <v>56</v>
      </c>
    </row>
    <row r="1700" spans="1:25" hidden="1" x14ac:dyDescent="0.35">
      <c r="A1700">
        <v>4</v>
      </c>
      <c r="B1700" t="s">
        <v>25</v>
      </c>
      <c r="C1700">
        <v>3</v>
      </c>
      <c r="D1700" t="s">
        <v>50</v>
      </c>
      <c r="E1700" t="s">
        <v>498</v>
      </c>
      <c r="F1700" t="s">
        <v>13</v>
      </c>
      <c r="G1700" t="s">
        <v>516</v>
      </c>
      <c r="H1700" s="1">
        <v>0.2</v>
      </c>
      <c r="I1700" s="2">
        <v>42775</v>
      </c>
      <c r="J1700" t="s">
        <v>517</v>
      </c>
      <c r="K1700" t="s">
        <v>73</v>
      </c>
      <c r="L1700">
        <v>75220</v>
      </c>
      <c r="M1700">
        <v>1080</v>
      </c>
      <c r="N1700" t="s">
        <v>518</v>
      </c>
      <c r="O1700">
        <v>7</v>
      </c>
      <c r="P1700">
        <v>2</v>
      </c>
      <c r="Q1700" t="s">
        <v>75</v>
      </c>
      <c r="R1700" t="s">
        <v>8304</v>
      </c>
      <c r="S1700">
        <v>6.5</v>
      </c>
      <c r="T1700">
        <v>21</v>
      </c>
      <c r="U1700" t="s">
        <v>33</v>
      </c>
      <c r="V1700" s="2">
        <v>42779</v>
      </c>
      <c r="W1700" t="s">
        <v>20</v>
      </c>
      <c r="X1700" t="s">
        <v>77</v>
      </c>
      <c r="Y1700" t="s">
        <v>113</v>
      </c>
    </row>
    <row r="1701" spans="1:25" hidden="1" x14ac:dyDescent="0.35">
      <c r="A1701">
        <v>4</v>
      </c>
      <c r="B1701" t="s">
        <v>25</v>
      </c>
      <c r="C1701">
        <v>3</v>
      </c>
      <c r="D1701" t="s">
        <v>26</v>
      </c>
      <c r="E1701" t="s">
        <v>99</v>
      </c>
      <c r="F1701" t="s">
        <v>13</v>
      </c>
      <c r="G1701" t="s">
        <v>2196</v>
      </c>
      <c r="H1701" s="1">
        <v>0.7</v>
      </c>
      <c r="I1701" s="2">
        <v>43074</v>
      </c>
      <c r="J1701" t="s">
        <v>3527</v>
      </c>
      <c r="K1701" t="s">
        <v>102</v>
      </c>
      <c r="L1701">
        <v>19140</v>
      </c>
      <c r="M1701">
        <v>721</v>
      </c>
      <c r="N1701" t="s">
        <v>1148</v>
      </c>
      <c r="O1701">
        <v>-20</v>
      </c>
      <c r="P1701">
        <v>6</v>
      </c>
      <c r="Q1701" t="s">
        <v>104</v>
      </c>
      <c r="R1701" t="s">
        <v>8304</v>
      </c>
      <c r="S1701">
        <v>-19.98</v>
      </c>
      <c r="T1701">
        <v>26</v>
      </c>
      <c r="U1701" t="s">
        <v>19</v>
      </c>
      <c r="V1701" s="2">
        <v>43078</v>
      </c>
      <c r="W1701" t="s">
        <v>20</v>
      </c>
      <c r="X1701" t="s">
        <v>105</v>
      </c>
      <c r="Y1701" t="s">
        <v>54</v>
      </c>
    </row>
    <row r="1702" spans="1:25" hidden="1" x14ac:dyDescent="0.35">
      <c r="A1702">
        <v>4</v>
      </c>
      <c r="B1702" t="s">
        <v>25</v>
      </c>
      <c r="C1702">
        <v>3</v>
      </c>
      <c r="D1702" t="s">
        <v>50</v>
      </c>
      <c r="E1702" t="s">
        <v>99</v>
      </c>
      <c r="F1702" t="s">
        <v>13</v>
      </c>
      <c r="G1702" t="s">
        <v>2196</v>
      </c>
      <c r="H1702" s="1">
        <v>0.2</v>
      </c>
      <c r="I1702" s="2">
        <v>43074</v>
      </c>
      <c r="J1702" t="s">
        <v>3527</v>
      </c>
      <c r="K1702" t="s">
        <v>102</v>
      </c>
      <c r="L1702">
        <v>19140</v>
      </c>
      <c r="M1702">
        <v>296</v>
      </c>
      <c r="N1702" t="s">
        <v>4781</v>
      </c>
      <c r="O1702">
        <v>1</v>
      </c>
      <c r="P1702">
        <v>2</v>
      </c>
      <c r="Q1702" t="s">
        <v>104</v>
      </c>
      <c r="R1702" t="s">
        <v>8304</v>
      </c>
      <c r="S1702">
        <v>0.6</v>
      </c>
      <c r="T1702">
        <v>48</v>
      </c>
      <c r="U1702" t="s">
        <v>19</v>
      </c>
      <c r="V1702" s="2">
        <v>43078</v>
      </c>
      <c r="W1702" t="s">
        <v>20</v>
      </c>
      <c r="X1702" t="s">
        <v>105</v>
      </c>
      <c r="Y1702" t="s">
        <v>113</v>
      </c>
    </row>
    <row r="1703" spans="1:25" hidden="1" x14ac:dyDescent="0.35">
      <c r="A1703">
        <v>4</v>
      </c>
      <c r="B1703" t="s">
        <v>25</v>
      </c>
      <c r="C1703">
        <v>3</v>
      </c>
      <c r="D1703" t="s">
        <v>26</v>
      </c>
      <c r="E1703" t="s">
        <v>99</v>
      </c>
      <c r="F1703" t="s">
        <v>13</v>
      </c>
      <c r="G1703" t="s">
        <v>1203</v>
      </c>
      <c r="H1703" s="1">
        <v>0.2</v>
      </c>
      <c r="I1703" s="2">
        <v>42776</v>
      </c>
      <c r="J1703" t="s">
        <v>6086</v>
      </c>
      <c r="K1703" t="s">
        <v>102</v>
      </c>
      <c r="L1703">
        <v>19143</v>
      </c>
      <c r="M1703">
        <v>584</v>
      </c>
      <c r="N1703" t="s">
        <v>8142</v>
      </c>
      <c r="O1703">
        <v>8</v>
      </c>
      <c r="P1703">
        <v>5</v>
      </c>
      <c r="Q1703" t="s">
        <v>104</v>
      </c>
      <c r="R1703" t="s">
        <v>8304</v>
      </c>
      <c r="S1703">
        <v>7.72</v>
      </c>
      <c r="T1703">
        <v>77</v>
      </c>
      <c r="U1703" t="s">
        <v>33</v>
      </c>
      <c r="V1703" s="2">
        <v>42780</v>
      </c>
      <c r="W1703" t="s">
        <v>20</v>
      </c>
      <c r="X1703" t="s">
        <v>105</v>
      </c>
      <c r="Y1703" t="s">
        <v>42</v>
      </c>
    </row>
    <row r="1704" spans="1:25" x14ac:dyDescent="0.35">
      <c r="A1704">
        <v>3</v>
      </c>
      <c r="B1704" t="s">
        <v>25</v>
      </c>
      <c r="C1704">
        <v>1</v>
      </c>
      <c r="D1704" t="s">
        <v>26</v>
      </c>
      <c r="E1704" t="s">
        <v>572</v>
      </c>
      <c r="F1704" t="s">
        <v>13</v>
      </c>
      <c r="G1704" t="s">
        <v>1473</v>
      </c>
      <c r="H1704" s="1">
        <v>0</v>
      </c>
      <c r="I1704" s="2">
        <v>42996</v>
      </c>
      <c r="J1704" t="s">
        <v>3120</v>
      </c>
      <c r="K1704" t="s">
        <v>30</v>
      </c>
      <c r="L1704">
        <v>92105</v>
      </c>
      <c r="M1704">
        <v>1526</v>
      </c>
      <c r="N1704" t="s">
        <v>8143</v>
      </c>
      <c r="O1704">
        <v>9</v>
      </c>
      <c r="P1704">
        <v>4</v>
      </c>
      <c r="Q1704" t="s">
        <v>32</v>
      </c>
      <c r="R1704" t="s">
        <v>8304</v>
      </c>
      <c r="S1704">
        <v>8.8800000000000008</v>
      </c>
      <c r="T1704">
        <v>444</v>
      </c>
      <c r="U1704" t="s">
        <v>19</v>
      </c>
      <c r="V1704" s="2">
        <v>42999</v>
      </c>
      <c r="W1704" t="s">
        <v>130</v>
      </c>
      <c r="X1704" t="s">
        <v>34</v>
      </c>
      <c r="Y1704" t="s">
        <v>42</v>
      </c>
    </row>
    <row r="1705" spans="1:25" x14ac:dyDescent="0.35">
      <c r="A1705">
        <v>5</v>
      </c>
      <c r="B1705" t="s">
        <v>43</v>
      </c>
      <c r="C1705">
        <v>6</v>
      </c>
      <c r="D1705" t="s">
        <v>26</v>
      </c>
      <c r="E1705" t="s">
        <v>572</v>
      </c>
      <c r="F1705" t="s">
        <v>13</v>
      </c>
      <c r="G1705" t="s">
        <v>330</v>
      </c>
      <c r="H1705" s="1">
        <v>0</v>
      </c>
      <c r="I1705" s="2">
        <v>42974</v>
      </c>
      <c r="J1705" t="s">
        <v>4442</v>
      </c>
      <c r="K1705" t="s">
        <v>30</v>
      </c>
      <c r="L1705">
        <v>92105</v>
      </c>
      <c r="M1705">
        <v>222</v>
      </c>
      <c r="N1705" t="s">
        <v>245</v>
      </c>
      <c r="O1705">
        <v>1</v>
      </c>
      <c r="P1705">
        <v>1</v>
      </c>
      <c r="Q1705" t="s">
        <v>32</v>
      </c>
      <c r="R1705" t="s">
        <v>8304</v>
      </c>
      <c r="S1705">
        <v>1.48</v>
      </c>
      <c r="T1705">
        <v>3</v>
      </c>
      <c r="U1705" t="s">
        <v>19</v>
      </c>
      <c r="V1705" s="2">
        <v>42979</v>
      </c>
      <c r="W1705" t="s">
        <v>39</v>
      </c>
      <c r="X1705" t="s">
        <v>34</v>
      </c>
      <c r="Y1705" t="s">
        <v>35</v>
      </c>
    </row>
    <row r="1706" spans="1:25" x14ac:dyDescent="0.35">
      <c r="A1706">
        <v>5</v>
      </c>
      <c r="B1706" t="s">
        <v>43</v>
      </c>
      <c r="C1706">
        <v>6</v>
      </c>
      <c r="D1706" t="s">
        <v>26</v>
      </c>
      <c r="E1706" t="s">
        <v>572</v>
      </c>
      <c r="F1706" t="s">
        <v>13</v>
      </c>
      <c r="G1706" t="s">
        <v>330</v>
      </c>
      <c r="H1706" s="1">
        <v>0</v>
      </c>
      <c r="I1706" s="2">
        <v>42974</v>
      </c>
      <c r="J1706" t="s">
        <v>4442</v>
      </c>
      <c r="K1706" t="s">
        <v>30</v>
      </c>
      <c r="L1706">
        <v>92105</v>
      </c>
      <c r="M1706">
        <v>671</v>
      </c>
      <c r="N1706" t="s">
        <v>355</v>
      </c>
      <c r="O1706">
        <v>9</v>
      </c>
      <c r="P1706">
        <v>3</v>
      </c>
      <c r="Q1706" t="s">
        <v>32</v>
      </c>
      <c r="R1706" t="s">
        <v>8304</v>
      </c>
      <c r="S1706">
        <v>9.2200000000000006</v>
      </c>
      <c r="T1706">
        <v>33</v>
      </c>
      <c r="U1706" t="s">
        <v>19</v>
      </c>
      <c r="V1706" s="2">
        <v>42979</v>
      </c>
      <c r="W1706" t="s">
        <v>39</v>
      </c>
      <c r="X1706" t="s">
        <v>34</v>
      </c>
      <c r="Y1706" t="s">
        <v>356</v>
      </c>
    </row>
    <row r="1707" spans="1:25" x14ac:dyDescent="0.35">
      <c r="A1707">
        <v>5</v>
      </c>
      <c r="B1707" t="s">
        <v>43</v>
      </c>
      <c r="C1707">
        <v>6</v>
      </c>
      <c r="D1707" t="s">
        <v>26</v>
      </c>
      <c r="E1707" t="s">
        <v>572</v>
      </c>
      <c r="F1707" t="s">
        <v>13</v>
      </c>
      <c r="G1707" t="s">
        <v>330</v>
      </c>
      <c r="H1707" s="1">
        <v>0</v>
      </c>
      <c r="I1707" s="2">
        <v>42974</v>
      </c>
      <c r="J1707" t="s">
        <v>4442</v>
      </c>
      <c r="K1707" t="s">
        <v>30</v>
      </c>
      <c r="L1707">
        <v>92105</v>
      </c>
      <c r="M1707">
        <v>1771</v>
      </c>
      <c r="N1707" t="s">
        <v>4582</v>
      </c>
      <c r="O1707">
        <v>53</v>
      </c>
      <c r="P1707">
        <v>5</v>
      </c>
      <c r="Q1707" t="s">
        <v>32</v>
      </c>
      <c r="R1707" t="s">
        <v>8304</v>
      </c>
      <c r="S1707">
        <v>52.53</v>
      </c>
      <c r="T1707">
        <v>114</v>
      </c>
      <c r="U1707" t="s">
        <v>19</v>
      </c>
      <c r="V1707" s="2">
        <v>42979</v>
      </c>
      <c r="W1707" t="s">
        <v>39</v>
      </c>
      <c r="X1707" t="s">
        <v>34</v>
      </c>
      <c r="Y1707" t="s">
        <v>64</v>
      </c>
    </row>
    <row r="1708" spans="1:25" hidden="1" x14ac:dyDescent="0.35">
      <c r="A1708">
        <v>7</v>
      </c>
      <c r="B1708" t="s">
        <v>25</v>
      </c>
      <c r="C1708">
        <v>6</v>
      </c>
      <c r="D1708" t="s">
        <v>26</v>
      </c>
      <c r="E1708" t="s">
        <v>843</v>
      </c>
      <c r="F1708" t="s">
        <v>13</v>
      </c>
      <c r="G1708" t="s">
        <v>414</v>
      </c>
      <c r="H1708" s="1">
        <v>0.7</v>
      </c>
      <c r="I1708" s="2">
        <v>42895</v>
      </c>
      <c r="J1708" t="s">
        <v>4426</v>
      </c>
      <c r="K1708" t="s">
        <v>16</v>
      </c>
      <c r="L1708">
        <v>33178</v>
      </c>
      <c r="M1708">
        <v>1639</v>
      </c>
      <c r="N1708" t="s">
        <v>8269</v>
      </c>
      <c r="O1708">
        <v>-27</v>
      </c>
      <c r="P1708">
        <v>3</v>
      </c>
      <c r="Q1708" t="s">
        <v>18</v>
      </c>
      <c r="R1708" t="s">
        <v>8304</v>
      </c>
      <c r="S1708">
        <v>-26.96</v>
      </c>
      <c r="T1708">
        <v>39</v>
      </c>
      <c r="U1708" t="s">
        <v>19</v>
      </c>
      <c r="V1708" s="2">
        <v>42902</v>
      </c>
      <c r="W1708" t="s">
        <v>39</v>
      </c>
      <c r="X1708" t="s">
        <v>40</v>
      </c>
      <c r="Y1708" t="s">
        <v>54</v>
      </c>
    </row>
    <row r="1709" spans="1:25" hidden="1" x14ac:dyDescent="0.35">
      <c r="A1709">
        <v>7</v>
      </c>
      <c r="B1709" t="s">
        <v>25</v>
      </c>
      <c r="C1709">
        <v>6</v>
      </c>
      <c r="D1709" t="s">
        <v>26</v>
      </c>
      <c r="E1709" t="s">
        <v>843</v>
      </c>
      <c r="F1709" t="s">
        <v>13</v>
      </c>
      <c r="G1709" t="s">
        <v>414</v>
      </c>
      <c r="H1709" s="1">
        <v>0.7</v>
      </c>
      <c r="I1709" s="2">
        <v>42895</v>
      </c>
      <c r="J1709" t="s">
        <v>4426</v>
      </c>
      <c r="K1709" t="s">
        <v>16</v>
      </c>
      <c r="L1709">
        <v>33178</v>
      </c>
      <c r="M1709">
        <v>781</v>
      </c>
      <c r="N1709" t="s">
        <v>8266</v>
      </c>
      <c r="O1709">
        <v>-43</v>
      </c>
      <c r="P1709">
        <v>5</v>
      </c>
      <c r="Q1709" t="s">
        <v>18</v>
      </c>
      <c r="R1709" t="s">
        <v>8304</v>
      </c>
      <c r="S1709">
        <v>-42.8</v>
      </c>
      <c r="T1709">
        <v>64</v>
      </c>
      <c r="U1709" t="s">
        <v>19</v>
      </c>
      <c r="V1709" s="2">
        <v>42902</v>
      </c>
      <c r="W1709" t="s">
        <v>39</v>
      </c>
      <c r="X1709" t="s">
        <v>40</v>
      </c>
      <c r="Y1709" t="s">
        <v>54</v>
      </c>
    </row>
    <row r="1710" spans="1:25" hidden="1" x14ac:dyDescent="0.35">
      <c r="A1710">
        <v>7</v>
      </c>
      <c r="B1710" t="s">
        <v>25</v>
      </c>
      <c r="C1710">
        <v>6</v>
      </c>
      <c r="D1710" t="s">
        <v>50</v>
      </c>
      <c r="E1710" t="s">
        <v>843</v>
      </c>
      <c r="F1710" t="s">
        <v>13</v>
      </c>
      <c r="G1710" t="s">
        <v>414</v>
      </c>
      <c r="H1710" s="1">
        <v>0.2</v>
      </c>
      <c r="I1710" s="2">
        <v>42895</v>
      </c>
      <c r="J1710" t="s">
        <v>4426</v>
      </c>
      <c r="K1710" t="s">
        <v>16</v>
      </c>
      <c r="L1710">
        <v>33178</v>
      </c>
      <c r="M1710">
        <v>1018</v>
      </c>
      <c r="N1710" t="s">
        <v>4991</v>
      </c>
      <c r="O1710">
        <v>-8</v>
      </c>
      <c r="P1710">
        <v>5</v>
      </c>
      <c r="Q1710" t="s">
        <v>18</v>
      </c>
      <c r="R1710" t="s">
        <v>8304</v>
      </c>
      <c r="S1710">
        <v>-8.17</v>
      </c>
      <c r="T1710">
        <v>73</v>
      </c>
      <c r="U1710" t="s">
        <v>19</v>
      </c>
      <c r="V1710" s="2">
        <v>42902</v>
      </c>
      <c r="W1710" t="s">
        <v>39</v>
      </c>
      <c r="X1710" t="s">
        <v>40</v>
      </c>
      <c r="Y1710" t="s">
        <v>113</v>
      </c>
    </row>
    <row r="1711" spans="1:25" hidden="1" x14ac:dyDescent="0.35">
      <c r="A1711">
        <v>4</v>
      </c>
      <c r="B1711" t="s">
        <v>43</v>
      </c>
      <c r="C1711">
        <v>6</v>
      </c>
      <c r="D1711" t="s">
        <v>11</v>
      </c>
      <c r="E1711" t="s">
        <v>1772</v>
      </c>
      <c r="F1711" t="s">
        <v>13</v>
      </c>
      <c r="G1711" t="s">
        <v>553</v>
      </c>
      <c r="H1711" s="1">
        <v>0.4</v>
      </c>
      <c r="I1711" s="2">
        <v>43096</v>
      </c>
      <c r="J1711" t="s">
        <v>5654</v>
      </c>
      <c r="K1711" t="s">
        <v>102</v>
      </c>
      <c r="L1711">
        <v>43302</v>
      </c>
      <c r="M1711">
        <v>1356</v>
      </c>
      <c r="N1711" t="s">
        <v>5655</v>
      </c>
      <c r="O1711">
        <v>-465</v>
      </c>
      <c r="P1711">
        <v>9</v>
      </c>
      <c r="Q1711" t="s">
        <v>104</v>
      </c>
      <c r="R1711" t="s">
        <v>8304</v>
      </c>
      <c r="S1711">
        <v>-464.7</v>
      </c>
      <c r="T1711">
        <v>1549</v>
      </c>
      <c r="U1711" t="s">
        <v>33</v>
      </c>
      <c r="V1711" s="2">
        <v>43100</v>
      </c>
      <c r="W1711" t="s">
        <v>39</v>
      </c>
      <c r="X1711" t="s">
        <v>309</v>
      </c>
      <c r="Y1711" t="s">
        <v>41</v>
      </c>
    </row>
    <row r="1712" spans="1:25" hidden="1" x14ac:dyDescent="0.35">
      <c r="A1712">
        <v>4</v>
      </c>
      <c r="B1712" t="s">
        <v>43</v>
      </c>
      <c r="C1712">
        <v>6</v>
      </c>
      <c r="D1712" t="s">
        <v>26</v>
      </c>
      <c r="E1712" t="s">
        <v>1772</v>
      </c>
      <c r="F1712" t="s">
        <v>13</v>
      </c>
      <c r="G1712" t="s">
        <v>553</v>
      </c>
      <c r="H1712" s="1">
        <v>0.2</v>
      </c>
      <c r="I1712" s="2">
        <v>43096</v>
      </c>
      <c r="J1712" t="s">
        <v>5654</v>
      </c>
      <c r="K1712" t="s">
        <v>102</v>
      </c>
      <c r="L1712">
        <v>43302</v>
      </c>
      <c r="M1712">
        <v>1501</v>
      </c>
      <c r="N1712" t="s">
        <v>412</v>
      </c>
      <c r="O1712">
        <v>7</v>
      </c>
      <c r="P1712">
        <v>3</v>
      </c>
      <c r="Q1712" t="s">
        <v>104</v>
      </c>
      <c r="R1712" t="s">
        <v>8304</v>
      </c>
      <c r="S1712">
        <v>6.71</v>
      </c>
      <c r="T1712">
        <v>20</v>
      </c>
      <c r="U1712" t="s">
        <v>33</v>
      </c>
      <c r="V1712" s="2">
        <v>43100</v>
      </c>
      <c r="W1712" t="s">
        <v>39</v>
      </c>
      <c r="X1712" t="s">
        <v>309</v>
      </c>
      <c r="Y1712" t="s">
        <v>119</v>
      </c>
    </row>
    <row r="1713" spans="1:25" x14ac:dyDescent="0.35">
      <c r="A1713">
        <v>6</v>
      </c>
      <c r="B1713" t="s">
        <v>10</v>
      </c>
      <c r="C1713">
        <v>6</v>
      </c>
      <c r="D1713" t="s">
        <v>11</v>
      </c>
      <c r="E1713" t="s">
        <v>7866</v>
      </c>
      <c r="F1713" t="s">
        <v>13</v>
      </c>
      <c r="G1713" t="s">
        <v>2164</v>
      </c>
      <c r="H1713" s="1">
        <v>0.2</v>
      </c>
      <c r="I1713" s="2">
        <v>43066</v>
      </c>
      <c r="J1713" t="s">
        <v>7867</v>
      </c>
      <c r="K1713" t="s">
        <v>30</v>
      </c>
      <c r="L1713">
        <v>92530</v>
      </c>
      <c r="M1713">
        <v>1457</v>
      </c>
      <c r="N1713" t="s">
        <v>1096</v>
      </c>
      <c r="O1713">
        <v>18</v>
      </c>
      <c r="P1713">
        <v>5</v>
      </c>
      <c r="Q1713" t="s">
        <v>32</v>
      </c>
      <c r="R1713" t="s">
        <v>92</v>
      </c>
      <c r="S1713">
        <v>17.75</v>
      </c>
      <c r="T1713">
        <v>284</v>
      </c>
      <c r="U1713" t="s">
        <v>19</v>
      </c>
      <c r="V1713" s="2">
        <v>43072</v>
      </c>
      <c r="W1713" t="s">
        <v>39</v>
      </c>
      <c r="X1713" t="s">
        <v>34</v>
      </c>
      <c r="Y1713" t="s">
        <v>24</v>
      </c>
    </row>
    <row r="1714" spans="1:25" hidden="1" x14ac:dyDescent="0.35">
      <c r="A1714">
        <v>5</v>
      </c>
      <c r="B1714" t="s">
        <v>43</v>
      </c>
      <c r="C1714">
        <v>6</v>
      </c>
      <c r="D1714" t="s">
        <v>26</v>
      </c>
      <c r="E1714" t="s">
        <v>4625</v>
      </c>
      <c r="F1714" t="s">
        <v>13</v>
      </c>
      <c r="G1714" t="s">
        <v>95</v>
      </c>
      <c r="H1714" s="1">
        <v>0.7</v>
      </c>
      <c r="I1714" s="2">
        <v>42982</v>
      </c>
      <c r="J1714" t="s">
        <v>6664</v>
      </c>
      <c r="K1714" t="s">
        <v>30</v>
      </c>
      <c r="L1714">
        <v>97504</v>
      </c>
      <c r="M1714">
        <v>46</v>
      </c>
      <c r="N1714" t="s">
        <v>8239</v>
      </c>
      <c r="O1714">
        <v>-7</v>
      </c>
      <c r="P1714">
        <v>2</v>
      </c>
      <c r="Q1714" t="s">
        <v>32</v>
      </c>
      <c r="R1714" t="s">
        <v>8304</v>
      </c>
      <c r="S1714">
        <v>-6.83</v>
      </c>
      <c r="T1714">
        <v>10</v>
      </c>
      <c r="U1714" t="s">
        <v>33</v>
      </c>
      <c r="V1714" s="2">
        <v>42987</v>
      </c>
      <c r="W1714" t="s">
        <v>39</v>
      </c>
      <c r="X1714" t="s">
        <v>262</v>
      </c>
      <c r="Y1714" t="s">
        <v>54</v>
      </c>
    </row>
    <row r="1715" spans="1:25" hidden="1" x14ac:dyDescent="0.35">
      <c r="A1715">
        <v>6</v>
      </c>
      <c r="B1715" t="s">
        <v>10</v>
      </c>
      <c r="C1715">
        <v>6</v>
      </c>
      <c r="D1715" t="s">
        <v>26</v>
      </c>
      <c r="E1715" t="s">
        <v>928</v>
      </c>
      <c r="F1715" t="s">
        <v>13</v>
      </c>
      <c r="G1715" t="s">
        <v>1830</v>
      </c>
      <c r="H1715" s="1">
        <v>0</v>
      </c>
      <c r="I1715" s="2">
        <v>42990</v>
      </c>
      <c r="J1715" t="s">
        <v>3995</v>
      </c>
      <c r="K1715" t="s">
        <v>102</v>
      </c>
      <c r="L1715">
        <v>13021</v>
      </c>
      <c r="M1715">
        <v>1589</v>
      </c>
      <c r="N1715" t="s">
        <v>312</v>
      </c>
      <c r="O1715">
        <v>13</v>
      </c>
      <c r="P1715">
        <v>1</v>
      </c>
      <c r="Q1715" t="s">
        <v>104</v>
      </c>
      <c r="R1715" t="s">
        <v>8304</v>
      </c>
      <c r="S1715">
        <v>12.77</v>
      </c>
      <c r="T1715">
        <v>27</v>
      </c>
      <c r="U1715" t="s">
        <v>19</v>
      </c>
      <c r="V1715" s="2">
        <v>42996</v>
      </c>
      <c r="W1715" t="s">
        <v>39</v>
      </c>
      <c r="X1715" t="s">
        <v>175</v>
      </c>
      <c r="Y1715" t="s">
        <v>119</v>
      </c>
    </row>
    <row r="1716" spans="1:25" hidden="1" x14ac:dyDescent="0.35">
      <c r="A1716">
        <v>6</v>
      </c>
      <c r="B1716" t="s">
        <v>10</v>
      </c>
      <c r="C1716">
        <v>6</v>
      </c>
      <c r="D1716" t="s">
        <v>26</v>
      </c>
      <c r="E1716" t="s">
        <v>928</v>
      </c>
      <c r="F1716" t="s">
        <v>13</v>
      </c>
      <c r="G1716" t="s">
        <v>1830</v>
      </c>
      <c r="H1716" s="1">
        <v>0</v>
      </c>
      <c r="I1716" s="2">
        <v>42990</v>
      </c>
      <c r="J1716" t="s">
        <v>3995</v>
      </c>
      <c r="K1716" t="s">
        <v>102</v>
      </c>
      <c r="L1716">
        <v>13021</v>
      </c>
      <c r="M1716">
        <v>1216</v>
      </c>
      <c r="N1716" t="s">
        <v>8167</v>
      </c>
      <c r="O1716">
        <v>1</v>
      </c>
      <c r="P1716">
        <v>1</v>
      </c>
      <c r="Q1716" t="s">
        <v>104</v>
      </c>
      <c r="R1716" t="s">
        <v>8304</v>
      </c>
      <c r="S1716">
        <v>0.57999999999999996</v>
      </c>
      <c r="T1716">
        <v>1</v>
      </c>
      <c r="U1716" t="s">
        <v>19</v>
      </c>
      <c r="V1716" s="2">
        <v>42996</v>
      </c>
      <c r="W1716" t="s">
        <v>39</v>
      </c>
      <c r="X1716" t="s">
        <v>175</v>
      </c>
      <c r="Y1716" t="s">
        <v>176</v>
      </c>
    </row>
    <row r="1717" spans="1:25" hidden="1" x14ac:dyDescent="0.35">
      <c r="A1717">
        <v>6</v>
      </c>
      <c r="B1717" t="s">
        <v>10</v>
      </c>
      <c r="C1717">
        <v>6</v>
      </c>
      <c r="D1717" t="s">
        <v>26</v>
      </c>
      <c r="E1717" t="s">
        <v>928</v>
      </c>
      <c r="F1717" t="s">
        <v>13</v>
      </c>
      <c r="G1717" t="s">
        <v>1830</v>
      </c>
      <c r="H1717" s="1">
        <v>0</v>
      </c>
      <c r="I1717" s="2">
        <v>42990</v>
      </c>
      <c r="J1717" t="s">
        <v>3995</v>
      </c>
      <c r="K1717" t="s">
        <v>102</v>
      </c>
      <c r="L1717">
        <v>13021</v>
      </c>
      <c r="M1717">
        <v>329</v>
      </c>
      <c r="N1717" t="s">
        <v>479</v>
      </c>
      <c r="O1717">
        <v>3</v>
      </c>
      <c r="P1717">
        <v>2</v>
      </c>
      <c r="Q1717" t="s">
        <v>104</v>
      </c>
      <c r="R1717" t="s">
        <v>8304</v>
      </c>
      <c r="S1717">
        <v>3.06</v>
      </c>
      <c r="T1717">
        <v>9</v>
      </c>
      <c r="U1717" t="s">
        <v>19</v>
      </c>
      <c r="V1717" s="2">
        <v>42996</v>
      </c>
      <c r="W1717" t="s">
        <v>39</v>
      </c>
      <c r="X1717" t="s">
        <v>175</v>
      </c>
      <c r="Y1717" t="s">
        <v>49</v>
      </c>
    </row>
    <row r="1718" spans="1:25" hidden="1" x14ac:dyDescent="0.35">
      <c r="A1718">
        <v>6</v>
      </c>
      <c r="B1718" t="s">
        <v>10</v>
      </c>
      <c r="C1718">
        <v>6</v>
      </c>
      <c r="D1718" t="s">
        <v>26</v>
      </c>
      <c r="E1718" t="s">
        <v>928</v>
      </c>
      <c r="F1718" t="s">
        <v>13</v>
      </c>
      <c r="G1718" t="s">
        <v>1830</v>
      </c>
      <c r="H1718" s="1">
        <v>0</v>
      </c>
      <c r="I1718" s="2">
        <v>42990</v>
      </c>
      <c r="J1718" t="s">
        <v>3995</v>
      </c>
      <c r="K1718" t="s">
        <v>102</v>
      </c>
      <c r="L1718">
        <v>13021</v>
      </c>
      <c r="M1718">
        <v>197</v>
      </c>
      <c r="N1718" t="s">
        <v>627</v>
      </c>
      <c r="O1718">
        <v>10</v>
      </c>
      <c r="P1718">
        <v>2</v>
      </c>
      <c r="Q1718" t="s">
        <v>104</v>
      </c>
      <c r="R1718" t="s">
        <v>8304</v>
      </c>
      <c r="S1718">
        <v>9.94</v>
      </c>
      <c r="T1718">
        <v>21</v>
      </c>
      <c r="U1718" t="s">
        <v>19</v>
      </c>
      <c r="V1718" s="2">
        <v>42996</v>
      </c>
      <c r="W1718" t="s">
        <v>39</v>
      </c>
      <c r="X1718" t="s">
        <v>175</v>
      </c>
      <c r="Y1718" t="s">
        <v>35</v>
      </c>
    </row>
    <row r="1719" spans="1:25" hidden="1" x14ac:dyDescent="0.35">
      <c r="A1719">
        <v>6</v>
      </c>
      <c r="B1719" t="s">
        <v>10</v>
      </c>
      <c r="C1719">
        <v>6</v>
      </c>
      <c r="D1719" t="s">
        <v>26</v>
      </c>
      <c r="E1719" t="s">
        <v>928</v>
      </c>
      <c r="F1719" t="s">
        <v>13</v>
      </c>
      <c r="G1719" t="s">
        <v>1830</v>
      </c>
      <c r="H1719" s="1">
        <v>0</v>
      </c>
      <c r="I1719" s="2">
        <v>42990</v>
      </c>
      <c r="J1719" t="s">
        <v>3995</v>
      </c>
      <c r="K1719" t="s">
        <v>102</v>
      </c>
      <c r="L1719">
        <v>13021</v>
      </c>
      <c r="M1719">
        <v>777</v>
      </c>
      <c r="N1719" t="s">
        <v>155</v>
      </c>
      <c r="O1719">
        <v>4</v>
      </c>
      <c r="P1719">
        <v>2</v>
      </c>
      <c r="Q1719" t="s">
        <v>104</v>
      </c>
      <c r="R1719" t="s">
        <v>8304</v>
      </c>
      <c r="S1719">
        <v>4.24</v>
      </c>
      <c r="T1719">
        <v>106</v>
      </c>
      <c r="U1719" t="s">
        <v>19</v>
      </c>
      <c r="V1719" s="2">
        <v>42996</v>
      </c>
      <c r="W1719" t="s">
        <v>39</v>
      </c>
      <c r="X1719" t="s">
        <v>175</v>
      </c>
      <c r="Y1719" t="s">
        <v>42</v>
      </c>
    </row>
    <row r="1720" spans="1:25" hidden="1" x14ac:dyDescent="0.35">
      <c r="A1720">
        <v>6</v>
      </c>
      <c r="B1720" t="s">
        <v>10</v>
      </c>
      <c r="C1720">
        <v>6</v>
      </c>
      <c r="D1720" t="s">
        <v>26</v>
      </c>
      <c r="E1720" t="s">
        <v>928</v>
      </c>
      <c r="F1720" t="s">
        <v>13</v>
      </c>
      <c r="G1720" t="s">
        <v>1830</v>
      </c>
      <c r="H1720" s="1">
        <v>0</v>
      </c>
      <c r="I1720" s="2">
        <v>42990</v>
      </c>
      <c r="J1720" t="s">
        <v>3995</v>
      </c>
      <c r="K1720" t="s">
        <v>102</v>
      </c>
      <c r="L1720">
        <v>13021</v>
      </c>
      <c r="M1720">
        <v>881</v>
      </c>
      <c r="N1720" t="s">
        <v>2910</v>
      </c>
      <c r="O1720">
        <v>14</v>
      </c>
      <c r="P1720">
        <v>5</v>
      </c>
      <c r="Q1720" t="s">
        <v>104</v>
      </c>
      <c r="R1720" t="s">
        <v>8304</v>
      </c>
      <c r="S1720">
        <v>14.16</v>
      </c>
      <c r="T1720">
        <v>29</v>
      </c>
      <c r="U1720" t="s">
        <v>19</v>
      </c>
      <c r="V1720" s="2">
        <v>42996</v>
      </c>
      <c r="W1720" t="s">
        <v>39</v>
      </c>
      <c r="X1720" t="s">
        <v>175</v>
      </c>
      <c r="Y1720" t="s">
        <v>64</v>
      </c>
    </row>
    <row r="1721" spans="1:25" hidden="1" x14ac:dyDescent="0.35">
      <c r="A1721">
        <v>6</v>
      </c>
      <c r="B1721" t="s">
        <v>10</v>
      </c>
      <c r="C1721">
        <v>6</v>
      </c>
      <c r="D1721" t="s">
        <v>26</v>
      </c>
      <c r="E1721" t="s">
        <v>65</v>
      </c>
      <c r="F1721" t="s">
        <v>13</v>
      </c>
      <c r="G1721" t="s">
        <v>428</v>
      </c>
      <c r="H1721" s="1">
        <v>0</v>
      </c>
      <c r="I1721" s="2">
        <v>42999</v>
      </c>
      <c r="J1721" t="s">
        <v>4598</v>
      </c>
      <c r="K1721" t="s">
        <v>30</v>
      </c>
      <c r="L1721">
        <v>98105</v>
      </c>
      <c r="M1721">
        <v>637</v>
      </c>
      <c r="N1721" t="s">
        <v>3371</v>
      </c>
      <c r="O1721">
        <v>48</v>
      </c>
      <c r="P1721">
        <v>6</v>
      </c>
      <c r="Q1721" t="s">
        <v>32</v>
      </c>
      <c r="R1721" t="s">
        <v>8304</v>
      </c>
      <c r="S1721">
        <v>47.94</v>
      </c>
      <c r="T1721">
        <v>200</v>
      </c>
      <c r="U1721" t="s">
        <v>19</v>
      </c>
      <c r="V1721" s="2">
        <v>43005</v>
      </c>
      <c r="W1721" t="s">
        <v>39</v>
      </c>
      <c r="X1721" t="s">
        <v>69</v>
      </c>
      <c r="Y1721" t="s">
        <v>42</v>
      </c>
    </row>
    <row r="1722" spans="1:25" hidden="1" x14ac:dyDescent="0.35">
      <c r="A1722">
        <v>4</v>
      </c>
      <c r="B1722" t="s">
        <v>43</v>
      </c>
      <c r="C1722">
        <v>6</v>
      </c>
      <c r="D1722" t="s">
        <v>26</v>
      </c>
      <c r="E1722" t="s">
        <v>375</v>
      </c>
      <c r="F1722" t="s">
        <v>13</v>
      </c>
      <c r="G1722" t="s">
        <v>6936</v>
      </c>
      <c r="H1722" s="1">
        <v>0.2</v>
      </c>
      <c r="I1722" s="2">
        <v>43000</v>
      </c>
      <c r="J1722" t="s">
        <v>7580</v>
      </c>
      <c r="K1722" t="s">
        <v>16</v>
      </c>
      <c r="L1722">
        <v>37064</v>
      </c>
      <c r="M1722">
        <v>1390</v>
      </c>
      <c r="N1722" t="s">
        <v>8288</v>
      </c>
      <c r="O1722">
        <v>-5</v>
      </c>
      <c r="P1722">
        <v>1</v>
      </c>
      <c r="Q1722" t="s">
        <v>18</v>
      </c>
      <c r="R1722" t="s">
        <v>8304</v>
      </c>
      <c r="S1722">
        <v>-4.7699999999999996</v>
      </c>
      <c r="T1722">
        <v>25</v>
      </c>
      <c r="U1722" t="s">
        <v>76</v>
      </c>
      <c r="V1722" s="2">
        <v>43004</v>
      </c>
      <c r="W1722" t="s">
        <v>39</v>
      </c>
      <c r="X1722" t="s">
        <v>214</v>
      </c>
      <c r="Y1722" t="s">
        <v>42</v>
      </c>
    </row>
    <row r="1723" spans="1:25" hidden="1" x14ac:dyDescent="0.35">
      <c r="A1723">
        <v>4</v>
      </c>
      <c r="B1723" t="s">
        <v>43</v>
      </c>
      <c r="C1723">
        <v>6</v>
      </c>
      <c r="D1723" t="s">
        <v>26</v>
      </c>
      <c r="E1723" t="s">
        <v>375</v>
      </c>
      <c r="F1723" t="s">
        <v>13</v>
      </c>
      <c r="G1723" t="s">
        <v>6936</v>
      </c>
      <c r="H1723" s="1">
        <v>0.2</v>
      </c>
      <c r="I1723" s="2">
        <v>43000</v>
      </c>
      <c r="J1723" t="s">
        <v>7580</v>
      </c>
      <c r="K1723" t="s">
        <v>16</v>
      </c>
      <c r="L1723">
        <v>37064</v>
      </c>
      <c r="M1723">
        <v>1124</v>
      </c>
      <c r="N1723" t="s">
        <v>3063</v>
      </c>
      <c r="O1723">
        <v>0</v>
      </c>
      <c r="P1723">
        <v>2</v>
      </c>
      <c r="Q1723" t="s">
        <v>18</v>
      </c>
      <c r="R1723" t="s">
        <v>8304</v>
      </c>
      <c r="S1723">
        <v>0.32</v>
      </c>
      <c r="T1723">
        <v>3</v>
      </c>
      <c r="U1723" t="s">
        <v>76</v>
      </c>
      <c r="V1723" s="2">
        <v>43004</v>
      </c>
      <c r="W1723" t="s">
        <v>39</v>
      </c>
      <c r="X1723" t="s">
        <v>214</v>
      </c>
      <c r="Y1723" t="s">
        <v>49</v>
      </c>
    </row>
    <row r="1724" spans="1:25" hidden="1" x14ac:dyDescent="0.35">
      <c r="A1724">
        <v>4</v>
      </c>
      <c r="B1724" t="s">
        <v>43</v>
      </c>
      <c r="C1724">
        <v>6</v>
      </c>
      <c r="D1724" t="s">
        <v>26</v>
      </c>
      <c r="E1724" t="s">
        <v>375</v>
      </c>
      <c r="F1724" t="s">
        <v>13</v>
      </c>
      <c r="G1724" t="s">
        <v>6936</v>
      </c>
      <c r="H1724" s="1">
        <v>0.2</v>
      </c>
      <c r="I1724" s="2">
        <v>43000</v>
      </c>
      <c r="J1724" t="s">
        <v>7580</v>
      </c>
      <c r="K1724" t="s">
        <v>16</v>
      </c>
      <c r="L1724">
        <v>37064</v>
      </c>
      <c r="M1724">
        <v>221</v>
      </c>
      <c r="N1724" t="s">
        <v>3379</v>
      </c>
      <c r="O1724">
        <v>4</v>
      </c>
      <c r="P1724">
        <v>4</v>
      </c>
      <c r="Q1724" t="s">
        <v>18</v>
      </c>
      <c r="R1724" t="s">
        <v>8304</v>
      </c>
      <c r="S1724">
        <v>4.2</v>
      </c>
      <c r="T1724">
        <v>12</v>
      </c>
      <c r="U1724" t="s">
        <v>76</v>
      </c>
      <c r="V1724" s="2">
        <v>43004</v>
      </c>
      <c r="W1724" t="s">
        <v>39</v>
      </c>
      <c r="X1724" t="s">
        <v>214</v>
      </c>
      <c r="Y1724" t="s">
        <v>35</v>
      </c>
    </row>
    <row r="1725" spans="1:25" hidden="1" x14ac:dyDescent="0.35">
      <c r="A1725">
        <v>4</v>
      </c>
      <c r="B1725" t="s">
        <v>43</v>
      </c>
      <c r="C1725">
        <v>6</v>
      </c>
      <c r="D1725" t="s">
        <v>26</v>
      </c>
      <c r="E1725" t="s">
        <v>375</v>
      </c>
      <c r="F1725" t="s">
        <v>13</v>
      </c>
      <c r="G1725" t="s">
        <v>6936</v>
      </c>
      <c r="H1725" s="1">
        <v>0.2</v>
      </c>
      <c r="I1725" s="2">
        <v>43000</v>
      </c>
      <c r="J1725" t="s">
        <v>7580</v>
      </c>
      <c r="K1725" t="s">
        <v>16</v>
      </c>
      <c r="L1725">
        <v>37064</v>
      </c>
      <c r="M1725">
        <v>1553</v>
      </c>
      <c r="N1725" t="s">
        <v>3027</v>
      </c>
      <c r="O1725">
        <v>-63</v>
      </c>
      <c r="P1725">
        <v>4</v>
      </c>
      <c r="Q1725" t="s">
        <v>18</v>
      </c>
      <c r="R1725" t="s">
        <v>8304</v>
      </c>
      <c r="S1725">
        <v>-63.01</v>
      </c>
      <c r="T1725">
        <v>720</v>
      </c>
      <c r="U1725" t="s">
        <v>76</v>
      </c>
      <c r="V1725" s="2">
        <v>43004</v>
      </c>
      <c r="W1725" t="s">
        <v>39</v>
      </c>
      <c r="X1725" t="s">
        <v>214</v>
      </c>
      <c r="Y1725" t="s">
        <v>42</v>
      </c>
    </row>
    <row r="1726" spans="1:25" hidden="1" x14ac:dyDescent="0.35">
      <c r="A1726">
        <v>4</v>
      </c>
      <c r="B1726" t="s">
        <v>43</v>
      </c>
      <c r="C1726">
        <v>6</v>
      </c>
      <c r="D1726" t="s">
        <v>26</v>
      </c>
      <c r="E1726" t="s">
        <v>375</v>
      </c>
      <c r="F1726" t="s">
        <v>13</v>
      </c>
      <c r="G1726" t="s">
        <v>6936</v>
      </c>
      <c r="H1726" s="1">
        <v>0.7</v>
      </c>
      <c r="I1726" s="2">
        <v>43000</v>
      </c>
      <c r="J1726" t="s">
        <v>7580</v>
      </c>
      <c r="K1726" t="s">
        <v>16</v>
      </c>
      <c r="L1726">
        <v>37064</v>
      </c>
      <c r="M1726">
        <v>1313</v>
      </c>
      <c r="N1726" t="s">
        <v>8259</v>
      </c>
      <c r="O1726">
        <v>-3</v>
      </c>
      <c r="P1726">
        <v>2</v>
      </c>
      <c r="Q1726" t="s">
        <v>18</v>
      </c>
      <c r="R1726" t="s">
        <v>8304</v>
      </c>
      <c r="S1726">
        <v>-2.56</v>
      </c>
      <c r="T1726">
        <v>3</v>
      </c>
      <c r="U1726" t="s">
        <v>76</v>
      </c>
      <c r="V1726" s="2">
        <v>43004</v>
      </c>
      <c r="W1726" t="s">
        <v>39</v>
      </c>
      <c r="X1726" t="s">
        <v>214</v>
      </c>
      <c r="Y1726" t="s">
        <v>54</v>
      </c>
    </row>
    <row r="1727" spans="1:25" hidden="1" x14ac:dyDescent="0.35">
      <c r="A1727">
        <v>2</v>
      </c>
      <c r="B1727" t="s">
        <v>25</v>
      </c>
      <c r="C1727">
        <v>1</v>
      </c>
      <c r="D1727" t="s">
        <v>11</v>
      </c>
      <c r="E1727" t="s">
        <v>171</v>
      </c>
      <c r="F1727" t="s">
        <v>13</v>
      </c>
      <c r="G1727" t="s">
        <v>469</v>
      </c>
      <c r="H1727" s="1">
        <v>0.2</v>
      </c>
      <c r="I1727" s="2">
        <v>43020</v>
      </c>
      <c r="J1727" t="s">
        <v>470</v>
      </c>
      <c r="K1727" t="s">
        <v>102</v>
      </c>
      <c r="L1727">
        <v>10035</v>
      </c>
      <c r="M1727">
        <v>169</v>
      </c>
      <c r="N1727" t="s">
        <v>471</v>
      </c>
      <c r="O1727">
        <v>112</v>
      </c>
      <c r="P1727">
        <v>4</v>
      </c>
      <c r="Q1727" t="s">
        <v>104</v>
      </c>
      <c r="R1727" t="s">
        <v>8304</v>
      </c>
      <c r="S1727">
        <v>112.39</v>
      </c>
      <c r="T1727">
        <v>899</v>
      </c>
      <c r="U1727" t="s">
        <v>76</v>
      </c>
      <c r="V1727" s="2">
        <v>43022</v>
      </c>
      <c r="W1727" t="s">
        <v>130</v>
      </c>
      <c r="X1727" t="s">
        <v>175</v>
      </c>
      <c r="Y1727" t="s">
        <v>22</v>
      </c>
    </row>
    <row r="1728" spans="1:25" hidden="1" x14ac:dyDescent="0.35">
      <c r="A1728">
        <v>2</v>
      </c>
      <c r="B1728" t="s">
        <v>25</v>
      </c>
      <c r="C1728">
        <v>1</v>
      </c>
      <c r="D1728" t="s">
        <v>50</v>
      </c>
      <c r="E1728" t="s">
        <v>171</v>
      </c>
      <c r="F1728" t="s">
        <v>13</v>
      </c>
      <c r="G1728" t="s">
        <v>469</v>
      </c>
      <c r="H1728" s="1">
        <v>0</v>
      </c>
      <c r="I1728" s="2">
        <v>43020</v>
      </c>
      <c r="J1728" t="s">
        <v>470</v>
      </c>
      <c r="K1728" t="s">
        <v>102</v>
      </c>
      <c r="L1728">
        <v>10035</v>
      </c>
      <c r="M1728">
        <v>891</v>
      </c>
      <c r="N1728" t="s">
        <v>8109</v>
      </c>
      <c r="O1728">
        <v>20</v>
      </c>
      <c r="P1728">
        <v>6</v>
      </c>
      <c r="Q1728" t="s">
        <v>104</v>
      </c>
      <c r="R1728" t="s">
        <v>8304</v>
      </c>
      <c r="S1728">
        <v>20.09</v>
      </c>
      <c r="T1728">
        <v>72</v>
      </c>
      <c r="U1728" t="s">
        <v>76</v>
      </c>
      <c r="V1728" s="2">
        <v>43022</v>
      </c>
      <c r="W1728" t="s">
        <v>130</v>
      </c>
      <c r="X1728" t="s">
        <v>175</v>
      </c>
      <c r="Y1728" t="s">
        <v>52</v>
      </c>
    </row>
    <row r="1729" spans="1:25" hidden="1" x14ac:dyDescent="0.35">
      <c r="A1729">
        <v>2</v>
      </c>
      <c r="B1729" t="s">
        <v>25</v>
      </c>
      <c r="C1729">
        <v>1</v>
      </c>
      <c r="D1729" t="s">
        <v>26</v>
      </c>
      <c r="E1729" t="s">
        <v>171</v>
      </c>
      <c r="F1729" t="s">
        <v>13</v>
      </c>
      <c r="G1729" t="s">
        <v>469</v>
      </c>
      <c r="H1729" s="1">
        <v>0</v>
      </c>
      <c r="I1729" s="2">
        <v>43020</v>
      </c>
      <c r="J1729" t="s">
        <v>470</v>
      </c>
      <c r="K1729" t="s">
        <v>102</v>
      </c>
      <c r="L1729">
        <v>10035</v>
      </c>
      <c r="M1729">
        <v>1808</v>
      </c>
      <c r="N1729" t="s">
        <v>472</v>
      </c>
      <c r="O1729">
        <v>25</v>
      </c>
      <c r="P1729">
        <v>8</v>
      </c>
      <c r="Q1729" t="s">
        <v>104</v>
      </c>
      <c r="R1729" t="s">
        <v>8304</v>
      </c>
      <c r="S1729">
        <v>24.88</v>
      </c>
      <c r="T1729">
        <v>52</v>
      </c>
      <c r="U1729" t="s">
        <v>76</v>
      </c>
      <c r="V1729" s="2">
        <v>43022</v>
      </c>
      <c r="W1729" t="s">
        <v>130</v>
      </c>
      <c r="X1729" t="s">
        <v>175</v>
      </c>
      <c r="Y1729" t="s">
        <v>64</v>
      </c>
    </row>
    <row r="1730" spans="1:25" hidden="1" x14ac:dyDescent="0.35">
      <c r="A1730">
        <v>2</v>
      </c>
      <c r="B1730" t="s">
        <v>25</v>
      </c>
      <c r="C1730">
        <v>1</v>
      </c>
      <c r="D1730" t="s">
        <v>11</v>
      </c>
      <c r="E1730" t="s">
        <v>171</v>
      </c>
      <c r="F1730" t="s">
        <v>13</v>
      </c>
      <c r="G1730" t="s">
        <v>469</v>
      </c>
      <c r="H1730" s="1">
        <v>0.2</v>
      </c>
      <c r="I1730" s="2">
        <v>43020</v>
      </c>
      <c r="J1730" t="s">
        <v>470</v>
      </c>
      <c r="K1730" t="s">
        <v>102</v>
      </c>
      <c r="L1730">
        <v>10035</v>
      </c>
      <c r="M1730">
        <v>168</v>
      </c>
      <c r="N1730" t="s">
        <v>133</v>
      </c>
      <c r="O1730">
        <v>47</v>
      </c>
      <c r="P1730">
        <v>3</v>
      </c>
      <c r="Q1730" t="s">
        <v>104</v>
      </c>
      <c r="R1730" t="s">
        <v>8304</v>
      </c>
      <c r="S1730">
        <v>46.98</v>
      </c>
      <c r="T1730">
        <v>626</v>
      </c>
      <c r="U1730" t="s">
        <v>76</v>
      </c>
      <c r="V1730" s="2">
        <v>43022</v>
      </c>
      <c r="W1730" t="s">
        <v>130</v>
      </c>
      <c r="X1730" t="s">
        <v>175</v>
      </c>
      <c r="Y1730" t="s">
        <v>22</v>
      </c>
    </row>
    <row r="1731" spans="1:25" hidden="1" x14ac:dyDescent="0.35">
      <c r="A1731">
        <v>2</v>
      </c>
      <c r="B1731" t="s">
        <v>25</v>
      </c>
      <c r="C1731">
        <v>1</v>
      </c>
      <c r="D1731" t="s">
        <v>26</v>
      </c>
      <c r="E1731" t="s">
        <v>171</v>
      </c>
      <c r="F1731" t="s">
        <v>13</v>
      </c>
      <c r="G1731" t="s">
        <v>469</v>
      </c>
      <c r="H1731" s="1">
        <v>0</v>
      </c>
      <c r="I1731" s="2">
        <v>43020</v>
      </c>
      <c r="J1731" t="s">
        <v>470</v>
      </c>
      <c r="K1731" t="s">
        <v>102</v>
      </c>
      <c r="L1731">
        <v>10035</v>
      </c>
      <c r="M1731">
        <v>29</v>
      </c>
      <c r="N1731" t="s">
        <v>473</v>
      </c>
      <c r="O1731">
        <v>7</v>
      </c>
      <c r="P1731">
        <v>5</v>
      </c>
      <c r="Q1731" t="s">
        <v>104</v>
      </c>
      <c r="R1731" t="s">
        <v>8304</v>
      </c>
      <c r="S1731">
        <v>6.57</v>
      </c>
      <c r="T1731">
        <v>20</v>
      </c>
      <c r="U1731" t="s">
        <v>76</v>
      </c>
      <c r="V1731" s="2">
        <v>43022</v>
      </c>
      <c r="W1731" t="s">
        <v>130</v>
      </c>
      <c r="X1731" t="s">
        <v>175</v>
      </c>
      <c r="Y1731" t="s">
        <v>49</v>
      </c>
    </row>
    <row r="1732" spans="1:25" x14ac:dyDescent="0.35">
      <c r="A1732">
        <v>2</v>
      </c>
      <c r="B1732" t="s">
        <v>43</v>
      </c>
      <c r="C1732">
        <v>3</v>
      </c>
      <c r="D1732" t="s">
        <v>11</v>
      </c>
      <c r="E1732" t="s">
        <v>27</v>
      </c>
      <c r="F1732" t="s">
        <v>13</v>
      </c>
      <c r="G1732" t="s">
        <v>5459</v>
      </c>
      <c r="H1732" s="1">
        <v>0.2</v>
      </c>
      <c r="I1732" s="2">
        <v>42795</v>
      </c>
      <c r="J1732" t="s">
        <v>5460</v>
      </c>
      <c r="K1732" t="s">
        <v>30</v>
      </c>
      <c r="L1732">
        <v>90045</v>
      </c>
      <c r="M1732">
        <v>748</v>
      </c>
      <c r="N1732" t="s">
        <v>918</v>
      </c>
      <c r="O1732">
        <v>-21</v>
      </c>
      <c r="P1732">
        <v>3</v>
      </c>
      <c r="Q1732" t="s">
        <v>32</v>
      </c>
      <c r="R1732" t="s">
        <v>8304</v>
      </c>
      <c r="S1732">
        <v>-20.78</v>
      </c>
      <c r="T1732">
        <v>185</v>
      </c>
      <c r="U1732" t="s">
        <v>33</v>
      </c>
      <c r="V1732" s="2">
        <v>42797</v>
      </c>
      <c r="W1732" t="s">
        <v>20</v>
      </c>
      <c r="X1732" t="s">
        <v>34</v>
      </c>
      <c r="Y1732" t="s">
        <v>24</v>
      </c>
    </row>
    <row r="1733" spans="1:25" x14ac:dyDescent="0.35">
      <c r="A1733">
        <v>2</v>
      </c>
      <c r="B1733" t="s">
        <v>43</v>
      </c>
      <c r="C1733">
        <v>3</v>
      </c>
      <c r="D1733" t="s">
        <v>50</v>
      </c>
      <c r="E1733" t="s">
        <v>27</v>
      </c>
      <c r="F1733" t="s">
        <v>13</v>
      </c>
      <c r="G1733" t="s">
        <v>5459</v>
      </c>
      <c r="H1733" s="1">
        <v>0.2</v>
      </c>
      <c r="I1733" s="2">
        <v>42795</v>
      </c>
      <c r="J1733" t="s">
        <v>5460</v>
      </c>
      <c r="K1733" t="s">
        <v>30</v>
      </c>
      <c r="L1733">
        <v>90045</v>
      </c>
      <c r="M1733">
        <v>1491</v>
      </c>
      <c r="N1733" t="s">
        <v>1001</v>
      </c>
      <c r="O1733">
        <v>1</v>
      </c>
      <c r="P1733">
        <v>2</v>
      </c>
      <c r="Q1733" t="s">
        <v>32</v>
      </c>
      <c r="R1733" t="s">
        <v>8304</v>
      </c>
      <c r="S1733">
        <v>1.2</v>
      </c>
      <c r="T1733">
        <v>16</v>
      </c>
      <c r="U1733" t="s">
        <v>33</v>
      </c>
      <c r="V1733" s="2">
        <v>42797</v>
      </c>
      <c r="W1733" t="s">
        <v>20</v>
      </c>
      <c r="X1733" t="s">
        <v>34</v>
      </c>
      <c r="Y1733" t="s">
        <v>52</v>
      </c>
    </row>
    <row r="1734" spans="1:25" hidden="1" x14ac:dyDescent="0.35">
      <c r="A1734">
        <v>4</v>
      </c>
      <c r="B1734" t="s">
        <v>43</v>
      </c>
      <c r="C1734">
        <v>6</v>
      </c>
      <c r="D1734" t="s">
        <v>50</v>
      </c>
      <c r="E1734" t="s">
        <v>1983</v>
      </c>
      <c r="F1734" t="s">
        <v>13</v>
      </c>
      <c r="G1734" t="s">
        <v>762</v>
      </c>
      <c r="H1734" s="1">
        <v>0</v>
      </c>
      <c r="I1734" s="2">
        <v>42971</v>
      </c>
      <c r="J1734" t="s">
        <v>5103</v>
      </c>
      <c r="K1734" t="s">
        <v>16</v>
      </c>
      <c r="L1734">
        <v>41042</v>
      </c>
      <c r="M1734">
        <v>995</v>
      </c>
      <c r="N1734" t="s">
        <v>4722</v>
      </c>
      <c r="O1734">
        <v>171</v>
      </c>
      <c r="P1734">
        <v>3</v>
      </c>
      <c r="Q1734" t="s">
        <v>18</v>
      </c>
      <c r="R1734" t="s">
        <v>8304</v>
      </c>
      <c r="S1734">
        <v>170.51</v>
      </c>
      <c r="T1734">
        <v>588</v>
      </c>
      <c r="U1734" t="s">
        <v>19</v>
      </c>
      <c r="V1734" s="2">
        <v>42975</v>
      </c>
      <c r="W1734" t="s">
        <v>39</v>
      </c>
      <c r="X1734" t="s">
        <v>21</v>
      </c>
      <c r="Y1734" t="s">
        <v>52</v>
      </c>
    </row>
    <row r="1735" spans="1:25" hidden="1" x14ac:dyDescent="0.35">
      <c r="A1735">
        <v>4</v>
      </c>
      <c r="B1735" t="s">
        <v>43</v>
      </c>
      <c r="C1735">
        <v>6</v>
      </c>
      <c r="D1735" t="s">
        <v>50</v>
      </c>
      <c r="E1735" t="s">
        <v>1983</v>
      </c>
      <c r="F1735" t="s">
        <v>13</v>
      </c>
      <c r="G1735" t="s">
        <v>762</v>
      </c>
      <c r="H1735" s="1">
        <v>0</v>
      </c>
      <c r="I1735" s="2">
        <v>42971</v>
      </c>
      <c r="J1735" t="s">
        <v>5103</v>
      </c>
      <c r="K1735" t="s">
        <v>16</v>
      </c>
      <c r="L1735">
        <v>41042</v>
      </c>
      <c r="M1735">
        <v>140</v>
      </c>
      <c r="N1735" t="s">
        <v>4992</v>
      </c>
      <c r="O1735">
        <v>18</v>
      </c>
      <c r="P1735">
        <v>4</v>
      </c>
      <c r="Q1735" t="s">
        <v>18</v>
      </c>
      <c r="R1735" t="s">
        <v>8304</v>
      </c>
      <c r="S1735">
        <v>18.39</v>
      </c>
      <c r="T1735">
        <v>80</v>
      </c>
      <c r="U1735" t="s">
        <v>19</v>
      </c>
      <c r="V1735" s="2">
        <v>42975</v>
      </c>
      <c r="W1735" t="s">
        <v>39</v>
      </c>
      <c r="X1735" t="s">
        <v>21</v>
      </c>
      <c r="Y1735" t="s">
        <v>113</v>
      </c>
    </row>
    <row r="1736" spans="1:25" hidden="1" x14ac:dyDescent="0.35">
      <c r="A1736">
        <v>4</v>
      </c>
      <c r="B1736" t="s">
        <v>43</v>
      </c>
      <c r="C1736">
        <v>6</v>
      </c>
      <c r="D1736" t="s">
        <v>50</v>
      </c>
      <c r="E1736" t="s">
        <v>1983</v>
      </c>
      <c r="F1736" t="s">
        <v>13</v>
      </c>
      <c r="G1736" t="s">
        <v>762</v>
      </c>
      <c r="H1736" s="1">
        <v>0</v>
      </c>
      <c r="I1736" s="2">
        <v>42971</v>
      </c>
      <c r="J1736" t="s">
        <v>5103</v>
      </c>
      <c r="K1736" t="s">
        <v>16</v>
      </c>
      <c r="L1736">
        <v>41042</v>
      </c>
      <c r="M1736">
        <v>432</v>
      </c>
      <c r="N1736" t="s">
        <v>523</v>
      </c>
      <c r="O1736">
        <v>1417</v>
      </c>
      <c r="P1736">
        <v>7</v>
      </c>
      <c r="Q1736" t="s">
        <v>18</v>
      </c>
      <c r="R1736" t="s">
        <v>8304</v>
      </c>
      <c r="S1736">
        <v>1416.8</v>
      </c>
      <c r="T1736">
        <v>3080</v>
      </c>
      <c r="U1736" t="s">
        <v>19</v>
      </c>
      <c r="V1736" s="2">
        <v>42975</v>
      </c>
      <c r="W1736" t="s">
        <v>39</v>
      </c>
      <c r="X1736" t="s">
        <v>21</v>
      </c>
      <c r="Y1736" t="s">
        <v>422</v>
      </c>
    </row>
    <row r="1737" spans="1:25" hidden="1" x14ac:dyDescent="0.35">
      <c r="A1737">
        <v>4</v>
      </c>
      <c r="B1737" t="s">
        <v>43</v>
      </c>
      <c r="C1737">
        <v>6</v>
      </c>
      <c r="D1737" t="s">
        <v>11</v>
      </c>
      <c r="E1737" t="s">
        <v>1613</v>
      </c>
      <c r="F1737" t="s">
        <v>13</v>
      </c>
      <c r="G1737" t="s">
        <v>2385</v>
      </c>
      <c r="H1737" s="1">
        <v>0</v>
      </c>
      <c r="I1737" s="2">
        <v>42993</v>
      </c>
      <c r="J1737" t="s">
        <v>2475</v>
      </c>
      <c r="K1737" t="s">
        <v>16</v>
      </c>
      <c r="L1737">
        <v>36608</v>
      </c>
      <c r="M1737">
        <v>369</v>
      </c>
      <c r="N1737" t="s">
        <v>2254</v>
      </c>
      <c r="O1737">
        <v>200</v>
      </c>
      <c r="P1737">
        <v>2</v>
      </c>
      <c r="Q1737" t="s">
        <v>18</v>
      </c>
      <c r="R1737" t="s">
        <v>8304</v>
      </c>
      <c r="S1737">
        <v>200.49</v>
      </c>
      <c r="T1737">
        <v>802</v>
      </c>
      <c r="U1737" t="s">
        <v>19</v>
      </c>
      <c r="V1737" s="2">
        <v>42997</v>
      </c>
      <c r="W1737" t="s">
        <v>39</v>
      </c>
      <c r="X1737" t="s">
        <v>225</v>
      </c>
      <c r="Y1737" t="s">
        <v>41</v>
      </c>
    </row>
    <row r="1738" spans="1:25" hidden="1" x14ac:dyDescent="0.35">
      <c r="A1738">
        <v>4</v>
      </c>
      <c r="B1738" t="s">
        <v>43</v>
      </c>
      <c r="C1738">
        <v>6</v>
      </c>
      <c r="D1738" t="s">
        <v>11</v>
      </c>
      <c r="E1738" t="s">
        <v>1613</v>
      </c>
      <c r="F1738" t="s">
        <v>13</v>
      </c>
      <c r="G1738" t="s">
        <v>2385</v>
      </c>
      <c r="H1738" s="1">
        <v>0</v>
      </c>
      <c r="I1738" s="2">
        <v>42993</v>
      </c>
      <c r="J1738" t="s">
        <v>2475</v>
      </c>
      <c r="K1738" t="s">
        <v>16</v>
      </c>
      <c r="L1738">
        <v>36608</v>
      </c>
      <c r="M1738">
        <v>764</v>
      </c>
      <c r="N1738" t="s">
        <v>8118</v>
      </c>
      <c r="O1738">
        <v>306</v>
      </c>
      <c r="P1738">
        <v>7</v>
      </c>
      <c r="Q1738" t="s">
        <v>18</v>
      </c>
      <c r="R1738" t="s">
        <v>8304</v>
      </c>
      <c r="S1738">
        <v>306.49</v>
      </c>
      <c r="T1738">
        <v>1057</v>
      </c>
      <c r="U1738" t="s">
        <v>19</v>
      </c>
      <c r="V1738" s="2">
        <v>42997</v>
      </c>
      <c r="W1738" t="s">
        <v>39</v>
      </c>
      <c r="X1738" t="s">
        <v>225</v>
      </c>
      <c r="Y1738" t="s">
        <v>24</v>
      </c>
    </row>
    <row r="1739" spans="1:25" hidden="1" x14ac:dyDescent="0.35">
      <c r="A1739">
        <v>4</v>
      </c>
      <c r="B1739" t="s">
        <v>43</v>
      </c>
      <c r="C1739">
        <v>6</v>
      </c>
      <c r="D1739" t="s">
        <v>50</v>
      </c>
      <c r="E1739" t="s">
        <v>1613</v>
      </c>
      <c r="F1739" t="s">
        <v>13</v>
      </c>
      <c r="G1739" t="s">
        <v>2385</v>
      </c>
      <c r="H1739" s="1">
        <v>0</v>
      </c>
      <c r="I1739" s="2">
        <v>42993</v>
      </c>
      <c r="J1739" t="s">
        <v>2475</v>
      </c>
      <c r="K1739" t="s">
        <v>16</v>
      </c>
      <c r="L1739">
        <v>36608</v>
      </c>
      <c r="M1739">
        <v>139</v>
      </c>
      <c r="N1739" t="s">
        <v>5102</v>
      </c>
      <c r="O1739">
        <v>0</v>
      </c>
      <c r="P1739">
        <v>3</v>
      </c>
      <c r="Q1739" t="s">
        <v>18</v>
      </c>
      <c r="R1739" t="s">
        <v>8304</v>
      </c>
      <c r="S1739">
        <v>0</v>
      </c>
      <c r="T1739">
        <v>60</v>
      </c>
      <c r="U1739" t="s">
        <v>19</v>
      </c>
      <c r="V1739" s="2">
        <v>42997</v>
      </c>
      <c r="W1739" t="s">
        <v>39</v>
      </c>
      <c r="X1739" t="s">
        <v>225</v>
      </c>
      <c r="Y1739" t="s">
        <v>52</v>
      </c>
    </row>
    <row r="1740" spans="1:25" hidden="1" x14ac:dyDescent="0.35">
      <c r="A1740">
        <v>1</v>
      </c>
      <c r="B1740" t="s">
        <v>10</v>
      </c>
      <c r="C1740">
        <v>1</v>
      </c>
      <c r="D1740" t="s">
        <v>50</v>
      </c>
      <c r="E1740" t="s">
        <v>450</v>
      </c>
      <c r="F1740" t="s">
        <v>13</v>
      </c>
      <c r="G1740" t="s">
        <v>73</v>
      </c>
      <c r="H1740" s="1">
        <v>0</v>
      </c>
      <c r="I1740" s="2">
        <v>42843</v>
      </c>
      <c r="J1740" t="s">
        <v>4767</v>
      </c>
      <c r="K1740" t="s">
        <v>16</v>
      </c>
      <c r="L1740">
        <v>71203</v>
      </c>
      <c r="M1740">
        <v>1076</v>
      </c>
      <c r="N1740" t="s">
        <v>4765</v>
      </c>
      <c r="O1740">
        <v>42</v>
      </c>
      <c r="P1740">
        <v>6</v>
      </c>
      <c r="Q1740" t="s">
        <v>18</v>
      </c>
      <c r="R1740" t="s">
        <v>8304</v>
      </c>
      <c r="S1740">
        <v>41.53</v>
      </c>
      <c r="T1740">
        <v>107</v>
      </c>
      <c r="U1740" t="s">
        <v>19</v>
      </c>
      <c r="V1740" s="2">
        <v>42844</v>
      </c>
      <c r="W1740" t="s">
        <v>130</v>
      </c>
      <c r="X1740" t="s">
        <v>454</v>
      </c>
      <c r="Y1740" t="s">
        <v>113</v>
      </c>
    </row>
    <row r="1741" spans="1:25" hidden="1" x14ac:dyDescent="0.35">
      <c r="A1741">
        <v>3</v>
      </c>
      <c r="B1741" t="s">
        <v>25</v>
      </c>
      <c r="C1741">
        <v>1</v>
      </c>
      <c r="D1741" t="s">
        <v>11</v>
      </c>
      <c r="E1741" t="s">
        <v>450</v>
      </c>
      <c r="F1741" t="s">
        <v>13</v>
      </c>
      <c r="G1741" t="s">
        <v>1634</v>
      </c>
      <c r="H1741" s="1">
        <v>0.2</v>
      </c>
      <c r="I1741" s="2">
        <v>43060</v>
      </c>
      <c r="J1741" t="s">
        <v>1635</v>
      </c>
      <c r="K1741" t="s">
        <v>16</v>
      </c>
      <c r="L1741">
        <v>28110</v>
      </c>
      <c r="M1741">
        <v>620</v>
      </c>
      <c r="N1741" t="s">
        <v>8158</v>
      </c>
      <c r="O1741">
        <v>5</v>
      </c>
      <c r="P1741">
        <v>1</v>
      </c>
      <c r="Q1741" t="s">
        <v>18</v>
      </c>
      <c r="R1741" t="s">
        <v>8304</v>
      </c>
      <c r="S1741">
        <v>4.7699999999999996</v>
      </c>
      <c r="T1741">
        <v>18</v>
      </c>
      <c r="U1741" t="s">
        <v>19</v>
      </c>
      <c r="V1741" s="2">
        <v>43063</v>
      </c>
      <c r="W1741" t="s">
        <v>130</v>
      </c>
      <c r="X1741" t="s">
        <v>63</v>
      </c>
      <c r="Y1741" t="s">
        <v>47</v>
      </c>
    </row>
    <row r="1742" spans="1:25" hidden="1" x14ac:dyDescent="0.35">
      <c r="A1742">
        <v>7</v>
      </c>
      <c r="B1742" t="s">
        <v>25</v>
      </c>
      <c r="C1742">
        <v>6</v>
      </c>
      <c r="D1742" t="s">
        <v>26</v>
      </c>
      <c r="E1742" t="s">
        <v>99</v>
      </c>
      <c r="F1742" t="s">
        <v>13</v>
      </c>
      <c r="G1742" t="s">
        <v>5941</v>
      </c>
      <c r="H1742" s="1">
        <v>0.7</v>
      </c>
      <c r="I1742" s="2">
        <v>42876</v>
      </c>
      <c r="J1742" t="s">
        <v>6442</v>
      </c>
      <c r="K1742" t="s">
        <v>102</v>
      </c>
      <c r="L1742">
        <v>19143</v>
      </c>
      <c r="M1742">
        <v>1647</v>
      </c>
      <c r="N1742" t="s">
        <v>8227</v>
      </c>
      <c r="O1742">
        <v>-18</v>
      </c>
      <c r="P1742">
        <v>2</v>
      </c>
      <c r="Q1742" t="s">
        <v>104</v>
      </c>
      <c r="R1742" t="s">
        <v>8304</v>
      </c>
      <c r="S1742">
        <v>-18.03</v>
      </c>
      <c r="T1742">
        <v>25</v>
      </c>
      <c r="U1742" t="s">
        <v>33</v>
      </c>
      <c r="V1742" s="2">
        <v>42883</v>
      </c>
      <c r="W1742" t="s">
        <v>39</v>
      </c>
      <c r="X1742" t="s">
        <v>105</v>
      </c>
      <c r="Y1742" t="s">
        <v>54</v>
      </c>
    </row>
    <row r="1743" spans="1:25" x14ac:dyDescent="0.35">
      <c r="A1743">
        <v>2</v>
      </c>
      <c r="B1743" t="s">
        <v>43</v>
      </c>
      <c r="C1743">
        <v>3</v>
      </c>
      <c r="D1743" t="s">
        <v>11</v>
      </c>
      <c r="E1743" t="s">
        <v>27</v>
      </c>
      <c r="F1743" t="s">
        <v>13</v>
      </c>
      <c r="G1743" t="s">
        <v>1074</v>
      </c>
      <c r="H1743" s="1">
        <v>0.2</v>
      </c>
      <c r="I1743" s="2">
        <v>43046</v>
      </c>
      <c r="J1743" t="s">
        <v>1075</v>
      </c>
      <c r="K1743" t="s">
        <v>30</v>
      </c>
      <c r="L1743">
        <v>90036</v>
      </c>
      <c r="M1743">
        <v>1378</v>
      </c>
      <c r="N1743" t="s">
        <v>1076</v>
      </c>
      <c r="O1743">
        <v>12</v>
      </c>
      <c r="P1743">
        <v>1</v>
      </c>
      <c r="Q1743" t="s">
        <v>32</v>
      </c>
      <c r="R1743" t="s">
        <v>8304</v>
      </c>
      <c r="S1743">
        <v>11.92</v>
      </c>
      <c r="T1743">
        <v>191</v>
      </c>
      <c r="U1743" t="s">
        <v>33</v>
      </c>
      <c r="V1743" s="2">
        <v>43048</v>
      </c>
      <c r="W1743" t="s">
        <v>20</v>
      </c>
      <c r="X1743" t="s">
        <v>34</v>
      </c>
      <c r="Y1743" t="s">
        <v>24</v>
      </c>
    </row>
    <row r="1744" spans="1:25" hidden="1" x14ac:dyDescent="0.35">
      <c r="A1744">
        <v>1</v>
      </c>
      <c r="B1744" t="s">
        <v>25</v>
      </c>
      <c r="C1744">
        <v>0</v>
      </c>
      <c r="D1744" t="s">
        <v>26</v>
      </c>
      <c r="E1744" t="s">
        <v>3305</v>
      </c>
      <c r="F1744" t="s">
        <v>13</v>
      </c>
      <c r="G1744" t="s">
        <v>1151</v>
      </c>
      <c r="H1744" s="1">
        <v>0</v>
      </c>
      <c r="I1744" s="2">
        <v>42830</v>
      </c>
      <c r="J1744" t="s">
        <v>3306</v>
      </c>
      <c r="K1744" t="s">
        <v>30</v>
      </c>
      <c r="L1744">
        <v>99207</v>
      </c>
      <c r="M1744">
        <v>528</v>
      </c>
      <c r="N1744" t="s">
        <v>3307</v>
      </c>
      <c r="O1744">
        <v>6</v>
      </c>
      <c r="P1744">
        <v>8</v>
      </c>
      <c r="Q1744" t="s">
        <v>32</v>
      </c>
      <c r="R1744" t="s">
        <v>8304</v>
      </c>
      <c r="S1744">
        <v>6.44</v>
      </c>
      <c r="T1744">
        <v>24</v>
      </c>
      <c r="U1744" t="s">
        <v>19</v>
      </c>
      <c r="V1744" s="2">
        <v>42831</v>
      </c>
      <c r="W1744" t="s">
        <v>773</v>
      </c>
      <c r="X1744" t="s">
        <v>69</v>
      </c>
      <c r="Y1744" t="s">
        <v>49</v>
      </c>
    </row>
    <row r="1745" spans="1:25" hidden="1" x14ac:dyDescent="0.35">
      <c r="A1745">
        <v>1</v>
      </c>
      <c r="B1745" t="s">
        <v>25</v>
      </c>
      <c r="C1745">
        <v>0</v>
      </c>
      <c r="D1745" t="s">
        <v>50</v>
      </c>
      <c r="E1745" t="s">
        <v>3305</v>
      </c>
      <c r="F1745" t="s">
        <v>13</v>
      </c>
      <c r="G1745" t="s">
        <v>1151</v>
      </c>
      <c r="H1745" s="1">
        <v>0</v>
      </c>
      <c r="I1745" s="2">
        <v>42830</v>
      </c>
      <c r="J1745" t="s">
        <v>3306</v>
      </c>
      <c r="K1745" t="s">
        <v>30</v>
      </c>
      <c r="L1745">
        <v>99207</v>
      </c>
      <c r="M1745">
        <v>1410</v>
      </c>
      <c r="N1745" t="s">
        <v>276</v>
      </c>
      <c r="O1745">
        <v>26</v>
      </c>
      <c r="P1745">
        <v>6</v>
      </c>
      <c r="Q1745" t="s">
        <v>32</v>
      </c>
      <c r="R1745" t="s">
        <v>8304</v>
      </c>
      <c r="S1745">
        <v>26.39</v>
      </c>
      <c r="T1745">
        <v>240</v>
      </c>
      <c r="U1745" t="s">
        <v>19</v>
      </c>
      <c r="V1745" s="2">
        <v>42831</v>
      </c>
      <c r="W1745" t="s">
        <v>773</v>
      </c>
      <c r="X1745" t="s">
        <v>69</v>
      </c>
      <c r="Y1745" t="s">
        <v>113</v>
      </c>
    </row>
    <row r="1746" spans="1:25" hidden="1" x14ac:dyDescent="0.35">
      <c r="A1746">
        <v>7</v>
      </c>
      <c r="B1746" t="s">
        <v>25</v>
      </c>
      <c r="C1746">
        <v>6</v>
      </c>
      <c r="D1746" t="s">
        <v>26</v>
      </c>
      <c r="E1746" t="s">
        <v>99</v>
      </c>
      <c r="F1746" t="s">
        <v>13</v>
      </c>
      <c r="G1746" t="s">
        <v>5520</v>
      </c>
      <c r="H1746" s="1">
        <v>0.7</v>
      </c>
      <c r="I1746" s="2">
        <v>42985</v>
      </c>
      <c r="J1746" t="s">
        <v>6439</v>
      </c>
      <c r="K1746" t="s">
        <v>102</v>
      </c>
      <c r="L1746">
        <v>19134</v>
      </c>
      <c r="M1746">
        <v>723</v>
      </c>
      <c r="N1746" t="s">
        <v>354</v>
      </c>
      <c r="O1746">
        <v>-7</v>
      </c>
      <c r="P1746">
        <v>1</v>
      </c>
      <c r="Q1746" t="s">
        <v>104</v>
      </c>
      <c r="R1746" t="s">
        <v>8304</v>
      </c>
      <c r="S1746">
        <v>-6.98</v>
      </c>
      <c r="T1746">
        <v>10</v>
      </c>
      <c r="U1746" t="s">
        <v>33</v>
      </c>
      <c r="V1746" s="2">
        <v>42992</v>
      </c>
      <c r="W1746" t="s">
        <v>39</v>
      </c>
      <c r="X1746" t="s">
        <v>105</v>
      </c>
      <c r="Y1746" t="s">
        <v>54</v>
      </c>
    </row>
    <row r="1747" spans="1:25" hidden="1" x14ac:dyDescent="0.35">
      <c r="A1747">
        <v>7</v>
      </c>
      <c r="B1747" t="s">
        <v>25</v>
      </c>
      <c r="C1747">
        <v>6</v>
      </c>
      <c r="D1747" t="s">
        <v>26</v>
      </c>
      <c r="E1747" t="s">
        <v>99</v>
      </c>
      <c r="F1747" t="s">
        <v>13</v>
      </c>
      <c r="G1747" t="s">
        <v>5520</v>
      </c>
      <c r="H1747" s="1">
        <v>0.7</v>
      </c>
      <c r="I1747" s="2">
        <v>42985</v>
      </c>
      <c r="J1747" t="s">
        <v>6439</v>
      </c>
      <c r="K1747" t="s">
        <v>102</v>
      </c>
      <c r="L1747">
        <v>19134</v>
      </c>
      <c r="M1747">
        <v>135</v>
      </c>
      <c r="N1747" t="s">
        <v>1201</v>
      </c>
      <c r="O1747">
        <v>-4</v>
      </c>
      <c r="P1747">
        <v>3</v>
      </c>
      <c r="Q1747" t="s">
        <v>104</v>
      </c>
      <c r="R1747" t="s">
        <v>8304</v>
      </c>
      <c r="S1747">
        <v>-3.94</v>
      </c>
      <c r="T1747">
        <v>5</v>
      </c>
      <c r="U1747" t="s">
        <v>33</v>
      </c>
      <c r="V1747" s="2">
        <v>42992</v>
      </c>
      <c r="W1747" t="s">
        <v>39</v>
      </c>
      <c r="X1747" t="s">
        <v>105</v>
      </c>
      <c r="Y1747" t="s">
        <v>54</v>
      </c>
    </row>
    <row r="1748" spans="1:25" hidden="1" x14ac:dyDescent="0.35">
      <c r="A1748">
        <v>7</v>
      </c>
      <c r="B1748" t="s">
        <v>25</v>
      </c>
      <c r="C1748">
        <v>6</v>
      </c>
      <c r="D1748" t="s">
        <v>50</v>
      </c>
      <c r="E1748" t="s">
        <v>99</v>
      </c>
      <c r="F1748" t="s">
        <v>13</v>
      </c>
      <c r="G1748" t="s">
        <v>5520</v>
      </c>
      <c r="H1748" s="1">
        <v>0.4</v>
      </c>
      <c r="I1748" s="2">
        <v>42985</v>
      </c>
      <c r="J1748" t="s">
        <v>6439</v>
      </c>
      <c r="K1748" t="s">
        <v>102</v>
      </c>
      <c r="L1748">
        <v>19134</v>
      </c>
      <c r="M1748">
        <v>1395</v>
      </c>
      <c r="N1748" t="s">
        <v>974</v>
      </c>
      <c r="O1748">
        <v>-132</v>
      </c>
      <c r="P1748">
        <v>6</v>
      </c>
      <c r="Q1748" t="s">
        <v>104</v>
      </c>
      <c r="R1748" t="s">
        <v>8304</v>
      </c>
      <c r="S1748">
        <v>-131.99</v>
      </c>
      <c r="T1748">
        <v>792</v>
      </c>
      <c r="U1748" t="s">
        <v>33</v>
      </c>
      <c r="V1748" s="2">
        <v>42992</v>
      </c>
      <c r="W1748" t="s">
        <v>39</v>
      </c>
      <c r="X1748" t="s">
        <v>105</v>
      </c>
      <c r="Y1748" t="s">
        <v>52</v>
      </c>
    </row>
    <row r="1749" spans="1:25" hidden="1" x14ac:dyDescent="0.35">
      <c r="A1749">
        <v>3</v>
      </c>
      <c r="B1749" t="s">
        <v>10</v>
      </c>
      <c r="C1749">
        <v>3</v>
      </c>
      <c r="D1749" t="s">
        <v>26</v>
      </c>
      <c r="E1749" t="s">
        <v>535</v>
      </c>
      <c r="F1749" t="s">
        <v>13</v>
      </c>
      <c r="G1749" t="s">
        <v>5205</v>
      </c>
      <c r="H1749" s="1">
        <v>0</v>
      </c>
      <c r="I1749" s="2">
        <v>43005</v>
      </c>
      <c r="J1749" t="s">
        <v>6015</v>
      </c>
      <c r="K1749" t="s">
        <v>73</v>
      </c>
      <c r="L1749">
        <v>48205</v>
      </c>
      <c r="M1749">
        <v>1796</v>
      </c>
      <c r="N1749" t="s">
        <v>3091</v>
      </c>
      <c r="O1749">
        <v>12</v>
      </c>
      <c r="P1749">
        <v>4</v>
      </c>
      <c r="Q1749" t="s">
        <v>75</v>
      </c>
      <c r="R1749" t="s">
        <v>8304</v>
      </c>
      <c r="S1749">
        <v>12.44</v>
      </c>
      <c r="T1749">
        <v>26</v>
      </c>
      <c r="U1749" t="s">
        <v>33</v>
      </c>
      <c r="V1749" s="2">
        <v>43008</v>
      </c>
      <c r="W1749" t="s">
        <v>20</v>
      </c>
      <c r="X1749" t="s">
        <v>156</v>
      </c>
      <c r="Y1749" t="s">
        <v>64</v>
      </c>
    </row>
    <row r="1750" spans="1:25" hidden="1" x14ac:dyDescent="0.35">
      <c r="A1750">
        <v>3</v>
      </c>
      <c r="B1750" t="s">
        <v>10</v>
      </c>
      <c r="C1750">
        <v>3</v>
      </c>
      <c r="D1750" t="s">
        <v>26</v>
      </c>
      <c r="E1750" t="s">
        <v>535</v>
      </c>
      <c r="F1750" t="s">
        <v>13</v>
      </c>
      <c r="G1750" t="s">
        <v>5205</v>
      </c>
      <c r="H1750" s="1">
        <v>0</v>
      </c>
      <c r="I1750" s="2">
        <v>43005</v>
      </c>
      <c r="J1750" t="s">
        <v>6015</v>
      </c>
      <c r="K1750" t="s">
        <v>73</v>
      </c>
      <c r="L1750">
        <v>48205</v>
      </c>
      <c r="M1750">
        <v>1136</v>
      </c>
      <c r="N1750" t="s">
        <v>4420</v>
      </c>
      <c r="O1750">
        <v>5</v>
      </c>
      <c r="P1750">
        <v>5</v>
      </c>
      <c r="Q1750" t="s">
        <v>75</v>
      </c>
      <c r="R1750" t="s">
        <v>8304</v>
      </c>
      <c r="S1750">
        <v>4.76</v>
      </c>
      <c r="T1750">
        <v>16</v>
      </c>
      <c r="U1750" t="s">
        <v>33</v>
      </c>
      <c r="V1750" s="2">
        <v>43008</v>
      </c>
      <c r="W1750" t="s">
        <v>20</v>
      </c>
      <c r="X1750" t="s">
        <v>156</v>
      </c>
      <c r="Y1750" t="s">
        <v>49</v>
      </c>
    </row>
    <row r="1751" spans="1:25" hidden="1" x14ac:dyDescent="0.35">
      <c r="A1751">
        <v>4</v>
      </c>
      <c r="B1751" t="s">
        <v>43</v>
      </c>
      <c r="C1751">
        <v>6</v>
      </c>
      <c r="D1751" t="s">
        <v>26</v>
      </c>
      <c r="E1751" t="s">
        <v>305</v>
      </c>
      <c r="F1751" t="s">
        <v>13</v>
      </c>
      <c r="G1751" t="s">
        <v>2010</v>
      </c>
      <c r="H1751" s="1">
        <v>0</v>
      </c>
      <c r="I1751" s="2">
        <v>42769</v>
      </c>
      <c r="J1751" t="s">
        <v>4337</v>
      </c>
      <c r="K1751" t="s">
        <v>16</v>
      </c>
      <c r="L1751">
        <v>31907</v>
      </c>
      <c r="M1751">
        <v>1501</v>
      </c>
      <c r="N1751" t="s">
        <v>412</v>
      </c>
      <c r="O1751">
        <v>35</v>
      </c>
      <c r="P1751">
        <v>9</v>
      </c>
      <c r="Q1751" t="s">
        <v>18</v>
      </c>
      <c r="R1751" t="s">
        <v>8304</v>
      </c>
      <c r="S1751">
        <v>35.020000000000003</v>
      </c>
      <c r="T1751">
        <v>75</v>
      </c>
      <c r="U1751" t="s">
        <v>19</v>
      </c>
      <c r="V1751" s="2">
        <v>42773</v>
      </c>
      <c r="W1751" t="s">
        <v>39</v>
      </c>
      <c r="X1751" t="s">
        <v>761</v>
      </c>
      <c r="Y1751" t="s">
        <v>119</v>
      </c>
    </row>
    <row r="1752" spans="1:25" hidden="1" x14ac:dyDescent="0.35">
      <c r="A1752">
        <v>4</v>
      </c>
      <c r="B1752" t="s">
        <v>43</v>
      </c>
      <c r="C1752">
        <v>6</v>
      </c>
      <c r="D1752" t="s">
        <v>11</v>
      </c>
      <c r="E1752" t="s">
        <v>876</v>
      </c>
      <c r="F1752" t="s">
        <v>13</v>
      </c>
      <c r="G1752" t="s">
        <v>7111</v>
      </c>
      <c r="H1752" s="1">
        <v>0</v>
      </c>
      <c r="I1752" s="2">
        <v>42940</v>
      </c>
      <c r="J1752" t="s">
        <v>7112</v>
      </c>
      <c r="K1752" t="s">
        <v>16</v>
      </c>
      <c r="L1752">
        <v>40214</v>
      </c>
      <c r="M1752">
        <v>570</v>
      </c>
      <c r="N1752" t="s">
        <v>46</v>
      </c>
      <c r="O1752">
        <v>6</v>
      </c>
      <c r="P1752">
        <v>3</v>
      </c>
      <c r="Q1752" t="s">
        <v>18</v>
      </c>
      <c r="R1752" t="s">
        <v>8304</v>
      </c>
      <c r="S1752">
        <v>6.07</v>
      </c>
      <c r="T1752">
        <v>21</v>
      </c>
      <c r="U1752" t="s">
        <v>76</v>
      </c>
      <c r="V1752" s="2">
        <v>42944</v>
      </c>
      <c r="W1752" t="s">
        <v>39</v>
      </c>
      <c r="X1752" t="s">
        <v>21</v>
      </c>
      <c r="Y1752" t="s">
        <v>47</v>
      </c>
    </row>
    <row r="1753" spans="1:25" hidden="1" x14ac:dyDescent="0.35">
      <c r="A1753">
        <v>4</v>
      </c>
      <c r="B1753" t="s">
        <v>43</v>
      </c>
      <c r="C1753">
        <v>6</v>
      </c>
      <c r="D1753" t="s">
        <v>26</v>
      </c>
      <c r="E1753" t="s">
        <v>876</v>
      </c>
      <c r="F1753" t="s">
        <v>13</v>
      </c>
      <c r="G1753" t="s">
        <v>7111</v>
      </c>
      <c r="H1753" s="1">
        <v>0</v>
      </c>
      <c r="I1753" s="2">
        <v>42940</v>
      </c>
      <c r="J1753" t="s">
        <v>7112</v>
      </c>
      <c r="K1753" t="s">
        <v>16</v>
      </c>
      <c r="L1753">
        <v>40214</v>
      </c>
      <c r="M1753">
        <v>701</v>
      </c>
      <c r="N1753" t="s">
        <v>1134</v>
      </c>
      <c r="O1753">
        <v>41</v>
      </c>
      <c r="P1753">
        <v>6</v>
      </c>
      <c r="Q1753" t="s">
        <v>18</v>
      </c>
      <c r="R1753" t="s">
        <v>8304</v>
      </c>
      <c r="S1753">
        <v>41.43</v>
      </c>
      <c r="T1753">
        <v>90</v>
      </c>
      <c r="U1753" t="s">
        <v>76</v>
      </c>
      <c r="V1753" s="2">
        <v>42944</v>
      </c>
      <c r="W1753" t="s">
        <v>39</v>
      </c>
      <c r="X1753" t="s">
        <v>21</v>
      </c>
      <c r="Y1753" t="s">
        <v>54</v>
      </c>
    </row>
    <row r="1754" spans="1:25" hidden="1" x14ac:dyDescent="0.35">
      <c r="A1754">
        <v>4</v>
      </c>
      <c r="B1754" t="s">
        <v>43</v>
      </c>
      <c r="C1754">
        <v>6</v>
      </c>
      <c r="D1754" t="s">
        <v>26</v>
      </c>
      <c r="E1754" t="s">
        <v>876</v>
      </c>
      <c r="F1754" t="s">
        <v>13</v>
      </c>
      <c r="G1754" t="s">
        <v>7111</v>
      </c>
      <c r="H1754" s="1">
        <v>0</v>
      </c>
      <c r="I1754" s="2">
        <v>42940</v>
      </c>
      <c r="J1754" t="s">
        <v>7112</v>
      </c>
      <c r="K1754" t="s">
        <v>16</v>
      </c>
      <c r="L1754">
        <v>40214</v>
      </c>
      <c r="M1754">
        <v>701</v>
      </c>
      <c r="N1754" t="s">
        <v>1134</v>
      </c>
      <c r="O1754">
        <v>62</v>
      </c>
      <c r="P1754">
        <v>9</v>
      </c>
      <c r="Q1754" t="s">
        <v>18</v>
      </c>
      <c r="R1754" t="s">
        <v>8304</v>
      </c>
      <c r="S1754">
        <v>62.14</v>
      </c>
      <c r="T1754">
        <v>135</v>
      </c>
      <c r="U1754" t="s">
        <v>76</v>
      </c>
      <c r="V1754" s="2">
        <v>42944</v>
      </c>
      <c r="W1754" t="s">
        <v>39</v>
      </c>
      <c r="X1754" t="s">
        <v>21</v>
      </c>
      <c r="Y1754" t="s">
        <v>54</v>
      </c>
    </row>
    <row r="1755" spans="1:25" hidden="1" x14ac:dyDescent="0.35">
      <c r="A1755">
        <v>4</v>
      </c>
      <c r="B1755" t="s">
        <v>43</v>
      </c>
      <c r="C1755">
        <v>6</v>
      </c>
      <c r="D1755" t="s">
        <v>50</v>
      </c>
      <c r="E1755" t="s">
        <v>876</v>
      </c>
      <c r="F1755" t="s">
        <v>13</v>
      </c>
      <c r="G1755" t="s">
        <v>7111</v>
      </c>
      <c r="H1755" s="1">
        <v>0</v>
      </c>
      <c r="I1755" s="2">
        <v>42940</v>
      </c>
      <c r="J1755" t="s">
        <v>7112</v>
      </c>
      <c r="K1755" t="s">
        <v>16</v>
      </c>
      <c r="L1755">
        <v>40214</v>
      </c>
      <c r="M1755">
        <v>140</v>
      </c>
      <c r="N1755" t="s">
        <v>4992</v>
      </c>
      <c r="O1755">
        <v>64</v>
      </c>
      <c r="P1755">
        <v>14</v>
      </c>
      <c r="Q1755" t="s">
        <v>18</v>
      </c>
      <c r="R1755" t="s">
        <v>8304</v>
      </c>
      <c r="S1755">
        <v>64.37</v>
      </c>
      <c r="T1755">
        <v>280</v>
      </c>
      <c r="U1755" t="s">
        <v>76</v>
      </c>
      <c r="V1755" s="2">
        <v>42944</v>
      </c>
      <c r="W1755" t="s">
        <v>39</v>
      </c>
      <c r="X1755" t="s">
        <v>21</v>
      </c>
      <c r="Y1755" t="s">
        <v>113</v>
      </c>
    </row>
    <row r="1756" spans="1:25" hidden="1" x14ac:dyDescent="0.35">
      <c r="A1756">
        <v>2</v>
      </c>
      <c r="B1756" t="s">
        <v>25</v>
      </c>
      <c r="C1756">
        <v>1</v>
      </c>
      <c r="D1756" t="s">
        <v>26</v>
      </c>
      <c r="E1756" t="s">
        <v>171</v>
      </c>
      <c r="F1756" t="s">
        <v>13</v>
      </c>
      <c r="G1756" t="s">
        <v>1761</v>
      </c>
      <c r="H1756" s="1">
        <v>0</v>
      </c>
      <c r="I1756" s="2">
        <v>42885</v>
      </c>
      <c r="J1756" t="s">
        <v>2864</v>
      </c>
      <c r="K1756" t="s">
        <v>102</v>
      </c>
      <c r="L1756">
        <v>10009</v>
      </c>
      <c r="M1756">
        <v>612</v>
      </c>
      <c r="N1756" t="s">
        <v>2865</v>
      </c>
      <c r="O1756">
        <v>45</v>
      </c>
      <c r="P1756">
        <v>2</v>
      </c>
      <c r="Q1756" t="s">
        <v>104</v>
      </c>
      <c r="R1756" t="s">
        <v>8304</v>
      </c>
      <c r="S1756">
        <v>44.89</v>
      </c>
      <c r="T1756">
        <v>160</v>
      </c>
      <c r="U1756" t="s">
        <v>19</v>
      </c>
      <c r="V1756" s="2">
        <v>42887</v>
      </c>
      <c r="W1756" t="s">
        <v>130</v>
      </c>
      <c r="X1756" t="s">
        <v>175</v>
      </c>
      <c r="Y1756" t="s">
        <v>56</v>
      </c>
    </row>
    <row r="1757" spans="1:25" hidden="1" x14ac:dyDescent="0.35">
      <c r="A1757">
        <v>2</v>
      </c>
      <c r="B1757" t="s">
        <v>25</v>
      </c>
      <c r="C1757">
        <v>1</v>
      </c>
      <c r="D1757" t="s">
        <v>50</v>
      </c>
      <c r="E1757" t="s">
        <v>171</v>
      </c>
      <c r="F1757" t="s">
        <v>13</v>
      </c>
      <c r="G1757" t="s">
        <v>1761</v>
      </c>
      <c r="H1757" s="1">
        <v>0</v>
      </c>
      <c r="I1757" s="2">
        <v>42885</v>
      </c>
      <c r="J1757" t="s">
        <v>2864</v>
      </c>
      <c r="K1757" t="s">
        <v>102</v>
      </c>
      <c r="L1757">
        <v>10009</v>
      </c>
      <c r="M1757">
        <v>1281</v>
      </c>
      <c r="N1757" t="s">
        <v>4733</v>
      </c>
      <c r="O1757">
        <v>4</v>
      </c>
      <c r="P1757">
        <v>3</v>
      </c>
      <c r="Q1757" t="s">
        <v>104</v>
      </c>
      <c r="R1757" t="s">
        <v>8304</v>
      </c>
      <c r="S1757">
        <v>3.87</v>
      </c>
      <c r="T1757">
        <v>129</v>
      </c>
      <c r="U1757" t="s">
        <v>19</v>
      </c>
      <c r="V1757" s="2">
        <v>42887</v>
      </c>
      <c r="W1757" t="s">
        <v>130</v>
      </c>
      <c r="X1757" t="s">
        <v>175</v>
      </c>
      <c r="Y1757" t="s">
        <v>52</v>
      </c>
    </row>
    <row r="1758" spans="1:25" hidden="1" x14ac:dyDescent="0.35">
      <c r="A1758">
        <v>2</v>
      </c>
      <c r="B1758" t="s">
        <v>25</v>
      </c>
      <c r="C1758">
        <v>1</v>
      </c>
      <c r="D1758" t="s">
        <v>50</v>
      </c>
      <c r="E1758" t="s">
        <v>171</v>
      </c>
      <c r="F1758" t="s">
        <v>13</v>
      </c>
      <c r="G1758" t="s">
        <v>1761</v>
      </c>
      <c r="H1758" s="1">
        <v>0</v>
      </c>
      <c r="I1758" s="2">
        <v>42885</v>
      </c>
      <c r="J1758" t="s">
        <v>2864</v>
      </c>
      <c r="K1758" t="s">
        <v>102</v>
      </c>
      <c r="L1758">
        <v>10009</v>
      </c>
      <c r="M1758">
        <v>1331</v>
      </c>
      <c r="N1758" t="s">
        <v>4734</v>
      </c>
      <c r="O1758">
        <v>2</v>
      </c>
      <c r="P1758">
        <v>3</v>
      </c>
      <c r="Q1758" t="s">
        <v>104</v>
      </c>
      <c r="R1758" t="s">
        <v>8304</v>
      </c>
      <c r="S1758">
        <v>2.4</v>
      </c>
      <c r="T1758">
        <v>240</v>
      </c>
      <c r="U1758" t="s">
        <v>19</v>
      </c>
      <c r="V1758" s="2">
        <v>42887</v>
      </c>
      <c r="W1758" t="s">
        <v>130</v>
      </c>
      <c r="X1758" t="s">
        <v>175</v>
      </c>
      <c r="Y1758" t="s">
        <v>52</v>
      </c>
    </row>
    <row r="1759" spans="1:25" hidden="1" x14ac:dyDescent="0.35">
      <c r="A1759">
        <v>2</v>
      </c>
      <c r="B1759" t="s">
        <v>43</v>
      </c>
      <c r="C1759">
        <v>3</v>
      </c>
      <c r="D1759" t="s">
        <v>50</v>
      </c>
      <c r="E1759" t="s">
        <v>122</v>
      </c>
      <c r="F1759" t="s">
        <v>13</v>
      </c>
      <c r="G1759" t="s">
        <v>7557</v>
      </c>
      <c r="H1759" s="1">
        <v>0.2</v>
      </c>
      <c r="I1759" s="2">
        <v>43077</v>
      </c>
      <c r="J1759" t="s">
        <v>7728</v>
      </c>
      <c r="K1759" t="s">
        <v>73</v>
      </c>
      <c r="L1759">
        <v>77036</v>
      </c>
      <c r="M1759">
        <v>1172</v>
      </c>
      <c r="N1759" t="s">
        <v>455</v>
      </c>
      <c r="O1759">
        <v>12</v>
      </c>
      <c r="P1759">
        <v>5</v>
      </c>
      <c r="Q1759" t="s">
        <v>75</v>
      </c>
      <c r="R1759" t="s">
        <v>8304</v>
      </c>
      <c r="S1759">
        <v>12</v>
      </c>
      <c r="T1759">
        <v>120</v>
      </c>
      <c r="U1759" t="s">
        <v>76</v>
      </c>
      <c r="V1759" s="2">
        <v>43079</v>
      </c>
      <c r="W1759" t="s">
        <v>20</v>
      </c>
      <c r="X1759" t="s">
        <v>77</v>
      </c>
      <c r="Y1759" t="s">
        <v>52</v>
      </c>
    </row>
    <row r="1760" spans="1:25" x14ac:dyDescent="0.35">
      <c r="A1760">
        <v>6</v>
      </c>
      <c r="B1760" t="s">
        <v>10</v>
      </c>
      <c r="C1760">
        <v>6</v>
      </c>
      <c r="D1760" t="s">
        <v>26</v>
      </c>
      <c r="E1760" t="s">
        <v>88</v>
      </c>
      <c r="F1760" t="s">
        <v>13</v>
      </c>
      <c r="G1760" t="s">
        <v>95</v>
      </c>
      <c r="H1760" s="1">
        <v>0</v>
      </c>
      <c r="I1760" s="2">
        <v>42855</v>
      </c>
      <c r="J1760" t="s">
        <v>8019</v>
      </c>
      <c r="K1760" t="s">
        <v>30</v>
      </c>
      <c r="L1760">
        <v>94110</v>
      </c>
      <c r="M1760">
        <v>1139</v>
      </c>
      <c r="N1760" t="s">
        <v>785</v>
      </c>
      <c r="O1760">
        <v>10</v>
      </c>
      <c r="P1760">
        <v>3</v>
      </c>
      <c r="Q1760" t="s">
        <v>32</v>
      </c>
      <c r="R1760" t="s">
        <v>92</v>
      </c>
      <c r="S1760">
        <v>9.6999999999999993</v>
      </c>
      <c r="T1760">
        <v>35</v>
      </c>
      <c r="U1760" t="s">
        <v>33</v>
      </c>
      <c r="V1760" s="2">
        <v>42861</v>
      </c>
      <c r="W1760" t="s">
        <v>39</v>
      </c>
      <c r="X1760" t="s">
        <v>34</v>
      </c>
      <c r="Y1760" t="s">
        <v>49</v>
      </c>
    </row>
    <row r="1761" spans="1:25" x14ac:dyDescent="0.35">
      <c r="A1761">
        <v>6</v>
      </c>
      <c r="B1761" t="s">
        <v>10</v>
      </c>
      <c r="C1761">
        <v>6</v>
      </c>
      <c r="D1761" t="s">
        <v>50</v>
      </c>
      <c r="E1761" t="s">
        <v>88</v>
      </c>
      <c r="F1761" t="s">
        <v>13</v>
      </c>
      <c r="G1761" t="s">
        <v>95</v>
      </c>
      <c r="H1761" s="1">
        <v>0.2</v>
      </c>
      <c r="I1761" s="2">
        <v>42855</v>
      </c>
      <c r="J1761" t="s">
        <v>8019</v>
      </c>
      <c r="K1761" t="s">
        <v>30</v>
      </c>
      <c r="L1761">
        <v>94110</v>
      </c>
      <c r="M1761">
        <v>478</v>
      </c>
      <c r="N1761" t="s">
        <v>1153</v>
      </c>
      <c r="O1761">
        <v>2</v>
      </c>
      <c r="P1761">
        <v>5</v>
      </c>
      <c r="Q1761" t="s">
        <v>32</v>
      </c>
      <c r="R1761" t="s">
        <v>92</v>
      </c>
      <c r="S1761">
        <v>1.73</v>
      </c>
      <c r="T1761">
        <v>20</v>
      </c>
      <c r="U1761" t="s">
        <v>33</v>
      </c>
      <c r="V1761" s="2">
        <v>42861</v>
      </c>
      <c r="W1761" t="s">
        <v>39</v>
      </c>
      <c r="X1761" t="s">
        <v>34</v>
      </c>
      <c r="Y1761" t="s">
        <v>52</v>
      </c>
    </row>
    <row r="1762" spans="1:25" hidden="1" x14ac:dyDescent="0.35">
      <c r="A1762">
        <v>5</v>
      </c>
      <c r="B1762" t="s">
        <v>43</v>
      </c>
      <c r="C1762">
        <v>6</v>
      </c>
      <c r="D1762" t="s">
        <v>26</v>
      </c>
      <c r="E1762" t="s">
        <v>65</v>
      </c>
      <c r="F1762" t="s">
        <v>13</v>
      </c>
      <c r="G1762" t="s">
        <v>7152</v>
      </c>
      <c r="H1762" s="1">
        <v>0</v>
      </c>
      <c r="I1762" s="2">
        <v>43070</v>
      </c>
      <c r="J1762" t="s">
        <v>7661</v>
      </c>
      <c r="K1762" t="s">
        <v>30</v>
      </c>
      <c r="L1762">
        <v>98105</v>
      </c>
      <c r="M1762">
        <v>1305</v>
      </c>
      <c r="N1762" t="s">
        <v>3064</v>
      </c>
      <c r="O1762">
        <v>6</v>
      </c>
      <c r="P1762">
        <v>5</v>
      </c>
      <c r="Q1762" t="s">
        <v>32</v>
      </c>
      <c r="R1762" t="s">
        <v>8304</v>
      </c>
      <c r="S1762">
        <v>5.56</v>
      </c>
      <c r="T1762">
        <v>14</v>
      </c>
      <c r="U1762" t="s">
        <v>76</v>
      </c>
      <c r="V1762" s="2">
        <v>43075</v>
      </c>
      <c r="W1762" t="s">
        <v>39</v>
      </c>
      <c r="X1762" t="s">
        <v>69</v>
      </c>
      <c r="Y1762" t="s">
        <v>49</v>
      </c>
    </row>
    <row r="1763" spans="1:25" hidden="1" x14ac:dyDescent="0.35">
      <c r="A1763">
        <v>4</v>
      </c>
      <c r="B1763" t="s">
        <v>43</v>
      </c>
      <c r="C1763">
        <v>6</v>
      </c>
      <c r="D1763" t="s">
        <v>26</v>
      </c>
      <c r="E1763" t="s">
        <v>4283</v>
      </c>
      <c r="F1763" t="s">
        <v>13</v>
      </c>
      <c r="G1763" t="s">
        <v>469</v>
      </c>
      <c r="H1763" s="1">
        <v>0</v>
      </c>
      <c r="I1763" s="2">
        <v>42914</v>
      </c>
      <c r="J1763" t="s">
        <v>7564</v>
      </c>
      <c r="K1763" t="s">
        <v>16</v>
      </c>
      <c r="L1763">
        <v>30080</v>
      </c>
      <c r="M1763">
        <v>707</v>
      </c>
      <c r="N1763" t="s">
        <v>3365</v>
      </c>
      <c r="O1763">
        <v>55</v>
      </c>
      <c r="P1763">
        <v>2</v>
      </c>
      <c r="Q1763" t="s">
        <v>18</v>
      </c>
      <c r="R1763" t="s">
        <v>8304</v>
      </c>
      <c r="S1763">
        <v>55</v>
      </c>
      <c r="T1763">
        <v>120</v>
      </c>
      <c r="U1763" t="s">
        <v>76</v>
      </c>
      <c r="V1763" s="2">
        <v>42918</v>
      </c>
      <c r="W1763" t="s">
        <v>39</v>
      </c>
      <c r="X1763" t="s">
        <v>761</v>
      </c>
      <c r="Y1763" t="s">
        <v>54</v>
      </c>
    </row>
    <row r="1764" spans="1:25" hidden="1" x14ac:dyDescent="0.35">
      <c r="A1764">
        <v>4</v>
      </c>
      <c r="B1764" t="s">
        <v>43</v>
      </c>
      <c r="C1764">
        <v>6</v>
      </c>
      <c r="D1764" t="s">
        <v>26</v>
      </c>
      <c r="E1764" t="s">
        <v>4283</v>
      </c>
      <c r="F1764" t="s">
        <v>13</v>
      </c>
      <c r="G1764" t="s">
        <v>469</v>
      </c>
      <c r="H1764" s="1">
        <v>0</v>
      </c>
      <c r="I1764" s="2">
        <v>42914</v>
      </c>
      <c r="J1764" t="s">
        <v>7564</v>
      </c>
      <c r="K1764" t="s">
        <v>16</v>
      </c>
      <c r="L1764">
        <v>30080</v>
      </c>
      <c r="M1764">
        <v>360</v>
      </c>
      <c r="N1764" t="s">
        <v>6483</v>
      </c>
      <c r="O1764">
        <v>42</v>
      </c>
      <c r="P1764">
        <v>5</v>
      </c>
      <c r="Q1764" t="s">
        <v>18</v>
      </c>
      <c r="R1764" t="s">
        <v>8304</v>
      </c>
      <c r="S1764">
        <v>42.22</v>
      </c>
      <c r="T1764">
        <v>141</v>
      </c>
      <c r="U1764" t="s">
        <v>76</v>
      </c>
      <c r="V1764" s="2">
        <v>42918</v>
      </c>
      <c r="W1764" t="s">
        <v>39</v>
      </c>
      <c r="X1764" t="s">
        <v>761</v>
      </c>
      <c r="Y1764" t="s">
        <v>49</v>
      </c>
    </row>
    <row r="1765" spans="1:25" hidden="1" x14ac:dyDescent="0.35">
      <c r="A1765">
        <v>5</v>
      </c>
      <c r="B1765" t="s">
        <v>43</v>
      </c>
      <c r="C1765">
        <v>6</v>
      </c>
      <c r="D1765" t="s">
        <v>26</v>
      </c>
      <c r="E1765" t="s">
        <v>843</v>
      </c>
      <c r="F1765" t="s">
        <v>13</v>
      </c>
      <c r="G1765" t="s">
        <v>1449</v>
      </c>
      <c r="H1765" s="1">
        <v>0.2</v>
      </c>
      <c r="I1765" s="2">
        <v>42820</v>
      </c>
      <c r="J1765" t="s">
        <v>6510</v>
      </c>
      <c r="K1765" t="s">
        <v>16</v>
      </c>
      <c r="L1765">
        <v>33142</v>
      </c>
      <c r="M1765">
        <v>1787</v>
      </c>
      <c r="N1765" t="s">
        <v>4048</v>
      </c>
      <c r="O1765">
        <v>23</v>
      </c>
      <c r="P1765">
        <v>3</v>
      </c>
      <c r="Q1765" t="s">
        <v>18</v>
      </c>
      <c r="R1765" t="s">
        <v>8304</v>
      </c>
      <c r="S1765">
        <v>23.23</v>
      </c>
      <c r="T1765">
        <v>74</v>
      </c>
      <c r="U1765" t="s">
        <v>33</v>
      </c>
      <c r="V1765" s="2">
        <v>42825</v>
      </c>
      <c r="W1765" t="s">
        <v>39</v>
      </c>
      <c r="X1765" t="s">
        <v>40</v>
      </c>
      <c r="Y1765" t="s">
        <v>64</v>
      </c>
    </row>
    <row r="1766" spans="1:25" x14ac:dyDescent="0.35">
      <c r="A1766">
        <v>4</v>
      </c>
      <c r="B1766" t="s">
        <v>43</v>
      </c>
      <c r="C1766">
        <v>6</v>
      </c>
      <c r="D1766" t="s">
        <v>11</v>
      </c>
      <c r="E1766" t="s">
        <v>27</v>
      </c>
      <c r="F1766" t="s">
        <v>13</v>
      </c>
      <c r="G1766" t="s">
        <v>5732</v>
      </c>
      <c r="H1766" s="1">
        <v>0</v>
      </c>
      <c r="I1766" s="2">
        <v>43002</v>
      </c>
      <c r="J1766" t="s">
        <v>5733</v>
      </c>
      <c r="K1766" t="s">
        <v>30</v>
      </c>
      <c r="L1766">
        <v>90032</v>
      </c>
      <c r="M1766">
        <v>498</v>
      </c>
      <c r="N1766" t="s">
        <v>1217</v>
      </c>
      <c r="O1766">
        <v>5</v>
      </c>
      <c r="P1766">
        <v>3</v>
      </c>
      <c r="Q1766" t="s">
        <v>32</v>
      </c>
      <c r="R1766" t="s">
        <v>8304</v>
      </c>
      <c r="S1766">
        <v>4.62</v>
      </c>
      <c r="T1766">
        <v>15</v>
      </c>
      <c r="U1766" t="s">
        <v>33</v>
      </c>
      <c r="V1766" s="2">
        <v>43006</v>
      </c>
      <c r="W1766" t="s">
        <v>39</v>
      </c>
      <c r="X1766" t="s">
        <v>34</v>
      </c>
      <c r="Y1766" t="s">
        <v>47</v>
      </c>
    </row>
    <row r="1767" spans="1:25" x14ac:dyDescent="0.35">
      <c r="A1767">
        <v>4</v>
      </c>
      <c r="B1767" t="s">
        <v>43</v>
      </c>
      <c r="C1767">
        <v>6</v>
      </c>
      <c r="D1767" t="s">
        <v>26</v>
      </c>
      <c r="E1767" t="s">
        <v>27</v>
      </c>
      <c r="F1767" t="s">
        <v>13</v>
      </c>
      <c r="G1767" t="s">
        <v>5732</v>
      </c>
      <c r="H1767" s="1">
        <v>0</v>
      </c>
      <c r="I1767" s="2">
        <v>43002</v>
      </c>
      <c r="J1767" t="s">
        <v>5733</v>
      </c>
      <c r="K1767" t="s">
        <v>30</v>
      </c>
      <c r="L1767">
        <v>90032</v>
      </c>
      <c r="M1767">
        <v>864</v>
      </c>
      <c r="N1767" t="s">
        <v>3988</v>
      </c>
      <c r="O1767">
        <v>336</v>
      </c>
      <c r="P1767">
        <v>4</v>
      </c>
      <c r="Q1767" t="s">
        <v>32</v>
      </c>
      <c r="R1767" t="s">
        <v>8304</v>
      </c>
      <c r="S1767">
        <v>335.85</v>
      </c>
      <c r="T1767">
        <v>1158</v>
      </c>
      <c r="U1767" t="s">
        <v>33</v>
      </c>
      <c r="V1767" s="2">
        <v>43006</v>
      </c>
      <c r="W1767" t="s">
        <v>39</v>
      </c>
      <c r="X1767" t="s">
        <v>34</v>
      </c>
      <c r="Y1767" t="s">
        <v>56</v>
      </c>
    </row>
    <row r="1768" spans="1:25" hidden="1" x14ac:dyDescent="0.35">
      <c r="A1768">
        <v>4</v>
      </c>
      <c r="B1768" t="s">
        <v>43</v>
      </c>
      <c r="C1768">
        <v>6</v>
      </c>
      <c r="D1768" t="s">
        <v>11</v>
      </c>
      <c r="E1768" t="s">
        <v>708</v>
      </c>
      <c r="F1768" t="s">
        <v>13</v>
      </c>
      <c r="G1768" t="s">
        <v>692</v>
      </c>
      <c r="H1768" s="1">
        <v>0.2</v>
      </c>
      <c r="I1768" s="2">
        <v>43096</v>
      </c>
      <c r="J1768" t="s">
        <v>5687</v>
      </c>
      <c r="K1768" t="s">
        <v>16</v>
      </c>
      <c r="L1768">
        <v>37130</v>
      </c>
      <c r="M1768">
        <v>1228</v>
      </c>
      <c r="N1768" t="s">
        <v>8139</v>
      </c>
      <c r="O1768">
        <v>8</v>
      </c>
      <c r="P1768">
        <v>2</v>
      </c>
      <c r="Q1768" t="s">
        <v>18</v>
      </c>
      <c r="R1768" t="s">
        <v>8304</v>
      </c>
      <c r="S1768">
        <v>8.19</v>
      </c>
      <c r="T1768">
        <v>131</v>
      </c>
      <c r="U1768" t="s">
        <v>33</v>
      </c>
      <c r="V1768" s="2">
        <v>43100</v>
      </c>
      <c r="W1768" t="s">
        <v>39</v>
      </c>
      <c r="X1768" t="s">
        <v>214</v>
      </c>
      <c r="Y1768" t="s">
        <v>22</v>
      </c>
    </row>
    <row r="1769" spans="1:25" hidden="1" x14ac:dyDescent="0.35">
      <c r="A1769">
        <v>4</v>
      </c>
      <c r="B1769" t="s">
        <v>43</v>
      </c>
      <c r="C1769">
        <v>6</v>
      </c>
      <c r="D1769" t="s">
        <v>11</v>
      </c>
      <c r="E1769" t="s">
        <v>708</v>
      </c>
      <c r="F1769" t="s">
        <v>13</v>
      </c>
      <c r="G1769" t="s">
        <v>692</v>
      </c>
      <c r="H1769" s="1">
        <v>0.2</v>
      </c>
      <c r="I1769" s="2">
        <v>43096</v>
      </c>
      <c r="J1769" t="s">
        <v>5687</v>
      </c>
      <c r="K1769" t="s">
        <v>16</v>
      </c>
      <c r="L1769">
        <v>37130</v>
      </c>
      <c r="M1769">
        <v>620</v>
      </c>
      <c r="N1769" t="s">
        <v>8215</v>
      </c>
      <c r="O1769">
        <v>16</v>
      </c>
      <c r="P1769">
        <v>3</v>
      </c>
      <c r="Q1769" t="s">
        <v>18</v>
      </c>
      <c r="R1769" t="s">
        <v>8304</v>
      </c>
      <c r="S1769">
        <v>16.010000000000002</v>
      </c>
      <c r="T1769">
        <v>53</v>
      </c>
      <c r="U1769" t="s">
        <v>33</v>
      </c>
      <c r="V1769" s="2">
        <v>43100</v>
      </c>
      <c r="W1769" t="s">
        <v>39</v>
      </c>
      <c r="X1769" t="s">
        <v>214</v>
      </c>
      <c r="Y1769" t="s">
        <v>47</v>
      </c>
    </row>
    <row r="1770" spans="1:25" hidden="1" x14ac:dyDescent="0.35">
      <c r="A1770">
        <v>4</v>
      </c>
      <c r="B1770" t="s">
        <v>43</v>
      </c>
      <c r="C1770">
        <v>6</v>
      </c>
      <c r="D1770" t="s">
        <v>26</v>
      </c>
      <c r="E1770" t="s">
        <v>708</v>
      </c>
      <c r="F1770" t="s">
        <v>13</v>
      </c>
      <c r="G1770" t="s">
        <v>692</v>
      </c>
      <c r="H1770" s="1">
        <v>0.2</v>
      </c>
      <c r="I1770" s="2">
        <v>43096</v>
      </c>
      <c r="J1770" t="s">
        <v>5687</v>
      </c>
      <c r="K1770" t="s">
        <v>16</v>
      </c>
      <c r="L1770">
        <v>37130</v>
      </c>
      <c r="M1770">
        <v>1503</v>
      </c>
      <c r="N1770" t="s">
        <v>3908</v>
      </c>
      <c r="O1770">
        <v>2</v>
      </c>
      <c r="P1770">
        <v>3</v>
      </c>
      <c r="Q1770" t="s">
        <v>18</v>
      </c>
      <c r="R1770" t="s">
        <v>8304</v>
      </c>
      <c r="S1770">
        <v>2.25</v>
      </c>
      <c r="T1770">
        <v>23</v>
      </c>
      <c r="U1770" t="s">
        <v>33</v>
      </c>
      <c r="V1770" s="2">
        <v>43100</v>
      </c>
      <c r="W1770" t="s">
        <v>39</v>
      </c>
      <c r="X1770" t="s">
        <v>214</v>
      </c>
      <c r="Y1770" t="s">
        <v>42</v>
      </c>
    </row>
    <row r="1771" spans="1:25" hidden="1" x14ac:dyDescent="0.35">
      <c r="A1771">
        <v>4</v>
      </c>
      <c r="B1771" t="s">
        <v>43</v>
      </c>
      <c r="C1771">
        <v>6</v>
      </c>
      <c r="D1771" t="s">
        <v>50</v>
      </c>
      <c r="E1771" t="s">
        <v>708</v>
      </c>
      <c r="F1771" t="s">
        <v>13</v>
      </c>
      <c r="G1771" t="s">
        <v>692</v>
      </c>
      <c r="H1771" s="1">
        <v>0.2</v>
      </c>
      <c r="I1771" s="2">
        <v>43096</v>
      </c>
      <c r="J1771" t="s">
        <v>5687</v>
      </c>
      <c r="K1771" t="s">
        <v>16</v>
      </c>
      <c r="L1771">
        <v>37130</v>
      </c>
      <c r="M1771">
        <v>1065</v>
      </c>
      <c r="N1771" t="s">
        <v>5054</v>
      </c>
      <c r="O1771">
        <v>1</v>
      </c>
      <c r="P1771">
        <v>3</v>
      </c>
      <c r="Q1771" t="s">
        <v>18</v>
      </c>
      <c r="R1771" t="s">
        <v>8304</v>
      </c>
      <c r="S1771">
        <v>0.71</v>
      </c>
      <c r="T1771">
        <v>5</v>
      </c>
      <c r="U1771" t="s">
        <v>33</v>
      </c>
      <c r="V1771" s="2">
        <v>43100</v>
      </c>
      <c r="W1771" t="s">
        <v>39</v>
      </c>
      <c r="X1771" t="s">
        <v>214</v>
      </c>
      <c r="Y1771" t="s">
        <v>113</v>
      </c>
    </row>
    <row r="1772" spans="1:25" hidden="1" x14ac:dyDescent="0.35">
      <c r="A1772">
        <v>4</v>
      </c>
      <c r="B1772" t="s">
        <v>43</v>
      </c>
      <c r="C1772">
        <v>6</v>
      </c>
      <c r="D1772" t="s">
        <v>50</v>
      </c>
      <c r="E1772" t="s">
        <v>708</v>
      </c>
      <c r="F1772" t="s">
        <v>13</v>
      </c>
      <c r="G1772" t="s">
        <v>692</v>
      </c>
      <c r="H1772" s="1">
        <v>0.2</v>
      </c>
      <c r="I1772" s="2">
        <v>43096</v>
      </c>
      <c r="J1772" t="s">
        <v>5687</v>
      </c>
      <c r="K1772" t="s">
        <v>16</v>
      </c>
      <c r="L1772">
        <v>37130</v>
      </c>
      <c r="M1772">
        <v>1408</v>
      </c>
      <c r="N1772" t="s">
        <v>5190</v>
      </c>
      <c r="O1772">
        <v>-13</v>
      </c>
      <c r="P1772">
        <v>7</v>
      </c>
      <c r="Q1772" t="s">
        <v>18</v>
      </c>
      <c r="R1772" t="s">
        <v>8304</v>
      </c>
      <c r="S1772">
        <v>-12.73</v>
      </c>
      <c r="T1772">
        <v>73</v>
      </c>
      <c r="U1772" t="s">
        <v>33</v>
      </c>
      <c r="V1772" s="2">
        <v>43100</v>
      </c>
      <c r="W1772" t="s">
        <v>39</v>
      </c>
      <c r="X1772" t="s">
        <v>214</v>
      </c>
      <c r="Y1772" t="s">
        <v>113</v>
      </c>
    </row>
    <row r="1773" spans="1:25" hidden="1" x14ac:dyDescent="0.35">
      <c r="A1773">
        <v>2</v>
      </c>
      <c r="B1773" t="s">
        <v>25</v>
      </c>
      <c r="C1773">
        <v>1</v>
      </c>
      <c r="D1773" t="s">
        <v>50</v>
      </c>
      <c r="E1773" t="s">
        <v>171</v>
      </c>
      <c r="F1773" t="s">
        <v>13</v>
      </c>
      <c r="G1773" t="s">
        <v>579</v>
      </c>
      <c r="H1773" s="1">
        <v>0</v>
      </c>
      <c r="I1773" s="2">
        <v>43003</v>
      </c>
      <c r="J1773" t="s">
        <v>6681</v>
      </c>
      <c r="K1773" t="s">
        <v>102</v>
      </c>
      <c r="L1773">
        <v>10011</v>
      </c>
      <c r="M1773">
        <v>1328</v>
      </c>
      <c r="N1773" t="s">
        <v>4860</v>
      </c>
      <c r="O1773">
        <v>396</v>
      </c>
      <c r="P1773">
        <v>9</v>
      </c>
      <c r="Q1773" t="s">
        <v>104</v>
      </c>
      <c r="R1773" t="s">
        <v>8304</v>
      </c>
      <c r="S1773">
        <v>395.96</v>
      </c>
      <c r="T1773">
        <v>900</v>
      </c>
      <c r="U1773" t="s">
        <v>33</v>
      </c>
      <c r="V1773" s="2">
        <v>43005</v>
      </c>
      <c r="W1773" t="s">
        <v>130</v>
      </c>
      <c r="X1773" t="s">
        <v>175</v>
      </c>
      <c r="Y1773" t="s">
        <v>113</v>
      </c>
    </row>
    <row r="1774" spans="1:25" hidden="1" x14ac:dyDescent="0.35">
      <c r="A1774">
        <v>4</v>
      </c>
      <c r="B1774" t="s">
        <v>25</v>
      </c>
      <c r="C1774">
        <v>3</v>
      </c>
      <c r="D1774" t="s">
        <v>11</v>
      </c>
      <c r="E1774" t="s">
        <v>1468</v>
      </c>
      <c r="F1774" t="s">
        <v>13</v>
      </c>
      <c r="G1774" t="s">
        <v>6930</v>
      </c>
      <c r="H1774" s="1">
        <v>0</v>
      </c>
      <c r="I1774" s="2">
        <v>42956</v>
      </c>
      <c r="J1774" t="s">
        <v>6931</v>
      </c>
      <c r="K1774" t="s">
        <v>73</v>
      </c>
      <c r="L1774">
        <v>53209</v>
      </c>
      <c r="M1774">
        <v>1228</v>
      </c>
      <c r="N1774" t="s">
        <v>8131</v>
      </c>
      <c r="O1774">
        <v>48</v>
      </c>
      <c r="P1774">
        <v>5</v>
      </c>
      <c r="Q1774" t="s">
        <v>75</v>
      </c>
      <c r="R1774" t="s">
        <v>8304</v>
      </c>
      <c r="S1774">
        <v>48.12</v>
      </c>
      <c r="T1774">
        <v>687</v>
      </c>
      <c r="U1774" t="s">
        <v>76</v>
      </c>
      <c r="V1774" s="2">
        <v>42960</v>
      </c>
      <c r="W1774" t="s">
        <v>20</v>
      </c>
      <c r="X1774" t="s">
        <v>82</v>
      </c>
      <c r="Y1774" t="s">
        <v>22</v>
      </c>
    </row>
    <row r="1775" spans="1:25" hidden="1" x14ac:dyDescent="0.35">
      <c r="A1775">
        <v>4</v>
      </c>
      <c r="B1775" t="s">
        <v>43</v>
      </c>
      <c r="C1775">
        <v>6</v>
      </c>
      <c r="D1775" t="s">
        <v>26</v>
      </c>
      <c r="E1775" t="s">
        <v>787</v>
      </c>
      <c r="F1775" t="s">
        <v>13</v>
      </c>
      <c r="G1775" t="s">
        <v>812</v>
      </c>
      <c r="H1775" s="1">
        <v>0.2</v>
      </c>
      <c r="I1775" s="2">
        <v>43044</v>
      </c>
      <c r="J1775" t="s">
        <v>3921</v>
      </c>
      <c r="K1775" t="s">
        <v>73</v>
      </c>
      <c r="L1775">
        <v>62301</v>
      </c>
      <c r="M1775">
        <v>183</v>
      </c>
      <c r="N1775" t="s">
        <v>1434</v>
      </c>
      <c r="O1775">
        <v>6</v>
      </c>
      <c r="P1775">
        <v>6</v>
      </c>
      <c r="Q1775" t="s">
        <v>75</v>
      </c>
      <c r="R1775" t="s">
        <v>8304</v>
      </c>
      <c r="S1775">
        <v>6.44</v>
      </c>
      <c r="T1775">
        <v>20</v>
      </c>
      <c r="U1775" t="s">
        <v>19</v>
      </c>
      <c r="V1775" s="2">
        <v>43048</v>
      </c>
      <c r="W1775" t="s">
        <v>39</v>
      </c>
      <c r="X1775" t="s">
        <v>139</v>
      </c>
      <c r="Y1775" t="s">
        <v>35</v>
      </c>
    </row>
    <row r="1776" spans="1:25" hidden="1" x14ac:dyDescent="0.35">
      <c r="A1776">
        <v>2</v>
      </c>
      <c r="B1776" t="s">
        <v>25</v>
      </c>
      <c r="C1776">
        <v>1</v>
      </c>
      <c r="D1776" t="s">
        <v>26</v>
      </c>
      <c r="E1776" t="s">
        <v>2995</v>
      </c>
      <c r="F1776" t="s">
        <v>13</v>
      </c>
      <c r="G1776" t="s">
        <v>5389</v>
      </c>
      <c r="H1776" s="1">
        <v>0</v>
      </c>
      <c r="I1776" s="2">
        <v>42772</v>
      </c>
      <c r="J1776" t="s">
        <v>5922</v>
      </c>
      <c r="K1776" t="s">
        <v>16</v>
      </c>
      <c r="L1776">
        <v>23434</v>
      </c>
      <c r="M1776">
        <v>1554</v>
      </c>
      <c r="N1776" t="s">
        <v>2966</v>
      </c>
      <c r="O1776">
        <v>3</v>
      </c>
      <c r="P1776">
        <v>3</v>
      </c>
      <c r="Q1776" t="s">
        <v>18</v>
      </c>
      <c r="R1776" t="s">
        <v>8304</v>
      </c>
      <c r="S1776">
        <v>2.93</v>
      </c>
      <c r="T1776">
        <v>147</v>
      </c>
      <c r="U1776" t="s">
        <v>33</v>
      </c>
      <c r="V1776" s="2">
        <v>42774</v>
      </c>
      <c r="W1776" t="s">
        <v>130</v>
      </c>
      <c r="X1776" t="s">
        <v>205</v>
      </c>
      <c r="Y1776" t="s">
        <v>42</v>
      </c>
    </row>
    <row r="1777" spans="1:25" hidden="1" x14ac:dyDescent="0.35">
      <c r="A1777">
        <v>2</v>
      </c>
      <c r="B1777" t="s">
        <v>25</v>
      </c>
      <c r="C1777">
        <v>1</v>
      </c>
      <c r="D1777" t="s">
        <v>26</v>
      </c>
      <c r="E1777" t="s">
        <v>2995</v>
      </c>
      <c r="F1777" t="s">
        <v>13</v>
      </c>
      <c r="G1777" t="s">
        <v>5389</v>
      </c>
      <c r="H1777" s="1">
        <v>0</v>
      </c>
      <c r="I1777" s="2">
        <v>42772</v>
      </c>
      <c r="J1777" t="s">
        <v>5922</v>
      </c>
      <c r="K1777" t="s">
        <v>16</v>
      </c>
      <c r="L1777">
        <v>23434</v>
      </c>
      <c r="M1777">
        <v>1714</v>
      </c>
      <c r="N1777" t="s">
        <v>405</v>
      </c>
      <c r="O1777">
        <v>13</v>
      </c>
      <c r="P1777">
        <v>5</v>
      </c>
      <c r="Q1777" t="s">
        <v>18</v>
      </c>
      <c r="R1777" t="s">
        <v>8304</v>
      </c>
      <c r="S1777">
        <v>13.45</v>
      </c>
      <c r="T1777">
        <v>30</v>
      </c>
      <c r="U1777" t="s">
        <v>33</v>
      </c>
      <c r="V1777" s="2">
        <v>42774</v>
      </c>
      <c r="W1777" t="s">
        <v>130</v>
      </c>
      <c r="X1777" t="s">
        <v>205</v>
      </c>
      <c r="Y1777" t="s">
        <v>64</v>
      </c>
    </row>
    <row r="1778" spans="1:25" hidden="1" x14ac:dyDescent="0.35">
      <c r="A1778">
        <v>1</v>
      </c>
      <c r="B1778" t="s">
        <v>10</v>
      </c>
      <c r="C1778">
        <v>1</v>
      </c>
      <c r="D1778" t="s">
        <v>50</v>
      </c>
      <c r="E1778" t="s">
        <v>3832</v>
      </c>
      <c r="F1778" t="s">
        <v>13</v>
      </c>
      <c r="G1778" t="s">
        <v>5453</v>
      </c>
      <c r="H1778" s="1">
        <v>0.2</v>
      </c>
      <c r="I1778" s="2">
        <v>42795</v>
      </c>
      <c r="J1778" t="s">
        <v>6672</v>
      </c>
      <c r="K1778" t="s">
        <v>73</v>
      </c>
      <c r="L1778">
        <v>75019</v>
      </c>
      <c r="M1778">
        <v>941</v>
      </c>
      <c r="N1778" t="s">
        <v>4941</v>
      </c>
      <c r="O1778">
        <v>35</v>
      </c>
      <c r="P1778">
        <v>4</v>
      </c>
      <c r="Q1778" t="s">
        <v>75</v>
      </c>
      <c r="R1778" t="s">
        <v>8304</v>
      </c>
      <c r="S1778">
        <v>34.74</v>
      </c>
      <c r="T1778">
        <v>96</v>
      </c>
      <c r="U1778" t="s">
        <v>33</v>
      </c>
      <c r="V1778" s="2">
        <v>42796</v>
      </c>
      <c r="W1778" t="s">
        <v>130</v>
      </c>
      <c r="X1778" t="s">
        <v>77</v>
      </c>
      <c r="Y1778" t="s">
        <v>52</v>
      </c>
    </row>
    <row r="1779" spans="1:25" hidden="1" x14ac:dyDescent="0.35">
      <c r="A1779">
        <v>2</v>
      </c>
      <c r="B1779" t="s">
        <v>43</v>
      </c>
      <c r="C1779">
        <v>3</v>
      </c>
      <c r="D1779" t="s">
        <v>26</v>
      </c>
      <c r="E1779" t="s">
        <v>201</v>
      </c>
      <c r="F1779" t="s">
        <v>13</v>
      </c>
      <c r="G1779" t="s">
        <v>7150</v>
      </c>
      <c r="H1779" s="1">
        <v>0.2</v>
      </c>
      <c r="I1779" s="2">
        <v>42899</v>
      </c>
      <c r="J1779" t="s">
        <v>7346</v>
      </c>
      <c r="K1779" t="s">
        <v>102</v>
      </c>
      <c r="L1779">
        <v>45503</v>
      </c>
      <c r="M1779">
        <v>1135</v>
      </c>
      <c r="N1779" t="s">
        <v>3387</v>
      </c>
      <c r="O1779">
        <v>0</v>
      </c>
      <c r="P1779">
        <v>1</v>
      </c>
      <c r="Q1779" t="s">
        <v>104</v>
      </c>
      <c r="R1779" t="s">
        <v>8304</v>
      </c>
      <c r="S1779">
        <v>0.3</v>
      </c>
      <c r="T1779">
        <v>3</v>
      </c>
      <c r="U1779" t="s">
        <v>76</v>
      </c>
      <c r="V1779" s="2">
        <v>42901</v>
      </c>
      <c r="W1779" t="s">
        <v>20</v>
      </c>
      <c r="X1779" t="s">
        <v>309</v>
      </c>
      <c r="Y1779" t="s">
        <v>49</v>
      </c>
    </row>
    <row r="1780" spans="1:25" hidden="1" x14ac:dyDescent="0.35">
      <c r="A1780">
        <v>4</v>
      </c>
      <c r="B1780" t="s">
        <v>43</v>
      </c>
      <c r="C1780">
        <v>6</v>
      </c>
      <c r="D1780" t="s">
        <v>50</v>
      </c>
      <c r="E1780" t="s">
        <v>4393</v>
      </c>
      <c r="F1780" t="s">
        <v>13</v>
      </c>
      <c r="G1780" t="s">
        <v>525</v>
      </c>
      <c r="H1780" s="1">
        <v>0.2</v>
      </c>
      <c r="I1780" s="2">
        <v>42898</v>
      </c>
      <c r="J1780" t="s">
        <v>5115</v>
      </c>
      <c r="K1780" t="s">
        <v>16</v>
      </c>
      <c r="L1780">
        <v>33407</v>
      </c>
      <c r="M1780">
        <v>1486</v>
      </c>
      <c r="N1780" t="s">
        <v>291</v>
      </c>
      <c r="O1780">
        <v>4</v>
      </c>
      <c r="P1780">
        <v>2</v>
      </c>
      <c r="Q1780" t="s">
        <v>18</v>
      </c>
      <c r="R1780" t="s">
        <v>8304</v>
      </c>
      <c r="S1780">
        <v>4.2</v>
      </c>
      <c r="T1780">
        <v>56</v>
      </c>
      <c r="U1780" t="s">
        <v>19</v>
      </c>
      <c r="V1780" s="2">
        <v>42902</v>
      </c>
      <c r="W1780" t="s">
        <v>39</v>
      </c>
      <c r="X1780" t="s">
        <v>40</v>
      </c>
      <c r="Y1780" t="s">
        <v>52</v>
      </c>
    </row>
    <row r="1781" spans="1:25" hidden="1" x14ac:dyDescent="0.35">
      <c r="A1781">
        <v>3</v>
      </c>
      <c r="B1781" t="s">
        <v>43</v>
      </c>
      <c r="C1781">
        <v>6</v>
      </c>
      <c r="D1781" t="s">
        <v>11</v>
      </c>
      <c r="E1781" t="s">
        <v>2877</v>
      </c>
      <c r="F1781" t="s">
        <v>13</v>
      </c>
      <c r="G1781" t="s">
        <v>144</v>
      </c>
      <c r="H1781" s="1">
        <v>0.3</v>
      </c>
      <c r="I1781" s="2">
        <v>42793</v>
      </c>
      <c r="J1781" t="s">
        <v>7972</v>
      </c>
      <c r="K1781" t="s">
        <v>102</v>
      </c>
      <c r="L1781">
        <v>2908</v>
      </c>
      <c r="M1781">
        <v>280</v>
      </c>
      <c r="N1781" t="s">
        <v>8284</v>
      </c>
      <c r="O1781">
        <v>-28</v>
      </c>
      <c r="P1781">
        <v>7</v>
      </c>
      <c r="Q1781" t="s">
        <v>104</v>
      </c>
      <c r="R1781" t="s">
        <v>92</v>
      </c>
      <c r="S1781">
        <v>-28.22</v>
      </c>
      <c r="T1781">
        <v>494</v>
      </c>
      <c r="U1781" t="s">
        <v>33</v>
      </c>
      <c r="V1781" s="2">
        <v>42796</v>
      </c>
      <c r="W1781" t="s">
        <v>39</v>
      </c>
      <c r="X1781" t="s">
        <v>836</v>
      </c>
      <c r="Y1781" t="s">
        <v>41</v>
      </c>
    </row>
    <row r="1782" spans="1:25" hidden="1" x14ac:dyDescent="0.35">
      <c r="A1782">
        <v>3</v>
      </c>
      <c r="B1782" t="s">
        <v>43</v>
      </c>
      <c r="C1782">
        <v>6</v>
      </c>
      <c r="D1782" t="s">
        <v>50</v>
      </c>
      <c r="E1782" t="s">
        <v>2877</v>
      </c>
      <c r="F1782" t="s">
        <v>13</v>
      </c>
      <c r="G1782" t="s">
        <v>144</v>
      </c>
      <c r="H1782" s="1">
        <v>0</v>
      </c>
      <c r="I1782" s="2">
        <v>42793</v>
      </c>
      <c r="J1782" t="s">
        <v>7972</v>
      </c>
      <c r="K1782" t="s">
        <v>102</v>
      </c>
      <c r="L1782">
        <v>2908</v>
      </c>
      <c r="M1782">
        <v>893</v>
      </c>
      <c r="N1782" t="s">
        <v>1177</v>
      </c>
      <c r="O1782">
        <v>1</v>
      </c>
      <c r="P1782">
        <v>2</v>
      </c>
      <c r="Q1782" t="s">
        <v>104</v>
      </c>
      <c r="R1782" t="s">
        <v>92</v>
      </c>
      <c r="S1782">
        <v>1.06</v>
      </c>
      <c r="T1782">
        <v>106</v>
      </c>
      <c r="U1782" t="s">
        <v>33</v>
      </c>
      <c r="V1782" s="2">
        <v>42796</v>
      </c>
      <c r="W1782" t="s">
        <v>39</v>
      </c>
      <c r="X1782" t="s">
        <v>836</v>
      </c>
      <c r="Y1782" t="s">
        <v>52</v>
      </c>
    </row>
    <row r="1783" spans="1:25" hidden="1" x14ac:dyDescent="0.35">
      <c r="A1783">
        <v>5</v>
      </c>
      <c r="B1783" t="s">
        <v>43</v>
      </c>
      <c r="C1783">
        <v>6</v>
      </c>
      <c r="D1783" t="s">
        <v>11</v>
      </c>
      <c r="E1783" t="s">
        <v>3557</v>
      </c>
      <c r="F1783" t="s">
        <v>13</v>
      </c>
      <c r="G1783" t="s">
        <v>623</v>
      </c>
      <c r="H1783" s="1">
        <v>0</v>
      </c>
      <c r="I1783" s="2">
        <v>42739</v>
      </c>
      <c r="J1783" t="s">
        <v>5682</v>
      </c>
      <c r="K1783" t="s">
        <v>16</v>
      </c>
      <c r="L1783">
        <v>22304</v>
      </c>
      <c r="M1783">
        <v>499</v>
      </c>
      <c r="N1783" t="s">
        <v>1672</v>
      </c>
      <c r="O1783">
        <v>69</v>
      </c>
      <c r="P1783">
        <v>14</v>
      </c>
      <c r="Q1783" t="s">
        <v>18</v>
      </c>
      <c r="R1783" t="s">
        <v>8304</v>
      </c>
      <c r="S1783">
        <v>69.2</v>
      </c>
      <c r="T1783">
        <v>192</v>
      </c>
      <c r="U1783" t="s">
        <v>33</v>
      </c>
      <c r="V1783" s="2">
        <v>42744</v>
      </c>
      <c r="W1783" t="s">
        <v>39</v>
      </c>
      <c r="X1783" t="s">
        <v>205</v>
      </c>
      <c r="Y1783" t="s">
        <v>47</v>
      </c>
    </row>
    <row r="1784" spans="1:25" hidden="1" x14ac:dyDescent="0.35">
      <c r="A1784">
        <v>2</v>
      </c>
      <c r="B1784" t="s">
        <v>25</v>
      </c>
      <c r="C1784">
        <v>1</v>
      </c>
      <c r="D1784" t="s">
        <v>26</v>
      </c>
      <c r="E1784" t="s">
        <v>1296</v>
      </c>
      <c r="F1784" t="s">
        <v>13</v>
      </c>
      <c r="G1784" t="s">
        <v>6867</v>
      </c>
      <c r="H1784" s="1">
        <v>0.2</v>
      </c>
      <c r="I1784" s="2">
        <v>42884</v>
      </c>
      <c r="J1784" t="s">
        <v>7240</v>
      </c>
      <c r="K1784" t="s">
        <v>102</v>
      </c>
      <c r="L1784">
        <v>44105</v>
      </c>
      <c r="M1784">
        <v>538</v>
      </c>
      <c r="N1784" t="s">
        <v>125</v>
      </c>
      <c r="O1784">
        <v>29</v>
      </c>
      <c r="P1784">
        <v>3</v>
      </c>
      <c r="Q1784" t="s">
        <v>104</v>
      </c>
      <c r="R1784" t="s">
        <v>8304</v>
      </c>
      <c r="S1784">
        <v>28.71</v>
      </c>
      <c r="T1784">
        <v>85</v>
      </c>
      <c r="U1784" t="s">
        <v>76</v>
      </c>
      <c r="V1784" s="2">
        <v>42886</v>
      </c>
      <c r="W1784" t="s">
        <v>130</v>
      </c>
      <c r="X1784" t="s">
        <v>309</v>
      </c>
      <c r="Y1784" t="s">
        <v>64</v>
      </c>
    </row>
    <row r="1785" spans="1:25" hidden="1" x14ac:dyDescent="0.35">
      <c r="A1785">
        <v>5</v>
      </c>
      <c r="B1785" t="s">
        <v>43</v>
      </c>
      <c r="C1785">
        <v>6</v>
      </c>
      <c r="D1785" t="s">
        <v>11</v>
      </c>
      <c r="E1785" t="s">
        <v>646</v>
      </c>
      <c r="F1785" t="s">
        <v>13</v>
      </c>
      <c r="G1785" t="s">
        <v>66</v>
      </c>
      <c r="H1785" s="1">
        <v>0.2</v>
      </c>
      <c r="I1785" s="2">
        <v>43080</v>
      </c>
      <c r="J1785" t="s">
        <v>2742</v>
      </c>
      <c r="K1785" t="s">
        <v>30</v>
      </c>
      <c r="L1785">
        <v>80906</v>
      </c>
      <c r="M1785">
        <v>499</v>
      </c>
      <c r="N1785" t="s">
        <v>1672</v>
      </c>
      <c r="O1785">
        <v>11</v>
      </c>
      <c r="P1785">
        <v>5</v>
      </c>
      <c r="Q1785" t="s">
        <v>32</v>
      </c>
      <c r="R1785" t="s">
        <v>8304</v>
      </c>
      <c r="S1785">
        <v>10.98</v>
      </c>
      <c r="T1785">
        <v>55</v>
      </c>
      <c r="U1785" t="s">
        <v>19</v>
      </c>
      <c r="V1785" s="2">
        <v>43085</v>
      </c>
      <c r="W1785" t="s">
        <v>39</v>
      </c>
      <c r="X1785" t="s">
        <v>285</v>
      </c>
      <c r="Y1785" t="s">
        <v>47</v>
      </c>
    </row>
    <row r="1786" spans="1:25" hidden="1" x14ac:dyDescent="0.35">
      <c r="A1786">
        <v>5</v>
      </c>
      <c r="B1786" t="s">
        <v>43</v>
      </c>
      <c r="C1786">
        <v>6</v>
      </c>
      <c r="D1786" t="s">
        <v>11</v>
      </c>
      <c r="E1786" t="s">
        <v>646</v>
      </c>
      <c r="F1786" t="s">
        <v>13</v>
      </c>
      <c r="G1786" t="s">
        <v>66</v>
      </c>
      <c r="H1786" s="1">
        <v>0.2</v>
      </c>
      <c r="I1786" s="2">
        <v>43080</v>
      </c>
      <c r="J1786" t="s">
        <v>2742</v>
      </c>
      <c r="K1786" t="s">
        <v>30</v>
      </c>
      <c r="L1786">
        <v>80906</v>
      </c>
      <c r="M1786">
        <v>1056</v>
      </c>
      <c r="N1786" t="s">
        <v>1955</v>
      </c>
      <c r="O1786">
        <v>15</v>
      </c>
      <c r="P1786">
        <v>9</v>
      </c>
      <c r="Q1786" t="s">
        <v>32</v>
      </c>
      <c r="R1786" t="s">
        <v>8304</v>
      </c>
      <c r="S1786">
        <v>15.07</v>
      </c>
      <c r="T1786">
        <v>52</v>
      </c>
      <c r="U1786" t="s">
        <v>19</v>
      </c>
      <c r="V1786" s="2">
        <v>43085</v>
      </c>
      <c r="W1786" t="s">
        <v>39</v>
      </c>
      <c r="X1786" t="s">
        <v>285</v>
      </c>
      <c r="Y1786" t="s">
        <v>47</v>
      </c>
    </row>
    <row r="1787" spans="1:25" hidden="1" x14ac:dyDescent="0.35">
      <c r="A1787">
        <v>5</v>
      </c>
      <c r="B1787" t="s">
        <v>43</v>
      </c>
      <c r="C1787">
        <v>6</v>
      </c>
      <c r="D1787" t="s">
        <v>11</v>
      </c>
      <c r="E1787" t="s">
        <v>646</v>
      </c>
      <c r="F1787" t="s">
        <v>13</v>
      </c>
      <c r="G1787" t="s">
        <v>66</v>
      </c>
      <c r="H1787" s="1">
        <v>0.5</v>
      </c>
      <c r="I1787" s="2">
        <v>43080</v>
      </c>
      <c r="J1787" t="s">
        <v>2742</v>
      </c>
      <c r="K1787" t="s">
        <v>30</v>
      </c>
      <c r="L1787">
        <v>80906</v>
      </c>
      <c r="M1787">
        <v>314</v>
      </c>
      <c r="N1787" t="s">
        <v>2111</v>
      </c>
      <c r="O1787">
        <v>-248</v>
      </c>
      <c r="P1787">
        <v>5</v>
      </c>
      <c r="Q1787" t="s">
        <v>32</v>
      </c>
      <c r="R1787" t="s">
        <v>8304</v>
      </c>
      <c r="S1787">
        <v>-248.17</v>
      </c>
      <c r="T1787">
        <v>365</v>
      </c>
      <c r="U1787" t="s">
        <v>19</v>
      </c>
      <c r="V1787" s="2">
        <v>43085</v>
      </c>
      <c r="W1787" t="s">
        <v>39</v>
      </c>
      <c r="X1787" t="s">
        <v>285</v>
      </c>
      <c r="Y1787" t="s">
        <v>41</v>
      </c>
    </row>
    <row r="1788" spans="1:25" hidden="1" x14ac:dyDescent="0.35">
      <c r="A1788">
        <v>5</v>
      </c>
      <c r="B1788" t="s">
        <v>43</v>
      </c>
      <c r="C1788">
        <v>6</v>
      </c>
      <c r="D1788" t="s">
        <v>11</v>
      </c>
      <c r="E1788" t="s">
        <v>646</v>
      </c>
      <c r="F1788" t="s">
        <v>13</v>
      </c>
      <c r="G1788" t="s">
        <v>66</v>
      </c>
      <c r="H1788" s="1">
        <v>0.7</v>
      </c>
      <c r="I1788" s="2">
        <v>43080</v>
      </c>
      <c r="J1788" t="s">
        <v>2742</v>
      </c>
      <c r="K1788" t="s">
        <v>30</v>
      </c>
      <c r="L1788">
        <v>80906</v>
      </c>
      <c r="M1788">
        <v>388</v>
      </c>
      <c r="N1788" t="s">
        <v>2167</v>
      </c>
      <c r="O1788">
        <v>-144</v>
      </c>
      <c r="P1788">
        <v>4</v>
      </c>
      <c r="Q1788" t="s">
        <v>32</v>
      </c>
      <c r="R1788" t="s">
        <v>8304</v>
      </c>
      <c r="S1788">
        <v>-143.79</v>
      </c>
      <c r="T1788">
        <v>70</v>
      </c>
      <c r="U1788" t="s">
        <v>19</v>
      </c>
      <c r="V1788" s="2">
        <v>43085</v>
      </c>
      <c r="W1788" t="s">
        <v>39</v>
      </c>
      <c r="X1788" t="s">
        <v>285</v>
      </c>
      <c r="Y1788" t="s">
        <v>22</v>
      </c>
    </row>
    <row r="1789" spans="1:25" hidden="1" x14ac:dyDescent="0.35">
      <c r="A1789">
        <v>5</v>
      </c>
      <c r="B1789" t="s">
        <v>43</v>
      </c>
      <c r="C1789">
        <v>6</v>
      </c>
      <c r="D1789" t="s">
        <v>26</v>
      </c>
      <c r="E1789" t="s">
        <v>646</v>
      </c>
      <c r="F1789" t="s">
        <v>13</v>
      </c>
      <c r="G1789" t="s">
        <v>66</v>
      </c>
      <c r="H1789" s="1">
        <v>0.2</v>
      </c>
      <c r="I1789" s="2">
        <v>43080</v>
      </c>
      <c r="J1789" t="s">
        <v>2742</v>
      </c>
      <c r="K1789" t="s">
        <v>30</v>
      </c>
      <c r="L1789">
        <v>80906</v>
      </c>
      <c r="M1789">
        <v>1141</v>
      </c>
      <c r="N1789" t="s">
        <v>4022</v>
      </c>
      <c r="O1789">
        <v>0</v>
      </c>
      <c r="P1789">
        <v>3</v>
      </c>
      <c r="Q1789" t="s">
        <v>32</v>
      </c>
      <c r="R1789" t="s">
        <v>8304</v>
      </c>
      <c r="S1789">
        <v>0.48</v>
      </c>
      <c r="T1789">
        <v>4</v>
      </c>
      <c r="U1789" t="s">
        <v>19</v>
      </c>
      <c r="V1789" s="2">
        <v>43085</v>
      </c>
      <c r="W1789" t="s">
        <v>39</v>
      </c>
      <c r="X1789" t="s">
        <v>285</v>
      </c>
      <c r="Y1789" t="s">
        <v>49</v>
      </c>
    </row>
    <row r="1790" spans="1:25" hidden="1" x14ac:dyDescent="0.35">
      <c r="A1790">
        <v>5</v>
      </c>
      <c r="B1790" t="s">
        <v>43</v>
      </c>
      <c r="C1790">
        <v>6</v>
      </c>
      <c r="D1790" t="s">
        <v>26</v>
      </c>
      <c r="E1790" t="s">
        <v>646</v>
      </c>
      <c r="F1790" t="s">
        <v>13</v>
      </c>
      <c r="G1790" t="s">
        <v>66</v>
      </c>
      <c r="H1790" s="1">
        <v>0.2</v>
      </c>
      <c r="I1790" s="2">
        <v>43080</v>
      </c>
      <c r="J1790" t="s">
        <v>2742</v>
      </c>
      <c r="K1790" t="s">
        <v>30</v>
      </c>
      <c r="L1790">
        <v>80906</v>
      </c>
      <c r="M1790">
        <v>262</v>
      </c>
      <c r="N1790" t="s">
        <v>275</v>
      </c>
      <c r="O1790">
        <v>10</v>
      </c>
      <c r="P1790">
        <v>3</v>
      </c>
      <c r="Q1790" t="s">
        <v>32</v>
      </c>
      <c r="R1790" t="s">
        <v>8304</v>
      </c>
      <c r="S1790">
        <v>9.69</v>
      </c>
      <c r="T1790">
        <v>28</v>
      </c>
      <c r="U1790" t="s">
        <v>19</v>
      </c>
      <c r="V1790" s="2">
        <v>43085</v>
      </c>
      <c r="W1790" t="s">
        <v>39</v>
      </c>
      <c r="X1790" t="s">
        <v>285</v>
      </c>
      <c r="Y1790" t="s">
        <v>64</v>
      </c>
    </row>
    <row r="1791" spans="1:25" hidden="1" x14ac:dyDescent="0.35">
      <c r="A1791">
        <v>5</v>
      </c>
      <c r="B1791" t="s">
        <v>43</v>
      </c>
      <c r="C1791">
        <v>6</v>
      </c>
      <c r="D1791" t="s">
        <v>26</v>
      </c>
      <c r="E1791" t="s">
        <v>646</v>
      </c>
      <c r="F1791" t="s">
        <v>13</v>
      </c>
      <c r="G1791" t="s">
        <v>66</v>
      </c>
      <c r="H1791" s="1">
        <v>0.2</v>
      </c>
      <c r="I1791" s="2">
        <v>43080</v>
      </c>
      <c r="J1791" t="s">
        <v>2742</v>
      </c>
      <c r="K1791" t="s">
        <v>30</v>
      </c>
      <c r="L1791">
        <v>80906</v>
      </c>
      <c r="M1791">
        <v>1727</v>
      </c>
      <c r="N1791" t="s">
        <v>4668</v>
      </c>
      <c r="O1791">
        <v>29</v>
      </c>
      <c r="P1791">
        <v>3</v>
      </c>
      <c r="Q1791" t="s">
        <v>32</v>
      </c>
      <c r="R1791" t="s">
        <v>8304</v>
      </c>
      <c r="S1791">
        <v>28.71</v>
      </c>
      <c r="T1791">
        <v>85</v>
      </c>
      <c r="U1791" t="s">
        <v>19</v>
      </c>
      <c r="V1791" s="2">
        <v>43085</v>
      </c>
      <c r="W1791" t="s">
        <v>39</v>
      </c>
      <c r="X1791" t="s">
        <v>285</v>
      </c>
      <c r="Y1791" t="s">
        <v>64</v>
      </c>
    </row>
    <row r="1792" spans="1:25" hidden="1" x14ac:dyDescent="0.35">
      <c r="A1792">
        <v>5</v>
      </c>
      <c r="B1792" t="s">
        <v>43</v>
      </c>
      <c r="C1792">
        <v>6</v>
      </c>
      <c r="D1792" t="s">
        <v>26</v>
      </c>
      <c r="E1792" t="s">
        <v>646</v>
      </c>
      <c r="F1792" t="s">
        <v>13</v>
      </c>
      <c r="G1792" t="s">
        <v>66</v>
      </c>
      <c r="H1792" s="1">
        <v>0.2</v>
      </c>
      <c r="I1792" s="2">
        <v>43080</v>
      </c>
      <c r="J1792" t="s">
        <v>2742</v>
      </c>
      <c r="K1792" t="s">
        <v>30</v>
      </c>
      <c r="L1792">
        <v>80906</v>
      </c>
      <c r="M1792">
        <v>1127</v>
      </c>
      <c r="N1792" t="s">
        <v>4633</v>
      </c>
      <c r="O1792">
        <v>1</v>
      </c>
      <c r="P1792">
        <v>5</v>
      </c>
      <c r="Q1792" t="s">
        <v>32</v>
      </c>
      <c r="R1792" t="s">
        <v>8304</v>
      </c>
      <c r="S1792">
        <v>1.1499999999999999</v>
      </c>
      <c r="T1792">
        <v>13</v>
      </c>
      <c r="U1792" t="s">
        <v>19</v>
      </c>
      <c r="V1792" s="2">
        <v>43085</v>
      </c>
      <c r="W1792" t="s">
        <v>39</v>
      </c>
      <c r="X1792" t="s">
        <v>285</v>
      </c>
      <c r="Y1792" t="s">
        <v>49</v>
      </c>
    </row>
    <row r="1793" spans="1:25" hidden="1" x14ac:dyDescent="0.35">
      <c r="A1793">
        <v>5</v>
      </c>
      <c r="B1793" t="s">
        <v>43</v>
      </c>
      <c r="C1793">
        <v>6</v>
      </c>
      <c r="D1793" t="s">
        <v>50</v>
      </c>
      <c r="E1793" t="s">
        <v>646</v>
      </c>
      <c r="F1793" t="s">
        <v>13</v>
      </c>
      <c r="G1793" t="s">
        <v>66</v>
      </c>
      <c r="H1793" s="1">
        <v>0.2</v>
      </c>
      <c r="I1793" s="2">
        <v>43080</v>
      </c>
      <c r="J1793" t="s">
        <v>2742</v>
      </c>
      <c r="K1793" t="s">
        <v>30</v>
      </c>
      <c r="L1793">
        <v>80906</v>
      </c>
      <c r="M1793">
        <v>1018</v>
      </c>
      <c r="N1793" t="s">
        <v>4991</v>
      </c>
      <c r="O1793">
        <v>-7</v>
      </c>
      <c r="P1793">
        <v>4</v>
      </c>
      <c r="Q1793" t="s">
        <v>32</v>
      </c>
      <c r="R1793" t="s">
        <v>8304</v>
      </c>
      <c r="S1793">
        <v>-6.53</v>
      </c>
      <c r="T1793">
        <v>58</v>
      </c>
      <c r="U1793" t="s">
        <v>19</v>
      </c>
      <c r="V1793" s="2">
        <v>43085</v>
      </c>
      <c r="W1793" t="s">
        <v>39</v>
      </c>
      <c r="X1793" t="s">
        <v>285</v>
      </c>
      <c r="Y1793" t="s">
        <v>113</v>
      </c>
    </row>
    <row r="1794" spans="1:25" x14ac:dyDescent="0.35">
      <c r="A1794">
        <v>5</v>
      </c>
      <c r="B1794" t="s">
        <v>43</v>
      </c>
      <c r="C1794">
        <v>6</v>
      </c>
      <c r="D1794" t="s">
        <v>26</v>
      </c>
      <c r="E1794" t="s">
        <v>88</v>
      </c>
      <c r="F1794" t="s">
        <v>13</v>
      </c>
      <c r="G1794" t="s">
        <v>8114</v>
      </c>
      <c r="H1794" s="1">
        <v>0</v>
      </c>
      <c r="I1794" s="2">
        <v>42856</v>
      </c>
      <c r="J1794" t="s">
        <v>4504</v>
      </c>
      <c r="K1794" t="s">
        <v>30</v>
      </c>
      <c r="L1794">
        <v>94109</v>
      </c>
      <c r="M1794">
        <v>71</v>
      </c>
      <c r="N1794" t="s">
        <v>8173</v>
      </c>
      <c r="O1794">
        <v>11</v>
      </c>
      <c r="P1794">
        <v>2</v>
      </c>
      <c r="Q1794" t="s">
        <v>32</v>
      </c>
      <c r="R1794" t="s">
        <v>8304</v>
      </c>
      <c r="S1794">
        <v>10.52</v>
      </c>
      <c r="T1794">
        <v>35</v>
      </c>
      <c r="U1794" t="s">
        <v>19</v>
      </c>
      <c r="V1794" s="2">
        <v>42861</v>
      </c>
      <c r="W1794" t="s">
        <v>39</v>
      </c>
      <c r="X1794" t="s">
        <v>34</v>
      </c>
      <c r="Y1794" t="s">
        <v>356</v>
      </c>
    </row>
    <row r="1795" spans="1:25" x14ac:dyDescent="0.35">
      <c r="A1795">
        <v>5</v>
      </c>
      <c r="B1795" t="s">
        <v>43</v>
      </c>
      <c r="C1795">
        <v>6</v>
      </c>
      <c r="D1795" t="s">
        <v>26</v>
      </c>
      <c r="E1795" t="s">
        <v>88</v>
      </c>
      <c r="F1795" t="s">
        <v>13</v>
      </c>
      <c r="G1795" t="s">
        <v>8114</v>
      </c>
      <c r="H1795" s="1">
        <v>0</v>
      </c>
      <c r="I1795" s="2">
        <v>42856</v>
      </c>
      <c r="J1795" t="s">
        <v>4504</v>
      </c>
      <c r="K1795" t="s">
        <v>30</v>
      </c>
      <c r="L1795">
        <v>94109</v>
      </c>
      <c r="M1795">
        <v>589</v>
      </c>
      <c r="N1795" t="s">
        <v>626</v>
      </c>
      <c r="O1795">
        <v>10</v>
      </c>
      <c r="P1795">
        <v>3</v>
      </c>
      <c r="Q1795" t="s">
        <v>32</v>
      </c>
      <c r="R1795" t="s">
        <v>8304</v>
      </c>
      <c r="S1795">
        <v>10.45</v>
      </c>
      <c r="T1795">
        <v>37</v>
      </c>
      <c r="U1795" t="s">
        <v>19</v>
      </c>
      <c r="V1795" s="2">
        <v>42861</v>
      </c>
      <c r="W1795" t="s">
        <v>39</v>
      </c>
      <c r="X1795" t="s">
        <v>34</v>
      </c>
      <c r="Y1795" t="s">
        <v>42</v>
      </c>
    </row>
    <row r="1796" spans="1:25" x14ac:dyDescent="0.35">
      <c r="A1796">
        <v>5</v>
      </c>
      <c r="B1796" t="s">
        <v>43</v>
      </c>
      <c r="C1796">
        <v>6</v>
      </c>
      <c r="D1796" t="s">
        <v>26</v>
      </c>
      <c r="E1796" t="s">
        <v>88</v>
      </c>
      <c r="F1796" t="s">
        <v>13</v>
      </c>
      <c r="G1796" t="s">
        <v>8114</v>
      </c>
      <c r="H1796" s="1">
        <v>0.2</v>
      </c>
      <c r="I1796" s="2">
        <v>42856</v>
      </c>
      <c r="J1796" t="s">
        <v>4504</v>
      </c>
      <c r="K1796" t="s">
        <v>30</v>
      </c>
      <c r="L1796">
        <v>94109</v>
      </c>
      <c r="M1796">
        <v>714</v>
      </c>
      <c r="N1796" t="s">
        <v>8171</v>
      </c>
      <c r="O1796">
        <v>4</v>
      </c>
      <c r="P1796">
        <v>1</v>
      </c>
      <c r="Q1796" t="s">
        <v>32</v>
      </c>
      <c r="R1796" t="s">
        <v>8304</v>
      </c>
      <c r="S1796">
        <v>4.41</v>
      </c>
      <c r="T1796">
        <v>12</v>
      </c>
      <c r="U1796" t="s">
        <v>19</v>
      </c>
      <c r="V1796" s="2">
        <v>42861</v>
      </c>
      <c r="W1796" t="s">
        <v>39</v>
      </c>
      <c r="X1796" t="s">
        <v>34</v>
      </c>
      <c r="Y1796" t="s">
        <v>54</v>
      </c>
    </row>
    <row r="1797" spans="1:25" x14ac:dyDescent="0.35">
      <c r="A1797">
        <v>6</v>
      </c>
      <c r="B1797" t="s">
        <v>10</v>
      </c>
      <c r="C1797">
        <v>6</v>
      </c>
      <c r="D1797" t="s">
        <v>26</v>
      </c>
      <c r="E1797" t="s">
        <v>572</v>
      </c>
      <c r="F1797" t="s">
        <v>13</v>
      </c>
      <c r="G1797" t="s">
        <v>937</v>
      </c>
      <c r="H1797" s="1">
        <v>0.2</v>
      </c>
      <c r="I1797" s="2">
        <v>43010</v>
      </c>
      <c r="J1797" t="s">
        <v>6658</v>
      </c>
      <c r="K1797" t="s">
        <v>30</v>
      </c>
      <c r="L1797">
        <v>92105</v>
      </c>
      <c r="M1797">
        <v>695</v>
      </c>
      <c r="N1797" t="s">
        <v>4239</v>
      </c>
      <c r="O1797">
        <v>20</v>
      </c>
      <c r="P1797">
        <v>6</v>
      </c>
      <c r="Q1797" t="s">
        <v>32</v>
      </c>
      <c r="R1797" t="s">
        <v>8304</v>
      </c>
      <c r="S1797">
        <v>20.13</v>
      </c>
      <c r="T1797">
        <v>58</v>
      </c>
      <c r="U1797" t="s">
        <v>33</v>
      </c>
      <c r="V1797" s="2">
        <v>43016</v>
      </c>
      <c r="W1797" t="s">
        <v>39</v>
      </c>
      <c r="X1797" t="s">
        <v>34</v>
      </c>
      <c r="Y1797" t="s">
        <v>54</v>
      </c>
    </row>
    <row r="1798" spans="1:25" hidden="1" x14ac:dyDescent="0.35">
      <c r="A1798">
        <v>2</v>
      </c>
      <c r="B1798" t="s">
        <v>43</v>
      </c>
      <c r="C1798">
        <v>3</v>
      </c>
      <c r="D1798" t="s">
        <v>26</v>
      </c>
      <c r="E1798" t="s">
        <v>372</v>
      </c>
      <c r="F1798" t="s">
        <v>13</v>
      </c>
      <c r="G1798" t="s">
        <v>601</v>
      </c>
      <c r="H1798" s="1">
        <v>0</v>
      </c>
      <c r="I1798" s="2">
        <v>42737</v>
      </c>
      <c r="J1798" t="s">
        <v>6054</v>
      </c>
      <c r="K1798" t="s">
        <v>102</v>
      </c>
      <c r="L1798">
        <v>19711</v>
      </c>
      <c r="M1798">
        <v>1384</v>
      </c>
      <c r="N1798" t="s">
        <v>3748</v>
      </c>
      <c r="O1798">
        <v>22</v>
      </c>
      <c r="P1798">
        <v>2</v>
      </c>
      <c r="Q1798" t="s">
        <v>104</v>
      </c>
      <c r="R1798" t="s">
        <v>8304</v>
      </c>
      <c r="S1798">
        <v>22.24</v>
      </c>
      <c r="T1798">
        <v>86</v>
      </c>
      <c r="U1798" t="s">
        <v>33</v>
      </c>
      <c r="V1798" s="2">
        <v>42739</v>
      </c>
      <c r="W1798" t="s">
        <v>20</v>
      </c>
      <c r="X1798" t="s">
        <v>161</v>
      </c>
      <c r="Y1798" t="s">
        <v>42</v>
      </c>
    </row>
    <row r="1799" spans="1:25" hidden="1" x14ac:dyDescent="0.35">
      <c r="A1799">
        <v>2</v>
      </c>
      <c r="B1799" t="s">
        <v>43</v>
      </c>
      <c r="C1799">
        <v>3</v>
      </c>
      <c r="D1799" t="s">
        <v>26</v>
      </c>
      <c r="E1799" t="s">
        <v>372</v>
      </c>
      <c r="F1799" t="s">
        <v>13</v>
      </c>
      <c r="G1799" t="s">
        <v>601</v>
      </c>
      <c r="H1799" s="1">
        <v>0</v>
      </c>
      <c r="I1799" s="2">
        <v>42737</v>
      </c>
      <c r="J1799" t="s">
        <v>6054</v>
      </c>
      <c r="K1799" t="s">
        <v>102</v>
      </c>
      <c r="L1799">
        <v>19711</v>
      </c>
      <c r="M1799">
        <v>1127</v>
      </c>
      <c r="N1799" t="s">
        <v>4633</v>
      </c>
      <c r="O1799">
        <v>3</v>
      </c>
      <c r="P1799">
        <v>3</v>
      </c>
      <c r="Q1799" t="s">
        <v>104</v>
      </c>
      <c r="R1799" t="s">
        <v>8304</v>
      </c>
      <c r="S1799">
        <v>2.66</v>
      </c>
      <c r="T1799">
        <v>10</v>
      </c>
      <c r="U1799" t="s">
        <v>33</v>
      </c>
      <c r="V1799" s="2">
        <v>42739</v>
      </c>
      <c r="W1799" t="s">
        <v>20</v>
      </c>
      <c r="X1799" t="s">
        <v>161</v>
      </c>
      <c r="Y1799" t="s">
        <v>49</v>
      </c>
    </row>
    <row r="1800" spans="1:25" hidden="1" x14ac:dyDescent="0.35">
      <c r="A1800">
        <v>2</v>
      </c>
      <c r="B1800" t="s">
        <v>43</v>
      </c>
      <c r="C1800">
        <v>3</v>
      </c>
      <c r="D1800" t="s">
        <v>26</v>
      </c>
      <c r="E1800" t="s">
        <v>372</v>
      </c>
      <c r="F1800" t="s">
        <v>13</v>
      </c>
      <c r="G1800" t="s">
        <v>601</v>
      </c>
      <c r="H1800" s="1">
        <v>0</v>
      </c>
      <c r="I1800" s="2">
        <v>42737</v>
      </c>
      <c r="J1800" t="s">
        <v>6054</v>
      </c>
      <c r="K1800" t="s">
        <v>102</v>
      </c>
      <c r="L1800">
        <v>19711</v>
      </c>
      <c r="M1800">
        <v>1756</v>
      </c>
      <c r="N1800" t="s">
        <v>4145</v>
      </c>
      <c r="O1800">
        <v>10</v>
      </c>
      <c r="P1800">
        <v>3</v>
      </c>
      <c r="Q1800" t="s">
        <v>104</v>
      </c>
      <c r="R1800" t="s">
        <v>8304</v>
      </c>
      <c r="S1800">
        <v>9.6199999999999992</v>
      </c>
      <c r="T1800">
        <v>20</v>
      </c>
      <c r="U1800" t="s">
        <v>33</v>
      </c>
      <c r="V1800" s="2">
        <v>42739</v>
      </c>
      <c r="W1800" t="s">
        <v>20</v>
      </c>
      <c r="X1800" t="s">
        <v>161</v>
      </c>
      <c r="Y1800" t="s">
        <v>64</v>
      </c>
    </row>
    <row r="1801" spans="1:25" hidden="1" x14ac:dyDescent="0.35">
      <c r="A1801">
        <v>7</v>
      </c>
      <c r="B1801" t="s">
        <v>25</v>
      </c>
      <c r="C1801">
        <v>6</v>
      </c>
      <c r="D1801" t="s">
        <v>11</v>
      </c>
      <c r="E1801" t="s">
        <v>375</v>
      </c>
      <c r="F1801" t="s">
        <v>13</v>
      </c>
      <c r="G1801" t="s">
        <v>6944</v>
      </c>
      <c r="H1801" s="1">
        <v>0</v>
      </c>
      <c r="I1801" s="2">
        <v>42979</v>
      </c>
      <c r="J1801" t="s">
        <v>7051</v>
      </c>
      <c r="K1801" t="s">
        <v>102</v>
      </c>
      <c r="L1801">
        <v>2038</v>
      </c>
      <c r="M1801">
        <v>772</v>
      </c>
      <c r="N1801" t="s">
        <v>432</v>
      </c>
      <c r="O1801">
        <v>15</v>
      </c>
      <c r="P1801">
        <v>1</v>
      </c>
      <c r="Q1801" t="s">
        <v>104</v>
      </c>
      <c r="R1801" t="s">
        <v>8304</v>
      </c>
      <c r="S1801">
        <v>15.19</v>
      </c>
      <c r="T1801">
        <v>61</v>
      </c>
      <c r="U1801" t="s">
        <v>76</v>
      </c>
      <c r="V1801" s="2">
        <v>42986</v>
      </c>
      <c r="W1801" t="s">
        <v>39</v>
      </c>
      <c r="X1801" t="s">
        <v>744</v>
      </c>
      <c r="Y1801" t="s">
        <v>24</v>
      </c>
    </row>
    <row r="1802" spans="1:25" hidden="1" x14ac:dyDescent="0.35">
      <c r="A1802">
        <v>7</v>
      </c>
      <c r="B1802" t="s">
        <v>25</v>
      </c>
      <c r="C1802">
        <v>6</v>
      </c>
      <c r="D1802" t="s">
        <v>11</v>
      </c>
      <c r="E1802" t="s">
        <v>375</v>
      </c>
      <c r="F1802" t="s">
        <v>13</v>
      </c>
      <c r="G1802" t="s">
        <v>6944</v>
      </c>
      <c r="H1802" s="1">
        <v>0</v>
      </c>
      <c r="I1802" s="2">
        <v>42979</v>
      </c>
      <c r="J1802" t="s">
        <v>7051</v>
      </c>
      <c r="K1802" t="s">
        <v>102</v>
      </c>
      <c r="L1802">
        <v>2038</v>
      </c>
      <c r="M1802">
        <v>507</v>
      </c>
      <c r="N1802" t="s">
        <v>1949</v>
      </c>
      <c r="O1802">
        <v>27</v>
      </c>
      <c r="P1802">
        <v>2</v>
      </c>
      <c r="Q1802" t="s">
        <v>104</v>
      </c>
      <c r="R1802" t="s">
        <v>8304</v>
      </c>
      <c r="S1802">
        <v>27.36</v>
      </c>
      <c r="T1802">
        <v>124</v>
      </c>
      <c r="U1802" t="s">
        <v>76</v>
      </c>
      <c r="V1802" s="2">
        <v>42986</v>
      </c>
      <c r="W1802" t="s">
        <v>39</v>
      </c>
      <c r="X1802" t="s">
        <v>744</v>
      </c>
      <c r="Y1802" t="s">
        <v>47</v>
      </c>
    </row>
    <row r="1803" spans="1:25" hidden="1" x14ac:dyDescent="0.35">
      <c r="A1803">
        <v>7</v>
      </c>
      <c r="B1803" t="s">
        <v>25</v>
      </c>
      <c r="C1803">
        <v>6</v>
      </c>
      <c r="D1803" t="s">
        <v>26</v>
      </c>
      <c r="E1803" t="s">
        <v>375</v>
      </c>
      <c r="F1803" t="s">
        <v>13</v>
      </c>
      <c r="G1803" t="s">
        <v>6944</v>
      </c>
      <c r="H1803" s="1">
        <v>0</v>
      </c>
      <c r="I1803" s="2">
        <v>42979</v>
      </c>
      <c r="J1803" t="s">
        <v>7051</v>
      </c>
      <c r="K1803" t="s">
        <v>102</v>
      </c>
      <c r="L1803">
        <v>2038</v>
      </c>
      <c r="M1803">
        <v>513</v>
      </c>
      <c r="N1803" t="s">
        <v>2851</v>
      </c>
      <c r="O1803">
        <v>52</v>
      </c>
      <c r="P1803">
        <v>5</v>
      </c>
      <c r="Q1803" t="s">
        <v>104</v>
      </c>
      <c r="R1803" t="s">
        <v>8304</v>
      </c>
      <c r="S1803">
        <v>51.57</v>
      </c>
      <c r="T1803">
        <v>115</v>
      </c>
      <c r="U1803" t="s">
        <v>76</v>
      </c>
      <c r="V1803" s="2">
        <v>42986</v>
      </c>
      <c r="W1803" t="s">
        <v>39</v>
      </c>
      <c r="X1803" t="s">
        <v>744</v>
      </c>
      <c r="Y1803" t="s">
        <v>54</v>
      </c>
    </row>
    <row r="1804" spans="1:25" hidden="1" x14ac:dyDescent="0.35">
      <c r="A1804">
        <v>7</v>
      </c>
      <c r="B1804" t="s">
        <v>25</v>
      </c>
      <c r="C1804">
        <v>6</v>
      </c>
      <c r="D1804" t="s">
        <v>26</v>
      </c>
      <c r="E1804" t="s">
        <v>375</v>
      </c>
      <c r="F1804" t="s">
        <v>13</v>
      </c>
      <c r="G1804" t="s">
        <v>6944</v>
      </c>
      <c r="H1804" s="1">
        <v>0</v>
      </c>
      <c r="I1804" s="2">
        <v>42979</v>
      </c>
      <c r="J1804" t="s">
        <v>7051</v>
      </c>
      <c r="K1804" t="s">
        <v>102</v>
      </c>
      <c r="L1804">
        <v>2038</v>
      </c>
      <c r="M1804">
        <v>100</v>
      </c>
      <c r="N1804" t="s">
        <v>614</v>
      </c>
      <c r="O1804">
        <v>316</v>
      </c>
      <c r="P1804">
        <v>6</v>
      </c>
      <c r="Q1804" t="s">
        <v>104</v>
      </c>
      <c r="R1804" t="s">
        <v>8304</v>
      </c>
      <c r="S1804">
        <v>315.74</v>
      </c>
      <c r="T1804">
        <v>1089</v>
      </c>
      <c r="U1804" t="s">
        <v>76</v>
      </c>
      <c r="V1804" s="2">
        <v>42986</v>
      </c>
      <c r="W1804" t="s">
        <v>39</v>
      </c>
      <c r="X1804" t="s">
        <v>744</v>
      </c>
      <c r="Y1804" t="s">
        <v>42</v>
      </c>
    </row>
    <row r="1805" spans="1:25" hidden="1" x14ac:dyDescent="0.35">
      <c r="A1805">
        <v>4</v>
      </c>
      <c r="B1805" t="s">
        <v>43</v>
      </c>
      <c r="C1805">
        <v>6</v>
      </c>
      <c r="D1805" t="s">
        <v>11</v>
      </c>
      <c r="E1805" t="s">
        <v>7026</v>
      </c>
      <c r="F1805" t="s">
        <v>13</v>
      </c>
      <c r="G1805" t="s">
        <v>6944</v>
      </c>
      <c r="H1805" s="1">
        <v>0.3</v>
      </c>
      <c r="I1805" s="2">
        <v>42824</v>
      </c>
      <c r="J1805" t="s">
        <v>7027</v>
      </c>
      <c r="K1805" t="s">
        <v>73</v>
      </c>
      <c r="L1805">
        <v>61761</v>
      </c>
      <c r="M1805">
        <v>1206</v>
      </c>
      <c r="N1805" t="s">
        <v>1566</v>
      </c>
      <c r="O1805">
        <v>-110</v>
      </c>
      <c r="P1805">
        <v>4</v>
      </c>
      <c r="Q1805" t="s">
        <v>75</v>
      </c>
      <c r="R1805" t="s">
        <v>8304</v>
      </c>
      <c r="S1805">
        <v>-110.02</v>
      </c>
      <c r="T1805">
        <v>367</v>
      </c>
      <c r="U1805" t="s">
        <v>76</v>
      </c>
      <c r="V1805" s="2">
        <v>42828</v>
      </c>
      <c r="W1805" t="s">
        <v>39</v>
      </c>
      <c r="X1805" t="s">
        <v>139</v>
      </c>
      <c r="Y1805" t="s">
        <v>24</v>
      </c>
    </row>
    <row r="1806" spans="1:25" hidden="1" x14ac:dyDescent="0.35">
      <c r="A1806">
        <v>6</v>
      </c>
      <c r="B1806" t="s">
        <v>10</v>
      </c>
      <c r="C1806">
        <v>6</v>
      </c>
      <c r="D1806" t="s">
        <v>26</v>
      </c>
      <c r="E1806" t="s">
        <v>222</v>
      </c>
      <c r="F1806" t="s">
        <v>13</v>
      </c>
      <c r="G1806" t="s">
        <v>5459</v>
      </c>
      <c r="H1806" s="1">
        <v>0</v>
      </c>
      <c r="I1806" s="2">
        <v>42899</v>
      </c>
      <c r="J1806" t="s">
        <v>6464</v>
      </c>
      <c r="K1806" t="s">
        <v>16</v>
      </c>
      <c r="L1806">
        <v>35601</v>
      </c>
      <c r="M1806">
        <v>249</v>
      </c>
      <c r="N1806" t="s">
        <v>3421</v>
      </c>
      <c r="O1806">
        <v>9</v>
      </c>
      <c r="P1806">
        <v>3</v>
      </c>
      <c r="Q1806" t="s">
        <v>18</v>
      </c>
      <c r="R1806" t="s">
        <v>8304</v>
      </c>
      <c r="S1806">
        <v>8.8000000000000007</v>
      </c>
      <c r="T1806">
        <v>19</v>
      </c>
      <c r="U1806" t="s">
        <v>33</v>
      </c>
      <c r="V1806" s="2">
        <v>42905</v>
      </c>
      <c r="W1806" t="s">
        <v>39</v>
      </c>
      <c r="X1806" t="s">
        <v>225</v>
      </c>
      <c r="Y1806" t="s">
        <v>54</v>
      </c>
    </row>
    <row r="1807" spans="1:25" hidden="1" x14ac:dyDescent="0.35">
      <c r="A1807">
        <v>6</v>
      </c>
      <c r="B1807" t="s">
        <v>10</v>
      </c>
      <c r="C1807">
        <v>6</v>
      </c>
      <c r="D1807" t="s">
        <v>26</v>
      </c>
      <c r="E1807" t="s">
        <v>222</v>
      </c>
      <c r="F1807" t="s">
        <v>13</v>
      </c>
      <c r="G1807" t="s">
        <v>5459</v>
      </c>
      <c r="H1807" s="1">
        <v>0</v>
      </c>
      <c r="I1807" s="2">
        <v>42899</v>
      </c>
      <c r="J1807" t="s">
        <v>6464</v>
      </c>
      <c r="K1807" t="s">
        <v>16</v>
      </c>
      <c r="L1807">
        <v>35601</v>
      </c>
      <c r="M1807">
        <v>1807</v>
      </c>
      <c r="N1807" t="s">
        <v>6479</v>
      </c>
      <c r="O1807">
        <v>16</v>
      </c>
      <c r="P1807">
        <v>5</v>
      </c>
      <c r="Q1807" t="s">
        <v>18</v>
      </c>
      <c r="R1807" t="s">
        <v>8304</v>
      </c>
      <c r="S1807">
        <v>15.55</v>
      </c>
      <c r="T1807">
        <v>32</v>
      </c>
      <c r="U1807" t="s">
        <v>33</v>
      </c>
      <c r="V1807" s="2">
        <v>42905</v>
      </c>
      <c r="W1807" t="s">
        <v>39</v>
      </c>
      <c r="X1807" t="s">
        <v>225</v>
      </c>
      <c r="Y1807" t="s">
        <v>64</v>
      </c>
    </row>
    <row r="1808" spans="1:25" hidden="1" x14ac:dyDescent="0.35">
      <c r="A1808">
        <v>6</v>
      </c>
      <c r="B1808" t="s">
        <v>10</v>
      </c>
      <c r="C1808">
        <v>6</v>
      </c>
      <c r="D1808" t="s">
        <v>26</v>
      </c>
      <c r="E1808" t="s">
        <v>222</v>
      </c>
      <c r="F1808" t="s">
        <v>13</v>
      </c>
      <c r="G1808" t="s">
        <v>5459</v>
      </c>
      <c r="H1808" s="1">
        <v>0</v>
      </c>
      <c r="I1808" s="2">
        <v>42899</v>
      </c>
      <c r="J1808" t="s">
        <v>6464</v>
      </c>
      <c r="K1808" t="s">
        <v>16</v>
      </c>
      <c r="L1808">
        <v>35601</v>
      </c>
      <c r="M1808">
        <v>1123</v>
      </c>
      <c r="N1808" t="s">
        <v>3607</v>
      </c>
      <c r="O1808">
        <v>7</v>
      </c>
      <c r="P1808">
        <v>6</v>
      </c>
      <c r="Q1808" t="s">
        <v>18</v>
      </c>
      <c r="R1808" t="s">
        <v>8304</v>
      </c>
      <c r="S1808">
        <v>6.94</v>
      </c>
      <c r="T1808">
        <v>25</v>
      </c>
      <c r="U1808" t="s">
        <v>33</v>
      </c>
      <c r="V1808" s="2">
        <v>42905</v>
      </c>
      <c r="W1808" t="s">
        <v>39</v>
      </c>
      <c r="X1808" t="s">
        <v>225</v>
      </c>
      <c r="Y1808" t="s">
        <v>49</v>
      </c>
    </row>
    <row r="1809" spans="1:25" hidden="1" x14ac:dyDescent="0.35">
      <c r="A1809">
        <v>6</v>
      </c>
      <c r="B1809" t="s">
        <v>10</v>
      </c>
      <c r="C1809">
        <v>6</v>
      </c>
      <c r="D1809" t="s">
        <v>50</v>
      </c>
      <c r="E1809" t="s">
        <v>222</v>
      </c>
      <c r="F1809" t="s">
        <v>13</v>
      </c>
      <c r="G1809" t="s">
        <v>5459</v>
      </c>
      <c r="H1809" s="1">
        <v>0</v>
      </c>
      <c r="I1809" s="2">
        <v>42899</v>
      </c>
      <c r="J1809" t="s">
        <v>6464</v>
      </c>
      <c r="K1809" t="s">
        <v>16</v>
      </c>
      <c r="L1809">
        <v>35601</v>
      </c>
      <c r="M1809">
        <v>372</v>
      </c>
      <c r="N1809" t="s">
        <v>4813</v>
      </c>
      <c r="O1809">
        <v>315</v>
      </c>
      <c r="P1809">
        <v>3</v>
      </c>
      <c r="Q1809" t="s">
        <v>18</v>
      </c>
      <c r="R1809" t="s">
        <v>8304</v>
      </c>
      <c r="S1809">
        <v>314.99</v>
      </c>
      <c r="T1809">
        <v>900</v>
      </c>
      <c r="U1809" t="s">
        <v>33</v>
      </c>
      <c r="V1809" s="2">
        <v>42905</v>
      </c>
      <c r="W1809" t="s">
        <v>39</v>
      </c>
      <c r="X1809" t="s">
        <v>225</v>
      </c>
      <c r="Y1809" t="s">
        <v>727</v>
      </c>
    </row>
    <row r="1810" spans="1:25" x14ac:dyDescent="0.35">
      <c r="A1810">
        <v>4</v>
      </c>
      <c r="B1810" t="s">
        <v>43</v>
      </c>
      <c r="C1810">
        <v>6</v>
      </c>
      <c r="D1810" t="s">
        <v>11</v>
      </c>
      <c r="E1810" t="s">
        <v>2677</v>
      </c>
      <c r="F1810" t="s">
        <v>13</v>
      </c>
      <c r="G1810" t="s">
        <v>852</v>
      </c>
      <c r="H1810" s="1">
        <v>0.15</v>
      </c>
      <c r="I1810" s="2">
        <v>43052</v>
      </c>
      <c r="J1810" t="s">
        <v>2678</v>
      </c>
      <c r="K1810" t="s">
        <v>30</v>
      </c>
      <c r="L1810">
        <v>92404</v>
      </c>
      <c r="M1810">
        <v>1228</v>
      </c>
      <c r="N1810" t="s">
        <v>8128</v>
      </c>
      <c r="O1810">
        <v>-40</v>
      </c>
      <c r="P1810">
        <v>4</v>
      </c>
      <c r="Q1810" t="s">
        <v>32</v>
      </c>
      <c r="R1810" t="s">
        <v>8304</v>
      </c>
      <c r="S1810">
        <v>-40.200000000000003</v>
      </c>
      <c r="T1810">
        <v>683</v>
      </c>
      <c r="U1810" t="s">
        <v>19</v>
      </c>
      <c r="V1810" s="2">
        <v>43056</v>
      </c>
      <c r="W1810" t="s">
        <v>39</v>
      </c>
      <c r="X1810" t="s">
        <v>34</v>
      </c>
      <c r="Y1810" t="s">
        <v>22</v>
      </c>
    </row>
    <row r="1811" spans="1:25" x14ac:dyDescent="0.35">
      <c r="A1811">
        <v>4</v>
      </c>
      <c r="B1811" t="s">
        <v>43</v>
      </c>
      <c r="C1811">
        <v>6</v>
      </c>
      <c r="D1811" t="s">
        <v>26</v>
      </c>
      <c r="E1811" t="s">
        <v>2677</v>
      </c>
      <c r="F1811" t="s">
        <v>13</v>
      </c>
      <c r="G1811" t="s">
        <v>852</v>
      </c>
      <c r="H1811" s="1">
        <v>0</v>
      </c>
      <c r="I1811" s="2">
        <v>43052</v>
      </c>
      <c r="J1811" t="s">
        <v>2678</v>
      </c>
      <c r="K1811" t="s">
        <v>30</v>
      </c>
      <c r="L1811">
        <v>92404</v>
      </c>
      <c r="M1811">
        <v>1693</v>
      </c>
      <c r="N1811" t="s">
        <v>4604</v>
      </c>
      <c r="O1811">
        <v>13</v>
      </c>
      <c r="P1811">
        <v>7</v>
      </c>
      <c r="Q1811" t="s">
        <v>32</v>
      </c>
      <c r="R1811" t="s">
        <v>8304</v>
      </c>
      <c r="S1811">
        <v>13.48</v>
      </c>
      <c r="T1811">
        <v>30</v>
      </c>
      <c r="U1811" t="s">
        <v>19</v>
      </c>
      <c r="V1811" s="2">
        <v>43056</v>
      </c>
      <c r="W1811" t="s">
        <v>39</v>
      </c>
      <c r="X1811" t="s">
        <v>34</v>
      </c>
      <c r="Y1811" t="s">
        <v>64</v>
      </c>
    </row>
    <row r="1812" spans="1:25" x14ac:dyDescent="0.35">
      <c r="A1812">
        <v>4</v>
      </c>
      <c r="B1812" t="s">
        <v>43</v>
      </c>
      <c r="C1812">
        <v>6</v>
      </c>
      <c r="D1812" t="s">
        <v>26</v>
      </c>
      <c r="E1812" t="s">
        <v>2677</v>
      </c>
      <c r="F1812" t="s">
        <v>13</v>
      </c>
      <c r="G1812" t="s">
        <v>852</v>
      </c>
      <c r="H1812" s="1">
        <v>0.2</v>
      </c>
      <c r="I1812" s="2">
        <v>43052</v>
      </c>
      <c r="J1812" t="s">
        <v>2678</v>
      </c>
      <c r="K1812" t="s">
        <v>30</v>
      </c>
      <c r="L1812">
        <v>92404</v>
      </c>
      <c r="M1812">
        <v>1598</v>
      </c>
      <c r="N1812" t="s">
        <v>3942</v>
      </c>
      <c r="O1812">
        <v>3</v>
      </c>
      <c r="P1812">
        <v>2</v>
      </c>
      <c r="Q1812" t="s">
        <v>32</v>
      </c>
      <c r="R1812" t="s">
        <v>8304</v>
      </c>
      <c r="S1812">
        <v>3.46</v>
      </c>
      <c r="T1812">
        <v>10</v>
      </c>
      <c r="U1812" t="s">
        <v>19</v>
      </c>
      <c r="V1812" s="2">
        <v>43056</v>
      </c>
      <c r="W1812" t="s">
        <v>39</v>
      </c>
      <c r="X1812" t="s">
        <v>34</v>
      </c>
      <c r="Y1812" t="s">
        <v>54</v>
      </c>
    </row>
    <row r="1813" spans="1:25" hidden="1" x14ac:dyDescent="0.35">
      <c r="A1813">
        <v>4</v>
      </c>
      <c r="B1813" t="s">
        <v>25</v>
      </c>
      <c r="C1813">
        <v>3</v>
      </c>
      <c r="D1813" t="s">
        <v>11</v>
      </c>
      <c r="E1813" t="s">
        <v>171</v>
      </c>
      <c r="F1813" t="s">
        <v>13</v>
      </c>
      <c r="G1813" t="s">
        <v>5395</v>
      </c>
      <c r="H1813" s="1">
        <v>0.2</v>
      </c>
      <c r="I1813" s="2">
        <v>42993</v>
      </c>
      <c r="J1813" t="s">
        <v>5396</v>
      </c>
      <c r="K1813" t="s">
        <v>102</v>
      </c>
      <c r="L1813">
        <v>10035</v>
      </c>
      <c r="M1813">
        <v>391</v>
      </c>
      <c r="N1813" t="s">
        <v>645</v>
      </c>
      <c r="O1813">
        <v>1</v>
      </c>
      <c r="P1813">
        <v>1</v>
      </c>
      <c r="Q1813" t="s">
        <v>104</v>
      </c>
      <c r="R1813" t="s">
        <v>8304</v>
      </c>
      <c r="S1813">
        <v>1.1599999999999999</v>
      </c>
      <c r="T1813">
        <v>46</v>
      </c>
      <c r="U1813" t="s">
        <v>33</v>
      </c>
      <c r="V1813" s="2">
        <v>42997</v>
      </c>
      <c r="W1813" t="s">
        <v>20</v>
      </c>
      <c r="X1813" t="s">
        <v>175</v>
      </c>
      <c r="Y1813" t="s">
        <v>22</v>
      </c>
    </row>
    <row r="1814" spans="1:25" hidden="1" x14ac:dyDescent="0.35">
      <c r="A1814">
        <v>4</v>
      </c>
      <c r="B1814" t="s">
        <v>25</v>
      </c>
      <c r="C1814">
        <v>3</v>
      </c>
      <c r="D1814" t="s">
        <v>26</v>
      </c>
      <c r="E1814" t="s">
        <v>171</v>
      </c>
      <c r="F1814" t="s">
        <v>13</v>
      </c>
      <c r="G1814" t="s">
        <v>5395</v>
      </c>
      <c r="H1814" s="1">
        <v>0</v>
      </c>
      <c r="I1814" s="2">
        <v>42993</v>
      </c>
      <c r="J1814" t="s">
        <v>5396</v>
      </c>
      <c r="K1814" t="s">
        <v>102</v>
      </c>
      <c r="L1814">
        <v>10035</v>
      </c>
      <c r="M1814">
        <v>1764</v>
      </c>
      <c r="N1814" t="s">
        <v>62</v>
      </c>
      <c r="O1814">
        <v>6</v>
      </c>
      <c r="P1814">
        <v>2</v>
      </c>
      <c r="Q1814" t="s">
        <v>104</v>
      </c>
      <c r="R1814" t="s">
        <v>8304</v>
      </c>
      <c r="S1814">
        <v>6.22</v>
      </c>
      <c r="T1814">
        <v>13</v>
      </c>
      <c r="U1814" t="s">
        <v>33</v>
      </c>
      <c r="V1814" s="2">
        <v>42997</v>
      </c>
      <c r="W1814" t="s">
        <v>20</v>
      </c>
      <c r="X1814" t="s">
        <v>175</v>
      </c>
      <c r="Y1814" t="s">
        <v>64</v>
      </c>
    </row>
    <row r="1815" spans="1:25" hidden="1" x14ac:dyDescent="0.35">
      <c r="A1815">
        <v>4</v>
      </c>
      <c r="B1815" t="s">
        <v>25</v>
      </c>
      <c r="C1815">
        <v>3</v>
      </c>
      <c r="D1815" t="s">
        <v>26</v>
      </c>
      <c r="E1815" t="s">
        <v>171</v>
      </c>
      <c r="F1815" t="s">
        <v>13</v>
      </c>
      <c r="G1815" t="s">
        <v>5395</v>
      </c>
      <c r="H1815" s="1">
        <v>0.2</v>
      </c>
      <c r="I1815" s="2">
        <v>42993</v>
      </c>
      <c r="J1815" t="s">
        <v>5396</v>
      </c>
      <c r="K1815" t="s">
        <v>102</v>
      </c>
      <c r="L1815">
        <v>10035</v>
      </c>
      <c r="M1815">
        <v>714</v>
      </c>
      <c r="N1815" t="s">
        <v>3074</v>
      </c>
      <c r="O1815">
        <v>30</v>
      </c>
      <c r="P1815">
        <v>3</v>
      </c>
      <c r="Q1815" t="s">
        <v>104</v>
      </c>
      <c r="R1815" t="s">
        <v>8304</v>
      </c>
      <c r="S1815">
        <v>29.95</v>
      </c>
      <c r="T1815">
        <v>80</v>
      </c>
      <c r="U1815" t="s">
        <v>33</v>
      </c>
      <c r="V1815" s="2">
        <v>42997</v>
      </c>
      <c r="W1815" t="s">
        <v>20</v>
      </c>
      <c r="X1815" t="s">
        <v>175</v>
      </c>
      <c r="Y1815" t="s">
        <v>54</v>
      </c>
    </row>
    <row r="1816" spans="1:25" hidden="1" x14ac:dyDescent="0.35">
      <c r="A1816">
        <v>5</v>
      </c>
      <c r="B1816" t="s">
        <v>43</v>
      </c>
      <c r="C1816">
        <v>6</v>
      </c>
      <c r="D1816" t="s">
        <v>11</v>
      </c>
      <c r="E1816" t="s">
        <v>241</v>
      </c>
      <c r="F1816" t="s">
        <v>13</v>
      </c>
      <c r="G1816" t="s">
        <v>692</v>
      </c>
      <c r="H1816" s="1">
        <v>0</v>
      </c>
      <c r="I1816" s="2">
        <v>42983</v>
      </c>
      <c r="J1816" t="s">
        <v>7966</v>
      </c>
      <c r="K1816" t="s">
        <v>73</v>
      </c>
      <c r="L1816">
        <v>55901</v>
      </c>
      <c r="M1816">
        <v>1036</v>
      </c>
      <c r="N1816" t="s">
        <v>169</v>
      </c>
      <c r="O1816">
        <v>3</v>
      </c>
      <c r="P1816">
        <v>2</v>
      </c>
      <c r="Q1816" t="s">
        <v>75</v>
      </c>
      <c r="R1816" t="s">
        <v>92</v>
      </c>
      <c r="S1816">
        <v>2.96</v>
      </c>
      <c r="T1816">
        <v>6</v>
      </c>
      <c r="U1816" t="s">
        <v>33</v>
      </c>
      <c r="V1816" s="2">
        <v>42988</v>
      </c>
      <c r="W1816" t="s">
        <v>39</v>
      </c>
      <c r="X1816" t="s">
        <v>151</v>
      </c>
      <c r="Y1816" t="s">
        <v>47</v>
      </c>
    </row>
    <row r="1817" spans="1:25" hidden="1" x14ac:dyDescent="0.35">
      <c r="A1817">
        <v>5</v>
      </c>
      <c r="B1817" t="s">
        <v>43</v>
      </c>
      <c r="C1817">
        <v>6</v>
      </c>
      <c r="D1817" t="s">
        <v>26</v>
      </c>
      <c r="E1817" t="s">
        <v>241</v>
      </c>
      <c r="F1817" t="s">
        <v>13</v>
      </c>
      <c r="G1817" t="s">
        <v>692</v>
      </c>
      <c r="H1817" s="1">
        <v>0</v>
      </c>
      <c r="I1817" s="2">
        <v>42983</v>
      </c>
      <c r="J1817" t="s">
        <v>7966</v>
      </c>
      <c r="K1817" t="s">
        <v>73</v>
      </c>
      <c r="L1817">
        <v>55901</v>
      </c>
      <c r="M1817">
        <v>1671</v>
      </c>
      <c r="N1817" t="s">
        <v>748</v>
      </c>
      <c r="O1817">
        <v>17</v>
      </c>
      <c r="P1817">
        <v>3</v>
      </c>
      <c r="Q1817" t="s">
        <v>75</v>
      </c>
      <c r="R1817" t="s">
        <v>92</v>
      </c>
      <c r="S1817">
        <v>17.309999999999999</v>
      </c>
      <c r="T1817">
        <v>37</v>
      </c>
      <c r="U1817" t="s">
        <v>33</v>
      </c>
      <c r="V1817" s="2">
        <v>42988</v>
      </c>
      <c r="W1817" t="s">
        <v>39</v>
      </c>
      <c r="X1817" t="s">
        <v>151</v>
      </c>
      <c r="Y1817" t="s">
        <v>64</v>
      </c>
    </row>
    <row r="1818" spans="1:25" hidden="1" x14ac:dyDescent="0.35">
      <c r="A1818">
        <v>2</v>
      </c>
      <c r="B1818" t="s">
        <v>25</v>
      </c>
      <c r="C1818">
        <v>1</v>
      </c>
      <c r="D1818" t="s">
        <v>26</v>
      </c>
      <c r="E1818" t="s">
        <v>99</v>
      </c>
      <c r="F1818" t="s">
        <v>13</v>
      </c>
      <c r="G1818" t="s">
        <v>482</v>
      </c>
      <c r="H1818" s="1">
        <v>0.2</v>
      </c>
      <c r="I1818" s="2">
        <v>43040</v>
      </c>
      <c r="J1818" t="s">
        <v>7236</v>
      </c>
      <c r="K1818" t="s">
        <v>102</v>
      </c>
      <c r="L1818">
        <v>19140</v>
      </c>
      <c r="M1818">
        <v>371</v>
      </c>
      <c r="N1818" t="s">
        <v>3086</v>
      </c>
      <c r="O1818">
        <v>-1</v>
      </c>
      <c r="P1818">
        <v>2</v>
      </c>
      <c r="Q1818" t="s">
        <v>104</v>
      </c>
      <c r="R1818" t="s">
        <v>8304</v>
      </c>
      <c r="S1818">
        <v>-0.71</v>
      </c>
      <c r="T1818">
        <v>3</v>
      </c>
      <c r="U1818" t="s">
        <v>76</v>
      </c>
      <c r="V1818" s="2">
        <v>43042</v>
      </c>
      <c r="W1818" t="s">
        <v>130</v>
      </c>
      <c r="X1818" t="s">
        <v>105</v>
      </c>
      <c r="Y1818" t="s">
        <v>176</v>
      </c>
    </row>
    <row r="1819" spans="1:25" hidden="1" x14ac:dyDescent="0.35">
      <c r="A1819">
        <v>2</v>
      </c>
      <c r="B1819" t="s">
        <v>25</v>
      </c>
      <c r="C1819">
        <v>1</v>
      </c>
      <c r="D1819" t="s">
        <v>50</v>
      </c>
      <c r="E1819" t="s">
        <v>99</v>
      </c>
      <c r="F1819" t="s">
        <v>13</v>
      </c>
      <c r="G1819" t="s">
        <v>482</v>
      </c>
      <c r="H1819" s="1">
        <v>0.2</v>
      </c>
      <c r="I1819" s="2">
        <v>43040</v>
      </c>
      <c r="J1819" t="s">
        <v>7236</v>
      </c>
      <c r="K1819" t="s">
        <v>102</v>
      </c>
      <c r="L1819">
        <v>19140</v>
      </c>
      <c r="M1819">
        <v>1409</v>
      </c>
      <c r="N1819" t="s">
        <v>464</v>
      </c>
      <c r="O1819">
        <v>-3</v>
      </c>
      <c r="P1819">
        <v>2</v>
      </c>
      <c r="Q1819" t="s">
        <v>104</v>
      </c>
      <c r="R1819" t="s">
        <v>8304</v>
      </c>
      <c r="S1819">
        <v>-3.09</v>
      </c>
      <c r="T1819">
        <v>35</v>
      </c>
      <c r="U1819" t="s">
        <v>76</v>
      </c>
      <c r="V1819" s="2">
        <v>43042</v>
      </c>
      <c r="W1819" t="s">
        <v>130</v>
      </c>
      <c r="X1819" t="s">
        <v>105</v>
      </c>
      <c r="Y1819" t="s">
        <v>113</v>
      </c>
    </row>
    <row r="1820" spans="1:25" hidden="1" x14ac:dyDescent="0.35">
      <c r="A1820">
        <v>3</v>
      </c>
      <c r="B1820" t="s">
        <v>25</v>
      </c>
      <c r="C1820">
        <v>1</v>
      </c>
      <c r="D1820" t="s">
        <v>26</v>
      </c>
      <c r="E1820" t="s">
        <v>381</v>
      </c>
      <c r="F1820" t="s">
        <v>13</v>
      </c>
      <c r="G1820" t="s">
        <v>2516</v>
      </c>
      <c r="H1820" s="1">
        <v>0.2</v>
      </c>
      <c r="I1820" s="2">
        <v>43045</v>
      </c>
      <c r="J1820" t="s">
        <v>3154</v>
      </c>
      <c r="K1820" t="s">
        <v>30</v>
      </c>
      <c r="L1820">
        <v>85254</v>
      </c>
      <c r="M1820">
        <v>1346</v>
      </c>
      <c r="N1820" t="s">
        <v>310</v>
      </c>
      <c r="O1820">
        <v>2</v>
      </c>
      <c r="P1820">
        <v>3</v>
      </c>
      <c r="Q1820" t="s">
        <v>32</v>
      </c>
      <c r="R1820" t="s">
        <v>8304</v>
      </c>
      <c r="S1820">
        <v>2.48</v>
      </c>
      <c r="T1820">
        <v>7</v>
      </c>
      <c r="U1820" t="s">
        <v>19</v>
      </c>
      <c r="V1820" s="2">
        <v>43048</v>
      </c>
      <c r="W1820" t="s">
        <v>130</v>
      </c>
      <c r="X1820" t="s">
        <v>199</v>
      </c>
      <c r="Y1820" t="s">
        <v>119</v>
      </c>
    </row>
    <row r="1821" spans="1:25" hidden="1" x14ac:dyDescent="0.35">
      <c r="A1821">
        <v>3</v>
      </c>
      <c r="B1821" t="s">
        <v>25</v>
      </c>
      <c r="C1821">
        <v>1</v>
      </c>
      <c r="D1821" t="s">
        <v>26</v>
      </c>
      <c r="E1821" t="s">
        <v>381</v>
      </c>
      <c r="F1821" t="s">
        <v>13</v>
      </c>
      <c r="G1821" t="s">
        <v>2516</v>
      </c>
      <c r="H1821" s="1">
        <v>0.7</v>
      </c>
      <c r="I1821" s="2">
        <v>43045</v>
      </c>
      <c r="J1821" t="s">
        <v>3154</v>
      </c>
      <c r="K1821" t="s">
        <v>30</v>
      </c>
      <c r="L1821">
        <v>85254</v>
      </c>
      <c r="M1821">
        <v>1596</v>
      </c>
      <c r="N1821" t="s">
        <v>3168</v>
      </c>
      <c r="O1821">
        <v>-4</v>
      </c>
      <c r="P1821">
        <v>3</v>
      </c>
      <c r="Q1821" t="s">
        <v>32</v>
      </c>
      <c r="R1821" t="s">
        <v>8304</v>
      </c>
      <c r="S1821">
        <v>-3.52</v>
      </c>
      <c r="T1821">
        <v>4</v>
      </c>
      <c r="U1821" t="s">
        <v>19</v>
      </c>
      <c r="V1821" s="2">
        <v>43048</v>
      </c>
      <c r="W1821" t="s">
        <v>130</v>
      </c>
      <c r="X1821" t="s">
        <v>199</v>
      </c>
      <c r="Y1821" t="s">
        <v>54</v>
      </c>
    </row>
    <row r="1822" spans="1:25" x14ac:dyDescent="0.35">
      <c r="A1822">
        <v>4</v>
      </c>
      <c r="B1822" t="s">
        <v>43</v>
      </c>
      <c r="C1822">
        <v>6</v>
      </c>
      <c r="D1822" t="s">
        <v>26</v>
      </c>
      <c r="E1822" t="s">
        <v>27</v>
      </c>
      <c r="F1822" t="s">
        <v>13</v>
      </c>
      <c r="G1822" t="s">
        <v>164</v>
      </c>
      <c r="H1822" s="1">
        <v>0</v>
      </c>
      <c r="I1822" s="2">
        <v>43063</v>
      </c>
      <c r="J1822" t="s">
        <v>4571</v>
      </c>
      <c r="K1822" t="s">
        <v>30</v>
      </c>
      <c r="L1822">
        <v>90004</v>
      </c>
      <c r="M1822">
        <v>1304</v>
      </c>
      <c r="N1822" t="s">
        <v>983</v>
      </c>
      <c r="O1822">
        <v>7</v>
      </c>
      <c r="P1822">
        <v>5</v>
      </c>
      <c r="Q1822" t="s">
        <v>32</v>
      </c>
      <c r="R1822" t="s">
        <v>8304</v>
      </c>
      <c r="S1822">
        <v>6.62</v>
      </c>
      <c r="T1822">
        <v>15</v>
      </c>
      <c r="U1822" t="s">
        <v>19</v>
      </c>
      <c r="V1822" s="2">
        <v>43067</v>
      </c>
      <c r="W1822" t="s">
        <v>39</v>
      </c>
      <c r="X1822" t="s">
        <v>34</v>
      </c>
      <c r="Y1822" t="s">
        <v>49</v>
      </c>
    </row>
    <row r="1823" spans="1:25" x14ac:dyDescent="0.35">
      <c r="A1823">
        <v>4</v>
      </c>
      <c r="B1823" t="s">
        <v>43</v>
      </c>
      <c r="C1823">
        <v>6</v>
      </c>
      <c r="D1823" t="s">
        <v>26</v>
      </c>
      <c r="E1823" t="s">
        <v>27</v>
      </c>
      <c r="F1823" t="s">
        <v>13</v>
      </c>
      <c r="G1823" t="s">
        <v>164</v>
      </c>
      <c r="H1823" s="1">
        <v>0</v>
      </c>
      <c r="I1823" s="2">
        <v>43063</v>
      </c>
      <c r="J1823" t="s">
        <v>4571</v>
      </c>
      <c r="K1823" t="s">
        <v>30</v>
      </c>
      <c r="L1823">
        <v>90004</v>
      </c>
      <c r="M1823">
        <v>1712</v>
      </c>
      <c r="N1823" t="s">
        <v>4492</v>
      </c>
      <c r="O1823">
        <v>181</v>
      </c>
      <c r="P1823">
        <v>9</v>
      </c>
      <c r="Q1823" t="s">
        <v>32</v>
      </c>
      <c r="R1823" t="s">
        <v>8304</v>
      </c>
      <c r="S1823">
        <v>180.77</v>
      </c>
      <c r="T1823">
        <v>369</v>
      </c>
      <c r="U1823" t="s">
        <v>19</v>
      </c>
      <c r="V1823" s="2">
        <v>43067</v>
      </c>
      <c r="W1823" t="s">
        <v>39</v>
      </c>
      <c r="X1823" t="s">
        <v>34</v>
      </c>
      <c r="Y1823" t="s">
        <v>64</v>
      </c>
    </row>
    <row r="1824" spans="1:25" hidden="1" x14ac:dyDescent="0.35">
      <c r="A1824">
        <v>6</v>
      </c>
      <c r="B1824" t="s">
        <v>10</v>
      </c>
      <c r="C1824">
        <v>6</v>
      </c>
      <c r="D1824" t="s">
        <v>26</v>
      </c>
      <c r="E1824" t="s">
        <v>171</v>
      </c>
      <c r="F1824" t="s">
        <v>13</v>
      </c>
      <c r="G1824" t="s">
        <v>1901</v>
      </c>
      <c r="H1824" s="1">
        <v>0</v>
      </c>
      <c r="I1824" s="2">
        <v>42823</v>
      </c>
      <c r="J1824" t="s">
        <v>4117</v>
      </c>
      <c r="K1824" t="s">
        <v>102</v>
      </c>
      <c r="L1824">
        <v>10024</v>
      </c>
      <c r="M1824">
        <v>129</v>
      </c>
      <c r="N1824" t="s">
        <v>8162</v>
      </c>
      <c r="O1824">
        <v>8</v>
      </c>
      <c r="P1824">
        <v>4</v>
      </c>
      <c r="Q1824" t="s">
        <v>104</v>
      </c>
      <c r="R1824" t="s">
        <v>8304</v>
      </c>
      <c r="S1824">
        <v>8.11</v>
      </c>
      <c r="T1824">
        <v>18</v>
      </c>
      <c r="U1824" t="s">
        <v>19</v>
      </c>
      <c r="V1824" s="2">
        <v>42829</v>
      </c>
      <c r="W1824" t="s">
        <v>39</v>
      </c>
      <c r="X1824" t="s">
        <v>175</v>
      </c>
      <c r="Y1824" t="s">
        <v>64</v>
      </c>
    </row>
    <row r="1825" spans="1:25" hidden="1" x14ac:dyDescent="0.35">
      <c r="A1825">
        <v>5</v>
      </c>
      <c r="B1825" t="s">
        <v>43</v>
      </c>
      <c r="C1825">
        <v>6</v>
      </c>
      <c r="D1825" t="s">
        <v>26</v>
      </c>
      <c r="E1825" t="s">
        <v>171</v>
      </c>
      <c r="F1825" t="s">
        <v>13</v>
      </c>
      <c r="G1825" t="s">
        <v>2609</v>
      </c>
      <c r="H1825" s="1">
        <v>0</v>
      </c>
      <c r="I1825" s="2">
        <v>43002</v>
      </c>
      <c r="J1825" t="s">
        <v>3996</v>
      </c>
      <c r="K1825" t="s">
        <v>102</v>
      </c>
      <c r="L1825">
        <v>10035</v>
      </c>
      <c r="M1825">
        <v>343</v>
      </c>
      <c r="N1825" t="s">
        <v>3226</v>
      </c>
      <c r="O1825">
        <v>18</v>
      </c>
      <c r="P1825">
        <v>1</v>
      </c>
      <c r="Q1825" t="s">
        <v>104</v>
      </c>
      <c r="R1825" t="s">
        <v>8304</v>
      </c>
      <c r="S1825">
        <v>17.989999999999998</v>
      </c>
      <c r="T1825">
        <v>40</v>
      </c>
      <c r="U1825" t="s">
        <v>19</v>
      </c>
      <c r="V1825" s="2">
        <v>43007</v>
      </c>
      <c r="W1825" t="s">
        <v>39</v>
      </c>
      <c r="X1825" t="s">
        <v>175</v>
      </c>
      <c r="Y1825" t="s">
        <v>119</v>
      </c>
    </row>
    <row r="1826" spans="1:25" hidden="1" x14ac:dyDescent="0.35">
      <c r="A1826">
        <v>4</v>
      </c>
      <c r="B1826" t="s">
        <v>43</v>
      </c>
      <c r="C1826">
        <v>6</v>
      </c>
      <c r="D1826" t="s">
        <v>26</v>
      </c>
      <c r="E1826" t="s">
        <v>843</v>
      </c>
      <c r="F1826" t="s">
        <v>13</v>
      </c>
      <c r="G1826" t="s">
        <v>1428</v>
      </c>
      <c r="H1826" s="1">
        <v>0.7</v>
      </c>
      <c r="I1826" s="2">
        <v>43046</v>
      </c>
      <c r="J1826" t="s">
        <v>6528</v>
      </c>
      <c r="K1826" t="s">
        <v>16</v>
      </c>
      <c r="L1826">
        <v>33142</v>
      </c>
      <c r="M1826">
        <v>687</v>
      </c>
      <c r="N1826" t="s">
        <v>2769</v>
      </c>
      <c r="O1826">
        <v>-1032</v>
      </c>
      <c r="P1826">
        <v>5</v>
      </c>
      <c r="Q1826" t="s">
        <v>18</v>
      </c>
      <c r="R1826" t="s">
        <v>8304</v>
      </c>
      <c r="S1826">
        <v>-1031.54</v>
      </c>
      <c r="T1826">
        <v>1345</v>
      </c>
      <c r="U1826" t="s">
        <v>33</v>
      </c>
      <c r="V1826" s="2">
        <v>43050</v>
      </c>
      <c r="W1826" t="s">
        <v>39</v>
      </c>
      <c r="X1826" t="s">
        <v>40</v>
      </c>
      <c r="Y1826" t="s">
        <v>54</v>
      </c>
    </row>
    <row r="1827" spans="1:25" hidden="1" x14ac:dyDescent="0.35">
      <c r="A1827">
        <v>4</v>
      </c>
      <c r="B1827" t="s">
        <v>43</v>
      </c>
      <c r="C1827">
        <v>6</v>
      </c>
      <c r="D1827" t="s">
        <v>26</v>
      </c>
      <c r="E1827" t="s">
        <v>843</v>
      </c>
      <c r="F1827" t="s">
        <v>13</v>
      </c>
      <c r="G1827" t="s">
        <v>1428</v>
      </c>
      <c r="H1827" s="1">
        <v>0.7</v>
      </c>
      <c r="I1827" s="2">
        <v>43046</v>
      </c>
      <c r="J1827" t="s">
        <v>6528</v>
      </c>
      <c r="K1827" t="s">
        <v>16</v>
      </c>
      <c r="L1827">
        <v>33142</v>
      </c>
      <c r="M1827">
        <v>247</v>
      </c>
      <c r="N1827" t="s">
        <v>1317</v>
      </c>
      <c r="O1827">
        <v>-13</v>
      </c>
      <c r="P1827">
        <v>9</v>
      </c>
      <c r="Q1827" t="s">
        <v>18</v>
      </c>
      <c r="R1827" t="s">
        <v>8304</v>
      </c>
      <c r="S1827">
        <v>-12.92</v>
      </c>
      <c r="T1827">
        <v>16</v>
      </c>
      <c r="U1827" t="s">
        <v>33</v>
      </c>
      <c r="V1827" s="2">
        <v>43050</v>
      </c>
      <c r="W1827" t="s">
        <v>39</v>
      </c>
      <c r="X1827" t="s">
        <v>40</v>
      </c>
      <c r="Y1827" t="s">
        <v>54</v>
      </c>
    </row>
    <row r="1828" spans="1:25" hidden="1" x14ac:dyDescent="0.35">
      <c r="A1828">
        <v>0</v>
      </c>
      <c r="B1828" t="s">
        <v>10</v>
      </c>
      <c r="C1828">
        <v>0</v>
      </c>
      <c r="D1828" t="s">
        <v>11</v>
      </c>
      <c r="E1828" t="s">
        <v>171</v>
      </c>
      <c r="F1828" t="s">
        <v>13</v>
      </c>
      <c r="G1828" t="s">
        <v>1649</v>
      </c>
      <c r="H1828" s="1">
        <v>0.4</v>
      </c>
      <c r="I1828" s="2">
        <v>42985</v>
      </c>
      <c r="J1828" t="s">
        <v>1779</v>
      </c>
      <c r="K1828" t="s">
        <v>102</v>
      </c>
      <c r="L1828">
        <v>10011</v>
      </c>
      <c r="M1828">
        <v>133</v>
      </c>
      <c r="N1828" t="s">
        <v>1780</v>
      </c>
      <c r="O1828">
        <v>-14</v>
      </c>
      <c r="P1828">
        <v>3</v>
      </c>
      <c r="Q1828" t="s">
        <v>104</v>
      </c>
      <c r="R1828" t="s">
        <v>8304</v>
      </c>
      <c r="S1828">
        <v>-14.16</v>
      </c>
      <c r="T1828">
        <v>27</v>
      </c>
      <c r="U1828" t="s">
        <v>19</v>
      </c>
      <c r="V1828" s="2">
        <v>42985</v>
      </c>
      <c r="W1828" t="s">
        <v>773</v>
      </c>
      <c r="X1828" t="s">
        <v>175</v>
      </c>
      <c r="Y1828" t="s">
        <v>41</v>
      </c>
    </row>
    <row r="1829" spans="1:25" hidden="1" x14ac:dyDescent="0.35">
      <c r="A1829">
        <v>0</v>
      </c>
      <c r="B1829" t="s">
        <v>10</v>
      </c>
      <c r="C1829">
        <v>0</v>
      </c>
      <c r="D1829" t="s">
        <v>26</v>
      </c>
      <c r="E1829" t="s">
        <v>171</v>
      </c>
      <c r="F1829" t="s">
        <v>13</v>
      </c>
      <c r="G1829" t="s">
        <v>1649</v>
      </c>
      <c r="H1829" s="1">
        <v>0</v>
      </c>
      <c r="I1829" s="2">
        <v>42985</v>
      </c>
      <c r="J1829" t="s">
        <v>1779</v>
      </c>
      <c r="K1829" t="s">
        <v>102</v>
      </c>
      <c r="L1829">
        <v>10011</v>
      </c>
      <c r="M1829">
        <v>588</v>
      </c>
      <c r="N1829" t="s">
        <v>3018</v>
      </c>
      <c r="O1829">
        <v>0</v>
      </c>
      <c r="P1829">
        <v>2</v>
      </c>
      <c r="Q1829" t="s">
        <v>104</v>
      </c>
      <c r="R1829" t="s">
        <v>8304</v>
      </c>
      <c r="S1829">
        <v>0.28000000000000003</v>
      </c>
      <c r="T1829">
        <v>14</v>
      </c>
      <c r="U1829" t="s">
        <v>19</v>
      </c>
      <c r="V1829" s="2">
        <v>42985</v>
      </c>
      <c r="W1829" t="s">
        <v>773</v>
      </c>
      <c r="X1829" t="s">
        <v>175</v>
      </c>
      <c r="Y1829" t="s">
        <v>42</v>
      </c>
    </row>
    <row r="1830" spans="1:25" hidden="1" x14ac:dyDescent="0.35">
      <c r="A1830">
        <v>4</v>
      </c>
      <c r="B1830" t="s">
        <v>43</v>
      </c>
      <c r="C1830">
        <v>6</v>
      </c>
      <c r="D1830" t="s">
        <v>26</v>
      </c>
      <c r="E1830" t="s">
        <v>3827</v>
      </c>
      <c r="F1830" t="s">
        <v>13</v>
      </c>
      <c r="G1830" t="s">
        <v>7163</v>
      </c>
      <c r="H1830" s="1">
        <v>0.8</v>
      </c>
      <c r="I1830" s="2">
        <v>43026</v>
      </c>
      <c r="J1830" t="s">
        <v>7456</v>
      </c>
      <c r="K1830" t="s">
        <v>73</v>
      </c>
      <c r="L1830">
        <v>78501</v>
      </c>
      <c r="M1830">
        <v>1582</v>
      </c>
      <c r="N1830" t="s">
        <v>3000</v>
      </c>
      <c r="O1830">
        <v>-187</v>
      </c>
      <c r="P1830">
        <v>6</v>
      </c>
      <c r="Q1830" t="s">
        <v>75</v>
      </c>
      <c r="R1830" t="s">
        <v>8304</v>
      </c>
      <c r="S1830">
        <v>-186.57</v>
      </c>
      <c r="T1830">
        <v>73</v>
      </c>
      <c r="U1830" t="s">
        <v>76</v>
      </c>
      <c r="V1830" s="2">
        <v>43030</v>
      </c>
      <c r="W1830" t="s">
        <v>39</v>
      </c>
      <c r="X1830" t="s">
        <v>77</v>
      </c>
      <c r="Y1830" t="s">
        <v>56</v>
      </c>
    </row>
    <row r="1831" spans="1:25" hidden="1" x14ac:dyDescent="0.35">
      <c r="A1831">
        <v>4</v>
      </c>
      <c r="B1831" t="s">
        <v>43</v>
      </c>
      <c r="C1831">
        <v>6</v>
      </c>
      <c r="D1831" t="s">
        <v>50</v>
      </c>
      <c r="E1831" t="s">
        <v>3827</v>
      </c>
      <c r="F1831" t="s">
        <v>13</v>
      </c>
      <c r="G1831" t="s">
        <v>7163</v>
      </c>
      <c r="H1831" s="1">
        <v>0.2</v>
      </c>
      <c r="I1831" s="2">
        <v>43026</v>
      </c>
      <c r="J1831" t="s">
        <v>7456</v>
      </c>
      <c r="K1831" t="s">
        <v>73</v>
      </c>
      <c r="L1831">
        <v>78501</v>
      </c>
      <c r="M1831">
        <v>1607</v>
      </c>
      <c r="N1831" t="s">
        <v>4771</v>
      </c>
      <c r="O1831">
        <v>3</v>
      </c>
      <c r="P1831">
        <v>3</v>
      </c>
      <c r="Q1831" t="s">
        <v>75</v>
      </c>
      <c r="R1831" t="s">
        <v>8304</v>
      </c>
      <c r="S1831">
        <v>3.46</v>
      </c>
      <c r="T1831">
        <v>28</v>
      </c>
      <c r="U1831" t="s">
        <v>76</v>
      </c>
      <c r="V1831" s="2">
        <v>43030</v>
      </c>
      <c r="W1831" t="s">
        <v>39</v>
      </c>
      <c r="X1831" t="s">
        <v>77</v>
      </c>
      <c r="Y1831" t="s">
        <v>113</v>
      </c>
    </row>
    <row r="1832" spans="1:25" hidden="1" x14ac:dyDescent="0.35">
      <c r="A1832">
        <v>4</v>
      </c>
      <c r="B1832" t="s">
        <v>43</v>
      </c>
      <c r="C1832">
        <v>6</v>
      </c>
      <c r="D1832" t="s">
        <v>11</v>
      </c>
      <c r="E1832" t="s">
        <v>2125</v>
      </c>
      <c r="F1832" t="s">
        <v>13</v>
      </c>
      <c r="G1832" t="s">
        <v>2126</v>
      </c>
      <c r="H1832" s="1">
        <v>0</v>
      </c>
      <c r="I1832" s="2">
        <v>42802</v>
      </c>
      <c r="J1832" t="s">
        <v>2127</v>
      </c>
      <c r="K1832" t="s">
        <v>73</v>
      </c>
      <c r="L1832">
        <v>53142</v>
      </c>
      <c r="M1832">
        <v>1368</v>
      </c>
      <c r="N1832" t="s">
        <v>8212</v>
      </c>
      <c r="O1832">
        <v>97</v>
      </c>
      <c r="P1832">
        <v>3</v>
      </c>
      <c r="Q1832" t="s">
        <v>75</v>
      </c>
      <c r="R1832" t="s">
        <v>8304</v>
      </c>
      <c r="S1832">
        <v>97.46</v>
      </c>
      <c r="T1832">
        <v>513</v>
      </c>
      <c r="U1832" t="s">
        <v>19</v>
      </c>
      <c r="V1832" s="2">
        <v>42806</v>
      </c>
      <c r="W1832" t="s">
        <v>39</v>
      </c>
      <c r="X1832" t="s">
        <v>82</v>
      </c>
      <c r="Y1832" t="s">
        <v>22</v>
      </c>
    </row>
    <row r="1833" spans="1:25" hidden="1" x14ac:dyDescent="0.35">
      <c r="A1833">
        <v>4</v>
      </c>
      <c r="B1833" t="s">
        <v>43</v>
      </c>
      <c r="C1833">
        <v>6</v>
      </c>
      <c r="D1833" t="s">
        <v>11</v>
      </c>
      <c r="E1833" t="s">
        <v>2125</v>
      </c>
      <c r="F1833" t="s">
        <v>13</v>
      </c>
      <c r="G1833" t="s">
        <v>2126</v>
      </c>
      <c r="H1833" s="1">
        <v>0</v>
      </c>
      <c r="I1833" s="2">
        <v>42802</v>
      </c>
      <c r="J1833" t="s">
        <v>2127</v>
      </c>
      <c r="K1833" t="s">
        <v>73</v>
      </c>
      <c r="L1833">
        <v>53142</v>
      </c>
      <c r="M1833">
        <v>507</v>
      </c>
      <c r="N1833" t="s">
        <v>1949</v>
      </c>
      <c r="O1833">
        <v>82</v>
      </c>
      <c r="P1833">
        <v>6</v>
      </c>
      <c r="Q1833" t="s">
        <v>75</v>
      </c>
      <c r="R1833" t="s">
        <v>8304</v>
      </c>
      <c r="S1833">
        <v>82.08</v>
      </c>
      <c r="T1833">
        <v>373</v>
      </c>
      <c r="U1833" t="s">
        <v>19</v>
      </c>
      <c r="V1833" s="2">
        <v>42806</v>
      </c>
      <c r="W1833" t="s">
        <v>39</v>
      </c>
      <c r="X1833" t="s">
        <v>82</v>
      </c>
      <c r="Y1833" t="s">
        <v>47</v>
      </c>
    </row>
    <row r="1834" spans="1:25" hidden="1" x14ac:dyDescent="0.35">
      <c r="A1834">
        <v>4</v>
      </c>
      <c r="B1834" t="s">
        <v>43</v>
      </c>
      <c r="C1834">
        <v>6</v>
      </c>
      <c r="D1834" t="s">
        <v>11</v>
      </c>
      <c r="E1834" t="s">
        <v>2125</v>
      </c>
      <c r="F1834" t="s">
        <v>13</v>
      </c>
      <c r="G1834" t="s">
        <v>2126</v>
      </c>
      <c r="H1834" s="1">
        <v>0</v>
      </c>
      <c r="I1834" s="2">
        <v>42802</v>
      </c>
      <c r="J1834" t="s">
        <v>2127</v>
      </c>
      <c r="K1834" t="s">
        <v>73</v>
      </c>
      <c r="L1834">
        <v>53142</v>
      </c>
      <c r="M1834">
        <v>841</v>
      </c>
      <c r="N1834" t="s">
        <v>8126</v>
      </c>
      <c r="O1834">
        <v>189</v>
      </c>
      <c r="P1834">
        <v>7</v>
      </c>
      <c r="Q1834" t="s">
        <v>75</v>
      </c>
      <c r="R1834" t="s">
        <v>8304</v>
      </c>
      <c r="S1834">
        <v>189.4</v>
      </c>
      <c r="T1834">
        <v>861</v>
      </c>
      <c r="U1834" t="s">
        <v>19</v>
      </c>
      <c r="V1834" s="2">
        <v>42806</v>
      </c>
      <c r="W1834" t="s">
        <v>39</v>
      </c>
      <c r="X1834" t="s">
        <v>82</v>
      </c>
      <c r="Y1834" t="s">
        <v>24</v>
      </c>
    </row>
    <row r="1835" spans="1:25" hidden="1" x14ac:dyDescent="0.35">
      <c r="A1835">
        <v>4</v>
      </c>
      <c r="B1835" t="s">
        <v>43</v>
      </c>
      <c r="C1835">
        <v>6</v>
      </c>
      <c r="D1835" t="s">
        <v>26</v>
      </c>
      <c r="E1835" t="s">
        <v>2125</v>
      </c>
      <c r="F1835" t="s">
        <v>13</v>
      </c>
      <c r="G1835" t="s">
        <v>2126</v>
      </c>
      <c r="H1835" s="1">
        <v>0</v>
      </c>
      <c r="I1835" s="2">
        <v>42802</v>
      </c>
      <c r="J1835" t="s">
        <v>2127</v>
      </c>
      <c r="K1835" t="s">
        <v>73</v>
      </c>
      <c r="L1835">
        <v>53142</v>
      </c>
      <c r="M1835">
        <v>354</v>
      </c>
      <c r="N1835" t="s">
        <v>3715</v>
      </c>
      <c r="O1835">
        <v>4</v>
      </c>
      <c r="P1835">
        <v>1</v>
      </c>
      <c r="Q1835" t="s">
        <v>75</v>
      </c>
      <c r="R1835" t="s">
        <v>8304</v>
      </c>
      <c r="S1835">
        <v>4.49</v>
      </c>
      <c r="T1835">
        <v>15</v>
      </c>
      <c r="U1835" t="s">
        <v>19</v>
      </c>
      <c r="V1835" s="2">
        <v>42806</v>
      </c>
      <c r="W1835" t="s">
        <v>39</v>
      </c>
      <c r="X1835" t="s">
        <v>82</v>
      </c>
      <c r="Y1835" t="s">
        <v>49</v>
      </c>
    </row>
    <row r="1836" spans="1:25" hidden="1" x14ac:dyDescent="0.35">
      <c r="A1836">
        <v>4</v>
      </c>
      <c r="B1836" t="s">
        <v>43</v>
      </c>
      <c r="C1836">
        <v>6</v>
      </c>
      <c r="D1836" t="s">
        <v>50</v>
      </c>
      <c r="E1836" t="s">
        <v>2125</v>
      </c>
      <c r="F1836" t="s">
        <v>13</v>
      </c>
      <c r="G1836" t="s">
        <v>2126</v>
      </c>
      <c r="H1836" s="1">
        <v>0</v>
      </c>
      <c r="I1836" s="2">
        <v>42802</v>
      </c>
      <c r="J1836" t="s">
        <v>2127</v>
      </c>
      <c r="K1836" t="s">
        <v>73</v>
      </c>
      <c r="L1836">
        <v>53142</v>
      </c>
      <c r="M1836">
        <v>1176</v>
      </c>
      <c r="N1836" t="s">
        <v>821</v>
      </c>
      <c r="O1836">
        <v>223</v>
      </c>
      <c r="P1836">
        <v>5</v>
      </c>
      <c r="Q1836" t="s">
        <v>75</v>
      </c>
      <c r="R1836" t="s">
        <v>8304</v>
      </c>
      <c r="S1836">
        <v>223.29</v>
      </c>
      <c r="T1836">
        <v>770</v>
      </c>
      <c r="U1836" t="s">
        <v>19</v>
      </c>
      <c r="V1836" s="2">
        <v>42806</v>
      </c>
      <c r="W1836" t="s">
        <v>39</v>
      </c>
      <c r="X1836" t="s">
        <v>82</v>
      </c>
      <c r="Y1836" t="s">
        <v>52</v>
      </c>
    </row>
    <row r="1837" spans="1:25" hidden="1" x14ac:dyDescent="0.35">
      <c r="A1837">
        <v>6</v>
      </c>
      <c r="B1837" t="s">
        <v>10</v>
      </c>
      <c r="C1837">
        <v>6</v>
      </c>
      <c r="D1837" t="s">
        <v>26</v>
      </c>
      <c r="E1837" t="s">
        <v>375</v>
      </c>
      <c r="F1837" t="s">
        <v>13</v>
      </c>
      <c r="G1837" t="s">
        <v>1755</v>
      </c>
      <c r="H1837" s="1">
        <v>0</v>
      </c>
      <c r="I1837" s="2">
        <v>43047</v>
      </c>
      <c r="J1837" t="s">
        <v>4125</v>
      </c>
      <c r="K1837" t="s">
        <v>102</v>
      </c>
      <c r="L1837">
        <v>2038</v>
      </c>
      <c r="M1837">
        <v>126</v>
      </c>
      <c r="N1837" t="s">
        <v>874</v>
      </c>
      <c r="O1837">
        <v>3</v>
      </c>
      <c r="P1837">
        <v>5</v>
      </c>
      <c r="Q1837" t="s">
        <v>104</v>
      </c>
      <c r="R1837" t="s">
        <v>8304</v>
      </c>
      <c r="S1837">
        <v>3.38</v>
      </c>
      <c r="T1837">
        <v>12</v>
      </c>
      <c r="U1837" t="s">
        <v>19</v>
      </c>
      <c r="V1837" s="2">
        <v>43053</v>
      </c>
      <c r="W1837" t="s">
        <v>39</v>
      </c>
      <c r="X1837" t="s">
        <v>744</v>
      </c>
      <c r="Y1837" t="s">
        <v>49</v>
      </c>
    </row>
    <row r="1838" spans="1:25" hidden="1" x14ac:dyDescent="0.35">
      <c r="A1838">
        <v>5</v>
      </c>
      <c r="B1838" t="s">
        <v>25</v>
      </c>
      <c r="C1838">
        <v>3</v>
      </c>
      <c r="D1838" t="s">
        <v>11</v>
      </c>
      <c r="E1838" t="s">
        <v>3864</v>
      </c>
      <c r="F1838" t="s">
        <v>13</v>
      </c>
      <c r="G1838" t="s">
        <v>5193</v>
      </c>
      <c r="H1838" s="1">
        <v>0.32</v>
      </c>
      <c r="I1838" s="2">
        <v>43060</v>
      </c>
      <c r="J1838" t="s">
        <v>5355</v>
      </c>
      <c r="K1838" t="s">
        <v>73</v>
      </c>
      <c r="L1838">
        <v>77642</v>
      </c>
      <c r="M1838">
        <v>1228</v>
      </c>
      <c r="N1838" t="s">
        <v>8134</v>
      </c>
      <c r="O1838">
        <v>-76</v>
      </c>
      <c r="P1838">
        <v>2</v>
      </c>
      <c r="Q1838" t="s">
        <v>75</v>
      </c>
      <c r="R1838" t="s">
        <v>8304</v>
      </c>
      <c r="S1838">
        <v>-76.010000000000005</v>
      </c>
      <c r="T1838">
        <v>246</v>
      </c>
      <c r="U1838" t="s">
        <v>33</v>
      </c>
      <c r="V1838" s="2">
        <v>43065</v>
      </c>
      <c r="W1838" t="s">
        <v>20</v>
      </c>
      <c r="X1838" t="s">
        <v>77</v>
      </c>
      <c r="Y1838" t="s">
        <v>22</v>
      </c>
    </row>
    <row r="1839" spans="1:25" hidden="1" x14ac:dyDescent="0.35">
      <c r="A1839">
        <v>5</v>
      </c>
      <c r="B1839" t="s">
        <v>25</v>
      </c>
      <c r="C1839">
        <v>3</v>
      </c>
      <c r="D1839" t="s">
        <v>26</v>
      </c>
      <c r="E1839" t="s">
        <v>3864</v>
      </c>
      <c r="F1839" t="s">
        <v>13</v>
      </c>
      <c r="G1839" t="s">
        <v>5193</v>
      </c>
      <c r="H1839" s="1">
        <v>0.2</v>
      </c>
      <c r="I1839" s="2">
        <v>43060</v>
      </c>
      <c r="J1839" t="s">
        <v>5355</v>
      </c>
      <c r="K1839" t="s">
        <v>73</v>
      </c>
      <c r="L1839">
        <v>77642</v>
      </c>
      <c r="M1839">
        <v>1440</v>
      </c>
      <c r="N1839" t="s">
        <v>31</v>
      </c>
      <c r="O1839">
        <v>4</v>
      </c>
      <c r="P1839">
        <v>2</v>
      </c>
      <c r="Q1839" t="s">
        <v>75</v>
      </c>
      <c r="R1839" t="s">
        <v>8304</v>
      </c>
      <c r="S1839">
        <v>3.95</v>
      </c>
      <c r="T1839">
        <v>12</v>
      </c>
      <c r="U1839" t="s">
        <v>33</v>
      </c>
      <c r="V1839" s="2">
        <v>43065</v>
      </c>
      <c r="W1839" t="s">
        <v>20</v>
      </c>
      <c r="X1839" t="s">
        <v>77</v>
      </c>
      <c r="Y1839" t="s">
        <v>35</v>
      </c>
    </row>
    <row r="1840" spans="1:25" hidden="1" x14ac:dyDescent="0.35">
      <c r="A1840">
        <v>5</v>
      </c>
      <c r="B1840" t="s">
        <v>25</v>
      </c>
      <c r="C1840">
        <v>3</v>
      </c>
      <c r="D1840" t="s">
        <v>50</v>
      </c>
      <c r="E1840" t="s">
        <v>3864</v>
      </c>
      <c r="F1840" t="s">
        <v>13</v>
      </c>
      <c r="G1840" t="s">
        <v>5193</v>
      </c>
      <c r="H1840" s="1">
        <v>0.2</v>
      </c>
      <c r="I1840" s="2">
        <v>43060</v>
      </c>
      <c r="J1840" t="s">
        <v>5355</v>
      </c>
      <c r="K1840" t="s">
        <v>73</v>
      </c>
      <c r="L1840">
        <v>77642</v>
      </c>
      <c r="M1840">
        <v>1452</v>
      </c>
      <c r="N1840" t="s">
        <v>4894</v>
      </c>
      <c r="O1840">
        <v>165</v>
      </c>
      <c r="P1840">
        <v>1</v>
      </c>
      <c r="Q1840" t="s">
        <v>75</v>
      </c>
      <c r="R1840" t="s">
        <v>8304</v>
      </c>
      <c r="S1840">
        <v>165</v>
      </c>
      <c r="T1840">
        <v>440</v>
      </c>
      <c r="U1840" t="s">
        <v>33</v>
      </c>
      <c r="V1840" s="2">
        <v>43065</v>
      </c>
      <c r="W1840" t="s">
        <v>20</v>
      </c>
      <c r="X1840" t="s">
        <v>77</v>
      </c>
      <c r="Y1840" t="s">
        <v>727</v>
      </c>
    </row>
    <row r="1841" spans="1:25" x14ac:dyDescent="0.35">
      <c r="A1841">
        <v>6</v>
      </c>
      <c r="B1841" t="s">
        <v>10</v>
      </c>
      <c r="C1841">
        <v>6</v>
      </c>
      <c r="D1841" t="s">
        <v>11</v>
      </c>
      <c r="E1841" t="s">
        <v>700</v>
      </c>
      <c r="F1841" t="s">
        <v>13</v>
      </c>
      <c r="G1841" t="s">
        <v>777</v>
      </c>
      <c r="H1841" s="1">
        <v>0.2</v>
      </c>
      <c r="I1841" s="2">
        <v>42784</v>
      </c>
      <c r="J1841" t="s">
        <v>2684</v>
      </c>
      <c r="K1841" t="s">
        <v>30</v>
      </c>
      <c r="L1841">
        <v>90805</v>
      </c>
      <c r="M1841">
        <v>829</v>
      </c>
      <c r="N1841" t="s">
        <v>1821</v>
      </c>
      <c r="O1841">
        <v>-1</v>
      </c>
      <c r="P1841">
        <v>1</v>
      </c>
      <c r="Q1841" t="s">
        <v>32</v>
      </c>
      <c r="R1841" t="s">
        <v>8304</v>
      </c>
      <c r="S1841">
        <v>-0.89</v>
      </c>
      <c r="T1841">
        <v>36</v>
      </c>
      <c r="U1841" t="s">
        <v>19</v>
      </c>
      <c r="V1841" s="2">
        <v>42790</v>
      </c>
      <c r="W1841" t="s">
        <v>39</v>
      </c>
      <c r="X1841" t="s">
        <v>34</v>
      </c>
      <c r="Y1841" t="s">
        <v>41</v>
      </c>
    </row>
    <row r="1842" spans="1:25" x14ac:dyDescent="0.35">
      <c r="A1842">
        <v>6</v>
      </c>
      <c r="B1842" t="s">
        <v>10</v>
      </c>
      <c r="C1842">
        <v>6</v>
      </c>
      <c r="D1842" t="s">
        <v>26</v>
      </c>
      <c r="E1842" t="s">
        <v>700</v>
      </c>
      <c r="F1842" t="s">
        <v>13</v>
      </c>
      <c r="G1842" t="s">
        <v>777</v>
      </c>
      <c r="H1842" s="1">
        <v>0</v>
      </c>
      <c r="I1842" s="2">
        <v>42784</v>
      </c>
      <c r="J1842" t="s">
        <v>2684</v>
      </c>
      <c r="K1842" t="s">
        <v>30</v>
      </c>
      <c r="L1842">
        <v>90805</v>
      </c>
      <c r="M1842">
        <v>179</v>
      </c>
      <c r="N1842" t="s">
        <v>1342</v>
      </c>
      <c r="O1842">
        <v>28</v>
      </c>
      <c r="P1842">
        <v>2</v>
      </c>
      <c r="Q1842" t="s">
        <v>32</v>
      </c>
      <c r="R1842" t="s">
        <v>8304</v>
      </c>
      <c r="S1842">
        <v>28.09</v>
      </c>
      <c r="T1842">
        <v>61</v>
      </c>
      <c r="U1842" t="s">
        <v>19</v>
      </c>
      <c r="V1842" s="2">
        <v>42790</v>
      </c>
      <c r="W1842" t="s">
        <v>39</v>
      </c>
      <c r="X1842" t="s">
        <v>34</v>
      </c>
      <c r="Y1842" t="s">
        <v>35</v>
      </c>
    </row>
    <row r="1843" spans="1:25" hidden="1" x14ac:dyDescent="0.35">
      <c r="A1843">
        <v>2</v>
      </c>
      <c r="B1843" t="s">
        <v>43</v>
      </c>
      <c r="C1843">
        <v>3</v>
      </c>
      <c r="D1843" t="s">
        <v>26</v>
      </c>
      <c r="E1843" t="s">
        <v>3669</v>
      </c>
      <c r="F1843" t="s">
        <v>13</v>
      </c>
      <c r="G1843" t="s">
        <v>1151</v>
      </c>
      <c r="H1843" s="1">
        <v>0</v>
      </c>
      <c r="I1843" s="2">
        <v>43033</v>
      </c>
      <c r="J1843" t="s">
        <v>3670</v>
      </c>
      <c r="K1843" t="s">
        <v>30</v>
      </c>
      <c r="L1843">
        <v>89431</v>
      </c>
      <c r="M1843">
        <v>1133</v>
      </c>
      <c r="N1843" t="s">
        <v>3375</v>
      </c>
      <c r="O1843">
        <v>24</v>
      </c>
      <c r="P1843">
        <v>4</v>
      </c>
      <c r="Q1843" t="s">
        <v>32</v>
      </c>
      <c r="R1843" t="s">
        <v>8304</v>
      </c>
      <c r="S1843">
        <v>23.81</v>
      </c>
      <c r="T1843">
        <v>79</v>
      </c>
      <c r="U1843" t="s">
        <v>19</v>
      </c>
      <c r="V1843" s="2">
        <v>43035</v>
      </c>
      <c r="W1843" t="s">
        <v>20</v>
      </c>
      <c r="X1843" t="s">
        <v>831</v>
      </c>
      <c r="Y1843" t="s">
        <v>49</v>
      </c>
    </row>
    <row r="1844" spans="1:25" hidden="1" x14ac:dyDescent="0.35">
      <c r="A1844">
        <v>5</v>
      </c>
      <c r="B1844" t="s">
        <v>43</v>
      </c>
      <c r="C1844">
        <v>6</v>
      </c>
      <c r="D1844" t="s">
        <v>26</v>
      </c>
      <c r="E1844" t="s">
        <v>870</v>
      </c>
      <c r="F1844" t="s">
        <v>13</v>
      </c>
      <c r="G1844" t="s">
        <v>294</v>
      </c>
      <c r="H1844" s="1">
        <v>0</v>
      </c>
      <c r="I1844" s="2">
        <v>42796</v>
      </c>
      <c r="J1844" t="s">
        <v>7389</v>
      </c>
      <c r="K1844" t="s">
        <v>73</v>
      </c>
      <c r="L1844">
        <v>47374</v>
      </c>
      <c r="M1844">
        <v>30</v>
      </c>
      <c r="N1844" t="s">
        <v>934</v>
      </c>
      <c r="O1844">
        <v>3</v>
      </c>
      <c r="P1844">
        <v>1</v>
      </c>
      <c r="Q1844" t="s">
        <v>75</v>
      </c>
      <c r="R1844" t="s">
        <v>8304</v>
      </c>
      <c r="S1844">
        <v>2.64</v>
      </c>
      <c r="T1844">
        <v>10</v>
      </c>
      <c r="U1844" t="s">
        <v>76</v>
      </c>
      <c r="V1844" s="2">
        <v>42801</v>
      </c>
      <c r="W1844" t="s">
        <v>39</v>
      </c>
      <c r="X1844" t="s">
        <v>167</v>
      </c>
      <c r="Y1844" t="s">
        <v>49</v>
      </c>
    </row>
    <row r="1845" spans="1:25" hidden="1" x14ac:dyDescent="0.35">
      <c r="A1845">
        <v>5</v>
      </c>
      <c r="B1845" t="s">
        <v>43</v>
      </c>
      <c r="C1845">
        <v>6</v>
      </c>
      <c r="D1845" t="s">
        <v>26</v>
      </c>
      <c r="E1845" t="s">
        <v>870</v>
      </c>
      <c r="F1845" t="s">
        <v>13</v>
      </c>
      <c r="G1845" t="s">
        <v>294</v>
      </c>
      <c r="H1845" s="1">
        <v>0</v>
      </c>
      <c r="I1845" s="2">
        <v>42796</v>
      </c>
      <c r="J1845" t="s">
        <v>7389</v>
      </c>
      <c r="K1845" t="s">
        <v>73</v>
      </c>
      <c r="L1845">
        <v>47374</v>
      </c>
      <c r="M1845">
        <v>374</v>
      </c>
      <c r="N1845" t="s">
        <v>1440</v>
      </c>
      <c r="O1845">
        <v>51</v>
      </c>
      <c r="P1845">
        <v>6</v>
      </c>
      <c r="Q1845" t="s">
        <v>75</v>
      </c>
      <c r="R1845" t="s">
        <v>8304</v>
      </c>
      <c r="S1845">
        <v>50.94</v>
      </c>
      <c r="T1845">
        <v>102</v>
      </c>
      <c r="U1845" t="s">
        <v>76</v>
      </c>
      <c r="V1845" s="2">
        <v>42801</v>
      </c>
      <c r="W1845" t="s">
        <v>39</v>
      </c>
      <c r="X1845" t="s">
        <v>167</v>
      </c>
      <c r="Y1845" t="s">
        <v>119</v>
      </c>
    </row>
    <row r="1846" spans="1:25" hidden="1" x14ac:dyDescent="0.35">
      <c r="A1846">
        <v>6</v>
      </c>
      <c r="B1846" t="s">
        <v>10</v>
      </c>
      <c r="C1846">
        <v>6</v>
      </c>
      <c r="D1846" t="s">
        <v>11</v>
      </c>
      <c r="E1846" t="s">
        <v>5667</v>
      </c>
      <c r="F1846" t="s">
        <v>13</v>
      </c>
      <c r="G1846" t="s">
        <v>5387</v>
      </c>
      <c r="H1846" s="1">
        <v>0</v>
      </c>
      <c r="I1846" s="2">
        <v>42909</v>
      </c>
      <c r="J1846" t="s">
        <v>5668</v>
      </c>
      <c r="K1846" t="s">
        <v>16</v>
      </c>
      <c r="L1846">
        <v>30344</v>
      </c>
      <c r="M1846">
        <v>591</v>
      </c>
      <c r="N1846" t="s">
        <v>1662</v>
      </c>
      <c r="O1846">
        <v>9</v>
      </c>
      <c r="P1846">
        <v>3</v>
      </c>
      <c r="Q1846" t="s">
        <v>18</v>
      </c>
      <c r="R1846" t="s">
        <v>8304</v>
      </c>
      <c r="S1846">
        <v>9.32</v>
      </c>
      <c r="T1846">
        <v>27</v>
      </c>
      <c r="U1846" t="s">
        <v>33</v>
      </c>
      <c r="V1846" s="2">
        <v>42915</v>
      </c>
      <c r="W1846" t="s">
        <v>39</v>
      </c>
      <c r="X1846" t="s">
        <v>761</v>
      </c>
      <c r="Y1846" t="s">
        <v>47</v>
      </c>
    </row>
    <row r="1847" spans="1:25" hidden="1" x14ac:dyDescent="0.35">
      <c r="A1847">
        <v>6</v>
      </c>
      <c r="B1847" t="s">
        <v>10</v>
      </c>
      <c r="C1847">
        <v>6</v>
      </c>
      <c r="D1847" t="s">
        <v>26</v>
      </c>
      <c r="E1847" t="s">
        <v>5667</v>
      </c>
      <c r="F1847" t="s">
        <v>13</v>
      </c>
      <c r="G1847" t="s">
        <v>5387</v>
      </c>
      <c r="H1847" s="1">
        <v>0</v>
      </c>
      <c r="I1847" s="2">
        <v>42909</v>
      </c>
      <c r="J1847" t="s">
        <v>5668</v>
      </c>
      <c r="K1847" t="s">
        <v>16</v>
      </c>
      <c r="L1847">
        <v>30344</v>
      </c>
      <c r="M1847">
        <v>683</v>
      </c>
      <c r="N1847" t="s">
        <v>3242</v>
      </c>
      <c r="O1847">
        <v>75</v>
      </c>
      <c r="P1847">
        <v>1</v>
      </c>
      <c r="Q1847" t="s">
        <v>18</v>
      </c>
      <c r="R1847" t="s">
        <v>8304</v>
      </c>
      <c r="S1847">
        <v>74.69</v>
      </c>
      <c r="T1847">
        <v>166</v>
      </c>
      <c r="U1847" t="s">
        <v>33</v>
      </c>
      <c r="V1847" s="2">
        <v>42915</v>
      </c>
      <c r="W1847" t="s">
        <v>39</v>
      </c>
      <c r="X1847" t="s">
        <v>761</v>
      </c>
      <c r="Y1847" t="s">
        <v>54</v>
      </c>
    </row>
    <row r="1848" spans="1:25" hidden="1" x14ac:dyDescent="0.35">
      <c r="A1848">
        <v>6</v>
      </c>
      <c r="B1848" t="s">
        <v>10</v>
      </c>
      <c r="C1848">
        <v>6</v>
      </c>
      <c r="D1848" t="s">
        <v>50</v>
      </c>
      <c r="E1848" t="s">
        <v>5667</v>
      </c>
      <c r="F1848" t="s">
        <v>13</v>
      </c>
      <c r="G1848" t="s">
        <v>5387</v>
      </c>
      <c r="H1848" s="1">
        <v>0</v>
      </c>
      <c r="I1848" s="2">
        <v>42909</v>
      </c>
      <c r="J1848" t="s">
        <v>5668</v>
      </c>
      <c r="K1848" t="s">
        <v>16</v>
      </c>
      <c r="L1848">
        <v>30344</v>
      </c>
      <c r="M1848">
        <v>511</v>
      </c>
      <c r="N1848" t="s">
        <v>5030</v>
      </c>
      <c r="O1848">
        <v>18</v>
      </c>
      <c r="P1848">
        <v>3</v>
      </c>
      <c r="Q1848" t="s">
        <v>18</v>
      </c>
      <c r="R1848" t="s">
        <v>8304</v>
      </c>
      <c r="S1848">
        <v>18</v>
      </c>
      <c r="T1848">
        <v>75</v>
      </c>
      <c r="U1848" t="s">
        <v>33</v>
      </c>
      <c r="V1848" s="2">
        <v>42915</v>
      </c>
      <c r="W1848" t="s">
        <v>39</v>
      </c>
      <c r="X1848" t="s">
        <v>761</v>
      </c>
      <c r="Y1848" t="s">
        <v>113</v>
      </c>
    </row>
    <row r="1849" spans="1:25" hidden="1" x14ac:dyDescent="0.35">
      <c r="A1849">
        <v>5</v>
      </c>
      <c r="B1849" t="s">
        <v>43</v>
      </c>
      <c r="C1849">
        <v>6</v>
      </c>
      <c r="D1849" t="s">
        <v>26</v>
      </c>
      <c r="E1849" t="s">
        <v>192</v>
      </c>
      <c r="F1849" t="s">
        <v>13</v>
      </c>
      <c r="G1849" t="s">
        <v>3981</v>
      </c>
      <c r="H1849" s="1">
        <v>0.8</v>
      </c>
      <c r="I1849" s="2">
        <v>43079</v>
      </c>
      <c r="J1849" t="s">
        <v>3982</v>
      </c>
      <c r="K1849" t="s">
        <v>73</v>
      </c>
      <c r="L1849">
        <v>60610</v>
      </c>
      <c r="M1849">
        <v>26</v>
      </c>
      <c r="N1849" t="s">
        <v>8137</v>
      </c>
      <c r="O1849">
        <v>-109</v>
      </c>
      <c r="P1849">
        <v>7</v>
      </c>
      <c r="Q1849" t="s">
        <v>75</v>
      </c>
      <c r="R1849" t="s">
        <v>8304</v>
      </c>
      <c r="S1849">
        <v>-108.83</v>
      </c>
      <c r="T1849">
        <v>53</v>
      </c>
      <c r="U1849" t="s">
        <v>19</v>
      </c>
      <c r="V1849" s="2">
        <v>43084</v>
      </c>
      <c r="W1849" t="s">
        <v>39</v>
      </c>
      <c r="X1849" t="s">
        <v>139</v>
      </c>
      <c r="Y1849" t="s">
        <v>56</v>
      </c>
    </row>
    <row r="1850" spans="1:25" hidden="1" x14ac:dyDescent="0.35">
      <c r="A1850">
        <v>5</v>
      </c>
      <c r="B1850" t="s">
        <v>43</v>
      </c>
      <c r="C1850">
        <v>6</v>
      </c>
      <c r="D1850" t="s">
        <v>26</v>
      </c>
      <c r="E1850" t="s">
        <v>99</v>
      </c>
      <c r="F1850" t="s">
        <v>13</v>
      </c>
      <c r="G1850" t="s">
        <v>1351</v>
      </c>
      <c r="H1850" s="1">
        <v>0.2</v>
      </c>
      <c r="I1850" s="2">
        <v>42841</v>
      </c>
      <c r="J1850" t="s">
        <v>6421</v>
      </c>
      <c r="K1850" t="s">
        <v>102</v>
      </c>
      <c r="L1850">
        <v>19143</v>
      </c>
      <c r="M1850">
        <v>1507</v>
      </c>
      <c r="N1850" t="s">
        <v>346</v>
      </c>
      <c r="O1850">
        <v>4</v>
      </c>
      <c r="P1850">
        <v>4</v>
      </c>
      <c r="Q1850" t="s">
        <v>104</v>
      </c>
      <c r="R1850" t="s">
        <v>8304</v>
      </c>
      <c r="S1850">
        <v>4.09</v>
      </c>
      <c r="T1850">
        <v>13</v>
      </c>
      <c r="U1850" t="s">
        <v>33</v>
      </c>
      <c r="V1850" s="2">
        <v>42846</v>
      </c>
      <c r="W1850" t="s">
        <v>39</v>
      </c>
      <c r="X1850" t="s">
        <v>105</v>
      </c>
      <c r="Y1850" t="s">
        <v>176</v>
      </c>
    </row>
    <row r="1851" spans="1:25" x14ac:dyDescent="0.35">
      <c r="A1851">
        <v>4</v>
      </c>
      <c r="B1851" t="s">
        <v>25</v>
      </c>
      <c r="C1851">
        <v>3</v>
      </c>
      <c r="D1851" t="s">
        <v>11</v>
      </c>
      <c r="E1851" t="s">
        <v>27</v>
      </c>
      <c r="F1851" t="s">
        <v>13</v>
      </c>
      <c r="G1851" t="s">
        <v>1951</v>
      </c>
      <c r="H1851" s="1">
        <v>0.2</v>
      </c>
      <c r="I1851" s="2">
        <v>42838</v>
      </c>
      <c r="J1851" t="s">
        <v>2091</v>
      </c>
      <c r="K1851" t="s">
        <v>30</v>
      </c>
      <c r="L1851">
        <v>90045</v>
      </c>
      <c r="M1851">
        <v>908</v>
      </c>
      <c r="N1851" t="s">
        <v>8197</v>
      </c>
      <c r="O1851">
        <v>-15</v>
      </c>
      <c r="P1851">
        <v>2</v>
      </c>
      <c r="Q1851" t="s">
        <v>32</v>
      </c>
      <c r="R1851" t="s">
        <v>8304</v>
      </c>
      <c r="S1851">
        <v>-15.1</v>
      </c>
      <c r="T1851">
        <v>242</v>
      </c>
      <c r="U1851" t="s">
        <v>19</v>
      </c>
      <c r="V1851" s="2">
        <v>42842</v>
      </c>
      <c r="W1851" t="s">
        <v>20</v>
      </c>
      <c r="X1851" t="s">
        <v>34</v>
      </c>
      <c r="Y1851" t="s">
        <v>41</v>
      </c>
    </row>
    <row r="1852" spans="1:25" x14ac:dyDescent="0.35">
      <c r="A1852">
        <v>4</v>
      </c>
      <c r="B1852" t="s">
        <v>25</v>
      </c>
      <c r="C1852">
        <v>3</v>
      </c>
      <c r="D1852" t="s">
        <v>50</v>
      </c>
      <c r="E1852" t="s">
        <v>27</v>
      </c>
      <c r="F1852" t="s">
        <v>13</v>
      </c>
      <c r="G1852" t="s">
        <v>1951</v>
      </c>
      <c r="H1852" s="1">
        <v>0.2</v>
      </c>
      <c r="I1852" s="2">
        <v>42838</v>
      </c>
      <c r="J1852" t="s">
        <v>2091</v>
      </c>
      <c r="K1852" t="s">
        <v>30</v>
      </c>
      <c r="L1852">
        <v>90045</v>
      </c>
      <c r="M1852">
        <v>1294</v>
      </c>
      <c r="N1852" t="s">
        <v>4935</v>
      </c>
      <c r="O1852">
        <v>42</v>
      </c>
      <c r="P1852">
        <v>2</v>
      </c>
      <c r="Q1852" t="s">
        <v>32</v>
      </c>
      <c r="R1852" t="s">
        <v>8304</v>
      </c>
      <c r="S1852">
        <v>41.99</v>
      </c>
      <c r="T1852">
        <v>480</v>
      </c>
      <c r="U1852" t="s">
        <v>19</v>
      </c>
      <c r="V1852" s="2">
        <v>42842</v>
      </c>
      <c r="W1852" t="s">
        <v>20</v>
      </c>
      <c r="X1852" t="s">
        <v>34</v>
      </c>
      <c r="Y1852" t="s">
        <v>52</v>
      </c>
    </row>
    <row r="1853" spans="1:25" hidden="1" x14ac:dyDescent="0.35">
      <c r="A1853">
        <v>5</v>
      </c>
      <c r="B1853" t="s">
        <v>43</v>
      </c>
      <c r="C1853">
        <v>6</v>
      </c>
      <c r="D1853" t="s">
        <v>11</v>
      </c>
      <c r="E1853" t="s">
        <v>106</v>
      </c>
      <c r="F1853" t="s">
        <v>13</v>
      </c>
      <c r="G1853" t="s">
        <v>107</v>
      </c>
      <c r="H1853" s="1">
        <v>0</v>
      </c>
      <c r="I1853" s="2">
        <v>43003</v>
      </c>
      <c r="J1853" t="s">
        <v>108</v>
      </c>
      <c r="K1853" t="s">
        <v>30</v>
      </c>
      <c r="L1853">
        <v>84057</v>
      </c>
      <c r="M1853">
        <v>368</v>
      </c>
      <c r="N1853" t="s">
        <v>38</v>
      </c>
      <c r="O1853">
        <v>240</v>
      </c>
      <c r="P1853">
        <v>3</v>
      </c>
      <c r="Q1853" t="s">
        <v>32</v>
      </c>
      <c r="R1853" t="s">
        <v>8304</v>
      </c>
      <c r="S1853">
        <v>240.26</v>
      </c>
      <c r="T1853">
        <v>1045</v>
      </c>
      <c r="U1853" t="s">
        <v>19</v>
      </c>
      <c r="V1853" s="2">
        <v>43008</v>
      </c>
      <c r="W1853" t="s">
        <v>39</v>
      </c>
      <c r="X1853" t="s">
        <v>87</v>
      </c>
      <c r="Y1853" t="s">
        <v>41</v>
      </c>
    </row>
    <row r="1854" spans="1:25" hidden="1" x14ac:dyDescent="0.35">
      <c r="A1854">
        <v>4</v>
      </c>
      <c r="B1854" t="s">
        <v>43</v>
      </c>
      <c r="C1854">
        <v>6</v>
      </c>
      <c r="D1854" t="s">
        <v>26</v>
      </c>
      <c r="E1854" t="s">
        <v>178</v>
      </c>
      <c r="F1854" t="s">
        <v>13</v>
      </c>
      <c r="G1854" t="s">
        <v>348</v>
      </c>
      <c r="H1854" s="1">
        <v>0.7</v>
      </c>
      <c r="I1854" s="2">
        <v>43080</v>
      </c>
      <c r="J1854" t="s">
        <v>4241</v>
      </c>
      <c r="K1854" t="s">
        <v>102</v>
      </c>
      <c r="L1854">
        <v>45373</v>
      </c>
      <c r="M1854">
        <v>697</v>
      </c>
      <c r="N1854" t="s">
        <v>4242</v>
      </c>
      <c r="O1854">
        <v>-8</v>
      </c>
      <c r="P1854">
        <v>3</v>
      </c>
      <c r="Q1854" t="s">
        <v>104</v>
      </c>
      <c r="R1854" t="s">
        <v>8304</v>
      </c>
      <c r="S1854">
        <v>-7.58</v>
      </c>
      <c r="T1854">
        <v>10</v>
      </c>
      <c r="U1854" t="s">
        <v>19</v>
      </c>
      <c r="V1854" s="2">
        <v>43084</v>
      </c>
      <c r="W1854" t="s">
        <v>39</v>
      </c>
      <c r="X1854" t="s">
        <v>309</v>
      </c>
      <c r="Y1854" t="s">
        <v>54</v>
      </c>
    </row>
    <row r="1855" spans="1:25" hidden="1" x14ac:dyDescent="0.35">
      <c r="A1855">
        <v>3</v>
      </c>
      <c r="B1855" t="s">
        <v>25</v>
      </c>
      <c r="C1855">
        <v>1</v>
      </c>
      <c r="D1855" t="s">
        <v>26</v>
      </c>
      <c r="E1855" t="s">
        <v>1468</v>
      </c>
      <c r="F1855" t="s">
        <v>13</v>
      </c>
      <c r="G1855" t="s">
        <v>5556</v>
      </c>
      <c r="H1855" s="1">
        <v>0</v>
      </c>
      <c r="I1855" s="2">
        <v>42814</v>
      </c>
      <c r="J1855" t="s">
        <v>5829</v>
      </c>
      <c r="K1855" t="s">
        <v>73</v>
      </c>
      <c r="L1855">
        <v>53209</v>
      </c>
      <c r="M1855">
        <v>1808</v>
      </c>
      <c r="N1855" t="s">
        <v>472</v>
      </c>
      <c r="O1855">
        <v>25</v>
      </c>
      <c r="P1855">
        <v>8</v>
      </c>
      <c r="Q1855" t="s">
        <v>75</v>
      </c>
      <c r="R1855" t="s">
        <v>8304</v>
      </c>
      <c r="S1855">
        <v>24.88</v>
      </c>
      <c r="T1855">
        <v>52</v>
      </c>
      <c r="U1855" t="s">
        <v>33</v>
      </c>
      <c r="V1855" s="2">
        <v>42817</v>
      </c>
      <c r="W1855" t="s">
        <v>130</v>
      </c>
      <c r="X1855" t="s">
        <v>82</v>
      </c>
      <c r="Y1855" t="s">
        <v>64</v>
      </c>
    </row>
    <row r="1856" spans="1:25" hidden="1" x14ac:dyDescent="0.35">
      <c r="A1856">
        <v>6</v>
      </c>
      <c r="B1856" t="s">
        <v>10</v>
      </c>
      <c r="C1856">
        <v>6</v>
      </c>
      <c r="D1856" t="s">
        <v>26</v>
      </c>
      <c r="E1856" t="s">
        <v>281</v>
      </c>
      <c r="F1856" t="s">
        <v>13</v>
      </c>
      <c r="G1856" t="s">
        <v>1175</v>
      </c>
      <c r="H1856" s="1">
        <v>0.2</v>
      </c>
      <c r="I1856" s="2">
        <v>43006</v>
      </c>
      <c r="J1856" t="s">
        <v>4624</v>
      </c>
      <c r="K1856" t="s">
        <v>30</v>
      </c>
      <c r="L1856">
        <v>80013</v>
      </c>
      <c r="M1856">
        <v>4</v>
      </c>
      <c r="N1856" t="s">
        <v>3045</v>
      </c>
      <c r="O1856">
        <v>4</v>
      </c>
      <c r="P1856">
        <v>1</v>
      </c>
      <c r="Q1856" t="s">
        <v>32</v>
      </c>
      <c r="R1856" t="s">
        <v>8304</v>
      </c>
      <c r="S1856">
        <v>4.2300000000000004</v>
      </c>
      <c r="T1856">
        <v>13</v>
      </c>
      <c r="U1856" t="s">
        <v>19</v>
      </c>
      <c r="V1856" s="2">
        <v>43012</v>
      </c>
      <c r="W1856" t="s">
        <v>39</v>
      </c>
      <c r="X1856" t="s">
        <v>285</v>
      </c>
      <c r="Y1856" t="s">
        <v>119</v>
      </c>
    </row>
    <row r="1857" spans="1:25" hidden="1" x14ac:dyDescent="0.35">
      <c r="A1857">
        <v>6</v>
      </c>
      <c r="B1857" t="s">
        <v>10</v>
      </c>
      <c r="C1857">
        <v>6</v>
      </c>
      <c r="D1857" t="s">
        <v>26</v>
      </c>
      <c r="E1857" t="s">
        <v>281</v>
      </c>
      <c r="F1857" t="s">
        <v>13</v>
      </c>
      <c r="G1857" t="s">
        <v>1175</v>
      </c>
      <c r="H1857" s="1">
        <v>0.2</v>
      </c>
      <c r="I1857" s="2">
        <v>43006</v>
      </c>
      <c r="J1857" t="s">
        <v>4624</v>
      </c>
      <c r="K1857" t="s">
        <v>30</v>
      </c>
      <c r="L1857">
        <v>80013</v>
      </c>
      <c r="M1857">
        <v>1507</v>
      </c>
      <c r="N1857" t="s">
        <v>346</v>
      </c>
      <c r="O1857">
        <v>1</v>
      </c>
      <c r="P1857">
        <v>3</v>
      </c>
      <c r="Q1857" t="s">
        <v>32</v>
      </c>
      <c r="R1857" t="s">
        <v>8304</v>
      </c>
      <c r="S1857">
        <v>0.85</v>
      </c>
      <c r="T1857">
        <v>5</v>
      </c>
      <c r="U1857" t="s">
        <v>19</v>
      </c>
      <c r="V1857" s="2">
        <v>43012</v>
      </c>
      <c r="W1857" t="s">
        <v>39</v>
      </c>
      <c r="X1857" t="s">
        <v>285</v>
      </c>
      <c r="Y1857" t="s">
        <v>176</v>
      </c>
    </row>
    <row r="1858" spans="1:25" hidden="1" x14ac:dyDescent="0.35">
      <c r="A1858">
        <v>6</v>
      </c>
      <c r="B1858" t="s">
        <v>10</v>
      </c>
      <c r="C1858">
        <v>6</v>
      </c>
      <c r="D1858" t="s">
        <v>26</v>
      </c>
      <c r="E1858" t="s">
        <v>281</v>
      </c>
      <c r="F1858" t="s">
        <v>13</v>
      </c>
      <c r="G1858" t="s">
        <v>1175</v>
      </c>
      <c r="H1858" s="1">
        <v>0.7</v>
      </c>
      <c r="I1858" s="2">
        <v>43006</v>
      </c>
      <c r="J1858" t="s">
        <v>4624</v>
      </c>
      <c r="K1858" t="s">
        <v>30</v>
      </c>
      <c r="L1858">
        <v>80013</v>
      </c>
      <c r="M1858">
        <v>1639</v>
      </c>
      <c r="N1858" t="s">
        <v>3140</v>
      </c>
      <c r="O1858">
        <v>-1</v>
      </c>
      <c r="P1858">
        <v>2</v>
      </c>
      <c r="Q1858" t="s">
        <v>32</v>
      </c>
      <c r="R1858" t="s">
        <v>8304</v>
      </c>
      <c r="S1858">
        <v>-0.79</v>
      </c>
      <c r="T1858">
        <v>1</v>
      </c>
      <c r="U1858" t="s">
        <v>19</v>
      </c>
      <c r="V1858" s="2">
        <v>43012</v>
      </c>
      <c r="W1858" t="s">
        <v>39</v>
      </c>
      <c r="X1858" t="s">
        <v>285</v>
      </c>
      <c r="Y1858" t="s">
        <v>54</v>
      </c>
    </row>
    <row r="1859" spans="1:25" x14ac:dyDescent="0.35">
      <c r="A1859">
        <v>4</v>
      </c>
      <c r="B1859" t="s">
        <v>43</v>
      </c>
      <c r="C1859">
        <v>6</v>
      </c>
      <c r="D1859" t="s">
        <v>26</v>
      </c>
      <c r="E1859" t="s">
        <v>2677</v>
      </c>
      <c r="F1859" t="s">
        <v>13</v>
      </c>
      <c r="G1859" t="s">
        <v>815</v>
      </c>
      <c r="H1859" s="1">
        <v>0.2</v>
      </c>
      <c r="I1859" s="2">
        <v>42926</v>
      </c>
      <c r="J1859" t="s">
        <v>4635</v>
      </c>
      <c r="K1859" t="s">
        <v>30</v>
      </c>
      <c r="L1859">
        <v>92404</v>
      </c>
      <c r="M1859">
        <v>975</v>
      </c>
      <c r="N1859" t="s">
        <v>3278</v>
      </c>
      <c r="O1859">
        <v>13</v>
      </c>
      <c r="P1859">
        <v>2</v>
      </c>
      <c r="Q1859" t="s">
        <v>32</v>
      </c>
      <c r="R1859" t="s">
        <v>8304</v>
      </c>
      <c r="S1859">
        <v>12.97</v>
      </c>
      <c r="T1859">
        <v>40</v>
      </c>
      <c r="U1859" t="s">
        <v>19</v>
      </c>
      <c r="V1859" s="2">
        <v>42930</v>
      </c>
      <c r="W1859" t="s">
        <v>39</v>
      </c>
      <c r="X1859" t="s">
        <v>34</v>
      </c>
      <c r="Y1859" t="s">
        <v>54</v>
      </c>
    </row>
    <row r="1860" spans="1:25" hidden="1" x14ac:dyDescent="0.35">
      <c r="A1860">
        <v>6</v>
      </c>
      <c r="B1860" t="s">
        <v>10</v>
      </c>
      <c r="C1860">
        <v>6</v>
      </c>
      <c r="D1860" t="s">
        <v>26</v>
      </c>
      <c r="E1860" t="s">
        <v>70</v>
      </c>
      <c r="F1860" t="s">
        <v>13</v>
      </c>
      <c r="G1860" t="s">
        <v>914</v>
      </c>
      <c r="H1860" s="1">
        <v>0.2</v>
      </c>
      <c r="I1860" s="2">
        <v>43060</v>
      </c>
      <c r="J1860" t="s">
        <v>6228</v>
      </c>
      <c r="K1860" t="s">
        <v>73</v>
      </c>
      <c r="L1860">
        <v>76106</v>
      </c>
      <c r="M1860">
        <v>590</v>
      </c>
      <c r="N1860" t="s">
        <v>2927</v>
      </c>
      <c r="O1860">
        <v>1</v>
      </c>
      <c r="P1860">
        <v>2</v>
      </c>
      <c r="Q1860" t="s">
        <v>75</v>
      </c>
      <c r="R1860" t="s">
        <v>8304</v>
      </c>
      <c r="S1860">
        <v>0.73</v>
      </c>
      <c r="T1860">
        <v>5</v>
      </c>
      <c r="U1860" t="s">
        <v>33</v>
      </c>
      <c r="V1860" s="2">
        <v>43066</v>
      </c>
      <c r="W1860" t="s">
        <v>39</v>
      </c>
      <c r="X1860" t="s">
        <v>77</v>
      </c>
      <c r="Y1860" t="s">
        <v>49</v>
      </c>
    </row>
    <row r="1861" spans="1:25" hidden="1" x14ac:dyDescent="0.35">
      <c r="A1861">
        <v>6</v>
      </c>
      <c r="B1861" t="s">
        <v>10</v>
      </c>
      <c r="C1861">
        <v>6</v>
      </c>
      <c r="D1861" t="s">
        <v>26</v>
      </c>
      <c r="E1861" t="s">
        <v>70</v>
      </c>
      <c r="F1861" t="s">
        <v>13</v>
      </c>
      <c r="G1861" t="s">
        <v>914</v>
      </c>
      <c r="H1861" s="1">
        <v>0.8</v>
      </c>
      <c r="I1861" s="2">
        <v>43060</v>
      </c>
      <c r="J1861" t="s">
        <v>6228</v>
      </c>
      <c r="K1861" t="s">
        <v>73</v>
      </c>
      <c r="L1861">
        <v>76106</v>
      </c>
      <c r="M1861">
        <v>1520</v>
      </c>
      <c r="N1861" t="s">
        <v>78</v>
      </c>
      <c r="O1861">
        <v>-3</v>
      </c>
      <c r="P1861">
        <v>2</v>
      </c>
      <c r="Q1861" t="s">
        <v>75</v>
      </c>
      <c r="R1861" t="s">
        <v>8304</v>
      </c>
      <c r="S1861">
        <v>-2.54</v>
      </c>
      <c r="T1861">
        <v>2</v>
      </c>
      <c r="U1861" t="s">
        <v>33</v>
      </c>
      <c r="V1861" s="2">
        <v>43066</v>
      </c>
      <c r="W1861" t="s">
        <v>39</v>
      </c>
      <c r="X1861" t="s">
        <v>77</v>
      </c>
      <c r="Y1861" t="s">
        <v>54</v>
      </c>
    </row>
    <row r="1862" spans="1:25" hidden="1" x14ac:dyDescent="0.35">
      <c r="A1862">
        <v>6</v>
      </c>
      <c r="B1862" t="s">
        <v>10</v>
      </c>
      <c r="C1862">
        <v>6</v>
      </c>
      <c r="D1862" t="s">
        <v>26</v>
      </c>
      <c r="E1862" t="s">
        <v>70</v>
      </c>
      <c r="F1862" t="s">
        <v>13</v>
      </c>
      <c r="G1862" t="s">
        <v>914</v>
      </c>
      <c r="H1862" s="1">
        <v>0.8</v>
      </c>
      <c r="I1862" s="2">
        <v>43060</v>
      </c>
      <c r="J1862" t="s">
        <v>6228</v>
      </c>
      <c r="K1862" t="s">
        <v>73</v>
      </c>
      <c r="L1862">
        <v>76106</v>
      </c>
      <c r="M1862">
        <v>952</v>
      </c>
      <c r="N1862" t="s">
        <v>4066</v>
      </c>
      <c r="O1862">
        <v>-68</v>
      </c>
      <c r="P1862">
        <v>3</v>
      </c>
      <c r="Q1862" t="s">
        <v>75</v>
      </c>
      <c r="R1862" t="s">
        <v>8304</v>
      </c>
      <c r="S1862">
        <v>-67.62</v>
      </c>
      <c r="T1862">
        <v>25</v>
      </c>
      <c r="U1862" t="s">
        <v>33</v>
      </c>
      <c r="V1862" s="2">
        <v>43066</v>
      </c>
      <c r="W1862" t="s">
        <v>39</v>
      </c>
      <c r="X1862" t="s">
        <v>77</v>
      </c>
      <c r="Y1862" t="s">
        <v>56</v>
      </c>
    </row>
    <row r="1863" spans="1:25" hidden="1" x14ac:dyDescent="0.35">
      <c r="A1863">
        <v>6</v>
      </c>
      <c r="B1863" t="s">
        <v>10</v>
      </c>
      <c r="C1863">
        <v>6</v>
      </c>
      <c r="D1863" t="s">
        <v>26</v>
      </c>
      <c r="E1863" t="s">
        <v>70</v>
      </c>
      <c r="F1863" t="s">
        <v>13</v>
      </c>
      <c r="G1863" t="s">
        <v>914</v>
      </c>
      <c r="H1863" s="1">
        <v>0.8</v>
      </c>
      <c r="I1863" s="2">
        <v>43060</v>
      </c>
      <c r="J1863" t="s">
        <v>6228</v>
      </c>
      <c r="K1863" t="s">
        <v>73</v>
      </c>
      <c r="L1863">
        <v>76106</v>
      </c>
      <c r="M1863">
        <v>409</v>
      </c>
      <c r="N1863" t="s">
        <v>965</v>
      </c>
      <c r="O1863">
        <v>-13</v>
      </c>
      <c r="P1863">
        <v>5</v>
      </c>
      <c r="Q1863" t="s">
        <v>75</v>
      </c>
      <c r="R1863" t="s">
        <v>8304</v>
      </c>
      <c r="S1863">
        <v>-13.17</v>
      </c>
      <c r="T1863">
        <v>8</v>
      </c>
      <c r="U1863" t="s">
        <v>33</v>
      </c>
      <c r="V1863" s="2">
        <v>43066</v>
      </c>
      <c r="W1863" t="s">
        <v>39</v>
      </c>
      <c r="X1863" t="s">
        <v>77</v>
      </c>
      <c r="Y1863" t="s">
        <v>54</v>
      </c>
    </row>
    <row r="1864" spans="1:25" hidden="1" x14ac:dyDescent="0.35">
      <c r="A1864">
        <v>4</v>
      </c>
      <c r="B1864" t="s">
        <v>43</v>
      </c>
      <c r="C1864">
        <v>6</v>
      </c>
      <c r="D1864" t="s">
        <v>26</v>
      </c>
      <c r="E1864" t="s">
        <v>876</v>
      </c>
      <c r="F1864" t="s">
        <v>13</v>
      </c>
      <c r="G1864" t="s">
        <v>770</v>
      </c>
      <c r="H1864" s="1">
        <v>0.2</v>
      </c>
      <c r="I1864" s="2">
        <v>43087</v>
      </c>
      <c r="J1864" t="s">
        <v>6632</v>
      </c>
      <c r="K1864" t="s">
        <v>30</v>
      </c>
      <c r="L1864">
        <v>80027</v>
      </c>
      <c r="M1864">
        <v>1135</v>
      </c>
      <c r="N1864" t="s">
        <v>3387</v>
      </c>
      <c r="O1864">
        <v>1</v>
      </c>
      <c r="P1864">
        <v>2</v>
      </c>
      <c r="Q1864" t="s">
        <v>32</v>
      </c>
      <c r="R1864" t="s">
        <v>8304</v>
      </c>
      <c r="S1864">
        <v>0.6</v>
      </c>
      <c r="T1864">
        <v>7</v>
      </c>
      <c r="U1864" t="s">
        <v>33</v>
      </c>
      <c r="V1864" s="2">
        <v>43091</v>
      </c>
      <c r="W1864" t="s">
        <v>39</v>
      </c>
      <c r="X1864" t="s">
        <v>285</v>
      </c>
      <c r="Y1864" t="s">
        <v>49</v>
      </c>
    </row>
    <row r="1865" spans="1:25" hidden="1" x14ac:dyDescent="0.35">
      <c r="A1865">
        <v>7</v>
      </c>
      <c r="B1865" t="s">
        <v>25</v>
      </c>
      <c r="C1865">
        <v>6</v>
      </c>
      <c r="D1865" t="s">
        <v>11</v>
      </c>
      <c r="E1865" t="s">
        <v>876</v>
      </c>
      <c r="F1865" t="s">
        <v>13</v>
      </c>
      <c r="G1865" t="s">
        <v>2756</v>
      </c>
      <c r="H1865" s="1">
        <v>0</v>
      </c>
      <c r="I1865" s="2">
        <v>42846</v>
      </c>
      <c r="J1865" t="s">
        <v>7834</v>
      </c>
      <c r="K1865" t="s">
        <v>16</v>
      </c>
      <c r="L1865">
        <v>40214</v>
      </c>
      <c r="M1865">
        <v>746</v>
      </c>
      <c r="N1865" t="s">
        <v>649</v>
      </c>
      <c r="O1865">
        <v>52</v>
      </c>
      <c r="P1865">
        <v>2</v>
      </c>
      <c r="Q1865" t="s">
        <v>18</v>
      </c>
      <c r="R1865" t="s">
        <v>92</v>
      </c>
      <c r="S1865">
        <v>51.83</v>
      </c>
      <c r="T1865">
        <v>192</v>
      </c>
      <c r="U1865" t="s">
        <v>19</v>
      </c>
      <c r="V1865" s="2">
        <v>42853</v>
      </c>
      <c r="W1865" t="s">
        <v>39</v>
      </c>
      <c r="X1865" t="s">
        <v>21</v>
      </c>
      <c r="Y1865" t="s">
        <v>24</v>
      </c>
    </row>
    <row r="1866" spans="1:25" hidden="1" x14ac:dyDescent="0.35">
      <c r="A1866">
        <v>7</v>
      </c>
      <c r="B1866" t="s">
        <v>25</v>
      </c>
      <c r="C1866">
        <v>6</v>
      </c>
      <c r="D1866" t="s">
        <v>11</v>
      </c>
      <c r="E1866" t="s">
        <v>876</v>
      </c>
      <c r="F1866" t="s">
        <v>13</v>
      </c>
      <c r="G1866" t="s">
        <v>2756</v>
      </c>
      <c r="H1866" s="1">
        <v>0</v>
      </c>
      <c r="I1866" s="2">
        <v>42846</v>
      </c>
      <c r="J1866" t="s">
        <v>7834</v>
      </c>
      <c r="K1866" t="s">
        <v>16</v>
      </c>
      <c r="L1866">
        <v>40214</v>
      </c>
      <c r="M1866">
        <v>1546</v>
      </c>
      <c r="N1866" t="s">
        <v>8184</v>
      </c>
      <c r="O1866">
        <v>36</v>
      </c>
      <c r="P1866">
        <v>3</v>
      </c>
      <c r="Q1866" t="s">
        <v>18</v>
      </c>
      <c r="R1866" t="s">
        <v>92</v>
      </c>
      <c r="S1866">
        <v>35.68</v>
      </c>
      <c r="T1866">
        <v>210</v>
      </c>
      <c r="U1866" t="s">
        <v>19</v>
      </c>
      <c r="V1866" s="2">
        <v>42853</v>
      </c>
      <c r="W1866" t="s">
        <v>39</v>
      </c>
      <c r="X1866" t="s">
        <v>21</v>
      </c>
      <c r="Y1866" t="s">
        <v>47</v>
      </c>
    </row>
    <row r="1867" spans="1:25" hidden="1" x14ac:dyDescent="0.35">
      <c r="A1867">
        <v>7</v>
      </c>
      <c r="B1867" t="s">
        <v>25</v>
      </c>
      <c r="C1867">
        <v>6</v>
      </c>
      <c r="D1867" t="s">
        <v>26</v>
      </c>
      <c r="E1867" t="s">
        <v>876</v>
      </c>
      <c r="F1867" t="s">
        <v>13</v>
      </c>
      <c r="G1867" t="s">
        <v>2756</v>
      </c>
      <c r="H1867" s="1">
        <v>0</v>
      </c>
      <c r="I1867" s="2">
        <v>42846</v>
      </c>
      <c r="J1867" t="s">
        <v>7834</v>
      </c>
      <c r="K1867" t="s">
        <v>16</v>
      </c>
      <c r="L1867">
        <v>40214</v>
      </c>
      <c r="M1867">
        <v>1642</v>
      </c>
      <c r="N1867" t="s">
        <v>8144</v>
      </c>
      <c r="O1867">
        <v>10</v>
      </c>
      <c r="P1867">
        <v>3</v>
      </c>
      <c r="Q1867" t="s">
        <v>18</v>
      </c>
      <c r="R1867" t="s">
        <v>92</v>
      </c>
      <c r="S1867">
        <v>9.8000000000000007</v>
      </c>
      <c r="T1867">
        <v>21</v>
      </c>
      <c r="U1867" t="s">
        <v>19</v>
      </c>
      <c r="V1867" s="2">
        <v>42853</v>
      </c>
      <c r="W1867" t="s">
        <v>39</v>
      </c>
      <c r="X1867" t="s">
        <v>21</v>
      </c>
      <c r="Y1867" t="s">
        <v>54</v>
      </c>
    </row>
    <row r="1868" spans="1:25" hidden="1" x14ac:dyDescent="0.35">
      <c r="A1868">
        <v>7</v>
      </c>
      <c r="B1868" t="s">
        <v>25</v>
      </c>
      <c r="C1868">
        <v>6</v>
      </c>
      <c r="D1868" t="s">
        <v>50</v>
      </c>
      <c r="E1868" t="s">
        <v>876</v>
      </c>
      <c r="F1868" t="s">
        <v>13</v>
      </c>
      <c r="G1868" t="s">
        <v>2756</v>
      </c>
      <c r="H1868" s="1">
        <v>0</v>
      </c>
      <c r="I1868" s="2">
        <v>42846</v>
      </c>
      <c r="J1868" t="s">
        <v>7834</v>
      </c>
      <c r="K1868" t="s">
        <v>16</v>
      </c>
      <c r="L1868">
        <v>40214</v>
      </c>
      <c r="M1868">
        <v>938</v>
      </c>
      <c r="N1868" t="s">
        <v>1238</v>
      </c>
      <c r="O1868">
        <v>132</v>
      </c>
      <c r="P1868">
        <v>5</v>
      </c>
      <c r="Q1868" t="s">
        <v>18</v>
      </c>
      <c r="R1868" t="s">
        <v>92</v>
      </c>
      <c r="S1868">
        <v>131.59</v>
      </c>
      <c r="T1868">
        <v>470</v>
      </c>
      <c r="U1868" t="s">
        <v>19</v>
      </c>
      <c r="V1868" s="2">
        <v>42853</v>
      </c>
      <c r="W1868" t="s">
        <v>39</v>
      </c>
      <c r="X1868" t="s">
        <v>21</v>
      </c>
      <c r="Y1868" t="s">
        <v>52</v>
      </c>
    </row>
    <row r="1869" spans="1:25" hidden="1" x14ac:dyDescent="0.35">
      <c r="A1869">
        <v>2</v>
      </c>
      <c r="B1869" t="s">
        <v>43</v>
      </c>
      <c r="C1869">
        <v>3</v>
      </c>
      <c r="D1869" t="s">
        <v>11</v>
      </c>
      <c r="E1869" t="s">
        <v>827</v>
      </c>
      <c r="F1869" t="s">
        <v>13</v>
      </c>
      <c r="G1869" t="s">
        <v>1844</v>
      </c>
      <c r="H1869" s="1">
        <v>0</v>
      </c>
      <c r="I1869" s="2">
        <v>43069</v>
      </c>
      <c r="J1869" t="s">
        <v>2054</v>
      </c>
      <c r="K1869" t="s">
        <v>30</v>
      </c>
      <c r="L1869">
        <v>89115</v>
      </c>
      <c r="M1869">
        <v>488</v>
      </c>
      <c r="N1869" t="s">
        <v>1953</v>
      </c>
      <c r="O1869">
        <v>29</v>
      </c>
      <c r="P1869">
        <v>4</v>
      </c>
      <c r="Q1869" t="s">
        <v>32</v>
      </c>
      <c r="R1869" t="s">
        <v>8304</v>
      </c>
      <c r="S1869">
        <v>29.15</v>
      </c>
      <c r="T1869">
        <v>81</v>
      </c>
      <c r="U1869" t="s">
        <v>19</v>
      </c>
      <c r="V1869" s="2">
        <v>43071</v>
      </c>
      <c r="W1869" t="s">
        <v>20</v>
      </c>
      <c r="X1869" t="s">
        <v>831</v>
      </c>
      <c r="Y1869" t="s">
        <v>47</v>
      </c>
    </row>
    <row r="1870" spans="1:25" hidden="1" x14ac:dyDescent="0.35">
      <c r="A1870">
        <v>2</v>
      </c>
      <c r="B1870" t="s">
        <v>43</v>
      </c>
      <c r="C1870">
        <v>3</v>
      </c>
      <c r="D1870" t="s">
        <v>26</v>
      </c>
      <c r="E1870" t="s">
        <v>827</v>
      </c>
      <c r="F1870" t="s">
        <v>13</v>
      </c>
      <c r="G1870" t="s">
        <v>1844</v>
      </c>
      <c r="H1870" s="1">
        <v>0</v>
      </c>
      <c r="I1870" s="2">
        <v>43069</v>
      </c>
      <c r="J1870" t="s">
        <v>2054</v>
      </c>
      <c r="K1870" t="s">
        <v>30</v>
      </c>
      <c r="L1870">
        <v>89115</v>
      </c>
      <c r="M1870">
        <v>1797</v>
      </c>
      <c r="N1870" t="s">
        <v>3333</v>
      </c>
      <c r="O1870">
        <v>12</v>
      </c>
      <c r="P1870">
        <v>4</v>
      </c>
      <c r="Q1870" t="s">
        <v>32</v>
      </c>
      <c r="R1870" t="s">
        <v>8304</v>
      </c>
      <c r="S1870">
        <v>12.44</v>
      </c>
      <c r="T1870">
        <v>26</v>
      </c>
      <c r="U1870" t="s">
        <v>19</v>
      </c>
      <c r="V1870" s="2">
        <v>43071</v>
      </c>
      <c r="W1870" t="s">
        <v>20</v>
      </c>
      <c r="X1870" t="s">
        <v>831</v>
      </c>
      <c r="Y1870" t="s">
        <v>64</v>
      </c>
    </row>
    <row r="1871" spans="1:25" hidden="1" x14ac:dyDescent="0.35">
      <c r="A1871">
        <v>2</v>
      </c>
      <c r="B1871" t="s">
        <v>25</v>
      </c>
      <c r="C1871">
        <v>1</v>
      </c>
      <c r="D1871" t="s">
        <v>26</v>
      </c>
      <c r="E1871" t="s">
        <v>3312</v>
      </c>
      <c r="F1871" t="s">
        <v>13</v>
      </c>
      <c r="G1871" t="s">
        <v>5310</v>
      </c>
      <c r="H1871" s="1">
        <v>0.2</v>
      </c>
      <c r="I1871" s="2">
        <v>42802</v>
      </c>
      <c r="J1871" t="s">
        <v>5968</v>
      </c>
      <c r="K1871" t="s">
        <v>30</v>
      </c>
      <c r="L1871">
        <v>81001</v>
      </c>
      <c r="M1871">
        <v>522</v>
      </c>
      <c r="N1871" t="s">
        <v>755</v>
      </c>
      <c r="O1871">
        <v>1</v>
      </c>
      <c r="P1871">
        <v>1</v>
      </c>
      <c r="Q1871" t="s">
        <v>32</v>
      </c>
      <c r="R1871" t="s">
        <v>8304</v>
      </c>
      <c r="S1871">
        <v>0.89</v>
      </c>
      <c r="T1871">
        <v>3</v>
      </c>
      <c r="U1871" t="s">
        <v>33</v>
      </c>
      <c r="V1871" s="2">
        <v>42804</v>
      </c>
      <c r="W1871" t="s">
        <v>130</v>
      </c>
      <c r="X1871" t="s">
        <v>285</v>
      </c>
      <c r="Y1871" t="s">
        <v>49</v>
      </c>
    </row>
    <row r="1872" spans="1:25" hidden="1" x14ac:dyDescent="0.35">
      <c r="A1872">
        <v>5</v>
      </c>
      <c r="B1872" t="s">
        <v>43</v>
      </c>
      <c r="C1872">
        <v>6</v>
      </c>
      <c r="D1872" t="s">
        <v>26</v>
      </c>
      <c r="E1872" t="s">
        <v>457</v>
      </c>
      <c r="F1872" t="s">
        <v>13</v>
      </c>
      <c r="G1872" t="s">
        <v>5393</v>
      </c>
      <c r="H1872" s="1">
        <v>0</v>
      </c>
      <c r="I1872" s="2">
        <v>42975</v>
      </c>
      <c r="J1872" t="s">
        <v>6380</v>
      </c>
      <c r="K1872" t="s">
        <v>102</v>
      </c>
      <c r="L1872">
        <v>6824</v>
      </c>
      <c r="M1872">
        <v>1384</v>
      </c>
      <c r="N1872" t="s">
        <v>3748</v>
      </c>
      <c r="O1872">
        <v>122</v>
      </c>
      <c r="P1872">
        <v>11</v>
      </c>
      <c r="Q1872" t="s">
        <v>104</v>
      </c>
      <c r="R1872" t="s">
        <v>8304</v>
      </c>
      <c r="S1872">
        <v>122.29</v>
      </c>
      <c r="T1872">
        <v>470</v>
      </c>
      <c r="U1872" t="s">
        <v>33</v>
      </c>
      <c r="V1872" s="2">
        <v>42980</v>
      </c>
      <c r="W1872" t="s">
        <v>39</v>
      </c>
      <c r="X1872" t="s">
        <v>461</v>
      </c>
      <c r="Y1872" t="s">
        <v>42</v>
      </c>
    </row>
    <row r="1873" spans="1:25" x14ac:dyDescent="0.35">
      <c r="A1873">
        <v>5</v>
      </c>
      <c r="B1873" t="s">
        <v>43</v>
      </c>
      <c r="C1873">
        <v>6</v>
      </c>
      <c r="D1873" t="s">
        <v>11</v>
      </c>
      <c r="E1873" t="s">
        <v>3299</v>
      </c>
      <c r="F1873" t="s">
        <v>13</v>
      </c>
      <c r="G1873" t="s">
        <v>7059</v>
      </c>
      <c r="H1873" s="1">
        <v>0</v>
      </c>
      <c r="I1873" s="2">
        <v>42858</v>
      </c>
      <c r="J1873" t="s">
        <v>7165</v>
      </c>
      <c r="K1873" t="s">
        <v>30</v>
      </c>
      <c r="L1873">
        <v>91911</v>
      </c>
      <c r="M1873">
        <v>1367</v>
      </c>
      <c r="N1873" t="s">
        <v>8200</v>
      </c>
      <c r="O1873">
        <v>107</v>
      </c>
      <c r="P1873">
        <v>6</v>
      </c>
      <c r="Q1873" t="s">
        <v>32</v>
      </c>
      <c r="R1873" t="s">
        <v>8304</v>
      </c>
      <c r="S1873">
        <v>106.54</v>
      </c>
      <c r="T1873">
        <v>666</v>
      </c>
      <c r="U1873" t="s">
        <v>76</v>
      </c>
      <c r="V1873" s="2">
        <v>42863</v>
      </c>
      <c r="W1873" t="s">
        <v>39</v>
      </c>
      <c r="X1873" t="s">
        <v>34</v>
      </c>
      <c r="Y1873" t="s">
        <v>47</v>
      </c>
    </row>
    <row r="1874" spans="1:25" hidden="1" x14ac:dyDescent="0.35">
      <c r="A1874">
        <v>7</v>
      </c>
      <c r="B1874" t="s">
        <v>25</v>
      </c>
      <c r="C1874">
        <v>6</v>
      </c>
      <c r="D1874" t="s">
        <v>11</v>
      </c>
      <c r="E1874" t="s">
        <v>2476</v>
      </c>
      <c r="F1874" t="s">
        <v>13</v>
      </c>
      <c r="G1874" t="s">
        <v>1811</v>
      </c>
      <c r="H1874" s="1">
        <v>0</v>
      </c>
      <c r="I1874" s="2">
        <v>43040</v>
      </c>
      <c r="J1874" t="s">
        <v>2477</v>
      </c>
      <c r="K1874" t="s">
        <v>16</v>
      </c>
      <c r="L1874">
        <v>72032</v>
      </c>
      <c r="M1874">
        <v>908</v>
      </c>
      <c r="N1874" t="s">
        <v>8197</v>
      </c>
      <c r="O1874">
        <v>45</v>
      </c>
      <c r="P1874">
        <v>2</v>
      </c>
      <c r="Q1874" t="s">
        <v>18</v>
      </c>
      <c r="R1874" t="s">
        <v>8304</v>
      </c>
      <c r="S1874">
        <v>45.29</v>
      </c>
      <c r="T1874">
        <v>302</v>
      </c>
      <c r="U1874" t="s">
        <v>19</v>
      </c>
      <c r="V1874" s="2">
        <v>43047</v>
      </c>
      <c r="W1874" t="s">
        <v>39</v>
      </c>
      <c r="X1874" t="s">
        <v>1016</v>
      </c>
      <c r="Y1874" t="s">
        <v>41</v>
      </c>
    </row>
    <row r="1875" spans="1:25" hidden="1" x14ac:dyDescent="0.35">
      <c r="A1875">
        <v>7</v>
      </c>
      <c r="B1875" t="s">
        <v>25</v>
      </c>
      <c r="C1875">
        <v>6</v>
      </c>
      <c r="D1875" t="s">
        <v>11</v>
      </c>
      <c r="E1875" t="s">
        <v>906</v>
      </c>
      <c r="F1875" t="s">
        <v>13</v>
      </c>
      <c r="G1875" t="s">
        <v>5325</v>
      </c>
      <c r="H1875" s="1">
        <v>0.2</v>
      </c>
      <c r="I1875" s="2">
        <v>43047</v>
      </c>
      <c r="J1875" t="s">
        <v>5685</v>
      </c>
      <c r="K1875" t="s">
        <v>16</v>
      </c>
      <c r="L1875">
        <v>28540</v>
      </c>
      <c r="M1875">
        <v>592</v>
      </c>
      <c r="N1875" t="s">
        <v>766</v>
      </c>
      <c r="O1875">
        <v>1</v>
      </c>
      <c r="P1875">
        <v>1</v>
      </c>
      <c r="Q1875" t="s">
        <v>18</v>
      </c>
      <c r="R1875" t="s">
        <v>8304</v>
      </c>
      <c r="S1875">
        <v>1.41</v>
      </c>
      <c r="T1875">
        <v>5</v>
      </c>
      <c r="U1875" t="s">
        <v>33</v>
      </c>
      <c r="V1875" s="2">
        <v>43054</v>
      </c>
      <c r="W1875" t="s">
        <v>39</v>
      </c>
      <c r="X1875" t="s">
        <v>63</v>
      </c>
      <c r="Y1875" t="s">
        <v>47</v>
      </c>
    </row>
    <row r="1876" spans="1:25" hidden="1" x14ac:dyDescent="0.35">
      <c r="A1876">
        <v>7</v>
      </c>
      <c r="B1876" t="s">
        <v>25</v>
      </c>
      <c r="C1876">
        <v>6</v>
      </c>
      <c r="D1876" t="s">
        <v>26</v>
      </c>
      <c r="E1876" t="s">
        <v>906</v>
      </c>
      <c r="F1876" t="s">
        <v>13</v>
      </c>
      <c r="G1876" t="s">
        <v>5325</v>
      </c>
      <c r="H1876" s="1">
        <v>0.2</v>
      </c>
      <c r="I1876" s="2">
        <v>43047</v>
      </c>
      <c r="J1876" t="s">
        <v>5685</v>
      </c>
      <c r="K1876" t="s">
        <v>16</v>
      </c>
      <c r="L1876">
        <v>28540</v>
      </c>
      <c r="M1876">
        <v>1265</v>
      </c>
      <c r="N1876" t="s">
        <v>6039</v>
      </c>
      <c r="O1876">
        <v>2</v>
      </c>
      <c r="P1876">
        <v>1</v>
      </c>
      <c r="Q1876" t="s">
        <v>18</v>
      </c>
      <c r="R1876" t="s">
        <v>8304</v>
      </c>
      <c r="S1876">
        <v>1.64</v>
      </c>
      <c r="T1876">
        <v>5</v>
      </c>
      <c r="U1876" t="s">
        <v>33</v>
      </c>
      <c r="V1876" s="2">
        <v>43054</v>
      </c>
      <c r="W1876" t="s">
        <v>39</v>
      </c>
      <c r="X1876" t="s">
        <v>63</v>
      </c>
      <c r="Y1876" t="s">
        <v>35</v>
      </c>
    </row>
    <row r="1877" spans="1:25" hidden="1" x14ac:dyDescent="0.35">
      <c r="A1877">
        <v>7</v>
      </c>
      <c r="B1877" t="s">
        <v>25</v>
      </c>
      <c r="C1877">
        <v>6</v>
      </c>
      <c r="D1877" t="s">
        <v>26</v>
      </c>
      <c r="E1877" t="s">
        <v>906</v>
      </c>
      <c r="F1877" t="s">
        <v>13</v>
      </c>
      <c r="G1877" t="s">
        <v>5325</v>
      </c>
      <c r="H1877" s="1">
        <v>0.2</v>
      </c>
      <c r="I1877" s="2">
        <v>43047</v>
      </c>
      <c r="J1877" t="s">
        <v>5685</v>
      </c>
      <c r="K1877" t="s">
        <v>16</v>
      </c>
      <c r="L1877">
        <v>28540</v>
      </c>
      <c r="M1877">
        <v>1216</v>
      </c>
      <c r="N1877" t="s">
        <v>703</v>
      </c>
      <c r="O1877">
        <v>12</v>
      </c>
      <c r="P1877">
        <v>11</v>
      </c>
      <c r="Q1877" t="s">
        <v>18</v>
      </c>
      <c r="R1877" t="s">
        <v>8304</v>
      </c>
      <c r="S1877">
        <v>11.81</v>
      </c>
      <c r="T1877">
        <v>32</v>
      </c>
      <c r="U1877" t="s">
        <v>33</v>
      </c>
      <c r="V1877" s="2">
        <v>43054</v>
      </c>
      <c r="W1877" t="s">
        <v>39</v>
      </c>
      <c r="X1877" t="s">
        <v>63</v>
      </c>
      <c r="Y1877" t="s">
        <v>176</v>
      </c>
    </row>
    <row r="1878" spans="1:25" hidden="1" x14ac:dyDescent="0.35">
      <c r="A1878">
        <v>7</v>
      </c>
      <c r="B1878" t="s">
        <v>25</v>
      </c>
      <c r="C1878">
        <v>6</v>
      </c>
      <c r="D1878" t="s">
        <v>26</v>
      </c>
      <c r="E1878" t="s">
        <v>906</v>
      </c>
      <c r="F1878" t="s">
        <v>13</v>
      </c>
      <c r="G1878" t="s">
        <v>5325</v>
      </c>
      <c r="H1878" s="1">
        <v>0.7</v>
      </c>
      <c r="I1878" s="2">
        <v>43047</v>
      </c>
      <c r="J1878" t="s">
        <v>5685</v>
      </c>
      <c r="K1878" t="s">
        <v>16</v>
      </c>
      <c r="L1878">
        <v>28540</v>
      </c>
      <c r="M1878">
        <v>1291</v>
      </c>
      <c r="N1878" t="s">
        <v>955</v>
      </c>
      <c r="O1878">
        <v>-29</v>
      </c>
      <c r="P1878">
        <v>7</v>
      </c>
      <c r="Q1878" t="s">
        <v>18</v>
      </c>
      <c r="R1878" t="s">
        <v>8304</v>
      </c>
      <c r="S1878">
        <v>-29.24</v>
      </c>
      <c r="T1878">
        <v>40</v>
      </c>
      <c r="U1878" t="s">
        <v>33</v>
      </c>
      <c r="V1878" s="2">
        <v>43054</v>
      </c>
      <c r="W1878" t="s">
        <v>39</v>
      </c>
      <c r="X1878" t="s">
        <v>63</v>
      </c>
      <c r="Y1878" t="s">
        <v>54</v>
      </c>
    </row>
    <row r="1879" spans="1:25" hidden="1" x14ac:dyDescent="0.35">
      <c r="A1879">
        <v>4</v>
      </c>
      <c r="B1879" t="s">
        <v>43</v>
      </c>
      <c r="C1879">
        <v>6</v>
      </c>
      <c r="D1879" t="s">
        <v>50</v>
      </c>
      <c r="E1879" t="s">
        <v>535</v>
      </c>
      <c r="F1879" t="s">
        <v>13</v>
      </c>
      <c r="G1879" t="s">
        <v>6867</v>
      </c>
      <c r="H1879" s="1">
        <v>0</v>
      </c>
      <c r="I1879" s="2">
        <v>42976</v>
      </c>
      <c r="J1879" t="s">
        <v>7745</v>
      </c>
      <c r="K1879" t="s">
        <v>73</v>
      </c>
      <c r="L1879">
        <v>48234</v>
      </c>
      <c r="M1879">
        <v>1402</v>
      </c>
      <c r="N1879" t="s">
        <v>4844</v>
      </c>
      <c r="O1879">
        <v>36</v>
      </c>
      <c r="P1879">
        <v>2</v>
      </c>
      <c r="Q1879" t="s">
        <v>75</v>
      </c>
      <c r="R1879" t="s">
        <v>8304</v>
      </c>
      <c r="S1879">
        <v>35.630000000000003</v>
      </c>
      <c r="T1879">
        <v>132</v>
      </c>
      <c r="U1879" t="s">
        <v>76</v>
      </c>
      <c r="V1879" s="2">
        <v>42980</v>
      </c>
      <c r="W1879" t="s">
        <v>39</v>
      </c>
      <c r="X1879" t="s">
        <v>156</v>
      </c>
      <c r="Y1879" t="s">
        <v>52</v>
      </c>
    </row>
    <row r="1880" spans="1:25" hidden="1" x14ac:dyDescent="0.35">
      <c r="A1880">
        <v>4</v>
      </c>
      <c r="B1880" t="s">
        <v>43</v>
      </c>
      <c r="C1880">
        <v>6</v>
      </c>
      <c r="D1880" t="s">
        <v>50</v>
      </c>
      <c r="E1880" t="s">
        <v>535</v>
      </c>
      <c r="F1880" t="s">
        <v>13</v>
      </c>
      <c r="G1880" t="s">
        <v>6867</v>
      </c>
      <c r="H1880" s="1">
        <v>0</v>
      </c>
      <c r="I1880" s="2">
        <v>42976</v>
      </c>
      <c r="J1880" t="s">
        <v>7745</v>
      </c>
      <c r="K1880" t="s">
        <v>73</v>
      </c>
      <c r="L1880">
        <v>48234</v>
      </c>
      <c r="M1880">
        <v>1003</v>
      </c>
      <c r="N1880" t="s">
        <v>4741</v>
      </c>
      <c r="O1880">
        <v>11</v>
      </c>
      <c r="P1880">
        <v>7</v>
      </c>
      <c r="Q1880" t="s">
        <v>75</v>
      </c>
      <c r="R1880" t="s">
        <v>8304</v>
      </c>
      <c r="S1880">
        <v>11.45</v>
      </c>
      <c r="T1880">
        <v>115</v>
      </c>
      <c r="U1880" t="s">
        <v>76</v>
      </c>
      <c r="V1880" s="2">
        <v>42980</v>
      </c>
      <c r="W1880" t="s">
        <v>39</v>
      </c>
      <c r="X1880" t="s">
        <v>156</v>
      </c>
      <c r="Y1880" t="s">
        <v>113</v>
      </c>
    </row>
    <row r="1881" spans="1:25" hidden="1" x14ac:dyDescent="0.35">
      <c r="A1881">
        <v>5</v>
      </c>
      <c r="B1881" t="s">
        <v>43</v>
      </c>
      <c r="C1881">
        <v>6</v>
      </c>
      <c r="D1881" t="s">
        <v>26</v>
      </c>
      <c r="E1881" t="s">
        <v>171</v>
      </c>
      <c r="F1881" t="s">
        <v>13</v>
      </c>
      <c r="G1881" t="s">
        <v>5526</v>
      </c>
      <c r="H1881" s="1">
        <v>0</v>
      </c>
      <c r="I1881" s="2">
        <v>42740</v>
      </c>
      <c r="J1881" t="s">
        <v>6321</v>
      </c>
      <c r="K1881" t="s">
        <v>102</v>
      </c>
      <c r="L1881">
        <v>10009</v>
      </c>
      <c r="M1881">
        <v>4</v>
      </c>
      <c r="N1881" t="s">
        <v>8243</v>
      </c>
      <c r="O1881">
        <v>8</v>
      </c>
      <c r="P1881">
        <v>2</v>
      </c>
      <c r="Q1881" t="s">
        <v>104</v>
      </c>
      <c r="R1881" t="s">
        <v>8304</v>
      </c>
      <c r="S1881">
        <v>8.2200000000000006</v>
      </c>
      <c r="T1881">
        <v>17</v>
      </c>
      <c r="U1881" t="s">
        <v>33</v>
      </c>
      <c r="V1881" s="2">
        <v>42745</v>
      </c>
      <c r="W1881" t="s">
        <v>39</v>
      </c>
      <c r="X1881" t="s">
        <v>175</v>
      </c>
      <c r="Y1881" t="s">
        <v>119</v>
      </c>
    </row>
    <row r="1882" spans="1:25" hidden="1" x14ac:dyDescent="0.35">
      <c r="A1882">
        <v>5</v>
      </c>
      <c r="B1882" t="s">
        <v>43</v>
      </c>
      <c r="C1882">
        <v>6</v>
      </c>
      <c r="D1882" t="s">
        <v>26</v>
      </c>
      <c r="E1882" t="s">
        <v>171</v>
      </c>
      <c r="F1882" t="s">
        <v>13</v>
      </c>
      <c r="G1882" t="s">
        <v>5526</v>
      </c>
      <c r="H1882" s="1">
        <v>0</v>
      </c>
      <c r="I1882" s="2">
        <v>42740</v>
      </c>
      <c r="J1882" t="s">
        <v>6321</v>
      </c>
      <c r="K1882" t="s">
        <v>102</v>
      </c>
      <c r="L1882">
        <v>10009</v>
      </c>
      <c r="M1882">
        <v>1156</v>
      </c>
      <c r="N1882" t="s">
        <v>4223</v>
      </c>
      <c r="O1882">
        <v>15</v>
      </c>
      <c r="P1882">
        <v>3</v>
      </c>
      <c r="Q1882" t="s">
        <v>104</v>
      </c>
      <c r="R1882" t="s">
        <v>8304</v>
      </c>
      <c r="S1882">
        <v>15.48</v>
      </c>
      <c r="T1882">
        <v>60</v>
      </c>
      <c r="U1882" t="s">
        <v>33</v>
      </c>
      <c r="V1882" s="2">
        <v>42745</v>
      </c>
      <c r="W1882" t="s">
        <v>39</v>
      </c>
      <c r="X1882" t="s">
        <v>175</v>
      </c>
      <c r="Y1882" t="s">
        <v>49</v>
      </c>
    </row>
    <row r="1883" spans="1:25" hidden="1" x14ac:dyDescent="0.35">
      <c r="A1883">
        <v>5</v>
      </c>
      <c r="B1883" t="s">
        <v>43</v>
      </c>
      <c r="C1883">
        <v>6</v>
      </c>
      <c r="D1883" t="s">
        <v>26</v>
      </c>
      <c r="E1883" t="s">
        <v>171</v>
      </c>
      <c r="F1883" t="s">
        <v>13</v>
      </c>
      <c r="G1883" t="s">
        <v>5526</v>
      </c>
      <c r="H1883" s="1">
        <v>0.2</v>
      </c>
      <c r="I1883" s="2">
        <v>42740</v>
      </c>
      <c r="J1883" t="s">
        <v>6321</v>
      </c>
      <c r="K1883" t="s">
        <v>102</v>
      </c>
      <c r="L1883">
        <v>10009</v>
      </c>
      <c r="M1883">
        <v>1637</v>
      </c>
      <c r="N1883" t="s">
        <v>3153</v>
      </c>
      <c r="O1883">
        <v>5</v>
      </c>
      <c r="P1883">
        <v>2</v>
      </c>
      <c r="Q1883" t="s">
        <v>104</v>
      </c>
      <c r="R1883" t="s">
        <v>8304</v>
      </c>
      <c r="S1883">
        <v>4.6100000000000003</v>
      </c>
      <c r="T1883">
        <v>13</v>
      </c>
      <c r="U1883" t="s">
        <v>33</v>
      </c>
      <c r="V1883" s="2">
        <v>42745</v>
      </c>
      <c r="W1883" t="s">
        <v>39</v>
      </c>
      <c r="X1883" t="s">
        <v>175</v>
      </c>
      <c r="Y1883" t="s">
        <v>54</v>
      </c>
    </row>
    <row r="1884" spans="1:25" hidden="1" x14ac:dyDescent="0.35">
      <c r="A1884">
        <v>4</v>
      </c>
      <c r="B1884" t="s">
        <v>43</v>
      </c>
      <c r="C1884">
        <v>6</v>
      </c>
      <c r="D1884" t="s">
        <v>11</v>
      </c>
      <c r="E1884" t="s">
        <v>171</v>
      </c>
      <c r="F1884" t="s">
        <v>13</v>
      </c>
      <c r="G1884" t="s">
        <v>5479</v>
      </c>
      <c r="H1884" s="1">
        <v>0</v>
      </c>
      <c r="I1884" s="2">
        <v>42922</v>
      </c>
      <c r="J1884" t="s">
        <v>5576</v>
      </c>
      <c r="K1884" t="s">
        <v>102</v>
      </c>
      <c r="L1884">
        <v>10011</v>
      </c>
      <c r="M1884">
        <v>677</v>
      </c>
      <c r="N1884" t="s">
        <v>2260</v>
      </c>
      <c r="O1884">
        <v>7</v>
      </c>
      <c r="P1884">
        <v>2</v>
      </c>
      <c r="Q1884" t="s">
        <v>104</v>
      </c>
      <c r="R1884" t="s">
        <v>8304</v>
      </c>
      <c r="S1884">
        <v>6.7</v>
      </c>
      <c r="T1884">
        <v>14</v>
      </c>
      <c r="U1884" t="s">
        <v>33</v>
      </c>
      <c r="V1884" s="2">
        <v>42926</v>
      </c>
      <c r="W1884" t="s">
        <v>39</v>
      </c>
      <c r="X1884" t="s">
        <v>175</v>
      </c>
      <c r="Y1884" t="s">
        <v>47</v>
      </c>
    </row>
    <row r="1885" spans="1:25" hidden="1" x14ac:dyDescent="0.35">
      <c r="A1885">
        <v>4</v>
      </c>
      <c r="B1885" t="s">
        <v>43</v>
      </c>
      <c r="C1885">
        <v>6</v>
      </c>
      <c r="D1885" t="s">
        <v>11</v>
      </c>
      <c r="E1885" t="s">
        <v>171</v>
      </c>
      <c r="F1885" t="s">
        <v>13</v>
      </c>
      <c r="G1885" t="s">
        <v>5479</v>
      </c>
      <c r="H1885" s="1">
        <v>0</v>
      </c>
      <c r="I1885" s="2">
        <v>42922</v>
      </c>
      <c r="J1885" t="s">
        <v>5576</v>
      </c>
      <c r="K1885" t="s">
        <v>102</v>
      </c>
      <c r="L1885">
        <v>10011</v>
      </c>
      <c r="M1885">
        <v>866</v>
      </c>
      <c r="N1885" t="s">
        <v>8211</v>
      </c>
      <c r="O1885">
        <v>64</v>
      </c>
      <c r="P1885">
        <v>3</v>
      </c>
      <c r="Q1885" t="s">
        <v>104</v>
      </c>
      <c r="R1885" t="s">
        <v>8304</v>
      </c>
      <c r="S1885">
        <v>63.89</v>
      </c>
      <c r="T1885">
        <v>156</v>
      </c>
      <c r="U1885" t="s">
        <v>33</v>
      </c>
      <c r="V1885" s="2">
        <v>42926</v>
      </c>
      <c r="W1885" t="s">
        <v>39</v>
      </c>
      <c r="X1885" t="s">
        <v>175</v>
      </c>
      <c r="Y1885" t="s">
        <v>47</v>
      </c>
    </row>
    <row r="1886" spans="1:25" hidden="1" x14ac:dyDescent="0.35">
      <c r="A1886">
        <v>4</v>
      </c>
      <c r="B1886" t="s">
        <v>43</v>
      </c>
      <c r="C1886">
        <v>6</v>
      </c>
      <c r="D1886" t="s">
        <v>26</v>
      </c>
      <c r="E1886" t="s">
        <v>171</v>
      </c>
      <c r="F1886" t="s">
        <v>13</v>
      </c>
      <c r="G1886" t="s">
        <v>5479</v>
      </c>
      <c r="H1886" s="1">
        <v>0</v>
      </c>
      <c r="I1886" s="2">
        <v>42922</v>
      </c>
      <c r="J1886" t="s">
        <v>5576</v>
      </c>
      <c r="K1886" t="s">
        <v>102</v>
      </c>
      <c r="L1886">
        <v>10011</v>
      </c>
      <c r="M1886">
        <v>907</v>
      </c>
      <c r="N1886" t="s">
        <v>4220</v>
      </c>
      <c r="O1886">
        <v>156</v>
      </c>
      <c r="P1886">
        <v>5</v>
      </c>
      <c r="Q1886" t="s">
        <v>104</v>
      </c>
      <c r="R1886" t="s">
        <v>8304</v>
      </c>
      <c r="S1886">
        <v>156.43</v>
      </c>
      <c r="T1886">
        <v>602</v>
      </c>
      <c r="U1886" t="s">
        <v>33</v>
      </c>
      <c r="V1886" s="2">
        <v>42926</v>
      </c>
      <c r="W1886" t="s">
        <v>39</v>
      </c>
      <c r="X1886" t="s">
        <v>175</v>
      </c>
      <c r="Y1886" t="s">
        <v>42</v>
      </c>
    </row>
    <row r="1887" spans="1:25" hidden="1" x14ac:dyDescent="0.35">
      <c r="A1887">
        <v>4</v>
      </c>
      <c r="B1887" t="s">
        <v>43</v>
      </c>
      <c r="C1887">
        <v>6</v>
      </c>
      <c r="D1887" t="s">
        <v>50</v>
      </c>
      <c r="E1887" t="s">
        <v>171</v>
      </c>
      <c r="F1887" t="s">
        <v>13</v>
      </c>
      <c r="G1887" t="s">
        <v>5479</v>
      </c>
      <c r="H1887" s="1">
        <v>0</v>
      </c>
      <c r="I1887" s="2">
        <v>42922</v>
      </c>
      <c r="J1887" t="s">
        <v>5576</v>
      </c>
      <c r="K1887" t="s">
        <v>102</v>
      </c>
      <c r="L1887">
        <v>10011</v>
      </c>
      <c r="M1887">
        <v>1230</v>
      </c>
      <c r="N1887" t="s">
        <v>4982</v>
      </c>
      <c r="O1887">
        <v>2</v>
      </c>
      <c r="P1887">
        <v>5</v>
      </c>
      <c r="Q1887" t="s">
        <v>104</v>
      </c>
      <c r="R1887" t="s">
        <v>8304</v>
      </c>
      <c r="S1887">
        <v>2.5</v>
      </c>
      <c r="T1887">
        <v>125</v>
      </c>
      <c r="U1887" t="s">
        <v>33</v>
      </c>
      <c r="V1887" s="2">
        <v>42926</v>
      </c>
      <c r="W1887" t="s">
        <v>39</v>
      </c>
      <c r="X1887" t="s">
        <v>175</v>
      </c>
      <c r="Y1887" t="s">
        <v>52</v>
      </c>
    </row>
    <row r="1888" spans="1:25" x14ac:dyDescent="0.35">
      <c r="A1888">
        <v>6</v>
      </c>
      <c r="B1888" t="s">
        <v>10</v>
      </c>
      <c r="C1888">
        <v>6</v>
      </c>
      <c r="D1888" t="s">
        <v>11</v>
      </c>
      <c r="E1888" t="s">
        <v>27</v>
      </c>
      <c r="F1888" t="s">
        <v>13</v>
      </c>
      <c r="G1888" t="s">
        <v>701</v>
      </c>
      <c r="H1888" s="1">
        <v>0</v>
      </c>
      <c r="I1888" s="2">
        <v>42988</v>
      </c>
      <c r="J1888" t="s">
        <v>5743</v>
      </c>
      <c r="K1888" t="s">
        <v>30</v>
      </c>
      <c r="L1888">
        <v>90032</v>
      </c>
      <c r="M1888">
        <v>1446</v>
      </c>
      <c r="N1888" t="s">
        <v>8153</v>
      </c>
      <c r="O1888">
        <v>33</v>
      </c>
      <c r="P1888">
        <v>6</v>
      </c>
      <c r="Q1888" t="s">
        <v>32</v>
      </c>
      <c r="R1888" t="s">
        <v>8304</v>
      </c>
      <c r="S1888">
        <v>33.07</v>
      </c>
      <c r="T1888">
        <v>107</v>
      </c>
      <c r="U1888" t="s">
        <v>33</v>
      </c>
      <c r="V1888" s="2">
        <v>42994</v>
      </c>
      <c r="W1888" t="s">
        <v>39</v>
      </c>
      <c r="X1888" t="s">
        <v>34</v>
      </c>
      <c r="Y1888" t="s">
        <v>47</v>
      </c>
    </row>
    <row r="1889" spans="1:25" hidden="1" x14ac:dyDescent="0.35">
      <c r="A1889">
        <v>4</v>
      </c>
      <c r="B1889" t="s">
        <v>43</v>
      </c>
      <c r="C1889">
        <v>6</v>
      </c>
      <c r="D1889" t="s">
        <v>26</v>
      </c>
      <c r="E1889" t="s">
        <v>99</v>
      </c>
      <c r="F1889" t="s">
        <v>13</v>
      </c>
      <c r="G1889" t="s">
        <v>5304</v>
      </c>
      <c r="H1889" s="1">
        <v>0.7</v>
      </c>
      <c r="I1889" s="2">
        <v>42799</v>
      </c>
      <c r="J1889" t="s">
        <v>6445</v>
      </c>
      <c r="K1889" t="s">
        <v>102</v>
      </c>
      <c r="L1889">
        <v>19120</v>
      </c>
      <c r="M1889">
        <v>268</v>
      </c>
      <c r="N1889" t="s">
        <v>3245</v>
      </c>
      <c r="O1889">
        <v>-2</v>
      </c>
      <c r="P1889">
        <v>3</v>
      </c>
      <c r="Q1889" t="s">
        <v>104</v>
      </c>
      <c r="R1889" t="s">
        <v>8304</v>
      </c>
      <c r="S1889">
        <v>-1.79</v>
      </c>
      <c r="T1889">
        <v>3</v>
      </c>
      <c r="U1889" t="s">
        <v>33</v>
      </c>
      <c r="V1889" s="2">
        <v>42803</v>
      </c>
      <c r="W1889" t="s">
        <v>39</v>
      </c>
      <c r="X1889" t="s">
        <v>105</v>
      </c>
      <c r="Y1889" t="s">
        <v>54</v>
      </c>
    </row>
    <row r="1890" spans="1:25" hidden="1" x14ac:dyDescent="0.35">
      <c r="A1890">
        <v>4</v>
      </c>
      <c r="B1890" t="s">
        <v>43</v>
      </c>
      <c r="C1890">
        <v>6</v>
      </c>
      <c r="D1890" t="s">
        <v>50</v>
      </c>
      <c r="E1890" t="s">
        <v>99</v>
      </c>
      <c r="F1890" t="s">
        <v>13</v>
      </c>
      <c r="G1890" t="s">
        <v>5304</v>
      </c>
      <c r="H1890" s="1">
        <v>0.2</v>
      </c>
      <c r="I1890" s="2">
        <v>42799</v>
      </c>
      <c r="J1890" t="s">
        <v>6445</v>
      </c>
      <c r="K1890" t="s">
        <v>102</v>
      </c>
      <c r="L1890">
        <v>19120</v>
      </c>
      <c r="M1890">
        <v>1467</v>
      </c>
      <c r="N1890" t="s">
        <v>1279</v>
      </c>
      <c r="O1890">
        <v>-1</v>
      </c>
      <c r="P1890">
        <v>1</v>
      </c>
      <c r="Q1890" t="s">
        <v>104</v>
      </c>
      <c r="R1890" t="s">
        <v>8304</v>
      </c>
      <c r="S1890">
        <v>-1.29</v>
      </c>
      <c r="T1890">
        <v>10</v>
      </c>
      <c r="U1890" t="s">
        <v>33</v>
      </c>
      <c r="V1890" s="2">
        <v>42803</v>
      </c>
      <c r="W1890" t="s">
        <v>39</v>
      </c>
      <c r="X1890" t="s">
        <v>105</v>
      </c>
      <c r="Y1890" t="s">
        <v>113</v>
      </c>
    </row>
    <row r="1891" spans="1:25" hidden="1" x14ac:dyDescent="0.35">
      <c r="A1891">
        <v>4</v>
      </c>
      <c r="B1891" t="s">
        <v>43</v>
      </c>
      <c r="C1891">
        <v>6</v>
      </c>
      <c r="D1891" t="s">
        <v>50</v>
      </c>
      <c r="E1891" t="s">
        <v>99</v>
      </c>
      <c r="F1891" t="s">
        <v>13</v>
      </c>
      <c r="G1891" t="s">
        <v>5304</v>
      </c>
      <c r="H1891" s="1">
        <v>0.4</v>
      </c>
      <c r="I1891" s="2">
        <v>42799</v>
      </c>
      <c r="J1891" t="s">
        <v>6445</v>
      </c>
      <c r="K1891" t="s">
        <v>102</v>
      </c>
      <c r="L1891">
        <v>19120</v>
      </c>
      <c r="M1891">
        <v>1392</v>
      </c>
      <c r="N1891" t="s">
        <v>4702</v>
      </c>
      <c r="O1891">
        <v>-93</v>
      </c>
      <c r="P1891">
        <v>7</v>
      </c>
      <c r="Q1891" t="s">
        <v>104</v>
      </c>
      <c r="R1891" t="s">
        <v>8304</v>
      </c>
      <c r="S1891">
        <v>-93.23</v>
      </c>
      <c r="T1891">
        <v>466</v>
      </c>
      <c r="U1891" t="s">
        <v>33</v>
      </c>
      <c r="V1891" s="2">
        <v>42803</v>
      </c>
      <c r="W1891" t="s">
        <v>39</v>
      </c>
      <c r="X1891" t="s">
        <v>105</v>
      </c>
      <c r="Y1891" t="s">
        <v>52</v>
      </c>
    </row>
    <row r="1892" spans="1:25" hidden="1" x14ac:dyDescent="0.35">
      <c r="A1892">
        <v>4</v>
      </c>
      <c r="B1892" t="s">
        <v>43</v>
      </c>
      <c r="C1892">
        <v>6</v>
      </c>
      <c r="D1892" t="s">
        <v>50</v>
      </c>
      <c r="E1892" t="s">
        <v>192</v>
      </c>
      <c r="F1892" t="s">
        <v>13</v>
      </c>
      <c r="G1892" t="s">
        <v>7257</v>
      </c>
      <c r="H1892" s="1">
        <v>0.2</v>
      </c>
      <c r="I1892" s="2">
        <v>43088</v>
      </c>
      <c r="J1892" t="s">
        <v>7751</v>
      </c>
      <c r="K1892" t="s">
        <v>73</v>
      </c>
      <c r="L1892">
        <v>60610</v>
      </c>
      <c r="M1892">
        <v>1062</v>
      </c>
      <c r="N1892" t="s">
        <v>4711</v>
      </c>
      <c r="O1892">
        <v>5</v>
      </c>
      <c r="P1892">
        <v>2</v>
      </c>
      <c r="Q1892" t="s">
        <v>75</v>
      </c>
      <c r="R1892" t="s">
        <v>8304</v>
      </c>
      <c r="S1892">
        <v>4.78</v>
      </c>
      <c r="T1892">
        <v>25</v>
      </c>
      <c r="U1892" t="s">
        <v>76</v>
      </c>
      <c r="V1892" s="2">
        <v>43092</v>
      </c>
      <c r="W1892" t="s">
        <v>39</v>
      </c>
      <c r="X1892" t="s">
        <v>139</v>
      </c>
      <c r="Y1892" t="s">
        <v>113</v>
      </c>
    </row>
    <row r="1893" spans="1:25" hidden="1" x14ac:dyDescent="0.35">
      <c r="A1893">
        <v>4</v>
      </c>
      <c r="B1893" t="s">
        <v>43</v>
      </c>
      <c r="C1893">
        <v>6</v>
      </c>
      <c r="D1893" t="s">
        <v>26</v>
      </c>
      <c r="E1893" t="s">
        <v>535</v>
      </c>
      <c r="F1893" t="s">
        <v>13</v>
      </c>
      <c r="G1893" t="s">
        <v>1127</v>
      </c>
      <c r="H1893" s="1">
        <v>0</v>
      </c>
      <c r="I1893" s="2">
        <v>42845</v>
      </c>
      <c r="J1893" t="s">
        <v>3734</v>
      </c>
      <c r="K1893" t="s">
        <v>73</v>
      </c>
      <c r="L1893">
        <v>48234</v>
      </c>
      <c r="M1893">
        <v>1591</v>
      </c>
      <c r="N1893" t="s">
        <v>578</v>
      </c>
      <c r="O1893">
        <v>81</v>
      </c>
      <c r="P1893">
        <v>2</v>
      </c>
      <c r="Q1893" t="s">
        <v>75</v>
      </c>
      <c r="R1893" t="s">
        <v>8304</v>
      </c>
      <c r="S1893">
        <v>81.430000000000007</v>
      </c>
      <c r="T1893">
        <v>181</v>
      </c>
      <c r="U1893" t="s">
        <v>19</v>
      </c>
      <c r="V1893" s="2">
        <v>42849</v>
      </c>
      <c r="W1893" t="s">
        <v>39</v>
      </c>
      <c r="X1893" t="s">
        <v>156</v>
      </c>
      <c r="Y1893" t="s">
        <v>119</v>
      </c>
    </row>
    <row r="1894" spans="1:25" hidden="1" x14ac:dyDescent="0.35">
      <c r="A1894">
        <v>5</v>
      </c>
      <c r="B1894" t="s">
        <v>43</v>
      </c>
      <c r="C1894">
        <v>6</v>
      </c>
      <c r="D1894" t="s">
        <v>26</v>
      </c>
      <c r="E1894" t="s">
        <v>1751</v>
      </c>
      <c r="F1894" t="s">
        <v>13</v>
      </c>
      <c r="G1894" t="s">
        <v>3932</v>
      </c>
      <c r="H1894" s="1">
        <v>0.2</v>
      </c>
      <c r="I1894" s="2">
        <v>43031</v>
      </c>
      <c r="J1894" t="s">
        <v>3933</v>
      </c>
      <c r="K1894" t="s">
        <v>73</v>
      </c>
      <c r="L1894">
        <v>79424</v>
      </c>
      <c r="M1894">
        <v>1570</v>
      </c>
      <c r="N1894" t="s">
        <v>3934</v>
      </c>
      <c r="O1894">
        <v>20</v>
      </c>
      <c r="P1894">
        <v>8</v>
      </c>
      <c r="Q1894" t="s">
        <v>75</v>
      </c>
      <c r="R1894" t="s">
        <v>8304</v>
      </c>
      <c r="S1894">
        <v>20.5</v>
      </c>
      <c r="T1894">
        <v>61</v>
      </c>
      <c r="U1894" t="s">
        <v>19</v>
      </c>
      <c r="V1894" s="2">
        <v>43036</v>
      </c>
      <c r="W1894" t="s">
        <v>39</v>
      </c>
      <c r="X1894" t="s">
        <v>77</v>
      </c>
      <c r="Y1894" t="s">
        <v>64</v>
      </c>
    </row>
    <row r="1895" spans="1:25" hidden="1" x14ac:dyDescent="0.35">
      <c r="A1895">
        <v>5</v>
      </c>
      <c r="B1895" t="s">
        <v>43</v>
      </c>
      <c r="C1895">
        <v>6</v>
      </c>
      <c r="D1895" t="s">
        <v>26</v>
      </c>
      <c r="E1895" t="s">
        <v>1751</v>
      </c>
      <c r="F1895" t="s">
        <v>13</v>
      </c>
      <c r="G1895" t="s">
        <v>3932</v>
      </c>
      <c r="H1895" s="1">
        <v>0.8</v>
      </c>
      <c r="I1895" s="2">
        <v>43031</v>
      </c>
      <c r="J1895" t="s">
        <v>3933</v>
      </c>
      <c r="K1895" t="s">
        <v>73</v>
      </c>
      <c r="L1895">
        <v>79424</v>
      </c>
      <c r="M1895">
        <v>901</v>
      </c>
      <c r="N1895" t="s">
        <v>3247</v>
      </c>
      <c r="O1895">
        <v>-10</v>
      </c>
      <c r="P1895">
        <v>1</v>
      </c>
      <c r="Q1895" t="s">
        <v>75</v>
      </c>
      <c r="R1895" t="s">
        <v>8304</v>
      </c>
      <c r="S1895">
        <v>-10.34</v>
      </c>
      <c r="T1895">
        <v>6</v>
      </c>
      <c r="U1895" t="s">
        <v>19</v>
      </c>
      <c r="V1895" s="2">
        <v>43036</v>
      </c>
      <c r="W1895" t="s">
        <v>39</v>
      </c>
      <c r="X1895" t="s">
        <v>77</v>
      </c>
      <c r="Y1895" t="s">
        <v>54</v>
      </c>
    </row>
    <row r="1896" spans="1:25" hidden="1" x14ac:dyDescent="0.35">
      <c r="A1896">
        <v>5</v>
      </c>
      <c r="B1896" t="s">
        <v>43</v>
      </c>
      <c r="C1896">
        <v>6</v>
      </c>
      <c r="D1896" t="s">
        <v>50</v>
      </c>
      <c r="E1896" t="s">
        <v>1751</v>
      </c>
      <c r="F1896" t="s">
        <v>13</v>
      </c>
      <c r="G1896" t="s">
        <v>3932</v>
      </c>
      <c r="H1896" s="1">
        <v>0.2</v>
      </c>
      <c r="I1896" s="2">
        <v>43031</v>
      </c>
      <c r="J1896" t="s">
        <v>3933</v>
      </c>
      <c r="K1896" t="s">
        <v>73</v>
      </c>
      <c r="L1896">
        <v>79424</v>
      </c>
      <c r="M1896">
        <v>402</v>
      </c>
      <c r="N1896" t="s">
        <v>4993</v>
      </c>
      <c r="O1896">
        <v>162</v>
      </c>
      <c r="P1896">
        <v>3</v>
      </c>
      <c r="Q1896" t="s">
        <v>75</v>
      </c>
      <c r="R1896" t="s">
        <v>8304</v>
      </c>
      <c r="S1896">
        <v>161.99</v>
      </c>
      <c r="T1896">
        <v>480</v>
      </c>
      <c r="U1896" t="s">
        <v>19</v>
      </c>
      <c r="V1896" s="2">
        <v>43036</v>
      </c>
      <c r="W1896" t="s">
        <v>39</v>
      </c>
      <c r="X1896" t="s">
        <v>77</v>
      </c>
      <c r="Y1896" t="s">
        <v>727</v>
      </c>
    </row>
    <row r="1897" spans="1:25" hidden="1" x14ac:dyDescent="0.35">
      <c r="A1897">
        <v>4</v>
      </c>
      <c r="B1897" t="s">
        <v>43</v>
      </c>
      <c r="C1897">
        <v>6</v>
      </c>
      <c r="D1897" t="s">
        <v>26</v>
      </c>
      <c r="E1897" t="s">
        <v>4640</v>
      </c>
      <c r="F1897" t="s">
        <v>13</v>
      </c>
      <c r="G1897" t="s">
        <v>8113</v>
      </c>
      <c r="H1897" s="1">
        <v>0.2</v>
      </c>
      <c r="I1897" s="2">
        <v>43100</v>
      </c>
      <c r="J1897" t="s">
        <v>4641</v>
      </c>
      <c r="K1897" t="s">
        <v>30</v>
      </c>
      <c r="L1897">
        <v>59801</v>
      </c>
      <c r="M1897">
        <v>897</v>
      </c>
      <c r="N1897" t="s">
        <v>1314</v>
      </c>
      <c r="O1897">
        <v>152</v>
      </c>
      <c r="P1897">
        <v>2</v>
      </c>
      <c r="Q1897" t="s">
        <v>32</v>
      </c>
      <c r="R1897" t="s">
        <v>8304</v>
      </c>
      <c r="S1897">
        <v>152.49</v>
      </c>
      <c r="T1897">
        <v>488</v>
      </c>
      <c r="U1897" t="s">
        <v>19</v>
      </c>
      <c r="V1897" s="2">
        <v>43104</v>
      </c>
      <c r="W1897" t="s">
        <v>39</v>
      </c>
      <c r="X1897" t="s">
        <v>1050</v>
      </c>
      <c r="Y1897" t="s">
        <v>54</v>
      </c>
    </row>
    <row r="1898" spans="1:25" hidden="1" x14ac:dyDescent="0.35">
      <c r="A1898">
        <v>2</v>
      </c>
      <c r="B1898" t="s">
        <v>43</v>
      </c>
      <c r="C1898">
        <v>3</v>
      </c>
      <c r="D1898" t="s">
        <v>26</v>
      </c>
      <c r="E1898" t="s">
        <v>879</v>
      </c>
      <c r="F1898" t="s">
        <v>13</v>
      </c>
      <c r="G1898" t="s">
        <v>2627</v>
      </c>
      <c r="H1898" s="1">
        <v>0</v>
      </c>
      <c r="I1898" s="2">
        <v>43060</v>
      </c>
      <c r="J1898" t="s">
        <v>3353</v>
      </c>
      <c r="K1898" t="s">
        <v>73</v>
      </c>
      <c r="L1898">
        <v>46226</v>
      </c>
      <c r="M1898">
        <v>862</v>
      </c>
      <c r="N1898" t="s">
        <v>2949</v>
      </c>
      <c r="O1898">
        <v>5</v>
      </c>
      <c r="P1898">
        <v>5</v>
      </c>
      <c r="Q1898" t="s">
        <v>75</v>
      </c>
      <c r="R1898" t="s">
        <v>8304</v>
      </c>
      <c r="S1898">
        <v>5.14</v>
      </c>
      <c r="T1898">
        <v>20</v>
      </c>
      <c r="U1898" t="s">
        <v>19</v>
      </c>
      <c r="V1898" s="2">
        <v>43062</v>
      </c>
      <c r="W1898" t="s">
        <v>20</v>
      </c>
      <c r="X1898" t="s">
        <v>167</v>
      </c>
      <c r="Y1898" t="s">
        <v>56</v>
      </c>
    </row>
    <row r="1899" spans="1:25" hidden="1" x14ac:dyDescent="0.35">
      <c r="A1899">
        <v>2</v>
      </c>
      <c r="B1899" t="s">
        <v>43</v>
      </c>
      <c r="C1899">
        <v>3</v>
      </c>
      <c r="D1899" t="s">
        <v>26</v>
      </c>
      <c r="E1899" t="s">
        <v>879</v>
      </c>
      <c r="F1899" t="s">
        <v>13</v>
      </c>
      <c r="G1899" t="s">
        <v>2627</v>
      </c>
      <c r="H1899" s="1">
        <v>0</v>
      </c>
      <c r="I1899" s="2">
        <v>43060</v>
      </c>
      <c r="J1899" t="s">
        <v>3353</v>
      </c>
      <c r="K1899" t="s">
        <v>73</v>
      </c>
      <c r="L1899">
        <v>46226</v>
      </c>
      <c r="M1899">
        <v>474</v>
      </c>
      <c r="N1899" t="s">
        <v>3362</v>
      </c>
      <c r="O1899">
        <v>5</v>
      </c>
      <c r="P1899">
        <v>6</v>
      </c>
      <c r="Q1899" t="s">
        <v>75</v>
      </c>
      <c r="R1899" t="s">
        <v>8304</v>
      </c>
      <c r="S1899">
        <v>4.91</v>
      </c>
      <c r="T1899">
        <v>11</v>
      </c>
      <c r="U1899" t="s">
        <v>19</v>
      </c>
      <c r="V1899" s="2">
        <v>43062</v>
      </c>
      <c r="W1899" t="s">
        <v>20</v>
      </c>
      <c r="X1899" t="s">
        <v>167</v>
      </c>
      <c r="Y1899" t="s">
        <v>49</v>
      </c>
    </row>
    <row r="1900" spans="1:25" hidden="1" x14ac:dyDescent="0.35">
      <c r="A1900">
        <v>2</v>
      </c>
      <c r="B1900" t="s">
        <v>43</v>
      </c>
      <c r="C1900">
        <v>3</v>
      </c>
      <c r="D1900" t="s">
        <v>50</v>
      </c>
      <c r="E1900" t="s">
        <v>879</v>
      </c>
      <c r="F1900" t="s">
        <v>13</v>
      </c>
      <c r="G1900" t="s">
        <v>2627</v>
      </c>
      <c r="H1900" s="1">
        <v>0</v>
      </c>
      <c r="I1900" s="2">
        <v>43060</v>
      </c>
      <c r="J1900" t="s">
        <v>3353</v>
      </c>
      <c r="K1900" t="s">
        <v>73</v>
      </c>
      <c r="L1900">
        <v>46226</v>
      </c>
      <c r="M1900">
        <v>1354</v>
      </c>
      <c r="N1900" t="s">
        <v>4759</v>
      </c>
      <c r="O1900">
        <v>23</v>
      </c>
      <c r="P1900">
        <v>2</v>
      </c>
      <c r="Q1900" t="s">
        <v>75</v>
      </c>
      <c r="R1900" t="s">
        <v>8304</v>
      </c>
      <c r="S1900">
        <v>22.65</v>
      </c>
      <c r="T1900">
        <v>84</v>
      </c>
      <c r="U1900" t="s">
        <v>19</v>
      </c>
      <c r="V1900" s="2">
        <v>43062</v>
      </c>
      <c r="W1900" t="s">
        <v>20</v>
      </c>
      <c r="X1900" t="s">
        <v>167</v>
      </c>
      <c r="Y1900" t="s">
        <v>422</v>
      </c>
    </row>
    <row r="1901" spans="1:25" hidden="1" x14ac:dyDescent="0.35">
      <c r="A1901">
        <v>2</v>
      </c>
      <c r="B1901" t="s">
        <v>43</v>
      </c>
      <c r="C1901">
        <v>3</v>
      </c>
      <c r="D1901" t="s">
        <v>50</v>
      </c>
      <c r="E1901" t="s">
        <v>879</v>
      </c>
      <c r="F1901" t="s">
        <v>13</v>
      </c>
      <c r="G1901" t="s">
        <v>2627</v>
      </c>
      <c r="H1901" s="1">
        <v>0</v>
      </c>
      <c r="I1901" s="2">
        <v>43060</v>
      </c>
      <c r="J1901" t="s">
        <v>3353</v>
      </c>
      <c r="K1901" t="s">
        <v>73</v>
      </c>
      <c r="L1901">
        <v>46226</v>
      </c>
      <c r="M1901">
        <v>918</v>
      </c>
      <c r="N1901" t="s">
        <v>4843</v>
      </c>
      <c r="O1901">
        <v>165</v>
      </c>
      <c r="P1901">
        <v>3</v>
      </c>
      <c r="Q1901" t="s">
        <v>75</v>
      </c>
      <c r="R1901" t="s">
        <v>8304</v>
      </c>
      <c r="S1901">
        <v>165.29</v>
      </c>
      <c r="T1901">
        <v>394</v>
      </c>
      <c r="U1901" t="s">
        <v>19</v>
      </c>
      <c r="V1901" s="2">
        <v>43062</v>
      </c>
      <c r="W1901" t="s">
        <v>20</v>
      </c>
      <c r="X1901" t="s">
        <v>167</v>
      </c>
      <c r="Y1901" t="s">
        <v>113</v>
      </c>
    </row>
    <row r="1902" spans="1:25" hidden="1" x14ac:dyDescent="0.35">
      <c r="A1902">
        <v>5</v>
      </c>
      <c r="B1902" t="s">
        <v>25</v>
      </c>
      <c r="C1902">
        <v>3</v>
      </c>
      <c r="D1902" t="s">
        <v>11</v>
      </c>
      <c r="E1902" t="s">
        <v>1784</v>
      </c>
      <c r="F1902" t="s">
        <v>13</v>
      </c>
      <c r="G1902" t="s">
        <v>1996</v>
      </c>
      <c r="H1902" s="1">
        <v>0</v>
      </c>
      <c r="I1902" s="2">
        <v>43047</v>
      </c>
      <c r="J1902" t="s">
        <v>1997</v>
      </c>
      <c r="K1902" t="s">
        <v>16</v>
      </c>
      <c r="L1902">
        <v>23666</v>
      </c>
      <c r="M1902">
        <v>507</v>
      </c>
      <c r="N1902" t="s">
        <v>1949</v>
      </c>
      <c r="O1902">
        <v>41</v>
      </c>
      <c r="P1902">
        <v>3</v>
      </c>
      <c r="Q1902" t="s">
        <v>18</v>
      </c>
      <c r="R1902" t="s">
        <v>8304</v>
      </c>
      <c r="S1902">
        <v>41.04</v>
      </c>
      <c r="T1902">
        <v>187</v>
      </c>
      <c r="U1902" t="s">
        <v>19</v>
      </c>
      <c r="V1902" s="2">
        <v>43052</v>
      </c>
      <c r="W1902" t="s">
        <v>20</v>
      </c>
      <c r="X1902" t="s">
        <v>205</v>
      </c>
      <c r="Y1902" t="s">
        <v>47</v>
      </c>
    </row>
    <row r="1903" spans="1:25" hidden="1" x14ac:dyDescent="0.35">
      <c r="A1903">
        <v>5</v>
      </c>
      <c r="B1903" t="s">
        <v>25</v>
      </c>
      <c r="C1903">
        <v>3</v>
      </c>
      <c r="D1903" t="s">
        <v>26</v>
      </c>
      <c r="E1903" t="s">
        <v>1784</v>
      </c>
      <c r="F1903" t="s">
        <v>13</v>
      </c>
      <c r="G1903" t="s">
        <v>1996</v>
      </c>
      <c r="H1903" s="1">
        <v>0</v>
      </c>
      <c r="I1903" s="2">
        <v>43047</v>
      </c>
      <c r="J1903" t="s">
        <v>1997</v>
      </c>
      <c r="K1903" t="s">
        <v>16</v>
      </c>
      <c r="L1903">
        <v>23666</v>
      </c>
      <c r="M1903">
        <v>813</v>
      </c>
      <c r="N1903" t="s">
        <v>3546</v>
      </c>
      <c r="O1903">
        <v>19</v>
      </c>
      <c r="P1903">
        <v>3</v>
      </c>
      <c r="Q1903" t="s">
        <v>18</v>
      </c>
      <c r="R1903" t="s">
        <v>8304</v>
      </c>
      <c r="S1903">
        <v>18.66</v>
      </c>
      <c r="T1903">
        <v>44</v>
      </c>
      <c r="U1903" t="s">
        <v>19</v>
      </c>
      <c r="V1903" s="2">
        <v>43052</v>
      </c>
      <c r="W1903" t="s">
        <v>20</v>
      </c>
      <c r="X1903" t="s">
        <v>205</v>
      </c>
      <c r="Y1903" t="s">
        <v>56</v>
      </c>
    </row>
    <row r="1904" spans="1:25" hidden="1" x14ac:dyDescent="0.35">
      <c r="A1904">
        <v>5</v>
      </c>
      <c r="B1904" t="s">
        <v>25</v>
      </c>
      <c r="C1904">
        <v>3</v>
      </c>
      <c r="D1904" t="s">
        <v>26</v>
      </c>
      <c r="E1904" t="s">
        <v>1784</v>
      </c>
      <c r="F1904" t="s">
        <v>13</v>
      </c>
      <c r="G1904" t="s">
        <v>1996</v>
      </c>
      <c r="H1904" s="1">
        <v>0</v>
      </c>
      <c r="I1904" s="2">
        <v>43047</v>
      </c>
      <c r="J1904" t="s">
        <v>1997</v>
      </c>
      <c r="K1904" t="s">
        <v>16</v>
      </c>
      <c r="L1904">
        <v>23666</v>
      </c>
      <c r="M1904">
        <v>1128</v>
      </c>
      <c r="N1904" t="s">
        <v>736</v>
      </c>
      <c r="O1904">
        <v>7</v>
      </c>
      <c r="P1904">
        <v>5</v>
      </c>
      <c r="Q1904" t="s">
        <v>18</v>
      </c>
      <c r="R1904" t="s">
        <v>8304</v>
      </c>
      <c r="S1904">
        <v>6.97</v>
      </c>
      <c r="T1904">
        <v>28</v>
      </c>
      <c r="U1904" t="s">
        <v>19</v>
      </c>
      <c r="V1904" s="2">
        <v>43052</v>
      </c>
      <c r="W1904" t="s">
        <v>20</v>
      </c>
      <c r="X1904" t="s">
        <v>205</v>
      </c>
      <c r="Y1904" t="s">
        <v>49</v>
      </c>
    </row>
    <row r="1905" spans="1:25" hidden="1" x14ac:dyDescent="0.35">
      <c r="A1905">
        <v>5</v>
      </c>
      <c r="B1905" t="s">
        <v>25</v>
      </c>
      <c r="C1905">
        <v>3</v>
      </c>
      <c r="D1905" t="s">
        <v>26</v>
      </c>
      <c r="E1905" t="s">
        <v>1784</v>
      </c>
      <c r="F1905" t="s">
        <v>13</v>
      </c>
      <c r="G1905" t="s">
        <v>1996</v>
      </c>
      <c r="H1905" s="1">
        <v>0</v>
      </c>
      <c r="I1905" s="2">
        <v>43047</v>
      </c>
      <c r="J1905" t="s">
        <v>1997</v>
      </c>
      <c r="K1905" t="s">
        <v>16</v>
      </c>
      <c r="L1905">
        <v>23666</v>
      </c>
      <c r="M1905">
        <v>889</v>
      </c>
      <c r="N1905" t="s">
        <v>303</v>
      </c>
      <c r="O1905">
        <v>80</v>
      </c>
      <c r="P1905">
        <v>7</v>
      </c>
      <c r="Q1905" t="s">
        <v>18</v>
      </c>
      <c r="R1905" t="s">
        <v>8304</v>
      </c>
      <c r="S1905">
        <v>79.760000000000005</v>
      </c>
      <c r="T1905">
        <v>266</v>
      </c>
      <c r="U1905" t="s">
        <v>19</v>
      </c>
      <c r="V1905" s="2">
        <v>43052</v>
      </c>
      <c r="W1905" t="s">
        <v>20</v>
      </c>
      <c r="X1905" t="s">
        <v>205</v>
      </c>
      <c r="Y1905" t="s">
        <v>49</v>
      </c>
    </row>
    <row r="1906" spans="1:25" hidden="1" x14ac:dyDescent="0.35">
      <c r="A1906">
        <v>5</v>
      </c>
      <c r="B1906" t="s">
        <v>25</v>
      </c>
      <c r="C1906">
        <v>3</v>
      </c>
      <c r="D1906" t="s">
        <v>50</v>
      </c>
      <c r="E1906" t="s">
        <v>1784</v>
      </c>
      <c r="F1906" t="s">
        <v>13</v>
      </c>
      <c r="G1906" t="s">
        <v>1996</v>
      </c>
      <c r="H1906" s="1">
        <v>0</v>
      </c>
      <c r="I1906" s="2">
        <v>43047</v>
      </c>
      <c r="J1906" t="s">
        <v>1997</v>
      </c>
      <c r="K1906" t="s">
        <v>16</v>
      </c>
      <c r="L1906">
        <v>23666</v>
      </c>
      <c r="M1906">
        <v>156</v>
      </c>
      <c r="N1906" t="s">
        <v>4832</v>
      </c>
      <c r="O1906">
        <v>59</v>
      </c>
      <c r="P1906">
        <v>5</v>
      </c>
      <c r="Q1906" t="s">
        <v>18</v>
      </c>
      <c r="R1906" t="s">
        <v>8304</v>
      </c>
      <c r="S1906">
        <v>58.81</v>
      </c>
      <c r="T1906">
        <v>226</v>
      </c>
      <c r="U1906" t="s">
        <v>19</v>
      </c>
      <c r="V1906" s="2">
        <v>43052</v>
      </c>
      <c r="W1906" t="s">
        <v>20</v>
      </c>
      <c r="X1906" t="s">
        <v>205</v>
      </c>
      <c r="Y1906" t="s">
        <v>52</v>
      </c>
    </row>
    <row r="1907" spans="1:25" hidden="1" x14ac:dyDescent="0.35">
      <c r="A1907">
        <v>3</v>
      </c>
      <c r="B1907" t="s">
        <v>10</v>
      </c>
      <c r="C1907">
        <v>3</v>
      </c>
      <c r="D1907" t="s">
        <v>26</v>
      </c>
      <c r="E1907" t="s">
        <v>12</v>
      </c>
      <c r="F1907" t="s">
        <v>13</v>
      </c>
      <c r="G1907" t="s">
        <v>5863</v>
      </c>
      <c r="H1907" s="1">
        <v>0</v>
      </c>
      <c r="I1907" s="2">
        <v>43100</v>
      </c>
      <c r="J1907" t="s">
        <v>6104</v>
      </c>
      <c r="K1907" t="s">
        <v>16</v>
      </c>
      <c r="L1907">
        <v>42420</v>
      </c>
      <c r="M1907">
        <v>1585</v>
      </c>
      <c r="N1907" t="s">
        <v>830</v>
      </c>
      <c r="O1907">
        <v>45</v>
      </c>
      <c r="P1907">
        <v>3</v>
      </c>
      <c r="Q1907" t="s">
        <v>18</v>
      </c>
      <c r="R1907" t="s">
        <v>8304</v>
      </c>
      <c r="S1907">
        <v>44.53</v>
      </c>
      <c r="T1907">
        <v>95</v>
      </c>
      <c r="U1907" t="s">
        <v>33</v>
      </c>
      <c r="V1907" s="2">
        <v>43103</v>
      </c>
      <c r="W1907" t="s">
        <v>20</v>
      </c>
      <c r="X1907" t="s">
        <v>21</v>
      </c>
      <c r="Y1907" t="s">
        <v>54</v>
      </c>
    </row>
    <row r="1908" spans="1:25" hidden="1" x14ac:dyDescent="0.35">
      <c r="A1908">
        <v>3</v>
      </c>
      <c r="B1908" t="s">
        <v>10</v>
      </c>
      <c r="C1908">
        <v>3</v>
      </c>
      <c r="D1908" t="s">
        <v>26</v>
      </c>
      <c r="E1908" t="s">
        <v>12</v>
      </c>
      <c r="F1908" t="s">
        <v>13</v>
      </c>
      <c r="G1908" t="s">
        <v>5863</v>
      </c>
      <c r="H1908" s="1">
        <v>0</v>
      </c>
      <c r="I1908" s="2">
        <v>43100</v>
      </c>
      <c r="J1908" t="s">
        <v>6104</v>
      </c>
      <c r="K1908" t="s">
        <v>16</v>
      </c>
      <c r="L1908">
        <v>42420</v>
      </c>
      <c r="M1908">
        <v>680</v>
      </c>
      <c r="N1908" t="s">
        <v>670</v>
      </c>
      <c r="O1908">
        <v>28</v>
      </c>
      <c r="P1908">
        <v>4</v>
      </c>
      <c r="Q1908" t="s">
        <v>18</v>
      </c>
      <c r="R1908" t="s">
        <v>8304</v>
      </c>
      <c r="S1908">
        <v>27.89</v>
      </c>
      <c r="T1908">
        <v>61</v>
      </c>
      <c r="U1908" t="s">
        <v>33</v>
      </c>
      <c r="V1908" s="2">
        <v>43103</v>
      </c>
      <c r="W1908" t="s">
        <v>20</v>
      </c>
      <c r="X1908" t="s">
        <v>21</v>
      </c>
      <c r="Y1908" t="s">
        <v>54</v>
      </c>
    </row>
    <row r="1909" spans="1:25" hidden="1" x14ac:dyDescent="0.35">
      <c r="A1909">
        <v>3</v>
      </c>
      <c r="B1909" t="s">
        <v>10</v>
      </c>
      <c r="C1909">
        <v>3</v>
      </c>
      <c r="D1909" t="s">
        <v>26</v>
      </c>
      <c r="E1909" t="s">
        <v>12</v>
      </c>
      <c r="F1909" t="s">
        <v>13</v>
      </c>
      <c r="G1909" t="s">
        <v>5863</v>
      </c>
      <c r="H1909" s="1">
        <v>0</v>
      </c>
      <c r="I1909" s="2">
        <v>43100</v>
      </c>
      <c r="J1909" t="s">
        <v>6104</v>
      </c>
      <c r="K1909" t="s">
        <v>16</v>
      </c>
      <c r="L1909">
        <v>42420</v>
      </c>
      <c r="M1909">
        <v>124</v>
      </c>
      <c r="N1909" t="s">
        <v>2993</v>
      </c>
      <c r="O1909">
        <v>38</v>
      </c>
      <c r="P1909">
        <v>5</v>
      </c>
      <c r="Q1909" t="s">
        <v>18</v>
      </c>
      <c r="R1909" t="s">
        <v>8304</v>
      </c>
      <c r="S1909">
        <v>38.15</v>
      </c>
      <c r="T1909">
        <v>76</v>
      </c>
      <c r="U1909" t="s">
        <v>33</v>
      </c>
      <c r="V1909" s="2">
        <v>43103</v>
      </c>
      <c r="W1909" t="s">
        <v>20</v>
      </c>
      <c r="X1909" t="s">
        <v>21</v>
      </c>
      <c r="Y1909" t="s">
        <v>54</v>
      </c>
    </row>
    <row r="1910" spans="1:25" hidden="1" x14ac:dyDescent="0.35">
      <c r="A1910">
        <v>3</v>
      </c>
      <c r="B1910" t="s">
        <v>10</v>
      </c>
      <c r="C1910">
        <v>3</v>
      </c>
      <c r="D1910" t="s">
        <v>26</v>
      </c>
      <c r="E1910" t="s">
        <v>12</v>
      </c>
      <c r="F1910" t="s">
        <v>13</v>
      </c>
      <c r="G1910" t="s">
        <v>5863</v>
      </c>
      <c r="H1910" s="1">
        <v>0</v>
      </c>
      <c r="I1910" s="2">
        <v>43100</v>
      </c>
      <c r="J1910" t="s">
        <v>6104</v>
      </c>
      <c r="K1910" t="s">
        <v>16</v>
      </c>
      <c r="L1910">
        <v>42420</v>
      </c>
      <c r="M1910">
        <v>901</v>
      </c>
      <c r="N1910" t="s">
        <v>3247</v>
      </c>
      <c r="O1910">
        <v>168</v>
      </c>
      <c r="P1910">
        <v>12</v>
      </c>
      <c r="Q1910" t="s">
        <v>18</v>
      </c>
      <c r="R1910" t="s">
        <v>8304</v>
      </c>
      <c r="S1910">
        <v>167.81</v>
      </c>
      <c r="T1910">
        <v>365</v>
      </c>
      <c r="U1910" t="s">
        <v>33</v>
      </c>
      <c r="V1910" s="2">
        <v>43103</v>
      </c>
      <c r="W1910" t="s">
        <v>20</v>
      </c>
      <c r="X1910" t="s">
        <v>21</v>
      </c>
      <c r="Y1910" t="s">
        <v>54</v>
      </c>
    </row>
    <row r="1911" spans="1:25" hidden="1" x14ac:dyDescent="0.35">
      <c r="A1911">
        <v>0</v>
      </c>
      <c r="B1911" t="s">
        <v>10</v>
      </c>
      <c r="C1911">
        <v>0</v>
      </c>
      <c r="D1911" t="s">
        <v>11</v>
      </c>
      <c r="E1911" t="s">
        <v>171</v>
      </c>
      <c r="F1911" t="s">
        <v>13</v>
      </c>
      <c r="G1911" t="s">
        <v>844</v>
      </c>
      <c r="H1911" s="1">
        <v>0.1</v>
      </c>
      <c r="I1911" s="2">
        <v>42799</v>
      </c>
      <c r="J1911" t="s">
        <v>1766</v>
      </c>
      <c r="K1911" t="s">
        <v>102</v>
      </c>
      <c r="L1911">
        <v>10011</v>
      </c>
      <c r="M1911">
        <v>771</v>
      </c>
      <c r="N1911" t="s">
        <v>8105</v>
      </c>
      <c r="O1911">
        <v>64</v>
      </c>
      <c r="P1911">
        <v>7</v>
      </c>
      <c r="Q1911" t="s">
        <v>104</v>
      </c>
      <c r="R1911" t="s">
        <v>8304</v>
      </c>
      <c r="S1911">
        <v>63.93</v>
      </c>
      <c r="T1911">
        <v>384</v>
      </c>
      <c r="U1911" t="s">
        <v>19</v>
      </c>
      <c r="V1911" s="2">
        <v>42799</v>
      </c>
      <c r="W1911" t="s">
        <v>773</v>
      </c>
      <c r="X1911" t="s">
        <v>175</v>
      </c>
      <c r="Y1911" t="s">
        <v>24</v>
      </c>
    </row>
    <row r="1912" spans="1:25" hidden="1" x14ac:dyDescent="0.35">
      <c r="A1912">
        <v>0</v>
      </c>
      <c r="B1912" t="s">
        <v>10</v>
      </c>
      <c r="C1912">
        <v>0</v>
      </c>
      <c r="D1912" t="s">
        <v>26</v>
      </c>
      <c r="E1912" t="s">
        <v>171</v>
      </c>
      <c r="F1912" t="s">
        <v>13</v>
      </c>
      <c r="G1912" t="s">
        <v>844</v>
      </c>
      <c r="H1912" s="1">
        <v>0</v>
      </c>
      <c r="I1912" s="2">
        <v>42799</v>
      </c>
      <c r="J1912" t="s">
        <v>1766</v>
      </c>
      <c r="K1912" t="s">
        <v>102</v>
      </c>
      <c r="L1912">
        <v>10011</v>
      </c>
      <c r="M1912">
        <v>1501</v>
      </c>
      <c r="N1912" t="s">
        <v>412</v>
      </c>
      <c r="O1912">
        <v>15</v>
      </c>
      <c r="P1912">
        <v>3</v>
      </c>
      <c r="Q1912" t="s">
        <v>104</v>
      </c>
      <c r="R1912" t="s">
        <v>8304</v>
      </c>
      <c r="S1912">
        <v>14.67</v>
      </c>
      <c r="T1912">
        <v>29</v>
      </c>
      <c r="U1912" t="s">
        <v>19</v>
      </c>
      <c r="V1912" s="2">
        <v>42799</v>
      </c>
      <c r="W1912" t="s">
        <v>773</v>
      </c>
      <c r="X1912" t="s">
        <v>175</v>
      </c>
      <c r="Y1912" t="s">
        <v>119</v>
      </c>
    </row>
    <row r="1913" spans="1:25" hidden="1" x14ac:dyDescent="0.35">
      <c r="A1913">
        <v>0</v>
      </c>
      <c r="B1913" t="s">
        <v>10</v>
      </c>
      <c r="C1913">
        <v>0</v>
      </c>
      <c r="D1913" t="s">
        <v>26</v>
      </c>
      <c r="E1913" t="s">
        <v>171</v>
      </c>
      <c r="F1913" t="s">
        <v>13</v>
      </c>
      <c r="G1913" t="s">
        <v>844</v>
      </c>
      <c r="H1913" s="1">
        <v>0</v>
      </c>
      <c r="I1913" s="2">
        <v>42799</v>
      </c>
      <c r="J1913" t="s">
        <v>1766</v>
      </c>
      <c r="K1913" t="s">
        <v>102</v>
      </c>
      <c r="L1913">
        <v>10011</v>
      </c>
      <c r="M1913">
        <v>660</v>
      </c>
      <c r="N1913" t="s">
        <v>984</v>
      </c>
      <c r="O1913">
        <v>68</v>
      </c>
      <c r="P1913">
        <v>4</v>
      </c>
      <c r="Q1913" t="s">
        <v>104</v>
      </c>
      <c r="R1913" t="s">
        <v>8304</v>
      </c>
      <c r="S1913">
        <v>67.61</v>
      </c>
      <c r="T1913">
        <v>563</v>
      </c>
      <c r="U1913" t="s">
        <v>19</v>
      </c>
      <c r="V1913" s="2">
        <v>42799</v>
      </c>
      <c r="W1913" t="s">
        <v>773</v>
      </c>
      <c r="X1913" t="s">
        <v>175</v>
      </c>
      <c r="Y1913" t="s">
        <v>42</v>
      </c>
    </row>
    <row r="1914" spans="1:25" hidden="1" x14ac:dyDescent="0.35">
      <c r="A1914">
        <v>5</v>
      </c>
      <c r="B1914" t="s">
        <v>43</v>
      </c>
      <c r="C1914">
        <v>6</v>
      </c>
      <c r="D1914" t="s">
        <v>26</v>
      </c>
      <c r="E1914" t="s">
        <v>1547</v>
      </c>
      <c r="F1914" t="s">
        <v>13</v>
      </c>
      <c r="G1914" t="s">
        <v>896</v>
      </c>
      <c r="H1914" s="1">
        <v>0</v>
      </c>
      <c r="I1914" s="2">
        <v>42996</v>
      </c>
      <c r="J1914" t="s">
        <v>6329</v>
      </c>
      <c r="K1914" t="s">
        <v>102</v>
      </c>
      <c r="L1914">
        <v>20735</v>
      </c>
      <c r="M1914">
        <v>53</v>
      </c>
      <c r="N1914" t="s">
        <v>3272</v>
      </c>
      <c r="O1914">
        <v>8</v>
      </c>
      <c r="P1914">
        <v>2</v>
      </c>
      <c r="Q1914" t="s">
        <v>104</v>
      </c>
      <c r="R1914" t="s">
        <v>8304</v>
      </c>
      <c r="S1914">
        <v>7.97</v>
      </c>
      <c r="T1914">
        <v>42</v>
      </c>
      <c r="U1914" t="s">
        <v>33</v>
      </c>
      <c r="V1914" s="2">
        <v>43001</v>
      </c>
      <c r="W1914" t="s">
        <v>39</v>
      </c>
      <c r="X1914" t="s">
        <v>1549</v>
      </c>
      <c r="Y1914" t="s">
        <v>42</v>
      </c>
    </row>
    <row r="1915" spans="1:25" hidden="1" x14ac:dyDescent="0.35">
      <c r="A1915">
        <v>5</v>
      </c>
      <c r="B1915" t="s">
        <v>43</v>
      </c>
      <c r="C1915">
        <v>6</v>
      </c>
      <c r="D1915" t="s">
        <v>26</v>
      </c>
      <c r="E1915" t="s">
        <v>1547</v>
      </c>
      <c r="F1915" t="s">
        <v>13</v>
      </c>
      <c r="G1915" t="s">
        <v>896</v>
      </c>
      <c r="H1915" s="1">
        <v>0</v>
      </c>
      <c r="I1915" s="2">
        <v>42996</v>
      </c>
      <c r="J1915" t="s">
        <v>6329</v>
      </c>
      <c r="K1915" t="s">
        <v>102</v>
      </c>
      <c r="L1915">
        <v>20735</v>
      </c>
      <c r="M1915">
        <v>46</v>
      </c>
      <c r="N1915" t="s">
        <v>8239</v>
      </c>
      <c r="O1915">
        <v>32</v>
      </c>
      <c r="P1915">
        <v>4</v>
      </c>
      <c r="Q1915" t="s">
        <v>104</v>
      </c>
      <c r="R1915" t="s">
        <v>8304</v>
      </c>
      <c r="S1915">
        <v>31.89</v>
      </c>
      <c r="T1915">
        <v>65</v>
      </c>
      <c r="U1915" t="s">
        <v>33</v>
      </c>
      <c r="V1915" s="2">
        <v>43001</v>
      </c>
      <c r="W1915" t="s">
        <v>39</v>
      </c>
      <c r="X1915" t="s">
        <v>1549</v>
      </c>
      <c r="Y1915" t="s">
        <v>54</v>
      </c>
    </row>
    <row r="1916" spans="1:25" hidden="1" x14ac:dyDescent="0.35">
      <c r="A1916">
        <v>5</v>
      </c>
      <c r="B1916" t="s">
        <v>43</v>
      </c>
      <c r="C1916">
        <v>6</v>
      </c>
      <c r="D1916" t="s">
        <v>26</v>
      </c>
      <c r="E1916" t="s">
        <v>1547</v>
      </c>
      <c r="F1916" t="s">
        <v>13</v>
      </c>
      <c r="G1916" t="s">
        <v>896</v>
      </c>
      <c r="H1916" s="1">
        <v>0</v>
      </c>
      <c r="I1916" s="2">
        <v>42996</v>
      </c>
      <c r="J1916" t="s">
        <v>6329</v>
      </c>
      <c r="K1916" t="s">
        <v>102</v>
      </c>
      <c r="L1916">
        <v>20735</v>
      </c>
      <c r="M1916">
        <v>1383</v>
      </c>
      <c r="N1916" t="s">
        <v>215</v>
      </c>
      <c r="O1916">
        <v>0</v>
      </c>
      <c r="P1916">
        <v>7</v>
      </c>
      <c r="Q1916" t="s">
        <v>104</v>
      </c>
      <c r="R1916" t="s">
        <v>8304</v>
      </c>
      <c r="S1916">
        <v>0</v>
      </c>
      <c r="T1916">
        <v>637</v>
      </c>
      <c r="U1916" t="s">
        <v>33</v>
      </c>
      <c r="V1916" s="2">
        <v>43001</v>
      </c>
      <c r="W1916" t="s">
        <v>39</v>
      </c>
      <c r="X1916" t="s">
        <v>1549</v>
      </c>
      <c r="Y1916" t="s">
        <v>42</v>
      </c>
    </row>
    <row r="1917" spans="1:25" hidden="1" x14ac:dyDescent="0.35">
      <c r="A1917">
        <v>5</v>
      </c>
      <c r="B1917" t="s">
        <v>43</v>
      </c>
      <c r="C1917">
        <v>6</v>
      </c>
      <c r="D1917" t="s">
        <v>50</v>
      </c>
      <c r="E1917" t="s">
        <v>1547</v>
      </c>
      <c r="F1917" t="s">
        <v>13</v>
      </c>
      <c r="G1917" t="s">
        <v>896</v>
      </c>
      <c r="H1917" s="1">
        <v>0</v>
      </c>
      <c r="I1917" s="2">
        <v>42996</v>
      </c>
      <c r="J1917" t="s">
        <v>6329</v>
      </c>
      <c r="K1917" t="s">
        <v>102</v>
      </c>
      <c r="L1917">
        <v>20735</v>
      </c>
      <c r="M1917">
        <v>1398</v>
      </c>
      <c r="N1917" t="s">
        <v>6749</v>
      </c>
      <c r="O1917">
        <v>130</v>
      </c>
      <c r="P1917">
        <v>1</v>
      </c>
      <c r="Q1917" t="s">
        <v>104</v>
      </c>
      <c r="R1917" t="s">
        <v>8304</v>
      </c>
      <c r="S1917">
        <v>130</v>
      </c>
      <c r="T1917">
        <v>500</v>
      </c>
      <c r="U1917" t="s">
        <v>33</v>
      </c>
      <c r="V1917" s="2">
        <v>43001</v>
      </c>
      <c r="W1917" t="s">
        <v>39</v>
      </c>
      <c r="X1917" t="s">
        <v>1549</v>
      </c>
      <c r="Y1917" t="s">
        <v>52</v>
      </c>
    </row>
    <row r="1918" spans="1:25" hidden="1" x14ac:dyDescent="0.35">
      <c r="A1918">
        <v>5</v>
      </c>
      <c r="B1918" t="s">
        <v>43</v>
      </c>
      <c r="C1918">
        <v>6</v>
      </c>
      <c r="D1918" t="s">
        <v>50</v>
      </c>
      <c r="E1918" t="s">
        <v>1547</v>
      </c>
      <c r="F1918" t="s">
        <v>13</v>
      </c>
      <c r="G1918" t="s">
        <v>896</v>
      </c>
      <c r="H1918" s="1">
        <v>0</v>
      </c>
      <c r="I1918" s="2">
        <v>42996</v>
      </c>
      <c r="J1918" t="s">
        <v>6329</v>
      </c>
      <c r="K1918" t="s">
        <v>102</v>
      </c>
      <c r="L1918">
        <v>20735</v>
      </c>
      <c r="M1918">
        <v>1299</v>
      </c>
      <c r="N1918" t="s">
        <v>4863</v>
      </c>
      <c r="O1918">
        <v>328</v>
      </c>
      <c r="P1918">
        <v>7</v>
      </c>
      <c r="Q1918" t="s">
        <v>104</v>
      </c>
      <c r="R1918" t="s">
        <v>8304</v>
      </c>
      <c r="S1918">
        <v>327.58</v>
      </c>
      <c r="T1918">
        <v>1260</v>
      </c>
      <c r="U1918" t="s">
        <v>33</v>
      </c>
      <c r="V1918" s="2">
        <v>43001</v>
      </c>
      <c r="W1918" t="s">
        <v>39</v>
      </c>
      <c r="X1918" t="s">
        <v>1549</v>
      </c>
      <c r="Y1918" t="s">
        <v>52</v>
      </c>
    </row>
    <row r="1919" spans="1:25" x14ac:dyDescent="0.35">
      <c r="A1919">
        <v>6</v>
      </c>
      <c r="B1919" t="s">
        <v>10</v>
      </c>
      <c r="C1919">
        <v>6</v>
      </c>
      <c r="D1919" t="s">
        <v>26</v>
      </c>
      <c r="E1919" t="s">
        <v>2595</v>
      </c>
      <c r="F1919" t="s">
        <v>13</v>
      </c>
      <c r="G1919" t="s">
        <v>5210</v>
      </c>
      <c r="H1919" s="1">
        <v>0</v>
      </c>
      <c r="I1919" s="2">
        <v>42761</v>
      </c>
      <c r="J1919" t="s">
        <v>6623</v>
      </c>
      <c r="K1919" t="s">
        <v>30</v>
      </c>
      <c r="L1919">
        <v>92553</v>
      </c>
      <c r="M1919">
        <v>1791</v>
      </c>
      <c r="N1919" t="s">
        <v>6200</v>
      </c>
      <c r="O1919">
        <v>84</v>
      </c>
      <c r="P1919">
        <v>8</v>
      </c>
      <c r="Q1919" t="s">
        <v>32</v>
      </c>
      <c r="R1919" t="s">
        <v>8304</v>
      </c>
      <c r="S1919">
        <v>84.05</v>
      </c>
      <c r="T1919">
        <v>183</v>
      </c>
      <c r="U1919" t="s">
        <v>33</v>
      </c>
      <c r="V1919" s="2">
        <v>42767</v>
      </c>
      <c r="W1919" t="s">
        <v>39</v>
      </c>
      <c r="X1919" t="s">
        <v>34</v>
      </c>
      <c r="Y1919" t="s">
        <v>64</v>
      </c>
    </row>
    <row r="1920" spans="1:25" hidden="1" x14ac:dyDescent="0.35">
      <c r="A1920">
        <v>7</v>
      </c>
      <c r="B1920" t="s">
        <v>25</v>
      </c>
      <c r="C1920">
        <v>6</v>
      </c>
      <c r="D1920" t="s">
        <v>26</v>
      </c>
      <c r="E1920" t="s">
        <v>65</v>
      </c>
      <c r="F1920" t="s">
        <v>13</v>
      </c>
      <c r="G1920" t="s">
        <v>510</v>
      </c>
      <c r="H1920" s="1">
        <v>0</v>
      </c>
      <c r="I1920" s="2">
        <v>43084</v>
      </c>
      <c r="J1920" t="s">
        <v>948</v>
      </c>
      <c r="K1920" t="s">
        <v>30</v>
      </c>
      <c r="L1920">
        <v>98115</v>
      </c>
      <c r="M1920">
        <v>23</v>
      </c>
      <c r="N1920" t="s">
        <v>949</v>
      </c>
      <c r="O1920">
        <v>36</v>
      </c>
      <c r="P1920">
        <v>4</v>
      </c>
      <c r="Q1920" t="s">
        <v>32</v>
      </c>
      <c r="R1920" t="s">
        <v>8304</v>
      </c>
      <c r="S1920">
        <v>36.369999999999997</v>
      </c>
      <c r="T1920">
        <v>104</v>
      </c>
      <c r="U1920" t="s">
        <v>19</v>
      </c>
      <c r="V1920" s="2">
        <v>43091</v>
      </c>
      <c r="W1920" t="s">
        <v>39</v>
      </c>
      <c r="X1920" t="s">
        <v>69</v>
      </c>
      <c r="Y1920" t="s">
        <v>56</v>
      </c>
    </row>
    <row r="1921" spans="1:25" hidden="1" x14ac:dyDescent="0.35">
      <c r="A1921">
        <v>7</v>
      </c>
      <c r="B1921" t="s">
        <v>25</v>
      </c>
      <c r="C1921">
        <v>6</v>
      </c>
      <c r="D1921" t="s">
        <v>50</v>
      </c>
      <c r="E1921" t="s">
        <v>65</v>
      </c>
      <c r="F1921" t="s">
        <v>13</v>
      </c>
      <c r="G1921" t="s">
        <v>510</v>
      </c>
      <c r="H1921" s="1">
        <v>0</v>
      </c>
      <c r="I1921" s="2">
        <v>43084</v>
      </c>
      <c r="J1921" t="s">
        <v>948</v>
      </c>
      <c r="K1921" t="s">
        <v>30</v>
      </c>
      <c r="L1921">
        <v>98115</v>
      </c>
      <c r="M1921">
        <v>1013</v>
      </c>
      <c r="N1921" t="s">
        <v>950</v>
      </c>
      <c r="O1921">
        <v>378</v>
      </c>
      <c r="P1921">
        <v>9</v>
      </c>
      <c r="Q1921" t="s">
        <v>32</v>
      </c>
      <c r="R1921" t="s">
        <v>8304</v>
      </c>
      <c r="S1921">
        <v>377.96</v>
      </c>
      <c r="T1921">
        <v>900</v>
      </c>
      <c r="U1921" t="s">
        <v>19</v>
      </c>
      <c r="V1921" s="2">
        <v>43091</v>
      </c>
      <c r="W1921" t="s">
        <v>39</v>
      </c>
      <c r="X1921" t="s">
        <v>69</v>
      </c>
      <c r="Y1921" t="s">
        <v>113</v>
      </c>
    </row>
    <row r="1922" spans="1:25" hidden="1" x14ac:dyDescent="0.35">
      <c r="A1922">
        <v>7</v>
      </c>
      <c r="B1922" t="s">
        <v>25</v>
      </c>
      <c r="C1922">
        <v>6</v>
      </c>
      <c r="D1922" t="s">
        <v>26</v>
      </c>
      <c r="E1922" t="s">
        <v>65</v>
      </c>
      <c r="F1922" t="s">
        <v>13</v>
      </c>
      <c r="G1922" t="s">
        <v>510</v>
      </c>
      <c r="H1922" s="1">
        <v>0.2</v>
      </c>
      <c r="I1922" s="2">
        <v>43084</v>
      </c>
      <c r="J1922" t="s">
        <v>948</v>
      </c>
      <c r="K1922" t="s">
        <v>30</v>
      </c>
      <c r="L1922">
        <v>98115</v>
      </c>
      <c r="M1922">
        <v>43</v>
      </c>
      <c r="N1922" t="s">
        <v>951</v>
      </c>
      <c r="O1922">
        <v>19</v>
      </c>
      <c r="P1922">
        <v>3</v>
      </c>
      <c r="Q1922" t="s">
        <v>32</v>
      </c>
      <c r="R1922" t="s">
        <v>8304</v>
      </c>
      <c r="S1922">
        <v>18.600000000000001</v>
      </c>
      <c r="T1922">
        <v>51</v>
      </c>
      <c r="U1922" t="s">
        <v>19</v>
      </c>
      <c r="V1922" s="2">
        <v>43091</v>
      </c>
      <c r="W1922" t="s">
        <v>39</v>
      </c>
      <c r="X1922" t="s">
        <v>69</v>
      </c>
      <c r="Y1922" t="s">
        <v>54</v>
      </c>
    </row>
    <row r="1923" spans="1:25" hidden="1" x14ac:dyDescent="0.35">
      <c r="A1923">
        <v>3</v>
      </c>
      <c r="B1923" t="s">
        <v>10</v>
      </c>
      <c r="C1923">
        <v>3</v>
      </c>
      <c r="D1923" t="s">
        <v>50</v>
      </c>
      <c r="E1923" t="s">
        <v>237</v>
      </c>
      <c r="F1923" t="s">
        <v>13</v>
      </c>
      <c r="G1923" t="s">
        <v>5927</v>
      </c>
      <c r="H1923" s="1">
        <v>0.2</v>
      </c>
      <c r="I1923" s="2">
        <v>42880</v>
      </c>
      <c r="J1923" t="s">
        <v>6724</v>
      </c>
      <c r="K1923" t="s">
        <v>16</v>
      </c>
      <c r="L1923">
        <v>38401</v>
      </c>
      <c r="M1923">
        <v>1628</v>
      </c>
      <c r="N1923" t="s">
        <v>5046</v>
      </c>
      <c r="O1923">
        <v>58</v>
      </c>
      <c r="P1923">
        <v>4</v>
      </c>
      <c r="Q1923" t="s">
        <v>18</v>
      </c>
      <c r="R1923" t="s">
        <v>8304</v>
      </c>
      <c r="S1923">
        <v>58.38</v>
      </c>
      <c r="T1923">
        <v>467</v>
      </c>
      <c r="U1923" t="s">
        <v>33</v>
      </c>
      <c r="V1923" s="2">
        <v>42883</v>
      </c>
      <c r="W1923" t="s">
        <v>20</v>
      </c>
      <c r="X1923" t="s">
        <v>214</v>
      </c>
      <c r="Y1923" t="s">
        <v>52</v>
      </c>
    </row>
    <row r="1924" spans="1:25" x14ac:dyDescent="0.35">
      <c r="A1924">
        <v>1</v>
      </c>
      <c r="B1924" t="s">
        <v>10</v>
      </c>
      <c r="C1924">
        <v>1</v>
      </c>
      <c r="D1924" t="s">
        <v>26</v>
      </c>
      <c r="E1924" t="s">
        <v>88</v>
      </c>
      <c r="F1924" t="s">
        <v>13</v>
      </c>
      <c r="G1924" t="s">
        <v>1242</v>
      </c>
      <c r="H1924" s="1">
        <v>0</v>
      </c>
      <c r="I1924" s="2">
        <v>43018</v>
      </c>
      <c r="J1924" t="s">
        <v>7996</v>
      </c>
      <c r="K1924" t="s">
        <v>30</v>
      </c>
      <c r="L1924">
        <v>94109</v>
      </c>
      <c r="M1924">
        <v>1685</v>
      </c>
      <c r="N1924" t="s">
        <v>1179</v>
      </c>
      <c r="O1924">
        <v>22</v>
      </c>
      <c r="P1924">
        <v>7</v>
      </c>
      <c r="Q1924" t="s">
        <v>32</v>
      </c>
      <c r="R1924" t="s">
        <v>92</v>
      </c>
      <c r="S1924">
        <v>21.77</v>
      </c>
      <c r="T1924">
        <v>45</v>
      </c>
      <c r="U1924" t="s">
        <v>33</v>
      </c>
      <c r="V1924" s="2">
        <v>43019</v>
      </c>
      <c r="W1924" t="s">
        <v>130</v>
      </c>
      <c r="X1924" t="s">
        <v>34</v>
      </c>
      <c r="Y1924" t="s">
        <v>64</v>
      </c>
    </row>
    <row r="1925" spans="1:25" hidden="1" x14ac:dyDescent="0.35">
      <c r="A1925">
        <v>5</v>
      </c>
      <c r="B1925" t="s">
        <v>43</v>
      </c>
      <c r="C1925">
        <v>6</v>
      </c>
      <c r="D1925" t="s">
        <v>11</v>
      </c>
      <c r="E1925" t="s">
        <v>372</v>
      </c>
      <c r="F1925" t="s">
        <v>13</v>
      </c>
      <c r="G1925" t="s">
        <v>502</v>
      </c>
      <c r="H1925" s="1">
        <v>0</v>
      </c>
      <c r="I1925" s="2">
        <v>43033</v>
      </c>
      <c r="J1925" t="s">
        <v>5604</v>
      </c>
      <c r="K1925" t="s">
        <v>102</v>
      </c>
      <c r="L1925">
        <v>19711</v>
      </c>
      <c r="M1925">
        <v>908</v>
      </c>
      <c r="N1925" t="s">
        <v>2374</v>
      </c>
      <c r="O1925">
        <v>76</v>
      </c>
      <c r="P1925">
        <v>5</v>
      </c>
      <c r="Q1925" t="s">
        <v>104</v>
      </c>
      <c r="R1925" t="s">
        <v>8304</v>
      </c>
      <c r="S1925">
        <v>75.69</v>
      </c>
      <c r="T1925">
        <v>291</v>
      </c>
      <c r="U1925" t="s">
        <v>33</v>
      </c>
      <c r="V1925" s="2">
        <v>43038</v>
      </c>
      <c r="W1925" t="s">
        <v>39</v>
      </c>
      <c r="X1925" t="s">
        <v>161</v>
      </c>
      <c r="Y1925" t="s">
        <v>24</v>
      </c>
    </row>
    <row r="1926" spans="1:25" hidden="1" x14ac:dyDescent="0.35">
      <c r="A1926">
        <v>5</v>
      </c>
      <c r="B1926" t="s">
        <v>43</v>
      </c>
      <c r="C1926">
        <v>6</v>
      </c>
      <c r="D1926" t="s">
        <v>50</v>
      </c>
      <c r="E1926" t="s">
        <v>372</v>
      </c>
      <c r="F1926" t="s">
        <v>13</v>
      </c>
      <c r="G1926" t="s">
        <v>502</v>
      </c>
      <c r="H1926" s="1">
        <v>0</v>
      </c>
      <c r="I1926" s="2">
        <v>43033</v>
      </c>
      <c r="J1926" t="s">
        <v>5604</v>
      </c>
      <c r="K1926" t="s">
        <v>102</v>
      </c>
      <c r="L1926">
        <v>19711</v>
      </c>
      <c r="M1926">
        <v>451</v>
      </c>
      <c r="N1926" t="s">
        <v>1295</v>
      </c>
      <c r="O1926">
        <v>41</v>
      </c>
      <c r="P1926">
        <v>1</v>
      </c>
      <c r="Q1926" t="s">
        <v>104</v>
      </c>
      <c r="R1926" t="s">
        <v>8304</v>
      </c>
      <c r="S1926">
        <v>41.34</v>
      </c>
      <c r="T1926">
        <v>159</v>
      </c>
      <c r="U1926" t="s">
        <v>33</v>
      </c>
      <c r="V1926" s="2">
        <v>43038</v>
      </c>
      <c r="W1926" t="s">
        <v>39</v>
      </c>
      <c r="X1926" t="s">
        <v>161</v>
      </c>
      <c r="Y1926" t="s">
        <v>52</v>
      </c>
    </row>
    <row r="1927" spans="1:25" hidden="1" x14ac:dyDescent="0.35">
      <c r="A1927">
        <v>4</v>
      </c>
      <c r="B1927" t="s">
        <v>43</v>
      </c>
      <c r="C1927">
        <v>6</v>
      </c>
      <c r="D1927" t="s">
        <v>26</v>
      </c>
      <c r="E1927" t="s">
        <v>1174</v>
      </c>
      <c r="F1927" t="s">
        <v>13</v>
      </c>
      <c r="G1927" t="s">
        <v>1085</v>
      </c>
      <c r="H1927" s="1">
        <v>0.2</v>
      </c>
      <c r="I1927" s="2">
        <v>42863</v>
      </c>
      <c r="J1927" t="s">
        <v>4631</v>
      </c>
      <c r="K1927" t="s">
        <v>30</v>
      </c>
      <c r="L1927">
        <v>97301</v>
      </c>
      <c r="M1927">
        <v>1136</v>
      </c>
      <c r="N1927" t="s">
        <v>4420</v>
      </c>
      <c r="O1927">
        <v>1</v>
      </c>
      <c r="P1927">
        <v>2</v>
      </c>
      <c r="Q1927" t="s">
        <v>32</v>
      </c>
      <c r="R1927" t="s">
        <v>8304</v>
      </c>
      <c r="S1927">
        <v>0.59</v>
      </c>
      <c r="T1927">
        <v>5</v>
      </c>
      <c r="U1927" t="s">
        <v>19</v>
      </c>
      <c r="V1927" s="2">
        <v>42867</v>
      </c>
      <c r="W1927" t="s">
        <v>39</v>
      </c>
      <c r="X1927" t="s">
        <v>262</v>
      </c>
      <c r="Y1927" t="s">
        <v>49</v>
      </c>
    </row>
    <row r="1928" spans="1:25" hidden="1" x14ac:dyDescent="0.35">
      <c r="A1928">
        <v>5</v>
      </c>
      <c r="B1928" t="s">
        <v>43</v>
      </c>
      <c r="C1928">
        <v>6</v>
      </c>
      <c r="D1928" t="s">
        <v>11</v>
      </c>
      <c r="E1928" t="s">
        <v>535</v>
      </c>
      <c r="F1928" t="s">
        <v>13</v>
      </c>
      <c r="G1928" t="s">
        <v>5499</v>
      </c>
      <c r="H1928" s="1">
        <v>0</v>
      </c>
      <c r="I1928" s="2">
        <v>43068</v>
      </c>
      <c r="J1928" t="s">
        <v>5500</v>
      </c>
      <c r="K1928" t="s">
        <v>73</v>
      </c>
      <c r="L1928">
        <v>48227</v>
      </c>
      <c r="M1928">
        <v>755</v>
      </c>
      <c r="N1928" t="s">
        <v>1849</v>
      </c>
      <c r="O1928">
        <v>122</v>
      </c>
      <c r="P1928">
        <v>9</v>
      </c>
      <c r="Q1928" t="s">
        <v>75</v>
      </c>
      <c r="R1928" t="s">
        <v>8304</v>
      </c>
      <c r="S1928">
        <v>121.76</v>
      </c>
      <c r="T1928">
        <v>1107</v>
      </c>
      <c r="U1928" t="s">
        <v>33</v>
      </c>
      <c r="V1928" s="2">
        <v>43073</v>
      </c>
      <c r="W1928" t="s">
        <v>39</v>
      </c>
      <c r="X1928" t="s">
        <v>156</v>
      </c>
      <c r="Y1928" t="s">
        <v>24</v>
      </c>
    </row>
    <row r="1929" spans="1:25" hidden="1" x14ac:dyDescent="0.35">
      <c r="A1929">
        <v>5</v>
      </c>
      <c r="B1929" t="s">
        <v>43</v>
      </c>
      <c r="C1929">
        <v>6</v>
      </c>
      <c r="D1929" t="s">
        <v>26</v>
      </c>
      <c r="E1929" t="s">
        <v>535</v>
      </c>
      <c r="F1929" t="s">
        <v>13</v>
      </c>
      <c r="G1929" t="s">
        <v>5499</v>
      </c>
      <c r="H1929" s="1">
        <v>0</v>
      </c>
      <c r="I1929" s="2">
        <v>43068</v>
      </c>
      <c r="J1929" t="s">
        <v>5500</v>
      </c>
      <c r="K1929" t="s">
        <v>73</v>
      </c>
      <c r="L1929">
        <v>48227</v>
      </c>
      <c r="M1929">
        <v>538</v>
      </c>
      <c r="N1929" t="s">
        <v>125</v>
      </c>
      <c r="O1929">
        <v>9</v>
      </c>
      <c r="P1929">
        <v>4</v>
      </c>
      <c r="Q1929" t="s">
        <v>75</v>
      </c>
      <c r="R1929" t="s">
        <v>8304</v>
      </c>
      <c r="S1929">
        <v>9.36</v>
      </c>
      <c r="T1929">
        <v>20</v>
      </c>
      <c r="U1929" t="s">
        <v>33</v>
      </c>
      <c r="V1929" s="2">
        <v>43073</v>
      </c>
      <c r="W1929" t="s">
        <v>39</v>
      </c>
      <c r="X1929" t="s">
        <v>156</v>
      </c>
      <c r="Y1929" t="s">
        <v>64</v>
      </c>
    </row>
    <row r="1930" spans="1:25" hidden="1" x14ac:dyDescent="0.35">
      <c r="A1930">
        <v>5</v>
      </c>
      <c r="B1930" t="s">
        <v>43</v>
      </c>
      <c r="C1930">
        <v>6</v>
      </c>
      <c r="D1930" t="s">
        <v>26</v>
      </c>
      <c r="E1930" t="s">
        <v>99</v>
      </c>
      <c r="F1930" t="s">
        <v>13</v>
      </c>
      <c r="G1930" t="s">
        <v>7118</v>
      </c>
      <c r="H1930" s="1">
        <v>0.2</v>
      </c>
      <c r="I1930" s="2">
        <v>43072</v>
      </c>
      <c r="J1930" t="s">
        <v>7516</v>
      </c>
      <c r="K1930" t="s">
        <v>102</v>
      </c>
      <c r="L1930">
        <v>19134</v>
      </c>
      <c r="M1930">
        <v>1087</v>
      </c>
      <c r="N1930" t="s">
        <v>8267</v>
      </c>
      <c r="O1930">
        <v>6</v>
      </c>
      <c r="P1930">
        <v>2</v>
      </c>
      <c r="Q1930" t="s">
        <v>104</v>
      </c>
      <c r="R1930" t="s">
        <v>8304</v>
      </c>
      <c r="S1930">
        <v>5.55</v>
      </c>
      <c r="T1930">
        <v>16</v>
      </c>
      <c r="U1930" t="s">
        <v>76</v>
      </c>
      <c r="V1930" s="2">
        <v>43077</v>
      </c>
      <c r="W1930" t="s">
        <v>39</v>
      </c>
      <c r="X1930" t="s">
        <v>105</v>
      </c>
      <c r="Y1930" t="s">
        <v>64</v>
      </c>
    </row>
    <row r="1931" spans="1:25" hidden="1" x14ac:dyDescent="0.35">
      <c r="A1931">
        <v>5</v>
      </c>
      <c r="B1931" t="s">
        <v>43</v>
      </c>
      <c r="C1931">
        <v>6</v>
      </c>
      <c r="D1931" t="s">
        <v>50</v>
      </c>
      <c r="E1931" t="s">
        <v>99</v>
      </c>
      <c r="F1931" t="s">
        <v>13</v>
      </c>
      <c r="G1931" t="s">
        <v>7118</v>
      </c>
      <c r="H1931" s="1">
        <v>0.2</v>
      </c>
      <c r="I1931" s="2">
        <v>43072</v>
      </c>
      <c r="J1931" t="s">
        <v>7516</v>
      </c>
      <c r="K1931" t="s">
        <v>102</v>
      </c>
      <c r="L1931">
        <v>19134</v>
      </c>
      <c r="M1931">
        <v>1605</v>
      </c>
      <c r="N1931" t="s">
        <v>150</v>
      </c>
      <c r="O1931">
        <v>11</v>
      </c>
      <c r="P1931">
        <v>2</v>
      </c>
      <c r="Q1931" t="s">
        <v>104</v>
      </c>
      <c r="R1931" t="s">
        <v>8304</v>
      </c>
      <c r="S1931">
        <v>10.58</v>
      </c>
      <c r="T1931">
        <v>37</v>
      </c>
      <c r="U1931" t="s">
        <v>76</v>
      </c>
      <c r="V1931" s="2">
        <v>43077</v>
      </c>
      <c r="W1931" t="s">
        <v>39</v>
      </c>
      <c r="X1931" t="s">
        <v>105</v>
      </c>
      <c r="Y1931" t="s">
        <v>113</v>
      </c>
    </row>
    <row r="1932" spans="1:25" hidden="1" x14ac:dyDescent="0.35">
      <c r="A1932">
        <v>4</v>
      </c>
      <c r="B1932" t="s">
        <v>43</v>
      </c>
      <c r="C1932">
        <v>6</v>
      </c>
      <c r="D1932" t="s">
        <v>26</v>
      </c>
      <c r="E1932" t="s">
        <v>2017</v>
      </c>
      <c r="F1932" t="s">
        <v>13</v>
      </c>
      <c r="G1932" t="s">
        <v>4404</v>
      </c>
      <c r="H1932" s="1">
        <v>0.7</v>
      </c>
      <c r="I1932" s="2">
        <v>43073</v>
      </c>
      <c r="J1932" t="s">
        <v>4429</v>
      </c>
      <c r="K1932" t="s">
        <v>16</v>
      </c>
      <c r="L1932">
        <v>32303</v>
      </c>
      <c r="M1932">
        <v>1489</v>
      </c>
      <c r="N1932" t="s">
        <v>3316</v>
      </c>
      <c r="O1932">
        <v>-6</v>
      </c>
      <c r="P1932">
        <v>3</v>
      </c>
      <c r="Q1932" t="s">
        <v>18</v>
      </c>
      <c r="R1932" t="s">
        <v>8304</v>
      </c>
      <c r="S1932">
        <v>-6.03</v>
      </c>
      <c r="T1932">
        <v>8</v>
      </c>
      <c r="U1932" t="s">
        <v>19</v>
      </c>
      <c r="V1932" s="2">
        <v>43077</v>
      </c>
      <c r="W1932" t="s">
        <v>39</v>
      </c>
      <c r="X1932" t="s">
        <v>40</v>
      </c>
      <c r="Y1932" t="s">
        <v>54</v>
      </c>
    </row>
    <row r="1933" spans="1:25" x14ac:dyDescent="0.35">
      <c r="A1933">
        <v>4</v>
      </c>
      <c r="B1933" t="s">
        <v>43</v>
      </c>
      <c r="C1933">
        <v>6</v>
      </c>
      <c r="D1933" t="s">
        <v>26</v>
      </c>
      <c r="E1933" t="s">
        <v>88</v>
      </c>
      <c r="F1933" t="s">
        <v>13</v>
      </c>
      <c r="G1933" t="s">
        <v>1203</v>
      </c>
      <c r="H1933" s="1">
        <v>0</v>
      </c>
      <c r="I1933" s="2">
        <v>43037</v>
      </c>
      <c r="J1933" t="s">
        <v>6596</v>
      </c>
      <c r="K1933" t="s">
        <v>30</v>
      </c>
      <c r="L1933">
        <v>94109</v>
      </c>
      <c r="M1933">
        <v>1522</v>
      </c>
      <c r="N1933" t="s">
        <v>1015</v>
      </c>
      <c r="O1933">
        <v>103</v>
      </c>
      <c r="P1933">
        <v>4</v>
      </c>
      <c r="Q1933" t="s">
        <v>32</v>
      </c>
      <c r="R1933" t="s">
        <v>8304</v>
      </c>
      <c r="S1933">
        <v>103.31</v>
      </c>
      <c r="T1933">
        <v>211</v>
      </c>
      <c r="U1933" t="s">
        <v>33</v>
      </c>
      <c r="V1933" s="2">
        <v>43041</v>
      </c>
      <c r="W1933" t="s">
        <v>39</v>
      </c>
      <c r="X1933" t="s">
        <v>34</v>
      </c>
      <c r="Y1933" t="s">
        <v>119</v>
      </c>
    </row>
    <row r="1934" spans="1:25" x14ac:dyDescent="0.35">
      <c r="A1934">
        <v>4</v>
      </c>
      <c r="B1934" t="s">
        <v>43</v>
      </c>
      <c r="C1934">
        <v>6</v>
      </c>
      <c r="D1934" t="s">
        <v>26</v>
      </c>
      <c r="E1934" t="s">
        <v>88</v>
      </c>
      <c r="F1934" t="s">
        <v>13</v>
      </c>
      <c r="G1934" t="s">
        <v>1203</v>
      </c>
      <c r="H1934" s="1">
        <v>0</v>
      </c>
      <c r="I1934" s="2">
        <v>43037</v>
      </c>
      <c r="J1934" t="s">
        <v>6596</v>
      </c>
      <c r="K1934" t="s">
        <v>30</v>
      </c>
      <c r="L1934">
        <v>94109</v>
      </c>
      <c r="M1934">
        <v>1689</v>
      </c>
      <c r="N1934" t="s">
        <v>1112</v>
      </c>
      <c r="O1934">
        <v>16</v>
      </c>
      <c r="P1934">
        <v>5</v>
      </c>
      <c r="Q1934" t="s">
        <v>32</v>
      </c>
      <c r="R1934" t="s">
        <v>8304</v>
      </c>
      <c r="S1934">
        <v>16.03</v>
      </c>
      <c r="T1934">
        <v>33</v>
      </c>
      <c r="U1934" t="s">
        <v>33</v>
      </c>
      <c r="V1934" s="2">
        <v>43041</v>
      </c>
      <c r="W1934" t="s">
        <v>39</v>
      </c>
      <c r="X1934" t="s">
        <v>34</v>
      </c>
      <c r="Y1934" t="s">
        <v>64</v>
      </c>
    </row>
    <row r="1935" spans="1:25" hidden="1" x14ac:dyDescent="0.35">
      <c r="A1935">
        <v>4</v>
      </c>
      <c r="B1935" t="s">
        <v>43</v>
      </c>
      <c r="C1935">
        <v>6</v>
      </c>
      <c r="D1935" t="s">
        <v>26</v>
      </c>
      <c r="E1935" t="s">
        <v>209</v>
      </c>
      <c r="F1935" t="s">
        <v>13</v>
      </c>
      <c r="G1935" t="s">
        <v>123</v>
      </c>
      <c r="H1935" s="1">
        <v>0</v>
      </c>
      <c r="I1935" s="2">
        <v>43070</v>
      </c>
      <c r="J1935" t="s">
        <v>7396</v>
      </c>
      <c r="K1935" t="s">
        <v>73</v>
      </c>
      <c r="L1935">
        <v>49201</v>
      </c>
      <c r="M1935">
        <v>1120</v>
      </c>
      <c r="N1935" t="s">
        <v>3645</v>
      </c>
      <c r="O1935">
        <v>1</v>
      </c>
      <c r="P1935">
        <v>2</v>
      </c>
      <c r="Q1935" t="s">
        <v>75</v>
      </c>
      <c r="R1935" t="s">
        <v>8304</v>
      </c>
      <c r="S1935">
        <v>1.02</v>
      </c>
      <c r="T1935">
        <v>4</v>
      </c>
      <c r="U1935" t="s">
        <v>76</v>
      </c>
      <c r="V1935" s="2">
        <v>43074</v>
      </c>
      <c r="W1935" t="s">
        <v>39</v>
      </c>
      <c r="X1935" t="s">
        <v>156</v>
      </c>
      <c r="Y1935" t="s">
        <v>49</v>
      </c>
    </row>
    <row r="1936" spans="1:25" hidden="1" x14ac:dyDescent="0.35">
      <c r="A1936">
        <v>4</v>
      </c>
      <c r="B1936" t="s">
        <v>43</v>
      </c>
      <c r="C1936">
        <v>6</v>
      </c>
      <c r="D1936" t="s">
        <v>26</v>
      </c>
      <c r="E1936" t="s">
        <v>209</v>
      </c>
      <c r="F1936" t="s">
        <v>13</v>
      </c>
      <c r="G1936" t="s">
        <v>123</v>
      </c>
      <c r="H1936" s="1">
        <v>0</v>
      </c>
      <c r="I1936" s="2">
        <v>43070</v>
      </c>
      <c r="J1936" t="s">
        <v>7396</v>
      </c>
      <c r="K1936" t="s">
        <v>73</v>
      </c>
      <c r="L1936">
        <v>49201</v>
      </c>
      <c r="M1936">
        <v>1658</v>
      </c>
      <c r="N1936" t="s">
        <v>8234</v>
      </c>
      <c r="O1936">
        <v>9</v>
      </c>
      <c r="P1936">
        <v>2</v>
      </c>
      <c r="Q1936" t="s">
        <v>75</v>
      </c>
      <c r="R1936" t="s">
        <v>8304</v>
      </c>
      <c r="S1936">
        <v>8.7100000000000009</v>
      </c>
      <c r="T1936">
        <v>19</v>
      </c>
      <c r="U1936" t="s">
        <v>76</v>
      </c>
      <c r="V1936" s="2">
        <v>43074</v>
      </c>
      <c r="W1936" t="s">
        <v>39</v>
      </c>
      <c r="X1936" t="s">
        <v>156</v>
      </c>
      <c r="Y1936" t="s">
        <v>64</v>
      </c>
    </row>
    <row r="1937" spans="1:25" hidden="1" x14ac:dyDescent="0.35">
      <c r="A1937">
        <v>4</v>
      </c>
      <c r="B1937" t="s">
        <v>43</v>
      </c>
      <c r="C1937">
        <v>6</v>
      </c>
      <c r="D1937" t="s">
        <v>26</v>
      </c>
      <c r="E1937" t="s">
        <v>209</v>
      </c>
      <c r="F1937" t="s">
        <v>13</v>
      </c>
      <c r="G1937" t="s">
        <v>123</v>
      </c>
      <c r="H1937" s="1">
        <v>0</v>
      </c>
      <c r="I1937" s="2">
        <v>43070</v>
      </c>
      <c r="J1937" t="s">
        <v>7396</v>
      </c>
      <c r="K1937" t="s">
        <v>73</v>
      </c>
      <c r="L1937">
        <v>49201</v>
      </c>
      <c r="M1937">
        <v>1810</v>
      </c>
      <c r="N1937" t="s">
        <v>7408</v>
      </c>
      <c r="O1937">
        <v>9</v>
      </c>
      <c r="P1937">
        <v>3</v>
      </c>
      <c r="Q1937" t="s">
        <v>75</v>
      </c>
      <c r="R1937" t="s">
        <v>8304</v>
      </c>
      <c r="S1937">
        <v>9.33</v>
      </c>
      <c r="T1937">
        <v>19</v>
      </c>
      <c r="U1937" t="s">
        <v>76</v>
      </c>
      <c r="V1937" s="2">
        <v>43074</v>
      </c>
      <c r="W1937" t="s">
        <v>39</v>
      </c>
      <c r="X1937" t="s">
        <v>156</v>
      </c>
      <c r="Y1937" t="s">
        <v>64</v>
      </c>
    </row>
    <row r="1938" spans="1:25" hidden="1" x14ac:dyDescent="0.35">
      <c r="A1938">
        <v>2</v>
      </c>
      <c r="B1938" t="s">
        <v>43</v>
      </c>
      <c r="C1938">
        <v>3</v>
      </c>
      <c r="D1938" t="s">
        <v>26</v>
      </c>
      <c r="E1938" t="s">
        <v>2026</v>
      </c>
      <c r="F1938" t="s">
        <v>13</v>
      </c>
      <c r="G1938" t="s">
        <v>2085</v>
      </c>
      <c r="H1938" s="1">
        <v>0.2</v>
      </c>
      <c r="I1938" s="2">
        <v>42803</v>
      </c>
      <c r="J1938" t="s">
        <v>3578</v>
      </c>
      <c r="K1938" t="s">
        <v>16</v>
      </c>
      <c r="L1938">
        <v>27604</v>
      </c>
      <c r="M1938">
        <v>225</v>
      </c>
      <c r="N1938" t="s">
        <v>3228</v>
      </c>
      <c r="O1938">
        <v>2</v>
      </c>
      <c r="P1938">
        <v>2</v>
      </c>
      <c r="Q1938" t="s">
        <v>18</v>
      </c>
      <c r="R1938" t="s">
        <v>8304</v>
      </c>
      <c r="S1938">
        <v>1.67</v>
      </c>
      <c r="T1938">
        <v>5</v>
      </c>
      <c r="U1938" t="s">
        <v>19</v>
      </c>
      <c r="V1938" s="2">
        <v>42805</v>
      </c>
      <c r="W1938" t="s">
        <v>20</v>
      </c>
      <c r="X1938" t="s">
        <v>63</v>
      </c>
      <c r="Y1938" t="s">
        <v>35</v>
      </c>
    </row>
    <row r="1939" spans="1:25" hidden="1" x14ac:dyDescent="0.35">
      <c r="A1939">
        <v>4</v>
      </c>
      <c r="B1939" t="s">
        <v>43</v>
      </c>
      <c r="C1939">
        <v>6</v>
      </c>
      <c r="D1939" t="s">
        <v>11</v>
      </c>
      <c r="E1939" t="s">
        <v>65</v>
      </c>
      <c r="F1939" t="s">
        <v>13</v>
      </c>
      <c r="G1939" t="s">
        <v>313</v>
      </c>
      <c r="H1939" s="1">
        <v>0</v>
      </c>
      <c r="I1939" s="2">
        <v>42796</v>
      </c>
      <c r="J1939" t="s">
        <v>314</v>
      </c>
      <c r="K1939" t="s">
        <v>30</v>
      </c>
      <c r="L1939">
        <v>98103</v>
      </c>
      <c r="M1939">
        <v>848</v>
      </c>
      <c r="N1939" t="s">
        <v>315</v>
      </c>
      <c r="O1939">
        <v>165</v>
      </c>
      <c r="P1939">
        <v>3</v>
      </c>
      <c r="Q1939" t="s">
        <v>32</v>
      </c>
      <c r="R1939" t="s">
        <v>8304</v>
      </c>
      <c r="S1939">
        <v>165.38</v>
      </c>
      <c r="T1939">
        <v>788</v>
      </c>
      <c r="U1939" t="s">
        <v>19</v>
      </c>
      <c r="V1939" s="2">
        <v>42800</v>
      </c>
      <c r="W1939" t="s">
        <v>39</v>
      </c>
      <c r="X1939" t="s">
        <v>69</v>
      </c>
      <c r="Y1939" t="s">
        <v>41</v>
      </c>
    </row>
    <row r="1940" spans="1:25" hidden="1" x14ac:dyDescent="0.35">
      <c r="A1940">
        <v>4</v>
      </c>
      <c r="B1940" t="s">
        <v>43</v>
      </c>
      <c r="C1940">
        <v>6</v>
      </c>
      <c r="D1940" t="s">
        <v>50</v>
      </c>
      <c r="E1940" t="s">
        <v>122</v>
      </c>
      <c r="F1940" t="s">
        <v>13</v>
      </c>
      <c r="G1940" t="s">
        <v>5551</v>
      </c>
      <c r="H1940" s="1">
        <v>0.2</v>
      </c>
      <c r="I1940" s="2">
        <v>42859</v>
      </c>
      <c r="J1940" t="s">
        <v>6745</v>
      </c>
      <c r="K1940" t="s">
        <v>73</v>
      </c>
      <c r="L1940">
        <v>77095</v>
      </c>
      <c r="M1940">
        <v>1455</v>
      </c>
      <c r="N1940" t="s">
        <v>5185</v>
      </c>
      <c r="O1940">
        <v>118</v>
      </c>
      <c r="P1940">
        <v>7</v>
      </c>
      <c r="Q1940" t="s">
        <v>75</v>
      </c>
      <c r="R1940" t="s">
        <v>8304</v>
      </c>
      <c r="S1940">
        <v>118.29</v>
      </c>
      <c r="T1940">
        <v>946</v>
      </c>
      <c r="U1940" t="s">
        <v>33</v>
      </c>
      <c r="V1940" s="2">
        <v>42863</v>
      </c>
      <c r="W1940" t="s">
        <v>39</v>
      </c>
      <c r="X1940" t="s">
        <v>77</v>
      </c>
      <c r="Y1940" t="s">
        <v>52</v>
      </c>
    </row>
    <row r="1941" spans="1:25" hidden="1" x14ac:dyDescent="0.35">
      <c r="A1941">
        <v>5</v>
      </c>
      <c r="B1941" t="s">
        <v>25</v>
      </c>
      <c r="C1941">
        <v>3</v>
      </c>
      <c r="D1941" t="s">
        <v>26</v>
      </c>
      <c r="E1941" t="s">
        <v>171</v>
      </c>
      <c r="F1941" t="s">
        <v>13</v>
      </c>
      <c r="G1941" t="s">
        <v>5230</v>
      </c>
      <c r="H1941" s="1">
        <v>0</v>
      </c>
      <c r="I1941" s="2">
        <v>42811</v>
      </c>
      <c r="J1941" t="s">
        <v>6055</v>
      </c>
      <c r="K1941" t="s">
        <v>102</v>
      </c>
      <c r="L1941">
        <v>10009</v>
      </c>
      <c r="M1941">
        <v>1546</v>
      </c>
      <c r="N1941" t="s">
        <v>3060</v>
      </c>
      <c r="O1941">
        <v>9</v>
      </c>
      <c r="P1941">
        <v>2</v>
      </c>
      <c r="Q1941" t="s">
        <v>104</v>
      </c>
      <c r="R1941" t="s">
        <v>8304</v>
      </c>
      <c r="S1941">
        <v>9.1300000000000008</v>
      </c>
      <c r="T1941">
        <v>34</v>
      </c>
      <c r="U1941" t="s">
        <v>33</v>
      </c>
      <c r="V1941" s="2">
        <v>42816</v>
      </c>
      <c r="W1941" t="s">
        <v>20</v>
      </c>
      <c r="X1941" t="s">
        <v>175</v>
      </c>
      <c r="Y1941" t="s">
        <v>42</v>
      </c>
    </row>
    <row r="1942" spans="1:25" hidden="1" x14ac:dyDescent="0.35">
      <c r="A1942">
        <v>5</v>
      </c>
      <c r="B1942" t="s">
        <v>25</v>
      </c>
      <c r="C1942">
        <v>3</v>
      </c>
      <c r="D1942" t="s">
        <v>50</v>
      </c>
      <c r="E1942" t="s">
        <v>171</v>
      </c>
      <c r="F1942" t="s">
        <v>13</v>
      </c>
      <c r="G1942" t="s">
        <v>5230</v>
      </c>
      <c r="H1942" s="1">
        <v>0</v>
      </c>
      <c r="I1942" s="2">
        <v>42811</v>
      </c>
      <c r="J1942" t="s">
        <v>6055</v>
      </c>
      <c r="K1942" t="s">
        <v>102</v>
      </c>
      <c r="L1942">
        <v>10009</v>
      </c>
      <c r="M1942">
        <v>963</v>
      </c>
      <c r="N1942" t="s">
        <v>4977</v>
      </c>
      <c r="O1942">
        <v>3</v>
      </c>
      <c r="P1942">
        <v>1</v>
      </c>
      <c r="Q1942" t="s">
        <v>104</v>
      </c>
      <c r="R1942" t="s">
        <v>8304</v>
      </c>
      <c r="S1942">
        <v>2.7</v>
      </c>
      <c r="T1942">
        <v>15</v>
      </c>
      <c r="U1942" t="s">
        <v>33</v>
      </c>
      <c r="V1942" s="2">
        <v>42816</v>
      </c>
      <c r="W1942" t="s">
        <v>20</v>
      </c>
      <c r="X1942" t="s">
        <v>175</v>
      </c>
      <c r="Y1942" t="s">
        <v>113</v>
      </c>
    </row>
    <row r="1943" spans="1:25" hidden="1" x14ac:dyDescent="0.35">
      <c r="A1943">
        <v>4</v>
      </c>
      <c r="B1943" t="s">
        <v>43</v>
      </c>
      <c r="C1943">
        <v>6</v>
      </c>
      <c r="D1943" t="s">
        <v>11</v>
      </c>
      <c r="E1943" t="s">
        <v>171</v>
      </c>
      <c r="F1943" t="s">
        <v>13</v>
      </c>
      <c r="G1943" t="s">
        <v>6854</v>
      </c>
      <c r="H1943" s="1">
        <v>0</v>
      </c>
      <c r="I1943" s="2">
        <v>42829</v>
      </c>
      <c r="J1943" t="s">
        <v>7062</v>
      </c>
      <c r="K1943" t="s">
        <v>102</v>
      </c>
      <c r="L1943">
        <v>10009</v>
      </c>
      <c r="M1943">
        <v>555</v>
      </c>
      <c r="N1943" t="s">
        <v>1669</v>
      </c>
      <c r="O1943">
        <v>23</v>
      </c>
      <c r="P1943">
        <v>2</v>
      </c>
      <c r="Q1943" t="s">
        <v>104</v>
      </c>
      <c r="R1943" t="s">
        <v>8304</v>
      </c>
      <c r="S1943">
        <v>22.76</v>
      </c>
      <c r="T1943">
        <v>108</v>
      </c>
      <c r="U1943" t="s">
        <v>76</v>
      </c>
      <c r="V1943" s="2">
        <v>42833</v>
      </c>
      <c r="W1943" t="s">
        <v>39</v>
      </c>
      <c r="X1943" t="s">
        <v>175</v>
      </c>
      <c r="Y1943" t="s">
        <v>47</v>
      </c>
    </row>
    <row r="1944" spans="1:25" hidden="1" x14ac:dyDescent="0.35">
      <c r="A1944">
        <v>4</v>
      </c>
      <c r="B1944" t="s">
        <v>43</v>
      </c>
      <c r="C1944">
        <v>6</v>
      </c>
      <c r="D1944" t="s">
        <v>26</v>
      </c>
      <c r="E1944" t="s">
        <v>171</v>
      </c>
      <c r="F1944" t="s">
        <v>13</v>
      </c>
      <c r="G1944" t="s">
        <v>6854</v>
      </c>
      <c r="H1944" s="1">
        <v>0</v>
      </c>
      <c r="I1944" s="2">
        <v>42829</v>
      </c>
      <c r="J1944" t="s">
        <v>7062</v>
      </c>
      <c r="K1944" t="s">
        <v>102</v>
      </c>
      <c r="L1944">
        <v>10009</v>
      </c>
      <c r="M1944">
        <v>525</v>
      </c>
      <c r="N1944" t="s">
        <v>3515</v>
      </c>
      <c r="O1944">
        <v>4</v>
      </c>
      <c r="P1944">
        <v>2</v>
      </c>
      <c r="Q1944" t="s">
        <v>104</v>
      </c>
      <c r="R1944" t="s">
        <v>8304</v>
      </c>
      <c r="S1944">
        <v>4.3499999999999996</v>
      </c>
      <c r="T1944">
        <v>11</v>
      </c>
      <c r="U1944" t="s">
        <v>76</v>
      </c>
      <c r="V1944" s="2">
        <v>42833</v>
      </c>
      <c r="W1944" t="s">
        <v>39</v>
      </c>
      <c r="X1944" t="s">
        <v>175</v>
      </c>
      <c r="Y1944" t="s">
        <v>49</v>
      </c>
    </row>
    <row r="1945" spans="1:25" hidden="1" x14ac:dyDescent="0.35">
      <c r="A1945">
        <v>4</v>
      </c>
      <c r="B1945" t="s">
        <v>43</v>
      </c>
      <c r="C1945">
        <v>6</v>
      </c>
      <c r="D1945" t="s">
        <v>26</v>
      </c>
      <c r="E1945" t="s">
        <v>171</v>
      </c>
      <c r="F1945" t="s">
        <v>13</v>
      </c>
      <c r="G1945" t="s">
        <v>6854</v>
      </c>
      <c r="H1945" s="1">
        <v>0.2</v>
      </c>
      <c r="I1945" s="2">
        <v>42829</v>
      </c>
      <c r="J1945" t="s">
        <v>7062</v>
      </c>
      <c r="K1945" t="s">
        <v>102</v>
      </c>
      <c r="L1945">
        <v>10009</v>
      </c>
      <c r="M1945">
        <v>702</v>
      </c>
      <c r="N1945" t="s">
        <v>380</v>
      </c>
      <c r="O1945">
        <v>28</v>
      </c>
      <c r="P1945">
        <v>3</v>
      </c>
      <c r="Q1945" t="s">
        <v>104</v>
      </c>
      <c r="R1945" t="s">
        <v>8304</v>
      </c>
      <c r="S1945">
        <v>27.79</v>
      </c>
      <c r="T1945">
        <v>82</v>
      </c>
      <c r="U1945" t="s">
        <v>76</v>
      </c>
      <c r="V1945" s="2">
        <v>42833</v>
      </c>
      <c r="W1945" t="s">
        <v>39</v>
      </c>
      <c r="X1945" t="s">
        <v>175</v>
      </c>
      <c r="Y1945" t="s">
        <v>54</v>
      </c>
    </row>
    <row r="1946" spans="1:25" hidden="1" x14ac:dyDescent="0.35">
      <c r="A1946">
        <v>4</v>
      </c>
      <c r="B1946" t="s">
        <v>43</v>
      </c>
      <c r="C1946">
        <v>6</v>
      </c>
      <c r="D1946" t="s">
        <v>26</v>
      </c>
      <c r="E1946" t="s">
        <v>171</v>
      </c>
      <c r="F1946" t="s">
        <v>13</v>
      </c>
      <c r="G1946" t="s">
        <v>6854</v>
      </c>
      <c r="H1946" s="1">
        <v>0.2</v>
      </c>
      <c r="I1946" s="2">
        <v>42829</v>
      </c>
      <c r="J1946" t="s">
        <v>7062</v>
      </c>
      <c r="K1946" t="s">
        <v>102</v>
      </c>
      <c r="L1946">
        <v>10009</v>
      </c>
      <c r="M1946">
        <v>268</v>
      </c>
      <c r="N1946" t="s">
        <v>3245</v>
      </c>
      <c r="O1946">
        <v>3</v>
      </c>
      <c r="P1946">
        <v>4</v>
      </c>
      <c r="Q1946" t="s">
        <v>104</v>
      </c>
      <c r="R1946" t="s">
        <v>8304</v>
      </c>
      <c r="S1946">
        <v>3.29</v>
      </c>
      <c r="T1946">
        <v>9</v>
      </c>
      <c r="U1946" t="s">
        <v>76</v>
      </c>
      <c r="V1946" s="2">
        <v>42833</v>
      </c>
      <c r="W1946" t="s">
        <v>39</v>
      </c>
      <c r="X1946" t="s">
        <v>175</v>
      </c>
      <c r="Y1946" t="s">
        <v>54</v>
      </c>
    </row>
    <row r="1947" spans="1:25" x14ac:dyDescent="0.35">
      <c r="A1947">
        <v>5</v>
      </c>
      <c r="B1947" t="s">
        <v>43</v>
      </c>
      <c r="C1947">
        <v>6</v>
      </c>
      <c r="D1947" t="s">
        <v>26</v>
      </c>
      <c r="E1947" t="s">
        <v>369</v>
      </c>
      <c r="F1947" t="s">
        <v>13</v>
      </c>
      <c r="G1947" t="s">
        <v>370</v>
      </c>
      <c r="H1947" s="1">
        <v>0</v>
      </c>
      <c r="I1947" s="2">
        <v>42985</v>
      </c>
      <c r="J1947" t="s">
        <v>371</v>
      </c>
      <c r="K1947" t="s">
        <v>30</v>
      </c>
      <c r="L1947">
        <v>91104</v>
      </c>
      <c r="M1947">
        <v>1382</v>
      </c>
      <c r="N1947" t="s">
        <v>236</v>
      </c>
      <c r="O1947">
        <v>20</v>
      </c>
      <c r="P1947">
        <v>7</v>
      </c>
      <c r="Q1947" t="s">
        <v>32</v>
      </c>
      <c r="R1947" t="s">
        <v>8304</v>
      </c>
      <c r="S1947">
        <v>20.16</v>
      </c>
      <c r="T1947">
        <v>672</v>
      </c>
      <c r="U1947" t="s">
        <v>19</v>
      </c>
      <c r="V1947" s="2">
        <v>42990</v>
      </c>
      <c r="W1947" t="s">
        <v>39</v>
      </c>
      <c r="X1947" t="s">
        <v>34</v>
      </c>
      <c r="Y1947" t="s">
        <v>42</v>
      </c>
    </row>
    <row r="1948" spans="1:25" hidden="1" x14ac:dyDescent="0.35">
      <c r="A1948">
        <v>4</v>
      </c>
      <c r="B1948" t="s">
        <v>25</v>
      </c>
      <c r="C1948">
        <v>3</v>
      </c>
      <c r="D1948" t="s">
        <v>50</v>
      </c>
      <c r="E1948" t="s">
        <v>171</v>
      </c>
      <c r="F1948" t="s">
        <v>13</v>
      </c>
      <c r="G1948" t="s">
        <v>880</v>
      </c>
      <c r="H1948" s="1">
        <v>0</v>
      </c>
      <c r="I1948" s="2">
        <v>43024</v>
      </c>
      <c r="J1948" t="s">
        <v>6715</v>
      </c>
      <c r="K1948" t="s">
        <v>102</v>
      </c>
      <c r="L1948">
        <v>10011</v>
      </c>
      <c r="M1948">
        <v>1100</v>
      </c>
      <c r="N1948" t="s">
        <v>4967</v>
      </c>
      <c r="O1948">
        <v>214</v>
      </c>
      <c r="P1948">
        <v>3</v>
      </c>
      <c r="Q1948" t="s">
        <v>104</v>
      </c>
      <c r="R1948" t="s">
        <v>8304</v>
      </c>
      <c r="S1948">
        <v>214.49</v>
      </c>
      <c r="T1948">
        <v>825</v>
      </c>
      <c r="U1948" t="s">
        <v>33</v>
      </c>
      <c r="V1948" s="2">
        <v>43028</v>
      </c>
      <c r="W1948" t="s">
        <v>20</v>
      </c>
      <c r="X1948" t="s">
        <v>175</v>
      </c>
      <c r="Y1948" t="s">
        <v>52</v>
      </c>
    </row>
    <row r="1949" spans="1:25" hidden="1" x14ac:dyDescent="0.35">
      <c r="A1949">
        <v>4</v>
      </c>
      <c r="B1949" t="s">
        <v>25</v>
      </c>
      <c r="C1949">
        <v>3</v>
      </c>
      <c r="D1949" t="s">
        <v>11</v>
      </c>
      <c r="E1949" t="s">
        <v>171</v>
      </c>
      <c r="F1949" t="s">
        <v>13</v>
      </c>
      <c r="G1949" t="s">
        <v>3510</v>
      </c>
      <c r="H1949" s="1">
        <v>0.1</v>
      </c>
      <c r="I1949" s="2">
        <v>43074</v>
      </c>
      <c r="J1949" t="s">
        <v>7814</v>
      </c>
      <c r="K1949" t="s">
        <v>102</v>
      </c>
      <c r="L1949">
        <v>10009</v>
      </c>
      <c r="M1949">
        <v>738</v>
      </c>
      <c r="N1949" t="s">
        <v>1899</v>
      </c>
      <c r="O1949">
        <v>13</v>
      </c>
      <c r="P1949">
        <v>3</v>
      </c>
      <c r="Q1949" t="s">
        <v>104</v>
      </c>
      <c r="R1949" t="s">
        <v>92</v>
      </c>
      <c r="S1949">
        <v>12.81</v>
      </c>
      <c r="T1949">
        <v>165</v>
      </c>
      <c r="U1949" t="s">
        <v>19</v>
      </c>
      <c r="V1949" s="2">
        <v>43078</v>
      </c>
      <c r="W1949" t="s">
        <v>20</v>
      </c>
      <c r="X1949" t="s">
        <v>175</v>
      </c>
      <c r="Y1949" t="s">
        <v>24</v>
      </c>
    </row>
    <row r="1950" spans="1:25" hidden="1" x14ac:dyDescent="0.35">
      <c r="A1950">
        <v>4</v>
      </c>
      <c r="B1950" t="s">
        <v>25</v>
      </c>
      <c r="C1950">
        <v>3</v>
      </c>
      <c r="D1950" t="s">
        <v>26</v>
      </c>
      <c r="E1950" t="s">
        <v>171</v>
      </c>
      <c r="F1950" t="s">
        <v>13</v>
      </c>
      <c r="G1950" t="s">
        <v>3510</v>
      </c>
      <c r="H1950" s="1">
        <v>0</v>
      </c>
      <c r="I1950" s="2">
        <v>43074</v>
      </c>
      <c r="J1950" t="s">
        <v>7814</v>
      </c>
      <c r="K1950" t="s">
        <v>102</v>
      </c>
      <c r="L1950">
        <v>10009</v>
      </c>
      <c r="M1950">
        <v>1669</v>
      </c>
      <c r="N1950" t="s">
        <v>3889</v>
      </c>
      <c r="O1950">
        <v>11</v>
      </c>
      <c r="P1950">
        <v>2</v>
      </c>
      <c r="Q1950" t="s">
        <v>104</v>
      </c>
      <c r="R1950" t="s">
        <v>92</v>
      </c>
      <c r="S1950">
        <v>11.11</v>
      </c>
      <c r="T1950">
        <v>23</v>
      </c>
      <c r="U1950" t="s">
        <v>19</v>
      </c>
      <c r="V1950" s="2">
        <v>43078</v>
      </c>
      <c r="W1950" t="s">
        <v>20</v>
      </c>
      <c r="X1950" t="s">
        <v>175</v>
      </c>
      <c r="Y1950" t="s">
        <v>64</v>
      </c>
    </row>
    <row r="1951" spans="1:25" hidden="1" x14ac:dyDescent="0.35">
      <c r="A1951">
        <v>4</v>
      </c>
      <c r="B1951" t="s">
        <v>25</v>
      </c>
      <c r="C1951">
        <v>3</v>
      </c>
      <c r="D1951" t="s">
        <v>26</v>
      </c>
      <c r="E1951" t="s">
        <v>171</v>
      </c>
      <c r="F1951" t="s">
        <v>13</v>
      </c>
      <c r="G1951" t="s">
        <v>3510</v>
      </c>
      <c r="H1951" s="1">
        <v>0.2</v>
      </c>
      <c r="I1951" s="2">
        <v>43074</v>
      </c>
      <c r="J1951" t="s">
        <v>7814</v>
      </c>
      <c r="K1951" t="s">
        <v>102</v>
      </c>
      <c r="L1951">
        <v>10009</v>
      </c>
      <c r="M1951">
        <v>234</v>
      </c>
      <c r="N1951" t="s">
        <v>3066</v>
      </c>
      <c r="O1951">
        <v>78</v>
      </c>
      <c r="P1951">
        <v>5</v>
      </c>
      <c r="Q1951" t="s">
        <v>104</v>
      </c>
      <c r="R1951" t="s">
        <v>92</v>
      </c>
      <c r="S1951">
        <v>78.430000000000007</v>
      </c>
      <c r="T1951">
        <v>232</v>
      </c>
      <c r="U1951" t="s">
        <v>19</v>
      </c>
      <c r="V1951" s="2">
        <v>43078</v>
      </c>
      <c r="W1951" t="s">
        <v>20</v>
      </c>
      <c r="X1951" t="s">
        <v>175</v>
      </c>
      <c r="Y1951" t="s">
        <v>54</v>
      </c>
    </row>
    <row r="1952" spans="1:25" hidden="1" x14ac:dyDescent="0.35">
      <c r="A1952">
        <v>7</v>
      </c>
      <c r="B1952" t="s">
        <v>25</v>
      </c>
      <c r="C1952">
        <v>6</v>
      </c>
      <c r="D1952" t="s">
        <v>11</v>
      </c>
      <c r="E1952" t="s">
        <v>1452</v>
      </c>
      <c r="F1952" t="s">
        <v>13</v>
      </c>
      <c r="G1952" t="s">
        <v>30</v>
      </c>
      <c r="H1952" s="1">
        <v>0</v>
      </c>
      <c r="I1952" s="2">
        <v>43056</v>
      </c>
      <c r="J1952" t="s">
        <v>2155</v>
      </c>
      <c r="K1952" t="s">
        <v>73</v>
      </c>
      <c r="L1952">
        <v>73120</v>
      </c>
      <c r="M1952">
        <v>844</v>
      </c>
      <c r="N1952" t="s">
        <v>2156</v>
      </c>
      <c r="O1952">
        <v>384</v>
      </c>
      <c r="P1952">
        <v>5</v>
      </c>
      <c r="Q1952" t="s">
        <v>75</v>
      </c>
      <c r="R1952" t="s">
        <v>8304</v>
      </c>
      <c r="S1952">
        <v>383.93</v>
      </c>
      <c r="T1952">
        <v>1324</v>
      </c>
      <c r="U1952" t="s">
        <v>19</v>
      </c>
      <c r="V1952" s="2">
        <v>43063</v>
      </c>
      <c r="W1952" t="s">
        <v>39</v>
      </c>
      <c r="X1952" t="s">
        <v>401</v>
      </c>
      <c r="Y1952" t="s">
        <v>24</v>
      </c>
    </row>
    <row r="1953" spans="1:25" hidden="1" x14ac:dyDescent="0.35">
      <c r="A1953">
        <v>7</v>
      </c>
      <c r="B1953" t="s">
        <v>25</v>
      </c>
      <c r="C1953">
        <v>6</v>
      </c>
      <c r="D1953" t="s">
        <v>26</v>
      </c>
      <c r="E1953" t="s">
        <v>1452</v>
      </c>
      <c r="F1953" t="s">
        <v>13</v>
      </c>
      <c r="G1953" t="s">
        <v>30</v>
      </c>
      <c r="H1953" s="1">
        <v>0</v>
      </c>
      <c r="I1953" s="2">
        <v>43056</v>
      </c>
      <c r="J1953" t="s">
        <v>2155</v>
      </c>
      <c r="K1953" t="s">
        <v>73</v>
      </c>
      <c r="L1953">
        <v>73120</v>
      </c>
      <c r="M1953">
        <v>538</v>
      </c>
      <c r="N1953" t="s">
        <v>125</v>
      </c>
      <c r="O1953">
        <v>50</v>
      </c>
      <c r="P1953">
        <v>3</v>
      </c>
      <c r="Q1953" t="s">
        <v>75</v>
      </c>
      <c r="R1953" t="s">
        <v>8304</v>
      </c>
      <c r="S1953">
        <v>49.97</v>
      </c>
      <c r="T1953">
        <v>106</v>
      </c>
      <c r="U1953" t="s">
        <v>19</v>
      </c>
      <c r="V1953" s="2">
        <v>43063</v>
      </c>
      <c r="W1953" t="s">
        <v>39</v>
      </c>
      <c r="X1953" t="s">
        <v>401</v>
      </c>
      <c r="Y1953" t="s">
        <v>64</v>
      </c>
    </row>
    <row r="1954" spans="1:25" hidden="1" x14ac:dyDescent="0.35">
      <c r="A1954">
        <v>7</v>
      </c>
      <c r="B1954" t="s">
        <v>25</v>
      </c>
      <c r="C1954">
        <v>6</v>
      </c>
      <c r="D1954" t="s">
        <v>26</v>
      </c>
      <c r="E1954" t="s">
        <v>1452</v>
      </c>
      <c r="F1954" t="s">
        <v>13</v>
      </c>
      <c r="G1954" t="s">
        <v>30</v>
      </c>
      <c r="H1954" s="1">
        <v>0</v>
      </c>
      <c r="I1954" s="2">
        <v>43056</v>
      </c>
      <c r="J1954" t="s">
        <v>2155</v>
      </c>
      <c r="K1954" t="s">
        <v>73</v>
      </c>
      <c r="L1954">
        <v>73120</v>
      </c>
      <c r="M1954">
        <v>1559</v>
      </c>
      <c r="N1954" t="s">
        <v>8166</v>
      </c>
      <c r="O1954">
        <v>5</v>
      </c>
      <c r="P1954">
        <v>4</v>
      </c>
      <c r="Q1954" t="s">
        <v>75</v>
      </c>
      <c r="R1954" t="s">
        <v>8304</v>
      </c>
      <c r="S1954">
        <v>5.41</v>
      </c>
      <c r="T1954">
        <v>541</v>
      </c>
      <c r="U1954" t="s">
        <v>19</v>
      </c>
      <c r="V1954" s="2">
        <v>43063</v>
      </c>
      <c r="W1954" t="s">
        <v>39</v>
      </c>
      <c r="X1954" t="s">
        <v>401</v>
      </c>
      <c r="Y1954" t="s">
        <v>42</v>
      </c>
    </row>
    <row r="1955" spans="1:25" x14ac:dyDescent="0.35">
      <c r="A1955">
        <v>3</v>
      </c>
      <c r="B1955" t="s">
        <v>25</v>
      </c>
      <c r="C1955">
        <v>1</v>
      </c>
      <c r="D1955" t="s">
        <v>26</v>
      </c>
      <c r="E1955" t="s">
        <v>27</v>
      </c>
      <c r="F1955" t="s">
        <v>13</v>
      </c>
      <c r="G1955" t="s">
        <v>202</v>
      </c>
      <c r="H1955" s="1">
        <v>0</v>
      </c>
      <c r="I1955" s="2">
        <v>43081</v>
      </c>
      <c r="J1955" t="s">
        <v>3132</v>
      </c>
      <c r="K1955" t="s">
        <v>30</v>
      </c>
      <c r="L1955">
        <v>90032</v>
      </c>
      <c r="M1955">
        <v>1504</v>
      </c>
      <c r="N1955" t="s">
        <v>774</v>
      </c>
      <c r="O1955">
        <v>1</v>
      </c>
      <c r="P1955">
        <v>7</v>
      </c>
      <c r="Q1955" t="s">
        <v>32</v>
      </c>
      <c r="R1955" t="s">
        <v>8304</v>
      </c>
      <c r="S1955">
        <v>0.52</v>
      </c>
      <c r="T1955">
        <v>26</v>
      </c>
      <c r="U1955" t="s">
        <v>19</v>
      </c>
      <c r="V1955" s="2">
        <v>43084</v>
      </c>
      <c r="W1955" t="s">
        <v>130</v>
      </c>
      <c r="X1955" t="s">
        <v>34</v>
      </c>
      <c r="Y1955" t="s">
        <v>356</v>
      </c>
    </row>
    <row r="1956" spans="1:25" x14ac:dyDescent="0.35">
      <c r="A1956">
        <v>3</v>
      </c>
      <c r="B1956" t="s">
        <v>25</v>
      </c>
      <c r="C1956">
        <v>1</v>
      </c>
      <c r="D1956" t="s">
        <v>50</v>
      </c>
      <c r="E1956" t="s">
        <v>27</v>
      </c>
      <c r="F1956" t="s">
        <v>13</v>
      </c>
      <c r="G1956" t="s">
        <v>202</v>
      </c>
      <c r="H1956" s="1">
        <v>0</v>
      </c>
      <c r="I1956" s="2">
        <v>43081</v>
      </c>
      <c r="J1956" t="s">
        <v>3132</v>
      </c>
      <c r="K1956" t="s">
        <v>30</v>
      </c>
      <c r="L1956">
        <v>90032</v>
      </c>
      <c r="M1956">
        <v>1032</v>
      </c>
      <c r="N1956" t="s">
        <v>4788</v>
      </c>
      <c r="O1956">
        <v>129</v>
      </c>
      <c r="P1956">
        <v>6</v>
      </c>
      <c r="Q1956" t="s">
        <v>32</v>
      </c>
      <c r="R1956" t="s">
        <v>8304</v>
      </c>
      <c r="S1956">
        <v>128.97</v>
      </c>
      <c r="T1956">
        <v>300</v>
      </c>
      <c r="U1956" t="s">
        <v>19</v>
      </c>
      <c r="V1956" s="2">
        <v>43084</v>
      </c>
      <c r="W1956" t="s">
        <v>130</v>
      </c>
      <c r="X1956" t="s">
        <v>34</v>
      </c>
      <c r="Y1956" t="s">
        <v>113</v>
      </c>
    </row>
    <row r="1957" spans="1:25" hidden="1" x14ac:dyDescent="0.35">
      <c r="A1957">
        <v>3</v>
      </c>
      <c r="B1957" t="s">
        <v>25</v>
      </c>
      <c r="C1957">
        <v>1</v>
      </c>
      <c r="D1957" t="s">
        <v>26</v>
      </c>
      <c r="E1957" t="s">
        <v>122</v>
      </c>
      <c r="F1957" t="s">
        <v>13</v>
      </c>
      <c r="G1957" t="s">
        <v>2376</v>
      </c>
      <c r="H1957" s="1">
        <v>0.2</v>
      </c>
      <c r="I1957" s="2">
        <v>43031</v>
      </c>
      <c r="J1957" t="s">
        <v>2829</v>
      </c>
      <c r="K1957" t="s">
        <v>73</v>
      </c>
      <c r="L1957">
        <v>77041</v>
      </c>
      <c r="M1957">
        <v>1816</v>
      </c>
      <c r="N1957" t="s">
        <v>2830</v>
      </c>
      <c r="O1957">
        <v>13</v>
      </c>
      <c r="P1957">
        <v>7</v>
      </c>
      <c r="Q1957" t="s">
        <v>75</v>
      </c>
      <c r="R1957" t="s">
        <v>8304</v>
      </c>
      <c r="S1957">
        <v>12.7</v>
      </c>
      <c r="T1957">
        <v>36</v>
      </c>
      <c r="U1957" t="s">
        <v>19</v>
      </c>
      <c r="V1957" s="2">
        <v>43034</v>
      </c>
      <c r="W1957" t="s">
        <v>130</v>
      </c>
      <c r="X1957" t="s">
        <v>77</v>
      </c>
      <c r="Y1957" t="s">
        <v>64</v>
      </c>
    </row>
    <row r="1958" spans="1:25" hidden="1" x14ac:dyDescent="0.35">
      <c r="A1958">
        <v>3</v>
      </c>
      <c r="B1958" t="s">
        <v>25</v>
      </c>
      <c r="C1958">
        <v>1</v>
      </c>
      <c r="D1958" t="s">
        <v>50</v>
      </c>
      <c r="E1958" t="s">
        <v>122</v>
      </c>
      <c r="F1958" t="s">
        <v>13</v>
      </c>
      <c r="G1958" t="s">
        <v>2376</v>
      </c>
      <c r="H1958" s="1">
        <v>0.2</v>
      </c>
      <c r="I1958" s="2">
        <v>43031</v>
      </c>
      <c r="J1958" t="s">
        <v>2829</v>
      </c>
      <c r="K1958" t="s">
        <v>73</v>
      </c>
      <c r="L1958">
        <v>77041</v>
      </c>
      <c r="M1958">
        <v>938</v>
      </c>
      <c r="N1958" t="s">
        <v>1238</v>
      </c>
      <c r="O1958">
        <v>15</v>
      </c>
      <c r="P1958">
        <v>2</v>
      </c>
      <c r="Q1958" t="s">
        <v>75</v>
      </c>
      <c r="R1958" t="s">
        <v>8304</v>
      </c>
      <c r="S1958">
        <v>15.04</v>
      </c>
      <c r="T1958">
        <v>150</v>
      </c>
      <c r="U1958" t="s">
        <v>19</v>
      </c>
      <c r="V1958" s="2">
        <v>43034</v>
      </c>
      <c r="W1958" t="s">
        <v>130</v>
      </c>
      <c r="X1958" t="s">
        <v>77</v>
      </c>
      <c r="Y1958" t="s">
        <v>52</v>
      </c>
    </row>
    <row r="1959" spans="1:25" hidden="1" x14ac:dyDescent="0.35">
      <c r="A1959">
        <v>4</v>
      </c>
      <c r="B1959" t="s">
        <v>43</v>
      </c>
      <c r="C1959">
        <v>6</v>
      </c>
      <c r="D1959" t="s">
        <v>11</v>
      </c>
      <c r="E1959" t="s">
        <v>99</v>
      </c>
      <c r="F1959" t="s">
        <v>13</v>
      </c>
      <c r="G1959" t="s">
        <v>1401</v>
      </c>
      <c r="H1959" s="1">
        <v>0.3</v>
      </c>
      <c r="I1959" s="2">
        <v>43059</v>
      </c>
      <c r="J1959" t="s">
        <v>7096</v>
      </c>
      <c r="K1959" t="s">
        <v>102</v>
      </c>
      <c r="L1959">
        <v>19140</v>
      </c>
      <c r="M1959">
        <v>755</v>
      </c>
      <c r="N1959" t="s">
        <v>1849</v>
      </c>
      <c r="O1959">
        <v>-93</v>
      </c>
      <c r="P1959">
        <v>4</v>
      </c>
      <c r="Q1959" t="s">
        <v>104</v>
      </c>
      <c r="R1959" t="s">
        <v>8304</v>
      </c>
      <c r="S1959">
        <v>-93.47</v>
      </c>
      <c r="T1959">
        <v>344</v>
      </c>
      <c r="U1959" t="s">
        <v>76</v>
      </c>
      <c r="V1959" s="2">
        <v>43063</v>
      </c>
      <c r="W1959" t="s">
        <v>39</v>
      </c>
      <c r="X1959" t="s">
        <v>105</v>
      </c>
      <c r="Y1959" t="s">
        <v>24</v>
      </c>
    </row>
    <row r="1960" spans="1:25" hidden="1" x14ac:dyDescent="0.35">
      <c r="A1960">
        <v>6</v>
      </c>
      <c r="B1960" t="s">
        <v>10</v>
      </c>
      <c r="C1960">
        <v>6</v>
      </c>
      <c r="D1960" t="s">
        <v>26</v>
      </c>
      <c r="E1960" t="s">
        <v>1784</v>
      </c>
      <c r="F1960" t="s">
        <v>13</v>
      </c>
      <c r="G1960" t="s">
        <v>7278</v>
      </c>
      <c r="H1960" s="1">
        <v>0</v>
      </c>
      <c r="I1960" s="2">
        <v>42895</v>
      </c>
      <c r="J1960" t="s">
        <v>7571</v>
      </c>
      <c r="K1960" t="s">
        <v>16</v>
      </c>
      <c r="L1960">
        <v>23666</v>
      </c>
      <c r="M1960">
        <v>1609</v>
      </c>
      <c r="N1960" t="s">
        <v>1024</v>
      </c>
      <c r="O1960">
        <v>57</v>
      </c>
      <c r="P1960">
        <v>3</v>
      </c>
      <c r="Q1960" t="s">
        <v>18</v>
      </c>
      <c r="R1960" t="s">
        <v>8304</v>
      </c>
      <c r="S1960">
        <v>56.55</v>
      </c>
      <c r="T1960">
        <v>113</v>
      </c>
      <c r="U1960" t="s">
        <v>76</v>
      </c>
      <c r="V1960" s="2">
        <v>42901</v>
      </c>
      <c r="W1960" t="s">
        <v>39</v>
      </c>
      <c r="X1960" t="s">
        <v>205</v>
      </c>
      <c r="Y1960" t="s">
        <v>54</v>
      </c>
    </row>
    <row r="1961" spans="1:25" hidden="1" x14ac:dyDescent="0.35">
      <c r="A1961">
        <v>6</v>
      </c>
      <c r="B1961" t="s">
        <v>10</v>
      </c>
      <c r="C1961">
        <v>6</v>
      </c>
      <c r="D1961" t="s">
        <v>26</v>
      </c>
      <c r="E1961" t="s">
        <v>2775</v>
      </c>
      <c r="F1961" t="s">
        <v>13</v>
      </c>
      <c r="G1961" t="s">
        <v>1383</v>
      </c>
      <c r="H1961" s="1">
        <v>0</v>
      </c>
      <c r="I1961" s="2">
        <v>42947</v>
      </c>
      <c r="J1961" t="s">
        <v>6203</v>
      </c>
      <c r="K1961" t="s">
        <v>73</v>
      </c>
      <c r="L1961">
        <v>63116</v>
      </c>
      <c r="M1961">
        <v>71</v>
      </c>
      <c r="N1961" t="s">
        <v>8173</v>
      </c>
      <c r="O1961">
        <v>16</v>
      </c>
      <c r="P1961">
        <v>3</v>
      </c>
      <c r="Q1961" t="s">
        <v>75</v>
      </c>
      <c r="R1961" t="s">
        <v>8304</v>
      </c>
      <c r="S1961">
        <v>15.78</v>
      </c>
      <c r="T1961">
        <v>53</v>
      </c>
      <c r="U1961" t="s">
        <v>33</v>
      </c>
      <c r="V1961" s="2">
        <v>42953</v>
      </c>
      <c r="W1961" t="s">
        <v>39</v>
      </c>
      <c r="X1961" t="s">
        <v>368</v>
      </c>
      <c r="Y1961" t="s">
        <v>356</v>
      </c>
    </row>
    <row r="1962" spans="1:25" x14ac:dyDescent="0.35">
      <c r="A1962">
        <v>5</v>
      </c>
      <c r="B1962" t="s">
        <v>43</v>
      </c>
      <c r="C1962">
        <v>6</v>
      </c>
      <c r="D1962" t="s">
        <v>11</v>
      </c>
      <c r="E1962" t="s">
        <v>572</v>
      </c>
      <c r="F1962" t="s">
        <v>13</v>
      </c>
      <c r="G1962" t="s">
        <v>7121</v>
      </c>
      <c r="H1962" s="1">
        <v>0.2</v>
      </c>
      <c r="I1962" s="2">
        <v>43070</v>
      </c>
      <c r="J1962" t="s">
        <v>7200</v>
      </c>
      <c r="K1962" t="s">
        <v>30</v>
      </c>
      <c r="L1962">
        <v>92037</v>
      </c>
      <c r="M1962">
        <v>786</v>
      </c>
      <c r="N1962" t="s">
        <v>1476</v>
      </c>
      <c r="O1962">
        <v>268</v>
      </c>
      <c r="P1962">
        <v>9</v>
      </c>
      <c r="Q1962" t="s">
        <v>32</v>
      </c>
      <c r="R1962" t="s">
        <v>8304</v>
      </c>
      <c r="S1962">
        <v>267.67</v>
      </c>
      <c r="T1962">
        <v>2677</v>
      </c>
      <c r="U1962" t="s">
        <v>76</v>
      </c>
      <c r="V1962" s="2">
        <v>43075</v>
      </c>
      <c r="W1962" t="s">
        <v>39</v>
      </c>
      <c r="X1962" t="s">
        <v>34</v>
      </c>
      <c r="Y1962" t="s">
        <v>24</v>
      </c>
    </row>
    <row r="1963" spans="1:25" hidden="1" x14ac:dyDescent="0.35">
      <c r="A1963">
        <v>4</v>
      </c>
      <c r="B1963" t="s">
        <v>43</v>
      </c>
      <c r="C1963">
        <v>6</v>
      </c>
      <c r="D1963" t="s">
        <v>11</v>
      </c>
      <c r="E1963" t="s">
        <v>519</v>
      </c>
      <c r="F1963" t="s">
        <v>13</v>
      </c>
      <c r="G1963" t="s">
        <v>1486</v>
      </c>
      <c r="H1963" s="1">
        <v>0.4</v>
      </c>
      <c r="I1963" s="2">
        <v>43095</v>
      </c>
      <c r="J1963" t="s">
        <v>2453</v>
      </c>
      <c r="K1963" t="s">
        <v>102</v>
      </c>
      <c r="L1963">
        <v>44256</v>
      </c>
      <c r="M1963">
        <v>964</v>
      </c>
      <c r="N1963" t="s">
        <v>1859</v>
      </c>
      <c r="O1963">
        <v>-15</v>
      </c>
      <c r="P1963">
        <v>1</v>
      </c>
      <c r="Q1963" t="s">
        <v>104</v>
      </c>
      <c r="R1963" t="s">
        <v>8304</v>
      </c>
      <c r="S1963">
        <v>-15.48</v>
      </c>
      <c r="T1963">
        <v>52</v>
      </c>
      <c r="U1963" t="s">
        <v>19</v>
      </c>
      <c r="V1963" s="2">
        <v>43099</v>
      </c>
      <c r="W1963" t="s">
        <v>39</v>
      </c>
      <c r="X1963" t="s">
        <v>309</v>
      </c>
      <c r="Y1963" t="s">
        <v>41</v>
      </c>
    </row>
    <row r="1964" spans="1:25" hidden="1" x14ac:dyDescent="0.35">
      <c r="A1964">
        <v>4</v>
      </c>
      <c r="B1964" t="s">
        <v>43</v>
      </c>
      <c r="C1964">
        <v>6</v>
      </c>
      <c r="D1964" t="s">
        <v>26</v>
      </c>
      <c r="E1964" t="s">
        <v>375</v>
      </c>
      <c r="F1964" t="s">
        <v>13</v>
      </c>
      <c r="G1964" t="s">
        <v>601</v>
      </c>
      <c r="H1964" s="1">
        <v>0</v>
      </c>
      <c r="I1964" s="2">
        <v>42925</v>
      </c>
      <c r="J1964" t="s">
        <v>6325</v>
      </c>
      <c r="K1964" t="s">
        <v>102</v>
      </c>
      <c r="L1964">
        <v>2038</v>
      </c>
      <c r="M1964">
        <v>1576</v>
      </c>
      <c r="N1964" t="s">
        <v>3652</v>
      </c>
      <c r="O1964">
        <v>3</v>
      </c>
      <c r="P1964">
        <v>2</v>
      </c>
      <c r="Q1964" t="s">
        <v>104</v>
      </c>
      <c r="R1964" t="s">
        <v>8304</v>
      </c>
      <c r="S1964">
        <v>3.03</v>
      </c>
      <c r="T1964">
        <v>7</v>
      </c>
      <c r="U1964" t="s">
        <v>33</v>
      </c>
      <c r="V1964" s="2">
        <v>42929</v>
      </c>
      <c r="W1964" t="s">
        <v>39</v>
      </c>
      <c r="X1964" t="s">
        <v>744</v>
      </c>
      <c r="Y1964" t="s">
        <v>64</v>
      </c>
    </row>
    <row r="1965" spans="1:25" hidden="1" x14ac:dyDescent="0.35">
      <c r="A1965">
        <v>4</v>
      </c>
      <c r="B1965" t="s">
        <v>43</v>
      </c>
      <c r="C1965">
        <v>6</v>
      </c>
      <c r="D1965" t="s">
        <v>26</v>
      </c>
      <c r="E1965" t="s">
        <v>375</v>
      </c>
      <c r="F1965" t="s">
        <v>13</v>
      </c>
      <c r="G1965" t="s">
        <v>601</v>
      </c>
      <c r="H1965" s="1">
        <v>0</v>
      </c>
      <c r="I1965" s="2">
        <v>42925</v>
      </c>
      <c r="J1965" t="s">
        <v>6325</v>
      </c>
      <c r="K1965" t="s">
        <v>102</v>
      </c>
      <c r="L1965">
        <v>2038</v>
      </c>
      <c r="M1965">
        <v>1647</v>
      </c>
      <c r="N1965" t="s">
        <v>8227</v>
      </c>
      <c r="O1965">
        <v>59</v>
      </c>
      <c r="P1965">
        <v>3</v>
      </c>
      <c r="Q1965" t="s">
        <v>104</v>
      </c>
      <c r="R1965" t="s">
        <v>8304</v>
      </c>
      <c r="S1965">
        <v>59.01</v>
      </c>
      <c r="T1965">
        <v>123</v>
      </c>
      <c r="U1965" t="s">
        <v>33</v>
      </c>
      <c r="V1965" s="2">
        <v>42929</v>
      </c>
      <c r="W1965" t="s">
        <v>39</v>
      </c>
      <c r="X1965" t="s">
        <v>744</v>
      </c>
      <c r="Y1965" t="s">
        <v>54</v>
      </c>
    </row>
    <row r="1966" spans="1:25" hidden="1" x14ac:dyDescent="0.35">
      <c r="A1966">
        <v>4</v>
      </c>
      <c r="B1966" t="s">
        <v>43</v>
      </c>
      <c r="C1966">
        <v>6</v>
      </c>
      <c r="D1966" t="s">
        <v>26</v>
      </c>
      <c r="E1966" t="s">
        <v>171</v>
      </c>
      <c r="F1966" t="s">
        <v>13</v>
      </c>
      <c r="G1966" t="s">
        <v>2007</v>
      </c>
      <c r="H1966" s="1">
        <v>0</v>
      </c>
      <c r="I1966" s="2">
        <v>42836</v>
      </c>
      <c r="J1966" t="s">
        <v>4123</v>
      </c>
      <c r="K1966" t="s">
        <v>102</v>
      </c>
      <c r="L1966">
        <v>10009</v>
      </c>
      <c r="M1966">
        <v>949</v>
      </c>
      <c r="N1966" t="s">
        <v>3303</v>
      </c>
      <c r="O1966">
        <v>114</v>
      </c>
      <c r="P1966">
        <v>5</v>
      </c>
      <c r="Q1966" t="s">
        <v>104</v>
      </c>
      <c r="R1966" t="s">
        <v>8304</v>
      </c>
      <c r="S1966">
        <v>113.85</v>
      </c>
      <c r="T1966">
        <v>407</v>
      </c>
      <c r="U1966" t="s">
        <v>19</v>
      </c>
      <c r="V1966" s="2">
        <v>42840</v>
      </c>
      <c r="W1966" t="s">
        <v>39</v>
      </c>
      <c r="X1966" t="s">
        <v>175</v>
      </c>
      <c r="Y1966" t="s">
        <v>56</v>
      </c>
    </row>
    <row r="1967" spans="1:25" hidden="1" x14ac:dyDescent="0.35">
      <c r="A1967">
        <v>4</v>
      </c>
      <c r="B1967" t="s">
        <v>43</v>
      </c>
      <c r="C1967">
        <v>6</v>
      </c>
      <c r="D1967" t="s">
        <v>50</v>
      </c>
      <c r="E1967" t="s">
        <v>171</v>
      </c>
      <c r="F1967" t="s">
        <v>13</v>
      </c>
      <c r="G1967" t="s">
        <v>2007</v>
      </c>
      <c r="H1967" s="1">
        <v>0</v>
      </c>
      <c r="I1967" s="2">
        <v>42836</v>
      </c>
      <c r="J1967" t="s">
        <v>4123</v>
      </c>
      <c r="K1967" t="s">
        <v>102</v>
      </c>
      <c r="L1967">
        <v>10009</v>
      </c>
      <c r="M1967">
        <v>1229</v>
      </c>
      <c r="N1967" t="s">
        <v>4716</v>
      </c>
      <c r="O1967">
        <v>11</v>
      </c>
      <c r="P1967">
        <v>1</v>
      </c>
      <c r="Q1967" t="s">
        <v>104</v>
      </c>
      <c r="R1967" t="s">
        <v>8304</v>
      </c>
      <c r="S1967">
        <v>10.56</v>
      </c>
      <c r="T1967">
        <v>22</v>
      </c>
      <c r="U1967" t="s">
        <v>19</v>
      </c>
      <c r="V1967" s="2">
        <v>42840</v>
      </c>
      <c r="W1967" t="s">
        <v>39</v>
      </c>
      <c r="X1967" t="s">
        <v>175</v>
      </c>
      <c r="Y1967" t="s">
        <v>52</v>
      </c>
    </row>
    <row r="1968" spans="1:25" hidden="1" x14ac:dyDescent="0.35">
      <c r="A1968">
        <v>4</v>
      </c>
      <c r="B1968" t="s">
        <v>43</v>
      </c>
      <c r="C1968">
        <v>6</v>
      </c>
      <c r="D1968" t="s">
        <v>50</v>
      </c>
      <c r="E1968" t="s">
        <v>171</v>
      </c>
      <c r="F1968" t="s">
        <v>13</v>
      </c>
      <c r="G1968" t="s">
        <v>2007</v>
      </c>
      <c r="H1968" s="1">
        <v>0</v>
      </c>
      <c r="I1968" s="2">
        <v>42836</v>
      </c>
      <c r="J1968" t="s">
        <v>4123</v>
      </c>
      <c r="K1968" t="s">
        <v>102</v>
      </c>
      <c r="L1968">
        <v>10009</v>
      </c>
      <c r="M1968">
        <v>1058</v>
      </c>
      <c r="N1968" t="s">
        <v>4814</v>
      </c>
      <c r="O1968">
        <v>35</v>
      </c>
      <c r="P1968">
        <v>3</v>
      </c>
      <c r="Q1968" t="s">
        <v>104</v>
      </c>
      <c r="R1968" t="s">
        <v>8304</v>
      </c>
      <c r="S1968">
        <v>34.909999999999997</v>
      </c>
      <c r="T1968">
        <v>85</v>
      </c>
      <c r="U1968" t="s">
        <v>19</v>
      </c>
      <c r="V1968" s="2">
        <v>42840</v>
      </c>
      <c r="W1968" t="s">
        <v>39</v>
      </c>
      <c r="X1968" t="s">
        <v>175</v>
      </c>
      <c r="Y1968" t="s">
        <v>113</v>
      </c>
    </row>
    <row r="1969" spans="1:25" hidden="1" x14ac:dyDescent="0.35">
      <c r="A1969">
        <v>4</v>
      </c>
      <c r="B1969" t="s">
        <v>43</v>
      </c>
      <c r="C1969">
        <v>6</v>
      </c>
      <c r="D1969" t="s">
        <v>26</v>
      </c>
      <c r="E1969" t="s">
        <v>906</v>
      </c>
      <c r="F1969" t="s">
        <v>13</v>
      </c>
      <c r="G1969" t="s">
        <v>1495</v>
      </c>
      <c r="H1969" s="1">
        <v>0.2</v>
      </c>
      <c r="I1969" s="2">
        <v>43052</v>
      </c>
      <c r="J1969" t="s">
        <v>4385</v>
      </c>
      <c r="K1969" t="s">
        <v>16</v>
      </c>
      <c r="L1969">
        <v>28540</v>
      </c>
      <c r="M1969">
        <v>1703</v>
      </c>
      <c r="N1969" t="s">
        <v>3739</v>
      </c>
      <c r="O1969">
        <v>40</v>
      </c>
      <c r="P1969">
        <v>3</v>
      </c>
      <c r="Q1969" t="s">
        <v>18</v>
      </c>
      <c r="R1969" t="s">
        <v>8304</v>
      </c>
      <c r="S1969">
        <v>40.35</v>
      </c>
      <c r="T1969">
        <v>115</v>
      </c>
      <c r="U1969" t="s">
        <v>19</v>
      </c>
      <c r="V1969" s="2">
        <v>43056</v>
      </c>
      <c r="W1969" t="s">
        <v>39</v>
      </c>
      <c r="X1969" t="s">
        <v>63</v>
      </c>
      <c r="Y1969" t="s">
        <v>64</v>
      </c>
    </row>
    <row r="1970" spans="1:25" x14ac:dyDescent="0.35">
      <c r="A1970">
        <v>4</v>
      </c>
      <c r="B1970" t="s">
        <v>43</v>
      </c>
      <c r="C1970">
        <v>6</v>
      </c>
      <c r="D1970" t="s">
        <v>50</v>
      </c>
      <c r="E1970" t="s">
        <v>572</v>
      </c>
      <c r="F1970" t="s">
        <v>13</v>
      </c>
      <c r="G1970" t="s">
        <v>1414</v>
      </c>
      <c r="H1970" s="1">
        <v>0</v>
      </c>
      <c r="I1970" s="2">
        <v>42934</v>
      </c>
      <c r="J1970" t="s">
        <v>5144</v>
      </c>
      <c r="K1970" t="s">
        <v>30</v>
      </c>
      <c r="L1970">
        <v>92105</v>
      </c>
      <c r="M1970">
        <v>1008</v>
      </c>
      <c r="N1970" t="s">
        <v>5142</v>
      </c>
      <c r="O1970">
        <v>177</v>
      </c>
      <c r="P1970">
        <v>4</v>
      </c>
      <c r="Q1970" t="s">
        <v>32</v>
      </c>
      <c r="R1970" t="s">
        <v>8304</v>
      </c>
      <c r="S1970">
        <v>176.79</v>
      </c>
      <c r="T1970">
        <v>520</v>
      </c>
      <c r="U1970" t="s">
        <v>19</v>
      </c>
      <c r="V1970" s="2">
        <v>42938</v>
      </c>
      <c r="W1970" t="s">
        <v>39</v>
      </c>
      <c r="X1970" t="s">
        <v>34</v>
      </c>
      <c r="Y1970" t="s">
        <v>113</v>
      </c>
    </row>
    <row r="1971" spans="1:25" x14ac:dyDescent="0.35">
      <c r="A1971">
        <v>4</v>
      </c>
      <c r="B1971" t="s">
        <v>43</v>
      </c>
      <c r="C1971">
        <v>6</v>
      </c>
      <c r="D1971" t="s">
        <v>26</v>
      </c>
      <c r="E1971" t="s">
        <v>27</v>
      </c>
      <c r="F1971" t="s">
        <v>13</v>
      </c>
      <c r="G1971" t="s">
        <v>5260</v>
      </c>
      <c r="H1971" s="1">
        <v>0</v>
      </c>
      <c r="I1971" s="2">
        <v>42784</v>
      </c>
      <c r="J1971" t="s">
        <v>6583</v>
      </c>
      <c r="K1971" t="s">
        <v>30</v>
      </c>
      <c r="L1971">
        <v>90004</v>
      </c>
      <c r="M1971">
        <v>1463</v>
      </c>
      <c r="N1971" t="s">
        <v>3437</v>
      </c>
      <c r="O1971">
        <v>4</v>
      </c>
      <c r="P1971">
        <v>3</v>
      </c>
      <c r="Q1971" t="s">
        <v>32</v>
      </c>
      <c r="R1971" t="s">
        <v>8304</v>
      </c>
      <c r="S1971">
        <v>4.4400000000000004</v>
      </c>
      <c r="T1971">
        <v>9</v>
      </c>
      <c r="U1971" t="s">
        <v>33</v>
      </c>
      <c r="V1971" s="2">
        <v>42788</v>
      </c>
      <c r="W1971" t="s">
        <v>39</v>
      </c>
      <c r="X1971" t="s">
        <v>34</v>
      </c>
      <c r="Y1971" t="s">
        <v>35</v>
      </c>
    </row>
    <row r="1972" spans="1:25" hidden="1" x14ac:dyDescent="0.35">
      <c r="A1972">
        <v>4</v>
      </c>
      <c r="B1972" t="s">
        <v>43</v>
      </c>
      <c r="C1972">
        <v>6</v>
      </c>
      <c r="D1972" t="s">
        <v>26</v>
      </c>
      <c r="E1972" t="s">
        <v>5026</v>
      </c>
      <c r="F1972" t="s">
        <v>13</v>
      </c>
      <c r="G1972" t="s">
        <v>5732</v>
      </c>
      <c r="H1972" s="1">
        <v>0</v>
      </c>
      <c r="I1972" s="2">
        <v>42964</v>
      </c>
      <c r="J1972" t="s">
        <v>6376</v>
      </c>
      <c r="K1972" t="s">
        <v>102</v>
      </c>
      <c r="L1972">
        <v>2740</v>
      </c>
      <c r="M1972">
        <v>1630</v>
      </c>
      <c r="N1972" t="s">
        <v>772</v>
      </c>
      <c r="O1972">
        <v>23</v>
      </c>
      <c r="P1972">
        <v>9</v>
      </c>
      <c r="Q1972" t="s">
        <v>104</v>
      </c>
      <c r="R1972" t="s">
        <v>8304</v>
      </c>
      <c r="S1972">
        <v>23.49</v>
      </c>
      <c r="T1972">
        <v>52</v>
      </c>
      <c r="U1972" t="s">
        <v>33</v>
      </c>
      <c r="V1972" s="2">
        <v>42968</v>
      </c>
      <c r="W1972" t="s">
        <v>39</v>
      </c>
      <c r="X1972" t="s">
        <v>744</v>
      </c>
      <c r="Y1972" t="s">
        <v>54</v>
      </c>
    </row>
    <row r="1973" spans="1:25" hidden="1" x14ac:dyDescent="0.35">
      <c r="A1973">
        <v>1</v>
      </c>
      <c r="B1973" t="s">
        <v>10</v>
      </c>
      <c r="C1973">
        <v>1</v>
      </c>
      <c r="D1973" t="s">
        <v>26</v>
      </c>
      <c r="E1973" t="s">
        <v>5899</v>
      </c>
      <c r="F1973" t="s">
        <v>13</v>
      </c>
      <c r="G1973" t="s">
        <v>5499</v>
      </c>
      <c r="H1973" s="1">
        <v>0.2</v>
      </c>
      <c r="I1973" s="2">
        <v>42793</v>
      </c>
      <c r="J1973" t="s">
        <v>5900</v>
      </c>
      <c r="K1973" t="s">
        <v>102</v>
      </c>
      <c r="L1973">
        <v>16602</v>
      </c>
      <c r="M1973">
        <v>590</v>
      </c>
      <c r="N1973" t="s">
        <v>2927</v>
      </c>
      <c r="O1973">
        <v>2</v>
      </c>
      <c r="P1973">
        <v>6</v>
      </c>
      <c r="Q1973" t="s">
        <v>104</v>
      </c>
      <c r="R1973" t="s">
        <v>8304</v>
      </c>
      <c r="S1973">
        <v>2.2000000000000002</v>
      </c>
      <c r="T1973">
        <v>16</v>
      </c>
      <c r="U1973" t="s">
        <v>33</v>
      </c>
      <c r="V1973" s="2">
        <v>42794</v>
      </c>
      <c r="W1973" t="s">
        <v>130</v>
      </c>
      <c r="X1973" t="s">
        <v>105</v>
      </c>
      <c r="Y1973" t="s">
        <v>49</v>
      </c>
    </row>
    <row r="1974" spans="1:25" hidden="1" x14ac:dyDescent="0.35">
      <c r="A1974">
        <v>1</v>
      </c>
      <c r="B1974" t="s">
        <v>10</v>
      </c>
      <c r="C1974">
        <v>1</v>
      </c>
      <c r="D1974" t="s">
        <v>26</v>
      </c>
      <c r="E1974" t="s">
        <v>5899</v>
      </c>
      <c r="F1974" t="s">
        <v>13</v>
      </c>
      <c r="G1974" t="s">
        <v>5499</v>
      </c>
      <c r="H1974" s="1">
        <v>0.7</v>
      </c>
      <c r="I1974" s="2">
        <v>42793</v>
      </c>
      <c r="J1974" t="s">
        <v>5900</v>
      </c>
      <c r="K1974" t="s">
        <v>102</v>
      </c>
      <c r="L1974">
        <v>16602</v>
      </c>
      <c r="M1974">
        <v>1312</v>
      </c>
      <c r="N1974" t="s">
        <v>8157</v>
      </c>
      <c r="O1974">
        <v>-3</v>
      </c>
      <c r="P1974">
        <v>3</v>
      </c>
      <c r="Q1974" t="s">
        <v>104</v>
      </c>
      <c r="R1974" t="s">
        <v>8304</v>
      </c>
      <c r="S1974">
        <v>-3.39</v>
      </c>
      <c r="T1974">
        <v>4</v>
      </c>
      <c r="U1974" t="s">
        <v>33</v>
      </c>
      <c r="V1974" s="2">
        <v>42794</v>
      </c>
      <c r="W1974" t="s">
        <v>130</v>
      </c>
      <c r="X1974" t="s">
        <v>105</v>
      </c>
      <c r="Y1974" t="s">
        <v>54</v>
      </c>
    </row>
    <row r="1975" spans="1:25" hidden="1" x14ac:dyDescent="0.35">
      <c r="A1975">
        <v>2</v>
      </c>
      <c r="B1975" t="s">
        <v>25</v>
      </c>
      <c r="C1975">
        <v>1</v>
      </c>
      <c r="D1975" t="s">
        <v>11</v>
      </c>
      <c r="E1975" t="s">
        <v>305</v>
      </c>
      <c r="F1975" t="s">
        <v>13</v>
      </c>
      <c r="G1975" t="s">
        <v>5240</v>
      </c>
      <c r="H1975" s="1">
        <v>0.2</v>
      </c>
      <c r="I1975" s="2">
        <v>42884</v>
      </c>
      <c r="J1975" t="s">
        <v>5241</v>
      </c>
      <c r="K1975" t="s">
        <v>102</v>
      </c>
      <c r="L1975">
        <v>43229</v>
      </c>
      <c r="M1975">
        <v>1563</v>
      </c>
      <c r="N1975" t="s">
        <v>8216</v>
      </c>
      <c r="O1975">
        <v>-4</v>
      </c>
      <c r="P1975">
        <v>4</v>
      </c>
      <c r="Q1975" t="s">
        <v>104</v>
      </c>
      <c r="R1975" t="s">
        <v>8304</v>
      </c>
      <c r="S1975">
        <v>-4.16</v>
      </c>
      <c r="T1975">
        <v>42</v>
      </c>
      <c r="U1975" t="s">
        <v>33</v>
      </c>
      <c r="V1975" s="2">
        <v>42886</v>
      </c>
      <c r="W1975" t="s">
        <v>130</v>
      </c>
      <c r="X1975" t="s">
        <v>309</v>
      </c>
      <c r="Y1975" t="s">
        <v>47</v>
      </c>
    </row>
    <row r="1976" spans="1:25" hidden="1" x14ac:dyDescent="0.35">
      <c r="A1976">
        <v>2</v>
      </c>
      <c r="B1976" t="s">
        <v>25</v>
      </c>
      <c r="C1976">
        <v>1</v>
      </c>
      <c r="D1976" t="s">
        <v>11</v>
      </c>
      <c r="E1976" t="s">
        <v>305</v>
      </c>
      <c r="F1976" t="s">
        <v>13</v>
      </c>
      <c r="G1976" t="s">
        <v>5240</v>
      </c>
      <c r="H1976" s="1">
        <v>0.3</v>
      </c>
      <c r="I1976" s="2">
        <v>42884</v>
      </c>
      <c r="J1976" t="s">
        <v>5241</v>
      </c>
      <c r="K1976" t="s">
        <v>102</v>
      </c>
      <c r="L1976">
        <v>43229</v>
      </c>
      <c r="M1976">
        <v>1181</v>
      </c>
      <c r="N1976" t="s">
        <v>239</v>
      </c>
      <c r="O1976">
        <v>-86</v>
      </c>
      <c r="P1976">
        <v>3</v>
      </c>
      <c r="Q1976" t="s">
        <v>104</v>
      </c>
      <c r="R1976" t="s">
        <v>8304</v>
      </c>
      <c r="S1976">
        <v>-86.06</v>
      </c>
      <c r="T1976">
        <v>317</v>
      </c>
      <c r="U1976" t="s">
        <v>33</v>
      </c>
      <c r="V1976" s="2">
        <v>42886</v>
      </c>
      <c r="W1976" t="s">
        <v>130</v>
      </c>
      <c r="X1976" t="s">
        <v>309</v>
      </c>
      <c r="Y1976" t="s">
        <v>24</v>
      </c>
    </row>
    <row r="1977" spans="1:25" hidden="1" x14ac:dyDescent="0.35">
      <c r="A1977">
        <v>2</v>
      </c>
      <c r="B1977" t="s">
        <v>25</v>
      </c>
      <c r="C1977">
        <v>1</v>
      </c>
      <c r="D1977" t="s">
        <v>26</v>
      </c>
      <c r="E1977" t="s">
        <v>305</v>
      </c>
      <c r="F1977" t="s">
        <v>13</v>
      </c>
      <c r="G1977" t="s">
        <v>5240</v>
      </c>
      <c r="H1977" s="1">
        <v>0.2</v>
      </c>
      <c r="I1977" s="2">
        <v>42884</v>
      </c>
      <c r="J1977" t="s">
        <v>5241</v>
      </c>
      <c r="K1977" t="s">
        <v>102</v>
      </c>
      <c r="L1977">
        <v>43229</v>
      </c>
      <c r="M1977">
        <v>910</v>
      </c>
      <c r="N1977" t="s">
        <v>353</v>
      </c>
      <c r="O1977">
        <v>3</v>
      </c>
      <c r="P1977">
        <v>5</v>
      </c>
      <c r="Q1977" t="s">
        <v>104</v>
      </c>
      <c r="R1977" t="s">
        <v>8304</v>
      </c>
      <c r="S1977">
        <v>2.91</v>
      </c>
      <c r="T1977">
        <v>8</v>
      </c>
      <c r="U1977" t="s">
        <v>33</v>
      </c>
      <c r="V1977" s="2">
        <v>42886</v>
      </c>
      <c r="W1977" t="s">
        <v>130</v>
      </c>
      <c r="X1977" t="s">
        <v>309</v>
      </c>
      <c r="Y1977" t="s">
        <v>176</v>
      </c>
    </row>
    <row r="1978" spans="1:25" hidden="1" x14ac:dyDescent="0.35">
      <c r="A1978">
        <v>4</v>
      </c>
      <c r="B1978" t="s">
        <v>43</v>
      </c>
      <c r="C1978">
        <v>6</v>
      </c>
      <c r="D1978" t="s">
        <v>26</v>
      </c>
      <c r="E1978" t="s">
        <v>417</v>
      </c>
      <c r="F1978" t="s">
        <v>13</v>
      </c>
      <c r="G1978" t="s">
        <v>758</v>
      </c>
      <c r="H1978" s="1">
        <v>0.2</v>
      </c>
      <c r="I1978" s="2">
        <v>43062</v>
      </c>
      <c r="J1978" t="s">
        <v>6246</v>
      </c>
      <c r="K1978" t="s">
        <v>73</v>
      </c>
      <c r="L1978">
        <v>78207</v>
      </c>
      <c r="M1978">
        <v>1546</v>
      </c>
      <c r="N1978" t="s">
        <v>3060</v>
      </c>
      <c r="O1978">
        <v>2</v>
      </c>
      <c r="P1978">
        <v>2</v>
      </c>
      <c r="Q1978" t="s">
        <v>75</v>
      </c>
      <c r="R1978" t="s">
        <v>8304</v>
      </c>
      <c r="S1978">
        <v>2.37</v>
      </c>
      <c r="T1978">
        <v>27</v>
      </c>
      <c r="U1978" t="s">
        <v>33</v>
      </c>
      <c r="V1978" s="2">
        <v>43066</v>
      </c>
      <c r="W1978" t="s">
        <v>39</v>
      </c>
      <c r="X1978" t="s">
        <v>77</v>
      </c>
      <c r="Y1978" t="s">
        <v>42</v>
      </c>
    </row>
    <row r="1979" spans="1:25" hidden="1" x14ac:dyDescent="0.35">
      <c r="A1979">
        <v>4</v>
      </c>
      <c r="B1979" t="s">
        <v>43</v>
      </c>
      <c r="C1979">
        <v>6</v>
      </c>
      <c r="D1979" t="s">
        <v>26</v>
      </c>
      <c r="E1979" t="s">
        <v>417</v>
      </c>
      <c r="F1979" t="s">
        <v>13</v>
      </c>
      <c r="G1979" t="s">
        <v>758</v>
      </c>
      <c r="H1979" s="1">
        <v>0.2</v>
      </c>
      <c r="I1979" s="2">
        <v>43062</v>
      </c>
      <c r="J1979" t="s">
        <v>6246</v>
      </c>
      <c r="K1979" t="s">
        <v>73</v>
      </c>
      <c r="L1979">
        <v>78207</v>
      </c>
      <c r="M1979">
        <v>1708</v>
      </c>
      <c r="N1979" t="s">
        <v>3050</v>
      </c>
      <c r="O1979">
        <v>117</v>
      </c>
      <c r="P1979">
        <v>4</v>
      </c>
      <c r="Q1979" t="s">
        <v>75</v>
      </c>
      <c r="R1979" t="s">
        <v>8304</v>
      </c>
      <c r="S1979">
        <v>117.43</v>
      </c>
      <c r="T1979">
        <v>336</v>
      </c>
      <c r="U1979" t="s">
        <v>33</v>
      </c>
      <c r="V1979" s="2">
        <v>43066</v>
      </c>
      <c r="W1979" t="s">
        <v>39</v>
      </c>
      <c r="X1979" t="s">
        <v>77</v>
      </c>
      <c r="Y1979" t="s">
        <v>64</v>
      </c>
    </row>
    <row r="1980" spans="1:25" hidden="1" x14ac:dyDescent="0.35">
      <c r="A1980">
        <v>4</v>
      </c>
      <c r="B1980" t="s">
        <v>43</v>
      </c>
      <c r="C1980">
        <v>6</v>
      </c>
      <c r="D1980" t="s">
        <v>26</v>
      </c>
      <c r="E1980" t="s">
        <v>417</v>
      </c>
      <c r="F1980" t="s">
        <v>13</v>
      </c>
      <c r="G1980" t="s">
        <v>758</v>
      </c>
      <c r="H1980" s="1">
        <v>0.8</v>
      </c>
      <c r="I1980" s="2">
        <v>43062</v>
      </c>
      <c r="J1980" t="s">
        <v>6246</v>
      </c>
      <c r="K1980" t="s">
        <v>73</v>
      </c>
      <c r="L1980">
        <v>78207</v>
      </c>
      <c r="M1980">
        <v>707</v>
      </c>
      <c r="N1980" t="s">
        <v>3365</v>
      </c>
      <c r="O1980">
        <v>-41</v>
      </c>
      <c r="P1980">
        <v>2</v>
      </c>
      <c r="Q1980" t="s">
        <v>75</v>
      </c>
      <c r="R1980" t="s">
        <v>8304</v>
      </c>
      <c r="S1980">
        <v>-40.65</v>
      </c>
      <c r="T1980">
        <v>24</v>
      </c>
      <c r="U1980" t="s">
        <v>33</v>
      </c>
      <c r="V1980" s="2">
        <v>43066</v>
      </c>
      <c r="W1980" t="s">
        <v>39</v>
      </c>
      <c r="X1980" t="s">
        <v>77</v>
      </c>
      <c r="Y1980" t="s">
        <v>54</v>
      </c>
    </row>
    <row r="1981" spans="1:25" hidden="1" x14ac:dyDescent="0.35">
      <c r="A1981">
        <v>4</v>
      </c>
      <c r="B1981" t="s">
        <v>43</v>
      </c>
      <c r="C1981">
        <v>6</v>
      </c>
      <c r="D1981" t="s">
        <v>50</v>
      </c>
      <c r="E1981" t="s">
        <v>171</v>
      </c>
      <c r="F1981" t="s">
        <v>13</v>
      </c>
      <c r="G1981" t="s">
        <v>330</v>
      </c>
      <c r="H1981" s="1">
        <v>0</v>
      </c>
      <c r="I1981" s="2">
        <v>43004</v>
      </c>
      <c r="J1981" t="s">
        <v>5029</v>
      </c>
      <c r="K1981" t="s">
        <v>102</v>
      </c>
      <c r="L1981">
        <v>10035</v>
      </c>
      <c r="M1981">
        <v>511</v>
      </c>
      <c r="N1981" t="s">
        <v>5030</v>
      </c>
      <c r="O1981">
        <v>12</v>
      </c>
      <c r="P1981">
        <v>2</v>
      </c>
      <c r="Q1981" t="s">
        <v>104</v>
      </c>
      <c r="R1981" t="s">
        <v>8304</v>
      </c>
      <c r="S1981">
        <v>12</v>
      </c>
      <c r="T1981">
        <v>50</v>
      </c>
      <c r="U1981" t="s">
        <v>19</v>
      </c>
      <c r="V1981" s="2">
        <v>43008</v>
      </c>
      <c r="W1981" t="s">
        <v>39</v>
      </c>
      <c r="X1981" t="s">
        <v>175</v>
      </c>
      <c r="Y1981" t="s">
        <v>113</v>
      </c>
    </row>
    <row r="1982" spans="1:25" hidden="1" x14ac:dyDescent="0.35">
      <c r="A1982">
        <v>7</v>
      </c>
      <c r="B1982" t="s">
        <v>25</v>
      </c>
      <c r="C1982">
        <v>6</v>
      </c>
      <c r="D1982" t="s">
        <v>26</v>
      </c>
      <c r="E1982" t="s">
        <v>2580</v>
      </c>
      <c r="F1982" t="s">
        <v>13</v>
      </c>
      <c r="G1982" t="s">
        <v>520</v>
      </c>
      <c r="H1982" s="1">
        <v>0</v>
      </c>
      <c r="I1982" s="2">
        <v>42772</v>
      </c>
      <c r="J1982" t="s">
        <v>6581</v>
      </c>
      <c r="K1982" t="s">
        <v>30</v>
      </c>
      <c r="L1982">
        <v>98006</v>
      </c>
      <c r="M1982">
        <v>1124</v>
      </c>
      <c r="N1982" t="s">
        <v>3063</v>
      </c>
      <c r="O1982">
        <v>2</v>
      </c>
      <c r="P1982">
        <v>3</v>
      </c>
      <c r="Q1982" t="s">
        <v>32</v>
      </c>
      <c r="R1982" t="s">
        <v>8304</v>
      </c>
      <c r="S1982">
        <v>1.53</v>
      </c>
      <c r="T1982">
        <v>5</v>
      </c>
      <c r="U1982" t="s">
        <v>33</v>
      </c>
      <c r="V1982" s="2">
        <v>42779</v>
      </c>
      <c r="W1982" t="s">
        <v>39</v>
      </c>
      <c r="X1982" t="s">
        <v>69</v>
      </c>
      <c r="Y1982" t="s">
        <v>49</v>
      </c>
    </row>
    <row r="1983" spans="1:25" x14ac:dyDescent="0.35">
      <c r="A1983">
        <v>2</v>
      </c>
      <c r="B1983" t="s">
        <v>25</v>
      </c>
      <c r="C1983">
        <v>1</v>
      </c>
      <c r="D1983" t="s">
        <v>11</v>
      </c>
      <c r="E1983" t="s">
        <v>88</v>
      </c>
      <c r="F1983" t="s">
        <v>13</v>
      </c>
      <c r="G1983" t="s">
        <v>5291</v>
      </c>
      <c r="H1983" s="1">
        <v>0.15</v>
      </c>
      <c r="I1983" s="2">
        <v>42978</v>
      </c>
      <c r="J1983" t="s">
        <v>5292</v>
      </c>
      <c r="K1983" t="s">
        <v>30</v>
      </c>
      <c r="L1983">
        <v>94122</v>
      </c>
      <c r="M1983">
        <v>168</v>
      </c>
      <c r="N1983" t="s">
        <v>133</v>
      </c>
      <c r="O1983">
        <v>201</v>
      </c>
      <c r="P1983">
        <v>7</v>
      </c>
      <c r="Q1983" t="s">
        <v>32</v>
      </c>
      <c r="R1983" t="s">
        <v>8304</v>
      </c>
      <c r="S1983">
        <v>200.95</v>
      </c>
      <c r="T1983">
        <v>1553</v>
      </c>
      <c r="U1983" t="s">
        <v>33</v>
      </c>
      <c r="V1983" s="2">
        <v>42980</v>
      </c>
      <c r="W1983" t="s">
        <v>130</v>
      </c>
      <c r="X1983" t="s">
        <v>34</v>
      </c>
      <c r="Y1983" t="s">
        <v>22</v>
      </c>
    </row>
    <row r="1984" spans="1:25" x14ac:dyDescent="0.35">
      <c r="A1984">
        <v>2</v>
      </c>
      <c r="B1984" t="s">
        <v>25</v>
      </c>
      <c r="C1984">
        <v>1</v>
      </c>
      <c r="D1984" t="s">
        <v>26</v>
      </c>
      <c r="E1984" t="s">
        <v>88</v>
      </c>
      <c r="F1984" t="s">
        <v>13</v>
      </c>
      <c r="G1984" t="s">
        <v>5291</v>
      </c>
      <c r="H1984" s="1">
        <v>0.2</v>
      </c>
      <c r="I1984" s="2">
        <v>42978</v>
      </c>
      <c r="J1984" t="s">
        <v>5292</v>
      </c>
      <c r="K1984" t="s">
        <v>30</v>
      </c>
      <c r="L1984">
        <v>94122</v>
      </c>
      <c r="M1984">
        <v>702</v>
      </c>
      <c r="N1984" t="s">
        <v>380</v>
      </c>
      <c r="O1984">
        <v>46</v>
      </c>
      <c r="P1984">
        <v>5</v>
      </c>
      <c r="Q1984" t="s">
        <v>32</v>
      </c>
      <c r="R1984" t="s">
        <v>8304</v>
      </c>
      <c r="S1984">
        <v>46.32</v>
      </c>
      <c r="T1984">
        <v>137</v>
      </c>
      <c r="U1984" t="s">
        <v>33</v>
      </c>
      <c r="V1984" s="2">
        <v>42980</v>
      </c>
      <c r="W1984" t="s">
        <v>130</v>
      </c>
      <c r="X1984" t="s">
        <v>34</v>
      </c>
      <c r="Y1984" t="s">
        <v>54</v>
      </c>
    </row>
    <row r="1985" spans="1:25" x14ac:dyDescent="0.35">
      <c r="A1985">
        <v>2</v>
      </c>
      <c r="B1985" t="s">
        <v>25</v>
      </c>
      <c r="C1985">
        <v>1</v>
      </c>
      <c r="D1985" t="s">
        <v>50</v>
      </c>
      <c r="E1985" t="s">
        <v>88</v>
      </c>
      <c r="F1985" t="s">
        <v>13</v>
      </c>
      <c r="G1985" t="s">
        <v>5291</v>
      </c>
      <c r="H1985" s="1">
        <v>0</v>
      </c>
      <c r="I1985" s="2">
        <v>42978</v>
      </c>
      <c r="J1985" t="s">
        <v>5292</v>
      </c>
      <c r="K1985" t="s">
        <v>30</v>
      </c>
      <c r="L1985">
        <v>94122</v>
      </c>
      <c r="M1985">
        <v>1078</v>
      </c>
      <c r="N1985" t="s">
        <v>5072</v>
      </c>
      <c r="O1985">
        <v>16</v>
      </c>
      <c r="P1985">
        <v>1</v>
      </c>
      <c r="Q1985" t="s">
        <v>32</v>
      </c>
      <c r="R1985" t="s">
        <v>8304</v>
      </c>
      <c r="S1985">
        <v>15.7</v>
      </c>
      <c r="T1985">
        <v>37</v>
      </c>
      <c r="U1985" t="s">
        <v>33</v>
      </c>
      <c r="V1985" s="2">
        <v>42980</v>
      </c>
      <c r="W1985" t="s">
        <v>130</v>
      </c>
      <c r="X1985" t="s">
        <v>34</v>
      </c>
      <c r="Y1985" t="s">
        <v>113</v>
      </c>
    </row>
    <row r="1986" spans="1:25" x14ac:dyDescent="0.35">
      <c r="A1986">
        <v>2</v>
      </c>
      <c r="B1986" t="s">
        <v>25</v>
      </c>
      <c r="C1986">
        <v>1</v>
      </c>
      <c r="D1986" t="s">
        <v>50</v>
      </c>
      <c r="E1986" t="s">
        <v>88</v>
      </c>
      <c r="F1986" t="s">
        <v>13</v>
      </c>
      <c r="G1986" t="s">
        <v>5291</v>
      </c>
      <c r="H1986" s="1">
        <v>0.2</v>
      </c>
      <c r="I1986" s="2">
        <v>42978</v>
      </c>
      <c r="J1986" t="s">
        <v>5292</v>
      </c>
      <c r="K1986" t="s">
        <v>30</v>
      </c>
      <c r="L1986">
        <v>94122</v>
      </c>
      <c r="M1986">
        <v>989</v>
      </c>
      <c r="N1986" t="s">
        <v>6690</v>
      </c>
      <c r="O1986">
        <v>81</v>
      </c>
      <c r="P1986">
        <v>3</v>
      </c>
      <c r="Q1986" t="s">
        <v>32</v>
      </c>
      <c r="R1986" t="s">
        <v>8304</v>
      </c>
      <c r="S1986">
        <v>80.989999999999995</v>
      </c>
      <c r="T1986">
        <v>240</v>
      </c>
      <c r="U1986" t="s">
        <v>33</v>
      </c>
      <c r="V1986" s="2">
        <v>42980</v>
      </c>
      <c r="W1986" t="s">
        <v>130</v>
      </c>
      <c r="X1986" t="s">
        <v>34</v>
      </c>
      <c r="Y1986" t="s">
        <v>422</v>
      </c>
    </row>
    <row r="1987" spans="1:25" hidden="1" x14ac:dyDescent="0.35">
      <c r="A1987">
        <v>4</v>
      </c>
      <c r="B1987" t="s">
        <v>43</v>
      </c>
      <c r="C1987">
        <v>6</v>
      </c>
      <c r="D1987" t="s">
        <v>11</v>
      </c>
      <c r="E1987" t="s">
        <v>305</v>
      </c>
      <c r="F1987" t="s">
        <v>13</v>
      </c>
      <c r="G1987" t="s">
        <v>1951</v>
      </c>
      <c r="H1987" s="1">
        <v>0.2</v>
      </c>
      <c r="I1987" s="2">
        <v>43067</v>
      </c>
      <c r="J1987" t="s">
        <v>2419</v>
      </c>
      <c r="K1987" t="s">
        <v>102</v>
      </c>
      <c r="L1987">
        <v>43229</v>
      </c>
      <c r="M1987">
        <v>1446</v>
      </c>
      <c r="N1987" t="s">
        <v>8153</v>
      </c>
      <c r="O1987">
        <v>10</v>
      </c>
      <c r="P1987">
        <v>5</v>
      </c>
      <c r="Q1987" t="s">
        <v>104</v>
      </c>
      <c r="R1987" t="s">
        <v>8304</v>
      </c>
      <c r="S1987">
        <v>9.7799999999999994</v>
      </c>
      <c r="T1987">
        <v>71</v>
      </c>
      <c r="U1987" t="s">
        <v>19</v>
      </c>
      <c r="V1987" s="2">
        <v>43071</v>
      </c>
      <c r="W1987" t="s">
        <v>39</v>
      </c>
      <c r="X1987" t="s">
        <v>309</v>
      </c>
      <c r="Y1987" t="s">
        <v>47</v>
      </c>
    </row>
    <row r="1988" spans="1:25" hidden="1" x14ac:dyDescent="0.35">
      <c r="A1988">
        <v>4</v>
      </c>
      <c r="B1988" t="s">
        <v>43</v>
      </c>
      <c r="C1988">
        <v>6</v>
      </c>
      <c r="D1988" t="s">
        <v>26</v>
      </c>
      <c r="E1988" t="s">
        <v>305</v>
      </c>
      <c r="F1988" t="s">
        <v>13</v>
      </c>
      <c r="G1988" t="s">
        <v>1951</v>
      </c>
      <c r="H1988" s="1">
        <v>0.2</v>
      </c>
      <c r="I1988" s="2">
        <v>43067</v>
      </c>
      <c r="J1988" t="s">
        <v>2419</v>
      </c>
      <c r="K1988" t="s">
        <v>102</v>
      </c>
      <c r="L1988">
        <v>43229</v>
      </c>
      <c r="M1988">
        <v>1507</v>
      </c>
      <c r="N1988" t="s">
        <v>346</v>
      </c>
      <c r="O1988">
        <v>1</v>
      </c>
      <c r="P1988">
        <v>2</v>
      </c>
      <c r="Q1988" t="s">
        <v>104</v>
      </c>
      <c r="R1988" t="s">
        <v>8304</v>
      </c>
      <c r="S1988">
        <v>0.56000000000000005</v>
      </c>
      <c r="T1988">
        <v>3</v>
      </c>
      <c r="U1988" t="s">
        <v>19</v>
      </c>
      <c r="V1988" s="2">
        <v>43071</v>
      </c>
      <c r="W1988" t="s">
        <v>39</v>
      </c>
      <c r="X1988" t="s">
        <v>309</v>
      </c>
      <c r="Y1988" t="s">
        <v>176</v>
      </c>
    </row>
    <row r="1989" spans="1:25" hidden="1" x14ac:dyDescent="0.35">
      <c r="A1989">
        <v>7</v>
      </c>
      <c r="B1989" t="s">
        <v>25</v>
      </c>
      <c r="C1989">
        <v>6</v>
      </c>
      <c r="D1989" t="s">
        <v>26</v>
      </c>
      <c r="E1989" t="s">
        <v>2556</v>
      </c>
      <c r="F1989" t="s">
        <v>13</v>
      </c>
      <c r="G1989" t="s">
        <v>254</v>
      </c>
      <c r="H1989" s="1">
        <v>0.2</v>
      </c>
      <c r="I1989" s="2">
        <v>42918</v>
      </c>
      <c r="J1989" t="s">
        <v>4381</v>
      </c>
      <c r="K1989" t="s">
        <v>16</v>
      </c>
      <c r="L1989">
        <v>33021</v>
      </c>
      <c r="M1989">
        <v>538</v>
      </c>
      <c r="N1989" t="s">
        <v>125</v>
      </c>
      <c r="O1989">
        <v>4</v>
      </c>
      <c r="P1989">
        <v>3</v>
      </c>
      <c r="Q1989" t="s">
        <v>18</v>
      </c>
      <c r="R1989" t="s">
        <v>8304</v>
      </c>
      <c r="S1989">
        <v>4.03</v>
      </c>
      <c r="T1989">
        <v>12</v>
      </c>
      <c r="U1989" t="s">
        <v>19</v>
      </c>
      <c r="V1989" s="2">
        <v>42925</v>
      </c>
      <c r="W1989" t="s">
        <v>39</v>
      </c>
      <c r="X1989" t="s">
        <v>40</v>
      </c>
      <c r="Y1989" t="s">
        <v>64</v>
      </c>
    </row>
    <row r="1990" spans="1:25" hidden="1" x14ac:dyDescent="0.35">
      <c r="A1990">
        <v>7</v>
      </c>
      <c r="B1990" t="s">
        <v>25</v>
      </c>
      <c r="C1990">
        <v>6</v>
      </c>
      <c r="D1990" t="s">
        <v>26</v>
      </c>
      <c r="E1990" t="s">
        <v>2556</v>
      </c>
      <c r="F1990" t="s">
        <v>13</v>
      </c>
      <c r="G1990" t="s">
        <v>254</v>
      </c>
      <c r="H1990" s="1">
        <v>0.2</v>
      </c>
      <c r="I1990" s="2">
        <v>42918</v>
      </c>
      <c r="J1990" t="s">
        <v>4381</v>
      </c>
      <c r="K1990" t="s">
        <v>16</v>
      </c>
      <c r="L1990">
        <v>33021</v>
      </c>
      <c r="M1990">
        <v>1754</v>
      </c>
      <c r="N1990" t="s">
        <v>558</v>
      </c>
      <c r="O1990">
        <v>6</v>
      </c>
      <c r="P1990">
        <v>3</v>
      </c>
      <c r="Q1990" t="s">
        <v>18</v>
      </c>
      <c r="R1990" t="s">
        <v>8304</v>
      </c>
      <c r="S1990">
        <v>5.64</v>
      </c>
      <c r="T1990">
        <v>16</v>
      </c>
      <c r="U1990" t="s">
        <v>19</v>
      </c>
      <c r="V1990" s="2">
        <v>42925</v>
      </c>
      <c r="W1990" t="s">
        <v>39</v>
      </c>
      <c r="X1990" t="s">
        <v>40</v>
      </c>
      <c r="Y1990" t="s">
        <v>64</v>
      </c>
    </row>
    <row r="1991" spans="1:25" x14ac:dyDescent="0.35">
      <c r="A1991">
        <v>5</v>
      </c>
      <c r="B1991" t="s">
        <v>25</v>
      </c>
      <c r="C1991">
        <v>3</v>
      </c>
      <c r="D1991" t="s">
        <v>26</v>
      </c>
      <c r="E1991" t="s">
        <v>572</v>
      </c>
      <c r="F1991" t="s">
        <v>13</v>
      </c>
      <c r="G1991" t="s">
        <v>1326</v>
      </c>
      <c r="H1991" s="1">
        <v>0</v>
      </c>
      <c r="I1991" s="2">
        <v>43094</v>
      </c>
      <c r="J1991" t="s">
        <v>3650</v>
      </c>
      <c r="K1991" t="s">
        <v>30</v>
      </c>
      <c r="L1991">
        <v>92037</v>
      </c>
      <c r="M1991">
        <v>780</v>
      </c>
      <c r="N1991" t="s">
        <v>1052</v>
      </c>
      <c r="O1991">
        <v>8</v>
      </c>
      <c r="P1991">
        <v>3</v>
      </c>
      <c r="Q1991" t="s">
        <v>32</v>
      </c>
      <c r="R1991" t="s">
        <v>8304</v>
      </c>
      <c r="S1991">
        <v>8.07</v>
      </c>
      <c r="T1991">
        <v>18</v>
      </c>
      <c r="U1991" t="s">
        <v>19</v>
      </c>
      <c r="V1991" s="2">
        <v>43099</v>
      </c>
      <c r="W1991" t="s">
        <v>20</v>
      </c>
      <c r="X1991" t="s">
        <v>34</v>
      </c>
      <c r="Y1991" t="s">
        <v>64</v>
      </c>
    </row>
    <row r="1992" spans="1:25" x14ac:dyDescent="0.35">
      <c r="A1992">
        <v>5</v>
      </c>
      <c r="B1992" t="s">
        <v>25</v>
      </c>
      <c r="C1992">
        <v>3</v>
      </c>
      <c r="D1992" t="s">
        <v>26</v>
      </c>
      <c r="E1992" t="s">
        <v>572</v>
      </c>
      <c r="F1992" t="s">
        <v>13</v>
      </c>
      <c r="G1992" t="s">
        <v>1326</v>
      </c>
      <c r="H1992" s="1">
        <v>0</v>
      </c>
      <c r="I1992" s="2">
        <v>43094</v>
      </c>
      <c r="J1992" t="s">
        <v>3650</v>
      </c>
      <c r="K1992" t="s">
        <v>30</v>
      </c>
      <c r="L1992">
        <v>92037</v>
      </c>
      <c r="M1992">
        <v>925</v>
      </c>
      <c r="N1992" t="s">
        <v>3651</v>
      </c>
      <c r="O1992">
        <v>6</v>
      </c>
      <c r="P1992">
        <v>3</v>
      </c>
      <c r="Q1992" t="s">
        <v>32</v>
      </c>
      <c r="R1992" t="s">
        <v>8304</v>
      </c>
      <c r="S1992">
        <v>6.17</v>
      </c>
      <c r="T1992">
        <v>13</v>
      </c>
      <c r="U1992" t="s">
        <v>19</v>
      </c>
      <c r="V1992" s="2">
        <v>43099</v>
      </c>
      <c r="W1992" t="s">
        <v>20</v>
      </c>
      <c r="X1992" t="s">
        <v>34</v>
      </c>
      <c r="Y1992" t="s">
        <v>64</v>
      </c>
    </row>
    <row r="1993" spans="1:25" x14ac:dyDescent="0.35">
      <c r="A1993">
        <v>5</v>
      </c>
      <c r="B1993" t="s">
        <v>25</v>
      </c>
      <c r="C1993">
        <v>3</v>
      </c>
      <c r="D1993" t="s">
        <v>50</v>
      </c>
      <c r="E1993" t="s">
        <v>572</v>
      </c>
      <c r="F1993" t="s">
        <v>13</v>
      </c>
      <c r="G1993" t="s">
        <v>1326</v>
      </c>
      <c r="H1993" s="1">
        <v>0.2</v>
      </c>
      <c r="I1993" s="2">
        <v>43094</v>
      </c>
      <c r="J1993" t="s">
        <v>3650</v>
      </c>
      <c r="K1993" t="s">
        <v>30</v>
      </c>
      <c r="L1993">
        <v>92037</v>
      </c>
      <c r="M1993">
        <v>372</v>
      </c>
      <c r="N1993" t="s">
        <v>4813</v>
      </c>
      <c r="O1993">
        <v>225</v>
      </c>
      <c r="P1993">
        <v>5</v>
      </c>
      <c r="Q1993" t="s">
        <v>32</v>
      </c>
      <c r="R1993" t="s">
        <v>8304</v>
      </c>
      <c r="S1993">
        <v>224.99</v>
      </c>
      <c r="T1993">
        <v>1200</v>
      </c>
      <c r="U1993" t="s">
        <v>19</v>
      </c>
      <c r="V1993" s="2">
        <v>43099</v>
      </c>
      <c r="W1993" t="s">
        <v>20</v>
      </c>
      <c r="X1993" t="s">
        <v>34</v>
      </c>
      <c r="Y1993" t="s">
        <v>727</v>
      </c>
    </row>
    <row r="1994" spans="1:25" hidden="1" x14ac:dyDescent="0.35">
      <c r="A1994">
        <v>1</v>
      </c>
      <c r="B1994" t="s">
        <v>10</v>
      </c>
      <c r="C1994">
        <v>1</v>
      </c>
      <c r="D1994" t="s">
        <v>26</v>
      </c>
      <c r="E1994" t="s">
        <v>65</v>
      </c>
      <c r="F1994" t="s">
        <v>13</v>
      </c>
      <c r="G1994" t="s">
        <v>486</v>
      </c>
      <c r="H1994" s="1">
        <v>0</v>
      </c>
      <c r="I1994" s="2">
        <v>42813</v>
      </c>
      <c r="J1994" t="s">
        <v>5954</v>
      </c>
      <c r="K1994" t="s">
        <v>30</v>
      </c>
      <c r="L1994">
        <v>98115</v>
      </c>
      <c r="M1994">
        <v>1111</v>
      </c>
      <c r="N1994" t="s">
        <v>4541</v>
      </c>
      <c r="O1994">
        <v>101</v>
      </c>
      <c r="P1994">
        <v>2</v>
      </c>
      <c r="Q1994" t="s">
        <v>32</v>
      </c>
      <c r="R1994" t="s">
        <v>8304</v>
      </c>
      <c r="S1994">
        <v>100.66</v>
      </c>
      <c r="T1994">
        <v>210</v>
      </c>
      <c r="U1994" t="s">
        <v>33</v>
      </c>
      <c r="V1994" s="2">
        <v>42814</v>
      </c>
      <c r="W1994" t="s">
        <v>130</v>
      </c>
      <c r="X1994" t="s">
        <v>69</v>
      </c>
      <c r="Y1994" t="s">
        <v>64</v>
      </c>
    </row>
    <row r="1995" spans="1:25" hidden="1" x14ac:dyDescent="0.35">
      <c r="A1995">
        <v>1</v>
      </c>
      <c r="B1995" t="s">
        <v>10</v>
      </c>
      <c r="C1995">
        <v>1</v>
      </c>
      <c r="D1995" t="s">
        <v>26</v>
      </c>
      <c r="E1995" t="s">
        <v>65</v>
      </c>
      <c r="F1995" t="s">
        <v>13</v>
      </c>
      <c r="G1995" t="s">
        <v>486</v>
      </c>
      <c r="H1995" s="1">
        <v>0</v>
      </c>
      <c r="I1995" s="2">
        <v>42813</v>
      </c>
      <c r="J1995" t="s">
        <v>5954</v>
      </c>
      <c r="K1995" t="s">
        <v>30</v>
      </c>
      <c r="L1995">
        <v>98115</v>
      </c>
      <c r="M1995">
        <v>514</v>
      </c>
      <c r="N1995" t="s">
        <v>939</v>
      </c>
      <c r="O1995">
        <v>349</v>
      </c>
      <c r="P1995">
        <v>3</v>
      </c>
      <c r="Q1995" t="s">
        <v>32</v>
      </c>
      <c r="R1995" t="s">
        <v>8304</v>
      </c>
      <c r="S1995">
        <v>349.34</v>
      </c>
      <c r="T1995">
        <v>1248</v>
      </c>
      <c r="U1995" t="s">
        <v>33</v>
      </c>
      <c r="V1995" s="2">
        <v>42814</v>
      </c>
      <c r="W1995" t="s">
        <v>130</v>
      </c>
      <c r="X1995" t="s">
        <v>69</v>
      </c>
      <c r="Y1995" t="s">
        <v>42</v>
      </c>
    </row>
    <row r="1996" spans="1:25" hidden="1" x14ac:dyDescent="0.35">
      <c r="A1996">
        <v>1</v>
      </c>
      <c r="B1996" t="s">
        <v>10</v>
      </c>
      <c r="C1996">
        <v>1</v>
      </c>
      <c r="D1996" t="s">
        <v>50</v>
      </c>
      <c r="E1996" t="s">
        <v>65</v>
      </c>
      <c r="F1996" t="s">
        <v>13</v>
      </c>
      <c r="G1996" t="s">
        <v>486</v>
      </c>
      <c r="H1996" s="1">
        <v>0</v>
      </c>
      <c r="I1996" s="2">
        <v>42813</v>
      </c>
      <c r="J1996" t="s">
        <v>5954</v>
      </c>
      <c r="K1996" t="s">
        <v>30</v>
      </c>
      <c r="L1996">
        <v>98115</v>
      </c>
      <c r="M1996">
        <v>406</v>
      </c>
      <c r="N1996" t="s">
        <v>5003</v>
      </c>
      <c r="O1996">
        <v>1480</v>
      </c>
      <c r="P1996">
        <v>7</v>
      </c>
      <c r="Q1996" t="s">
        <v>32</v>
      </c>
      <c r="R1996" t="s">
        <v>8304</v>
      </c>
      <c r="S1996">
        <v>1480.47</v>
      </c>
      <c r="T1996">
        <v>3150</v>
      </c>
      <c r="U1996" t="s">
        <v>33</v>
      </c>
      <c r="V1996" s="2">
        <v>42814</v>
      </c>
      <c r="W1996" t="s">
        <v>130</v>
      </c>
      <c r="X1996" t="s">
        <v>69</v>
      </c>
      <c r="Y1996" t="s">
        <v>727</v>
      </c>
    </row>
    <row r="1997" spans="1:25" hidden="1" x14ac:dyDescent="0.35">
      <c r="A1997">
        <v>0</v>
      </c>
      <c r="B1997" t="s">
        <v>10</v>
      </c>
      <c r="C1997">
        <v>0</v>
      </c>
      <c r="D1997" t="s">
        <v>26</v>
      </c>
      <c r="E1997" t="s">
        <v>99</v>
      </c>
      <c r="F1997" t="s">
        <v>13</v>
      </c>
      <c r="G1997" t="s">
        <v>6908</v>
      </c>
      <c r="H1997" s="1">
        <v>0.2</v>
      </c>
      <c r="I1997" s="2">
        <v>42905</v>
      </c>
      <c r="J1997" t="s">
        <v>7287</v>
      </c>
      <c r="K1997" t="s">
        <v>102</v>
      </c>
      <c r="L1997">
        <v>19134</v>
      </c>
      <c r="M1997">
        <v>1441</v>
      </c>
      <c r="N1997" t="s">
        <v>5903</v>
      </c>
      <c r="O1997">
        <v>2</v>
      </c>
      <c r="P1997">
        <v>2</v>
      </c>
      <c r="Q1997" t="s">
        <v>104</v>
      </c>
      <c r="R1997" t="s">
        <v>8304</v>
      </c>
      <c r="S1997">
        <v>1.99</v>
      </c>
      <c r="T1997">
        <v>6</v>
      </c>
      <c r="U1997" t="s">
        <v>76</v>
      </c>
      <c r="V1997" s="2">
        <v>42905</v>
      </c>
      <c r="W1997" t="s">
        <v>773</v>
      </c>
      <c r="X1997" t="s">
        <v>105</v>
      </c>
      <c r="Y1997" t="s">
        <v>35</v>
      </c>
    </row>
    <row r="1998" spans="1:25" hidden="1" x14ac:dyDescent="0.35">
      <c r="A1998">
        <v>0</v>
      </c>
      <c r="B1998" t="s">
        <v>10</v>
      </c>
      <c r="C1998">
        <v>0</v>
      </c>
      <c r="D1998" t="s">
        <v>26</v>
      </c>
      <c r="E1998" t="s">
        <v>535</v>
      </c>
      <c r="F1998" t="s">
        <v>13</v>
      </c>
      <c r="G1998" t="s">
        <v>623</v>
      </c>
      <c r="H1998" s="1">
        <v>0</v>
      </c>
      <c r="I1998" s="2">
        <v>43050</v>
      </c>
      <c r="J1998" t="s">
        <v>7999</v>
      </c>
      <c r="K1998" t="s">
        <v>73</v>
      </c>
      <c r="L1998">
        <v>48234</v>
      </c>
      <c r="M1998">
        <v>103</v>
      </c>
      <c r="N1998" t="s">
        <v>146</v>
      </c>
      <c r="O1998">
        <v>117</v>
      </c>
      <c r="P1998">
        <v>7</v>
      </c>
      <c r="Q1998" t="s">
        <v>75</v>
      </c>
      <c r="R1998" t="s">
        <v>92</v>
      </c>
      <c r="S1998">
        <v>117.13</v>
      </c>
      <c r="T1998">
        <v>418</v>
      </c>
      <c r="U1998" t="s">
        <v>33</v>
      </c>
      <c r="V1998" s="2">
        <v>43050</v>
      </c>
      <c r="W1998" t="s">
        <v>773</v>
      </c>
      <c r="X1998" t="s">
        <v>156</v>
      </c>
      <c r="Y1998" t="s">
        <v>42</v>
      </c>
    </row>
    <row r="1999" spans="1:25" hidden="1" x14ac:dyDescent="0.35">
      <c r="A1999">
        <v>0</v>
      </c>
      <c r="B1999" t="s">
        <v>10</v>
      </c>
      <c r="C1999">
        <v>0</v>
      </c>
      <c r="D1999" t="s">
        <v>26</v>
      </c>
      <c r="E1999" t="s">
        <v>535</v>
      </c>
      <c r="F1999" t="s">
        <v>13</v>
      </c>
      <c r="G1999" t="s">
        <v>623</v>
      </c>
      <c r="H1999" s="1">
        <v>0.1</v>
      </c>
      <c r="I1999" s="2">
        <v>43050</v>
      </c>
      <c r="J1999" t="s">
        <v>7999</v>
      </c>
      <c r="K1999" t="s">
        <v>73</v>
      </c>
      <c r="L1999">
        <v>48234</v>
      </c>
      <c r="M1999">
        <v>815</v>
      </c>
      <c r="N1999" t="s">
        <v>74</v>
      </c>
      <c r="O1999">
        <v>47</v>
      </c>
      <c r="P1999">
        <v>2</v>
      </c>
      <c r="Q1999" t="s">
        <v>75</v>
      </c>
      <c r="R1999" t="s">
        <v>92</v>
      </c>
      <c r="S1999">
        <v>46.79</v>
      </c>
      <c r="T1999">
        <v>124</v>
      </c>
      <c r="U1999" t="s">
        <v>33</v>
      </c>
      <c r="V1999" s="2">
        <v>43050</v>
      </c>
      <c r="W1999" t="s">
        <v>773</v>
      </c>
      <c r="X1999" t="s">
        <v>156</v>
      </c>
      <c r="Y1999" t="s">
        <v>56</v>
      </c>
    </row>
    <row r="2000" spans="1:25" hidden="1" x14ac:dyDescent="0.35">
      <c r="A2000">
        <v>5</v>
      </c>
      <c r="B2000" t="s">
        <v>43</v>
      </c>
      <c r="C2000">
        <v>6</v>
      </c>
      <c r="D2000" t="s">
        <v>26</v>
      </c>
      <c r="E2000" t="s">
        <v>122</v>
      </c>
      <c r="F2000" t="s">
        <v>13</v>
      </c>
      <c r="G2000" t="s">
        <v>2318</v>
      </c>
      <c r="H2000" s="1">
        <v>0.8</v>
      </c>
      <c r="I2000" s="2">
        <v>43047</v>
      </c>
      <c r="J2000" t="s">
        <v>3980</v>
      </c>
      <c r="K2000" t="s">
        <v>73</v>
      </c>
      <c r="L2000">
        <v>77095</v>
      </c>
      <c r="M2000">
        <v>1647</v>
      </c>
      <c r="N2000" t="s">
        <v>152</v>
      </c>
      <c r="O2000">
        <v>-17</v>
      </c>
      <c r="P2000">
        <v>6</v>
      </c>
      <c r="Q2000" t="s">
        <v>75</v>
      </c>
      <c r="R2000" t="s">
        <v>8304</v>
      </c>
      <c r="S2000">
        <v>-17.29</v>
      </c>
      <c r="T2000">
        <v>10</v>
      </c>
      <c r="U2000" t="s">
        <v>19</v>
      </c>
      <c r="V2000" s="2">
        <v>43052</v>
      </c>
      <c r="W2000" t="s">
        <v>39</v>
      </c>
      <c r="X2000" t="s">
        <v>77</v>
      </c>
      <c r="Y2000" t="s">
        <v>54</v>
      </c>
    </row>
    <row r="2001" spans="1:25" x14ac:dyDescent="0.35">
      <c r="A2001">
        <v>7</v>
      </c>
      <c r="B2001" t="s">
        <v>25</v>
      </c>
      <c r="C2001">
        <v>6</v>
      </c>
      <c r="D2001" t="s">
        <v>26</v>
      </c>
      <c r="E2001" t="s">
        <v>6605</v>
      </c>
      <c r="F2001" t="s">
        <v>13</v>
      </c>
      <c r="G2001" t="s">
        <v>148</v>
      </c>
      <c r="H2001" s="1">
        <v>0</v>
      </c>
      <c r="I2001" s="2">
        <v>42960</v>
      </c>
      <c r="J2001" t="s">
        <v>6606</v>
      </c>
      <c r="K2001" t="s">
        <v>30</v>
      </c>
      <c r="L2001">
        <v>92399</v>
      </c>
      <c r="M2001">
        <v>30</v>
      </c>
      <c r="N2001" t="s">
        <v>934</v>
      </c>
      <c r="O2001">
        <v>13</v>
      </c>
      <c r="P2001">
        <v>5</v>
      </c>
      <c r="Q2001" t="s">
        <v>32</v>
      </c>
      <c r="R2001" t="s">
        <v>8304</v>
      </c>
      <c r="S2001">
        <v>13.21</v>
      </c>
      <c r="T2001">
        <v>51</v>
      </c>
      <c r="U2001" t="s">
        <v>33</v>
      </c>
      <c r="V2001" s="2">
        <v>42967</v>
      </c>
      <c r="W2001" t="s">
        <v>39</v>
      </c>
      <c r="X2001" t="s">
        <v>34</v>
      </c>
      <c r="Y2001" t="s">
        <v>49</v>
      </c>
    </row>
    <row r="2002" spans="1:25" hidden="1" x14ac:dyDescent="0.35">
      <c r="A2002">
        <v>2</v>
      </c>
      <c r="B2002" t="s">
        <v>43</v>
      </c>
      <c r="C2002">
        <v>3</v>
      </c>
      <c r="D2002" t="s">
        <v>50</v>
      </c>
      <c r="E2002" t="s">
        <v>241</v>
      </c>
      <c r="F2002" t="s">
        <v>13</v>
      </c>
      <c r="G2002" t="s">
        <v>673</v>
      </c>
      <c r="H2002" s="1">
        <v>0</v>
      </c>
      <c r="I2002" s="2">
        <v>43019</v>
      </c>
      <c r="J2002" t="s">
        <v>4871</v>
      </c>
      <c r="K2002" t="s">
        <v>102</v>
      </c>
      <c r="L2002">
        <v>14609</v>
      </c>
      <c r="M2002">
        <v>1074</v>
      </c>
      <c r="N2002" t="s">
        <v>4845</v>
      </c>
      <c r="O2002">
        <v>2</v>
      </c>
      <c r="P2002">
        <v>1</v>
      </c>
      <c r="Q2002" t="s">
        <v>104</v>
      </c>
      <c r="R2002" t="s">
        <v>8304</v>
      </c>
      <c r="S2002">
        <v>2.2400000000000002</v>
      </c>
      <c r="T2002">
        <v>32</v>
      </c>
      <c r="U2002" t="s">
        <v>19</v>
      </c>
      <c r="V2002" s="2">
        <v>43021</v>
      </c>
      <c r="W2002" t="s">
        <v>20</v>
      </c>
      <c r="X2002" t="s">
        <v>175</v>
      </c>
      <c r="Y2002" t="s">
        <v>113</v>
      </c>
    </row>
    <row r="2003" spans="1:25" hidden="1" x14ac:dyDescent="0.35">
      <c r="A2003">
        <v>2</v>
      </c>
      <c r="B2003" t="s">
        <v>43</v>
      </c>
      <c r="C2003">
        <v>3</v>
      </c>
      <c r="D2003" t="s">
        <v>11</v>
      </c>
      <c r="E2003" t="s">
        <v>65</v>
      </c>
      <c r="F2003" t="s">
        <v>13</v>
      </c>
      <c r="G2003" t="s">
        <v>979</v>
      </c>
      <c r="H2003" s="1">
        <v>0</v>
      </c>
      <c r="I2003" s="2">
        <v>42810</v>
      </c>
      <c r="J2003" t="s">
        <v>2038</v>
      </c>
      <c r="K2003" t="s">
        <v>30</v>
      </c>
      <c r="L2003">
        <v>98103</v>
      </c>
      <c r="M2003">
        <v>964</v>
      </c>
      <c r="N2003" t="s">
        <v>1859</v>
      </c>
      <c r="O2003">
        <v>45</v>
      </c>
      <c r="P2003">
        <v>2</v>
      </c>
      <c r="Q2003" t="s">
        <v>32</v>
      </c>
      <c r="R2003" t="s">
        <v>8304</v>
      </c>
      <c r="S2003">
        <v>44.71</v>
      </c>
      <c r="T2003">
        <v>172</v>
      </c>
      <c r="U2003" t="s">
        <v>19</v>
      </c>
      <c r="V2003" s="2">
        <v>42812</v>
      </c>
      <c r="W2003" t="s">
        <v>20</v>
      </c>
      <c r="X2003" t="s">
        <v>69</v>
      </c>
      <c r="Y2003" t="s">
        <v>41</v>
      </c>
    </row>
    <row r="2004" spans="1:25" hidden="1" x14ac:dyDescent="0.35">
      <c r="A2004">
        <v>4</v>
      </c>
      <c r="B2004" t="s">
        <v>43</v>
      </c>
      <c r="C2004">
        <v>6</v>
      </c>
      <c r="D2004" t="s">
        <v>11</v>
      </c>
      <c r="E2004" t="s">
        <v>99</v>
      </c>
      <c r="F2004" t="s">
        <v>13</v>
      </c>
      <c r="G2004" t="s">
        <v>1913</v>
      </c>
      <c r="H2004" s="1">
        <v>0.3</v>
      </c>
      <c r="I2004" s="2">
        <v>42858</v>
      </c>
      <c r="J2004" t="s">
        <v>2449</v>
      </c>
      <c r="K2004" t="s">
        <v>102</v>
      </c>
      <c r="L2004">
        <v>19140</v>
      </c>
      <c r="M2004">
        <v>761</v>
      </c>
      <c r="N2004" t="s">
        <v>571</v>
      </c>
      <c r="O2004">
        <v>-36</v>
      </c>
      <c r="P2004">
        <v>6</v>
      </c>
      <c r="Q2004" t="s">
        <v>104</v>
      </c>
      <c r="R2004" t="s">
        <v>8304</v>
      </c>
      <c r="S2004">
        <v>-36.18</v>
      </c>
      <c r="T2004">
        <v>844</v>
      </c>
      <c r="U2004" t="s">
        <v>19</v>
      </c>
      <c r="V2004" s="2">
        <v>42862</v>
      </c>
      <c r="W2004" t="s">
        <v>39</v>
      </c>
      <c r="X2004" t="s">
        <v>105</v>
      </c>
      <c r="Y2004" t="s">
        <v>24</v>
      </c>
    </row>
    <row r="2005" spans="1:25" hidden="1" x14ac:dyDescent="0.35">
      <c r="A2005">
        <v>4</v>
      </c>
      <c r="B2005" t="s">
        <v>43</v>
      </c>
      <c r="C2005">
        <v>6</v>
      </c>
      <c r="D2005" t="s">
        <v>26</v>
      </c>
      <c r="E2005" t="s">
        <v>99</v>
      </c>
      <c r="F2005" t="s">
        <v>13</v>
      </c>
      <c r="G2005" t="s">
        <v>1913</v>
      </c>
      <c r="H2005" s="1">
        <v>0.2</v>
      </c>
      <c r="I2005" s="2">
        <v>42858</v>
      </c>
      <c r="J2005" t="s">
        <v>2449</v>
      </c>
      <c r="K2005" t="s">
        <v>102</v>
      </c>
      <c r="L2005">
        <v>19140</v>
      </c>
      <c r="M2005">
        <v>813</v>
      </c>
      <c r="N2005" t="s">
        <v>3546</v>
      </c>
      <c r="O2005">
        <v>7</v>
      </c>
      <c r="P2005">
        <v>2</v>
      </c>
      <c r="Q2005" t="s">
        <v>104</v>
      </c>
      <c r="R2005" t="s">
        <v>8304</v>
      </c>
      <c r="S2005">
        <v>6.52</v>
      </c>
      <c r="T2005">
        <v>24</v>
      </c>
      <c r="U2005" t="s">
        <v>19</v>
      </c>
      <c r="V2005" s="2">
        <v>42862</v>
      </c>
      <c r="W2005" t="s">
        <v>39</v>
      </c>
      <c r="X2005" t="s">
        <v>105</v>
      </c>
      <c r="Y2005" t="s">
        <v>56</v>
      </c>
    </row>
    <row r="2006" spans="1:25" hidden="1" x14ac:dyDescent="0.35">
      <c r="A2006">
        <v>4</v>
      </c>
      <c r="B2006" t="s">
        <v>43</v>
      </c>
      <c r="C2006">
        <v>6</v>
      </c>
      <c r="D2006" t="s">
        <v>26</v>
      </c>
      <c r="E2006" t="s">
        <v>99</v>
      </c>
      <c r="F2006" t="s">
        <v>13</v>
      </c>
      <c r="G2006" t="s">
        <v>1913</v>
      </c>
      <c r="H2006" s="1">
        <v>0.2</v>
      </c>
      <c r="I2006" s="2">
        <v>42858</v>
      </c>
      <c r="J2006" t="s">
        <v>2449</v>
      </c>
      <c r="K2006" t="s">
        <v>102</v>
      </c>
      <c r="L2006">
        <v>19140</v>
      </c>
      <c r="M2006">
        <v>1420</v>
      </c>
      <c r="N2006" t="s">
        <v>2951</v>
      </c>
      <c r="O2006">
        <v>14</v>
      </c>
      <c r="P2006">
        <v>2</v>
      </c>
      <c r="Q2006" t="s">
        <v>104</v>
      </c>
      <c r="R2006" t="s">
        <v>8304</v>
      </c>
      <c r="S2006">
        <v>14.23</v>
      </c>
      <c r="T2006">
        <v>60</v>
      </c>
      <c r="U2006" t="s">
        <v>19</v>
      </c>
      <c r="V2006" s="2">
        <v>42862</v>
      </c>
      <c r="W2006" t="s">
        <v>39</v>
      </c>
      <c r="X2006" t="s">
        <v>105</v>
      </c>
      <c r="Y2006" t="s">
        <v>49</v>
      </c>
    </row>
    <row r="2007" spans="1:25" hidden="1" x14ac:dyDescent="0.35">
      <c r="A2007">
        <v>4</v>
      </c>
      <c r="B2007" t="s">
        <v>43</v>
      </c>
      <c r="C2007">
        <v>6</v>
      </c>
      <c r="D2007" t="s">
        <v>26</v>
      </c>
      <c r="E2007" t="s">
        <v>99</v>
      </c>
      <c r="F2007" t="s">
        <v>13</v>
      </c>
      <c r="G2007" t="s">
        <v>1913</v>
      </c>
      <c r="H2007" s="1">
        <v>0.2</v>
      </c>
      <c r="I2007" s="2">
        <v>42858</v>
      </c>
      <c r="J2007" t="s">
        <v>2449</v>
      </c>
      <c r="K2007" t="s">
        <v>102</v>
      </c>
      <c r="L2007">
        <v>19140</v>
      </c>
      <c r="M2007">
        <v>1688</v>
      </c>
      <c r="N2007" t="s">
        <v>916</v>
      </c>
      <c r="O2007">
        <v>3</v>
      </c>
      <c r="P2007">
        <v>2</v>
      </c>
      <c r="Q2007" t="s">
        <v>104</v>
      </c>
      <c r="R2007" t="s">
        <v>8304</v>
      </c>
      <c r="S2007">
        <v>2.89</v>
      </c>
      <c r="T2007">
        <v>8</v>
      </c>
      <c r="U2007" t="s">
        <v>19</v>
      </c>
      <c r="V2007" s="2">
        <v>42862</v>
      </c>
      <c r="W2007" t="s">
        <v>39</v>
      </c>
      <c r="X2007" t="s">
        <v>105</v>
      </c>
      <c r="Y2007" t="s">
        <v>64</v>
      </c>
    </row>
    <row r="2008" spans="1:25" hidden="1" x14ac:dyDescent="0.35">
      <c r="A2008">
        <v>4</v>
      </c>
      <c r="B2008" t="s">
        <v>43</v>
      </c>
      <c r="C2008">
        <v>6</v>
      </c>
      <c r="D2008" t="s">
        <v>26</v>
      </c>
      <c r="E2008" t="s">
        <v>99</v>
      </c>
      <c r="F2008" t="s">
        <v>13</v>
      </c>
      <c r="G2008" t="s">
        <v>1913</v>
      </c>
      <c r="H2008" s="1">
        <v>0.2</v>
      </c>
      <c r="I2008" s="2">
        <v>42858</v>
      </c>
      <c r="J2008" t="s">
        <v>2449</v>
      </c>
      <c r="K2008" t="s">
        <v>102</v>
      </c>
      <c r="L2008">
        <v>19140</v>
      </c>
      <c r="M2008">
        <v>636</v>
      </c>
      <c r="N2008" t="s">
        <v>3111</v>
      </c>
      <c r="O2008">
        <v>-10</v>
      </c>
      <c r="P2008">
        <v>3</v>
      </c>
      <c r="Q2008" t="s">
        <v>104</v>
      </c>
      <c r="R2008" t="s">
        <v>8304</v>
      </c>
      <c r="S2008">
        <v>-9.59</v>
      </c>
      <c r="T2008">
        <v>77</v>
      </c>
      <c r="U2008" t="s">
        <v>19</v>
      </c>
      <c r="V2008" s="2">
        <v>42862</v>
      </c>
      <c r="W2008" t="s">
        <v>39</v>
      </c>
      <c r="X2008" t="s">
        <v>105</v>
      </c>
      <c r="Y2008" t="s">
        <v>42</v>
      </c>
    </row>
    <row r="2009" spans="1:25" hidden="1" x14ac:dyDescent="0.35">
      <c r="A2009">
        <v>4</v>
      </c>
      <c r="B2009" t="s">
        <v>43</v>
      </c>
      <c r="C2009">
        <v>6</v>
      </c>
      <c r="D2009" t="s">
        <v>26</v>
      </c>
      <c r="E2009" t="s">
        <v>99</v>
      </c>
      <c r="F2009" t="s">
        <v>13</v>
      </c>
      <c r="G2009" t="s">
        <v>1913</v>
      </c>
      <c r="H2009" s="1">
        <v>0.2</v>
      </c>
      <c r="I2009" s="2">
        <v>42858</v>
      </c>
      <c r="J2009" t="s">
        <v>2449</v>
      </c>
      <c r="K2009" t="s">
        <v>102</v>
      </c>
      <c r="L2009">
        <v>19140</v>
      </c>
      <c r="M2009">
        <v>366</v>
      </c>
      <c r="N2009" t="s">
        <v>497</v>
      </c>
      <c r="O2009">
        <v>2</v>
      </c>
      <c r="P2009">
        <v>7</v>
      </c>
      <c r="Q2009" t="s">
        <v>104</v>
      </c>
      <c r="R2009" t="s">
        <v>8304</v>
      </c>
      <c r="S2009">
        <v>2.0499999999999998</v>
      </c>
      <c r="T2009">
        <v>18</v>
      </c>
      <c r="U2009" t="s">
        <v>19</v>
      </c>
      <c r="V2009" s="2">
        <v>42862</v>
      </c>
      <c r="W2009" t="s">
        <v>39</v>
      </c>
      <c r="X2009" t="s">
        <v>105</v>
      </c>
      <c r="Y2009" t="s">
        <v>56</v>
      </c>
    </row>
    <row r="2010" spans="1:25" hidden="1" x14ac:dyDescent="0.35">
      <c r="A2010">
        <v>4</v>
      </c>
      <c r="B2010" t="s">
        <v>43</v>
      </c>
      <c r="C2010">
        <v>6</v>
      </c>
      <c r="D2010" t="s">
        <v>50</v>
      </c>
      <c r="E2010" t="s">
        <v>99</v>
      </c>
      <c r="F2010" t="s">
        <v>13</v>
      </c>
      <c r="G2010" t="s">
        <v>1913</v>
      </c>
      <c r="H2010" s="1">
        <v>0.2</v>
      </c>
      <c r="I2010" s="2">
        <v>42858</v>
      </c>
      <c r="J2010" t="s">
        <v>2449</v>
      </c>
      <c r="K2010" t="s">
        <v>102</v>
      </c>
      <c r="L2010">
        <v>19140</v>
      </c>
      <c r="M2010">
        <v>1403</v>
      </c>
      <c r="N2010" t="s">
        <v>5076</v>
      </c>
      <c r="O2010">
        <v>0</v>
      </c>
      <c r="P2010">
        <v>3</v>
      </c>
      <c r="Q2010" t="s">
        <v>104</v>
      </c>
      <c r="R2010" t="s">
        <v>8304</v>
      </c>
      <c r="S2010">
        <v>-0.34</v>
      </c>
      <c r="T2010">
        <v>28</v>
      </c>
      <c r="U2010" t="s">
        <v>19</v>
      </c>
      <c r="V2010" s="2">
        <v>42862</v>
      </c>
      <c r="W2010" t="s">
        <v>39</v>
      </c>
      <c r="X2010" t="s">
        <v>105</v>
      </c>
      <c r="Y2010" t="s">
        <v>113</v>
      </c>
    </row>
    <row r="2011" spans="1:25" hidden="1" x14ac:dyDescent="0.35">
      <c r="A2011">
        <v>4</v>
      </c>
      <c r="B2011" t="s">
        <v>43</v>
      </c>
      <c r="C2011">
        <v>6</v>
      </c>
      <c r="D2011" t="s">
        <v>11</v>
      </c>
      <c r="E2011" t="s">
        <v>195</v>
      </c>
      <c r="F2011" t="s">
        <v>13</v>
      </c>
      <c r="G2011" t="s">
        <v>5927</v>
      </c>
      <c r="H2011" s="1">
        <v>0.2</v>
      </c>
      <c r="I2011" s="2">
        <v>42914</v>
      </c>
      <c r="J2011" t="s">
        <v>7987</v>
      </c>
      <c r="K2011" t="s">
        <v>30</v>
      </c>
      <c r="L2011">
        <v>85234</v>
      </c>
      <c r="M2011">
        <v>596</v>
      </c>
      <c r="N2011" t="s">
        <v>1446</v>
      </c>
      <c r="O2011">
        <v>47</v>
      </c>
      <c r="P2011">
        <v>4</v>
      </c>
      <c r="Q2011" t="s">
        <v>32</v>
      </c>
      <c r="R2011" t="s">
        <v>92</v>
      </c>
      <c r="S2011">
        <v>46.63</v>
      </c>
      <c r="T2011">
        <v>622</v>
      </c>
      <c r="U2011" t="s">
        <v>33</v>
      </c>
      <c r="V2011" s="2">
        <v>42918</v>
      </c>
      <c r="W2011" t="s">
        <v>39</v>
      </c>
      <c r="X2011" t="s">
        <v>199</v>
      </c>
      <c r="Y2011" t="s">
        <v>47</v>
      </c>
    </row>
    <row r="2012" spans="1:25" hidden="1" x14ac:dyDescent="0.35">
      <c r="A2012">
        <v>4</v>
      </c>
      <c r="B2012" t="s">
        <v>43</v>
      </c>
      <c r="C2012">
        <v>6</v>
      </c>
      <c r="D2012" t="s">
        <v>26</v>
      </c>
      <c r="E2012" t="s">
        <v>195</v>
      </c>
      <c r="F2012" t="s">
        <v>13</v>
      </c>
      <c r="G2012" t="s">
        <v>5927</v>
      </c>
      <c r="H2012" s="1">
        <v>0.2</v>
      </c>
      <c r="I2012" s="2">
        <v>42914</v>
      </c>
      <c r="J2012" t="s">
        <v>7987</v>
      </c>
      <c r="K2012" t="s">
        <v>30</v>
      </c>
      <c r="L2012">
        <v>85234</v>
      </c>
      <c r="M2012">
        <v>212</v>
      </c>
      <c r="N2012" t="s">
        <v>2976</v>
      </c>
      <c r="O2012">
        <v>2</v>
      </c>
      <c r="P2012">
        <v>2</v>
      </c>
      <c r="Q2012" t="s">
        <v>32</v>
      </c>
      <c r="R2012" t="s">
        <v>92</v>
      </c>
      <c r="S2012">
        <v>1.99</v>
      </c>
      <c r="T2012">
        <v>6</v>
      </c>
      <c r="U2012" t="s">
        <v>33</v>
      </c>
      <c r="V2012" s="2">
        <v>42918</v>
      </c>
      <c r="W2012" t="s">
        <v>39</v>
      </c>
      <c r="X2012" t="s">
        <v>199</v>
      </c>
      <c r="Y2012" t="s">
        <v>35</v>
      </c>
    </row>
    <row r="2013" spans="1:25" hidden="1" x14ac:dyDescent="0.35">
      <c r="A2013">
        <v>6</v>
      </c>
      <c r="B2013" t="s">
        <v>10</v>
      </c>
      <c r="C2013">
        <v>6</v>
      </c>
      <c r="D2013" t="s">
        <v>11</v>
      </c>
      <c r="E2013" t="s">
        <v>498</v>
      </c>
      <c r="F2013" t="s">
        <v>13</v>
      </c>
      <c r="G2013" t="s">
        <v>5551</v>
      </c>
      <c r="H2013" s="1">
        <v>0.6</v>
      </c>
      <c r="I2013" s="2">
        <v>42952</v>
      </c>
      <c r="J2013" t="s">
        <v>5552</v>
      </c>
      <c r="K2013" t="s">
        <v>73</v>
      </c>
      <c r="L2013">
        <v>75220</v>
      </c>
      <c r="M2013">
        <v>572</v>
      </c>
      <c r="N2013" t="s">
        <v>1880</v>
      </c>
      <c r="O2013">
        <v>-11</v>
      </c>
      <c r="P2013">
        <v>5</v>
      </c>
      <c r="Q2013" t="s">
        <v>75</v>
      </c>
      <c r="R2013" t="s">
        <v>8304</v>
      </c>
      <c r="S2013">
        <v>-11.44</v>
      </c>
      <c r="T2013">
        <v>15</v>
      </c>
      <c r="U2013" t="s">
        <v>33</v>
      </c>
      <c r="V2013" s="2">
        <v>42958</v>
      </c>
      <c r="W2013" t="s">
        <v>39</v>
      </c>
      <c r="X2013" t="s">
        <v>77</v>
      </c>
      <c r="Y2013" t="s">
        <v>47</v>
      </c>
    </row>
    <row r="2014" spans="1:25" hidden="1" x14ac:dyDescent="0.35">
      <c r="A2014">
        <v>6</v>
      </c>
      <c r="B2014" t="s">
        <v>10</v>
      </c>
      <c r="C2014">
        <v>6</v>
      </c>
      <c r="D2014" t="s">
        <v>26</v>
      </c>
      <c r="E2014" t="s">
        <v>498</v>
      </c>
      <c r="F2014" t="s">
        <v>13</v>
      </c>
      <c r="G2014" t="s">
        <v>5551</v>
      </c>
      <c r="H2014" s="1">
        <v>0.2</v>
      </c>
      <c r="I2014" s="2">
        <v>42952</v>
      </c>
      <c r="J2014" t="s">
        <v>5552</v>
      </c>
      <c r="K2014" t="s">
        <v>73</v>
      </c>
      <c r="L2014">
        <v>75220</v>
      </c>
      <c r="M2014">
        <v>1516</v>
      </c>
      <c r="N2014" t="s">
        <v>3664</v>
      </c>
      <c r="O2014">
        <v>-5</v>
      </c>
      <c r="P2014">
        <v>3</v>
      </c>
      <c r="Q2014" t="s">
        <v>75</v>
      </c>
      <c r="R2014" t="s">
        <v>8304</v>
      </c>
      <c r="S2014">
        <v>-4.9000000000000004</v>
      </c>
      <c r="T2014">
        <v>23</v>
      </c>
      <c r="U2014" t="s">
        <v>33</v>
      </c>
      <c r="V2014" s="2">
        <v>42958</v>
      </c>
      <c r="W2014" t="s">
        <v>39</v>
      </c>
      <c r="X2014" t="s">
        <v>77</v>
      </c>
      <c r="Y2014" t="s">
        <v>356</v>
      </c>
    </row>
    <row r="2015" spans="1:25" hidden="1" x14ac:dyDescent="0.35">
      <c r="A2015">
        <v>6</v>
      </c>
      <c r="B2015" t="s">
        <v>10</v>
      </c>
      <c r="C2015">
        <v>6</v>
      </c>
      <c r="D2015" t="s">
        <v>26</v>
      </c>
      <c r="E2015" t="s">
        <v>498</v>
      </c>
      <c r="F2015" t="s">
        <v>13</v>
      </c>
      <c r="G2015" t="s">
        <v>5551</v>
      </c>
      <c r="H2015" s="1">
        <v>0.2</v>
      </c>
      <c r="I2015" s="2">
        <v>42952</v>
      </c>
      <c r="J2015" t="s">
        <v>5552</v>
      </c>
      <c r="K2015" t="s">
        <v>73</v>
      </c>
      <c r="L2015">
        <v>75220</v>
      </c>
      <c r="M2015">
        <v>1263</v>
      </c>
      <c r="N2015" t="s">
        <v>8272</v>
      </c>
      <c r="O2015">
        <v>-1</v>
      </c>
      <c r="P2015">
        <v>7</v>
      </c>
      <c r="Q2015" t="s">
        <v>75</v>
      </c>
      <c r="R2015" t="s">
        <v>8304</v>
      </c>
      <c r="S2015">
        <v>-1.26</v>
      </c>
      <c r="T2015">
        <v>33</v>
      </c>
      <c r="U2015" t="s">
        <v>33</v>
      </c>
      <c r="V2015" s="2">
        <v>42958</v>
      </c>
      <c r="W2015" t="s">
        <v>39</v>
      </c>
      <c r="X2015" t="s">
        <v>77</v>
      </c>
      <c r="Y2015" t="s">
        <v>42</v>
      </c>
    </row>
    <row r="2016" spans="1:25" hidden="1" x14ac:dyDescent="0.35">
      <c r="A2016">
        <v>6</v>
      </c>
      <c r="B2016" t="s">
        <v>10</v>
      </c>
      <c r="C2016">
        <v>6</v>
      </c>
      <c r="D2016" t="s">
        <v>26</v>
      </c>
      <c r="E2016" t="s">
        <v>498</v>
      </c>
      <c r="F2016" t="s">
        <v>13</v>
      </c>
      <c r="G2016" t="s">
        <v>5551</v>
      </c>
      <c r="H2016" s="1">
        <v>0.8</v>
      </c>
      <c r="I2016" s="2">
        <v>42952</v>
      </c>
      <c r="J2016" t="s">
        <v>5552</v>
      </c>
      <c r="K2016" t="s">
        <v>73</v>
      </c>
      <c r="L2016">
        <v>75220</v>
      </c>
      <c r="M2016">
        <v>269</v>
      </c>
      <c r="N2016" t="s">
        <v>3712</v>
      </c>
      <c r="O2016">
        <v>-2</v>
      </c>
      <c r="P2016">
        <v>1</v>
      </c>
      <c r="Q2016" t="s">
        <v>75</v>
      </c>
      <c r="R2016" t="s">
        <v>8304</v>
      </c>
      <c r="S2016">
        <v>-2.1800000000000002</v>
      </c>
      <c r="T2016">
        <v>1</v>
      </c>
      <c r="U2016" t="s">
        <v>33</v>
      </c>
      <c r="V2016" s="2">
        <v>42958</v>
      </c>
      <c r="W2016" t="s">
        <v>39</v>
      </c>
      <c r="X2016" t="s">
        <v>77</v>
      </c>
      <c r="Y2016" t="s">
        <v>54</v>
      </c>
    </row>
    <row r="2017" spans="1:25" hidden="1" x14ac:dyDescent="0.35">
      <c r="A2017">
        <v>5</v>
      </c>
      <c r="B2017" t="s">
        <v>43</v>
      </c>
      <c r="C2017">
        <v>6</v>
      </c>
      <c r="D2017" t="s">
        <v>11</v>
      </c>
      <c r="E2017" t="s">
        <v>65</v>
      </c>
      <c r="F2017" t="s">
        <v>13</v>
      </c>
      <c r="G2017" t="s">
        <v>6959</v>
      </c>
      <c r="H2017" s="1">
        <v>0</v>
      </c>
      <c r="I2017" s="2">
        <v>43059</v>
      </c>
      <c r="J2017" t="s">
        <v>7154</v>
      </c>
      <c r="K2017" t="s">
        <v>30</v>
      </c>
      <c r="L2017">
        <v>98105</v>
      </c>
      <c r="M2017">
        <v>572</v>
      </c>
      <c r="N2017" t="s">
        <v>1880</v>
      </c>
      <c r="O2017">
        <v>6</v>
      </c>
      <c r="P2017">
        <v>3</v>
      </c>
      <c r="Q2017" t="s">
        <v>32</v>
      </c>
      <c r="R2017" t="s">
        <v>8304</v>
      </c>
      <c r="S2017">
        <v>6.42</v>
      </c>
      <c r="T2017">
        <v>22</v>
      </c>
      <c r="U2017" t="s">
        <v>76</v>
      </c>
      <c r="V2017" s="2">
        <v>43064</v>
      </c>
      <c r="W2017" t="s">
        <v>39</v>
      </c>
      <c r="X2017" t="s">
        <v>69</v>
      </c>
      <c r="Y2017" t="s">
        <v>47</v>
      </c>
    </row>
    <row r="2018" spans="1:25" hidden="1" x14ac:dyDescent="0.35">
      <c r="A2018">
        <v>5</v>
      </c>
      <c r="B2018" t="s">
        <v>43</v>
      </c>
      <c r="C2018">
        <v>6</v>
      </c>
      <c r="D2018" t="s">
        <v>26</v>
      </c>
      <c r="E2018" t="s">
        <v>65</v>
      </c>
      <c r="F2018" t="s">
        <v>13</v>
      </c>
      <c r="G2018" t="s">
        <v>6959</v>
      </c>
      <c r="H2018" s="1">
        <v>0</v>
      </c>
      <c r="I2018" s="2">
        <v>43059</v>
      </c>
      <c r="J2018" t="s">
        <v>7154</v>
      </c>
      <c r="K2018" t="s">
        <v>30</v>
      </c>
      <c r="L2018">
        <v>98105</v>
      </c>
      <c r="M2018">
        <v>1150</v>
      </c>
      <c r="N2018" t="s">
        <v>3123</v>
      </c>
      <c r="O2018">
        <v>31</v>
      </c>
      <c r="P2018">
        <v>6</v>
      </c>
      <c r="Q2018" t="s">
        <v>32</v>
      </c>
      <c r="R2018" t="s">
        <v>8304</v>
      </c>
      <c r="S2018">
        <v>30.95</v>
      </c>
      <c r="T2018">
        <v>119</v>
      </c>
      <c r="U2018" t="s">
        <v>76</v>
      </c>
      <c r="V2018" s="2">
        <v>43064</v>
      </c>
      <c r="W2018" t="s">
        <v>39</v>
      </c>
      <c r="X2018" t="s">
        <v>69</v>
      </c>
      <c r="Y2018" t="s">
        <v>49</v>
      </c>
    </row>
    <row r="2019" spans="1:25" hidden="1" x14ac:dyDescent="0.35">
      <c r="A2019">
        <v>5</v>
      </c>
      <c r="B2019" t="s">
        <v>43</v>
      </c>
      <c r="C2019">
        <v>6</v>
      </c>
      <c r="D2019" t="s">
        <v>50</v>
      </c>
      <c r="E2019" t="s">
        <v>65</v>
      </c>
      <c r="F2019" t="s">
        <v>13</v>
      </c>
      <c r="G2019" t="s">
        <v>6959</v>
      </c>
      <c r="H2019" s="1">
        <v>0</v>
      </c>
      <c r="I2019" s="2">
        <v>43059</v>
      </c>
      <c r="J2019" t="s">
        <v>7154</v>
      </c>
      <c r="K2019" t="s">
        <v>30</v>
      </c>
      <c r="L2019">
        <v>98105</v>
      </c>
      <c r="M2019">
        <v>125</v>
      </c>
      <c r="N2019" t="s">
        <v>4752</v>
      </c>
      <c r="O2019">
        <v>6</v>
      </c>
      <c r="P2019">
        <v>2</v>
      </c>
      <c r="Q2019" t="s">
        <v>32</v>
      </c>
      <c r="R2019" t="s">
        <v>8304</v>
      </c>
      <c r="S2019">
        <v>6.01</v>
      </c>
      <c r="T2019">
        <v>14</v>
      </c>
      <c r="U2019" t="s">
        <v>76</v>
      </c>
      <c r="V2019" s="2">
        <v>43064</v>
      </c>
      <c r="W2019" t="s">
        <v>39</v>
      </c>
      <c r="X2019" t="s">
        <v>69</v>
      </c>
      <c r="Y2019" t="s">
        <v>113</v>
      </c>
    </row>
    <row r="2020" spans="1:25" x14ac:dyDescent="0.35">
      <c r="A2020">
        <v>5</v>
      </c>
      <c r="B2020" t="s">
        <v>43</v>
      </c>
      <c r="C2020">
        <v>6</v>
      </c>
      <c r="D2020" t="s">
        <v>26</v>
      </c>
      <c r="E2020" t="s">
        <v>27</v>
      </c>
      <c r="F2020" t="s">
        <v>13</v>
      </c>
      <c r="G2020" t="s">
        <v>1199</v>
      </c>
      <c r="H2020" s="1">
        <v>0</v>
      </c>
      <c r="I2020" s="2">
        <v>42978</v>
      </c>
      <c r="J2020" t="s">
        <v>1432</v>
      </c>
      <c r="K2020" t="s">
        <v>30</v>
      </c>
      <c r="L2020">
        <v>90004</v>
      </c>
      <c r="M2020">
        <v>1831</v>
      </c>
      <c r="N2020" t="s">
        <v>1131</v>
      </c>
      <c r="O2020">
        <v>28</v>
      </c>
      <c r="P2020">
        <v>9</v>
      </c>
      <c r="Q2020" t="s">
        <v>32</v>
      </c>
      <c r="R2020" t="s">
        <v>8304</v>
      </c>
      <c r="S2020">
        <v>27.99</v>
      </c>
      <c r="T2020">
        <v>58</v>
      </c>
      <c r="U2020" t="s">
        <v>19</v>
      </c>
      <c r="V2020" s="2">
        <v>42983</v>
      </c>
      <c r="W2020" t="s">
        <v>39</v>
      </c>
      <c r="X2020" t="s">
        <v>34</v>
      </c>
      <c r="Y2020" t="s">
        <v>64</v>
      </c>
    </row>
    <row r="2021" spans="1:25" hidden="1" x14ac:dyDescent="0.35">
      <c r="A2021">
        <v>6</v>
      </c>
      <c r="B2021" t="s">
        <v>10</v>
      </c>
      <c r="C2021">
        <v>6</v>
      </c>
      <c r="D2021" t="s">
        <v>26</v>
      </c>
      <c r="E2021" t="s">
        <v>2572</v>
      </c>
      <c r="F2021" t="s">
        <v>13</v>
      </c>
      <c r="G2021" t="s">
        <v>2350</v>
      </c>
      <c r="H2021" s="1">
        <v>0.2</v>
      </c>
      <c r="I2021" s="2">
        <v>43090</v>
      </c>
      <c r="J2021" t="s">
        <v>4355</v>
      </c>
      <c r="K2021" t="s">
        <v>16</v>
      </c>
      <c r="L2021">
        <v>32114</v>
      </c>
      <c r="M2021">
        <v>1340</v>
      </c>
      <c r="N2021" t="s">
        <v>3885</v>
      </c>
      <c r="O2021">
        <v>9</v>
      </c>
      <c r="P2021">
        <v>2</v>
      </c>
      <c r="Q2021" t="s">
        <v>18</v>
      </c>
      <c r="R2021" t="s">
        <v>8304</v>
      </c>
      <c r="S2021">
        <v>9.2200000000000006</v>
      </c>
      <c r="T2021">
        <v>27</v>
      </c>
      <c r="U2021" t="s">
        <v>19</v>
      </c>
      <c r="V2021" s="2">
        <v>43096</v>
      </c>
      <c r="W2021" t="s">
        <v>39</v>
      </c>
      <c r="X2021" t="s">
        <v>40</v>
      </c>
      <c r="Y2021" t="s">
        <v>119</v>
      </c>
    </row>
    <row r="2022" spans="1:25" hidden="1" x14ac:dyDescent="0.35">
      <c r="A2022">
        <v>6</v>
      </c>
      <c r="B2022" t="s">
        <v>10</v>
      </c>
      <c r="C2022">
        <v>6</v>
      </c>
      <c r="D2022" t="s">
        <v>50</v>
      </c>
      <c r="E2022" t="s">
        <v>2572</v>
      </c>
      <c r="F2022" t="s">
        <v>13</v>
      </c>
      <c r="G2022" t="s">
        <v>2350</v>
      </c>
      <c r="H2022" s="1">
        <v>0.2</v>
      </c>
      <c r="I2022" s="2">
        <v>43090</v>
      </c>
      <c r="J2022" t="s">
        <v>4355</v>
      </c>
      <c r="K2022" t="s">
        <v>16</v>
      </c>
      <c r="L2022">
        <v>32114</v>
      </c>
      <c r="M2022">
        <v>1079</v>
      </c>
      <c r="N2022" t="s">
        <v>5039</v>
      </c>
      <c r="O2022">
        <v>15</v>
      </c>
      <c r="P2022">
        <v>6</v>
      </c>
      <c r="Q2022" t="s">
        <v>18</v>
      </c>
      <c r="R2022" t="s">
        <v>8304</v>
      </c>
      <c r="S2022">
        <v>14.63</v>
      </c>
      <c r="T2022">
        <v>51</v>
      </c>
      <c r="U2022" t="s">
        <v>19</v>
      </c>
      <c r="V2022" s="2">
        <v>43096</v>
      </c>
      <c r="W2022" t="s">
        <v>39</v>
      </c>
      <c r="X2022" t="s">
        <v>40</v>
      </c>
      <c r="Y2022" t="s">
        <v>113</v>
      </c>
    </row>
    <row r="2023" spans="1:25" hidden="1" x14ac:dyDescent="0.35">
      <c r="A2023">
        <v>0</v>
      </c>
      <c r="B2023" t="s">
        <v>10</v>
      </c>
      <c r="C2023">
        <v>0</v>
      </c>
      <c r="D2023" t="s">
        <v>26</v>
      </c>
      <c r="E2023" t="s">
        <v>1465</v>
      </c>
      <c r="F2023" t="s">
        <v>13</v>
      </c>
      <c r="G2023" t="s">
        <v>2790</v>
      </c>
      <c r="H2023" s="1">
        <v>0</v>
      </c>
      <c r="I2023" s="2">
        <v>42829</v>
      </c>
      <c r="J2023" t="s">
        <v>3177</v>
      </c>
      <c r="K2023" t="s">
        <v>73</v>
      </c>
      <c r="L2023">
        <v>48911</v>
      </c>
      <c r="M2023">
        <v>46</v>
      </c>
      <c r="N2023" t="s">
        <v>3178</v>
      </c>
      <c r="O2023">
        <v>6</v>
      </c>
      <c r="P2023">
        <v>2</v>
      </c>
      <c r="Q2023" t="s">
        <v>75</v>
      </c>
      <c r="R2023" t="s">
        <v>8304</v>
      </c>
      <c r="S2023">
        <v>5.87</v>
      </c>
      <c r="T2023">
        <v>13</v>
      </c>
      <c r="U2023" t="s">
        <v>19</v>
      </c>
      <c r="V2023" s="2">
        <v>42829</v>
      </c>
      <c r="W2023" t="s">
        <v>773</v>
      </c>
      <c r="X2023" t="s">
        <v>156</v>
      </c>
      <c r="Y2023" t="s">
        <v>54</v>
      </c>
    </row>
    <row r="2024" spans="1:25" hidden="1" x14ac:dyDescent="0.35">
      <c r="A2024">
        <v>0</v>
      </c>
      <c r="B2024" t="s">
        <v>10</v>
      </c>
      <c r="C2024">
        <v>0</v>
      </c>
      <c r="D2024" t="s">
        <v>26</v>
      </c>
      <c r="E2024" t="s">
        <v>1465</v>
      </c>
      <c r="F2024" t="s">
        <v>13</v>
      </c>
      <c r="G2024" t="s">
        <v>2790</v>
      </c>
      <c r="H2024" s="1">
        <v>0</v>
      </c>
      <c r="I2024" s="2">
        <v>42829</v>
      </c>
      <c r="J2024" t="s">
        <v>3177</v>
      </c>
      <c r="K2024" t="s">
        <v>73</v>
      </c>
      <c r="L2024">
        <v>48911</v>
      </c>
      <c r="M2024">
        <v>1507</v>
      </c>
      <c r="N2024" t="s">
        <v>346</v>
      </c>
      <c r="O2024">
        <v>3</v>
      </c>
      <c r="P2024">
        <v>2</v>
      </c>
      <c r="Q2024" t="s">
        <v>75</v>
      </c>
      <c r="R2024" t="s">
        <v>8304</v>
      </c>
      <c r="S2024">
        <v>2.63</v>
      </c>
      <c r="T2024">
        <v>6</v>
      </c>
      <c r="U2024" t="s">
        <v>19</v>
      </c>
      <c r="V2024" s="2">
        <v>42829</v>
      </c>
      <c r="W2024" t="s">
        <v>773</v>
      </c>
      <c r="X2024" t="s">
        <v>156</v>
      </c>
      <c r="Y2024" t="s">
        <v>176</v>
      </c>
    </row>
    <row r="2025" spans="1:25" hidden="1" x14ac:dyDescent="0.35">
      <c r="A2025">
        <v>0</v>
      </c>
      <c r="B2025" t="s">
        <v>10</v>
      </c>
      <c r="C2025">
        <v>0</v>
      </c>
      <c r="D2025" t="s">
        <v>26</v>
      </c>
      <c r="E2025" t="s">
        <v>1465</v>
      </c>
      <c r="F2025" t="s">
        <v>13</v>
      </c>
      <c r="G2025" t="s">
        <v>2790</v>
      </c>
      <c r="H2025" s="1">
        <v>0.1</v>
      </c>
      <c r="I2025" s="2">
        <v>42829</v>
      </c>
      <c r="J2025" t="s">
        <v>3177</v>
      </c>
      <c r="K2025" t="s">
        <v>73</v>
      </c>
      <c r="L2025">
        <v>48911</v>
      </c>
      <c r="M2025">
        <v>863</v>
      </c>
      <c r="N2025" t="s">
        <v>3187</v>
      </c>
      <c r="O2025">
        <v>107</v>
      </c>
      <c r="P2025">
        <v>2</v>
      </c>
      <c r="Q2025" t="s">
        <v>75</v>
      </c>
      <c r="R2025" t="s">
        <v>8304</v>
      </c>
      <c r="S2025">
        <v>107.35</v>
      </c>
      <c r="T2025">
        <v>644</v>
      </c>
      <c r="U2025" t="s">
        <v>19</v>
      </c>
      <c r="V2025" s="2">
        <v>42829</v>
      </c>
      <c r="W2025" t="s">
        <v>773</v>
      </c>
      <c r="X2025" t="s">
        <v>156</v>
      </c>
      <c r="Y2025" t="s">
        <v>56</v>
      </c>
    </row>
    <row r="2026" spans="1:25" hidden="1" x14ac:dyDescent="0.35">
      <c r="A2026">
        <v>0</v>
      </c>
      <c r="B2026" t="s">
        <v>10</v>
      </c>
      <c r="C2026">
        <v>0</v>
      </c>
      <c r="D2026" t="s">
        <v>50</v>
      </c>
      <c r="E2026" t="s">
        <v>1465</v>
      </c>
      <c r="F2026" t="s">
        <v>13</v>
      </c>
      <c r="G2026" t="s">
        <v>2790</v>
      </c>
      <c r="H2026" s="1">
        <v>0</v>
      </c>
      <c r="I2026" s="2">
        <v>42829</v>
      </c>
      <c r="J2026" t="s">
        <v>3177</v>
      </c>
      <c r="K2026" t="s">
        <v>73</v>
      </c>
      <c r="L2026">
        <v>48911</v>
      </c>
      <c r="M2026">
        <v>1454</v>
      </c>
      <c r="N2026" t="s">
        <v>4812</v>
      </c>
      <c r="O2026">
        <v>0</v>
      </c>
      <c r="P2026">
        <v>1</v>
      </c>
      <c r="Q2026" t="s">
        <v>75</v>
      </c>
      <c r="R2026" t="s">
        <v>8304</v>
      </c>
      <c r="S2026">
        <v>0.44</v>
      </c>
      <c r="T2026">
        <v>11</v>
      </c>
      <c r="U2026" t="s">
        <v>19</v>
      </c>
      <c r="V2026" s="2">
        <v>42829</v>
      </c>
      <c r="W2026" t="s">
        <v>773</v>
      </c>
      <c r="X2026" t="s">
        <v>156</v>
      </c>
      <c r="Y2026" t="s">
        <v>52</v>
      </c>
    </row>
    <row r="2027" spans="1:25" hidden="1" x14ac:dyDescent="0.35">
      <c r="A2027">
        <v>0</v>
      </c>
      <c r="B2027" t="s">
        <v>10</v>
      </c>
      <c r="C2027">
        <v>0</v>
      </c>
      <c r="D2027" t="s">
        <v>50</v>
      </c>
      <c r="E2027" t="s">
        <v>1465</v>
      </c>
      <c r="F2027" t="s">
        <v>13</v>
      </c>
      <c r="G2027" t="s">
        <v>2790</v>
      </c>
      <c r="H2027" s="1">
        <v>0</v>
      </c>
      <c r="I2027" s="2">
        <v>42829</v>
      </c>
      <c r="J2027" t="s">
        <v>3177</v>
      </c>
      <c r="K2027" t="s">
        <v>73</v>
      </c>
      <c r="L2027">
        <v>48911</v>
      </c>
      <c r="M2027">
        <v>372</v>
      </c>
      <c r="N2027" t="s">
        <v>4813</v>
      </c>
      <c r="O2027">
        <v>210</v>
      </c>
      <c r="P2027">
        <v>2</v>
      </c>
      <c r="Q2027" t="s">
        <v>75</v>
      </c>
      <c r="R2027" t="s">
        <v>8304</v>
      </c>
      <c r="S2027">
        <v>209.99</v>
      </c>
      <c r="T2027">
        <v>600</v>
      </c>
      <c r="U2027" t="s">
        <v>19</v>
      </c>
      <c r="V2027" s="2">
        <v>42829</v>
      </c>
      <c r="W2027" t="s">
        <v>773</v>
      </c>
      <c r="X2027" t="s">
        <v>156</v>
      </c>
      <c r="Y2027" t="s">
        <v>727</v>
      </c>
    </row>
    <row r="2028" spans="1:25" hidden="1" x14ac:dyDescent="0.35">
      <c r="A2028">
        <v>7</v>
      </c>
      <c r="B2028" t="s">
        <v>25</v>
      </c>
      <c r="C2028">
        <v>6</v>
      </c>
      <c r="D2028" t="s">
        <v>26</v>
      </c>
      <c r="E2028" t="s">
        <v>192</v>
      </c>
      <c r="F2028" t="s">
        <v>13</v>
      </c>
      <c r="G2028" t="s">
        <v>1355</v>
      </c>
      <c r="H2028" s="1">
        <v>0.2</v>
      </c>
      <c r="I2028" s="2">
        <v>43018</v>
      </c>
      <c r="J2028" t="s">
        <v>3876</v>
      </c>
      <c r="K2028" t="s">
        <v>73</v>
      </c>
      <c r="L2028">
        <v>60610</v>
      </c>
      <c r="M2028">
        <v>245</v>
      </c>
      <c r="N2028" t="s">
        <v>3837</v>
      </c>
      <c r="O2028">
        <v>1</v>
      </c>
      <c r="P2028">
        <v>3</v>
      </c>
      <c r="Q2028" t="s">
        <v>75</v>
      </c>
      <c r="R2028" t="s">
        <v>8304</v>
      </c>
      <c r="S2028">
        <v>1</v>
      </c>
      <c r="T2028">
        <v>8</v>
      </c>
      <c r="U2028" t="s">
        <v>19</v>
      </c>
      <c r="V2028" s="2">
        <v>43025</v>
      </c>
      <c r="W2028" t="s">
        <v>39</v>
      </c>
      <c r="X2028" t="s">
        <v>139</v>
      </c>
      <c r="Y2028" t="s">
        <v>49</v>
      </c>
    </row>
    <row r="2029" spans="1:25" hidden="1" x14ac:dyDescent="0.35">
      <c r="A2029">
        <v>3</v>
      </c>
      <c r="B2029" t="s">
        <v>25</v>
      </c>
      <c r="C2029">
        <v>1</v>
      </c>
      <c r="D2029" t="s">
        <v>26</v>
      </c>
      <c r="E2029" t="s">
        <v>171</v>
      </c>
      <c r="F2029" t="s">
        <v>13</v>
      </c>
      <c r="G2029" t="s">
        <v>718</v>
      </c>
      <c r="H2029" s="1">
        <v>0</v>
      </c>
      <c r="I2029" s="2">
        <v>42850</v>
      </c>
      <c r="J2029" t="s">
        <v>2886</v>
      </c>
      <c r="K2029" t="s">
        <v>102</v>
      </c>
      <c r="L2029">
        <v>10035</v>
      </c>
      <c r="M2029">
        <v>815</v>
      </c>
      <c r="N2029" t="s">
        <v>74</v>
      </c>
      <c r="O2029">
        <v>91</v>
      </c>
      <c r="P2029">
        <v>3</v>
      </c>
      <c r="Q2029" t="s">
        <v>104</v>
      </c>
      <c r="R2029" t="s">
        <v>8304</v>
      </c>
      <c r="S2029">
        <v>90.83</v>
      </c>
      <c r="T2029">
        <v>206</v>
      </c>
      <c r="U2029" t="s">
        <v>19</v>
      </c>
      <c r="V2029" s="2">
        <v>42853</v>
      </c>
      <c r="W2029" t="s">
        <v>130</v>
      </c>
      <c r="X2029" t="s">
        <v>175</v>
      </c>
      <c r="Y2029" t="s">
        <v>56</v>
      </c>
    </row>
    <row r="2030" spans="1:25" x14ac:dyDescent="0.35">
      <c r="A2030">
        <v>0</v>
      </c>
      <c r="B2030" t="s">
        <v>10</v>
      </c>
      <c r="C2030">
        <v>0</v>
      </c>
      <c r="D2030" t="s">
        <v>11</v>
      </c>
      <c r="E2030" t="s">
        <v>1389</v>
      </c>
      <c r="F2030" t="s">
        <v>13</v>
      </c>
      <c r="G2030" t="s">
        <v>1802</v>
      </c>
      <c r="H2030" s="1">
        <v>0</v>
      </c>
      <c r="I2030" s="2">
        <v>43000</v>
      </c>
      <c r="J2030" t="s">
        <v>1803</v>
      </c>
      <c r="K2030" t="s">
        <v>30</v>
      </c>
      <c r="L2030">
        <v>92054</v>
      </c>
      <c r="M2030">
        <v>1042</v>
      </c>
      <c r="N2030" t="s">
        <v>1528</v>
      </c>
      <c r="O2030">
        <v>53</v>
      </c>
      <c r="P2030">
        <v>2</v>
      </c>
      <c r="Q2030" t="s">
        <v>32</v>
      </c>
      <c r="R2030" t="s">
        <v>8304</v>
      </c>
      <c r="S2030">
        <v>53.2</v>
      </c>
      <c r="T2030">
        <v>205</v>
      </c>
      <c r="U2030" t="s">
        <v>19</v>
      </c>
      <c r="V2030" s="2">
        <v>43000</v>
      </c>
      <c r="W2030" t="s">
        <v>773</v>
      </c>
      <c r="X2030" t="s">
        <v>34</v>
      </c>
      <c r="Y2030" t="s">
        <v>47</v>
      </c>
    </row>
    <row r="2031" spans="1:25" hidden="1" x14ac:dyDescent="0.35">
      <c r="A2031">
        <v>6</v>
      </c>
      <c r="B2031" t="s">
        <v>10</v>
      </c>
      <c r="C2031">
        <v>6</v>
      </c>
      <c r="D2031" t="s">
        <v>50</v>
      </c>
      <c r="E2031" t="s">
        <v>961</v>
      </c>
      <c r="F2031" t="s">
        <v>13</v>
      </c>
      <c r="G2031" t="s">
        <v>1234</v>
      </c>
      <c r="H2031" s="1">
        <v>0.2</v>
      </c>
      <c r="I2031" s="2">
        <v>42928</v>
      </c>
      <c r="J2031" t="s">
        <v>5007</v>
      </c>
      <c r="K2031" t="s">
        <v>73</v>
      </c>
      <c r="L2031">
        <v>79109</v>
      </c>
      <c r="M2031">
        <v>1611</v>
      </c>
      <c r="N2031" t="s">
        <v>4867</v>
      </c>
      <c r="O2031">
        <v>31</v>
      </c>
      <c r="P2031">
        <v>4</v>
      </c>
      <c r="Q2031" t="s">
        <v>75</v>
      </c>
      <c r="R2031" t="s">
        <v>8304</v>
      </c>
      <c r="S2031">
        <v>30.72</v>
      </c>
      <c r="T2031">
        <v>307</v>
      </c>
      <c r="U2031" t="s">
        <v>19</v>
      </c>
      <c r="V2031" s="2">
        <v>42934</v>
      </c>
      <c r="W2031" t="s">
        <v>39</v>
      </c>
      <c r="X2031" t="s">
        <v>77</v>
      </c>
      <c r="Y2031" t="s">
        <v>52</v>
      </c>
    </row>
    <row r="2032" spans="1:25" hidden="1" x14ac:dyDescent="0.35">
      <c r="A2032">
        <v>4</v>
      </c>
      <c r="B2032" t="s">
        <v>43</v>
      </c>
      <c r="C2032">
        <v>6</v>
      </c>
      <c r="D2032" t="s">
        <v>11</v>
      </c>
      <c r="E2032" t="s">
        <v>201</v>
      </c>
      <c r="F2032" t="s">
        <v>13</v>
      </c>
      <c r="G2032" t="s">
        <v>1093</v>
      </c>
      <c r="H2032" s="1">
        <v>0.5</v>
      </c>
      <c r="I2032" s="2">
        <v>42949</v>
      </c>
      <c r="J2032" t="s">
        <v>2753</v>
      </c>
      <c r="K2032" t="s">
        <v>30</v>
      </c>
      <c r="L2032">
        <v>97477</v>
      </c>
      <c r="M2032">
        <v>279</v>
      </c>
      <c r="N2032" t="s">
        <v>1971</v>
      </c>
      <c r="O2032">
        <v>-189</v>
      </c>
      <c r="P2032">
        <v>4</v>
      </c>
      <c r="Q2032" t="s">
        <v>32</v>
      </c>
      <c r="R2032" t="s">
        <v>8304</v>
      </c>
      <c r="S2032">
        <v>-188.7</v>
      </c>
      <c r="T2032">
        <v>278</v>
      </c>
      <c r="U2032" t="s">
        <v>19</v>
      </c>
      <c r="V2032" s="2">
        <v>42953</v>
      </c>
      <c r="W2032" t="s">
        <v>39</v>
      </c>
      <c r="X2032" t="s">
        <v>262</v>
      </c>
      <c r="Y2032" t="s">
        <v>41</v>
      </c>
    </row>
    <row r="2033" spans="1:25" hidden="1" x14ac:dyDescent="0.35">
      <c r="A2033">
        <v>6</v>
      </c>
      <c r="B2033" t="s">
        <v>10</v>
      </c>
      <c r="C2033">
        <v>6</v>
      </c>
      <c r="D2033" t="s">
        <v>50</v>
      </c>
      <c r="E2033" t="s">
        <v>1296</v>
      </c>
      <c r="F2033" t="s">
        <v>13</v>
      </c>
      <c r="G2033" t="s">
        <v>1741</v>
      </c>
      <c r="H2033" s="1">
        <v>0.2</v>
      </c>
      <c r="I2033" s="2">
        <v>43079</v>
      </c>
      <c r="J2033" t="s">
        <v>5069</v>
      </c>
      <c r="K2033" t="s">
        <v>102</v>
      </c>
      <c r="L2033">
        <v>44105</v>
      </c>
      <c r="M2033">
        <v>1060</v>
      </c>
      <c r="N2033" t="s">
        <v>4903</v>
      </c>
      <c r="O2033">
        <v>4</v>
      </c>
      <c r="P2033">
        <v>2</v>
      </c>
      <c r="Q2033" t="s">
        <v>104</v>
      </c>
      <c r="R2033" t="s">
        <v>8304</v>
      </c>
      <c r="S2033">
        <v>4.46</v>
      </c>
      <c r="T2033">
        <v>25</v>
      </c>
      <c r="U2033" t="s">
        <v>19</v>
      </c>
      <c r="V2033" s="2">
        <v>43085</v>
      </c>
      <c r="W2033" t="s">
        <v>39</v>
      </c>
      <c r="X2033" t="s">
        <v>309</v>
      </c>
      <c r="Y2033" t="s">
        <v>113</v>
      </c>
    </row>
    <row r="2034" spans="1:25" x14ac:dyDescent="0.35">
      <c r="A2034">
        <v>4</v>
      </c>
      <c r="B2034" t="s">
        <v>43</v>
      </c>
      <c r="C2034">
        <v>6</v>
      </c>
      <c r="D2034" t="s">
        <v>26</v>
      </c>
      <c r="E2034" t="s">
        <v>27</v>
      </c>
      <c r="F2034" t="s">
        <v>13</v>
      </c>
      <c r="G2034" t="s">
        <v>6867</v>
      </c>
      <c r="H2034" s="1">
        <v>0.2</v>
      </c>
      <c r="I2034" s="2">
        <v>42974</v>
      </c>
      <c r="J2034" t="s">
        <v>7685</v>
      </c>
      <c r="K2034" t="s">
        <v>30</v>
      </c>
      <c r="L2034">
        <v>90045</v>
      </c>
      <c r="M2034">
        <v>249</v>
      </c>
      <c r="N2034" t="s">
        <v>3421</v>
      </c>
      <c r="O2034">
        <v>2</v>
      </c>
      <c r="P2034">
        <v>1</v>
      </c>
      <c r="Q2034" t="s">
        <v>32</v>
      </c>
      <c r="R2034" t="s">
        <v>8304</v>
      </c>
      <c r="S2034">
        <v>1.66</v>
      </c>
      <c r="T2034">
        <v>5</v>
      </c>
      <c r="U2034" t="s">
        <v>76</v>
      </c>
      <c r="V2034" s="2">
        <v>42978</v>
      </c>
      <c r="W2034" t="s">
        <v>39</v>
      </c>
      <c r="X2034" t="s">
        <v>34</v>
      </c>
      <c r="Y2034" t="s">
        <v>54</v>
      </c>
    </row>
    <row r="2035" spans="1:25" x14ac:dyDescent="0.35">
      <c r="A2035">
        <v>4</v>
      </c>
      <c r="B2035" t="s">
        <v>43</v>
      </c>
      <c r="C2035">
        <v>6</v>
      </c>
      <c r="D2035" t="s">
        <v>26</v>
      </c>
      <c r="E2035" t="s">
        <v>2677</v>
      </c>
      <c r="F2035" t="s">
        <v>13</v>
      </c>
      <c r="G2035" t="s">
        <v>2050</v>
      </c>
      <c r="H2035" s="1">
        <v>0</v>
      </c>
      <c r="I2035" s="2">
        <v>42813</v>
      </c>
      <c r="J2035" t="s">
        <v>4478</v>
      </c>
      <c r="K2035" t="s">
        <v>30</v>
      </c>
      <c r="L2035">
        <v>92404</v>
      </c>
      <c r="M2035">
        <v>1440</v>
      </c>
      <c r="N2035" t="s">
        <v>31</v>
      </c>
      <c r="O2035">
        <v>7</v>
      </c>
      <c r="P2035">
        <v>2</v>
      </c>
      <c r="Q2035" t="s">
        <v>32</v>
      </c>
      <c r="R2035" t="s">
        <v>8304</v>
      </c>
      <c r="S2035">
        <v>6.87</v>
      </c>
      <c r="T2035">
        <v>15</v>
      </c>
      <c r="U2035" t="s">
        <v>19</v>
      </c>
      <c r="V2035" s="2">
        <v>42817</v>
      </c>
      <c r="W2035" t="s">
        <v>39</v>
      </c>
      <c r="X2035" t="s">
        <v>34</v>
      </c>
      <c r="Y2035" t="s">
        <v>35</v>
      </c>
    </row>
    <row r="2036" spans="1:25" x14ac:dyDescent="0.35">
      <c r="A2036">
        <v>4</v>
      </c>
      <c r="B2036" t="s">
        <v>43</v>
      </c>
      <c r="C2036">
        <v>6</v>
      </c>
      <c r="D2036" t="s">
        <v>26</v>
      </c>
      <c r="E2036" t="s">
        <v>2677</v>
      </c>
      <c r="F2036" t="s">
        <v>13</v>
      </c>
      <c r="G2036" t="s">
        <v>2050</v>
      </c>
      <c r="H2036" s="1">
        <v>0</v>
      </c>
      <c r="I2036" s="2">
        <v>42813</v>
      </c>
      <c r="J2036" t="s">
        <v>4478</v>
      </c>
      <c r="K2036" t="s">
        <v>30</v>
      </c>
      <c r="L2036">
        <v>92404</v>
      </c>
      <c r="M2036">
        <v>76</v>
      </c>
      <c r="N2036" t="s">
        <v>3373</v>
      </c>
      <c r="O2036">
        <v>9</v>
      </c>
      <c r="P2036">
        <v>4</v>
      </c>
      <c r="Q2036" t="s">
        <v>32</v>
      </c>
      <c r="R2036" t="s">
        <v>8304</v>
      </c>
      <c r="S2036">
        <v>8.67</v>
      </c>
      <c r="T2036">
        <v>33</v>
      </c>
      <c r="U2036" t="s">
        <v>19</v>
      </c>
      <c r="V2036" s="2">
        <v>42817</v>
      </c>
      <c r="W2036" t="s">
        <v>39</v>
      </c>
      <c r="X2036" t="s">
        <v>34</v>
      </c>
      <c r="Y2036" t="s">
        <v>356</v>
      </c>
    </row>
    <row r="2037" spans="1:25" x14ac:dyDescent="0.35">
      <c r="A2037">
        <v>4</v>
      </c>
      <c r="B2037" t="s">
        <v>43</v>
      </c>
      <c r="C2037">
        <v>6</v>
      </c>
      <c r="D2037" t="s">
        <v>26</v>
      </c>
      <c r="E2037" t="s">
        <v>2677</v>
      </c>
      <c r="F2037" t="s">
        <v>13</v>
      </c>
      <c r="G2037" t="s">
        <v>2050</v>
      </c>
      <c r="H2037" s="1">
        <v>0</v>
      </c>
      <c r="I2037" s="2">
        <v>42813</v>
      </c>
      <c r="J2037" t="s">
        <v>4478</v>
      </c>
      <c r="K2037" t="s">
        <v>30</v>
      </c>
      <c r="L2037">
        <v>92404</v>
      </c>
      <c r="M2037">
        <v>1657</v>
      </c>
      <c r="N2037" t="s">
        <v>488</v>
      </c>
      <c r="O2037">
        <v>20</v>
      </c>
      <c r="P2037">
        <v>6</v>
      </c>
      <c r="Q2037" t="s">
        <v>32</v>
      </c>
      <c r="R2037" t="s">
        <v>8304</v>
      </c>
      <c r="S2037">
        <v>19.670000000000002</v>
      </c>
      <c r="T2037">
        <v>40</v>
      </c>
      <c r="U2037" t="s">
        <v>19</v>
      </c>
      <c r="V2037" s="2">
        <v>42817</v>
      </c>
      <c r="W2037" t="s">
        <v>39</v>
      </c>
      <c r="X2037" t="s">
        <v>34</v>
      </c>
      <c r="Y2037" t="s">
        <v>64</v>
      </c>
    </row>
    <row r="2038" spans="1:25" x14ac:dyDescent="0.35">
      <c r="A2038">
        <v>4</v>
      </c>
      <c r="B2038" t="s">
        <v>43</v>
      </c>
      <c r="C2038">
        <v>6</v>
      </c>
      <c r="D2038" t="s">
        <v>26</v>
      </c>
      <c r="E2038" t="s">
        <v>2677</v>
      </c>
      <c r="F2038" t="s">
        <v>13</v>
      </c>
      <c r="G2038" t="s">
        <v>2050</v>
      </c>
      <c r="H2038" s="1">
        <v>0.2</v>
      </c>
      <c r="I2038" s="2">
        <v>42813</v>
      </c>
      <c r="J2038" t="s">
        <v>4478</v>
      </c>
      <c r="K2038" t="s">
        <v>30</v>
      </c>
      <c r="L2038">
        <v>92404</v>
      </c>
      <c r="M2038">
        <v>690</v>
      </c>
      <c r="N2038" t="s">
        <v>2849</v>
      </c>
      <c r="O2038">
        <v>6</v>
      </c>
      <c r="P2038">
        <v>2</v>
      </c>
      <c r="Q2038" t="s">
        <v>32</v>
      </c>
      <c r="R2038" t="s">
        <v>8304</v>
      </c>
      <c r="S2038">
        <v>6.37</v>
      </c>
      <c r="T2038">
        <v>18</v>
      </c>
      <c r="U2038" t="s">
        <v>19</v>
      </c>
      <c r="V2038" s="2">
        <v>42817</v>
      </c>
      <c r="W2038" t="s">
        <v>39</v>
      </c>
      <c r="X2038" t="s">
        <v>34</v>
      </c>
      <c r="Y2038" t="s">
        <v>54</v>
      </c>
    </row>
    <row r="2039" spans="1:25" hidden="1" x14ac:dyDescent="0.35">
      <c r="A2039">
        <v>0</v>
      </c>
      <c r="B2039" t="s">
        <v>10</v>
      </c>
      <c r="C2039">
        <v>0</v>
      </c>
      <c r="D2039" t="s">
        <v>26</v>
      </c>
      <c r="E2039" t="s">
        <v>305</v>
      </c>
      <c r="F2039" t="s">
        <v>13</v>
      </c>
      <c r="G2039" t="s">
        <v>490</v>
      </c>
      <c r="H2039" s="1">
        <v>0.2</v>
      </c>
      <c r="I2039" s="2">
        <v>43002</v>
      </c>
      <c r="J2039" t="s">
        <v>3230</v>
      </c>
      <c r="K2039" t="s">
        <v>102</v>
      </c>
      <c r="L2039">
        <v>43229</v>
      </c>
      <c r="M2039">
        <v>179</v>
      </c>
      <c r="N2039" t="s">
        <v>1342</v>
      </c>
      <c r="O2039">
        <v>8</v>
      </c>
      <c r="P2039">
        <v>1</v>
      </c>
      <c r="Q2039" t="s">
        <v>104</v>
      </c>
      <c r="R2039" t="s">
        <v>8304</v>
      </c>
      <c r="S2039">
        <v>7.94</v>
      </c>
      <c r="T2039">
        <v>24</v>
      </c>
      <c r="U2039" t="s">
        <v>19</v>
      </c>
      <c r="V2039" s="2">
        <v>43002</v>
      </c>
      <c r="W2039" t="s">
        <v>773</v>
      </c>
      <c r="X2039" t="s">
        <v>309</v>
      </c>
      <c r="Y2039" t="s">
        <v>35</v>
      </c>
    </row>
    <row r="2040" spans="1:25" hidden="1" x14ac:dyDescent="0.35">
      <c r="A2040">
        <v>0</v>
      </c>
      <c r="B2040" t="s">
        <v>10</v>
      </c>
      <c r="C2040">
        <v>0</v>
      </c>
      <c r="D2040" t="s">
        <v>26</v>
      </c>
      <c r="E2040" t="s">
        <v>305</v>
      </c>
      <c r="F2040" t="s">
        <v>13</v>
      </c>
      <c r="G2040" t="s">
        <v>490</v>
      </c>
      <c r="H2040" s="1">
        <v>0.2</v>
      </c>
      <c r="I2040" s="2">
        <v>43002</v>
      </c>
      <c r="J2040" t="s">
        <v>3230</v>
      </c>
      <c r="K2040" t="s">
        <v>102</v>
      </c>
      <c r="L2040">
        <v>43229</v>
      </c>
      <c r="M2040">
        <v>8</v>
      </c>
      <c r="N2040" t="s">
        <v>3233</v>
      </c>
      <c r="O2040">
        <v>6</v>
      </c>
      <c r="P2040">
        <v>2</v>
      </c>
      <c r="Q2040" t="s">
        <v>104</v>
      </c>
      <c r="R2040" t="s">
        <v>8304</v>
      </c>
      <c r="S2040">
        <v>5.54</v>
      </c>
      <c r="T2040">
        <v>16</v>
      </c>
      <c r="U2040" t="s">
        <v>19</v>
      </c>
      <c r="V2040" s="2">
        <v>43002</v>
      </c>
      <c r="W2040" t="s">
        <v>773</v>
      </c>
      <c r="X2040" t="s">
        <v>309</v>
      </c>
      <c r="Y2040" t="s">
        <v>119</v>
      </c>
    </row>
    <row r="2041" spans="1:25" hidden="1" x14ac:dyDescent="0.35">
      <c r="A2041">
        <v>0</v>
      </c>
      <c r="B2041" t="s">
        <v>10</v>
      </c>
      <c r="C2041">
        <v>0</v>
      </c>
      <c r="D2041" t="s">
        <v>26</v>
      </c>
      <c r="E2041" t="s">
        <v>305</v>
      </c>
      <c r="F2041" t="s">
        <v>13</v>
      </c>
      <c r="G2041" t="s">
        <v>490</v>
      </c>
      <c r="H2041" s="1">
        <v>0.2</v>
      </c>
      <c r="I2041" s="2">
        <v>43002</v>
      </c>
      <c r="J2041" t="s">
        <v>3230</v>
      </c>
      <c r="K2041" t="s">
        <v>102</v>
      </c>
      <c r="L2041">
        <v>43229</v>
      </c>
      <c r="M2041">
        <v>1556</v>
      </c>
      <c r="N2041" t="s">
        <v>3237</v>
      </c>
      <c r="O2041">
        <v>2</v>
      </c>
      <c r="P2041">
        <v>2</v>
      </c>
      <c r="Q2041" t="s">
        <v>104</v>
      </c>
      <c r="R2041" t="s">
        <v>8304</v>
      </c>
      <c r="S2041">
        <v>1.68</v>
      </c>
      <c r="T2041">
        <v>34</v>
      </c>
      <c r="U2041" t="s">
        <v>19</v>
      </c>
      <c r="V2041" s="2">
        <v>43002</v>
      </c>
      <c r="W2041" t="s">
        <v>773</v>
      </c>
      <c r="X2041" t="s">
        <v>309</v>
      </c>
      <c r="Y2041" t="s">
        <v>42</v>
      </c>
    </row>
    <row r="2042" spans="1:25" hidden="1" x14ac:dyDescent="0.35">
      <c r="A2042">
        <v>0</v>
      </c>
      <c r="B2042" t="s">
        <v>10</v>
      </c>
      <c r="C2042">
        <v>0</v>
      </c>
      <c r="D2042" t="s">
        <v>26</v>
      </c>
      <c r="E2042" t="s">
        <v>305</v>
      </c>
      <c r="F2042" t="s">
        <v>13</v>
      </c>
      <c r="G2042" t="s">
        <v>490</v>
      </c>
      <c r="H2042" s="1">
        <v>0.2</v>
      </c>
      <c r="I2042" s="2">
        <v>43002</v>
      </c>
      <c r="J2042" t="s">
        <v>3230</v>
      </c>
      <c r="K2042" t="s">
        <v>102</v>
      </c>
      <c r="L2042">
        <v>43229</v>
      </c>
      <c r="M2042">
        <v>1164</v>
      </c>
      <c r="N2042" t="s">
        <v>3241</v>
      </c>
      <c r="O2042">
        <v>2</v>
      </c>
      <c r="P2042">
        <v>5</v>
      </c>
      <c r="Q2042" t="s">
        <v>104</v>
      </c>
      <c r="R2042" t="s">
        <v>8304</v>
      </c>
      <c r="S2042">
        <v>1.93</v>
      </c>
      <c r="T2042">
        <v>17</v>
      </c>
      <c r="U2042" t="s">
        <v>19</v>
      </c>
      <c r="V2042" s="2">
        <v>43002</v>
      </c>
      <c r="W2042" t="s">
        <v>773</v>
      </c>
      <c r="X2042" t="s">
        <v>309</v>
      </c>
      <c r="Y2042" t="s">
        <v>49</v>
      </c>
    </row>
    <row r="2043" spans="1:25" hidden="1" x14ac:dyDescent="0.35">
      <c r="A2043">
        <v>0</v>
      </c>
      <c r="B2043" t="s">
        <v>10</v>
      </c>
      <c r="C2043">
        <v>0</v>
      </c>
      <c r="D2043" t="s">
        <v>26</v>
      </c>
      <c r="E2043" t="s">
        <v>305</v>
      </c>
      <c r="F2043" t="s">
        <v>13</v>
      </c>
      <c r="G2043" t="s">
        <v>490</v>
      </c>
      <c r="H2043" s="1">
        <v>0.7</v>
      </c>
      <c r="I2043" s="2">
        <v>43002</v>
      </c>
      <c r="J2043" t="s">
        <v>3230</v>
      </c>
      <c r="K2043" t="s">
        <v>102</v>
      </c>
      <c r="L2043">
        <v>43229</v>
      </c>
      <c r="M2043">
        <v>71</v>
      </c>
      <c r="N2043" t="s">
        <v>3248</v>
      </c>
      <c r="O2043">
        <v>-4</v>
      </c>
      <c r="P2043">
        <v>6</v>
      </c>
      <c r="Q2043" t="s">
        <v>104</v>
      </c>
      <c r="R2043" t="s">
        <v>8304</v>
      </c>
      <c r="S2043">
        <v>-4.49</v>
      </c>
      <c r="T2043">
        <v>7</v>
      </c>
      <c r="U2043" t="s">
        <v>19</v>
      </c>
      <c r="V2043" s="2">
        <v>43002</v>
      </c>
      <c r="W2043" t="s">
        <v>773</v>
      </c>
      <c r="X2043" t="s">
        <v>309</v>
      </c>
      <c r="Y2043" t="s">
        <v>54</v>
      </c>
    </row>
    <row r="2044" spans="1:25" hidden="1" x14ac:dyDescent="0.35">
      <c r="A2044">
        <v>4</v>
      </c>
      <c r="B2044" t="s">
        <v>43</v>
      </c>
      <c r="C2044">
        <v>6</v>
      </c>
      <c r="D2044" t="s">
        <v>11</v>
      </c>
      <c r="E2044" t="s">
        <v>171</v>
      </c>
      <c r="F2044" t="s">
        <v>13</v>
      </c>
      <c r="G2044" t="s">
        <v>541</v>
      </c>
      <c r="H2044" s="1">
        <v>0</v>
      </c>
      <c r="I2044" s="2">
        <v>43040</v>
      </c>
      <c r="J2044" t="s">
        <v>2348</v>
      </c>
      <c r="K2044" t="s">
        <v>102</v>
      </c>
      <c r="L2044">
        <v>10011</v>
      </c>
      <c r="M2044">
        <v>866</v>
      </c>
      <c r="N2044" t="s">
        <v>8211</v>
      </c>
      <c r="O2044">
        <v>106</v>
      </c>
      <c r="P2044">
        <v>5</v>
      </c>
      <c r="Q2044" t="s">
        <v>104</v>
      </c>
      <c r="R2044" t="s">
        <v>8304</v>
      </c>
      <c r="S2044">
        <v>106.48</v>
      </c>
      <c r="T2044">
        <v>260</v>
      </c>
      <c r="U2044" t="s">
        <v>19</v>
      </c>
      <c r="V2044" s="2">
        <v>43044</v>
      </c>
      <c r="W2044" t="s">
        <v>39</v>
      </c>
      <c r="X2044" t="s">
        <v>175</v>
      </c>
      <c r="Y2044" t="s">
        <v>47</v>
      </c>
    </row>
    <row r="2045" spans="1:25" hidden="1" x14ac:dyDescent="0.35">
      <c r="A2045">
        <v>4</v>
      </c>
      <c r="B2045" t="s">
        <v>43</v>
      </c>
      <c r="C2045">
        <v>6</v>
      </c>
      <c r="D2045" t="s">
        <v>26</v>
      </c>
      <c r="E2045" t="s">
        <v>171</v>
      </c>
      <c r="F2045" t="s">
        <v>13</v>
      </c>
      <c r="G2045" t="s">
        <v>541</v>
      </c>
      <c r="H2045" s="1">
        <v>0</v>
      </c>
      <c r="I2045" s="2">
        <v>43040</v>
      </c>
      <c r="J2045" t="s">
        <v>2348</v>
      </c>
      <c r="K2045" t="s">
        <v>102</v>
      </c>
      <c r="L2045">
        <v>10011</v>
      </c>
      <c r="M2045">
        <v>274</v>
      </c>
      <c r="N2045" t="s">
        <v>2920</v>
      </c>
      <c r="O2045">
        <v>6</v>
      </c>
      <c r="P2045">
        <v>4</v>
      </c>
      <c r="Q2045" t="s">
        <v>104</v>
      </c>
      <c r="R2045" t="s">
        <v>8304</v>
      </c>
      <c r="S2045">
        <v>6.22</v>
      </c>
      <c r="T2045">
        <v>14</v>
      </c>
      <c r="U2045" t="s">
        <v>19</v>
      </c>
      <c r="V2045" s="2">
        <v>43044</v>
      </c>
      <c r="W2045" t="s">
        <v>39</v>
      </c>
      <c r="X2045" t="s">
        <v>175</v>
      </c>
      <c r="Y2045" t="s">
        <v>64</v>
      </c>
    </row>
    <row r="2046" spans="1:25" hidden="1" x14ac:dyDescent="0.35">
      <c r="A2046">
        <v>4</v>
      </c>
      <c r="B2046" t="s">
        <v>43</v>
      </c>
      <c r="C2046">
        <v>6</v>
      </c>
      <c r="D2046" t="s">
        <v>50</v>
      </c>
      <c r="E2046" t="s">
        <v>171</v>
      </c>
      <c r="F2046" t="s">
        <v>13</v>
      </c>
      <c r="G2046" t="s">
        <v>541</v>
      </c>
      <c r="H2046" s="1">
        <v>0</v>
      </c>
      <c r="I2046" s="2">
        <v>43040</v>
      </c>
      <c r="J2046" t="s">
        <v>2348</v>
      </c>
      <c r="K2046" t="s">
        <v>102</v>
      </c>
      <c r="L2046">
        <v>10011</v>
      </c>
      <c r="M2046">
        <v>1281</v>
      </c>
      <c r="N2046" t="s">
        <v>4733</v>
      </c>
      <c r="O2046">
        <v>1</v>
      </c>
      <c r="P2046">
        <v>1</v>
      </c>
      <c r="Q2046" t="s">
        <v>104</v>
      </c>
      <c r="R2046" t="s">
        <v>8304</v>
      </c>
      <c r="S2046">
        <v>1.29</v>
      </c>
      <c r="T2046">
        <v>43</v>
      </c>
      <c r="U2046" t="s">
        <v>19</v>
      </c>
      <c r="V2046" s="2">
        <v>43044</v>
      </c>
      <c r="W2046" t="s">
        <v>39</v>
      </c>
      <c r="X2046" t="s">
        <v>175</v>
      </c>
      <c r="Y2046" t="s">
        <v>52</v>
      </c>
    </row>
    <row r="2047" spans="1:25" hidden="1" x14ac:dyDescent="0.35">
      <c r="A2047">
        <v>4</v>
      </c>
      <c r="B2047" t="s">
        <v>43</v>
      </c>
      <c r="C2047">
        <v>6</v>
      </c>
      <c r="D2047" t="s">
        <v>50</v>
      </c>
      <c r="E2047" t="s">
        <v>171</v>
      </c>
      <c r="F2047" t="s">
        <v>13</v>
      </c>
      <c r="G2047" t="s">
        <v>541</v>
      </c>
      <c r="H2047" s="1">
        <v>0</v>
      </c>
      <c r="I2047" s="2">
        <v>43040</v>
      </c>
      <c r="J2047" t="s">
        <v>2348</v>
      </c>
      <c r="K2047" t="s">
        <v>102</v>
      </c>
      <c r="L2047">
        <v>10011</v>
      </c>
      <c r="M2047">
        <v>1668</v>
      </c>
      <c r="N2047" t="s">
        <v>1107</v>
      </c>
      <c r="O2047">
        <v>126</v>
      </c>
      <c r="P2047">
        <v>4</v>
      </c>
      <c r="Q2047" t="s">
        <v>104</v>
      </c>
      <c r="R2047" t="s">
        <v>8304</v>
      </c>
      <c r="S2047">
        <v>125.99</v>
      </c>
      <c r="T2047">
        <v>504</v>
      </c>
      <c r="U2047" t="s">
        <v>19</v>
      </c>
      <c r="V2047" s="2">
        <v>43044</v>
      </c>
      <c r="W2047" t="s">
        <v>39</v>
      </c>
      <c r="X2047" t="s">
        <v>175</v>
      </c>
      <c r="Y2047" t="s">
        <v>52</v>
      </c>
    </row>
    <row r="2048" spans="1:25" hidden="1" x14ac:dyDescent="0.35">
      <c r="A2048">
        <v>4</v>
      </c>
      <c r="B2048" t="s">
        <v>43</v>
      </c>
      <c r="C2048">
        <v>6</v>
      </c>
      <c r="D2048" t="s">
        <v>50</v>
      </c>
      <c r="E2048" t="s">
        <v>171</v>
      </c>
      <c r="F2048" t="s">
        <v>13</v>
      </c>
      <c r="G2048" t="s">
        <v>541</v>
      </c>
      <c r="H2048" s="1">
        <v>0</v>
      </c>
      <c r="I2048" s="2">
        <v>43040</v>
      </c>
      <c r="J2048" t="s">
        <v>2348</v>
      </c>
      <c r="K2048" t="s">
        <v>102</v>
      </c>
      <c r="L2048">
        <v>10011</v>
      </c>
      <c r="M2048">
        <v>1330</v>
      </c>
      <c r="N2048" t="s">
        <v>4839</v>
      </c>
      <c r="O2048">
        <v>602</v>
      </c>
      <c r="P2048">
        <v>7</v>
      </c>
      <c r="Q2048" t="s">
        <v>104</v>
      </c>
      <c r="R2048" t="s">
        <v>8304</v>
      </c>
      <c r="S2048">
        <v>601.97</v>
      </c>
      <c r="T2048">
        <v>1400</v>
      </c>
      <c r="U2048" t="s">
        <v>19</v>
      </c>
      <c r="V2048" s="2">
        <v>43044</v>
      </c>
      <c r="W2048" t="s">
        <v>39</v>
      </c>
      <c r="X2048" t="s">
        <v>175</v>
      </c>
      <c r="Y2048" t="s">
        <v>113</v>
      </c>
    </row>
    <row r="2049" spans="1:25" hidden="1" x14ac:dyDescent="0.35">
      <c r="A2049">
        <v>5</v>
      </c>
      <c r="B2049" t="s">
        <v>43</v>
      </c>
      <c r="C2049">
        <v>6</v>
      </c>
      <c r="D2049" t="s">
        <v>11</v>
      </c>
      <c r="E2049" t="s">
        <v>171</v>
      </c>
      <c r="F2049" t="s">
        <v>13</v>
      </c>
      <c r="G2049" t="s">
        <v>1651</v>
      </c>
      <c r="H2049" s="1">
        <v>0.2</v>
      </c>
      <c r="I2049" s="2">
        <v>43094</v>
      </c>
      <c r="J2049" t="s">
        <v>2388</v>
      </c>
      <c r="K2049" t="s">
        <v>102</v>
      </c>
      <c r="L2049">
        <v>10024</v>
      </c>
      <c r="M2049">
        <v>169</v>
      </c>
      <c r="N2049" t="s">
        <v>471</v>
      </c>
      <c r="O2049">
        <v>56</v>
      </c>
      <c r="P2049">
        <v>2</v>
      </c>
      <c r="Q2049" t="s">
        <v>104</v>
      </c>
      <c r="R2049" t="s">
        <v>8304</v>
      </c>
      <c r="S2049">
        <v>56.2</v>
      </c>
      <c r="T2049">
        <v>450</v>
      </c>
      <c r="U2049" t="s">
        <v>19</v>
      </c>
      <c r="V2049" s="2">
        <v>43099</v>
      </c>
      <c r="W2049" t="s">
        <v>39</v>
      </c>
      <c r="X2049" t="s">
        <v>175</v>
      </c>
      <c r="Y2049" t="s">
        <v>22</v>
      </c>
    </row>
    <row r="2050" spans="1:25" hidden="1" x14ac:dyDescent="0.35">
      <c r="A2050">
        <v>5</v>
      </c>
      <c r="B2050" t="s">
        <v>43</v>
      </c>
      <c r="C2050">
        <v>6</v>
      </c>
      <c r="D2050" t="s">
        <v>50</v>
      </c>
      <c r="E2050" t="s">
        <v>171</v>
      </c>
      <c r="F2050" t="s">
        <v>13</v>
      </c>
      <c r="G2050" t="s">
        <v>1651</v>
      </c>
      <c r="H2050" s="1">
        <v>0</v>
      </c>
      <c r="I2050" s="2">
        <v>43094</v>
      </c>
      <c r="J2050" t="s">
        <v>2388</v>
      </c>
      <c r="K2050" t="s">
        <v>102</v>
      </c>
      <c r="L2050">
        <v>10024</v>
      </c>
      <c r="M2050">
        <v>1283</v>
      </c>
      <c r="N2050" t="s">
        <v>4755</v>
      </c>
      <c r="O2050">
        <v>371</v>
      </c>
      <c r="P2050">
        <v>2</v>
      </c>
      <c r="Q2050" t="s">
        <v>104</v>
      </c>
      <c r="R2050" t="s">
        <v>8304</v>
      </c>
      <c r="S2050">
        <v>371.32</v>
      </c>
      <c r="T2050">
        <v>844</v>
      </c>
      <c r="U2050" t="s">
        <v>19</v>
      </c>
      <c r="V2050" s="2">
        <v>43099</v>
      </c>
      <c r="W2050" t="s">
        <v>39</v>
      </c>
      <c r="X2050" t="s">
        <v>175</v>
      </c>
      <c r="Y2050" t="s">
        <v>113</v>
      </c>
    </row>
    <row r="2051" spans="1:25" hidden="1" x14ac:dyDescent="0.35">
      <c r="A2051">
        <v>2</v>
      </c>
      <c r="B2051" t="s">
        <v>43</v>
      </c>
      <c r="C2051">
        <v>3</v>
      </c>
      <c r="D2051" t="s">
        <v>26</v>
      </c>
      <c r="E2051" t="s">
        <v>192</v>
      </c>
      <c r="F2051" t="s">
        <v>13</v>
      </c>
      <c r="G2051" t="s">
        <v>808</v>
      </c>
      <c r="H2051" s="1">
        <v>0.2</v>
      </c>
      <c r="I2051" s="2">
        <v>43054</v>
      </c>
      <c r="J2051" t="s">
        <v>1113</v>
      </c>
      <c r="K2051" t="s">
        <v>73</v>
      </c>
      <c r="L2051">
        <v>60653</v>
      </c>
      <c r="M2051">
        <v>817</v>
      </c>
      <c r="N2051" t="s">
        <v>181</v>
      </c>
      <c r="O2051">
        <v>16</v>
      </c>
      <c r="P2051">
        <v>9</v>
      </c>
      <c r="Q2051" t="s">
        <v>75</v>
      </c>
      <c r="R2051" t="s">
        <v>8304</v>
      </c>
      <c r="S2051">
        <v>15.64</v>
      </c>
      <c r="T2051">
        <v>250</v>
      </c>
      <c r="U2051" t="s">
        <v>33</v>
      </c>
      <c r="V2051" s="2">
        <v>43056</v>
      </c>
      <c r="W2051" t="s">
        <v>20</v>
      </c>
      <c r="X2051" t="s">
        <v>139</v>
      </c>
      <c r="Y2051" t="s">
        <v>42</v>
      </c>
    </row>
    <row r="2052" spans="1:25" hidden="1" x14ac:dyDescent="0.35">
      <c r="A2052">
        <v>2</v>
      </c>
      <c r="B2052" t="s">
        <v>43</v>
      </c>
      <c r="C2052">
        <v>3</v>
      </c>
      <c r="D2052" t="s">
        <v>26</v>
      </c>
      <c r="E2052" t="s">
        <v>192</v>
      </c>
      <c r="F2052" t="s">
        <v>13</v>
      </c>
      <c r="G2052" t="s">
        <v>808</v>
      </c>
      <c r="H2052" s="1">
        <v>0.8</v>
      </c>
      <c r="I2052" s="2">
        <v>43054</v>
      </c>
      <c r="J2052" t="s">
        <v>1113</v>
      </c>
      <c r="K2052" t="s">
        <v>73</v>
      </c>
      <c r="L2052">
        <v>60653</v>
      </c>
      <c r="M2052">
        <v>674</v>
      </c>
      <c r="N2052" t="s">
        <v>261</v>
      </c>
      <c r="O2052">
        <v>-17</v>
      </c>
      <c r="P2052">
        <v>3</v>
      </c>
      <c r="Q2052" t="s">
        <v>75</v>
      </c>
      <c r="R2052" t="s">
        <v>8304</v>
      </c>
      <c r="S2052">
        <v>-17.05</v>
      </c>
      <c r="T2052">
        <v>11</v>
      </c>
      <c r="U2052" t="s">
        <v>33</v>
      </c>
      <c r="V2052" s="2">
        <v>43056</v>
      </c>
      <c r="W2052" t="s">
        <v>20</v>
      </c>
      <c r="X2052" t="s">
        <v>139</v>
      </c>
      <c r="Y2052" t="s">
        <v>54</v>
      </c>
    </row>
    <row r="2053" spans="1:25" hidden="1" x14ac:dyDescent="0.35">
      <c r="A2053">
        <v>2</v>
      </c>
      <c r="B2053" t="s">
        <v>43</v>
      </c>
      <c r="C2053">
        <v>3</v>
      </c>
      <c r="D2053" t="s">
        <v>26</v>
      </c>
      <c r="E2053" t="s">
        <v>192</v>
      </c>
      <c r="F2053" t="s">
        <v>13</v>
      </c>
      <c r="G2053" t="s">
        <v>808</v>
      </c>
      <c r="H2053" s="1">
        <v>0.2</v>
      </c>
      <c r="I2053" s="2">
        <v>43054</v>
      </c>
      <c r="J2053" t="s">
        <v>1113</v>
      </c>
      <c r="K2053" t="s">
        <v>73</v>
      </c>
      <c r="L2053">
        <v>60653</v>
      </c>
      <c r="M2053">
        <v>1504</v>
      </c>
      <c r="N2053" t="s">
        <v>774</v>
      </c>
      <c r="O2053">
        <v>-2</v>
      </c>
      <c r="P2053">
        <v>5</v>
      </c>
      <c r="Q2053" t="s">
        <v>75</v>
      </c>
      <c r="R2053" t="s">
        <v>8304</v>
      </c>
      <c r="S2053">
        <v>-1.74</v>
      </c>
      <c r="T2053">
        <v>9</v>
      </c>
      <c r="U2053" t="s">
        <v>33</v>
      </c>
      <c r="V2053" s="2">
        <v>43056</v>
      </c>
      <c r="W2053" t="s">
        <v>20</v>
      </c>
      <c r="X2053" t="s">
        <v>139</v>
      </c>
      <c r="Y2053" t="s">
        <v>356</v>
      </c>
    </row>
    <row r="2054" spans="1:25" hidden="1" x14ac:dyDescent="0.35">
      <c r="A2054">
        <v>5</v>
      </c>
      <c r="B2054" t="s">
        <v>43</v>
      </c>
      <c r="C2054">
        <v>6</v>
      </c>
      <c r="D2054" t="s">
        <v>11</v>
      </c>
      <c r="E2054" t="s">
        <v>781</v>
      </c>
      <c r="F2054" t="s">
        <v>13</v>
      </c>
      <c r="G2054" t="s">
        <v>5242</v>
      </c>
      <c r="H2054" s="1">
        <v>0.2</v>
      </c>
      <c r="I2054" s="2">
        <v>42981</v>
      </c>
      <c r="J2054" t="s">
        <v>5781</v>
      </c>
      <c r="K2054" t="s">
        <v>30</v>
      </c>
      <c r="L2054">
        <v>85705</v>
      </c>
      <c r="M2054">
        <v>727</v>
      </c>
      <c r="N2054" t="s">
        <v>8201</v>
      </c>
      <c r="O2054">
        <v>89</v>
      </c>
      <c r="P2054">
        <v>3</v>
      </c>
      <c r="Q2054" t="s">
        <v>32</v>
      </c>
      <c r="R2054" t="s">
        <v>8304</v>
      </c>
      <c r="S2054">
        <v>89.31</v>
      </c>
      <c r="T2054">
        <v>238</v>
      </c>
      <c r="U2054" t="s">
        <v>33</v>
      </c>
      <c r="V2054" s="2">
        <v>42986</v>
      </c>
      <c r="W2054" t="s">
        <v>39</v>
      </c>
      <c r="X2054" t="s">
        <v>199</v>
      </c>
      <c r="Y2054" t="s">
        <v>47</v>
      </c>
    </row>
    <row r="2055" spans="1:25" hidden="1" x14ac:dyDescent="0.35">
      <c r="A2055">
        <v>0</v>
      </c>
      <c r="B2055" t="s">
        <v>10</v>
      </c>
      <c r="C2055">
        <v>0</v>
      </c>
      <c r="D2055" t="s">
        <v>26</v>
      </c>
      <c r="E2055" t="s">
        <v>879</v>
      </c>
      <c r="F2055" t="s">
        <v>13</v>
      </c>
      <c r="G2055" t="s">
        <v>7278</v>
      </c>
      <c r="H2055" s="1">
        <v>0</v>
      </c>
      <c r="I2055" s="2">
        <v>43048</v>
      </c>
      <c r="J2055" t="s">
        <v>7279</v>
      </c>
      <c r="K2055" t="s">
        <v>73</v>
      </c>
      <c r="L2055">
        <v>46226</v>
      </c>
      <c r="M2055">
        <v>263</v>
      </c>
      <c r="N2055" t="s">
        <v>460</v>
      </c>
      <c r="O2055">
        <v>5</v>
      </c>
      <c r="P2055">
        <v>3</v>
      </c>
      <c r="Q2055" t="s">
        <v>75</v>
      </c>
      <c r="R2055" t="s">
        <v>8304</v>
      </c>
      <c r="S2055">
        <v>5.16</v>
      </c>
      <c r="T2055">
        <v>11</v>
      </c>
      <c r="U2055" t="s">
        <v>76</v>
      </c>
      <c r="V2055" s="2">
        <v>43048</v>
      </c>
      <c r="W2055" t="s">
        <v>773</v>
      </c>
      <c r="X2055" t="s">
        <v>167</v>
      </c>
      <c r="Y2055" t="s">
        <v>54</v>
      </c>
    </row>
    <row r="2056" spans="1:25" x14ac:dyDescent="0.35">
      <c r="A2056">
        <v>0</v>
      </c>
      <c r="B2056" t="s">
        <v>10</v>
      </c>
      <c r="C2056">
        <v>0</v>
      </c>
      <c r="D2056" t="s">
        <v>11</v>
      </c>
      <c r="E2056" t="s">
        <v>88</v>
      </c>
      <c r="F2056" t="s">
        <v>13</v>
      </c>
      <c r="G2056" t="s">
        <v>5339</v>
      </c>
      <c r="H2056" s="1">
        <v>0.2</v>
      </c>
      <c r="I2056" s="2">
        <v>42932</v>
      </c>
      <c r="J2056" t="s">
        <v>5340</v>
      </c>
      <c r="K2056" t="s">
        <v>30</v>
      </c>
      <c r="L2056">
        <v>94122</v>
      </c>
      <c r="M2056">
        <v>824</v>
      </c>
      <c r="N2056" t="s">
        <v>680</v>
      </c>
      <c r="O2056">
        <v>79</v>
      </c>
      <c r="P2056">
        <v>3</v>
      </c>
      <c r="Q2056" t="s">
        <v>32</v>
      </c>
      <c r="R2056" t="s">
        <v>8304</v>
      </c>
      <c r="S2056">
        <v>78.77</v>
      </c>
      <c r="T2056">
        <v>700</v>
      </c>
      <c r="U2056" t="s">
        <v>33</v>
      </c>
      <c r="V2056" s="2">
        <v>42932</v>
      </c>
      <c r="W2056" t="s">
        <v>773</v>
      </c>
      <c r="X2056" t="s">
        <v>34</v>
      </c>
      <c r="Y2056" t="s">
        <v>24</v>
      </c>
    </row>
    <row r="2057" spans="1:25" x14ac:dyDescent="0.35">
      <c r="A2057">
        <v>0</v>
      </c>
      <c r="B2057" t="s">
        <v>10</v>
      </c>
      <c r="C2057">
        <v>0</v>
      </c>
      <c r="D2057" t="s">
        <v>11</v>
      </c>
      <c r="E2057" t="s">
        <v>88</v>
      </c>
      <c r="F2057" t="s">
        <v>13</v>
      </c>
      <c r="G2057" t="s">
        <v>5339</v>
      </c>
      <c r="H2057" s="1">
        <v>0.2</v>
      </c>
      <c r="I2057" s="2">
        <v>42932</v>
      </c>
      <c r="J2057" t="s">
        <v>5340</v>
      </c>
      <c r="K2057" t="s">
        <v>30</v>
      </c>
      <c r="L2057">
        <v>94122</v>
      </c>
      <c r="M2057">
        <v>818</v>
      </c>
      <c r="N2057" t="s">
        <v>715</v>
      </c>
      <c r="O2057">
        <v>-219</v>
      </c>
      <c r="P2057">
        <v>6</v>
      </c>
      <c r="Q2057" t="s">
        <v>32</v>
      </c>
      <c r="R2057" t="s">
        <v>8304</v>
      </c>
      <c r="S2057">
        <v>-219.16</v>
      </c>
      <c r="T2057">
        <v>1349</v>
      </c>
      <c r="U2057" t="s">
        <v>33</v>
      </c>
      <c r="V2057" s="2">
        <v>42932</v>
      </c>
      <c r="W2057" t="s">
        <v>773</v>
      </c>
      <c r="X2057" t="s">
        <v>34</v>
      </c>
      <c r="Y2057" t="s">
        <v>24</v>
      </c>
    </row>
    <row r="2058" spans="1:25" hidden="1" x14ac:dyDescent="0.35">
      <c r="A2058">
        <v>4</v>
      </c>
      <c r="B2058" t="s">
        <v>43</v>
      </c>
      <c r="C2058">
        <v>6</v>
      </c>
      <c r="D2058" t="s">
        <v>26</v>
      </c>
      <c r="E2058" t="s">
        <v>99</v>
      </c>
      <c r="F2058" t="s">
        <v>13</v>
      </c>
      <c r="G2058" t="s">
        <v>5732</v>
      </c>
      <c r="H2058" s="1">
        <v>0.7</v>
      </c>
      <c r="I2058" s="2">
        <v>42982</v>
      </c>
      <c r="J2058" t="s">
        <v>6447</v>
      </c>
      <c r="K2058" t="s">
        <v>102</v>
      </c>
      <c r="L2058">
        <v>19140</v>
      </c>
      <c r="M2058">
        <v>249</v>
      </c>
      <c r="N2058" t="s">
        <v>3421</v>
      </c>
      <c r="O2058">
        <v>-6</v>
      </c>
      <c r="P2058">
        <v>4</v>
      </c>
      <c r="Q2058" t="s">
        <v>104</v>
      </c>
      <c r="R2058" t="s">
        <v>8304</v>
      </c>
      <c r="S2058">
        <v>-6.12</v>
      </c>
      <c r="T2058">
        <v>8</v>
      </c>
      <c r="U2058" t="s">
        <v>33</v>
      </c>
      <c r="V2058" s="2">
        <v>42986</v>
      </c>
      <c r="W2058" t="s">
        <v>39</v>
      </c>
      <c r="X2058" t="s">
        <v>105</v>
      </c>
      <c r="Y2058" t="s">
        <v>54</v>
      </c>
    </row>
    <row r="2059" spans="1:25" hidden="1" x14ac:dyDescent="0.35">
      <c r="A2059">
        <v>7</v>
      </c>
      <c r="B2059" t="s">
        <v>25</v>
      </c>
      <c r="C2059">
        <v>6</v>
      </c>
      <c r="D2059" t="s">
        <v>11</v>
      </c>
      <c r="E2059" t="s">
        <v>3275</v>
      </c>
      <c r="F2059" t="s">
        <v>13</v>
      </c>
      <c r="G2059" t="s">
        <v>5551</v>
      </c>
      <c r="H2059" s="1">
        <v>0.2</v>
      </c>
      <c r="I2059" s="2">
        <v>43051</v>
      </c>
      <c r="J2059" t="s">
        <v>7974</v>
      </c>
      <c r="K2059" t="s">
        <v>16</v>
      </c>
      <c r="L2059">
        <v>33317</v>
      </c>
      <c r="M2059">
        <v>765</v>
      </c>
      <c r="N2059" t="s">
        <v>8111</v>
      </c>
      <c r="O2059">
        <v>16</v>
      </c>
      <c r="P2059">
        <v>3</v>
      </c>
      <c r="Q2059" t="s">
        <v>18</v>
      </c>
      <c r="R2059" t="s">
        <v>92</v>
      </c>
      <c r="S2059">
        <v>16.440000000000001</v>
      </c>
      <c r="T2059">
        <v>146</v>
      </c>
      <c r="U2059" t="s">
        <v>33</v>
      </c>
      <c r="V2059" s="2">
        <v>43058</v>
      </c>
      <c r="W2059" t="s">
        <v>39</v>
      </c>
      <c r="X2059" t="s">
        <v>40</v>
      </c>
      <c r="Y2059" t="s">
        <v>24</v>
      </c>
    </row>
    <row r="2060" spans="1:25" hidden="1" x14ac:dyDescent="0.35">
      <c r="A2060">
        <v>7</v>
      </c>
      <c r="B2060" t="s">
        <v>25</v>
      </c>
      <c r="C2060">
        <v>6</v>
      </c>
      <c r="D2060" t="s">
        <v>11</v>
      </c>
      <c r="E2060" t="s">
        <v>3275</v>
      </c>
      <c r="F2060" t="s">
        <v>13</v>
      </c>
      <c r="G2060" t="s">
        <v>5551</v>
      </c>
      <c r="H2060" s="1">
        <v>0.2</v>
      </c>
      <c r="I2060" s="2">
        <v>43051</v>
      </c>
      <c r="J2060" t="s">
        <v>7974</v>
      </c>
      <c r="K2060" t="s">
        <v>16</v>
      </c>
      <c r="L2060">
        <v>33317</v>
      </c>
      <c r="M2060">
        <v>1206</v>
      </c>
      <c r="N2060" t="s">
        <v>1566</v>
      </c>
      <c r="O2060">
        <v>-72</v>
      </c>
      <c r="P2060">
        <v>5</v>
      </c>
      <c r="Q2060" t="s">
        <v>18</v>
      </c>
      <c r="R2060" t="s">
        <v>92</v>
      </c>
      <c r="S2060">
        <v>-72.040000000000006</v>
      </c>
      <c r="T2060">
        <v>524</v>
      </c>
      <c r="U2060" t="s">
        <v>33</v>
      </c>
      <c r="V2060" s="2">
        <v>43058</v>
      </c>
      <c r="W2060" t="s">
        <v>39</v>
      </c>
      <c r="X2060" t="s">
        <v>40</v>
      </c>
      <c r="Y2060" t="s">
        <v>24</v>
      </c>
    </row>
    <row r="2061" spans="1:25" hidden="1" x14ac:dyDescent="0.35">
      <c r="A2061">
        <v>7</v>
      </c>
      <c r="B2061" t="s">
        <v>25</v>
      </c>
      <c r="C2061">
        <v>6</v>
      </c>
      <c r="D2061" t="s">
        <v>26</v>
      </c>
      <c r="E2061" t="s">
        <v>3275</v>
      </c>
      <c r="F2061" t="s">
        <v>13</v>
      </c>
      <c r="G2061" t="s">
        <v>5551</v>
      </c>
      <c r="H2061" s="1">
        <v>0.2</v>
      </c>
      <c r="I2061" s="2">
        <v>43051</v>
      </c>
      <c r="J2061" t="s">
        <v>7974</v>
      </c>
      <c r="K2061" t="s">
        <v>16</v>
      </c>
      <c r="L2061">
        <v>33317</v>
      </c>
      <c r="M2061">
        <v>1131</v>
      </c>
      <c r="N2061" t="s">
        <v>1046</v>
      </c>
      <c r="O2061">
        <v>1</v>
      </c>
      <c r="P2061">
        <v>5</v>
      </c>
      <c r="Q2061" t="s">
        <v>18</v>
      </c>
      <c r="R2061" t="s">
        <v>92</v>
      </c>
      <c r="S2061">
        <v>1.32</v>
      </c>
      <c r="T2061">
        <v>12</v>
      </c>
      <c r="U2061" t="s">
        <v>33</v>
      </c>
      <c r="V2061" s="2">
        <v>43058</v>
      </c>
      <c r="W2061" t="s">
        <v>39</v>
      </c>
      <c r="X2061" t="s">
        <v>40</v>
      </c>
      <c r="Y2061" t="s">
        <v>49</v>
      </c>
    </row>
    <row r="2062" spans="1:25" hidden="1" x14ac:dyDescent="0.35">
      <c r="A2062">
        <v>7</v>
      </c>
      <c r="B2062" t="s">
        <v>25</v>
      </c>
      <c r="C2062">
        <v>6</v>
      </c>
      <c r="D2062" t="s">
        <v>26</v>
      </c>
      <c r="E2062" t="s">
        <v>3275</v>
      </c>
      <c r="F2062" t="s">
        <v>13</v>
      </c>
      <c r="G2062" t="s">
        <v>5551</v>
      </c>
      <c r="H2062" s="1">
        <v>0.7</v>
      </c>
      <c r="I2062" s="2">
        <v>43051</v>
      </c>
      <c r="J2062" t="s">
        <v>7974</v>
      </c>
      <c r="K2062" t="s">
        <v>16</v>
      </c>
      <c r="L2062">
        <v>33317</v>
      </c>
      <c r="M2062">
        <v>1647</v>
      </c>
      <c r="N2062" t="s">
        <v>152</v>
      </c>
      <c r="O2062">
        <v>-4</v>
      </c>
      <c r="P2062">
        <v>2</v>
      </c>
      <c r="Q2062" t="s">
        <v>18</v>
      </c>
      <c r="R2062" t="s">
        <v>92</v>
      </c>
      <c r="S2062">
        <v>-4.0199999999999996</v>
      </c>
      <c r="T2062">
        <v>5</v>
      </c>
      <c r="U2062" t="s">
        <v>33</v>
      </c>
      <c r="V2062" s="2">
        <v>43058</v>
      </c>
      <c r="W2062" t="s">
        <v>39</v>
      </c>
      <c r="X2062" t="s">
        <v>40</v>
      </c>
      <c r="Y2062" t="s">
        <v>54</v>
      </c>
    </row>
    <row r="2063" spans="1:25" hidden="1" x14ac:dyDescent="0.35">
      <c r="A2063">
        <v>7</v>
      </c>
      <c r="B2063" t="s">
        <v>25</v>
      </c>
      <c r="C2063">
        <v>6</v>
      </c>
      <c r="D2063" t="s">
        <v>26</v>
      </c>
      <c r="E2063" t="s">
        <v>3275</v>
      </c>
      <c r="F2063" t="s">
        <v>13</v>
      </c>
      <c r="G2063" t="s">
        <v>5551</v>
      </c>
      <c r="H2063" s="1">
        <v>0.7</v>
      </c>
      <c r="I2063" s="2">
        <v>43051</v>
      </c>
      <c r="J2063" t="s">
        <v>7974</v>
      </c>
      <c r="K2063" t="s">
        <v>16</v>
      </c>
      <c r="L2063">
        <v>33317</v>
      </c>
      <c r="M2063">
        <v>1458</v>
      </c>
      <c r="N2063" t="s">
        <v>8248</v>
      </c>
      <c r="O2063">
        <v>-4</v>
      </c>
      <c r="P2063">
        <v>3</v>
      </c>
      <c r="Q2063" t="s">
        <v>18</v>
      </c>
      <c r="R2063" t="s">
        <v>92</v>
      </c>
      <c r="S2063">
        <v>-3.73</v>
      </c>
      <c r="T2063">
        <v>5</v>
      </c>
      <c r="U2063" t="s">
        <v>33</v>
      </c>
      <c r="V2063" s="2">
        <v>43058</v>
      </c>
      <c r="W2063" t="s">
        <v>39</v>
      </c>
      <c r="X2063" t="s">
        <v>40</v>
      </c>
      <c r="Y2063" t="s">
        <v>54</v>
      </c>
    </row>
    <row r="2064" spans="1:25" hidden="1" x14ac:dyDescent="0.35">
      <c r="A2064">
        <v>7</v>
      </c>
      <c r="B2064" t="s">
        <v>25</v>
      </c>
      <c r="C2064">
        <v>6</v>
      </c>
      <c r="D2064" t="s">
        <v>50</v>
      </c>
      <c r="E2064" t="s">
        <v>3275</v>
      </c>
      <c r="F2064" t="s">
        <v>13</v>
      </c>
      <c r="G2064" t="s">
        <v>5551</v>
      </c>
      <c r="H2064" s="1">
        <v>0.2</v>
      </c>
      <c r="I2064" s="2">
        <v>43051</v>
      </c>
      <c r="J2064" t="s">
        <v>7974</v>
      </c>
      <c r="K2064" t="s">
        <v>16</v>
      </c>
      <c r="L2064">
        <v>33317</v>
      </c>
      <c r="M2064">
        <v>1612</v>
      </c>
      <c r="N2064" t="s">
        <v>4957</v>
      </c>
      <c r="O2064">
        <v>10</v>
      </c>
      <c r="P2064">
        <v>1</v>
      </c>
      <c r="Q2064" t="s">
        <v>18</v>
      </c>
      <c r="R2064" t="s">
        <v>92</v>
      </c>
      <c r="S2064">
        <v>10.08</v>
      </c>
      <c r="T2064">
        <v>101</v>
      </c>
      <c r="U2064" t="s">
        <v>33</v>
      </c>
      <c r="V2064" s="2">
        <v>43058</v>
      </c>
      <c r="W2064" t="s">
        <v>39</v>
      </c>
      <c r="X2064" t="s">
        <v>40</v>
      </c>
      <c r="Y2064" t="s">
        <v>52</v>
      </c>
    </row>
    <row r="2065" spans="1:25" hidden="1" x14ac:dyDescent="0.35">
      <c r="A2065">
        <v>4</v>
      </c>
      <c r="B2065" t="s">
        <v>25</v>
      </c>
      <c r="C2065">
        <v>3</v>
      </c>
      <c r="D2065" t="s">
        <v>11</v>
      </c>
      <c r="E2065" t="s">
        <v>171</v>
      </c>
      <c r="F2065" t="s">
        <v>13</v>
      </c>
      <c r="G2065" t="s">
        <v>1918</v>
      </c>
      <c r="H2065" s="1">
        <v>0</v>
      </c>
      <c r="I2065" s="2">
        <v>42971</v>
      </c>
      <c r="J2065" t="s">
        <v>1919</v>
      </c>
      <c r="K2065" t="s">
        <v>102</v>
      </c>
      <c r="L2065">
        <v>10035</v>
      </c>
      <c r="M2065">
        <v>498</v>
      </c>
      <c r="N2065" t="s">
        <v>1217</v>
      </c>
      <c r="O2065">
        <v>5</v>
      </c>
      <c r="P2065">
        <v>3</v>
      </c>
      <c r="Q2065" t="s">
        <v>104</v>
      </c>
      <c r="R2065" t="s">
        <v>8304</v>
      </c>
      <c r="S2065">
        <v>4.62</v>
      </c>
      <c r="T2065">
        <v>15</v>
      </c>
      <c r="U2065" t="s">
        <v>19</v>
      </c>
      <c r="V2065" s="2">
        <v>42975</v>
      </c>
      <c r="W2065" t="s">
        <v>20</v>
      </c>
      <c r="X2065" t="s">
        <v>175</v>
      </c>
      <c r="Y2065" t="s">
        <v>47</v>
      </c>
    </row>
    <row r="2066" spans="1:25" hidden="1" x14ac:dyDescent="0.35">
      <c r="A2066">
        <v>5</v>
      </c>
      <c r="B2066" t="s">
        <v>43</v>
      </c>
      <c r="C2066">
        <v>6</v>
      </c>
      <c r="D2066" t="s">
        <v>26</v>
      </c>
      <c r="E2066" t="s">
        <v>535</v>
      </c>
      <c r="F2066" t="s">
        <v>13</v>
      </c>
      <c r="G2066" t="s">
        <v>5476</v>
      </c>
      <c r="H2066" s="1">
        <v>0</v>
      </c>
      <c r="I2066" s="2">
        <v>43027</v>
      </c>
      <c r="J2066" t="s">
        <v>6213</v>
      </c>
      <c r="K2066" t="s">
        <v>73</v>
      </c>
      <c r="L2066">
        <v>48227</v>
      </c>
      <c r="M2066">
        <v>249</v>
      </c>
      <c r="N2066" t="s">
        <v>3421</v>
      </c>
      <c r="O2066">
        <v>18</v>
      </c>
      <c r="P2066">
        <v>6</v>
      </c>
      <c r="Q2066" t="s">
        <v>75</v>
      </c>
      <c r="R2066" t="s">
        <v>8304</v>
      </c>
      <c r="S2066">
        <v>17.61</v>
      </c>
      <c r="T2066">
        <v>38</v>
      </c>
      <c r="U2066" t="s">
        <v>33</v>
      </c>
      <c r="V2066" s="2">
        <v>43032</v>
      </c>
      <c r="W2066" t="s">
        <v>39</v>
      </c>
      <c r="X2066" t="s">
        <v>156</v>
      </c>
      <c r="Y2066" t="s">
        <v>54</v>
      </c>
    </row>
    <row r="2067" spans="1:25" hidden="1" x14ac:dyDescent="0.35">
      <c r="A2067">
        <v>5</v>
      </c>
      <c r="B2067" t="s">
        <v>43</v>
      </c>
      <c r="C2067">
        <v>6</v>
      </c>
      <c r="D2067" t="s">
        <v>50</v>
      </c>
      <c r="E2067" t="s">
        <v>535</v>
      </c>
      <c r="F2067" t="s">
        <v>13</v>
      </c>
      <c r="G2067" t="s">
        <v>5476</v>
      </c>
      <c r="H2067" s="1">
        <v>0</v>
      </c>
      <c r="I2067" s="2">
        <v>43027</v>
      </c>
      <c r="J2067" t="s">
        <v>6213</v>
      </c>
      <c r="K2067" t="s">
        <v>73</v>
      </c>
      <c r="L2067">
        <v>48227</v>
      </c>
      <c r="M2067">
        <v>1232</v>
      </c>
      <c r="N2067" t="s">
        <v>4763</v>
      </c>
      <c r="O2067">
        <v>45</v>
      </c>
      <c r="P2067">
        <v>5</v>
      </c>
      <c r="Q2067" t="s">
        <v>75</v>
      </c>
      <c r="R2067" t="s">
        <v>8304</v>
      </c>
      <c r="S2067">
        <v>44.98</v>
      </c>
      <c r="T2067">
        <v>150</v>
      </c>
      <c r="U2067" t="s">
        <v>33</v>
      </c>
      <c r="V2067" s="2">
        <v>43032</v>
      </c>
      <c r="W2067" t="s">
        <v>39</v>
      </c>
      <c r="X2067" t="s">
        <v>156</v>
      </c>
      <c r="Y2067" t="s">
        <v>52</v>
      </c>
    </row>
    <row r="2068" spans="1:25" hidden="1" x14ac:dyDescent="0.35">
      <c r="A2068">
        <v>6</v>
      </c>
      <c r="B2068" t="s">
        <v>10</v>
      </c>
      <c r="C2068">
        <v>6</v>
      </c>
      <c r="D2068" t="s">
        <v>11</v>
      </c>
      <c r="E2068" t="s">
        <v>3525</v>
      </c>
      <c r="F2068" t="s">
        <v>13</v>
      </c>
      <c r="G2068" t="s">
        <v>601</v>
      </c>
      <c r="H2068" s="1">
        <v>0.2</v>
      </c>
      <c r="I2068" s="2">
        <v>42863</v>
      </c>
      <c r="J2068" t="s">
        <v>5637</v>
      </c>
      <c r="K2068" t="s">
        <v>102</v>
      </c>
      <c r="L2068">
        <v>44221</v>
      </c>
      <c r="M2068">
        <v>587</v>
      </c>
      <c r="N2068" t="s">
        <v>2019</v>
      </c>
      <c r="O2068">
        <v>1</v>
      </c>
      <c r="P2068">
        <v>6</v>
      </c>
      <c r="Q2068" t="s">
        <v>104</v>
      </c>
      <c r="R2068" t="s">
        <v>8304</v>
      </c>
      <c r="S2068">
        <v>1.25</v>
      </c>
      <c r="T2068">
        <v>8</v>
      </c>
      <c r="U2068" t="s">
        <v>33</v>
      </c>
      <c r="V2068" s="2">
        <v>42869</v>
      </c>
      <c r="W2068" t="s">
        <v>39</v>
      </c>
      <c r="X2068" t="s">
        <v>309</v>
      </c>
      <c r="Y2068" t="s">
        <v>47</v>
      </c>
    </row>
    <row r="2069" spans="1:25" x14ac:dyDescent="0.35">
      <c r="A2069">
        <v>4</v>
      </c>
      <c r="B2069" t="s">
        <v>43</v>
      </c>
      <c r="C2069">
        <v>6</v>
      </c>
      <c r="D2069" t="s">
        <v>11</v>
      </c>
      <c r="E2069" t="s">
        <v>1017</v>
      </c>
      <c r="F2069" t="s">
        <v>13</v>
      </c>
      <c r="G2069" t="s">
        <v>109</v>
      </c>
      <c r="H2069" s="1">
        <v>0</v>
      </c>
      <c r="I2069" s="2">
        <v>43083</v>
      </c>
      <c r="J2069" t="s">
        <v>7846</v>
      </c>
      <c r="K2069" t="s">
        <v>30</v>
      </c>
      <c r="L2069">
        <v>92627</v>
      </c>
      <c r="M2069">
        <v>1505</v>
      </c>
      <c r="N2069" t="s">
        <v>560</v>
      </c>
      <c r="O2069">
        <v>13</v>
      </c>
      <c r="P2069">
        <v>3</v>
      </c>
      <c r="Q2069" t="s">
        <v>32</v>
      </c>
      <c r="R2069" t="s">
        <v>92</v>
      </c>
      <c r="S2069">
        <v>12.86</v>
      </c>
      <c r="T2069">
        <v>29</v>
      </c>
      <c r="U2069" t="s">
        <v>19</v>
      </c>
      <c r="V2069" s="2">
        <v>43087</v>
      </c>
      <c r="W2069" t="s">
        <v>39</v>
      </c>
      <c r="X2069" t="s">
        <v>34</v>
      </c>
      <c r="Y2069" t="s">
        <v>47</v>
      </c>
    </row>
    <row r="2070" spans="1:25" hidden="1" x14ac:dyDescent="0.35">
      <c r="A2070">
        <v>2</v>
      </c>
      <c r="B2070" t="s">
        <v>43</v>
      </c>
      <c r="C2070">
        <v>3</v>
      </c>
      <c r="D2070" t="s">
        <v>11</v>
      </c>
      <c r="E2070" t="s">
        <v>171</v>
      </c>
      <c r="F2070" t="s">
        <v>13</v>
      </c>
      <c r="G2070" t="s">
        <v>1939</v>
      </c>
      <c r="H2070" s="1">
        <v>0.1</v>
      </c>
      <c r="I2070" s="2">
        <v>42929</v>
      </c>
      <c r="J2070" t="s">
        <v>1940</v>
      </c>
      <c r="K2070" t="s">
        <v>102</v>
      </c>
      <c r="L2070">
        <v>10035</v>
      </c>
      <c r="M2070">
        <v>1378</v>
      </c>
      <c r="N2070" t="s">
        <v>1076</v>
      </c>
      <c r="O2070">
        <v>322</v>
      </c>
      <c r="P2070">
        <v>9</v>
      </c>
      <c r="Q2070" t="s">
        <v>104</v>
      </c>
      <c r="R2070" t="s">
        <v>8304</v>
      </c>
      <c r="S2070">
        <v>321.83999999999997</v>
      </c>
      <c r="T2070">
        <v>1931</v>
      </c>
      <c r="U2070" t="s">
        <v>19</v>
      </c>
      <c r="V2070" s="2">
        <v>42931</v>
      </c>
      <c r="W2070" t="s">
        <v>20</v>
      </c>
      <c r="X2070" t="s">
        <v>175</v>
      </c>
      <c r="Y2070" t="s">
        <v>24</v>
      </c>
    </row>
    <row r="2071" spans="1:25" hidden="1" x14ac:dyDescent="0.35">
      <c r="A2071">
        <v>2</v>
      </c>
      <c r="B2071" t="s">
        <v>43</v>
      </c>
      <c r="C2071">
        <v>3</v>
      </c>
      <c r="D2071" t="s">
        <v>26</v>
      </c>
      <c r="E2071" t="s">
        <v>171</v>
      </c>
      <c r="F2071" t="s">
        <v>13</v>
      </c>
      <c r="G2071" t="s">
        <v>1939</v>
      </c>
      <c r="H2071" s="1">
        <v>0</v>
      </c>
      <c r="I2071" s="2">
        <v>42929</v>
      </c>
      <c r="J2071" t="s">
        <v>1940</v>
      </c>
      <c r="K2071" t="s">
        <v>102</v>
      </c>
      <c r="L2071">
        <v>10035</v>
      </c>
      <c r="M2071">
        <v>538</v>
      </c>
      <c r="N2071" t="s">
        <v>125</v>
      </c>
      <c r="O2071">
        <v>5</v>
      </c>
      <c r="P2071">
        <v>2</v>
      </c>
      <c r="Q2071" t="s">
        <v>104</v>
      </c>
      <c r="R2071" t="s">
        <v>8304</v>
      </c>
      <c r="S2071">
        <v>4.68</v>
      </c>
      <c r="T2071">
        <v>10</v>
      </c>
      <c r="U2071" t="s">
        <v>19</v>
      </c>
      <c r="V2071" s="2">
        <v>42931</v>
      </c>
      <c r="W2071" t="s">
        <v>20</v>
      </c>
      <c r="X2071" t="s">
        <v>175</v>
      </c>
      <c r="Y2071" t="s">
        <v>64</v>
      </c>
    </row>
    <row r="2072" spans="1:25" hidden="1" x14ac:dyDescent="0.35">
      <c r="A2072">
        <v>2</v>
      </c>
      <c r="B2072" t="s">
        <v>43</v>
      </c>
      <c r="C2072">
        <v>3</v>
      </c>
      <c r="D2072" t="s">
        <v>26</v>
      </c>
      <c r="E2072" t="s">
        <v>171</v>
      </c>
      <c r="F2072" t="s">
        <v>13</v>
      </c>
      <c r="G2072" t="s">
        <v>1939</v>
      </c>
      <c r="H2072" s="1">
        <v>0.2</v>
      </c>
      <c r="I2072" s="2">
        <v>42929</v>
      </c>
      <c r="J2072" t="s">
        <v>1940</v>
      </c>
      <c r="K2072" t="s">
        <v>102</v>
      </c>
      <c r="L2072">
        <v>10035</v>
      </c>
      <c r="M2072">
        <v>696</v>
      </c>
      <c r="N2072" t="s">
        <v>3151</v>
      </c>
      <c r="O2072">
        <v>4</v>
      </c>
      <c r="P2072">
        <v>2</v>
      </c>
      <c r="Q2072" t="s">
        <v>104</v>
      </c>
      <c r="R2072" t="s">
        <v>8304</v>
      </c>
      <c r="S2072">
        <v>4.28</v>
      </c>
      <c r="T2072">
        <v>12</v>
      </c>
      <c r="U2072" t="s">
        <v>19</v>
      </c>
      <c r="V2072" s="2">
        <v>42931</v>
      </c>
      <c r="W2072" t="s">
        <v>20</v>
      </c>
      <c r="X2072" t="s">
        <v>175</v>
      </c>
      <c r="Y2072" t="s">
        <v>54</v>
      </c>
    </row>
    <row r="2073" spans="1:25" hidden="1" x14ac:dyDescent="0.35">
      <c r="A2073">
        <v>2</v>
      </c>
      <c r="B2073" t="s">
        <v>25</v>
      </c>
      <c r="C2073">
        <v>1</v>
      </c>
      <c r="D2073" t="s">
        <v>11</v>
      </c>
      <c r="E2073" t="s">
        <v>65</v>
      </c>
      <c r="F2073" t="s">
        <v>13</v>
      </c>
      <c r="G2073" t="s">
        <v>1649</v>
      </c>
      <c r="H2073" s="1">
        <v>0</v>
      </c>
      <c r="I2073" s="2">
        <v>42807</v>
      </c>
      <c r="J2073" t="s">
        <v>1650</v>
      </c>
      <c r="K2073" t="s">
        <v>30</v>
      </c>
      <c r="L2073">
        <v>98103</v>
      </c>
      <c r="M2073">
        <v>1389</v>
      </c>
      <c r="N2073" t="s">
        <v>1503</v>
      </c>
      <c r="O2073">
        <v>40</v>
      </c>
      <c r="P2073">
        <v>2</v>
      </c>
      <c r="Q2073" t="s">
        <v>32</v>
      </c>
      <c r="R2073" t="s">
        <v>8304</v>
      </c>
      <c r="S2073">
        <v>39.75</v>
      </c>
      <c r="T2073">
        <v>142</v>
      </c>
      <c r="U2073" t="s">
        <v>19</v>
      </c>
      <c r="V2073" s="2">
        <v>42809</v>
      </c>
      <c r="W2073" t="s">
        <v>130</v>
      </c>
      <c r="X2073" t="s">
        <v>69</v>
      </c>
      <c r="Y2073" t="s">
        <v>22</v>
      </c>
    </row>
    <row r="2074" spans="1:25" hidden="1" x14ac:dyDescent="0.35">
      <c r="A2074">
        <v>4</v>
      </c>
      <c r="B2074" t="s">
        <v>43</v>
      </c>
      <c r="C2074">
        <v>6</v>
      </c>
      <c r="D2074" t="s">
        <v>11</v>
      </c>
      <c r="E2074" t="s">
        <v>876</v>
      </c>
      <c r="F2074" t="s">
        <v>13</v>
      </c>
      <c r="G2074" t="s">
        <v>1978</v>
      </c>
      <c r="H2074" s="1">
        <v>0</v>
      </c>
      <c r="I2074" s="2">
        <v>43021</v>
      </c>
      <c r="J2074" t="s">
        <v>2481</v>
      </c>
      <c r="K2074" t="s">
        <v>16</v>
      </c>
      <c r="L2074">
        <v>40214</v>
      </c>
      <c r="M2074">
        <v>746</v>
      </c>
      <c r="N2074" t="s">
        <v>649</v>
      </c>
      <c r="O2074">
        <v>78</v>
      </c>
      <c r="P2074">
        <v>3</v>
      </c>
      <c r="Q2074" t="s">
        <v>18</v>
      </c>
      <c r="R2074" t="s">
        <v>8304</v>
      </c>
      <c r="S2074">
        <v>77.739999999999995</v>
      </c>
      <c r="T2074">
        <v>288</v>
      </c>
      <c r="U2074" t="s">
        <v>19</v>
      </c>
      <c r="V2074" s="2">
        <v>43025</v>
      </c>
      <c r="W2074" t="s">
        <v>39</v>
      </c>
      <c r="X2074" t="s">
        <v>21</v>
      </c>
      <c r="Y2074" t="s">
        <v>24</v>
      </c>
    </row>
    <row r="2075" spans="1:25" hidden="1" x14ac:dyDescent="0.35">
      <c r="A2075">
        <v>4</v>
      </c>
      <c r="B2075" t="s">
        <v>43</v>
      </c>
      <c r="C2075">
        <v>6</v>
      </c>
      <c r="D2075" t="s">
        <v>50</v>
      </c>
      <c r="E2075" t="s">
        <v>876</v>
      </c>
      <c r="F2075" t="s">
        <v>13</v>
      </c>
      <c r="G2075" t="s">
        <v>1978</v>
      </c>
      <c r="H2075" s="1">
        <v>0</v>
      </c>
      <c r="I2075" s="2">
        <v>43021</v>
      </c>
      <c r="J2075" t="s">
        <v>2481</v>
      </c>
      <c r="K2075" t="s">
        <v>16</v>
      </c>
      <c r="L2075">
        <v>40214</v>
      </c>
      <c r="M2075">
        <v>891</v>
      </c>
      <c r="N2075" t="s">
        <v>8109</v>
      </c>
      <c r="O2075">
        <v>23</v>
      </c>
      <c r="P2075">
        <v>7</v>
      </c>
      <c r="Q2075" t="s">
        <v>18</v>
      </c>
      <c r="R2075" t="s">
        <v>8304</v>
      </c>
      <c r="S2075">
        <v>23.44</v>
      </c>
      <c r="T2075">
        <v>84</v>
      </c>
      <c r="U2075" t="s">
        <v>19</v>
      </c>
      <c r="V2075" s="2">
        <v>43025</v>
      </c>
      <c r="W2075" t="s">
        <v>39</v>
      </c>
      <c r="X2075" t="s">
        <v>21</v>
      </c>
      <c r="Y2075" t="s">
        <v>52</v>
      </c>
    </row>
    <row r="2076" spans="1:25" hidden="1" x14ac:dyDescent="0.35">
      <c r="A2076">
        <v>0</v>
      </c>
      <c r="B2076" t="s">
        <v>10</v>
      </c>
      <c r="C2076">
        <v>0</v>
      </c>
      <c r="D2076" t="s">
        <v>26</v>
      </c>
      <c r="E2076" t="s">
        <v>3194</v>
      </c>
      <c r="F2076" t="s">
        <v>13</v>
      </c>
      <c r="G2076" t="s">
        <v>742</v>
      </c>
      <c r="H2076" s="1">
        <v>0.2</v>
      </c>
      <c r="I2076" s="2">
        <v>42970</v>
      </c>
      <c r="J2076" t="s">
        <v>3195</v>
      </c>
      <c r="K2076" t="s">
        <v>73</v>
      </c>
      <c r="L2076">
        <v>60440</v>
      </c>
      <c r="M2076">
        <v>1809</v>
      </c>
      <c r="N2076" t="s">
        <v>3105</v>
      </c>
      <c r="O2076">
        <v>4</v>
      </c>
      <c r="P2076">
        <v>2</v>
      </c>
      <c r="Q2076" t="s">
        <v>75</v>
      </c>
      <c r="R2076" t="s">
        <v>8304</v>
      </c>
      <c r="S2076">
        <v>3.63</v>
      </c>
      <c r="T2076">
        <v>10</v>
      </c>
      <c r="U2076" t="s">
        <v>19</v>
      </c>
      <c r="V2076" s="2">
        <v>42970</v>
      </c>
      <c r="W2076" t="s">
        <v>773</v>
      </c>
      <c r="X2076" t="s">
        <v>139</v>
      </c>
      <c r="Y2076" t="s">
        <v>64</v>
      </c>
    </row>
    <row r="2077" spans="1:25" hidden="1" x14ac:dyDescent="0.35">
      <c r="A2077">
        <v>0</v>
      </c>
      <c r="B2077" t="s">
        <v>10</v>
      </c>
      <c r="C2077">
        <v>0</v>
      </c>
      <c r="D2077" t="s">
        <v>26</v>
      </c>
      <c r="E2077" t="s">
        <v>3194</v>
      </c>
      <c r="F2077" t="s">
        <v>13</v>
      </c>
      <c r="G2077" t="s">
        <v>742</v>
      </c>
      <c r="H2077" s="1">
        <v>0.2</v>
      </c>
      <c r="I2077" s="2">
        <v>42970</v>
      </c>
      <c r="J2077" t="s">
        <v>3195</v>
      </c>
      <c r="K2077" t="s">
        <v>73</v>
      </c>
      <c r="L2077">
        <v>60440</v>
      </c>
      <c r="M2077">
        <v>88</v>
      </c>
      <c r="N2077" t="s">
        <v>1294</v>
      </c>
      <c r="O2077">
        <v>3</v>
      </c>
      <c r="P2077">
        <v>4</v>
      </c>
      <c r="Q2077" t="s">
        <v>75</v>
      </c>
      <c r="R2077" t="s">
        <v>8304</v>
      </c>
      <c r="S2077">
        <v>2.77</v>
      </c>
      <c r="T2077">
        <v>32</v>
      </c>
      <c r="U2077" t="s">
        <v>19</v>
      </c>
      <c r="V2077" s="2">
        <v>42970</v>
      </c>
      <c r="W2077" t="s">
        <v>773</v>
      </c>
      <c r="X2077" t="s">
        <v>139</v>
      </c>
      <c r="Y2077" t="s">
        <v>356</v>
      </c>
    </row>
    <row r="2078" spans="1:25" hidden="1" x14ac:dyDescent="0.35">
      <c r="A2078">
        <v>0</v>
      </c>
      <c r="B2078" t="s">
        <v>10</v>
      </c>
      <c r="C2078">
        <v>0</v>
      </c>
      <c r="D2078" t="s">
        <v>26</v>
      </c>
      <c r="E2078" t="s">
        <v>3194</v>
      </c>
      <c r="F2078" t="s">
        <v>13</v>
      </c>
      <c r="G2078" t="s">
        <v>742</v>
      </c>
      <c r="H2078" s="1">
        <v>0.2</v>
      </c>
      <c r="I2078" s="2">
        <v>42970</v>
      </c>
      <c r="J2078" t="s">
        <v>3195</v>
      </c>
      <c r="K2078" t="s">
        <v>73</v>
      </c>
      <c r="L2078">
        <v>60440</v>
      </c>
      <c r="M2078">
        <v>1507</v>
      </c>
      <c r="N2078" t="s">
        <v>346</v>
      </c>
      <c r="O2078">
        <v>2</v>
      </c>
      <c r="P2078">
        <v>8</v>
      </c>
      <c r="Q2078" t="s">
        <v>75</v>
      </c>
      <c r="R2078" t="s">
        <v>8304</v>
      </c>
      <c r="S2078">
        <v>2.2599999999999998</v>
      </c>
      <c r="T2078">
        <v>12</v>
      </c>
      <c r="U2078" t="s">
        <v>19</v>
      </c>
      <c r="V2078" s="2">
        <v>42970</v>
      </c>
      <c r="W2078" t="s">
        <v>773</v>
      </c>
      <c r="X2078" t="s">
        <v>139</v>
      </c>
      <c r="Y2078" t="s">
        <v>176</v>
      </c>
    </row>
    <row r="2079" spans="1:25" hidden="1" x14ac:dyDescent="0.35">
      <c r="A2079">
        <v>0</v>
      </c>
      <c r="B2079" t="s">
        <v>10</v>
      </c>
      <c r="C2079">
        <v>0</v>
      </c>
      <c r="D2079" t="s">
        <v>26</v>
      </c>
      <c r="E2079" t="s">
        <v>3194</v>
      </c>
      <c r="F2079" t="s">
        <v>13</v>
      </c>
      <c r="G2079" t="s">
        <v>742</v>
      </c>
      <c r="H2079" s="1">
        <v>0.8</v>
      </c>
      <c r="I2079" s="2">
        <v>42970</v>
      </c>
      <c r="J2079" t="s">
        <v>3195</v>
      </c>
      <c r="K2079" t="s">
        <v>73</v>
      </c>
      <c r="L2079">
        <v>60440</v>
      </c>
      <c r="M2079">
        <v>812</v>
      </c>
      <c r="N2079" t="s">
        <v>795</v>
      </c>
      <c r="O2079">
        <v>-14</v>
      </c>
      <c r="P2079">
        <v>2</v>
      </c>
      <c r="Q2079" t="s">
        <v>75</v>
      </c>
      <c r="R2079" t="s">
        <v>8304</v>
      </c>
      <c r="S2079">
        <v>-13.55</v>
      </c>
      <c r="T2079">
        <v>6</v>
      </c>
      <c r="U2079" t="s">
        <v>19</v>
      </c>
      <c r="V2079" s="2">
        <v>42970</v>
      </c>
      <c r="W2079" t="s">
        <v>773</v>
      </c>
      <c r="X2079" t="s">
        <v>139</v>
      </c>
      <c r="Y2079" t="s">
        <v>56</v>
      </c>
    </row>
    <row r="2080" spans="1:25" hidden="1" x14ac:dyDescent="0.35">
      <c r="A2080">
        <v>4</v>
      </c>
      <c r="B2080" t="s">
        <v>43</v>
      </c>
      <c r="C2080">
        <v>6</v>
      </c>
      <c r="D2080" t="s">
        <v>26</v>
      </c>
      <c r="E2080" t="s">
        <v>4401</v>
      </c>
      <c r="F2080" t="s">
        <v>13</v>
      </c>
      <c r="G2080" t="s">
        <v>1085</v>
      </c>
      <c r="H2080" s="1">
        <v>0.2</v>
      </c>
      <c r="I2080" s="2">
        <v>43052</v>
      </c>
      <c r="J2080" t="s">
        <v>4411</v>
      </c>
      <c r="K2080" t="s">
        <v>16</v>
      </c>
      <c r="L2080">
        <v>37087</v>
      </c>
      <c r="M2080">
        <v>1301</v>
      </c>
      <c r="N2080" t="s">
        <v>4412</v>
      </c>
      <c r="O2080">
        <v>6</v>
      </c>
      <c r="P2080">
        <v>6</v>
      </c>
      <c r="Q2080" t="s">
        <v>18</v>
      </c>
      <c r="R2080" t="s">
        <v>8304</v>
      </c>
      <c r="S2080">
        <v>6.37</v>
      </c>
      <c r="T2080">
        <v>85</v>
      </c>
      <c r="U2080" t="s">
        <v>19</v>
      </c>
      <c r="V2080" s="2">
        <v>43056</v>
      </c>
      <c r="W2080" t="s">
        <v>39</v>
      </c>
      <c r="X2080" t="s">
        <v>214</v>
      </c>
      <c r="Y2080" t="s">
        <v>42</v>
      </c>
    </row>
    <row r="2081" spans="1:25" hidden="1" x14ac:dyDescent="0.35">
      <c r="A2081">
        <v>0</v>
      </c>
      <c r="B2081" t="s">
        <v>10</v>
      </c>
      <c r="C2081">
        <v>0</v>
      </c>
      <c r="D2081" t="s">
        <v>11</v>
      </c>
      <c r="E2081" t="s">
        <v>171</v>
      </c>
      <c r="F2081" t="s">
        <v>13</v>
      </c>
      <c r="G2081" t="s">
        <v>5316</v>
      </c>
      <c r="H2081" s="1">
        <v>0</v>
      </c>
      <c r="I2081" s="2">
        <v>43047</v>
      </c>
      <c r="J2081" t="s">
        <v>5317</v>
      </c>
      <c r="K2081" t="s">
        <v>102</v>
      </c>
      <c r="L2081">
        <v>10024</v>
      </c>
      <c r="M2081">
        <v>1184</v>
      </c>
      <c r="N2081" t="s">
        <v>1750</v>
      </c>
      <c r="O2081">
        <v>5</v>
      </c>
      <c r="P2081">
        <v>3</v>
      </c>
      <c r="Q2081" t="s">
        <v>104</v>
      </c>
      <c r="R2081" t="s">
        <v>8304</v>
      </c>
      <c r="S2081">
        <v>4.7300000000000004</v>
      </c>
      <c r="T2081">
        <v>12</v>
      </c>
      <c r="U2081" t="s">
        <v>33</v>
      </c>
      <c r="V2081" s="2">
        <v>43047</v>
      </c>
      <c r="W2081" t="s">
        <v>773</v>
      </c>
      <c r="X2081" t="s">
        <v>175</v>
      </c>
      <c r="Y2081" t="s">
        <v>47</v>
      </c>
    </row>
    <row r="2082" spans="1:25" hidden="1" x14ac:dyDescent="0.35">
      <c r="A2082">
        <v>0</v>
      </c>
      <c r="B2082" t="s">
        <v>10</v>
      </c>
      <c r="C2082">
        <v>0</v>
      </c>
      <c r="D2082" t="s">
        <v>11</v>
      </c>
      <c r="E2082" t="s">
        <v>171</v>
      </c>
      <c r="F2082" t="s">
        <v>13</v>
      </c>
      <c r="G2082" t="s">
        <v>5316</v>
      </c>
      <c r="H2082" s="1">
        <v>0.1</v>
      </c>
      <c r="I2082" s="2">
        <v>43047</v>
      </c>
      <c r="J2082" t="s">
        <v>5317</v>
      </c>
      <c r="K2082" t="s">
        <v>102</v>
      </c>
      <c r="L2082">
        <v>10024</v>
      </c>
      <c r="M2082">
        <v>825</v>
      </c>
      <c r="N2082" t="s">
        <v>1448</v>
      </c>
      <c r="O2082">
        <v>116</v>
      </c>
      <c r="P2082">
        <v>2</v>
      </c>
      <c r="Q2082" t="s">
        <v>104</v>
      </c>
      <c r="R2082" t="s">
        <v>8304</v>
      </c>
      <c r="S2082">
        <v>115.55</v>
      </c>
      <c r="T2082">
        <v>578</v>
      </c>
      <c r="U2082" t="s">
        <v>33</v>
      </c>
      <c r="V2082" s="2">
        <v>43047</v>
      </c>
      <c r="W2082" t="s">
        <v>773</v>
      </c>
      <c r="X2082" t="s">
        <v>175</v>
      </c>
      <c r="Y2082" t="s">
        <v>24</v>
      </c>
    </row>
    <row r="2083" spans="1:25" hidden="1" x14ac:dyDescent="0.35">
      <c r="A2083">
        <v>0</v>
      </c>
      <c r="B2083" t="s">
        <v>10</v>
      </c>
      <c r="C2083">
        <v>0</v>
      </c>
      <c r="D2083" t="s">
        <v>26</v>
      </c>
      <c r="E2083" t="s">
        <v>171</v>
      </c>
      <c r="F2083" t="s">
        <v>13</v>
      </c>
      <c r="G2083" t="s">
        <v>5316</v>
      </c>
      <c r="H2083" s="1">
        <v>0</v>
      </c>
      <c r="I2083" s="2">
        <v>43047</v>
      </c>
      <c r="J2083" t="s">
        <v>5317</v>
      </c>
      <c r="K2083" t="s">
        <v>102</v>
      </c>
      <c r="L2083">
        <v>10024</v>
      </c>
      <c r="M2083">
        <v>642</v>
      </c>
      <c r="N2083" t="s">
        <v>3009</v>
      </c>
      <c r="O2083">
        <v>17</v>
      </c>
      <c r="P2083">
        <v>5</v>
      </c>
      <c r="Q2083" t="s">
        <v>104</v>
      </c>
      <c r="R2083" t="s">
        <v>8304</v>
      </c>
      <c r="S2083">
        <v>16.79</v>
      </c>
      <c r="T2083">
        <v>67</v>
      </c>
      <c r="U2083" t="s">
        <v>33</v>
      </c>
      <c r="V2083" s="2">
        <v>43047</v>
      </c>
      <c r="W2083" t="s">
        <v>773</v>
      </c>
      <c r="X2083" t="s">
        <v>175</v>
      </c>
      <c r="Y2083" t="s">
        <v>42</v>
      </c>
    </row>
    <row r="2084" spans="1:25" hidden="1" x14ac:dyDescent="0.35">
      <c r="A2084">
        <v>0</v>
      </c>
      <c r="B2084" t="s">
        <v>10</v>
      </c>
      <c r="C2084">
        <v>0</v>
      </c>
      <c r="D2084" t="s">
        <v>50</v>
      </c>
      <c r="E2084" t="s">
        <v>171</v>
      </c>
      <c r="F2084" t="s">
        <v>13</v>
      </c>
      <c r="G2084" t="s">
        <v>5316</v>
      </c>
      <c r="H2084" s="1">
        <v>0</v>
      </c>
      <c r="I2084" s="2">
        <v>43047</v>
      </c>
      <c r="J2084" t="s">
        <v>5317</v>
      </c>
      <c r="K2084" t="s">
        <v>102</v>
      </c>
      <c r="L2084">
        <v>10024</v>
      </c>
      <c r="M2084">
        <v>1100</v>
      </c>
      <c r="N2084" t="s">
        <v>4967</v>
      </c>
      <c r="O2084">
        <v>143</v>
      </c>
      <c r="P2084">
        <v>2</v>
      </c>
      <c r="Q2084" t="s">
        <v>104</v>
      </c>
      <c r="R2084" t="s">
        <v>8304</v>
      </c>
      <c r="S2084">
        <v>142.99</v>
      </c>
      <c r="T2084">
        <v>550</v>
      </c>
      <c r="U2084" t="s">
        <v>33</v>
      </c>
      <c r="V2084" s="2">
        <v>43047</v>
      </c>
      <c r="W2084" t="s">
        <v>773</v>
      </c>
      <c r="X2084" t="s">
        <v>175</v>
      </c>
      <c r="Y2084" t="s">
        <v>52</v>
      </c>
    </row>
    <row r="2085" spans="1:25" hidden="1" x14ac:dyDescent="0.35">
      <c r="A2085">
        <v>0</v>
      </c>
      <c r="B2085" t="s">
        <v>10</v>
      </c>
      <c r="C2085">
        <v>0</v>
      </c>
      <c r="D2085" t="s">
        <v>50</v>
      </c>
      <c r="E2085" t="s">
        <v>171</v>
      </c>
      <c r="F2085" t="s">
        <v>13</v>
      </c>
      <c r="G2085" t="s">
        <v>5316</v>
      </c>
      <c r="H2085" s="1">
        <v>0</v>
      </c>
      <c r="I2085" s="2">
        <v>43047</v>
      </c>
      <c r="J2085" t="s">
        <v>5317</v>
      </c>
      <c r="K2085" t="s">
        <v>102</v>
      </c>
      <c r="L2085">
        <v>10024</v>
      </c>
      <c r="M2085">
        <v>1849</v>
      </c>
      <c r="N2085" t="s">
        <v>6697</v>
      </c>
      <c r="O2085">
        <v>2229</v>
      </c>
      <c r="P2085">
        <v>4</v>
      </c>
      <c r="Q2085" t="s">
        <v>104</v>
      </c>
      <c r="R2085" t="s">
        <v>8304</v>
      </c>
      <c r="S2085">
        <v>2229.02</v>
      </c>
      <c r="T2085">
        <v>4644</v>
      </c>
      <c r="U2085" t="s">
        <v>33</v>
      </c>
      <c r="V2085" s="2">
        <v>43047</v>
      </c>
      <c r="W2085" t="s">
        <v>773</v>
      </c>
      <c r="X2085" t="s">
        <v>175</v>
      </c>
      <c r="Y2085" t="s">
        <v>422</v>
      </c>
    </row>
    <row r="2086" spans="1:25" hidden="1" x14ac:dyDescent="0.35">
      <c r="A2086">
        <v>5</v>
      </c>
      <c r="B2086" t="s">
        <v>43</v>
      </c>
      <c r="C2086">
        <v>6</v>
      </c>
      <c r="D2086" t="s">
        <v>50</v>
      </c>
      <c r="E2086" t="s">
        <v>305</v>
      </c>
      <c r="F2086" t="s">
        <v>13</v>
      </c>
      <c r="G2086" t="s">
        <v>1435</v>
      </c>
      <c r="H2086" s="1">
        <v>0.4</v>
      </c>
      <c r="I2086" s="2">
        <v>42774</v>
      </c>
      <c r="J2086" t="s">
        <v>1436</v>
      </c>
      <c r="K2086" t="s">
        <v>102</v>
      </c>
      <c r="L2086">
        <v>43229</v>
      </c>
      <c r="M2086">
        <v>944</v>
      </c>
      <c r="N2086" t="s">
        <v>427</v>
      </c>
      <c r="O2086">
        <v>-27</v>
      </c>
      <c r="P2086">
        <v>3</v>
      </c>
      <c r="Q2086" t="s">
        <v>104</v>
      </c>
      <c r="R2086" t="s">
        <v>8304</v>
      </c>
      <c r="S2086">
        <v>-27</v>
      </c>
      <c r="T2086">
        <v>108</v>
      </c>
      <c r="U2086" t="s">
        <v>19</v>
      </c>
      <c r="V2086" s="2">
        <v>42779</v>
      </c>
      <c r="W2086" t="s">
        <v>39</v>
      </c>
      <c r="X2086" t="s">
        <v>309</v>
      </c>
      <c r="Y2086" t="s">
        <v>52</v>
      </c>
    </row>
    <row r="2087" spans="1:25" hidden="1" x14ac:dyDescent="0.35">
      <c r="A2087">
        <v>4</v>
      </c>
      <c r="B2087" t="s">
        <v>43</v>
      </c>
      <c r="C2087">
        <v>6</v>
      </c>
      <c r="D2087" t="s">
        <v>26</v>
      </c>
      <c r="E2087" t="s">
        <v>201</v>
      </c>
      <c r="F2087" t="s">
        <v>13</v>
      </c>
      <c r="G2087" t="s">
        <v>7557</v>
      </c>
      <c r="H2087" s="1">
        <v>0</v>
      </c>
      <c r="I2087" s="2">
        <v>43013</v>
      </c>
      <c r="J2087" t="s">
        <v>7558</v>
      </c>
      <c r="K2087" t="s">
        <v>16</v>
      </c>
      <c r="L2087">
        <v>22153</v>
      </c>
      <c r="M2087">
        <v>812</v>
      </c>
      <c r="N2087" t="s">
        <v>795</v>
      </c>
      <c r="O2087">
        <v>10</v>
      </c>
      <c r="P2087">
        <v>2</v>
      </c>
      <c r="Q2087" t="s">
        <v>18</v>
      </c>
      <c r="R2087" t="s">
        <v>8304</v>
      </c>
      <c r="S2087">
        <v>9.52</v>
      </c>
      <c r="T2087">
        <v>29</v>
      </c>
      <c r="U2087" t="s">
        <v>76</v>
      </c>
      <c r="V2087" s="2">
        <v>43017</v>
      </c>
      <c r="W2087" t="s">
        <v>39</v>
      </c>
      <c r="X2087" t="s">
        <v>205</v>
      </c>
      <c r="Y2087" t="s">
        <v>56</v>
      </c>
    </row>
    <row r="2088" spans="1:25" hidden="1" x14ac:dyDescent="0.35">
      <c r="A2088">
        <v>4</v>
      </c>
      <c r="B2088" t="s">
        <v>43</v>
      </c>
      <c r="C2088">
        <v>6</v>
      </c>
      <c r="D2088" t="s">
        <v>26</v>
      </c>
      <c r="E2088" t="s">
        <v>201</v>
      </c>
      <c r="F2088" t="s">
        <v>13</v>
      </c>
      <c r="G2088" t="s">
        <v>7557</v>
      </c>
      <c r="H2088" s="1">
        <v>0</v>
      </c>
      <c r="I2088" s="2">
        <v>43013</v>
      </c>
      <c r="J2088" t="s">
        <v>7558</v>
      </c>
      <c r="K2088" t="s">
        <v>16</v>
      </c>
      <c r="L2088">
        <v>22153</v>
      </c>
      <c r="M2088">
        <v>1139</v>
      </c>
      <c r="N2088" t="s">
        <v>785</v>
      </c>
      <c r="O2088">
        <v>13</v>
      </c>
      <c r="P2088">
        <v>4</v>
      </c>
      <c r="Q2088" t="s">
        <v>18</v>
      </c>
      <c r="R2088" t="s">
        <v>8304</v>
      </c>
      <c r="S2088">
        <v>12.94</v>
      </c>
      <c r="T2088">
        <v>46</v>
      </c>
      <c r="U2088" t="s">
        <v>76</v>
      </c>
      <c r="V2088" s="2">
        <v>43017</v>
      </c>
      <c r="W2088" t="s">
        <v>39</v>
      </c>
      <c r="X2088" t="s">
        <v>205</v>
      </c>
      <c r="Y2088" t="s">
        <v>49</v>
      </c>
    </row>
    <row r="2089" spans="1:25" hidden="1" x14ac:dyDescent="0.35">
      <c r="A2089">
        <v>4</v>
      </c>
      <c r="B2089" t="s">
        <v>43</v>
      </c>
      <c r="C2089">
        <v>6</v>
      </c>
      <c r="D2089" t="s">
        <v>26</v>
      </c>
      <c r="E2089" t="s">
        <v>1735</v>
      </c>
      <c r="F2089" t="s">
        <v>13</v>
      </c>
      <c r="G2089" t="s">
        <v>914</v>
      </c>
      <c r="H2089" s="1">
        <v>0</v>
      </c>
      <c r="I2089" s="2">
        <v>42891</v>
      </c>
      <c r="J2089" t="s">
        <v>6192</v>
      </c>
      <c r="K2089" t="s">
        <v>73</v>
      </c>
      <c r="L2089">
        <v>63301</v>
      </c>
      <c r="M2089">
        <v>1780</v>
      </c>
      <c r="N2089" t="s">
        <v>3356</v>
      </c>
      <c r="O2089">
        <v>5</v>
      </c>
      <c r="P2089">
        <v>2</v>
      </c>
      <c r="Q2089" t="s">
        <v>75</v>
      </c>
      <c r="R2089" t="s">
        <v>8304</v>
      </c>
      <c r="S2089">
        <v>4.75</v>
      </c>
      <c r="T2089">
        <v>11</v>
      </c>
      <c r="U2089" t="s">
        <v>33</v>
      </c>
      <c r="V2089" s="2">
        <v>42895</v>
      </c>
      <c r="W2089" t="s">
        <v>39</v>
      </c>
      <c r="X2089" t="s">
        <v>368</v>
      </c>
      <c r="Y2089" t="s">
        <v>64</v>
      </c>
    </row>
    <row r="2090" spans="1:25" hidden="1" x14ac:dyDescent="0.35">
      <c r="A2090">
        <v>3</v>
      </c>
      <c r="B2090" t="s">
        <v>10</v>
      </c>
      <c r="C2090">
        <v>3</v>
      </c>
      <c r="D2090" t="s">
        <v>26</v>
      </c>
      <c r="E2090" t="s">
        <v>7053</v>
      </c>
      <c r="F2090" t="s">
        <v>13</v>
      </c>
      <c r="G2090" t="s">
        <v>451</v>
      </c>
      <c r="H2090" s="1">
        <v>0</v>
      </c>
      <c r="I2090" s="2">
        <v>43009</v>
      </c>
      <c r="J2090" t="s">
        <v>7340</v>
      </c>
      <c r="K2090" t="s">
        <v>102</v>
      </c>
      <c r="L2090">
        <v>2138</v>
      </c>
      <c r="M2090">
        <v>260</v>
      </c>
      <c r="N2090" t="s">
        <v>728</v>
      </c>
      <c r="O2090">
        <v>10</v>
      </c>
      <c r="P2090">
        <v>5</v>
      </c>
      <c r="Q2090" t="s">
        <v>104</v>
      </c>
      <c r="R2090" t="s">
        <v>8304</v>
      </c>
      <c r="S2090">
        <v>10.33</v>
      </c>
      <c r="T2090">
        <v>22</v>
      </c>
      <c r="U2090" t="s">
        <v>76</v>
      </c>
      <c r="V2090" s="2">
        <v>43012</v>
      </c>
      <c r="W2090" t="s">
        <v>20</v>
      </c>
      <c r="X2090" t="s">
        <v>744</v>
      </c>
      <c r="Y2090" t="s">
        <v>54</v>
      </c>
    </row>
    <row r="2091" spans="1:25" hidden="1" x14ac:dyDescent="0.35">
      <c r="A2091">
        <v>3</v>
      </c>
      <c r="B2091" t="s">
        <v>10</v>
      </c>
      <c r="C2091">
        <v>3</v>
      </c>
      <c r="D2091" t="s">
        <v>50</v>
      </c>
      <c r="E2091" t="s">
        <v>7053</v>
      </c>
      <c r="F2091" t="s">
        <v>13</v>
      </c>
      <c r="G2091" t="s">
        <v>451</v>
      </c>
      <c r="H2091" s="1">
        <v>0</v>
      </c>
      <c r="I2091" s="2">
        <v>43009</v>
      </c>
      <c r="J2091" t="s">
        <v>7340</v>
      </c>
      <c r="K2091" t="s">
        <v>102</v>
      </c>
      <c r="L2091">
        <v>2138</v>
      </c>
      <c r="M2091">
        <v>441</v>
      </c>
      <c r="N2091" t="s">
        <v>1144</v>
      </c>
      <c r="O2091">
        <v>94</v>
      </c>
      <c r="P2091">
        <v>2</v>
      </c>
      <c r="Q2091" t="s">
        <v>104</v>
      </c>
      <c r="R2091" t="s">
        <v>8304</v>
      </c>
      <c r="S2091">
        <v>93.59</v>
      </c>
      <c r="T2091">
        <v>312</v>
      </c>
      <c r="U2091" t="s">
        <v>76</v>
      </c>
      <c r="V2091" s="2">
        <v>43012</v>
      </c>
      <c r="W2091" t="s">
        <v>20</v>
      </c>
      <c r="X2091" t="s">
        <v>744</v>
      </c>
      <c r="Y2091" t="s">
        <v>52</v>
      </c>
    </row>
    <row r="2092" spans="1:25" hidden="1" x14ac:dyDescent="0.35">
      <c r="A2092">
        <v>3</v>
      </c>
      <c r="B2092" t="s">
        <v>25</v>
      </c>
      <c r="C2092">
        <v>1</v>
      </c>
      <c r="D2092" t="s">
        <v>26</v>
      </c>
      <c r="E2092" t="s">
        <v>99</v>
      </c>
      <c r="F2092" t="s">
        <v>13</v>
      </c>
      <c r="G2092" t="s">
        <v>782</v>
      </c>
      <c r="H2092" s="1">
        <v>0.2</v>
      </c>
      <c r="I2092" s="2">
        <v>43088</v>
      </c>
      <c r="J2092" t="s">
        <v>2953</v>
      </c>
      <c r="K2092" t="s">
        <v>102</v>
      </c>
      <c r="L2092">
        <v>19134</v>
      </c>
      <c r="M2092">
        <v>181</v>
      </c>
      <c r="N2092" t="s">
        <v>2954</v>
      </c>
      <c r="O2092">
        <v>3</v>
      </c>
      <c r="P2092">
        <v>3</v>
      </c>
      <c r="Q2092" t="s">
        <v>104</v>
      </c>
      <c r="R2092" t="s">
        <v>8304</v>
      </c>
      <c r="S2092">
        <v>2.5099999999999998</v>
      </c>
      <c r="T2092">
        <v>7</v>
      </c>
      <c r="U2092" t="s">
        <v>19</v>
      </c>
      <c r="V2092" s="2">
        <v>43091</v>
      </c>
      <c r="W2092" t="s">
        <v>130</v>
      </c>
      <c r="X2092" t="s">
        <v>105</v>
      </c>
      <c r="Y2092" t="s">
        <v>35</v>
      </c>
    </row>
    <row r="2093" spans="1:25" x14ac:dyDescent="0.35">
      <c r="A2093">
        <v>7</v>
      </c>
      <c r="B2093" t="s">
        <v>25</v>
      </c>
      <c r="C2093">
        <v>6</v>
      </c>
      <c r="D2093" t="s">
        <v>26</v>
      </c>
      <c r="E2093" t="s">
        <v>27</v>
      </c>
      <c r="F2093" t="s">
        <v>13</v>
      </c>
      <c r="G2093" t="s">
        <v>5558</v>
      </c>
      <c r="H2093" s="1">
        <v>0</v>
      </c>
      <c r="I2093" s="2">
        <v>42850</v>
      </c>
      <c r="J2093" t="s">
        <v>6554</v>
      </c>
      <c r="K2093" t="s">
        <v>30</v>
      </c>
      <c r="L2093">
        <v>90004</v>
      </c>
      <c r="M2093">
        <v>976</v>
      </c>
      <c r="N2093" t="s">
        <v>3206</v>
      </c>
      <c r="O2093">
        <v>10</v>
      </c>
      <c r="P2093">
        <v>2</v>
      </c>
      <c r="Q2093" t="s">
        <v>32</v>
      </c>
      <c r="R2093" t="s">
        <v>8304</v>
      </c>
      <c r="S2093">
        <v>9.82</v>
      </c>
      <c r="T2093">
        <v>21</v>
      </c>
      <c r="U2093" t="s">
        <v>33</v>
      </c>
      <c r="V2093" s="2">
        <v>42857</v>
      </c>
      <c r="W2093" t="s">
        <v>39</v>
      </c>
      <c r="X2093" t="s">
        <v>34</v>
      </c>
      <c r="Y2093" t="s">
        <v>119</v>
      </c>
    </row>
    <row r="2094" spans="1:25" hidden="1" x14ac:dyDescent="0.35">
      <c r="A2094">
        <v>4</v>
      </c>
      <c r="B2094" t="s">
        <v>43</v>
      </c>
      <c r="C2094">
        <v>6</v>
      </c>
      <c r="D2094" t="s">
        <v>11</v>
      </c>
      <c r="E2094" t="s">
        <v>827</v>
      </c>
      <c r="F2094" t="s">
        <v>13</v>
      </c>
      <c r="G2094" t="s">
        <v>2385</v>
      </c>
      <c r="H2094" s="1">
        <v>0</v>
      </c>
      <c r="I2094" s="2">
        <v>43060</v>
      </c>
      <c r="J2094" t="s">
        <v>2586</v>
      </c>
      <c r="K2094" t="s">
        <v>30</v>
      </c>
      <c r="L2094">
        <v>89115</v>
      </c>
      <c r="M2094">
        <v>840</v>
      </c>
      <c r="N2094" t="s">
        <v>2338</v>
      </c>
      <c r="O2094">
        <v>41</v>
      </c>
      <c r="P2094">
        <v>2</v>
      </c>
      <c r="Q2094" t="s">
        <v>32</v>
      </c>
      <c r="R2094" t="s">
        <v>8304</v>
      </c>
      <c r="S2094">
        <v>41.17</v>
      </c>
      <c r="T2094">
        <v>142</v>
      </c>
      <c r="U2094" t="s">
        <v>19</v>
      </c>
      <c r="V2094" s="2">
        <v>43064</v>
      </c>
      <c r="W2094" t="s">
        <v>39</v>
      </c>
      <c r="X2094" t="s">
        <v>831</v>
      </c>
      <c r="Y2094" t="s">
        <v>22</v>
      </c>
    </row>
    <row r="2095" spans="1:25" hidden="1" x14ac:dyDescent="0.35">
      <c r="A2095">
        <v>4</v>
      </c>
      <c r="B2095" t="s">
        <v>43</v>
      </c>
      <c r="C2095">
        <v>6</v>
      </c>
      <c r="D2095" t="s">
        <v>26</v>
      </c>
      <c r="E2095" t="s">
        <v>827</v>
      </c>
      <c r="F2095" t="s">
        <v>13</v>
      </c>
      <c r="G2095" t="s">
        <v>2385</v>
      </c>
      <c r="H2095" s="1">
        <v>0.2</v>
      </c>
      <c r="I2095" s="2">
        <v>43060</v>
      </c>
      <c r="J2095" t="s">
        <v>2586</v>
      </c>
      <c r="K2095" t="s">
        <v>30</v>
      </c>
      <c r="L2095">
        <v>89115</v>
      </c>
      <c r="M2095">
        <v>1492</v>
      </c>
      <c r="N2095" t="s">
        <v>8172</v>
      </c>
      <c r="O2095">
        <v>23</v>
      </c>
      <c r="P2095">
        <v>4</v>
      </c>
      <c r="Q2095" t="s">
        <v>32</v>
      </c>
      <c r="R2095" t="s">
        <v>8304</v>
      </c>
      <c r="S2095">
        <v>23.12</v>
      </c>
      <c r="T2095">
        <v>66</v>
      </c>
      <c r="U2095" t="s">
        <v>19</v>
      </c>
      <c r="V2095" s="2">
        <v>43064</v>
      </c>
      <c r="W2095" t="s">
        <v>39</v>
      </c>
      <c r="X2095" t="s">
        <v>831</v>
      </c>
      <c r="Y2095" t="s">
        <v>54</v>
      </c>
    </row>
    <row r="2096" spans="1:25" hidden="1" x14ac:dyDescent="0.35">
      <c r="A2096">
        <v>5</v>
      </c>
      <c r="B2096" t="s">
        <v>43</v>
      </c>
      <c r="C2096">
        <v>6</v>
      </c>
      <c r="D2096" t="s">
        <v>11</v>
      </c>
      <c r="E2096" t="s">
        <v>305</v>
      </c>
      <c r="F2096" t="s">
        <v>13</v>
      </c>
      <c r="G2096" t="s">
        <v>1175</v>
      </c>
      <c r="H2096" s="1">
        <v>0</v>
      </c>
      <c r="I2096" s="2">
        <v>42991</v>
      </c>
      <c r="J2096" t="s">
        <v>2168</v>
      </c>
      <c r="K2096" t="s">
        <v>73</v>
      </c>
      <c r="L2096">
        <v>47201</v>
      </c>
      <c r="M2096">
        <v>842</v>
      </c>
      <c r="N2096" t="s">
        <v>886</v>
      </c>
      <c r="O2096">
        <v>394</v>
      </c>
      <c r="P2096">
        <v>7</v>
      </c>
      <c r="Q2096" t="s">
        <v>75</v>
      </c>
      <c r="R2096" t="s">
        <v>8304</v>
      </c>
      <c r="S2096">
        <v>394.21</v>
      </c>
      <c r="T2096">
        <v>1516</v>
      </c>
      <c r="U2096" t="s">
        <v>19</v>
      </c>
      <c r="V2096" s="2">
        <v>42996</v>
      </c>
      <c r="W2096" t="s">
        <v>39</v>
      </c>
      <c r="X2096" t="s">
        <v>167</v>
      </c>
      <c r="Y2096" t="s">
        <v>24</v>
      </c>
    </row>
    <row r="2097" spans="1:25" hidden="1" x14ac:dyDescent="0.35">
      <c r="A2097">
        <v>5</v>
      </c>
      <c r="B2097" t="s">
        <v>43</v>
      </c>
      <c r="C2097">
        <v>6</v>
      </c>
      <c r="D2097" t="s">
        <v>50</v>
      </c>
      <c r="E2097" t="s">
        <v>305</v>
      </c>
      <c r="F2097" t="s">
        <v>13</v>
      </c>
      <c r="G2097" t="s">
        <v>1175</v>
      </c>
      <c r="H2097" s="1">
        <v>0</v>
      </c>
      <c r="I2097" s="2">
        <v>42991</v>
      </c>
      <c r="J2097" t="s">
        <v>2168</v>
      </c>
      <c r="K2097" t="s">
        <v>73</v>
      </c>
      <c r="L2097">
        <v>47201</v>
      </c>
      <c r="M2097">
        <v>421</v>
      </c>
      <c r="N2097" t="s">
        <v>4728</v>
      </c>
      <c r="O2097">
        <v>16</v>
      </c>
      <c r="P2097">
        <v>4</v>
      </c>
      <c r="Q2097" t="s">
        <v>75</v>
      </c>
      <c r="R2097" t="s">
        <v>8304</v>
      </c>
      <c r="S2097">
        <v>16</v>
      </c>
      <c r="T2097">
        <v>200</v>
      </c>
      <c r="U2097" t="s">
        <v>19</v>
      </c>
      <c r="V2097" s="2">
        <v>42996</v>
      </c>
      <c r="W2097" t="s">
        <v>39</v>
      </c>
      <c r="X2097" t="s">
        <v>167</v>
      </c>
      <c r="Y2097" t="s">
        <v>113</v>
      </c>
    </row>
    <row r="2098" spans="1:25" x14ac:dyDescent="0.35">
      <c r="A2098">
        <v>5</v>
      </c>
      <c r="B2098" t="s">
        <v>43</v>
      </c>
      <c r="C2098">
        <v>6</v>
      </c>
      <c r="D2098" t="s">
        <v>26</v>
      </c>
      <c r="E2098" t="s">
        <v>27</v>
      </c>
      <c r="F2098" t="s">
        <v>13</v>
      </c>
      <c r="G2098" t="s">
        <v>7150</v>
      </c>
      <c r="H2098" s="1">
        <v>0</v>
      </c>
      <c r="I2098" s="2">
        <v>43079</v>
      </c>
      <c r="J2098" t="s">
        <v>7618</v>
      </c>
      <c r="K2098" t="s">
        <v>30</v>
      </c>
      <c r="L2098">
        <v>90032</v>
      </c>
      <c r="M2098">
        <v>356</v>
      </c>
      <c r="N2098" t="s">
        <v>2789</v>
      </c>
      <c r="O2098">
        <v>16</v>
      </c>
      <c r="P2098">
        <v>2</v>
      </c>
      <c r="Q2098" t="s">
        <v>32</v>
      </c>
      <c r="R2098" t="s">
        <v>8304</v>
      </c>
      <c r="S2098">
        <v>15.76</v>
      </c>
      <c r="T2098">
        <v>56</v>
      </c>
      <c r="U2098" t="s">
        <v>76</v>
      </c>
      <c r="V2098" s="2">
        <v>43084</v>
      </c>
      <c r="W2098" t="s">
        <v>39</v>
      </c>
      <c r="X2098" t="s">
        <v>34</v>
      </c>
      <c r="Y2098" t="s">
        <v>49</v>
      </c>
    </row>
    <row r="2099" spans="1:25" hidden="1" x14ac:dyDescent="0.35">
      <c r="A2099">
        <v>4</v>
      </c>
      <c r="B2099" t="s">
        <v>43</v>
      </c>
      <c r="C2099">
        <v>6</v>
      </c>
      <c r="D2099" t="s">
        <v>26</v>
      </c>
      <c r="E2099" t="s">
        <v>163</v>
      </c>
      <c r="F2099" t="s">
        <v>13</v>
      </c>
      <c r="G2099" t="s">
        <v>164</v>
      </c>
      <c r="H2099" s="1">
        <v>0</v>
      </c>
      <c r="I2099" s="2">
        <v>42843</v>
      </c>
      <c r="J2099" t="s">
        <v>165</v>
      </c>
      <c r="K2099" t="s">
        <v>73</v>
      </c>
      <c r="L2099">
        <v>47150</v>
      </c>
      <c r="M2099">
        <v>395</v>
      </c>
      <c r="N2099" t="s">
        <v>166</v>
      </c>
      <c r="O2099">
        <v>18</v>
      </c>
      <c r="P2099">
        <v>6</v>
      </c>
      <c r="Q2099" t="s">
        <v>75</v>
      </c>
      <c r="R2099" t="s">
        <v>8304</v>
      </c>
      <c r="S2099">
        <v>17.96</v>
      </c>
      <c r="T2099">
        <v>38</v>
      </c>
      <c r="U2099" t="s">
        <v>19</v>
      </c>
      <c r="V2099" s="2">
        <v>42847</v>
      </c>
      <c r="W2099" t="s">
        <v>39</v>
      </c>
      <c r="X2099" t="s">
        <v>167</v>
      </c>
      <c r="Y2099" t="s">
        <v>54</v>
      </c>
    </row>
    <row r="2100" spans="1:25" hidden="1" x14ac:dyDescent="0.35">
      <c r="A2100">
        <v>4</v>
      </c>
      <c r="B2100" t="s">
        <v>43</v>
      </c>
      <c r="C2100">
        <v>6</v>
      </c>
      <c r="D2100" t="s">
        <v>26</v>
      </c>
      <c r="E2100" t="s">
        <v>163</v>
      </c>
      <c r="F2100" t="s">
        <v>13</v>
      </c>
      <c r="G2100" t="s">
        <v>164</v>
      </c>
      <c r="H2100" s="1">
        <v>0</v>
      </c>
      <c r="I2100" s="2">
        <v>42843</v>
      </c>
      <c r="J2100" t="s">
        <v>165</v>
      </c>
      <c r="K2100" t="s">
        <v>73</v>
      </c>
      <c r="L2100">
        <v>47150</v>
      </c>
      <c r="M2100">
        <v>193</v>
      </c>
      <c r="N2100" t="s">
        <v>168</v>
      </c>
      <c r="O2100">
        <v>35</v>
      </c>
      <c r="P2100">
        <v>6</v>
      </c>
      <c r="Q2100" t="s">
        <v>75</v>
      </c>
      <c r="R2100" t="s">
        <v>8304</v>
      </c>
      <c r="S2100">
        <v>35.33</v>
      </c>
      <c r="T2100">
        <v>75</v>
      </c>
      <c r="U2100" t="s">
        <v>19</v>
      </c>
      <c r="V2100" s="2">
        <v>42847</v>
      </c>
      <c r="W2100" t="s">
        <v>39</v>
      </c>
      <c r="X2100" t="s">
        <v>167</v>
      </c>
      <c r="Y2100" t="s">
        <v>35</v>
      </c>
    </row>
    <row r="2101" spans="1:25" hidden="1" x14ac:dyDescent="0.35">
      <c r="A2101">
        <v>4</v>
      </c>
      <c r="B2101" t="s">
        <v>43</v>
      </c>
      <c r="C2101">
        <v>6</v>
      </c>
      <c r="D2101" t="s">
        <v>11</v>
      </c>
      <c r="E2101" t="s">
        <v>163</v>
      </c>
      <c r="F2101" t="s">
        <v>13</v>
      </c>
      <c r="G2101" t="s">
        <v>164</v>
      </c>
      <c r="H2101" s="1">
        <v>0</v>
      </c>
      <c r="I2101" s="2">
        <v>42843</v>
      </c>
      <c r="J2101" t="s">
        <v>165</v>
      </c>
      <c r="K2101" t="s">
        <v>73</v>
      </c>
      <c r="L2101">
        <v>47150</v>
      </c>
      <c r="M2101">
        <v>1036</v>
      </c>
      <c r="N2101" t="s">
        <v>169</v>
      </c>
      <c r="O2101">
        <v>3</v>
      </c>
      <c r="P2101">
        <v>2</v>
      </c>
      <c r="Q2101" t="s">
        <v>75</v>
      </c>
      <c r="R2101" t="s">
        <v>8304</v>
      </c>
      <c r="S2101">
        <v>2.96</v>
      </c>
      <c r="T2101">
        <v>6</v>
      </c>
      <c r="U2101" t="s">
        <v>19</v>
      </c>
      <c r="V2101" s="2">
        <v>42847</v>
      </c>
      <c r="W2101" t="s">
        <v>39</v>
      </c>
      <c r="X2101" t="s">
        <v>167</v>
      </c>
      <c r="Y2101" t="s">
        <v>47</v>
      </c>
    </row>
    <row r="2102" spans="1:25" hidden="1" x14ac:dyDescent="0.35">
      <c r="A2102">
        <v>4</v>
      </c>
      <c r="B2102" t="s">
        <v>43</v>
      </c>
      <c r="C2102">
        <v>6</v>
      </c>
      <c r="D2102" t="s">
        <v>11</v>
      </c>
      <c r="E2102" t="s">
        <v>163</v>
      </c>
      <c r="F2102" t="s">
        <v>13</v>
      </c>
      <c r="G2102" t="s">
        <v>164</v>
      </c>
      <c r="H2102" s="1">
        <v>0</v>
      </c>
      <c r="I2102" s="2">
        <v>42843</v>
      </c>
      <c r="J2102" t="s">
        <v>165</v>
      </c>
      <c r="K2102" t="s">
        <v>73</v>
      </c>
      <c r="L2102">
        <v>47150</v>
      </c>
      <c r="M2102">
        <v>762</v>
      </c>
      <c r="N2102" t="s">
        <v>170</v>
      </c>
      <c r="O2102">
        <v>17</v>
      </c>
      <c r="P2102">
        <v>1</v>
      </c>
      <c r="Q2102" t="s">
        <v>75</v>
      </c>
      <c r="R2102" t="s">
        <v>8304</v>
      </c>
      <c r="S2102">
        <v>17.100000000000001</v>
      </c>
      <c r="T2102">
        <v>90</v>
      </c>
      <c r="U2102" t="s">
        <v>19</v>
      </c>
      <c r="V2102" s="2">
        <v>42847</v>
      </c>
      <c r="W2102" t="s">
        <v>39</v>
      </c>
      <c r="X2102" t="s">
        <v>167</v>
      </c>
      <c r="Y2102" t="s">
        <v>24</v>
      </c>
    </row>
    <row r="2103" spans="1:25" hidden="1" x14ac:dyDescent="0.35">
      <c r="A2103">
        <v>6</v>
      </c>
      <c r="B2103" t="s">
        <v>10</v>
      </c>
      <c r="C2103">
        <v>6</v>
      </c>
      <c r="D2103" t="s">
        <v>11</v>
      </c>
      <c r="E2103" t="s">
        <v>372</v>
      </c>
      <c r="F2103" t="s">
        <v>13</v>
      </c>
      <c r="G2103" t="s">
        <v>556</v>
      </c>
      <c r="H2103" s="1">
        <v>0</v>
      </c>
      <c r="I2103" s="2">
        <v>43052</v>
      </c>
      <c r="J2103" t="s">
        <v>2322</v>
      </c>
      <c r="K2103" t="s">
        <v>102</v>
      </c>
      <c r="L2103">
        <v>19711</v>
      </c>
      <c r="M2103">
        <v>309</v>
      </c>
      <c r="N2103" t="s">
        <v>1653</v>
      </c>
      <c r="O2103">
        <v>57</v>
      </c>
      <c r="P2103">
        <v>3</v>
      </c>
      <c r="Q2103" t="s">
        <v>104</v>
      </c>
      <c r="R2103" t="s">
        <v>8304</v>
      </c>
      <c r="S2103">
        <v>56.99</v>
      </c>
      <c r="T2103">
        <v>300</v>
      </c>
      <c r="U2103" t="s">
        <v>19</v>
      </c>
      <c r="V2103" s="2">
        <v>43058</v>
      </c>
      <c r="W2103" t="s">
        <v>39</v>
      </c>
      <c r="X2103" t="s">
        <v>161</v>
      </c>
      <c r="Y2103" t="s">
        <v>22</v>
      </c>
    </row>
    <row r="2104" spans="1:25" hidden="1" x14ac:dyDescent="0.35">
      <c r="A2104">
        <v>6</v>
      </c>
      <c r="B2104" t="s">
        <v>10</v>
      </c>
      <c r="C2104">
        <v>6</v>
      </c>
      <c r="D2104" t="s">
        <v>26</v>
      </c>
      <c r="E2104" t="s">
        <v>372</v>
      </c>
      <c r="F2104" t="s">
        <v>13</v>
      </c>
      <c r="G2104" t="s">
        <v>556</v>
      </c>
      <c r="H2104" s="1">
        <v>0</v>
      </c>
      <c r="I2104" s="2">
        <v>43052</v>
      </c>
      <c r="J2104" t="s">
        <v>2322</v>
      </c>
      <c r="K2104" t="s">
        <v>102</v>
      </c>
      <c r="L2104">
        <v>19711</v>
      </c>
      <c r="M2104">
        <v>98</v>
      </c>
      <c r="N2104" t="s">
        <v>3369</v>
      </c>
      <c r="O2104">
        <v>20</v>
      </c>
      <c r="P2104">
        <v>7</v>
      </c>
      <c r="Q2104" t="s">
        <v>104</v>
      </c>
      <c r="R2104" t="s">
        <v>8304</v>
      </c>
      <c r="S2104">
        <v>19.87</v>
      </c>
      <c r="T2104">
        <v>42</v>
      </c>
      <c r="U2104" t="s">
        <v>19</v>
      </c>
      <c r="V2104" s="2">
        <v>43058</v>
      </c>
      <c r="W2104" t="s">
        <v>39</v>
      </c>
      <c r="X2104" t="s">
        <v>161</v>
      </c>
      <c r="Y2104" t="s">
        <v>64</v>
      </c>
    </row>
    <row r="2105" spans="1:25" hidden="1" x14ac:dyDescent="0.35">
      <c r="A2105">
        <v>6</v>
      </c>
      <c r="B2105" t="s">
        <v>10</v>
      </c>
      <c r="C2105">
        <v>6</v>
      </c>
      <c r="D2105" t="s">
        <v>50</v>
      </c>
      <c r="E2105" t="s">
        <v>372</v>
      </c>
      <c r="F2105" t="s">
        <v>13</v>
      </c>
      <c r="G2105" t="s">
        <v>556</v>
      </c>
      <c r="H2105" s="1">
        <v>0</v>
      </c>
      <c r="I2105" s="2">
        <v>43052</v>
      </c>
      <c r="J2105" t="s">
        <v>2322</v>
      </c>
      <c r="K2105" t="s">
        <v>102</v>
      </c>
      <c r="L2105">
        <v>19711</v>
      </c>
      <c r="M2105">
        <v>927</v>
      </c>
      <c r="N2105" t="s">
        <v>5033</v>
      </c>
      <c r="O2105">
        <v>43</v>
      </c>
      <c r="P2105">
        <v>2</v>
      </c>
      <c r="Q2105" t="s">
        <v>104</v>
      </c>
      <c r="R2105" t="s">
        <v>8304</v>
      </c>
      <c r="S2105">
        <v>43.19</v>
      </c>
      <c r="T2105">
        <v>90</v>
      </c>
      <c r="U2105" t="s">
        <v>19</v>
      </c>
      <c r="V2105" s="2">
        <v>43058</v>
      </c>
      <c r="W2105" t="s">
        <v>39</v>
      </c>
      <c r="X2105" t="s">
        <v>161</v>
      </c>
      <c r="Y2105" t="s">
        <v>52</v>
      </c>
    </row>
    <row r="2106" spans="1:25" hidden="1" x14ac:dyDescent="0.35">
      <c r="A2106">
        <v>6</v>
      </c>
      <c r="B2106" t="s">
        <v>10</v>
      </c>
      <c r="C2106">
        <v>6</v>
      </c>
      <c r="D2106" t="s">
        <v>50</v>
      </c>
      <c r="E2106" t="s">
        <v>372</v>
      </c>
      <c r="F2106" t="s">
        <v>13</v>
      </c>
      <c r="G2106" t="s">
        <v>556</v>
      </c>
      <c r="H2106" s="1">
        <v>0</v>
      </c>
      <c r="I2106" s="2">
        <v>43052</v>
      </c>
      <c r="J2106" t="s">
        <v>2322</v>
      </c>
      <c r="K2106" t="s">
        <v>102</v>
      </c>
      <c r="L2106">
        <v>19711</v>
      </c>
      <c r="M2106">
        <v>340</v>
      </c>
      <c r="N2106" t="s">
        <v>4701</v>
      </c>
      <c r="O2106">
        <v>94</v>
      </c>
      <c r="P2106">
        <v>3</v>
      </c>
      <c r="Q2106" t="s">
        <v>104</v>
      </c>
      <c r="R2106" t="s">
        <v>8304</v>
      </c>
      <c r="S2106">
        <v>94.49</v>
      </c>
      <c r="T2106">
        <v>378</v>
      </c>
      <c r="U2106" t="s">
        <v>19</v>
      </c>
      <c r="V2106" s="2">
        <v>43058</v>
      </c>
      <c r="W2106" t="s">
        <v>39</v>
      </c>
      <c r="X2106" t="s">
        <v>161</v>
      </c>
      <c r="Y2106" t="s">
        <v>52</v>
      </c>
    </row>
    <row r="2107" spans="1:25" hidden="1" x14ac:dyDescent="0.35">
      <c r="A2107">
        <v>5</v>
      </c>
      <c r="B2107" t="s">
        <v>25</v>
      </c>
      <c r="C2107">
        <v>3</v>
      </c>
      <c r="D2107" t="s">
        <v>11</v>
      </c>
      <c r="E2107" t="s">
        <v>672</v>
      </c>
      <c r="F2107" t="s">
        <v>13</v>
      </c>
      <c r="G2107" t="s">
        <v>6956</v>
      </c>
      <c r="H2107" s="1">
        <v>0</v>
      </c>
      <c r="I2107" s="2">
        <v>42997</v>
      </c>
      <c r="J2107" t="s">
        <v>6969</v>
      </c>
      <c r="K2107" t="s">
        <v>16</v>
      </c>
      <c r="L2107">
        <v>22204</v>
      </c>
      <c r="M2107">
        <v>1431</v>
      </c>
      <c r="N2107" t="s">
        <v>5248</v>
      </c>
      <c r="O2107">
        <v>4</v>
      </c>
      <c r="P2107">
        <v>2</v>
      </c>
      <c r="Q2107" t="s">
        <v>18</v>
      </c>
      <c r="R2107" t="s">
        <v>8304</v>
      </c>
      <c r="S2107">
        <v>4.34</v>
      </c>
      <c r="T2107">
        <v>62</v>
      </c>
      <c r="U2107" t="s">
        <v>76</v>
      </c>
      <c r="V2107" s="2">
        <v>43002</v>
      </c>
      <c r="W2107" t="s">
        <v>20</v>
      </c>
      <c r="X2107" t="s">
        <v>205</v>
      </c>
      <c r="Y2107" t="s">
        <v>22</v>
      </c>
    </row>
    <row r="2108" spans="1:25" hidden="1" x14ac:dyDescent="0.35">
      <c r="A2108">
        <v>4</v>
      </c>
      <c r="B2108" t="s">
        <v>25</v>
      </c>
      <c r="C2108">
        <v>3</v>
      </c>
      <c r="D2108" t="s">
        <v>26</v>
      </c>
      <c r="E2108" t="s">
        <v>818</v>
      </c>
      <c r="F2108" t="s">
        <v>13</v>
      </c>
      <c r="G2108" t="s">
        <v>6951</v>
      </c>
      <c r="H2108" s="1">
        <v>0</v>
      </c>
      <c r="I2108" s="2">
        <v>42992</v>
      </c>
      <c r="J2108" t="s">
        <v>7315</v>
      </c>
      <c r="K2108" t="s">
        <v>73</v>
      </c>
      <c r="L2108">
        <v>50315</v>
      </c>
      <c r="M2108">
        <v>1645</v>
      </c>
      <c r="N2108" t="s">
        <v>3418</v>
      </c>
      <c r="O2108">
        <v>13</v>
      </c>
      <c r="P2108">
        <v>5</v>
      </c>
      <c r="Q2108" t="s">
        <v>75</v>
      </c>
      <c r="R2108" t="s">
        <v>8304</v>
      </c>
      <c r="S2108">
        <v>12.69</v>
      </c>
      <c r="T2108">
        <v>26</v>
      </c>
      <c r="U2108" t="s">
        <v>76</v>
      </c>
      <c r="V2108" s="2">
        <v>42996</v>
      </c>
      <c r="W2108" t="s">
        <v>20</v>
      </c>
      <c r="X2108" t="s">
        <v>304</v>
      </c>
      <c r="Y2108" t="s">
        <v>54</v>
      </c>
    </row>
    <row r="2109" spans="1:25" hidden="1" x14ac:dyDescent="0.35">
      <c r="A2109">
        <v>4</v>
      </c>
      <c r="B2109" t="s">
        <v>43</v>
      </c>
      <c r="C2109">
        <v>6</v>
      </c>
      <c r="D2109" t="s">
        <v>11</v>
      </c>
      <c r="E2109" t="s">
        <v>870</v>
      </c>
      <c r="F2109" t="s">
        <v>13</v>
      </c>
      <c r="G2109" t="s">
        <v>995</v>
      </c>
      <c r="H2109" s="1">
        <v>0</v>
      </c>
      <c r="I2109" s="2">
        <v>42912</v>
      </c>
      <c r="J2109" t="s">
        <v>2482</v>
      </c>
      <c r="K2109" t="s">
        <v>16</v>
      </c>
      <c r="L2109">
        <v>23223</v>
      </c>
      <c r="M2109">
        <v>1204</v>
      </c>
      <c r="N2109" t="s">
        <v>1818</v>
      </c>
      <c r="O2109">
        <v>80</v>
      </c>
      <c r="P2109">
        <v>3</v>
      </c>
      <c r="Q2109" t="s">
        <v>18</v>
      </c>
      <c r="R2109" t="s">
        <v>8304</v>
      </c>
      <c r="S2109">
        <v>79.91</v>
      </c>
      <c r="T2109">
        <v>333</v>
      </c>
      <c r="U2109" t="s">
        <v>19</v>
      </c>
      <c r="V2109" s="2">
        <v>42916</v>
      </c>
      <c r="W2109" t="s">
        <v>39</v>
      </c>
      <c r="X2109" t="s">
        <v>205</v>
      </c>
      <c r="Y2109" t="s">
        <v>24</v>
      </c>
    </row>
    <row r="2110" spans="1:25" hidden="1" x14ac:dyDescent="0.35">
      <c r="A2110">
        <v>4</v>
      </c>
      <c r="B2110" t="s">
        <v>43</v>
      </c>
      <c r="C2110">
        <v>6</v>
      </c>
      <c r="D2110" t="s">
        <v>26</v>
      </c>
      <c r="E2110" t="s">
        <v>870</v>
      </c>
      <c r="F2110" t="s">
        <v>13</v>
      </c>
      <c r="G2110" t="s">
        <v>995</v>
      </c>
      <c r="H2110" s="1">
        <v>0</v>
      </c>
      <c r="I2110" s="2">
        <v>42912</v>
      </c>
      <c r="J2110" t="s">
        <v>2482</v>
      </c>
      <c r="K2110" t="s">
        <v>16</v>
      </c>
      <c r="L2110">
        <v>23223</v>
      </c>
      <c r="M2110">
        <v>502</v>
      </c>
      <c r="N2110" t="s">
        <v>975</v>
      </c>
      <c r="O2110">
        <v>4</v>
      </c>
      <c r="P2110">
        <v>1</v>
      </c>
      <c r="Q2110" t="s">
        <v>18</v>
      </c>
      <c r="R2110" t="s">
        <v>8304</v>
      </c>
      <c r="S2110">
        <v>4.16</v>
      </c>
      <c r="T2110">
        <v>15</v>
      </c>
      <c r="U2110" t="s">
        <v>19</v>
      </c>
      <c r="V2110" s="2">
        <v>42916</v>
      </c>
      <c r="W2110" t="s">
        <v>39</v>
      </c>
      <c r="X2110" t="s">
        <v>205</v>
      </c>
      <c r="Y2110" t="s">
        <v>42</v>
      </c>
    </row>
    <row r="2111" spans="1:25" hidden="1" x14ac:dyDescent="0.35">
      <c r="A2111">
        <v>4</v>
      </c>
      <c r="B2111" t="s">
        <v>43</v>
      </c>
      <c r="C2111">
        <v>6</v>
      </c>
      <c r="D2111" t="s">
        <v>26</v>
      </c>
      <c r="E2111" t="s">
        <v>870</v>
      </c>
      <c r="F2111" t="s">
        <v>13</v>
      </c>
      <c r="G2111" t="s">
        <v>995</v>
      </c>
      <c r="H2111" s="1">
        <v>0</v>
      </c>
      <c r="I2111" s="2">
        <v>42912</v>
      </c>
      <c r="J2111" t="s">
        <v>2482</v>
      </c>
      <c r="K2111" t="s">
        <v>16</v>
      </c>
      <c r="L2111">
        <v>23223</v>
      </c>
      <c r="M2111">
        <v>719</v>
      </c>
      <c r="N2111" t="s">
        <v>891</v>
      </c>
      <c r="O2111">
        <v>69</v>
      </c>
      <c r="P2111">
        <v>4</v>
      </c>
      <c r="Q2111" t="s">
        <v>18</v>
      </c>
      <c r="R2111" t="s">
        <v>8304</v>
      </c>
      <c r="S2111">
        <v>69.099999999999994</v>
      </c>
      <c r="T2111">
        <v>144</v>
      </c>
      <c r="U2111" t="s">
        <v>19</v>
      </c>
      <c r="V2111" s="2">
        <v>42916</v>
      </c>
      <c r="W2111" t="s">
        <v>39</v>
      </c>
      <c r="X2111" t="s">
        <v>205</v>
      </c>
      <c r="Y2111" t="s">
        <v>54</v>
      </c>
    </row>
    <row r="2112" spans="1:25" hidden="1" x14ac:dyDescent="0.35">
      <c r="A2112">
        <v>4</v>
      </c>
      <c r="B2112" t="s">
        <v>43</v>
      </c>
      <c r="C2112">
        <v>6</v>
      </c>
      <c r="D2112" t="s">
        <v>26</v>
      </c>
      <c r="E2112" t="s">
        <v>870</v>
      </c>
      <c r="F2112" t="s">
        <v>13</v>
      </c>
      <c r="G2112" t="s">
        <v>995</v>
      </c>
      <c r="H2112" s="1">
        <v>0</v>
      </c>
      <c r="I2112" s="2">
        <v>42912</v>
      </c>
      <c r="J2112" t="s">
        <v>2482</v>
      </c>
      <c r="K2112" t="s">
        <v>16</v>
      </c>
      <c r="L2112">
        <v>23223</v>
      </c>
      <c r="M2112">
        <v>59</v>
      </c>
      <c r="N2112" t="s">
        <v>8277</v>
      </c>
      <c r="O2112">
        <v>21</v>
      </c>
      <c r="P2112">
        <v>8</v>
      </c>
      <c r="Q2112" t="s">
        <v>18</v>
      </c>
      <c r="R2112" t="s">
        <v>8304</v>
      </c>
      <c r="S2112">
        <v>21.09</v>
      </c>
      <c r="T2112">
        <v>43</v>
      </c>
      <c r="U2112" t="s">
        <v>19</v>
      </c>
      <c r="V2112" s="2">
        <v>42916</v>
      </c>
      <c r="W2112" t="s">
        <v>39</v>
      </c>
      <c r="X2112" t="s">
        <v>205</v>
      </c>
      <c r="Y2112" t="s">
        <v>54</v>
      </c>
    </row>
    <row r="2113" spans="1:25" x14ac:dyDescent="0.35">
      <c r="A2113">
        <v>6</v>
      </c>
      <c r="B2113" t="s">
        <v>10</v>
      </c>
      <c r="C2113">
        <v>6</v>
      </c>
      <c r="D2113" t="s">
        <v>26</v>
      </c>
      <c r="E2113" t="s">
        <v>27</v>
      </c>
      <c r="F2113" t="s">
        <v>13</v>
      </c>
      <c r="G2113" t="s">
        <v>1334</v>
      </c>
      <c r="H2113" s="1">
        <v>0</v>
      </c>
      <c r="I2113" s="2">
        <v>42911</v>
      </c>
      <c r="J2113" t="s">
        <v>4462</v>
      </c>
      <c r="K2113" t="s">
        <v>30</v>
      </c>
      <c r="L2113">
        <v>90045</v>
      </c>
      <c r="M2113">
        <v>1508</v>
      </c>
      <c r="N2113" t="s">
        <v>3043</v>
      </c>
      <c r="O2113">
        <v>5</v>
      </c>
      <c r="P2113">
        <v>2</v>
      </c>
      <c r="Q2113" t="s">
        <v>32</v>
      </c>
      <c r="R2113" t="s">
        <v>8304</v>
      </c>
      <c r="S2113">
        <v>5.24</v>
      </c>
      <c r="T2113">
        <v>21</v>
      </c>
      <c r="U2113" t="s">
        <v>19</v>
      </c>
      <c r="V2113" s="2">
        <v>42917</v>
      </c>
      <c r="W2113" t="s">
        <v>39</v>
      </c>
      <c r="X2113" t="s">
        <v>34</v>
      </c>
      <c r="Y2113" t="s">
        <v>49</v>
      </c>
    </row>
    <row r="2114" spans="1:25" x14ac:dyDescent="0.35">
      <c r="A2114">
        <v>6</v>
      </c>
      <c r="B2114" t="s">
        <v>10</v>
      </c>
      <c r="C2114">
        <v>6</v>
      </c>
      <c r="D2114" t="s">
        <v>26</v>
      </c>
      <c r="E2114" t="s">
        <v>27</v>
      </c>
      <c r="F2114" t="s">
        <v>13</v>
      </c>
      <c r="G2114" t="s">
        <v>1334</v>
      </c>
      <c r="H2114" s="1">
        <v>0</v>
      </c>
      <c r="I2114" s="2">
        <v>42911</v>
      </c>
      <c r="J2114" t="s">
        <v>4462</v>
      </c>
      <c r="K2114" t="s">
        <v>30</v>
      </c>
      <c r="L2114">
        <v>90045</v>
      </c>
      <c r="M2114">
        <v>1557</v>
      </c>
      <c r="N2114" t="s">
        <v>1236</v>
      </c>
      <c r="O2114">
        <v>9</v>
      </c>
      <c r="P2114">
        <v>3</v>
      </c>
      <c r="Q2114" t="s">
        <v>32</v>
      </c>
      <c r="R2114" t="s">
        <v>8304</v>
      </c>
      <c r="S2114">
        <v>9.1300000000000008</v>
      </c>
      <c r="T2114">
        <v>304</v>
      </c>
      <c r="U2114" t="s">
        <v>19</v>
      </c>
      <c r="V2114" s="2">
        <v>42917</v>
      </c>
      <c r="W2114" t="s">
        <v>39</v>
      </c>
      <c r="X2114" t="s">
        <v>34</v>
      </c>
      <c r="Y2114" t="s">
        <v>42</v>
      </c>
    </row>
    <row r="2115" spans="1:25" x14ac:dyDescent="0.35">
      <c r="A2115">
        <v>6</v>
      </c>
      <c r="B2115" t="s">
        <v>10</v>
      </c>
      <c r="C2115">
        <v>6</v>
      </c>
      <c r="D2115" t="s">
        <v>26</v>
      </c>
      <c r="E2115" t="s">
        <v>27</v>
      </c>
      <c r="F2115" t="s">
        <v>13</v>
      </c>
      <c r="G2115" t="s">
        <v>1334</v>
      </c>
      <c r="H2115" s="1">
        <v>0.2</v>
      </c>
      <c r="I2115" s="2">
        <v>42911</v>
      </c>
      <c r="J2115" t="s">
        <v>4462</v>
      </c>
      <c r="K2115" t="s">
        <v>30</v>
      </c>
      <c r="L2115">
        <v>90045</v>
      </c>
      <c r="M2115">
        <v>717</v>
      </c>
      <c r="N2115" t="s">
        <v>4245</v>
      </c>
      <c r="O2115">
        <v>28</v>
      </c>
      <c r="P2115">
        <v>3</v>
      </c>
      <c r="Q2115" t="s">
        <v>32</v>
      </c>
      <c r="R2115" t="s">
        <v>8304</v>
      </c>
      <c r="S2115">
        <v>27.73</v>
      </c>
      <c r="T2115">
        <v>89</v>
      </c>
      <c r="U2115" t="s">
        <v>19</v>
      </c>
      <c r="V2115" s="2">
        <v>42917</v>
      </c>
      <c r="W2115" t="s">
        <v>39</v>
      </c>
      <c r="X2115" t="s">
        <v>34</v>
      </c>
      <c r="Y2115" t="s">
        <v>54</v>
      </c>
    </row>
    <row r="2116" spans="1:25" x14ac:dyDescent="0.35">
      <c r="A2116">
        <v>3</v>
      </c>
      <c r="B2116" t="s">
        <v>10</v>
      </c>
      <c r="C2116">
        <v>3</v>
      </c>
      <c r="D2116" t="s">
        <v>26</v>
      </c>
      <c r="E2116" t="s">
        <v>27</v>
      </c>
      <c r="F2116" t="s">
        <v>13</v>
      </c>
      <c r="G2116" t="s">
        <v>1531</v>
      </c>
      <c r="H2116" s="1">
        <v>0</v>
      </c>
      <c r="I2116" s="2">
        <v>42781</v>
      </c>
      <c r="J2116" t="s">
        <v>7891</v>
      </c>
      <c r="K2116" t="s">
        <v>30</v>
      </c>
      <c r="L2116">
        <v>90004</v>
      </c>
      <c r="M2116">
        <v>1756</v>
      </c>
      <c r="N2116" t="s">
        <v>4145</v>
      </c>
      <c r="O2116">
        <v>6</v>
      </c>
      <c r="P2116">
        <v>2</v>
      </c>
      <c r="Q2116" t="s">
        <v>32</v>
      </c>
      <c r="R2116" t="s">
        <v>92</v>
      </c>
      <c r="S2116">
        <v>6.41</v>
      </c>
      <c r="T2116">
        <v>13</v>
      </c>
      <c r="U2116" t="s">
        <v>19</v>
      </c>
      <c r="V2116" s="2">
        <v>42784</v>
      </c>
      <c r="W2116" t="s">
        <v>20</v>
      </c>
      <c r="X2116" t="s">
        <v>34</v>
      </c>
      <c r="Y2116" t="s">
        <v>64</v>
      </c>
    </row>
    <row r="2117" spans="1:25" x14ac:dyDescent="0.35">
      <c r="A2117">
        <v>3</v>
      </c>
      <c r="B2117" t="s">
        <v>10</v>
      </c>
      <c r="C2117">
        <v>3</v>
      </c>
      <c r="D2117" t="s">
        <v>26</v>
      </c>
      <c r="E2117" t="s">
        <v>27</v>
      </c>
      <c r="F2117" t="s">
        <v>13</v>
      </c>
      <c r="G2117" t="s">
        <v>1531</v>
      </c>
      <c r="H2117" s="1">
        <v>0</v>
      </c>
      <c r="I2117" s="2">
        <v>42781</v>
      </c>
      <c r="J2117" t="s">
        <v>7891</v>
      </c>
      <c r="K2117" t="s">
        <v>30</v>
      </c>
      <c r="L2117">
        <v>90004</v>
      </c>
      <c r="M2117">
        <v>1824</v>
      </c>
      <c r="N2117" t="s">
        <v>4542</v>
      </c>
      <c r="O2117">
        <v>9</v>
      </c>
      <c r="P2117">
        <v>3</v>
      </c>
      <c r="Q2117" t="s">
        <v>32</v>
      </c>
      <c r="R2117" t="s">
        <v>92</v>
      </c>
      <c r="S2117">
        <v>9.33</v>
      </c>
      <c r="T2117">
        <v>19</v>
      </c>
      <c r="U2117" t="s">
        <v>19</v>
      </c>
      <c r="V2117" s="2">
        <v>42784</v>
      </c>
      <c r="W2117" t="s">
        <v>20</v>
      </c>
      <c r="X2117" t="s">
        <v>34</v>
      </c>
      <c r="Y2117" t="s">
        <v>64</v>
      </c>
    </row>
    <row r="2118" spans="1:25" x14ac:dyDescent="0.35">
      <c r="A2118">
        <v>3</v>
      </c>
      <c r="B2118" t="s">
        <v>10</v>
      </c>
      <c r="C2118">
        <v>3</v>
      </c>
      <c r="D2118" t="s">
        <v>26</v>
      </c>
      <c r="E2118" t="s">
        <v>27</v>
      </c>
      <c r="F2118" t="s">
        <v>13</v>
      </c>
      <c r="G2118" t="s">
        <v>1531</v>
      </c>
      <c r="H2118" s="1">
        <v>0</v>
      </c>
      <c r="I2118" s="2">
        <v>42781</v>
      </c>
      <c r="J2118" t="s">
        <v>7891</v>
      </c>
      <c r="K2118" t="s">
        <v>30</v>
      </c>
      <c r="L2118">
        <v>90004</v>
      </c>
      <c r="M2118">
        <v>951</v>
      </c>
      <c r="N2118" t="s">
        <v>7644</v>
      </c>
      <c r="O2118">
        <v>157</v>
      </c>
      <c r="P2118">
        <v>6</v>
      </c>
      <c r="Q2118" t="s">
        <v>32</v>
      </c>
      <c r="R2118" t="s">
        <v>92</v>
      </c>
      <c r="S2118">
        <v>157.02000000000001</v>
      </c>
      <c r="T2118">
        <v>541</v>
      </c>
      <c r="U2118" t="s">
        <v>19</v>
      </c>
      <c r="V2118" s="2">
        <v>42784</v>
      </c>
      <c r="W2118" t="s">
        <v>20</v>
      </c>
      <c r="X2118" t="s">
        <v>34</v>
      </c>
      <c r="Y2118" t="s">
        <v>56</v>
      </c>
    </row>
    <row r="2119" spans="1:25" x14ac:dyDescent="0.35">
      <c r="A2119">
        <v>3</v>
      </c>
      <c r="B2119" t="s">
        <v>10</v>
      </c>
      <c r="C2119">
        <v>3</v>
      </c>
      <c r="D2119" t="s">
        <v>26</v>
      </c>
      <c r="E2119" t="s">
        <v>27</v>
      </c>
      <c r="F2119" t="s">
        <v>13</v>
      </c>
      <c r="G2119" t="s">
        <v>1531</v>
      </c>
      <c r="H2119" s="1">
        <v>0.2</v>
      </c>
      <c r="I2119" s="2">
        <v>42781</v>
      </c>
      <c r="J2119" t="s">
        <v>7891</v>
      </c>
      <c r="K2119" t="s">
        <v>30</v>
      </c>
      <c r="L2119">
        <v>90004</v>
      </c>
      <c r="M2119">
        <v>43</v>
      </c>
      <c r="N2119" t="s">
        <v>8232</v>
      </c>
      <c r="O2119">
        <v>13</v>
      </c>
      <c r="P2119">
        <v>5</v>
      </c>
      <c r="Q2119" t="s">
        <v>32</v>
      </c>
      <c r="R2119" t="s">
        <v>92</v>
      </c>
      <c r="S2119">
        <v>13.04</v>
      </c>
      <c r="T2119">
        <v>42</v>
      </c>
      <c r="U2119" t="s">
        <v>19</v>
      </c>
      <c r="V2119" s="2">
        <v>42784</v>
      </c>
      <c r="W2119" t="s">
        <v>20</v>
      </c>
      <c r="X2119" t="s">
        <v>34</v>
      </c>
      <c r="Y2119" t="s">
        <v>54</v>
      </c>
    </row>
    <row r="2120" spans="1:25" x14ac:dyDescent="0.35">
      <c r="A2120">
        <v>3</v>
      </c>
      <c r="B2120" t="s">
        <v>10</v>
      </c>
      <c r="C2120">
        <v>3</v>
      </c>
      <c r="D2120" t="s">
        <v>26</v>
      </c>
      <c r="E2120" t="s">
        <v>27</v>
      </c>
      <c r="F2120" t="s">
        <v>13</v>
      </c>
      <c r="G2120" t="s">
        <v>1531</v>
      </c>
      <c r="H2120" s="1">
        <v>0.2</v>
      </c>
      <c r="I2120" s="2">
        <v>42781</v>
      </c>
      <c r="J2120" t="s">
        <v>7891</v>
      </c>
      <c r="K2120" t="s">
        <v>30</v>
      </c>
      <c r="L2120">
        <v>90004</v>
      </c>
      <c r="M2120">
        <v>237</v>
      </c>
      <c r="N2120" t="s">
        <v>1418</v>
      </c>
      <c r="O2120">
        <v>4</v>
      </c>
      <c r="P2120">
        <v>5</v>
      </c>
      <c r="Q2120" t="s">
        <v>32</v>
      </c>
      <c r="R2120" t="s">
        <v>92</v>
      </c>
      <c r="S2120">
        <v>4.18</v>
      </c>
      <c r="T2120">
        <v>12</v>
      </c>
      <c r="U2120" t="s">
        <v>19</v>
      </c>
      <c r="V2120" s="2">
        <v>42784</v>
      </c>
      <c r="W2120" t="s">
        <v>20</v>
      </c>
      <c r="X2120" t="s">
        <v>34</v>
      </c>
      <c r="Y2120" t="s">
        <v>54</v>
      </c>
    </row>
    <row r="2121" spans="1:25" hidden="1" x14ac:dyDescent="0.35">
      <c r="A2121">
        <v>6</v>
      </c>
      <c r="B2121" t="s">
        <v>10</v>
      </c>
      <c r="C2121">
        <v>6</v>
      </c>
      <c r="D2121" t="s">
        <v>26</v>
      </c>
      <c r="E2121" t="s">
        <v>1926</v>
      </c>
      <c r="F2121" t="s">
        <v>13</v>
      </c>
      <c r="G2121" t="s">
        <v>5427</v>
      </c>
      <c r="H2121" s="1">
        <v>0</v>
      </c>
      <c r="I2121" s="2">
        <v>42922</v>
      </c>
      <c r="J2121" t="s">
        <v>6350</v>
      </c>
      <c r="K2121" t="s">
        <v>102</v>
      </c>
      <c r="L2121">
        <v>8360</v>
      </c>
      <c r="M2121">
        <v>1149</v>
      </c>
      <c r="N2121" t="s">
        <v>765</v>
      </c>
      <c r="O2121">
        <v>3</v>
      </c>
      <c r="P2121">
        <v>4</v>
      </c>
      <c r="Q2121" t="s">
        <v>104</v>
      </c>
      <c r="R2121" t="s">
        <v>8304</v>
      </c>
      <c r="S2121">
        <v>2.89</v>
      </c>
      <c r="T2121">
        <v>11</v>
      </c>
      <c r="U2121" t="s">
        <v>33</v>
      </c>
      <c r="V2121" s="2">
        <v>42928</v>
      </c>
      <c r="W2121" t="s">
        <v>39</v>
      </c>
      <c r="X2121" t="s">
        <v>485</v>
      </c>
      <c r="Y2121" t="s">
        <v>49</v>
      </c>
    </row>
    <row r="2122" spans="1:25" hidden="1" x14ac:dyDescent="0.35">
      <c r="A2122">
        <v>6</v>
      </c>
      <c r="B2122" t="s">
        <v>10</v>
      </c>
      <c r="C2122">
        <v>6</v>
      </c>
      <c r="D2122" t="s">
        <v>11</v>
      </c>
      <c r="E2122" t="s">
        <v>1772</v>
      </c>
      <c r="F2122" t="s">
        <v>13</v>
      </c>
      <c r="G2122" t="s">
        <v>2394</v>
      </c>
      <c r="H2122" s="1">
        <v>0.2</v>
      </c>
      <c r="I2122" s="2">
        <v>43059</v>
      </c>
      <c r="J2122" t="s">
        <v>2395</v>
      </c>
      <c r="K2122" t="s">
        <v>102</v>
      </c>
      <c r="L2122">
        <v>43302</v>
      </c>
      <c r="M2122">
        <v>1592</v>
      </c>
      <c r="N2122" t="s">
        <v>2396</v>
      </c>
      <c r="O2122">
        <v>10</v>
      </c>
      <c r="P2122">
        <v>2</v>
      </c>
      <c r="Q2122" t="s">
        <v>104</v>
      </c>
      <c r="R2122" t="s">
        <v>8304</v>
      </c>
      <c r="S2122">
        <v>9.57</v>
      </c>
      <c r="T2122">
        <v>64</v>
      </c>
      <c r="U2122" t="s">
        <v>19</v>
      </c>
      <c r="V2122" s="2">
        <v>43065</v>
      </c>
      <c r="W2122" t="s">
        <v>39</v>
      </c>
      <c r="X2122" t="s">
        <v>309</v>
      </c>
      <c r="Y2122" t="s">
        <v>47</v>
      </c>
    </row>
    <row r="2123" spans="1:25" hidden="1" x14ac:dyDescent="0.35">
      <c r="A2123">
        <v>6</v>
      </c>
      <c r="B2123" t="s">
        <v>10</v>
      </c>
      <c r="C2123">
        <v>6</v>
      </c>
      <c r="D2123" t="s">
        <v>26</v>
      </c>
      <c r="E2123" t="s">
        <v>1772</v>
      </c>
      <c r="F2123" t="s">
        <v>13</v>
      </c>
      <c r="G2123" t="s">
        <v>2394</v>
      </c>
      <c r="H2123" s="1">
        <v>0.2</v>
      </c>
      <c r="I2123" s="2">
        <v>43059</v>
      </c>
      <c r="J2123" t="s">
        <v>2395</v>
      </c>
      <c r="K2123" t="s">
        <v>102</v>
      </c>
      <c r="L2123">
        <v>43302</v>
      </c>
      <c r="M2123">
        <v>282</v>
      </c>
      <c r="N2123" t="s">
        <v>8258</v>
      </c>
      <c r="O2123">
        <v>-27</v>
      </c>
      <c r="P2123">
        <v>3</v>
      </c>
      <c r="Q2123" t="s">
        <v>104</v>
      </c>
      <c r="R2123" t="s">
        <v>8304</v>
      </c>
      <c r="S2123">
        <v>-26.54</v>
      </c>
      <c r="T2123">
        <v>142</v>
      </c>
      <c r="U2123" t="s">
        <v>19</v>
      </c>
      <c r="V2123" s="2">
        <v>43065</v>
      </c>
      <c r="W2123" t="s">
        <v>39</v>
      </c>
      <c r="X2123" t="s">
        <v>309</v>
      </c>
      <c r="Y2123" t="s">
        <v>42</v>
      </c>
    </row>
    <row r="2124" spans="1:25" hidden="1" x14ac:dyDescent="0.35">
      <c r="A2124">
        <v>5</v>
      </c>
      <c r="B2124" t="s">
        <v>43</v>
      </c>
      <c r="C2124">
        <v>6</v>
      </c>
      <c r="D2124" t="s">
        <v>26</v>
      </c>
      <c r="E2124" t="s">
        <v>171</v>
      </c>
      <c r="F2124" t="s">
        <v>13</v>
      </c>
      <c r="G2124" t="s">
        <v>1486</v>
      </c>
      <c r="H2124" s="1">
        <v>0</v>
      </c>
      <c r="I2124" s="2">
        <v>42834</v>
      </c>
      <c r="J2124" t="s">
        <v>4098</v>
      </c>
      <c r="K2124" t="s">
        <v>102</v>
      </c>
      <c r="L2124">
        <v>10024</v>
      </c>
      <c r="M2124">
        <v>1263</v>
      </c>
      <c r="N2124" t="s">
        <v>8272</v>
      </c>
      <c r="O2124">
        <v>3</v>
      </c>
      <c r="P2124">
        <v>3</v>
      </c>
      <c r="Q2124" t="s">
        <v>104</v>
      </c>
      <c r="R2124" t="s">
        <v>8304</v>
      </c>
      <c r="S2124">
        <v>3.05</v>
      </c>
      <c r="T2124">
        <v>18</v>
      </c>
      <c r="U2124" t="s">
        <v>19</v>
      </c>
      <c r="V2124" s="2">
        <v>42839</v>
      </c>
      <c r="W2124" t="s">
        <v>39</v>
      </c>
      <c r="X2124" t="s">
        <v>175</v>
      </c>
      <c r="Y2124" t="s">
        <v>42</v>
      </c>
    </row>
    <row r="2125" spans="1:25" hidden="1" x14ac:dyDescent="0.35">
      <c r="A2125">
        <v>3</v>
      </c>
      <c r="B2125" t="s">
        <v>10</v>
      </c>
      <c r="C2125">
        <v>3</v>
      </c>
      <c r="D2125" t="s">
        <v>11</v>
      </c>
      <c r="E2125" t="s">
        <v>59</v>
      </c>
      <c r="F2125" t="s">
        <v>13</v>
      </c>
      <c r="G2125" t="s">
        <v>510</v>
      </c>
      <c r="H2125" s="1">
        <v>0.4</v>
      </c>
      <c r="I2125" s="2">
        <v>42763</v>
      </c>
      <c r="J2125" t="s">
        <v>2028</v>
      </c>
      <c r="K2125" t="s">
        <v>16</v>
      </c>
      <c r="L2125">
        <v>28027</v>
      </c>
      <c r="M2125">
        <v>426</v>
      </c>
      <c r="N2125" t="s">
        <v>1378</v>
      </c>
      <c r="O2125">
        <v>-1862</v>
      </c>
      <c r="P2125">
        <v>13</v>
      </c>
      <c r="Q2125" t="s">
        <v>18</v>
      </c>
      <c r="R2125" t="s">
        <v>8304</v>
      </c>
      <c r="S2125">
        <v>-1862.31</v>
      </c>
      <c r="T2125">
        <v>4298</v>
      </c>
      <c r="U2125" t="s">
        <v>19</v>
      </c>
      <c r="V2125" s="2">
        <v>42766</v>
      </c>
      <c r="W2125" t="s">
        <v>20</v>
      </c>
      <c r="X2125" t="s">
        <v>63</v>
      </c>
      <c r="Y2125" t="s">
        <v>41</v>
      </c>
    </row>
    <row r="2126" spans="1:25" hidden="1" x14ac:dyDescent="0.35">
      <c r="A2126">
        <v>5</v>
      </c>
      <c r="B2126" t="s">
        <v>43</v>
      </c>
      <c r="C2126">
        <v>6</v>
      </c>
      <c r="D2126" t="s">
        <v>26</v>
      </c>
      <c r="E2126" t="s">
        <v>122</v>
      </c>
      <c r="F2126" t="s">
        <v>13</v>
      </c>
      <c r="G2126" t="s">
        <v>5782</v>
      </c>
      <c r="H2126" s="1">
        <v>0.2</v>
      </c>
      <c r="I2126" s="2">
        <v>42857</v>
      </c>
      <c r="J2126" t="s">
        <v>6254</v>
      </c>
      <c r="K2126" t="s">
        <v>73</v>
      </c>
      <c r="L2126">
        <v>77095</v>
      </c>
      <c r="M2126">
        <v>212</v>
      </c>
      <c r="N2126" t="s">
        <v>2976</v>
      </c>
      <c r="O2126">
        <v>3</v>
      </c>
      <c r="P2126">
        <v>3</v>
      </c>
      <c r="Q2126" t="s">
        <v>75</v>
      </c>
      <c r="R2126" t="s">
        <v>8304</v>
      </c>
      <c r="S2126">
        <v>2.99</v>
      </c>
      <c r="T2126">
        <v>9</v>
      </c>
      <c r="U2126" t="s">
        <v>33</v>
      </c>
      <c r="V2126" s="2">
        <v>42862</v>
      </c>
      <c r="W2126" t="s">
        <v>39</v>
      </c>
      <c r="X2126" t="s">
        <v>77</v>
      </c>
      <c r="Y2126" t="s">
        <v>35</v>
      </c>
    </row>
    <row r="2127" spans="1:25" hidden="1" x14ac:dyDescent="0.35">
      <c r="A2127">
        <v>5</v>
      </c>
      <c r="B2127" t="s">
        <v>43</v>
      </c>
      <c r="C2127">
        <v>6</v>
      </c>
      <c r="D2127" t="s">
        <v>50</v>
      </c>
      <c r="E2127" t="s">
        <v>122</v>
      </c>
      <c r="F2127" t="s">
        <v>13</v>
      </c>
      <c r="G2127" t="s">
        <v>5782</v>
      </c>
      <c r="H2127" s="1">
        <v>0.2</v>
      </c>
      <c r="I2127" s="2">
        <v>42857</v>
      </c>
      <c r="J2127" t="s">
        <v>6254</v>
      </c>
      <c r="K2127" t="s">
        <v>73</v>
      </c>
      <c r="L2127">
        <v>77095</v>
      </c>
      <c r="M2127">
        <v>1402</v>
      </c>
      <c r="N2127" t="s">
        <v>4844</v>
      </c>
      <c r="O2127">
        <v>14</v>
      </c>
      <c r="P2127">
        <v>3</v>
      </c>
      <c r="Q2127" t="s">
        <v>75</v>
      </c>
      <c r="R2127" t="s">
        <v>8304</v>
      </c>
      <c r="S2127">
        <v>13.86</v>
      </c>
      <c r="T2127">
        <v>158</v>
      </c>
      <c r="U2127" t="s">
        <v>33</v>
      </c>
      <c r="V2127" s="2">
        <v>42862</v>
      </c>
      <c r="W2127" t="s">
        <v>39</v>
      </c>
      <c r="X2127" t="s">
        <v>77</v>
      </c>
      <c r="Y2127" t="s">
        <v>52</v>
      </c>
    </row>
    <row r="2128" spans="1:25" hidden="1" x14ac:dyDescent="0.35">
      <c r="A2128">
        <v>5</v>
      </c>
      <c r="B2128" t="s">
        <v>25</v>
      </c>
      <c r="C2128">
        <v>3</v>
      </c>
      <c r="D2128" t="s">
        <v>11</v>
      </c>
      <c r="E2128" t="s">
        <v>1012</v>
      </c>
      <c r="F2128" t="s">
        <v>13</v>
      </c>
      <c r="G2128" t="s">
        <v>5427</v>
      </c>
      <c r="H2128" s="1">
        <v>0.2</v>
      </c>
      <c r="I2128" s="2">
        <v>42921</v>
      </c>
      <c r="J2128" t="s">
        <v>5428</v>
      </c>
      <c r="K2128" t="s">
        <v>16</v>
      </c>
      <c r="L2128">
        <v>28314</v>
      </c>
      <c r="M2128">
        <v>1494</v>
      </c>
      <c r="N2128" t="s">
        <v>2037</v>
      </c>
      <c r="O2128">
        <v>1</v>
      </c>
      <c r="P2128">
        <v>2</v>
      </c>
      <c r="Q2128" t="s">
        <v>18</v>
      </c>
      <c r="R2128" t="s">
        <v>8304</v>
      </c>
      <c r="S2128">
        <v>0.74</v>
      </c>
      <c r="T2128">
        <v>5</v>
      </c>
      <c r="U2128" t="s">
        <v>33</v>
      </c>
      <c r="V2128" s="2">
        <v>42926</v>
      </c>
      <c r="W2128" t="s">
        <v>20</v>
      </c>
      <c r="X2128" t="s">
        <v>63</v>
      </c>
      <c r="Y2128" t="s">
        <v>47</v>
      </c>
    </row>
    <row r="2129" spans="1:25" hidden="1" x14ac:dyDescent="0.35">
      <c r="A2129">
        <v>5</v>
      </c>
      <c r="B2129" t="s">
        <v>25</v>
      </c>
      <c r="C2129">
        <v>3</v>
      </c>
      <c r="D2129" t="s">
        <v>26</v>
      </c>
      <c r="E2129" t="s">
        <v>1012</v>
      </c>
      <c r="F2129" t="s">
        <v>13</v>
      </c>
      <c r="G2129" t="s">
        <v>5427</v>
      </c>
      <c r="H2129" s="1">
        <v>0.7</v>
      </c>
      <c r="I2129" s="2">
        <v>42921</v>
      </c>
      <c r="J2129" t="s">
        <v>5428</v>
      </c>
      <c r="K2129" t="s">
        <v>16</v>
      </c>
      <c r="L2129">
        <v>28314</v>
      </c>
      <c r="M2129">
        <v>1652</v>
      </c>
      <c r="N2129" t="s">
        <v>1251</v>
      </c>
      <c r="O2129">
        <v>-6</v>
      </c>
      <c r="P2129">
        <v>5</v>
      </c>
      <c r="Q2129" t="s">
        <v>18</v>
      </c>
      <c r="R2129" t="s">
        <v>8304</v>
      </c>
      <c r="S2129">
        <v>-5.78</v>
      </c>
      <c r="T2129">
        <v>7</v>
      </c>
      <c r="U2129" t="s">
        <v>33</v>
      </c>
      <c r="V2129" s="2">
        <v>42926</v>
      </c>
      <c r="W2129" t="s">
        <v>20</v>
      </c>
      <c r="X2129" t="s">
        <v>63</v>
      </c>
      <c r="Y2129" t="s">
        <v>54</v>
      </c>
    </row>
    <row r="2130" spans="1:25" hidden="1" x14ac:dyDescent="0.35">
      <c r="A2130">
        <v>4</v>
      </c>
      <c r="B2130" t="s">
        <v>43</v>
      </c>
      <c r="C2130">
        <v>6</v>
      </c>
      <c r="D2130" t="s">
        <v>26</v>
      </c>
      <c r="E2130" t="s">
        <v>201</v>
      </c>
      <c r="F2130" t="s">
        <v>13</v>
      </c>
      <c r="G2130" t="s">
        <v>1188</v>
      </c>
      <c r="H2130" s="1">
        <v>0.2</v>
      </c>
      <c r="I2130" s="2">
        <v>42839</v>
      </c>
      <c r="J2130" t="s">
        <v>4621</v>
      </c>
      <c r="K2130" t="s">
        <v>30</v>
      </c>
      <c r="L2130">
        <v>97477</v>
      </c>
      <c r="M2130">
        <v>65</v>
      </c>
      <c r="N2130" t="s">
        <v>3113</v>
      </c>
      <c r="O2130">
        <v>3</v>
      </c>
      <c r="P2130">
        <v>1</v>
      </c>
      <c r="Q2130" t="s">
        <v>32</v>
      </c>
      <c r="R2130" t="s">
        <v>8304</v>
      </c>
      <c r="S2130">
        <v>2.64</v>
      </c>
      <c r="T2130">
        <v>35</v>
      </c>
      <c r="U2130" t="s">
        <v>19</v>
      </c>
      <c r="V2130" s="2">
        <v>42843</v>
      </c>
      <c r="W2130" t="s">
        <v>39</v>
      </c>
      <c r="X2130" t="s">
        <v>262</v>
      </c>
      <c r="Y2130" t="s">
        <v>56</v>
      </c>
    </row>
    <row r="2131" spans="1:25" hidden="1" x14ac:dyDescent="0.35">
      <c r="A2131">
        <v>7</v>
      </c>
      <c r="B2131" t="s">
        <v>25</v>
      </c>
      <c r="C2131">
        <v>6</v>
      </c>
      <c r="D2131" t="s">
        <v>26</v>
      </c>
      <c r="E2131" t="s">
        <v>241</v>
      </c>
      <c r="F2131" t="s">
        <v>13</v>
      </c>
      <c r="G2131" t="s">
        <v>403</v>
      </c>
      <c r="H2131" s="1">
        <v>0.2</v>
      </c>
      <c r="I2131" s="2">
        <v>42780</v>
      </c>
      <c r="J2131" t="s">
        <v>4229</v>
      </c>
      <c r="K2131" t="s">
        <v>102</v>
      </c>
      <c r="L2131">
        <v>14609</v>
      </c>
      <c r="M2131">
        <v>336</v>
      </c>
      <c r="N2131" t="s">
        <v>8274</v>
      </c>
      <c r="O2131">
        <v>10</v>
      </c>
      <c r="P2131">
        <v>9</v>
      </c>
      <c r="Q2131" t="s">
        <v>104</v>
      </c>
      <c r="R2131" t="s">
        <v>8304</v>
      </c>
      <c r="S2131">
        <v>9.58</v>
      </c>
      <c r="T2131">
        <v>26</v>
      </c>
      <c r="U2131" t="s">
        <v>19</v>
      </c>
      <c r="V2131" s="2">
        <v>42787</v>
      </c>
      <c r="W2131" t="s">
        <v>39</v>
      </c>
      <c r="X2131" t="s">
        <v>175</v>
      </c>
      <c r="Y2131" t="s">
        <v>54</v>
      </c>
    </row>
    <row r="2132" spans="1:25" hidden="1" x14ac:dyDescent="0.35">
      <c r="A2132">
        <v>7</v>
      </c>
      <c r="B2132" t="s">
        <v>25</v>
      </c>
      <c r="C2132">
        <v>6</v>
      </c>
      <c r="D2132" t="s">
        <v>50</v>
      </c>
      <c r="E2132" t="s">
        <v>241</v>
      </c>
      <c r="F2132" t="s">
        <v>13</v>
      </c>
      <c r="G2132" t="s">
        <v>403</v>
      </c>
      <c r="H2132" s="1">
        <v>0</v>
      </c>
      <c r="I2132" s="2">
        <v>42780</v>
      </c>
      <c r="J2132" t="s">
        <v>4229</v>
      </c>
      <c r="K2132" t="s">
        <v>102</v>
      </c>
      <c r="L2132">
        <v>14609</v>
      </c>
      <c r="M2132">
        <v>1397</v>
      </c>
      <c r="N2132" t="s">
        <v>5004</v>
      </c>
      <c r="O2132">
        <v>188</v>
      </c>
      <c r="P2132">
        <v>1</v>
      </c>
      <c r="Q2132" t="s">
        <v>104</v>
      </c>
      <c r="R2132" t="s">
        <v>8304</v>
      </c>
      <c r="S2132">
        <v>187.8</v>
      </c>
      <c r="T2132">
        <v>626</v>
      </c>
      <c r="U2132" t="s">
        <v>19</v>
      </c>
      <c r="V2132" s="2">
        <v>42787</v>
      </c>
      <c r="W2132" t="s">
        <v>39</v>
      </c>
      <c r="X2132" t="s">
        <v>175</v>
      </c>
      <c r="Y2132" t="s">
        <v>52</v>
      </c>
    </row>
    <row r="2133" spans="1:25" hidden="1" x14ac:dyDescent="0.35">
      <c r="A2133">
        <v>4</v>
      </c>
      <c r="B2133" t="s">
        <v>43</v>
      </c>
      <c r="C2133">
        <v>6</v>
      </c>
      <c r="D2133" t="s">
        <v>11</v>
      </c>
      <c r="E2133" t="s">
        <v>1319</v>
      </c>
      <c r="F2133" t="s">
        <v>13</v>
      </c>
      <c r="G2133" t="s">
        <v>5602</v>
      </c>
      <c r="H2133" s="1">
        <v>0</v>
      </c>
      <c r="I2133" s="2">
        <v>43047</v>
      </c>
      <c r="J2133" t="s">
        <v>5603</v>
      </c>
      <c r="K2133" t="s">
        <v>102</v>
      </c>
      <c r="M2133">
        <v>1358</v>
      </c>
      <c r="N2133" t="s">
        <v>116</v>
      </c>
      <c r="O2133">
        <v>1013</v>
      </c>
      <c r="P2133">
        <v>5</v>
      </c>
      <c r="Q2133" t="s">
        <v>104</v>
      </c>
      <c r="R2133" t="s">
        <v>8304</v>
      </c>
      <c r="S2133">
        <v>1013.13</v>
      </c>
      <c r="T2133">
        <v>4405</v>
      </c>
      <c r="U2133" t="s">
        <v>33</v>
      </c>
      <c r="V2133" s="2">
        <v>43051</v>
      </c>
      <c r="W2133" t="s">
        <v>39</v>
      </c>
      <c r="X2133" t="s">
        <v>1915</v>
      </c>
      <c r="Y2133" t="s">
        <v>22</v>
      </c>
    </row>
    <row r="2134" spans="1:25" hidden="1" x14ac:dyDescent="0.35">
      <c r="A2134">
        <v>4</v>
      </c>
      <c r="B2134" t="s">
        <v>43</v>
      </c>
      <c r="C2134">
        <v>6</v>
      </c>
      <c r="D2134" t="s">
        <v>26</v>
      </c>
      <c r="E2134" t="s">
        <v>122</v>
      </c>
      <c r="F2134" t="s">
        <v>13</v>
      </c>
      <c r="G2134" t="s">
        <v>131</v>
      </c>
      <c r="H2134" s="1">
        <v>0.2</v>
      </c>
      <c r="I2134" s="2">
        <v>43096</v>
      </c>
      <c r="J2134" t="s">
        <v>132</v>
      </c>
      <c r="K2134" t="s">
        <v>73</v>
      </c>
      <c r="L2134">
        <v>77041</v>
      </c>
      <c r="M2134">
        <v>6</v>
      </c>
      <c r="N2134" t="s">
        <v>8147</v>
      </c>
      <c r="O2134">
        <v>35</v>
      </c>
      <c r="P2134">
        <v>9</v>
      </c>
      <c r="Q2134" t="s">
        <v>75</v>
      </c>
      <c r="R2134" t="s">
        <v>8304</v>
      </c>
      <c r="S2134">
        <v>35.409999999999997</v>
      </c>
      <c r="T2134">
        <v>113</v>
      </c>
      <c r="U2134" t="s">
        <v>76</v>
      </c>
      <c r="V2134" s="2">
        <v>43100</v>
      </c>
      <c r="W2134" t="s">
        <v>39</v>
      </c>
      <c r="X2134" t="s">
        <v>77</v>
      </c>
      <c r="Y2134" t="s">
        <v>119</v>
      </c>
    </row>
    <row r="2135" spans="1:25" hidden="1" x14ac:dyDescent="0.35">
      <c r="A2135">
        <v>4</v>
      </c>
      <c r="B2135" t="s">
        <v>43</v>
      </c>
      <c r="C2135">
        <v>6</v>
      </c>
      <c r="D2135" t="s">
        <v>11</v>
      </c>
      <c r="E2135" t="s">
        <v>122</v>
      </c>
      <c r="F2135" t="s">
        <v>13</v>
      </c>
      <c r="G2135" t="s">
        <v>131</v>
      </c>
      <c r="H2135" s="1">
        <v>0.32</v>
      </c>
      <c r="I2135" s="2">
        <v>43096</v>
      </c>
      <c r="J2135" t="s">
        <v>132</v>
      </c>
      <c r="K2135" t="s">
        <v>73</v>
      </c>
      <c r="L2135">
        <v>77041</v>
      </c>
      <c r="M2135">
        <v>168</v>
      </c>
      <c r="N2135" t="s">
        <v>133</v>
      </c>
      <c r="O2135">
        <v>-47</v>
      </c>
      <c r="P2135">
        <v>3</v>
      </c>
      <c r="Q2135" t="s">
        <v>75</v>
      </c>
      <c r="R2135" t="s">
        <v>8304</v>
      </c>
      <c r="S2135">
        <v>-46.98</v>
      </c>
      <c r="T2135">
        <v>532</v>
      </c>
      <c r="U2135" t="s">
        <v>76</v>
      </c>
      <c r="V2135" s="2">
        <v>43100</v>
      </c>
      <c r="W2135" t="s">
        <v>39</v>
      </c>
      <c r="X2135" t="s">
        <v>77</v>
      </c>
      <c r="Y2135" t="s">
        <v>22</v>
      </c>
    </row>
    <row r="2136" spans="1:25" hidden="1" x14ac:dyDescent="0.35">
      <c r="A2136">
        <v>4</v>
      </c>
      <c r="B2136" t="s">
        <v>43</v>
      </c>
      <c r="C2136">
        <v>6</v>
      </c>
      <c r="D2136" t="s">
        <v>11</v>
      </c>
      <c r="E2136" t="s">
        <v>122</v>
      </c>
      <c r="F2136" t="s">
        <v>13</v>
      </c>
      <c r="G2136" t="s">
        <v>131</v>
      </c>
      <c r="H2136" s="1">
        <v>0.3</v>
      </c>
      <c r="I2136" s="2">
        <v>43096</v>
      </c>
      <c r="J2136" t="s">
        <v>132</v>
      </c>
      <c r="K2136" t="s">
        <v>73</v>
      </c>
      <c r="L2136">
        <v>77041</v>
      </c>
      <c r="M2136">
        <v>753</v>
      </c>
      <c r="N2136" t="s">
        <v>8103</v>
      </c>
      <c r="O2136">
        <v>-15</v>
      </c>
      <c r="P2136">
        <v>3</v>
      </c>
      <c r="Q2136" t="s">
        <v>75</v>
      </c>
      <c r="R2136" t="s">
        <v>8304</v>
      </c>
      <c r="S2136">
        <v>-15.15</v>
      </c>
      <c r="T2136">
        <v>212</v>
      </c>
      <c r="U2136" t="s">
        <v>76</v>
      </c>
      <c r="V2136" s="2">
        <v>43100</v>
      </c>
      <c r="W2136" t="s">
        <v>39</v>
      </c>
      <c r="X2136" t="s">
        <v>77</v>
      </c>
      <c r="Y2136" t="s">
        <v>24</v>
      </c>
    </row>
    <row r="2137" spans="1:25" hidden="1" x14ac:dyDescent="0.35">
      <c r="A2137">
        <v>4</v>
      </c>
      <c r="B2137" t="s">
        <v>43</v>
      </c>
      <c r="C2137">
        <v>6</v>
      </c>
      <c r="D2137" t="s">
        <v>50</v>
      </c>
      <c r="E2137" t="s">
        <v>122</v>
      </c>
      <c r="F2137" t="s">
        <v>13</v>
      </c>
      <c r="G2137" t="s">
        <v>131</v>
      </c>
      <c r="H2137" s="1">
        <v>0.2</v>
      </c>
      <c r="I2137" s="2">
        <v>43096</v>
      </c>
      <c r="J2137" t="s">
        <v>132</v>
      </c>
      <c r="K2137" t="s">
        <v>73</v>
      </c>
      <c r="L2137">
        <v>77041</v>
      </c>
      <c r="M2137">
        <v>1280</v>
      </c>
      <c r="N2137" t="s">
        <v>134</v>
      </c>
      <c r="O2137">
        <v>42</v>
      </c>
      <c r="P2137">
        <v>4</v>
      </c>
      <c r="Q2137" t="s">
        <v>75</v>
      </c>
      <c r="R2137" t="s">
        <v>8304</v>
      </c>
      <c r="S2137">
        <v>41.76</v>
      </c>
      <c r="T2137">
        <v>371</v>
      </c>
      <c r="U2137" t="s">
        <v>76</v>
      </c>
      <c r="V2137" s="2">
        <v>43100</v>
      </c>
      <c r="W2137" t="s">
        <v>39</v>
      </c>
      <c r="X2137" t="s">
        <v>77</v>
      </c>
      <c r="Y2137" t="s">
        <v>52</v>
      </c>
    </row>
    <row r="2138" spans="1:25" x14ac:dyDescent="0.35">
      <c r="A2138">
        <v>2</v>
      </c>
      <c r="B2138" t="s">
        <v>43</v>
      </c>
      <c r="C2138">
        <v>3</v>
      </c>
      <c r="D2138" t="s">
        <v>26</v>
      </c>
      <c r="E2138" t="s">
        <v>572</v>
      </c>
      <c r="F2138" t="s">
        <v>13</v>
      </c>
      <c r="G2138" t="s">
        <v>6871</v>
      </c>
      <c r="H2138" s="1">
        <v>0</v>
      </c>
      <c r="I2138" s="2">
        <v>43047</v>
      </c>
      <c r="J2138" t="s">
        <v>7365</v>
      </c>
      <c r="K2138" t="s">
        <v>30</v>
      </c>
      <c r="L2138">
        <v>92024</v>
      </c>
      <c r="M2138">
        <v>109</v>
      </c>
      <c r="N2138" t="s">
        <v>3556</v>
      </c>
      <c r="O2138">
        <v>2</v>
      </c>
      <c r="P2138">
        <v>1</v>
      </c>
      <c r="Q2138" t="s">
        <v>32</v>
      </c>
      <c r="R2138" t="s">
        <v>8304</v>
      </c>
      <c r="S2138">
        <v>2.4</v>
      </c>
      <c r="T2138">
        <v>5</v>
      </c>
      <c r="U2138" t="s">
        <v>76</v>
      </c>
      <c r="V2138" s="2">
        <v>43049</v>
      </c>
      <c r="W2138" t="s">
        <v>20</v>
      </c>
      <c r="X2138" t="s">
        <v>34</v>
      </c>
      <c r="Y2138" t="s">
        <v>176</v>
      </c>
    </row>
    <row r="2139" spans="1:25" x14ac:dyDescent="0.35">
      <c r="A2139">
        <v>2</v>
      </c>
      <c r="B2139" t="s">
        <v>43</v>
      </c>
      <c r="C2139">
        <v>3</v>
      </c>
      <c r="D2139" t="s">
        <v>50</v>
      </c>
      <c r="E2139" t="s">
        <v>572</v>
      </c>
      <c r="F2139" t="s">
        <v>13</v>
      </c>
      <c r="G2139" t="s">
        <v>6871</v>
      </c>
      <c r="H2139" s="1">
        <v>0</v>
      </c>
      <c r="I2139" s="2">
        <v>43047</v>
      </c>
      <c r="J2139" t="s">
        <v>7365</v>
      </c>
      <c r="K2139" t="s">
        <v>30</v>
      </c>
      <c r="L2139">
        <v>92024</v>
      </c>
      <c r="M2139">
        <v>1007</v>
      </c>
      <c r="N2139" t="s">
        <v>4853</v>
      </c>
      <c r="O2139">
        <v>67</v>
      </c>
      <c r="P2139">
        <v>3</v>
      </c>
      <c r="Q2139" t="s">
        <v>32</v>
      </c>
      <c r="R2139" t="s">
        <v>8304</v>
      </c>
      <c r="S2139">
        <v>66.95</v>
      </c>
      <c r="T2139">
        <v>372</v>
      </c>
      <c r="U2139" t="s">
        <v>76</v>
      </c>
      <c r="V2139" s="2">
        <v>43049</v>
      </c>
      <c r="W2139" t="s">
        <v>20</v>
      </c>
      <c r="X2139" t="s">
        <v>34</v>
      </c>
      <c r="Y2139" t="s">
        <v>113</v>
      </c>
    </row>
    <row r="2140" spans="1:25" hidden="1" x14ac:dyDescent="0.35">
      <c r="A2140">
        <v>2</v>
      </c>
      <c r="B2140" t="s">
        <v>43</v>
      </c>
      <c r="C2140">
        <v>3</v>
      </c>
      <c r="D2140" t="s">
        <v>26</v>
      </c>
      <c r="E2140" t="s">
        <v>65</v>
      </c>
      <c r="F2140" t="s">
        <v>13</v>
      </c>
      <c r="G2140" t="s">
        <v>2834</v>
      </c>
      <c r="H2140" s="1">
        <v>0</v>
      </c>
      <c r="I2140" s="2">
        <v>42988</v>
      </c>
      <c r="J2140" t="s">
        <v>3686</v>
      </c>
      <c r="K2140" t="s">
        <v>30</v>
      </c>
      <c r="L2140">
        <v>98103</v>
      </c>
      <c r="M2140">
        <v>282</v>
      </c>
      <c r="N2140" t="s">
        <v>8258</v>
      </c>
      <c r="O2140">
        <v>18</v>
      </c>
      <c r="P2140">
        <v>6</v>
      </c>
      <c r="Q2140" t="s">
        <v>32</v>
      </c>
      <c r="R2140" t="s">
        <v>8304</v>
      </c>
      <c r="S2140">
        <v>17.690000000000001</v>
      </c>
      <c r="T2140">
        <v>354</v>
      </c>
      <c r="U2140" t="s">
        <v>19</v>
      </c>
      <c r="V2140" s="2">
        <v>42990</v>
      </c>
      <c r="W2140" t="s">
        <v>20</v>
      </c>
      <c r="X2140" t="s">
        <v>69</v>
      </c>
      <c r="Y2140" t="s">
        <v>42</v>
      </c>
    </row>
    <row r="2141" spans="1:25" hidden="1" x14ac:dyDescent="0.35">
      <c r="A2141">
        <v>5</v>
      </c>
      <c r="B2141" t="s">
        <v>43</v>
      </c>
      <c r="C2141">
        <v>6</v>
      </c>
      <c r="D2141" t="s">
        <v>11</v>
      </c>
      <c r="E2141" t="s">
        <v>1552</v>
      </c>
      <c r="F2141" t="s">
        <v>13</v>
      </c>
      <c r="G2141" t="s">
        <v>1357</v>
      </c>
      <c r="H2141" s="1">
        <v>0</v>
      </c>
      <c r="I2141" s="2">
        <v>42999</v>
      </c>
      <c r="J2141" t="s">
        <v>7065</v>
      </c>
      <c r="K2141" t="s">
        <v>102</v>
      </c>
      <c r="L2141">
        <v>2149</v>
      </c>
      <c r="M2141">
        <v>751</v>
      </c>
      <c r="N2141" t="s">
        <v>764</v>
      </c>
      <c r="O2141">
        <v>141</v>
      </c>
      <c r="P2141">
        <v>3</v>
      </c>
      <c r="Q2141" t="s">
        <v>104</v>
      </c>
      <c r="R2141" t="s">
        <v>8304</v>
      </c>
      <c r="S2141">
        <v>141.16</v>
      </c>
      <c r="T2141">
        <v>543</v>
      </c>
      <c r="U2141" t="s">
        <v>76</v>
      </c>
      <c r="V2141" s="2">
        <v>43004</v>
      </c>
      <c r="W2141" t="s">
        <v>39</v>
      </c>
      <c r="X2141" t="s">
        <v>744</v>
      </c>
      <c r="Y2141" t="s">
        <v>24</v>
      </c>
    </row>
    <row r="2142" spans="1:25" hidden="1" x14ac:dyDescent="0.35">
      <c r="A2142">
        <v>5</v>
      </c>
      <c r="B2142" t="s">
        <v>43</v>
      </c>
      <c r="C2142">
        <v>6</v>
      </c>
      <c r="D2142" t="s">
        <v>50</v>
      </c>
      <c r="E2142" t="s">
        <v>1552</v>
      </c>
      <c r="F2142" t="s">
        <v>13</v>
      </c>
      <c r="G2142" t="s">
        <v>1357</v>
      </c>
      <c r="H2142" s="1">
        <v>0</v>
      </c>
      <c r="I2142" s="2">
        <v>42999</v>
      </c>
      <c r="J2142" t="s">
        <v>7065</v>
      </c>
      <c r="K2142" t="s">
        <v>102</v>
      </c>
      <c r="L2142">
        <v>2149</v>
      </c>
      <c r="M2142">
        <v>1298</v>
      </c>
      <c r="N2142" t="s">
        <v>5175</v>
      </c>
      <c r="O2142">
        <v>147</v>
      </c>
      <c r="P2142">
        <v>2</v>
      </c>
      <c r="Q2142" t="s">
        <v>104</v>
      </c>
      <c r="R2142" t="s">
        <v>8304</v>
      </c>
      <c r="S2142">
        <v>147.47999999999999</v>
      </c>
      <c r="T2142">
        <v>590</v>
      </c>
      <c r="U2142" t="s">
        <v>76</v>
      </c>
      <c r="V2142" s="2">
        <v>43004</v>
      </c>
      <c r="W2142" t="s">
        <v>39</v>
      </c>
      <c r="X2142" t="s">
        <v>744</v>
      </c>
      <c r="Y2142" t="s">
        <v>52</v>
      </c>
    </row>
    <row r="2143" spans="1:25" hidden="1" x14ac:dyDescent="0.35">
      <c r="A2143">
        <v>3</v>
      </c>
      <c r="B2143" t="s">
        <v>25</v>
      </c>
      <c r="C2143">
        <v>1</v>
      </c>
      <c r="D2143" t="s">
        <v>26</v>
      </c>
      <c r="E2143" t="s">
        <v>870</v>
      </c>
      <c r="F2143" t="s">
        <v>13</v>
      </c>
      <c r="G2143" t="s">
        <v>1098</v>
      </c>
      <c r="H2143" s="1">
        <v>0</v>
      </c>
      <c r="I2143" s="2">
        <v>43092</v>
      </c>
      <c r="J2143" t="s">
        <v>3012</v>
      </c>
      <c r="K2143" t="s">
        <v>16</v>
      </c>
      <c r="L2143">
        <v>23223</v>
      </c>
      <c r="M2143">
        <v>304</v>
      </c>
      <c r="N2143" t="s">
        <v>1232</v>
      </c>
      <c r="O2143">
        <v>56</v>
      </c>
      <c r="P2143">
        <v>4</v>
      </c>
      <c r="Q2143" t="s">
        <v>18</v>
      </c>
      <c r="R2143" t="s">
        <v>8304</v>
      </c>
      <c r="S2143">
        <v>56.35</v>
      </c>
      <c r="T2143">
        <v>194</v>
      </c>
      <c r="U2143" t="s">
        <v>19</v>
      </c>
      <c r="V2143" s="2">
        <v>43095</v>
      </c>
      <c r="W2143" t="s">
        <v>130</v>
      </c>
      <c r="X2143" t="s">
        <v>205</v>
      </c>
      <c r="Y2143" t="s">
        <v>56</v>
      </c>
    </row>
    <row r="2144" spans="1:25" hidden="1" x14ac:dyDescent="0.35">
      <c r="A2144">
        <v>0</v>
      </c>
      <c r="B2144" t="s">
        <v>10</v>
      </c>
      <c r="C2144">
        <v>0</v>
      </c>
      <c r="D2144" t="s">
        <v>26</v>
      </c>
      <c r="E2144" t="s">
        <v>3275</v>
      </c>
      <c r="F2144" t="s">
        <v>13</v>
      </c>
      <c r="G2144" t="s">
        <v>1426</v>
      </c>
      <c r="H2144" s="1">
        <v>0.2</v>
      </c>
      <c r="I2144" s="2">
        <v>42816</v>
      </c>
      <c r="J2144" t="s">
        <v>3276</v>
      </c>
      <c r="K2144" t="s">
        <v>16</v>
      </c>
      <c r="L2144">
        <v>33317</v>
      </c>
      <c r="M2144">
        <v>934</v>
      </c>
      <c r="N2144" t="s">
        <v>3277</v>
      </c>
      <c r="O2144">
        <v>-34</v>
      </c>
      <c r="P2144">
        <v>9</v>
      </c>
      <c r="Q2144" t="s">
        <v>18</v>
      </c>
      <c r="R2144" t="s">
        <v>8304</v>
      </c>
      <c r="S2144">
        <v>-33.840000000000003</v>
      </c>
      <c r="T2144">
        <v>150</v>
      </c>
      <c r="U2144" t="s">
        <v>19</v>
      </c>
      <c r="V2144" s="2">
        <v>42816</v>
      </c>
      <c r="W2144" t="s">
        <v>773</v>
      </c>
      <c r="X2144" t="s">
        <v>40</v>
      </c>
      <c r="Y2144" t="s">
        <v>42</v>
      </c>
    </row>
    <row r="2145" spans="1:25" hidden="1" x14ac:dyDescent="0.35">
      <c r="A2145">
        <v>0</v>
      </c>
      <c r="B2145" t="s">
        <v>10</v>
      </c>
      <c r="C2145">
        <v>0</v>
      </c>
      <c r="D2145" t="s">
        <v>50</v>
      </c>
      <c r="E2145" t="s">
        <v>3275</v>
      </c>
      <c r="F2145" t="s">
        <v>13</v>
      </c>
      <c r="G2145" t="s">
        <v>1426</v>
      </c>
      <c r="H2145" s="1">
        <v>0.2</v>
      </c>
      <c r="I2145" s="2">
        <v>42816</v>
      </c>
      <c r="J2145" t="s">
        <v>3276</v>
      </c>
      <c r="K2145" t="s">
        <v>16</v>
      </c>
      <c r="L2145">
        <v>33317</v>
      </c>
      <c r="M2145">
        <v>1012</v>
      </c>
      <c r="N2145" t="s">
        <v>990</v>
      </c>
      <c r="O2145">
        <v>90</v>
      </c>
      <c r="P2145">
        <v>7</v>
      </c>
      <c r="Q2145" t="s">
        <v>18</v>
      </c>
      <c r="R2145" t="s">
        <v>8304</v>
      </c>
      <c r="S2145">
        <v>89.59</v>
      </c>
      <c r="T2145">
        <v>448</v>
      </c>
      <c r="U2145" t="s">
        <v>19</v>
      </c>
      <c r="V2145" s="2">
        <v>42816</v>
      </c>
      <c r="W2145" t="s">
        <v>773</v>
      </c>
      <c r="X2145" t="s">
        <v>40</v>
      </c>
      <c r="Y2145" t="s">
        <v>113</v>
      </c>
    </row>
    <row r="2146" spans="1:25" hidden="1" x14ac:dyDescent="0.35">
      <c r="A2146">
        <v>6</v>
      </c>
      <c r="B2146" t="s">
        <v>10</v>
      </c>
      <c r="C2146">
        <v>6</v>
      </c>
      <c r="D2146" t="s">
        <v>26</v>
      </c>
      <c r="E2146" t="s">
        <v>329</v>
      </c>
      <c r="F2146" t="s">
        <v>13</v>
      </c>
      <c r="G2146" t="s">
        <v>2030</v>
      </c>
      <c r="H2146" s="1">
        <v>0.2</v>
      </c>
      <c r="I2146" s="2">
        <v>43074</v>
      </c>
      <c r="J2146" t="s">
        <v>3841</v>
      </c>
      <c r="K2146" t="s">
        <v>73</v>
      </c>
      <c r="L2146">
        <v>61701</v>
      </c>
      <c r="M2146">
        <v>1438</v>
      </c>
      <c r="N2146" t="s">
        <v>3448</v>
      </c>
      <c r="O2146">
        <v>4</v>
      </c>
      <c r="P2146">
        <v>2</v>
      </c>
      <c r="Q2146" t="s">
        <v>75</v>
      </c>
      <c r="R2146" t="s">
        <v>8304</v>
      </c>
      <c r="S2146">
        <v>4.43</v>
      </c>
      <c r="T2146">
        <v>12</v>
      </c>
      <c r="U2146" t="s">
        <v>19</v>
      </c>
      <c r="V2146" s="2">
        <v>43080</v>
      </c>
      <c r="W2146" t="s">
        <v>39</v>
      </c>
      <c r="X2146" t="s">
        <v>139</v>
      </c>
      <c r="Y2146" t="s">
        <v>119</v>
      </c>
    </row>
    <row r="2147" spans="1:25" hidden="1" x14ac:dyDescent="0.35">
      <c r="A2147">
        <v>4</v>
      </c>
      <c r="B2147" t="s">
        <v>43</v>
      </c>
      <c r="C2147">
        <v>6</v>
      </c>
      <c r="D2147" t="s">
        <v>26</v>
      </c>
      <c r="E2147" t="s">
        <v>4000</v>
      </c>
      <c r="F2147" t="s">
        <v>13</v>
      </c>
      <c r="G2147" t="s">
        <v>6336</v>
      </c>
      <c r="H2147" s="1">
        <v>0</v>
      </c>
      <c r="I2147" s="2">
        <v>43065</v>
      </c>
      <c r="J2147" t="s">
        <v>6337</v>
      </c>
      <c r="K2147" t="s">
        <v>102</v>
      </c>
      <c r="L2147">
        <v>1453</v>
      </c>
      <c r="M2147">
        <v>1312</v>
      </c>
      <c r="N2147" t="s">
        <v>8157</v>
      </c>
      <c r="O2147">
        <v>7</v>
      </c>
      <c r="P2147">
        <v>3</v>
      </c>
      <c r="Q2147" t="s">
        <v>104</v>
      </c>
      <c r="R2147" t="s">
        <v>8304</v>
      </c>
      <c r="S2147">
        <v>6.92</v>
      </c>
      <c r="T2147">
        <v>15</v>
      </c>
      <c r="U2147" t="s">
        <v>33</v>
      </c>
      <c r="V2147" s="2">
        <v>43069</v>
      </c>
      <c r="W2147" t="s">
        <v>39</v>
      </c>
      <c r="X2147" t="s">
        <v>744</v>
      </c>
      <c r="Y2147" t="s">
        <v>54</v>
      </c>
    </row>
    <row r="2148" spans="1:25" hidden="1" x14ac:dyDescent="0.35">
      <c r="A2148">
        <v>4</v>
      </c>
      <c r="B2148" t="s">
        <v>43</v>
      </c>
      <c r="C2148">
        <v>6</v>
      </c>
      <c r="D2148" t="s">
        <v>26</v>
      </c>
      <c r="E2148" t="s">
        <v>4000</v>
      </c>
      <c r="F2148" t="s">
        <v>13</v>
      </c>
      <c r="G2148" t="s">
        <v>6336</v>
      </c>
      <c r="H2148" s="1">
        <v>0</v>
      </c>
      <c r="I2148" s="2">
        <v>43065</v>
      </c>
      <c r="J2148" t="s">
        <v>6337</v>
      </c>
      <c r="K2148" t="s">
        <v>102</v>
      </c>
      <c r="L2148">
        <v>1453</v>
      </c>
      <c r="M2148">
        <v>1037</v>
      </c>
      <c r="N2148" t="s">
        <v>6053</v>
      </c>
      <c r="O2148">
        <v>5</v>
      </c>
      <c r="P2148">
        <v>3</v>
      </c>
      <c r="Q2148" t="s">
        <v>104</v>
      </c>
      <c r="R2148" t="s">
        <v>8304</v>
      </c>
      <c r="S2148">
        <v>5.15</v>
      </c>
      <c r="T2148">
        <v>11</v>
      </c>
      <c r="U2148" t="s">
        <v>33</v>
      </c>
      <c r="V2148" s="2">
        <v>43069</v>
      </c>
      <c r="W2148" t="s">
        <v>39</v>
      </c>
      <c r="X2148" t="s">
        <v>744</v>
      </c>
      <c r="Y2148" t="s">
        <v>64</v>
      </c>
    </row>
    <row r="2149" spans="1:25" hidden="1" x14ac:dyDescent="0.35">
      <c r="A2149">
        <v>4</v>
      </c>
      <c r="B2149" t="s">
        <v>43</v>
      </c>
      <c r="C2149">
        <v>6</v>
      </c>
      <c r="D2149" t="s">
        <v>26</v>
      </c>
      <c r="E2149" t="s">
        <v>4000</v>
      </c>
      <c r="F2149" t="s">
        <v>13</v>
      </c>
      <c r="G2149" t="s">
        <v>6336</v>
      </c>
      <c r="H2149" s="1">
        <v>0</v>
      </c>
      <c r="I2149" s="2">
        <v>43065</v>
      </c>
      <c r="J2149" t="s">
        <v>6337</v>
      </c>
      <c r="K2149" t="s">
        <v>102</v>
      </c>
      <c r="L2149">
        <v>1453</v>
      </c>
      <c r="M2149">
        <v>124</v>
      </c>
      <c r="N2149" t="s">
        <v>2993</v>
      </c>
      <c r="O2149">
        <v>31</v>
      </c>
      <c r="P2149">
        <v>4</v>
      </c>
      <c r="Q2149" t="s">
        <v>104</v>
      </c>
      <c r="R2149" t="s">
        <v>8304</v>
      </c>
      <c r="S2149">
        <v>30.52</v>
      </c>
      <c r="T2149">
        <v>61</v>
      </c>
      <c r="U2149" t="s">
        <v>33</v>
      </c>
      <c r="V2149" s="2">
        <v>43069</v>
      </c>
      <c r="W2149" t="s">
        <v>39</v>
      </c>
      <c r="X2149" t="s">
        <v>744</v>
      </c>
      <c r="Y2149" t="s">
        <v>54</v>
      </c>
    </row>
    <row r="2150" spans="1:25" hidden="1" x14ac:dyDescent="0.35">
      <c r="A2150">
        <v>4</v>
      </c>
      <c r="B2150" t="s">
        <v>43</v>
      </c>
      <c r="C2150">
        <v>6</v>
      </c>
      <c r="D2150" t="s">
        <v>26</v>
      </c>
      <c r="E2150" t="s">
        <v>4000</v>
      </c>
      <c r="F2150" t="s">
        <v>13</v>
      </c>
      <c r="G2150" t="s">
        <v>6336</v>
      </c>
      <c r="H2150" s="1">
        <v>0</v>
      </c>
      <c r="I2150" s="2">
        <v>43065</v>
      </c>
      <c r="J2150" t="s">
        <v>6337</v>
      </c>
      <c r="K2150" t="s">
        <v>102</v>
      </c>
      <c r="L2150">
        <v>1453</v>
      </c>
      <c r="M2150">
        <v>1556</v>
      </c>
      <c r="N2150" t="s">
        <v>3237</v>
      </c>
      <c r="O2150">
        <v>25</v>
      </c>
      <c r="P2150">
        <v>5</v>
      </c>
      <c r="Q2150" t="s">
        <v>104</v>
      </c>
      <c r="R2150" t="s">
        <v>8304</v>
      </c>
      <c r="S2150">
        <v>25.18</v>
      </c>
      <c r="T2150">
        <v>105</v>
      </c>
      <c r="U2150" t="s">
        <v>33</v>
      </c>
      <c r="V2150" s="2">
        <v>43069</v>
      </c>
      <c r="W2150" t="s">
        <v>39</v>
      </c>
      <c r="X2150" t="s">
        <v>744</v>
      </c>
      <c r="Y2150" t="s">
        <v>42</v>
      </c>
    </row>
    <row r="2151" spans="1:25" hidden="1" x14ac:dyDescent="0.35">
      <c r="A2151">
        <v>4</v>
      </c>
      <c r="B2151" t="s">
        <v>43</v>
      </c>
      <c r="C2151">
        <v>6</v>
      </c>
      <c r="D2151" t="s">
        <v>26</v>
      </c>
      <c r="E2151" t="s">
        <v>171</v>
      </c>
      <c r="F2151" t="s">
        <v>13</v>
      </c>
      <c r="G2151" t="s">
        <v>6889</v>
      </c>
      <c r="H2151" s="1">
        <v>0</v>
      </c>
      <c r="I2151" s="2">
        <v>42849</v>
      </c>
      <c r="J2151" t="s">
        <v>7461</v>
      </c>
      <c r="K2151" t="s">
        <v>102</v>
      </c>
      <c r="L2151">
        <v>10009</v>
      </c>
      <c r="M2151">
        <v>362</v>
      </c>
      <c r="N2151" t="s">
        <v>2826</v>
      </c>
      <c r="O2151">
        <v>8</v>
      </c>
      <c r="P2151">
        <v>1</v>
      </c>
      <c r="Q2151" t="s">
        <v>104</v>
      </c>
      <c r="R2151" t="s">
        <v>8304</v>
      </c>
      <c r="S2151">
        <v>7.54</v>
      </c>
      <c r="T2151">
        <v>26</v>
      </c>
      <c r="U2151" t="s">
        <v>76</v>
      </c>
      <c r="V2151" s="2">
        <v>42853</v>
      </c>
      <c r="W2151" t="s">
        <v>39</v>
      </c>
      <c r="X2151" t="s">
        <v>175</v>
      </c>
      <c r="Y2151" t="s">
        <v>49</v>
      </c>
    </row>
    <row r="2152" spans="1:25" hidden="1" x14ac:dyDescent="0.35">
      <c r="A2152">
        <v>3</v>
      </c>
      <c r="B2152" t="s">
        <v>25</v>
      </c>
      <c r="C2152">
        <v>1</v>
      </c>
      <c r="D2152" t="s">
        <v>11</v>
      </c>
      <c r="E2152" t="s">
        <v>823</v>
      </c>
      <c r="F2152" t="s">
        <v>13</v>
      </c>
      <c r="G2152" t="s">
        <v>6829</v>
      </c>
      <c r="H2152" s="1">
        <v>0.3</v>
      </c>
      <c r="I2152" s="2">
        <v>42818</v>
      </c>
      <c r="J2152" t="s">
        <v>6830</v>
      </c>
      <c r="K2152" t="s">
        <v>73</v>
      </c>
      <c r="L2152">
        <v>61604</v>
      </c>
      <c r="M2152">
        <v>1436</v>
      </c>
      <c r="N2152" t="s">
        <v>1767</v>
      </c>
      <c r="O2152">
        <v>-36</v>
      </c>
      <c r="P2152">
        <v>3</v>
      </c>
      <c r="Q2152" t="s">
        <v>75</v>
      </c>
      <c r="R2152" t="s">
        <v>8304</v>
      </c>
      <c r="S2152">
        <v>-35.909999999999997</v>
      </c>
      <c r="T2152">
        <v>359</v>
      </c>
      <c r="U2152" t="s">
        <v>76</v>
      </c>
      <c r="V2152" s="2">
        <v>42821</v>
      </c>
      <c r="W2152" t="s">
        <v>130</v>
      </c>
      <c r="X2152" t="s">
        <v>139</v>
      </c>
      <c r="Y2152" t="s">
        <v>22</v>
      </c>
    </row>
    <row r="2153" spans="1:25" hidden="1" x14ac:dyDescent="0.35">
      <c r="A2153">
        <v>4</v>
      </c>
      <c r="B2153" t="s">
        <v>43</v>
      </c>
      <c r="C2153">
        <v>6</v>
      </c>
      <c r="D2153" t="s">
        <v>26</v>
      </c>
      <c r="E2153" t="s">
        <v>1639</v>
      </c>
      <c r="F2153" t="s">
        <v>13</v>
      </c>
      <c r="G2153" t="s">
        <v>541</v>
      </c>
      <c r="H2153" s="1">
        <v>0.2</v>
      </c>
      <c r="I2153" s="2">
        <v>43044</v>
      </c>
      <c r="J2153" t="s">
        <v>4390</v>
      </c>
      <c r="K2153" t="s">
        <v>16</v>
      </c>
      <c r="L2153">
        <v>33065</v>
      </c>
      <c r="M2153">
        <v>284</v>
      </c>
      <c r="N2153" t="s">
        <v>8135</v>
      </c>
      <c r="O2153">
        <v>24</v>
      </c>
      <c r="P2153">
        <v>4</v>
      </c>
      <c r="Q2153" t="s">
        <v>18</v>
      </c>
      <c r="R2153" t="s">
        <v>8304</v>
      </c>
      <c r="S2153">
        <v>24.2</v>
      </c>
      <c r="T2153">
        <v>387</v>
      </c>
      <c r="U2153" t="s">
        <v>19</v>
      </c>
      <c r="V2153" s="2">
        <v>43048</v>
      </c>
      <c r="W2153" t="s">
        <v>39</v>
      </c>
      <c r="X2153" t="s">
        <v>40</v>
      </c>
      <c r="Y2153" t="s">
        <v>56</v>
      </c>
    </row>
    <row r="2154" spans="1:25" hidden="1" x14ac:dyDescent="0.35">
      <c r="A2154">
        <v>6</v>
      </c>
      <c r="B2154" t="s">
        <v>10</v>
      </c>
      <c r="C2154">
        <v>6</v>
      </c>
      <c r="D2154" t="s">
        <v>11</v>
      </c>
      <c r="E2154" t="s">
        <v>122</v>
      </c>
      <c r="F2154" t="s">
        <v>13</v>
      </c>
      <c r="G2154" t="s">
        <v>623</v>
      </c>
      <c r="H2154" s="1">
        <v>0.3</v>
      </c>
      <c r="I2154" s="2">
        <v>43032</v>
      </c>
      <c r="J2154" t="s">
        <v>5525</v>
      </c>
      <c r="K2154" t="s">
        <v>73</v>
      </c>
      <c r="L2154">
        <v>77041</v>
      </c>
      <c r="M2154">
        <v>965</v>
      </c>
      <c r="N2154" t="s">
        <v>562</v>
      </c>
      <c r="O2154">
        <v>-69</v>
      </c>
      <c r="P2154">
        <v>7</v>
      </c>
      <c r="Q2154" t="s">
        <v>75</v>
      </c>
      <c r="R2154" t="s">
        <v>8304</v>
      </c>
      <c r="S2154">
        <v>-69.47</v>
      </c>
      <c r="T2154">
        <v>347</v>
      </c>
      <c r="U2154" t="s">
        <v>33</v>
      </c>
      <c r="V2154" s="2">
        <v>43038</v>
      </c>
      <c r="W2154" t="s">
        <v>39</v>
      </c>
      <c r="X2154" t="s">
        <v>77</v>
      </c>
      <c r="Y2154" t="s">
        <v>41</v>
      </c>
    </row>
    <row r="2155" spans="1:25" hidden="1" x14ac:dyDescent="0.35">
      <c r="A2155">
        <v>6</v>
      </c>
      <c r="B2155" t="s">
        <v>10</v>
      </c>
      <c r="C2155">
        <v>6</v>
      </c>
      <c r="D2155" t="s">
        <v>26</v>
      </c>
      <c r="E2155" t="s">
        <v>122</v>
      </c>
      <c r="F2155" t="s">
        <v>13</v>
      </c>
      <c r="G2155" t="s">
        <v>623</v>
      </c>
      <c r="H2155" s="1">
        <v>0.2</v>
      </c>
      <c r="I2155" s="2">
        <v>43032</v>
      </c>
      <c r="J2155" t="s">
        <v>5525</v>
      </c>
      <c r="K2155" t="s">
        <v>73</v>
      </c>
      <c r="L2155">
        <v>77041</v>
      </c>
      <c r="M2155">
        <v>1800</v>
      </c>
      <c r="N2155" t="s">
        <v>3595</v>
      </c>
      <c r="O2155">
        <v>4</v>
      </c>
      <c r="P2155">
        <v>2</v>
      </c>
      <c r="Q2155" t="s">
        <v>75</v>
      </c>
      <c r="R2155" t="s">
        <v>8304</v>
      </c>
      <c r="S2155">
        <v>3.63</v>
      </c>
      <c r="T2155">
        <v>10</v>
      </c>
      <c r="U2155" t="s">
        <v>33</v>
      </c>
      <c r="V2155" s="2">
        <v>43038</v>
      </c>
      <c r="W2155" t="s">
        <v>39</v>
      </c>
      <c r="X2155" t="s">
        <v>77</v>
      </c>
      <c r="Y2155" t="s">
        <v>64</v>
      </c>
    </row>
    <row r="2156" spans="1:25" hidden="1" x14ac:dyDescent="0.35">
      <c r="A2156">
        <v>6</v>
      </c>
      <c r="B2156" t="s">
        <v>10</v>
      </c>
      <c r="C2156">
        <v>6</v>
      </c>
      <c r="D2156" t="s">
        <v>26</v>
      </c>
      <c r="E2156" t="s">
        <v>122</v>
      </c>
      <c r="F2156" t="s">
        <v>13</v>
      </c>
      <c r="G2156" t="s">
        <v>623</v>
      </c>
      <c r="H2156" s="1">
        <v>0.2</v>
      </c>
      <c r="I2156" s="2">
        <v>43032</v>
      </c>
      <c r="J2156" t="s">
        <v>5525</v>
      </c>
      <c r="K2156" t="s">
        <v>73</v>
      </c>
      <c r="L2156">
        <v>77041</v>
      </c>
      <c r="M2156">
        <v>1799</v>
      </c>
      <c r="N2156" t="s">
        <v>256</v>
      </c>
      <c r="O2156">
        <v>5</v>
      </c>
      <c r="P2156">
        <v>3</v>
      </c>
      <c r="Q2156" t="s">
        <v>75</v>
      </c>
      <c r="R2156" t="s">
        <v>8304</v>
      </c>
      <c r="S2156">
        <v>5.44</v>
      </c>
      <c r="T2156">
        <v>16</v>
      </c>
      <c r="U2156" t="s">
        <v>33</v>
      </c>
      <c r="V2156" s="2">
        <v>43038</v>
      </c>
      <c r="W2156" t="s">
        <v>39</v>
      </c>
      <c r="X2156" t="s">
        <v>77</v>
      </c>
      <c r="Y2156" t="s">
        <v>64</v>
      </c>
    </row>
    <row r="2157" spans="1:25" hidden="1" x14ac:dyDescent="0.35">
      <c r="A2157">
        <v>7</v>
      </c>
      <c r="B2157" t="s">
        <v>25</v>
      </c>
      <c r="C2157">
        <v>6</v>
      </c>
      <c r="D2157" t="s">
        <v>11</v>
      </c>
      <c r="E2157" t="s">
        <v>1030</v>
      </c>
      <c r="F2157" t="s">
        <v>13</v>
      </c>
      <c r="G2157" t="s">
        <v>525</v>
      </c>
      <c r="H2157" s="1">
        <v>0</v>
      </c>
      <c r="I2157" s="2">
        <v>42991</v>
      </c>
      <c r="J2157" t="s">
        <v>2485</v>
      </c>
      <c r="K2157" t="s">
        <v>16</v>
      </c>
      <c r="L2157">
        <v>30318</v>
      </c>
      <c r="M2157">
        <v>554</v>
      </c>
      <c r="N2157" t="s">
        <v>1541</v>
      </c>
      <c r="O2157">
        <v>13</v>
      </c>
      <c r="P2157">
        <v>3</v>
      </c>
      <c r="Q2157" t="s">
        <v>18</v>
      </c>
      <c r="R2157" t="s">
        <v>8304</v>
      </c>
      <c r="S2157">
        <v>12.99</v>
      </c>
      <c r="T2157">
        <v>130</v>
      </c>
      <c r="U2157" t="s">
        <v>19</v>
      </c>
      <c r="V2157" s="2">
        <v>42998</v>
      </c>
      <c r="W2157" t="s">
        <v>39</v>
      </c>
      <c r="X2157" t="s">
        <v>761</v>
      </c>
      <c r="Y2157" t="s">
        <v>47</v>
      </c>
    </row>
    <row r="2158" spans="1:25" hidden="1" x14ac:dyDescent="0.35">
      <c r="A2158">
        <v>7</v>
      </c>
      <c r="B2158" t="s">
        <v>25</v>
      </c>
      <c r="C2158">
        <v>6</v>
      </c>
      <c r="D2158" t="s">
        <v>26</v>
      </c>
      <c r="E2158" t="s">
        <v>1030</v>
      </c>
      <c r="F2158" t="s">
        <v>13</v>
      </c>
      <c r="G2158" t="s">
        <v>525</v>
      </c>
      <c r="H2158" s="1">
        <v>0</v>
      </c>
      <c r="I2158" s="2">
        <v>42991</v>
      </c>
      <c r="J2158" t="s">
        <v>2485</v>
      </c>
      <c r="K2158" t="s">
        <v>16</v>
      </c>
      <c r="L2158">
        <v>30318</v>
      </c>
      <c r="M2158">
        <v>1744</v>
      </c>
      <c r="N2158" t="s">
        <v>3466</v>
      </c>
      <c r="O2158">
        <v>31</v>
      </c>
      <c r="P2158">
        <v>7</v>
      </c>
      <c r="Q2158" t="s">
        <v>18</v>
      </c>
      <c r="R2158" t="s">
        <v>8304</v>
      </c>
      <c r="S2158">
        <v>31.47</v>
      </c>
      <c r="T2158">
        <v>70</v>
      </c>
      <c r="U2158" t="s">
        <v>19</v>
      </c>
      <c r="V2158" s="2">
        <v>42998</v>
      </c>
      <c r="W2158" t="s">
        <v>39</v>
      </c>
      <c r="X2158" t="s">
        <v>761</v>
      </c>
      <c r="Y2158" t="s">
        <v>64</v>
      </c>
    </row>
    <row r="2159" spans="1:25" x14ac:dyDescent="0.35">
      <c r="A2159">
        <v>5</v>
      </c>
      <c r="B2159" t="s">
        <v>25</v>
      </c>
      <c r="C2159">
        <v>3</v>
      </c>
      <c r="D2159" t="s">
        <v>11</v>
      </c>
      <c r="E2159" t="s">
        <v>27</v>
      </c>
      <c r="F2159" t="s">
        <v>13</v>
      </c>
      <c r="G2159" t="s">
        <v>5443</v>
      </c>
      <c r="H2159" s="1">
        <v>0</v>
      </c>
      <c r="I2159" s="2">
        <v>43073</v>
      </c>
      <c r="J2159" t="s">
        <v>5444</v>
      </c>
      <c r="K2159" t="s">
        <v>30</v>
      </c>
      <c r="L2159">
        <v>90049</v>
      </c>
      <c r="M2159">
        <v>1055</v>
      </c>
      <c r="N2159" t="s">
        <v>5445</v>
      </c>
      <c r="O2159">
        <v>14</v>
      </c>
      <c r="P2159">
        <v>5</v>
      </c>
      <c r="Q2159" t="s">
        <v>32</v>
      </c>
      <c r="R2159" t="s">
        <v>8304</v>
      </c>
      <c r="S2159">
        <v>13.83</v>
      </c>
      <c r="T2159">
        <v>36</v>
      </c>
      <c r="U2159" t="s">
        <v>33</v>
      </c>
      <c r="V2159" s="2">
        <v>43078</v>
      </c>
      <c r="W2159" t="s">
        <v>20</v>
      </c>
      <c r="X2159" t="s">
        <v>34</v>
      </c>
      <c r="Y2159" t="s">
        <v>47</v>
      </c>
    </row>
    <row r="2160" spans="1:25" x14ac:dyDescent="0.35">
      <c r="A2160">
        <v>5</v>
      </c>
      <c r="B2160" t="s">
        <v>25</v>
      </c>
      <c r="C2160">
        <v>3</v>
      </c>
      <c r="D2160" t="s">
        <v>26</v>
      </c>
      <c r="E2160" t="s">
        <v>27</v>
      </c>
      <c r="F2160" t="s">
        <v>13</v>
      </c>
      <c r="G2160" t="s">
        <v>5443</v>
      </c>
      <c r="H2160" s="1">
        <v>0</v>
      </c>
      <c r="I2160" s="2">
        <v>43073</v>
      </c>
      <c r="J2160" t="s">
        <v>5444</v>
      </c>
      <c r="K2160" t="s">
        <v>30</v>
      </c>
      <c r="L2160">
        <v>90049</v>
      </c>
      <c r="M2160">
        <v>1591</v>
      </c>
      <c r="N2160" t="s">
        <v>578</v>
      </c>
      <c r="O2160">
        <v>122</v>
      </c>
      <c r="P2160">
        <v>3</v>
      </c>
      <c r="Q2160" t="s">
        <v>32</v>
      </c>
      <c r="R2160" t="s">
        <v>8304</v>
      </c>
      <c r="S2160">
        <v>122.15</v>
      </c>
      <c r="T2160">
        <v>271</v>
      </c>
      <c r="U2160" t="s">
        <v>33</v>
      </c>
      <c r="V2160" s="2">
        <v>43078</v>
      </c>
      <c r="W2160" t="s">
        <v>20</v>
      </c>
      <c r="X2160" t="s">
        <v>34</v>
      </c>
      <c r="Y2160" t="s">
        <v>119</v>
      </c>
    </row>
    <row r="2161" spans="1:25" x14ac:dyDescent="0.35">
      <c r="A2161">
        <v>5</v>
      </c>
      <c r="B2161" t="s">
        <v>25</v>
      </c>
      <c r="C2161">
        <v>3</v>
      </c>
      <c r="D2161" t="s">
        <v>50</v>
      </c>
      <c r="E2161" t="s">
        <v>27</v>
      </c>
      <c r="F2161" t="s">
        <v>13</v>
      </c>
      <c r="G2161" t="s">
        <v>5443</v>
      </c>
      <c r="H2161" s="1">
        <v>0.2</v>
      </c>
      <c r="I2161" s="2">
        <v>43073</v>
      </c>
      <c r="J2161" t="s">
        <v>5444</v>
      </c>
      <c r="K2161" t="s">
        <v>30</v>
      </c>
      <c r="L2161">
        <v>90049</v>
      </c>
      <c r="M2161">
        <v>945</v>
      </c>
      <c r="N2161" t="s">
        <v>4876</v>
      </c>
      <c r="O2161">
        <v>8</v>
      </c>
      <c r="P2161">
        <v>3</v>
      </c>
      <c r="Q2161" t="s">
        <v>32</v>
      </c>
      <c r="R2161" t="s">
        <v>8304</v>
      </c>
      <c r="S2161">
        <v>8.2799999999999994</v>
      </c>
      <c r="T2161">
        <v>110</v>
      </c>
      <c r="U2161" t="s">
        <v>33</v>
      </c>
      <c r="V2161" s="2">
        <v>43078</v>
      </c>
      <c r="W2161" t="s">
        <v>20</v>
      </c>
      <c r="X2161" t="s">
        <v>34</v>
      </c>
      <c r="Y2161" t="s">
        <v>52</v>
      </c>
    </row>
    <row r="2162" spans="1:25" hidden="1" x14ac:dyDescent="0.35">
      <c r="A2162">
        <v>6</v>
      </c>
      <c r="B2162" t="s">
        <v>10</v>
      </c>
      <c r="C2162">
        <v>6</v>
      </c>
      <c r="D2162" t="s">
        <v>26</v>
      </c>
      <c r="E2162" t="s">
        <v>65</v>
      </c>
      <c r="F2162" t="s">
        <v>13</v>
      </c>
      <c r="G2162" t="s">
        <v>392</v>
      </c>
      <c r="H2162" s="1">
        <v>0</v>
      </c>
      <c r="I2162" s="2">
        <v>42883</v>
      </c>
      <c r="J2162" t="s">
        <v>393</v>
      </c>
      <c r="K2162" t="s">
        <v>30</v>
      </c>
      <c r="L2162">
        <v>98105</v>
      </c>
      <c r="M2162">
        <v>1125</v>
      </c>
      <c r="N2162" t="s">
        <v>394</v>
      </c>
      <c r="O2162">
        <v>2</v>
      </c>
      <c r="P2162">
        <v>3</v>
      </c>
      <c r="Q2162" t="s">
        <v>32</v>
      </c>
      <c r="R2162" t="s">
        <v>8304</v>
      </c>
      <c r="S2162">
        <v>1.79</v>
      </c>
      <c r="T2162">
        <v>7</v>
      </c>
      <c r="U2162" t="s">
        <v>76</v>
      </c>
      <c r="V2162" s="2">
        <v>42889</v>
      </c>
      <c r="W2162" t="s">
        <v>39</v>
      </c>
      <c r="X2162" t="s">
        <v>69</v>
      </c>
      <c r="Y2162" t="s">
        <v>49</v>
      </c>
    </row>
    <row r="2163" spans="1:25" hidden="1" x14ac:dyDescent="0.35">
      <c r="A2163">
        <v>4</v>
      </c>
      <c r="B2163" t="s">
        <v>43</v>
      </c>
      <c r="C2163">
        <v>6</v>
      </c>
      <c r="D2163" t="s">
        <v>11</v>
      </c>
      <c r="E2163" t="s">
        <v>465</v>
      </c>
      <c r="F2163" t="s">
        <v>13</v>
      </c>
      <c r="G2163" t="s">
        <v>2185</v>
      </c>
      <c r="H2163" s="1">
        <v>0.3</v>
      </c>
      <c r="I2163" s="2">
        <v>42902</v>
      </c>
      <c r="J2163" t="s">
        <v>2186</v>
      </c>
      <c r="K2163" t="s">
        <v>73</v>
      </c>
      <c r="L2163">
        <v>75051</v>
      </c>
      <c r="M2163">
        <v>1203</v>
      </c>
      <c r="N2163" t="s">
        <v>2187</v>
      </c>
      <c r="O2163">
        <v>-25</v>
      </c>
      <c r="P2163">
        <v>2</v>
      </c>
      <c r="Q2163" t="s">
        <v>75</v>
      </c>
      <c r="R2163" t="s">
        <v>8304</v>
      </c>
      <c r="S2163">
        <v>-25.38</v>
      </c>
      <c r="T2163">
        <v>197</v>
      </c>
      <c r="U2163" t="s">
        <v>19</v>
      </c>
      <c r="V2163" s="2">
        <v>42906</v>
      </c>
      <c r="W2163" t="s">
        <v>39</v>
      </c>
      <c r="X2163" t="s">
        <v>77</v>
      </c>
      <c r="Y2163" t="s">
        <v>24</v>
      </c>
    </row>
    <row r="2164" spans="1:25" hidden="1" x14ac:dyDescent="0.35">
      <c r="A2164">
        <v>4</v>
      </c>
      <c r="B2164" t="s">
        <v>43</v>
      </c>
      <c r="C2164">
        <v>6</v>
      </c>
      <c r="D2164" t="s">
        <v>26</v>
      </c>
      <c r="E2164" t="s">
        <v>465</v>
      </c>
      <c r="F2164" t="s">
        <v>13</v>
      </c>
      <c r="G2164" t="s">
        <v>2185</v>
      </c>
      <c r="H2164" s="1">
        <v>0.2</v>
      </c>
      <c r="I2164" s="2">
        <v>42902</v>
      </c>
      <c r="J2164" t="s">
        <v>2186</v>
      </c>
      <c r="K2164" t="s">
        <v>73</v>
      </c>
      <c r="L2164">
        <v>75051</v>
      </c>
      <c r="M2164">
        <v>1501</v>
      </c>
      <c r="N2164" t="s">
        <v>412</v>
      </c>
      <c r="O2164">
        <v>9</v>
      </c>
      <c r="P2164">
        <v>3</v>
      </c>
      <c r="Q2164" t="s">
        <v>75</v>
      </c>
      <c r="R2164" t="s">
        <v>8304</v>
      </c>
      <c r="S2164">
        <v>9.34</v>
      </c>
      <c r="T2164">
        <v>29</v>
      </c>
      <c r="U2164" t="s">
        <v>19</v>
      </c>
      <c r="V2164" s="2">
        <v>42906</v>
      </c>
      <c r="W2164" t="s">
        <v>39</v>
      </c>
      <c r="X2164" t="s">
        <v>77</v>
      </c>
      <c r="Y2164" t="s">
        <v>119</v>
      </c>
    </row>
    <row r="2165" spans="1:25" hidden="1" x14ac:dyDescent="0.35">
      <c r="A2165">
        <v>4</v>
      </c>
      <c r="B2165" t="s">
        <v>43</v>
      </c>
      <c r="C2165">
        <v>6</v>
      </c>
      <c r="D2165" t="s">
        <v>26</v>
      </c>
      <c r="E2165" t="s">
        <v>465</v>
      </c>
      <c r="F2165" t="s">
        <v>13</v>
      </c>
      <c r="G2165" t="s">
        <v>2185</v>
      </c>
      <c r="H2165" s="1">
        <v>0.2</v>
      </c>
      <c r="I2165" s="2">
        <v>42902</v>
      </c>
      <c r="J2165" t="s">
        <v>2186</v>
      </c>
      <c r="K2165" t="s">
        <v>73</v>
      </c>
      <c r="L2165">
        <v>75051</v>
      </c>
      <c r="M2165">
        <v>1669</v>
      </c>
      <c r="N2165" t="s">
        <v>3889</v>
      </c>
      <c r="O2165">
        <v>10</v>
      </c>
      <c r="P2165">
        <v>3</v>
      </c>
      <c r="Q2165" t="s">
        <v>75</v>
      </c>
      <c r="R2165" t="s">
        <v>8304</v>
      </c>
      <c r="S2165">
        <v>9.8699999999999992</v>
      </c>
      <c r="T2165">
        <v>27</v>
      </c>
      <c r="U2165" t="s">
        <v>19</v>
      </c>
      <c r="V2165" s="2">
        <v>42906</v>
      </c>
      <c r="W2165" t="s">
        <v>39</v>
      </c>
      <c r="X2165" t="s">
        <v>77</v>
      </c>
      <c r="Y2165" t="s">
        <v>64</v>
      </c>
    </row>
    <row r="2166" spans="1:25" hidden="1" x14ac:dyDescent="0.35">
      <c r="A2166">
        <v>4</v>
      </c>
      <c r="B2166" t="s">
        <v>43</v>
      </c>
      <c r="C2166">
        <v>6</v>
      </c>
      <c r="D2166" t="s">
        <v>26</v>
      </c>
      <c r="E2166" t="s">
        <v>1908</v>
      </c>
      <c r="F2166" t="s">
        <v>13</v>
      </c>
      <c r="G2166" t="s">
        <v>612</v>
      </c>
      <c r="H2166" s="1">
        <v>0</v>
      </c>
      <c r="I2166" s="2">
        <v>42878</v>
      </c>
      <c r="J2166" t="s">
        <v>6349</v>
      </c>
      <c r="K2166" t="s">
        <v>102</v>
      </c>
      <c r="L2166">
        <v>2895</v>
      </c>
      <c r="M2166">
        <v>113</v>
      </c>
      <c r="N2166" t="s">
        <v>1051</v>
      </c>
      <c r="O2166">
        <v>14</v>
      </c>
      <c r="P2166">
        <v>3</v>
      </c>
      <c r="Q2166" t="s">
        <v>104</v>
      </c>
      <c r="R2166" t="s">
        <v>8304</v>
      </c>
      <c r="S2166">
        <v>13.89</v>
      </c>
      <c r="T2166">
        <v>51</v>
      </c>
      <c r="U2166" t="s">
        <v>33</v>
      </c>
      <c r="V2166" s="2">
        <v>42882</v>
      </c>
      <c r="W2166" t="s">
        <v>39</v>
      </c>
      <c r="X2166" t="s">
        <v>836</v>
      </c>
      <c r="Y2166" t="s">
        <v>42</v>
      </c>
    </row>
    <row r="2167" spans="1:25" hidden="1" x14ac:dyDescent="0.35">
      <c r="A2167">
        <v>4</v>
      </c>
      <c r="B2167" t="s">
        <v>43</v>
      </c>
      <c r="C2167">
        <v>6</v>
      </c>
      <c r="D2167" t="s">
        <v>26</v>
      </c>
      <c r="E2167" t="s">
        <v>8074</v>
      </c>
      <c r="F2167" t="s">
        <v>13</v>
      </c>
      <c r="G2167" t="s">
        <v>999</v>
      </c>
      <c r="H2167" s="1">
        <v>0</v>
      </c>
      <c r="I2167" s="2">
        <v>42758</v>
      </c>
      <c r="J2167" t="s">
        <v>8075</v>
      </c>
      <c r="K2167" t="s">
        <v>30</v>
      </c>
      <c r="L2167">
        <v>59715</v>
      </c>
      <c r="M2167">
        <v>211</v>
      </c>
      <c r="N2167" t="s">
        <v>7924</v>
      </c>
      <c r="O2167">
        <v>7</v>
      </c>
      <c r="P2167">
        <v>2</v>
      </c>
      <c r="Q2167" t="s">
        <v>32</v>
      </c>
      <c r="R2167" t="s">
        <v>92</v>
      </c>
      <c r="S2167">
        <v>6.87</v>
      </c>
      <c r="T2167">
        <v>15</v>
      </c>
      <c r="U2167" t="s">
        <v>76</v>
      </c>
      <c r="V2167" s="2">
        <v>42762</v>
      </c>
      <c r="W2167" t="s">
        <v>39</v>
      </c>
      <c r="X2167" t="s">
        <v>1050</v>
      </c>
      <c r="Y2167" t="s">
        <v>35</v>
      </c>
    </row>
    <row r="2168" spans="1:25" hidden="1" x14ac:dyDescent="0.35">
      <c r="A2168">
        <v>4</v>
      </c>
      <c r="B2168" t="s">
        <v>43</v>
      </c>
      <c r="C2168">
        <v>6</v>
      </c>
      <c r="D2168" t="s">
        <v>26</v>
      </c>
      <c r="E2168" t="s">
        <v>8074</v>
      </c>
      <c r="F2168" t="s">
        <v>13</v>
      </c>
      <c r="G2168" t="s">
        <v>999</v>
      </c>
      <c r="H2168" s="1">
        <v>0</v>
      </c>
      <c r="I2168" s="2">
        <v>42758</v>
      </c>
      <c r="J2168" t="s">
        <v>8075</v>
      </c>
      <c r="K2168" t="s">
        <v>30</v>
      </c>
      <c r="L2168">
        <v>59715</v>
      </c>
      <c r="M2168">
        <v>1662</v>
      </c>
      <c r="N2168" t="s">
        <v>8175</v>
      </c>
      <c r="O2168">
        <v>14</v>
      </c>
      <c r="P2168">
        <v>3</v>
      </c>
      <c r="Q2168" t="s">
        <v>32</v>
      </c>
      <c r="R2168" t="s">
        <v>92</v>
      </c>
      <c r="S2168">
        <v>13.94</v>
      </c>
      <c r="T2168">
        <v>29</v>
      </c>
      <c r="U2168" t="s">
        <v>76</v>
      </c>
      <c r="V2168" s="2">
        <v>42762</v>
      </c>
      <c r="W2168" t="s">
        <v>39</v>
      </c>
      <c r="X2168" t="s">
        <v>1050</v>
      </c>
      <c r="Y2168" t="s">
        <v>64</v>
      </c>
    </row>
    <row r="2169" spans="1:25" hidden="1" x14ac:dyDescent="0.35">
      <c r="A2169">
        <v>3</v>
      </c>
      <c r="B2169" t="s">
        <v>25</v>
      </c>
      <c r="C2169">
        <v>1</v>
      </c>
      <c r="D2169" t="s">
        <v>26</v>
      </c>
      <c r="E2169" t="s">
        <v>1338</v>
      </c>
      <c r="F2169" t="s">
        <v>13</v>
      </c>
      <c r="G2169" t="s">
        <v>1339</v>
      </c>
      <c r="H2169" s="1">
        <v>0.2</v>
      </c>
      <c r="I2169" s="2">
        <v>42869</v>
      </c>
      <c r="J2169" t="s">
        <v>1340</v>
      </c>
      <c r="K2169" t="s">
        <v>102</v>
      </c>
      <c r="L2169">
        <v>19013</v>
      </c>
      <c r="M2169">
        <v>363</v>
      </c>
      <c r="N2169" t="s">
        <v>694</v>
      </c>
      <c r="O2169">
        <v>17</v>
      </c>
      <c r="P2169">
        <v>8</v>
      </c>
      <c r="Q2169" t="s">
        <v>104</v>
      </c>
      <c r="R2169" t="s">
        <v>8304</v>
      </c>
      <c r="S2169">
        <v>17.350000000000001</v>
      </c>
      <c r="T2169">
        <v>198</v>
      </c>
      <c r="U2169" t="s">
        <v>76</v>
      </c>
      <c r="V2169" s="2">
        <v>42872</v>
      </c>
      <c r="W2169" t="s">
        <v>130</v>
      </c>
      <c r="X2169" t="s">
        <v>105</v>
      </c>
      <c r="Y2169" t="s">
        <v>49</v>
      </c>
    </row>
    <row r="2170" spans="1:25" hidden="1" x14ac:dyDescent="0.35">
      <c r="A2170">
        <v>3</v>
      </c>
      <c r="B2170" t="s">
        <v>25</v>
      </c>
      <c r="C2170">
        <v>1</v>
      </c>
      <c r="D2170" t="s">
        <v>26</v>
      </c>
      <c r="E2170" t="s">
        <v>1338</v>
      </c>
      <c r="F2170" t="s">
        <v>13</v>
      </c>
      <c r="G2170" t="s">
        <v>1339</v>
      </c>
      <c r="H2170" s="1">
        <v>0.2</v>
      </c>
      <c r="I2170" s="2">
        <v>42869</v>
      </c>
      <c r="J2170" t="s">
        <v>1340</v>
      </c>
      <c r="K2170" t="s">
        <v>102</v>
      </c>
      <c r="L2170">
        <v>19013</v>
      </c>
      <c r="M2170">
        <v>199</v>
      </c>
      <c r="N2170" t="s">
        <v>1341</v>
      </c>
      <c r="O2170">
        <v>18</v>
      </c>
      <c r="P2170">
        <v>4</v>
      </c>
      <c r="Q2170" t="s">
        <v>104</v>
      </c>
      <c r="R2170" t="s">
        <v>8304</v>
      </c>
      <c r="S2170">
        <v>17.760000000000002</v>
      </c>
      <c r="T2170">
        <v>47</v>
      </c>
      <c r="U2170" t="s">
        <v>76</v>
      </c>
      <c r="V2170" s="2">
        <v>42872</v>
      </c>
      <c r="W2170" t="s">
        <v>130</v>
      </c>
      <c r="X2170" t="s">
        <v>105</v>
      </c>
      <c r="Y2170" t="s">
        <v>35</v>
      </c>
    </row>
    <row r="2171" spans="1:25" hidden="1" x14ac:dyDescent="0.35">
      <c r="A2171">
        <v>3</v>
      </c>
      <c r="B2171" t="s">
        <v>25</v>
      </c>
      <c r="C2171">
        <v>1</v>
      </c>
      <c r="D2171" t="s">
        <v>26</v>
      </c>
      <c r="E2171" t="s">
        <v>1338</v>
      </c>
      <c r="F2171" t="s">
        <v>13</v>
      </c>
      <c r="G2171" t="s">
        <v>1339</v>
      </c>
      <c r="H2171" s="1">
        <v>0.2</v>
      </c>
      <c r="I2171" s="2">
        <v>42869</v>
      </c>
      <c r="J2171" t="s">
        <v>1340</v>
      </c>
      <c r="K2171" t="s">
        <v>102</v>
      </c>
      <c r="L2171">
        <v>19013</v>
      </c>
      <c r="M2171">
        <v>946</v>
      </c>
      <c r="N2171" t="s">
        <v>8107</v>
      </c>
      <c r="O2171">
        <v>63</v>
      </c>
      <c r="P2171">
        <v>7</v>
      </c>
      <c r="Q2171" t="s">
        <v>104</v>
      </c>
      <c r="R2171" t="s">
        <v>8304</v>
      </c>
      <c r="S2171">
        <v>62.81</v>
      </c>
      <c r="T2171">
        <v>201</v>
      </c>
      <c r="U2171" t="s">
        <v>76</v>
      </c>
      <c r="V2171" s="2">
        <v>42872</v>
      </c>
      <c r="W2171" t="s">
        <v>130</v>
      </c>
      <c r="X2171" t="s">
        <v>105</v>
      </c>
      <c r="Y2171" t="s">
        <v>119</v>
      </c>
    </row>
    <row r="2172" spans="1:25" hidden="1" x14ac:dyDescent="0.35">
      <c r="A2172">
        <v>3</v>
      </c>
      <c r="B2172" t="s">
        <v>25</v>
      </c>
      <c r="C2172">
        <v>1</v>
      </c>
      <c r="D2172" t="s">
        <v>26</v>
      </c>
      <c r="E2172" t="s">
        <v>1338</v>
      </c>
      <c r="F2172" t="s">
        <v>13</v>
      </c>
      <c r="G2172" t="s">
        <v>1339</v>
      </c>
      <c r="H2172" s="1">
        <v>0.2</v>
      </c>
      <c r="I2172" s="2">
        <v>42869</v>
      </c>
      <c r="J2172" t="s">
        <v>1340</v>
      </c>
      <c r="K2172" t="s">
        <v>102</v>
      </c>
      <c r="L2172">
        <v>19013</v>
      </c>
      <c r="M2172">
        <v>179</v>
      </c>
      <c r="N2172" t="s">
        <v>1342</v>
      </c>
      <c r="O2172">
        <v>32</v>
      </c>
      <c r="P2172">
        <v>4</v>
      </c>
      <c r="Q2172" t="s">
        <v>104</v>
      </c>
      <c r="R2172" t="s">
        <v>8304</v>
      </c>
      <c r="S2172">
        <v>31.75</v>
      </c>
      <c r="T2172">
        <v>98</v>
      </c>
      <c r="U2172" t="s">
        <v>76</v>
      </c>
      <c r="V2172" s="2">
        <v>42872</v>
      </c>
      <c r="W2172" t="s">
        <v>130</v>
      </c>
      <c r="X2172" t="s">
        <v>105</v>
      </c>
      <c r="Y2172" t="s">
        <v>35</v>
      </c>
    </row>
    <row r="2173" spans="1:25" hidden="1" x14ac:dyDescent="0.35">
      <c r="A2173">
        <v>3</v>
      </c>
      <c r="B2173" t="s">
        <v>25</v>
      </c>
      <c r="C2173">
        <v>1</v>
      </c>
      <c r="D2173" t="s">
        <v>26</v>
      </c>
      <c r="E2173" t="s">
        <v>1338</v>
      </c>
      <c r="F2173" t="s">
        <v>13</v>
      </c>
      <c r="G2173" t="s">
        <v>1339</v>
      </c>
      <c r="H2173" s="1">
        <v>0.2</v>
      </c>
      <c r="I2173" s="2">
        <v>42869</v>
      </c>
      <c r="J2173" t="s">
        <v>1340</v>
      </c>
      <c r="K2173" t="s">
        <v>102</v>
      </c>
      <c r="L2173">
        <v>19013</v>
      </c>
      <c r="M2173">
        <v>330</v>
      </c>
      <c r="N2173" t="s">
        <v>1343</v>
      </c>
      <c r="O2173">
        <v>1</v>
      </c>
      <c r="P2173">
        <v>1</v>
      </c>
      <c r="Q2173" t="s">
        <v>104</v>
      </c>
      <c r="R2173" t="s">
        <v>8304</v>
      </c>
      <c r="S2173">
        <v>0.81</v>
      </c>
      <c r="T2173">
        <v>3</v>
      </c>
      <c r="U2173" t="s">
        <v>76</v>
      </c>
      <c r="V2173" s="2">
        <v>42872</v>
      </c>
      <c r="W2173" t="s">
        <v>130</v>
      </c>
      <c r="X2173" t="s">
        <v>105</v>
      </c>
      <c r="Y2173" t="s">
        <v>49</v>
      </c>
    </row>
    <row r="2174" spans="1:25" hidden="1" x14ac:dyDescent="0.35">
      <c r="A2174">
        <v>3</v>
      </c>
      <c r="B2174" t="s">
        <v>25</v>
      </c>
      <c r="C2174">
        <v>1</v>
      </c>
      <c r="D2174" t="s">
        <v>26</v>
      </c>
      <c r="E2174" t="s">
        <v>1338</v>
      </c>
      <c r="F2174" t="s">
        <v>13</v>
      </c>
      <c r="G2174" t="s">
        <v>1339</v>
      </c>
      <c r="H2174" s="1">
        <v>0.7</v>
      </c>
      <c r="I2174" s="2">
        <v>42869</v>
      </c>
      <c r="J2174" t="s">
        <v>1340</v>
      </c>
      <c r="K2174" t="s">
        <v>102</v>
      </c>
      <c r="L2174">
        <v>19013</v>
      </c>
      <c r="M2174">
        <v>694</v>
      </c>
      <c r="N2174" t="s">
        <v>1344</v>
      </c>
      <c r="O2174">
        <v>-14</v>
      </c>
      <c r="P2174">
        <v>2</v>
      </c>
      <c r="Q2174" t="s">
        <v>104</v>
      </c>
      <c r="R2174" t="s">
        <v>8304</v>
      </c>
      <c r="S2174">
        <v>-13.63</v>
      </c>
      <c r="T2174">
        <v>19</v>
      </c>
      <c r="U2174" t="s">
        <v>76</v>
      </c>
      <c r="V2174" s="2">
        <v>42872</v>
      </c>
      <c r="W2174" t="s">
        <v>130</v>
      </c>
      <c r="X2174" t="s">
        <v>105</v>
      </c>
      <c r="Y2174" t="s">
        <v>54</v>
      </c>
    </row>
    <row r="2175" spans="1:25" hidden="1" x14ac:dyDescent="0.35">
      <c r="A2175">
        <v>3</v>
      </c>
      <c r="B2175" t="s">
        <v>25</v>
      </c>
      <c r="C2175">
        <v>1</v>
      </c>
      <c r="D2175" t="s">
        <v>26</v>
      </c>
      <c r="E2175" t="s">
        <v>1338</v>
      </c>
      <c r="F2175" t="s">
        <v>13</v>
      </c>
      <c r="G2175" t="s">
        <v>1339</v>
      </c>
      <c r="H2175" s="1">
        <v>0.7</v>
      </c>
      <c r="I2175" s="2">
        <v>42869</v>
      </c>
      <c r="J2175" t="s">
        <v>1340</v>
      </c>
      <c r="K2175" t="s">
        <v>102</v>
      </c>
      <c r="L2175">
        <v>19013</v>
      </c>
      <c r="M2175">
        <v>1636</v>
      </c>
      <c r="N2175" t="s">
        <v>722</v>
      </c>
      <c r="O2175">
        <v>-3</v>
      </c>
      <c r="P2175">
        <v>3</v>
      </c>
      <c r="Q2175" t="s">
        <v>104</v>
      </c>
      <c r="R2175" t="s">
        <v>8304</v>
      </c>
      <c r="S2175">
        <v>-3.43</v>
      </c>
      <c r="T2175">
        <v>5</v>
      </c>
      <c r="U2175" t="s">
        <v>76</v>
      </c>
      <c r="V2175" s="2">
        <v>42872</v>
      </c>
      <c r="W2175" t="s">
        <v>130</v>
      </c>
      <c r="X2175" t="s">
        <v>105</v>
      </c>
      <c r="Y2175" t="s">
        <v>54</v>
      </c>
    </row>
    <row r="2176" spans="1:25" hidden="1" x14ac:dyDescent="0.35">
      <c r="A2176">
        <v>4</v>
      </c>
      <c r="B2176" t="s">
        <v>43</v>
      </c>
      <c r="C2176">
        <v>6</v>
      </c>
      <c r="D2176" t="s">
        <v>26</v>
      </c>
      <c r="E2176" t="s">
        <v>12</v>
      </c>
      <c r="F2176" t="s">
        <v>13</v>
      </c>
      <c r="G2176" t="s">
        <v>3932</v>
      </c>
      <c r="H2176" s="1">
        <v>0</v>
      </c>
      <c r="I2176" s="2">
        <v>42744</v>
      </c>
      <c r="J2176" t="s">
        <v>4273</v>
      </c>
      <c r="K2176" t="s">
        <v>16</v>
      </c>
      <c r="L2176">
        <v>42420</v>
      </c>
      <c r="M2176">
        <v>351</v>
      </c>
      <c r="N2176" t="s">
        <v>4077</v>
      </c>
      <c r="O2176">
        <v>11</v>
      </c>
      <c r="P2176">
        <v>2</v>
      </c>
      <c r="Q2176" t="s">
        <v>18</v>
      </c>
      <c r="R2176" t="s">
        <v>8304</v>
      </c>
      <c r="S2176">
        <v>11.12</v>
      </c>
      <c r="T2176">
        <v>43</v>
      </c>
      <c r="U2176" t="s">
        <v>19</v>
      </c>
      <c r="V2176" s="2">
        <v>42748</v>
      </c>
      <c r="W2176" t="s">
        <v>39</v>
      </c>
      <c r="X2176" t="s">
        <v>21</v>
      </c>
      <c r="Y2176" t="s">
        <v>49</v>
      </c>
    </row>
    <row r="2177" spans="1:25" hidden="1" x14ac:dyDescent="0.35">
      <c r="A2177">
        <v>4</v>
      </c>
      <c r="B2177" t="s">
        <v>43</v>
      </c>
      <c r="C2177">
        <v>6</v>
      </c>
      <c r="D2177" t="s">
        <v>26</v>
      </c>
      <c r="E2177" t="s">
        <v>12</v>
      </c>
      <c r="F2177" t="s">
        <v>13</v>
      </c>
      <c r="G2177" t="s">
        <v>3932</v>
      </c>
      <c r="H2177" s="1">
        <v>0</v>
      </c>
      <c r="I2177" s="2">
        <v>42744</v>
      </c>
      <c r="J2177" t="s">
        <v>4273</v>
      </c>
      <c r="K2177" t="s">
        <v>16</v>
      </c>
      <c r="L2177">
        <v>42420</v>
      </c>
      <c r="M2177">
        <v>286</v>
      </c>
      <c r="N2177" t="s">
        <v>3575</v>
      </c>
      <c r="O2177">
        <v>46</v>
      </c>
      <c r="P2177">
        <v>3</v>
      </c>
      <c r="Q2177" t="s">
        <v>18</v>
      </c>
      <c r="R2177" t="s">
        <v>8304</v>
      </c>
      <c r="S2177">
        <v>45.76</v>
      </c>
      <c r="T2177">
        <v>163</v>
      </c>
      <c r="U2177" t="s">
        <v>19</v>
      </c>
      <c r="V2177" s="2">
        <v>42748</v>
      </c>
      <c r="W2177" t="s">
        <v>39</v>
      </c>
      <c r="X2177" t="s">
        <v>21</v>
      </c>
      <c r="Y2177" t="s">
        <v>56</v>
      </c>
    </row>
    <row r="2178" spans="1:25" hidden="1" x14ac:dyDescent="0.35">
      <c r="A2178">
        <v>4</v>
      </c>
      <c r="B2178" t="s">
        <v>43</v>
      </c>
      <c r="C2178">
        <v>6</v>
      </c>
      <c r="D2178" t="s">
        <v>26</v>
      </c>
      <c r="E2178" t="s">
        <v>12</v>
      </c>
      <c r="F2178" t="s">
        <v>13</v>
      </c>
      <c r="G2178" t="s">
        <v>3932</v>
      </c>
      <c r="H2178" s="1">
        <v>0</v>
      </c>
      <c r="I2178" s="2">
        <v>42744</v>
      </c>
      <c r="J2178" t="s">
        <v>4273</v>
      </c>
      <c r="K2178" t="s">
        <v>16</v>
      </c>
      <c r="L2178">
        <v>42420</v>
      </c>
      <c r="M2178">
        <v>538</v>
      </c>
      <c r="N2178" t="s">
        <v>125</v>
      </c>
      <c r="O2178">
        <v>50</v>
      </c>
      <c r="P2178">
        <v>3</v>
      </c>
      <c r="Q2178" t="s">
        <v>18</v>
      </c>
      <c r="R2178" t="s">
        <v>8304</v>
      </c>
      <c r="S2178">
        <v>49.97</v>
      </c>
      <c r="T2178">
        <v>106</v>
      </c>
      <c r="U2178" t="s">
        <v>19</v>
      </c>
      <c r="V2178" s="2">
        <v>42748</v>
      </c>
      <c r="W2178" t="s">
        <v>39</v>
      </c>
      <c r="X2178" t="s">
        <v>21</v>
      </c>
      <c r="Y2178" t="s">
        <v>64</v>
      </c>
    </row>
    <row r="2179" spans="1:25" hidden="1" x14ac:dyDescent="0.35">
      <c r="A2179">
        <v>4</v>
      </c>
      <c r="B2179" t="s">
        <v>43</v>
      </c>
      <c r="C2179">
        <v>6</v>
      </c>
      <c r="D2179" t="s">
        <v>26</v>
      </c>
      <c r="E2179" t="s">
        <v>12</v>
      </c>
      <c r="F2179" t="s">
        <v>13</v>
      </c>
      <c r="G2179" t="s">
        <v>3932</v>
      </c>
      <c r="H2179" s="1">
        <v>0</v>
      </c>
      <c r="I2179" s="2">
        <v>42744</v>
      </c>
      <c r="J2179" t="s">
        <v>4273</v>
      </c>
      <c r="K2179" t="s">
        <v>16</v>
      </c>
      <c r="L2179">
        <v>42420</v>
      </c>
      <c r="M2179">
        <v>1486</v>
      </c>
      <c r="N2179" t="s">
        <v>8273</v>
      </c>
      <c r="O2179">
        <v>24</v>
      </c>
      <c r="P2179">
        <v>5</v>
      </c>
      <c r="Q2179" t="s">
        <v>18</v>
      </c>
      <c r="R2179" t="s">
        <v>8304</v>
      </c>
      <c r="S2179">
        <v>24.23</v>
      </c>
      <c r="T2179">
        <v>52</v>
      </c>
      <c r="U2179" t="s">
        <v>19</v>
      </c>
      <c r="V2179" s="2">
        <v>42748</v>
      </c>
      <c r="W2179" t="s">
        <v>39</v>
      </c>
      <c r="X2179" t="s">
        <v>21</v>
      </c>
      <c r="Y2179" t="s">
        <v>64</v>
      </c>
    </row>
    <row r="2180" spans="1:25" x14ac:dyDescent="0.35">
      <c r="A2180">
        <v>5</v>
      </c>
      <c r="B2180" t="s">
        <v>43</v>
      </c>
      <c r="C2180">
        <v>6</v>
      </c>
      <c r="D2180" t="s">
        <v>11</v>
      </c>
      <c r="E2180" t="s">
        <v>667</v>
      </c>
      <c r="F2180" t="s">
        <v>13</v>
      </c>
      <c r="G2180" t="s">
        <v>2100</v>
      </c>
      <c r="H2180" s="1">
        <v>0</v>
      </c>
      <c r="I2180" s="2">
        <v>43073</v>
      </c>
      <c r="J2180" t="s">
        <v>2650</v>
      </c>
      <c r="K2180" t="s">
        <v>30</v>
      </c>
      <c r="L2180">
        <v>90712</v>
      </c>
      <c r="M2180">
        <v>577</v>
      </c>
      <c r="N2180" t="s">
        <v>1657</v>
      </c>
      <c r="O2180">
        <v>9</v>
      </c>
      <c r="P2180">
        <v>6</v>
      </c>
      <c r="Q2180" t="s">
        <v>32</v>
      </c>
      <c r="R2180" t="s">
        <v>8304</v>
      </c>
      <c r="S2180">
        <v>9.0299999999999994</v>
      </c>
      <c r="T2180">
        <v>25</v>
      </c>
      <c r="U2180" t="s">
        <v>19</v>
      </c>
      <c r="V2180" s="2">
        <v>43078</v>
      </c>
      <c r="W2180" t="s">
        <v>39</v>
      </c>
      <c r="X2180" t="s">
        <v>34</v>
      </c>
      <c r="Y2180" t="s">
        <v>47</v>
      </c>
    </row>
    <row r="2181" spans="1:25" x14ac:dyDescent="0.35">
      <c r="A2181">
        <v>5</v>
      </c>
      <c r="B2181" t="s">
        <v>43</v>
      </c>
      <c r="C2181">
        <v>6</v>
      </c>
      <c r="D2181" t="s">
        <v>26</v>
      </c>
      <c r="E2181" t="s">
        <v>667</v>
      </c>
      <c r="F2181" t="s">
        <v>13</v>
      </c>
      <c r="G2181" t="s">
        <v>2100</v>
      </c>
      <c r="H2181" s="1">
        <v>0</v>
      </c>
      <c r="I2181" s="2">
        <v>43073</v>
      </c>
      <c r="J2181" t="s">
        <v>2650</v>
      </c>
      <c r="K2181" t="s">
        <v>30</v>
      </c>
      <c r="L2181">
        <v>90712</v>
      </c>
      <c r="M2181">
        <v>252</v>
      </c>
      <c r="N2181" t="s">
        <v>4570</v>
      </c>
      <c r="O2181">
        <v>6</v>
      </c>
      <c r="P2181">
        <v>5</v>
      </c>
      <c r="Q2181" t="s">
        <v>32</v>
      </c>
      <c r="R2181" t="s">
        <v>8304</v>
      </c>
      <c r="S2181">
        <v>6.25</v>
      </c>
      <c r="T2181">
        <v>17</v>
      </c>
      <c r="U2181" t="s">
        <v>19</v>
      </c>
      <c r="V2181" s="2">
        <v>43078</v>
      </c>
      <c r="W2181" t="s">
        <v>39</v>
      </c>
      <c r="X2181" t="s">
        <v>34</v>
      </c>
      <c r="Y2181" t="s">
        <v>49</v>
      </c>
    </row>
    <row r="2182" spans="1:25" hidden="1" x14ac:dyDescent="0.35">
      <c r="A2182">
        <v>5</v>
      </c>
      <c r="B2182" t="s">
        <v>43</v>
      </c>
      <c r="C2182">
        <v>6</v>
      </c>
      <c r="D2182" t="s">
        <v>11</v>
      </c>
      <c r="E2182" t="s">
        <v>122</v>
      </c>
      <c r="F2182" t="s">
        <v>13</v>
      </c>
      <c r="G2182" t="s">
        <v>259</v>
      </c>
      <c r="H2182" s="1">
        <v>0.3</v>
      </c>
      <c r="I2182" s="2">
        <v>43095</v>
      </c>
      <c r="J2182" t="s">
        <v>7023</v>
      </c>
      <c r="K2182" t="s">
        <v>73</v>
      </c>
      <c r="L2182">
        <v>77070</v>
      </c>
      <c r="M2182">
        <v>1205</v>
      </c>
      <c r="N2182" t="s">
        <v>2555</v>
      </c>
      <c r="O2182">
        <v>-90</v>
      </c>
      <c r="P2182">
        <v>3</v>
      </c>
      <c r="Q2182" t="s">
        <v>75</v>
      </c>
      <c r="R2182" t="s">
        <v>8304</v>
      </c>
      <c r="S2182">
        <v>-90.38</v>
      </c>
      <c r="T2182">
        <v>275</v>
      </c>
      <c r="U2182" t="s">
        <v>76</v>
      </c>
      <c r="V2182" s="2">
        <v>43100</v>
      </c>
      <c r="W2182" t="s">
        <v>39</v>
      </c>
      <c r="X2182" t="s">
        <v>77</v>
      </c>
      <c r="Y2182" t="s">
        <v>24</v>
      </c>
    </row>
    <row r="2183" spans="1:25" hidden="1" x14ac:dyDescent="0.35">
      <c r="A2183">
        <v>2</v>
      </c>
      <c r="B2183" t="s">
        <v>43</v>
      </c>
      <c r="C2183">
        <v>3</v>
      </c>
      <c r="D2183" t="s">
        <v>26</v>
      </c>
      <c r="E2183" t="s">
        <v>305</v>
      </c>
      <c r="F2183" t="s">
        <v>13</v>
      </c>
      <c r="G2183" t="s">
        <v>788</v>
      </c>
      <c r="H2183" s="1">
        <v>0</v>
      </c>
      <c r="I2183" s="2">
        <v>43083</v>
      </c>
      <c r="J2183" t="s">
        <v>6096</v>
      </c>
      <c r="K2183" t="s">
        <v>16</v>
      </c>
      <c r="L2183">
        <v>31907</v>
      </c>
      <c r="M2183">
        <v>17</v>
      </c>
      <c r="N2183" t="s">
        <v>1442</v>
      </c>
      <c r="O2183">
        <v>2</v>
      </c>
      <c r="P2183">
        <v>2</v>
      </c>
      <c r="Q2183" t="s">
        <v>18</v>
      </c>
      <c r="R2183" t="s">
        <v>8304</v>
      </c>
      <c r="S2183">
        <v>1.8</v>
      </c>
      <c r="T2183">
        <v>4</v>
      </c>
      <c r="U2183" t="s">
        <v>33</v>
      </c>
      <c r="V2183" s="2">
        <v>43085</v>
      </c>
      <c r="W2183" t="s">
        <v>20</v>
      </c>
      <c r="X2183" t="s">
        <v>761</v>
      </c>
      <c r="Y2183" t="s">
        <v>54</v>
      </c>
    </row>
    <row r="2184" spans="1:25" hidden="1" x14ac:dyDescent="0.35">
      <c r="A2184">
        <v>6</v>
      </c>
      <c r="B2184" t="s">
        <v>10</v>
      </c>
      <c r="C2184">
        <v>6</v>
      </c>
      <c r="D2184" t="s">
        <v>26</v>
      </c>
      <c r="E2184" t="s">
        <v>823</v>
      </c>
      <c r="F2184" t="s">
        <v>13</v>
      </c>
      <c r="G2184" t="s">
        <v>321</v>
      </c>
      <c r="H2184" s="1">
        <v>0.2</v>
      </c>
      <c r="I2184" s="2">
        <v>42964</v>
      </c>
      <c r="J2184" t="s">
        <v>4652</v>
      </c>
      <c r="K2184" t="s">
        <v>30</v>
      </c>
      <c r="L2184">
        <v>85345</v>
      </c>
      <c r="M2184">
        <v>1152</v>
      </c>
      <c r="N2184" t="s">
        <v>3061</v>
      </c>
      <c r="O2184">
        <v>1</v>
      </c>
      <c r="P2184">
        <v>3</v>
      </c>
      <c r="Q2184" t="s">
        <v>32</v>
      </c>
      <c r="R2184" t="s">
        <v>8304</v>
      </c>
      <c r="S2184">
        <v>1.1599999999999999</v>
      </c>
      <c r="T2184">
        <v>10</v>
      </c>
      <c r="U2184" t="s">
        <v>19</v>
      </c>
      <c r="V2184" s="2">
        <v>42970</v>
      </c>
      <c r="W2184" t="s">
        <v>39</v>
      </c>
      <c r="X2184" t="s">
        <v>199</v>
      </c>
      <c r="Y2184" t="s">
        <v>49</v>
      </c>
    </row>
    <row r="2185" spans="1:25" hidden="1" x14ac:dyDescent="0.35">
      <c r="A2185">
        <v>6</v>
      </c>
      <c r="B2185" t="s">
        <v>10</v>
      </c>
      <c r="C2185">
        <v>6</v>
      </c>
      <c r="D2185" t="s">
        <v>26</v>
      </c>
      <c r="E2185" t="s">
        <v>823</v>
      </c>
      <c r="F2185" t="s">
        <v>13</v>
      </c>
      <c r="G2185" t="s">
        <v>321</v>
      </c>
      <c r="H2185" s="1">
        <v>0.2</v>
      </c>
      <c r="I2185" s="2">
        <v>42964</v>
      </c>
      <c r="J2185" t="s">
        <v>4652</v>
      </c>
      <c r="K2185" t="s">
        <v>30</v>
      </c>
      <c r="L2185">
        <v>85345</v>
      </c>
      <c r="M2185">
        <v>1813</v>
      </c>
      <c r="N2185" t="s">
        <v>691</v>
      </c>
      <c r="O2185">
        <v>13</v>
      </c>
      <c r="P2185">
        <v>7</v>
      </c>
      <c r="Q2185" t="s">
        <v>32</v>
      </c>
      <c r="R2185" t="s">
        <v>8304</v>
      </c>
      <c r="S2185">
        <v>12.7</v>
      </c>
      <c r="T2185">
        <v>36</v>
      </c>
      <c r="U2185" t="s">
        <v>19</v>
      </c>
      <c r="V2185" s="2">
        <v>42970</v>
      </c>
      <c r="W2185" t="s">
        <v>39</v>
      </c>
      <c r="X2185" t="s">
        <v>199</v>
      </c>
      <c r="Y2185" t="s">
        <v>64</v>
      </c>
    </row>
    <row r="2186" spans="1:25" hidden="1" x14ac:dyDescent="0.35">
      <c r="A2186">
        <v>6</v>
      </c>
      <c r="B2186" t="s">
        <v>10</v>
      </c>
      <c r="C2186">
        <v>6</v>
      </c>
      <c r="D2186" t="s">
        <v>50</v>
      </c>
      <c r="E2186" t="s">
        <v>823</v>
      </c>
      <c r="F2186" t="s">
        <v>13</v>
      </c>
      <c r="G2186" t="s">
        <v>321</v>
      </c>
      <c r="H2186" s="1">
        <v>0.2</v>
      </c>
      <c r="I2186" s="2">
        <v>42964</v>
      </c>
      <c r="J2186" t="s">
        <v>4652</v>
      </c>
      <c r="K2186" t="s">
        <v>30</v>
      </c>
      <c r="L2186">
        <v>85345</v>
      </c>
      <c r="M2186">
        <v>920</v>
      </c>
      <c r="N2186" t="s">
        <v>4849</v>
      </c>
      <c r="O2186">
        <v>-5</v>
      </c>
      <c r="P2186">
        <v>2</v>
      </c>
      <c r="Q2186" t="s">
        <v>32</v>
      </c>
      <c r="R2186" t="s">
        <v>8304</v>
      </c>
      <c r="S2186">
        <v>-5.26</v>
      </c>
      <c r="T2186">
        <v>30</v>
      </c>
      <c r="U2186" t="s">
        <v>19</v>
      </c>
      <c r="V2186" s="2">
        <v>42970</v>
      </c>
      <c r="W2186" t="s">
        <v>39</v>
      </c>
      <c r="X2186" t="s">
        <v>199</v>
      </c>
      <c r="Y2186" t="s">
        <v>113</v>
      </c>
    </row>
    <row r="2187" spans="1:25" hidden="1" x14ac:dyDescent="0.35">
      <c r="A2187">
        <v>6</v>
      </c>
      <c r="B2187" t="s">
        <v>10</v>
      </c>
      <c r="C2187">
        <v>6</v>
      </c>
      <c r="D2187" t="s">
        <v>50</v>
      </c>
      <c r="E2187" t="s">
        <v>823</v>
      </c>
      <c r="F2187" t="s">
        <v>13</v>
      </c>
      <c r="G2187" t="s">
        <v>321</v>
      </c>
      <c r="H2187" s="1">
        <v>0.2</v>
      </c>
      <c r="I2187" s="2">
        <v>42964</v>
      </c>
      <c r="J2187" t="s">
        <v>4652</v>
      </c>
      <c r="K2187" t="s">
        <v>30</v>
      </c>
      <c r="L2187">
        <v>85345</v>
      </c>
      <c r="M2187">
        <v>667</v>
      </c>
      <c r="N2187" t="s">
        <v>1275</v>
      </c>
      <c r="O2187">
        <v>-32</v>
      </c>
      <c r="P2187">
        <v>4</v>
      </c>
      <c r="Q2187" t="s">
        <v>32</v>
      </c>
      <c r="R2187" t="s">
        <v>8304</v>
      </c>
      <c r="S2187">
        <v>-31.6</v>
      </c>
      <c r="T2187">
        <v>253</v>
      </c>
      <c r="U2187" t="s">
        <v>19</v>
      </c>
      <c r="V2187" s="2">
        <v>42970</v>
      </c>
      <c r="W2187" t="s">
        <v>39</v>
      </c>
      <c r="X2187" t="s">
        <v>199</v>
      </c>
      <c r="Y2187" t="s">
        <v>113</v>
      </c>
    </row>
    <row r="2188" spans="1:25" hidden="1" x14ac:dyDescent="0.35">
      <c r="A2188">
        <v>5</v>
      </c>
      <c r="B2188" t="s">
        <v>43</v>
      </c>
      <c r="C2188">
        <v>6</v>
      </c>
      <c r="D2188" t="s">
        <v>11</v>
      </c>
      <c r="E2188" t="s">
        <v>2026</v>
      </c>
      <c r="F2188" t="s">
        <v>13</v>
      </c>
      <c r="G2188" t="s">
        <v>2545</v>
      </c>
      <c r="H2188" s="1">
        <v>0.2</v>
      </c>
      <c r="I2188" s="2">
        <v>42958</v>
      </c>
      <c r="J2188" t="s">
        <v>2546</v>
      </c>
      <c r="K2188" t="s">
        <v>16</v>
      </c>
      <c r="L2188">
        <v>27604</v>
      </c>
      <c r="M2188">
        <v>617</v>
      </c>
      <c r="N2188" t="s">
        <v>8204</v>
      </c>
      <c r="O2188">
        <v>12</v>
      </c>
      <c r="P2188">
        <v>3</v>
      </c>
      <c r="Q2188" t="s">
        <v>18</v>
      </c>
      <c r="R2188" t="s">
        <v>8304</v>
      </c>
      <c r="S2188">
        <v>12.11</v>
      </c>
      <c r="T2188">
        <v>46</v>
      </c>
      <c r="U2188" t="s">
        <v>19</v>
      </c>
      <c r="V2188" s="2">
        <v>42963</v>
      </c>
      <c r="W2188" t="s">
        <v>39</v>
      </c>
      <c r="X2188" t="s">
        <v>63</v>
      </c>
      <c r="Y2188" t="s">
        <v>47</v>
      </c>
    </row>
    <row r="2189" spans="1:25" hidden="1" x14ac:dyDescent="0.35">
      <c r="A2189">
        <v>3</v>
      </c>
      <c r="B2189" t="s">
        <v>25</v>
      </c>
      <c r="C2189">
        <v>1</v>
      </c>
      <c r="D2189" t="s">
        <v>11</v>
      </c>
      <c r="E2189" t="s">
        <v>122</v>
      </c>
      <c r="F2189" t="s">
        <v>13</v>
      </c>
      <c r="G2189" t="s">
        <v>1520</v>
      </c>
      <c r="H2189" s="1">
        <v>0.6</v>
      </c>
      <c r="I2189" s="2">
        <v>42911</v>
      </c>
      <c r="J2189" t="s">
        <v>1521</v>
      </c>
      <c r="K2189" t="s">
        <v>73</v>
      </c>
      <c r="L2189">
        <v>77041</v>
      </c>
      <c r="M2189">
        <v>731</v>
      </c>
      <c r="N2189" t="s">
        <v>1522</v>
      </c>
      <c r="O2189">
        <v>-21</v>
      </c>
      <c r="P2189">
        <v>9</v>
      </c>
      <c r="Q2189" t="s">
        <v>75</v>
      </c>
      <c r="R2189" t="s">
        <v>8304</v>
      </c>
      <c r="S2189">
        <v>-20.73</v>
      </c>
      <c r="T2189">
        <v>75</v>
      </c>
      <c r="U2189" t="s">
        <v>19</v>
      </c>
      <c r="V2189" s="2">
        <v>42914</v>
      </c>
      <c r="W2189" t="s">
        <v>130</v>
      </c>
      <c r="X2189" t="s">
        <v>77</v>
      </c>
      <c r="Y2189" t="s">
        <v>47</v>
      </c>
    </row>
    <row r="2190" spans="1:25" hidden="1" x14ac:dyDescent="0.35">
      <c r="A2190">
        <v>3</v>
      </c>
      <c r="B2190" t="s">
        <v>25</v>
      </c>
      <c r="C2190">
        <v>1</v>
      </c>
      <c r="D2190" t="s">
        <v>26</v>
      </c>
      <c r="E2190" t="s">
        <v>122</v>
      </c>
      <c r="F2190" t="s">
        <v>13</v>
      </c>
      <c r="G2190" t="s">
        <v>1520</v>
      </c>
      <c r="H2190" s="1">
        <v>0.2</v>
      </c>
      <c r="I2190" s="2">
        <v>42911</v>
      </c>
      <c r="J2190" t="s">
        <v>1521</v>
      </c>
      <c r="K2190" t="s">
        <v>73</v>
      </c>
      <c r="L2190">
        <v>77041</v>
      </c>
      <c r="M2190">
        <v>243</v>
      </c>
      <c r="N2190" t="s">
        <v>2793</v>
      </c>
      <c r="O2190">
        <v>2</v>
      </c>
      <c r="P2190">
        <v>2</v>
      </c>
      <c r="Q2190" t="s">
        <v>75</v>
      </c>
      <c r="R2190" t="s">
        <v>8304</v>
      </c>
      <c r="S2190">
        <v>1.67</v>
      </c>
      <c r="T2190">
        <v>5</v>
      </c>
      <c r="U2190" t="s">
        <v>19</v>
      </c>
      <c r="V2190" s="2">
        <v>42914</v>
      </c>
      <c r="W2190" t="s">
        <v>130</v>
      </c>
      <c r="X2190" t="s">
        <v>77</v>
      </c>
      <c r="Y2190" t="s">
        <v>35</v>
      </c>
    </row>
    <row r="2191" spans="1:25" hidden="1" x14ac:dyDescent="0.35">
      <c r="A2191">
        <v>3</v>
      </c>
      <c r="B2191" t="s">
        <v>25</v>
      </c>
      <c r="C2191">
        <v>1</v>
      </c>
      <c r="D2191" t="s">
        <v>26</v>
      </c>
      <c r="E2191" t="s">
        <v>122</v>
      </c>
      <c r="F2191" t="s">
        <v>13</v>
      </c>
      <c r="G2191" t="s">
        <v>1520</v>
      </c>
      <c r="H2191" s="1">
        <v>0.2</v>
      </c>
      <c r="I2191" s="2">
        <v>42911</v>
      </c>
      <c r="J2191" t="s">
        <v>1521</v>
      </c>
      <c r="K2191" t="s">
        <v>73</v>
      </c>
      <c r="L2191">
        <v>77041</v>
      </c>
      <c r="M2191">
        <v>1674</v>
      </c>
      <c r="N2191" t="s">
        <v>2807</v>
      </c>
      <c r="O2191">
        <v>16</v>
      </c>
      <c r="P2191">
        <v>3</v>
      </c>
      <c r="Q2191" t="s">
        <v>75</v>
      </c>
      <c r="R2191" t="s">
        <v>8304</v>
      </c>
      <c r="S2191">
        <v>16.18</v>
      </c>
      <c r="T2191">
        <v>48</v>
      </c>
      <c r="U2191" t="s">
        <v>19</v>
      </c>
      <c r="V2191" s="2">
        <v>42914</v>
      </c>
      <c r="W2191" t="s">
        <v>130</v>
      </c>
      <c r="X2191" t="s">
        <v>77</v>
      </c>
      <c r="Y2191" t="s">
        <v>64</v>
      </c>
    </row>
    <row r="2192" spans="1:25" hidden="1" x14ac:dyDescent="0.35">
      <c r="A2192">
        <v>3</v>
      </c>
      <c r="B2192" t="s">
        <v>25</v>
      </c>
      <c r="C2192">
        <v>1</v>
      </c>
      <c r="D2192" t="s">
        <v>26</v>
      </c>
      <c r="E2192" t="s">
        <v>122</v>
      </c>
      <c r="F2192" t="s">
        <v>13</v>
      </c>
      <c r="G2192" t="s">
        <v>1520</v>
      </c>
      <c r="H2192" s="1">
        <v>0.8</v>
      </c>
      <c r="I2192" s="2">
        <v>42911</v>
      </c>
      <c r="J2192" t="s">
        <v>1521</v>
      </c>
      <c r="K2192" t="s">
        <v>73</v>
      </c>
      <c r="L2192">
        <v>77041</v>
      </c>
      <c r="M2192">
        <v>272</v>
      </c>
      <c r="N2192" t="s">
        <v>2847</v>
      </c>
      <c r="O2192">
        <v>-1</v>
      </c>
      <c r="P2192">
        <v>2</v>
      </c>
      <c r="Q2192" t="s">
        <v>75</v>
      </c>
      <c r="R2192" t="s">
        <v>8304</v>
      </c>
      <c r="S2192">
        <v>-1.48</v>
      </c>
      <c r="T2192">
        <v>1</v>
      </c>
      <c r="U2192" t="s">
        <v>19</v>
      </c>
      <c r="V2192" s="2">
        <v>42914</v>
      </c>
      <c r="W2192" t="s">
        <v>130</v>
      </c>
      <c r="X2192" t="s">
        <v>77</v>
      </c>
      <c r="Y2192" t="s">
        <v>54</v>
      </c>
    </row>
    <row r="2193" spans="1:25" hidden="1" x14ac:dyDescent="0.35">
      <c r="A2193">
        <v>3</v>
      </c>
      <c r="B2193" t="s">
        <v>10</v>
      </c>
      <c r="C2193">
        <v>3</v>
      </c>
      <c r="D2193" t="s">
        <v>50</v>
      </c>
      <c r="E2193" t="s">
        <v>99</v>
      </c>
      <c r="F2193" t="s">
        <v>13</v>
      </c>
      <c r="G2193" t="s">
        <v>406</v>
      </c>
      <c r="H2193" s="1">
        <v>0.2</v>
      </c>
      <c r="I2193" s="2">
        <v>43097</v>
      </c>
      <c r="J2193" t="s">
        <v>407</v>
      </c>
      <c r="K2193" t="s">
        <v>102</v>
      </c>
      <c r="L2193">
        <v>19134</v>
      </c>
      <c r="M2193">
        <v>978</v>
      </c>
      <c r="N2193" t="s">
        <v>408</v>
      </c>
      <c r="O2193">
        <v>1</v>
      </c>
      <c r="P2193">
        <v>2</v>
      </c>
      <c r="Q2193" t="s">
        <v>104</v>
      </c>
      <c r="R2193" t="s">
        <v>8304</v>
      </c>
      <c r="S2193">
        <v>1.36</v>
      </c>
      <c r="T2193">
        <v>54</v>
      </c>
      <c r="U2193" t="s">
        <v>19</v>
      </c>
      <c r="V2193" s="2">
        <v>43100</v>
      </c>
      <c r="W2193" t="s">
        <v>20</v>
      </c>
      <c r="X2193" t="s">
        <v>105</v>
      </c>
      <c r="Y2193" t="s">
        <v>113</v>
      </c>
    </row>
    <row r="2194" spans="1:25" hidden="1" x14ac:dyDescent="0.35">
      <c r="A2194">
        <v>4</v>
      </c>
      <c r="B2194" t="s">
        <v>43</v>
      </c>
      <c r="C2194">
        <v>6</v>
      </c>
      <c r="D2194" t="s">
        <v>11</v>
      </c>
      <c r="E2194" t="s">
        <v>99</v>
      </c>
      <c r="F2194" t="s">
        <v>13</v>
      </c>
      <c r="G2194" t="s">
        <v>1666</v>
      </c>
      <c r="H2194" s="1">
        <v>0.4</v>
      </c>
      <c r="I2194" s="2">
        <v>43060</v>
      </c>
      <c r="J2194" t="s">
        <v>2460</v>
      </c>
      <c r="K2194" t="s">
        <v>102</v>
      </c>
      <c r="L2194">
        <v>19120</v>
      </c>
      <c r="M2194">
        <v>313</v>
      </c>
      <c r="N2194" t="s">
        <v>1856</v>
      </c>
      <c r="O2194">
        <v>-480</v>
      </c>
      <c r="P2194">
        <v>8</v>
      </c>
      <c r="Q2194" t="s">
        <v>104</v>
      </c>
      <c r="R2194" t="s">
        <v>8304</v>
      </c>
      <c r="S2194">
        <v>-480.2</v>
      </c>
      <c r="T2194">
        <v>1253</v>
      </c>
      <c r="U2194" t="s">
        <v>19</v>
      </c>
      <c r="V2194" s="2">
        <v>43064</v>
      </c>
      <c r="W2194" t="s">
        <v>39</v>
      </c>
      <c r="X2194" t="s">
        <v>105</v>
      </c>
      <c r="Y2194" t="s">
        <v>41</v>
      </c>
    </row>
    <row r="2195" spans="1:25" hidden="1" x14ac:dyDescent="0.35">
      <c r="A2195">
        <v>4</v>
      </c>
      <c r="B2195" t="s">
        <v>43</v>
      </c>
      <c r="C2195">
        <v>6</v>
      </c>
      <c r="D2195" t="s">
        <v>50</v>
      </c>
      <c r="E2195" t="s">
        <v>99</v>
      </c>
      <c r="F2195" t="s">
        <v>13</v>
      </c>
      <c r="G2195" t="s">
        <v>1666</v>
      </c>
      <c r="H2195" s="1">
        <v>0.4</v>
      </c>
      <c r="I2195" s="2">
        <v>43060</v>
      </c>
      <c r="J2195" t="s">
        <v>2460</v>
      </c>
      <c r="K2195" t="s">
        <v>102</v>
      </c>
      <c r="L2195">
        <v>19120</v>
      </c>
      <c r="M2195">
        <v>1001</v>
      </c>
      <c r="N2195" t="s">
        <v>4930</v>
      </c>
      <c r="O2195">
        <v>-24</v>
      </c>
      <c r="P2195">
        <v>5</v>
      </c>
      <c r="Q2195" t="s">
        <v>104</v>
      </c>
      <c r="R2195" t="s">
        <v>8304</v>
      </c>
      <c r="S2195">
        <v>-24.04</v>
      </c>
      <c r="T2195">
        <v>111</v>
      </c>
      <c r="U2195" t="s">
        <v>19</v>
      </c>
      <c r="V2195" s="2">
        <v>43064</v>
      </c>
      <c r="W2195" t="s">
        <v>39</v>
      </c>
      <c r="X2195" t="s">
        <v>105</v>
      </c>
      <c r="Y2195" t="s">
        <v>52</v>
      </c>
    </row>
    <row r="2196" spans="1:25" hidden="1" x14ac:dyDescent="0.35">
      <c r="A2196">
        <v>7</v>
      </c>
      <c r="B2196" t="s">
        <v>25</v>
      </c>
      <c r="C2196">
        <v>6</v>
      </c>
      <c r="D2196" t="s">
        <v>26</v>
      </c>
      <c r="E2196" t="s">
        <v>65</v>
      </c>
      <c r="F2196" t="s">
        <v>13</v>
      </c>
      <c r="G2196" t="s">
        <v>499</v>
      </c>
      <c r="H2196" s="1">
        <v>0.2</v>
      </c>
      <c r="I2196" s="2">
        <v>43070</v>
      </c>
      <c r="J2196" t="s">
        <v>7929</v>
      </c>
      <c r="K2196" t="s">
        <v>30</v>
      </c>
      <c r="L2196">
        <v>98103</v>
      </c>
      <c r="M2196">
        <v>1644</v>
      </c>
      <c r="N2196" t="s">
        <v>2841</v>
      </c>
      <c r="O2196">
        <v>19</v>
      </c>
      <c r="P2196">
        <v>2</v>
      </c>
      <c r="Q2196" t="s">
        <v>32</v>
      </c>
      <c r="R2196" t="s">
        <v>92</v>
      </c>
      <c r="S2196">
        <v>19.399999999999999</v>
      </c>
      <c r="T2196">
        <v>55</v>
      </c>
      <c r="U2196" t="s">
        <v>19</v>
      </c>
      <c r="V2196" s="2">
        <v>43077</v>
      </c>
      <c r="W2196" t="s">
        <v>39</v>
      </c>
      <c r="X2196" t="s">
        <v>69</v>
      </c>
      <c r="Y2196" t="s">
        <v>54</v>
      </c>
    </row>
    <row r="2197" spans="1:25" hidden="1" x14ac:dyDescent="0.35">
      <c r="A2197">
        <v>2</v>
      </c>
      <c r="B2197" t="s">
        <v>25</v>
      </c>
      <c r="C2197">
        <v>1</v>
      </c>
      <c r="D2197" t="s">
        <v>26</v>
      </c>
      <c r="E2197" t="s">
        <v>99</v>
      </c>
      <c r="F2197" t="s">
        <v>13</v>
      </c>
      <c r="G2197" t="s">
        <v>403</v>
      </c>
      <c r="H2197" s="1">
        <v>0.2</v>
      </c>
      <c r="I2197" s="2">
        <v>42830</v>
      </c>
      <c r="J2197" t="s">
        <v>2977</v>
      </c>
      <c r="K2197" t="s">
        <v>102</v>
      </c>
      <c r="L2197">
        <v>19120</v>
      </c>
      <c r="M2197">
        <v>208</v>
      </c>
      <c r="N2197" t="s">
        <v>2978</v>
      </c>
      <c r="O2197">
        <v>8</v>
      </c>
      <c r="P2197">
        <v>6</v>
      </c>
      <c r="Q2197" t="s">
        <v>104</v>
      </c>
      <c r="R2197" t="s">
        <v>8304</v>
      </c>
      <c r="S2197">
        <v>7.77</v>
      </c>
      <c r="T2197">
        <v>24</v>
      </c>
      <c r="U2197" t="s">
        <v>19</v>
      </c>
      <c r="V2197" s="2">
        <v>42832</v>
      </c>
      <c r="W2197" t="s">
        <v>130</v>
      </c>
      <c r="X2197" t="s">
        <v>105</v>
      </c>
      <c r="Y2197" t="s">
        <v>35</v>
      </c>
    </row>
    <row r="2198" spans="1:25" hidden="1" x14ac:dyDescent="0.35">
      <c r="A2198">
        <v>5</v>
      </c>
      <c r="B2198" t="s">
        <v>43</v>
      </c>
      <c r="C2198">
        <v>6</v>
      </c>
      <c r="D2198" t="s">
        <v>11</v>
      </c>
      <c r="E2198" t="s">
        <v>333</v>
      </c>
      <c r="F2198" t="s">
        <v>13</v>
      </c>
      <c r="G2198" t="s">
        <v>1869</v>
      </c>
      <c r="H2198" s="1">
        <v>0.2</v>
      </c>
      <c r="I2198" s="2">
        <v>43093</v>
      </c>
      <c r="J2198" t="s">
        <v>2694</v>
      </c>
      <c r="K2198" t="s">
        <v>30</v>
      </c>
      <c r="L2198">
        <v>85023</v>
      </c>
      <c r="M2198">
        <v>1046</v>
      </c>
      <c r="N2198" t="s">
        <v>2002</v>
      </c>
      <c r="O2198">
        <v>2</v>
      </c>
      <c r="P2198">
        <v>2</v>
      </c>
      <c r="Q2198" t="s">
        <v>32</v>
      </c>
      <c r="R2198" t="s">
        <v>8304</v>
      </c>
      <c r="S2198">
        <v>1.74</v>
      </c>
      <c r="T2198">
        <v>8</v>
      </c>
      <c r="U2198" t="s">
        <v>19</v>
      </c>
      <c r="V2198" s="2">
        <v>43098</v>
      </c>
      <c r="W2198" t="s">
        <v>39</v>
      </c>
      <c r="X2198" t="s">
        <v>199</v>
      </c>
      <c r="Y2198" t="s">
        <v>47</v>
      </c>
    </row>
    <row r="2199" spans="1:25" hidden="1" x14ac:dyDescent="0.35">
      <c r="A2199">
        <v>5</v>
      </c>
      <c r="B2199" t="s">
        <v>43</v>
      </c>
      <c r="C2199">
        <v>6</v>
      </c>
      <c r="D2199" t="s">
        <v>26</v>
      </c>
      <c r="E2199" t="s">
        <v>333</v>
      </c>
      <c r="F2199" t="s">
        <v>13</v>
      </c>
      <c r="G2199" t="s">
        <v>1869</v>
      </c>
      <c r="H2199" s="1">
        <v>0.2</v>
      </c>
      <c r="I2199" s="2">
        <v>43093</v>
      </c>
      <c r="J2199" t="s">
        <v>2694</v>
      </c>
      <c r="K2199" t="s">
        <v>30</v>
      </c>
      <c r="L2199">
        <v>85023</v>
      </c>
      <c r="M2199">
        <v>465</v>
      </c>
      <c r="N2199" t="s">
        <v>3584</v>
      </c>
      <c r="O2199">
        <v>37</v>
      </c>
      <c r="P2199">
        <v>7</v>
      </c>
      <c r="Q2199" t="s">
        <v>32</v>
      </c>
      <c r="R2199" t="s">
        <v>8304</v>
      </c>
      <c r="S2199">
        <v>37.18</v>
      </c>
      <c r="T2199">
        <v>106</v>
      </c>
      <c r="U2199" t="s">
        <v>19</v>
      </c>
      <c r="V2199" s="2">
        <v>43098</v>
      </c>
      <c r="W2199" t="s">
        <v>39</v>
      </c>
      <c r="X2199" t="s">
        <v>199</v>
      </c>
      <c r="Y2199" t="s">
        <v>64</v>
      </c>
    </row>
    <row r="2200" spans="1:25" hidden="1" x14ac:dyDescent="0.35">
      <c r="A2200">
        <v>5</v>
      </c>
      <c r="B2200" t="s">
        <v>43</v>
      </c>
      <c r="C2200">
        <v>6</v>
      </c>
      <c r="D2200" t="s">
        <v>50</v>
      </c>
      <c r="E2200" t="s">
        <v>333</v>
      </c>
      <c r="F2200" t="s">
        <v>13</v>
      </c>
      <c r="G2200" t="s">
        <v>1869</v>
      </c>
      <c r="H2200" s="1">
        <v>0.2</v>
      </c>
      <c r="I2200" s="2">
        <v>43093</v>
      </c>
      <c r="J2200" t="s">
        <v>2694</v>
      </c>
      <c r="K2200" t="s">
        <v>30</v>
      </c>
      <c r="L2200">
        <v>85023</v>
      </c>
      <c r="M2200">
        <v>453</v>
      </c>
      <c r="N2200" t="s">
        <v>1388</v>
      </c>
      <c r="O2200">
        <v>11</v>
      </c>
      <c r="P2200">
        <v>2</v>
      </c>
      <c r="Q2200" t="s">
        <v>32</v>
      </c>
      <c r="R2200" t="s">
        <v>8304</v>
      </c>
      <c r="S2200">
        <v>11.2</v>
      </c>
      <c r="T2200">
        <v>112</v>
      </c>
      <c r="U2200" t="s">
        <v>19</v>
      </c>
      <c r="V2200" s="2">
        <v>43098</v>
      </c>
      <c r="W2200" t="s">
        <v>39</v>
      </c>
      <c r="X2200" t="s">
        <v>199</v>
      </c>
      <c r="Y2200" t="s">
        <v>52</v>
      </c>
    </row>
    <row r="2201" spans="1:25" hidden="1" x14ac:dyDescent="0.35">
      <c r="A2201">
        <v>4</v>
      </c>
      <c r="B2201" t="s">
        <v>43</v>
      </c>
      <c r="C2201">
        <v>6</v>
      </c>
      <c r="D2201" t="s">
        <v>50</v>
      </c>
      <c r="E2201" t="s">
        <v>122</v>
      </c>
      <c r="F2201" t="s">
        <v>13</v>
      </c>
      <c r="G2201" t="s">
        <v>815</v>
      </c>
      <c r="H2201" s="1">
        <v>0.2</v>
      </c>
      <c r="I2201" s="2">
        <v>42799</v>
      </c>
      <c r="J2201" t="s">
        <v>4984</v>
      </c>
      <c r="K2201" t="s">
        <v>73</v>
      </c>
      <c r="L2201">
        <v>77036</v>
      </c>
      <c r="M2201">
        <v>444</v>
      </c>
      <c r="N2201" t="s">
        <v>978</v>
      </c>
      <c r="O2201">
        <v>2</v>
      </c>
      <c r="P2201">
        <v>2</v>
      </c>
      <c r="Q2201" t="s">
        <v>75</v>
      </c>
      <c r="R2201" t="s">
        <v>8304</v>
      </c>
      <c r="S2201">
        <v>2.39</v>
      </c>
      <c r="T2201">
        <v>32</v>
      </c>
      <c r="U2201" t="s">
        <v>19</v>
      </c>
      <c r="V2201" s="2">
        <v>42803</v>
      </c>
      <c r="W2201" t="s">
        <v>39</v>
      </c>
      <c r="X2201" t="s">
        <v>77</v>
      </c>
      <c r="Y2201" t="s">
        <v>52</v>
      </c>
    </row>
    <row r="2202" spans="1:25" hidden="1" x14ac:dyDescent="0.35">
      <c r="A2202">
        <v>3</v>
      </c>
      <c r="B2202" t="s">
        <v>10</v>
      </c>
      <c r="C2202">
        <v>3</v>
      </c>
      <c r="D2202" t="s">
        <v>26</v>
      </c>
      <c r="E2202" t="s">
        <v>99</v>
      </c>
      <c r="F2202" t="s">
        <v>13</v>
      </c>
      <c r="G2202" t="s">
        <v>1155</v>
      </c>
      <c r="H2202" s="1">
        <v>0.7</v>
      </c>
      <c r="I2202" s="2">
        <v>43004</v>
      </c>
      <c r="J2202" t="s">
        <v>3528</v>
      </c>
      <c r="K2202" t="s">
        <v>102</v>
      </c>
      <c r="L2202">
        <v>19143</v>
      </c>
      <c r="M2202">
        <v>422</v>
      </c>
      <c r="N2202" t="s">
        <v>3529</v>
      </c>
      <c r="O2202">
        <v>-101</v>
      </c>
      <c r="P2202">
        <v>6</v>
      </c>
      <c r="Q2202" t="s">
        <v>104</v>
      </c>
      <c r="R2202" t="s">
        <v>8304</v>
      </c>
      <c r="S2202">
        <v>-100.92</v>
      </c>
      <c r="T2202">
        <v>121</v>
      </c>
      <c r="U2202" t="s">
        <v>19</v>
      </c>
      <c r="V2202" s="2">
        <v>43007</v>
      </c>
      <c r="W2202" t="s">
        <v>20</v>
      </c>
      <c r="X2202" t="s">
        <v>105</v>
      </c>
      <c r="Y2202" t="s">
        <v>54</v>
      </c>
    </row>
    <row r="2203" spans="1:25" hidden="1" x14ac:dyDescent="0.35">
      <c r="A2203">
        <v>3</v>
      </c>
      <c r="B2203" t="s">
        <v>10</v>
      </c>
      <c r="C2203">
        <v>3</v>
      </c>
      <c r="D2203" t="s">
        <v>50</v>
      </c>
      <c r="E2203" t="s">
        <v>99</v>
      </c>
      <c r="F2203" t="s">
        <v>13</v>
      </c>
      <c r="G2203" t="s">
        <v>1155</v>
      </c>
      <c r="H2203" s="1">
        <v>0.4</v>
      </c>
      <c r="I2203" s="2">
        <v>43004</v>
      </c>
      <c r="J2203" t="s">
        <v>3528</v>
      </c>
      <c r="K2203" t="s">
        <v>102</v>
      </c>
      <c r="L2203">
        <v>19143</v>
      </c>
      <c r="M2203">
        <v>779</v>
      </c>
      <c r="N2203" t="s">
        <v>4893</v>
      </c>
      <c r="O2203">
        <v>-9</v>
      </c>
      <c r="P2203">
        <v>1</v>
      </c>
      <c r="Q2203" t="s">
        <v>104</v>
      </c>
      <c r="R2203" t="s">
        <v>8304</v>
      </c>
      <c r="S2203">
        <v>-9.18</v>
      </c>
      <c r="T2203">
        <v>46</v>
      </c>
      <c r="U2203" t="s">
        <v>19</v>
      </c>
      <c r="V2203" s="2">
        <v>43007</v>
      </c>
      <c r="W2203" t="s">
        <v>20</v>
      </c>
      <c r="X2203" t="s">
        <v>105</v>
      </c>
      <c r="Y2203" t="s">
        <v>52</v>
      </c>
    </row>
    <row r="2204" spans="1:25" hidden="1" x14ac:dyDescent="0.35">
      <c r="A2204">
        <v>5</v>
      </c>
      <c r="B2204" t="s">
        <v>43</v>
      </c>
      <c r="C2204">
        <v>6</v>
      </c>
      <c r="D2204" t="s">
        <v>11</v>
      </c>
      <c r="E2204" t="s">
        <v>2648</v>
      </c>
      <c r="F2204" t="s">
        <v>13</v>
      </c>
      <c r="G2204" t="s">
        <v>1220</v>
      </c>
      <c r="H2204" s="1">
        <v>0</v>
      </c>
      <c r="I2204" s="2">
        <v>42992</v>
      </c>
      <c r="J2204" t="s">
        <v>2649</v>
      </c>
      <c r="K2204" t="s">
        <v>30</v>
      </c>
      <c r="L2204">
        <v>84604</v>
      </c>
      <c r="M2204">
        <v>979</v>
      </c>
      <c r="N2204" t="s">
        <v>1816</v>
      </c>
      <c r="O2204">
        <v>119</v>
      </c>
      <c r="P2204">
        <v>5</v>
      </c>
      <c r="Q2204" t="s">
        <v>32</v>
      </c>
      <c r="R2204" t="s">
        <v>8304</v>
      </c>
      <c r="S2204">
        <v>118.66</v>
      </c>
      <c r="T2204">
        <v>913</v>
      </c>
      <c r="U2204" t="s">
        <v>19</v>
      </c>
      <c r="V2204" s="2">
        <v>42997</v>
      </c>
      <c r="W2204" t="s">
        <v>39</v>
      </c>
      <c r="X2204" t="s">
        <v>87</v>
      </c>
      <c r="Y2204" t="s">
        <v>41</v>
      </c>
    </row>
    <row r="2205" spans="1:25" hidden="1" x14ac:dyDescent="0.35">
      <c r="A2205">
        <v>0</v>
      </c>
      <c r="B2205" t="s">
        <v>10</v>
      </c>
      <c r="C2205">
        <v>0</v>
      </c>
      <c r="D2205" t="s">
        <v>26</v>
      </c>
      <c r="E2205" t="s">
        <v>122</v>
      </c>
      <c r="F2205" t="s">
        <v>13</v>
      </c>
      <c r="G2205" t="s">
        <v>2041</v>
      </c>
      <c r="H2205" s="1">
        <v>0.8</v>
      </c>
      <c r="I2205" s="2">
        <v>42918</v>
      </c>
      <c r="J2205" t="s">
        <v>3208</v>
      </c>
      <c r="K2205" t="s">
        <v>73</v>
      </c>
      <c r="L2205">
        <v>77070</v>
      </c>
      <c r="M2205">
        <v>291</v>
      </c>
      <c r="N2205" t="s">
        <v>3038</v>
      </c>
      <c r="O2205">
        <v>-85</v>
      </c>
      <c r="P2205">
        <v>4</v>
      </c>
      <c r="Q2205" t="s">
        <v>75</v>
      </c>
      <c r="R2205" t="s">
        <v>8304</v>
      </c>
      <c r="S2205">
        <v>-85.24</v>
      </c>
      <c r="T2205">
        <v>33</v>
      </c>
      <c r="U2205" t="s">
        <v>19</v>
      </c>
      <c r="V2205" s="2">
        <v>42918</v>
      </c>
      <c r="W2205" t="s">
        <v>773</v>
      </c>
      <c r="X2205" t="s">
        <v>77</v>
      </c>
      <c r="Y2205" t="s">
        <v>56</v>
      </c>
    </row>
    <row r="2206" spans="1:25" hidden="1" x14ac:dyDescent="0.35">
      <c r="A2206">
        <v>4</v>
      </c>
      <c r="B2206" t="s">
        <v>43</v>
      </c>
      <c r="C2206">
        <v>6</v>
      </c>
      <c r="D2206" t="s">
        <v>11</v>
      </c>
      <c r="E2206" t="s">
        <v>99</v>
      </c>
      <c r="F2206" t="s">
        <v>13</v>
      </c>
      <c r="G2206" t="s">
        <v>327</v>
      </c>
      <c r="H2206" s="1">
        <v>0.2</v>
      </c>
      <c r="I2206" s="2">
        <v>42900</v>
      </c>
      <c r="J2206" t="s">
        <v>7089</v>
      </c>
      <c r="K2206" t="s">
        <v>102</v>
      </c>
      <c r="L2206">
        <v>19120</v>
      </c>
      <c r="M2206">
        <v>569</v>
      </c>
      <c r="N2206" t="s">
        <v>2643</v>
      </c>
      <c r="O2206">
        <v>5</v>
      </c>
      <c r="P2206">
        <v>6</v>
      </c>
      <c r="Q2206" t="s">
        <v>104</v>
      </c>
      <c r="R2206" t="s">
        <v>8304</v>
      </c>
      <c r="S2206">
        <v>5.1100000000000003</v>
      </c>
      <c r="T2206">
        <v>51</v>
      </c>
      <c r="U2206" t="s">
        <v>76</v>
      </c>
      <c r="V2206" s="2">
        <v>42904</v>
      </c>
      <c r="W2206" t="s">
        <v>39</v>
      </c>
      <c r="X2206" t="s">
        <v>105</v>
      </c>
      <c r="Y2206" t="s">
        <v>47</v>
      </c>
    </row>
    <row r="2207" spans="1:25" x14ac:dyDescent="0.35">
      <c r="A2207">
        <v>2</v>
      </c>
      <c r="B2207" t="s">
        <v>25</v>
      </c>
      <c r="C2207">
        <v>1</v>
      </c>
      <c r="D2207" t="s">
        <v>26</v>
      </c>
      <c r="E2207" t="s">
        <v>572</v>
      </c>
      <c r="F2207" t="s">
        <v>13</v>
      </c>
      <c r="G2207" t="s">
        <v>981</v>
      </c>
      <c r="H2207" s="1">
        <v>0</v>
      </c>
      <c r="I2207" s="2">
        <v>43055</v>
      </c>
      <c r="J2207" t="s">
        <v>5957</v>
      </c>
      <c r="K2207" t="s">
        <v>30</v>
      </c>
      <c r="L2207">
        <v>92105</v>
      </c>
      <c r="M2207">
        <v>220</v>
      </c>
      <c r="N2207" t="s">
        <v>436</v>
      </c>
      <c r="O2207">
        <v>9</v>
      </c>
      <c r="P2207">
        <v>3</v>
      </c>
      <c r="Q2207" t="s">
        <v>32</v>
      </c>
      <c r="R2207" t="s">
        <v>8304</v>
      </c>
      <c r="S2207">
        <v>8.69</v>
      </c>
      <c r="T2207">
        <v>19</v>
      </c>
      <c r="U2207" t="s">
        <v>33</v>
      </c>
      <c r="V2207" s="2">
        <v>43057</v>
      </c>
      <c r="W2207" t="s">
        <v>130</v>
      </c>
      <c r="X2207" t="s">
        <v>34</v>
      </c>
      <c r="Y2207" t="s">
        <v>35</v>
      </c>
    </row>
    <row r="2208" spans="1:25" hidden="1" x14ac:dyDescent="0.35">
      <c r="A2208">
        <v>4</v>
      </c>
      <c r="B2208" t="s">
        <v>43</v>
      </c>
      <c r="C2208">
        <v>6</v>
      </c>
      <c r="D2208" t="s">
        <v>26</v>
      </c>
      <c r="E2208" t="s">
        <v>4295</v>
      </c>
      <c r="F2208" t="s">
        <v>13</v>
      </c>
      <c r="G2208" t="s">
        <v>1211</v>
      </c>
      <c r="H2208" s="1">
        <v>0</v>
      </c>
      <c r="I2208" s="2">
        <v>42960</v>
      </c>
      <c r="J2208" t="s">
        <v>4296</v>
      </c>
      <c r="K2208" t="s">
        <v>16</v>
      </c>
      <c r="L2208">
        <v>30062</v>
      </c>
      <c r="M2208">
        <v>17</v>
      </c>
      <c r="N2208" t="s">
        <v>1442</v>
      </c>
      <c r="O2208">
        <v>3</v>
      </c>
      <c r="P2208">
        <v>3</v>
      </c>
      <c r="Q2208" t="s">
        <v>18</v>
      </c>
      <c r="R2208" t="s">
        <v>8304</v>
      </c>
      <c r="S2208">
        <v>2.71</v>
      </c>
      <c r="T2208">
        <v>6</v>
      </c>
      <c r="U2208" t="s">
        <v>19</v>
      </c>
      <c r="V2208" s="2">
        <v>42964</v>
      </c>
      <c r="W2208" t="s">
        <v>39</v>
      </c>
      <c r="X2208" t="s">
        <v>761</v>
      </c>
      <c r="Y2208" t="s">
        <v>54</v>
      </c>
    </row>
    <row r="2209" spans="1:25" hidden="1" x14ac:dyDescent="0.35">
      <c r="A2209">
        <v>7</v>
      </c>
      <c r="B2209" t="s">
        <v>25</v>
      </c>
      <c r="C2209">
        <v>6</v>
      </c>
      <c r="D2209" t="s">
        <v>26</v>
      </c>
      <c r="E2209" t="s">
        <v>3759</v>
      </c>
      <c r="F2209" t="s">
        <v>13</v>
      </c>
      <c r="G2209" t="s">
        <v>1007</v>
      </c>
      <c r="H2209" s="1">
        <v>0</v>
      </c>
      <c r="I2209" s="2">
        <v>42838</v>
      </c>
      <c r="J2209" t="s">
        <v>3760</v>
      </c>
      <c r="K2209" t="s">
        <v>73</v>
      </c>
      <c r="L2209">
        <v>68701</v>
      </c>
      <c r="M2209">
        <v>640</v>
      </c>
      <c r="N2209" t="s">
        <v>3761</v>
      </c>
      <c r="O2209">
        <v>8</v>
      </c>
      <c r="P2209">
        <v>3</v>
      </c>
      <c r="Q2209" t="s">
        <v>75</v>
      </c>
      <c r="R2209" t="s">
        <v>8304</v>
      </c>
      <c r="S2209">
        <v>8.02</v>
      </c>
      <c r="T2209">
        <v>17</v>
      </c>
      <c r="U2209" t="s">
        <v>19</v>
      </c>
      <c r="V2209" s="2">
        <v>42845</v>
      </c>
      <c r="W2209" t="s">
        <v>39</v>
      </c>
      <c r="X2209" t="s">
        <v>98</v>
      </c>
      <c r="Y2209" t="s">
        <v>54</v>
      </c>
    </row>
    <row r="2210" spans="1:25" hidden="1" x14ac:dyDescent="0.35">
      <c r="A2210">
        <v>5</v>
      </c>
      <c r="B2210" t="s">
        <v>43</v>
      </c>
      <c r="C2210">
        <v>6</v>
      </c>
      <c r="D2210" t="s">
        <v>26</v>
      </c>
      <c r="E2210" t="s">
        <v>906</v>
      </c>
      <c r="F2210" t="s">
        <v>13</v>
      </c>
      <c r="G2210" t="s">
        <v>3981</v>
      </c>
      <c r="H2210" s="1">
        <v>0.2</v>
      </c>
      <c r="I2210" s="2">
        <v>42815</v>
      </c>
      <c r="J2210" t="s">
        <v>4391</v>
      </c>
      <c r="K2210" t="s">
        <v>16</v>
      </c>
      <c r="L2210">
        <v>28540</v>
      </c>
      <c r="M2210">
        <v>852</v>
      </c>
      <c r="N2210" t="s">
        <v>8112</v>
      </c>
      <c r="O2210">
        <v>156</v>
      </c>
      <c r="P2210">
        <v>4</v>
      </c>
      <c r="Q2210" t="s">
        <v>18</v>
      </c>
      <c r="R2210" t="s">
        <v>8304</v>
      </c>
      <c r="S2210">
        <v>156.34</v>
      </c>
      <c r="T2210">
        <v>962</v>
      </c>
      <c r="U2210" t="s">
        <v>19</v>
      </c>
      <c r="V2210" s="2">
        <v>42820</v>
      </c>
      <c r="W2210" t="s">
        <v>39</v>
      </c>
      <c r="X2210" t="s">
        <v>63</v>
      </c>
      <c r="Y2210" t="s">
        <v>56</v>
      </c>
    </row>
    <row r="2211" spans="1:25" hidden="1" x14ac:dyDescent="0.35">
      <c r="A2211">
        <v>5</v>
      </c>
      <c r="B2211" t="s">
        <v>43</v>
      </c>
      <c r="C2211">
        <v>6</v>
      </c>
      <c r="D2211" t="s">
        <v>26</v>
      </c>
      <c r="E2211" t="s">
        <v>906</v>
      </c>
      <c r="F2211" t="s">
        <v>13</v>
      </c>
      <c r="G2211" t="s">
        <v>3981</v>
      </c>
      <c r="H2211" s="1">
        <v>0.2</v>
      </c>
      <c r="I2211" s="2">
        <v>42815</v>
      </c>
      <c r="J2211" t="s">
        <v>4391</v>
      </c>
      <c r="K2211" t="s">
        <v>16</v>
      </c>
      <c r="L2211">
        <v>28540</v>
      </c>
      <c r="M2211">
        <v>1673</v>
      </c>
      <c r="N2211" t="s">
        <v>390</v>
      </c>
      <c r="O2211">
        <v>96</v>
      </c>
      <c r="P2211">
        <v>14</v>
      </c>
      <c r="Q2211" t="s">
        <v>18</v>
      </c>
      <c r="R2211" t="s">
        <v>8304</v>
      </c>
      <c r="S2211">
        <v>96.02</v>
      </c>
      <c r="T2211">
        <v>295</v>
      </c>
      <c r="U2211" t="s">
        <v>19</v>
      </c>
      <c r="V2211" s="2">
        <v>42820</v>
      </c>
      <c r="W2211" t="s">
        <v>39</v>
      </c>
      <c r="X2211" t="s">
        <v>63</v>
      </c>
      <c r="Y2211" t="s">
        <v>64</v>
      </c>
    </row>
    <row r="2212" spans="1:25" hidden="1" x14ac:dyDescent="0.35">
      <c r="A2212">
        <v>5</v>
      </c>
      <c r="B2212" t="s">
        <v>43</v>
      </c>
      <c r="C2212">
        <v>6</v>
      </c>
      <c r="D2212" t="s">
        <v>26</v>
      </c>
      <c r="E2212" t="s">
        <v>906</v>
      </c>
      <c r="F2212" t="s">
        <v>13</v>
      </c>
      <c r="G2212" t="s">
        <v>3981</v>
      </c>
      <c r="H2212" s="1">
        <v>0.7</v>
      </c>
      <c r="I2212" s="2">
        <v>42815</v>
      </c>
      <c r="J2212" t="s">
        <v>4391</v>
      </c>
      <c r="K2212" t="s">
        <v>16</v>
      </c>
      <c r="L2212">
        <v>28540</v>
      </c>
      <c r="M2212">
        <v>693</v>
      </c>
      <c r="N2212" t="s">
        <v>3343</v>
      </c>
      <c r="O2212">
        <v>-10</v>
      </c>
      <c r="P2212">
        <v>3</v>
      </c>
      <c r="Q2212" t="s">
        <v>18</v>
      </c>
      <c r="R2212" t="s">
        <v>8304</v>
      </c>
      <c r="S2212">
        <v>-9.85</v>
      </c>
      <c r="T2212">
        <v>13</v>
      </c>
      <c r="U2212" t="s">
        <v>19</v>
      </c>
      <c r="V2212" s="2">
        <v>42820</v>
      </c>
      <c r="W2212" t="s">
        <v>39</v>
      </c>
      <c r="X2212" t="s">
        <v>63</v>
      </c>
      <c r="Y2212" t="s">
        <v>54</v>
      </c>
    </row>
    <row r="2213" spans="1:25" hidden="1" x14ac:dyDescent="0.35">
      <c r="A2213">
        <v>4</v>
      </c>
      <c r="B2213" t="s">
        <v>43</v>
      </c>
      <c r="C2213">
        <v>6</v>
      </c>
      <c r="D2213" t="s">
        <v>11</v>
      </c>
      <c r="E2213" t="s">
        <v>253</v>
      </c>
      <c r="F2213" t="s">
        <v>13</v>
      </c>
      <c r="G2213" t="s">
        <v>1114</v>
      </c>
      <c r="H2213" s="1">
        <v>0</v>
      </c>
      <c r="I2213" s="2">
        <v>42886</v>
      </c>
      <c r="J2213" t="s">
        <v>2173</v>
      </c>
      <c r="K2213" t="s">
        <v>73</v>
      </c>
      <c r="L2213">
        <v>55407</v>
      </c>
      <c r="M2213">
        <v>846</v>
      </c>
      <c r="N2213" t="s">
        <v>1923</v>
      </c>
      <c r="O2213">
        <v>770</v>
      </c>
      <c r="P2213">
        <v>8</v>
      </c>
      <c r="Q2213" t="s">
        <v>75</v>
      </c>
      <c r="R2213" t="s">
        <v>8304</v>
      </c>
      <c r="S2213">
        <v>770.35</v>
      </c>
      <c r="T2213">
        <v>2568</v>
      </c>
      <c r="U2213" t="s">
        <v>19</v>
      </c>
      <c r="V2213" s="2">
        <v>42890</v>
      </c>
      <c r="W2213" t="s">
        <v>39</v>
      </c>
      <c r="X2213" t="s">
        <v>151</v>
      </c>
      <c r="Y2213" t="s">
        <v>24</v>
      </c>
    </row>
    <row r="2214" spans="1:25" hidden="1" x14ac:dyDescent="0.35">
      <c r="A2214">
        <v>3</v>
      </c>
      <c r="B2214" t="s">
        <v>25</v>
      </c>
      <c r="C2214">
        <v>1</v>
      </c>
      <c r="D2214" t="s">
        <v>26</v>
      </c>
      <c r="E2214" t="s">
        <v>2130</v>
      </c>
      <c r="F2214" t="s">
        <v>13</v>
      </c>
      <c r="G2214" t="s">
        <v>893</v>
      </c>
      <c r="H2214" s="1">
        <v>0</v>
      </c>
      <c r="I2214" s="2">
        <v>42853</v>
      </c>
      <c r="J2214" t="s">
        <v>7207</v>
      </c>
      <c r="K2214" t="s">
        <v>73</v>
      </c>
      <c r="L2214">
        <v>48640</v>
      </c>
      <c r="M2214">
        <v>651</v>
      </c>
      <c r="N2214" t="s">
        <v>1036</v>
      </c>
      <c r="O2214">
        <v>1906</v>
      </c>
      <c r="P2214">
        <v>3</v>
      </c>
      <c r="Q2214" t="s">
        <v>75</v>
      </c>
      <c r="R2214" t="s">
        <v>8304</v>
      </c>
      <c r="S2214">
        <v>1906.49</v>
      </c>
      <c r="T2214">
        <v>3813</v>
      </c>
      <c r="U2214" t="s">
        <v>76</v>
      </c>
      <c r="V2214" s="2">
        <v>42856</v>
      </c>
      <c r="W2214" t="s">
        <v>130</v>
      </c>
      <c r="X2214" t="s">
        <v>156</v>
      </c>
      <c r="Y2214" t="s">
        <v>54</v>
      </c>
    </row>
    <row r="2215" spans="1:25" hidden="1" x14ac:dyDescent="0.35">
      <c r="A2215">
        <v>3</v>
      </c>
      <c r="B2215" t="s">
        <v>25</v>
      </c>
      <c r="C2215">
        <v>1</v>
      </c>
      <c r="D2215" t="s">
        <v>26</v>
      </c>
      <c r="E2215" t="s">
        <v>2130</v>
      </c>
      <c r="F2215" t="s">
        <v>13</v>
      </c>
      <c r="G2215" t="s">
        <v>893</v>
      </c>
      <c r="H2215" s="1">
        <v>0.1</v>
      </c>
      <c r="I2215" s="2">
        <v>42853</v>
      </c>
      <c r="J2215" t="s">
        <v>7207</v>
      </c>
      <c r="K2215" t="s">
        <v>73</v>
      </c>
      <c r="L2215">
        <v>48640</v>
      </c>
      <c r="M2215">
        <v>955</v>
      </c>
      <c r="N2215" t="s">
        <v>7213</v>
      </c>
      <c r="O2215">
        <v>41</v>
      </c>
      <c r="P2215">
        <v>1</v>
      </c>
      <c r="Q2215" t="s">
        <v>75</v>
      </c>
      <c r="R2215" t="s">
        <v>8304</v>
      </c>
      <c r="S2215">
        <v>41.5</v>
      </c>
      <c r="T2215">
        <v>187</v>
      </c>
      <c r="U2215" t="s">
        <v>76</v>
      </c>
      <c r="V2215" s="2">
        <v>42856</v>
      </c>
      <c r="W2215" t="s">
        <v>130</v>
      </c>
      <c r="X2215" t="s">
        <v>156</v>
      </c>
      <c r="Y2215" t="s">
        <v>56</v>
      </c>
    </row>
    <row r="2216" spans="1:25" hidden="1" x14ac:dyDescent="0.35">
      <c r="A2216">
        <v>4</v>
      </c>
      <c r="B2216" t="s">
        <v>43</v>
      </c>
      <c r="C2216">
        <v>6</v>
      </c>
      <c r="D2216" t="s">
        <v>11</v>
      </c>
      <c r="E2216" t="s">
        <v>171</v>
      </c>
      <c r="F2216" t="s">
        <v>13</v>
      </c>
      <c r="G2216" t="s">
        <v>1357</v>
      </c>
      <c r="H2216" s="1">
        <v>0</v>
      </c>
      <c r="I2216" s="2">
        <v>42939</v>
      </c>
      <c r="J2216" t="s">
        <v>7066</v>
      </c>
      <c r="K2216" t="s">
        <v>102</v>
      </c>
      <c r="L2216">
        <v>10009</v>
      </c>
      <c r="M2216">
        <v>871</v>
      </c>
      <c r="N2216" t="s">
        <v>8186</v>
      </c>
      <c r="O2216">
        <v>50</v>
      </c>
      <c r="P2216">
        <v>3</v>
      </c>
      <c r="Q2216" t="s">
        <v>104</v>
      </c>
      <c r="R2216" t="s">
        <v>8304</v>
      </c>
      <c r="S2216">
        <v>50.24</v>
      </c>
      <c r="T2216">
        <v>129</v>
      </c>
      <c r="U2216" t="s">
        <v>76</v>
      </c>
      <c r="V2216" s="2">
        <v>42943</v>
      </c>
      <c r="W2216" t="s">
        <v>39</v>
      </c>
      <c r="X2216" t="s">
        <v>175</v>
      </c>
      <c r="Y2216" t="s">
        <v>47</v>
      </c>
    </row>
    <row r="2217" spans="1:25" hidden="1" x14ac:dyDescent="0.35">
      <c r="A2217">
        <v>4</v>
      </c>
      <c r="B2217" t="s">
        <v>43</v>
      </c>
      <c r="C2217">
        <v>6</v>
      </c>
      <c r="D2217" t="s">
        <v>26</v>
      </c>
      <c r="E2217" t="s">
        <v>171</v>
      </c>
      <c r="F2217" t="s">
        <v>13</v>
      </c>
      <c r="G2217" t="s">
        <v>1357</v>
      </c>
      <c r="H2217" s="1">
        <v>0</v>
      </c>
      <c r="I2217" s="2">
        <v>42939</v>
      </c>
      <c r="J2217" t="s">
        <v>7066</v>
      </c>
      <c r="K2217" t="s">
        <v>102</v>
      </c>
      <c r="L2217">
        <v>10009</v>
      </c>
      <c r="M2217">
        <v>295</v>
      </c>
      <c r="N2217" t="s">
        <v>55</v>
      </c>
      <c r="O2217">
        <v>21</v>
      </c>
      <c r="P2217">
        <v>3</v>
      </c>
      <c r="Q2217" t="s">
        <v>104</v>
      </c>
      <c r="R2217" t="s">
        <v>8304</v>
      </c>
      <c r="S2217">
        <v>20.68</v>
      </c>
      <c r="T2217">
        <v>69</v>
      </c>
      <c r="U2217" t="s">
        <v>76</v>
      </c>
      <c r="V2217" s="2">
        <v>42943</v>
      </c>
      <c r="W2217" t="s">
        <v>39</v>
      </c>
      <c r="X2217" t="s">
        <v>175</v>
      </c>
      <c r="Y2217" t="s">
        <v>56</v>
      </c>
    </row>
    <row r="2218" spans="1:25" hidden="1" x14ac:dyDescent="0.35">
      <c r="A2218">
        <v>7</v>
      </c>
      <c r="B2218" t="s">
        <v>25</v>
      </c>
      <c r="C2218">
        <v>6</v>
      </c>
      <c r="D2218" t="s">
        <v>26</v>
      </c>
      <c r="E2218" t="s">
        <v>708</v>
      </c>
      <c r="F2218" t="s">
        <v>13</v>
      </c>
      <c r="G2218" t="s">
        <v>5375</v>
      </c>
      <c r="H2218" s="1">
        <v>0.2</v>
      </c>
      <c r="I2218" s="2">
        <v>43003</v>
      </c>
      <c r="J2218" t="s">
        <v>6491</v>
      </c>
      <c r="K2218" t="s">
        <v>16</v>
      </c>
      <c r="L2218">
        <v>37130</v>
      </c>
      <c r="M2218">
        <v>106</v>
      </c>
      <c r="N2218" t="s">
        <v>2833</v>
      </c>
      <c r="O2218">
        <v>4</v>
      </c>
      <c r="P2218">
        <v>1</v>
      </c>
      <c r="Q2218" t="s">
        <v>18</v>
      </c>
      <c r="R2218" t="s">
        <v>8304</v>
      </c>
      <c r="S2218">
        <v>3.8</v>
      </c>
      <c r="T2218">
        <v>10</v>
      </c>
      <c r="U2218" t="s">
        <v>33</v>
      </c>
      <c r="V2218" s="2">
        <v>43010</v>
      </c>
      <c r="W2218" t="s">
        <v>39</v>
      </c>
      <c r="X2218" t="s">
        <v>214</v>
      </c>
      <c r="Y2218" t="s">
        <v>64</v>
      </c>
    </row>
    <row r="2219" spans="1:25" hidden="1" x14ac:dyDescent="0.35">
      <c r="A2219">
        <v>7</v>
      </c>
      <c r="B2219" t="s">
        <v>25</v>
      </c>
      <c r="C2219">
        <v>6</v>
      </c>
      <c r="D2219" t="s">
        <v>26</v>
      </c>
      <c r="E2219" t="s">
        <v>708</v>
      </c>
      <c r="F2219" t="s">
        <v>13</v>
      </c>
      <c r="G2219" t="s">
        <v>5375</v>
      </c>
      <c r="H2219" s="1">
        <v>0.7</v>
      </c>
      <c r="I2219" s="2">
        <v>43003</v>
      </c>
      <c r="J2219" t="s">
        <v>6491</v>
      </c>
      <c r="K2219" t="s">
        <v>16</v>
      </c>
      <c r="L2219">
        <v>37130</v>
      </c>
      <c r="M2219">
        <v>1637</v>
      </c>
      <c r="N2219" t="s">
        <v>3153</v>
      </c>
      <c r="O2219">
        <v>-2</v>
      </c>
      <c r="P2219">
        <v>1</v>
      </c>
      <c r="Q2219" t="s">
        <v>18</v>
      </c>
      <c r="R2219" t="s">
        <v>8304</v>
      </c>
      <c r="S2219">
        <v>-1.81</v>
      </c>
      <c r="T2219">
        <v>2</v>
      </c>
      <c r="U2219" t="s">
        <v>33</v>
      </c>
      <c r="V2219" s="2">
        <v>43010</v>
      </c>
      <c r="W2219" t="s">
        <v>39</v>
      </c>
      <c r="X2219" t="s">
        <v>214</v>
      </c>
      <c r="Y2219" t="s">
        <v>54</v>
      </c>
    </row>
    <row r="2220" spans="1:25" hidden="1" x14ac:dyDescent="0.35">
      <c r="A2220">
        <v>7</v>
      </c>
      <c r="B2220" t="s">
        <v>25</v>
      </c>
      <c r="C2220">
        <v>6</v>
      </c>
      <c r="D2220" t="s">
        <v>26</v>
      </c>
      <c r="E2220" t="s">
        <v>708</v>
      </c>
      <c r="F2220" t="s">
        <v>13</v>
      </c>
      <c r="G2220" t="s">
        <v>5375</v>
      </c>
      <c r="H2220" s="1">
        <v>0.7</v>
      </c>
      <c r="I2220" s="2">
        <v>43003</v>
      </c>
      <c r="J2220" t="s">
        <v>6491</v>
      </c>
      <c r="K2220" t="s">
        <v>16</v>
      </c>
      <c r="L2220">
        <v>37130</v>
      </c>
      <c r="M2220">
        <v>1636</v>
      </c>
      <c r="N2220" t="s">
        <v>722</v>
      </c>
      <c r="O2220">
        <v>-2</v>
      </c>
      <c r="P2220">
        <v>2</v>
      </c>
      <c r="Q2220" t="s">
        <v>18</v>
      </c>
      <c r="R2220" t="s">
        <v>8304</v>
      </c>
      <c r="S2220">
        <v>-2.2799999999999998</v>
      </c>
      <c r="T2220">
        <v>3</v>
      </c>
      <c r="U2220" t="s">
        <v>33</v>
      </c>
      <c r="V2220" s="2">
        <v>43010</v>
      </c>
      <c r="W2220" t="s">
        <v>39</v>
      </c>
      <c r="X2220" t="s">
        <v>214</v>
      </c>
      <c r="Y2220" t="s">
        <v>54</v>
      </c>
    </row>
    <row r="2221" spans="1:25" hidden="1" x14ac:dyDescent="0.35">
      <c r="A2221">
        <v>7</v>
      </c>
      <c r="B2221" t="s">
        <v>25</v>
      </c>
      <c r="C2221">
        <v>6</v>
      </c>
      <c r="D2221" t="s">
        <v>26</v>
      </c>
      <c r="E2221" t="s">
        <v>708</v>
      </c>
      <c r="F2221" t="s">
        <v>13</v>
      </c>
      <c r="G2221" t="s">
        <v>5375</v>
      </c>
      <c r="H2221" s="1">
        <v>0.7</v>
      </c>
      <c r="I2221" s="2">
        <v>43003</v>
      </c>
      <c r="J2221" t="s">
        <v>6491</v>
      </c>
      <c r="K2221" t="s">
        <v>16</v>
      </c>
      <c r="L2221">
        <v>37130</v>
      </c>
      <c r="M2221">
        <v>1630</v>
      </c>
      <c r="N2221" t="s">
        <v>8237</v>
      </c>
      <c r="O2221">
        <v>-5</v>
      </c>
      <c r="P2221">
        <v>4</v>
      </c>
      <c r="Q2221" t="s">
        <v>18</v>
      </c>
      <c r="R2221" t="s">
        <v>8304</v>
      </c>
      <c r="S2221">
        <v>-4.6500000000000004</v>
      </c>
      <c r="T2221">
        <v>6</v>
      </c>
      <c r="U2221" t="s">
        <v>33</v>
      </c>
      <c r="V2221" s="2">
        <v>43010</v>
      </c>
      <c r="W2221" t="s">
        <v>39</v>
      </c>
      <c r="X2221" t="s">
        <v>214</v>
      </c>
      <c r="Y2221" t="s">
        <v>54</v>
      </c>
    </row>
    <row r="2222" spans="1:25" hidden="1" x14ac:dyDescent="0.35">
      <c r="A2222">
        <v>5</v>
      </c>
      <c r="B2222" t="s">
        <v>43</v>
      </c>
      <c r="C2222">
        <v>6</v>
      </c>
      <c r="D2222" t="s">
        <v>26</v>
      </c>
      <c r="E2222" t="s">
        <v>65</v>
      </c>
      <c r="F2222" t="s">
        <v>13</v>
      </c>
      <c r="G2222" t="s">
        <v>718</v>
      </c>
      <c r="H2222" s="1">
        <v>0</v>
      </c>
      <c r="I2222" s="2">
        <v>42884</v>
      </c>
      <c r="J2222" t="s">
        <v>4554</v>
      </c>
      <c r="K2222" t="s">
        <v>30</v>
      </c>
      <c r="L2222">
        <v>98105</v>
      </c>
      <c r="M2222">
        <v>1498</v>
      </c>
      <c r="N2222" t="s">
        <v>3674</v>
      </c>
      <c r="O2222">
        <v>141</v>
      </c>
      <c r="P2222">
        <v>3</v>
      </c>
      <c r="Q2222" t="s">
        <v>32</v>
      </c>
      <c r="R2222" t="s">
        <v>8304</v>
      </c>
      <c r="S2222">
        <v>140.55000000000001</v>
      </c>
      <c r="T2222">
        <v>541</v>
      </c>
      <c r="U2222" t="s">
        <v>19</v>
      </c>
      <c r="V2222" s="2">
        <v>42889</v>
      </c>
      <c r="W2222" t="s">
        <v>39</v>
      </c>
      <c r="X2222" t="s">
        <v>69</v>
      </c>
      <c r="Y2222" t="s">
        <v>42</v>
      </c>
    </row>
    <row r="2223" spans="1:25" hidden="1" x14ac:dyDescent="0.35">
      <c r="A2223">
        <v>5</v>
      </c>
      <c r="B2223" t="s">
        <v>43</v>
      </c>
      <c r="C2223">
        <v>6</v>
      </c>
      <c r="D2223" t="s">
        <v>26</v>
      </c>
      <c r="E2223" t="s">
        <v>65</v>
      </c>
      <c r="F2223" t="s">
        <v>13</v>
      </c>
      <c r="G2223" t="s">
        <v>718</v>
      </c>
      <c r="H2223" s="1">
        <v>0</v>
      </c>
      <c r="I2223" s="2">
        <v>42884</v>
      </c>
      <c r="J2223" t="s">
        <v>4554</v>
      </c>
      <c r="K2223" t="s">
        <v>30</v>
      </c>
      <c r="L2223">
        <v>98105</v>
      </c>
      <c r="M2223">
        <v>1685</v>
      </c>
      <c r="N2223" t="s">
        <v>1179</v>
      </c>
      <c r="O2223">
        <v>16</v>
      </c>
      <c r="P2223">
        <v>5</v>
      </c>
      <c r="Q2223" t="s">
        <v>32</v>
      </c>
      <c r="R2223" t="s">
        <v>8304</v>
      </c>
      <c r="S2223">
        <v>15.55</v>
      </c>
      <c r="T2223">
        <v>32</v>
      </c>
      <c r="U2223" t="s">
        <v>19</v>
      </c>
      <c r="V2223" s="2">
        <v>42889</v>
      </c>
      <c r="W2223" t="s">
        <v>39</v>
      </c>
      <c r="X2223" t="s">
        <v>69</v>
      </c>
      <c r="Y2223" t="s">
        <v>64</v>
      </c>
    </row>
    <row r="2224" spans="1:25" hidden="1" x14ac:dyDescent="0.35">
      <c r="A2224">
        <v>5</v>
      </c>
      <c r="B2224" t="s">
        <v>43</v>
      </c>
      <c r="C2224">
        <v>6</v>
      </c>
      <c r="D2224" t="s">
        <v>26</v>
      </c>
      <c r="E2224" t="s">
        <v>65</v>
      </c>
      <c r="F2224" t="s">
        <v>13</v>
      </c>
      <c r="G2224" t="s">
        <v>718</v>
      </c>
      <c r="H2224" s="1">
        <v>0.2</v>
      </c>
      <c r="I2224" s="2">
        <v>42884</v>
      </c>
      <c r="J2224" t="s">
        <v>4554</v>
      </c>
      <c r="K2224" t="s">
        <v>30</v>
      </c>
      <c r="L2224">
        <v>98105</v>
      </c>
      <c r="M2224">
        <v>269</v>
      </c>
      <c r="N2224" t="s">
        <v>8244</v>
      </c>
      <c r="O2224">
        <v>63</v>
      </c>
      <c r="P2224">
        <v>5</v>
      </c>
      <c r="Q2224" t="s">
        <v>32</v>
      </c>
      <c r="R2224" t="s">
        <v>8304</v>
      </c>
      <c r="S2224">
        <v>62.91</v>
      </c>
      <c r="T2224">
        <v>168</v>
      </c>
      <c r="U2224" t="s">
        <v>19</v>
      </c>
      <c r="V2224" s="2">
        <v>42889</v>
      </c>
      <c r="W2224" t="s">
        <v>39</v>
      </c>
      <c r="X2224" t="s">
        <v>69</v>
      </c>
      <c r="Y2224" t="s">
        <v>54</v>
      </c>
    </row>
    <row r="2225" spans="1:25" hidden="1" x14ac:dyDescent="0.35">
      <c r="A2225">
        <v>4</v>
      </c>
      <c r="B2225" t="s">
        <v>43</v>
      </c>
      <c r="C2225">
        <v>6</v>
      </c>
      <c r="D2225" t="s">
        <v>26</v>
      </c>
      <c r="E2225" t="s">
        <v>737</v>
      </c>
      <c r="F2225" t="s">
        <v>13</v>
      </c>
      <c r="G2225" t="s">
        <v>1785</v>
      </c>
      <c r="H2225" s="1">
        <v>0.2</v>
      </c>
      <c r="I2225" s="2">
        <v>43100</v>
      </c>
      <c r="J2225" t="s">
        <v>3847</v>
      </c>
      <c r="K2225" t="s">
        <v>73</v>
      </c>
      <c r="L2225">
        <v>78745</v>
      </c>
      <c r="M2225">
        <v>1518</v>
      </c>
      <c r="N2225" t="s">
        <v>3125</v>
      </c>
      <c r="O2225">
        <v>1</v>
      </c>
      <c r="P2225">
        <v>2</v>
      </c>
      <c r="Q2225" t="s">
        <v>75</v>
      </c>
      <c r="R2225" t="s">
        <v>8304</v>
      </c>
      <c r="S2225">
        <v>0.56999999999999995</v>
      </c>
      <c r="T2225">
        <v>3</v>
      </c>
      <c r="U2225" t="s">
        <v>19</v>
      </c>
      <c r="V2225" s="2">
        <v>43104</v>
      </c>
      <c r="W2225" t="s">
        <v>39</v>
      </c>
      <c r="X2225" t="s">
        <v>77</v>
      </c>
      <c r="Y2225" t="s">
        <v>176</v>
      </c>
    </row>
    <row r="2226" spans="1:25" hidden="1" x14ac:dyDescent="0.35">
      <c r="A2226">
        <v>4</v>
      </c>
      <c r="B2226" t="s">
        <v>43</v>
      </c>
      <c r="C2226">
        <v>6</v>
      </c>
      <c r="D2226" t="s">
        <v>26</v>
      </c>
      <c r="E2226" t="s">
        <v>737</v>
      </c>
      <c r="F2226" t="s">
        <v>13</v>
      </c>
      <c r="G2226" t="s">
        <v>1785</v>
      </c>
      <c r="H2226" s="1">
        <v>0.2</v>
      </c>
      <c r="I2226" s="2">
        <v>43100</v>
      </c>
      <c r="J2226" t="s">
        <v>3847</v>
      </c>
      <c r="K2226" t="s">
        <v>73</v>
      </c>
      <c r="L2226">
        <v>78745</v>
      </c>
      <c r="M2226">
        <v>659</v>
      </c>
      <c r="N2226" t="s">
        <v>1443</v>
      </c>
      <c r="O2226">
        <v>-27</v>
      </c>
      <c r="P2226">
        <v>2</v>
      </c>
      <c r="Q2226" t="s">
        <v>75</v>
      </c>
      <c r="R2226" t="s">
        <v>8304</v>
      </c>
      <c r="S2226">
        <v>-26.72</v>
      </c>
      <c r="T2226">
        <v>153</v>
      </c>
      <c r="U2226" t="s">
        <v>19</v>
      </c>
      <c r="V2226" s="2">
        <v>43104</v>
      </c>
      <c r="W2226" t="s">
        <v>39</v>
      </c>
      <c r="X2226" t="s">
        <v>77</v>
      </c>
      <c r="Y2226" t="s">
        <v>42</v>
      </c>
    </row>
    <row r="2227" spans="1:25" hidden="1" x14ac:dyDescent="0.35">
      <c r="A2227">
        <v>4</v>
      </c>
      <c r="B2227" t="s">
        <v>43</v>
      </c>
      <c r="C2227">
        <v>6</v>
      </c>
      <c r="D2227" t="s">
        <v>26</v>
      </c>
      <c r="E2227" t="s">
        <v>737</v>
      </c>
      <c r="F2227" t="s">
        <v>13</v>
      </c>
      <c r="G2227" t="s">
        <v>1785</v>
      </c>
      <c r="H2227" s="1">
        <v>0.2</v>
      </c>
      <c r="I2227" s="2">
        <v>43100</v>
      </c>
      <c r="J2227" t="s">
        <v>3847</v>
      </c>
      <c r="K2227" t="s">
        <v>73</v>
      </c>
      <c r="L2227">
        <v>78745</v>
      </c>
      <c r="M2227">
        <v>1504</v>
      </c>
      <c r="N2227" t="s">
        <v>774</v>
      </c>
      <c r="O2227">
        <v>-1</v>
      </c>
      <c r="P2227">
        <v>2</v>
      </c>
      <c r="Q2227" t="s">
        <v>75</v>
      </c>
      <c r="R2227" t="s">
        <v>8304</v>
      </c>
      <c r="S2227">
        <v>-1.32</v>
      </c>
      <c r="T2227">
        <v>6</v>
      </c>
      <c r="U2227" t="s">
        <v>19</v>
      </c>
      <c r="V2227" s="2">
        <v>43104</v>
      </c>
      <c r="W2227" t="s">
        <v>39</v>
      </c>
      <c r="X2227" t="s">
        <v>77</v>
      </c>
      <c r="Y2227" t="s">
        <v>356</v>
      </c>
    </row>
    <row r="2228" spans="1:25" hidden="1" x14ac:dyDescent="0.35">
      <c r="A2228">
        <v>5</v>
      </c>
      <c r="B2228" t="s">
        <v>25</v>
      </c>
      <c r="C2228">
        <v>3</v>
      </c>
      <c r="D2228" t="s">
        <v>26</v>
      </c>
      <c r="E2228" t="s">
        <v>171</v>
      </c>
      <c r="F2228" t="s">
        <v>13</v>
      </c>
      <c r="G2228" t="s">
        <v>3147</v>
      </c>
      <c r="H2228" s="1">
        <v>0</v>
      </c>
      <c r="I2228" s="2">
        <v>43006</v>
      </c>
      <c r="J2228" t="s">
        <v>3468</v>
      </c>
      <c r="K2228" t="s">
        <v>102</v>
      </c>
      <c r="L2228">
        <v>10035</v>
      </c>
      <c r="M2228">
        <v>654</v>
      </c>
      <c r="N2228" t="s">
        <v>957</v>
      </c>
      <c r="O2228">
        <v>76</v>
      </c>
      <c r="P2228">
        <v>6</v>
      </c>
      <c r="Q2228" t="s">
        <v>104</v>
      </c>
      <c r="R2228" t="s">
        <v>8304</v>
      </c>
      <c r="S2228">
        <v>76.319999999999993</v>
      </c>
      <c r="T2228">
        <v>294</v>
      </c>
      <c r="U2228" t="s">
        <v>19</v>
      </c>
      <c r="V2228" s="2">
        <v>43011</v>
      </c>
      <c r="W2228" t="s">
        <v>20</v>
      </c>
      <c r="X2228" t="s">
        <v>175</v>
      </c>
      <c r="Y2228" t="s">
        <v>56</v>
      </c>
    </row>
    <row r="2229" spans="1:25" hidden="1" x14ac:dyDescent="0.35">
      <c r="A2229">
        <v>5</v>
      </c>
      <c r="B2229" t="s">
        <v>25</v>
      </c>
      <c r="C2229">
        <v>3</v>
      </c>
      <c r="D2229" t="s">
        <v>50</v>
      </c>
      <c r="E2229" t="s">
        <v>171</v>
      </c>
      <c r="F2229" t="s">
        <v>13</v>
      </c>
      <c r="G2229" t="s">
        <v>3147</v>
      </c>
      <c r="H2229" s="1">
        <v>0</v>
      </c>
      <c r="I2229" s="2">
        <v>43006</v>
      </c>
      <c r="J2229" t="s">
        <v>3468</v>
      </c>
      <c r="K2229" t="s">
        <v>102</v>
      </c>
      <c r="L2229">
        <v>10035</v>
      </c>
      <c r="M2229">
        <v>1176</v>
      </c>
      <c r="N2229" t="s">
        <v>821</v>
      </c>
      <c r="O2229">
        <v>89</v>
      </c>
      <c r="P2229">
        <v>2</v>
      </c>
      <c r="Q2229" t="s">
        <v>104</v>
      </c>
      <c r="R2229" t="s">
        <v>8304</v>
      </c>
      <c r="S2229">
        <v>89.31</v>
      </c>
      <c r="T2229">
        <v>308</v>
      </c>
      <c r="U2229" t="s">
        <v>19</v>
      </c>
      <c r="V2229" s="2">
        <v>43011</v>
      </c>
      <c r="W2229" t="s">
        <v>20</v>
      </c>
      <c r="X2229" t="s">
        <v>175</v>
      </c>
      <c r="Y2229" t="s">
        <v>52</v>
      </c>
    </row>
    <row r="2230" spans="1:25" hidden="1" x14ac:dyDescent="0.35">
      <c r="A2230">
        <v>7</v>
      </c>
      <c r="B2230" t="s">
        <v>25</v>
      </c>
      <c r="C2230">
        <v>6</v>
      </c>
      <c r="D2230" t="s">
        <v>26</v>
      </c>
      <c r="E2230" t="s">
        <v>6231</v>
      </c>
      <c r="F2230" t="s">
        <v>13</v>
      </c>
      <c r="G2230" t="s">
        <v>1438</v>
      </c>
      <c r="H2230" s="1">
        <v>0.2</v>
      </c>
      <c r="I2230" s="2">
        <v>43042</v>
      </c>
      <c r="J2230" t="s">
        <v>6232</v>
      </c>
      <c r="K2230" t="s">
        <v>73</v>
      </c>
      <c r="L2230">
        <v>76117</v>
      </c>
      <c r="M2230">
        <v>2</v>
      </c>
      <c r="N2230" t="s">
        <v>754</v>
      </c>
      <c r="O2230">
        <v>2</v>
      </c>
      <c r="P2230">
        <v>2</v>
      </c>
      <c r="Q2230" t="s">
        <v>75</v>
      </c>
      <c r="R2230" t="s">
        <v>8304</v>
      </c>
      <c r="S2230">
        <v>2.15</v>
      </c>
      <c r="T2230">
        <v>7</v>
      </c>
      <c r="U2230" t="s">
        <v>33</v>
      </c>
      <c r="V2230" s="2">
        <v>43049</v>
      </c>
      <c r="W2230" t="s">
        <v>39</v>
      </c>
      <c r="X2230" t="s">
        <v>77</v>
      </c>
      <c r="Y2230" t="s">
        <v>119</v>
      </c>
    </row>
    <row r="2231" spans="1:25" hidden="1" x14ac:dyDescent="0.35">
      <c r="A2231">
        <v>5</v>
      </c>
      <c r="B2231" t="s">
        <v>43</v>
      </c>
      <c r="C2231">
        <v>6</v>
      </c>
      <c r="D2231" t="s">
        <v>26</v>
      </c>
      <c r="E2231" t="s">
        <v>6237</v>
      </c>
      <c r="F2231" t="s">
        <v>13</v>
      </c>
      <c r="G2231" t="s">
        <v>1224</v>
      </c>
      <c r="H2231" s="1">
        <v>0.2</v>
      </c>
      <c r="I2231" s="2">
        <v>42738</v>
      </c>
      <c r="J2231" t="s">
        <v>6238</v>
      </c>
      <c r="K2231" t="s">
        <v>73</v>
      </c>
      <c r="L2231">
        <v>77520</v>
      </c>
      <c r="M2231">
        <v>1813</v>
      </c>
      <c r="N2231" t="s">
        <v>691</v>
      </c>
      <c r="O2231">
        <v>4</v>
      </c>
      <c r="P2231">
        <v>2</v>
      </c>
      <c r="Q2231" t="s">
        <v>75</v>
      </c>
      <c r="R2231" t="s">
        <v>8304</v>
      </c>
      <c r="S2231">
        <v>3.63</v>
      </c>
      <c r="T2231">
        <v>10</v>
      </c>
      <c r="U2231" t="s">
        <v>33</v>
      </c>
      <c r="V2231" s="2">
        <v>42743</v>
      </c>
      <c r="W2231" t="s">
        <v>39</v>
      </c>
      <c r="X2231" t="s">
        <v>77</v>
      </c>
      <c r="Y2231" t="s">
        <v>64</v>
      </c>
    </row>
    <row r="2232" spans="1:25" hidden="1" x14ac:dyDescent="0.35">
      <c r="A2232">
        <v>7</v>
      </c>
      <c r="B2232" t="s">
        <v>25</v>
      </c>
      <c r="C2232">
        <v>6</v>
      </c>
      <c r="D2232" t="s">
        <v>26</v>
      </c>
      <c r="E2232" t="s">
        <v>122</v>
      </c>
      <c r="F2232" t="s">
        <v>13</v>
      </c>
      <c r="G2232" t="s">
        <v>758</v>
      </c>
      <c r="H2232" s="1">
        <v>0.2</v>
      </c>
      <c r="I2232" s="2">
        <v>42933</v>
      </c>
      <c r="J2232" t="s">
        <v>6253</v>
      </c>
      <c r="K2232" t="s">
        <v>73</v>
      </c>
      <c r="L2232">
        <v>77041</v>
      </c>
      <c r="M2232">
        <v>186</v>
      </c>
      <c r="N2232" t="s">
        <v>4268</v>
      </c>
      <c r="O2232">
        <v>2</v>
      </c>
      <c r="P2232">
        <v>3</v>
      </c>
      <c r="Q2232" t="s">
        <v>75</v>
      </c>
      <c r="R2232" t="s">
        <v>8304</v>
      </c>
      <c r="S2232">
        <v>2.04</v>
      </c>
      <c r="T2232">
        <v>6</v>
      </c>
      <c r="U2232" t="s">
        <v>33</v>
      </c>
      <c r="V2232" s="2">
        <v>42940</v>
      </c>
      <c r="W2232" t="s">
        <v>39</v>
      </c>
      <c r="X2232" t="s">
        <v>77</v>
      </c>
      <c r="Y2232" t="s">
        <v>35</v>
      </c>
    </row>
    <row r="2233" spans="1:25" hidden="1" x14ac:dyDescent="0.35">
      <c r="A2233">
        <v>7</v>
      </c>
      <c r="B2233" t="s">
        <v>25</v>
      </c>
      <c r="C2233">
        <v>6</v>
      </c>
      <c r="D2233" t="s">
        <v>26</v>
      </c>
      <c r="E2233" t="s">
        <v>122</v>
      </c>
      <c r="F2233" t="s">
        <v>13</v>
      </c>
      <c r="G2233" t="s">
        <v>758</v>
      </c>
      <c r="H2233" s="1">
        <v>0.2</v>
      </c>
      <c r="I2233" s="2">
        <v>42933</v>
      </c>
      <c r="J2233" t="s">
        <v>6253</v>
      </c>
      <c r="K2233" t="s">
        <v>73</v>
      </c>
      <c r="L2233">
        <v>77041</v>
      </c>
      <c r="M2233">
        <v>115</v>
      </c>
      <c r="N2233" t="s">
        <v>1120</v>
      </c>
      <c r="O2233">
        <v>3</v>
      </c>
      <c r="P2233">
        <v>4</v>
      </c>
      <c r="Q2233" t="s">
        <v>75</v>
      </c>
      <c r="R2233" t="s">
        <v>8304</v>
      </c>
      <c r="S2233">
        <v>3.43</v>
      </c>
      <c r="T2233">
        <v>14</v>
      </c>
      <c r="U2233" t="s">
        <v>33</v>
      </c>
      <c r="V2233" s="2">
        <v>42940</v>
      </c>
      <c r="W2233" t="s">
        <v>39</v>
      </c>
      <c r="X2233" t="s">
        <v>77</v>
      </c>
      <c r="Y2233" t="s">
        <v>176</v>
      </c>
    </row>
    <row r="2234" spans="1:25" x14ac:dyDescent="0.35">
      <c r="A2234">
        <v>7</v>
      </c>
      <c r="B2234" t="s">
        <v>25</v>
      </c>
      <c r="C2234">
        <v>6</v>
      </c>
      <c r="D2234" t="s">
        <v>11</v>
      </c>
      <c r="E2234" t="s">
        <v>27</v>
      </c>
      <c r="F2234" t="s">
        <v>13</v>
      </c>
      <c r="G2234" t="s">
        <v>16</v>
      </c>
      <c r="H2234" s="1">
        <v>0</v>
      </c>
      <c r="I2234" s="2">
        <v>42975</v>
      </c>
      <c r="J2234" t="s">
        <v>2594</v>
      </c>
      <c r="K2234" t="s">
        <v>30</v>
      </c>
      <c r="L2234">
        <v>90049</v>
      </c>
      <c r="M2234">
        <v>592</v>
      </c>
      <c r="N2234" t="s">
        <v>766</v>
      </c>
      <c r="O2234">
        <v>2</v>
      </c>
      <c r="P2234">
        <v>2</v>
      </c>
      <c r="Q2234" t="s">
        <v>32</v>
      </c>
      <c r="R2234" t="s">
        <v>8304</v>
      </c>
      <c r="S2234">
        <v>1.75</v>
      </c>
      <c r="T2234">
        <v>4</v>
      </c>
      <c r="U2234" t="s">
        <v>19</v>
      </c>
      <c r="V2234" s="2">
        <v>42982</v>
      </c>
      <c r="W2234" t="s">
        <v>39</v>
      </c>
      <c r="X2234" t="s">
        <v>34</v>
      </c>
      <c r="Y2234" t="s">
        <v>47</v>
      </c>
    </row>
    <row r="2235" spans="1:25" x14ac:dyDescent="0.35">
      <c r="A2235">
        <v>7</v>
      </c>
      <c r="B2235" t="s">
        <v>25</v>
      </c>
      <c r="C2235">
        <v>6</v>
      </c>
      <c r="D2235" t="s">
        <v>11</v>
      </c>
      <c r="E2235" t="s">
        <v>27</v>
      </c>
      <c r="F2235" t="s">
        <v>13</v>
      </c>
      <c r="G2235" t="s">
        <v>16</v>
      </c>
      <c r="H2235" s="1">
        <v>0.15</v>
      </c>
      <c r="I2235" s="2">
        <v>42975</v>
      </c>
      <c r="J2235" t="s">
        <v>2594</v>
      </c>
      <c r="K2235" t="s">
        <v>30</v>
      </c>
      <c r="L2235">
        <v>90049</v>
      </c>
      <c r="M2235">
        <v>1228</v>
      </c>
      <c r="N2235" t="s">
        <v>8110</v>
      </c>
      <c r="O2235">
        <v>29</v>
      </c>
      <c r="P2235">
        <v>2</v>
      </c>
      <c r="Q2235" t="s">
        <v>32</v>
      </c>
      <c r="R2235" t="s">
        <v>8304</v>
      </c>
      <c r="S2235">
        <v>28.96</v>
      </c>
      <c r="T2235">
        <v>308</v>
      </c>
      <c r="U2235" t="s">
        <v>19</v>
      </c>
      <c r="V2235" s="2">
        <v>42982</v>
      </c>
      <c r="W2235" t="s">
        <v>39</v>
      </c>
      <c r="X2235" t="s">
        <v>34</v>
      </c>
      <c r="Y2235" t="s">
        <v>22</v>
      </c>
    </row>
    <row r="2236" spans="1:25" x14ac:dyDescent="0.35">
      <c r="A2236">
        <v>7</v>
      </c>
      <c r="B2236" t="s">
        <v>25</v>
      </c>
      <c r="C2236">
        <v>6</v>
      </c>
      <c r="D2236" t="s">
        <v>26</v>
      </c>
      <c r="E2236" t="s">
        <v>27</v>
      </c>
      <c r="F2236" t="s">
        <v>13</v>
      </c>
      <c r="G2236" t="s">
        <v>16</v>
      </c>
      <c r="H2236" s="1">
        <v>0</v>
      </c>
      <c r="I2236" s="2">
        <v>42975</v>
      </c>
      <c r="J2236" t="s">
        <v>2594</v>
      </c>
      <c r="K2236" t="s">
        <v>30</v>
      </c>
      <c r="L2236">
        <v>90049</v>
      </c>
      <c r="M2236">
        <v>866</v>
      </c>
      <c r="N2236" t="s">
        <v>1197</v>
      </c>
      <c r="O2236">
        <v>268</v>
      </c>
      <c r="P2236">
        <v>5</v>
      </c>
      <c r="Q2236" t="s">
        <v>32</v>
      </c>
      <c r="R2236" t="s">
        <v>8304</v>
      </c>
      <c r="S2236">
        <v>267.7</v>
      </c>
      <c r="T2236">
        <v>892</v>
      </c>
      <c r="U2236" t="s">
        <v>19</v>
      </c>
      <c r="V2236" s="2">
        <v>42982</v>
      </c>
      <c r="W2236" t="s">
        <v>39</v>
      </c>
      <c r="X2236" t="s">
        <v>34</v>
      </c>
      <c r="Y2236" t="s">
        <v>42</v>
      </c>
    </row>
    <row r="2237" spans="1:25" x14ac:dyDescent="0.35">
      <c r="A2237">
        <v>7</v>
      </c>
      <c r="B2237" t="s">
        <v>25</v>
      </c>
      <c r="C2237">
        <v>6</v>
      </c>
      <c r="D2237" t="s">
        <v>26</v>
      </c>
      <c r="E2237" t="s">
        <v>27</v>
      </c>
      <c r="F2237" t="s">
        <v>13</v>
      </c>
      <c r="G2237" t="s">
        <v>16</v>
      </c>
      <c r="H2237" s="1">
        <v>0</v>
      </c>
      <c r="I2237" s="2">
        <v>42975</v>
      </c>
      <c r="J2237" t="s">
        <v>2594</v>
      </c>
      <c r="K2237" t="s">
        <v>30</v>
      </c>
      <c r="L2237">
        <v>90049</v>
      </c>
      <c r="M2237">
        <v>418</v>
      </c>
      <c r="N2237" t="s">
        <v>1056</v>
      </c>
      <c r="O2237">
        <v>29</v>
      </c>
      <c r="P2237">
        <v>9</v>
      </c>
      <c r="Q2237" t="s">
        <v>32</v>
      </c>
      <c r="R2237" t="s">
        <v>8304</v>
      </c>
      <c r="S2237">
        <v>29.15</v>
      </c>
      <c r="T2237">
        <v>729</v>
      </c>
      <c r="U2237" t="s">
        <v>19</v>
      </c>
      <c r="V2237" s="2">
        <v>42982</v>
      </c>
      <c r="W2237" t="s">
        <v>39</v>
      </c>
      <c r="X2237" t="s">
        <v>34</v>
      </c>
      <c r="Y2237" t="s">
        <v>42</v>
      </c>
    </row>
    <row r="2238" spans="1:25" x14ac:dyDescent="0.35">
      <c r="A2238">
        <v>7</v>
      </c>
      <c r="B2238" t="s">
        <v>25</v>
      </c>
      <c r="C2238">
        <v>6</v>
      </c>
      <c r="D2238" t="s">
        <v>26</v>
      </c>
      <c r="E2238" t="s">
        <v>27</v>
      </c>
      <c r="F2238" t="s">
        <v>13</v>
      </c>
      <c r="G2238" t="s">
        <v>16</v>
      </c>
      <c r="H2238" s="1">
        <v>0.2</v>
      </c>
      <c r="I2238" s="2">
        <v>42975</v>
      </c>
      <c r="J2238" t="s">
        <v>2594</v>
      </c>
      <c r="K2238" t="s">
        <v>30</v>
      </c>
      <c r="L2238">
        <v>90049</v>
      </c>
      <c r="M2238">
        <v>722</v>
      </c>
      <c r="N2238" t="s">
        <v>2837</v>
      </c>
      <c r="O2238">
        <v>14</v>
      </c>
      <c r="P2238">
        <v>5</v>
      </c>
      <c r="Q2238" t="s">
        <v>32</v>
      </c>
      <c r="R2238" t="s">
        <v>8304</v>
      </c>
      <c r="S2238">
        <v>13.96</v>
      </c>
      <c r="T2238">
        <v>41</v>
      </c>
      <c r="U2238" t="s">
        <v>19</v>
      </c>
      <c r="V2238" s="2">
        <v>42982</v>
      </c>
      <c r="W2238" t="s">
        <v>39</v>
      </c>
      <c r="X2238" t="s">
        <v>34</v>
      </c>
      <c r="Y2238" t="s">
        <v>54</v>
      </c>
    </row>
    <row r="2239" spans="1:25" x14ac:dyDescent="0.35">
      <c r="A2239">
        <v>7</v>
      </c>
      <c r="B2239" t="s">
        <v>25</v>
      </c>
      <c r="C2239">
        <v>6</v>
      </c>
      <c r="D2239" t="s">
        <v>50</v>
      </c>
      <c r="E2239" t="s">
        <v>27</v>
      </c>
      <c r="F2239" t="s">
        <v>13</v>
      </c>
      <c r="G2239" t="s">
        <v>16</v>
      </c>
      <c r="H2239" s="1">
        <v>0.2</v>
      </c>
      <c r="I2239" s="2">
        <v>42975</v>
      </c>
      <c r="J2239" t="s">
        <v>2594</v>
      </c>
      <c r="K2239" t="s">
        <v>30</v>
      </c>
      <c r="L2239">
        <v>90049</v>
      </c>
      <c r="M2239">
        <v>931</v>
      </c>
      <c r="N2239" t="s">
        <v>4880</v>
      </c>
      <c r="O2239">
        <v>15</v>
      </c>
      <c r="P2239">
        <v>3</v>
      </c>
      <c r="Q2239" t="s">
        <v>32</v>
      </c>
      <c r="R2239" t="s">
        <v>8304</v>
      </c>
      <c r="S2239">
        <v>15.11</v>
      </c>
      <c r="T2239">
        <v>43</v>
      </c>
      <c r="U2239" t="s">
        <v>19</v>
      </c>
      <c r="V2239" s="2">
        <v>42982</v>
      </c>
      <c r="W2239" t="s">
        <v>39</v>
      </c>
      <c r="X2239" t="s">
        <v>34</v>
      </c>
      <c r="Y2239" t="s">
        <v>52</v>
      </c>
    </row>
    <row r="2240" spans="1:25" hidden="1" x14ac:dyDescent="0.35">
      <c r="A2240">
        <v>6</v>
      </c>
      <c r="B2240" t="s">
        <v>10</v>
      </c>
      <c r="C2240">
        <v>6</v>
      </c>
      <c r="D2240" t="s">
        <v>26</v>
      </c>
      <c r="E2240" t="s">
        <v>65</v>
      </c>
      <c r="F2240" t="s">
        <v>13</v>
      </c>
      <c r="G2240" t="s">
        <v>804</v>
      </c>
      <c r="H2240" s="1">
        <v>0</v>
      </c>
      <c r="I2240" s="2">
        <v>42823</v>
      </c>
      <c r="J2240" t="s">
        <v>4555</v>
      </c>
      <c r="K2240" t="s">
        <v>30</v>
      </c>
      <c r="L2240">
        <v>98103</v>
      </c>
      <c r="M2240">
        <v>37</v>
      </c>
      <c r="N2240" t="s">
        <v>3422</v>
      </c>
      <c r="O2240">
        <v>21</v>
      </c>
      <c r="P2240">
        <v>4</v>
      </c>
      <c r="Q2240" t="s">
        <v>32</v>
      </c>
      <c r="R2240" t="s">
        <v>8304</v>
      </c>
      <c r="S2240">
        <v>21.25</v>
      </c>
      <c r="T2240">
        <v>73</v>
      </c>
      <c r="U2240" t="s">
        <v>19</v>
      </c>
      <c r="V2240" s="2">
        <v>42829</v>
      </c>
      <c r="W2240" t="s">
        <v>39</v>
      </c>
      <c r="X2240" t="s">
        <v>69</v>
      </c>
      <c r="Y2240" t="s">
        <v>56</v>
      </c>
    </row>
    <row r="2241" spans="1:25" x14ac:dyDescent="0.35">
      <c r="A2241">
        <v>3</v>
      </c>
      <c r="B2241" t="s">
        <v>25</v>
      </c>
      <c r="C2241">
        <v>1</v>
      </c>
      <c r="D2241" t="s">
        <v>26</v>
      </c>
      <c r="E2241" t="s">
        <v>88</v>
      </c>
      <c r="F2241" t="s">
        <v>13</v>
      </c>
      <c r="G2241" t="s">
        <v>2312</v>
      </c>
      <c r="H2241" s="1">
        <v>0</v>
      </c>
      <c r="I2241" s="2">
        <v>43012</v>
      </c>
      <c r="J2241" t="s">
        <v>3094</v>
      </c>
      <c r="K2241" t="s">
        <v>30</v>
      </c>
      <c r="L2241">
        <v>94109</v>
      </c>
      <c r="M2241">
        <v>1545</v>
      </c>
      <c r="N2241" t="s">
        <v>391</v>
      </c>
      <c r="O2241">
        <v>7</v>
      </c>
      <c r="P2241">
        <v>2</v>
      </c>
      <c r="Q2241" t="s">
        <v>32</v>
      </c>
      <c r="R2241" t="s">
        <v>8304</v>
      </c>
      <c r="S2241">
        <v>7.01</v>
      </c>
      <c r="T2241">
        <v>27</v>
      </c>
      <c r="U2241" t="s">
        <v>19</v>
      </c>
      <c r="V2241" s="2">
        <v>43015</v>
      </c>
      <c r="W2241" t="s">
        <v>130</v>
      </c>
      <c r="X2241" t="s">
        <v>34</v>
      </c>
      <c r="Y2241" t="s">
        <v>42</v>
      </c>
    </row>
    <row r="2242" spans="1:25" hidden="1" x14ac:dyDescent="0.35">
      <c r="A2242">
        <v>5</v>
      </c>
      <c r="B2242" t="s">
        <v>43</v>
      </c>
      <c r="C2242">
        <v>6</v>
      </c>
      <c r="D2242" t="s">
        <v>26</v>
      </c>
      <c r="E2242" t="s">
        <v>192</v>
      </c>
      <c r="F2242" t="s">
        <v>13</v>
      </c>
      <c r="G2242" t="s">
        <v>5310</v>
      </c>
      <c r="H2242" s="1">
        <v>0.2</v>
      </c>
      <c r="I2242" s="2">
        <v>42824</v>
      </c>
      <c r="J2242" t="s">
        <v>6279</v>
      </c>
      <c r="K2242" t="s">
        <v>73</v>
      </c>
      <c r="L2242">
        <v>60610</v>
      </c>
      <c r="M2242">
        <v>96</v>
      </c>
      <c r="N2242" t="s">
        <v>8224</v>
      </c>
      <c r="O2242">
        <v>9</v>
      </c>
      <c r="P2242">
        <v>5</v>
      </c>
      <c r="Q2242" t="s">
        <v>75</v>
      </c>
      <c r="R2242" t="s">
        <v>8304</v>
      </c>
      <c r="S2242">
        <v>8.5299999999999994</v>
      </c>
      <c r="T2242">
        <v>24</v>
      </c>
      <c r="U2242" t="s">
        <v>33</v>
      </c>
      <c r="V2242" s="2">
        <v>42829</v>
      </c>
      <c r="W2242" t="s">
        <v>39</v>
      </c>
      <c r="X2242" t="s">
        <v>139</v>
      </c>
      <c r="Y2242" t="s">
        <v>64</v>
      </c>
    </row>
    <row r="2243" spans="1:25" hidden="1" x14ac:dyDescent="0.35">
      <c r="A2243">
        <v>5</v>
      </c>
      <c r="B2243" t="s">
        <v>43</v>
      </c>
      <c r="C2243">
        <v>6</v>
      </c>
      <c r="D2243" t="s">
        <v>50</v>
      </c>
      <c r="E2243" t="s">
        <v>192</v>
      </c>
      <c r="F2243" t="s">
        <v>13</v>
      </c>
      <c r="G2243" t="s">
        <v>5310</v>
      </c>
      <c r="H2243" s="1">
        <v>0.2</v>
      </c>
      <c r="I2243" s="2">
        <v>42824</v>
      </c>
      <c r="J2243" t="s">
        <v>6279</v>
      </c>
      <c r="K2243" t="s">
        <v>73</v>
      </c>
      <c r="L2243">
        <v>60610</v>
      </c>
      <c r="M2243">
        <v>156</v>
      </c>
      <c r="N2243" t="s">
        <v>4832</v>
      </c>
      <c r="O2243">
        <v>14</v>
      </c>
      <c r="P2243">
        <v>5</v>
      </c>
      <c r="Q2243" t="s">
        <v>75</v>
      </c>
      <c r="R2243" t="s">
        <v>8304</v>
      </c>
      <c r="S2243">
        <v>13.57</v>
      </c>
      <c r="T2243">
        <v>181</v>
      </c>
      <c r="U2243" t="s">
        <v>33</v>
      </c>
      <c r="V2243" s="2">
        <v>42829</v>
      </c>
      <c r="W2243" t="s">
        <v>39</v>
      </c>
      <c r="X2243" t="s">
        <v>139</v>
      </c>
      <c r="Y2243" t="s">
        <v>52</v>
      </c>
    </row>
    <row r="2244" spans="1:25" hidden="1" x14ac:dyDescent="0.35">
      <c r="A2244">
        <v>5</v>
      </c>
      <c r="B2244" t="s">
        <v>43</v>
      </c>
      <c r="C2244">
        <v>6</v>
      </c>
      <c r="D2244" t="s">
        <v>26</v>
      </c>
      <c r="E2244" t="s">
        <v>998</v>
      </c>
      <c r="F2244" t="s">
        <v>13</v>
      </c>
      <c r="G2244" t="s">
        <v>6472</v>
      </c>
      <c r="H2244" s="1">
        <v>0</v>
      </c>
      <c r="I2244" s="2">
        <v>42816</v>
      </c>
      <c r="J2244" t="s">
        <v>6473</v>
      </c>
      <c r="K2244" t="s">
        <v>16</v>
      </c>
      <c r="L2244">
        <v>35810</v>
      </c>
      <c r="M2244">
        <v>1130</v>
      </c>
      <c r="N2244" t="s">
        <v>3925</v>
      </c>
      <c r="O2244">
        <v>5</v>
      </c>
      <c r="P2244">
        <v>4</v>
      </c>
      <c r="Q2244" t="s">
        <v>18</v>
      </c>
      <c r="R2244" t="s">
        <v>8304</v>
      </c>
      <c r="S2244">
        <v>5.48</v>
      </c>
      <c r="T2244">
        <v>20</v>
      </c>
      <c r="U2244" t="s">
        <v>33</v>
      </c>
      <c r="V2244" s="2">
        <v>42821</v>
      </c>
      <c r="W2244" t="s">
        <v>39</v>
      </c>
      <c r="X2244" t="s">
        <v>225</v>
      </c>
      <c r="Y2244" t="s">
        <v>49</v>
      </c>
    </row>
    <row r="2245" spans="1:25" hidden="1" x14ac:dyDescent="0.35">
      <c r="A2245">
        <v>2</v>
      </c>
      <c r="B2245" t="s">
        <v>25</v>
      </c>
      <c r="C2245">
        <v>1</v>
      </c>
      <c r="D2245" t="s">
        <v>26</v>
      </c>
      <c r="E2245" t="s">
        <v>316</v>
      </c>
      <c r="F2245" t="s">
        <v>13</v>
      </c>
      <c r="G2245" t="s">
        <v>433</v>
      </c>
      <c r="H2245" s="1">
        <v>0</v>
      </c>
      <c r="I2245" s="2">
        <v>42981</v>
      </c>
      <c r="J2245" t="s">
        <v>5861</v>
      </c>
      <c r="K2245" t="s">
        <v>102</v>
      </c>
      <c r="L2245">
        <v>6010</v>
      </c>
      <c r="M2245">
        <v>815</v>
      </c>
      <c r="N2245" t="s">
        <v>74</v>
      </c>
      <c r="O2245">
        <v>61</v>
      </c>
      <c r="P2245">
        <v>2</v>
      </c>
      <c r="Q2245" t="s">
        <v>104</v>
      </c>
      <c r="R2245" t="s">
        <v>8304</v>
      </c>
      <c r="S2245">
        <v>60.55</v>
      </c>
      <c r="T2245">
        <v>138</v>
      </c>
      <c r="U2245" t="s">
        <v>33</v>
      </c>
      <c r="V2245" s="2">
        <v>42983</v>
      </c>
      <c r="W2245" t="s">
        <v>130</v>
      </c>
      <c r="X2245" t="s">
        <v>461</v>
      </c>
      <c r="Y2245" t="s">
        <v>56</v>
      </c>
    </row>
    <row r="2246" spans="1:25" hidden="1" x14ac:dyDescent="0.35">
      <c r="A2246">
        <v>2</v>
      </c>
      <c r="B2246" t="s">
        <v>25</v>
      </c>
      <c r="C2246">
        <v>1</v>
      </c>
      <c r="D2246" t="s">
        <v>50</v>
      </c>
      <c r="E2246" t="s">
        <v>316</v>
      </c>
      <c r="F2246" t="s">
        <v>13</v>
      </c>
      <c r="G2246" t="s">
        <v>433</v>
      </c>
      <c r="H2246" s="1">
        <v>0</v>
      </c>
      <c r="I2246" s="2">
        <v>42981</v>
      </c>
      <c r="J2246" t="s">
        <v>5861</v>
      </c>
      <c r="K2246" t="s">
        <v>102</v>
      </c>
      <c r="L2246">
        <v>6010</v>
      </c>
      <c r="M2246">
        <v>448</v>
      </c>
      <c r="N2246" t="s">
        <v>4996</v>
      </c>
      <c r="O2246">
        <v>25</v>
      </c>
      <c r="P2246">
        <v>1</v>
      </c>
      <c r="Q2246" t="s">
        <v>104</v>
      </c>
      <c r="R2246" t="s">
        <v>8304</v>
      </c>
      <c r="S2246">
        <v>25.12</v>
      </c>
      <c r="T2246">
        <v>100</v>
      </c>
      <c r="U2246" t="s">
        <v>33</v>
      </c>
      <c r="V2246" s="2">
        <v>42983</v>
      </c>
      <c r="W2246" t="s">
        <v>130</v>
      </c>
      <c r="X2246" t="s">
        <v>461</v>
      </c>
      <c r="Y2246" t="s">
        <v>52</v>
      </c>
    </row>
    <row r="2247" spans="1:25" hidden="1" x14ac:dyDescent="0.35">
      <c r="A2247">
        <v>6</v>
      </c>
      <c r="B2247" t="s">
        <v>10</v>
      </c>
      <c r="C2247">
        <v>6</v>
      </c>
      <c r="D2247" t="s">
        <v>11</v>
      </c>
      <c r="E2247" t="s">
        <v>209</v>
      </c>
      <c r="F2247" t="s">
        <v>13</v>
      </c>
      <c r="G2247" t="s">
        <v>5316</v>
      </c>
      <c r="H2247" s="1">
        <v>0</v>
      </c>
      <c r="I2247" s="2">
        <v>43079</v>
      </c>
      <c r="J2247" t="s">
        <v>5473</v>
      </c>
      <c r="K2247" t="s">
        <v>73</v>
      </c>
      <c r="L2247">
        <v>49201</v>
      </c>
      <c r="M2247">
        <v>768</v>
      </c>
      <c r="N2247" t="s">
        <v>1719</v>
      </c>
      <c r="O2247">
        <v>33</v>
      </c>
      <c r="P2247">
        <v>2</v>
      </c>
      <c r="Q2247" t="s">
        <v>75</v>
      </c>
      <c r="R2247" t="s">
        <v>8304</v>
      </c>
      <c r="S2247">
        <v>32.630000000000003</v>
      </c>
      <c r="T2247">
        <v>192</v>
      </c>
      <c r="U2247" t="s">
        <v>33</v>
      </c>
      <c r="V2247" s="2">
        <v>43085</v>
      </c>
      <c r="W2247" t="s">
        <v>39</v>
      </c>
      <c r="X2247" t="s">
        <v>156</v>
      </c>
      <c r="Y2247" t="s">
        <v>24</v>
      </c>
    </row>
    <row r="2248" spans="1:25" hidden="1" x14ac:dyDescent="0.35">
      <c r="A2248">
        <v>6</v>
      </c>
      <c r="B2248" t="s">
        <v>10</v>
      </c>
      <c r="C2248">
        <v>6</v>
      </c>
      <c r="D2248" t="s">
        <v>11</v>
      </c>
      <c r="E2248" t="s">
        <v>209</v>
      </c>
      <c r="F2248" t="s">
        <v>13</v>
      </c>
      <c r="G2248" t="s">
        <v>5316</v>
      </c>
      <c r="H2248" s="1">
        <v>0</v>
      </c>
      <c r="I2248" s="2">
        <v>43079</v>
      </c>
      <c r="J2248" t="s">
        <v>5473</v>
      </c>
      <c r="K2248" t="s">
        <v>73</v>
      </c>
      <c r="L2248">
        <v>49201</v>
      </c>
      <c r="M2248">
        <v>369</v>
      </c>
      <c r="N2248" t="s">
        <v>2254</v>
      </c>
      <c r="O2248">
        <v>200</v>
      </c>
      <c r="P2248">
        <v>2</v>
      </c>
      <c r="Q2248" t="s">
        <v>75</v>
      </c>
      <c r="R2248" t="s">
        <v>8304</v>
      </c>
      <c r="S2248">
        <v>200.49</v>
      </c>
      <c r="T2248">
        <v>802</v>
      </c>
      <c r="U2248" t="s">
        <v>33</v>
      </c>
      <c r="V2248" s="2">
        <v>43085</v>
      </c>
      <c r="W2248" t="s">
        <v>39</v>
      </c>
      <c r="X2248" t="s">
        <v>156</v>
      </c>
      <c r="Y2248" t="s">
        <v>41</v>
      </c>
    </row>
    <row r="2249" spans="1:25" hidden="1" x14ac:dyDescent="0.35">
      <c r="A2249">
        <v>6</v>
      </c>
      <c r="B2249" t="s">
        <v>10</v>
      </c>
      <c r="C2249">
        <v>6</v>
      </c>
      <c r="D2249" t="s">
        <v>26</v>
      </c>
      <c r="E2249" t="s">
        <v>209</v>
      </c>
      <c r="F2249" t="s">
        <v>13</v>
      </c>
      <c r="G2249" t="s">
        <v>5316</v>
      </c>
      <c r="H2249" s="1">
        <v>0</v>
      </c>
      <c r="I2249" s="2">
        <v>43079</v>
      </c>
      <c r="J2249" t="s">
        <v>5473</v>
      </c>
      <c r="K2249" t="s">
        <v>73</v>
      </c>
      <c r="L2249">
        <v>49201</v>
      </c>
      <c r="M2249">
        <v>1264</v>
      </c>
      <c r="N2249" t="s">
        <v>2820</v>
      </c>
      <c r="O2249">
        <v>1</v>
      </c>
      <c r="P2249">
        <v>1</v>
      </c>
      <c r="Q2249" t="s">
        <v>75</v>
      </c>
      <c r="R2249" t="s">
        <v>8304</v>
      </c>
      <c r="S2249">
        <v>1.2</v>
      </c>
      <c r="T2249">
        <v>3</v>
      </c>
      <c r="U2249" t="s">
        <v>33</v>
      </c>
      <c r="V2249" s="2">
        <v>43085</v>
      </c>
      <c r="W2249" t="s">
        <v>39</v>
      </c>
      <c r="X2249" t="s">
        <v>156</v>
      </c>
      <c r="Y2249" t="s">
        <v>35</v>
      </c>
    </row>
    <row r="2250" spans="1:25" hidden="1" x14ac:dyDescent="0.35">
      <c r="A2250">
        <v>6</v>
      </c>
      <c r="B2250" t="s">
        <v>10</v>
      </c>
      <c r="C2250">
        <v>6</v>
      </c>
      <c r="D2250" t="s">
        <v>26</v>
      </c>
      <c r="E2250" t="s">
        <v>209</v>
      </c>
      <c r="F2250" t="s">
        <v>13</v>
      </c>
      <c r="G2250" t="s">
        <v>5316</v>
      </c>
      <c r="H2250" s="1">
        <v>0</v>
      </c>
      <c r="I2250" s="2">
        <v>43079</v>
      </c>
      <c r="J2250" t="s">
        <v>5473</v>
      </c>
      <c r="K2250" t="s">
        <v>73</v>
      </c>
      <c r="L2250">
        <v>49201</v>
      </c>
      <c r="M2250">
        <v>250</v>
      </c>
      <c r="N2250" t="s">
        <v>3726</v>
      </c>
      <c r="O2250">
        <v>2</v>
      </c>
      <c r="P2250">
        <v>2</v>
      </c>
      <c r="Q2250" t="s">
        <v>75</v>
      </c>
      <c r="R2250" t="s">
        <v>8304</v>
      </c>
      <c r="S2250">
        <v>1.52</v>
      </c>
      <c r="T2250">
        <v>4</v>
      </c>
      <c r="U2250" t="s">
        <v>33</v>
      </c>
      <c r="V2250" s="2">
        <v>43085</v>
      </c>
      <c r="W2250" t="s">
        <v>39</v>
      </c>
      <c r="X2250" t="s">
        <v>156</v>
      </c>
      <c r="Y2250" t="s">
        <v>49</v>
      </c>
    </row>
    <row r="2251" spans="1:25" hidden="1" x14ac:dyDescent="0.35">
      <c r="A2251">
        <v>4</v>
      </c>
      <c r="B2251" t="s">
        <v>43</v>
      </c>
      <c r="C2251">
        <v>6</v>
      </c>
      <c r="D2251" t="s">
        <v>26</v>
      </c>
      <c r="E2251" t="s">
        <v>535</v>
      </c>
      <c r="F2251" t="s">
        <v>13</v>
      </c>
      <c r="G2251" t="s">
        <v>1114</v>
      </c>
      <c r="H2251" s="1">
        <v>0</v>
      </c>
      <c r="I2251" s="2">
        <v>42957</v>
      </c>
      <c r="J2251" t="s">
        <v>3785</v>
      </c>
      <c r="K2251" t="s">
        <v>73</v>
      </c>
      <c r="L2251">
        <v>48227</v>
      </c>
      <c r="M2251">
        <v>679</v>
      </c>
      <c r="N2251" t="s">
        <v>2904</v>
      </c>
      <c r="O2251">
        <v>29</v>
      </c>
      <c r="P2251">
        <v>5</v>
      </c>
      <c r="Q2251" t="s">
        <v>75</v>
      </c>
      <c r="R2251" t="s">
        <v>8304</v>
      </c>
      <c r="S2251">
        <v>29.14</v>
      </c>
      <c r="T2251">
        <v>65</v>
      </c>
      <c r="U2251" t="s">
        <v>19</v>
      </c>
      <c r="V2251" s="2">
        <v>42961</v>
      </c>
      <c r="W2251" t="s">
        <v>39</v>
      </c>
      <c r="X2251" t="s">
        <v>156</v>
      </c>
      <c r="Y2251" t="s">
        <v>54</v>
      </c>
    </row>
    <row r="2252" spans="1:25" hidden="1" x14ac:dyDescent="0.35">
      <c r="A2252">
        <v>1</v>
      </c>
      <c r="B2252" t="s">
        <v>10</v>
      </c>
      <c r="C2252">
        <v>1</v>
      </c>
      <c r="D2252" t="s">
        <v>11</v>
      </c>
      <c r="E2252" t="s">
        <v>1065</v>
      </c>
      <c r="F2252" t="s">
        <v>13</v>
      </c>
      <c r="G2252" t="s">
        <v>5263</v>
      </c>
      <c r="H2252" s="1">
        <v>0.2</v>
      </c>
      <c r="I2252" s="2">
        <v>42897</v>
      </c>
      <c r="J2252" t="s">
        <v>5264</v>
      </c>
      <c r="K2252" t="s">
        <v>16</v>
      </c>
      <c r="L2252">
        <v>33801</v>
      </c>
      <c r="M2252">
        <v>1450</v>
      </c>
      <c r="N2252" t="s">
        <v>8219</v>
      </c>
      <c r="O2252">
        <v>7</v>
      </c>
      <c r="P2252">
        <v>3</v>
      </c>
      <c r="Q2252" t="s">
        <v>18</v>
      </c>
      <c r="R2252" t="s">
        <v>8304</v>
      </c>
      <c r="S2252">
        <v>7.3</v>
      </c>
      <c r="T2252">
        <v>49</v>
      </c>
      <c r="U2252" t="s">
        <v>33</v>
      </c>
      <c r="V2252" s="2">
        <v>42898</v>
      </c>
      <c r="W2252" t="s">
        <v>130</v>
      </c>
      <c r="X2252" t="s">
        <v>40</v>
      </c>
      <c r="Y2252" t="s">
        <v>47</v>
      </c>
    </row>
    <row r="2253" spans="1:25" hidden="1" x14ac:dyDescent="0.35">
      <c r="A2253">
        <v>1</v>
      </c>
      <c r="B2253" t="s">
        <v>10</v>
      </c>
      <c r="C2253">
        <v>1</v>
      </c>
      <c r="D2253" t="s">
        <v>11</v>
      </c>
      <c r="E2253" t="s">
        <v>1065</v>
      </c>
      <c r="F2253" t="s">
        <v>13</v>
      </c>
      <c r="G2253" t="s">
        <v>5263</v>
      </c>
      <c r="H2253" s="1">
        <v>0.2</v>
      </c>
      <c r="I2253" s="2">
        <v>42897</v>
      </c>
      <c r="J2253" t="s">
        <v>5264</v>
      </c>
      <c r="K2253" t="s">
        <v>16</v>
      </c>
      <c r="L2253">
        <v>33801</v>
      </c>
      <c r="M2253">
        <v>818</v>
      </c>
      <c r="N2253" t="s">
        <v>715</v>
      </c>
      <c r="O2253">
        <v>-183</v>
      </c>
      <c r="P2253">
        <v>5</v>
      </c>
      <c r="Q2253" t="s">
        <v>18</v>
      </c>
      <c r="R2253" t="s">
        <v>8304</v>
      </c>
      <c r="S2253">
        <v>-182.64</v>
      </c>
      <c r="T2253">
        <v>1124</v>
      </c>
      <c r="U2253" t="s">
        <v>33</v>
      </c>
      <c r="V2253" s="2">
        <v>42898</v>
      </c>
      <c r="W2253" t="s">
        <v>130</v>
      </c>
      <c r="X2253" t="s">
        <v>40</v>
      </c>
      <c r="Y2253" t="s">
        <v>24</v>
      </c>
    </row>
    <row r="2254" spans="1:25" hidden="1" x14ac:dyDescent="0.35">
      <c r="A2254">
        <v>1</v>
      </c>
      <c r="B2254" t="s">
        <v>10</v>
      </c>
      <c r="C2254">
        <v>1</v>
      </c>
      <c r="D2254" t="s">
        <v>26</v>
      </c>
      <c r="E2254" t="s">
        <v>1065</v>
      </c>
      <c r="F2254" t="s">
        <v>13</v>
      </c>
      <c r="G2254" t="s">
        <v>5263</v>
      </c>
      <c r="H2254" s="1">
        <v>0.2</v>
      </c>
      <c r="I2254" s="2">
        <v>42897</v>
      </c>
      <c r="J2254" t="s">
        <v>5264</v>
      </c>
      <c r="K2254" t="s">
        <v>16</v>
      </c>
      <c r="L2254">
        <v>33801</v>
      </c>
      <c r="M2254">
        <v>889</v>
      </c>
      <c r="N2254" t="s">
        <v>303</v>
      </c>
      <c r="O2254">
        <v>8</v>
      </c>
      <c r="P2254">
        <v>2</v>
      </c>
      <c r="Q2254" t="s">
        <v>18</v>
      </c>
      <c r="R2254" t="s">
        <v>8304</v>
      </c>
      <c r="S2254">
        <v>7.6</v>
      </c>
      <c r="T2254">
        <v>61</v>
      </c>
      <c r="U2254" t="s">
        <v>33</v>
      </c>
      <c r="V2254" s="2">
        <v>42898</v>
      </c>
      <c r="W2254" t="s">
        <v>130</v>
      </c>
      <c r="X2254" t="s">
        <v>40</v>
      </c>
      <c r="Y2254" t="s">
        <v>49</v>
      </c>
    </row>
    <row r="2255" spans="1:25" hidden="1" x14ac:dyDescent="0.35">
      <c r="A2255">
        <v>1</v>
      </c>
      <c r="B2255" t="s">
        <v>10</v>
      </c>
      <c r="C2255">
        <v>1</v>
      </c>
      <c r="D2255" t="s">
        <v>26</v>
      </c>
      <c r="E2255" t="s">
        <v>1065</v>
      </c>
      <c r="F2255" t="s">
        <v>13</v>
      </c>
      <c r="G2255" t="s">
        <v>5263</v>
      </c>
      <c r="H2255" s="1">
        <v>0.2</v>
      </c>
      <c r="I2255" s="2">
        <v>42897</v>
      </c>
      <c r="J2255" t="s">
        <v>5264</v>
      </c>
      <c r="K2255" t="s">
        <v>16</v>
      </c>
      <c r="L2255">
        <v>33801</v>
      </c>
      <c r="M2255">
        <v>1550</v>
      </c>
      <c r="N2255" t="s">
        <v>1123</v>
      </c>
      <c r="O2255">
        <v>52</v>
      </c>
      <c r="P2255">
        <v>2</v>
      </c>
      <c r="Q2255" t="s">
        <v>18</v>
      </c>
      <c r="R2255" t="s">
        <v>8304</v>
      </c>
      <c r="S2255">
        <v>51.83</v>
      </c>
      <c r="T2255">
        <v>1037</v>
      </c>
      <c r="U2255" t="s">
        <v>33</v>
      </c>
      <c r="V2255" s="2">
        <v>42898</v>
      </c>
      <c r="W2255" t="s">
        <v>130</v>
      </c>
      <c r="X2255" t="s">
        <v>40</v>
      </c>
      <c r="Y2255" t="s">
        <v>42</v>
      </c>
    </row>
    <row r="2256" spans="1:25" hidden="1" x14ac:dyDescent="0.35">
      <c r="A2256">
        <v>1</v>
      </c>
      <c r="B2256" t="s">
        <v>10</v>
      </c>
      <c r="C2256">
        <v>1</v>
      </c>
      <c r="D2256" t="s">
        <v>26</v>
      </c>
      <c r="E2256" t="s">
        <v>1065</v>
      </c>
      <c r="F2256" t="s">
        <v>13</v>
      </c>
      <c r="G2256" t="s">
        <v>5263</v>
      </c>
      <c r="H2256" s="1">
        <v>0.2</v>
      </c>
      <c r="I2256" s="2">
        <v>42897</v>
      </c>
      <c r="J2256" t="s">
        <v>5264</v>
      </c>
      <c r="K2256" t="s">
        <v>16</v>
      </c>
      <c r="L2256">
        <v>33801</v>
      </c>
      <c r="M2256">
        <v>644</v>
      </c>
      <c r="N2256" t="s">
        <v>2961</v>
      </c>
      <c r="O2256">
        <v>21</v>
      </c>
      <c r="P2256">
        <v>4</v>
      </c>
      <c r="Q2256" t="s">
        <v>18</v>
      </c>
      <c r="R2256" t="s">
        <v>8304</v>
      </c>
      <c r="S2256">
        <v>21.14</v>
      </c>
      <c r="T2256">
        <v>564</v>
      </c>
      <c r="U2256" t="s">
        <v>33</v>
      </c>
      <c r="V2256" s="2">
        <v>42898</v>
      </c>
      <c r="W2256" t="s">
        <v>130</v>
      </c>
      <c r="X2256" t="s">
        <v>40</v>
      </c>
      <c r="Y2256" t="s">
        <v>42</v>
      </c>
    </row>
    <row r="2257" spans="1:25" hidden="1" x14ac:dyDescent="0.35">
      <c r="A2257">
        <v>1</v>
      </c>
      <c r="B2257" t="s">
        <v>10</v>
      </c>
      <c r="C2257">
        <v>1</v>
      </c>
      <c r="D2257" t="s">
        <v>26</v>
      </c>
      <c r="E2257" t="s">
        <v>1065</v>
      </c>
      <c r="F2257" t="s">
        <v>13</v>
      </c>
      <c r="G2257" t="s">
        <v>5263</v>
      </c>
      <c r="H2257" s="1">
        <v>0.7</v>
      </c>
      <c r="I2257" s="2">
        <v>42897</v>
      </c>
      <c r="J2257" t="s">
        <v>5264</v>
      </c>
      <c r="K2257" t="s">
        <v>16</v>
      </c>
      <c r="L2257">
        <v>33801</v>
      </c>
      <c r="M2257">
        <v>709</v>
      </c>
      <c r="N2257" t="s">
        <v>1404</v>
      </c>
      <c r="O2257">
        <v>-3</v>
      </c>
      <c r="P2257">
        <v>2</v>
      </c>
      <c r="Q2257" t="s">
        <v>18</v>
      </c>
      <c r="R2257" t="s">
        <v>8304</v>
      </c>
      <c r="S2257">
        <v>-3.14</v>
      </c>
      <c r="T2257">
        <v>4</v>
      </c>
      <c r="U2257" t="s">
        <v>33</v>
      </c>
      <c r="V2257" s="2">
        <v>42898</v>
      </c>
      <c r="W2257" t="s">
        <v>130</v>
      </c>
      <c r="X2257" t="s">
        <v>40</v>
      </c>
      <c r="Y2257" t="s">
        <v>54</v>
      </c>
    </row>
    <row r="2258" spans="1:25" hidden="1" x14ac:dyDescent="0.35">
      <c r="A2258">
        <v>1</v>
      </c>
      <c r="B2258" t="s">
        <v>10</v>
      </c>
      <c r="C2258">
        <v>1</v>
      </c>
      <c r="D2258" t="s">
        <v>26</v>
      </c>
      <c r="E2258" t="s">
        <v>1065</v>
      </c>
      <c r="F2258" t="s">
        <v>13</v>
      </c>
      <c r="G2258" t="s">
        <v>5263</v>
      </c>
      <c r="H2258" s="1">
        <v>0.7</v>
      </c>
      <c r="I2258" s="2">
        <v>42897</v>
      </c>
      <c r="J2258" t="s">
        <v>5264</v>
      </c>
      <c r="K2258" t="s">
        <v>16</v>
      </c>
      <c r="L2258">
        <v>33801</v>
      </c>
      <c r="M2258">
        <v>899</v>
      </c>
      <c r="N2258" t="s">
        <v>651</v>
      </c>
      <c r="O2258">
        <v>-63</v>
      </c>
      <c r="P2258">
        <v>5</v>
      </c>
      <c r="Q2258" t="s">
        <v>18</v>
      </c>
      <c r="R2258" t="s">
        <v>8304</v>
      </c>
      <c r="S2258">
        <v>-62.88</v>
      </c>
      <c r="T2258">
        <v>79</v>
      </c>
      <c r="U2258" t="s">
        <v>33</v>
      </c>
      <c r="V2258" s="2">
        <v>42898</v>
      </c>
      <c r="W2258" t="s">
        <v>130</v>
      </c>
      <c r="X2258" t="s">
        <v>40</v>
      </c>
      <c r="Y2258" t="s">
        <v>54</v>
      </c>
    </row>
    <row r="2259" spans="1:25" hidden="1" x14ac:dyDescent="0.35">
      <c r="A2259">
        <v>1</v>
      </c>
      <c r="B2259" t="s">
        <v>10</v>
      </c>
      <c r="C2259">
        <v>1</v>
      </c>
      <c r="D2259" t="s">
        <v>50</v>
      </c>
      <c r="E2259" t="s">
        <v>1065</v>
      </c>
      <c r="F2259" t="s">
        <v>13</v>
      </c>
      <c r="G2259" t="s">
        <v>5263</v>
      </c>
      <c r="H2259" s="1">
        <v>0.2</v>
      </c>
      <c r="I2259" s="2">
        <v>42897</v>
      </c>
      <c r="J2259" t="s">
        <v>5264</v>
      </c>
      <c r="K2259" t="s">
        <v>16</v>
      </c>
      <c r="L2259">
        <v>33801</v>
      </c>
      <c r="M2259">
        <v>441</v>
      </c>
      <c r="N2259" t="s">
        <v>1144</v>
      </c>
      <c r="O2259">
        <v>31</v>
      </c>
      <c r="P2259">
        <v>2</v>
      </c>
      <c r="Q2259" t="s">
        <v>18</v>
      </c>
      <c r="R2259" t="s">
        <v>8304</v>
      </c>
      <c r="S2259">
        <v>31.2</v>
      </c>
      <c r="T2259">
        <v>250</v>
      </c>
      <c r="U2259" t="s">
        <v>33</v>
      </c>
      <c r="V2259" s="2">
        <v>42898</v>
      </c>
      <c r="W2259" t="s">
        <v>130</v>
      </c>
      <c r="X2259" t="s">
        <v>40</v>
      </c>
      <c r="Y2259" t="s">
        <v>52</v>
      </c>
    </row>
    <row r="2260" spans="1:25" x14ac:dyDescent="0.35">
      <c r="A2260">
        <v>5</v>
      </c>
      <c r="B2260" t="s">
        <v>43</v>
      </c>
      <c r="C2260">
        <v>6</v>
      </c>
      <c r="D2260" t="s">
        <v>26</v>
      </c>
      <c r="E2260" t="s">
        <v>27</v>
      </c>
      <c r="F2260" t="s">
        <v>13</v>
      </c>
      <c r="G2260" t="s">
        <v>2503</v>
      </c>
      <c r="H2260" s="1">
        <v>0</v>
      </c>
      <c r="I2260" s="2">
        <v>42782</v>
      </c>
      <c r="J2260" t="s">
        <v>4537</v>
      </c>
      <c r="K2260" t="s">
        <v>30</v>
      </c>
      <c r="L2260">
        <v>90008</v>
      </c>
      <c r="M2260">
        <v>1671</v>
      </c>
      <c r="N2260" t="s">
        <v>748</v>
      </c>
      <c r="O2260">
        <v>17</v>
      </c>
      <c r="P2260">
        <v>3</v>
      </c>
      <c r="Q2260" t="s">
        <v>32</v>
      </c>
      <c r="R2260" t="s">
        <v>8304</v>
      </c>
      <c r="S2260">
        <v>17.309999999999999</v>
      </c>
      <c r="T2260">
        <v>37</v>
      </c>
      <c r="U2260" t="s">
        <v>19</v>
      </c>
      <c r="V2260" s="2">
        <v>42787</v>
      </c>
      <c r="W2260" t="s">
        <v>39</v>
      </c>
      <c r="X2260" t="s">
        <v>34</v>
      </c>
      <c r="Y2260" t="s">
        <v>64</v>
      </c>
    </row>
    <row r="2261" spans="1:25" x14ac:dyDescent="0.35">
      <c r="A2261">
        <v>5</v>
      </c>
      <c r="B2261" t="s">
        <v>43</v>
      </c>
      <c r="C2261">
        <v>6</v>
      </c>
      <c r="D2261" t="s">
        <v>26</v>
      </c>
      <c r="E2261" t="s">
        <v>27</v>
      </c>
      <c r="F2261" t="s">
        <v>13</v>
      </c>
      <c r="G2261" t="s">
        <v>2503</v>
      </c>
      <c r="H2261" s="1">
        <v>0</v>
      </c>
      <c r="I2261" s="2">
        <v>42782</v>
      </c>
      <c r="J2261" t="s">
        <v>4537</v>
      </c>
      <c r="K2261" t="s">
        <v>30</v>
      </c>
      <c r="L2261">
        <v>90008</v>
      </c>
      <c r="M2261">
        <v>193</v>
      </c>
      <c r="N2261" t="s">
        <v>168</v>
      </c>
      <c r="O2261">
        <v>41</v>
      </c>
      <c r="P2261">
        <v>7</v>
      </c>
      <c r="Q2261" t="s">
        <v>32</v>
      </c>
      <c r="R2261" t="s">
        <v>8304</v>
      </c>
      <c r="S2261">
        <v>41.22</v>
      </c>
      <c r="T2261">
        <v>88</v>
      </c>
      <c r="U2261" t="s">
        <v>19</v>
      </c>
      <c r="V2261" s="2">
        <v>42787</v>
      </c>
      <c r="W2261" t="s">
        <v>39</v>
      </c>
      <c r="X2261" t="s">
        <v>34</v>
      </c>
      <c r="Y2261" t="s">
        <v>35</v>
      </c>
    </row>
    <row r="2262" spans="1:25" hidden="1" x14ac:dyDescent="0.35">
      <c r="A2262">
        <v>4</v>
      </c>
      <c r="B2262" t="s">
        <v>43</v>
      </c>
      <c r="C2262">
        <v>6</v>
      </c>
      <c r="D2262" t="s">
        <v>11</v>
      </c>
      <c r="E2262" t="s">
        <v>347</v>
      </c>
      <c r="F2262" t="s">
        <v>13</v>
      </c>
      <c r="G2262" t="s">
        <v>911</v>
      </c>
      <c r="H2262" s="1">
        <v>0</v>
      </c>
      <c r="I2262" s="2">
        <v>43049</v>
      </c>
      <c r="J2262" t="s">
        <v>7006</v>
      </c>
      <c r="K2262" t="s">
        <v>73</v>
      </c>
      <c r="L2262">
        <v>55113</v>
      </c>
      <c r="M2262">
        <v>1505</v>
      </c>
      <c r="N2262" t="s">
        <v>560</v>
      </c>
      <c r="O2262">
        <v>13</v>
      </c>
      <c r="P2262">
        <v>3</v>
      </c>
      <c r="Q2262" t="s">
        <v>75</v>
      </c>
      <c r="R2262" t="s">
        <v>8304</v>
      </c>
      <c r="S2262">
        <v>12.86</v>
      </c>
      <c r="T2262">
        <v>29</v>
      </c>
      <c r="U2262" t="s">
        <v>76</v>
      </c>
      <c r="V2262" s="2">
        <v>43053</v>
      </c>
      <c r="W2262" t="s">
        <v>39</v>
      </c>
      <c r="X2262" t="s">
        <v>151</v>
      </c>
      <c r="Y2262" t="s">
        <v>47</v>
      </c>
    </row>
    <row r="2263" spans="1:25" hidden="1" x14ac:dyDescent="0.35">
      <c r="A2263">
        <v>4</v>
      </c>
      <c r="B2263" t="s">
        <v>43</v>
      </c>
      <c r="C2263">
        <v>6</v>
      </c>
      <c r="D2263" t="s">
        <v>26</v>
      </c>
      <c r="E2263" t="s">
        <v>347</v>
      </c>
      <c r="F2263" t="s">
        <v>13</v>
      </c>
      <c r="G2263" t="s">
        <v>911</v>
      </c>
      <c r="H2263" s="1">
        <v>0</v>
      </c>
      <c r="I2263" s="2">
        <v>43049</v>
      </c>
      <c r="J2263" t="s">
        <v>7006</v>
      </c>
      <c r="K2263" t="s">
        <v>73</v>
      </c>
      <c r="L2263">
        <v>55113</v>
      </c>
      <c r="M2263">
        <v>863</v>
      </c>
      <c r="N2263" t="s">
        <v>3187</v>
      </c>
      <c r="O2263">
        <v>179</v>
      </c>
      <c r="P2263">
        <v>2</v>
      </c>
      <c r="Q2263" t="s">
        <v>75</v>
      </c>
      <c r="R2263" t="s">
        <v>8304</v>
      </c>
      <c r="S2263">
        <v>178.91</v>
      </c>
      <c r="T2263">
        <v>716</v>
      </c>
      <c r="U2263" t="s">
        <v>76</v>
      </c>
      <c r="V2263" s="2">
        <v>43053</v>
      </c>
      <c r="W2263" t="s">
        <v>39</v>
      </c>
      <c r="X2263" t="s">
        <v>151</v>
      </c>
      <c r="Y2263" t="s">
        <v>56</v>
      </c>
    </row>
    <row r="2264" spans="1:25" hidden="1" x14ac:dyDescent="0.35">
      <c r="A2264">
        <v>4</v>
      </c>
      <c r="B2264" t="s">
        <v>43</v>
      </c>
      <c r="C2264">
        <v>6</v>
      </c>
      <c r="D2264" t="s">
        <v>26</v>
      </c>
      <c r="E2264" t="s">
        <v>347</v>
      </c>
      <c r="F2264" t="s">
        <v>13</v>
      </c>
      <c r="G2264" t="s">
        <v>911</v>
      </c>
      <c r="H2264" s="1">
        <v>0</v>
      </c>
      <c r="I2264" s="2">
        <v>43049</v>
      </c>
      <c r="J2264" t="s">
        <v>7006</v>
      </c>
      <c r="K2264" t="s">
        <v>73</v>
      </c>
      <c r="L2264">
        <v>55113</v>
      </c>
      <c r="M2264">
        <v>712</v>
      </c>
      <c r="N2264" t="s">
        <v>1025</v>
      </c>
      <c r="O2264">
        <v>34</v>
      </c>
      <c r="P2264">
        <v>3</v>
      </c>
      <c r="Q2264" t="s">
        <v>75</v>
      </c>
      <c r="R2264" t="s">
        <v>8304</v>
      </c>
      <c r="S2264">
        <v>34.39</v>
      </c>
      <c r="T2264">
        <v>75</v>
      </c>
      <c r="U2264" t="s">
        <v>76</v>
      </c>
      <c r="V2264" s="2">
        <v>43053</v>
      </c>
      <c r="W2264" t="s">
        <v>39</v>
      </c>
      <c r="X2264" t="s">
        <v>151</v>
      </c>
      <c r="Y2264" t="s">
        <v>54</v>
      </c>
    </row>
    <row r="2265" spans="1:25" hidden="1" x14ac:dyDescent="0.35">
      <c r="A2265">
        <v>4</v>
      </c>
      <c r="B2265" t="s">
        <v>43</v>
      </c>
      <c r="C2265">
        <v>6</v>
      </c>
      <c r="D2265" t="s">
        <v>26</v>
      </c>
      <c r="E2265" t="s">
        <v>347</v>
      </c>
      <c r="F2265" t="s">
        <v>13</v>
      </c>
      <c r="G2265" t="s">
        <v>911</v>
      </c>
      <c r="H2265" s="1">
        <v>0</v>
      </c>
      <c r="I2265" s="2">
        <v>43049</v>
      </c>
      <c r="J2265" t="s">
        <v>7006</v>
      </c>
      <c r="K2265" t="s">
        <v>73</v>
      </c>
      <c r="L2265">
        <v>55113</v>
      </c>
      <c r="M2265">
        <v>1551</v>
      </c>
      <c r="N2265" t="s">
        <v>3475</v>
      </c>
      <c r="O2265">
        <v>143</v>
      </c>
      <c r="P2265">
        <v>3</v>
      </c>
      <c r="Q2265" t="s">
        <v>75</v>
      </c>
      <c r="R2265" t="s">
        <v>8304</v>
      </c>
      <c r="S2265">
        <v>143.19</v>
      </c>
      <c r="T2265">
        <v>796</v>
      </c>
      <c r="U2265" t="s">
        <v>76</v>
      </c>
      <c r="V2265" s="2">
        <v>43053</v>
      </c>
      <c r="W2265" t="s">
        <v>39</v>
      </c>
      <c r="X2265" t="s">
        <v>151</v>
      </c>
      <c r="Y2265" t="s">
        <v>42</v>
      </c>
    </row>
    <row r="2266" spans="1:25" hidden="1" x14ac:dyDescent="0.35">
      <c r="A2266">
        <v>4</v>
      </c>
      <c r="B2266" t="s">
        <v>43</v>
      </c>
      <c r="C2266">
        <v>6</v>
      </c>
      <c r="D2266" t="s">
        <v>50</v>
      </c>
      <c r="E2266" t="s">
        <v>347</v>
      </c>
      <c r="F2266" t="s">
        <v>13</v>
      </c>
      <c r="G2266" t="s">
        <v>911</v>
      </c>
      <c r="H2266" s="1">
        <v>0</v>
      </c>
      <c r="I2266" s="2">
        <v>43049</v>
      </c>
      <c r="J2266" t="s">
        <v>7006</v>
      </c>
      <c r="K2266" t="s">
        <v>73</v>
      </c>
      <c r="L2266">
        <v>55113</v>
      </c>
      <c r="M2266">
        <v>1452</v>
      </c>
      <c r="N2266" t="s">
        <v>4894</v>
      </c>
      <c r="O2266">
        <v>275</v>
      </c>
      <c r="P2266">
        <v>1</v>
      </c>
      <c r="Q2266" t="s">
        <v>75</v>
      </c>
      <c r="R2266" t="s">
        <v>8304</v>
      </c>
      <c r="S2266">
        <v>275</v>
      </c>
      <c r="T2266">
        <v>550</v>
      </c>
      <c r="U2266" t="s">
        <v>76</v>
      </c>
      <c r="V2266" s="2">
        <v>43053</v>
      </c>
      <c r="W2266" t="s">
        <v>39</v>
      </c>
      <c r="X2266" t="s">
        <v>151</v>
      </c>
      <c r="Y2266" t="s">
        <v>727</v>
      </c>
    </row>
    <row r="2267" spans="1:25" x14ac:dyDescent="0.35">
      <c r="A2267">
        <v>7</v>
      </c>
      <c r="B2267" t="s">
        <v>25</v>
      </c>
      <c r="C2267">
        <v>6</v>
      </c>
      <c r="D2267" t="s">
        <v>11</v>
      </c>
      <c r="E2267" t="s">
        <v>27</v>
      </c>
      <c r="F2267" t="s">
        <v>13</v>
      </c>
      <c r="G2267" t="s">
        <v>1164</v>
      </c>
      <c r="H2267" s="1">
        <v>0</v>
      </c>
      <c r="I2267" s="2">
        <v>42765</v>
      </c>
      <c r="J2267" t="s">
        <v>2658</v>
      </c>
      <c r="K2267" t="s">
        <v>30</v>
      </c>
      <c r="L2267">
        <v>90049</v>
      </c>
      <c r="M2267">
        <v>465</v>
      </c>
      <c r="N2267" t="s">
        <v>8194</v>
      </c>
      <c r="O2267">
        <v>82</v>
      </c>
      <c r="P2267">
        <v>7</v>
      </c>
      <c r="Q2267" t="s">
        <v>32</v>
      </c>
      <c r="R2267" t="s">
        <v>8304</v>
      </c>
      <c r="S2267">
        <v>81.849999999999994</v>
      </c>
      <c r="T2267">
        <v>227</v>
      </c>
      <c r="U2267" t="s">
        <v>19</v>
      </c>
      <c r="V2267" s="2">
        <v>42772</v>
      </c>
      <c r="W2267" t="s">
        <v>39</v>
      </c>
      <c r="X2267" t="s">
        <v>34</v>
      </c>
      <c r="Y2267" t="s">
        <v>47</v>
      </c>
    </row>
    <row r="2268" spans="1:25" x14ac:dyDescent="0.35">
      <c r="A2268">
        <v>7</v>
      </c>
      <c r="B2268" t="s">
        <v>25</v>
      </c>
      <c r="C2268">
        <v>6</v>
      </c>
      <c r="D2268" t="s">
        <v>50</v>
      </c>
      <c r="E2268" t="s">
        <v>27</v>
      </c>
      <c r="F2268" t="s">
        <v>13</v>
      </c>
      <c r="G2268" t="s">
        <v>1164</v>
      </c>
      <c r="H2268" s="1">
        <v>0.2</v>
      </c>
      <c r="I2268" s="2">
        <v>42765</v>
      </c>
      <c r="J2268" t="s">
        <v>2658</v>
      </c>
      <c r="K2268" t="s">
        <v>30</v>
      </c>
      <c r="L2268">
        <v>90049</v>
      </c>
      <c r="M2268">
        <v>275</v>
      </c>
      <c r="N2268" t="s">
        <v>5057</v>
      </c>
      <c r="O2268">
        <v>216</v>
      </c>
      <c r="P2268">
        <v>3</v>
      </c>
      <c r="Q2268" t="s">
        <v>32</v>
      </c>
      <c r="R2268" t="s">
        <v>8304</v>
      </c>
      <c r="S2268">
        <v>216</v>
      </c>
      <c r="T2268">
        <v>1920</v>
      </c>
      <c r="U2268" t="s">
        <v>19</v>
      </c>
      <c r="V2268" s="2">
        <v>42772</v>
      </c>
      <c r="W2268" t="s">
        <v>39</v>
      </c>
      <c r="X2268" t="s">
        <v>34</v>
      </c>
      <c r="Y2268" t="s">
        <v>422</v>
      </c>
    </row>
    <row r="2269" spans="1:25" x14ac:dyDescent="0.35">
      <c r="A2269">
        <v>4</v>
      </c>
      <c r="B2269" t="s">
        <v>43</v>
      </c>
      <c r="C2269">
        <v>6</v>
      </c>
      <c r="D2269" t="s">
        <v>11</v>
      </c>
      <c r="E2269" t="s">
        <v>27</v>
      </c>
      <c r="F2269" t="s">
        <v>13</v>
      </c>
      <c r="G2269" t="s">
        <v>569</v>
      </c>
      <c r="H2269" s="1">
        <v>0</v>
      </c>
      <c r="I2269" s="2">
        <v>42905</v>
      </c>
      <c r="J2269" t="s">
        <v>2591</v>
      </c>
      <c r="K2269" t="s">
        <v>30</v>
      </c>
      <c r="L2269">
        <v>90032</v>
      </c>
      <c r="M2269">
        <v>547</v>
      </c>
      <c r="N2269" t="s">
        <v>1254</v>
      </c>
      <c r="O2269">
        <v>4</v>
      </c>
      <c r="P2269">
        <v>2</v>
      </c>
      <c r="Q2269" t="s">
        <v>32</v>
      </c>
      <c r="R2269" t="s">
        <v>8304</v>
      </c>
      <c r="S2269">
        <v>4.0199999999999996</v>
      </c>
      <c r="T2269">
        <v>13</v>
      </c>
      <c r="U2269" t="s">
        <v>19</v>
      </c>
      <c r="V2269" s="2">
        <v>42909</v>
      </c>
      <c r="W2269" t="s">
        <v>39</v>
      </c>
      <c r="X2269" t="s">
        <v>34</v>
      </c>
      <c r="Y2269" t="s">
        <v>47</v>
      </c>
    </row>
    <row r="2270" spans="1:25" x14ac:dyDescent="0.35">
      <c r="A2270">
        <v>4</v>
      </c>
      <c r="B2270" t="s">
        <v>43</v>
      </c>
      <c r="C2270">
        <v>6</v>
      </c>
      <c r="D2270" t="s">
        <v>26</v>
      </c>
      <c r="E2270" t="s">
        <v>27</v>
      </c>
      <c r="F2270" t="s">
        <v>13</v>
      </c>
      <c r="G2270" t="s">
        <v>569</v>
      </c>
      <c r="H2270" s="1">
        <v>0</v>
      </c>
      <c r="I2270" s="2">
        <v>42905</v>
      </c>
      <c r="J2270" t="s">
        <v>2591</v>
      </c>
      <c r="K2270" t="s">
        <v>30</v>
      </c>
      <c r="L2270">
        <v>90032</v>
      </c>
      <c r="M2270">
        <v>1837</v>
      </c>
      <c r="N2270" t="s">
        <v>3017</v>
      </c>
      <c r="O2270">
        <v>3</v>
      </c>
      <c r="P2270">
        <v>1</v>
      </c>
      <c r="Q2270" t="s">
        <v>32</v>
      </c>
      <c r="R2270" t="s">
        <v>8304</v>
      </c>
      <c r="S2270">
        <v>3.11</v>
      </c>
      <c r="T2270">
        <v>6</v>
      </c>
      <c r="U2270" t="s">
        <v>19</v>
      </c>
      <c r="V2270" s="2">
        <v>42909</v>
      </c>
      <c r="W2270" t="s">
        <v>39</v>
      </c>
      <c r="X2270" t="s">
        <v>34</v>
      </c>
      <c r="Y2270" t="s">
        <v>64</v>
      </c>
    </row>
    <row r="2271" spans="1:25" x14ac:dyDescent="0.35">
      <c r="A2271">
        <v>4</v>
      </c>
      <c r="B2271" t="s">
        <v>43</v>
      </c>
      <c r="C2271">
        <v>6</v>
      </c>
      <c r="D2271" t="s">
        <v>26</v>
      </c>
      <c r="E2271" t="s">
        <v>27</v>
      </c>
      <c r="F2271" t="s">
        <v>13</v>
      </c>
      <c r="G2271" t="s">
        <v>569</v>
      </c>
      <c r="H2271" s="1">
        <v>0</v>
      </c>
      <c r="I2271" s="2">
        <v>42905</v>
      </c>
      <c r="J2271" t="s">
        <v>2591</v>
      </c>
      <c r="K2271" t="s">
        <v>30</v>
      </c>
      <c r="L2271">
        <v>90032</v>
      </c>
      <c r="M2271">
        <v>396</v>
      </c>
      <c r="N2271" t="s">
        <v>3846</v>
      </c>
      <c r="O2271">
        <v>88</v>
      </c>
      <c r="P2271">
        <v>3</v>
      </c>
      <c r="Q2271" t="s">
        <v>32</v>
      </c>
      <c r="R2271" t="s">
        <v>8304</v>
      </c>
      <c r="S2271">
        <v>87.74</v>
      </c>
      <c r="T2271">
        <v>187</v>
      </c>
      <c r="U2271" t="s">
        <v>19</v>
      </c>
      <c r="V2271" s="2">
        <v>42909</v>
      </c>
      <c r="W2271" t="s">
        <v>39</v>
      </c>
      <c r="X2271" t="s">
        <v>34</v>
      </c>
      <c r="Y2271" t="s">
        <v>119</v>
      </c>
    </row>
    <row r="2272" spans="1:25" hidden="1" x14ac:dyDescent="0.35">
      <c r="A2272">
        <v>5</v>
      </c>
      <c r="B2272" t="s">
        <v>43</v>
      </c>
      <c r="C2272">
        <v>6</v>
      </c>
      <c r="D2272" t="s">
        <v>26</v>
      </c>
      <c r="E2272" t="s">
        <v>1983</v>
      </c>
      <c r="F2272" t="s">
        <v>13</v>
      </c>
      <c r="G2272" t="s">
        <v>5941</v>
      </c>
      <c r="H2272" s="1">
        <v>0</v>
      </c>
      <c r="I2272" s="2">
        <v>42968</v>
      </c>
      <c r="J2272" t="s">
        <v>6462</v>
      </c>
      <c r="K2272" t="s">
        <v>16</v>
      </c>
      <c r="L2272">
        <v>41042</v>
      </c>
      <c r="M2272">
        <v>1326</v>
      </c>
      <c r="N2272" t="s">
        <v>603</v>
      </c>
      <c r="O2272">
        <v>8</v>
      </c>
      <c r="P2272">
        <v>3</v>
      </c>
      <c r="Q2272" t="s">
        <v>18</v>
      </c>
      <c r="R2272" t="s">
        <v>8304</v>
      </c>
      <c r="S2272">
        <v>8.23</v>
      </c>
      <c r="T2272">
        <v>18</v>
      </c>
      <c r="U2272" t="s">
        <v>33</v>
      </c>
      <c r="V2272" s="2">
        <v>42973</v>
      </c>
      <c r="W2272" t="s">
        <v>39</v>
      </c>
      <c r="X2272" t="s">
        <v>21</v>
      </c>
      <c r="Y2272" t="s">
        <v>49</v>
      </c>
    </row>
    <row r="2273" spans="1:25" hidden="1" x14ac:dyDescent="0.35">
      <c r="A2273">
        <v>5</v>
      </c>
      <c r="B2273" t="s">
        <v>43</v>
      </c>
      <c r="C2273">
        <v>6</v>
      </c>
      <c r="D2273" t="s">
        <v>26</v>
      </c>
      <c r="E2273" t="s">
        <v>1983</v>
      </c>
      <c r="F2273" t="s">
        <v>13</v>
      </c>
      <c r="G2273" t="s">
        <v>5941</v>
      </c>
      <c r="H2273" s="1">
        <v>0</v>
      </c>
      <c r="I2273" s="2">
        <v>42968</v>
      </c>
      <c r="J2273" t="s">
        <v>6462</v>
      </c>
      <c r="K2273" t="s">
        <v>16</v>
      </c>
      <c r="L2273">
        <v>41042</v>
      </c>
      <c r="M2273">
        <v>1312</v>
      </c>
      <c r="N2273" t="s">
        <v>229</v>
      </c>
      <c r="O2273">
        <v>10</v>
      </c>
      <c r="P2273">
        <v>12</v>
      </c>
      <c r="Q2273" t="s">
        <v>18</v>
      </c>
      <c r="R2273" t="s">
        <v>8304</v>
      </c>
      <c r="S2273">
        <v>10.01</v>
      </c>
      <c r="T2273">
        <v>36</v>
      </c>
      <c r="U2273" t="s">
        <v>33</v>
      </c>
      <c r="V2273" s="2">
        <v>42973</v>
      </c>
      <c r="W2273" t="s">
        <v>39</v>
      </c>
      <c r="X2273" t="s">
        <v>21</v>
      </c>
      <c r="Y2273" t="s">
        <v>49</v>
      </c>
    </row>
    <row r="2274" spans="1:25" hidden="1" x14ac:dyDescent="0.35">
      <c r="A2274">
        <v>4</v>
      </c>
      <c r="B2274" t="s">
        <v>43</v>
      </c>
      <c r="C2274">
        <v>6</v>
      </c>
      <c r="D2274" t="s">
        <v>26</v>
      </c>
      <c r="E2274" t="s">
        <v>99</v>
      </c>
      <c r="F2274" t="s">
        <v>13</v>
      </c>
      <c r="G2274" t="s">
        <v>1515</v>
      </c>
      <c r="H2274" s="1">
        <v>0.2</v>
      </c>
      <c r="I2274" s="2">
        <v>43069</v>
      </c>
      <c r="J2274" t="s">
        <v>4226</v>
      </c>
      <c r="K2274" t="s">
        <v>102</v>
      </c>
      <c r="L2274">
        <v>19134</v>
      </c>
      <c r="M2274">
        <v>1353</v>
      </c>
      <c r="N2274" t="s">
        <v>4227</v>
      </c>
      <c r="O2274">
        <v>-2</v>
      </c>
      <c r="P2274">
        <v>7</v>
      </c>
      <c r="Q2274" t="s">
        <v>104</v>
      </c>
      <c r="R2274" t="s">
        <v>8304</v>
      </c>
      <c r="S2274">
        <v>-2.38</v>
      </c>
      <c r="T2274">
        <v>11</v>
      </c>
      <c r="U2274" t="s">
        <v>19</v>
      </c>
      <c r="V2274" s="2">
        <v>43073</v>
      </c>
      <c r="W2274" t="s">
        <v>39</v>
      </c>
      <c r="X2274" t="s">
        <v>105</v>
      </c>
      <c r="Y2274" t="s">
        <v>176</v>
      </c>
    </row>
    <row r="2275" spans="1:25" hidden="1" x14ac:dyDescent="0.35">
      <c r="A2275">
        <v>4</v>
      </c>
      <c r="B2275" t="s">
        <v>43</v>
      </c>
      <c r="C2275">
        <v>6</v>
      </c>
      <c r="D2275" t="s">
        <v>26</v>
      </c>
      <c r="E2275" t="s">
        <v>99</v>
      </c>
      <c r="F2275" t="s">
        <v>13</v>
      </c>
      <c r="G2275" t="s">
        <v>1515</v>
      </c>
      <c r="H2275" s="1">
        <v>0.7</v>
      </c>
      <c r="I2275" s="2">
        <v>43069</v>
      </c>
      <c r="J2275" t="s">
        <v>4226</v>
      </c>
      <c r="K2275" t="s">
        <v>102</v>
      </c>
      <c r="L2275">
        <v>19134</v>
      </c>
      <c r="M2275">
        <v>649</v>
      </c>
      <c r="N2275" t="s">
        <v>68</v>
      </c>
      <c r="O2275">
        <v>-122</v>
      </c>
      <c r="P2275">
        <v>3</v>
      </c>
      <c r="Q2275" t="s">
        <v>104</v>
      </c>
      <c r="R2275" t="s">
        <v>8304</v>
      </c>
      <c r="S2275">
        <v>-122.39</v>
      </c>
      <c r="T2275">
        <v>153</v>
      </c>
      <c r="U2275" t="s">
        <v>19</v>
      </c>
      <c r="V2275" s="2">
        <v>43073</v>
      </c>
      <c r="W2275" t="s">
        <v>39</v>
      </c>
      <c r="X2275" t="s">
        <v>105</v>
      </c>
      <c r="Y2275" t="s">
        <v>54</v>
      </c>
    </row>
    <row r="2276" spans="1:25" hidden="1" x14ac:dyDescent="0.35">
      <c r="A2276">
        <v>4</v>
      </c>
      <c r="B2276" t="s">
        <v>43</v>
      </c>
      <c r="C2276">
        <v>6</v>
      </c>
      <c r="D2276" t="s">
        <v>50</v>
      </c>
      <c r="E2276" t="s">
        <v>99</v>
      </c>
      <c r="F2276" t="s">
        <v>13</v>
      </c>
      <c r="G2276" t="s">
        <v>1515</v>
      </c>
      <c r="H2276" s="1">
        <v>0.4</v>
      </c>
      <c r="I2276" s="2">
        <v>43069</v>
      </c>
      <c r="J2276" t="s">
        <v>4226</v>
      </c>
      <c r="K2276" t="s">
        <v>102</v>
      </c>
      <c r="L2276">
        <v>19134</v>
      </c>
      <c r="M2276">
        <v>1104</v>
      </c>
      <c r="N2276" t="s">
        <v>4804</v>
      </c>
      <c r="O2276">
        <v>16</v>
      </c>
      <c r="P2276">
        <v>4</v>
      </c>
      <c r="Q2276" t="s">
        <v>104</v>
      </c>
      <c r="R2276" t="s">
        <v>8304</v>
      </c>
      <c r="S2276">
        <v>15.82</v>
      </c>
      <c r="T2276">
        <v>95</v>
      </c>
      <c r="U2276" t="s">
        <v>19</v>
      </c>
      <c r="V2276" s="2">
        <v>43073</v>
      </c>
      <c r="W2276" t="s">
        <v>39</v>
      </c>
      <c r="X2276" t="s">
        <v>105</v>
      </c>
      <c r="Y2276" t="s">
        <v>52</v>
      </c>
    </row>
    <row r="2277" spans="1:25" hidden="1" x14ac:dyDescent="0.35">
      <c r="A2277">
        <v>4</v>
      </c>
      <c r="B2277" t="s">
        <v>43</v>
      </c>
      <c r="C2277">
        <v>6</v>
      </c>
      <c r="D2277" t="s">
        <v>26</v>
      </c>
      <c r="E2277" t="s">
        <v>209</v>
      </c>
      <c r="F2277" t="s">
        <v>13</v>
      </c>
      <c r="G2277" t="s">
        <v>71</v>
      </c>
      <c r="H2277" s="1">
        <v>0</v>
      </c>
      <c r="I2277" s="2">
        <v>43039</v>
      </c>
      <c r="J2277" t="s">
        <v>838</v>
      </c>
      <c r="K2277" t="s">
        <v>73</v>
      </c>
      <c r="L2277">
        <v>49201</v>
      </c>
      <c r="M2277">
        <v>71</v>
      </c>
      <c r="N2277" t="s">
        <v>8173</v>
      </c>
      <c r="O2277">
        <v>21</v>
      </c>
      <c r="P2277">
        <v>4</v>
      </c>
      <c r="Q2277" t="s">
        <v>75</v>
      </c>
      <c r="R2277" t="s">
        <v>8304</v>
      </c>
      <c r="S2277">
        <v>21.04</v>
      </c>
      <c r="T2277">
        <v>70</v>
      </c>
      <c r="U2277" t="s">
        <v>76</v>
      </c>
      <c r="V2277" s="2">
        <v>43043</v>
      </c>
      <c r="W2277" t="s">
        <v>39</v>
      </c>
      <c r="X2277" t="s">
        <v>156</v>
      </c>
      <c r="Y2277" t="s">
        <v>356</v>
      </c>
    </row>
    <row r="2278" spans="1:25" hidden="1" x14ac:dyDescent="0.35">
      <c r="A2278">
        <v>4</v>
      </c>
      <c r="B2278" t="s">
        <v>43</v>
      </c>
      <c r="C2278">
        <v>6</v>
      </c>
      <c r="D2278" t="s">
        <v>11</v>
      </c>
      <c r="E2278" t="s">
        <v>2572</v>
      </c>
      <c r="F2278" t="s">
        <v>13</v>
      </c>
      <c r="G2278" t="s">
        <v>995</v>
      </c>
      <c r="H2278" s="1">
        <v>0.45</v>
      </c>
      <c r="I2278" s="2">
        <v>42851</v>
      </c>
      <c r="J2278" t="s">
        <v>2573</v>
      </c>
      <c r="K2278" t="s">
        <v>16</v>
      </c>
      <c r="L2278">
        <v>32114</v>
      </c>
      <c r="M2278">
        <v>368</v>
      </c>
      <c r="N2278" t="s">
        <v>38</v>
      </c>
      <c r="O2278">
        <v>-77</v>
      </c>
      <c r="P2278">
        <v>1</v>
      </c>
      <c r="Q2278" t="s">
        <v>18</v>
      </c>
      <c r="R2278" t="s">
        <v>8304</v>
      </c>
      <c r="S2278">
        <v>-76.61</v>
      </c>
      <c r="T2278">
        <v>192</v>
      </c>
      <c r="U2278" t="s">
        <v>19</v>
      </c>
      <c r="V2278" s="2">
        <v>42855</v>
      </c>
      <c r="W2278" t="s">
        <v>39</v>
      </c>
      <c r="X2278" t="s">
        <v>40</v>
      </c>
      <c r="Y2278" t="s">
        <v>41</v>
      </c>
    </row>
    <row r="2279" spans="1:25" hidden="1" x14ac:dyDescent="0.35">
      <c r="A2279">
        <v>4</v>
      </c>
      <c r="B2279" t="s">
        <v>43</v>
      </c>
      <c r="C2279">
        <v>6</v>
      </c>
      <c r="D2279" t="s">
        <v>26</v>
      </c>
      <c r="E2279" t="s">
        <v>2572</v>
      </c>
      <c r="F2279" t="s">
        <v>13</v>
      </c>
      <c r="G2279" t="s">
        <v>995</v>
      </c>
      <c r="H2279" s="1">
        <v>0.2</v>
      </c>
      <c r="I2279" s="2">
        <v>42851</v>
      </c>
      <c r="J2279" t="s">
        <v>2573</v>
      </c>
      <c r="K2279" t="s">
        <v>16</v>
      </c>
      <c r="L2279">
        <v>32114</v>
      </c>
      <c r="M2279">
        <v>475</v>
      </c>
      <c r="N2279" t="s">
        <v>814</v>
      </c>
      <c r="O2279">
        <v>0</v>
      </c>
      <c r="P2279">
        <v>1</v>
      </c>
      <c r="Q2279" t="s">
        <v>18</v>
      </c>
      <c r="R2279" t="s">
        <v>8304</v>
      </c>
      <c r="S2279">
        <v>0.43</v>
      </c>
      <c r="T2279">
        <v>3</v>
      </c>
      <c r="U2279" t="s">
        <v>19</v>
      </c>
      <c r="V2279" s="2">
        <v>42855</v>
      </c>
      <c r="W2279" t="s">
        <v>39</v>
      </c>
      <c r="X2279" t="s">
        <v>40</v>
      </c>
      <c r="Y2279" t="s">
        <v>49</v>
      </c>
    </row>
    <row r="2280" spans="1:25" hidden="1" x14ac:dyDescent="0.35">
      <c r="A2280">
        <v>5</v>
      </c>
      <c r="B2280" t="s">
        <v>43</v>
      </c>
      <c r="C2280">
        <v>6</v>
      </c>
      <c r="D2280" t="s">
        <v>11</v>
      </c>
      <c r="E2280" t="s">
        <v>823</v>
      </c>
      <c r="F2280" t="s">
        <v>13</v>
      </c>
      <c r="G2280" t="s">
        <v>7067</v>
      </c>
      <c r="H2280" s="1">
        <v>0.2</v>
      </c>
      <c r="I2280" s="2">
        <v>42904</v>
      </c>
      <c r="J2280" t="s">
        <v>7195</v>
      </c>
      <c r="K2280" t="s">
        <v>30</v>
      </c>
      <c r="L2280">
        <v>85345</v>
      </c>
      <c r="M2280">
        <v>673</v>
      </c>
      <c r="N2280" t="s">
        <v>1511</v>
      </c>
      <c r="O2280">
        <v>21</v>
      </c>
      <c r="P2280">
        <v>5</v>
      </c>
      <c r="Q2280" t="s">
        <v>32</v>
      </c>
      <c r="R2280" t="s">
        <v>8304</v>
      </c>
      <c r="S2280">
        <v>20.72</v>
      </c>
      <c r="T2280">
        <v>75</v>
      </c>
      <c r="U2280" t="s">
        <v>76</v>
      </c>
      <c r="V2280" s="2">
        <v>42909</v>
      </c>
      <c r="W2280" t="s">
        <v>39</v>
      </c>
      <c r="X2280" t="s">
        <v>199</v>
      </c>
      <c r="Y2280" t="s">
        <v>47</v>
      </c>
    </row>
    <row r="2281" spans="1:25" hidden="1" x14ac:dyDescent="0.35">
      <c r="A2281">
        <v>5</v>
      </c>
      <c r="B2281" t="s">
        <v>43</v>
      </c>
      <c r="C2281">
        <v>6</v>
      </c>
      <c r="D2281" t="s">
        <v>26</v>
      </c>
      <c r="E2281" t="s">
        <v>823</v>
      </c>
      <c r="F2281" t="s">
        <v>13</v>
      </c>
      <c r="G2281" t="s">
        <v>7067</v>
      </c>
      <c r="H2281" s="1">
        <v>0.2</v>
      </c>
      <c r="I2281" s="2">
        <v>42904</v>
      </c>
      <c r="J2281" t="s">
        <v>7195</v>
      </c>
      <c r="K2281" t="s">
        <v>30</v>
      </c>
      <c r="L2281">
        <v>85345</v>
      </c>
      <c r="M2281">
        <v>1716</v>
      </c>
      <c r="N2281" t="s">
        <v>7694</v>
      </c>
      <c r="O2281">
        <v>4</v>
      </c>
      <c r="P2281">
        <v>3</v>
      </c>
      <c r="Q2281" t="s">
        <v>32</v>
      </c>
      <c r="R2281" t="s">
        <v>8304</v>
      </c>
      <c r="S2281">
        <v>4.33</v>
      </c>
      <c r="T2281">
        <v>12</v>
      </c>
      <c r="U2281" t="s">
        <v>76</v>
      </c>
      <c r="V2281" s="2">
        <v>42909</v>
      </c>
      <c r="W2281" t="s">
        <v>39</v>
      </c>
      <c r="X2281" t="s">
        <v>199</v>
      </c>
      <c r="Y2281" t="s">
        <v>64</v>
      </c>
    </row>
    <row r="2282" spans="1:25" hidden="1" x14ac:dyDescent="0.35">
      <c r="A2282">
        <v>5</v>
      </c>
      <c r="B2282" t="s">
        <v>43</v>
      </c>
      <c r="C2282">
        <v>6</v>
      </c>
      <c r="D2282" t="s">
        <v>26</v>
      </c>
      <c r="E2282" t="s">
        <v>823</v>
      </c>
      <c r="F2282" t="s">
        <v>13</v>
      </c>
      <c r="G2282" t="s">
        <v>7067</v>
      </c>
      <c r="H2282" s="1">
        <v>0.7</v>
      </c>
      <c r="I2282" s="2">
        <v>42904</v>
      </c>
      <c r="J2282" t="s">
        <v>7195</v>
      </c>
      <c r="K2282" t="s">
        <v>30</v>
      </c>
      <c r="L2282">
        <v>85345</v>
      </c>
      <c r="M2282">
        <v>124</v>
      </c>
      <c r="N2282" t="s">
        <v>2993</v>
      </c>
      <c r="O2282">
        <v>-6</v>
      </c>
      <c r="P2282">
        <v>2</v>
      </c>
      <c r="Q2282" t="s">
        <v>32</v>
      </c>
      <c r="R2282" t="s">
        <v>8304</v>
      </c>
      <c r="S2282">
        <v>-6.1</v>
      </c>
      <c r="T2282">
        <v>9</v>
      </c>
      <c r="U2282" t="s">
        <v>76</v>
      </c>
      <c r="V2282" s="2">
        <v>42909</v>
      </c>
      <c r="W2282" t="s">
        <v>39</v>
      </c>
      <c r="X2282" t="s">
        <v>199</v>
      </c>
      <c r="Y2282" t="s">
        <v>54</v>
      </c>
    </row>
    <row r="2283" spans="1:25" hidden="1" x14ac:dyDescent="0.35">
      <c r="A2283">
        <v>5</v>
      </c>
      <c r="B2283" t="s">
        <v>43</v>
      </c>
      <c r="C2283">
        <v>6</v>
      </c>
      <c r="D2283" t="s">
        <v>26</v>
      </c>
      <c r="E2283" t="s">
        <v>823</v>
      </c>
      <c r="F2283" t="s">
        <v>13</v>
      </c>
      <c r="G2283" t="s">
        <v>7067</v>
      </c>
      <c r="H2283" s="1">
        <v>0.7</v>
      </c>
      <c r="I2283" s="2">
        <v>42904</v>
      </c>
      <c r="J2283" t="s">
        <v>7195</v>
      </c>
      <c r="K2283" t="s">
        <v>30</v>
      </c>
      <c r="L2283">
        <v>85345</v>
      </c>
      <c r="M2283">
        <v>1257</v>
      </c>
      <c r="N2283" t="s">
        <v>2928</v>
      </c>
      <c r="O2283">
        <v>-3</v>
      </c>
      <c r="P2283">
        <v>7</v>
      </c>
      <c r="Q2283" t="s">
        <v>32</v>
      </c>
      <c r="R2283" t="s">
        <v>8304</v>
      </c>
      <c r="S2283">
        <v>-3.33</v>
      </c>
      <c r="T2283">
        <v>5</v>
      </c>
      <c r="U2283" t="s">
        <v>76</v>
      </c>
      <c r="V2283" s="2">
        <v>42909</v>
      </c>
      <c r="W2283" t="s">
        <v>39</v>
      </c>
      <c r="X2283" t="s">
        <v>199</v>
      </c>
      <c r="Y2283" t="s">
        <v>54</v>
      </c>
    </row>
    <row r="2284" spans="1:25" x14ac:dyDescent="0.35">
      <c r="A2284">
        <v>5</v>
      </c>
      <c r="B2284" t="s">
        <v>43</v>
      </c>
      <c r="C2284">
        <v>6</v>
      </c>
      <c r="D2284" t="s">
        <v>26</v>
      </c>
      <c r="E2284" t="s">
        <v>572</v>
      </c>
      <c r="F2284" t="s">
        <v>13</v>
      </c>
      <c r="G2284" t="s">
        <v>7222</v>
      </c>
      <c r="H2284" s="1">
        <v>0</v>
      </c>
      <c r="I2284" s="2">
        <v>43004</v>
      </c>
      <c r="J2284" t="s">
        <v>7622</v>
      </c>
      <c r="K2284" t="s">
        <v>30</v>
      </c>
      <c r="L2284">
        <v>92037</v>
      </c>
      <c r="M2284">
        <v>396</v>
      </c>
      <c r="N2284" t="s">
        <v>3846</v>
      </c>
      <c r="O2284">
        <v>58</v>
      </c>
      <c r="P2284">
        <v>2</v>
      </c>
      <c r="Q2284" t="s">
        <v>32</v>
      </c>
      <c r="R2284" t="s">
        <v>8304</v>
      </c>
      <c r="S2284">
        <v>58.5</v>
      </c>
      <c r="T2284">
        <v>124</v>
      </c>
      <c r="U2284" t="s">
        <v>76</v>
      </c>
      <c r="V2284" s="2">
        <v>43009</v>
      </c>
      <c r="W2284" t="s">
        <v>39</v>
      </c>
      <c r="X2284" t="s">
        <v>34</v>
      </c>
      <c r="Y2284" t="s">
        <v>119</v>
      </c>
    </row>
    <row r="2285" spans="1:25" x14ac:dyDescent="0.35">
      <c r="A2285">
        <v>5</v>
      </c>
      <c r="B2285" t="s">
        <v>43</v>
      </c>
      <c r="C2285">
        <v>6</v>
      </c>
      <c r="D2285" t="s">
        <v>26</v>
      </c>
      <c r="E2285" t="s">
        <v>572</v>
      </c>
      <c r="F2285" t="s">
        <v>13</v>
      </c>
      <c r="G2285" t="s">
        <v>7222</v>
      </c>
      <c r="H2285" s="1">
        <v>0</v>
      </c>
      <c r="I2285" s="2">
        <v>43004</v>
      </c>
      <c r="J2285" t="s">
        <v>7622</v>
      </c>
      <c r="K2285" t="s">
        <v>30</v>
      </c>
      <c r="L2285">
        <v>92037</v>
      </c>
      <c r="M2285">
        <v>1474</v>
      </c>
      <c r="N2285" t="s">
        <v>230</v>
      </c>
      <c r="O2285">
        <v>19</v>
      </c>
      <c r="P2285">
        <v>3</v>
      </c>
      <c r="Q2285" t="s">
        <v>32</v>
      </c>
      <c r="R2285" t="s">
        <v>8304</v>
      </c>
      <c r="S2285">
        <v>18.61</v>
      </c>
      <c r="T2285">
        <v>64</v>
      </c>
      <c r="U2285" t="s">
        <v>76</v>
      </c>
      <c r="V2285" s="2">
        <v>43009</v>
      </c>
      <c r="W2285" t="s">
        <v>39</v>
      </c>
      <c r="X2285" t="s">
        <v>34</v>
      </c>
      <c r="Y2285" t="s">
        <v>42</v>
      </c>
    </row>
    <row r="2286" spans="1:25" hidden="1" x14ac:dyDescent="0.35">
      <c r="A2286">
        <v>3</v>
      </c>
      <c r="B2286" t="s">
        <v>10</v>
      </c>
      <c r="C2286">
        <v>3</v>
      </c>
      <c r="D2286" t="s">
        <v>11</v>
      </c>
      <c r="E2286" t="s">
        <v>2877</v>
      </c>
      <c r="F2286" t="s">
        <v>13</v>
      </c>
      <c r="G2286" t="s">
        <v>6951</v>
      </c>
      <c r="H2286" s="1">
        <v>0</v>
      </c>
      <c r="I2286" s="2">
        <v>42949</v>
      </c>
      <c r="J2286" t="s">
        <v>6952</v>
      </c>
      <c r="K2286" t="s">
        <v>102</v>
      </c>
      <c r="L2286">
        <v>2908</v>
      </c>
      <c r="M2286">
        <v>1214</v>
      </c>
      <c r="N2286" t="s">
        <v>1745</v>
      </c>
      <c r="O2286">
        <v>16</v>
      </c>
      <c r="P2286">
        <v>1</v>
      </c>
      <c r="Q2286" t="s">
        <v>104</v>
      </c>
      <c r="R2286" t="s">
        <v>8304</v>
      </c>
      <c r="S2286">
        <v>15.54</v>
      </c>
      <c r="T2286">
        <v>111</v>
      </c>
      <c r="U2286" t="s">
        <v>76</v>
      </c>
      <c r="V2286" s="2">
        <v>42952</v>
      </c>
      <c r="W2286" t="s">
        <v>20</v>
      </c>
      <c r="X2286" t="s">
        <v>836</v>
      </c>
      <c r="Y2286" t="s">
        <v>24</v>
      </c>
    </row>
    <row r="2287" spans="1:25" hidden="1" x14ac:dyDescent="0.35">
      <c r="A2287">
        <v>3</v>
      </c>
      <c r="B2287" t="s">
        <v>10</v>
      </c>
      <c r="C2287">
        <v>3</v>
      </c>
      <c r="D2287" t="s">
        <v>26</v>
      </c>
      <c r="E2287" t="s">
        <v>2877</v>
      </c>
      <c r="F2287" t="s">
        <v>13</v>
      </c>
      <c r="G2287" t="s">
        <v>6951</v>
      </c>
      <c r="H2287" s="1">
        <v>0</v>
      </c>
      <c r="I2287" s="2">
        <v>42949</v>
      </c>
      <c r="J2287" t="s">
        <v>6952</v>
      </c>
      <c r="K2287" t="s">
        <v>102</v>
      </c>
      <c r="L2287">
        <v>2908</v>
      </c>
      <c r="M2287">
        <v>925</v>
      </c>
      <c r="N2287" t="s">
        <v>3651</v>
      </c>
      <c r="O2287">
        <v>4</v>
      </c>
      <c r="P2287">
        <v>2</v>
      </c>
      <c r="Q2287" t="s">
        <v>104</v>
      </c>
      <c r="R2287" t="s">
        <v>8304</v>
      </c>
      <c r="S2287">
        <v>4.12</v>
      </c>
      <c r="T2287">
        <v>8</v>
      </c>
      <c r="U2287" t="s">
        <v>76</v>
      </c>
      <c r="V2287" s="2">
        <v>42952</v>
      </c>
      <c r="W2287" t="s">
        <v>20</v>
      </c>
      <c r="X2287" t="s">
        <v>836</v>
      </c>
      <c r="Y2287" t="s">
        <v>64</v>
      </c>
    </row>
    <row r="2288" spans="1:25" hidden="1" x14ac:dyDescent="0.35">
      <c r="A2288">
        <v>3</v>
      </c>
      <c r="B2288" t="s">
        <v>10</v>
      </c>
      <c r="C2288">
        <v>3</v>
      </c>
      <c r="D2288" t="s">
        <v>50</v>
      </c>
      <c r="E2288" t="s">
        <v>2877</v>
      </c>
      <c r="F2288" t="s">
        <v>13</v>
      </c>
      <c r="G2288" t="s">
        <v>6951</v>
      </c>
      <c r="H2288" s="1">
        <v>0</v>
      </c>
      <c r="I2288" s="2">
        <v>42949</v>
      </c>
      <c r="J2288" t="s">
        <v>6952</v>
      </c>
      <c r="K2288" t="s">
        <v>102</v>
      </c>
      <c r="L2288">
        <v>2908</v>
      </c>
      <c r="M2288">
        <v>1013</v>
      </c>
      <c r="N2288" t="s">
        <v>950</v>
      </c>
      <c r="O2288">
        <v>84</v>
      </c>
      <c r="P2288">
        <v>2</v>
      </c>
      <c r="Q2288" t="s">
        <v>104</v>
      </c>
      <c r="R2288" t="s">
        <v>8304</v>
      </c>
      <c r="S2288">
        <v>83.99</v>
      </c>
      <c r="T2288">
        <v>200</v>
      </c>
      <c r="U2288" t="s">
        <v>76</v>
      </c>
      <c r="V2288" s="2">
        <v>42952</v>
      </c>
      <c r="W2288" t="s">
        <v>20</v>
      </c>
      <c r="X2288" t="s">
        <v>836</v>
      </c>
      <c r="Y2288" t="s">
        <v>113</v>
      </c>
    </row>
    <row r="2289" spans="1:25" hidden="1" x14ac:dyDescent="0.35">
      <c r="A2289">
        <v>3</v>
      </c>
      <c r="B2289" t="s">
        <v>10</v>
      </c>
      <c r="C2289">
        <v>3</v>
      </c>
      <c r="D2289" t="s">
        <v>50</v>
      </c>
      <c r="E2289" t="s">
        <v>2877</v>
      </c>
      <c r="F2289" t="s">
        <v>13</v>
      </c>
      <c r="G2289" t="s">
        <v>6951</v>
      </c>
      <c r="H2289" s="1">
        <v>0</v>
      </c>
      <c r="I2289" s="2">
        <v>42949</v>
      </c>
      <c r="J2289" t="s">
        <v>6952</v>
      </c>
      <c r="K2289" t="s">
        <v>102</v>
      </c>
      <c r="L2289">
        <v>2908</v>
      </c>
      <c r="M2289">
        <v>1281</v>
      </c>
      <c r="N2289" t="s">
        <v>4733</v>
      </c>
      <c r="O2289">
        <v>4</v>
      </c>
      <c r="P2289">
        <v>3</v>
      </c>
      <c r="Q2289" t="s">
        <v>104</v>
      </c>
      <c r="R2289" t="s">
        <v>8304</v>
      </c>
      <c r="S2289">
        <v>3.87</v>
      </c>
      <c r="T2289">
        <v>129</v>
      </c>
      <c r="U2289" t="s">
        <v>76</v>
      </c>
      <c r="V2289" s="2">
        <v>42952</v>
      </c>
      <c r="W2289" t="s">
        <v>20</v>
      </c>
      <c r="X2289" t="s">
        <v>836</v>
      </c>
      <c r="Y2289" t="s">
        <v>52</v>
      </c>
    </row>
    <row r="2290" spans="1:25" hidden="1" x14ac:dyDescent="0.35">
      <c r="A2290">
        <v>4</v>
      </c>
      <c r="B2290" t="s">
        <v>43</v>
      </c>
      <c r="C2290">
        <v>6</v>
      </c>
      <c r="D2290" t="s">
        <v>11</v>
      </c>
      <c r="E2290" t="s">
        <v>1485</v>
      </c>
      <c r="F2290" t="s">
        <v>13</v>
      </c>
      <c r="G2290" t="s">
        <v>1164</v>
      </c>
      <c r="H2290" s="1">
        <v>0.3</v>
      </c>
      <c r="I2290" s="2">
        <v>42985</v>
      </c>
      <c r="J2290" t="s">
        <v>2184</v>
      </c>
      <c r="K2290" t="s">
        <v>73</v>
      </c>
      <c r="L2290">
        <v>79907</v>
      </c>
      <c r="M2290">
        <v>1089</v>
      </c>
      <c r="N2290" t="s">
        <v>1716</v>
      </c>
      <c r="O2290">
        <v>-2</v>
      </c>
      <c r="P2290">
        <v>2</v>
      </c>
      <c r="Q2290" t="s">
        <v>75</v>
      </c>
      <c r="R2290" t="s">
        <v>8304</v>
      </c>
      <c r="S2290">
        <v>-2.04</v>
      </c>
      <c r="T2290">
        <v>48</v>
      </c>
      <c r="U2290" t="s">
        <v>19</v>
      </c>
      <c r="V2290" s="2">
        <v>42989</v>
      </c>
      <c r="W2290" t="s">
        <v>39</v>
      </c>
      <c r="X2290" t="s">
        <v>77</v>
      </c>
      <c r="Y2290" t="s">
        <v>24</v>
      </c>
    </row>
    <row r="2291" spans="1:25" hidden="1" x14ac:dyDescent="0.35">
      <c r="A2291">
        <v>4</v>
      </c>
      <c r="B2291" t="s">
        <v>43</v>
      </c>
      <c r="C2291">
        <v>6</v>
      </c>
      <c r="D2291" t="s">
        <v>50</v>
      </c>
      <c r="E2291" t="s">
        <v>99</v>
      </c>
      <c r="F2291" t="s">
        <v>13</v>
      </c>
      <c r="G2291" t="s">
        <v>808</v>
      </c>
      <c r="H2291" s="1">
        <v>0.7</v>
      </c>
      <c r="I2291" s="2">
        <v>43072</v>
      </c>
      <c r="J2291" t="s">
        <v>809</v>
      </c>
      <c r="K2291" t="s">
        <v>102</v>
      </c>
      <c r="L2291">
        <v>19140</v>
      </c>
      <c r="M2291">
        <v>987</v>
      </c>
      <c r="N2291" t="s">
        <v>810</v>
      </c>
      <c r="O2291">
        <v>-338</v>
      </c>
      <c r="P2291">
        <v>4</v>
      </c>
      <c r="Q2291" t="s">
        <v>104</v>
      </c>
      <c r="R2291" t="s">
        <v>8304</v>
      </c>
      <c r="S2291">
        <v>-337.64</v>
      </c>
      <c r="T2291">
        <v>482</v>
      </c>
      <c r="U2291" t="s">
        <v>33</v>
      </c>
      <c r="V2291" s="2">
        <v>43076</v>
      </c>
      <c r="W2291" t="s">
        <v>39</v>
      </c>
      <c r="X2291" t="s">
        <v>105</v>
      </c>
      <c r="Y2291" t="s">
        <v>422</v>
      </c>
    </row>
    <row r="2292" spans="1:25" hidden="1" x14ac:dyDescent="0.35">
      <c r="A2292">
        <v>4</v>
      </c>
      <c r="B2292" t="s">
        <v>43</v>
      </c>
      <c r="C2292">
        <v>6</v>
      </c>
      <c r="D2292" t="s">
        <v>11</v>
      </c>
      <c r="E2292" t="s">
        <v>99</v>
      </c>
      <c r="F2292" t="s">
        <v>13</v>
      </c>
      <c r="G2292" t="s">
        <v>808</v>
      </c>
      <c r="H2292" s="1">
        <v>0.2</v>
      </c>
      <c r="I2292" s="2">
        <v>43072</v>
      </c>
      <c r="J2292" t="s">
        <v>809</v>
      </c>
      <c r="K2292" t="s">
        <v>102</v>
      </c>
      <c r="L2292">
        <v>19140</v>
      </c>
      <c r="M2292">
        <v>22</v>
      </c>
      <c r="N2292" t="s">
        <v>811</v>
      </c>
      <c r="O2292">
        <v>1</v>
      </c>
      <c r="P2292">
        <v>1</v>
      </c>
      <c r="Q2292" t="s">
        <v>104</v>
      </c>
      <c r="R2292" t="s">
        <v>8304</v>
      </c>
      <c r="S2292">
        <v>0.78</v>
      </c>
      <c r="T2292">
        <v>3</v>
      </c>
      <c r="U2292" t="s">
        <v>33</v>
      </c>
      <c r="V2292" s="2">
        <v>43076</v>
      </c>
      <c r="W2292" t="s">
        <v>39</v>
      </c>
      <c r="X2292" t="s">
        <v>105</v>
      </c>
      <c r="Y2292" t="s">
        <v>47</v>
      </c>
    </row>
    <row r="2293" spans="1:25" hidden="1" x14ac:dyDescent="0.35">
      <c r="A2293">
        <v>2</v>
      </c>
      <c r="B2293" t="s">
        <v>43</v>
      </c>
      <c r="C2293">
        <v>3</v>
      </c>
      <c r="D2293" t="s">
        <v>50</v>
      </c>
      <c r="E2293" t="s">
        <v>2045</v>
      </c>
      <c r="F2293" t="s">
        <v>13</v>
      </c>
      <c r="G2293" t="s">
        <v>2140</v>
      </c>
      <c r="H2293" s="1">
        <v>0.2</v>
      </c>
      <c r="I2293" s="2">
        <v>42909</v>
      </c>
      <c r="J2293" t="s">
        <v>4944</v>
      </c>
      <c r="K2293" t="s">
        <v>30</v>
      </c>
      <c r="L2293">
        <v>98502</v>
      </c>
      <c r="M2293">
        <v>1323</v>
      </c>
      <c r="N2293" t="s">
        <v>4945</v>
      </c>
      <c r="O2293">
        <v>23</v>
      </c>
      <c r="P2293">
        <v>4</v>
      </c>
      <c r="Q2293" t="s">
        <v>32</v>
      </c>
      <c r="R2293" t="s">
        <v>8304</v>
      </c>
      <c r="S2293">
        <v>22.68</v>
      </c>
      <c r="T2293">
        <v>202</v>
      </c>
      <c r="U2293" t="s">
        <v>19</v>
      </c>
      <c r="V2293" s="2">
        <v>42911</v>
      </c>
      <c r="W2293" t="s">
        <v>20</v>
      </c>
      <c r="X2293" t="s">
        <v>69</v>
      </c>
      <c r="Y2293" t="s">
        <v>52</v>
      </c>
    </row>
    <row r="2294" spans="1:25" hidden="1" x14ac:dyDescent="0.35">
      <c r="A2294">
        <v>2</v>
      </c>
      <c r="B2294" t="s">
        <v>43</v>
      </c>
      <c r="C2294">
        <v>3</v>
      </c>
      <c r="D2294" t="s">
        <v>11</v>
      </c>
      <c r="E2294" t="s">
        <v>171</v>
      </c>
      <c r="F2294" t="s">
        <v>13</v>
      </c>
      <c r="G2294" t="s">
        <v>1614</v>
      </c>
      <c r="H2294" s="1">
        <v>0</v>
      </c>
      <c r="I2294" s="2">
        <v>42934</v>
      </c>
      <c r="J2294" t="s">
        <v>1890</v>
      </c>
      <c r="K2294" t="s">
        <v>102</v>
      </c>
      <c r="L2294">
        <v>10024</v>
      </c>
      <c r="M2294">
        <v>572</v>
      </c>
      <c r="N2294" t="s">
        <v>1880</v>
      </c>
      <c r="O2294">
        <v>2</v>
      </c>
      <c r="P2294">
        <v>1</v>
      </c>
      <c r="Q2294" t="s">
        <v>104</v>
      </c>
      <c r="R2294" t="s">
        <v>8304</v>
      </c>
      <c r="S2294">
        <v>2.14</v>
      </c>
      <c r="T2294">
        <v>7</v>
      </c>
      <c r="U2294" t="s">
        <v>19</v>
      </c>
      <c r="V2294" s="2">
        <v>42936</v>
      </c>
      <c r="W2294" t="s">
        <v>20</v>
      </c>
      <c r="X2294" t="s">
        <v>175</v>
      </c>
      <c r="Y2294" t="s">
        <v>47</v>
      </c>
    </row>
    <row r="2295" spans="1:25" hidden="1" x14ac:dyDescent="0.35">
      <c r="A2295">
        <v>2</v>
      </c>
      <c r="B2295" t="s">
        <v>43</v>
      </c>
      <c r="C2295">
        <v>3</v>
      </c>
      <c r="D2295" t="s">
        <v>26</v>
      </c>
      <c r="E2295" t="s">
        <v>171</v>
      </c>
      <c r="F2295" t="s">
        <v>13</v>
      </c>
      <c r="G2295" t="s">
        <v>1614</v>
      </c>
      <c r="H2295" s="1">
        <v>0.2</v>
      </c>
      <c r="I2295" s="2">
        <v>42934</v>
      </c>
      <c r="J2295" t="s">
        <v>1890</v>
      </c>
      <c r="K2295" t="s">
        <v>102</v>
      </c>
      <c r="L2295">
        <v>10024</v>
      </c>
      <c r="M2295">
        <v>542</v>
      </c>
      <c r="N2295" t="s">
        <v>218</v>
      </c>
      <c r="O2295">
        <v>1</v>
      </c>
      <c r="P2295">
        <v>2</v>
      </c>
      <c r="Q2295" t="s">
        <v>104</v>
      </c>
      <c r="R2295" t="s">
        <v>8304</v>
      </c>
      <c r="S2295">
        <v>1.21</v>
      </c>
      <c r="T2295">
        <v>3</v>
      </c>
      <c r="U2295" t="s">
        <v>19</v>
      </c>
      <c r="V2295" s="2">
        <v>42936</v>
      </c>
      <c r="W2295" t="s">
        <v>20</v>
      </c>
      <c r="X2295" t="s">
        <v>175</v>
      </c>
      <c r="Y2295" t="s">
        <v>54</v>
      </c>
    </row>
    <row r="2296" spans="1:25" hidden="1" x14ac:dyDescent="0.35">
      <c r="A2296">
        <v>2</v>
      </c>
      <c r="B2296" t="s">
        <v>43</v>
      </c>
      <c r="C2296">
        <v>3</v>
      </c>
      <c r="D2296" t="s">
        <v>50</v>
      </c>
      <c r="E2296" t="s">
        <v>171</v>
      </c>
      <c r="F2296" t="s">
        <v>13</v>
      </c>
      <c r="G2296" t="s">
        <v>1614</v>
      </c>
      <c r="H2296" s="1">
        <v>0</v>
      </c>
      <c r="I2296" s="2">
        <v>42934</v>
      </c>
      <c r="J2296" t="s">
        <v>1890</v>
      </c>
      <c r="K2296" t="s">
        <v>102</v>
      </c>
      <c r="L2296">
        <v>10024</v>
      </c>
      <c r="M2296">
        <v>1277</v>
      </c>
      <c r="N2296" t="s">
        <v>4873</v>
      </c>
      <c r="O2296">
        <v>37</v>
      </c>
      <c r="P2296">
        <v>1</v>
      </c>
      <c r="Q2296" t="s">
        <v>104</v>
      </c>
      <c r="R2296" t="s">
        <v>8304</v>
      </c>
      <c r="S2296">
        <v>36.72</v>
      </c>
      <c r="T2296">
        <v>136</v>
      </c>
      <c r="U2296" t="s">
        <v>19</v>
      </c>
      <c r="V2296" s="2">
        <v>42936</v>
      </c>
      <c r="W2296" t="s">
        <v>20</v>
      </c>
      <c r="X2296" t="s">
        <v>175</v>
      </c>
      <c r="Y2296" t="s">
        <v>52</v>
      </c>
    </row>
    <row r="2297" spans="1:25" hidden="1" x14ac:dyDescent="0.35">
      <c r="A2297">
        <v>4</v>
      </c>
      <c r="B2297" t="s">
        <v>43</v>
      </c>
      <c r="C2297">
        <v>6</v>
      </c>
      <c r="D2297" t="s">
        <v>11</v>
      </c>
      <c r="E2297" t="s">
        <v>906</v>
      </c>
      <c r="F2297" t="s">
        <v>13</v>
      </c>
      <c r="G2297" t="s">
        <v>819</v>
      </c>
      <c r="H2297" s="1">
        <v>0.2</v>
      </c>
      <c r="I2297" s="2">
        <v>43072</v>
      </c>
      <c r="J2297" t="s">
        <v>2543</v>
      </c>
      <c r="K2297" t="s">
        <v>16</v>
      </c>
      <c r="L2297">
        <v>28540</v>
      </c>
      <c r="M2297">
        <v>1449</v>
      </c>
      <c r="N2297" t="s">
        <v>8187</v>
      </c>
      <c r="O2297">
        <v>13</v>
      </c>
      <c r="P2297">
        <v>3</v>
      </c>
      <c r="Q2297" t="s">
        <v>18</v>
      </c>
      <c r="R2297" t="s">
        <v>8304</v>
      </c>
      <c r="S2297">
        <v>12.67</v>
      </c>
      <c r="T2297">
        <v>78</v>
      </c>
      <c r="U2297" t="s">
        <v>19</v>
      </c>
      <c r="V2297" s="2">
        <v>43076</v>
      </c>
      <c r="W2297" t="s">
        <v>39</v>
      </c>
      <c r="X2297" t="s">
        <v>63</v>
      </c>
      <c r="Y2297" t="s">
        <v>47</v>
      </c>
    </row>
    <row r="2298" spans="1:25" hidden="1" x14ac:dyDescent="0.35">
      <c r="A2298">
        <v>4</v>
      </c>
      <c r="B2298" t="s">
        <v>43</v>
      </c>
      <c r="C2298">
        <v>6</v>
      </c>
      <c r="D2298" t="s">
        <v>26</v>
      </c>
      <c r="E2298" t="s">
        <v>906</v>
      </c>
      <c r="F2298" t="s">
        <v>13</v>
      </c>
      <c r="G2298" t="s">
        <v>819</v>
      </c>
      <c r="H2298" s="1">
        <v>0.2</v>
      </c>
      <c r="I2298" s="2">
        <v>43072</v>
      </c>
      <c r="J2298" t="s">
        <v>2543</v>
      </c>
      <c r="K2298" t="s">
        <v>16</v>
      </c>
      <c r="L2298">
        <v>28540</v>
      </c>
      <c r="M2298">
        <v>1126</v>
      </c>
      <c r="N2298" t="s">
        <v>1183</v>
      </c>
      <c r="O2298">
        <v>1</v>
      </c>
      <c r="P2298">
        <v>2</v>
      </c>
      <c r="Q2298" t="s">
        <v>18</v>
      </c>
      <c r="R2298" t="s">
        <v>8304</v>
      </c>
      <c r="S2298">
        <v>1.17</v>
      </c>
      <c r="T2298">
        <v>9</v>
      </c>
      <c r="U2298" t="s">
        <v>19</v>
      </c>
      <c r="V2298" s="2">
        <v>43076</v>
      </c>
      <c r="W2298" t="s">
        <v>39</v>
      </c>
      <c r="X2298" t="s">
        <v>63</v>
      </c>
      <c r="Y2298" t="s">
        <v>49</v>
      </c>
    </row>
    <row r="2299" spans="1:25" hidden="1" x14ac:dyDescent="0.35">
      <c r="A2299">
        <v>4</v>
      </c>
      <c r="B2299" t="s">
        <v>43</v>
      </c>
      <c r="C2299">
        <v>6</v>
      </c>
      <c r="D2299" t="s">
        <v>26</v>
      </c>
      <c r="E2299" t="s">
        <v>906</v>
      </c>
      <c r="F2299" t="s">
        <v>13</v>
      </c>
      <c r="G2299" t="s">
        <v>819</v>
      </c>
      <c r="H2299" s="1">
        <v>0.7</v>
      </c>
      <c r="I2299" s="2">
        <v>43072</v>
      </c>
      <c r="J2299" t="s">
        <v>2543</v>
      </c>
      <c r="K2299" t="s">
        <v>16</v>
      </c>
      <c r="L2299">
        <v>28540</v>
      </c>
      <c r="M2299">
        <v>685</v>
      </c>
      <c r="N2299" t="s">
        <v>3478</v>
      </c>
      <c r="O2299">
        <v>-74</v>
      </c>
      <c r="P2299">
        <v>5</v>
      </c>
      <c r="Q2299" t="s">
        <v>18</v>
      </c>
      <c r="R2299" t="s">
        <v>8304</v>
      </c>
      <c r="S2299">
        <v>-73.58</v>
      </c>
      <c r="T2299">
        <v>96</v>
      </c>
      <c r="U2299" t="s">
        <v>19</v>
      </c>
      <c r="V2299" s="2">
        <v>43076</v>
      </c>
      <c r="W2299" t="s">
        <v>39</v>
      </c>
      <c r="X2299" t="s">
        <v>63</v>
      </c>
      <c r="Y2299" t="s">
        <v>54</v>
      </c>
    </row>
    <row r="2300" spans="1:25" hidden="1" x14ac:dyDescent="0.35">
      <c r="A2300">
        <v>4</v>
      </c>
      <c r="B2300" t="s">
        <v>43</v>
      </c>
      <c r="C2300">
        <v>6</v>
      </c>
      <c r="D2300" t="s">
        <v>50</v>
      </c>
      <c r="E2300" t="s">
        <v>906</v>
      </c>
      <c r="F2300" t="s">
        <v>13</v>
      </c>
      <c r="G2300" t="s">
        <v>819</v>
      </c>
      <c r="H2300" s="1">
        <v>0.2</v>
      </c>
      <c r="I2300" s="2">
        <v>43072</v>
      </c>
      <c r="J2300" t="s">
        <v>2543</v>
      </c>
      <c r="K2300" t="s">
        <v>16</v>
      </c>
      <c r="L2300">
        <v>28540</v>
      </c>
      <c r="M2300">
        <v>1248</v>
      </c>
      <c r="N2300" t="s">
        <v>513</v>
      </c>
      <c r="O2300">
        <v>9</v>
      </c>
      <c r="P2300">
        <v>2</v>
      </c>
      <c r="Q2300" t="s">
        <v>18</v>
      </c>
      <c r="R2300" t="s">
        <v>8304</v>
      </c>
      <c r="S2300">
        <v>9.24</v>
      </c>
      <c r="T2300">
        <v>106</v>
      </c>
      <c r="U2300" t="s">
        <v>19</v>
      </c>
      <c r="V2300" s="2">
        <v>43076</v>
      </c>
      <c r="W2300" t="s">
        <v>39</v>
      </c>
      <c r="X2300" t="s">
        <v>63</v>
      </c>
      <c r="Y2300" t="s">
        <v>52</v>
      </c>
    </row>
    <row r="2301" spans="1:25" hidden="1" x14ac:dyDescent="0.35">
      <c r="A2301">
        <v>4</v>
      </c>
      <c r="B2301" t="s">
        <v>25</v>
      </c>
      <c r="C2301">
        <v>3</v>
      </c>
      <c r="D2301" t="s">
        <v>26</v>
      </c>
      <c r="E2301" t="s">
        <v>604</v>
      </c>
      <c r="F2301" t="s">
        <v>13</v>
      </c>
      <c r="G2301" t="s">
        <v>1230</v>
      </c>
      <c r="H2301" s="1">
        <v>0</v>
      </c>
      <c r="I2301" s="2">
        <v>43062</v>
      </c>
      <c r="J2301" t="s">
        <v>3442</v>
      </c>
      <c r="K2301" t="s">
        <v>102</v>
      </c>
      <c r="L2301">
        <v>7960</v>
      </c>
      <c r="M2301">
        <v>1129</v>
      </c>
      <c r="N2301" t="s">
        <v>3443</v>
      </c>
      <c r="O2301">
        <v>4</v>
      </c>
      <c r="P2301">
        <v>3</v>
      </c>
      <c r="Q2301" t="s">
        <v>104</v>
      </c>
      <c r="R2301" t="s">
        <v>8304</v>
      </c>
      <c r="S2301">
        <v>4.49</v>
      </c>
      <c r="T2301">
        <v>18</v>
      </c>
      <c r="U2301" t="s">
        <v>19</v>
      </c>
      <c r="V2301" s="2">
        <v>43066</v>
      </c>
      <c r="W2301" t="s">
        <v>20</v>
      </c>
      <c r="X2301" t="s">
        <v>485</v>
      </c>
      <c r="Y2301" t="s">
        <v>49</v>
      </c>
    </row>
    <row r="2302" spans="1:25" hidden="1" x14ac:dyDescent="0.35">
      <c r="A2302">
        <v>4</v>
      </c>
      <c r="B2302" t="s">
        <v>25</v>
      </c>
      <c r="C2302">
        <v>3</v>
      </c>
      <c r="D2302" t="s">
        <v>26</v>
      </c>
      <c r="E2302" t="s">
        <v>604</v>
      </c>
      <c r="F2302" t="s">
        <v>13</v>
      </c>
      <c r="G2302" t="s">
        <v>1230</v>
      </c>
      <c r="H2302" s="1">
        <v>0</v>
      </c>
      <c r="I2302" s="2">
        <v>43062</v>
      </c>
      <c r="J2302" t="s">
        <v>3442</v>
      </c>
      <c r="K2302" t="s">
        <v>102</v>
      </c>
      <c r="L2302">
        <v>7960</v>
      </c>
      <c r="M2302">
        <v>1425</v>
      </c>
      <c r="N2302" t="s">
        <v>3480</v>
      </c>
      <c r="O2302">
        <v>735</v>
      </c>
      <c r="P2302">
        <v>8</v>
      </c>
      <c r="Q2302" t="s">
        <v>104</v>
      </c>
      <c r="R2302" t="s">
        <v>8304</v>
      </c>
      <c r="S2302">
        <v>735.03</v>
      </c>
      <c r="T2302">
        <v>2625</v>
      </c>
      <c r="U2302" t="s">
        <v>19</v>
      </c>
      <c r="V2302" s="2">
        <v>43066</v>
      </c>
      <c r="W2302" t="s">
        <v>20</v>
      </c>
      <c r="X2302" t="s">
        <v>485</v>
      </c>
      <c r="Y2302" t="s">
        <v>56</v>
      </c>
    </row>
    <row r="2303" spans="1:25" hidden="1" x14ac:dyDescent="0.35">
      <c r="A2303">
        <v>5</v>
      </c>
      <c r="B2303" t="s">
        <v>43</v>
      </c>
      <c r="C2303">
        <v>6</v>
      </c>
      <c r="D2303" t="s">
        <v>11</v>
      </c>
      <c r="E2303" t="s">
        <v>2705</v>
      </c>
      <c r="F2303" t="s">
        <v>13</v>
      </c>
      <c r="G2303" t="s">
        <v>278</v>
      </c>
      <c r="H2303" s="1">
        <v>0.2</v>
      </c>
      <c r="I2303" s="2">
        <v>43053</v>
      </c>
      <c r="J2303" t="s">
        <v>2706</v>
      </c>
      <c r="K2303" t="s">
        <v>30</v>
      </c>
      <c r="L2303">
        <v>87124</v>
      </c>
      <c r="M2303">
        <v>746</v>
      </c>
      <c r="N2303" t="s">
        <v>649</v>
      </c>
      <c r="O2303">
        <v>20</v>
      </c>
      <c r="P2303">
        <v>3</v>
      </c>
      <c r="Q2303" t="s">
        <v>32</v>
      </c>
      <c r="R2303" t="s">
        <v>8304</v>
      </c>
      <c r="S2303">
        <v>20.16</v>
      </c>
      <c r="T2303">
        <v>230</v>
      </c>
      <c r="U2303" t="s">
        <v>19</v>
      </c>
      <c r="V2303" s="2">
        <v>43058</v>
      </c>
      <c r="W2303" t="s">
        <v>39</v>
      </c>
      <c r="X2303" t="s">
        <v>413</v>
      </c>
      <c r="Y2303" t="s">
        <v>24</v>
      </c>
    </row>
    <row r="2304" spans="1:25" hidden="1" x14ac:dyDescent="0.35">
      <c r="A2304">
        <v>5</v>
      </c>
      <c r="B2304" t="s">
        <v>43</v>
      </c>
      <c r="C2304">
        <v>6</v>
      </c>
      <c r="D2304" t="s">
        <v>11</v>
      </c>
      <c r="E2304" t="s">
        <v>2705</v>
      </c>
      <c r="F2304" t="s">
        <v>13</v>
      </c>
      <c r="G2304" t="s">
        <v>278</v>
      </c>
      <c r="H2304" s="1">
        <v>0.2</v>
      </c>
      <c r="I2304" s="2">
        <v>43053</v>
      </c>
      <c r="J2304" t="s">
        <v>2706</v>
      </c>
      <c r="K2304" t="s">
        <v>30</v>
      </c>
      <c r="L2304">
        <v>87124</v>
      </c>
      <c r="M2304">
        <v>1372</v>
      </c>
      <c r="N2304" t="s">
        <v>424</v>
      </c>
      <c r="O2304">
        <v>99</v>
      </c>
      <c r="P2304">
        <v>4</v>
      </c>
      <c r="Q2304" t="s">
        <v>32</v>
      </c>
      <c r="R2304" t="s">
        <v>8304</v>
      </c>
      <c r="S2304">
        <v>99.43</v>
      </c>
      <c r="T2304">
        <v>884</v>
      </c>
      <c r="U2304" t="s">
        <v>19</v>
      </c>
      <c r="V2304" s="2">
        <v>43058</v>
      </c>
      <c r="W2304" t="s">
        <v>39</v>
      </c>
      <c r="X2304" t="s">
        <v>413</v>
      </c>
      <c r="Y2304" t="s">
        <v>24</v>
      </c>
    </row>
    <row r="2305" spans="1:25" hidden="1" x14ac:dyDescent="0.35">
      <c r="A2305">
        <v>3</v>
      </c>
      <c r="B2305" t="s">
        <v>25</v>
      </c>
      <c r="C2305">
        <v>1</v>
      </c>
      <c r="D2305" t="s">
        <v>50</v>
      </c>
      <c r="E2305" t="s">
        <v>417</v>
      </c>
      <c r="F2305" t="s">
        <v>13</v>
      </c>
      <c r="G2305" t="s">
        <v>5325</v>
      </c>
      <c r="H2305" s="1">
        <v>0.2</v>
      </c>
      <c r="I2305" s="2">
        <v>42803</v>
      </c>
      <c r="J2305" t="s">
        <v>6671</v>
      </c>
      <c r="K2305" t="s">
        <v>73</v>
      </c>
      <c r="L2305">
        <v>78207</v>
      </c>
      <c r="M2305">
        <v>1244</v>
      </c>
      <c r="N2305" t="s">
        <v>5035</v>
      </c>
      <c r="O2305">
        <v>22</v>
      </c>
      <c r="P2305">
        <v>3</v>
      </c>
      <c r="Q2305" t="s">
        <v>75</v>
      </c>
      <c r="R2305" t="s">
        <v>8304</v>
      </c>
      <c r="S2305">
        <v>22.49</v>
      </c>
      <c r="T2305">
        <v>360</v>
      </c>
      <c r="U2305" t="s">
        <v>33</v>
      </c>
      <c r="V2305" s="2">
        <v>42806</v>
      </c>
      <c r="W2305" t="s">
        <v>130</v>
      </c>
      <c r="X2305" t="s">
        <v>77</v>
      </c>
      <c r="Y2305" t="s">
        <v>52</v>
      </c>
    </row>
    <row r="2306" spans="1:25" hidden="1" x14ac:dyDescent="0.35">
      <c r="A2306">
        <v>3</v>
      </c>
      <c r="B2306" t="s">
        <v>25</v>
      </c>
      <c r="C2306">
        <v>1</v>
      </c>
      <c r="D2306" t="s">
        <v>50</v>
      </c>
      <c r="E2306" t="s">
        <v>417</v>
      </c>
      <c r="F2306" t="s">
        <v>13</v>
      </c>
      <c r="G2306" t="s">
        <v>5325</v>
      </c>
      <c r="H2306" s="1">
        <v>0.2</v>
      </c>
      <c r="I2306" s="2">
        <v>42803</v>
      </c>
      <c r="J2306" t="s">
        <v>6671</v>
      </c>
      <c r="K2306" t="s">
        <v>73</v>
      </c>
      <c r="L2306">
        <v>78207</v>
      </c>
      <c r="M2306">
        <v>1058</v>
      </c>
      <c r="N2306" t="s">
        <v>4814</v>
      </c>
      <c r="O2306">
        <v>30</v>
      </c>
      <c r="P2306">
        <v>5</v>
      </c>
      <c r="Q2306" t="s">
        <v>75</v>
      </c>
      <c r="R2306" t="s">
        <v>8304</v>
      </c>
      <c r="S2306">
        <v>29.8</v>
      </c>
      <c r="T2306">
        <v>114</v>
      </c>
      <c r="U2306" t="s">
        <v>33</v>
      </c>
      <c r="V2306" s="2">
        <v>42806</v>
      </c>
      <c r="W2306" t="s">
        <v>130</v>
      </c>
      <c r="X2306" t="s">
        <v>77</v>
      </c>
      <c r="Y2306" t="s">
        <v>113</v>
      </c>
    </row>
    <row r="2307" spans="1:25" hidden="1" x14ac:dyDescent="0.35">
      <c r="A2307">
        <v>2</v>
      </c>
      <c r="B2307" t="s">
        <v>43</v>
      </c>
      <c r="C2307">
        <v>3</v>
      </c>
      <c r="D2307" t="s">
        <v>50</v>
      </c>
      <c r="E2307" t="s">
        <v>258</v>
      </c>
      <c r="F2307" t="s">
        <v>13</v>
      </c>
      <c r="G2307" t="s">
        <v>1315</v>
      </c>
      <c r="H2307" s="1">
        <v>0.2</v>
      </c>
      <c r="I2307" s="2">
        <v>43083</v>
      </c>
      <c r="J2307" t="s">
        <v>4942</v>
      </c>
      <c r="K2307" t="s">
        <v>30</v>
      </c>
      <c r="L2307">
        <v>97206</v>
      </c>
      <c r="M2307">
        <v>884</v>
      </c>
      <c r="N2307" t="s">
        <v>4943</v>
      </c>
      <c r="O2307">
        <v>36</v>
      </c>
      <c r="P2307">
        <v>4</v>
      </c>
      <c r="Q2307" t="s">
        <v>32</v>
      </c>
      <c r="R2307" t="s">
        <v>8304</v>
      </c>
      <c r="S2307">
        <v>36</v>
      </c>
      <c r="T2307">
        <v>320</v>
      </c>
      <c r="U2307" t="s">
        <v>19</v>
      </c>
      <c r="V2307" s="2">
        <v>43085</v>
      </c>
      <c r="W2307" t="s">
        <v>20</v>
      </c>
      <c r="X2307" t="s">
        <v>262</v>
      </c>
      <c r="Y2307" t="s">
        <v>52</v>
      </c>
    </row>
    <row r="2308" spans="1:25" hidden="1" x14ac:dyDescent="0.35">
      <c r="A2308">
        <v>6</v>
      </c>
      <c r="B2308" t="s">
        <v>10</v>
      </c>
      <c r="C2308">
        <v>6</v>
      </c>
      <c r="D2308" t="s">
        <v>50</v>
      </c>
      <c r="E2308" t="s">
        <v>2552</v>
      </c>
      <c r="F2308" t="s">
        <v>13</v>
      </c>
      <c r="G2308" t="s">
        <v>1088</v>
      </c>
      <c r="H2308" s="1">
        <v>0.2</v>
      </c>
      <c r="I2308" s="2">
        <v>42907</v>
      </c>
      <c r="J2308" t="s">
        <v>5119</v>
      </c>
      <c r="K2308" t="s">
        <v>16</v>
      </c>
      <c r="L2308">
        <v>32725</v>
      </c>
      <c r="M2308">
        <v>927</v>
      </c>
      <c r="N2308" t="s">
        <v>5033</v>
      </c>
      <c r="O2308">
        <v>38</v>
      </c>
      <c r="P2308">
        <v>3</v>
      </c>
      <c r="Q2308" t="s">
        <v>18</v>
      </c>
      <c r="R2308" t="s">
        <v>8304</v>
      </c>
      <c r="S2308">
        <v>37.79</v>
      </c>
      <c r="T2308">
        <v>108</v>
      </c>
      <c r="U2308" t="s">
        <v>19</v>
      </c>
      <c r="V2308" s="2">
        <v>42913</v>
      </c>
      <c r="W2308" t="s">
        <v>39</v>
      </c>
      <c r="X2308" t="s">
        <v>40</v>
      </c>
      <c r="Y2308" t="s">
        <v>52</v>
      </c>
    </row>
    <row r="2309" spans="1:25" hidden="1" x14ac:dyDescent="0.35">
      <c r="A2309">
        <v>4</v>
      </c>
      <c r="B2309" t="s">
        <v>43</v>
      </c>
      <c r="C2309">
        <v>6</v>
      </c>
      <c r="D2309" t="s">
        <v>26</v>
      </c>
      <c r="E2309" t="s">
        <v>498</v>
      </c>
      <c r="F2309" t="s">
        <v>13</v>
      </c>
      <c r="G2309" t="s">
        <v>5612</v>
      </c>
      <c r="H2309" s="1">
        <v>0.8</v>
      </c>
      <c r="I2309" s="2">
        <v>42925</v>
      </c>
      <c r="J2309" t="s">
        <v>6292</v>
      </c>
      <c r="K2309" t="s">
        <v>73</v>
      </c>
      <c r="L2309">
        <v>75220</v>
      </c>
      <c r="M2309">
        <v>40</v>
      </c>
      <c r="N2309" t="s">
        <v>439</v>
      </c>
      <c r="O2309">
        <v>-122</v>
      </c>
      <c r="P2309">
        <v>2</v>
      </c>
      <c r="Q2309" t="s">
        <v>75</v>
      </c>
      <c r="R2309" t="s">
        <v>8304</v>
      </c>
      <c r="S2309">
        <v>-121.58</v>
      </c>
      <c r="T2309">
        <v>49</v>
      </c>
      <c r="U2309" t="s">
        <v>33</v>
      </c>
      <c r="V2309" s="2">
        <v>42929</v>
      </c>
      <c r="W2309" t="s">
        <v>39</v>
      </c>
      <c r="X2309" t="s">
        <v>77</v>
      </c>
      <c r="Y2309" t="s">
        <v>56</v>
      </c>
    </row>
    <row r="2310" spans="1:25" hidden="1" x14ac:dyDescent="0.35">
      <c r="A2310">
        <v>4</v>
      </c>
      <c r="B2310" t="s">
        <v>43</v>
      </c>
      <c r="C2310">
        <v>6</v>
      </c>
      <c r="D2310" t="s">
        <v>26</v>
      </c>
      <c r="E2310" t="s">
        <v>787</v>
      </c>
      <c r="F2310" t="s">
        <v>13</v>
      </c>
      <c r="G2310" t="s">
        <v>1827</v>
      </c>
      <c r="H2310" s="1">
        <v>0</v>
      </c>
      <c r="I2310" s="2">
        <v>43061</v>
      </c>
      <c r="J2310" t="s">
        <v>4091</v>
      </c>
      <c r="K2310" t="s">
        <v>102</v>
      </c>
      <c r="L2310">
        <v>2169</v>
      </c>
      <c r="M2310">
        <v>1768</v>
      </c>
      <c r="N2310" t="s">
        <v>3358</v>
      </c>
      <c r="O2310">
        <v>7</v>
      </c>
      <c r="P2310">
        <v>3</v>
      </c>
      <c r="Q2310" t="s">
        <v>104</v>
      </c>
      <c r="R2310" t="s">
        <v>8304</v>
      </c>
      <c r="S2310">
        <v>7.02</v>
      </c>
      <c r="T2310">
        <v>15</v>
      </c>
      <c r="U2310" t="s">
        <v>19</v>
      </c>
      <c r="V2310" s="2">
        <v>43065</v>
      </c>
      <c r="W2310" t="s">
        <v>39</v>
      </c>
      <c r="X2310" t="s">
        <v>744</v>
      </c>
      <c r="Y2310" t="s">
        <v>64</v>
      </c>
    </row>
    <row r="2311" spans="1:25" hidden="1" x14ac:dyDescent="0.35">
      <c r="A2311">
        <v>6</v>
      </c>
      <c r="B2311" t="s">
        <v>10</v>
      </c>
      <c r="C2311">
        <v>6</v>
      </c>
      <c r="D2311" t="s">
        <v>11</v>
      </c>
      <c r="E2311" t="s">
        <v>83</v>
      </c>
      <c r="F2311" t="s">
        <v>13</v>
      </c>
      <c r="G2311" t="s">
        <v>943</v>
      </c>
      <c r="H2311" s="1">
        <v>0</v>
      </c>
      <c r="I2311" s="2">
        <v>43047</v>
      </c>
      <c r="J2311" t="s">
        <v>7849</v>
      </c>
      <c r="K2311" t="s">
        <v>30</v>
      </c>
      <c r="L2311">
        <v>84084</v>
      </c>
      <c r="M2311">
        <v>620</v>
      </c>
      <c r="N2311" t="s">
        <v>8198</v>
      </c>
      <c r="O2311">
        <v>22</v>
      </c>
      <c r="P2311">
        <v>3</v>
      </c>
      <c r="Q2311" t="s">
        <v>32</v>
      </c>
      <c r="R2311" t="s">
        <v>92</v>
      </c>
      <c r="S2311">
        <v>22.01</v>
      </c>
      <c r="T2311">
        <v>67</v>
      </c>
      <c r="U2311" t="s">
        <v>19</v>
      </c>
      <c r="V2311" s="2">
        <v>43053</v>
      </c>
      <c r="W2311" t="s">
        <v>39</v>
      </c>
      <c r="X2311" t="s">
        <v>87</v>
      </c>
      <c r="Y2311" t="s">
        <v>47</v>
      </c>
    </row>
    <row r="2312" spans="1:25" hidden="1" x14ac:dyDescent="0.35">
      <c r="A2312">
        <v>6</v>
      </c>
      <c r="B2312" t="s">
        <v>10</v>
      </c>
      <c r="C2312">
        <v>6</v>
      </c>
      <c r="D2312" t="s">
        <v>26</v>
      </c>
      <c r="E2312" t="s">
        <v>83</v>
      </c>
      <c r="F2312" t="s">
        <v>13</v>
      </c>
      <c r="G2312" t="s">
        <v>943</v>
      </c>
      <c r="H2312" s="1">
        <v>0</v>
      </c>
      <c r="I2312" s="2">
        <v>43047</v>
      </c>
      <c r="J2312" t="s">
        <v>7849</v>
      </c>
      <c r="K2312" t="s">
        <v>30</v>
      </c>
      <c r="L2312">
        <v>84084</v>
      </c>
      <c r="M2312">
        <v>120</v>
      </c>
      <c r="N2312" t="s">
        <v>6609</v>
      </c>
      <c r="O2312">
        <v>0</v>
      </c>
      <c r="P2312">
        <v>3</v>
      </c>
      <c r="Q2312" t="s">
        <v>32</v>
      </c>
      <c r="R2312" t="s">
        <v>92</v>
      </c>
      <c r="S2312">
        <v>0.2</v>
      </c>
      <c r="T2312">
        <v>5</v>
      </c>
      <c r="U2312" t="s">
        <v>19</v>
      </c>
      <c r="V2312" s="2">
        <v>43053</v>
      </c>
      <c r="W2312" t="s">
        <v>39</v>
      </c>
      <c r="X2312" t="s">
        <v>87</v>
      </c>
      <c r="Y2312" t="s">
        <v>176</v>
      </c>
    </row>
    <row r="2313" spans="1:25" hidden="1" x14ac:dyDescent="0.35">
      <c r="A2313">
        <v>6</v>
      </c>
      <c r="B2313" t="s">
        <v>10</v>
      </c>
      <c r="C2313">
        <v>6</v>
      </c>
      <c r="D2313" t="s">
        <v>26</v>
      </c>
      <c r="E2313" t="s">
        <v>83</v>
      </c>
      <c r="F2313" t="s">
        <v>13</v>
      </c>
      <c r="G2313" t="s">
        <v>943</v>
      </c>
      <c r="H2313" s="1">
        <v>0</v>
      </c>
      <c r="I2313" s="2">
        <v>43047</v>
      </c>
      <c r="J2313" t="s">
        <v>7849</v>
      </c>
      <c r="K2313" t="s">
        <v>30</v>
      </c>
      <c r="L2313">
        <v>84084</v>
      </c>
      <c r="M2313">
        <v>1787</v>
      </c>
      <c r="N2313" t="s">
        <v>4048</v>
      </c>
      <c r="O2313">
        <v>42</v>
      </c>
      <c r="P2313">
        <v>3</v>
      </c>
      <c r="Q2313" t="s">
        <v>32</v>
      </c>
      <c r="R2313" t="s">
        <v>92</v>
      </c>
      <c r="S2313">
        <v>41.82</v>
      </c>
      <c r="T2313">
        <v>93</v>
      </c>
      <c r="U2313" t="s">
        <v>19</v>
      </c>
      <c r="V2313" s="2">
        <v>43053</v>
      </c>
      <c r="W2313" t="s">
        <v>39</v>
      </c>
      <c r="X2313" t="s">
        <v>87</v>
      </c>
      <c r="Y2313" t="s">
        <v>64</v>
      </c>
    </row>
    <row r="2314" spans="1:25" hidden="1" x14ac:dyDescent="0.35">
      <c r="A2314">
        <v>6</v>
      </c>
      <c r="B2314" t="s">
        <v>10</v>
      </c>
      <c r="C2314">
        <v>6</v>
      </c>
      <c r="D2314" t="s">
        <v>26</v>
      </c>
      <c r="E2314" t="s">
        <v>83</v>
      </c>
      <c r="F2314" t="s">
        <v>13</v>
      </c>
      <c r="G2314" t="s">
        <v>943</v>
      </c>
      <c r="H2314" s="1">
        <v>0.2</v>
      </c>
      <c r="I2314" s="2">
        <v>43047</v>
      </c>
      <c r="J2314" t="s">
        <v>7849</v>
      </c>
      <c r="K2314" t="s">
        <v>30</v>
      </c>
      <c r="L2314">
        <v>84084</v>
      </c>
      <c r="M2314">
        <v>513</v>
      </c>
      <c r="N2314" t="s">
        <v>2851</v>
      </c>
      <c r="O2314">
        <v>29</v>
      </c>
      <c r="P2314">
        <v>5</v>
      </c>
      <c r="Q2314" t="s">
        <v>32</v>
      </c>
      <c r="R2314" t="s">
        <v>92</v>
      </c>
      <c r="S2314">
        <v>28.65</v>
      </c>
      <c r="T2314">
        <v>92</v>
      </c>
      <c r="U2314" t="s">
        <v>19</v>
      </c>
      <c r="V2314" s="2">
        <v>43053</v>
      </c>
      <c r="W2314" t="s">
        <v>39</v>
      </c>
      <c r="X2314" t="s">
        <v>87</v>
      </c>
      <c r="Y2314" t="s">
        <v>54</v>
      </c>
    </row>
    <row r="2315" spans="1:25" hidden="1" x14ac:dyDescent="0.35">
      <c r="A2315">
        <v>2</v>
      </c>
      <c r="B2315" t="s">
        <v>43</v>
      </c>
      <c r="C2315">
        <v>3</v>
      </c>
      <c r="D2315" t="s">
        <v>50</v>
      </c>
      <c r="E2315" t="s">
        <v>535</v>
      </c>
      <c r="F2315" t="s">
        <v>13</v>
      </c>
      <c r="G2315" t="s">
        <v>7520</v>
      </c>
      <c r="H2315" s="1">
        <v>0</v>
      </c>
      <c r="I2315" s="2">
        <v>43038</v>
      </c>
      <c r="J2315" t="s">
        <v>7723</v>
      </c>
      <c r="K2315" t="s">
        <v>73</v>
      </c>
      <c r="L2315">
        <v>48227</v>
      </c>
      <c r="M2315">
        <v>1244</v>
      </c>
      <c r="N2315" t="s">
        <v>5035</v>
      </c>
      <c r="O2315">
        <v>75</v>
      </c>
      <c r="P2315">
        <v>2</v>
      </c>
      <c r="Q2315" t="s">
        <v>75</v>
      </c>
      <c r="R2315" t="s">
        <v>8304</v>
      </c>
      <c r="S2315">
        <v>74.97</v>
      </c>
      <c r="T2315">
        <v>300</v>
      </c>
      <c r="U2315" t="s">
        <v>76</v>
      </c>
      <c r="V2315" s="2">
        <v>43040</v>
      </c>
      <c r="W2315" t="s">
        <v>20</v>
      </c>
      <c r="X2315" t="s">
        <v>156</v>
      </c>
      <c r="Y2315" t="s">
        <v>52</v>
      </c>
    </row>
    <row r="2316" spans="1:25" hidden="1" x14ac:dyDescent="0.35">
      <c r="A2316">
        <v>2</v>
      </c>
      <c r="B2316" t="s">
        <v>43</v>
      </c>
      <c r="C2316">
        <v>3</v>
      </c>
      <c r="D2316" t="s">
        <v>26</v>
      </c>
      <c r="E2316" t="s">
        <v>3500</v>
      </c>
      <c r="F2316" t="s">
        <v>13</v>
      </c>
      <c r="G2316" t="s">
        <v>1743</v>
      </c>
      <c r="H2316" s="1">
        <v>0.2</v>
      </c>
      <c r="I2316" s="2">
        <v>42971</v>
      </c>
      <c r="J2316" t="s">
        <v>3501</v>
      </c>
      <c r="K2316" t="s">
        <v>102</v>
      </c>
      <c r="L2316">
        <v>43402</v>
      </c>
      <c r="M2316">
        <v>181</v>
      </c>
      <c r="N2316" t="s">
        <v>2954</v>
      </c>
      <c r="O2316">
        <v>3</v>
      </c>
      <c r="P2316">
        <v>3</v>
      </c>
      <c r="Q2316" t="s">
        <v>104</v>
      </c>
      <c r="R2316" t="s">
        <v>8304</v>
      </c>
      <c r="S2316">
        <v>2.5099999999999998</v>
      </c>
      <c r="T2316">
        <v>7</v>
      </c>
      <c r="U2316" t="s">
        <v>19</v>
      </c>
      <c r="V2316" s="2">
        <v>42973</v>
      </c>
      <c r="W2316" t="s">
        <v>20</v>
      </c>
      <c r="X2316" t="s">
        <v>309</v>
      </c>
      <c r="Y2316" t="s">
        <v>35</v>
      </c>
    </row>
    <row r="2317" spans="1:25" hidden="1" x14ac:dyDescent="0.35">
      <c r="A2317">
        <v>2</v>
      </c>
      <c r="B2317" t="s">
        <v>43</v>
      </c>
      <c r="C2317">
        <v>3</v>
      </c>
      <c r="D2317" t="s">
        <v>26</v>
      </c>
      <c r="E2317" t="s">
        <v>3500</v>
      </c>
      <c r="F2317" t="s">
        <v>13</v>
      </c>
      <c r="G2317" t="s">
        <v>1743</v>
      </c>
      <c r="H2317" s="1">
        <v>0.2</v>
      </c>
      <c r="I2317" s="2">
        <v>42971</v>
      </c>
      <c r="J2317" t="s">
        <v>3501</v>
      </c>
      <c r="K2317" t="s">
        <v>102</v>
      </c>
      <c r="L2317">
        <v>43402</v>
      </c>
      <c r="M2317">
        <v>100</v>
      </c>
      <c r="N2317" t="s">
        <v>614</v>
      </c>
      <c r="O2317">
        <v>49</v>
      </c>
      <c r="P2317">
        <v>3</v>
      </c>
      <c r="Q2317" t="s">
        <v>104</v>
      </c>
      <c r="R2317" t="s">
        <v>8304</v>
      </c>
      <c r="S2317">
        <v>48.99</v>
      </c>
      <c r="T2317">
        <v>436</v>
      </c>
      <c r="U2317" t="s">
        <v>19</v>
      </c>
      <c r="V2317" s="2">
        <v>42973</v>
      </c>
      <c r="W2317" t="s">
        <v>20</v>
      </c>
      <c r="X2317" t="s">
        <v>309</v>
      </c>
      <c r="Y2317" t="s">
        <v>42</v>
      </c>
    </row>
    <row r="2318" spans="1:25" hidden="1" x14ac:dyDescent="0.35">
      <c r="A2318">
        <v>2</v>
      </c>
      <c r="B2318" t="s">
        <v>43</v>
      </c>
      <c r="C2318">
        <v>3</v>
      </c>
      <c r="D2318" t="s">
        <v>50</v>
      </c>
      <c r="E2318" t="s">
        <v>3500</v>
      </c>
      <c r="F2318" t="s">
        <v>13</v>
      </c>
      <c r="G2318" t="s">
        <v>1743</v>
      </c>
      <c r="H2318" s="1">
        <v>0.4</v>
      </c>
      <c r="I2318" s="2">
        <v>42971</v>
      </c>
      <c r="J2318" t="s">
        <v>3501</v>
      </c>
      <c r="K2318" t="s">
        <v>102</v>
      </c>
      <c r="L2318">
        <v>43402</v>
      </c>
      <c r="M2318">
        <v>306</v>
      </c>
      <c r="N2318" t="s">
        <v>4896</v>
      </c>
      <c r="O2318">
        <v>4</v>
      </c>
      <c r="P2318">
        <v>3</v>
      </c>
      <c r="Q2318" t="s">
        <v>104</v>
      </c>
      <c r="R2318" t="s">
        <v>8304</v>
      </c>
      <c r="S2318">
        <v>4.05</v>
      </c>
      <c r="T2318">
        <v>27</v>
      </c>
      <c r="U2318" t="s">
        <v>19</v>
      </c>
      <c r="V2318" s="2">
        <v>42973</v>
      </c>
      <c r="W2318" t="s">
        <v>20</v>
      </c>
      <c r="X2318" t="s">
        <v>309</v>
      </c>
      <c r="Y2318" t="s">
        <v>52</v>
      </c>
    </row>
    <row r="2319" spans="1:25" hidden="1" x14ac:dyDescent="0.35">
      <c r="A2319">
        <v>3</v>
      </c>
      <c r="B2319" t="s">
        <v>10</v>
      </c>
      <c r="C2319">
        <v>3</v>
      </c>
      <c r="D2319" t="s">
        <v>26</v>
      </c>
      <c r="E2319" t="s">
        <v>241</v>
      </c>
      <c r="F2319" t="s">
        <v>13</v>
      </c>
      <c r="G2319" t="s">
        <v>1181</v>
      </c>
      <c r="H2319" s="1">
        <v>0.2</v>
      </c>
      <c r="I2319" s="2">
        <v>42939</v>
      </c>
      <c r="J2319" t="s">
        <v>3498</v>
      </c>
      <c r="K2319" t="s">
        <v>102</v>
      </c>
      <c r="L2319">
        <v>14609</v>
      </c>
      <c r="M2319">
        <v>35</v>
      </c>
      <c r="N2319" t="s">
        <v>586</v>
      </c>
      <c r="O2319">
        <v>4</v>
      </c>
      <c r="P2319">
        <v>3</v>
      </c>
      <c r="Q2319" t="s">
        <v>104</v>
      </c>
      <c r="R2319" t="s">
        <v>8304</v>
      </c>
      <c r="S2319">
        <v>3.68</v>
      </c>
      <c r="T2319">
        <v>11</v>
      </c>
      <c r="U2319" t="s">
        <v>19</v>
      </c>
      <c r="V2319" s="2">
        <v>42942</v>
      </c>
      <c r="W2319" t="s">
        <v>20</v>
      </c>
      <c r="X2319" t="s">
        <v>175</v>
      </c>
      <c r="Y2319" t="s">
        <v>54</v>
      </c>
    </row>
    <row r="2320" spans="1:25" x14ac:dyDescent="0.35">
      <c r="A2320">
        <v>4</v>
      </c>
      <c r="B2320" t="s">
        <v>43</v>
      </c>
      <c r="C2320">
        <v>6</v>
      </c>
      <c r="D2320" t="s">
        <v>11</v>
      </c>
      <c r="E2320" t="s">
        <v>1658</v>
      </c>
      <c r="F2320" t="s">
        <v>13</v>
      </c>
      <c r="G2320" t="s">
        <v>348</v>
      </c>
      <c r="H2320" s="1">
        <v>0.2</v>
      </c>
      <c r="I2320" s="2">
        <v>43059</v>
      </c>
      <c r="J2320" t="s">
        <v>7861</v>
      </c>
      <c r="K2320" t="s">
        <v>30</v>
      </c>
      <c r="L2320">
        <v>94601</v>
      </c>
      <c r="M2320">
        <v>1378</v>
      </c>
      <c r="N2320" t="s">
        <v>1076</v>
      </c>
      <c r="O2320">
        <v>36</v>
      </c>
      <c r="P2320">
        <v>3</v>
      </c>
      <c r="Q2320" t="s">
        <v>32</v>
      </c>
      <c r="R2320" t="s">
        <v>92</v>
      </c>
      <c r="S2320">
        <v>35.76</v>
      </c>
      <c r="T2320">
        <v>572</v>
      </c>
      <c r="U2320" t="s">
        <v>19</v>
      </c>
      <c r="V2320" s="2">
        <v>43063</v>
      </c>
      <c r="W2320" t="s">
        <v>39</v>
      </c>
      <c r="X2320" t="s">
        <v>34</v>
      </c>
      <c r="Y2320" t="s">
        <v>24</v>
      </c>
    </row>
    <row r="2321" spans="1:25" x14ac:dyDescent="0.35">
      <c r="A2321">
        <v>4</v>
      </c>
      <c r="B2321" t="s">
        <v>43</v>
      </c>
      <c r="C2321">
        <v>6</v>
      </c>
      <c r="D2321" t="s">
        <v>50</v>
      </c>
      <c r="E2321" t="s">
        <v>1658</v>
      </c>
      <c r="F2321" t="s">
        <v>13</v>
      </c>
      <c r="G2321" t="s">
        <v>348</v>
      </c>
      <c r="H2321" s="1">
        <v>0.2</v>
      </c>
      <c r="I2321" s="2">
        <v>43059</v>
      </c>
      <c r="J2321" t="s">
        <v>7861</v>
      </c>
      <c r="K2321" t="s">
        <v>30</v>
      </c>
      <c r="L2321">
        <v>94601</v>
      </c>
      <c r="M2321">
        <v>732</v>
      </c>
      <c r="N2321" t="s">
        <v>5037</v>
      </c>
      <c r="O2321">
        <v>-15</v>
      </c>
      <c r="P2321">
        <v>7</v>
      </c>
      <c r="Q2321" t="s">
        <v>32</v>
      </c>
      <c r="R2321" t="s">
        <v>92</v>
      </c>
      <c r="S2321">
        <v>-15.46</v>
      </c>
      <c r="T2321">
        <v>73</v>
      </c>
      <c r="U2321" t="s">
        <v>19</v>
      </c>
      <c r="V2321" s="2">
        <v>43063</v>
      </c>
      <c r="W2321" t="s">
        <v>39</v>
      </c>
      <c r="X2321" t="s">
        <v>34</v>
      </c>
      <c r="Y2321" t="s">
        <v>52</v>
      </c>
    </row>
    <row r="2322" spans="1:25" hidden="1" x14ac:dyDescent="0.35">
      <c r="A2322">
        <v>3</v>
      </c>
      <c r="B2322" t="s">
        <v>10</v>
      </c>
      <c r="C2322">
        <v>3</v>
      </c>
      <c r="D2322" t="s">
        <v>26</v>
      </c>
      <c r="E2322" t="s">
        <v>6020</v>
      </c>
      <c r="F2322" t="s">
        <v>13</v>
      </c>
      <c r="G2322" t="s">
        <v>5633</v>
      </c>
      <c r="H2322" s="1">
        <v>0</v>
      </c>
      <c r="I2322" s="2">
        <v>43017</v>
      </c>
      <c r="J2322" t="s">
        <v>6021</v>
      </c>
      <c r="K2322" t="s">
        <v>73</v>
      </c>
      <c r="L2322">
        <v>48104</v>
      </c>
      <c r="M2322">
        <v>1501</v>
      </c>
      <c r="N2322" t="s">
        <v>412</v>
      </c>
      <c r="O2322">
        <v>27</v>
      </c>
      <c r="P2322">
        <v>7</v>
      </c>
      <c r="Q2322" t="s">
        <v>75</v>
      </c>
      <c r="R2322" t="s">
        <v>8304</v>
      </c>
      <c r="S2322">
        <v>27.24</v>
      </c>
      <c r="T2322">
        <v>58</v>
      </c>
      <c r="U2322" t="s">
        <v>33</v>
      </c>
      <c r="V2322" s="2">
        <v>43020</v>
      </c>
      <c r="W2322" t="s">
        <v>20</v>
      </c>
      <c r="X2322" t="s">
        <v>156</v>
      </c>
      <c r="Y2322" t="s">
        <v>119</v>
      </c>
    </row>
    <row r="2323" spans="1:25" hidden="1" x14ac:dyDescent="0.35">
      <c r="A2323">
        <v>3</v>
      </c>
      <c r="B2323" t="s">
        <v>10</v>
      </c>
      <c r="C2323">
        <v>3</v>
      </c>
      <c r="D2323" t="s">
        <v>26</v>
      </c>
      <c r="E2323" t="s">
        <v>6020</v>
      </c>
      <c r="F2323" t="s">
        <v>13</v>
      </c>
      <c r="G2323" t="s">
        <v>5633</v>
      </c>
      <c r="H2323" s="1">
        <v>0.1</v>
      </c>
      <c r="I2323" s="2">
        <v>43017</v>
      </c>
      <c r="J2323" t="s">
        <v>6021</v>
      </c>
      <c r="K2323" t="s">
        <v>73</v>
      </c>
      <c r="L2323">
        <v>48104</v>
      </c>
      <c r="M2323">
        <v>287</v>
      </c>
      <c r="N2323" t="s">
        <v>3081</v>
      </c>
      <c r="O2323">
        <v>5</v>
      </c>
      <c r="P2323">
        <v>3</v>
      </c>
      <c r="Q2323" t="s">
        <v>75</v>
      </c>
      <c r="R2323" t="s">
        <v>8304</v>
      </c>
      <c r="S2323">
        <v>5.23</v>
      </c>
      <c r="T2323">
        <v>29</v>
      </c>
      <c r="U2323" t="s">
        <v>33</v>
      </c>
      <c r="V2323" s="2">
        <v>43020</v>
      </c>
      <c r="W2323" t="s">
        <v>20</v>
      </c>
      <c r="X2323" t="s">
        <v>156</v>
      </c>
      <c r="Y2323" t="s">
        <v>56</v>
      </c>
    </row>
    <row r="2324" spans="1:25" hidden="1" x14ac:dyDescent="0.35">
      <c r="A2324">
        <v>3</v>
      </c>
      <c r="B2324" t="s">
        <v>10</v>
      </c>
      <c r="C2324">
        <v>3</v>
      </c>
      <c r="D2324" t="s">
        <v>50</v>
      </c>
      <c r="E2324" t="s">
        <v>6020</v>
      </c>
      <c r="F2324" t="s">
        <v>13</v>
      </c>
      <c r="G2324" t="s">
        <v>5633</v>
      </c>
      <c r="H2324" s="1">
        <v>0</v>
      </c>
      <c r="I2324" s="2">
        <v>43017</v>
      </c>
      <c r="J2324" t="s">
        <v>6021</v>
      </c>
      <c r="K2324" t="s">
        <v>73</v>
      </c>
      <c r="L2324">
        <v>48104</v>
      </c>
      <c r="M2324">
        <v>970</v>
      </c>
      <c r="N2324" t="s">
        <v>326</v>
      </c>
      <c r="O2324">
        <v>8</v>
      </c>
      <c r="P2324">
        <v>3</v>
      </c>
      <c r="Q2324" t="s">
        <v>75</v>
      </c>
      <c r="R2324" t="s">
        <v>8304</v>
      </c>
      <c r="S2324">
        <v>8.4600000000000009</v>
      </c>
      <c r="T2324">
        <v>29</v>
      </c>
      <c r="U2324" t="s">
        <v>33</v>
      </c>
      <c r="V2324" s="2">
        <v>43020</v>
      </c>
      <c r="W2324" t="s">
        <v>20</v>
      </c>
      <c r="X2324" t="s">
        <v>156</v>
      </c>
      <c r="Y2324" t="s">
        <v>52</v>
      </c>
    </row>
    <row r="2325" spans="1:25" hidden="1" x14ac:dyDescent="0.35">
      <c r="A2325">
        <v>3</v>
      </c>
      <c r="B2325" t="s">
        <v>10</v>
      </c>
      <c r="C2325">
        <v>3</v>
      </c>
      <c r="D2325" t="s">
        <v>50</v>
      </c>
      <c r="E2325" t="s">
        <v>6020</v>
      </c>
      <c r="F2325" t="s">
        <v>13</v>
      </c>
      <c r="G2325" t="s">
        <v>5633</v>
      </c>
      <c r="H2325" s="1">
        <v>0</v>
      </c>
      <c r="I2325" s="2">
        <v>43017</v>
      </c>
      <c r="J2325" t="s">
        <v>6021</v>
      </c>
      <c r="K2325" t="s">
        <v>73</v>
      </c>
      <c r="L2325">
        <v>48104</v>
      </c>
      <c r="M2325">
        <v>1007</v>
      </c>
      <c r="N2325" t="s">
        <v>4853</v>
      </c>
      <c r="O2325">
        <v>112</v>
      </c>
      <c r="P2325">
        <v>5</v>
      </c>
      <c r="Q2325" t="s">
        <v>75</v>
      </c>
      <c r="R2325" t="s">
        <v>8304</v>
      </c>
      <c r="S2325">
        <v>111.59</v>
      </c>
      <c r="T2325">
        <v>620</v>
      </c>
      <c r="U2325" t="s">
        <v>33</v>
      </c>
      <c r="V2325" s="2">
        <v>43020</v>
      </c>
      <c r="W2325" t="s">
        <v>20</v>
      </c>
      <c r="X2325" t="s">
        <v>156</v>
      </c>
      <c r="Y2325" t="s">
        <v>113</v>
      </c>
    </row>
    <row r="2326" spans="1:25" hidden="1" x14ac:dyDescent="0.35">
      <c r="A2326">
        <v>4</v>
      </c>
      <c r="B2326" t="s">
        <v>43</v>
      </c>
      <c r="C2326">
        <v>6</v>
      </c>
      <c r="D2326" t="s">
        <v>26</v>
      </c>
      <c r="E2326" t="s">
        <v>171</v>
      </c>
      <c r="F2326" t="s">
        <v>13</v>
      </c>
      <c r="G2326" t="s">
        <v>327</v>
      </c>
      <c r="H2326" s="1">
        <v>0</v>
      </c>
      <c r="I2326" s="2">
        <v>42920</v>
      </c>
      <c r="J2326" t="s">
        <v>7482</v>
      </c>
      <c r="K2326" t="s">
        <v>102</v>
      </c>
      <c r="L2326">
        <v>10035</v>
      </c>
      <c r="M2326">
        <v>459</v>
      </c>
      <c r="N2326" t="s">
        <v>3216</v>
      </c>
      <c r="O2326">
        <v>4</v>
      </c>
      <c r="P2326">
        <v>3</v>
      </c>
      <c r="Q2326" t="s">
        <v>104</v>
      </c>
      <c r="R2326" t="s">
        <v>8304</v>
      </c>
      <c r="S2326">
        <v>4.49</v>
      </c>
      <c r="T2326">
        <v>15</v>
      </c>
      <c r="U2326" t="s">
        <v>76</v>
      </c>
      <c r="V2326" s="2">
        <v>42924</v>
      </c>
      <c r="W2326" t="s">
        <v>39</v>
      </c>
      <c r="X2326" t="s">
        <v>175</v>
      </c>
      <c r="Y2326" t="s">
        <v>49</v>
      </c>
    </row>
    <row r="2327" spans="1:25" hidden="1" x14ac:dyDescent="0.35">
      <c r="A2327">
        <v>6</v>
      </c>
      <c r="B2327" t="s">
        <v>10</v>
      </c>
      <c r="C2327">
        <v>6</v>
      </c>
      <c r="D2327" t="s">
        <v>11</v>
      </c>
      <c r="E2327" t="s">
        <v>69</v>
      </c>
      <c r="F2327" t="s">
        <v>13</v>
      </c>
      <c r="G2327" t="s">
        <v>1118</v>
      </c>
      <c r="H2327" s="1">
        <v>0</v>
      </c>
      <c r="I2327" s="2">
        <v>42852</v>
      </c>
      <c r="J2327" t="s">
        <v>2323</v>
      </c>
      <c r="K2327" t="s">
        <v>102</v>
      </c>
      <c r="L2327">
        <v>20016</v>
      </c>
      <c r="M2327">
        <v>740</v>
      </c>
      <c r="N2327" t="s">
        <v>1965</v>
      </c>
      <c r="O2327">
        <v>317</v>
      </c>
      <c r="P2327">
        <v>3</v>
      </c>
      <c r="Q2327" t="s">
        <v>104</v>
      </c>
      <c r="R2327" t="s">
        <v>8304</v>
      </c>
      <c r="S2327">
        <v>316.88</v>
      </c>
      <c r="T2327">
        <v>1268</v>
      </c>
      <c r="U2327" t="s">
        <v>19</v>
      </c>
      <c r="V2327" s="2">
        <v>42858</v>
      </c>
      <c r="W2327" t="s">
        <v>39</v>
      </c>
      <c r="X2327" t="s">
        <v>2324</v>
      </c>
      <c r="Y2327" t="s">
        <v>24</v>
      </c>
    </row>
    <row r="2328" spans="1:25" hidden="1" x14ac:dyDescent="0.35">
      <c r="A2328">
        <v>6</v>
      </c>
      <c r="B2328" t="s">
        <v>10</v>
      </c>
      <c r="C2328">
        <v>6</v>
      </c>
      <c r="D2328" t="s">
        <v>26</v>
      </c>
      <c r="E2328" t="s">
        <v>69</v>
      </c>
      <c r="F2328" t="s">
        <v>13</v>
      </c>
      <c r="G2328" t="s">
        <v>1118</v>
      </c>
      <c r="H2328" s="1">
        <v>0</v>
      </c>
      <c r="I2328" s="2">
        <v>42852</v>
      </c>
      <c r="J2328" t="s">
        <v>2323</v>
      </c>
      <c r="K2328" t="s">
        <v>102</v>
      </c>
      <c r="L2328">
        <v>20016</v>
      </c>
      <c r="M2328">
        <v>1508</v>
      </c>
      <c r="N2328" t="s">
        <v>3043</v>
      </c>
      <c r="O2328">
        <v>9</v>
      </c>
      <c r="P2328">
        <v>3</v>
      </c>
      <c r="Q2328" t="s">
        <v>104</v>
      </c>
      <c r="R2328" t="s">
        <v>8304</v>
      </c>
      <c r="S2328">
        <v>8.8699999999999992</v>
      </c>
      <c r="T2328">
        <v>23</v>
      </c>
      <c r="U2328" t="s">
        <v>19</v>
      </c>
      <c r="V2328" s="2">
        <v>42858</v>
      </c>
      <c r="W2328" t="s">
        <v>39</v>
      </c>
      <c r="X2328" t="s">
        <v>2324</v>
      </c>
      <c r="Y2328" t="s">
        <v>49</v>
      </c>
    </row>
    <row r="2329" spans="1:25" hidden="1" x14ac:dyDescent="0.35">
      <c r="A2329">
        <v>6</v>
      </c>
      <c r="B2329" t="s">
        <v>10</v>
      </c>
      <c r="C2329">
        <v>6</v>
      </c>
      <c r="D2329" t="s">
        <v>50</v>
      </c>
      <c r="E2329" t="s">
        <v>69</v>
      </c>
      <c r="F2329" t="s">
        <v>13</v>
      </c>
      <c r="G2329" t="s">
        <v>1118</v>
      </c>
      <c r="H2329" s="1">
        <v>0</v>
      </c>
      <c r="I2329" s="2">
        <v>42852</v>
      </c>
      <c r="J2329" t="s">
        <v>2323</v>
      </c>
      <c r="K2329" t="s">
        <v>102</v>
      </c>
      <c r="L2329">
        <v>20016</v>
      </c>
      <c r="M2329">
        <v>443</v>
      </c>
      <c r="N2329" t="s">
        <v>5066</v>
      </c>
      <c r="O2329">
        <v>649</v>
      </c>
      <c r="P2329">
        <v>8</v>
      </c>
      <c r="Q2329" t="s">
        <v>104</v>
      </c>
      <c r="R2329" t="s">
        <v>8304</v>
      </c>
      <c r="S2329">
        <v>648.55999999999995</v>
      </c>
      <c r="T2329">
        <v>1380</v>
      </c>
      <c r="U2329" t="s">
        <v>19</v>
      </c>
      <c r="V2329" s="2">
        <v>42858</v>
      </c>
      <c r="W2329" t="s">
        <v>39</v>
      </c>
      <c r="X2329" t="s">
        <v>2324</v>
      </c>
      <c r="Y2329" t="s">
        <v>422</v>
      </c>
    </row>
    <row r="2330" spans="1:25" hidden="1" x14ac:dyDescent="0.35">
      <c r="A2330">
        <v>4</v>
      </c>
      <c r="B2330" t="s">
        <v>43</v>
      </c>
      <c r="C2330">
        <v>6</v>
      </c>
      <c r="D2330" t="s">
        <v>11</v>
      </c>
      <c r="E2330" t="s">
        <v>535</v>
      </c>
      <c r="F2330" t="s">
        <v>13</v>
      </c>
      <c r="G2330" t="s">
        <v>1234</v>
      </c>
      <c r="H2330" s="1">
        <v>0</v>
      </c>
      <c r="I2330" s="2">
        <v>43017</v>
      </c>
      <c r="J2330" t="s">
        <v>2129</v>
      </c>
      <c r="K2330" t="s">
        <v>73</v>
      </c>
      <c r="L2330">
        <v>48227</v>
      </c>
      <c r="M2330">
        <v>807</v>
      </c>
      <c r="N2330" t="s">
        <v>8106</v>
      </c>
      <c r="O2330">
        <v>35</v>
      </c>
      <c r="P2330">
        <v>3</v>
      </c>
      <c r="Q2330" t="s">
        <v>75</v>
      </c>
      <c r="R2330" t="s">
        <v>8304</v>
      </c>
      <c r="S2330">
        <v>35.1</v>
      </c>
      <c r="T2330">
        <v>390</v>
      </c>
      <c r="U2330" t="s">
        <v>19</v>
      </c>
      <c r="V2330" s="2">
        <v>43021</v>
      </c>
      <c r="W2330" t="s">
        <v>39</v>
      </c>
      <c r="X2330" t="s">
        <v>156</v>
      </c>
      <c r="Y2330" t="s">
        <v>24</v>
      </c>
    </row>
    <row r="2331" spans="1:25" hidden="1" x14ac:dyDescent="0.35">
      <c r="A2331">
        <v>4</v>
      </c>
      <c r="B2331" t="s">
        <v>43</v>
      </c>
      <c r="C2331">
        <v>6</v>
      </c>
      <c r="D2331" t="s">
        <v>26</v>
      </c>
      <c r="E2331" t="s">
        <v>535</v>
      </c>
      <c r="F2331" t="s">
        <v>13</v>
      </c>
      <c r="G2331" t="s">
        <v>1234</v>
      </c>
      <c r="H2331" s="1">
        <v>0.1</v>
      </c>
      <c r="I2331" s="2">
        <v>43017</v>
      </c>
      <c r="J2331" t="s">
        <v>2129</v>
      </c>
      <c r="K2331" t="s">
        <v>73</v>
      </c>
      <c r="L2331">
        <v>48227</v>
      </c>
      <c r="M2331">
        <v>292</v>
      </c>
      <c r="N2331" t="s">
        <v>3624</v>
      </c>
      <c r="O2331">
        <v>54</v>
      </c>
      <c r="P2331">
        <v>5</v>
      </c>
      <c r="Q2331" t="s">
        <v>75</v>
      </c>
      <c r="R2331" t="s">
        <v>8304</v>
      </c>
      <c r="S2331">
        <v>53.98</v>
      </c>
      <c r="T2331">
        <v>270</v>
      </c>
      <c r="U2331" t="s">
        <v>19</v>
      </c>
      <c r="V2331" s="2">
        <v>43021</v>
      </c>
      <c r="W2331" t="s">
        <v>39</v>
      </c>
      <c r="X2331" t="s">
        <v>156</v>
      </c>
      <c r="Y2331" t="s">
        <v>56</v>
      </c>
    </row>
    <row r="2332" spans="1:25" hidden="1" x14ac:dyDescent="0.35">
      <c r="A2332">
        <v>4</v>
      </c>
      <c r="B2332" t="s">
        <v>43</v>
      </c>
      <c r="C2332">
        <v>6</v>
      </c>
      <c r="D2332" t="s">
        <v>26</v>
      </c>
      <c r="E2332" t="s">
        <v>122</v>
      </c>
      <c r="F2332" t="s">
        <v>13</v>
      </c>
      <c r="G2332" t="s">
        <v>2887</v>
      </c>
      <c r="H2332" s="1">
        <v>0.2</v>
      </c>
      <c r="I2332" s="2">
        <v>42831</v>
      </c>
      <c r="J2332" t="s">
        <v>3860</v>
      </c>
      <c r="K2332" t="s">
        <v>73</v>
      </c>
      <c r="L2332">
        <v>77041</v>
      </c>
      <c r="M2332">
        <v>1745</v>
      </c>
      <c r="N2332" t="s">
        <v>3368</v>
      </c>
      <c r="O2332">
        <v>3</v>
      </c>
      <c r="P2332">
        <v>2</v>
      </c>
      <c r="Q2332" t="s">
        <v>75</v>
      </c>
      <c r="R2332" t="s">
        <v>8304</v>
      </c>
      <c r="S2332">
        <v>2.89</v>
      </c>
      <c r="T2332">
        <v>8</v>
      </c>
      <c r="U2332" t="s">
        <v>19</v>
      </c>
      <c r="V2332" s="2">
        <v>42835</v>
      </c>
      <c r="W2332" t="s">
        <v>39</v>
      </c>
      <c r="X2332" t="s">
        <v>77</v>
      </c>
      <c r="Y2332" t="s">
        <v>64</v>
      </c>
    </row>
    <row r="2333" spans="1:25" hidden="1" x14ac:dyDescent="0.35">
      <c r="A2333">
        <v>4</v>
      </c>
      <c r="B2333" t="s">
        <v>43</v>
      </c>
      <c r="C2333">
        <v>6</v>
      </c>
      <c r="D2333" t="s">
        <v>26</v>
      </c>
      <c r="E2333" t="s">
        <v>122</v>
      </c>
      <c r="F2333" t="s">
        <v>13</v>
      </c>
      <c r="G2333" t="s">
        <v>2887</v>
      </c>
      <c r="H2333" s="1">
        <v>0.2</v>
      </c>
      <c r="I2333" s="2">
        <v>42831</v>
      </c>
      <c r="J2333" t="s">
        <v>3860</v>
      </c>
      <c r="K2333" t="s">
        <v>73</v>
      </c>
      <c r="L2333">
        <v>77041</v>
      </c>
      <c r="M2333">
        <v>1126</v>
      </c>
      <c r="N2333" t="s">
        <v>1183</v>
      </c>
      <c r="O2333">
        <v>5</v>
      </c>
      <c r="P2333">
        <v>9</v>
      </c>
      <c r="Q2333" t="s">
        <v>75</v>
      </c>
      <c r="R2333" t="s">
        <v>8304</v>
      </c>
      <c r="S2333">
        <v>5.26</v>
      </c>
      <c r="T2333">
        <v>42</v>
      </c>
      <c r="U2333" t="s">
        <v>19</v>
      </c>
      <c r="V2333" s="2">
        <v>42835</v>
      </c>
      <c r="W2333" t="s">
        <v>39</v>
      </c>
      <c r="X2333" t="s">
        <v>77</v>
      </c>
      <c r="Y2333" t="s">
        <v>49</v>
      </c>
    </row>
    <row r="2334" spans="1:25" hidden="1" x14ac:dyDescent="0.35">
      <c r="A2334">
        <v>4</v>
      </c>
      <c r="B2334" t="s">
        <v>43</v>
      </c>
      <c r="C2334">
        <v>6</v>
      </c>
      <c r="D2334" t="s">
        <v>26</v>
      </c>
      <c r="E2334" t="s">
        <v>122</v>
      </c>
      <c r="F2334" t="s">
        <v>13</v>
      </c>
      <c r="G2334" t="s">
        <v>2887</v>
      </c>
      <c r="H2334" s="1">
        <v>0.8</v>
      </c>
      <c r="I2334" s="2">
        <v>42831</v>
      </c>
      <c r="J2334" t="s">
        <v>3860</v>
      </c>
      <c r="K2334" t="s">
        <v>73</v>
      </c>
      <c r="L2334">
        <v>77041</v>
      </c>
      <c r="M2334">
        <v>894</v>
      </c>
      <c r="N2334" t="s">
        <v>2766</v>
      </c>
      <c r="O2334">
        <v>-12</v>
      </c>
      <c r="P2334">
        <v>3</v>
      </c>
      <c r="Q2334" t="s">
        <v>75</v>
      </c>
      <c r="R2334" t="s">
        <v>8304</v>
      </c>
      <c r="S2334">
        <v>-12.08</v>
      </c>
      <c r="T2334">
        <v>7</v>
      </c>
      <c r="U2334" t="s">
        <v>19</v>
      </c>
      <c r="V2334" s="2">
        <v>42835</v>
      </c>
      <c r="W2334" t="s">
        <v>39</v>
      </c>
      <c r="X2334" t="s">
        <v>77</v>
      </c>
      <c r="Y2334" t="s">
        <v>54</v>
      </c>
    </row>
    <row r="2335" spans="1:25" hidden="1" x14ac:dyDescent="0.35">
      <c r="A2335">
        <v>4</v>
      </c>
      <c r="B2335" t="s">
        <v>43</v>
      </c>
      <c r="C2335">
        <v>6</v>
      </c>
      <c r="D2335" t="s">
        <v>26</v>
      </c>
      <c r="E2335" t="s">
        <v>122</v>
      </c>
      <c r="F2335" t="s">
        <v>13</v>
      </c>
      <c r="G2335" t="s">
        <v>2887</v>
      </c>
      <c r="H2335" s="1">
        <v>0.8</v>
      </c>
      <c r="I2335" s="2">
        <v>42831</v>
      </c>
      <c r="J2335" t="s">
        <v>3860</v>
      </c>
      <c r="K2335" t="s">
        <v>73</v>
      </c>
      <c r="L2335">
        <v>77041</v>
      </c>
      <c r="M2335">
        <v>664</v>
      </c>
      <c r="N2335" t="s">
        <v>3354</v>
      </c>
      <c r="O2335">
        <v>-17</v>
      </c>
      <c r="P2335">
        <v>6</v>
      </c>
      <c r="Q2335" t="s">
        <v>75</v>
      </c>
      <c r="R2335" t="s">
        <v>8304</v>
      </c>
      <c r="S2335">
        <v>-16.88</v>
      </c>
      <c r="T2335">
        <v>10</v>
      </c>
      <c r="U2335" t="s">
        <v>19</v>
      </c>
      <c r="V2335" s="2">
        <v>42835</v>
      </c>
      <c r="W2335" t="s">
        <v>39</v>
      </c>
      <c r="X2335" t="s">
        <v>77</v>
      </c>
      <c r="Y2335" t="s">
        <v>54</v>
      </c>
    </row>
    <row r="2336" spans="1:25" hidden="1" x14ac:dyDescent="0.35">
      <c r="A2336">
        <v>4</v>
      </c>
      <c r="B2336" t="s">
        <v>43</v>
      </c>
      <c r="C2336">
        <v>6</v>
      </c>
      <c r="D2336" t="s">
        <v>50</v>
      </c>
      <c r="E2336" t="s">
        <v>122</v>
      </c>
      <c r="F2336" t="s">
        <v>13</v>
      </c>
      <c r="G2336" t="s">
        <v>2887</v>
      </c>
      <c r="H2336" s="1">
        <v>0.2</v>
      </c>
      <c r="I2336" s="2">
        <v>42831</v>
      </c>
      <c r="J2336" t="s">
        <v>3860</v>
      </c>
      <c r="K2336" t="s">
        <v>73</v>
      </c>
      <c r="L2336">
        <v>77041</v>
      </c>
      <c r="M2336">
        <v>1060</v>
      </c>
      <c r="N2336" t="s">
        <v>4903</v>
      </c>
      <c r="O2336">
        <v>4</v>
      </c>
      <c r="P2336">
        <v>2</v>
      </c>
      <c r="Q2336" t="s">
        <v>75</v>
      </c>
      <c r="R2336" t="s">
        <v>8304</v>
      </c>
      <c r="S2336">
        <v>4.46</v>
      </c>
      <c r="T2336">
        <v>25</v>
      </c>
      <c r="U2336" t="s">
        <v>19</v>
      </c>
      <c r="V2336" s="2">
        <v>42835</v>
      </c>
      <c r="W2336" t="s">
        <v>39</v>
      </c>
      <c r="X2336" t="s">
        <v>77</v>
      </c>
      <c r="Y2336" t="s">
        <v>113</v>
      </c>
    </row>
    <row r="2337" spans="1:25" hidden="1" x14ac:dyDescent="0.35">
      <c r="A2337">
        <v>2</v>
      </c>
      <c r="B2337" t="s">
        <v>25</v>
      </c>
      <c r="C2337">
        <v>1</v>
      </c>
      <c r="D2337" t="s">
        <v>26</v>
      </c>
      <c r="E2337" t="s">
        <v>241</v>
      </c>
      <c r="F2337" t="s">
        <v>13</v>
      </c>
      <c r="G2337" t="s">
        <v>553</v>
      </c>
      <c r="H2337" s="1">
        <v>0</v>
      </c>
      <c r="I2337" s="2">
        <v>43093</v>
      </c>
      <c r="J2337" t="s">
        <v>5869</v>
      </c>
      <c r="K2337" t="s">
        <v>102</v>
      </c>
      <c r="L2337">
        <v>14609</v>
      </c>
      <c r="M2337">
        <v>1764</v>
      </c>
      <c r="N2337" t="s">
        <v>62</v>
      </c>
      <c r="O2337">
        <v>6</v>
      </c>
      <c r="P2337">
        <v>2</v>
      </c>
      <c r="Q2337" t="s">
        <v>104</v>
      </c>
      <c r="R2337" t="s">
        <v>8304</v>
      </c>
      <c r="S2337">
        <v>6.22</v>
      </c>
      <c r="T2337">
        <v>13</v>
      </c>
      <c r="U2337" t="s">
        <v>33</v>
      </c>
      <c r="V2337" s="2">
        <v>43095</v>
      </c>
      <c r="W2337" t="s">
        <v>130</v>
      </c>
      <c r="X2337" t="s">
        <v>175</v>
      </c>
      <c r="Y2337" t="s">
        <v>64</v>
      </c>
    </row>
    <row r="2338" spans="1:25" hidden="1" x14ac:dyDescent="0.35">
      <c r="A2338">
        <v>2</v>
      </c>
      <c r="B2338" t="s">
        <v>25</v>
      </c>
      <c r="C2338">
        <v>1</v>
      </c>
      <c r="D2338" t="s">
        <v>26</v>
      </c>
      <c r="E2338" t="s">
        <v>241</v>
      </c>
      <c r="F2338" t="s">
        <v>13</v>
      </c>
      <c r="G2338" t="s">
        <v>553</v>
      </c>
      <c r="H2338" s="1">
        <v>0</v>
      </c>
      <c r="I2338" s="2">
        <v>43093</v>
      </c>
      <c r="J2338" t="s">
        <v>5869</v>
      </c>
      <c r="K2338" t="s">
        <v>102</v>
      </c>
      <c r="L2338">
        <v>14609</v>
      </c>
      <c r="M2338">
        <v>1463</v>
      </c>
      <c r="N2338" t="s">
        <v>3437</v>
      </c>
      <c r="O2338">
        <v>10</v>
      </c>
      <c r="P2338">
        <v>7</v>
      </c>
      <c r="Q2338" t="s">
        <v>104</v>
      </c>
      <c r="R2338" t="s">
        <v>8304</v>
      </c>
      <c r="S2338">
        <v>10.35</v>
      </c>
      <c r="T2338">
        <v>22</v>
      </c>
      <c r="U2338" t="s">
        <v>33</v>
      </c>
      <c r="V2338" s="2">
        <v>43095</v>
      </c>
      <c r="W2338" t="s">
        <v>130</v>
      </c>
      <c r="X2338" t="s">
        <v>175</v>
      </c>
      <c r="Y2338" t="s">
        <v>35</v>
      </c>
    </row>
    <row r="2339" spans="1:25" hidden="1" x14ac:dyDescent="0.35">
      <c r="A2339">
        <v>2</v>
      </c>
      <c r="B2339" t="s">
        <v>25</v>
      </c>
      <c r="C2339">
        <v>1</v>
      </c>
      <c r="D2339" t="s">
        <v>26</v>
      </c>
      <c r="E2339" t="s">
        <v>241</v>
      </c>
      <c r="F2339" t="s">
        <v>13</v>
      </c>
      <c r="G2339" t="s">
        <v>553</v>
      </c>
      <c r="H2339" s="1">
        <v>0</v>
      </c>
      <c r="I2339" s="2">
        <v>43093</v>
      </c>
      <c r="J2339" t="s">
        <v>5869</v>
      </c>
      <c r="K2339" t="s">
        <v>102</v>
      </c>
      <c r="L2339">
        <v>14609</v>
      </c>
      <c r="M2339">
        <v>1677</v>
      </c>
      <c r="N2339" t="s">
        <v>3357</v>
      </c>
      <c r="O2339">
        <v>64</v>
      </c>
      <c r="P2339">
        <v>7</v>
      </c>
      <c r="Q2339" t="s">
        <v>104</v>
      </c>
      <c r="R2339" t="s">
        <v>8304</v>
      </c>
      <c r="S2339">
        <v>63.74</v>
      </c>
      <c r="T2339">
        <v>133</v>
      </c>
      <c r="U2339" t="s">
        <v>33</v>
      </c>
      <c r="V2339" s="2">
        <v>43095</v>
      </c>
      <c r="W2339" t="s">
        <v>130</v>
      </c>
      <c r="X2339" t="s">
        <v>175</v>
      </c>
      <c r="Y2339" t="s">
        <v>64</v>
      </c>
    </row>
    <row r="2340" spans="1:25" hidden="1" x14ac:dyDescent="0.35">
      <c r="A2340">
        <v>4</v>
      </c>
      <c r="B2340" t="s">
        <v>43</v>
      </c>
      <c r="C2340">
        <v>6</v>
      </c>
      <c r="D2340" t="s">
        <v>26</v>
      </c>
      <c r="E2340" t="s">
        <v>1084</v>
      </c>
      <c r="F2340" t="s">
        <v>13</v>
      </c>
      <c r="G2340" t="s">
        <v>5276</v>
      </c>
      <c r="H2340" s="1">
        <v>0.2</v>
      </c>
      <c r="I2340" s="2">
        <v>43004</v>
      </c>
      <c r="J2340" t="s">
        <v>6630</v>
      </c>
      <c r="K2340" t="s">
        <v>30</v>
      </c>
      <c r="L2340">
        <v>85204</v>
      </c>
      <c r="M2340">
        <v>26</v>
      </c>
      <c r="N2340" t="s">
        <v>8137</v>
      </c>
      <c r="O2340">
        <v>14</v>
      </c>
      <c r="P2340">
        <v>2</v>
      </c>
      <c r="Q2340" t="s">
        <v>32</v>
      </c>
      <c r="R2340" t="s">
        <v>8304</v>
      </c>
      <c r="S2340">
        <v>14.41</v>
      </c>
      <c r="T2340">
        <v>61</v>
      </c>
      <c r="U2340" t="s">
        <v>33</v>
      </c>
      <c r="V2340" s="2">
        <v>43008</v>
      </c>
      <c r="W2340" t="s">
        <v>39</v>
      </c>
      <c r="X2340" t="s">
        <v>199</v>
      </c>
      <c r="Y2340" t="s">
        <v>56</v>
      </c>
    </row>
    <row r="2341" spans="1:25" hidden="1" x14ac:dyDescent="0.35">
      <c r="A2341">
        <v>4</v>
      </c>
      <c r="B2341" t="s">
        <v>43</v>
      </c>
      <c r="C2341">
        <v>6</v>
      </c>
      <c r="D2341" t="s">
        <v>26</v>
      </c>
      <c r="E2341" t="s">
        <v>1084</v>
      </c>
      <c r="F2341" t="s">
        <v>13</v>
      </c>
      <c r="G2341" t="s">
        <v>5276</v>
      </c>
      <c r="H2341" s="1">
        <v>0.2</v>
      </c>
      <c r="I2341" s="2">
        <v>43004</v>
      </c>
      <c r="J2341" t="s">
        <v>6630</v>
      </c>
      <c r="K2341" t="s">
        <v>30</v>
      </c>
      <c r="L2341">
        <v>85204</v>
      </c>
      <c r="M2341">
        <v>1270</v>
      </c>
      <c r="N2341" t="s">
        <v>4388</v>
      </c>
      <c r="O2341">
        <v>31</v>
      </c>
      <c r="P2341">
        <v>4</v>
      </c>
      <c r="Q2341" t="s">
        <v>32</v>
      </c>
      <c r="R2341" t="s">
        <v>8304</v>
      </c>
      <c r="S2341">
        <v>31.27</v>
      </c>
      <c r="T2341">
        <v>86</v>
      </c>
      <c r="U2341" t="s">
        <v>33</v>
      </c>
      <c r="V2341" s="2">
        <v>43008</v>
      </c>
      <c r="W2341" t="s">
        <v>39</v>
      </c>
      <c r="X2341" t="s">
        <v>199</v>
      </c>
      <c r="Y2341" t="s">
        <v>64</v>
      </c>
    </row>
    <row r="2342" spans="1:25" hidden="1" x14ac:dyDescent="0.35">
      <c r="A2342">
        <v>4</v>
      </c>
      <c r="B2342" t="s">
        <v>43</v>
      </c>
      <c r="C2342">
        <v>6</v>
      </c>
      <c r="D2342" t="s">
        <v>26</v>
      </c>
      <c r="E2342" t="s">
        <v>1084</v>
      </c>
      <c r="F2342" t="s">
        <v>13</v>
      </c>
      <c r="G2342" t="s">
        <v>5276</v>
      </c>
      <c r="H2342" s="1">
        <v>0.2</v>
      </c>
      <c r="I2342" s="2">
        <v>43004</v>
      </c>
      <c r="J2342" t="s">
        <v>6630</v>
      </c>
      <c r="K2342" t="s">
        <v>30</v>
      </c>
      <c r="L2342">
        <v>85204</v>
      </c>
      <c r="M2342">
        <v>1373</v>
      </c>
      <c r="N2342" t="s">
        <v>972</v>
      </c>
      <c r="O2342">
        <v>-86</v>
      </c>
      <c r="P2342">
        <v>4</v>
      </c>
      <c r="Q2342" t="s">
        <v>32</v>
      </c>
      <c r="R2342" t="s">
        <v>8304</v>
      </c>
      <c r="S2342">
        <v>-86.37</v>
      </c>
      <c r="T2342">
        <v>364</v>
      </c>
      <c r="U2342" t="s">
        <v>33</v>
      </c>
      <c r="V2342" s="2">
        <v>43008</v>
      </c>
      <c r="W2342" t="s">
        <v>39</v>
      </c>
      <c r="X2342" t="s">
        <v>199</v>
      </c>
      <c r="Y2342" t="s">
        <v>42</v>
      </c>
    </row>
    <row r="2343" spans="1:25" hidden="1" x14ac:dyDescent="0.35">
      <c r="A2343">
        <v>4</v>
      </c>
      <c r="B2343" t="s">
        <v>43</v>
      </c>
      <c r="C2343">
        <v>6</v>
      </c>
      <c r="D2343" t="s">
        <v>26</v>
      </c>
      <c r="E2343" t="s">
        <v>1084</v>
      </c>
      <c r="F2343" t="s">
        <v>13</v>
      </c>
      <c r="G2343" t="s">
        <v>5276</v>
      </c>
      <c r="H2343" s="1">
        <v>0.2</v>
      </c>
      <c r="I2343" s="2">
        <v>43004</v>
      </c>
      <c r="J2343" t="s">
        <v>6630</v>
      </c>
      <c r="K2343" t="s">
        <v>30</v>
      </c>
      <c r="L2343">
        <v>85204</v>
      </c>
      <c r="M2343">
        <v>14</v>
      </c>
      <c r="N2343" t="s">
        <v>835</v>
      </c>
      <c r="O2343">
        <v>-1</v>
      </c>
      <c r="P2343">
        <v>6</v>
      </c>
      <c r="Q2343" t="s">
        <v>32</v>
      </c>
      <c r="R2343" t="s">
        <v>8304</v>
      </c>
      <c r="S2343">
        <v>-1.5</v>
      </c>
      <c r="T2343">
        <v>120</v>
      </c>
      <c r="U2343" t="s">
        <v>33</v>
      </c>
      <c r="V2343" s="2">
        <v>43008</v>
      </c>
      <c r="W2343" t="s">
        <v>39</v>
      </c>
      <c r="X2343" t="s">
        <v>199</v>
      </c>
      <c r="Y2343" t="s">
        <v>42</v>
      </c>
    </row>
    <row r="2344" spans="1:25" hidden="1" x14ac:dyDescent="0.35">
      <c r="A2344">
        <v>4</v>
      </c>
      <c r="B2344" t="s">
        <v>43</v>
      </c>
      <c r="C2344">
        <v>6</v>
      </c>
      <c r="D2344" t="s">
        <v>26</v>
      </c>
      <c r="E2344" t="s">
        <v>1084</v>
      </c>
      <c r="F2344" t="s">
        <v>13</v>
      </c>
      <c r="G2344" t="s">
        <v>5276</v>
      </c>
      <c r="H2344" s="1">
        <v>0.7</v>
      </c>
      <c r="I2344" s="2">
        <v>43004</v>
      </c>
      <c r="J2344" t="s">
        <v>6630</v>
      </c>
      <c r="K2344" t="s">
        <v>30</v>
      </c>
      <c r="L2344">
        <v>85204</v>
      </c>
      <c r="M2344">
        <v>718</v>
      </c>
      <c r="N2344" t="s">
        <v>638</v>
      </c>
      <c r="O2344">
        <v>-48</v>
      </c>
      <c r="P2344">
        <v>2</v>
      </c>
      <c r="Q2344" t="s">
        <v>32</v>
      </c>
      <c r="R2344" t="s">
        <v>8304</v>
      </c>
      <c r="S2344">
        <v>-48.39</v>
      </c>
      <c r="T2344">
        <v>73</v>
      </c>
      <c r="U2344" t="s">
        <v>33</v>
      </c>
      <c r="V2344" s="2">
        <v>43008</v>
      </c>
      <c r="W2344" t="s">
        <v>39</v>
      </c>
      <c r="X2344" t="s">
        <v>199</v>
      </c>
      <c r="Y2344" t="s">
        <v>54</v>
      </c>
    </row>
    <row r="2345" spans="1:25" hidden="1" x14ac:dyDescent="0.35">
      <c r="A2345">
        <v>4</v>
      </c>
      <c r="B2345" t="s">
        <v>43</v>
      </c>
      <c r="C2345">
        <v>6</v>
      </c>
      <c r="D2345" t="s">
        <v>26</v>
      </c>
      <c r="E2345" t="s">
        <v>1084</v>
      </c>
      <c r="F2345" t="s">
        <v>13</v>
      </c>
      <c r="G2345" t="s">
        <v>5276</v>
      </c>
      <c r="H2345" s="1">
        <v>0.7</v>
      </c>
      <c r="I2345" s="2">
        <v>43004</v>
      </c>
      <c r="J2345" t="s">
        <v>6630</v>
      </c>
      <c r="K2345" t="s">
        <v>30</v>
      </c>
      <c r="L2345">
        <v>85204</v>
      </c>
      <c r="M2345">
        <v>999</v>
      </c>
      <c r="N2345" t="s">
        <v>8138</v>
      </c>
      <c r="O2345">
        <v>-59</v>
      </c>
      <c r="P2345">
        <v>9</v>
      </c>
      <c r="Q2345" t="s">
        <v>32</v>
      </c>
      <c r="R2345" t="s">
        <v>8304</v>
      </c>
      <c r="S2345">
        <v>-59.06</v>
      </c>
      <c r="T2345">
        <v>77</v>
      </c>
      <c r="U2345" t="s">
        <v>33</v>
      </c>
      <c r="V2345" s="2">
        <v>43008</v>
      </c>
      <c r="W2345" t="s">
        <v>39</v>
      </c>
      <c r="X2345" t="s">
        <v>199</v>
      </c>
      <c r="Y2345" t="s">
        <v>54</v>
      </c>
    </row>
    <row r="2346" spans="1:25" hidden="1" x14ac:dyDescent="0.35">
      <c r="A2346">
        <v>4</v>
      </c>
      <c r="B2346" t="s">
        <v>43</v>
      </c>
      <c r="C2346">
        <v>6</v>
      </c>
      <c r="D2346" t="s">
        <v>50</v>
      </c>
      <c r="E2346" t="s">
        <v>1084</v>
      </c>
      <c r="F2346" t="s">
        <v>13</v>
      </c>
      <c r="G2346" t="s">
        <v>5276</v>
      </c>
      <c r="H2346" s="1">
        <v>0.2</v>
      </c>
      <c r="I2346" s="2">
        <v>43004</v>
      </c>
      <c r="J2346" t="s">
        <v>6630</v>
      </c>
      <c r="K2346" t="s">
        <v>30</v>
      </c>
      <c r="L2346">
        <v>85204</v>
      </c>
      <c r="M2346">
        <v>1402</v>
      </c>
      <c r="N2346" t="s">
        <v>4844</v>
      </c>
      <c r="O2346">
        <v>23</v>
      </c>
      <c r="P2346">
        <v>5</v>
      </c>
      <c r="Q2346" t="s">
        <v>32</v>
      </c>
      <c r="R2346" t="s">
        <v>8304</v>
      </c>
      <c r="S2346">
        <v>23.1</v>
      </c>
      <c r="T2346">
        <v>264</v>
      </c>
      <c r="U2346" t="s">
        <v>33</v>
      </c>
      <c r="V2346" s="2">
        <v>43008</v>
      </c>
      <c r="W2346" t="s">
        <v>39</v>
      </c>
      <c r="X2346" t="s">
        <v>199</v>
      </c>
      <c r="Y2346" t="s">
        <v>52</v>
      </c>
    </row>
    <row r="2347" spans="1:25" hidden="1" x14ac:dyDescent="0.35">
      <c r="A2347">
        <v>0</v>
      </c>
      <c r="B2347" t="s">
        <v>10</v>
      </c>
      <c r="C2347">
        <v>0</v>
      </c>
      <c r="D2347" t="s">
        <v>11</v>
      </c>
      <c r="E2347" t="s">
        <v>171</v>
      </c>
      <c r="F2347" t="s">
        <v>13</v>
      </c>
      <c r="G2347" t="s">
        <v>1782</v>
      </c>
      <c r="H2347" s="1">
        <v>0.4</v>
      </c>
      <c r="I2347" s="2">
        <v>42947</v>
      </c>
      <c r="J2347" t="s">
        <v>1783</v>
      </c>
      <c r="K2347" t="s">
        <v>102</v>
      </c>
      <c r="L2347">
        <v>10024</v>
      </c>
      <c r="M2347">
        <v>314</v>
      </c>
      <c r="N2347" t="s">
        <v>8164</v>
      </c>
      <c r="O2347">
        <v>-291</v>
      </c>
      <c r="P2347">
        <v>7</v>
      </c>
      <c r="Q2347" t="s">
        <v>104</v>
      </c>
      <c r="R2347" t="s">
        <v>8304</v>
      </c>
      <c r="S2347">
        <v>-290.88</v>
      </c>
      <c r="T2347">
        <v>1091</v>
      </c>
      <c r="U2347" t="s">
        <v>19</v>
      </c>
      <c r="V2347" s="2">
        <v>42947</v>
      </c>
      <c r="W2347" t="s">
        <v>773</v>
      </c>
      <c r="X2347" t="s">
        <v>175</v>
      </c>
      <c r="Y2347" t="s">
        <v>41</v>
      </c>
    </row>
    <row r="2348" spans="1:25" hidden="1" x14ac:dyDescent="0.35">
      <c r="A2348">
        <v>0</v>
      </c>
      <c r="B2348" t="s">
        <v>10</v>
      </c>
      <c r="C2348">
        <v>0</v>
      </c>
      <c r="D2348" t="s">
        <v>26</v>
      </c>
      <c r="E2348" t="s">
        <v>171</v>
      </c>
      <c r="F2348" t="s">
        <v>13</v>
      </c>
      <c r="G2348" t="s">
        <v>1782</v>
      </c>
      <c r="H2348" s="1">
        <v>0</v>
      </c>
      <c r="I2348" s="2">
        <v>42947</v>
      </c>
      <c r="J2348" t="s">
        <v>1783</v>
      </c>
      <c r="K2348" t="s">
        <v>102</v>
      </c>
      <c r="L2348">
        <v>10024</v>
      </c>
      <c r="M2348">
        <v>1816</v>
      </c>
      <c r="N2348" t="s">
        <v>2830</v>
      </c>
      <c r="O2348">
        <v>9</v>
      </c>
      <c r="P2348">
        <v>3</v>
      </c>
      <c r="Q2348" t="s">
        <v>104</v>
      </c>
      <c r="R2348" t="s">
        <v>8304</v>
      </c>
      <c r="S2348">
        <v>9.33</v>
      </c>
      <c r="T2348">
        <v>19</v>
      </c>
      <c r="U2348" t="s">
        <v>19</v>
      </c>
      <c r="V2348" s="2">
        <v>42947</v>
      </c>
      <c r="W2348" t="s">
        <v>773</v>
      </c>
      <c r="X2348" t="s">
        <v>175</v>
      </c>
      <c r="Y2348" t="s">
        <v>64</v>
      </c>
    </row>
    <row r="2349" spans="1:25" hidden="1" x14ac:dyDescent="0.35">
      <c r="A2349">
        <v>0</v>
      </c>
      <c r="B2349" t="s">
        <v>10</v>
      </c>
      <c r="C2349">
        <v>0</v>
      </c>
      <c r="D2349" t="s">
        <v>50</v>
      </c>
      <c r="E2349" t="s">
        <v>171</v>
      </c>
      <c r="F2349" t="s">
        <v>13</v>
      </c>
      <c r="G2349" t="s">
        <v>1782</v>
      </c>
      <c r="H2349" s="1">
        <v>0</v>
      </c>
      <c r="I2349" s="2">
        <v>42947</v>
      </c>
      <c r="J2349" t="s">
        <v>1783</v>
      </c>
      <c r="K2349" t="s">
        <v>102</v>
      </c>
      <c r="L2349">
        <v>10024</v>
      </c>
      <c r="M2349">
        <v>1278</v>
      </c>
      <c r="N2349" t="s">
        <v>4749</v>
      </c>
      <c r="O2349">
        <v>762</v>
      </c>
      <c r="P2349">
        <v>7</v>
      </c>
      <c r="Q2349" t="s">
        <v>104</v>
      </c>
      <c r="R2349" t="s">
        <v>8304</v>
      </c>
      <c r="S2349">
        <v>762.18</v>
      </c>
      <c r="T2349">
        <v>2310</v>
      </c>
      <c r="U2349" t="s">
        <v>19</v>
      </c>
      <c r="V2349" s="2">
        <v>42947</v>
      </c>
      <c r="W2349" t="s">
        <v>773</v>
      </c>
      <c r="X2349" t="s">
        <v>175</v>
      </c>
      <c r="Y2349" t="s">
        <v>113</v>
      </c>
    </row>
    <row r="2350" spans="1:25" x14ac:dyDescent="0.35">
      <c r="A2350">
        <v>2</v>
      </c>
      <c r="B2350" t="s">
        <v>25</v>
      </c>
      <c r="C2350">
        <v>1</v>
      </c>
      <c r="D2350" t="s">
        <v>26</v>
      </c>
      <c r="E2350" t="s">
        <v>386</v>
      </c>
      <c r="F2350" t="s">
        <v>13</v>
      </c>
      <c r="G2350" t="s">
        <v>387</v>
      </c>
      <c r="H2350" s="1">
        <v>0</v>
      </c>
      <c r="I2350" s="2">
        <v>42886</v>
      </c>
      <c r="J2350" t="s">
        <v>388</v>
      </c>
      <c r="K2350" t="s">
        <v>30</v>
      </c>
      <c r="L2350">
        <v>95123</v>
      </c>
      <c r="M2350">
        <v>1477</v>
      </c>
      <c r="N2350" t="s">
        <v>389</v>
      </c>
      <c r="O2350">
        <v>26</v>
      </c>
      <c r="P2350">
        <v>7</v>
      </c>
      <c r="Q2350" t="s">
        <v>32</v>
      </c>
      <c r="R2350" t="s">
        <v>8304</v>
      </c>
      <c r="S2350">
        <v>26.27</v>
      </c>
      <c r="T2350">
        <v>58</v>
      </c>
      <c r="U2350" t="s">
        <v>33</v>
      </c>
      <c r="V2350" s="2">
        <v>42888</v>
      </c>
      <c r="W2350" t="s">
        <v>130</v>
      </c>
      <c r="X2350" t="s">
        <v>34</v>
      </c>
      <c r="Y2350" t="s">
        <v>64</v>
      </c>
    </row>
    <row r="2351" spans="1:25" x14ac:dyDescent="0.35">
      <c r="A2351">
        <v>2</v>
      </c>
      <c r="B2351" t="s">
        <v>25</v>
      </c>
      <c r="C2351">
        <v>1</v>
      </c>
      <c r="D2351" t="s">
        <v>26</v>
      </c>
      <c r="E2351" t="s">
        <v>386</v>
      </c>
      <c r="F2351" t="s">
        <v>13</v>
      </c>
      <c r="G2351" t="s">
        <v>387</v>
      </c>
      <c r="H2351" s="1">
        <v>0</v>
      </c>
      <c r="I2351" s="2">
        <v>42886</v>
      </c>
      <c r="J2351" t="s">
        <v>388</v>
      </c>
      <c r="K2351" t="s">
        <v>30</v>
      </c>
      <c r="L2351">
        <v>95123</v>
      </c>
      <c r="M2351">
        <v>1673</v>
      </c>
      <c r="N2351" t="s">
        <v>390</v>
      </c>
      <c r="O2351">
        <v>49</v>
      </c>
      <c r="P2351">
        <v>4</v>
      </c>
      <c r="Q2351" t="s">
        <v>32</v>
      </c>
      <c r="R2351" t="s">
        <v>8304</v>
      </c>
      <c r="S2351">
        <v>48.54</v>
      </c>
      <c r="T2351">
        <v>106</v>
      </c>
      <c r="U2351" t="s">
        <v>33</v>
      </c>
      <c r="V2351" s="2">
        <v>42888</v>
      </c>
      <c r="W2351" t="s">
        <v>130</v>
      </c>
      <c r="X2351" t="s">
        <v>34</v>
      </c>
      <c r="Y2351" t="s">
        <v>64</v>
      </c>
    </row>
    <row r="2352" spans="1:25" x14ac:dyDescent="0.35">
      <c r="A2352">
        <v>2</v>
      </c>
      <c r="B2352" t="s">
        <v>25</v>
      </c>
      <c r="C2352">
        <v>1</v>
      </c>
      <c r="D2352" t="s">
        <v>26</v>
      </c>
      <c r="E2352" t="s">
        <v>386</v>
      </c>
      <c r="F2352" t="s">
        <v>13</v>
      </c>
      <c r="G2352" t="s">
        <v>387</v>
      </c>
      <c r="H2352" s="1">
        <v>0</v>
      </c>
      <c r="I2352" s="2">
        <v>42886</v>
      </c>
      <c r="J2352" t="s">
        <v>388</v>
      </c>
      <c r="K2352" t="s">
        <v>30</v>
      </c>
      <c r="L2352">
        <v>95123</v>
      </c>
      <c r="M2352">
        <v>1545</v>
      </c>
      <c r="N2352" t="s">
        <v>391</v>
      </c>
      <c r="O2352">
        <v>21</v>
      </c>
      <c r="P2352">
        <v>6</v>
      </c>
      <c r="Q2352" t="s">
        <v>32</v>
      </c>
      <c r="R2352" t="s">
        <v>8304</v>
      </c>
      <c r="S2352">
        <v>21.03</v>
      </c>
      <c r="T2352">
        <v>81</v>
      </c>
      <c r="U2352" t="s">
        <v>33</v>
      </c>
      <c r="V2352" s="2">
        <v>42888</v>
      </c>
      <c r="W2352" t="s">
        <v>130</v>
      </c>
      <c r="X2352" t="s">
        <v>34</v>
      </c>
      <c r="Y2352" t="s">
        <v>42</v>
      </c>
    </row>
    <row r="2353" spans="1:25" hidden="1" x14ac:dyDescent="0.35">
      <c r="A2353">
        <v>4</v>
      </c>
      <c r="B2353" t="s">
        <v>25</v>
      </c>
      <c r="C2353">
        <v>3</v>
      </c>
      <c r="D2353" t="s">
        <v>26</v>
      </c>
      <c r="E2353" t="s">
        <v>171</v>
      </c>
      <c r="F2353" t="s">
        <v>13</v>
      </c>
      <c r="G2353" t="s">
        <v>2251</v>
      </c>
      <c r="H2353" s="1">
        <v>0</v>
      </c>
      <c r="I2353" s="2">
        <v>43095</v>
      </c>
      <c r="J2353" t="s">
        <v>3473</v>
      </c>
      <c r="K2353" t="s">
        <v>102</v>
      </c>
      <c r="L2353">
        <v>10009</v>
      </c>
      <c r="M2353">
        <v>1698</v>
      </c>
      <c r="N2353" t="s">
        <v>3474</v>
      </c>
      <c r="O2353">
        <v>100</v>
      </c>
      <c r="P2353">
        <v>6</v>
      </c>
      <c r="Q2353" t="s">
        <v>104</v>
      </c>
      <c r="R2353" t="s">
        <v>8304</v>
      </c>
      <c r="S2353">
        <v>99.94</v>
      </c>
      <c r="T2353">
        <v>213</v>
      </c>
      <c r="U2353" t="s">
        <v>19</v>
      </c>
      <c r="V2353" s="2">
        <v>43099</v>
      </c>
      <c r="W2353" t="s">
        <v>20</v>
      </c>
      <c r="X2353" t="s">
        <v>175</v>
      </c>
      <c r="Y2353" t="s">
        <v>64</v>
      </c>
    </row>
    <row r="2354" spans="1:25" hidden="1" x14ac:dyDescent="0.35">
      <c r="A2354">
        <v>3</v>
      </c>
      <c r="B2354" t="s">
        <v>25</v>
      </c>
      <c r="C2354">
        <v>1</v>
      </c>
      <c r="D2354" t="s">
        <v>11</v>
      </c>
      <c r="E2354" t="s">
        <v>281</v>
      </c>
      <c r="F2354" t="s">
        <v>13</v>
      </c>
      <c r="G2354" t="s">
        <v>6839</v>
      </c>
      <c r="H2354" s="1">
        <v>0.5</v>
      </c>
      <c r="I2354" s="2">
        <v>42908</v>
      </c>
      <c r="J2354" t="s">
        <v>6840</v>
      </c>
      <c r="K2354" t="s">
        <v>73</v>
      </c>
      <c r="L2354">
        <v>60505</v>
      </c>
      <c r="M2354">
        <v>849</v>
      </c>
      <c r="N2354" t="s">
        <v>2452</v>
      </c>
      <c r="O2354">
        <v>-526</v>
      </c>
      <c r="P2354">
        <v>7</v>
      </c>
      <c r="Q2354" t="s">
        <v>75</v>
      </c>
      <c r="R2354" t="s">
        <v>8304</v>
      </c>
      <c r="S2354">
        <v>-525.64</v>
      </c>
      <c r="T2354">
        <v>796</v>
      </c>
      <c r="U2354" t="s">
        <v>76</v>
      </c>
      <c r="V2354" s="2">
        <v>42911</v>
      </c>
      <c r="W2354" t="s">
        <v>130</v>
      </c>
      <c r="X2354" t="s">
        <v>139</v>
      </c>
      <c r="Y2354" t="s">
        <v>41</v>
      </c>
    </row>
    <row r="2355" spans="1:25" hidden="1" x14ac:dyDescent="0.35">
      <c r="A2355">
        <v>4</v>
      </c>
      <c r="B2355" t="s">
        <v>43</v>
      </c>
      <c r="C2355">
        <v>6</v>
      </c>
      <c r="D2355" t="s">
        <v>11</v>
      </c>
      <c r="E2355" t="s">
        <v>209</v>
      </c>
      <c r="F2355" t="s">
        <v>13</v>
      </c>
      <c r="G2355" t="s">
        <v>5316</v>
      </c>
      <c r="H2355" s="1">
        <v>0</v>
      </c>
      <c r="I2355" s="2">
        <v>43083</v>
      </c>
      <c r="J2355" t="s">
        <v>5662</v>
      </c>
      <c r="K2355" t="s">
        <v>16</v>
      </c>
      <c r="L2355">
        <v>39212</v>
      </c>
      <c r="M2355">
        <v>1494</v>
      </c>
      <c r="N2355" t="s">
        <v>2037</v>
      </c>
      <c r="O2355">
        <v>2</v>
      </c>
      <c r="P2355">
        <v>2</v>
      </c>
      <c r="Q2355" t="s">
        <v>18</v>
      </c>
      <c r="R2355" t="s">
        <v>8304</v>
      </c>
      <c r="S2355">
        <v>1.97</v>
      </c>
      <c r="T2355">
        <v>6</v>
      </c>
      <c r="U2355" t="s">
        <v>33</v>
      </c>
      <c r="V2355" s="2">
        <v>43087</v>
      </c>
      <c r="W2355" t="s">
        <v>39</v>
      </c>
      <c r="X2355" t="s">
        <v>887</v>
      </c>
      <c r="Y2355" t="s">
        <v>47</v>
      </c>
    </row>
    <row r="2356" spans="1:25" hidden="1" x14ac:dyDescent="0.35">
      <c r="A2356">
        <v>4</v>
      </c>
      <c r="B2356" t="s">
        <v>43</v>
      </c>
      <c r="C2356">
        <v>6</v>
      </c>
      <c r="D2356" t="s">
        <v>26</v>
      </c>
      <c r="E2356" t="s">
        <v>209</v>
      </c>
      <c r="F2356" t="s">
        <v>13</v>
      </c>
      <c r="G2356" t="s">
        <v>5316</v>
      </c>
      <c r="H2356" s="1">
        <v>0</v>
      </c>
      <c r="I2356" s="2">
        <v>43083</v>
      </c>
      <c r="J2356" t="s">
        <v>5662</v>
      </c>
      <c r="K2356" t="s">
        <v>16</v>
      </c>
      <c r="L2356">
        <v>39212</v>
      </c>
      <c r="M2356">
        <v>356</v>
      </c>
      <c r="N2356" t="s">
        <v>2789</v>
      </c>
      <c r="O2356">
        <v>16</v>
      </c>
      <c r="P2356">
        <v>2</v>
      </c>
      <c r="Q2356" t="s">
        <v>18</v>
      </c>
      <c r="R2356" t="s">
        <v>8304</v>
      </c>
      <c r="S2356">
        <v>15.76</v>
      </c>
      <c r="T2356">
        <v>56</v>
      </c>
      <c r="U2356" t="s">
        <v>33</v>
      </c>
      <c r="V2356" s="2">
        <v>43087</v>
      </c>
      <c r="W2356" t="s">
        <v>39</v>
      </c>
      <c r="X2356" t="s">
        <v>887</v>
      </c>
      <c r="Y2356" t="s">
        <v>49</v>
      </c>
    </row>
    <row r="2357" spans="1:25" hidden="1" x14ac:dyDescent="0.35">
      <c r="A2357">
        <v>6</v>
      </c>
      <c r="B2357" t="s">
        <v>10</v>
      </c>
      <c r="C2357">
        <v>6</v>
      </c>
      <c r="D2357" t="s">
        <v>26</v>
      </c>
      <c r="E2357" t="s">
        <v>1960</v>
      </c>
      <c r="F2357" t="s">
        <v>13</v>
      </c>
      <c r="G2357" t="s">
        <v>475</v>
      </c>
      <c r="H2357" s="1">
        <v>0.2</v>
      </c>
      <c r="I2357" s="2">
        <v>43011</v>
      </c>
      <c r="J2357" t="s">
        <v>6402</v>
      </c>
      <c r="K2357" t="s">
        <v>102</v>
      </c>
      <c r="L2357">
        <v>19601</v>
      </c>
      <c r="M2357">
        <v>1503</v>
      </c>
      <c r="N2357" t="s">
        <v>3908</v>
      </c>
      <c r="O2357">
        <v>2</v>
      </c>
      <c r="P2357">
        <v>2</v>
      </c>
      <c r="Q2357" t="s">
        <v>104</v>
      </c>
      <c r="R2357" t="s">
        <v>8304</v>
      </c>
      <c r="S2357">
        <v>1.5</v>
      </c>
      <c r="T2357">
        <v>15</v>
      </c>
      <c r="U2357" t="s">
        <v>33</v>
      </c>
      <c r="V2357" s="2">
        <v>43017</v>
      </c>
      <c r="W2357" t="s">
        <v>39</v>
      </c>
      <c r="X2357" t="s">
        <v>105</v>
      </c>
      <c r="Y2357" t="s">
        <v>42</v>
      </c>
    </row>
    <row r="2358" spans="1:25" hidden="1" x14ac:dyDescent="0.35">
      <c r="A2358">
        <v>2</v>
      </c>
      <c r="B2358" t="s">
        <v>43</v>
      </c>
      <c r="C2358">
        <v>3</v>
      </c>
      <c r="D2358" t="s">
        <v>11</v>
      </c>
      <c r="E2358" t="s">
        <v>1607</v>
      </c>
      <c r="F2358" t="s">
        <v>13</v>
      </c>
      <c r="G2358" t="s">
        <v>636</v>
      </c>
      <c r="H2358" s="1">
        <v>0.2</v>
      </c>
      <c r="I2358" s="2">
        <v>42799</v>
      </c>
      <c r="J2358" t="s">
        <v>5399</v>
      </c>
      <c r="K2358" t="s">
        <v>102</v>
      </c>
      <c r="L2358">
        <v>18018</v>
      </c>
      <c r="M2358">
        <v>19</v>
      </c>
      <c r="N2358" t="s">
        <v>2275</v>
      </c>
      <c r="O2358">
        <v>-5</v>
      </c>
      <c r="P2358">
        <v>2</v>
      </c>
      <c r="Q2358" t="s">
        <v>104</v>
      </c>
      <c r="R2358" t="s">
        <v>8304</v>
      </c>
      <c r="S2358">
        <v>-5.45</v>
      </c>
      <c r="T2358">
        <v>34</v>
      </c>
      <c r="U2358" t="s">
        <v>33</v>
      </c>
      <c r="V2358" s="2">
        <v>42801</v>
      </c>
      <c r="W2358" t="s">
        <v>20</v>
      </c>
      <c r="X2358" t="s">
        <v>105</v>
      </c>
      <c r="Y2358" t="s">
        <v>47</v>
      </c>
    </row>
    <row r="2359" spans="1:25" hidden="1" x14ac:dyDescent="0.35">
      <c r="A2359">
        <v>2</v>
      </c>
      <c r="B2359" t="s">
        <v>43</v>
      </c>
      <c r="C2359">
        <v>3</v>
      </c>
      <c r="D2359" t="s">
        <v>11</v>
      </c>
      <c r="E2359" t="s">
        <v>1607</v>
      </c>
      <c r="F2359" t="s">
        <v>13</v>
      </c>
      <c r="G2359" t="s">
        <v>636</v>
      </c>
      <c r="H2359" s="1">
        <v>0.3</v>
      </c>
      <c r="I2359" s="2">
        <v>42799</v>
      </c>
      <c r="J2359" t="s">
        <v>5399</v>
      </c>
      <c r="K2359" t="s">
        <v>102</v>
      </c>
      <c r="L2359">
        <v>18018</v>
      </c>
      <c r="M2359">
        <v>1457</v>
      </c>
      <c r="N2359" t="s">
        <v>1096</v>
      </c>
      <c r="O2359">
        <v>-7</v>
      </c>
      <c r="P2359">
        <v>2</v>
      </c>
      <c r="Q2359" t="s">
        <v>104</v>
      </c>
      <c r="R2359" t="s">
        <v>8304</v>
      </c>
      <c r="S2359">
        <v>-7.1</v>
      </c>
      <c r="T2359">
        <v>99</v>
      </c>
      <c r="U2359" t="s">
        <v>33</v>
      </c>
      <c r="V2359" s="2">
        <v>42801</v>
      </c>
      <c r="W2359" t="s">
        <v>20</v>
      </c>
      <c r="X2359" t="s">
        <v>105</v>
      </c>
      <c r="Y2359" t="s">
        <v>24</v>
      </c>
    </row>
    <row r="2360" spans="1:25" x14ac:dyDescent="0.35">
      <c r="A2360">
        <v>4</v>
      </c>
      <c r="B2360" t="s">
        <v>43</v>
      </c>
      <c r="C2360">
        <v>6</v>
      </c>
      <c r="D2360" t="s">
        <v>26</v>
      </c>
      <c r="E2360" t="s">
        <v>27</v>
      </c>
      <c r="F2360" t="s">
        <v>13</v>
      </c>
      <c r="G2360" t="s">
        <v>131</v>
      </c>
      <c r="H2360" s="1">
        <v>0</v>
      </c>
      <c r="I2360" s="2">
        <v>43066</v>
      </c>
      <c r="J2360" t="s">
        <v>7647</v>
      </c>
      <c r="K2360" t="s">
        <v>30</v>
      </c>
      <c r="L2360">
        <v>90049</v>
      </c>
      <c r="M2360">
        <v>1464</v>
      </c>
      <c r="N2360" t="s">
        <v>204</v>
      </c>
      <c r="O2360">
        <v>53</v>
      </c>
      <c r="P2360">
        <v>3</v>
      </c>
      <c r="Q2360" t="s">
        <v>32</v>
      </c>
      <c r="R2360" t="s">
        <v>8304</v>
      </c>
      <c r="S2360">
        <v>53.5</v>
      </c>
      <c r="T2360">
        <v>114</v>
      </c>
      <c r="U2360" t="s">
        <v>76</v>
      </c>
      <c r="V2360" s="2">
        <v>43070</v>
      </c>
      <c r="W2360" t="s">
        <v>39</v>
      </c>
      <c r="X2360" t="s">
        <v>34</v>
      </c>
      <c r="Y2360" t="s">
        <v>64</v>
      </c>
    </row>
    <row r="2361" spans="1:25" x14ac:dyDescent="0.35">
      <c r="A2361">
        <v>4</v>
      </c>
      <c r="B2361" t="s">
        <v>43</v>
      </c>
      <c r="C2361">
        <v>6</v>
      </c>
      <c r="D2361" t="s">
        <v>50</v>
      </c>
      <c r="E2361" t="s">
        <v>27</v>
      </c>
      <c r="F2361" t="s">
        <v>13</v>
      </c>
      <c r="G2361" t="s">
        <v>131</v>
      </c>
      <c r="H2361" s="1">
        <v>0</v>
      </c>
      <c r="I2361" s="2">
        <v>43066</v>
      </c>
      <c r="J2361" t="s">
        <v>7647</v>
      </c>
      <c r="K2361" t="s">
        <v>30</v>
      </c>
      <c r="L2361">
        <v>90049</v>
      </c>
      <c r="M2361">
        <v>1469</v>
      </c>
      <c r="N2361" t="s">
        <v>842</v>
      </c>
      <c r="O2361">
        <v>23</v>
      </c>
      <c r="P2361">
        <v>3</v>
      </c>
      <c r="Q2361" t="s">
        <v>32</v>
      </c>
      <c r="R2361" t="s">
        <v>8304</v>
      </c>
      <c r="S2361">
        <v>22.67</v>
      </c>
      <c r="T2361">
        <v>108</v>
      </c>
      <c r="U2361" t="s">
        <v>76</v>
      </c>
      <c r="V2361" s="2">
        <v>43070</v>
      </c>
      <c r="W2361" t="s">
        <v>39</v>
      </c>
      <c r="X2361" t="s">
        <v>34</v>
      </c>
      <c r="Y2361" t="s">
        <v>113</v>
      </c>
    </row>
    <row r="2362" spans="1:25" hidden="1" x14ac:dyDescent="0.35">
      <c r="A2362">
        <v>3</v>
      </c>
      <c r="B2362" t="s">
        <v>10</v>
      </c>
      <c r="C2362">
        <v>3</v>
      </c>
      <c r="D2362" t="s">
        <v>50</v>
      </c>
      <c r="E2362" t="s">
        <v>664</v>
      </c>
      <c r="F2362" t="s">
        <v>13</v>
      </c>
      <c r="G2362" t="s">
        <v>800</v>
      </c>
      <c r="H2362" s="1">
        <v>0</v>
      </c>
      <c r="I2362" s="2">
        <v>42912</v>
      </c>
      <c r="J2362" t="s">
        <v>801</v>
      </c>
      <c r="K2362" t="s">
        <v>73</v>
      </c>
      <c r="L2362">
        <v>48180</v>
      </c>
      <c r="M2362">
        <v>1468</v>
      </c>
      <c r="N2362" t="s">
        <v>802</v>
      </c>
      <c r="O2362">
        <v>9</v>
      </c>
      <c r="P2362">
        <v>2</v>
      </c>
      <c r="Q2362" t="s">
        <v>75</v>
      </c>
      <c r="R2362" t="s">
        <v>8304</v>
      </c>
      <c r="S2362">
        <v>8.8000000000000007</v>
      </c>
      <c r="T2362">
        <v>42</v>
      </c>
      <c r="U2362" t="s">
        <v>33</v>
      </c>
      <c r="V2362" s="2">
        <v>42915</v>
      </c>
      <c r="W2362" t="s">
        <v>20</v>
      </c>
      <c r="X2362" t="s">
        <v>156</v>
      </c>
      <c r="Y2362" t="s">
        <v>113</v>
      </c>
    </row>
    <row r="2363" spans="1:25" hidden="1" x14ac:dyDescent="0.35">
      <c r="A2363">
        <v>0</v>
      </c>
      <c r="B2363" t="s">
        <v>10</v>
      </c>
      <c r="C2363">
        <v>0</v>
      </c>
      <c r="D2363" t="s">
        <v>50</v>
      </c>
      <c r="E2363" t="s">
        <v>65</v>
      </c>
      <c r="F2363" t="s">
        <v>13</v>
      </c>
      <c r="G2363" t="s">
        <v>573</v>
      </c>
      <c r="H2363" s="1">
        <v>0</v>
      </c>
      <c r="I2363" s="2">
        <v>43041</v>
      </c>
      <c r="J2363" t="s">
        <v>4840</v>
      </c>
      <c r="K2363" t="s">
        <v>30</v>
      </c>
      <c r="L2363">
        <v>98115</v>
      </c>
      <c r="M2363">
        <v>1017</v>
      </c>
      <c r="N2363" t="s">
        <v>284</v>
      </c>
      <c r="O2363">
        <v>49</v>
      </c>
      <c r="P2363">
        <v>9</v>
      </c>
      <c r="Q2363" t="s">
        <v>32</v>
      </c>
      <c r="R2363" t="s">
        <v>8304</v>
      </c>
      <c r="S2363">
        <v>49.27</v>
      </c>
      <c r="T2363">
        <v>448</v>
      </c>
      <c r="U2363" t="s">
        <v>19</v>
      </c>
      <c r="V2363" s="2">
        <v>43041</v>
      </c>
      <c r="W2363" t="s">
        <v>773</v>
      </c>
      <c r="X2363" t="s">
        <v>69</v>
      </c>
      <c r="Y2363" t="s">
        <v>113</v>
      </c>
    </row>
    <row r="2364" spans="1:25" x14ac:dyDescent="0.35">
      <c r="A2364">
        <v>2</v>
      </c>
      <c r="B2364" t="s">
        <v>43</v>
      </c>
      <c r="C2364">
        <v>3</v>
      </c>
      <c r="D2364" t="s">
        <v>26</v>
      </c>
      <c r="E2364" t="s">
        <v>27</v>
      </c>
      <c r="F2364" t="s">
        <v>13</v>
      </c>
      <c r="G2364" t="s">
        <v>2834</v>
      </c>
      <c r="H2364" s="1">
        <v>0</v>
      </c>
      <c r="I2364" s="2">
        <v>43082</v>
      </c>
      <c r="J2364" t="s">
        <v>3628</v>
      </c>
      <c r="K2364" t="s">
        <v>30</v>
      </c>
      <c r="L2364">
        <v>90036</v>
      </c>
      <c r="M2364">
        <v>224</v>
      </c>
      <c r="N2364" t="s">
        <v>2811</v>
      </c>
      <c r="O2364">
        <v>5</v>
      </c>
      <c r="P2364">
        <v>2</v>
      </c>
      <c r="Q2364" t="s">
        <v>32</v>
      </c>
      <c r="R2364" t="s">
        <v>8304</v>
      </c>
      <c r="S2364">
        <v>4.58</v>
      </c>
      <c r="T2364">
        <v>10</v>
      </c>
      <c r="U2364" t="s">
        <v>19</v>
      </c>
      <c r="V2364" s="2">
        <v>43084</v>
      </c>
      <c r="W2364" t="s">
        <v>20</v>
      </c>
      <c r="X2364" t="s">
        <v>34</v>
      </c>
      <c r="Y2364" t="s">
        <v>35</v>
      </c>
    </row>
    <row r="2365" spans="1:25" hidden="1" x14ac:dyDescent="0.35">
      <c r="A2365">
        <v>6</v>
      </c>
      <c r="B2365" t="s">
        <v>10</v>
      </c>
      <c r="C2365">
        <v>6</v>
      </c>
      <c r="D2365" t="s">
        <v>11</v>
      </c>
      <c r="E2365" t="s">
        <v>547</v>
      </c>
      <c r="F2365" t="s">
        <v>13</v>
      </c>
      <c r="G2365" t="s">
        <v>1636</v>
      </c>
      <c r="H2365" s="1">
        <v>0.2</v>
      </c>
      <c r="I2365" s="2">
        <v>42836</v>
      </c>
      <c r="J2365" t="s">
        <v>2536</v>
      </c>
      <c r="K2365" t="s">
        <v>16</v>
      </c>
      <c r="L2365">
        <v>33614</v>
      </c>
      <c r="M2365">
        <v>627</v>
      </c>
      <c r="N2365" t="s">
        <v>1040</v>
      </c>
      <c r="O2365">
        <v>10</v>
      </c>
      <c r="P2365">
        <v>2</v>
      </c>
      <c r="Q2365" t="s">
        <v>18</v>
      </c>
      <c r="R2365" t="s">
        <v>8304</v>
      </c>
      <c r="S2365">
        <v>10.1</v>
      </c>
      <c r="T2365">
        <v>67</v>
      </c>
      <c r="U2365" t="s">
        <v>19</v>
      </c>
      <c r="V2365" s="2">
        <v>42842</v>
      </c>
      <c r="W2365" t="s">
        <v>39</v>
      </c>
      <c r="X2365" t="s">
        <v>40</v>
      </c>
      <c r="Y2365" t="s">
        <v>47</v>
      </c>
    </row>
    <row r="2366" spans="1:25" hidden="1" x14ac:dyDescent="0.35">
      <c r="A2366">
        <v>6</v>
      </c>
      <c r="B2366" t="s">
        <v>10</v>
      </c>
      <c r="C2366">
        <v>6</v>
      </c>
      <c r="D2366" t="s">
        <v>11</v>
      </c>
      <c r="E2366" t="s">
        <v>547</v>
      </c>
      <c r="F2366" t="s">
        <v>13</v>
      </c>
      <c r="G2366" t="s">
        <v>1636</v>
      </c>
      <c r="H2366" s="1">
        <v>0.2</v>
      </c>
      <c r="I2366" s="2">
        <v>42836</v>
      </c>
      <c r="J2366" t="s">
        <v>2536</v>
      </c>
      <c r="K2366" t="s">
        <v>16</v>
      </c>
      <c r="L2366">
        <v>33614</v>
      </c>
      <c r="M2366">
        <v>620</v>
      </c>
      <c r="N2366" t="s">
        <v>8158</v>
      </c>
      <c r="O2366">
        <v>14</v>
      </c>
      <c r="P2366">
        <v>3</v>
      </c>
      <c r="Q2366" t="s">
        <v>18</v>
      </c>
      <c r="R2366" t="s">
        <v>8304</v>
      </c>
      <c r="S2366">
        <v>14.31</v>
      </c>
      <c r="T2366">
        <v>55</v>
      </c>
      <c r="U2366" t="s">
        <v>19</v>
      </c>
      <c r="V2366" s="2">
        <v>42842</v>
      </c>
      <c r="W2366" t="s">
        <v>39</v>
      </c>
      <c r="X2366" t="s">
        <v>40</v>
      </c>
      <c r="Y2366" t="s">
        <v>47</v>
      </c>
    </row>
    <row r="2367" spans="1:25" hidden="1" x14ac:dyDescent="0.35">
      <c r="A2367">
        <v>4</v>
      </c>
      <c r="B2367" t="s">
        <v>43</v>
      </c>
      <c r="C2367">
        <v>6</v>
      </c>
      <c r="D2367" t="s">
        <v>26</v>
      </c>
      <c r="E2367" t="s">
        <v>2561</v>
      </c>
      <c r="F2367" t="s">
        <v>13</v>
      </c>
      <c r="G2367" t="s">
        <v>6983</v>
      </c>
      <c r="H2367" s="1">
        <v>0.7</v>
      </c>
      <c r="I2367" s="2">
        <v>43010</v>
      </c>
      <c r="J2367" t="s">
        <v>7605</v>
      </c>
      <c r="K2367" t="s">
        <v>16</v>
      </c>
      <c r="L2367">
        <v>27893</v>
      </c>
      <c r="M2367">
        <v>1316</v>
      </c>
      <c r="N2367" t="s">
        <v>3150</v>
      </c>
      <c r="O2367">
        <v>-5</v>
      </c>
      <c r="P2367">
        <v>5</v>
      </c>
      <c r="Q2367" t="s">
        <v>18</v>
      </c>
      <c r="R2367" t="s">
        <v>8304</v>
      </c>
      <c r="S2367">
        <v>-5.41</v>
      </c>
      <c r="T2367">
        <v>7</v>
      </c>
      <c r="U2367" t="s">
        <v>76</v>
      </c>
      <c r="V2367" s="2">
        <v>43014</v>
      </c>
      <c r="W2367" t="s">
        <v>39</v>
      </c>
      <c r="X2367" t="s">
        <v>63</v>
      </c>
      <c r="Y2367" t="s">
        <v>54</v>
      </c>
    </row>
    <row r="2368" spans="1:25" hidden="1" x14ac:dyDescent="0.35">
      <c r="A2368">
        <v>5</v>
      </c>
      <c r="B2368" t="s">
        <v>43</v>
      </c>
      <c r="C2368">
        <v>6</v>
      </c>
      <c r="D2368" t="s">
        <v>26</v>
      </c>
      <c r="E2368" t="s">
        <v>122</v>
      </c>
      <c r="F2368" t="s">
        <v>13</v>
      </c>
      <c r="G2368" t="s">
        <v>1641</v>
      </c>
      <c r="H2368" s="1">
        <v>0.2</v>
      </c>
      <c r="I2368" s="2">
        <v>43016</v>
      </c>
      <c r="J2368" t="s">
        <v>3838</v>
      </c>
      <c r="K2368" t="s">
        <v>73</v>
      </c>
      <c r="L2368">
        <v>77036</v>
      </c>
      <c r="M2368">
        <v>331</v>
      </c>
      <c r="N2368" t="s">
        <v>3366</v>
      </c>
      <c r="O2368">
        <v>1</v>
      </c>
      <c r="P2368">
        <v>2</v>
      </c>
      <c r="Q2368" t="s">
        <v>75</v>
      </c>
      <c r="R2368" t="s">
        <v>8304</v>
      </c>
      <c r="S2368">
        <v>0.56000000000000005</v>
      </c>
      <c r="T2368">
        <v>3</v>
      </c>
      <c r="U2368" t="s">
        <v>19</v>
      </c>
      <c r="V2368" s="2">
        <v>43021</v>
      </c>
      <c r="W2368" t="s">
        <v>39</v>
      </c>
      <c r="X2368" t="s">
        <v>77</v>
      </c>
      <c r="Y2368" t="s">
        <v>49</v>
      </c>
    </row>
    <row r="2369" spans="1:25" hidden="1" x14ac:dyDescent="0.35">
      <c r="A2369">
        <v>7</v>
      </c>
      <c r="B2369" t="s">
        <v>25</v>
      </c>
      <c r="C2369">
        <v>6</v>
      </c>
      <c r="D2369" t="s">
        <v>11</v>
      </c>
      <c r="E2369" t="s">
        <v>1896</v>
      </c>
      <c r="F2369" t="s">
        <v>13</v>
      </c>
      <c r="G2369" t="s">
        <v>7067</v>
      </c>
      <c r="H2369" s="1">
        <v>0</v>
      </c>
      <c r="I2369" s="2">
        <v>42989</v>
      </c>
      <c r="J2369" t="s">
        <v>7068</v>
      </c>
      <c r="K2369" t="s">
        <v>102</v>
      </c>
      <c r="L2369">
        <v>7501</v>
      </c>
      <c r="M2369">
        <v>582</v>
      </c>
      <c r="N2369" t="s">
        <v>1579</v>
      </c>
      <c r="O2369">
        <v>4</v>
      </c>
      <c r="P2369">
        <v>4</v>
      </c>
      <c r="Q2369" t="s">
        <v>104</v>
      </c>
      <c r="R2369" t="s">
        <v>8304</v>
      </c>
      <c r="S2369">
        <v>3.92</v>
      </c>
      <c r="T2369">
        <v>9</v>
      </c>
      <c r="U2369" t="s">
        <v>76</v>
      </c>
      <c r="V2369" s="2">
        <v>42996</v>
      </c>
      <c r="W2369" t="s">
        <v>39</v>
      </c>
      <c r="X2369" t="s">
        <v>485</v>
      </c>
      <c r="Y2369" t="s">
        <v>47</v>
      </c>
    </row>
    <row r="2370" spans="1:25" hidden="1" x14ac:dyDescent="0.35">
      <c r="A2370">
        <v>7</v>
      </c>
      <c r="B2370" t="s">
        <v>25</v>
      </c>
      <c r="C2370">
        <v>6</v>
      </c>
      <c r="D2370" t="s">
        <v>26</v>
      </c>
      <c r="E2370" t="s">
        <v>1896</v>
      </c>
      <c r="F2370" t="s">
        <v>13</v>
      </c>
      <c r="G2370" t="s">
        <v>7067</v>
      </c>
      <c r="H2370" s="1">
        <v>0</v>
      </c>
      <c r="I2370" s="2">
        <v>42989</v>
      </c>
      <c r="J2370" t="s">
        <v>7068</v>
      </c>
      <c r="K2370" t="s">
        <v>102</v>
      </c>
      <c r="L2370">
        <v>7501</v>
      </c>
      <c r="M2370">
        <v>214</v>
      </c>
      <c r="N2370" t="s">
        <v>5958</v>
      </c>
      <c r="O2370">
        <v>15</v>
      </c>
      <c r="P2370">
        <v>3</v>
      </c>
      <c r="Q2370" t="s">
        <v>104</v>
      </c>
      <c r="R2370" t="s">
        <v>8304</v>
      </c>
      <c r="S2370">
        <v>14.9</v>
      </c>
      <c r="T2370">
        <v>31</v>
      </c>
      <c r="U2370" t="s">
        <v>76</v>
      </c>
      <c r="V2370" s="2">
        <v>42996</v>
      </c>
      <c r="W2370" t="s">
        <v>39</v>
      </c>
      <c r="X2370" t="s">
        <v>485</v>
      </c>
      <c r="Y2370" t="s">
        <v>35</v>
      </c>
    </row>
    <row r="2371" spans="1:25" hidden="1" x14ac:dyDescent="0.35">
      <c r="A2371">
        <v>7</v>
      </c>
      <c r="B2371" t="s">
        <v>25</v>
      </c>
      <c r="C2371">
        <v>6</v>
      </c>
      <c r="D2371" t="s">
        <v>26</v>
      </c>
      <c r="E2371" t="s">
        <v>1896</v>
      </c>
      <c r="F2371" t="s">
        <v>13</v>
      </c>
      <c r="G2371" t="s">
        <v>7067</v>
      </c>
      <c r="H2371" s="1">
        <v>0</v>
      </c>
      <c r="I2371" s="2">
        <v>42989</v>
      </c>
      <c r="J2371" t="s">
        <v>7068</v>
      </c>
      <c r="K2371" t="s">
        <v>102</v>
      </c>
      <c r="L2371">
        <v>7501</v>
      </c>
      <c r="M2371">
        <v>632</v>
      </c>
      <c r="N2371" t="s">
        <v>2962</v>
      </c>
      <c r="O2371">
        <v>30</v>
      </c>
      <c r="P2371">
        <v>4</v>
      </c>
      <c r="Q2371" t="s">
        <v>104</v>
      </c>
      <c r="R2371" t="s">
        <v>8304</v>
      </c>
      <c r="S2371">
        <v>29.98</v>
      </c>
      <c r="T2371">
        <v>111</v>
      </c>
      <c r="U2371" t="s">
        <v>76</v>
      </c>
      <c r="V2371" s="2">
        <v>42996</v>
      </c>
      <c r="W2371" t="s">
        <v>39</v>
      </c>
      <c r="X2371" t="s">
        <v>485</v>
      </c>
      <c r="Y2371" t="s">
        <v>56</v>
      </c>
    </row>
    <row r="2372" spans="1:25" hidden="1" x14ac:dyDescent="0.35">
      <c r="A2372">
        <v>7</v>
      </c>
      <c r="B2372" t="s">
        <v>25</v>
      </c>
      <c r="C2372">
        <v>6</v>
      </c>
      <c r="D2372" t="s">
        <v>26</v>
      </c>
      <c r="E2372" t="s">
        <v>1896</v>
      </c>
      <c r="F2372" t="s">
        <v>13</v>
      </c>
      <c r="G2372" t="s">
        <v>7067</v>
      </c>
      <c r="H2372" s="1">
        <v>0</v>
      </c>
      <c r="I2372" s="2">
        <v>42989</v>
      </c>
      <c r="J2372" t="s">
        <v>7068</v>
      </c>
      <c r="K2372" t="s">
        <v>102</v>
      </c>
      <c r="L2372">
        <v>7501</v>
      </c>
      <c r="M2372">
        <v>899</v>
      </c>
      <c r="N2372" t="s">
        <v>651</v>
      </c>
      <c r="O2372">
        <v>96</v>
      </c>
      <c r="P2372">
        <v>4</v>
      </c>
      <c r="Q2372" t="s">
        <v>104</v>
      </c>
      <c r="R2372" t="s">
        <v>8304</v>
      </c>
      <c r="S2372">
        <v>96.42</v>
      </c>
      <c r="T2372">
        <v>210</v>
      </c>
      <c r="U2372" t="s">
        <v>76</v>
      </c>
      <c r="V2372" s="2">
        <v>42996</v>
      </c>
      <c r="W2372" t="s">
        <v>39</v>
      </c>
      <c r="X2372" t="s">
        <v>485</v>
      </c>
      <c r="Y2372" t="s">
        <v>54</v>
      </c>
    </row>
    <row r="2373" spans="1:25" hidden="1" x14ac:dyDescent="0.35">
      <c r="A2373">
        <v>7</v>
      </c>
      <c r="B2373" t="s">
        <v>25</v>
      </c>
      <c r="C2373">
        <v>6</v>
      </c>
      <c r="D2373" t="s">
        <v>26</v>
      </c>
      <c r="E2373" t="s">
        <v>1896</v>
      </c>
      <c r="F2373" t="s">
        <v>13</v>
      </c>
      <c r="G2373" t="s">
        <v>7067</v>
      </c>
      <c r="H2373" s="1">
        <v>0</v>
      </c>
      <c r="I2373" s="2">
        <v>42989</v>
      </c>
      <c r="J2373" t="s">
        <v>7068</v>
      </c>
      <c r="K2373" t="s">
        <v>102</v>
      </c>
      <c r="L2373">
        <v>7501</v>
      </c>
      <c r="M2373">
        <v>1811</v>
      </c>
      <c r="N2373" t="s">
        <v>4380</v>
      </c>
      <c r="O2373">
        <v>19</v>
      </c>
      <c r="P2373">
        <v>6</v>
      </c>
      <c r="Q2373" t="s">
        <v>104</v>
      </c>
      <c r="R2373" t="s">
        <v>8304</v>
      </c>
      <c r="S2373">
        <v>18.66</v>
      </c>
      <c r="T2373">
        <v>39</v>
      </c>
      <c r="U2373" t="s">
        <v>76</v>
      </c>
      <c r="V2373" s="2">
        <v>42996</v>
      </c>
      <c r="W2373" t="s">
        <v>39</v>
      </c>
      <c r="X2373" t="s">
        <v>485</v>
      </c>
      <c r="Y2373" t="s">
        <v>64</v>
      </c>
    </row>
    <row r="2374" spans="1:25" hidden="1" x14ac:dyDescent="0.35">
      <c r="A2374">
        <v>5</v>
      </c>
      <c r="B2374" t="s">
        <v>43</v>
      </c>
      <c r="C2374">
        <v>6</v>
      </c>
      <c r="D2374" t="s">
        <v>26</v>
      </c>
      <c r="E2374" t="s">
        <v>672</v>
      </c>
      <c r="F2374" t="s">
        <v>13</v>
      </c>
      <c r="G2374" t="s">
        <v>2394</v>
      </c>
      <c r="H2374" s="1">
        <v>0</v>
      </c>
      <c r="I2374" s="2">
        <v>43005</v>
      </c>
      <c r="J2374" t="s">
        <v>4320</v>
      </c>
      <c r="K2374" t="s">
        <v>16</v>
      </c>
      <c r="L2374">
        <v>22204</v>
      </c>
      <c r="M2374">
        <v>1787</v>
      </c>
      <c r="N2374" t="s">
        <v>4048</v>
      </c>
      <c r="O2374">
        <v>70</v>
      </c>
      <c r="P2374">
        <v>5</v>
      </c>
      <c r="Q2374" t="s">
        <v>18</v>
      </c>
      <c r="R2374" t="s">
        <v>8304</v>
      </c>
      <c r="S2374">
        <v>69.7</v>
      </c>
      <c r="T2374">
        <v>155</v>
      </c>
      <c r="U2374" t="s">
        <v>19</v>
      </c>
      <c r="V2374" s="2">
        <v>43010</v>
      </c>
      <c r="W2374" t="s">
        <v>39</v>
      </c>
      <c r="X2374" t="s">
        <v>205</v>
      </c>
      <c r="Y2374" t="s">
        <v>64</v>
      </c>
    </row>
    <row r="2375" spans="1:25" hidden="1" x14ac:dyDescent="0.35">
      <c r="A2375">
        <v>5</v>
      </c>
      <c r="B2375" t="s">
        <v>43</v>
      </c>
      <c r="C2375">
        <v>6</v>
      </c>
      <c r="D2375" t="s">
        <v>50</v>
      </c>
      <c r="E2375" t="s">
        <v>672</v>
      </c>
      <c r="F2375" t="s">
        <v>13</v>
      </c>
      <c r="G2375" t="s">
        <v>2394</v>
      </c>
      <c r="H2375" s="1">
        <v>0</v>
      </c>
      <c r="I2375" s="2">
        <v>43005</v>
      </c>
      <c r="J2375" t="s">
        <v>4320</v>
      </c>
      <c r="K2375" t="s">
        <v>16</v>
      </c>
      <c r="L2375">
        <v>22204</v>
      </c>
      <c r="M2375">
        <v>441</v>
      </c>
      <c r="N2375" t="s">
        <v>1144</v>
      </c>
      <c r="O2375">
        <v>562</v>
      </c>
      <c r="P2375">
        <v>12</v>
      </c>
      <c r="Q2375" t="s">
        <v>18</v>
      </c>
      <c r="R2375" t="s">
        <v>8304</v>
      </c>
      <c r="S2375">
        <v>561.55999999999995</v>
      </c>
      <c r="T2375">
        <v>1872</v>
      </c>
      <c r="U2375" t="s">
        <v>19</v>
      </c>
      <c r="V2375" s="2">
        <v>43010</v>
      </c>
      <c r="W2375" t="s">
        <v>39</v>
      </c>
      <c r="X2375" t="s">
        <v>205</v>
      </c>
      <c r="Y2375" t="s">
        <v>52</v>
      </c>
    </row>
    <row r="2376" spans="1:25" x14ac:dyDescent="0.35">
      <c r="A2376">
        <v>5</v>
      </c>
      <c r="B2376" t="s">
        <v>43</v>
      </c>
      <c r="C2376">
        <v>6</v>
      </c>
      <c r="D2376" t="s">
        <v>11</v>
      </c>
      <c r="E2376" t="s">
        <v>27</v>
      </c>
      <c r="F2376" t="s">
        <v>13</v>
      </c>
      <c r="G2376" t="s">
        <v>494</v>
      </c>
      <c r="H2376" s="1">
        <v>0.15</v>
      </c>
      <c r="I2376" s="2">
        <v>43011</v>
      </c>
      <c r="J2376" t="s">
        <v>2668</v>
      </c>
      <c r="K2376" t="s">
        <v>30</v>
      </c>
      <c r="L2376">
        <v>90032</v>
      </c>
      <c r="M2376">
        <v>1389</v>
      </c>
      <c r="N2376" t="s">
        <v>1503</v>
      </c>
      <c r="O2376">
        <v>18</v>
      </c>
      <c r="P2376">
        <v>2</v>
      </c>
      <c r="Q2376" t="s">
        <v>32</v>
      </c>
      <c r="R2376" t="s">
        <v>8304</v>
      </c>
      <c r="S2376">
        <v>18.45</v>
      </c>
      <c r="T2376">
        <v>121</v>
      </c>
      <c r="U2376" t="s">
        <v>19</v>
      </c>
      <c r="V2376" s="2">
        <v>43016</v>
      </c>
      <c r="W2376" t="s">
        <v>39</v>
      </c>
      <c r="X2376" t="s">
        <v>34</v>
      </c>
      <c r="Y2376" t="s">
        <v>22</v>
      </c>
    </row>
    <row r="2377" spans="1:25" hidden="1" x14ac:dyDescent="0.35">
      <c r="A2377">
        <v>1</v>
      </c>
      <c r="B2377" t="s">
        <v>10</v>
      </c>
      <c r="C2377">
        <v>1</v>
      </c>
      <c r="D2377" t="s">
        <v>11</v>
      </c>
      <c r="E2377" t="s">
        <v>281</v>
      </c>
      <c r="F2377" t="s">
        <v>13</v>
      </c>
      <c r="G2377" t="s">
        <v>5251</v>
      </c>
      <c r="H2377" s="1">
        <v>0.2</v>
      </c>
      <c r="I2377" s="2">
        <v>42989</v>
      </c>
      <c r="J2377" t="s">
        <v>5312</v>
      </c>
      <c r="K2377" t="s">
        <v>30</v>
      </c>
      <c r="L2377">
        <v>80013</v>
      </c>
      <c r="M2377">
        <v>508</v>
      </c>
      <c r="N2377" t="s">
        <v>1020</v>
      </c>
      <c r="O2377">
        <v>4</v>
      </c>
      <c r="P2377">
        <v>4</v>
      </c>
      <c r="Q2377" t="s">
        <v>32</v>
      </c>
      <c r="R2377" t="s">
        <v>8304</v>
      </c>
      <c r="S2377">
        <v>4</v>
      </c>
      <c r="T2377">
        <v>25</v>
      </c>
      <c r="U2377" t="s">
        <v>33</v>
      </c>
      <c r="V2377" s="2">
        <v>42990</v>
      </c>
      <c r="W2377" t="s">
        <v>130</v>
      </c>
      <c r="X2377" t="s">
        <v>285</v>
      </c>
      <c r="Y2377" t="s">
        <v>47</v>
      </c>
    </row>
    <row r="2378" spans="1:25" x14ac:dyDescent="0.35">
      <c r="A2378">
        <v>5</v>
      </c>
      <c r="B2378" t="s">
        <v>25</v>
      </c>
      <c r="C2378">
        <v>3</v>
      </c>
      <c r="D2378" t="s">
        <v>50</v>
      </c>
      <c r="E2378" t="s">
        <v>27</v>
      </c>
      <c r="F2378" t="s">
        <v>13</v>
      </c>
      <c r="G2378" t="s">
        <v>1124</v>
      </c>
      <c r="H2378" s="1">
        <v>0</v>
      </c>
      <c r="I2378" s="2">
        <v>43083</v>
      </c>
      <c r="J2378" t="s">
        <v>4918</v>
      </c>
      <c r="K2378" t="s">
        <v>30</v>
      </c>
      <c r="L2378">
        <v>90045</v>
      </c>
      <c r="M2378">
        <v>1090</v>
      </c>
      <c r="N2378" t="s">
        <v>4830</v>
      </c>
      <c r="O2378">
        <v>11</v>
      </c>
      <c r="P2378">
        <v>2</v>
      </c>
      <c r="Q2378" t="s">
        <v>32</v>
      </c>
      <c r="R2378" t="s">
        <v>8304</v>
      </c>
      <c r="S2378">
        <v>10.5</v>
      </c>
      <c r="T2378">
        <v>50</v>
      </c>
      <c r="U2378" t="s">
        <v>19</v>
      </c>
      <c r="V2378" s="2">
        <v>43088</v>
      </c>
      <c r="W2378" t="s">
        <v>20</v>
      </c>
      <c r="X2378" t="s">
        <v>34</v>
      </c>
      <c r="Y2378" t="s">
        <v>113</v>
      </c>
    </row>
    <row r="2379" spans="1:25" x14ac:dyDescent="0.35">
      <c r="A2379">
        <v>4</v>
      </c>
      <c r="B2379" t="s">
        <v>43</v>
      </c>
      <c r="C2379">
        <v>6</v>
      </c>
      <c r="D2379" t="s">
        <v>26</v>
      </c>
      <c r="E2379" t="s">
        <v>4548</v>
      </c>
      <c r="F2379" t="s">
        <v>13</v>
      </c>
      <c r="G2379" t="s">
        <v>1741</v>
      </c>
      <c r="H2379" s="1">
        <v>0</v>
      </c>
      <c r="I2379" s="2">
        <v>42974</v>
      </c>
      <c r="J2379" t="s">
        <v>4549</v>
      </c>
      <c r="K2379" t="s">
        <v>30</v>
      </c>
      <c r="L2379">
        <v>92563</v>
      </c>
      <c r="M2379">
        <v>662</v>
      </c>
      <c r="N2379" t="s">
        <v>3916</v>
      </c>
      <c r="O2379">
        <v>92</v>
      </c>
      <c r="P2379">
        <v>3</v>
      </c>
      <c r="Q2379" t="s">
        <v>32</v>
      </c>
      <c r="R2379" t="s">
        <v>8304</v>
      </c>
      <c r="S2379">
        <v>92.08</v>
      </c>
      <c r="T2379">
        <v>485</v>
      </c>
      <c r="U2379" t="s">
        <v>19</v>
      </c>
      <c r="V2379" s="2">
        <v>42978</v>
      </c>
      <c r="W2379" t="s">
        <v>39</v>
      </c>
      <c r="X2379" t="s">
        <v>34</v>
      </c>
      <c r="Y2379" t="s">
        <v>42</v>
      </c>
    </row>
    <row r="2380" spans="1:25" x14ac:dyDescent="0.35">
      <c r="A2380">
        <v>4</v>
      </c>
      <c r="B2380" t="s">
        <v>43</v>
      </c>
      <c r="C2380">
        <v>6</v>
      </c>
      <c r="D2380" t="s">
        <v>26</v>
      </c>
      <c r="E2380" t="s">
        <v>347</v>
      </c>
      <c r="F2380" t="s">
        <v>13</v>
      </c>
      <c r="G2380" t="s">
        <v>1339</v>
      </c>
      <c r="H2380" s="1">
        <v>0</v>
      </c>
      <c r="I2380" s="2">
        <v>43048</v>
      </c>
      <c r="J2380" t="s">
        <v>7623</v>
      </c>
      <c r="K2380" t="s">
        <v>30</v>
      </c>
      <c r="L2380">
        <v>95661</v>
      </c>
      <c r="M2380">
        <v>1216</v>
      </c>
      <c r="N2380" t="s">
        <v>8167</v>
      </c>
      <c r="O2380">
        <v>1</v>
      </c>
      <c r="P2380">
        <v>2</v>
      </c>
      <c r="Q2380" t="s">
        <v>32</v>
      </c>
      <c r="R2380" t="s">
        <v>8304</v>
      </c>
      <c r="S2380">
        <v>1.17</v>
      </c>
      <c r="T2380">
        <v>2</v>
      </c>
      <c r="U2380" t="s">
        <v>76</v>
      </c>
      <c r="V2380" s="2">
        <v>43052</v>
      </c>
      <c r="W2380" t="s">
        <v>39</v>
      </c>
      <c r="X2380" t="s">
        <v>34</v>
      </c>
      <c r="Y2380" t="s">
        <v>176</v>
      </c>
    </row>
    <row r="2381" spans="1:25" hidden="1" x14ac:dyDescent="0.35">
      <c r="A2381">
        <v>5</v>
      </c>
      <c r="B2381" t="s">
        <v>25</v>
      </c>
      <c r="C2381">
        <v>3</v>
      </c>
      <c r="D2381" t="s">
        <v>11</v>
      </c>
      <c r="E2381" t="s">
        <v>192</v>
      </c>
      <c r="F2381" t="s">
        <v>13</v>
      </c>
      <c r="G2381" t="s">
        <v>1081</v>
      </c>
      <c r="H2381" s="1">
        <v>0.3</v>
      </c>
      <c r="I2381" s="2">
        <v>42928</v>
      </c>
      <c r="J2381" t="s">
        <v>1862</v>
      </c>
      <c r="K2381" t="s">
        <v>73</v>
      </c>
      <c r="L2381">
        <v>60610</v>
      </c>
      <c r="M2381">
        <v>765</v>
      </c>
      <c r="N2381" t="s">
        <v>8111</v>
      </c>
      <c r="O2381">
        <v>-5</v>
      </c>
      <c r="P2381">
        <v>9</v>
      </c>
      <c r="Q2381" t="s">
        <v>75</v>
      </c>
      <c r="R2381" t="s">
        <v>8304</v>
      </c>
      <c r="S2381">
        <v>-5.48</v>
      </c>
      <c r="T2381">
        <v>384</v>
      </c>
      <c r="U2381" t="s">
        <v>19</v>
      </c>
      <c r="V2381" s="2">
        <v>42933</v>
      </c>
      <c r="W2381" t="s">
        <v>20</v>
      </c>
      <c r="X2381" t="s">
        <v>139</v>
      </c>
      <c r="Y2381" t="s">
        <v>24</v>
      </c>
    </row>
    <row r="2382" spans="1:25" hidden="1" x14ac:dyDescent="0.35">
      <c r="A2382">
        <v>5</v>
      </c>
      <c r="B2382" t="s">
        <v>25</v>
      </c>
      <c r="C2382">
        <v>3</v>
      </c>
      <c r="D2382" t="s">
        <v>11</v>
      </c>
      <c r="E2382" t="s">
        <v>192</v>
      </c>
      <c r="F2382" t="s">
        <v>13</v>
      </c>
      <c r="G2382" t="s">
        <v>1081</v>
      </c>
      <c r="H2382" s="1">
        <v>0.6</v>
      </c>
      <c r="I2382" s="2">
        <v>42928</v>
      </c>
      <c r="J2382" t="s">
        <v>1862</v>
      </c>
      <c r="K2382" t="s">
        <v>73</v>
      </c>
      <c r="L2382">
        <v>60610</v>
      </c>
      <c r="M2382">
        <v>675</v>
      </c>
      <c r="N2382" t="s">
        <v>657</v>
      </c>
      <c r="O2382">
        <v>-2</v>
      </c>
      <c r="P2382">
        <v>1</v>
      </c>
      <c r="Q2382" t="s">
        <v>75</v>
      </c>
      <c r="R2382" t="s">
        <v>8304</v>
      </c>
      <c r="S2382">
        <v>-2.13</v>
      </c>
      <c r="T2382">
        <v>8</v>
      </c>
      <c r="U2382" t="s">
        <v>19</v>
      </c>
      <c r="V2382" s="2">
        <v>42933</v>
      </c>
      <c r="W2382" t="s">
        <v>20</v>
      </c>
      <c r="X2382" t="s">
        <v>139</v>
      </c>
      <c r="Y2382" t="s">
        <v>47</v>
      </c>
    </row>
    <row r="2383" spans="1:25" hidden="1" x14ac:dyDescent="0.35">
      <c r="A2383">
        <v>5</v>
      </c>
      <c r="B2383" t="s">
        <v>25</v>
      </c>
      <c r="C2383">
        <v>3</v>
      </c>
      <c r="D2383" t="s">
        <v>26</v>
      </c>
      <c r="E2383" t="s">
        <v>192</v>
      </c>
      <c r="F2383" t="s">
        <v>13</v>
      </c>
      <c r="G2383" t="s">
        <v>1081</v>
      </c>
      <c r="H2383" s="1">
        <v>0.2</v>
      </c>
      <c r="I2383" s="2">
        <v>42928</v>
      </c>
      <c r="J2383" t="s">
        <v>1862</v>
      </c>
      <c r="K2383" t="s">
        <v>73</v>
      </c>
      <c r="L2383">
        <v>60610</v>
      </c>
      <c r="M2383">
        <v>1134</v>
      </c>
      <c r="N2383" t="s">
        <v>3099</v>
      </c>
      <c r="O2383">
        <v>1</v>
      </c>
      <c r="P2383">
        <v>3</v>
      </c>
      <c r="Q2383" t="s">
        <v>75</v>
      </c>
      <c r="R2383" t="s">
        <v>8304</v>
      </c>
      <c r="S2383">
        <v>0.69</v>
      </c>
      <c r="T2383">
        <v>7</v>
      </c>
      <c r="U2383" t="s">
        <v>19</v>
      </c>
      <c r="V2383" s="2">
        <v>42933</v>
      </c>
      <c r="W2383" t="s">
        <v>20</v>
      </c>
      <c r="X2383" t="s">
        <v>139</v>
      </c>
      <c r="Y2383" t="s">
        <v>49</v>
      </c>
    </row>
    <row r="2384" spans="1:25" hidden="1" x14ac:dyDescent="0.35">
      <c r="A2384">
        <v>5</v>
      </c>
      <c r="B2384" t="s">
        <v>25</v>
      </c>
      <c r="C2384">
        <v>3</v>
      </c>
      <c r="D2384" t="s">
        <v>26</v>
      </c>
      <c r="E2384" t="s">
        <v>192</v>
      </c>
      <c r="F2384" t="s">
        <v>13</v>
      </c>
      <c r="G2384" t="s">
        <v>1081</v>
      </c>
      <c r="H2384" s="1">
        <v>0.8</v>
      </c>
      <c r="I2384" s="2">
        <v>42928</v>
      </c>
      <c r="J2384" t="s">
        <v>1862</v>
      </c>
      <c r="K2384" t="s">
        <v>73</v>
      </c>
      <c r="L2384">
        <v>60610</v>
      </c>
      <c r="M2384">
        <v>1586</v>
      </c>
      <c r="N2384" t="s">
        <v>731</v>
      </c>
      <c r="O2384">
        <v>-3</v>
      </c>
      <c r="P2384">
        <v>2</v>
      </c>
      <c r="Q2384" t="s">
        <v>75</v>
      </c>
      <c r="R2384" t="s">
        <v>8304</v>
      </c>
      <c r="S2384">
        <v>-2.99</v>
      </c>
      <c r="T2384">
        <v>2</v>
      </c>
      <c r="U2384" t="s">
        <v>19</v>
      </c>
      <c r="V2384" s="2">
        <v>42933</v>
      </c>
      <c r="W2384" t="s">
        <v>20</v>
      </c>
      <c r="X2384" t="s">
        <v>139</v>
      </c>
      <c r="Y2384" t="s">
        <v>54</v>
      </c>
    </row>
    <row r="2385" spans="1:25" hidden="1" x14ac:dyDescent="0.35">
      <c r="A2385">
        <v>5</v>
      </c>
      <c r="B2385" t="s">
        <v>25</v>
      </c>
      <c r="C2385">
        <v>3</v>
      </c>
      <c r="D2385" t="s">
        <v>50</v>
      </c>
      <c r="E2385" t="s">
        <v>192</v>
      </c>
      <c r="F2385" t="s">
        <v>13</v>
      </c>
      <c r="G2385" t="s">
        <v>1081</v>
      </c>
      <c r="H2385" s="1">
        <v>0.2</v>
      </c>
      <c r="I2385" s="2">
        <v>42928</v>
      </c>
      <c r="J2385" t="s">
        <v>1862</v>
      </c>
      <c r="K2385" t="s">
        <v>73</v>
      </c>
      <c r="L2385">
        <v>60610</v>
      </c>
      <c r="M2385">
        <v>733</v>
      </c>
      <c r="N2385" t="s">
        <v>4707</v>
      </c>
      <c r="O2385">
        <v>17</v>
      </c>
      <c r="P2385">
        <v>2</v>
      </c>
      <c r="Q2385" t="s">
        <v>75</v>
      </c>
      <c r="R2385" t="s">
        <v>8304</v>
      </c>
      <c r="S2385">
        <v>16.7</v>
      </c>
      <c r="T2385">
        <v>148</v>
      </c>
      <c r="U2385" t="s">
        <v>19</v>
      </c>
      <c r="V2385" s="2">
        <v>42933</v>
      </c>
      <c r="W2385" t="s">
        <v>20</v>
      </c>
      <c r="X2385" t="s">
        <v>139</v>
      </c>
      <c r="Y2385" t="s">
        <v>52</v>
      </c>
    </row>
    <row r="2386" spans="1:25" hidden="1" x14ac:dyDescent="0.35">
      <c r="A2386">
        <v>5</v>
      </c>
      <c r="B2386" t="s">
        <v>25</v>
      </c>
      <c r="C2386">
        <v>3</v>
      </c>
      <c r="D2386" t="s">
        <v>50</v>
      </c>
      <c r="E2386" t="s">
        <v>192</v>
      </c>
      <c r="F2386" t="s">
        <v>13</v>
      </c>
      <c r="G2386" t="s">
        <v>1081</v>
      </c>
      <c r="H2386" s="1">
        <v>0.2</v>
      </c>
      <c r="I2386" s="2">
        <v>42928</v>
      </c>
      <c r="J2386" t="s">
        <v>1862</v>
      </c>
      <c r="K2386" t="s">
        <v>73</v>
      </c>
      <c r="L2386">
        <v>60610</v>
      </c>
      <c r="M2386">
        <v>724</v>
      </c>
      <c r="N2386" t="s">
        <v>1194</v>
      </c>
      <c r="O2386">
        <v>49</v>
      </c>
      <c r="P2386">
        <v>4</v>
      </c>
      <c r="Q2386" t="s">
        <v>75</v>
      </c>
      <c r="R2386" t="s">
        <v>8304</v>
      </c>
      <c r="S2386">
        <v>49.44</v>
      </c>
      <c r="T2386">
        <v>659</v>
      </c>
      <c r="U2386" t="s">
        <v>19</v>
      </c>
      <c r="V2386" s="2">
        <v>42933</v>
      </c>
      <c r="W2386" t="s">
        <v>20</v>
      </c>
      <c r="X2386" t="s">
        <v>139</v>
      </c>
      <c r="Y2386" t="s">
        <v>52</v>
      </c>
    </row>
    <row r="2387" spans="1:25" hidden="1" x14ac:dyDescent="0.35">
      <c r="A2387">
        <v>5</v>
      </c>
      <c r="B2387" t="s">
        <v>25</v>
      </c>
      <c r="C2387">
        <v>3</v>
      </c>
      <c r="D2387" t="s">
        <v>50</v>
      </c>
      <c r="E2387" t="s">
        <v>192</v>
      </c>
      <c r="F2387" t="s">
        <v>13</v>
      </c>
      <c r="G2387" t="s">
        <v>1081</v>
      </c>
      <c r="H2387" s="1">
        <v>0.2</v>
      </c>
      <c r="I2387" s="2">
        <v>42928</v>
      </c>
      <c r="J2387" t="s">
        <v>1862</v>
      </c>
      <c r="K2387" t="s">
        <v>73</v>
      </c>
      <c r="L2387">
        <v>60610</v>
      </c>
      <c r="M2387">
        <v>1611</v>
      </c>
      <c r="N2387" t="s">
        <v>4867</v>
      </c>
      <c r="O2387">
        <v>54</v>
      </c>
      <c r="P2387">
        <v>7</v>
      </c>
      <c r="Q2387" t="s">
        <v>75</v>
      </c>
      <c r="R2387" t="s">
        <v>8304</v>
      </c>
      <c r="S2387">
        <v>53.75</v>
      </c>
      <c r="T2387">
        <v>538</v>
      </c>
      <c r="U2387" t="s">
        <v>19</v>
      </c>
      <c r="V2387" s="2">
        <v>42933</v>
      </c>
      <c r="W2387" t="s">
        <v>20</v>
      </c>
      <c r="X2387" t="s">
        <v>139</v>
      </c>
      <c r="Y2387" t="s">
        <v>52</v>
      </c>
    </row>
    <row r="2388" spans="1:25" hidden="1" x14ac:dyDescent="0.35">
      <c r="A2388">
        <v>6</v>
      </c>
      <c r="B2388" t="s">
        <v>10</v>
      </c>
      <c r="C2388">
        <v>6</v>
      </c>
      <c r="D2388" t="s">
        <v>26</v>
      </c>
      <c r="E2388" t="s">
        <v>122</v>
      </c>
      <c r="F2388" t="s">
        <v>13</v>
      </c>
      <c r="G2388" t="s">
        <v>8132</v>
      </c>
      <c r="H2388" s="1">
        <v>0.2</v>
      </c>
      <c r="I2388" s="2">
        <v>43046</v>
      </c>
      <c r="J2388" t="s">
        <v>3857</v>
      </c>
      <c r="K2388" t="s">
        <v>73</v>
      </c>
      <c r="L2388">
        <v>77036</v>
      </c>
      <c r="M2388">
        <v>1676</v>
      </c>
      <c r="N2388" t="s">
        <v>2902</v>
      </c>
      <c r="O2388">
        <v>27</v>
      </c>
      <c r="P2388">
        <v>2</v>
      </c>
      <c r="Q2388" t="s">
        <v>75</v>
      </c>
      <c r="R2388" t="s">
        <v>8304</v>
      </c>
      <c r="S2388">
        <v>26.82</v>
      </c>
      <c r="T2388">
        <v>77</v>
      </c>
      <c r="U2388" t="s">
        <v>19</v>
      </c>
      <c r="V2388" s="2">
        <v>43052</v>
      </c>
      <c r="W2388" t="s">
        <v>39</v>
      </c>
      <c r="X2388" t="s">
        <v>77</v>
      </c>
      <c r="Y2388" t="s">
        <v>64</v>
      </c>
    </row>
    <row r="2389" spans="1:25" hidden="1" x14ac:dyDescent="0.35">
      <c r="A2389">
        <v>3</v>
      </c>
      <c r="B2389" t="s">
        <v>25</v>
      </c>
      <c r="C2389">
        <v>1</v>
      </c>
      <c r="D2389" t="s">
        <v>11</v>
      </c>
      <c r="E2389" t="s">
        <v>122</v>
      </c>
      <c r="F2389" t="s">
        <v>13</v>
      </c>
      <c r="G2389" t="s">
        <v>5212</v>
      </c>
      <c r="H2389" s="1">
        <v>0.6</v>
      </c>
      <c r="I2389" s="2">
        <v>42999</v>
      </c>
      <c r="J2389" t="s">
        <v>5213</v>
      </c>
      <c r="K2389" t="s">
        <v>73</v>
      </c>
      <c r="L2389">
        <v>77041</v>
      </c>
      <c r="M2389">
        <v>1036</v>
      </c>
      <c r="N2389" t="s">
        <v>169</v>
      </c>
      <c r="O2389">
        <v>-1</v>
      </c>
      <c r="P2389">
        <v>4</v>
      </c>
      <c r="Q2389" t="s">
        <v>75</v>
      </c>
      <c r="R2389" t="s">
        <v>8304</v>
      </c>
      <c r="S2389">
        <v>-1.48</v>
      </c>
      <c r="T2389">
        <v>5</v>
      </c>
      <c r="U2389" t="s">
        <v>33</v>
      </c>
      <c r="V2389" s="2">
        <v>43002</v>
      </c>
      <c r="W2389" t="s">
        <v>130</v>
      </c>
      <c r="X2389" t="s">
        <v>77</v>
      </c>
      <c r="Y2389" t="s">
        <v>47</v>
      </c>
    </row>
    <row r="2390" spans="1:25" hidden="1" x14ac:dyDescent="0.35">
      <c r="A2390">
        <v>3</v>
      </c>
      <c r="B2390" t="s">
        <v>25</v>
      </c>
      <c r="C2390">
        <v>1</v>
      </c>
      <c r="D2390" t="s">
        <v>50</v>
      </c>
      <c r="E2390" t="s">
        <v>122</v>
      </c>
      <c r="F2390" t="s">
        <v>13</v>
      </c>
      <c r="G2390" t="s">
        <v>5212</v>
      </c>
      <c r="H2390" s="1">
        <v>0.2</v>
      </c>
      <c r="I2390" s="2">
        <v>42999</v>
      </c>
      <c r="J2390" t="s">
        <v>5213</v>
      </c>
      <c r="K2390" t="s">
        <v>73</v>
      </c>
      <c r="L2390">
        <v>77041</v>
      </c>
      <c r="M2390">
        <v>890</v>
      </c>
      <c r="N2390" t="s">
        <v>4754</v>
      </c>
      <c r="O2390">
        <v>32</v>
      </c>
      <c r="P2390">
        <v>3</v>
      </c>
      <c r="Q2390" t="s">
        <v>75</v>
      </c>
      <c r="R2390" t="s">
        <v>8304</v>
      </c>
      <c r="S2390">
        <v>32.130000000000003</v>
      </c>
      <c r="T2390">
        <v>151</v>
      </c>
      <c r="U2390" t="s">
        <v>33</v>
      </c>
      <c r="V2390" s="2">
        <v>43002</v>
      </c>
      <c r="W2390" t="s">
        <v>130</v>
      </c>
      <c r="X2390" t="s">
        <v>77</v>
      </c>
      <c r="Y2390" t="s">
        <v>113</v>
      </c>
    </row>
    <row r="2391" spans="1:25" hidden="1" x14ac:dyDescent="0.35">
      <c r="A2391">
        <v>3</v>
      </c>
      <c r="B2391" t="s">
        <v>25</v>
      </c>
      <c r="C2391">
        <v>1</v>
      </c>
      <c r="D2391" t="s">
        <v>50</v>
      </c>
      <c r="E2391" t="s">
        <v>122</v>
      </c>
      <c r="F2391" t="s">
        <v>13</v>
      </c>
      <c r="G2391" t="s">
        <v>5212</v>
      </c>
      <c r="H2391" s="1">
        <v>0.2</v>
      </c>
      <c r="I2391" s="2">
        <v>42999</v>
      </c>
      <c r="J2391" t="s">
        <v>5213</v>
      </c>
      <c r="K2391" t="s">
        <v>73</v>
      </c>
      <c r="L2391">
        <v>77041</v>
      </c>
      <c r="M2391">
        <v>1455</v>
      </c>
      <c r="N2391" t="s">
        <v>5185</v>
      </c>
      <c r="O2391">
        <v>118</v>
      </c>
      <c r="P2391">
        <v>7</v>
      </c>
      <c r="Q2391" t="s">
        <v>75</v>
      </c>
      <c r="R2391" t="s">
        <v>8304</v>
      </c>
      <c r="S2391">
        <v>118.29</v>
      </c>
      <c r="T2391">
        <v>946</v>
      </c>
      <c r="U2391" t="s">
        <v>33</v>
      </c>
      <c r="V2391" s="2">
        <v>43002</v>
      </c>
      <c r="W2391" t="s">
        <v>130</v>
      </c>
      <c r="X2391" t="s">
        <v>77</v>
      </c>
      <c r="Y2391" t="s">
        <v>52</v>
      </c>
    </row>
    <row r="2392" spans="1:25" x14ac:dyDescent="0.35">
      <c r="A2392">
        <v>4</v>
      </c>
      <c r="B2392" t="s">
        <v>43</v>
      </c>
      <c r="C2392">
        <v>6</v>
      </c>
      <c r="D2392" t="s">
        <v>11</v>
      </c>
      <c r="E2392" t="s">
        <v>572</v>
      </c>
      <c r="F2392" t="s">
        <v>13</v>
      </c>
      <c r="G2392" t="s">
        <v>2258</v>
      </c>
      <c r="H2392" s="1">
        <v>0</v>
      </c>
      <c r="I2392" s="2">
        <v>43056</v>
      </c>
      <c r="J2392" t="s">
        <v>2617</v>
      </c>
      <c r="K2392" t="s">
        <v>30</v>
      </c>
      <c r="L2392">
        <v>92105</v>
      </c>
      <c r="M2392">
        <v>108</v>
      </c>
      <c r="N2392" t="s">
        <v>2618</v>
      </c>
      <c r="O2392">
        <v>15</v>
      </c>
      <c r="P2392">
        <v>3</v>
      </c>
      <c r="Q2392" t="s">
        <v>32</v>
      </c>
      <c r="R2392" t="s">
        <v>8304</v>
      </c>
      <c r="S2392">
        <v>15.37</v>
      </c>
      <c r="T2392">
        <v>37</v>
      </c>
      <c r="U2392" t="s">
        <v>19</v>
      </c>
      <c r="V2392" s="2">
        <v>43060</v>
      </c>
      <c r="W2392" t="s">
        <v>39</v>
      </c>
      <c r="X2392" t="s">
        <v>34</v>
      </c>
      <c r="Y2392" t="s">
        <v>47</v>
      </c>
    </row>
    <row r="2393" spans="1:25" x14ac:dyDescent="0.35">
      <c r="A2393">
        <v>4</v>
      </c>
      <c r="B2393" t="s">
        <v>43</v>
      </c>
      <c r="C2393">
        <v>6</v>
      </c>
      <c r="D2393" t="s">
        <v>11</v>
      </c>
      <c r="E2393" t="s">
        <v>572</v>
      </c>
      <c r="F2393" t="s">
        <v>13</v>
      </c>
      <c r="G2393" t="s">
        <v>2258</v>
      </c>
      <c r="H2393" s="1">
        <v>0</v>
      </c>
      <c r="I2393" s="2">
        <v>43056</v>
      </c>
      <c r="J2393" t="s">
        <v>2617</v>
      </c>
      <c r="K2393" t="s">
        <v>30</v>
      </c>
      <c r="L2393">
        <v>92105</v>
      </c>
      <c r="M2393">
        <v>488</v>
      </c>
      <c r="N2393" t="s">
        <v>1953</v>
      </c>
      <c r="O2393">
        <v>29</v>
      </c>
      <c r="P2393">
        <v>4</v>
      </c>
      <c r="Q2393" t="s">
        <v>32</v>
      </c>
      <c r="R2393" t="s">
        <v>8304</v>
      </c>
      <c r="S2393">
        <v>29.15</v>
      </c>
      <c r="T2393">
        <v>81</v>
      </c>
      <c r="U2393" t="s">
        <v>19</v>
      </c>
      <c r="V2393" s="2">
        <v>43060</v>
      </c>
      <c r="W2393" t="s">
        <v>39</v>
      </c>
      <c r="X2393" t="s">
        <v>34</v>
      </c>
      <c r="Y2393" t="s">
        <v>47</v>
      </c>
    </row>
    <row r="2394" spans="1:25" x14ac:dyDescent="0.35">
      <c r="A2394">
        <v>4</v>
      </c>
      <c r="B2394" t="s">
        <v>43</v>
      </c>
      <c r="C2394">
        <v>6</v>
      </c>
      <c r="D2394" t="s">
        <v>11</v>
      </c>
      <c r="E2394" t="s">
        <v>572</v>
      </c>
      <c r="F2394" t="s">
        <v>13</v>
      </c>
      <c r="G2394" t="s">
        <v>2258</v>
      </c>
      <c r="H2394" s="1">
        <v>0.2</v>
      </c>
      <c r="I2394" s="2">
        <v>43056</v>
      </c>
      <c r="J2394" t="s">
        <v>2617</v>
      </c>
      <c r="K2394" t="s">
        <v>30</v>
      </c>
      <c r="L2394">
        <v>92105</v>
      </c>
      <c r="M2394">
        <v>1203</v>
      </c>
      <c r="N2394" t="s">
        <v>2187</v>
      </c>
      <c r="O2394">
        <v>3</v>
      </c>
      <c r="P2394">
        <v>2</v>
      </c>
      <c r="Q2394" t="s">
        <v>32</v>
      </c>
      <c r="R2394" t="s">
        <v>8304</v>
      </c>
      <c r="S2394">
        <v>2.82</v>
      </c>
      <c r="T2394">
        <v>226</v>
      </c>
      <c r="U2394" t="s">
        <v>19</v>
      </c>
      <c r="V2394" s="2">
        <v>43060</v>
      </c>
      <c r="W2394" t="s">
        <v>39</v>
      </c>
      <c r="X2394" t="s">
        <v>34</v>
      </c>
      <c r="Y2394" t="s">
        <v>24</v>
      </c>
    </row>
    <row r="2395" spans="1:25" x14ac:dyDescent="0.35">
      <c r="A2395">
        <v>4</v>
      </c>
      <c r="B2395" t="s">
        <v>43</v>
      </c>
      <c r="C2395">
        <v>6</v>
      </c>
      <c r="D2395" t="s">
        <v>26</v>
      </c>
      <c r="E2395" t="s">
        <v>572</v>
      </c>
      <c r="F2395" t="s">
        <v>13</v>
      </c>
      <c r="G2395" t="s">
        <v>2258</v>
      </c>
      <c r="H2395" s="1">
        <v>0</v>
      </c>
      <c r="I2395" s="2">
        <v>43056</v>
      </c>
      <c r="J2395" t="s">
        <v>2617</v>
      </c>
      <c r="K2395" t="s">
        <v>30</v>
      </c>
      <c r="L2395">
        <v>92105</v>
      </c>
      <c r="M2395">
        <v>1806</v>
      </c>
      <c r="N2395" t="s">
        <v>3655</v>
      </c>
      <c r="O2395">
        <v>16</v>
      </c>
      <c r="P2395">
        <v>5</v>
      </c>
      <c r="Q2395" t="s">
        <v>32</v>
      </c>
      <c r="R2395" t="s">
        <v>8304</v>
      </c>
      <c r="S2395">
        <v>15.55</v>
      </c>
      <c r="T2395">
        <v>32</v>
      </c>
      <c r="U2395" t="s">
        <v>19</v>
      </c>
      <c r="V2395" s="2">
        <v>43060</v>
      </c>
      <c r="W2395" t="s">
        <v>39</v>
      </c>
      <c r="X2395" t="s">
        <v>34</v>
      </c>
      <c r="Y2395" t="s">
        <v>64</v>
      </c>
    </row>
    <row r="2396" spans="1:25" x14ac:dyDescent="0.35">
      <c r="A2396">
        <v>4</v>
      </c>
      <c r="B2396" t="s">
        <v>43</v>
      </c>
      <c r="C2396">
        <v>6</v>
      </c>
      <c r="D2396" t="s">
        <v>26</v>
      </c>
      <c r="E2396" t="s">
        <v>572</v>
      </c>
      <c r="F2396" t="s">
        <v>13</v>
      </c>
      <c r="G2396" t="s">
        <v>2258</v>
      </c>
      <c r="H2396" s="1">
        <v>0</v>
      </c>
      <c r="I2396" s="2">
        <v>43056</v>
      </c>
      <c r="J2396" t="s">
        <v>2617</v>
      </c>
      <c r="K2396" t="s">
        <v>30</v>
      </c>
      <c r="L2396">
        <v>92105</v>
      </c>
      <c r="M2396">
        <v>419</v>
      </c>
      <c r="N2396" t="s">
        <v>2903</v>
      </c>
      <c r="O2396">
        <v>6</v>
      </c>
      <c r="P2396">
        <v>5</v>
      </c>
      <c r="Q2396" t="s">
        <v>32</v>
      </c>
      <c r="R2396" t="s">
        <v>8304</v>
      </c>
      <c r="S2396">
        <v>6.1</v>
      </c>
      <c r="T2396">
        <v>305</v>
      </c>
      <c r="U2396" t="s">
        <v>19</v>
      </c>
      <c r="V2396" s="2">
        <v>43060</v>
      </c>
      <c r="W2396" t="s">
        <v>39</v>
      </c>
      <c r="X2396" t="s">
        <v>34</v>
      </c>
      <c r="Y2396" t="s">
        <v>42</v>
      </c>
    </row>
    <row r="2397" spans="1:25" x14ac:dyDescent="0.35">
      <c r="A2397">
        <v>4</v>
      </c>
      <c r="B2397" t="s">
        <v>43</v>
      </c>
      <c r="C2397">
        <v>6</v>
      </c>
      <c r="D2397" t="s">
        <v>26</v>
      </c>
      <c r="E2397" t="s">
        <v>572</v>
      </c>
      <c r="F2397" t="s">
        <v>13</v>
      </c>
      <c r="G2397" t="s">
        <v>2258</v>
      </c>
      <c r="H2397" s="1">
        <v>0</v>
      </c>
      <c r="I2397" s="2">
        <v>43056</v>
      </c>
      <c r="J2397" t="s">
        <v>2617</v>
      </c>
      <c r="K2397" t="s">
        <v>30</v>
      </c>
      <c r="L2397">
        <v>92105</v>
      </c>
      <c r="M2397">
        <v>656</v>
      </c>
      <c r="N2397" t="s">
        <v>3185</v>
      </c>
      <c r="O2397">
        <v>54</v>
      </c>
      <c r="P2397">
        <v>7</v>
      </c>
      <c r="Q2397" t="s">
        <v>32</v>
      </c>
      <c r="R2397" t="s">
        <v>8304</v>
      </c>
      <c r="S2397">
        <v>54.4</v>
      </c>
      <c r="T2397">
        <v>777</v>
      </c>
      <c r="U2397" t="s">
        <v>19</v>
      </c>
      <c r="V2397" s="2">
        <v>43060</v>
      </c>
      <c r="W2397" t="s">
        <v>39</v>
      </c>
      <c r="X2397" t="s">
        <v>34</v>
      </c>
      <c r="Y2397" t="s">
        <v>42</v>
      </c>
    </row>
    <row r="2398" spans="1:25" x14ac:dyDescent="0.35">
      <c r="A2398">
        <v>4</v>
      </c>
      <c r="B2398" t="s">
        <v>43</v>
      </c>
      <c r="C2398">
        <v>6</v>
      </c>
      <c r="D2398" t="s">
        <v>50</v>
      </c>
      <c r="E2398" t="s">
        <v>572</v>
      </c>
      <c r="F2398" t="s">
        <v>13</v>
      </c>
      <c r="G2398" t="s">
        <v>2258</v>
      </c>
      <c r="H2398" s="1">
        <v>0.2</v>
      </c>
      <c r="I2398" s="2">
        <v>43056</v>
      </c>
      <c r="J2398" t="s">
        <v>2617</v>
      </c>
      <c r="K2398" t="s">
        <v>30</v>
      </c>
      <c r="L2398">
        <v>92105</v>
      </c>
      <c r="M2398">
        <v>1334</v>
      </c>
      <c r="N2398" t="s">
        <v>5180</v>
      </c>
      <c r="O2398">
        <v>52</v>
      </c>
      <c r="P2398">
        <v>4</v>
      </c>
      <c r="Q2398" t="s">
        <v>32</v>
      </c>
      <c r="R2398" t="s">
        <v>8304</v>
      </c>
      <c r="S2398">
        <v>52</v>
      </c>
      <c r="T2398">
        <v>416</v>
      </c>
      <c r="U2398" t="s">
        <v>19</v>
      </c>
      <c r="V2398" s="2">
        <v>43060</v>
      </c>
      <c r="W2398" t="s">
        <v>39</v>
      </c>
      <c r="X2398" t="s">
        <v>34</v>
      </c>
      <c r="Y2398" t="s">
        <v>52</v>
      </c>
    </row>
    <row r="2399" spans="1:25" hidden="1" x14ac:dyDescent="0.35">
      <c r="A2399">
        <v>2</v>
      </c>
      <c r="B2399" t="s">
        <v>43</v>
      </c>
      <c r="C2399">
        <v>3</v>
      </c>
      <c r="D2399" t="s">
        <v>11</v>
      </c>
      <c r="E2399" t="s">
        <v>171</v>
      </c>
      <c r="F2399" t="s">
        <v>13</v>
      </c>
      <c r="G2399" t="s">
        <v>1933</v>
      </c>
      <c r="H2399" s="1">
        <v>0.1</v>
      </c>
      <c r="I2399" s="2">
        <v>43040</v>
      </c>
      <c r="J2399" t="s">
        <v>1934</v>
      </c>
      <c r="K2399" t="s">
        <v>102</v>
      </c>
      <c r="L2399">
        <v>10035</v>
      </c>
      <c r="M2399">
        <v>756</v>
      </c>
      <c r="N2399" t="s">
        <v>1935</v>
      </c>
      <c r="O2399">
        <v>22</v>
      </c>
      <c r="P2399">
        <v>4</v>
      </c>
      <c r="Q2399" t="s">
        <v>104</v>
      </c>
      <c r="R2399" t="s">
        <v>8304</v>
      </c>
      <c r="S2399">
        <v>21.84</v>
      </c>
      <c r="T2399">
        <v>328</v>
      </c>
      <c r="U2399" t="s">
        <v>19</v>
      </c>
      <c r="V2399" s="2">
        <v>43042</v>
      </c>
      <c r="W2399" t="s">
        <v>20</v>
      </c>
      <c r="X2399" t="s">
        <v>175</v>
      </c>
      <c r="Y2399" t="s">
        <v>24</v>
      </c>
    </row>
    <row r="2400" spans="1:25" hidden="1" x14ac:dyDescent="0.35">
      <c r="A2400">
        <v>4</v>
      </c>
      <c r="B2400" t="s">
        <v>43</v>
      </c>
      <c r="C2400">
        <v>6</v>
      </c>
      <c r="D2400" t="s">
        <v>26</v>
      </c>
      <c r="E2400" t="s">
        <v>135</v>
      </c>
      <c r="F2400" t="s">
        <v>13</v>
      </c>
      <c r="G2400" t="s">
        <v>1188</v>
      </c>
      <c r="H2400" s="1">
        <v>0.8</v>
      </c>
      <c r="I2400" s="2">
        <v>42998</v>
      </c>
      <c r="J2400" t="s">
        <v>3968</v>
      </c>
      <c r="K2400" t="s">
        <v>73</v>
      </c>
      <c r="L2400">
        <v>60540</v>
      </c>
      <c r="M2400">
        <v>68</v>
      </c>
      <c r="N2400" t="s">
        <v>1398</v>
      </c>
      <c r="O2400">
        <v>-4</v>
      </c>
      <c r="P2400">
        <v>3</v>
      </c>
      <c r="Q2400" t="s">
        <v>75</v>
      </c>
      <c r="R2400" t="s">
        <v>8304</v>
      </c>
      <c r="S2400">
        <v>-4.49</v>
      </c>
      <c r="T2400">
        <v>3</v>
      </c>
      <c r="U2400" t="s">
        <v>19</v>
      </c>
      <c r="V2400" s="2">
        <v>43002</v>
      </c>
      <c r="W2400" t="s">
        <v>39</v>
      </c>
      <c r="X2400" t="s">
        <v>139</v>
      </c>
      <c r="Y2400" t="s">
        <v>54</v>
      </c>
    </row>
    <row r="2401" spans="1:25" hidden="1" x14ac:dyDescent="0.35">
      <c r="A2401">
        <v>4</v>
      </c>
      <c r="B2401" t="s">
        <v>43</v>
      </c>
      <c r="C2401">
        <v>6</v>
      </c>
      <c r="D2401" t="s">
        <v>26</v>
      </c>
      <c r="E2401" t="s">
        <v>646</v>
      </c>
      <c r="F2401" t="s">
        <v>13</v>
      </c>
      <c r="G2401" t="s">
        <v>270</v>
      </c>
      <c r="H2401" s="1">
        <v>0.2</v>
      </c>
      <c r="I2401" s="2">
        <v>43090</v>
      </c>
      <c r="J2401" t="s">
        <v>6660</v>
      </c>
      <c r="K2401" t="s">
        <v>30</v>
      </c>
      <c r="L2401">
        <v>80906</v>
      </c>
      <c r="M2401">
        <v>287</v>
      </c>
      <c r="N2401" t="s">
        <v>3081</v>
      </c>
      <c r="O2401">
        <v>5</v>
      </c>
      <c r="P2401">
        <v>7</v>
      </c>
      <c r="Q2401" t="s">
        <v>32</v>
      </c>
      <c r="R2401" t="s">
        <v>8304</v>
      </c>
      <c r="S2401">
        <v>4.57</v>
      </c>
      <c r="T2401">
        <v>61</v>
      </c>
      <c r="U2401" t="s">
        <v>33</v>
      </c>
      <c r="V2401" s="2">
        <v>43094</v>
      </c>
      <c r="W2401" t="s">
        <v>39</v>
      </c>
      <c r="X2401" t="s">
        <v>285</v>
      </c>
      <c r="Y2401" t="s">
        <v>56</v>
      </c>
    </row>
    <row r="2402" spans="1:25" hidden="1" x14ac:dyDescent="0.35">
      <c r="A2402">
        <v>6</v>
      </c>
      <c r="B2402" t="s">
        <v>10</v>
      </c>
      <c r="C2402">
        <v>6</v>
      </c>
      <c r="D2402" t="s">
        <v>26</v>
      </c>
      <c r="E2402" t="s">
        <v>99</v>
      </c>
      <c r="F2402" t="s">
        <v>13</v>
      </c>
      <c r="G2402" t="s">
        <v>7520</v>
      </c>
      <c r="H2402" s="1">
        <v>0.2</v>
      </c>
      <c r="I2402" s="2">
        <v>42911</v>
      </c>
      <c r="J2402" t="s">
        <v>7521</v>
      </c>
      <c r="K2402" t="s">
        <v>102</v>
      </c>
      <c r="L2402">
        <v>19143</v>
      </c>
      <c r="M2402">
        <v>1554</v>
      </c>
      <c r="N2402" t="s">
        <v>2966</v>
      </c>
      <c r="O2402">
        <v>-18</v>
      </c>
      <c r="P2402">
        <v>2</v>
      </c>
      <c r="Q2402" t="s">
        <v>104</v>
      </c>
      <c r="R2402" t="s">
        <v>8304</v>
      </c>
      <c r="S2402">
        <v>-17.61</v>
      </c>
      <c r="T2402">
        <v>78</v>
      </c>
      <c r="U2402" t="s">
        <v>76</v>
      </c>
      <c r="V2402" s="2">
        <v>42917</v>
      </c>
      <c r="W2402" t="s">
        <v>39</v>
      </c>
      <c r="X2402" t="s">
        <v>105</v>
      </c>
      <c r="Y2402" t="s">
        <v>42</v>
      </c>
    </row>
    <row r="2403" spans="1:25" hidden="1" x14ac:dyDescent="0.35">
      <c r="A2403">
        <v>6</v>
      </c>
      <c r="B2403" t="s">
        <v>10</v>
      </c>
      <c r="C2403">
        <v>6</v>
      </c>
      <c r="D2403" t="s">
        <v>26</v>
      </c>
      <c r="E2403" t="s">
        <v>99</v>
      </c>
      <c r="F2403" t="s">
        <v>13</v>
      </c>
      <c r="G2403" t="s">
        <v>7520</v>
      </c>
      <c r="H2403" s="1">
        <v>0.2</v>
      </c>
      <c r="I2403" s="2">
        <v>42911</v>
      </c>
      <c r="J2403" t="s">
        <v>7521</v>
      </c>
      <c r="K2403" t="s">
        <v>102</v>
      </c>
      <c r="L2403">
        <v>19143</v>
      </c>
      <c r="M2403">
        <v>1815</v>
      </c>
      <c r="N2403" t="s">
        <v>6125</v>
      </c>
      <c r="O2403">
        <v>11</v>
      </c>
      <c r="P2403">
        <v>6</v>
      </c>
      <c r="Q2403" t="s">
        <v>104</v>
      </c>
      <c r="R2403" t="s">
        <v>8304</v>
      </c>
      <c r="S2403">
        <v>10.89</v>
      </c>
      <c r="T2403">
        <v>31</v>
      </c>
      <c r="U2403" t="s">
        <v>76</v>
      </c>
      <c r="V2403" s="2">
        <v>42917</v>
      </c>
      <c r="W2403" t="s">
        <v>39</v>
      </c>
      <c r="X2403" t="s">
        <v>105</v>
      </c>
      <c r="Y2403" t="s">
        <v>64</v>
      </c>
    </row>
    <row r="2404" spans="1:25" hidden="1" x14ac:dyDescent="0.35">
      <c r="A2404">
        <v>7</v>
      </c>
      <c r="B2404" t="s">
        <v>25</v>
      </c>
      <c r="C2404">
        <v>6</v>
      </c>
      <c r="D2404" t="s">
        <v>26</v>
      </c>
      <c r="E2404" t="s">
        <v>1389</v>
      </c>
      <c r="F2404" t="s">
        <v>13</v>
      </c>
      <c r="G2404" t="s">
        <v>2632</v>
      </c>
      <c r="H2404" s="1">
        <v>0</v>
      </c>
      <c r="I2404" s="2">
        <v>43004</v>
      </c>
      <c r="J2404" t="s">
        <v>4083</v>
      </c>
      <c r="K2404" t="s">
        <v>102</v>
      </c>
      <c r="L2404">
        <v>11572</v>
      </c>
      <c r="M2404">
        <v>1608</v>
      </c>
      <c r="N2404" t="s">
        <v>652</v>
      </c>
      <c r="O2404">
        <v>16</v>
      </c>
      <c r="P2404">
        <v>3</v>
      </c>
      <c r="Q2404" t="s">
        <v>104</v>
      </c>
      <c r="R2404" t="s">
        <v>8304</v>
      </c>
      <c r="S2404">
        <v>16.190000000000001</v>
      </c>
      <c r="T2404">
        <v>34</v>
      </c>
      <c r="U2404" t="s">
        <v>19</v>
      </c>
      <c r="V2404" s="2">
        <v>43011</v>
      </c>
      <c r="W2404" t="s">
        <v>39</v>
      </c>
      <c r="X2404" t="s">
        <v>175</v>
      </c>
      <c r="Y2404" t="s">
        <v>176</v>
      </c>
    </row>
    <row r="2405" spans="1:25" hidden="1" x14ac:dyDescent="0.35">
      <c r="A2405">
        <v>7</v>
      </c>
      <c r="B2405" t="s">
        <v>25</v>
      </c>
      <c r="C2405">
        <v>6</v>
      </c>
      <c r="D2405" t="s">
        <v>26</v>
      </c>
      <c r="E2405" t="s">
        <v>1389</v>
      </c>
      <c r="F2405" t="s">
        <v>13</v>
      </c>
      <c r="G2405" t="s">
        <v>2632</v>
      </c>
      <c r="H2405" s="1">
        <v>0.2</v>
      </c>
      <c r="I2405" s="2">
        <v>43004</v>
      </c>
      <c r="J2405" t="s">
        <v>4083</v>
      </c>
      <c r="K2405" t="s">
        <v>102</v>
      </c>
      <c r="L2405">
        <v>11572</v>
      </c>
      <c r="M2405">
        <v>690</v>
      </c>
      <c r="N2405" t="s">
        <v>2849</v>
      </c>
      <c r="O2405">
        <v>29</v>
      </c>
      <c r="P2405">
        <v>9</v>
      </c>
      <c r="Q2405" t="s">
        <v>104</v>
      </c>
      <c r="R2405" t="s">
        <v>8304</v>
      </c>
      <c r="S2405">
        <v>28.66</v>
      </c>
      <c r="T2405">
        <v>79</v>
      </c>
      <c r="U2405" t="s">
        <v>19</v>
      </c>
      <c r="V2405" s="2">
        <v>43011</v>
      </c>
      <c r="W2405" t="s">
        <v>39</v>
      </c>
      <c r="X2405" t="s">
        <v>175</v>
      </c>
      <c r="Y2405" t="s">
        <v>54</v>
      </c>
    </row>
    <row r="2406" spans="1:25" hidden="1" x14ac:dyDescent="0.35">
      <c r="A2406">
        <v>7</v>
      </c>
      <c r="B2406" t="s">
        <v>25</v>
      </c>
      <c r="C2406">
        <v>6</v>
      </c>
      <c r="D2406" t="s">
        <v>50</v>
      </c>
      <c r="E2406" t="s">
        <v>1389</v>
      </c>
      <c r="F2406" t="s">
        <v>13</v>
      </c>
      <c r="G2406" t="s">
        <v>2632</v>
      </c>
      <c r="H2406" s="1">
        <v>0</v>
      </c>
      <c r="I2406" s="2">
        <v>43004</v>
      </c>
      <c r="J2406" t="s">
        <v>4083</v>
      </c>
      <c r="K2406" t="s">
        <v>102</v>
      </c>
      <c r="L2406">
        <v>11572</v>
      </c>
      <c r="M2406">
        <v>165</v>
      </c>
      <c r="N2406" t="s">
        <v>5061</v>
      </c>
      <c r="O2406">
        <v>296</v>
      </c>
      <c r="P2406">
        <v>7</v>
      </c>
      <c r="Q2406" t="s">
        <v>104</v>
      </c>
      <c r="R2406" t="s">
        <v>8304</v>
      </c>
      <c r="S2406">
        <v>296.07</v>
      </c>
      <c r="T2406">
        <v>630</v>
      </c>
      <c r="U2406" t="s">
        <v>19</v>
      </c>
      <c r="V2406" s="2">
        <v>43011</v>
      </c>
      <c r="W2406" t="s">
        <v>39</v>
      </c>
      <c r="X2406" t="s">
        <v>175</v>
      </c>
      <c r="Y2406" t="s">
        <v>422</v>
      </c>
    </row>
    <row r="2407" spans="1:25" hidden="1" x14ac:dyDescent="0.35">
      <c r="A2407">
        <v>4</v>
      </c>
      <c r="B2407" t="s">
        <v>43</v>
      </c>
      <c r="C2407">
        <v>6</v>
      </c>
      <c r="D2407" t="s">
        <v>11</v>
      </c>
      <c r="E2407" t="s">
        <v>3993</v>
      </c>
      <c r="F2407" t="s">
        <v>13</v>
      </c>
      <c r="G2407" t="s">
        <v>5440</v>
      </c>
      <c r="H2407" s="1">
        <v>0.1</v>
      </c>
      <c r="I2407" s="2">
        <v>42769</v>
      </c>
      <c r="J2407" t="s">
        <v>5615</v>
      </c>
      <c r="K2407" t="s">
        <v>102</v>
      </c>
      <c r="L2407">
        <v>13440</v>
      </c>
      <c r="M2407">
        <v>753</v>
      </c>
      <c r="N2407" t="s">
        <v>8103</v>
      </c>
      <c r="O2407">
        <v>15</v>
      </c>
      <c r="P2407">
        <v>1</v>
      </c>
      <c r="Q2407" t="s">
        <v>104</v>
      </c>
      <c r="R2407" t="s">
        <v>8304</v>
      </c>
      <c r="S2407">
        <v>15.15</v>
      </c>
      <c r="T2407">
        <v>91</v>
      </c>
      <c r="U2407" t="s">
        <v>33</v>
      </c>
      <c r="V2407" s="2">
        <v>42773</v>
      </c>
      <c r="W2407" t="s">
        <v>39</v>
      </c>
      <c r="X2407" t="s">
        <v>175</v>
      </c>
      <c r="Y2407" t="s">
        <v>24</v>
      </c>
    </row>
    <row r="2408" spans="1:25" x14ac:dyDescent="0.35">
      <c r="A2408">
        <v>1</v>
      </c>
      <c r="B2408" t="s">
        <v>10</v>
      </c>
      <c r="C2408">
        <v>1</v>
      </c>
      <c r="D2408" t="s">
        <v>26</v>
      </c>
      <c r="E2408" t="s">
        <v>27</v>
      </c>
      <c r="F2408" t="s">
        <v>13</v>
      </c>
      <c r="G2408" t="s">
        <v>3147</v>
      </c>
      <c r="H2408" s="1">
        <v>0.2</v>
      </c>
      <c r="I2408" s="2">
        <v>42899</v>
      </c>
      <c r="J2408" t="s">
        <v>3148</v>
      </c>
      <c r="K2408" t="s">
        <v>30</v>
      </c>
      <c r="L2408">
        <v>90004</v>
      </c>
      <c r="M2408">
        <v>124</v>
      </c>
      <c r="N2408" t="s">
        <v>2993</v>
      </c>
      <c r="O2408">
        <v>14</v>
      </c>
      <c r="P2408">
        <v>3</v>
      </c>
      <c r="Q2408" t="s">
        <v>32</v>
      </c>
      <c r="R2408" t="s">
        <v>8304</v>
      </c>
      <c r="S2408">
        <v>13.73</v>
      </c>
      <c r="T2408">
        <v>37</v>
      </c>
      <c r="U2408" t="s">
        <v>19</v>
      </c>
      <c r="V2408" s="2">
        <v>42900</v>
      </c>
      <c r="W2408" t="s">
        <v>130</v>
      </c>
      <c r="X2408" t="s">
        <v>34</v>
      </c>
      <c r="Y2408" t="s">
        <v>54</v>
      </c>
    </row>
    <row r="2409" spans="1:25" hidden="1" x14ac:dyDescent="0.35">
      <c r="A2409">
        <v>1</v>
      </c>
      <c r="B2409" t="s">
        <v>10</v>
      </c>
      <c r="C2409">
        <v>1</v>
      </c>
      <c r="D2409" t="s">
        <v>26</v>
      </c>
      <c r="E2409" t="s">
        <v>99</v>
      </c>
      <c r="F2409" t="s">
        <v>13</v>
      </c>
      <c r="G2409" t="s">
        <v>1347</v>
      </c>
      <c r="H2409" s="1">
        <v>0.2</v>
      </c>
      <c r="I2409" s="2">
        <v>43088</v>
      </c>
      <c r="J2409" t="s">
        <v>2929</v>
      </c>
      <c r="K2409" t="s">
        <v>102</v>
      </c>
      <c r="L2409">
        <v>19143</v>
      </c>
      <c r="M2409">
        <v>861</v>
      </c>
      <c r="N2409" t="s">
        <v>2930</v>
      </c>
      <c r="O2409">
        <v>0</v>
      </c>
      <c r="P2409">
        <v>2</v>
      </c>
      <c r="Q2409" t="s">
        <v>104</v>
      </c>
      <c r="R2409" t="s">
        <v>8304</v>
      </c>
      <c r="S2409">
        <v>0.44</v>
      </c>
      <c r="T2409">
        <v>4</v>
      </c>
      <c r="U2409" t="s">
        <v>19</v>
      </c>
      <c r="V2409" s="2">
        <v>43089</v>
      </c>
      <c r="W2409" t="s">
        <v>130</v>
      </c>
      <c r="X2409" t="s">
        <v>105</v>
      </c>
      <c r="Y2409" t="s">
        <v>56</v>
      </c>
    </row>
    <row r="2410" spans="1:25" hidden="1" x14ac:dyDescent="0.35">
      <c r="A2410">
        <v>1</v>
      </c>
      <c r="B2410" t="s">
        <v>10</v>
      </c>
      <c r="C2410">
        <v>1</v>
      </c>
      <c r="D2410" t="s">
        <v>26</v>
      </c>
      <c r="E2410" t="s">
        <v>99</v>
      </c>
      <c r="F2410" t="s">
        <v>13</v>
      </c>
      <c r="G2410" t="s">
        <v>1347</v>
      </c>
      <c r="H2410" s="1">
        <v>0.2</v>
      </c>
      <c r="I2410" s="2">
        <v>43088</v>
      </c>
      <c r="J2410" t="s">
        <v>2929</v>
      </c>
      <c r="K2410" t="s">
        <v>102</v>
      </c>
      <c r="L2410">
        <v>19143</v>
      </c>
      <c r="M2410">
        <v>172</v>
      </c>
      <c r="N2410" t="s">
        <v>2914</v>
      </c>
      <c r="O2410">
        <v>43</v>
      </c>
      <c r="P2410">
        <v>3</v>
      </c>
      <c r="Q2410" t="s">
        <v>104</v>
      </c>
      <c r="R2410" t="s">
        <v>8304</v>
      </c>
      <c r="S2410">
        <v>43.44</v>
      </c>
      <c r="T2410">
        <v>434</v>
      </c>
      <c r="U2410" t="s">
        <v>19</v>
      </c>
      <c r="V2410" s="2">
        <v>43089</v>
      </c>
      <c r="W2410" t="s">
        <v>130</v>
      </c>
      <c r="X2410" t="s">
        <v>105</v>
      </c>
      <c r="Y2410" t="s">
        <v>56</v>
      </c>
    </row>
    <row r="2411" spans="1:25" hidden="1" x14ac:dyDescent="0.35">
      <c r="A2411">
        <v>1</v>
      </c>
      <c r="B2411" t="s">
        <v>10</v>
      </c>
      <c r="C2411">
        <v>1</v>
      </c>
      <c r="D2411" t="s">
        <v>26</v>
      </c>
      <c r="E2411" t="s">
        <v>99</v>
      </c>
      <c r="F2411" t="s">
        <v>13</v>
      </c>
      <c r="G2411" t="s">
        <v>1347</v>
      </c>
      <c r="H2411" s="1">
        <v>0.2</v>
      </c>
      <c r="I2411" s="2">
        <v>43088</v>
      </c>
      <c r="J2411" t="s">
        <v>2929</v>
      </c>
      <c r="K2411" t="s">
        <v>102</v>
      </c>
      <c r="L2411">
        <v>19143</v>
      </c>
      <c r="M2411">
        <v>632</v>
      </c>
      <c r="N2411" t="s">
        <v>2962</v>
      </c>
      <c r="O2411">
        <v>8</v>
      </c>
      <c r="P2411">
        <v>4</v>
      </c>
      <c r="Q2411" t="s">
        <v>104</v>
      </c>
      <c r="R2411" t="s">
        <v>8304</v>
      </c>
      <c r="S2411">
        <v>7.77</v>
      </c>
      <c r="T2411">
        <v>89</v>
      </c>
      <c r="U2411" t="s">
        <v>19</v>
      </c>
      <c r="V2411" s="2">
        <v>43089</v>
      </c>
      <c r="W2411" t="s">
        <v>130</v>
      </c>
      <c r="X2411" t="s">
        <v>105</v>
      </c>
      <c r="Y2411" t="s">
        <v>56</v>
      </c>
    </row>
    <row r="2412" spans="1:25" hidden="1" x14ac:dyDescent="0.35">
      <c r="A2412">
        <v>3</v>
      </c>
      <c r="B2412" t="s">
        <v>10</v>
      </c>
      <c r="C2412">
        <v>3</v>
      </c>
      <c r="D2412" t="s">
        <v>26</v>
      </c>
      <c r="E2412" t="s">
        <v>827</v>
      </c>
      <c r="F2412" t="s">
        <v>13</v>
      </c>
      <c r="G2412" t="s">
        <v>357</v>
      </c>
      <c r="H2412" s="1">
        <v>0</v>
      </c>
      <c r="I2412" s="2">
        <v>43081</v>
      </c>
      <c r="J2412" t="s">
        <v>6142</v>
      </c>
      <c r="K2412" t="s">
        <v>30</v>
      </c>
      <c r="L2412">
        <v>89115</v>
      </c>
      <c r="M2412">
        <v>1709</v>
      </c>
      <c r="N2412" t="s">
        <v>345</v>
      </c>
      <c r="O2412">
        <v>49</v>
      </c>
      <c r="P2412">
        <v>2</v>
      </c>
      <c r="Q2412" t="s">
        <v>32</v>
      </c>
      <c r="R2412" t="s">
        <v>8304</v>
      </c>
      <c r="S2412">
        <v>48.94</v>
      </c>
      <c r="T2412">
        <v>98</v>
      </c>
      <c r="U2412" t="s">
        <v>33</v>
      </c>
      <c r="V2412" s="2">
        <v>43084</v>
      </c>
      <c r="W2412" t="s">
        <v>20</v>
      </c>
      <c r="X2412" t="s">
        <v>831</v>
      </c>
      <c r="Y2412" t="s">
        <v>64</v>
      </c>
    </row>
    <row r="2413" spans="1:25" hidden="1" x14ac:dyDescent="0.35">
      <c r="A2413">
        <v>3</v>
      </c>
      <c r="B2413" t="s">
        <v>10</v>
      </c>
      <c r="C2413">
        <v>3</v>
      </c>
      <c r="D2413" t="s">
        <v>26</v>
      </c>
      <c r="E2413" t="s">
        <v>827</v>
      </c>
      <c r="F2413" t="s">
        <v>13</v>
      </c>
      <c r="G2413" t="s">
        <v>357</v>
      </c>
      <c r="H2413" s="1">
        <v>0</v>
      </c>
      <c r="I2413" s="2">
        <v>43081</v>
      </c>
      <c r="J2413" t="s">
        <v>6142</v>
      </c>
      <c r="K2413" t="s">
        <v>30</v>
      </c>
      <c r="L2413">
        <v>89115</v>
      </c>
      <c r="M2413">
        <v>1725</v>
      </c>
      <c r="N2413" t="s">
        <v>779</v>
      </c>
      <c r="O2413">
        <v>16</v>
      </c>
      <c r="P2413">
        <v>5</v>
      </c>
      <c r="Q2413" t="s">
        <v>32</v>
      </c>
      <c r="R2413" t="s">
        <v>8304</v>
      </c>
      <c r="S2413">
        <v>15.88</v>
      </c>
      <c r="T2413">
        <v>32</v>
      </c>
      <c r="U2413" t="s">
        <v>33</v>
      </c>
      <c r="V2413" s="2">
        <v>43084</v>
      </c>
      <c r="W2413" t="s">
        <v>20</v>
      </c>
      <c r="X2413" t="s">
        <v>831</v>
      </c>
      <c r="Y2413" t="s">
        <v>64</v>
      </c>
    </row>
    <row r="2414" spans="1:25" x14ac:dyDescent="0.35">
      <c r="A2414">
        <v>4</v>
      </c>
      <c r="B2414" t="s">
        <v>43</v>
      </c>
      <c r="C2414">
        <v>6</v>
      </c>
      <c r="D2414" t="s">
        <v>26</v>
      </c>
      <c r="E2414" t="s">
        <v>88</v>
      </c>
      <c r="F2414" t="s">
        <v>13</v>
      </c>
      <c r="G2414" t="s">
        <v>2516</v>
      </c>
      <c r="H2414" s="1">
        <v>0</v>
      </c>
      <c r="I2414" s="2">
        <v>43079</v>
      </c>
      <c r="J2414" t="s">
        <v>4481</v>
      </c>
      <c r="K2414" t="s">
        <v>30</v>
      </c>
      <c r="L2414">
        <v>94110</v>
      </c>
      <c r="M2414">
        <v>243</v>
      </c>
      <c r="N2414" t="s">
        <v>2793</v>
      </c>
      <c r="O2414">
        <v>3</v>
      </c>
      <c r="P2414">
        <v>2</v>
      </c>
      <c r="Q2414" t="s">
        <v>32</v>
      </c>
      <c r="R2414" t="s">
        <v>8304</v>
      </c>
      <c r="S2414">
        <v>2.82</v>
      </c>
      <c r="T2414">
        <v>6</v>
      </c>
      <c r="U2414" t="s">
        <v>19</v>
      </c>
      <c r="V2414" s="2">
        <v>43083</v>
      </c>
      <c r="W2414" t="s">
        <v>39</v>
      </c>
      <c r="X2414" t="s">
        <v>34</v>
      </c>
      <c r="Y2414" t="s">
        <v>35</v>
      </c>
    </row>
    <row r="2415" spans="1:25" hidden="1" x14ac:dyDescent="0.35">
      <c r="A2415">
        <v>4</v>
      </c>
      <c r="B2415" t="s">
        <v>43</v>
      </c>
      <c r="C2415">
        <v>6</v>
      </c>
      <c r="D2415" t="s">
        <v>11</v>
      </c>
      <c r="E2415" t="s">
        <v>201</v>
      </c>
      <c r="F2415" t="s">
        <v>13</v>
      </c>
      <c r="G2415" t="s">
        <v>1583</v>
      </c>
      <c r="H2415" s="1">
        <v>0</v>
      </c>
      <c r="I2415" s="2">
        <v>43048</v>
      </c>
      <c r="J2415" t="s">
        <v>2169</v>
      </c>
      <c r="K2415" t="s">
        <v>73</v>
      </c>
      <c r="L2415">
        <v>65807</v>
      </c>
      <c r="M2415">
        <v>317</v>
      </c>
      <c r="N2415" t="s">
        <v>1481</v>
      </c>
      <c r="O2415">
        <v>215</v>
      </c>
      <c r="P2415">
        <v>7</v>
      </c>
      <c r="Q2415" t="s">
        <v>75</v>
      </c>
      <c r="R2415" t="s">
        <v>8304</v>
      </c>
      <c r="S2415">
        <v>215.12</v>
      </c>
      <c r="T2415">
        <v>1024</v>
      </c>
      <c r="U2415" t="s">
        <v>19</v>
      </c>
      <c r="V2415" s="2">
        <v>43052</v>
      </c>
      <c r="W2415" t="s">
        <v>39</v>
      </c>
      <c r="X2415" t="s">
        <v>368</v>
      </c>
      <c r="Y2415" t="s">
        <v>41</v>
      </c>
    </row>
    <row r="2416" spans="1:25" hidden="1" x14ac:dyDescent="0.35">
      <c r="A2416">
        <v>4</v>
      </c>
      <c r="B2416" t="s">
        <v>43</v>
      </c>
      <c r="C2416">
        <v>6</v>
      </c>
      <c r="D2416" t="s">
        <v>26</v>
      </c>
      <c r="E2416" t="s">
        <v>201</v>
      </c>
      <c r="F2416" t="s">
        <v>13</v>
      </c>
      <c r="G2416" t="s">
        <v>1583</v>
      </c>
      <c r="H2416" s="1">
        <v>0</v>
      </c>
      <c r="I2416" s="2">
        <v>43048</v>
      </c>
      <c r="J2416" t="s">
        <v>2169</v>
      </c>
      <c r="K2416" t="s">
        <v>73</v>
      </c>
      <c r="L2416">
        <v>65807</v>
      </c>
      <c r="M2416">
        <v>327</v>
      </c>
      <c r="N2416" t="s">
        <v>2988</v>
      </c>
      <c r="O2416">
        <v>8</v>
      </c>
      <c r="P2416">
        <v>3</v>
      </c>
      <c r="Q2416" t="s">
        <v>75</v>
      </c>
      <c r="R2416" t="s">
        <v>8304</v>
      </c>
      <c r="S2416">
        <v>7.92</v>
      </c>
      <c r="T2416">
        <v>17</v>
      </c>
      <c r="U2416" t="s">
        <v>19</v>
      </c>
      <c r="V2416" s="2">
        <v>43052</v>
      </c>
      <c r="W2416" t="s">
        <v>39</v>
      </c>
      <c r="X2416" t="s">
        <v>368</v>
      </c>
      <c r="Y2416" t="s">
        <v>54</v>
      </c>
    </row>
    <row r="2417" spans="1:25" hidden="1" x14ac:dyDescent="0.35">
      <c r="A2417">
        <v>4</v>
      </c>
      <c r="B2417" t="s">
        <v>43</v>
      </c>
      <c r="C2417">
        <v>6</v>
      </c>
      <c r="D2417" t="s">
        <v>26</v>
      </c>
      <c r="E2417" t="s">
        <v>201</v>
      </c>
      <c r="F2417" t="s">
        <v>13</v>
      </c>
      <c r="G2417" t="s">
        <v>1583</v>
      </c>
      <c r="H2417" s="1">
        <v>0</v>
      </c>
      <c r="I2417" s="2">
        <v>43048</v>
      </c>
      <c r="J2417" t="s">
        <v>2169</v>
      </c>
      <c r="K2417" t="s">
        <v>73</v>
      </c>
      <c r="L2417">
        <v>65807</v>
      </c>
      <c r="M2417">
        <v>4</v>
      </c>
      <c r="N2417" t="s">
        <v>8243</v>
      </c>
      <c r="O2417">
        <v>12</v>
      </c>
      <c r="P2417">
        <v>3</v>
      </c>
      <c r="Q2417" t="s">
        <v>75</v>
      </c>
      <c r="R2417" t="s">
        <v>8304</v>
      </c>
      <c r="S2417">
        <v>12.32</v>
      </c>
      <c r="T2417">
        <v>26</v>
      </c>
      <c r="U2417" t="s">
        <v>19</v>
      </c>
      <c r="V2417" s="2">
        <v>43052</v>
      </c>
      <c r="W2417" t="s">
        <v>39</v>
      </c>
      <c r="X2417" t="s">
        <v>368</v>
      </c>
      <c r="Y2417" t="s">
        <v>119</v>
      </c>
    </row>
    <row r="2418" spans="1:25" hidden="1" x14ac:dyDescent="0.35">
      <c r="A2418">
        <v>4</v>
      </c>
      <c r="B2418" t="s">
        <v>43</v>
      </c>
      <c r="C2418">
        <v>6</v>
      </c>
      <c r="D2418" t="s">
        <v>26</v>
      </c>
      <c r="E2418" t="s">
        <v>201</v>
      </c>
      <c r="F2418" t="s">
        <v>13</v>
      </c>
      <c r="G2418" t="s">
        <v>1583</v>
      </c>
      <c r="H2418" s="1">
        <v>0</v>
      </c>
      <c r="I2418" s="2">
        <v>43048</v>
      </c>
      <c r="J2418" t="s">
        <v>2169</v>
      </c>
      <c r="K2418" t="s">
        <v>73</v>
      </c>
      <c r="L2418">
        <v>65807</v>
      </c>
      <c r="M2418">
        <v>1776</v>
      </c>
      <c r="N2418" t="s">
        <v>3766</v>
      </c>
      <c r="O2418">
        <v>8</v>
      </c>
      <c r="P2418">
        <v>3</v>
      </c>
      <c r="Q2418" t="s">
        <v>75</v>
      </c>
      <c r="R2418" t="s">
        <v>8304</v>
      </c>
      <c r="S2418">
        <v>8.5</v>
      </c>
      <c r="T2418">
        <v>17</v>
      </c>
      <c r="U2418" t="s">
        <v>19</v>
      </c>
      <c r="V2418" s="2">
        <v>43052</v>
      </c>
      <c r="W2418" t="s">
        <v>39</v>
      </c>
      <c r="X2418" t="s">
        <v>368</v>
      </c>
      <c r="Y2418" t="s">
        <v>64</v>
      </c>
    </row>
    <row r="2419" spans="1:25" hidden="1" x14ac:dyDescent="0.35">
      <c r="A2419">
        <v>4</v>
      </c>
      <c r="B2419" t="s">
        <v>43</v>
      </c>
      <c r="C2419">
        <v>6</v>
      </c>
      <c r="D2419" t="s">
        <v>50</v>
      </c>
      <c r="E2419" t="s">
        <v>3222</v>
      </c>
      <c r="F2419" t="s">
        <v>13</v>
      </c>
      <c r="G2419" t="s">
        <v>2503</v>
      </c>
      <c r="H2419" s="1">
        <v>0</v>
      </c>
      <c r="I2419" s="2">
        <v>42955</v>
      </c>
      <c r="J2419" t="s">
        <v>5024</v>
      </c>
      <c r="K2419" t="s">
        <v>102</v>
      </c>
      <c r="L2419">
        <v>13501</v>
      </c>
      <c r="M2419">
        <v>1011</v>
      </c>
      <c r="N2419" t="s">
        <v>5000</v>
      </c>
      <c r="O2419">
        <v>29</v>
      </c>
      <c r="P2419">
        <v>1</v>
      </c>
      <c r="Q2419" t="s">
        <v>104</v>
      </c>
      <c r="R2419" t="s">
        <v>8304</v>
      </c>
      <c r="S2419">
        <v>28.8</v>
      </c>
      <c r="T2419">
        <v>80</v>
      </c>
      <c r="U2419" t="s">
        <v>19</v>
      </c>
      <c r="V2419" s="2">
        <v>42959</v>
      </c>
      <c r="W2419" t="s">
        <v>39</v>
      </c>
      <c r="X2419" t="s">
        <v>175</v>
      </c>
      <c r="Y2419" t="s">
        <v>113</v>
      </c>
    </row>
    <row r="2420" spans="1:25" hidden="1" x14ac:dyDescent="0.35">
      <c r="A2420">
        <v>0</v>
      </c>
      <c r="B2420" t="s">
        <v>10</v>
      </c>
      <c r="C2420">
        <v>0</v>
      </c>
      <c r="D2420" t="s">
        <v>11</v>
      </c>
      <c r="E2420" t="s">
        <v>787</v>
      </c>
      <c r="F2420" t="s">
        <v>13</v>
      </c>
      <c r="G2420" t="s">
        <v>6899</v>
      </c>
      <c r="H2420" s="1">
        <v>0</v>
      </c>
      <c r="I2420" s="2">
        <v>42999</v>
      </c>
      <c r="J2420" t="s">
        <v>6900</v>
      </c>
      <c r="K2420" t="s">
        <v>102</v>
      </c>
      <c r="L2420">
        <v>2169</v>
      </c>
      <c r="M2420">
        <v>504</v>
      </c>
      <c r="N2420" t="s">
        <v>286</v>
      </c>
      <c r="O2420">
        <v>15</v>
      </c>
      <c r="P2420">
        <v>2</v>
      </c>
      <c r="Q2420" t="s">
        <v>104</v>
      </c>
      <c r="R2420" t="s">
        <v>8304</v>
      </c>
      <c r="S2420">
        <v>14.5</v>
      </c>
      <c r="T2420">
        <v>85</v>
      </c>
      <c r="U2420" t="s">
        <v>76</v>
      </c>
      <c r="V2420" s="2">
        <v>42999</v>
      </c>
      <c r="W2420" t="s">
        <v>773</v>
      </c>
      <c r="X2420" t="s">
        <v>744</v>
      </c>
      <c r="Y2420" t="s">
        <v>47</v>
      </c>
    </row>
    <row r="2421" spans="1:25" hidden="1" x14ac:dyDescent="0.35">
      <c r="A2421">
        <v>6</v>
      </c>
      <c r="B2421" t="s">
        <v>10</v>
      </c>
      <c r="C2421">
        <v>6</v>
      </c>
      <c r="D2421" t="s">
        <v>26</v>
      </c>
      <c r="E2421" t="s">
        <v>1872</v>
      </c>
      <c r="F2421" t="s">
        <v>13</v>
      </c>
      <c r="G2421" t="s">
        <v>1495</v>
      </c>
      <c r="H2421" s="1">
        <v>0.2</v>
      </c>
      <c r="I2421" s="2">
        <v>42814</v>
      </c>
      <c r="J2421" t="s">
        <v>3938</v>
      </c>
      <c r="K2421" t="s">
        <v>73</v>
      </c>
      <c r="L2421">
        <v>75007</v>
      </c>
      <c r="M2421">
        <v>1507</v>
      </c>
      <c r="N2421" t="s">
        <v>346</v>
      </c>
      <c r="O2421">
        <v>6</v>
      </c>
      <c r="P2421">
        <v>9</v>
      </c>
      <c r="Q2421" t="s">
        <v>75</v>
      </c>
      <c r="R2421" t="s">
        <v>8304</v>
      </c>
      <c r="S2421">
        <v>6.13</v>
      </c>
      <c r="T2421">
        <v>19</v>
      </c>
      <c r="U2421" t="s">
        <v>19</v>
      </c>
      <c r="V2421" s="2">
        <v>42820</v>
      </c>
      <c r="W2421" t="s">
        <v>39</v>
      </c>
      <c r="X2421" t="s">
        <v>77</v>
      </c>
      <c r="Y2421" t="s">
        <v>176</v>
      </c>
    </row>
    <row r="2422" spans="1:25" hidden="1" x14ac:dyDescent="0.35">
      <c r="A2422">
        <v>6</v>
      </c>
      <c r="B2422" t="s">
        <v>10</v>
      </c>
      <c r="C2422">
        <v>6</v>
      </c>
      <c r="D2422" t="s">
        <v>26</v>
      </c>
      <c r="E2422" t="s">
        <v>1872</v>
      </c>
      <c r="F2422" t="s">
        <v>13</v>
      </c>
      <c r="G2422" t="s">
        <v>1495</v>
      </c>
      <c r="H2422" s="1">
        <v>0.8</v>
      </c>
      <c r="I2422" s="2">
        <v>42814</v>
      </c>
      <c r="J2422" t="s">
        <v>3938</v>
      </c>
      <c r="K2422" t="s">
        <v>73</v>
      </c>
      <c r="L2422">
        <v>75007</v>
      </c>
      <c r="M2422">
        <v>709</v>
      </c>
      <c r="N2422" t="s">
        <v>1404</v>
      </c>
      <c r="O2422">
        <v>-4</v>
      </c>
      <c r="P2422">
        <v>2</v>
      </c>
      <c r="Q2422" t="s">
        <v>75</v>
      </c>
      <c r="R2422" t="s">
        <v>8304</v>
      </c>
      <c r="S2422">
        <v>-4.4000000000000004</v>
      </c>
      <c r="T2422">
        <v>3</v>
      </c>
      <c r="U2422" t="s">
        <v>19</v>
      </c>
      <c r="V2422" s="2">
        <v>42820</v>
      </c>
      <c r="W2422" t="s">
        <v>39</v>
      </c>
      <c r="X2422" t="s">
        <v>77</v>
      </c>
      <c r="Y2422" t="s">
        <v>54</v>
      </c>
    </row>
    <row r="2423" spans="1:25" hidden="1" x14ac:dyDescent="0.35">
      <c r="A2423">
        <v>5</v>
      </c>
      <c r="B2423" t="s">
        <v>43</v>
      </c>
      <c r="C2423">
        <v>6</v>
      </c>
      <c r="D2423" t="s">
        <v>11</v>
      </c>
      <c r="E2423" t="s">
        <v>1822</v>
      </c>
      <c r="F2423" t="s">
        <v>13</v>
      </c>
      <c r="G2423" t="s">
        <v>5536</v>
      </c>
      <c r="H2423" s="1">
        <v>0.2</v>
      </c>
      <c r="I2423" s="2">
        <v>42942</v>
      </c>
      <c r="J2423" t="s">
        <v>5763</v>
      </c>
      <c r="K2423" t="s">
        <v>30</v>
      </c>
      <c r="L2423">
        <v>85301</v>
      </c>
      <c r="M2423">
        <v>1204</v>
      </c>
      <c r="N2423" t="s">
        <v>1818</v>
      </c>
      <c r="O2423">
        <v>13</v>
      </c>
      <c r="P2423">
        <v>3</v>
      </c>
      <c r="Q2423" t="s">
        <v>32</v>
      </c>
      <c r="R2423" t="s">
        <v>8304</v>
      </c>
      <c r="S2423">
        <v>13.32</v>
      </c>
      <c r="T2423">
        <v>266</v>
      </c>
      <c r="U2423" t="s">
        <v>33</v>
      </c>
      <c r="V2423" s="2">
        <v>42947</v>
      </c>
      <c r="W2423" t="s">
        <v>39</v>
      </c>
      <c r="X2423" t="s">
        <v>199</v>
      </c>
      <c r="Y2423" t="s">
        <v>24</v>
      </c>
    </row>
    <row r="2424" spans="1:25" hidden="1" x14ac:dyDescent="0.35">
      <c r="A2424">
        <v>4</v>
      </c>
      <c r="B2424" t="s">
        <v>43</v>
      </c>
      <c r="C2424">
        <v>6</v>
      </c>
      <c r="D2424" t="s">
        <v>11</v>
      </c>
      <c r="E2424" t="s">
        <v>65</v>
      </c>
      <c r="F2424" t="s">
        <v>13</v>
      </c>
      <c r="G2424" t="s">
        <v>1956</v>
      </c>
      <c r="H2424" s="1">
        <v>0</v>
      </c>
      <c r="I2424" s="2">
        <v>43026</v>
      </c>
      <c r="J2424" t="s">
        <v>2631</v>
      </c>
      <c r="K2424" t="s">
        <v>30</v>
      </c>
      <c r="L2424">
        <v>98115</v>
      </c>
      <c r="M2424">
        <v>546</v>
      </c>
      <c r="N2424" t="s">
        <v>563</v>
      </c>
      <c r="O2424">
        <v>3</v>
      </c>
      <c r="P2424">
        <v>3</v>
      </c>
      <c r="Q2424" t="s">
        <v>32</v>
      </c>
      <c r="R2424" t="s">
        <v>8304</v>
      </c>
      <c r="S2424">
        <v>3.24</v>
      </c>
      <c r="T2424">
        <v>10</v>
      </c>
      <c r="U2424" t="s">
        <v>19</v>
      </c>
      <c r="V2424" s="2">
        <v>43030</v>
      </c>
      <c r="W2424" t="s">
        <v>39</v>
      </c>
      <c r="X2424" t="s">
        <v>69</v>
      </c>
      <c r="Y2424" t="s">
        <v>47</v>
      </c>
    </row>
    <row r="2425" spans="1:25" hidden="1" x14ac:dyDescent="0.35">
      <c r="A2425">
        <v>4</v>
      </c>
      <c r="B2425" t="s">
        <v>43</v>
      </c>
      <c r="C2425">
        <v>6</v>
      </c>
      <c r="D2425" t="s">
        <v>26</v>
      </c>
      <c r="E2425" t="s">
        <v>65</v>
      </c>
      <c r="F2425" t="s">
        <v>13</v>
      </c>
      <c r="G2425" t="s">
        <v>1956</v>
      </c>
      <c r="H2425" s="1">
        <v>0</v>
      </c>
      <c r="I2425" s="2">
        <v>43026</v>
      </c>
      <c r="J2425" t="s">
        <v>2631</v>
      </c>
      <c r="K2425" t="s">
        <v>30</v>
      </c>
      <c r="L2425">
        <v>98115</v>
      </c>
      <c r="M2425">
        <v>1696</v>
      </c>
      <c r="N2425" t="s">
        <v>3904</v>
      </c>
      <c r="O2425">
        <v>9</v>
      </c>
      <c r="P2425">
        <v>3</v>
      </c>
      <c r="Q2425" t="s">
        <v>32</v>
      </c>
      <c r="R2425" t="s">
        <v>8304</v>
      </c>
      <c r="S2425">
        <v>8.7899999999999991</v>
      </c>
      <c r="T2425">
        <v>18</v>
      </c>
      <c r="U2425" t="s">
        <v>19</v>
      </c>
      <c r="V2425" s="2">
        <v>43030</v>
      </c>
      <c r="W2425" t="s">
        <v>39</v>
      </c>
      <c r="X2425" t="s">
        <v>69</v>
      </c>
      <c r="Y2425" t="s">
        <v>64</v>
      </c>
    </row>
    <row r="2426" spans="1:25" hidden="1" x14ac:dyDescent="0.35">
      <c r="A2426">
        <v>4</v>
      </c>
      <c r="B2426" t="s">
        <v>43</v>
      </c>
      <c r="C2426">
        <v>6</v>
      </c>
      <c r="D2426" t="s">
        <v>50</v>
      </c>
      <c r="E2426" t="s">
        <v>65</v>
      </c>
      <c r="F2426" t="s">
        <v>13</v>
      </c>
      <c r="G2426" t="s">
        <v>1956</v>
      </c>
      <c r="H2426" s="1">
        <v>0.2</v>
      </c>
      <c r="I2426" s="2">
        <v>43026</v>
      </c>
      <c r="J2426" t="s">
        <v>2631</v>
      </c>
      <c r="K2426" t="s">
        <v>30</v>
      </c>
      <c r="L2426">
        <v>98115</v>
      </c>
      <c r="M2426">
        <v>1107</v>
      </c>
      <c r="N2426" t="s">
        <v>5166</v>
      </c>
      <c r="O2426">
        <v>16</v>
      </c>
      <c r="P2426">
        <v>2</v>
      </c>
      <c r="Q2426" t="s">
        <v>32</v>
      </c>
      <c r="R2426" t="s">
        <v>8304</v>
      </c>
      <c r="S2426">
        <v>15.6</v>
      </c>
      <c r="T2426">
        <v>250</v>
      </c>
      <c r="U2426" t="s">
        <v>19</v>
      </c>
      <c r="V2426" s="2">
        <v>43030</v>
      </c>
      <c r="W2426" t="s">
        <v>39</v>
      </c>
      <c r="X2426" t="s">
        <v>69</v>
      </c>
      <c r="Y2426" t="s">
        <v>52</v>
      </c>
    </row>
    <row r="2427" spans="1:25" hidden="1" x14ac:dyDescent="0.35">
      <c r="A2427">
        <v>7</v>
      </c>
      <c r="B2427" t="s">
        <v>25</v>
      </c>
      <c r="C2427">
        <v>6</v>
      </c>
      <c r="D2427" t="s">
        <v>11</v>
      </c>
      <c r="E2427" t="s">
        <v>171</v>
      </c>
      <c r="F2427" t="s">
        <v>13</v>
      </c>
      <c r="G2427" t="s">
        <v>5593</v>
      </c>
      <c r="H2427" s="1">
        <v>0</v>
      </c>
      <c r="I2427" s="2">
        <v>42956</v>
      </c>
      <c r="J2427" t="s">
        <v>5594</v>
      </c>
      <c r="K2427" t="s">
        <v>102</v>
      </c>
      <c r="L2427">
        <v>10035</v>
      </c>
      <c r="M2427">
        <v>1220</v>
      </c>
      <c r="N2427" t="s">
        <v>1594</v>
      </c>
      <c r="O2427">
        <v>4</v>
      </c>
      <c r="P2427">
        <v>3</v>
      </c>
      <c r="Q2427" t="s">
        <v>104</v>
      </c>
      <c r="R2427" t="s">
        <v>8304</v>
      </c>
      <c r="S2427">
        <v>4.41</v>
      </c>
      <c r="T2427">
        <v>10</v>
      </c>
      <c r="U2427" t="s">
        <v>33</v>
      </c>
      <c r="V2427" s="2">
        <v>42963</v>
      </c>
      <c r="W2427" t="s">
        <v>39</v>
      </c>
      <c r="X2427" t="s">
        <v>175</v>
      </c>
      <c r="Y2427" t="s">
        <v>47</v>
      </c>
    </row>
    <row r="2428" spans="1:25" hidden="1" x14ac:dyDescent="0.35">
      <c r="A2428">
        <v>7</v>
      </c>
      <c r="B2428" t="s">
        <v>25</v>
      </c>
      <c r="C2428">
        <v>6</v>
      </c>
      <c r="D2428" t="s">
        <v>26</v>
      </c>
      <c r="E2428" t="s">
        <v>171</v>
      </c>
      <c r="F2428" t="s">
        <v>13</v>
      </c>
      <c r="G2428" t="s">
        <v>5593</v>
      </c>
      <c r="H2428" s="1">
        <v>0</v>
      </c>
      <c r="I2428" s="2">
        <v>42956</v>
      </c>
      <c r="J2428" t="s">
        <v>5594</v>
      </c>
      <c r="K2428" t="s">
        <v>102</v>
      </c>
      <c r="L2428">
        <v>10035</v>
      </c>
      <c r="M2428">
        <v>1675</v>
      </c>
      <c r="N2428" t="s">
        <v>6345</v>
      </c>
      <c r="O2428">
        <v>69</v>
      </c>
      <c r="P2428">
        <v>3</v>
      </c>
      <c r="Q2428" t="s">
        <v>104</v>
      </c>
      <c r="R2428" t="s">
        <v>8304</v>
      </c>
      <c r="S2428">
        <v>69.180000000000007</v>
      </c>
      <c r="T2428">
        <v>144</v>
      </c>
      <c r="U2428" t="s">
        <v>33</v>
      </c>
      <c r="V2428" s="2">
        <v>42963</v>
      </c>
      <c r="W2428" t="s">
        <v>39</v>
      </c>
      <c r="X2428" t="s">
        <v>175</v>
      </c>
      <c r="Y2428" t="s">
        <v>64</v>
      </c>
    </row>
    <row r="2429" spans="1:25" hidden="1" x14ac:dyDescent="0.35">
      <c r="A2429">
        <v>3</v>
      </c>
      <c r="B2429" t="s">
        <v>10</v>
      </c>
      <c r="C2429">
        <v>3</v>
      </c>
      <c r="D2429" t="s">
        <v>26</v>
      </c>
      <c r="E2429" t="s">
        <v>3551</v>
      </c>
      <c r="F2429" t="s">
        <v>13</v>
      </c>
      <c r="G2429" t="s">
        <v>1031</v>
      </c>
      <c r="H2429" s="1">
        <v>0</v>
      </c>
      <c r="I2429" s="2">
        <v>42992</v>
      </c>
      <c r="J2429" t="s">
        <v>3552</v>
      </c>
      <c r="K2429" t="s">
        <v>16</v>
      </c>
      <c r="L2429">
        <v>29406</v>
      </c>
      <c r="M2429">
        <v>648</v>
      </c>
      <c r="N2429" t="s">
        <v>1005</v>
      </c>
      <c r="O2429">
        <v>5</v>
      </c>
      <c r="P2429">
        <v>3</v>
      </c>
      <c r="Q2429" t="s">
        <v>18</v>
      </c>
      <c r="R2429" t="s">
        <v>8304</v>
      </c>
      <c r="S2429">
        <v>5.39</v>
      </c>
      <c r="T2429">
        <v>269</v>
      </c>
      <c r="U2429" t="s">
        <v>19</v>
      </c>
      <c r="V2429" s="2">
        <v>42995</v>
      </c>
      <c r="W2429" t="s">
        <v>20</v>
      </c>
      <c r="X2429" t="s">
        <v>240</v>
      </c>
      <c r="Y2429" t="s">
        <v>42</v>
      </c>
    </row>
    <row r="2430" spans="1:25" hidden="1" x14ac:dyDescent="0.35">
      <c r="A2430">
        <v>5</v>
      </c>
      <c r="B2430" t="s">
        <v>43</v>
      </c>
      <c r="C2430">
        <v>6</v>
      </c>
      <c r="D2430" t="s">
        <v>11</v>
      </c>
      <c r="E2430" t="s">
        <v>3275</v>
      </c>
      <c r="F2430" t="s">
        <v>13</v>
      </c>
      <c r="G2430" t="s">
        <v>5335</v>
      </c>
      <c r="H2430" s="1">
        <v>0.2</v>
      </c>
      <c r="I2430" s="2">
        <v>42806</v>
      </c>
      <c r="J2430" t="s">
        <v>5698</v>
      </c>
      <c r="K2430" t="s">
        <v>16</v>
      </c>
      <c r="L2430">
        <v>33317</v>
      </c>
      <c r="M2430">
        <v>91</v>
      </c>
      <c r="N2430" t="s">
        <v>1621</v>
      </c>
      <c r="O2430">
        <v>1</v>
      </c>
      <c r="P2430">
        <v>3</v>
      </c>
      <c r="Q2430" t="s">
        <v>18</v>
      </c>
      <c r="R2430" t="s">
        <v>8304</v>
      </c>
      <c r="S2430">
        <v>1.44</v>
      </c>
      <c r="T2430">
        <v>6</v>
      </c>
      <c r="U2430" t="s">
        <v>33</v>
      </c>
      <c r="V2430" s="2">
        <v>42811</v>
      </c>
      <c r="W2430" t="s">
        <v>39</v>
      </c>
      <c r="X2430" t="s">
        <v>40</v>
      </c>
      <c r="Y2430" t="s">
        <v>47</v>
      </c>
    </row>
    <row r="2431" spans="1:25" hidden="1" x14ac:dyDescent="0.35">
      <c r="A2431">
        <v>5</v>
      </c>
      <c r="B2431" t="s">
        <v>43</v>
      </c>
      <c r="C2431">
        <v>6</v>
      </c>
      <c r="D2431" t="s">
        <v>11</v>
      </c>
      <c r="E2431" t="s">
        <v>3275</v>
      </c>
      <c r="F2431" t="s">
        <v>13</v>
      </c>
      <c r="G2431" t="s">
        <v>5335</v>
      </c>
      <c r="H2431" s="1">
        <v>0.2</v>
      </c>
      <c r="I2431" s="2">
        <v>42806</v>
      </c>
      <c r="J2431" t="s">
        <v>5698</v>
      </c>
      <c r="K2431" t="s">
        <v>16</v>
      </c>
      <c r="L2431">
        <v>33317</v>
      </c>
      <c r="M2431">
        <v>565</v>
      </c>
      <c r="N2431" t="s">
        <v>221</v>
      </c>
      <c r="O2431">
        <v>4</v>
      </c>
      <c r="P2431">
        <v>4</v>
      </c>
      <c r="Q2431" t="s">
        <v>18</v>
      </c>
      <c r="R2431" t="s">
        <v>8304</v>
      </c>
      <c r="S2431">
        <v>3.86</v>
      </c>
      <c r="T2431">
        <v>31</v>
      </c>
      <c r="U2431" t="s">
        <v>33</v>
      </c>
      <c r="V2431" s="2">
        <v>42811</v>
      </c>
      <c r="W2431" t="s">
        <v>39</v>
      </c>
      <c r="X2431" t="s">
        <v>40</v>
      </c>
      <c r="Y2431" t="s">
        <v>47</v>
      </c>
    </row>
    <row r="2432" spans="1:25" hidden="1" x14ac:dyDescent="0.35">
      <c r="A2432">
        <v>5</v>
      </c>
      <c r="B2432" t="s">
        <v>43</v>
      </c>
      <c r="C2432">
        <v>6</v>
      </c>
      <c r="D2432" t="s">
        <v>26</v>
      </c>
      <c r="E2432" t="s">
        <v>3275</v>
      </c>
      <c r="F2432" t="s">
        <v>13</v>
      </c>
      <c r="G2432" t="s">
        <v>5335</v>
      </c>
      <c r="H2432" s="1">
        <v>0.2</v>
      </c>
      <c r="I2432" s="2">
        <v>42806</v>
      </c>
      <c r="J2432" t="s">
        <v>5698</v>
      </c>
      <c r="K2432" t="s">
        <v>16</v>
      </c>
      <c r="L2432">
        <v>33317</v>
      </c>
      <c r="M2432">
        <v>472</v>
      </c>
      <c r="N2432" t="s">
        <v>362</v>
      </c>
      <c r="O2432">
        <v>3</v>
      </c>
      <c r="P2432">
        <v>3</v>
      </c>
      <c r="Q2432" t="s">
        <v>18</v>
      </c>
      <c r="R2432" t="s">
        <v>8304</v>
      </c>
      <c r="S2432">
        <v>2.93</v>
      </c>
      <c r="T2432">
        <v>9</v>
      </c>
      <c r="U2432" t="s">
        <v>33</v>
      </c>
      <c r="V2432" s="2">
        <v>42811</v>
      </c>
      <c r="W2432" t="s">
        <v>39</v>
      </c>
      <c r="X2432" t="s">
        <v>40</v>
      </c>
      <c r="Y2432" t="s">
        <v>119</v>
      </c>
    </row>
    <row r="2433" spans="1:25" hidden="1" x14ac:dyDescent="0.35">
      <c r="A2433">
        <v>5</v>
      </c>
      <c r="B2433" t="s">
        <v>43</v>
      </c>
      <c r="C2433">
        <v>6</v>
      </c>
      <c r="D2433" t="s">
        <v>11</v>
      </c>
      <c r="E2433" t="s">
        <v>122</v>
      </c>
      <c r="F2433" t="s">
        <v>13</v>
      </c>
      <c r="G2433" t="s">
        <v>937</v>
      </c>
      <c r="H2433" s="1">
        <v>0.6</v>
      </c>
      <c r="I2433" s="2">
        <v>42825</v>
      </c>
      <c r="J2433" t="s">
        <v>5548</v>
      </c>
      <c r="K2433" t="s">
        <v>73</v>
      </c>
      <c r="L2433">
        <v>77095</v>
      </c>
      <c r="M2433">
        <v>25</v>
      </c>
      <c r="N2433" t="s">
        <v>1685</v>
      </c>
      <c r="O2433">
        <v>-8</v>
      </c>
      <c r="P2433">
        <v>3</v>
      </c>
      <c r="Q2433" t="s">
        <v>75</v>
      </c>
      <c r="R2433" t="s">
        <v>8304</v>
      </c>
      <c r="S2433">
        <v>-7.83</v>
      </c>
      <c r="T2433">
        <v>22</v>
      </c>
      <c r="U2433" t="s">
        <v>33</v>
      </c>
      <c r="V2433" s="2">
        <v>42830</v>
      </c>
      <c r="W2433" t="s">
        <v>39</v>
      </c>
      <c r="X2433" t="s">
        <v>77</v>
      </c>
      <c r="Y2433" t="s">
        <v>47</v>
      </c>
    </row>
    <row r="2434" spans="1:25" hidden="1" x14ac:dyDescent="0.35">
      <c r="A2434">
        <v>5</v>
      </c>
      <c r="B2434" t="s">
        <v>43</v>
      </c>
      <c r="C2434">
        <v>6</v>
      </c>
      <c r="D2434" t="s">
        <v>26</v>
      </c>
      <c r="E2434" t="s">
        <v>122</v>
      </c>
      <c r="F2434" t="s">
        <v>13</v>
      </c>
      <c r="G2434" t="s">
        <v>937</v>
      </c>
      <c r="H2434" s="1">
        <v>0.2</v>
      </c>
      <c r="I2434" s="2">
        <v>42825</v>
      </c>
      <c r="J2434" t="s">
        <v>5548</v>
      </c>
      <c r="K2434" t="s">
        <v>73</v>
      </c>
      <c r="L2434">
        <v>77095</v>
      </c>
      <c r="M2434">
        <v>1625</v>
      </c>
      <c r="N2434" t="s">
        <v>1028</v>
      </c>
      <c r="O2434">
        <v>36</v>
      </c>
      <c r="P2434">
        <v>3</v>
      </c>
      <c r="Q2434" t="s">
        <v>75</v>
      </c>
      <c r="R2434" t="s">
        <v>8304</v>
      </c>
      <c r="S2434">
        <v>35.659999999999997</v>
      </c>
      <c r="T2434">
        <v>98</v>
      </c>
      <c r="U2434" t="s">
        <v>33</v>
      </c>
      <c r="V2434" s="2">
        <v>42830</v>
      </c>
      <c r="W2434" t="s">
        <v>39</v>
      </c>
      <c r="X2434" t="s">
        <v>77</v>
      </c>
      <c r="Y2434" t="s">
        <v>64</v>
      </c>
    </row>
    <row r="2435" spans="1:25" hidden="1" x14ac:dyDescent="0.35">
      <c r="A2435">
        <v>6</v>
      </c>
      <c r="B2435" t="s">
        <v>10</v>
      </c>
      <c r="C2435">
        <v>6</v>
      </c>
      <c r="D2435" t="s">
        <v>11</v>
      </c>
      <c r="E2435" t="s">
        <v>870</v>
      </c>
      <c r="F2435" t="s">
        <v>13</v>
      </c>
      <c r="G2435" t="s">
        <v>1171</v>
      </c>
      <c r="H2435" s="1">
        <v>0</v>
      </c>
      <c r="I2435" s="2">
        <v>42919</v>
      </c>
      <c r="J2435" t="s">
        <v>1172</v>
      </c>
      <c r="K2435" t="s">
        <v>16</v>
      </c>
      <c r="L2435">
        <v>40475</v>
      </c>
      <c r="M2435">
        <v>1180</v>
      </c>
      <c r="N2435" t="s">
        <v>859</v>
      </c>
      <c r="O2435">
        <v>5</v>
      </c>
      <c r="P2435">
        <v>1</v>
      </c>
      <c r="Q2435" t="s">
        <v>18</v>
      </c>
      <c r="R2435" t="s">
        <v>8304</v>
      </c>
      <c r="S2435">
        <v>4.97</v>
      </c>
      <c r="T2435">
        <v>71</v>
      </c>
      <c r="U2435" t="s">
        <v>19</v>
      </c>
      <c r="V2435" s="2">
        <v>42925</v>
      </c>
      <c r="W2435" t="s">
        <v>39</v>
      </c>
      <c r="X2435" t="s">
        <v>21</v>
      </c>
      <c r="Y2435" t="s">
        <v>24</v>
      </c>
    </row>
    <row r="2436" spans="1:25" hidden="1" x14ac:dyDescent="0.35">
      <c r="A2436">
        <v>6</v>
      </c>
      <c r="B2436" t="s">
        <v>10</v>
      </c>
      <c r="C2436">
        <v>6</v>
      </c>
      <c r="D2436" t="s">
        <v>26</v>
      </c>
      <c r="E2436" t="s">
        <v>870</v>
      </c>
      <c r="F2436" t="s">
        <v>13</v>
      </c>
      <c r="G2436" t="s">
        <v>1171</v>
      </c>
      <c r="H2436" s="1">
        <v>0</v>
      </c>
      <c r="I2436" s="2">
        <v>42919</v>
      </c>
      <c r="J2436" t="s">
        <v>1172</v>
      </c>
      <c r="K2436" t="s">
        <v>16</v>
      </c>
      <c r="L2436">
        <v>40475</v>
      </c>
      <c r="M2436">
        <v>532</v>
      </c>
      <c r="N2436" t="s">
        <v>1173</v>
      </c>
      <c r="O2436">
        <v>145</v>
      </c>
      <c r="P2436">
        <v>3</v>
      </c>
      <c r="Q2436" t="s">
        <v>18</v>
      </c>
      <c r="R2436" t="s">
        <v>8304</v>
      </c>
      <c r="S2436">
        <v>144.52000000000001</v>
      </c>
      <c r="T2436">
        <v>295</v>
      </c>
      <c r="U2436" t="s">
        <v>19</v>
      </c>
      <c r="V2436" s="2">
        <v>42925</v>
      </c>
      <c r="W2436" t="s">
        <v>39</v>
      </c>
      <c r="X2436" t="s">
        <v>21</v>
      </c>
      <c r="Y2436" t="s">
        <v>35</v>
      </c>
    </row>
    <row r="2437" spans="1:25" hidden="1" x14ac:dyDescent="0.35">
      <c r="A2437">
        <v>4</v>
      </c>
      <c r="B2437" t="s">
        <v>25</v>
      </c>
      <c r="C2437">
        <v>3</v>
      </c>
      <c r="D2437" t="s">
        <v>26</v>
      </c>
      <c r="E2437" t="s">
        <v>733</v>
      </c>
      <c r="F2437" t="s">
        <v>13</v>
      </c>
      <c r="G2437" t="s">
        <v>556</v>
      </c>
      <c r="H2437" s="1">
        <v>0</v>
      </c>
      <c r="I2437" s="2">
        <v>42908</v>
      </c>
      <c r="J2437" t="s">
        <v>734</v>
      </c>
      <c r="K2437" t="s">
        <v>30</v>
      </c>
      <c r="L2437">
        <v>84041</v>
      </c>
      <c r="M2437">
        <v>1216</v>
      </c>
      <c r="N2437" t="s">
        <v>8167</v>
      </c>
      <c r="O2437">
        <v>2</v>
      </c>
      <c r="P2437">
        <v>4</v>
      </c>
      <c r="Q2437" t="s">
        <v>32</v>
      </c>
      <c r="R2437" t="s">
        <v>8304</v>
      </c>
      <c r="S2437">
        <v>2.33</v>
      </c>
      <c r="T2437">
        <v>5</v>
      </c>
      <c r="U2437" t="s">
        <v>19</v>
      </c>
      <c r="V2437" s="2">
        <v>42912</v>
      </c>
      <c r="W2437" t="s">
        <v>20</v>
      </c>
      <c r="X2437" t="s">
        <v>87</v>
      </c>
      <c r="Y2437" t="s">
        <v>176</v>
      </c>
    </row>
    <row r="2438" spans="1:25" hidden="1" x14ac:dyDescent="0.35">
      <c r="A2438">
        <v>5</v>
      </c>
      <c r="B2438" t="s">
        <v>43</v>
      </c>
      <c r="C2438">
        <v>6</v>
      </c>
      <c r="D2438" t="s">
        <v>26</v>
      </c>
      <c r="E2438" t="s">
        <v>2083</v>
      </c>
      <c r="F2438" t="s">
        <v>13</v>
      </c>
      <c r="G2438" t="s">
        <v>1297</v>
      </c>
      <c r="H2438" s="1">
        <v>0.2</v>
      </c>
      <c r="I2438" s="2">
        <v>43010</v>
      </c>
      <c r="J2438" t="s">
        <v>4651</v>
      </c>
      <c r="K2438" t="s">
        <v>30</v>
      </c>
      <c r="L2438">
        <v>80229</v>
      </c>
      <c r="M2438">
        <v>73</v>
      </c>
      <c r="N2438" t="s">
        <v>8279</v>
      </c>
      <c r="O2438">
        <v>1</v>
      </c>
      <c r="P2438">
        <v>2</v>
      </c>
      <c r="Q2438" t="s">
        <v>32</v>
      </c>
      <c r="R2438" t="s">
        <v>8304</v>
      </c>
      <c r="S2438">
        <v>0.96</v>
      </c>
      <c r="T2438">
        <v>11</v>
      </c>
      <c r="U2438" t="s">
        <v>19</v>
      </c>
      <c r="V2438" s="2">
        <v>43015</v>
      </c>
      <c r="W2438" t="s">
        <v>39</v>
      </c>
      <c r="X2438" t="s">
        <v>285</v>
      </c>
      <c r="Y2438" t="s">
        <v>356</v>
      </c>
    </row>
    <row r="2439" spans="1:25" hidden="1" x14ac:dyDescent="0.35">
      <c r="A2439">
        <v>5</v>
      </c>
      <c r="B2439" t="s">
        <v>43</v>
      </c>
      <c r="C2439">
        <v>6</v>
      </c>
      <c r="D2439" t="s">
        <v>26</v>
      </c>
      <c r="E2439" t="s">
        <v>2422</v>
      </c>
      <c r="F2439" t="s">
        <v>13</v>
      </c>
      <c r="G2439" t="s">
        <v>5715</v>
      </c>
      <c r="H2439" s="1">
        <v>0.2</v>
      </c>
      <c r="I2439" s="2">
        <v>42747</v>
      </c>
      <c r="J2439" t="s">
        <v>6389</v>
      </c>
      <c r="K2439" t="s">
        <v>102</v>
      </c>
      <c r="L2439">
        <v>43615</v>
      </c>
      <c r="M2439">
        <v>324</v>
      </c>
      <c r="N2439" t="s">
        <v>745</v>
      </c>
      <c r="O2439">
        <v>2</v>
      </c>
      <c r="P2439">
        <v>2</v>
      </c>
      <c r="Q2439" t="s">
        <v>104</v>
      </c>
      <c r="R2439" t="s">
        <v>8304</v>
      </c>
      <c r="S2439">
        <v>1.56</v>
      </c>
      <c r="T2439">
        <v>10</v>
      </c>
      <c r="U2439" t="s">
        <v>33</v>
      </c>
      <c r="V2439" s="2">
        <v>42752</v>
      </c>
      <c r="W2439" t="s">
        <v>39</v>
      </c>
      <c r="X2439" t="s">
        <v>309</v>
      </c>
      <c r="Y2439" t="s">
        <v>49</v>
      </c>
    </row>
    <row r="2440" spans="1:25" hidden="1" x14ac:dyDescent="0.35">
      <c r="A2440">
        <v>5</v>
      </c>
      <c r="B2440" t="s">
        <v>43</v>
      </c>
      <c r="C2440">
        <v>6</v>
      </c>
      <c r="D2440" t="s">
        <v>50</v>
      </c>
      <c r="E2440" t="s">
        <v>2422</v>
      </c>
      <c r="F2440" t="s">
        <v>13</v>
      </c>
      <c r="G2440" t="s">
        <v>5715</v>
      </c>
      <c r="H2440" s="1">
        <v>0.2</v>
      </c>
      <c r="I2440" s="2">
        <v>42747</v>
      </c>
      <c r="J2440" t="s">
        <v>6389</v>
      </c>
      <c r="K2440" t="s">
        <v>102</v>
      </c>
      <c r="L2440">
        <v>43615</v>
      </c>
      <c r="M2440">
        <v>1405</v>
      </c>
      <c r="N2440" t="s">
        <v>4855</v>
      </c>
      <c r="O2440">
        <v>2</v>
      </c>
      <c r="P2440">
        <v>2</v>
      </c>
      <c r="Q2440" t="s">
        <v>104</v>
      </c>
      <c r="R2440" t="s">
        <v>8304</v>
      </c>
      <c r="S2440">
        <v>2.21</v>
      </c>
      <c r="T2440">
        <v>10</v>
      </c>
      <c r="U2440" t="s">
        <v>33</v>
      </c>
      <c r="V2440" s="2">
        <v>42752</v>
      </c>
      <c r="W2440" t="s">
        <v>39</v>
      </c>
      <c r="X2440" t="s">
        <v>309</v>
      </c>
      <c r="Y2440" t="s">
        <v>113</v>
      </c>
    </row>
    <row r="2441" spans="1:25" hidden="1" x14ac:dyDescent="0.35">
      <c r="A2441">
        <v>5</v>
      </c>
      <c r="B2441" t="s">
        <v>43</v>
      </c>
      <c r="C2441">
        <v>6</v>
      </c>
      <c r="D2441" t="s">
        <v>50</v>
      </c>
      <c r="E2441" t="s">
        <v>2422</v>
      </c>
      <c r="F2441" t="s">
        <v>13</v>
      </c>
      <c r="G2441" t="s">
        <v>5715</v>
      </c>
      <c r="H2441" s="1">
        <v>0.4</v>
      </c>
      <c r="I2441" s="2">
        <v>42747</v>
      </c>
      <c r="J2441" t="s">
        <v>6389</v>
      </c>
      <c r="K2441" t="s">
        <v>102</v>
      </c>
      <c r="L2441">
        <v>43615</v>
      </c>
      <c r="M2441">
        <v>726</v>
      </c>
      <c r="N2441" t="s">
        <v>129</v>
      </c>
      <c r="O2441">
        <v>-43</v>
      </c>
      <c r="P2441">
        <v>2</v>
      </c>
      <c r="Q2441" t="s">
        <v>104</v>
      </c>
      <c r="R2441" t="s">
        <v>8304</v>
      </c>
      <c r="S2441">
        <v>-43.12</v>
      </c>
      <c r="T2441">
        <v>235</v>
      </c>
      <c r="U2441" t="s">
        <v>33</v>
      </c>
      <c r="V2441" s="2">
        <v>42752</v>
      </c>
      <c r="W2441" t="s">
        <v>39</v>
      </c>
      <c r="X2441" t="s">
        <v>309</v>
      </c>
      <c r="Y2441" t="s">
        <v>52</v>
      </c>
    </row>
    <row r="2442" spans="1:25" hidden="1" x14ac:dyDescent="0.35">
      <c r="A2442">
        <v>5</v>
      </c>
      <c r="B2442" t="s">
        <v>43</v>
      </c>
      <c r="C2442">
        <v>6</v>
      </c>
      <c r="D2442" t="s">
        <v>50</v>
      </c>
      <c r="E2442" t="s">
        <v>2422</v>
      </c>
      <c r="F2442" t="s">
        <v>13</v>
      </c>
      <c r="G2442" t="s">
        <v>5715</v>
      </c>
      <c r="H2442" s="1">
        <v>0.4</v>
      </c>
      <c r="I2442" s="2">
        <v>42747</v>
      </c>
      <c r="J2442" t="s">
        <v>6389</v>
      </c>
      <c r="K2442" t="s">
        <v>102</v>
      </c>
      <c r="L2442">
        <v>43615</v>
      </c>
      <c r="M2442">
        <v>992</v>
      </c>
      <c r="N2442" t="s">
        <v>1102</v>
      </c>
      <c r="O2442">
        <v>-21</v>
      </c>
      <c r="P2442">
        <v>3</v>
      </c>
      <c r="Q2442" t="s">
        <v>104</v>
      </c>
      <c r="R2442" t="s">
        <v>8304</v>
      </c>
      <c r="S2442">
        <v>-21.42</v>
      </c>
      <c r="T2442">
        <v>107</v>
      </c>
      <c r="U2442" t="s">
        <v>33</v>
      </c>
      <c r="V2442" s="2">
        <v>42752</v>
      </c>
      <c r="W2442" t="s">
        <v>39</v>
      </c>
      <c r="X2442" t="s">
        <v>309</v>
      </c>
      <c r="Y2442" t="s">
        <v>52</v>
      </c>
    </row>
    <row r="2443" spans="1:25" hidden="1" x14ac:dyDescent="0.35">
      <c r="A2443">
        <v>5</v>
      </c>
      <c r="B2443" t="s">
        <v>43</v>
      </c>
      <c r="C2443">
        <v>6</v>
      </c>
      <c r="D2443" t="s">
        <v>50</v>
      </c>
      <c r="E2443" t="s">
        <v>2422</v>
      </c>
      <c r="F2443" t="s">
        <v>13</v>
      </c>
      <c r="G2443" t="s">
        <v>5715</v>
      </c>
      <c r="H2443" s="1">
        <v>0.4</v>
      </c>
      <c r="I2443" s="2">
        <v>42747</v>
      </c>
      <c r="J2443" t="s">
        <v>6389</v>
      </c>
      <c r="K2443" t="s">
        <v>102</v>
      </c>
      <c r="L2443">
        <v>43615</v>
      </c>
      <c r="M2443">
        <v>136</v>
      </c>
      <c r="N2443" t="s">
        <v>6774</v>
      </c>
      <c r="O2443">
        <v>3</v>
      </c>
      <c r="P2443">
        <v>4</v>
      </c>
      <c r="Q2443" t="s">
        <v>104</v>
      </c>
      <c r="R2443" t="s">
        <v>8304</v>
      </c>
      <c r="S2443">
        <v>2.64</v>
      </c>
      <c r="T2443">
        <v>26</v>
      </c>
      <c r="U2443" t="s">
        <v>33</v>
      </c>
      <c r="V2443" s="2">
        <v>42752</v>
      </c>
      <c r="W2443" t="s">
        <v>39</v>
      </c>
      <c r="X2443" t="s">
        <v>309</v>
      </c>
      <c r="Y2443" t="s">
        <v>52</v>
      </c>
    </row>
    <row r="2444" spans="1:25" hidden="1" x14ac:dyDescent="0.35">
      <c r="A2444">
        <v>6</v>
      </c>
      <c r="B2444" t="s">
        <v>10</v>
      </c>
      <c r="C2444">
        <v>6</v>
      </c>
      <c r="D2444" t="s">
        <v>11</v>
      </c>
      <c r="E2444" t="s">
        <v>1595</v>
      </c>
      <c r="F2444" t="s">
        <v>13</v>
      </c>
      <c r="G2444" t="s">
        <v>321</v>
      </c>
      <c r="H2444" s="1">
        <v>0.2</v>
      </c>
      <c r="I2444" s="2">
        <v>42915</v>
      </c>
      <c r="J2444" t="s">
        <v>2384</v>
      </c>
      <c r="K2444" t="s">
        <v>102</v>
      </c>
      <c r="L2444">
        <v>17602</v>
      </c>
      <c r="M2444">
        <v>564</v>
      </c>
      <c r="N2444" t="s">
        <v>1582</v>
      </c>
      <c r="O2444">
        <v>2</v>
      </c>
      <c r="P2444">
        <v>1</v>
      </c>
      <c r="Q2444" t="s">
        <v>104</v>
      </c>
      <c r="R2444" t="s">
        <v>8304</v>
      </c>
      <c r="S2444">
        <v>1.76</v>
      </c>
      <c r="T2444">
        <v>20</v>
      </c>
      <c r="U2444" t="s">
        <v>19</v>
      </c>
      <c r="V2444" s="2">
        <v>42921</v>
      </c>
      <c r="W2444" t="s">
        <v>39</v>
      </c>
      <c r="X2444" t="s">
        <v>105</v>
      </c>
      <c r="Y2444" t="s">
        <v>47</v>
      </c>
    </row>
    <row r="2445" spans="1:25" hidden="1" x14ac:dyDescent="0.35">
      <c r="A2445">
        <v>4</v>
      </c>
      <c r="B2445" t="s">
        <v>43</v>
      </c>
      <c r="C2445">
        <v>6</v>
      </c>
      <c r="D2445" t="s">
        <v>26</v>
      </c>
      <c r="E2445" t="s">
        <v>4393</v>
      </c>
      <c r="F2445" t="s">
        <v>13</v>
      </c>
      <c r="G2445" t="s">
        <v>6835</v>
      </c>
      <c r="H2445" s="1">
        <v>0.2</v>
      </c>
      <c r="I2445" s="2">
        <v>42759</v>
      </c>
      <c r="J2445" t="s">
        <v>7597</v>
      </c>
      <c r="K2445" t="s">
        <v>16</v>
      </c>
      <c r="L2445">
        <v>33407</v>
      </c>
      <c r="M2445">
        <v>475</v>
      </c>
      <c r="N2445" t="s">
        <v>814</v>
      </c>
      <c r="O2445">
        <v>2</v>
      </c>
      <c r="P2445">
        <v>5</v>
      </c>
      <c r="Q2445" t="s">
        <v>18</v>
      </c>
      <c r="R2445" t="s">
        <v>8304</v>
      </c>
      <c r="S2445">
        <v>2.13</v>
      </c>
      <c r="T2445">
        <v>13</v>
      </c>
      <c r="U2445" t="s">
        <v>76</v>
      </c>
      <c r="V2445" s="2">
        <v>42763</v>
      </c>
      <c r="W2445" t="s">
        <v>39</v>
      </c>
      <c r="X2445" t="s">
        <v>40</v>
      </c>
      <c r="Y2445" t="s">
        <v>49</v>
      </c>
    </row>
    <row r="2446" spans="1:25" hidden="1" x14ac:dyDescent="0.35">
      <c r="A2446">
        <v>5</v>
      </c>
      <c r="B2446" t="s">
        <v>25</v>
      </c>
      <c r="C2446">
        <v>3</v>
      </c>
      <c r="D2446" t="s">
        <v>50</v>
      </c>
      <c r="E2446" t="s">
        <v>65</v>
      </c>
      <c r="F2446" t="s">
        <v>13</v>
      </c>
      <c r="G2446" t="s">
        <v>582</v>
      </c>
      <c r="H2446" s="1">
        <v>0</v>
      </c>
      <c r="I2446" s="2">
        <v>42990</v>
      </c>
      <c r="J2446" t="s">
        <v>4920</v>
      </c>
      <c r="K2446" t="s">
        <v>30</v>
      </c>
      <c r="L2446">
        <v>98103</v>
      </c>
      <c r="M2446">
        <v>1075</v>
      </c>
      <c r="N2446" t="s">
        <v>4921</v>
      </c>
      <c r="O2446">
        <v>9</v>
      </c>
      <c r="P2446">
        <v>2</v>
      </c>
      <c r="Q2446" t="s">
        <v>32</v>
      </c>
      <c r="R2446" t="s">
        <v>8304</v>
      </c>
      <c r="S2446">
        <v>8.57</v>
      </c>
      <c r="T2446">
        <v>22</v>
      </c>
      <c r="U2446" t="s">
        <v>19</v>
      </c>
      <c r="V2446" s="2">
        <v>42995</v>
      </c>
      <c r="W2446" t="s">
        <v>20</v>
      </c>
      <c r="X2446" t="s">
        <v>69</v>
      </c>
      <c r="Y2446" t="s">
        <v>113</v>
      </c>
    </row>
    <row r="2447" spans="1:25" hidden="1" x14ac:dyDescent="0.35">
      <c r="A2447">
        <v>5</v>
      </c>
      <c r="B2447" t="s">
        <v>43</v>
      </c>
      <c r="C2447">
        <v>6</v>
      </c>
      <c r="D2447" t="s">
        <v>26</v>
      </c>
      <c r="E2447" t="s">
        <v>1550</v>
      </c>
      <c r="F2447" t="s">
        <v>13</v>
      </c>
      <c r="G2447" t="s">
        <v>406</v>
      </c>
      <c r="H2447" s="1">
        <v>0</v>
      </c>
      <c r="I2447" s="2">
        <v>43081</v>
      </c>
      <c r="J2447" t="s">
        <v>4068</v>
      </c>
      <c r="K2447" t="s">
        <v>102</v>
      </c>
      <c r="L2447">
        <v>21215</v>
      </c>
      <c r="M2447">
        <v>1360</v>
      </c>
      <c r="N2447" t="s">
        <v>1033</v>
      </c>
      <c r="O2447">
        <v>2</v>
      </c>
      <c r="P2447">
        <v>3</v>
      </c>
      <c r="Q2447" t="s">
        <v>104</v>
      </c>
      <c r="R2447" t="s">
        <v>8304</v>
      </c>
      <c r="S2447">
        <v>2.2200000000000002</v>
      </c>
      <c r="T2447">
        <v>8</v>
      </c>
      <c r="U2447" t="s">
        <v>19</v>
      </c>
      <c r="V2447" s="2">
        <v>43086</v>
      </c>
      <c r="W2447" t="s">
        <v>39</v>
      </c>
      <c r="X2447" t="s">
        <v>1549</v>
      </c>
      <c r="Y2447" t="s">
        <v>49</v>
      </c>
    </row>
    <row r="2448" spans="1:25" hidden="1" x14ac:dyDescent="0.35">
      <c r="A2448">
        <v>4</v>
      </c>
      <c r="B2448" t="s">
        <v>43</v>
      </c>
      <c r="C2448">
        <v>6</v>
      </c>
      <c r="D2448" t="s">
        <v>26</v>
      </c>
      <c r="E2448" t="s">
        <v>201</v>
      </c>
      <c r="F2448" t="s">
        <v>13</v>
      </c>
      <c r="G2448" t="s">
        <v>313</v>
      </c>
      <c r="H2448" s="1">
        <v>0</v>
      </c>
      <c r="I2448" s="2">
        <v>43017</v>
      </c>
      <c r="J2448" t="s">
        <v>4288</v>
      </c>
      <c r="K2448" t="s">
        <v>16</v>
      </c>
      <c r="L2448">
        <v>22153</v>
      </c>
      <c r="M2448">
        <v>502</v>
      </c>
      <c r="N2448" t="s">
        <v>975</v>
      </c>
      <c r="O2448">
        <v>8</v>
      </c>
      <c r="P2448">
        <v>2</v>
      </c>
      <c r="Q2448" t="s">
        <v>18</v>
      </c>
      <c r="R2448" t="s">
        <v>8304</v>
      </c>
      <c r="S2448">
        <v>8.33</v>
      </c>
      <c r="T2448">
        <v>31</v>
      </c>
      <c r="U2448" t="s">
        <v>19</v>
      </c>
      <c r="V2448" s="2">
        <v>43021</v>
      </c>
      <c r="W2448" t="s">
        <v>39</v>
      </c>
      <c r="X2448" t="s">
        <v>205</v>
      </c>
      <c r="Y2448" t="s">
        <v>42</v>
      </c>
    </row>
    <row r="2449" spans="1:25" hidden="1" x14ac:dyDescent="0.35">
      <c r="A2449">
        <v>1</v>
      </c>
      <c r="B2449" t="s">
        <v>10</v>
      </c>
      <c r="C2449">
        <v>1</v>
      </c>
      <c r="D2449" t="s">
        <v>26</v>
      </c>
      <c r="E2449" t="s">
        <v>2191</v>
      </c>
      <c r="F2449" t="s">
        <v>13</v>
      </c>
      <c r="G2449" t="s">
        <v>1576</v>
      </c>
      <c r="H2449" s="1">
        <v>0.8</v>
      </c>
      <c r="I2449" s="2">
        <v>43068</v>
      </c>
      <c r="J2449" t="s">
        <v>2848</v>
      </c>
      <c r="K2449" t="s">
        <v>73</v>
      </c>
      <c r="L2449">
        <v>75002</v>
      </c>
      <c r="M2449">
        <v>690</v>
      </c>
      <c r="N2449" t="s">
        <v>2849</v>
      </c>
      <c r="O2449">
        <v>-14</v>
      </c>
      <c r="P2449">
        <v>4</v>
      </c>
      <c r="Q2449" t="s">
        <v>75</v>
      </c>
      <c r="R2449" t="s">
        <v>8304</v>
      </c>
      <c r="S2449">
        <v>-13.62</v>
      </c>
      <c r="T2449">
        <v>9</v>
      </c>
      <c r="U2449" t="s">
        <v>19</v>
      </c>
      <c r="V2449" s="2">
        <v>43069</v>
      </c>
      <c r="W2449" t="s">
        <v>130</v>
      </c>
      <c r="X2449" t="s">
        <v>77</v>
      </c>
      <c r="Y2449" t="s">
        <v>54</v>
      </c>
    </row>
    <row r="2450" spans="1:25" hidden="1" x14ac:dyDescent="0.35">
      <c r="A2450">
        <v>1</v>
      </c>
      <c r="B2450" t="s">
        <v>10</v>
      </c>
      <c r="C2450">
        <v>1</v>
      </c>
      <c r="D2450" t="s">
        <v>50</v>
      </c>
      <c r="E2450" t="s">
        <v>2191</v>
      </c>
      <c r="F2450" t="s">
        <v>13</v>
      </c>
      <c r="G2450" t="s">
        <v>1576</v>
      </c>
      <c r="H2450" s="1">
        <v>0.2</v>
      </c>
      <c r="I2450" s="2">
        <v>43068</v>
      </c>
      <c r="J2450" t="s">
        <v>2848</v>
      </c>
      <c r="K2450" t="s">
        <v>73</v>
      </c>
      <c r="L2450">
        <v>75002</v>
      </c>
      <c r="M2450">
        <v>966</v>
      </c>
      <c r="N2450" t="s">
        <v>4717</v>
      </c>
      <c r="O2450">
        <v>0</v>
      </c>
      <c r="P2450">
        <v>3</v>
      </c>
      <c r="Q2450" t="s">
        <v>75</v>
      </c>
      <c r="R2450" t="s">
        <v>8304</v>
      </c>
      <c r="S2450">
        <v>-0.27</v>
      </c>
      <c r="T2450">
        <v>21</v>
      </c>
      <c r="U2450" t="s">
        <v>19</v>
      </c>
      <c r="V2450" s="2">
        <v>43069</v>
      </c>
      <c r="W2450" t="s">
        <v>130</v>
      </c>
      <c r="X2450" t="s">
        <v>77</v>
      </c>
      <c r="Y2450" t="s">
        <v>113</v>
      </c>
    </row>
    <row r="2451" spans="1:25" hidden="1" x14ac:dyDescent="0.35">
      <c r="A2451">
        <v>0</v>
      </c>
      <c r="B2451" t="s">
        <v>10</v>
      </c>
      <c r="C2451">
        <v>0</v>
      </c>
      <c r="D2451" t="s">
        <v>26</v>
      </c>
      <c r="E2451" t="s">
        <v>281</v>
      </c>
      <c r="F2451" t="s">
        <v>13</v>
      </c>
      <c r="G2451" t="s">
        <v>6829</v>
      </c>
      <c r="H2451" s="1">
        <v>0.2</v>
      </c>
      <c r="I2451" s="2">
        <v>42865</v>
      </c>
      <c r="J2451" t="s">
        <v>7280</v>
      </c>
      <c r="K2451" t="s">
        <v>73</v>
      </c>
      <c r="L2451">
        <v>60505</v>
      </c>
      <c r="M2451">
        <v>359</v>
      </c>
      <c r="N2451" t="s">
        <v>3927</v>
      </c>
      <c r="O2451">
        <v>4</v>
      </c>
      <c r="P2451">
        <v>2</v>
      </c>
      <c r="Q2451" t="s">
        <v>75</v>
      </c>
      <c r="R2451" t="s">
        <v>8304</v>
      </c>
      <c r="S2451">
        <v>3.68</v>
      </c>
      <c r="T2451">
        <v>37</v>
      </c>
      <c r="U2451" t="s">
        <v>76</v>
      </c>
      <c r="V2451" s="2">
        <v>42865</v>
      </c>
      <c r="W2451" t="s">
        <v>773</v>
      </c>
      <c r="X2451" t="s">
        <v>139</v>
      </c>
      <c r="Y2451" t="s">
        <v>49</v>
      </c>
    </row>
    <row r="2452" spans="1:25" hidden="1" x14ac:dyDescent="0.35">
      <c r="A2452">
        <v>0</v>
      </c>
      <c r="B2452" t="s">
        <v>10</v>
      </c>
      <c r="C2452">
        <v>0</v>
      </c>
      <c r="D2452" t="s">
        <v>26</v>
      </c>
      <c r="E2452" t="s">
        <v>281</v>
      </c>
      <c r="F2452" t="s">
        <v>13</v>
      </c>
      <c r="G2452" t="s">
        <v>6829</v>
      </c>
      <c r="H2452" s="1">
        <v>0.8</v>
      </c>
      <c r="I2452" s="2">
        <v>42865</v>
      </c>
      <c r="J2452" t="s">
        <v>7280</v>
      </c>
      <c r="K2452" t="s">
        <v>73</v>
      </c>
      <c r="L2452">
        <v>60505</v>
      </c>
      <c r="M2452">
        <v>1583</v>
      </c>
      <c r="N2452" t="s">
        <v>1282</v>
      </c>
      <c r="O2452">
        <v>-192</v>
      </c>
      <c r="P2452">
        <v>5</v>
      </c>
      <c r="Q2452" t="s">
        <v>75</v>
      </c>
      <c r="R2452" t="s">
        <v>8304</v>
      </c>
      <c r="S2452">
        <v>-191.62</v>
      </c>
      <c r="T2452">
        <v>71</v>
      </c>
      <c r="U2452" t="s">
        <v>76</v>
      </c>
      <c r="V2452" s="2">
        <v>42865</v>
      </c>
      <c r="W2452" t="s">
        <v>773</v>
      </c>
      <c r="X2452" t="s">
        <v>139</v>
      </c>
      <c r="Y2452" t="s">
        <v>56</v>
      </c>
    </row>
    <row r="2453" spans="1:25" hidden="1" x14ac:dyDescent="0.35">
      <c r="A2453">
        <v>2</v>
      </c>
      <c r="B2453" t="s">
        <v>43</v>
      </c>
      <c r="C2453">
        <v>3</v>
      </c>
      <c r="D2453" t="s">
        <v>26</v>
      </c>
      <c r="E2453" t="s">
        <v>879</v>
      </c>
      <c r="F2453" t="s">
        <v>13</v>
      </c>
      <c r="G2453" t="s">
        <v>2158</v>
      </c>
      <c r="H2453" s="1">
        <v>0</v>
      </c>
      <c r="I2453" s="2">
        <v>42955</v>
      </c>
      <c r="J2453" t="s">
        <v>3430</v>
      </c>
      <c r="K2453" t="s">
        <v>102</v>
      </c>
      <c r="L2453">
        <v>1841</v>
      </c>
      <c r="M2453">
        <v>467</v>
      </c>
      <c r="N2453" t="s">
        <v>2884</v>
      </c>
      <c r="O2453">
        <v>33</v>
      </c>
      <c r="P2453">
        <v>2</v>
      </c>
      <c r="Q2453" t="s">
        <v>104</v>
      </c>
      <c r="R2453" t="s">
        <v>8304</v>
      </c>
      <c r="S2453">
        <v>33.04</v>
      </c>
      <c r="T2453">
        <v>114</v>
      </c>
      <c r="U2453" t="s">
        <v>19</v>
      </c>
      <c r="V2453" s="2">
        <v>42957</v>
      </c>
      <c r="W2453" t="s">
        <v>20</v>
      </c>
      <c r="X2453" t="s">
        <v>744</v>
      </c>
      <c r="Y2453" t="s">
        <v>56</v>
      </c>
    </row>
    <row r="2454" spans="1:25" hidden="1" x14ac:dyDescent="0.35">
      <c r="A2454">
        <v>2</v>
      </c>
      <c r="B2454" t="s">
        <v>43</v>
      </c>
      <c r="C2454">
        <v>3</v>
      </c>
      <c r="D2454" t="s">
        <v>26</v>
      </c>
      <c r="E2454" t="s">
        <v>879</v>
      </c>
      <c r="F2454" t="s">
        <v>13</v>
      </c>
      <c r="G2454" t="s">
        <v>2158</v>
      </c>
      <c r="H2454" s="1">
        <v>0</v>
      </c>
      <c r="I2454" s="2">
        <v>42955</v>
      </c>
      <c r="J2454" t="s">
        <v>3430</v>
      </c>
      <c r="K2454" t="s">
        <v>102</v>
      </c>
      <c r="L2454">
        <v>1841</v>
      </c>
      <c r="M2454">
        <v>353</v>
      </c>
      <c r="N2454" t="s">
        <v>3432</v>
      </c>
      <c r="O2454">
        <v>12</v>
      </c>
      <c r="P2454">
        <v>2</v>
      </c>
      <c r="Q2454" t="s">
        <v>104</v>
      </c>
      <c r="R2454" t="s">
        <v>8304</v>
      </c>
      <c r="S2454">
        <v>11.9</v>
      </c>
      <c r="T2454">
        <v>40</v>
      </c>
      <c r="U2454" t="s">
        <v>19</v>
      </c>
      <c r="V2454" s="2">
        <v>42957</v>
      </c>
      <c r="W2454" t="s">
        <v>20</v>
      </c>
      <c r="X2454" t="s">
        <v>744</v>
      </c>
      <c r="Y2454" t="s">
        <v>49</v>
      </c>
    </row>
    <row r="2455" spans="1:25" hidden="1" x14ac:dyDescent="0.35">
      <c r="A2455">
        <v>2</v>
      </c>
      <c r="B2455" t="s">
        <v>43</v>
      </c>
      <c r="C2455">
        <v>3</v>
      </c>
      <c r="D2455" t="s">
        <v>26</v>
      </c>
      <c r="E2455" t="s">
        <v>879</v>
      </c>
      <c r="F2455" t="s">
        <v>13</v>
      </c>
      <c r="G2455" t="s">
        <v>2158</v>
      </c>
      <c r="H2455" s="1">
        <v>0</v>
      </c>
      <c r="I2455" s="2">
        <v>42955</v>
      </c>
      <c r="J2455" t="s">
        <v>3430</v>
      </c>
      <c r="K2455" t="s">
        <v>102</v>
      </c>
      <c r="L2455">
        <v>1841</v>
      </c>
      <c r="M2455">
        <v>685</v>
      </c>
      <c r="N2455" t="s">
        <v>3478</v>
      </c>
      <c r="O2455">
        <v>210</v>
      </c>
      <c r="P2455">
        <v>7</v>
      </c>
      <c r="Q2455" t="s">
        <v>104</v>
      </c>
      <c r="R2455" t="s">
        <v>8304</v>
      </c>
      <c r="S2455">
        <v>210.49</v>
      </c>
      <c r="T2455">
        <v>448</v>
      </c>
      <c r="U2455" t="s">
        <v>19</v>
      </c>
      <c r="V2455" s="2">
        <v>42957</v>
      </c>
      <c r="W2455" t="s">
        <v>20</v>
      </c>
      <c r="X2455" t="s">
        <v>744</v>
      </c>
      <c r="Y2455" t="s">
        <v>54</v>
      </c>
    </row>
    <row r="2456" spans="1:25" hidden="1" x14ac:dyDescent="0.35">
      <c r="A2456">
        <v>0</v>
      </c>
      <c r="B2456" t="s">
        <v>10</v>
      </c>
      <c r="C2456">
        <v>0</v>
      </c>
      <c r="D2456" t="s">
        <v>26</v>
      </c>
      <c r="E2456" t="s">
        <v>122</v>
      </c>
      <c r="F2456" t="s">
        <v>13</v>
      </c>
      <c r="G2456" t="s">
        <v>1710</v>
      </c>
      <c r="H2456" s="1">
        <v>0.2</v>
      </c>
      <c r="I2456" s="2">
        <v>42924</v>
      </c>
      <c r="J2456" t="s">
        <v>3202</v>
      </c>
      <c r="K2456" t="s">
        <v>73</v>
      </c>
      <c r="L2456">
        <v>77070</v>
      </c>
      <c r="M2456">
        <v>1790</v>
      </c>
      <c r="N2456" t="s">
        <v>3203</v>
      </c>
      <c r="O2456">
        <v>7</v>
      </c>
      <c r="P2456">
        <v>5</v>
      </c>
      <c r="Q2456" t="s">
        <v>75</v>
      </c>
      <c r="R2456" t="s">
        <v>8304</v>
      </c>
      <c r="S2456">
        <v>6.6</v>
      </c>
      <c r="T2456">
        <v>21</v>
      </c>
      <c r="U2456" t="s">
        <v>19</v>
      </c>
      <c r="V2456" s="2">
        <v>42924</v>
      </c>
      <c r="W2456" t="s">
        <v>773</v>
      </c>
      <c r="X2456" t="s">
        <v>77</v>
      </c>
      <c r="Y2456" t="s">
        <v>64</v>
      </c>
    </row>
    <row r="2457" spans="1:25" hidden="1" x14ac:dyDescent="0.35">
      <c r="A2457">
        <v>5</v>
      </c>
      <c r="B2457" t="s">
        <v>43</v>
      </c>
      <c r="C2457">
        <v>6</v>
      </c>
      <c r="D2457" t="s">
        <v>50</v>
      </c>
      <c r="E2457" t="s">
        <v>293</v>
      </c>
      <c r="F2457" t="s">
        <v>13</v>
      </c>
      <c r="G2457" t="s">
        <v>294</v>
      </c>
      <c r="H2457" s="1">
        <v>0.2</v>
      </c>
      <c r="I2457" s="2">
        <v>43023</v>
      </c>
      <c r="J2457" t="s">
        <v>295</v>
      </c>
      <c r="K2457" t="s">
        <v>73</v>
      </c>
      <c r="L2457">
        <v>60462</v>
      </c>
      <c r="M2457">
        <v>1014</v>
      </c>
      <c r="N2457" t="s">
        <v>296</v>
      </c>
      <c r="O2457">
        <v>68</v>
      </c>
      <c r="P2457">
        <v>5</v>
      </c>
      <c r="Q2457" t="s">
        <v>75</v>
      </c>
      <c r="R2457" t="s">
        <v>8304</v>
      </c>
      <c r="S2457">
        <v>67.989999999999995</v>
      </c>
      <c r="T2457">
        <v>340</v>
      </c>
      <c r="U2457" t="s">
        <v>76</v>
      </c>
      <c r="V2457" s="2">
        <v>43028</v>
      </c>
      <c r="W2457" t="s">
        <v>39</v>
      </c>
      <c r="X2457" t="s">
        <v>139</v>
      </c>
      <c r="Y2457" t="s">
        <v>113</v>
      </c>
    </row>
    <row r="2458" spans="1:25" hidden="1" x14ac:dyDescent="0.35">
      <c r="A2458">
        <v>5</v>
      </c>
      <c r="B2458" t="s">
        <v>43</v>
      </c>
      <c r="C2458">
        <v>6</v>
      </c>
      <c r="D2458" t="s">
        <v>26</v>
      </c>
      <c r="E2458" t="s">
        <v>2422</v>
      </c>
      <c r="F2458" t="s">
        <v>13</v>
      </c>
      <c r="G2458" t="s">
        <v>5240</v>
      </c>
      <c r="H2458" s="1">
        <v>0.7</v>
      </c>
      <c r="I2458" s="2">
        <v>43054</v>
      </c>
      <c r="J2458" t="s">
        <v>6450</v>
      </c>
      <c r="K2458" t="s">
        <v>102</v>
      </c>
      <c r="L2458">
        <v>43615</v>
      </c>
      <c r="M2458">
        <v>1639</v>
      </c>
      <c r="N2458" t="s">
        <v>8269</v>
      </c>
      <c r="O2458">
        <v>-117</v>
      </c>
      <c r="P2458">
        <v>13</v>
      </c>
      <c r="Q2458" t="s">
        <v>104</v>
      </c>
      <c r="R2458" t="s">
        <v>8304</v>
      </c>
      <c r="S2458">
        <v>-116.84</v>
      </c>
      <c r="T2458">
        <v>167</v>
      </c>
      <c r="U2458" t="s">
        <v>33</v>
      </c>
      <c r="V2458" s="2">
        <v>43059</v>
      </c>
      <c r="W2458" t="s">
        <v>39</v>
      </c>
      <c r="X2458" t="s">
        <v>309</v>
      </c>
      <c r="Y2458" t="s">
        <v>54</v>
      </c>
    </row>
    <row r="2459" spans="1:25" x14ac:dyDescent="0.35">
      <c r="A2459">
        <v>4</v>
      </c>
      <c r="B2459" t="s">
        <v>43</v>
      </c>
      <c r="C2459">
        <v>6</v>
      </c>
      <c r="D2459" t="s">
        <v>26</v>
      </c>
      <c r="E2459" t="s">
        <v>27</v>
      </c>
      <c r="F2459" t="s">
        <v>13</v>
      </c>
      <c r="G2459" t="s">
        <v>5665</v>
      </c>
      <c r="H2459" s="1">
        <v>0</v>
      </c>
      <c r="I2459" s="2">
        <v>43077</v>
      </c>
      <c r="J2459" t="s">
        <v>6572</v>
      </c>
      <c r="K2459" t="s">
        <v>30</v>
      </c>
      <c r="L2459">
        <v>90036</v>
      </c>
      <c r="M2459">
        <v>1526</v>
      </c>
      <c r="N2459" t="s">
        <v>8143</v>
      </c>
      <c r="O2459">
        <v>4</v>
      </c>
      <c r="P2459">
        <v>2</v>
      </c>
      <c r="Q2459" t="s">
        <v>32</v>
      </c>
      <c r="R2459" t="s">
        <v>8304</v>
      </c>
      <c r="S2459">
        <v>4.4400000000000004</v>
      </c>
      <c r="T2459">
        <v>222</v>
      </c>
      <c r="U2459" t="s">
        <v>33</v>
      </c>
      <c r="V2459" s="2">
        <v>43081</v>
      </c>
      <c r="W2459" t="s">
        <v>39</v>
      </c>
      <c r="X2459" t="s">
        <v>34</v>
      </c>
      <c r="Y2459" t="s">
        <v>42</v>
      </c>
    </row>
    <row r="2460" spans="1:25" x14ac:dyDescent="0.35">
      <c r="A2460">
        <v>4</v>
      </c>
      <c r="B2460" t="s">
        <v>43</v>
      </c>
      <c r="C2460">
        <v>6</v>
      </c>
      <c r="D2460" t="s">
        <v>50</v>
      </c>
      <c r="E2460" t="s">
        <v>27</v>
      </c>
      <c r="F2460" t="s">
        <v>13</v>
      </c>
      <c r="G2460" t="s">
        <v>5665</v>
      </c>
      <c r="H2460" s="1">
        <v>0</v>
      </c>
      <c r="I2460" s="2">
        <v>43077</v>
      </c>
      <c r="J2460" t="s">
        <v>6572</v>
      </c>
      <c r="K2460" t="s">
        <v>30</v>
      </c>
      <c r="L2460">
        <v>90036</v>
      </c>
      <c r="M2460">
        <v>1617</v>
      </c>
      <c r="N2460" t="s">
        <v>4732</v>
      </c>
      <c r="O2460">
        <v>40</v>
      </c>
      <c r="P2460">
        <v>4</v>
      </c>
      <c r="Q2460" t="s">
        <v>32</v>
      </c>
      <c r="R2460" t="s">
        <v>8304</v>
      </c>
      <c r="S2460">
        <v>40.119999999999997</v>
      </c>
      <c r="T2460">
        <v>236</v>
      </c>
      <c r="U2460" t="s">
        <v>33</v>
      </c>
      <c r="V2460" s="2">
        <v>43081</v>
      </c>
      <c r="W2460" t="s">
        <v>39</v>
      </c>
      <c r="X2460" t="s">
        <v>34</v>
      </c>
      <c r="Y2460" t="s">
        <v>113</v>
      </c>
    </row>
    <row r="2461" spans="1:25" x14ac:dyDescent="0.35">
      <c r="A2461">
        <v>7</v>
      </c>
      <c r="B2461" t="s">
        <v>25</v>
      </c>
      <c r="C2461">
        <v>6</v>
      </c>
      <c r="D2461" t="s">
        <v>26</v>
      </c>
      <c r="E2461" t="s">
        <v>27</v>
      </c>
      <c r="F2461" t="s">
        <v>13</v>
      </c>
      <c r="G2461" t="s">
        <v>6201</v>
      </c>
      <c r="H2461" s="1">
        <v>0</v>
      </c>
      <c r="I2461" s="2">
        <v>43006</v>
      </c>
      <c r="J2461" t="s">
        <v>6577</v>
      </c>
      <c r="K2461" t="s">
        <v>30</v>
      </c>
      <c r="L2461">
        <v>90032</v>
      </c>
      <c r="M2461">
        <v>66</v>
      </c>
      <c r="N2461" t="s">
        <v>5891</v>
      </c>
      <c r="O2461">
        <v>56</v>
      </c>
      <c r="P2461">
        <v>3</v>
      </c>
      <c r="Q2461" t="s">
        <v>32</v>
      </c>
      <c r="R2461" t="s">
        <v>8304</v>
      </c>
      <c r="S2461">
        <v>55.84</v>
      </c>
      <c r="T2461">
        <v>186</v>
      </c>
      <c r="U2461" t="s">
        <v>33</v>
      </c>
      <c r="V2461" s="2">
        <v>43013</v>
      </c>
      <c r="W2461" t="s">
        <v>39</v>
      </c>
      <c r="X2461" t="s">
        <v>34</v>
      </c>
      <c r="Y2461" t="s">
        <v>56</v>
      </c>
    </row>
    <row r="2462" spans="1:25" x14ac:dyDescent="0.35">
      <c r="A2462">
        <v>7</v>
      </c>
      <c r="B2462" t="s">
        <v>25</v>
      </c>
      <c r="C2462">
        <v>6</v>
      </c>
      <c r="D2462" t="s">
        <v>26</v>
      </c>
      <c r="E2462" t="s">
        <v>27</v>
      </c>
      <c r="F2462" t="s">
        <v>13</v>
      </c>
      <c r="G2462" t="s">
        <v>6201</v>
      </c>
      <c r="H2462" s="1">
        <v>0</v>
      </c>
      <c r="I2462" s="2">
        <v>43006</v>
      </c>
      <c r="J2462" t="s">
        <v>6577</v>
      </c>
      <c r="K2462" t="s">
        <v>30</v>
      </c>
      <c r="L2462">
        <v>90032</v>
      </c>
      <c r="M2462">
        <v>78</v>
      </c>
      <c r="N2462" t="s">
        <v>3506</v>
      </c>
      <c r="O2462">
        <v>14</v>
      </c>
      <c r="P2462">
        <v>3</v>
      </c>
      <c r="Q2462" t="s">
        <v>32</v>
      </c>
      <c r="R2462" t="s">
        <v>8304</v>
      </c>
      <c r="S2462">
        <v>13.69</v>
      </c>
      <c r="T2462">
        <v>47</v>
      </c>
      <c r="U2462" t="s">
        <v>33</v>
      </c>
      <c r="V2462" s="2">
        <v>43013</v>
      </c>
      <c r="W2462" t="s">
        <v>39</v>
      </c>
      <c r="X2462" t="s">
        <v>34</v>
      </c>
      <c r="Y2462" t="s">
        <v>356</v>
      </c>
    </row>
    <row r="2463" spans="1:25" x14ac:dyDescent="0.35">
      <c r="A2463">
        <v>7</v>
      </c>
      <c r="B2463" t="s">
        <v>25</v>
      </c>
      <c r="C2463">
        <v>6</v>
      </c>
      <c r="D2463" t="s">
        <v>26</v>
      </c>
      <c r="E2463" t="s">
        <v>27</v>
      </c>
      <c r="F2463" t="s">
        <v>13</v>
      </c>
      <c r="G2463" t="s">
        <v>6201</v>
      </c>
      <c r="H2463" s="1">
        <v>0.2</v>
      </c>
      <c r="I2463" s="2">
        <v>43006</v>
      </c>
      <c r="J2463" t="s">
        <v>6577</v>
      </c>
      <c r="K2463" t="s">
        <v>30</v>
      </c>
      <c r="L2463">
        <v>90032</v>
      </c>
      <c r="M2463">
        <v>708</v>
      </c>
      <c r="N2463" t="s">
        <v>3435</v>
      </c>
      <c r="O2463">
        <v>27</v>
      </c>
      <c r="P2463">
        <v>6</v>
      </c>
      <c r="Q2463" t="s">
        <v>32</v>
      </c>
      <c r="R2463" t="s">
        <v>8304</v>
      </c>
      <c r="S2463">
        <v>26.58</v>
      </c>
      <c r="T2463">
        <v>82</v>
      </c>
      <c r="U2463" t="s">
        <v>33</v>
      </c>
      <c r="V2463" s="2">
        <v>43013</v>
      </c>
      <c r="W2463" t="s">
        <v>39</v>
      </c>
      <c r="X2463" t="s">
        <v>34</v>
      </c>
      <c r="Y2463" t="s">
        <v>54</v>
      </c>
    </row>
    <row r="2464" spans="1:25" x14ac:dyDescent="0.35">
      <c r="A2464">
        <v>7</v>
      </c>
      <c r="B2464" t="s">
        <v>25</v>
      </c>
      <c r="C2464">
        <v>6</v>
      </c>
      <c r="D2464" t="s">
        <v>50</v>
      </c>
      <c r="E2464" t="s">
        <v>27</v>
      </c>
      <c r="F2464" t="s">
        <v>13</v>
      </c>
      <c r="G2464" t="s">
        <v>6201</v>
      </c>
      <c r="H2464" s="1">
        <v>0.2</v>
      </c>
      <c r="I2464" s="2">
        <v>43006</v>
      </c>
      <c r="J2464" t="s">
        <v>6577</v>
      </c>
      <c r="K2464" t="s">
        <v>30</v>
      </c>
      <c r="L2464">
        <v>90032</v>
      </c>
      <c r="M2464">
        <v>1106</v>
      </c>
      <c r="N2464" t="s">
        <v>1061</v>
      </c>
      <c r="O2464">
        <v>-8</v>
      </c>
      <c r="P2464">
        <v>2</v>
      </c>
      <c r="Q2464" t="s">
        <v>32</v>
      </c>
      <c r="R2464" t="s">
        <v>8304</v>
      </c>
      <c r="S2464">
        <v>-8.2799999999999994</v>
      </c>
      <c r="T2464">
        <v>37</v>
      </c>
      <c r="U2464" t="s">
        <v>33</v>
      </c>
      <c r="V2464" s="2">
        <v>43013</v>
      </c>
      <c r="W2464" t="s">
        <v>39</v>
      </c>
      <c r="X2464" t="s">
        <v>34</v>
      </c>
      <c r="Y2464" t="s">
        <v>52</v>
      </c>
    </row>
    <row r="2465" spans="1:25" hidden="1" x14ac:dyDescent="0.35">
      <c r="A2465">
        <v>1</v>
      </c>
      <c r="B2465" t="s">
        <v>10</v>
      </c>
      <c r="C2465">
        <v>1</v>
      </c>
      <c r="D2465" t="s">
        <v>11</v>
      </c>
      <c r="E2465" t="s">
        <v>5215</v>
      </c>
      <c r="F2465" t="s">
        <v>13</v>
      </c>
      <c r="G2465" t="s">
        <v>800</v>
      </c>
      <c r="H2465" s="1">
        <v>0.6</v>
      </c>
      <c r="I2465" s="2">
        <v>42859</v>
      </c>
      <c r="J2465" t="s">
        <v>5216</v>
      </c>
      <c r="K2465" t="s">
        <v>73</v>
      </c>
      <c r="L2465">
        <v>60477</v>
      </c>
      <c r="M2465">
        <v>1505</v>
      </c>
      <c r="N2465" t="s">
        <v>560</v>
      </c>
      <c r="O2465">
        <v>-9</v>
      </c>
      <c r="P2465">
        <v>7</v>
      </c>
      <c r="Q2465" t="s">
        <v>75</v>
      </c>
      <c r="R2465" t="s">
        <v>8304</v>
      </c>
      <c r="S2465">
        <v>-8.92</v>
      </c>
      <c r="T2465">
        <v>22</v>
      </c>
      <c r="U2465" t="s">
        <v>33</v>
      </c>
      <c r="V2465" s="2">
        <v>42860</v>
      </c>
      <c r="W2465" t="s">
        <v>130</v>
      </c>
      <c r="X2465" t="s">
        <v>139</v>
      </c>
      <c r="Y2465" t="s">
        <v>47</v>
      </c>
    </row>
    <row r="2466" spans="1:25" hidden="1" x14ac:dyDescent="0.35">
      <c r="A2466">
        <v>2</v>
      </c>
      <c r="B2466" t="s">
        <v>43</v>
      </c>
      <c r="C2466">
        <v>3</v>
      </c>
      <c r="D2466" t="s">
        <v>26</v>
      </c>
      <c r="E2466" t="s">
        <v>2626</v>
      </c>
      <c r="F2466" t="s">
        <v>13</v>
      </c>
      <c r="G2466" t="s">
        <v>2376</v>
      </c>
      <c r="H2466" s="1">
        <v>0</v>
      </c>
      <c r="I2466" s="2">
        <v>42787</v>
      </c>
      <c r="J2466" t="s">
        <v>3673</v>
      </c>
      <c r="K2466" t="s">
        <v>30</v>
      </c>
      <c r="L2466">
        <v>88001</v>
      </c>
      <c r="M2466">
        <v>538</v>
      </c>
      <c r="N2466" t="s">
        <v>125</v>
      </c>
      <c r="O2466">
        <v>23</v>
      </c>
      <c r="P2466">
        <v>4</v>
      </c>
      <c r="Q2466" t="s">
        <v>32</v>
      </c>
      <c r="R2466" t="s">
        <v>8304</v>
      </c>
      <c r="S2466">
        <v>23.09</v>
      </c>
      <c r="T2466">
        <v>49</v>
      </c>
      <c r="U2466" t="s">
        <v>19</v>
      </c>
      <c r="V2466" s="2">
        <v>42789</v>
      </c>
      <c r="W2466" t="s">
        <v>20</v>
      </c>
      <c r="X2466" t="s">
        <v>413</v>
      </c>
      <c r="Y2466" t="s">
        <v>64</v>
      </c>
    </row>
    <row r="2467" spans="1:25" hidden="1" x14ac:dyDescent="0.35">
      <c r="A2467">
        <v>4</v>
      </c>
      <c r="B2467" t="s">
        <v>43</v>
      </c>
      <c r="C2467">
        <v>6</v>
      </c>
      <c r="D2467" t="s">
        <v>26</v>
      </c>
      <c r="E2467" t="s">
        <v>171</v>
      </c>
      <c r="F2467" t="s">
        <v>13</v>
      </c>
      <c r="G2467" t="s">
        <v>259</v>
      </c>
      <c r="H2467" s="1">
        <v>0</v>
      </c>
      <c r="I2467" s="2">
        <v>42969</v>
      </c>
      <c r="J2467" t="s">
        <v>7491</v>
      </c>
      <c r="K2467" t="s">
        <v>102</v>
      </c>
      <c r="L2467">
        <v>10009</v>
      </c>
      <c r="M2467">
        <v>1170</v>
      </c>
      <c r="N2467" t="s">
        <v>292</v>
      </c>
      <c r="O2467">
        <v>8</v>
      </c>
      <c r="P2467">
        <v>4</v>
      </c>
      <c r="Q2467" t="s">
        <v>104</v>
      </c>
      <c r="R2467" t="s">
        <v>8304</v>
      </c>
      <c r="S2467">
        <v>7.6</v>
      </c>
      <c r="T2467">
        <v>17</v>
      </c>
      <c r="U2467" t="s">
        <v>76</v>
      </c>
      <c r="V2467" s="2">
        <v>42973</v>
      </c>
      <c r="W2467" t="s">
        <v>39</v>
      </c>
      <c r="X2467" t="s">
        <v>175</v>
      </c>
      <c r="Y2467" t="s">
        <v>49</v>
      </c>
    </row>
    <row r="2468" spans="1:25" hidden="1" x14ac:dyDescent="0.35">
      <c r="A2468">
        <v>5</v>
      </c>
      <c r="B2468" t="s">
        <v>43</v>
      </c>
      <c r="C2468">
        <v>6</v>
      </c>
      <c r="D2468" t="s">
        <v>11</v>
      </c>
      <c r="E2468" t="s">
        <v>195</v>
      </c>
      <c r="F2468" t="s">
        <v>13</v>
      </c>
      <c r="G2468" t="s">
        <v>2360</v>
      </c>
      <c r="H2468" s="1">
        <v>0.2</v>
      </c>
      <c r="I2468" s="2">
        <v>42901</v>
      </c>
      <c r="J2468" t="s">
        <v>2725</v>
      </c>
      <c r="K2468" t="s">
        <v>30</v>
      </c>
      <c r="L2468">
        <v>85234</v>
      </c>
      <c r="M2468">
        <v>489</v>
      </c>
      <c r="N2468" t="s">
        <v>1665</v>
      </c>
      <c r="O2468">
        <v>11</v>
      </c>
      <c r="P2468">
        <v>4</v>
      </c>
      <c r="Q2468" t="s">
        <v>32</v>
      </c>
      <c r="R2468" t="s">
        <v>8304</v>
      </c>
      <c r="S2468">
        <v>11.07</v>
      </c>
      <c r="T2468">
        <v>40</v>
      </c>
      <c r="U2468" t="s">
        <v>19</v>
      </c>
      <c r="V2468" s="2">
        <v>42906</v>
      </c>
      <c r="W2468" t="s">
        <v>39</v>
      </c>
      <c r="X2468" t="s">
        <v>199</v>
      </c>
      <c r="Y2468" t="s">
        <v>47</v>
      </c>
    </row>
    <row r="2469" spans="1:25" hidden="1" x14ac:dyDescent="0.35">
      <c r="A2469">
        <v>5</v>
      </c>
      <c r="B2469" t="s">
        <v>43</v>
      </c>
      <c r="C2469">
        <v>6</v>
      </c>
      <c r="D2469" t="s">
        <v>11</v>
      </c>
      <c r="E2469" t="s">
        <v>195</v>
      </c>
      <c r="F2469" t="s">
        <v>13</v>
      </c>
      <c r="G2469" t="s">
        <v>2360</v>
      </c>
      <c r="H2469" s="1">
        <v>0.2</v>
      </c>
      <c r="I2469" s="2">
        <v>42901</v>
      </c>
      <c r="J2469" t="s">
        <v>2725</v>
      </c>
      <c r="K2469" t="s">
        <v>30</v>
      </c>
      <c r="L2469">
        <v>85234</v>
      </c>
      <c r="M2469">
        <v>580</v>
      </c>
      <c r="N2469" t="s">
        <v>8208</v>
      </c>
      <c r="O2469">
        <v>-36</v>
      </c>
      <c r="P2469">
        <v>6</v>
      </c>
      <c r="Q2469" t="s">
        <v>32</v>
      </c>
      <c r="R2469" t="s">
        <v>8304</v>
      </c>
      <c r="S2469">
        <v>-36.47</v>
      </c>
      <c r="T2469">
        <v>365</v>
      </c>
      <c r="U2469" t="s">
        <v>19</v>
      </c>
      <c r="V2469" s="2">
        <v>42906</v>
      </c>
      <c r="W2469" t="s">
        <v>39</v>
      </c>
      <c r="X2469" t="s">
        <v>199</v>
      </c>
      <c r="Y2469" t="s">
        <v>47</v>
      </c>
    </row>
    <row r="2470" spans="1:25" hidden="1" x14ac:dyDescent="0.35">
      <c r="A2470">
        <v>5</v>
      </c>
      <c r="B2470" t="s">
        <v>43</v>
      </c>
      <c r="C2470">
        <v>6</v>
      </c>
      <c r="D2470" t="s">
        <v>26</v>
      </c>
      <c r="E2470" t="s">
        <v>195</v>
      </c>
      <c r="F2470" t="s">
        <v>13</v>
      </c>
      <c r="G2470" t="s">
        <v>2360</v>
      </c>
      <c r="H2470" s="1">
        <v>0.2</v>
      </c>
      <c r="I2470" s="2">
        <v>42901</v>
      </c>
      <c r="J2470" t="s">
        <v>2725</v>
      </c>
      <c r="K2470" t="s">
        <v>30</v>
      </c>
      <c r="L2470">
        <v>85234</v>
      </c>
      <c r="M2470">
        <v>1686</v>
      </c>
      <c r="N2470" t="s">
        <v>3464</v>
      </c>
      <c r="O2470">
        <v>3</v>
      </c>
      <c r="P2470">
        <v>2</v>
      </c>
      <c r="Q2470" t="s">
        <v>32</v>
      </c>
      <c r="R2470" t="s">
        <v>8304</v>
      </c>
      <c r="S2470">
        <v>2.99</v>
      </c>
      <c r="T2470">
        <v>10</v>
      </c>
      <c r="U2470" t="s">
        <v>19</v>
      </c>
      <c r="V2470" s="2">
        <v>42906</v>
      </c>
      <c r="W2470" t="s">
        <v>39</v>
      </c>
      <c r="X2470" t="s">
        <v>199</v>
      </c>
      <c r="Y2470" t="s">
        <v>64</v>
      </c>
    </row>
    <row r="2471" spans="1:25" hidden="1" x14ac:dyDescent="0.35">
      <c r="A2471">
        <v>5</v>
      </c>
      <c r="B2471" t="s">
        <v>43</v>
      </c>
      <c r="C2471">
        <v>6</v>
      </c>
      <c r="D2471" t="s">
        <v>26</v>
      </c>
      <c r="E2471" t="s">
        <v>195</v>
      </c>
      <c r="F2471" t="s">
        <v>13</v>
      </c>
      <c r="G2471" t="s">
        <v>2360</v>
      </c>
      <c r="H2471" s="1">
        <v>0.2</v>
      </c>
      <c r="I2471" s="2">
        <v>42901</v>
      </c>
      <c r="J2471" t="s">
        <v>2725</v>
      </c>
      <c r="K2471" t="s">
        <v>30</v>
      </c>
      <c r="L2471">
        <v>85234</v>
      </c>
      <c r="M2471">
        <v>282</v>
      </c>
      <c r="N2471" t="s">
        <v>8161</v>
      </c>
      <c r="O2471">
        <v>-20</v>
      </c>
      <c r="P2471">
        <v>2</v>
      </c>
      <c r="Q2471" t="s">
        <v>32</v>
      </c>
      <c r="R2471" t="s">
        <v>8304</v>
      </c>
      <c r="S2471">
        <v>-19.559999999999999</v>
      </c>
      <c r="T2471">
        <v>82</v>
      </c>
      <c r="U2471" t="s">
        <v>19</v>
      </c>
      <c r="V2471" s="2">
        <v>42906</v>
      </c>
      <c r="W2471" t="s">
        <v>39</v>
      </c>
      <c r="X2471" t="s">
        <v>199</v>
      </c>
      <c r="Y2471" t="s">
        <v>42</v>
      </c>
    </row>
    <row r="2472" spans="1:25" x14ac:dyDescent="0.35">
      <c r="A2472">
        <v>1</v>
      </c>
      <c r="B2472" t="s">
        <v>10</v>
      </c>
      <c r="C2472">
        <v>1</v>
      </c>
      <c r="D2472" t="s">
        <v>26</v>
      </c>
      <c r="E2472" t="s">
        <v>27</v>
      </c>
      <c r="F2472" t="s">
        <v>13</v>
      </c>
      <c r="G2472" t="s">
        <v>206</v>
      </c>
      <c r="H2472" s="1">
        <v>0.2</v>
      </c>
      <c r="I2472" s="2">
        <v>43010</v>
      </c>
      <c r="J2472" t="s">
        <v>3149</v>
      </c>
      <c r="K2472" t="s">
        <v>30</v>
      </c>
      <c r="L2472">
        <v>90008</v>
      </c>
      <c r="M2472">
        <v>1316</v>
      </c>
      <c r="N2472" t="s">
        <v>3150</v>
      </c>
      <c r="O2472">
        <v>4</v>
      </c>
      <c r="P2472">
        <v>3</v>
      </c>
      <c r="Q2472" t="s">
        <v>32</v>
      </c>
      <c r="R2472" t="s">
        <v>8304</v>
      </c>
      <c r="S2472">
        <v>4.13</v>
      </c>
      <c r="T2472">
        <v>12</v>
      </c>
      <c r="U2472" t="s">
        <v>19</v>
      </c>
      <c r="V2472" s="2">
        <v>43011</v>
      </c>
      <c r="W2472" t="s">
        <v>130</v>
      </c>
      <c r="X2472" t="s">
        <v>34</v>
      </c>
      <c r="Y2472" t="s">
        <v>54</v>
      </c>
    </row>
    <row r="2473" spans="1:25" x14ac:dyDescent="0.35">
      <c r="A2473">
        <v>1</v>
      </c>
      <c r="B2473" t="s">
        <v>10</v>
      </c>
      <c r="C2473">
        <v>1</v>
      </c>
      <c r="D2473" t="s">
        <v>26</v>
      </c>
      <c r="E2473" t="s">
        <v>27</v>
      </c>
      <c r="F2473" t="s">
        <v>13</v>
      </c>
      <c r="G2473" t="s">
        <v>206</v>
      </c>
      <c r="H2473" s="1">
        <v>0.2</v>
      </c>
      <c r="I2473" s="2">
        <v>43010</v>
      </c>
      <c r="J2473" t="s">
        <v>3149</v>
      </c>
      <c r="K2473" t="s">
        <v>30</v>
      </c>
      <c r="L2473">
        <v>90008</v>
      </c>
      <c r="M2473">
        <v>698</v>
      </c>
      <c r="N2473" t="s">
        <v>3157</v>
      </c>
      <c r="O2473">
        <v>19</v>
      </c>
      <c r="P2473">
        <v>4</v>
      </c>
      <c r="Q2473" t="s">
        <v>32</v>
      </c>
      <c r="R2473" t="s">
        <v>8304</v>
      </c>
      <c r="S2473">
        <v>19.420000000000002</v>
      </c>
      <c r="T2473">
        <v>54</v>
      </c>
      <c r="U2473" t="s">
        <v>19</v>
      </c>
      <c r="V2473" s="2">
        <v>43011</v>
      </c>
      <c r="W2473" t="s">
        <v>130</v>
      </c>
      <c r="X2473" t="s">
        <v>34</v>
      </c>
      <c r="Y2473" t="s">
        <v>54</v>
      </c>
    </row>
    <row r="2474" spans="1:25" x14ac:dyDescent="0.35">
      <c r="A2474">
        <v>1</v>
      </c>
      <c r="B2474" t="s">
        <v>10</v>
      </c>
      <c r="C2474">
        <v>1</v>
      </c>
      <c r="D2474" t="s">
        <v>50</v>
      </c>
      <c r="E2474" t="s">
        <v>27</v>
      </c>
      <c r="F2474" t="s">
        <v>13</v>
      </c>
      <c r="G2474" t="s">
        <v>206</v>
      </c>
      <c r="H2474" s="1">
        <v>0.2</v>
      </c>
      <c r="I2474" s="2">
        <v>43010</v>
      </c>
      <c r="J2474" t="s">
        <v>3149</v>
      </c>
      <c r="K2474" t="s">
        <v>30</v>
      </c>
      <c r="L2474">
        <v>90008</v>
      </c>
      <c r="M2474">
        <v>885</v>
      </c>
      <c r="N2474" t="s">
        <v>4805</v>
      </c>
      <c r="O2474">
        <v>50</v>
      </c>
      <c r="P2474">
        <v>5</v>
      </c>
      <c r="Q2474" t="s">
        <v>32</v>
      </c>
      <c r="R2474" t="s">
        <v>8304</v>
      </c>
      <c r="S2474">
        <v>50.4</v>
      </c>
      <c r="T2474">
        <v>504</v>
      </c>
      <c r="U2474" t="s">
        <v>19</v>
      </c>
      <c r="V2474" s="2">
        <v>43011</v>
      </c>
      <c r="W2474" t="s">
        <v>130</v>
      </c>
      <c r="X2474" t="s">
        <v>34</v>
      </c>
      <c r="Y2474" t="s">
        <v>52</v>
      </c>
    </row>
    <row r="2475" spans="1:25" hidden="1" x14ac:dyDescent="0.35">
      <c r="A2475">
        <v>6</v>
      </c>
      <c r="B2475" t="s">
        <v>10</v>
      </c>
      <c r="C2475">
        <v>6</v>
      </c>
      <c r="D2475" t="s">
        <v>26</v>
      </c>
      <c r="E2475" t="s">
        <v>147</v>
      </c>
      <c r="F2475" t="s">
        <v>13</v>
      </c>
      <c r="G2475" t="s">
        <v>6901</v>
      </c>
      <c r="H2475" s="1">
        <v>0</v>
      </c>
      <c r="I2475" s="2">
        <v>42957</v>
      </c>
      <c r="J2475" t="s">
        <v>7392</v>
      </c>
      <c r="K2475" t="s">
        <v>73</v>
      </c>
      <c r="L2475">
        <v>55122</v>
      </c>
      <c r="M2475">
        <v>188</v>
      </c>
      <c r="N2475" t="s">
        <v>1259</v>
      </c>
      <c r="O2475">
        <v>2</v>
      </c>
      <c r="P2475">
        <v>1</v>
      </c>
      <c r="Q2475" t="s">
        <v>75</v>
      </c>
      <c r="R2475" t="s">
        <v>8304</v>
      </c>
      <c r="S2475">
        <v>1.8</v>
      </c>
      <c r="T2475">
        <v>4</v>
      </c>
      <c r="U2475" t="s">
        <v>76</v>
      </c>
      <c r="V2475" s="2">
        <v>42963</v>
      </c>
      <c r="W2475" t="s">
        <v>39</v>
      </c>
      <c r="X2475" t="s">
        <v>151</v>
      </c>
      <c r="Y2475" t="s">
        <v>35</v>
      </c>
    </row>
    <row r="2476" spans="1:25" hidden="1" x14ac:dyDescent="0.35">
      <c r="A2476">
        <v>6</v>
      </c>
      <c r="B2476" t="s">
        <v>10</v>
      </c>
      <c r="C2476">
        <v>6</v>
      </c>
      <c r="D2476" t="s">
        <v>26</v>
      </c>
      <c r="E2476" t="s">
        <v>147</v>
      </c>
      <c r="F2476" t="s">
        <v>13</v>
      </c>
      <c r="G2476" t="s">
        <v>6901</v>
      </c>
      <c r="H2476" s="1">
        <v>0</v>
      </c>
      <c r="I2476" s="2">
        <v>42957</v>
      </c>
      <c r="J2476" t="s">
        <v>7392</v>
      </c>
      <c r="K2476" t="s">
        <v>73</v>
      </c>
      <c r="L2476">
        <v>55122</v>
      </c>
      <c r="M2476">
        <v>1258</v>
      </c>
      <c r="N2476" t="s">
        <v>3879</v>
      </c>
      <c r="O2476">
        <v>13</v>
      </c>
      <c r="P2476">
        <v>3</v>
      </c>
      <c r="Q2476" t="s">
        <v>75</v>
      </c>
      <c r="R2476" t="s">
        <v>8304</v>
      </c>
      <c r="S2476">
        <v>12.51</v>
      </c>
      <c r="T2476">
        <v>30</v>
      </c>
      <c r="U2476" t="s">
        <v>76</v>
      </c>
      <c r="V2476" s="2">
        <v>42963</v>
      </c>
      <c r="W2476" t="s">
        <v>39</v>
      </c>
      <c r="X2476" t="s">
        <v>151</v>
      </c>
      <c r="Y2476" t="s">
        <v>49</v>
      </c>
    </row>
    <row r="2477" spans="1:25" hidden="1" x14ac:dyDescent="0.35">
      <c r="A2477">
        <v>6</v>
      </c>
      <c r="B2477" t="s">
        <v>10</v>
      </c>
      <c r="C2477">
        <v>6</v>
      </c>
      <c r="D2477" t="s">
        <v>26</v>
      </c>
      <c r="E2477" t="s">
        <v>147</v>
      </c>
      <c r="F2477" t="s">
        <v>13</v>
      </c>
      <c r="G2477" t="s">
        <v>6901</v>
      </c>
      <c r="H2477" s="1">
        <v>0</v>
      </c>
      <c r="I2477" s="2">
        <v>42957</v>
      </c>
      <c r="J2477" t="s">
        <v>7392</v>
      </c>
      <c r="K2477" t="s">
        <v>73</v>
      </c>
      <c r="L2477">
        <v>55122</v>
      </c>
      <c r="M2477">
        <v>197</v>
      </c>
      <c r="N2477" t="s">
        <v>627</v>
      </c>
      <c r="O2477">
        <v>20</v>
      </c>
      <c r="P2477">
        <v>4</v>
      </c>
      <c r="Q2477" t="s">
        <v>75</v>
      </c>
      <c r="R2477" t="s">
        <v>8304</v>
      </c>
      <c r="S2477">
        <v>19.87</v>
      </c>
      <c r="T2477">
        <v>41</v>
      </c>
      <c r="U2477" t="s">
        <v>76</v>
      </c>
      <c r="V2477" s="2">
        <v>42963</v>
      </c>
      <c r="W2477" t="s">
        <v>39</v>
      </c>
      <c r="X2477" t="s">
        <v>151</v>
      </c>
      <c r="Y2477" t="s">
        <v>35</v>
      </c>
    </row>
    <row r="2478" spans="1:25" x14ac:dyDescent="0.35">
      <c r="A2478">
        <v>4</v>
      </c>
      <c r="B2478" t="s">
        <v>43</v>
      </c>
      <c r="C2478">
        <v>6</v>
      </c>
      <c r="D2478" t="s">
        <v>26</v>
      </c>
      <c r="E2478" t="s">
        <v>88</v>
      </c>
      <c r="F2478" t="s">
        <v>13</v>
      </c>
      <c r="G2478" t="s">
        <v>5425</v>
      </c>
      <c r="H2478" s="1">
        <v>0</v>
      </c>
      <c r="I2478" s="2">
        <v>43096</v>
      </c>
      <c r="J2478" t="s">
        <v>6576</v>
      </c>
      <c r="K2478" t="s">
        <v>30</v>
      </c>
      <c r="L2478">
        <v>94122</v>
      </c>
      <c r="M2478">
        <v>662</v>
      </c>
      <c r="N2478" t="s">
        <v>3916</v>
      </c>
      <c r="O2478">
        <v>61</v>
      </c>
      <c r="P2478">
        <v>2</v>
      </c>
      <c r="Q2478" t="s">
        <v>32</v>
      </c>
      <c r="R2478" t="s">
        <v>8304</v>
      </c>
      <c r="S2478">
        <v>61.39</v>
      </c>
      <c r="T2478">
        <v>323</v>
      </c>
      <c r="U2478" t="s">
        <v>33</v>
      </c>
      <c r="V2478" s="2">
        <v>43100</v>
      </c>
      <c r="W2478" t="s">
        <v>39</v>
      </c>
      <c r="X2478" t="s">
        <v>34</v>
      </c>
      <c r="Y2478" t="s">
        <v>42</v>
      </c>
    </row>
    <row r="2479" spans="1:25" x14ac:dyDescent="0.35">
      <c r="A2479">
        <v>4</v>
      </c>
      <c r="B2479" t="s">
        <v>43</v>
      </c>
      <c r="C2479">
        <v>6</v>
      </c>
      <c r="D2479" t="s">
        <v>50</v>
      </c>
      <c r="E2479" t="s">
        <v>88</v>
      </c>
      <c r="F2479" t="s">
        <v>13</v>
      </c>
      <c r="G2479" t="s">
        <v>5425</v>
      </c>
      <c r="H2479" s="1">
        <v>0.2</v>
      </c>
      <c r="I2479" s="2">
        <v>43096</v>
      </c>
      <c r="J2479" t="s">
        <v>6576</v>
      </c>
      <c r="K2479" t="s">
        <v>30</v>
      </c>
      <c r="L2479">
        <v>94122</v>
      </c>
      <c r="M2479">
        <v>733</v>
      </c>
      <c r="N2479" t="s">
        <v>4707</v>
      </c>
      <c r="O2479">
        <v>75</v>
      </c>
      <c r="P2479">
        <v>9</v>
      </c>
      <c r="Q2479" t="s">
        <v>32</v>
      </c>
      <c r="R2479" t="s">
        <v>8304</v>
      </c>
      <c r="S2479">
        <v>75.17</v>
      </c>
      <c r="T2479">
        <v>668</v>
      </c>
      <c r="U2479" t="s">
        <v>33</v>
      </c>
      <c r="V2479" s="2">
        <v>43100</v>
      </c>
      <c r="W2479" t="s">
        <v>39</v>
      </c>
      <c r="X2479" t="s">
        <v>34</v>
      </c>
      <c r="Y2479" t="s">
        <v>52</v>
      </c>
    </row>
    <row r="2480" spans="1:25" hidden="1" x14ac:dyDescent="0.35">
      <c r="A2480">
        <v>4</v>
      </c>
      <c r="B2480" t="s">
        <v>43</v>
      </c>
      <c r="C2480">
        <v>6</v>
      </c>
      <c r="D2480" t="s">
        <v>11</v>
      </c>
      <c r="E2480" t="s">
        <v>122</v>
      </c>
      <c r="F2480" t="s">
        <v>13</v>
      </c>
      <c r="G2480" t="s">
        <v>8114</v>
      </c>
      <c r="H2480" s="1">
        <v>0.32</v>
      </c>
      <c r="I2480" s="2">
        <v>43052</v>
      </c>
      <c r="J2480" t="s">
        <v>2239</v>
      </c>
      <c r="K2480" t="s">
        <v>73</v>
      </c>
      <c r="L2480">
        <v>77041</v>
      </c>
      <c r="M2480">
        <v>170</v>
      </c>
      <c r="N2480" t="s">
        <v>1692</v>
      </c>
      <c r="O2480">
        <v>-18</v>
      </c>
      <c r="P2480">
        <v>3</v>
      </c>
      <c r="Q2480" t="s">
        <v>75</v>
      </c>
      <c r="R2480" t="s">
        <v>8304</v>
      </c>
      <c r="S2480">
        <v>-18.059999999999999</v>
      </c>
      <c r="T2480">
        <v>614</v>
      </c>
      <c r="U2480" t="s">
        <v>19</v>
      </c>
      <c r="V2480" s="2">
        <v>43056</v>
      </c>
      <c r="W2480" t="s">
        <v>39</v>
      </c>
      <c r="X2480" t="s">
        <v>77</v>
      </c>
      <c r="Y2480" t="s">
        <v>22</v>
      </c>
    </row>
    <row r="2481" spans="1:25" x14ac:dyDescent="0.35">
      <c r="A2481">
        <v>6</v>
      </c>
      <c r="B2481" t="s">
        <v>10</v>
      </c>
      <c r="C2481">
        <v>6</v>
      </c>
      <c r="D2481" t="s">
        <v>26</v>
      </c>
      <c r="E2481" t="s">
        <v>88</v>
      </c>
      <c r="F2481" t="s">
        <v>13</v>
      </c>
      <c r="G2481" t="s">
        <v>553</v>
      </c>
      <c r="H2481" s="1">
        <v>0</v>
      </c>
      <c r="I2481" s="2">
        <v>42981</v>
      </c>
      <c r="J2481" t="s">
        <v>6590</v>
      </c>
      <c r="K2481" t="s">
        <v>30</v>
      </c>
      <c r="L2481">
        <v>94122</v>
      </c>
      <c r="M2481">
        <v>1513</v>
      </c>
      <c r="N2481" t="s">
        <v>1087</v>
      </c>
      <c r="O2481">
        <v>8</v>
      </c>
      <c r="P2481">
        <v>3</v>
      </c>
      <c r="Q2481" t="s">
        <v>32</v>
      </c>
      <c r="R2481" t="s">
        <v>8304</v>
      </c>
      <c r="S2481">
        <v>8.49</v>
      </c>
      <c r="T2481">
        <v>31</v>
      </c>
      <c r="U2481" t="s">
        <v>33</v>
      </c>
      <c r="V2481" s="2">
        <v>42987</v>
      </c>
      <c r="W2481" t="s">
        <v>39</v>
      </c>
      <c r="X2481" t="s">
        <v>34</v>
      </c>
      <c r="Y2481" t="s">
        <v>42</v>
      </c>
    </row>
    <row r="2482" spans="1:25" x14ac:dyDescent="0.35">
      <c r="A2482">
        <v>6</v>
      </c>
      <c r="B2482" t="s">
        <v>10</v>
      </c>
      <c r="C2482">
        <v>6</v>
      </c>
      <c r="D2482" t="s">
        <v>50</v>
      </c>
      <c r="E2482" t="s">
        <v>88</v>
      </c>
      <c r="F2482" t="s">
        <v>13</v>
      </c>
      <c r="G2482" t="s">
        <v>553</v>
      </c>
      <c r="H2482" s="1">
        <v>0</v>
      </c>
      <c r="I2482" s="2">
        <v>42981</v>
      </c>
      <c r="J2482" t="s">
        <v>6590</v>
      </c>
      <c r="K2482" t="s">
        <v>30</v>
      </c>
      <c r="L2482">
        <v>94122</v>
      </c>
      <c r="M2482">
        <v>966</v>
      </c>
      <c r="N2482" t="s">
        <v>4717</v>
      </c>
      <c r="O2482">
        <v>3</v>
      </c>
      <c r="P2482">
        <v>2</v>
      </c>
      <c r="Q2482" t="s">
        <v>32</v>
      </c>
      <c r="R2482" t="s">
        <v>8304</v>
      </c>
      <c r="S2482">
        <v>3.4</v>
      </c>
      <c r="T2482">
        <v>18</v>
      </c>
      <c r="U2482" t="s">
        <v>33</v>
      </c>
      <c r="V2482" s="2">
        <v>42987</v>
      </c>
      <c r="W2482" t="s">
        <v>39</v>
      </c>
      <c r="X2482" t="s">
        <v>34</v>
      </c>
      <c r="Y2482" t="s">
        <v>113</v>
      </c>
    </row>
    <row r="2483" spans="1:25" x14ac:dyDescent="0.35">
      <c r="A2483">
        <v>6</v>
      </c>
      <c r="B2483" t="s">
        <v>10</v>
      </c>
      <c r="C2483">
        <v>6</v>
      </c>
      <c r="D2483" t="s">
        <v>50</v>
      </c>
      <c r="E2483" t="s">
        <v>88</v>
      </c>
      <c r="F2483" t="s">
        <v>13</v>
      </c>
      <c r="G2483" t="s">
        <v>553</v>
      </c>
      <c r="H2483" s="1">
        <v>0</v>
      </c>
      <c r="I2483" s="2">
        <v>42981</v>
      </c>
      <c r="J2483" t="s">
        <v>6590</v>
      </c>
      <c r="K2483" t="s">
        <v>30</v>
      </c>
      <c r="L2483">
        <v>94122</v>
      </c>
      <c r="M2483">
        <v>1580</v>
      </c>
      <c r="N2483" t="s">
        <v>4847</v>
      </c>
      <c r="O2483">
        <v>47</v>
      </c>
      <c r="P2483">
        <v>5</v>
      </c>
      <c r="Q2483" t="s">
        <v>32</v>
      </c>
      <c r="R2483" t="s">
        <v>8304</v>
      </c>
      <c r="S2483">
        <v>46.6</v>
      </c>
      <c r="T2483">
        <v>129</v>
      </c>
      <c r="U2483" t="s">
        <v>33</v>
      </c>
      <c r="V2483" s="2">
        <v>42987</v>
      </c>
      <c r="W2483" t="s">
        <v>39</v>
      </c>
      <c r="X2483" t="s">
        <v>34</v>
      </c>
      <c r="Y2483" t="s">
        <v>113</v>
      </c>
    </row>
    <row r="2484" spans="1:25" hidden="1" x14ac:dyDescent="0.35">
      <c r="A2484">
        <v>3</v>
      </c>
      <c r="B2484" t="s">
        <v>25</v>
      </c>
      <c r="C2484">
        <v>1</v>
      </c>
      <c r="D2484" t="s">
        <v>26</v>
      </c>
      <c r="E2484" t="s">
        <v>1983</v>
      </c>
      <c r="F2484" t="s">
        <v>13</v>
      </c>
      <c r="G2484" t="s">
        <v>1559</v>
      </c>
      <c r="H2484" s="1">
        <v>0</v>
      </c>
      <c r="I2484" s="2">
        <v>42817</v>
      </c>
      <c r="J2484" t="s">
        <v>3016</v>
      </c>
      <c r="K2484" t="s">
        <v>16</v>
      </c>
      <c r="L2484">
        <v>29501</v>
      </c>
      <c r="M2484">
        <v>1507</v>
      </c>
      <c r="N2484" t="s">
        <v>346</v>
      </c>
      <c r="O2484">
        <v>14</v>
      </c>
      <c r="P2484">
        <v>4</v>
      </c>
      <c r="Q2484" t="s">
        <v>18</v>
      </c>
      <c r="R2484" t="s">
        <v>8304</v>
      </c>
      <c r="S2484">
        <v>14.2</v>
      </c>
      <c r="T2484">
        <v>32</v>
      </c>
      <c r="U2484" t="s">
        <v>19</v>
      </c>
      <c r="V2484" s="2">
        <v>42820</v>
      </c>
      <c r="W2484" t="s">
        <v>130</v>
      </c>
      <c r="X2484" t="s">
        <v>240</v>
      </c>
      <c r="Y2484" t="s">
        <v>176</v>
      </c>
    </row>
    <row r="2485" spans="1:25" hidden="1" x14ac:dyDescent="0.35">
      <c r="A2485">
        <v>3</v>
      </c>
      <c r="B2485" t="s">
        <v>25</v>
      </c>
      <c r="C2485">
        <v>1</v>
      </c>
      <c r="D2485" t="s">
        <v>26</v>
      </c>
      <c r="E2485" t="s">
        <v>1983</v>
      </c>
      <c r="F2485" t="s">
        <v>13</v>
      </c>
      <c r="G2485" t="s">
        <v>1559</v>
      </c>
      <c r="H2485" s="1">
        <v>0</v>
      </c>
      <c r="I2485" s="2">
        <v>42817</v>
      </c>
      <c r="J2485" t="s">
        <v>3016</v>
      </c>
      <c r="K2485" t="s">
        <v>16</v>
      </c>
      <c r="L2485">
        <v>29501</v>
      </c>
      <c r="M2485">
        <v>588</v>
      </c>
      <c r="N2485" t="s">
        <v>3018</v>
      </c>
      <c r="O2485">
        <v>1</v>
      </c>
      <c r="P2485">
        <v>4</v>
      </c>
      <c r="Q2485" t="s">
        <v>18</v>
      </c>
      <c r="R2485" t="s">
        <v>8304</v>
      </c>
      <c r="S2485">
        <v>0.56000000000000005</v>
      </c>
      <c r="T2485">
        <v>28</v>
      </c>
      <c r="U2485" t="s">
        <v>19</v>
      </c>
      <c r="V2485" s="2">
        <v>42820</v>
      </c>
      <c r="W2485" t="s">
        <v>130</v>
      </c>
      <c r="X2485" t="s">
        <v>240</v>
      </c>
      <c r="Y2485" t="s">
        <v>42</v>
      </c>
    </row>
    <row r="2486" spans="1:25" x14ac:dyDescent="0.35">
      <c r="A2486">
        <v>4</v>
      </c>
      <c r="B2486" t="s">
        <v>43</v>
      </c>
      <c r="C2486">
        <v>6</v>
      </c>
      <c r="D2486" t="s">
        <v>11</v>
      </c>
      <c r="E2486" t="s">
        <v>27</v>
      </c>
      <c r="F2486" t="s">
        <v>13</v>
      </c>
      <c r="G2486" t="s">
        <v>6908</v>
      </c>
      <c r="H2486" s="1">
        <v>0</v>
      </c>
      <c r="I2486" s="2">
        <v>43083</v>
      </c>
      <c r="J2486" t="s">
        <v>7149</v>
      </c>
      <c r="K2486" t="s">
        <v>30</v>
      </c>
      <c r="L2486">
        <v>90036</v>
      </c>
      <c r="M2486">
        <v>1054</v>
      </c>
      <c r="N2486" t="s">
        <v>5419</v>
      </c>
      <c r="O2486">
        <v>5</v>
      </c>
      <c r="P2486">
        <v>3</v>
      </c>
      <c r="Q2486" t="s">
        <v>32</v>
      </c>
      <c r="R2486" t="s">
        <v>8304</v>
      </c>
      <c r="S2486">
        <v>5.18</v>
      </c>
      <c r="T2486">
        <v>15</v>
      </c>
      <c r="U2486" t="s">
        <v>76</v>
      </c>
      <c r="V2486" s="2">
        <v>43087</v>
      </c>
      <c r="W2486" t="s">
        <v>39</v>
      </c>
      <c r="X2486" t="s">
        <v>34</v>
      </c>
      <c r="Y2486" t="s">
        <v>47</v>
      </c>
    </row>
    <row r="2487" spans="1:25" hidden="1" x14ac:dyDescent="0.35">
      <c r="A2487">
        <v>4</v>
      </c>
      <c r="B2487" t="s">
        <v>43</v>
      </c>
      <c r="C2487">
        <v>6</v>
      </c>
      <c r="D2487" t="s">
        <v>11</v>
      </c>
      <c r="E2487" t="s">
        <v>281</v>
      </c>
      <c r="F2487" t="s">
        <v>13</v>
      </c>
      <c r="G2487" t="s">
        <v>1175</v>
      </c>
      <c r="H2487" s="1">
        <v>0.3</v>
      </c>
      <c r="I2487" s="2">
        <v>42850</v>
      </c>
      <c r="J2487" t="s">
        <v>2198</v>
      </c>
      <c r="K2487" t="s">
        <v>73</v>
      </c>
      <c r="L2487">
        <v>60505</v>
      </c>
      <c r="M2487">
        <v>738</v>
      </c>
      <c r="N2487" t="s">
        <v>1899</v>
      </c>
      <c r="O2487">
        <v>-24</v>
      </c>
      <c r="P2487">
        <v>3</v>
      </c>
      <c r="Q2487" t="s">
        <v>75</v>
      </c>
      <c r="R2487" t="s">
        <v>8304</v>
      </c>
      <c r="S2487">
        <v>-23.78</v>
      </c>
      <c r="T2487">
        <v>128</v>
      </c>
      <c r="U2487" t="s">
        <v>19</v>
      </c>
      <c r="V2487" s="2">
        <v>42854</v>
      </c>
      <c r="W2487" t="s">
        <v>39</v>
      </c>
      <c r="X2487" t="s">
        <v>139</v>
      </c>
      <c r="Y2487" t="s">
        <v>24</v>
      </c>
    </row>
    <row r="2488" spans="1:25" hidden="1" x14ac:dyDescent="0.35">
      <c r="A2488">
        <v>4</v>
      </c>
      <c r="B2488" t="s">
        <v>43</v>
      </c>
      <c r="C2488">
        <v>6</v>
      </c>
      <c r="D2488" t="s">
        <v>26</v>
      </c>
      <c r="E2488" t="s">
        <v>281</v>
      </c>
      <c r="F2488" t="s">
        <v>13</v>
      </c>
      <c r="G2488" t="s">
        <v>1175</v>
      </c>
      <c r="H2488" s="1">
        <v>0.2</v>
      </c>
      <c r="I2488" s="2">
        <v>42850</v>
      </c>
      <c r="J2488" t="s">
        <v>2198</v>
      </c>
      <c r="K2488" t="s">
        <v>73</v>
      </c>
      <c r="L2488">
        <v>60505</v>
      </c>
      <c r="M2488">
        <v>1377</v>
      </c>
      <c r="N2488" t="s">
        <v>2946</v>
      </c>
      <c r="O2488">
        <v>-55</v>
      </c>
      <c r="P2488">
        <v>2</v>
      </c>
      <c r="Q2488" t="s">
        <v>75</v>
      </c>
      <c r="R2488" t="s">
        <v>8304</v>
      </c>
      <c r="S2488">
        <v>-55.26</v>
      </c>
      <c r="T2488">
        <v>221</v>
      </c>
      <c r="U2488" t="s">
        <v>19</v>
      </c>
      <c r="V2488" s="2">
        <v>42854</v>
      </c>
      <c r="W2488" t="s">
        <v>39</v>
      </c>
      <c r="X2488" t="s">
        <v>139</v>
      </c>
      <c r="Y2488" t="s">
        <v>42</v>
      </c>
    </row>
    <row r="2489" spans="1:25" x14ac:dyDescent="0.35">
      <c r="A2489">
        <v>5</v>
      </c>
      <c r="B2489" t="s">
        <v>43</v>
      </c>
      <c r="C2489">
        <v>6</v>
      </c>
      <c r="D2489" t="s">
        <v>11</v>
      </c>
      <c r="E2489" t="s">
        <v>88</v>
      </c>
      <c r="F2489" t="s">
        <v>13</v>
      </c>
      <c r="G2489" t="s">
        <v>536</v>
      </c>
      <c r="H2489" s="1">
        <v>0.15</v>
      </c>
      <c r="I2489" s="2">
        <v>42968</v>
      </c>
      <c r="J2489" t="s">
        <v>7985</v>
      </c>
      <c r="K2489" t="s">
        <v>30</v>
      </c>
      <c r="L2489">
        <v>94122</v>
      </c>
      <c r="M2489">
        <v>1430</v>
      </c>
      <c r="N2489" t="s">
        <v>5357</v>
      </c>
      <c r="O2489">
        <v>34</v>
      </c>
      <c r="P2489">
        <v>6</v>
      </c>
      <c r="Q2489" t="s">
        <v>32</v>
      </c>
      <c r="R2489" t="s">
        <v>92</v>
      </c>
      <c r="S2489">
        <v>34.49</v>
      </c>
      <c r="T2489">
        <v>586</v>
      </c>
      <c r="U2489" t="s">
        <v>33</v>
      </c>
      <c r="V2489" s="2">
        <v>42973</v>
      </c>
      <c r="W2489" t="s">
        <v>39</v>
      </c>
      <c r="X2489" t="s">
        <v>34</v>
      </c>
      <c r="Y2489" t="s">
        <v>22</v>
      </c>
    </row>
    <row r="2490" spans="1:25" x14ac:dyDescent="0.35">
      <c r="A2490">
        <v>5</v>
      </c>
      <c r="B2490" t="s">
        <v>43</v>
      </c>
      <c r="C2490">
        <v>6</v>
      </c>
      <c r="D2490" t="s">
        <v>26</v>
      </c>
      <c r="E2490" t="s">
        <v>88</v>
      </c>
      <c r="F2490" t="s">
        <v>13</v>
      </c>
      <c r="G2490" t="s">
        <v>536</v>
      </c>
      <c r="H2490" s="1">
        <v>0</v>
      </c>
      <c r="I2490" s="2">
        <v>42968</v>
      </c>
      <c r="J2490" t="s">
        <v>7985</v>
      </c>
      <c r="K2490" t="s">
        <v>30</v>
      </c>
      <c r="L2490">
        <v>94122</v>
      </c>
      <c r="M2490">
        <v>418</v>
      </c>
      <c r="N2490" t="s">
        <v>1056</v>
      </c>
      <c r="O2490">
        <v>3</v>
      </c>
      <c r="P2490">
        <v>1</v>
      </c>
      <c r="Q2490" t="s">
        <v>32</v>
      </c>
      <c r="R2490" t="s">
        <v>92</v>
      </c>
      <c r="S2490">
        <v>3.24</v>
      </c>
      <c r="T2490">
        <v>81</v>
      </c>
      <c r="U2490" t="s">
        <v>33</v>
      </c>
      <c r="V2490" s="2">
        <v>42973</v>
      </c>
      <c r="W2490" t="s">
        <v>39</v>
      </c>
      <c r="X2490" t="s">
        <v>34</v>
      </c>
      <c r="Y2490" t="s">
        <v>42</v>
      </c>
    </row>
    <row r="2491" spans="1:25" hidden="1" x14ac:dyDescent="0.35">
      <c r="A2491">
        <v>2</v>
      </c>
      <c r="B2491" t="s">
        <v>25</v>
      </c>
      <c r="C2491">
        <v>1</v>
      </c>
      <c r="D2491" t="s">
        <v>26</v>
      </c>
      <c r="E2491" t="s">
        <v>99</v>
      </c>
      <c r="F2491" t="s">
        <v>13</v>
      </c>
      <c r="G2491" t="s">
        <v>462</v>
      </c>
      <c r="H2491" s="1">
        <v>0.2</v>
      </c>
      <c r="I2491" s="2">
        <v>42832</v>
      </c>
      <c r="J2491" t="s">
        <v>7238</v>
      </c>
      <c r="K2491" t="s">
        <v>102</v>
      </c>
      <c r="L2491">
        <v>19140</v>
      </c>
      <c r="M2491">
        <v>1147</v>
      </c>
      <c r="N2491" t="s">
        <v>1304</v>
      </c>
      <c r="O2491">
        <v>1</v>
      </c>
      <c r="P2491">
        <v>3</v>
      </c>
      <c r="Q2491" t="s">
        <v>104</v>
      </c>
      <c r="R2491" t="s">
        <v>8304</v>
      </c>
      <c r="S2491">
        <v>1.03</v>
      </c>
      <c r="T2491">
        <v>12</v>
      </c>
      <c r="U2491" t="s">
        <v>76</v>
      </c>
      <c r="V2491" s="2">
        <v>42834</v>
      </c>
      <c r="W2491" t="s">
        <v>130</v>
      </c>
      <c r="X2491" t="s">
        <v>105</v>
      </c>
      <c r="Y2491" t="s">
        <v>49</v>
      </c>
    </row>
    <row r="2492" spans="1:25" hidden="1" x14ac:dyDescent="0.35">
      <c r="A2492">
        <v>5</v>
      </c>
      <c r="B2492" t="s">
        <v>43</v>
      </c>
      <c r="C2492">
        <v>6</v>
      </c>
      <c r="D2492" t="s">
        <v>26</v>
      </c>
      <c r="E2492" t="s">
        <v>3727</v>
      </c>
      <c r="F2492" t="s">
        <v>13</v>
      </c>
      <c r="G2492" t="s">
        <v>828</v>
      </c>
      <c r="H2492" s="1">
        <v>0</v>
      </c>
      <c r="I2492" s="2">
        <v>42921</v>
      </c>
      <c r="J2492" t="s">
        <v>7416</v>
      </c>
      <c r="K2492" t="s">
        <v>73</v>
      </c>
      <c r="L2492">
        <v>48310</v>
      </c>
      <c r="M2492">
        <v>534</v>
      </c>
      <c r="N2492" t="s">
        <v>4217</v>
      </c>
      <c r="O2492">
        <v>9</v>
      </c>
      <c r="P2492">
        <v>5</v>
      </c>
      <c r="Q2492" t="s">
        <v>75</v>
      </c>
      <c r="R2492" t="s">
        <v>8304</v>
      </c>
      <c r="S2492">
        <v>8.93</v>
      </c>
      <c r="T2492">
        <v>19</v>
      </c>
      <c r="U2492" t="s">
        <v>76</v>
      </c>
      <c r="V2492" s="2">
        <v>42926</v>
      </c>
      <c r="W2492" t="s">
        <v>39</v>
      </c>
      <c r="X2492" t="s">
        <v>156</v>
      </c>
      <c r="Y2492" t="s">
        <v>54</v>
      </c>
    </row>
    <row r="2493" spans="1:25" hidden="1" x14ac:dyDescent="0.35">
      <c r="A2493">
        <v>5</v>
      </c>
      <c r="B2493" t="s">
        <v>25</v>
      </c>
      <c r="C2493">
        <v>3</v>
      </c>
      <c r="D2493" t="s">
        <v>11</v>
      </c>
      <c r="E2493" t="s">
        <v>171</v>
      </c>
      <c r="F2493" t="s">
        <v>13</v>
      </c>
      <c r="G2493" t="s">
        <v>1869</v>
      </c>
      <c r="H2493" s="1">
        <v>0.1</v>
      </c>
      <c r="I2493" s="2">
        <v>43073</v>
      </c>
      <c r="J2493" t="s">
        <v>1938</v>
      </c>
      <c r="K2493" t="s">
        <v>102</v>
      </c>
      <c r="L2493">
        <v>10035</v>
      </c>
      <c r="M2493">
        <v>738</v>
      </c>
      <c r="N2493" t="s">
        <v>1899</v>
      </c>
      <c r="O2493">
        <v>30</v>
      </c>
      <c r="P2493">
        <v>7</v>
      </c>
      <c r="Q2493" t="s">
        <v>104</v>
      </c>
      <c r="R2493" t="s">
        <v>8304</v>
      </c>
      <c r="S2493">
        <v>29.88</v>
      </c>
      <c r="T2493">
        <v>384</v>
      </c>
      <c r="U2493" t="s">
        <v>19</v>
      </c>
      <c r="V2493" s="2">
        <v>43078</v>
      </c>
      <c r="W2493" t="s">
        <v>20</v>
      </c>
      <c r="X2493" t="s">
        <v>175</v>
      </c>
      <c r="Y2493" t="s">
        <v>24</v>
      </c>
    </row>
    <row r="2494" spans="1:25" hidden="1" x14ac:dyDescent="0.35">
      <c r="A2494">
        <v>5</v>
      </c>
      <c r="B2494" t="s">
        <v>25</v>
      </c>
      <c r="C2494">
        <v>3</v>
      </c>
      <c r="D2494" t="s">
        <v>26</v>
      </c>
      <c r="E2494" t="s">
        <v>171</v>
      </c>
      <c r="F2494" t="s">
        <v>13</v>
      </c>
      <c r="G2494" t="s">
        <v>1869</v>
      </c>
      <c r="H2494" s="1">
        <v>0</v>
      </c>
      <c r="I2494" s="2">
        <v>43073</v>
      </c>
      <c r="J2494" t="s">
        <v>1938</v>
      </c>
      <c r="K2494" t="s">
        <v>102</v>
      </c>
      <c r="L2494">
        <v>10035</v>
      </c>
      <c r="M2494">
        <v>1614</v>
      </c>
      <c r="N2494" t="s">
        <v>3450</v>
      </c>
      <c r="O2494">
        <v>9</v>
      </c>
      <c r="P2494">
        <v>3</v>
      </c>
      <c r="Q2494" t="s">
        <v>104</v>
      </c>
      <c r="R2494" t="s">
        <v>8304</v>
      </c>
      <c r="S2494">
        <v>8.7899999999999991</v>
      </c>
      <c r="T2494">
        <v>18</v>
      </c>
      <c r="U2494" t="s">
        <v>19</v>
      </c>
      <c r="V2494" s="2">
        <v>43078</v>
      </c>
      <c r="W2494" t="s">
        <v>20</v>
      </c>
      <c r="X2494" t="s">
        <v>175</v>
      </c>
      <c r="Y2494" t="s">
        <v>119</v>
      </c>
    </row>
    <row r="2495" spans="1:25" hidden="1" x14ac:dyDescent="0.35">
      <c r="A2495">
        <v>5</v>
      </c>
      <c r="B2495" t="s">
        <v>25</v>
      </c>
      <c r="C2495">
        <v>3</v>
      </c>
      <c r="D2495" t="s">
        <v>50</v>
      </c>
      <c r="E2495" t="s">
        <v>171</v>
      </c>
      <c r="F2495" t="s">
        <v>13</v>
      </c>
      <c r="G2495" t="s">
        <v>1869</v>
      </c>
      <c r="H2495" s="1">
        <v>0</v>
      </c>
      <c r="I2495" s="2">
        <v>43073</v>
      </c>
      <c r="J2495" t="s">
        <v>1938</v>
      </c>
      <c r="K2495" t="s">
        <v>102</v>
      </c>
      <c r="L2495">
        <v>10035</v>
      </c>
      <c r="M2495">
        <v>1653</v>
      </c>
      <c r="N2495" t="s">
        <v>4882</v>
      </c>
      <c r="O2495">
        <v>540</v>
      </c>
      <c r="P2495">
        <v>5</v>
      </c>
      <c r="Q2495" t="s">
        <v>104</v>
      </c>
      <c r="R2495" t="s">
        <v>8304</v>
      </c>
      <c r="S2495">
        <v>539.91999999999996</v>
      </c>
      <c r="T2495">
        <v>1800</v>
      </c>
      <c r="U2495" t="s">
        <v>19</v>
      </c>
      <c r="V2495" s="2">
        <v>43078</v>
      </c>
      <c r="W2495" t="s">
        <v>20</v>
      </c>
      <c r="X2495" t="s">
        <v>175</v>
      </c>
      <c r="Y2495" t="s">
        <v>52</v>
      </c>
    </row>
    <row r="2496" spans="1:25" hidden="1" x14ac:dyDescent="0.35">
      <c r="A2496">
        <v>2</v>
      </c>
      <c r="B2496" t="s">
        <v>25</v>
      </c>
      <c r="C2496">
        <v>1</v>
      </c>
      <c r="D2496" t="s">
        <v>26</v>
      </c>
      <c r="E2496" t="s">
        <v>65</v>
      </c>
      <c r="F2496" t="s">
        <v>13</v>
      </c>
      <c r="G2496" t="s">
        <v>1139</v>
      </c>
      <c r="H2496" s="1">
        <v>0</v>
      </c>
      <c r="I2496" s="2">
        <v>43076</v>
      </c>
      <c r="J2496" t="s">
        <v>1140</v>
      </c>
      <c r="K2496" t="s">
        <v>30</v>
      </c>
      <c r="L2496">
        <v>98105</v>
      </c>
      <c r="M2496">
        <v>119</v>
      </c>
      <c r="N2496" t="s">
        <v>1141</v>
      </c>
      <c r="O2496">
        <v>0</v>
      </c>
      <c r="P2496">
        <v>2</v>
      </c>
      <c r="Q2496" t="s">
        <v>32</v>
      </c>
      <c r="R2496" t="s">
        <v>8304</v>
      </c>
      <c r="S2496">
        <v>0</v>
      </c>
      <c r="T2496">
        <v>4</v>
      </c>
      <c r="U2496" t="s">
        <v>19</v>
      </c>
      <c r="V2496" s="2">
        <v>43078</v>
      </c>
      <c r="W2496" t="s">
        <v>130</v>
      </c>
      <c r="X2496" t="s">
        <v>69</v>
      </c>
      <c r="Y2496" t="s">
        <v>176</v>
      </c>
    </row>
    <row r="2497" spans="1:25" hidden="1" x14ac:dyDescent="0.35">
      <c r="A2497">
        <v>2</v>
      </c>
      <c r="B2497" t="s">
        <v>25</v>
      </c>
      <c r="C2497">
        <v>1</v>
      </c>
      <c r="D2497" t="s">
        <v>26</v>
      </c>
      <c r="E2497" t="s">
        <v>65</v>
      </c>
      <c r="F2497" t="s">
        <v>13</v>
      </c>
      <c r="G2497" t="s">
        <v>1139</v>
      </c>
      <c r="H2497" s="1">
        <v>0</v>
      </c>
      <c r="I2497" s="2">
        <v>43076</v>
      </c>
      <c r="J2497" t="s">
        <v>1140</v>
      </c>
      <c r="K2497" t="s">
        <v>30</v>
      </c>
      <c r="L2497">
        <v>98105</v>
      </c>
      <c r="M2497">
        <v>219</v>
      </c>
      <c r="N2497" t="s">
        <v>682</v>
      </c>
      <c r="O2497">
        <v>1</v>
      </c>
      <c r="P2497">
        <v>1</v>
      </c>
      <c r="Q2497" t="s">
        <v>32</v>
      </c>
      <c r="R2497" t="s">
        <v>8304</v>
      </c>
      <c r="S2497">
        <v>1.2</v>
      </c>
      <c r="T2497">
        <v>3</v>
      </c>
      <c r="U2497" t="s">
        <v>19</v>
      </c>
      <c r="V2497" s="2">
        <v>43078</v>
      </c>
      <c r="W2497" t="s">
        <v>130</v>
      </c>
      <c r="X2497" t="s">
        <v>69</v>
      </c>
      <c r="Y2497" t="s">
        <v>35</v>
      </c>
    </row>
    <row r="2498" spans="1:25" x14ac:dyDescent="0.35">
      <c r="A2498">
        <v>4</v>
      </c>
      <c r="B2498" t="s">
        <v>43</v>
      </c>
      <c r="C2498">
        <v>6</v>
      </c>
      <c r="D2498" t="s">
        <v>11</v>
      </c>
      <c r="E2498" t="s">
        <v>572</v>
      </c>
      <c r="F2498" t="s">
        <v>13</v>
      </c>
      <c r="G2498" t="s">
        <v>782</v>
      </c>
      <c r="H2498" s="1">
        <v>0.15</v>
      </c>
      <c r="I2498" s="2">
        <v>42983</v>
      </c>
      <c r="J2498" t="s">
        <v>7853</v>
      </c>
      <c r="K2498" t="s">
        <v>30</v>
      </c>
      <c r="L2498">
        <v>92105</v>
      </c>
      <c r="M2498">
        <v>1429</v>
      </c>
      <c r="N2498" t="s">
        <v>1500</v>
      </c>
      <c r="O2498">
        <v>-21</v>
      </c>
      <c r="P2498">
        <v>3</v>
      </c>
      <c r="Q2498" t="s">
        <v>32</v>
      </c>
      <c r="R2498" t="s">
        <v>92</v>
      </c>
      <c r="S2498">
        <v>-20.7</v>
      </c>
      <c r="T2498">
        <v>293</v>
      </c>
      <c r="U2498" t="s">
        <v>19</v>
      </c>
      <c r="V2498" s="2">
        <v>42987</v>
      </c>
      <c r="W2498" t="s">
        <v>39</v>
      </c>
      <c r="X2498" t="s">
        <v>34</v>
      </c>
      <c r="Y2498" t="s">
        <v>22</v>
      </c>
    </row>
    <row r="2499" spans="1:25" x14ac:dyDescent="0.35">
      <c r="A2499">
        <v>4</v>
      </c>
      <c r="B2499" t="s">
        <v>43</v>
      </c>
      <c r="C2499">
        <v>6</v>
      </c>
      <c r="D2499" t="s">
        <v>11</v>
      </c>
      <c r="E2499" t="s">
        <v>572</v>
      </c>
      <c r="F2499" t="s">
        <v>13</v>
      </c>
      <c r="G2499" t="s">
        <v>782</v>
      </c>
      <c r="H2499" s="1">
        <v>0.15</v>
      </c>
      <c r="I2499" s="2">
        <v>42983</v>
      </c>
      <c r="J2499" t="s">
        <v>7853</v>
      </c>
      <c r="K2499" t="s">
        <v>30</v>
      </c>
      <c r="L2499">
        <v>92105</v>
      </c>
      <c r="M2499">
        <v>1428</v>
      </c>
      <c r="N2499" t="s">
        <v>1611</v>
      </c>
      <c r="O2499">
        <v>-5</v>
      </c>
      <c r="P2499">
        <v>4</v>
      </c>
      <c r="Q2499" t="s">
        <v>32</v>
      </c>
      <c r="R2499" t="s">
        <v>92</v>
      </c>
      <c r="S2499">
        <v>-4.84</v>
      </c>
      <c r="T2499">
        <v>411</v>
      </c>
      <c r="U2499" t="s">
        <v>19</v>
      </c>
      <c r="V2499" s="2">
        <v>42987</v>
      </c>
      <c r="W2499" t="s">
        <v>39</v>
      </c>
      <c r="X2499" t="s">
        <v>34</v>
      </c>
      <c r="Y2499" t="s">
        <v>22</v>
      </c>
    </row>
    <row r="2500" spans="1:25" x14ac:dyDescent="0.35">
      <c r="A2500">
        <v>4</v>
      </c>
      <c r="B2500" t="s">
        <v>43</v>
      </c>
      <c r="C2500">
        <v>6</v>
      </c>
      <c r="D2500" t="s">
        <v>26</v>
      </c>
      <c r="E2500" t="s">
        <v>572</v>
      </c>
      <c r="F2500" t="s">
        <v>13</v>
      </c>
      <c r="G2500" t="s">
        <v>782</v>
      </c>
      <c r="H2500" s="1">
        <v>0.2</v>
      </c>
      <c r="I2500" s="2">
        <v>42983</v>
      </c>
      <c r="J2500" t="s">
        <v>7853</v>
      </c>
      <c r="K2500" t="s">
        <v>30</v>
      </c>
      <c r="L2500">
        <v>92105</v>
      </c>
      <c r="M2500">
        <v>536</v>
      </c>
      <c r="N2500" t="s">
        <v>4199</v>
      </c>
      <c r="O2500">
        <v>10</v>
      </c>
      <c r="P2500">
        <v>6</v>
      </c>
      <c r="Q2500" t="s">
        <v>32</v>
      </c>
      <c r="R2500" t="s">
        <v>92</v>
      </c>
      <c r="S2500">
        <v>9.6999999999999993</v>
      </c>
      <c r="T2500">
        <v>29</v>
      </c>
      <c r="U2500" t="s">
        <v>19</v>
      </c>
      <c r="V2500" s="2">
        <v>42987</v>
      </c>
      <c r="W2500" t="s">
        <v>39</v>
      </c>
      <c r="X2500" t="s">
        <v>34</v>
      </c>
      <c r="Y2500" t="s">
        <v>54</v>
      </c>
    </row>
    <row r="2501" spans="1:25" hidden="1" x14ac:dyDescent="0.35">
      <c r="A2501">
        <v>7</v>
      </c>
      <c r="B2501" t="s">
        <v>25</v>
      </c>
      <c r="C2501">
        <v>6</v>
      </c>
      <c r="D2501" t="s">
        <v>26</v>
      </c>
      <c r="E2501" t="s">
        <v>122</v>
      </c>
      <c r="F2501" t="s">
        <v>13</v>
      </c>
      <c r="G2501" t="s">
        <v>793</v>
      </c>
      <c r="H2501" s="1">
        <v>0.8</v>
      </c>
      <c r="I2501" s="2">
        <v>42853</v>
      </c>
      <c r="J2501" t="s">
        <v>794</v>
      </c>
      <c r="K2501" t="s">
        <v>73</v>
      </c>
      <c r="L2501">
        <v>77095</v>
      </c>
      <c r="M2501">
        <v>812</v>
      </c>
      <c r="N2501" t="s">
        <v>795</v>
      </c>
      <c r="O2501">
        <v>-20</v>
      </c>
      <c r="P2501">
        <v>3</v>
      </c>
      <c r="Q2501" t="s">
        <v>75</v>
      </c>
      <c r="R2501" t="s">
        <v>8304</v>
      </c>
      <c r="S2501">
        <v>-20.329999999999998</v>
      </c>
      <c r="T2501">
        <v>9</v>
      </c>
      <c r="U2501" t="s">
        <v>19</v>
      </c>
      <c r="V2501" s="2">
        <v>42860</v>
      </c>
      <c r="W2501" t="s">
        <v>39</v>
      </c>
      <c r="X2501" t="s">
        <v>77</v>
      </c>
      <c r="Y2501" t="s">
        <v>56</v>
      </c>
    </row>
    <row r="2502" spans="1:25" hidden="1" x14ac:dyDescent="0.35">
      <c r="A2502">
        <v>7</v>
      </c>
      <c r="B2502" t="s">
        <v>25</v>
      </c>
      <c r="C2502">
        <v>6</v>
      </c>
      <c r="D2502" t="s">
        <v>26</v>
      </c>
      <c r="E2502" t="s">
        <v>122</v>
      </c>
      <c r="F2502" t="s">
        <v>13</v>
      </c>
      <c r="G2502" t="s">
        <v>793</v>
      </c>
      <c r="H2502" s="1">
        <v>0.2</v>
      </c>
      <c r="I2502" s="2">
        <v>42853</v>
      </c>
      <c r="J2502" t="s">
        <v>794</v>
      </c>
      <c r="K2502" t="s">
        <v>73</v>
      </c>
      <c r="L2502">
        <v>77095</v>
      </c>
      <c r="M2502">
        <v>118</v>
      </c>
      <c r="N2502" t="s">
        <v>796</v>
      </c>
      <c r="O2502">
        <v>3</v>
      </c>
      <c r="P2502">
        <v>3</v>
      </c>
      <c r="Q2502" t="s">
        <v>75</v>
      </c>
      <c r="R2502" t="s">
        <v>8304</v>
      </c>
      <c r="S2502">
        <v>2.68</v>
      </c>
      <c r="T2502">
        <v>24</v>
      </c>
      <c r="U2502" t="s">
        <v>19</v>
      </c>
      <c r="V2502" s="2">
        <v>42860</v>
      </c>
      <c r="W2502" t="s">
        <v>39</v>
      </c>
      <c r="X2502" t="s">
        <v>77</v>
      </c>
      <c r="Y2502" t="s">
        <v>42</v>
      </c>
    </row>
    <row r="2503" spans="1:25" hidden="1" x14ac:dyDescent="0.35">
      <c r="A2503">
        <v>7</v>
      </c>
      <c r="B2503" t="s">
        <v>25</v>
      </c>
      <c r="C2503">
        <v>6</v>
      </c>
      <c r="D2503" t="s">
        <v>26</v>
      </c>
      <c r="E2503" t="s">
        <v>122</v>
      </c>
      <c r="F2503" t="s">
        <v>13</v>
      </c>
      <c r="G2503" t="s">
        <v>793</v>
      </c>
      <c r="H2503" s="1">
        <v>0.8</v>
      </c>
      <c r="I2503" s="2">
        <v>42853</v>
      </c>
      <c r="J2503" t="s">
        <v>794</v>
      </c>
      <c r="K2503" t="s">
        <v>73</v>
      </c>
      <c r="L2503">
        <v>77095</v>
      </c>
      <c r="M2503">
        <v>714</v>
      </c>
      <c r="N2503" t="s">
        <v>8171</v>
      </c>
      <c r="O2503">
        <v>-19</v>
      </c>
      <c r="P2503">
        <v>4</v>
      </c>
      <c r="Q2503" t="s">
        <v>75</v>
      </c>
      <c r="R2503" t="s">
        <v>8304</v>
      </c>
      <c r="S2503">
        <v>-18.87</v>
      </c>
      <c r="T2503">
        <v>12</v>
      </c>
      <c r="U2503" t="s">
        <v>19</v>
      </c>
      <c r="V2503" s="2">
        <v>42860</v>
      </c>
      <c r="W2503" t="s">
        <v>39</v>
      </c>
      <c r="X2503" t="s">
        <v>77</v>
      </c>
      <c r="Y2503" t="s">
        <v>54</v>
      </c>
    </row>
    <row r="2504" spans="1:25" hidden="1" x14ac:dyDescent="0.35">
      <c r="A2504">
        <v>0</v>
      </c>
      <c r="B2504" t="s">
        <v>10</v>
      </c>
      <c r="C2504">
        <v>0</v>
      </c>
      <c r="D2504" t="s">
        <v>11</v>
      </c>
      <c r="E2504" t="s">
        <v>493</v>
      </c>
      <c r="F2504" t="s">
        <v>13</v>
      </c>
      <c r="G2504" t="s">
        <v>5236</v>
      </c>
      <c r="H2504" s="1">
        <v>0.2</v>
      </c>
      <c r="I2504" s="2">
        <v>43033</v>
      </c>
      <c r="J2504" t="s">
        <v>5342</v>
      </c>
      <c r="K2504" t="s">
        <v>30</v>
      </c>
      <c r="L2504">
        <v>80219</v>
      </c>
      <c r="M2504">
        <v>756</v>
      </c>
      <c r="N2504" t="s">
        <v>1935</v>
      </c>
      <c r="O2504">
        <v>-29</v>
      </c>
      <c r="P2504">
        <v>8</v>
      </c>
      <c r="Q2504" t="s">
        <v>32</v>
      </c>
      <c r="R2504" t="s">
        <v>8304</v>
      </c>
      <c r="S2504">
        <v>-29.12</v>
      </c>
      <c r="T2504">
        <v>582</v>
      </c>
      <c r="U2504" t="s">
        <v>33</v>
      </c>
      <c r="V2504" s="2">
        <v>43033</v>
      </c>
      <c r="W2504" t="s">
        <v>773</v>
      </c>
      <c r="X2504" t="s">
        <v>285</v>
      </c>
      <c r="Y2504" t="s">
        <v>24</v>
      </c>
    </row>
    <row r="2505" spans="1:25" hidden="1" x14ac:dyDescent="0.35">
      <c r="A2505">
        <v>7</v>
      </c>
      <c r="B2505" t="s">
        <v>25</v>
      </c>
      <c r="C2505">
        <v>6</v>
      </c>
      <c r="D2505" t="s">
        <v>26</v>
      </c>
      <c r="E2505" t="s">
        <v>171</v>
      </c>
      <c r="F2505" t="s">
        <v>13</v>
      </c>
      <c r="G2505" t="s">
        <v>849</v>
      </c>
      <c r="H2505" s="1">
        <v>0</v>
      </c>
      <c r="I2505" s="2">
        <v>43098</v>
      </c>
      <c r="J2505" t="s">
        <v>4061</v>
      </c>
      <c r="K2505" t="s">
        <v>102</v>
      </c>
      <c r="L2505">
        <v>10035</v>
      </c>
      <c r="M2505">
        <v>85</v>
      </c>
      <c r="N2505" t="s">
        <v>3591</v>
      </c>
      <c r="O2505">
        <v>0</v>
      </c>
      <c r="P2505">
        <v>2</v>
      </c>
      <c r="Q2505" t="s">
        <v>104</v>
      </c>
      <c r="R2505" t="s">
        <v>8304</v>
      </c>
      <c r="S2505">
        <v>0.06</v>
      </c>
      <c r="T2505">
        <v>6</v>
      </c>
      <c r="U2505" t="s">
        <v>19</v>
      </c>
      <c r="V2505" s="2">
        <v>43105</v>
      </c>
      <c r="W2505" t="s">
        <v>39</v>
      </c>
      <c r="X2505" t="s">
        <v>175</v>
      </c>
      <c r="Y2505" t="s">
        <v>356</v>
      </c>
    </row>
    <row r="2506" spans="1:25" hidden="1" x14ac:dyDescent="0.35">
      <c r="A2506">
        <v>4</v>
      </c>
      <c r="B2506" t="s">
        <v>25</v>
      </c>
      <c r="C2506">
        <v>3</v>
      </c>
      <c r="D2506" t="s">
        <v>26</v>
      </c>
      <c r="E2506" t="s">
        <v>171</v>
      </c>
      <c r="F2506" t="s">
        <v>13</v>
      </c>
      <c r="G2506" t="s">
        <v>2372</v>
      </c>
      <c r="H2506" s="1">
        <v>0</v>
      </c>
      <c r="I2506" s="2">
        <v>42867</v>
      </c>
      <c r="J2506" t="s">
        <v>3456</v>
      </c>
      <c r="K2506" t="s">
        <v>102</v>
      </c>
      <c r="L2506">
        <v>10024</v>
      </c>
      <c r="M2506">
        <v>1300</v>
      </c>
      <c r="N2506" t="s">
        <v>3457</v>
      </c>
      <c r="O2506">
        <v>10</v>
      </c>
      <c r="P2506">
        <v>3</v>
      </c>
      <c r="Q2506" t="s">
        <v>104</v>
      </c>
      <c r="R2506" t="s">
        <v>8304</v>
      </c>
      <c r="S2506">
        <v>9.89</v>
      </c>
      <c r="T2506">
        <v>37</v>
      </c>
      <c r="U2506" t="s">
        <v>19</v>
      </c>
      <c r="V2506" s="2">
        <v>42871</v>
      </c>
      <c r="W2506" t="s">
        <v>20</v>
      </c>
      <c r="X2506" t="s">
        <v>175</v>
      </c>
      <c r="Y2506" t="s">
        <v>42</v>
      </c>
    </row>
    <row r="2507" spans="1:25" hidden="1" x14ac:dyDescent="0.35">
      <c r="A2507">
        <v>6</v>
      </c>
      <c r="B2507" t="s">
        <v>10</v>
      </c>
      <c r="C2507">
        <v>6</v>
      </c>
      <c r="D2507" t="s">
        <v>26</v>
      </c>
      <c r="E2507" t="s">
        <v>258</v>
      </c>
      <c r="F2507" t="s">
        <v>13</v>
      </c>
      <c r="G2507" t="s">
        <v>114</v>
      </c>
      <c r="H2507" s="1">
        <v>0.2</v>
      </c>
      <c r="I2507" s="2">
        <v>43004</v>
      </c>
      <c r="J2507" t="s">
        <v>632</v>
      </c>
      <c r="K2507" t="s">
        <v>30</v>
      </c>
      <c r="L2507">
        <v>97206</v>
      </c>
      <c r="M2507">
        <v>538</v>
      </c>
      <c r="N2507" t="s">
        <v>125</v>
      </c>
      <c r="O2507">
        <v>48</v>
      </c>
      <c r="P2507">
        <v>5</v>
      </c>
      <c r="Q2507" t="s">
        <v>32</v>
      </c>
      <c r="R2507" t="s">
        <v>8304</v>
      </c>
      <c r="S2507">
        <v>47.84</v>
      </c>
      <c r="T2507">
        <v>142</v>
      </c>
      <c r="U2507" t="s">
        <v>19</v>
      </c>
      <c r="V2507" s="2">
        <v>43010</v>
      </c>
      <c r="W2507" t="s">
        <v>39</v>
      </c>
      <c r="X2507" t="s">
        <v>262</v>
      </c>
      <c r="Y2507" t="s">
        <v>64</v>
      </c>
    </row>
    <row r="2508" spans="1:25" hidden="1" x14ac:dyDescent="0.35">
      <c r="A2508">
        <v>6</v>
      </c>
      <c r="B2508" t="s">
        <v>10</v>
      </c>
      <c r="C2508">
        <v>6</v>
      </c>
      <c r="D2508" t="s">
        <v>50</v>
      </c>
      <c r="E2508" t="s">
        <v>258</v>
      </c>
      <c r="F2508" t="s">
        <v>13</v>
      </c>
      <c r="G2508" t="s">
        <v>114</v>
      </c>
      <c r="H2508" s="1">
        <v>0.2</v>
      </c>
      <c r="I2508" s="2">
        <v>43004</v>
      </c>
      <c r="J2508" t="s">
        <v>632</v>
      </c>
      <c r="K2508" t="s">
        <v>30</v>
      </c>
      <c r="L2508">
        <v>97206</v>
      </c>
      <c r="M2508">
        <v>1093</v>
      </c>
      <c r="N2508" t="s">
        <v>633</v>
      </c>
      <c r="O2508">
        <v>48</v>
      </c>
      <c r="P2508">
        <v>5</v>
      </c>
      <c r="Q2508" t="s">
        <v>32</v>
      </c>
      <c r="R2508" t="s">
        <v>8304</v>
      </c>
      <c r="S2508">
        <v>47.96</v>
      </c>
      <c r="T2508">
        <v>240</v>
      </c>
      <c r="U2508" t="s">
        <v>19</v>
      </c>
      <c r="V2508" s="2">
        <v>43010</v>
      </c>
      <c r="W2508" t="s">
        <v>39</v>
      </c>
      <c r="X2508" t="s">
        <v>262</v>
      </c>
      <c r="Y2508" t="s">
        <v>113</v>
      </c>
    </row>
    <row r="2509" spans="1:25" hidden="1" x14ac:dyDescent="0.35">
      <c r="A2509">
        <v>6</v>
      </c>
      <c r="B2509" t="s">
        <v>10</v>
      </c>
      <c r="C2509">
        <v>6</v>
      </c>
      <c r="D2509" t="s">
        <v>26</v>
      </c>
      <c r="E2509" t="s">
        <v>258</v>
      </c>
      <c r="F2509" t="s">
        <v>13</v>
      </c>
      <c r="G2509" t="s">
        <v>114</v>
      </c>
      <c r="H2509" s="1">
        <v>0.2</v>
      </c>
      <c r="I2509" s="2">
        <v>43004</v>
      </c>
      <c r="J2509" t="s">
        <v>632</v>
      </c>
      <c r="K2509" t="s">
        <v>30</v>
      </c>
      <c r="L2509">
        <v>97206</v>
      </c>
      <c r="M2509">
        <v>1820</v>
      </c>
      <c r="N2509" t="s">
        <v>634</v>
      </c>
      <c r="O2509">
        <v>11</v>
      </c>
      <c r="P2509">
        <v>6</v>
      </c>
      <c r="Q2509" t="s">
        <v>32</v>
      </c>
      <c r="R2509" t="s">
        <v>8304</v>
      </c>
      <c r="S2509">
        <v>10.89</v>
      </c>
      <c r="T2509">
        <v>31</v>
      </c>
      <c r="U2509" t="s">
        <v>19</v>
      </c>
      <c r="V2509" s="2">
        <v>43010</v>
      </c>
      <c r="W2509" t="s">
        <v>39</v>
      </c>
      <c r="X2509" t="s">
        <v>262</v>
      </c>
      <c r="Y2509" t="s">
        <v>64</v>
      </c>
    </row>
    <row r="2510" spans="1:25" x14ac:dyDescent="0.35">
      <c r="A2510">
        <v>4</v>
      </c>
      <c r="B2510" t="s">
        <v>43</v>
      </c>
      <c r="C2510">
        <v>6</v>
      </c>
      <c r="D2510" t="s">
        <v>11</v>
      </c>
      <c r="E2510" t="s">
        <v>27</v>
      </c>
      <c r="F2510" t="s">
        <v>13</v>
      </c>
      <c r="G2510" t="s">
        <v>8113</v>
      </c>
      <c r="H2510" s="1">
        <v>0.2</v>
      </c>
      <c r="I2510" s="2">
        <v>43041</v>
      </c>
      <c r="J2510" t="s">
        <v>631</v>
      </c>
      <c r="K2510" t="s">
        <v>30</v>
      </c>
      <c r="L2510">
        <v>90004</v>
      </c>
      <c r="M2510">
        <v>314</v>
      </c>
      <c r="N2510" t="s">
        <v>8164</v>
      </c>
      <c r="O2510">
        <v>52</v>
      </c>
      <c r="P2510">
        <v>5</v>
      </c>
      <c r="Q2510" t="s">
        <v>32</v>
      </c>
      <c r="R2510" t="s">
        <v>8304</v>
      </c>
      <c r="S2510">
        <v>51.94</v>
      </c>
      <c r="T2510">
        <v>1039</v>
      </c>
      <c r="U2510" t="s">
        <v>19</v>
      </c>
      <c r="V2510" s="2">
        <v>43045</v>
      </c>
      <c r="W2510" t="s">
        <v>39</v>
      </c>
      <c r="X2510" t="s">
        <v>34</v>
      </c>
      <c r="Y2510" t="s">
        <v>41</v>
      </c>
    </row>
    <row r="2511" spans="1:25" hidden="1" x14ac:dyDescent="0.35">
      <c r="A2511">
        <v>2</v>
      </c>
      <c r="B2511" t="s">
        <v>43</v>
      </c>
      <c r="C2511">
        <v>3</v>
      </c>
      <c r="D2511" t="s">
        <v>11</v>
      </c>
      <c r="E2511" t="s">
        <v>1552</v>
      </c>
      <c r="F2511" t="s">
        <v>13</v>
      </c>
      <c r="G2511" t="s">
        <v>123</v>
      </c>
      <c r="H2511" s="1">
        <v>0</v>
      </c>
      <c r="I2511" s="2">
        <v>43066</v>
      </c>
      <c r="J2511" t="s">
        <v>6950</v>
      </c>
      <c r="K2511" t="s">
        <v>102</v>
      </c>
      <c r="L2511">
        <v>2149</v>
      </c>
      <c r="M2511">
        <v>1368</v>
      </c>
      <c r="N2511" t="s">
        <v>8212</v>
      </c>
      <c r="O2511">
        <v>32</v>
      </c>
      <c r="P2511">
        <v>1</v>
      </c>
      <c r="Q2511" t="s">
        <v>104</v>
      </c>
      <c r="R2511" t="s">
        <v>8304</v>
      </c>
      <c r="S2511">
        <v>32.49</v>
      </c>
      <c r="T2511">
        <v>171</v>
      </c>
      <c r="U2511" t="s">
        <v>76</v>
      </c>
      <c r="V2511" s="2">
        <v>43068</v>
      </c>
      <c r="W2511" t="s">
        <v>20</v>
      </c>
      <c r="X2511" t="s">
        <v>744</v>
      </c>
      <c r="Y2511" t="s">
        <v>22</v>
      </c>
    </row>
    <row r="2512" spans="1:25" hidden="1" x14ac:dyDescent="0.35">
      <c r="A2512">
        <v>2</v>
      </c>
      <c r="B2512" t="s">
        <v>43</v>
      </c>
      <c r="C2512">
        <v>3</v>
      </c>
      <c r="D2512" t="s">
        <v>11</v>
      </c>
      <c r="E2512" t="s">
        <v>1552</v>
      </c>
      <c r="F2512" t="s">
        <v>13</v>
      </c>
      <c r="G2512" t="s">
        <v>123</v>
      </c>
      <c r="H2512" s="1">
        <v>0</v>
      </c>
      <c r="I2512" s="2">
        <v>43066</v>
      </c>
      <c r="J2512" t="s">
        <v>6950</v>
      </c>
      <c r="K2512" t="s">
        <v>102</v>
      </c>
      <c r="L2512">
        <v>2149</v>
      </c>
      <c r="M2512">
        <v>1563</v>
      </c>
      <c r="N2512" t="s">
        <v>8216</v>
      </c>
      <c r="O2512">
        <v>5</v>
      </c>
      <c r="P2512">
        <v>3</v>
      </c>
      <c r="Q2512" t="s">
        <v>104</v>
      </c>
      <c r="R2512" t="s">
        <v>8304</v>
      </c>
      <c r="S2512">
        <v>4.68</v>
      </c>
      <c r="T2512">
        <v>39</v>
      </c>
      <c r="U2512" t="s">
        <v>76</v>
      </c>
      <c r="V2512" s="2">
        <v>43068</v>
      </c>
      <c r="W2512" t="s">
        <v>20</v>
      </c>
      <c r="X2512" t="s">
        <v>744</v>
      </c>
      <c r="Y2512" t="s">
        <v>47</v>
      </c>
    </row>
    <row r="2513" spans="1:25" hidden="1" x14ac:dyDescent="0.35">
      <c r="A2513">
        <v>2</v>
      </c>
      <c r="B2513" t="s">
        <v>43</v>
      </c>
      <c r="C2513">
        <v>3</v>
      </c>
      <c r="D2513" t="s">
        <v>11</v>
      </c>
      <c r="E2513" t="s">
        <v>1552</v>
      </c>
      <c r="F2513" t="s">
        <v>13</v>
      </c>
      <c r="G2513" t="s">
        <v>123</v>
      </c>
      <c r="H2513" s="1">
        <v>0.3</v>
      </c>
      <c r="I2513" s="2">
        <v>43066</v>
      </c>
      <c r="J2513" t="s">
        <v>6950</v>
      </c>
      <c r="K2513" t="s">
        <v>102</v>
      </c>
      <c r="L2513">
        <v>2149</v>
      </c>
      <c r="M2513">
        <v>843</v>
      </c>
      <c r="N2513" t="s">
        <v>2103</v>
      </c>
      <c r="O2513">
        <v>0</v>
      </c>
      <c r="P2513">
        <v>4</v>
      </c>
      <c r="Q2513" t="s">
        <v>104</v>
      </c>
      <c r="R2513" t="s">
        <v>8304</v>
      </c>
      <c r="S2513">
        <v>0</v>
      </c>
      <c r="T2513">
        <v>446</v>
      </c>
      <c r="U2513" t="s">
        <v>76</v>
      </c>
      <c r="V2513" s="2">
        <v>43068</v>
      </c>
      <c r="W2513" t="s">
        <v>20</v>
      </c>
      <c r="X2513" t="s">
        <v>744</v>
      </c>
      <c r="Y2513" t="s">
        <v>41</v>
      </c>
    </row>
    <row r="2514" spans="1:25" hidden="1" x14ac:dyDescent="0.35">
      <c r="A2514">
        <v>2</v>
      </c>
      <c r="B2514" t="s">
        <v>43</v>
      </c>
      <c r="C2514">
        <v>3</v>
      </c>
      <c r="D2514" t="s">
        <v>26</v>
      </c>
      <c r="E2514" t="s">
        <v>1552</v>
      </c>
      <c r="F2514" t="s">
        <v>13</v>
      </c>
      <c r="G2514" t="s">
        <v>123</v>
      </c>
      <c r="H2514" s="1">
        <v>0</v>
      </c>
      <c r="I2514" s="2">
        <v>43066</v>
      </c>
      <c r="J2514" t="s">
        <v>6950</v>
      </c>
      <c r="K2514" t="s">
        <v>102</v>
      </c>
      <c r="L2514">
        <v>2149</v>
      </c>
      <c r="M2514">
        <v>1674</v>
      </c>
      <c r="N2514" t="s">
        <v>2807</v>
      </c>
      <c r="O2514">
        <v>28</v>
      </c>
      <c r="P2514">
        <v>3</v>
      </c>
      <c r="Q2514" t="s">
        <v>104</v>
      </c>
      <c r="R2514" t="s">
        <v>8304</v>
      </c>
      <c r="S2514">
        <v>28.17</v>
      </c>
      <c r="T2514">
        <v>60</v>
      </c>
      <c r="U2514" t="s">
        <v>76</v>
      </c>
      <c r="V2514" s="2">
        <v>43068</v>
      </c>
      <c r="W2514" t="s">
        <v>20</v>
      </c>
      <c r="X2514" t="s">
        <v>744</v>
      </c>
      <c r="Y2514" t="s">
        <v>64</v>
      </c>
    </row>
    <row r="2515" spans="1:25" hidden="1" x14ac:dyDescent="0.35">
      <c r="A2515">
        <v>2</v>
      </c>
      <c r="B2515" t="s">
        <v>43</v>
      </c>
      <c r="C2515">
        <v>3</v>
      </c>
      <c r="D2515" t="s">
        <v>26</v>
      </c>
      <c r="E2515" t="s">
        <v>1552</v>
      </c>
      <c r="F2515" t="s">
        <v>13</v>
      </c>
      <c r="G2515" t="s">
        <v>123</v>
      </c>
      <c r="H2515" s="1">
        <v>0</v>
      </c>
      <c r="I2515" s="2">
        <v>43066</v>
      </c>
      <c r="J2515" t="s">
        <v>6950</v>
      </c>
      <c r="K2515" t="s">
        <v>102</v>
      </c>
      <c r="L2515">
        <v>2149</v>
      </c>
      <c r="M2515">
        <v>1767</v>
      </c>
      <c r="N2515" t="s">
        <v>3462</v>
      </c>
      <c r="O2515">
        <v>70</v>
      </c>
      <c r="P2515">
        <v>5</v>
      </c>
      <c r="Q2515" t="s">
        <v>104</v>
      </c>
      <c r="R2515" t="s">
        <v>8304</v>
      </c>
      <c r="S2515">
        <v>69.7</v>
      </c>
      <c r="T2515">
        <v>155</v>
      </c>
      <c r="U2515" t="s">
        <v>76</v>
      </c>
      <c r="V2515" s="2">
        <v>43068</v>
      </c>
      <c r="W2515" t="s">
        <v>20</v>
      </c>
      <c r="X2515" t="s">
        <v>744</v>
      </c>
      <c r="Y2515" t="s">
        <v>64</v>
      </c>
    </row>
    <row r="2516" spans="1:25" hidden="1" x14ac:dyDescent="0.35">
      <c r="A2516">
        <v>2</v>
      </c>
      <c r="B2516" t="s">
        <v>43</v>
      </c>
      <c r="C2516">
        <v>3</v>
      </c>
      <c r="D2516" t="s">
        <v>26</v>
      </c>
      <c r="E2516" t="s">
        <v>1552</v>
      </c>
      <c r="F2516" t="s">
        <v>13</v>
      </c>
      <c r="G2516" t="s">
        <v>123</v>
      </c>
      <c r="H2516" s="1">
        <v>0</v>
      </c>
      <c r="I2516" s="2">
        <v>43066</v>
      </c>
      <c r="J2516" t="s">
        <v>6950</v>
      </c>
      <c r="K2516" t="s">
        <v>102</v>
      </c>
      <c r="L2516">
        <v>2149</v>
      </c>
      <c r="M2516">
        <v>1775</v>
      </c>
      <c r="N2516" t="s">
        <v>1337</v>
      </c>
      <c r="O2516">
        <v>19</v>
      </c>
      <c r="P2516">
        <v>6</v>
      </c>
      <c r="Q2516" t="s">
        <v>104</v>
      </c>
      <c r="R2516" t="s">
        <v>8304</v>
      </c>
      <c r="S2516">
        <v>19.239999999999998</v>
      </c>
      <c r="T2516">
        <v>40</v>
      </c>
      <c r="U2516" t="s">
        <v>76</v>
      </c>
      <c r="V2516" s="2">
        <v>43068</v>
      </c>
      <c r="W2516" t="s">
        <v>20</v>
      </c>
      <c r="X2516" t="s">
        <v>744</v>
      </c>
      <c r="Y2516" t="s">
        <v>64</v>
      </c>
    </row>
    <row r="2517" spans="1:25" hidden="1" x14ac:dyDescent="0.35">
      <c r="A2517">
        <v>2</v>
      </c>
      <c r="B2517" t="s">
        <v>43</v>
      </c>
      <c r="C2517">
        <v>3</v>
      </c>
      <c r="D2517" t="s">
        <v>50</v>
      </c>
      <c r="E2517" t="s">
        <v>1552</v>
      </c>
      <c r="F2517" t="s">
        <v>13</v>
      </c>
      <c r="G2517" t="s">
        <v>123</v>
      </c>
      <c r="H2517" s="1">
        <v>0</v>
      </c>
      <c r="I2517" s="2">
        <v>43066</v>
      </c>
      <c r="J2517" t="s">
        <v>6950</v>
      </c>
      <c r="K2517" t="s">
        <v>102</v>
      </c>
      <c r="L2517">
        <v>2149</v>
      </c>
      <c r="M2517">
        <v>1008</v>
      </c>
      <c r="N2517" t="s">
        <v>5142</v>
      </c>
      <c r="O2517">
        <v>88</v>
      </c>
      <c r="P2517">
        <v>2</v>
      </c>
      <c r="Q2517" t="s">
        <v>104</v>
      </c>
      <c r="R2517" t="s">
        <v>8304</v>
      </c>
      <c r="S2517">
        <v>88.39</v>
      </c>
      <c r="T2517">
        <v>260</v>
      </c>
      <c r="U2517" t="s">
        <v>76</v>
      </c>
      <c r="V2517" s="2">
        <v>43068</v>
      </c>
      <c r="W2517" t="s">
        <v>20</v>
      </c>
      <c r="X2517" t="s">
        <v>744</v>
      </c>
      <c r="Y2517" t="s">
        <v>113</v>
      </c>
    </row>
    <row r="2518" spans="1:25" hidden="1" x14ac:dyDescent="0.35">
      <c r="A2518">
        <v>5</v>
      </c>
      <c r="B2518" t="s">
        <v>43</v>
      </c>
      <c r="C2518">
        <v>6</v>
      </c>
      <c r="D2518" t="s">
        <v>50</v>
      </c>
      <c r="E2518" t="s">
        <v>171</v>
      </c>
      <c r="F2518" t="s">
        <v>13</v>
      </c>
      <c r="G2518" t="s">
        <v>5602</v>
      </c>
      <c r="H2518" s="1">
        <v>0</v>
      </c>
      <c r="I2518" s="2">
        <v>43040</v>
      </c>
      <c r="J2518" t="s">
        <v>6750</v>
      </c>
      <c r="K2518" t="s">
        <v>102</v>
      </c>
      <c r="L2518">
        <v>10009</v>
      </c>
      <c r="M2518">
        <v>478</v>
      </c>
      <c r="N2518" t="s">
        <v>1153</v>
      </c>
      <c r="O2518">
        <v>1</v>
      </c>
      <c r="P2518">
        <v>1</v>
      </c>
      <c r="Q2518" t="s">
        <v>104</v>
      </c>
      <c r="R2518" t="s">
        <v>8304</v>
      </c>
      <c r="S2518">
        <v>1.34</v>
      </c>
      <c r="T2518">
        <v>5</v>
      </c>
      <c r="U2518" t="s">
        <v>33</v>
      </c>
      <c r="V2518" s="2">
        <v>43045</v>
      </c>
      <c r="W2518" t="s">
        <v>39</v>
      </c>
      <c r="X2518" t="s">
        <v>175</v>
      </c>
      <c r="Y2518" t="s">
        <v>52</v>
      </c>
    </row>
    <row r="2519" spans="1:25" hidden="1" x14ac:dyDescent="0.35">
      <c r="A2519">
        <v>0</v>
      </c>
      <c r="B2519" t="s">
        <v>10</v>
      </c>
      <c r="C2519">
        <v>0</v>
      </c>
      <c r="D2519" t="s">
        <v>26</v>
      </c>
      <c r="E2519" t="s">
        <v>65</v>
      </c>
      <c r="F2519" t="s">
        <v>13</v>
      </c>
      <c r="G2519" t="s">
        <v>556</v>
      </c>
      <c r="H2519" s="1">
        <v>0.2</v>
      </c>
      <c r="I2519" s="2">
        <v>43044</v>
      </c>
      <c r="J2519" t="s">
        <v>3310</v>
      </c>
      <c r="K2519" t="s">
        <v>30</v>
      </c>
      <c r="L2519">
        <v>98105</v>
      </c>
      <c r="M2519">
        <v>270</v>
      </c>
      <c r="N2519" t="s">
        <v>8154</v>
      </c>
      <c r="O2519">
        <v>36</v>
      </c>
      <c r="P2519">
        <v>3</v>
      </c>
      <c r="Q2519" t="s">
        <v>32</v>
      </c>
      <c r="R2519" t="s">
        <v>8304</v>
      </c>
      <c r="S2519">
        <v>35.65</v>
      </c>
      <c r="T2519">
        <v>98</v>
      </c>
      <c r="U2519" t="s">
        <v>19</v>
      </c>
      <c r="V2519" s="2">
        <v>43044</v>
      </c>
      <c r="W2519" t="s">
        <v>773</v>
      </c>
      <c r="X2519" t="s">
        <v>69</v>
      </c>
      <c r="Y2519" t="s">
        <v>54</v>
      </c>
    </row>
    <row r="2520" spans="1:25" hidden="1" x14ac:dyDescent="0.35">
      <c r="A2520">
        <v>1</v>
      </c>
      <c r="B2520" t="s">
        <v>10</v>
      </c>
      <c r="C2520">
        <v>1</v>
      </c>
      <c r="D2520" t="s">
        <v>26</v>
      </c>
      <c r="E2520" t="s">
        <v>59</v>
      </c>
      <c r="F2520" t="s">
        <v>13</v>
      </c>
      <c r="G2520" t="s">
        <v>114</v>
      </c>
      <c r="H2520" s="1">
        <v>0</v>
      </c>
      <c r="I2520" s="2">
        <v>43027</v>
      </c>
      <c r="J2520" t="s">
        <v>2899</v>
      </c>
      <c r="K2520" t="s">
        <v>102</v>
      </c>
      <c r="L2520">
        <v>3301</v>
      </c>
      <c r="M2520">
        <v>1475</v>
      </c>
      <c r="N2520" t="s">
        <v>2900</v>
      </c>
      <c r="O2520">
        <v>17</v>
      </c>
      <c r="P2520">
        <v>3</v>
      </c>
      <c r="Q2520" t="s">
        <v>104</v>
      </c>
      <c r="R2520" t="s">
        <v>8304</v>
      </c>
      <c r="S2520">
        <v>17.22</v>
      </c>
      <c r="T2520">
        <v>34</v>
      </c>
      <c r="U2520" t="s">
        <v>19</v>
      </c>
      <c r="V2520" s="2">
        <v>43028</v>
      </c>
      <c r="W2520" t="s">
        <v>130</v>
      </c>
      <c r="X2520" t="s">
        <v>1529</v>
      </c>
      <c r="Y2520" t="s">
        <v>64</v>
      </c>
    </row>
    <row r="2521" spans="1:25" hidden="1" x14ac:dyDescent="0.35">
      <c r="A2521">
        <v>3</v>
      </c>
      <c r="B2521" t="s">
        <v>25</v>
      </c>
      <c r="C2521">
        <v>1</v>
      </c>
      <c r="D2521" t="s">
        <v>11</v>
      </c>
      <c r="E2521" t="s">
        <v>171</v>
      </c>
      <c r="F2521" t="s">
        <v>13</v>
      </c>
      <c r="G2521" t="s">
        <v>1330</v>
      </c>
      <c r="H2521" s="1">
        <v>0</v>
      </c>
      <c r="I2521" s="2">
        <v>42956</v>
      </c>
      <c r="J2521" t="s">
        <v>1537</v>
      </c>
      <c r="K2521" t="s">
        <v>102</v>
      </c>
      <c r="L2521">
        <v>10024</v>
      </c>
      <c r="M2521">
        <v>1036</v>
      </c>
      <c r="N2521" t="s">
        <v>169</v>
      </c>
      <c r="O2521">
        <v>3</v>
      </c>
      <c r="P2521">
        <v>2</v>
      </c>
      <c r="Q2521" t="s">
        <v>104</v>
      </c>
      <c r="R2521" t="s">
        <v>8304</v>
      </c>
      <c r="S2521">
        <v>2.96</v>
      </c>
      <c r="T2521">
        <v>6</v>
      </c>
      <c r="U2521" t="s">
        <v>19</v>
      </c>
      <c r="V2521" s="2">
        <v>42959</v>
      </c>
      <c r="W2521" t="s">
        <v>130</v>
      </c>
      <c r="X2521" t="s">
        <v>175</v>
      </c>
      <c r="Y2521" t="s">
        <v>47</v>
      </c>
    </row>
    <row r="2522" spans="1:25" hidden="1" x14ac:dyDescent="0.35">
      <c r="A2522">
        <v>3</v>
      </c>
      <c r="B2522" t="s">
        <v>25</v>
      </c>
      <c r="C2522">
        <v>1</v>
      </c>
      <c r="D2522" t="s">
        <v>11</v>
      </c>
      <c r="E2522" t="s">
        <v>171</v>
      </c>
      <c r="F2522" t="s">
        <v>13</v>
      </c>
      <c r="G2522" t="s">
        <v>1330</v>
      </c>
      <c r="H2522" s="1">
        <v>0</v>
      </c>
      <c r="I2522" s="2">
        <v>42956</v>
      </c>
      <c r="J2522" t="s">
        <v>1537</v>
      </c>
      <c r="K2522" t="s">
        <v>102</v>
      </c>
      <c r="L2522">
        <v>10024</v>
      </c>
      <c r="M2522">
        <v>150</v>
      </c>
      <c r="N2522" t="s">
        <v>323</v>
      </c>
      <c r="O2522">
        <v>18</v>
      </c>
      <c r="P2522">
        <v>3</v>
      </c>
      <c r="Q2522" t="s">
        <v>104</v>
      </c>
      <c r="R2522" t="s">
        <v>8304</v>
      </c>
      <c r="S2522">
        <v>18.350000000000001</v>
      </c>
      <c r="T2522">
        <v>47</v>
      </c>
      <c r="U2522" t="s">
        <v>19</v>
      </c>
      <c r="V2522" s="2">
        <v>42959</v>
      </c>
      <c r="W2522" t="s">
        <v>130</v>
      </c>
      <c r="X2522" t="s">
        <v>175</v>
      </c>
      <c r="Y2522" t="s">
        <v>47</v>
      </c>
    </row>
    <row r="2523" spans="1:25" hidden="1" x14ac:dyDescent="0.35">
      <c r="A2523">
        <v>3</v>
      </c>
      <c r="B2523" t="s">
        <v>25</v>
      </c>
      <c r="C2523">
        <v>1</v>
      </c>
      <c r="D2523" t="s">
        <v>11</v>
      </c>
      <c r="E2523" t="s">
        <v>171</v>
      </c>
      <c r="F2523" t="s">
        <v>13</v>
      </c>
      <c r="G2523" t="s">
        <v>1330</v>
      </c>
      <c r="H2523" s="1">
        <v>0.4</v>
      </c>
      <c r="I2523" s="2">
        <v>42956</v>
      </c>
      <c r="J2523" t="s">
        <v>1537</v>
      </c>
      <c r="K2523" t="s">
        <v>102</v>
      </c>
      <c r="L2523">
        <v>10024</v>
      </c>
      <c r="M2523">
        <v>965</v>
      </c>
      <c r="N2523" t="s">
        <v>562</v>
      </c>
      <c r="O2523">
        <v>-153</v>
      </c>
      <c r="P2523">
        <v>9</v>
      </c>
      <c r="Q2523" t="s">
        <v>104</v>
      </c>
      <c r="R2523" t="s">
        <v>8304</v>
      </c>
      <c r="S2523">
        <v>-153.12</v>
      </c>
      <c r="T2523">
        <v>383</v>
      </c>
      <c r="U2523" t="s">
        <v>19</v>
      </c>
      <c r="V2523" s="2">
        <v>42959</v>
      </c>
      <c r="W2523" t="s">
        <v>130</v>
      </c>
      <c r="X2523" t="s">
        <v>175</v>
      </c>
      <c r="Y2523" t="s">
        <v>41</v>
      </c>
    </row>
    <row r="2524" spans="1:25" hidden="1" x14ac:dyDescent="0.35">
      <c r="A2524">
        <v>3</v>
      </c>
      <c r="B2524" t="s">
        <v>25</v>
      </c>
      <c r="C2524">
        <v>1</v>
      </c>
      <c r="D2524" t="s">
        <v>26</v>
      </c>
      <c r="E2524" t="s">
        <v>171</v>
      </c>
      <c r="F2524" t="s">
        <v>13</v>
      </c>
      <c r="G2524" t="s">
        <v>1330</v>
      </c>
      <c r="H2524" s="1">
        <v>0</v>
      </c>
      <c r="I2524" s="2">
        <v>42956</v>
      </c>
      <c r="J2524" t="s">
        <v>1537</v>
      </c>
      <c r="K2524" t="s">
        <v>102</v>
      </c>
      <c r="L2524">
        <v>10024</v>
      </c>
      <c r="M2524">
        <v>1555</v>
      </c>
      <c r="N2524" t="s">
        <v>512</v>
      </c>
      <c r="O2524">
        <v>3</v>
      </c>
      <c r="P2524">
        <v>2</v>
      </c>
      <c r="Q2524" t="s">
        <v>104</v>
      </c>
      <c r="R2524" t="s">
        <v>8304</v>
      </c>
      <c r="S2524">
        <v>2.94</v>
      </c>
      <c r="T2524">
        <v>42</v>
      </c>
      <c r="U2524" t="s">
        <v>19</v>
      </c>
      <c r="V2524" s="2">
        <v>42959</v>
      </c>
      <c r="W2524" t="s">
        <v>130</v>
      </c>
      <c r="X2524" t="s">
        <v>175</v>
      </c>
      <c r="Y2524" t="s">
        <v>42</v>
      </c>
    </row>
    <row r="2525" spans="1:25" hidden="1" x14ac:dyDescent="0.35">
      <c r="A2525">
        <v>3</v>
      </c>
      <c r="B2525" t="s">
        <v>25</v>
      </c>
      <c r="C2525">
        <v>1</v>
      </c>
      <c r="D2525" t="s">
        <v>26</v>
      </c>
      <c r="E2525" t="s">
        <v>171</v>
      </c>
      <c r="F2525" t="s">
        <v>13</v>
      </c>
      <c r="G2525" t="s">
        <v>1330</v>
      </c>
      <c r="H2525" s="1">
        <v>0</v>
      </c>
      <c r="I2525" s="2">
        <v>42956</v>
      </c>
      <c r="J2525" t="s">
        <v>1537</v>
      </c>
      <c r="K2525" t="s">
        <v>102</v>
      </c>
      <c r="L2525">
        <v>10024</v>
      </c>
      <c r="M2525">
        <v>42</v>
      </c>
      <c r="N2525" t="s">
        <v>2896</v>
      </c>
      <c r="O2525">
        <v>5</v>
      </c>
      <c r="P2525">
        <v>3</v>
      </c>
      <c r="Q2525" t="s">
        <v>104</v>
      </c>
      <c r="R2525" t="s">
        <v>8304</v>
      </c>
      <c r="S2525">
        <v>5.01</v>
      </c>
      <c r="T2525">
        <v>11</v>
      </c>
      <c r="U2525" t="s">
        <v>19</v>
      </c>
      <c r="V2525" s="2">
        <v>42959</v>
      </c>
      <c r="W2525" t="s">
        <v>130</v>
      </c>
      <c r="X2525" t="s">
        <v>175</v>
      </c>
      <c r="Y2525" t="s">
        <v>176</v>
      </c>
    </row>
    <row r="2526" spans="1:25" hidden="1" x14ac:dyDescent="0.35">
      <c r="A2526">
        <v>3</v>
      </c>
      <c r="B2526" t="s">
        <v>25</v>
      </c>
      <c r="C2526">
        <v>1</v>
      </c>
      <c r="D2526" t="s">
        <v>26</v>
      </c>
      <c r="E2526" t="s">
        <v>171</v>
      </c>
      <c r="F2526" t="s">
        <v>13</v>
      </c>
      <c r="G2526" t="s">
        <v>1330</v>
      </c>
      <c r="H2526" s="1">
        <v>0</v>
      </c>
      <c r="I2526" s="2">
        <v>42956</v>
      </c>
      <c r="J2526" t="s">
        <v>1537</v>
      </c>
      <c r="K2526" t="s">
        <v>102</v>
      </c>
      <c r="L2526">
        <v>10024</v>
      </c>
      <c r="M2526">
        <v>1676</v>
      </c>
      <c r="N2526" t="s">
        <v>2902</v>
      </c>
      <c r="O2526">
        <v>69</v>
      </c>
      <c r="P2526">
        <v>3</v>
      </c>
      <c r="Q2526" t="s">
        <v>104</v>
      </c>
      <c r="R2526" t="s">
        <v>8304</v>
      </c>
      <c r="S2526">
        <v>68.98</v>
      </c>
      <c r="T2526">
        <v>144</v>
      </c>
      <c r="U2526" t="s">
        <v>19</v>
      </c>
      <c r="V2526" s="2">
        <v>42959</v>
      </c>
      <c r="W2526" t="s">
        <v>130</v>
      </c>
      <c r="X2526" t="s">
        <v>175</v>
      </c>
      <c r="Y2526" t="s">
        <v>64</v>
      </c>
    </row>
    <row r="2527" spans="1:25" hidden="1" x14ac:dyDescent="0.35">
      <c r="A2527">
        <v>3</v>
      </c>
      <c r="B2527" t="s">
        <v>25</v>
      </c>
      <c r="C2527">
        <v>1</v>
      </c>
      <c r="D2527" t="s">
        <v>26</v>
      </c>
      <c r="E2527" t="s">
        <v>171</v>
      </c>
      <c r="F2527" t="s">
        <v>13</v>
      </c>
      <c r="G2527" t="s">
        <v>1330</v>
      </c>
      <c r="H2527" s="1">
        <v>0.2</v>
      </c>
      <c r="I2527" s="2">
        <v>42956</v>
      </c>
      <c r="J2527" t="s">
        <v>1537</v>
      </c>
      <c r="K2527" t="s">
        <v>102</v>
      </c>
      <c r="L2527">
        <v>10024</v>
      </c>
      <c r="M2527">
        <v>689</v>
      </c>
      <c r="N2527" t="s">
        <v>2936</v>
      </c>
      <c r="O2527">
        <v>457</v>
      </c>
      <c r="P2527">
        <v>2</v>
      </c>
      <c r="Q2527" t="s">
        <v>104</v>
      </c>
      <c r="R2527" t="s">
        <v>8304</v>
      </c>
      <c r="S2527">
        <v>456.59</v>
      </c>
      <c r="T2527">
        <v>1218</v>
      </c>
      <c r="U2527" t="s">
        <v>19</v>
      </c>
      <c r="V2527" s="2">
        <v>42959</v>
      </c>
      <c r="W2527" t="s">
        <v>130</v>
      </c>
      <c r="X2527" t="s">
        <v>175</v>
      </c>
      <c r="Y2527" t="s">
        <v>54</v>
      </c>
    </row>
    <row r="2528" spans="1:25" hidden="1" x14ac:dyDescent="0.35">
      <c r="A2528">
        <v>3</v>
      </c>
      <c r="B2528" t="s">
        <v>25</v>
      </c>
      <c r="C2528">
        <v>1</v>
      </c>
      <c r="D2528" t="s">
        <v>50</v>
      </c>
      <c r="E2528" t="s">
        <v>171</v>
      </c>
      <c r="F2528" t="s">
        <v>13</v>
      </c>
      <c r="G2528" t="s">
        <v>1330</v>
      </c>
      <c r="H2528" s="1">
        <v>0</v>
      </c>
      <c r="I2528" s="2">
        <v>42956</v>
      </c>
      <c r="J2528" t="s">
        <v>1537</v>
      </c>
      <c r="K2528" t="s">
        <v>102</v>
      </c>
      <c r="L2528">
        <v>10024</v>
      </c>
      <c r="M2528">
        <v>1176</v>
      </c>
      <c r="N2528" t="s">
        <v>821</v>
      </c>
      <c r="O2528">
        <v>89</v>
      </c>
      <c r="P2528">
        <v>2</v>
      </c>
      <c r="Q2528" t="s">
        <v>104</v>
      </c>
      <c r="R2528" t="s">
        <v>8304</v>
      </c>
      <c r="S2528">
        <v>89.31</v>
      </c>
      <c r="T2528">
        <v>308</v>
      </c>
      <c r="U2528" t="s">
        <v>19</v>
      </c>
      <c r="V2528" s="2">
        <v>42959</v>
      </c>
      <c r="W2528" t="s">
        <v>130</v>
      </c>
      <c r="X2528" t="s">
        <v>175</v>
      </c>
      <c r="Y2528" t="s">
        <v>52</v>
      </c>
    </row>
    <row r="2529" spans="1:25" hidden="1" x14ac:dyDescent="0.35">
      <c r="A2529">
        <v>3</v>
      </c>
      <c r="B2529" t="s">
        <v>25</v>
      </c>
      <c r="C2529">
        <v>1</v>
      </c>
      <c r="D2529" t="s">
        <v>50</v>
      </c>
      <c r="E2529" t="s">
        <v>171</v>
      </c>
      <c r="F2529" t="s">
        <v>13</v>
      </c>
      <c r="G2529" t="s">
        <v>1330</v>
      </c>
      <c r="H2529" s="1">
        <v>0</v>
      </c>
      <c r="I2529" s="2">
        <v>42956</v>
      </c>
      <c r="J2529" t="s">
        <v>1537</v>
      </c>
      <c r="K2529" t="s">
        <v>102</v>
      </c>
      <c r="L2529">
        <v>10024</v>
      </c>
      <c r="M2529">
        <v>305</v>
      </c>
      <c r="N2529" t="s">
        <v>910</v>
      </c>
      <c r="O2529">
        <v>35</v>
      </c>
      <c r="P2529">
        <v>4</v>
      </c>
      <c r="Q2529" t="s">
        <v>104</v>
      </c>
      <c r="R2529" t="s">
        <v>8304</v>
      </c>
      <c r="S2529">
        <v>34.69</v>
      </c>
      <c r="T2529">
        <v>248</v>
      </c>
      <c r="U2529" t="s">
        <v>19</v>
      </c>
      <c r="V2529" s="2">
        <v>42959</v>
      </c>
      <c r="W2529" t="s">
        <v>130</v>
      </c>
      <c r="X2529" t="s">
        <v>175</v>
      </c>
      <c r="Y2529" t="s">
        <v>113</v>
      </c>
    </row>
    <row r="2530" spans="1:25" hidden="1" x14ac:dyDescent="0.35">
      <c r="A2530">
        <v>3</v>
      </c>
      <c r="B2530" t="s">
        <v>25</v>
      </c>
      <c r="C2530">
        <v>1</v>
      </c>
      <c r="D2530" t="s">
        <v>50</v>
      </c>
      <c r="E2530" t="s">
        <v>171</v>
      </c>
      <c r="F2530" t="s">
        <v>13</v>
      </c>
      <c r="G2530" t="s">
        <v>1330</v>
      </c>
      <c r="H2530" s="1">
        <v>0</v>
      </c>
      <c r="I2530" s="2">
        <v>42956</v>
      </c>
      <c r="J2530" t="s">
        <v>1537</v>
      </c>
      <c r="K2530" t="s">
        <v>102</v>
      </c>
      <c r="L2530">
        <v>10024</v>
      </c>
      <c r="M2530">
        <v>1249</v>
      </c>
      <c r="N2530" t="s">
        <v>1083</v>
      </c>
      <c r="O2530">
        <v>274</v>
      </c>
      <c r="P2530">
        <v>5</v>
      </c>
      <c r="Q2530" t="s">
        <v>104</v>
      </c>
      <c r="R2530" t="s">
        <v>8304</v>
      </c>
      <c r="S2530">
        <v>274.39</v>
      </c>
      <c r="T2530">
        <v>980</v>
      </c>
      <c r="U2530" t="s">
        <v>19</v>
      </c>
      <c r="V2530" s="2">
        <v>42959</v>
      </c>
      <c r="W2530" t="s">
        <v>130</v>
      </c>
      <c r="X2530" t="s">
        <v>175</v>
      </c>
      <c r="Y2530" t="s">
        <v>52</v>
      </c>
    </row>
    <row r="2531" spans="1:25" hidden="1" x14ac:dyDescent="0.35">
      <c r="A2531">
        <v>5</v>
      </c>
      <c r="B2531" t="s">
        <v>43</v>
      </c>
      <c r="C2531">
        <v>6</v>
      </c>
      <c r="D2531" t="s">
        <v>11</v>
      </c>
      <c r="E2531" t="s">
        <v>498</v>
      </c>
      <c r="F2531" t="s">
        <v>13</v>
      </c>
      <c r="G2531" t="s">
        <v>127</v>
      </c>
      <c r="H2531" s="1">
        <v>0.6</v>
      </c>
      <c r="I2531" s="2">
        <v>43016</v>
      </c>
      <c r="J2531" t="s">
        <v>5547</v>
      </c>
      <c r="K2531" t="s">
        <v>73</v>
      </c>
      <c r="L2531">
        <v>75081</v>
      </c>
      <c r="M2531">
        <v>1547</v>
      </c>
      <c r="N2531" t="s">
        <v>8150</v>
      </c>
      <c r="O2531">
        <v>-71</v>
      </c>
      <c r="P2531">
        <v>3</v>
      </c>
      <c r="Q2531" t="s">
        <v>75</v>
      </c>
      <c r="R2531" t="s">
        <v>8304</v>
      </c>
      <c r="S2531">
        <v>-70.959999999999994</v>
      </c>
      <c r="T2531">
        <v>73</v>
      </c>
      <c r="U2531" t="s">
        <v>33</v>
      </c>
      <c r="V2531" s="2">
        <v>43021</v>
      </c>
      <c r="W2531" t="s">
        <v>39</v>
      </c>
      <c r="X2531" t="s">
        <v>77</v>
      </c>
      <c r="Y2531" t="s">
        <v>47</v>
      </c>
    </row>
    <row r="2532" spans="1:25" hidden="1" x14ac:dyDescent="0.35">
      <c r="A2532">
        <v>4</v>
      </c>
      <c r="B2532" t="s">
        <v>43</v>
      </c>
      <c r="C2532">
        <v>6</v>
      </c>
      <c r="D2532" t="s">
        <v>11</v>
      </c>
      <c r="E2532" t="s">
        <v>450</v>
      </c>
      <c r="F2532" t="s">
        <v>13</v>
      </c>
      <c r="G2532" t="s">
        <v>5251</v>
      </c>
      <c r="H2532" s="1">
        <v>0.2</v>
      </c>
      <c r="I2532" s="2">
        <v>43044</v>
      </c>
      <c r="J2532" t="s">
        <v>5693</v>
      </c>
      <c r="K2532" t="s">
        <v>16</v>
      </c>
      <c r="L2532">
        <v>28110</v>
      </c>
      <c r="M2532">
        <v>792</v>
      </c>
      <c r="N2532" t="s">
        <v>1993</v>
      </c>
      <c r="O2532">
        <v>26</v>
      </c>
      <c r="P2532">
        <v>3</v>
      </c>
      <c r="Q2532" t="s">
        <v>18</v>
      </c>
      <c r="R2532" t="s">
        <v>8304</v>
      </c>
      <c r="S2532">
        <v>25.87</v>
      </c>
      <c r="T2532">
        <v>207</v>
      </c>
      <c r="U2532" t="s">
        <v>33</v>
      </c>
      <c r="V2532" s="2">
        <v>43048</v>
      </c>
      <c r="W2532" t="s">
        <v>39</v>
      </c>
      <c r="X2532" t="s">
        <v>63</v>
      </c>
      <c r="Y2532" t="s">
        <v>24</v>
      </c>
    </row>
    <row r="2533" spans="1:25" x14ac:dyDescent="0.35">
      <c r="A2533">
        <v>6</v>
      </c>
      <c r="B2533" t="s">
        <v>10</v>
      </c>
      <c r="C2533">
        <v>6</v>
      </c>
      <c r="D2533" t="s">
        <v>26</v>
      </c>
      <c r="E2533" t="s">
        <v>474</v>
      </c>
      <c r="F2533" t="s">
        <v>13</v>
      </c>
      <c r="G2533" t="s">
        <v>475</v>
      </c>
      <c r="H2533" s="1">
        <v>0</v>
      </c>
      <c r="I2533" s="2">
        <v>43039</v>
      </c>
      <c r="J2533" t="s">
        <v>476</v>
      </c>
      <c r="K2533" t="s">
        <v>30</v>
      </c>
      <c r="L2533">
        <v>92374</v>
      </c>
      <c r="M2533">
        <v>1292</v>
      </c>
      <c r="N2533" t="s">
        <v>118</v>
      </c>
      <c r="O2533">
        <v>7</v>
      </c>
      <c r="P2533">
        <v>7</v>
      </c>
      <c r="Q2533" t="s">
        <v>32</v>
      </c>
      <c r="R2533" t="s">
        <v>8304</v>
      </c>
      <c r="S2533">
        <v>6.71</v>
      </c>
      <c r="T2533">
        <v>14</v>
      </c>
      <c r="U2533" t="s">
        <v>33</v>
      </c>
      <c r="V2533" s="2">
        <v>43045</v>
      </c>
      <c r="W2533" t="s">
        <v>39</v>
      </c>
      <c r="X2533" t="s">
        <v>34</v>
      </c>
      <c r="Y2533" t="s">
        <v>119</v>
      </c>
    </row>
    <row r="2534" spans="1:25" x14ac:dyDescent="0.35">
      <c r="A2534">
        <v>5</v>
      </c>
      <c r="B2534" t="s">
        <v>43</v>
      </c>
      <c r="C2534">
        <v>6</v>
      </c>
      <c r="D2534" t="s">
        <v>50</v>
      </c>
      <c r="E2534" t="s">
        <v>27</v>
      </c>
      <c r="F2534" t="s">
        <v>13</v>
      </c>
      <c r="G2534" t="s">
        <v>1334</v>
      </c>
      <c r="H2534" s="1">
        <v>0</v>
      </c>
      <c r="I2534" s="2">
        <v>42822</v>
      </c>
      <c r="J2534" t="s">
        <v>1335</v>
      </c>
      <c r="K2534" t="s">
        <v>30</v>
      </c>
      <c r="L2534">
        <v>90036</v>
      </c>
      <c r="M2534">
        <v>919</v>
      </c>
      <c r="N2534" t="s">
        <v>1336</v>
      </c>
      <c r="O2534">
        <v>25</v>
      </c>
      <c r="P2534">
        <v>1</v>
      </c>
      <c r="Q2534" t="s">
        <v>32</v>
      </c>
      <c r="R2534" t="s">
        <v>8304</v>
      </c>
      <c r="S2534">
        <v>24.94</v>
      </c>
      <c r="T2534">
        <v>166</v>
      </c>
      <c r="U2534" t="s">
        <v>19</v>
      </c>
      <c r="V2534" s="2">
        <v>42827</v>
      </c>
      <c r="W2534" t="s">
        <v>39</v>
      </c>
      <c r="X2534" t="s">
        <v>34</v>
      </c>
      <c r="Y2534" t="s">
        <v>113</v>
      </c>
    </row>
    <row r="2535" spans="1:25" x14ac:dyDescent="0.35">
      <c r="A2535">
        <v>5</v>
      </c>
      <c r="B2535" t="s">
        <v>43</v>
      </c>
      <c r="C2535">
        <v>6</v>
      </c>
      <c r="D2535" t="s">
        <v>26</v>
      </c>
      <c r="E2535" t="s">
        <v>27</v>
      </c>
      <c r="F2535" t="s">
        <v>13</v>
      </c>
      <c r="G2535" t="s">
        <v>1334</v>
      </c>
      <c r="H2535" s="1">
        <v>0</v>
      </c>
      <c r="I2535" s="2">
        <v>42822</v>
      </c>
      <c r="J2535" t="s">
        <v>1335</v>
      </c>
      <c r="K2535" t="s">
        <v>30</v>
      </c>
      <c r="L2535">
        <v>90036</v>
      </c>
      <c r="M2535">
        <v>1775</v>
      </c>
      <c r="N2535" t="s">
        <v>1337</v>
      </c>
      <c r="O2535">
        <v>16</v>
      </c>
      <c r="P2535">
        <v>5</v>
      </c>
      <c r="Q2535" t="s">
        <v>32</v>
      </c>
      <c r="R2535" t="s">
        <v>8304</v>
      </c>
      <c r="S2535">
        <v>16.03</v>
      </c>
      <c r="T2535">
        <v>33</v>
      </c>
      <c r="U2535" t="s">
        <v>19</v>
      </c>
      <c r="V2535" s="2">
        <v>42827</v>
      </c>
      <c r="W2535" t="s">
        <v>39</v>
      </c>
      <c r="X2535" t="s">
        <v>34</v>
      </c>
      <c r="Y2535" t="s">
        <v>64</v>
      </c>
    </row>
    <row r="2536" spans="1:25" x14ac:dyDescent="0.35">
      <c r="A2536">
        <v>4</v>
      </c>
      <c r="B2536" t="s">
        <v>43</v>
      </c>
      <c r="C2536">
        <v>6</v>
      </c>
      <c r="D2536" t="s">
        <v>11</v>
      </c>
      <c r="E2536" t="s">
        <v>27</v>
      </c>
      <c r="F2536" t="s">
        <v>13</v>
      </c>
      <c r="G2536" t="s">
        <v>5381</v>
      </c>
      <c r="H2536" s="1">
        <v>0.2</v>
      </c>
      <c r="I2536" s="2">
        <v>42992</v>
      </c>
      <c r="J2536" t="s">
        <v>5785</v>
      </c>
      <c r="K2536" t="s">
        <v>30</v>
      </c>
      <c r="L2536">
        <v>90045</v>
      </c>
      <c r="M2536">
        <v>965</v>
      </c>
      <c r="N2536" t="s">
        <v>562</v>
      </c>
      <c r="O2536">
        <v>-9</v>
      </c>
      <c r="P2536">
        <v>3</v>
      </c>
      <c r="Q2536" t="s">
        <v>32</v>
      </c>
      <c r="R2536" t="s">
        <v>8304</v>
      </c>
      <c r="S2536">
        <v>-8.51</v>
      </c>
      <c r="T2536">
        <v>170</v>
      </c>
      <c r="U2536" t="s">
        <v>33</v>
      </c>
      <c r="V2536" s="2">
        <v>42996</v>
      </c>
      <c r="W2536" t="s">
        <v>39</v>
      </c>
      <c r="X2536" t="s">
        <v>34</v>
      </c>
      <c r="Y2536" t="s">
        <v>41</v>
      </c>
    </row>
    <row r="2537" spans="1:25" hidden="1" x14ac:dyDescent="0.35">
      <c r="A2537">
        <v>4</v>
      </c>
      <c r="B2537" t="s">
        <v>43</v>
      </c>
      <c r="C2537">
        <v>6</v>
      </c>
      <c r="D2537" t="s">
        <v>26</v>
      </c>
      <c r="E2537" t="s">
        <v>1512</v>
      </c>
      <c r="F2537" t="s">
        <v>13</v>
      </c>
      <c r="G2537" t="s">
        <v>254</v>
      </c>
      <c r="H2537" s="1">
        <v>0</v>
      </c>
      <c r="I2537" s="2">
        <v>42883</v>
      </c>
      <c r="J2537" t="s">
        <v>4071</v>
      </c>
      <c r="K2537" t="s">
        <v>102</v>
      </c>
      <c r="L2537">
        <v>11520</v>
      </c>
      <c r="M2537">
        <v>347</v>
      </c>
      <c r="N2537" t="s">
        <v>4072</v>
      </c>
      <c r="O2537">
        <v>14</v>
      </c>
      <c r="P2537">
        <v>3</v>
      </c>
      <c r="Q2537" t="s">
        <v>104</v>
      </c>
      <c r="R2537" t="s">
        <v>8304</v>
      </c>
      <c r="S2537">
        <v>14.35</v>
      </c>
      <c r="T2537">
        <v>48</v>
      </c>
      <c r="U2537" t="s">
        <v>19</v>
      </c>
      <c r="V2537" s="2">
        <v>42887</v>
      </c>
      <c r="W2537" t="s">
        <v>39</v>
      </c>
      <c r="X2537" t="s">
        <v>175</v>
      </c>
      <c r="Y2537" t="s">
        <v>49</v>
      </c>
    </row>
    <row r="2538" spans="1:25" hidden="1" x14ac:dyDescent="0.35">
      <c r="A2538">
        <v>4</v>
      </c>
      <c r="B2538" t="s">
        <v>43</v>
      </c>
      <c r="C2538">
        <v>6</v>
      </c>
      <c r="D2538" t="s">
        <v>26</v>
      </c>
      <c r="E2538" t="s">
        <v>1512</v>
      </c>
      <c r="F2538" t="s">
        <v>13</v>
      </c>
      <c r="G2538" t="s">
        <v>254</v>
      </c>
      <c r="H2538" s="1">
        <v>0</v>
      </c>
      <c r="I2538" s="2">
        <v>42883</v>
      </c>
      <c r="J2538" t="s">
        <v>4071</v>
      </c>
      <c r="K2538" t="s">
        <v>102</v>
      </c>
      <c r="L2538">
        <v>11520</v>
      </c>
      <c r="M2538">
        <v>203</v>
      </c>
      <c r="N2538" t="s">
        <v>3292</v>
      </c>
      <c r="O2538">
        <v>6</v>
      </c>
      <c r="P2538">
        <v>5</v>
      </c>
      <c r="Q2538" t="s">
        <v>104</v>
      </c>
      <c r="R2538" t="s">
        <v>8304</v>
      </c>
      <c r="S2538">
        <v>6</v>
      </c>
      <c r="T2538">
        <v>13</v>
      </c>
      <c r="U2538" t="s">
        <v>19</v>
      </c>
      <c r="V2538" s="2">
        <v>42887</v>
      </c>
      <c r="W2538" t="s">
        <v>39</v>
      </c>
      <c r="X2538" t="s">
        <v>175</v>
      </c>
      <c r="Y2538" t="s">
        <v>35</v>
      </c>
    </row>
    <row r="2539" spans="1:25" hidden="1" x14ac:dyDescent="0.35">
      <c r="A2539">
        <v>5</v>
      </c>
      <c r="B2539" t="s">
        <v>43</v>
      </c>
      <c r="C2539">
        <v>6</v>
      </c>
      <c r="D2539" t="s">
        <v>26</v>
      </c>
      <c r="E2539" t="s">
        <v>372</v>
      </c>
      <c r="F2539" t="s">
        <v>13</v>
      </c>
      <c r="G2539" t="s">
        <v>506</v>
      </c>
      <c r="H2539" s="1">
        <v>0</v>
      </c>
      <c r="I2539" s="2">
        <v>42898</v>
      </c>
      <c r="J2539" t="s">
        <v>4131</v>
      </c>
      <c r="K2539" t="s">
        <v>102</v>
      </c>
      <c r="L2539">
        <v>19711</v>
      </c>
      <c r="M2539">
        <v>1263</v>
      </c>
      <c r="N2539" t="s">
        <v>8272</v>
      </c>
      <c r="O2539">
        <v>5</v>
      </c>
      <c r="P2539">
        <v>5</v>
      </c>
      <c r="Q2539" t="s">
        <v>104</v>
      </c>
      <c r="R2539" t="s">
        <v>8304</v>
      </c>
      <c r="S2539">
        <v>5.08</v>
      </c>
      <c r="T2539">
        <v>30</v>
      </c>
      <c r="U2539" t="s">
        <v>19</v>
      </c>
      <c r="V2539" s="2">
        <v>42903</v>
      </c>
      <c r="W2539" t="s">
        <v>39</v>
      </c>
      <c r="X2539" t="s">
        <v>161</v>
      </c>
      <c r="Y2539" t="s">
        <v>42</v>
      </c>
    </row>
    <row r="2540" spans="1:25" hidden="1" x14ac:dyDescent="0.35">
      <c r="A2540">
        <v>5</v>
      </c>
      <c r="B2540" t="s">
        <v>43</v>
      </c>
      <c r="C2540">
        <v>6</v>
      </c>
      <c r="D2540" t="s">
        <v>11</v>
      </c>
      <c r="E2540" t="s">
        <v>122</v>
      </c>
      <c r="F2540" t="s">
        <v>13</v>
      </c>
      <c r="G2540" t="s">
        <v>1619</v>
      </c>
      <c r="H2540" s="1">
        <v>0.6</v>
      </c>
      <c r="I2540" s="2">
        <v>42867</v>
      </c>
      <c r="J2540" t="s">
        <v>2284</v>
      </c>
      <c r="K2540" t="s">
        <v>73</v>
      </c>
      <c r="L2540">
        <v>77041</v>
      </c>
      <c r="M2540">
        <v>500</v>
      </c>
      <c r="N2540" t="s">
        <v>1798</v>
      </c>
      <c r="O2540">
        <v>-16</v>
      </c>
      <c r="P2540">
        <v>4</v>
      </c>
      <c r="Q2540" t="s">
        <v>75</v>
      </c>
      <c r="R2540" t="s">
        <v>8304</v>
      </c>
      <c r="S2540">
        <v>-15.93</v>
      </c>
      <c r="T2540">
        <v>22</v>
      </c>
      <c r="U2540" t="s">
        <v>19</v>
      </c>
      <c r="V2540" s="2">
        <v>42872</v>
      </c>
      <c r="W2540" t="s">
        <v>39</v>
      </c>
      <c r="X2540" t="s">
        <v>77</v>
      </c>
      <c r="Y2540" t="s">
        <v>47</v>
      </c>
    </row>
    <row r="2541" spans="1:25" hidden="1" x14ac:dyDescent="0.35">
      <c r="A2541">
        <v>5</v>
      </c>
      <c r="B2541" t="s">
        <v>43</v>
      </c>
      <c r="C2541">
        <v>6</v>
      </c>
      <c r="D2541" t="s">
        <v>26</v>
      </c>
      <c r="E2541" t="s">
        <v>122</v>
      </c>
      <c r="F2541" t="s">
        <v>13</v>
      </c>
      <c r="G2541" t="s">
        <v>1619</v>
      </c>
      <c r="H2541" s="1">
        <v>0.2</v>
      </c>
      <c r="I2541" s="2">
        <v>42867</v>
      </c>
      <c r="J2541" t="s">
        <v>2284</v>
      </c>
      <c r="K2541" t="s">
        <v>73</v>
      </c>
      <c r="L2541">
        <v>77041</v>
      </c>
      <c r="M2541">
        <v>1761</v>
      </c>
      <c r="N2541" t="s">
        <v>1392</v>
      </c>
      <c r="O2541">
        <v>42</v>
      </c>
      <c r="P2541">
        <v>7</v>
      </c>
      <c r="Q2541" t="s">
        <v>75</v>
      </c>
      <c r="R2541" t="s">
        <v>8304</v>
      </c>
      <c r="S2541">
        <v>41.57</v>
      </c>
      <c r="T2541">
        <v>128</v>
      </c>
      <c r="U2541" t="s">
        <v>19</v>
      </c>
      <c r="V2541" s="2">
        <v>42872</v>
      </c>
      <c r="W2541" t="s">
        <v>39</v>
      </c>
      <c r="X2541" t="s">
        <v>77</v>
      </c>
      <c r="Y2541" t="s">
        <v>64</v>
      </c>
    </row>
    <row r="2542" spans="1:25" hidden="1" x14ac:dyDescent="0.35">
      <c r="A2542">
        <v>5</v>
      </c>
      <c r="B2542" t="s">
        <v>43</v>
      </c>
      <c r="C2542">
        <v>6</v>
      </c>
      <c r="D2542" t="s">
        <v>50</v>
      </c>
      <c r="E2542" t="s">
        <v>122</v>
      </c>
      <c r="F2542" t="s">
        <v>13</v>
      </c>
      <c r="G2542" t="s">
        <v>1619</v>
      </c>
      <c r="H2542" s="1">
        <v>0.2</v>
      </c>
      <c r="I2542" s="2">
        <v>42867</v>
      </c>
      <c r="J2542" t="s">
        <v>2284</v>
      </c>
      <c r="K2542" t="s">
        <v>73</v>
      </c>
      <c r="L2542">
        <v>77041</v>
      </c>
      <c r="M2542">
        <v>518</v>
      </c>
      <c r="N2542" t="s">
        <v>4742</v>
      </c>
      <c r="O2542">
        <v>70</v>
      </c>
      <c r="P2542">
        <v>6</v>
      </c>
      <c r="Q2542" t="s">
        <v>75</v>
      </c>
      <c r="R2542" t="s">
        <v>8304</v>
      </c>
      <c r="S2542">
        <v>69.650000000000006</v>
      </c>
      <c r="T2542">
        <v>619</v>
      </c>
      <c r="U2542" t="s">
        <v>19</v>
      </c>
      <c r="V2542" s="2">
        <v>42872</v>
      </c>
      <c r="W2542" t="s">
        <v>39</v>
      </c>
      <c r="X2542" t="s">
        <v>77</v>
      </c>
      <c r="Y2542" t="s">
        <v>52</v>
      </c>
    </row>
    <row r="2543" spans="1:25" hidden="1" x14ac:dyDescent="0.35">
      <c r="A2543">
        <v>0</v>
      </c>
      <c r="B2543" t="s">
        <v>10</v>
      </c>
      <c r="C2543">
        <v>0</v>
      </c>
      <c r="D2543" t="s">
        <v>11</v>
      </c>
      <c r="E2543" t="s">
        <v>1772</v>
      </c>
      <c r="F2543" t="s">
        <v>13</v>
      </c>
      <c r="G2543" t="s">
        <v>1773</v>
      </c>
      <c r="H2543" s="1">
        <v>0.3</v>
      </c>
      <c r="I2543" s="2">
        <v>43075</v>
      </c>
      <c r="J2543" t="s">
        <v>1774</v>
      </c>
      <c r="K2543" t="s">
        <v>102</v>
      </c>
      <c r="L2543">
        <v>43302</v>
      </c>
      <c r="M2543">
        <v>763</v>
      </c>
      <c r="N2543" t="s">
        <v>543</v>
      </c>
      <c r="O2543">
        <v>-24</v>
      </c>
      <c r="P2543">
        <v>1</v>
      </c>
      <c r="Q2543" t="s">
        <v>104</v>
      </c>
      <c r="R2543" t="s">
        <v>8304</v>
      </c>
      <c r="S2543">
        <v>-24.24</v>
      </c>
      <c r="T2543">
        <v>71</v>
      </c>
      <c r="U2543" t="s">
        <v>19</v>
      </c>
      <c r="V2543" s="2">
        <v>43075</v>
      </c>
      <c r="W2543" t="s">
        <v>773</v>
      </c>
      <c r="X2543" t="s">
        <v>309</v>
      </c>
      <c r="Y2543" t="s">
        <v>24</v>
      </c>
    </row>
    <row r="2544" spans="1:25" hidden="1" x14ac:dyDescent="0.35">
      <c r="A2544">
        <v>0</v>
      </c>
      <c r="B2544" t="s">
        <v>10</v>
      </c>
      <c r="C2544">
        <v>0</v>
      </c>
      <c r="D2544" t="s">
        <v>26</v>
      </c>
      <c r="E2544" t="s">
        <v>1772</v>
      </c>
      <c r="F2544" t="s">
        <v>13</v>
      </c>
      <c r="G2544" t="s">
        <v>1773</v>
      </c>
      <c r="H2544" s="1">
        <v>0.2</v>
      </c>
      <c r="I2544" s="2">
        <v>43075</v>
      </c>
      <c r="J2544" t="s">
        <v>1774</v>
      </c>
      <c r="K2544" t="s">
        <v>102</v>
      </c>
      <c r="L2544">
        <v>43302</v>
      </c>
      <c r="M2544">
        <v>1126</v>
      </c>
      <c r="N2544" t="s">
        <v>1183</v>
      </c>
      <c r="O2544">
        <v>5</v>
      </c>
      <c r="P2544">
        <v>8</v>
      </c>
      <c r="Q2544" t="s">
        <v>104</v>
      </c>
      <c r="R2544" t="s">
        <v>8304</v>
      </c>
      <c r="S2544">
        <v>4.67</v>
      </c>
      <c r="T2544">
        <v>37</v>
      </c>
      <c r="U2544" t="s">
        <v>19</v>
      </c>
      <c r="V2544" s="2">
        <v>43075</v>
      </c>
      <c r="W2544" t="s">
        <v>773</v>
      </c>
      <c r="X2544" t="s">
        <v>309</v>
      </c>
      <c r="Y2544" t="s">
        <v>49</v>
      </c>
    </row>
    <row r="2545" spans="1:25" hidden="1" x14ac:dyDescent="0.35">
      <c r="A2545">
        <v>0</v>
      </c>
      <c r="B2545" t="s">
        <v>10</v>
      </c>
      <c r="C2545">
        <v>0</v>
      </c>
      <c r="D2545" t="s">
        <v>50</v>
      </c>
      <c r="E2545" t="s">
        <v>1772</v>
      </c>
      <c r="F2545" t="s">
        <v>13</v>
      </c>
      <c r="G2545" t="s">
        <v>1773</v>
      </c>
      <c r="H2545" s="1">
        <v>0.4</v>
      </c>
      <c r="I2545" s="2">
        <v>43075</v>
      </c>
      <c r="J2545" t="s">
        <v>1774</v>
      </c>
      <c r="K2545" t="s">
        <v>102</v>
      </c>
      <c r="L2545">
        <v>43302</v>
      </c>
      <c r="M2545">
        <v>1297</v>
      </c>
      <c r="N2545" t="s">
        <v>4825</v>
      </c>
      <c r="O2545">
        <v>-89</v>
      </c>
      <c r="P2545">
        <v>2</v>
      </c>
      <c r="Q2545" t="s">
        <v>104</v>
      </c>
      <c r="R2545" t="s">
        <v>8304</v>
      </c>
      <c r="S2545">
        <v>-89.09</v>
      </c>
      <c r="T2545">
        <v>486</v>
      </c>
      <c r="U2545" t="s">
        <v>19</v>
      </c>
      <c r="V2545" s="2">
        <v>43075</v>
      </c>
      <c r="W2545" t="s">
        <v>773</v>
      </c>
      <c r="X2545" t="s">
        <v>309</v>
      </c>
      <c r="Y2545" t="s">
        <v>52</v>
      </c>
    </row>
    <row r="2546" spans="1:25" hidden="1" x14ac:dyDescent="0.35">
      <c r="A2546">
        <v>3</v>
      </c>
      <c r="B2546" t="s">
        <v>25</v>
      </c>
      <c r="C2546">
        <v>1</v>
      </c>
      <c r="D2546" t="s">
        <v>26</v>
      </c>
      <c r="E2546" t="s">
        <v>171</v>
      </c>
      <c r="F2546" t="s">
        <v>13</v>
      </c>
      <c r="G2546" t="s">
        <v>5778</v>
      </c>
      <c r="H2546" s="1">
        <v>0.2</v>
      </c>
      <c r="I2546" s="2">
        <v>42969</v>
      </c>
      <c r="J2546" t="s">
        <v>5901</v>
      </c>
      <c r="K2546" t="s">
        <v>102</v>
      </c>
      <c r="L2546">
        <v>10035</v>
      </c>
      <c r="M2546">
        <v>177</v>
      </c>
      <c r="N2546" t="s">
        <v>8280</v>
      </c>
      <c r="O2546">
        <v>16</v>
      </c>
      <c r="P2546">
        <v>6</v>
      </c>
      <c r="Q2546" t="s">
        <v>104</v>
      </c>
      <c r="R2546" t="s">
        <v>8304</v>
      </c>
      <c r="S2546">
        <v>16.29</v>
      </c>
      <c r="T2546">
        <v>50</v>
      </c>
      <c r="U2546" t="s">
        <v>33</v>
      </c>
      <c r="V2546" s="2">
        <v>42972</v>
      </c>
      <c r="W2546" t="s">
        <v>130</v>
      </c>
      <c r="X2546" t="s">
        <v>175</v>
      </c>
      <c r="Y2546" t="s">
        <v>54</v>
      </c>
    </row>
    <row r="2547" spans="1:25" hidden="1" x14ac:dyDescent="0.35">
      <c r="A2547">
        <v>6</v>
      </c>
      <c r="B2547" t="s">
        <v>10</v>
      </c>
      <c r="C2547">
        <v>6</v>
      </c>
      <c r="D2547" t="s">
        <v>50</v>
      </c>
      <c r="E2547" t="s">
        <v>65</v>
      </c>
      <c r="F2547" t="s">
        <v>13</v>
      </c>
      <c r="G2547" t="s">
        <v>1339</v>
      </c>
      <c r="H2547" s="1">
        <v>0.2</v>
      </c>
      <c r="I2547" s="2">
        <v>42813</v>
      </c>
      <c r="J2547" t="s">
        <v>7792</v>
      </c>
      <c r="K2547" t="s">
        <v>30</v>
      </c>
      <c r="L2547">
        <v>98105</v>
      </c>
      <c r="M2547">
        <v>1665</v>
      </c>
      <c r="N2547" t="s">
        <v>4976</v>
      </c>
      <c r="O2547">
        <v>40</v>
      </c>
      <c r="P2547">
        <v>3</v>
      </c>
      <c r="Q2547" t="s">
        <v>32</v>
      </c>
      <c r="R2547" t="s">
        <v>8304</v>
      </c>
      <c r="S2547">
        <v>39.69</v>
      </c>
      <c r="T2547">
        <v>454</v>
      </c>
      <c r="U2547" t="s">
        <v>76</v>
      </c>
      <c r="V2547" s="2">
        <v>42819</v>
      </c>
      <c r="W2547" t="s">
        <v>39</v>
      </c>
      <c r="X2547" t="s">
        <v>69</v>
      </c>
      <c r="Y2547" t="s">
        <v>52</v>
      </c>
    </row>
    <row r="2548" spans="1:25" hidden="1" x14ac:dyDescent="0.35">
      <c r="A2548">
        <v>4</v>
      </c>
      <c r="B2548" t="s">
        <v>43</v>
      </c>
      <c r="C2548">
        <v>6</v>
      </c>
      <c r="D2548" t="s">
        <v>26</v>
      </c>
      <c r="E2548" t="s">
        <v>192</v>
      </c>
      <c r="F2548" t="s">
        <v>13</v>
      </c>
      <c r="G2548" t="s">
        <v>2010</v>
      </c>
      <c r="H2548" s="1">
        <v>0.8</v>
      </c>
      <c r="I2548" s="2">
        <v>42802</v>
      </c>
      <c r="J2548" t="s">
        <v>3964</v>
      </c>
      <c r="K2548" t="s">
        <v>73</v>
      </c>
      <c r="L2548">
        <v>60623</v>
      </c>
      <c r="M2548">
        <v>264</v>
      </c>
      <c r="N2548" t="s">
        <v>658</v>
      </c>
      <c r="O2548">
        <v>-15</v>
      </c>
      <c r="P2548">
        <v>3</v>
      </c>
      <c r="Q2548" t="s">
        <v>75</v>
      </c>
      <c r="R2548" t="s">
        <v>8304</v>
      </c>
      <c r="S2548">
        <v>-14.57</v>
      </c>
      <c r="T2548">
        <v>9</v>
      </c>
      <c r="U2548" t="s">
        <v>19</v>
      </c>
      <c r="V2548" s="2">
        <v>42806</v>
      </c>
      <c r="W2548" t="s">
        <v>39</v>
      </c>
      <c r="X2548" t="s">
        <v>139</v>
      </c>
      <c r="Y2548" t="s">
        <v>54</v>
      </c>
    </row>
    <row r="2549" spans="1:25" hidden="1" x14ac:dyDescent="0.35">
      <c r="A2549">
        <v>5</v>
      </c>
      <c r="B2549" t="s">
        <v>43</v>
      </c>
      <c r="C2549">
        <v>6</v>
      </c>
      <c r="D2549" t="s">
        <v>26</v>
      </c>
      <c r="E2549" t="s">
        <v>171</v>
      </c>
      <c r="F2549" t="s">
        <v>13</v>
      </c>
      <c r="G2549" t="s">
        <v>7121</v>
      </c>
      <c r="H2549" s="1">
        <v>0</v>
      </c>
      <c r="I2549" s="2">
        <v>42789</v>
      </c>
      <c r="J2549" t="s">
        <v>7501</v>
      </c>
      <c r="K2549" t="s">
        <v>102</v>
      </c>
      <c r="L2549">
        <v>10024</v>
      </c>
      <c r="M2549">
        <v>860</v>
      </c>
      <c r="N2549" t="s">
        <v>1312</v>
      </c>
      <c r="O2549">
        <v>7</v>
      </c>
      <c r="P2549">
        <v>6</v>
      </c>
      <c r="Q2549" t="s">
        <v>104</v>
      </c>
      <c r="R2549" t="s">
        <v>8304</v>
      </c>
      <c r="S2549">
        <v>6.72</v>
      </c>
      <c r="T2549">
        <v>27</v>
      </c>
      <c r="U2549" t="s">
        <v>76</v>
      </c>
      <c r="V2549" s="2">
        <v>42794</v>
      </c>
      <c r="W2549" t="s">
        <v>39</v>
      </c>
      <c r="X2549" t="s">
        <v>175</v>
      </c>
      <c r="Y2549" t="s">
        <v>56</v>
      </c>
    </row>
    <row r="2550" spans="1:25" hidden="1" x14ac:dyDescent="0.35">
      <c r="A2550">
        <v>5</v>
      </c>
      <c r="B2550" t="s">
        <v>43</v>
      </c>
      <c r="C2550">
        <v>6</v>
      </c>
      <c r="D2550" t="s">
        <v>26</v>
      </c>
      <c r="E2550" t="s">
        <v>171</v>
      </c>
      <c r="F2550" t="s">
        <v>13</v>
      </c>
      <c r="G2550" t="s">
        <v>7121</v>
      </c>
      <c r="H2550" s="1">
        <v>0.2</v>
      </c>
      <c r="I2550" s="2">
        <v>42789</v>
      </c>
      <c r="J2550" t="s">
        <v>7501</v>
      </c>
      <c r="K2550" t="s">
        <v>102</v>
      </c>
      <c r="L2550">
        <v>10024</v>
      </c>
      <c r="M2550">
        <v>269</v>
      </c>
      <c r="N2550" t="s">
        <v>3712</v>
      </c>
      <c r="O2550">
        <v>4</v>
      </c>
      <c r="P2550">
        <v>2</v>
      </c>
      <c r="Q2550" t="s">
        <v>104</v>
      </c>
      <c r="R2550" t="s">
        <v>8304</v>
      </c>
      <c r="S2550">
        <v>3.81</v>
      </c>
      <c r="T2550">
        <v>11</v>
      </c>
      <c r="U2550" t="s">
        <v>76</v>
      </c>
      <c r="V2550" s="2">
        <v>42794</v>
      </c>
      <c r="W2550" t="s">
        <v>39</v>
      </c>
      <c r="X2550" t="s">
        <v>175</v>
      </c>
      <c r="Y2550" t="s">
        <v>54</v>
      </c>
    </row>
    <row r="2551" spans="1:25" hidden="1" x14ac:dyDescent="0.35">
      <c r="A2551">
        <v>3</v>
      </c>
      <c r="B2551" t="s">
        <v>25</v>
      </c>
      <c r="C2551">
        <v>1</v>
      </c>
      <c r="D2551" t="s">
        <v>26</v>
      </c>
      <c r="E2551" t="s">
        <v>2505</v>
      </c>
      <c r="F2551" t="s">
        <v>13</v>
      </c>
      <c r="G2551" t="s">
        <v>2887</v>
      </c>
      <c r="H2551" s="1">
        <v>0</v>
      </c>
      <c r="I2551" s="2">
        <v>43038</v>
      </c>
      <c r="J2551" t="s">
        <v>2999</v>
      </c>
      <c r="K2551" t="s">
        <v>16</v>
      </c>
      <c r="L2551">
        <v>23464</v>
      </c>
      <c r="M2551">
        <v>1582</v>
      </c>
      <c r="N2551" t="s">
        <v>3000</v>
      </c>
      <c r="O2551">
        <v>53</v>
      </c>
      <c r="P2551">
        <v>3</v>
      </c>
      <c r="Q2551" t="s">
        <v>18</v>
      </c>
      <c r="R2551" t="s">
        <v>8304</v>
      </c>
      <c r="S2551">
        <v>53.04</v>
      </c>
      <c r="T2551">
        <v>183</v>
      </c>
      <c r="U2551" t="s">
        <v>19</v>
      </c>
      <c r="V2551" s="2">
        <v>43041</v>
      </c>
      <c r="W2551" t="s">
        <v>130</v>
      </c>
      <c r="X2551" t="s">
        <v>205</v>
      </c>
      <c r="Y2551" t="s">
        <v>56</v>
      </c>
    </row>
    <row r="2552" spans="1:25" hidden="1" x14ac:dyDescent="0.35">
      <c r="A2552">
        <v>2</v>
      </c>
      <c r="B2552" t="s">
        <v>43</v>
      </c>
      <c r="C2552">
        <v>3</v>
      </c>
      <c r="D2552" t="s">
        <v>26</v>
      </c>
      <c r="E2552" t="s">
        <v>3727</v>
      </c>
      <c r="F2552" t="s">
        <v>13</v>
      </c>
      <c r="G2552" t="s">
        <v>6862</v>
      </c>
      <c r="H2552" s="1">
        <v>0</v>
      </c>
      <c r="I2552" s="2">
        <v>42788</v>
      </c>
      <c r="J2552" t="s">
        <v>8061</v>
      </c>
      <c r="K2552" t="s">
        <v>73</v>
      </c>
      <c r="L2552">
        <v>48310</v>
      </c>
      <c r="M2552">
        <v>1156</v>
      </c>
      <c r="N2552" t="s">
        <v>4223</v>
      </c>
      <c r="O2552">
        <v>21</v>
      </c>
      <c r="P2552">
        <v>4</v>
      </c>
      <c r="Q2552" t="s">
        <v>75</v>
      </c>
      <c r="R2552" t="s">
        <v>92</v>
      </c>
      <c r="S2552">
        <v>20.63</v>
      </c>
      <c r="T2552">
        <v>79</v>
      </c>
      <c r="U2552" t="s">
        <v>76</v>
      </c>
      <c r="V2552" s="2">
        <v>42790</v>
      </c>
      <c r="W2552" t="s">
        <v>20</v>
      </c>
      <c r="X2552" t="s">
        <v>156</v>
      </c>
      <c r="Y2552" t="s">
        <v>49</v>
      </c>
    </row>
    <row r="2553" spans="1:25" x14ac:dyDescent="0.35">
      <c r="A2553">
        <v>2</v>
      </c>
      <c r="B2553" t="s">
        <v>25</v>
      </c>
      <c r="C2553">
        <v>1</v>
      </c>
      <c r="D2553" t="s">
        <v>11</v>
      </c>
      <c r="E2553" t="s">
        <v>4599</v>
      </c>
      <c r="F2553" t="s">
        <v>13</v>
      </c>
      <c r="G2553" t="s">
        <v>5304</v>
      </c>
      <c r="H2553" s="1">
        <v>0.2</v>
      </c>
      <c r="I2553" s="2">
        <v>43018</v>
      </c>
      <c r="J2553" t="s">
        <v>5305</v>
      </c>
      <c r="K2553" t="s">
        <v>30</v>
      </c>
      <c r="L2553">
        <v>93101</v>
      </c>
      <c r="M2553">
        <v>758</v>
      </c>
      <c r="N2553" t="s">
        <v>2081</v>
      </c>
      <c r="O2553">
        <v>-54</v>
      </c>
      <c r="P2553">
        <v>3</v>
      </c>
      <c r="Q2553" t="s">
        <v>32</v>
      </c>
      <c r="R2553" t="s">
        <v>8304</v>
      </c>
      <c r="S2553">
        <v>-54.32</v>
      </c>
      <c r="T2553">
        <v>362</v>
      </c>
      <c r="U2553" t="s">
        <v>33</v>
      </c>
      <c r="V2553" s="2">
        <v>43020</v>
      </c>
      <c r="W2553" t="s">
        <v>130</v>
      </c>
      <c r="X2553" t="s">
        <v>34</v>
      </c>
      <c r="Y2553" t="s">
        <v>24</v>
      </c>
    </row>
    <row r="2554" spans="1:25" x14ac:dyDescent="0.35">
      <c r="A2554">
        <v>2</v>
      </c>
      <c r="B2554" t="s">
        <v>25</v>
      </c>
      <c r="C2554">
        <v>1</v>
      </c>
      <c r="D2554" t="s">
        <v>26</v>
      </c>
      <c r="E2554" t="s">
        <v>4599</v>
      </c>
      <c r="F2554" t="s">
        <v>13</v>
      </c>
      <c r="G2554" t="s">
        <v>5304</v>
      </c>
      <c r="H2554" s="1">
        <v>0</v>
      </c>
      <c r="I2554" s="2">
        <v>43018</v>
      </c>
      <c r="J2554" t="s">
        <v>5305</v>
      </c>
      <c r="K2554" t="s">
        <v>30</v>
      </c>
      <c r="L2554">
        <v>93101</v>
      </c>
      <c r="M2554">
        <v>214</v>
      </c>
      <c r="N2554" t="s">
        <v>5958</v>
      </c>
      <c r="O2554">
        <v>15</v>
      </c>
      <c r="P2554">
        <v>3</v>
      </c>
      <c r="Q2554" t="s">
        <v>32</v>
      </c>
      <c r="R2554" t="s">
        <v>8304</v>
      </c>
      <c r="S2554">
        <v>14.9</v>
      </c>
      <c r="T2554">
        <v>31</v>
      </c>
      <c r="U2554" t="s">
        <v>33</v>
      </c>
      <c r="V2554" s="2">
        <v>43020</v>
      </c>
      <c r="W2554" t="s">
        <v>130</v>
      </c>
      <c r="X2554" t="s">
        <v>34</v>
      </c>
      <c r="Y2554" t="s">
        <v>35</v>
      </c>
    </row>
    <row r="2555" spans="1:25" hidden="1" x14ac:dyDescent="0.35">
      <c r="A2555">
        <v>4</v>
      </c>
      <c r="B2555" t="s">
        <v>25</v>
      </c>
      <c r="C2555">
        <v>3</v>
      </c>
      <c r="D2555" t="s">
        <v>11</v>
      </c>
      <c r="E2555" t="s">
        <v>171</v>
      </c>
      <c r="F2555" t="s">
        <v>13</v>
      </c>
      <c r="G2555" t="s">
        <v>5258</v>
      </c>
      <c r="H2555" s="1">
        <v>0</v>
      </c>
      <c r="I2555" s="2">
        <v>42989</v>
      </c>
      <c r="J2555" t="s">
        <v>5379</v>
      </c>
      <c r="K2555" t="s">
        <v>102</v>
      </c>
      <c r="L2555">
        <v>10035</v>
      </c>
      <c r="M2555">
        <v>503</v>
      </c>
      <c r="N2555" t="s">
        <v>2558</v>
      </c>
      <c r="O2555">
        <v>51</v>
      </c>
      <c r="P2555">
        <v>2</v>
      </c>
      <c r="Q2555" t="s">
        <v>104</v>
      </c>
      <c r="R2555" t="s">
        <v>8304</v>
      </c>
      <c r="S2555">
        <v>50.56</v>
      </c>
      <c r="T2555">
        <v>211</v>
      </c>
      <c r="U2555" t="s">
        <v>33</v>
      </c>
      <c r="V2555" s="2">
        <v>42993</v>
      </c>
      <c r="W2555" t="s">
        <v>20</v>
      </c>
      <c r="X2555" t="s">
        <v>175</v>
      </c>
      <c r="Y2555" t="s">
        <v>47</v>
      </c>
    </row>
    <row r="2556" spans="1:25" hidden="1" x14ac:dyDescent="0.35">
      <c r="A2556">
        <v>4</v>
      </c>
      <c r="B2556" t="s">
        <v>25</v>
      </c>
      <c r="C2556">
        <v>3</v>
      </c>
      <c r="D2556" t="s">
        <v>26</v>
      </c>
      <c r="E2556" t="s">
        <v>171</v>
      </c>
      <c r="F2556" t="s">
        <v>13</v>
      </c>
      <c r="G2556" t="s">
        <v>5258</v>
      </c>
      <c r="H2556" s="1">
        <v>0</v>
      </c>
      <c r="I2556" s="2">
        <v>42989</v>
      </c>
      <c r="J2556" t="s">
        <v>5379</v>
      </c>
      <c r="K2556" t="s">
        <v>102</v>
      </c>
      <c r="L2556">
        <v>10035</v>
      </c>
      <c r="M2556">
        <v>1485</v>
      </c>
      <c r="N2556" t="s">
        <v>6043</v>
      </c>
      <c r="O2556">
        <v>2</v>
      </c>
      <c r="P2556">
        <v>1</v>
      </c>
      <c r="Q2556" t="s">
        <v>104</v>
      </c>
      <c r="R2556" t="s">
        <v>8304</v>
      </c>
      <c r="S2556">
        <v>1.58</v>
      </c>
      <c r="T2556">
        <v>79</v>
      </c>
      <c r="U2556" t="s">
        <v>33</v>
      </c>
      <c r="V2556" s="2">
        <v>42993</v>
      </c>
      <c r="W2556" t="s">
        <v>20</v>
      </c>
      <c r="X2556" t="s">
        <v>175</v>
      </c>
      <c r="Y2556" t="s">
        <v>42</v>
      </c>
    </row>
    <row r="2557" spans="1:25" hidden="1" x14ac:dyDescent="0.35">
      <c r="A2557">
        <v>4</v>
      </c>
      <c r="B2557" t="s">
        <v>25</v>
      </c>
      <c r="C2557">
        <v>3</v>
      </c>
      <c r="D2557" t="s">
        <v>26</v>
      </c>
      <c r="E2557" t="s">
        <v>171</v>
      </c>
      <c r="F2557" t="s">
        <v>13</v>
      </c>
      <c r="G2557" t="s">
        <v>5258</v>
      </c>
      <c r="H2557" s="1">
        <v>0</v>
      </c>
      <c r="I2557" s="2">
        <v>42989</v>
      </c>
      <c r="J2557" t="s">
        <v>5379</v>
      </c>
      <c r="K2557" t="s">
        <v>102</v>
      </c>
      <c r="L2557">
        <v>10035</v>
      </c>
      <c r="M2557">
        <v>658</v>
      </c>
      <c r="N2557" t="s">
        <v>3796</v>
      </c>
      <c r="O2557">
        <v>108</v>
      </c>
      <c r="P2557">
        <v>4</v>
      </c>
      <c r="Q2557" t="s">
        <v>104</v>
      </c>
      <c r="R2557" t="s">
        <v>8304</v>
      </c>
      <c r="S2557">
        <v>108.18</v>
      </c>
      <c r="T2557">
        <v>773</v>
      </c>
      <c r="U2557" t="s">
        <v>33</v>
      </c>
      <c r="V2557" s="2">
        <v>42993</v>
      </c>
      <c r="W2557" t="s">
        <v>20</v>
      </c>
      <c r="X2557" t="s">
        <v>175</v>
      </c>
      <c r="Y2557" t="s">
        <v>42</v>
      </c>
    </row>
    <row r="2558" spans="1:25" hidden="1" x14ac:dyDescent="0.35">
      <c r="A2558">
        <v>4</v>
      </c>
      <c r="B2558" t="s">
        <v>25</v>
      </c>
      <c r="C2558">
        <v>3</v>
      </c>
      <c r="D2558" t="s">
        <v>50</v>
      </c>
      <c r="E2558" t="s">
        <v>171</v>
      </c>
      <c r="F2558" t="s">
        <v>13</v>
      </c>
      <c r="G2558" t="s">
        <v>5258</v>
      </c>
      <c r="H2558" s="1">
        <v>0</v>
      </c>
      <c r="I2558" s="2">
        <v>42989</v>
      </c>
      <c r="J2558" t="s">
        <v>5379</v>
      </c>
      <c r="K2558" t="s">
        <v>102</v>
      </c>
      <c r="L2558">
        <v>10035</v>
      </c>
      <c r="M2558">
        <v>1019</v>
      </c>
      <c r="N2558" t="s">
        <v>244</v>
      </c>
      <c r="O2558">
        <v>7</v>
      </c>
      <c r="P2558">
        <v>1</v>
      </c>
      <c r="Q2558" t="s">
        <v>104</v>
      </c>
      <c r="R2558" t="s">
        <v>8304</v>
      </c>
      <c r="S2558">
        <v>6.8</v>
      </c>
      <c r="T2558">
        <v>20</v>
      </c>
      <c r="U2558" t="s">
        <v>33</v>
      </c>
      <c r="V2558" s="2">
        <v>42993</v>
      </c>
      <c r="W2558" t="s">
        <v>20</v>
      </c>
      <c r="X2558" t="s">
        <v>175</v>
      </c>
      <c r="Y2558" t="s">
        <v>113</v>
      </c>
    </row>
    <row r="2559" spans="1:25" x14ac:dyDescent="0.35">
      <c r="A2559">
        <v>4</v>
      </c>
      <c r="B2559" t="s">
        <v>25</v>
      </c>
      <c r="C2559">
        <v>3</v>
      </c>
      <c r="D2559" t="s">
        <v>11</v>
      </c>
      <c r="E2559" t="s">
        <v>572</v>
      </c>
      <c r="F2559" t="s">
        <v>13</v>
      </c>
      <c r="G2559" t="s">
        <v>1386</v>
      </c>
      <c r="H2559" s="1">
        <v>0.2</v>
      </c>
      <c r="I2559" s="2">
        <v>43031</v>
      </c>
      <c r="J2559" t="s">
        <v>2082</v>
      </c>
      <c r="K2559" t="s">
        <v>30</v>
      </c>
      <c r="L2559">
        <v>92105</v>
      </c>
      <c r="M2559">
        <v>759</v>
      </c>
      <c r="N2559" t="s">
        <v>1839</v>
      </c>
      <c r="O2559">
        <v>27</v>
      </c>
      <c r="P2559">
        <v>1</v>
      </c>
      <c r="Q2559" t="s">
        <v>32</v>
      </c>
      <c r="R2559" t="s">
        <v>8304</v>
      </c>
      <c r="S2559">
        <v>27.09</v>
      </c>
      <c r="T2559">
        <v>241</v>
      </c>
      <c r="U2559" t="s">
        <v>19</v>
      </c>
      <c r="V2559" s="2">
        <v>43035</v>
      </c>
      <c r="W2559" t="s">
        <v>20</v>
      </c>
      <c r="X2559" t="s">
        <v>34</v>
      </c>
      <c r="Y2559" t="s">
        <v>24</v>
      </c>
    </row>
    <row r="2560" spans="1:25" x14ac:dyDescent="0.35">
      <c r="A2560">
        <v>4</v>
      </c>
      <c r="B2560" t="s">
        <v>25</v>
      </c>
      <c r="C2560">
        <v>3</v>
      </c>
      <c r="D2560" t="s">
        <v>11</v>
      </c>
      <c r="E2560" t="s">
        <v>572</v>
      </c>
      <c r="F2560" t="s">
        <v>13</v>
      </c>
      <c r="G2560" t="s">
        <v>1386</v>
      </c>
      <c r="H2560" s="1">
        <v>0.2</v>
      </c>
      <c r="I2560" s="2">
        <v>43031</v>
      </c>
      <c r="J2560" t="s">
        <v>2082</v>
      </c>
      <c r="K2560" t="s">
        <v>30</v>
      </c>
      <c r="L2560">
        <v>92105</v>
      </c>
      <c r="M2560">
        <v>1211</v>
      </c>
      <c r="N2560" t="s">
        <v>1472</v>
      </c>
      <c r="O2560">
        <v>42</v>
      </c>
      <c r="P2560">
        <v>3</v>
      </c>
      <c r="Q2560" t="s">
        <v>32</v>
      </c>
      <c r="R2560" t="s">
        <v>8304</v>
      </c>
      <c r="S2560">
        <v>42.12</v>
      </c>
      <c r="T2560">
        <v>842</v>
      </c>
      <c r="U2560" t="s">
        <v>19</v>
      </c>
      <c r="V2560" s="2">
        <v>43035</v>
      </c>
      <c r="W2560" t="s">
        <v>20</v>
      </c>
      <c r="X2560" t="s">
        <v>34</v>
      </c>
      <c r="Y2560" t="s">
        <v>24</v>
      </c>
    </row>
    <row r="2561" spans="1:25" x14ac:dyDescent="0.35">
      <c r="A2561">
        <v>4</v>
      </c>
      <c r="B2561" t="s">
        <v>25</v>
      </c>
      <c r="C2561">
        <v>3</v>
      </c>
      <c r="D2561" t="s">
        <v>11</v>
      </c>
      <c r="E2561" t="s">
        <v>572</v>
      </c>
      <c r="F2561" t="s">
        <v>13</v>
      </c>
      <c r="G2561" t="s">
        <v>1386</v>
      </c>
      <c r="H2561" s="1">
        <v>0.2</v>
      </c>
      <c r="I2561" s="2">
        <v>43031</v>
      </c>
      <c r="J2561" t="s">
        <v>2082</v>
      </c>
      <c r="K2561" t="s">
        <v>30</v>
      </c>
      <c r="L2561">
        <v>92105</v>
      </c>
      <c r="M2561">
        <v>739</v>
      </c>
      <c r="N2561" t="s">
        <v>2104</v>
      </c>
      <c r="O2561">
        <v>17</v>
      </c>
      <c r="P2561">
        <v>7</v>
      </c>
      <c r="Q2561" t="s">
        <v>32</v>
      </c>
      <c r="R2561" t="s">
        <v>8304</v>
      </c>
      <c r="S2561">
        <v>16.8</v>
      </c>
      <c r="T2561">
        <v>192</v>
      </c>
      <c r="U2561" t="s">
        <v>19</v>
      </c>
      <c r="V2561" s="2">
        <v>43035</v>
      </c>
      <c r="W2561" t="s">
        <v>20</v>
      </c>
      <c r="X2561" t="s">
        <v>34</v>
      </c>
      <c r="Y2561" t="s">
        <v>24</v>
      </c>
    </row>
    <row r="2562" spans="1:25" x14ac:dyDescent="0.35">
      <c r="A2562">
        <v>4</v>
      </c>
      <c r="B2562" t="s">
        <v>25</v>
      </c>
      <c r="C2562">
        <v>3</v>
      </c>
      <c r="D2562" t="s">
        <v>26</v>
      </c>
      <c r="E2562" t="s">
        <v>572</v>
      </c>
      <c r="F2562" t="s">
        <v>13</v>
      </c>
      <c r="G2562" t="s">
        <v>1386</v>
      </c>
      <c r="H2562" s="1">
        <v>0</v>
      </c>
      <c r="I2562" s="2">
        <v>43031</v>
      </c>
      <c r="J2562" t="s">
        <v>2082</v>
      </c>
      <c r="K2562" t="s">
        <v>30</v>
      </c>
      <c r="L2562">
        <v>92105</v>
      </c>
      <c r="M2562">
        <v>1757</v>
      </c>
      <c r="N2562" t="s">
        <v>1407</v>
      </c>
      <c r="O2562">
        <v>6</v>
      </c>
      <c r="P2562">
        <v>2</v>
      </c>
      <c r="Q2562" t="s">
        <v>32</v>
      </c>
      <c r="R2562" t="s">
        <v>8304</v>
      </c>
      <c r="S2562">
        <v>5.66</v>
      </c>
      <c r="T2562">
        <v>12</v>
      </c>
      <c r="U2562" t="s">
        <v>19</v>
      </c>
      <c r="V2562" s="2">
        <v>43035</v>
      </c>
      <c r="W2562" t="s">
        <v>20</v>
      </c>
      <c r="X2562" t="s">
        <v>34</v>
      </c>
      <c r="Y2562" t="s">
        <v>64</v>
      </c>
    </row>
    <row r="2563" spans="1:25" x14ac:dyDescent="0.35">
      <c r="A2563">
        <v>4</v>
      </c>
      <c r="B2563" t="s">
        <v>25</v>
      </c>
      <c r="C2563">
        <v>3</v>
      </c>
      <c r="D2563" t="s">
        <v>26</v>
      </c>
      <c r="E2563" t="s">
        <v>572</v>
      </c>
      <c r="F2563" t="s">
        <v>13</v>
      </c>
      <c r="G2563" t="s">
        <v>1386</v>
      </c>
      <c r="H2563" s="1">
        <v>0</v>
      </c>
      <c r="I2563" s="2">
        <v>43031</v>
      </c>
      <c r="J2563" t="s">
        <v>2082</v>
      </c>
      <c r="K2563" t="s">
        <v>30</v>
      </c>
      <c r="L2563">
        <v>92105</v>
      </c>
      <c r="M2563">
        <v>1346</v>
      </c>
      <c r="N2563" t="s">
        <v>310</v>
      </c>
      <c r="O2563">
        <v>6</v>
      </c>
      <c r="P2563">
        <v>4</v>
      </c>
      <c r="Q2563" t="s">
        <v>32</v>
      </c>
      <c r="R2563" t="s">
        <v>8304</v>
      </c>
      <c r="S2563">
        <v>5.66</v>
      </c>
      <c r="T2563">
        <v>12</v>
      </c>
      <c r="U2563" t="s">
        <v>19</v>
      </c>
      <c r="V2563" s="2">
        <v>43035</v>
      </c>
      <c r="W2563" t="s">
        <v>20</v>
      </c>
      <c r="X2563" t="s">
        <v>34</v>
      </c>
      <c r="Y2563" t="s">
        <v>119</v>
      </c>
    </row>
    <row r="2564" spans="1:25" x14ac:dyDescent="0.35">
      <c r="A2564">
        <v>4</v>
      </c>
      <c r="B2564" t="s">
        <v>25</v>
      </c>
      <c r="C2564">
        <v>3</v>
      </c>
      <c r="D2564" t="s">
        <v>50</v>
      </c>
      <c r="E2564" t="s">
        <v>572</v>
      </c>
      <c r="F2564" t="s">
        <v>13</v>
      </c>
      <c r="G2564" t="s">
        <v>1386</v>
      </c>
      <c r="H2564" s="1">
        <v>0</v>
      </c>
      <c r="I2564" s="2">
        <v>43031</v>
      </c>
      <c r="J2564" t="s">
        <v>2082</v>
      </c>
      <c r="K2564" t="s">
        <v>30</v>
      </c>
      <c r="L2564">
        <v>92105</v>
      </c>
      <c r="M2564">
        <v>1066</v>
      </c>
      <c r="N2564" t="s">
        <v>4928</v>
      </c>
      <c r="O2564">
        <v>64</v>
      </c>
      <c r="P2564">
        <v>9</v>
      </c>
      <c r="Q2564" t="s">
        <v>32</v>
      </c>
      <c r="R2564" t="s">
        <v>8304</v>
      </c>
      <c r="S2564">
        <v>63.78</v>
      </c>
      <c r="T2564">
        <v>148</v>
      </c>
      <c r="U2564" t="s">
        <v>19</v>
      </c>
      <c r="V2564" s="2">
        <v>43035</v>
      </c>
      <c r="W2564" t="s">
        <v>20</v>
      </c>
      <c r="X2564" t="s">
        <v>34</v>
      </c>
      <c r="Y2564" t="s">
        <v>113</v>
      </c>
    </row>
    <row r="2565" spans="1:25" hidden="1" x14ac:dyDescent="0.35">
      <c r="A2565">
        <v>4</v>
      </c>
      <c r="B2565" t="s">
        <v>25</v>
      </c>
      <c r="C2565">
        <v>3</v>
      </c>
      <c r="D2565" t="s">
        <v>26</v>
      </c>
      <c r="E2565" t="s">
        <v>122</v>
      </c>
      <c r="F2565" t="s">
        <v>13</v>
      </c>
      <c r="G2565" t="s">
        <v>5295</v>
      </c>
      <c r="H2565" s="1">
        <v>0.2</v>
      </c>
      <c r="I2565" s="2">
        <v>42946</v>
      </c>
      <c r="J2565" t="s">
        <v>6034</v>
      </c>
      <c r="K2565" t="s">
        <v>73</v>
      </c>
      <c r="L2565">
        <v>77041</v>
      </c>
      <c r="M2565">
        <v>584</v>
      </c>
      <c r="N2565" t="s">
        <v>8142</v>
      </c>
      <c r="O2565">
        <v>6</v>
      </c>
      <c r="P2565">
        <v>4</v>
      </c>
      <c r="Q2565" t="s">
        <v>75</v>
      </c>
      <c r="R2565" t="s">
        <v>8304</v>
      </c>
      <c r="S2565">
        <v>6.18</v>
      </c>
      <c r="T2565">
        <v>62</v>
      </c>
      <c r="U2565" t="s">
        <v>33</v>
      </c>
      <c r="V2565" s="2">
        <v>42950</v>
      </c>
      <c r="W2565" t="s">
        <v>20</v>
      </c>
      <c r="X2565" t="s">
        <v>77</v>
      </c>
      <c r="Y2565" t="s">
        <v>42</v>
      </c>
    </row>
    <row r="2566" spans="1:25" hidden="1" x14ac:dyDescent="0.35">
      <c r="A2566">
        <v>2</v>
      </c>
      <c r="B2566" t="s">
        <v>43</v>
      </c>
      <c r="C2566">
        <v>3</v>
      </c>
      <c r="D2566" t="s">
        <v>26</v>
      </c>
      <c r="E2566" t="s">
        <v>1556</v>
      </c>
      <c r="F2566" t="s">
        <v>13</v>
      </c>
      <c r="G2566" t="s">
        <v>1857</v>
      </c>
      <c r="H2566" s="1">
        <v>0</v>
      </c>
      <c r="I2566" s="2">
        <v>43039</v>
      </c>
      <c r="J2566" t="s">
        <v>3433</v>
      </c>
      <c r="K2566" t="s">
        <v>102</v>
      </c>
      <c r="L2566">
        <v>14215</v>
      </c>
      <c r="M2566">
        <v>515</v>
      </c>
      <c r="N2566" t="s">
        <v>898</v>
      </c>
      <c r="O2566">
        <v>1</v>
      </c>
      <c r="P2566">
        <v>2</v>
      </c>
      <c r="Q2566" t="s">
        <v>104</v>
      </c>
      <c r="R2566" t="s">
        <v>8304</v>
      </c>
      <c r="S2566">
        <v>0.72</v>
      </c>
      <c r="T2566">
        <v>3</v>
      </c>
      <c r="U2566" t="s">
        <v>19</v>
      </c>
      <c r="V2566" s="2">
        <v>43041</v>
      </c>
      <c r="W2566" t="s">
        <v>20</v>
      </c>
      <c r="X2566" t="s">
        <v>175</v>
      </c>
      <c r="Y2566" t="s">
        <v>49</v>
      </c>
    </row>
    <row r="2567" spans="1:25" hidden="1" x14ac:dyDescent="0.35">
      <c r="A2567">
        <v>2</v>
      </c>
      <c r="B2567" t="s">
        <v>43</v>
      </c>
      <c r="C2567">
        <v>3</v>
      </c>
      <c r="D2567" t="s">
        <v>26</v>
      </c>
      <c r="E2567" t="s">
        <v>1556</v>
      </c>
      <c r="F2567" t="s">
        <v>13</v>
      </c>
      <c r="G2567" t="s">
        <v>1857</v>
      </c>
      <c r="H2567" s="1">
        <v>0</v>
      </c>
      <c r="I2567" s="2">
        <v>43039</v>
      </c>
      <c r="J2567" t="s">
        <v>3433</v>
      </c>
      <c r="K2567" t="s">
        <v>102</v>
      </c>
      <c r="L2567">
        <v>14215</v>
      </c>
      <c r="M2567">
        <v>343</v>
      </c>
      <c r="N2567" t="s">
        <v>3226</v>
      </c>
      <c r="O2567">
        <v>36</v>
      </c>
      <c r="P2567">
        <v>2</v>
      </c>
      <c r="Q2567" t="s">
        <v>104</v>
      </c>
      <c r="R2567" t="s">
        <v>8304</v>
      </c>
      <c r="S2567">
        <v>35.979999999999997</v>
      </c>
      <c r="T2567">
        <v>80</v>
      </c>
      <c r="U2567" t="s">
        <v>19</v>
      </c>
      <c r="V2567" s="2">
        <v>43041</v>
      </c>
      <c r="W2567" t="s">
        <v>20</v>
      </c>
      <c r="X2567" t="s">
        <v>175</v>
      </c>
      <c r="Y2567" t="s">
        <v>119</v>
      </c>
    </row>
    <row r="2568" spans="1:25" hidden="1" x14ac:dyDescent="0.35">
      <c r="A2568">
        <v>5</v>
      </c>
      <c r="B2568" t="s">
        <v>43</v>
      </c>
      <c r="C2568">
        <v>6</v>
      </c>
      <c r="D2568" t="s">
        <v>11</v>
      </c>
      <c r="E2568" t="s">
        <v>1547</v>
      </c>
      <c r="F2568" t="s">
        <v>13</v>
      </c>
      <c r="G2568" t="s">
        <v>1641</v>
      </c>
      <c r="H2568" s="1">
        <v>0</v>
      </c>
      <c r="I2568" s="2">
        <v>42925</v>
      </c>
      <c r="J2568" t="s">
        <v>2309</v>
      </c>
      <c r="K2568" t="s">
        <v>102</v>
      </c>
      <c r="L2568">
        <v>20735</v>
      </c>
      <c r="M2568">
        <v>560</v>
      </c>
      <c r="N2568" t="s">
        <v>650</v>
      </c>
      <c r="O2568">
        <v>20</v>
      </c>
      <c r="P2568">
        <v>2</v>
      </c>
      <c r="Q2568" t="s">
        <v>104</v>
      </c>
      <c r="R2568" t="s">
        <v>8304</v>
      </c>
      <c r="S2568">
        <v>20.02</v>
      </c>
      <c r="T2568">
        <v>182</v>
      </c>
      <c r="U2568" t="s">
        <v>19</v>
      </c>
      <c r="V2568" s="2">
        <v>42930</v>
      </c>
      <c r="W2568" t="s">
        <v>39</v>
      </c>
      <c r="X2568" t="s">
        <v>1549</v>
      </c>
      <c r="Y2568" t="s">
        <v>47</v>
      </c>
    </row>
    <row r="2569" spans="1:25" hidden="1" x14ac:dyDescent="0.35">
      <c r="A2569">
        <v>5</v>
      </c>
      <c r="B2569" t="s">
        <v>43</v>
      </c>
      <c r="C2569">
        <v>6</v>
      </c>
      <c r="D2569" t="s">
        <v>26</v>
      </c>
      <c r="E2569" t="s">
        <v>1547</v>
      </c>
      <c r="F2569" t="s">
        <v>13</v>
      </c>
      <c r="G2569" t="s">
        <v>1641</v>
      </c>
      <c r="H2569" s="1">
        <v>0</v>
      </c>
      <c r="I2569" s="2">
        <v>42925</v>
      </c>
      <c r="J2569" t="s">
        <v>2309</v>
      </c>
      <c r="K2569" t="s">
        <v>102</v>
      </c>
      <c r="L2569">
        <v>20735</v>
      </c>
      <c r="M2569">
        <v>1261</v>
      </c>
      <c r="N2569" t="s">
        <v>3410</v>
      </c>
      <c r="O2569">
        <v>42</v>
      </c>
      <c r="P2569">
        <v>3</v>
      </c>
      <c r="Q2569" t="s">
        <v>104</v>
      </c>
      <c r="R2569" t="s">
        <v>8304</v>
      </c>
      <c r="S2569">
        <v>42.05</v>
      </c>
      <c r="T2569">
        <v>84</v>
      </c>
      <c r="U2569" t="s">
        <v>19</v>
      </c>
      <c r="V2569" s="2">
        <v>42930</v>
      </c>
      <c r="W2569" t="s">
        <v>39</v>
      </c>
      <c r="X2569" t="s">
        <v>1549</v>
      </c>
      <c r="Y2569" t="s">
        <v>54</v>
      </c>
    </row>
    <row r="2570" spans="1:25" hidden="1" x14ac:dyDescent="0.35">
      <c r="A2570">
        <v>5</v>
      </c>
      <c r="B2570" t="s">
        <v>43</v>
      </c>
      <c r="C2570">
        <v>6</v>
      </c>
      <c r="D2570" t="s">
        <v>26</v>
      </c>
      <c r="E2570" t="s">
        <v>1547</v>
      </c>
      <c r="F2570" t="s">
        <v>13</v>
      </c>
      <c r="G2570" t="s">
        <v>1641</v>
      </c>
      <c r="H2570" s="1">
        <v>0</v>
      </c>
      <c r="I2570" s="2">
        <v>42925</v>
      </c>
      <c r="J2570" t="s">
        <v>2309</v>
      </c>
      <c r="K2570" t="s">
        <v>102</v>
      </c>
      <c r="L2570">
        <v>20735</v>
      </c>
      <c r="M2570">
        <v>177</v>
      </c>
      <c r="N2570" t="s">
        <v>3540</v>
      </c>
      <c r="O2570">
        <v>6</v>
      </c>
      <c r="P2570">
        <v>3</v>
      </c>
      <c r="Q2570" t="s">
        <v>104</v>
      </c>
      <c r="R2570" t="s">
        <v>8304</v>
      </c>
      <c r="S2570">
        <v>5.7</v>
      </c>
      <c r="T2570">
        <v>12</v>
      </c>
      <c r="U2570" t="s">
        <v>19</v>
      </c>
      <c r="V2570" s="2">
        <v>42930</v>
      </c>
      <c r="W2570" t="s">
        <v>39</v>
      </c>
      <c r="X2570" t="s">
        <v>1549</v>
      </c>
      <c r="Y2570" t="s">
        <v>35</v>
      </c>
    </row>
    <row r="2571" spans="1:25" hidden="1" x14ac:dyDescent="0.35">
      <c r="A2571">
        <v>5</v>
      </c>
      <c r="B2571" t="s">
        <v>43</v>
      </c>
      <c r="C2571">
        <v>6</v>
      </c>
      <c r="D2571" t="s">
        <v>26</v>
      </c>
      <c r="E2571" t="s">
        <v>1547</v>
      </c>
      <c r="F2571" t="s">
        <v>13</v>
      </c>
      <c r="G2571" t="s">
        <v>1641</v>
      </c>
      <c r="H2571" s="1">
        <v>0</v>
      </c>
      <c r="I2571" s="2">
        <v>42925</v>
      </c>
      <c r="J2571" t="s">
        <v>2309</v>
      </c>
      <c r="K2571" t="s">
        <v>102</v>
      </c>
      <c r="L2571">
        <v>20735</v>
      </c>
      <c r="M2571">
        <v>1319</v>
      </c>
      <c r="N2571" t="s">
        <v>3204</v>
      </c>
      <c r="O2571">
        <v>33</v>
      </c>
      <c r="P2571">
        <v>4</v>
      </c>
      <c r="Q2571" t="s">
        <v>104</v>
      </c>
      <c r="R2571" t="s">
        <v>8304</v>
      </c>
      <c r="S2571">
        <v>32.54</v>
      </c>
      <c r="T2571">
        <v>79</v>
      </c>
      <c r="U2571" t="s">
        <v>19</v>
      </c>
      <c r="V2571" s="2">
        <v>42930</v>
      </c>
      <c r="W2571" t="s">
        <v>39</v>
      </c>
      <c r="X2571" t="s">
        <v>1549</v>
      </c>
      <c r="Y2571" t="s">
        <v>49</v>
      </c>
    </row>
    <row r="2572" spans="1:25" hidden="1" x14ac:dyDescent="0.35">
      <c r="A2572">
        <v>5</v>
      </c>
      <c r="B2572" t="s">
        <v>43</v>
      </c>
      <c r="C2572">
        <v>6</v>
      </c>
      <c r="D2572" t="s">
        <v>26</v>
      </c>
      <c r="E2572" t="s">
        <v>1547</v>
      </c>
      <c r="F2572" t="s">
        <v>13</v>
      </c>
      <c r="G2572" t="s">
        <v>1641</v>
      </c>
      <c r="H2572" s="1">
        <v>0</v>
      </c>
      <c r="I2572" s="2">
        <v>42925</v>
      </c>
      <c r="J2572" t="s">
        <v>2309</v>
      </c>
      <c r="K2572" t="s">
        <v>102</v>
      </c>
      <c r="L2572">
        <v>20735</v>
      </c>
      <c r="M2572">
        <v>105</v>
      </c>
      <c r="N2572" t="s">
        <v>3181</v>
      </c>
      <c r="O2572">
        <v>5</v>
      </c>
      <c r="P2572">
        <v>4</v>
      </c>
      <c r="Q2572" t="s">
        <v>104</v>
      </c>
      <c r="R2572" t="s">
        <v>8304</v>
      </c>
      <c r="S2572">
        <v>5.0599999999999996</v>
      </c>
      <c r="T2572">
        <v>16</v>
      </c>
      <c r="U2572" t="s">
        <v>19</v>
      </c>
      <c r="V2572" s="2">
        <v>42930</v>
      </c>
      <c r="W2572" t="s">
        <v>39</v>
      </c>
      <c r="X2572" t="s">
        <v>1549</v>
      </c>
      <c r="Y2572" t="s">
        <v>176</v>
      </c>
    </row>
    <row r="2573" spans="1:25" hidden="1" x14ac:dyDescent="0.35">
      <c r="A2573">
        <v>5</v>
      </c>
      <c r="B2573" t="s">
        <v>43</v>
      </c>
      <c r="C2573">
        <v>6</v>
      </c>
      <c r="D2573" t="s">
        <v>26</v>
      </c>
      <c r="E2573" t="s">
        <v>1547</v>
      </c>
      <c r="F2573" t="s">
        <v>13</v>
      </c>
      <c r="G2573" t="s">
        <v>1641</v>
      </c>
      <c r="H2573" s="1">
        <v>0</v>
      </c>
      <c r="I2573" s="2">
        <v>42925</v>
      </c>
      <c r="J2573" t="s">
        <v>2309</v>
      </c>
      <c r="K2573" t="s">
        <v>102</v>
      </c>
      <c r="L2573">
        <v>20735</v>
      </c>
      <c r="M2573">
        <v>1633</v>
      </c>
      <c r="N2573" t="s">
        <v>111</v>
      </c>
      <c r="O2573">
        <v>21</v>
      </c>
      <c r="P2573">
        <v>6</v>
      </c>
      <c r="Q2573" t="s">
        <v>104</v>
      </c>
      <c r="R2573" t="s">
        <v>8304</v>
      </c>
      <c r="S2573">
        <v>21.4</v>
      </c>
      <c r="T2573">
        <v>44</v>
      </c>
      <c r="U2573" t="s">
        <v>19</v>
      </c>
      <c r="V2573" s="2">
        <v>42930</v>
      </c>
      <c r="W2573" t="s">
        <v>39</v>
      </c>
      <c r="X2573" t="s">
        <v>1549</v>
      </c>
      <c r="Y2573" t="s">
        <v>54</v>
      </c>
    </row>
    <row r="2574" spans="1:25" hidden="1" x14ac:dyDescent="0.35">
      <c r="A2574">
        <v>5</v>
      </c>
      <c r="B2574" t="s">
        <v>43</v>
      </c>
      <c r="C2574">
        <v>6</v>
      </c>
      <c r="D2574" t="s">
        <v>26</v>
      </c>
      <c r="E2574" t="s">
        <v>1547</v>
      </c>
      <c r="F2574" t="s">
        <v>13</v>
      </c>
      <c r="G2574" t="s">
        <v>1641</v>
      </c>
      <c r="H2574" s="1">
        <v>0</v>
      </c>
      <c r="I2574" s="2">
        <v>42925</v>
      </c>
      <c r="J2574" t="s">
        <v>2309</v>
      </c>
      <c r="K2574" t="s">
        <v>102</v>
      </c>
      <c r="L2574">
        <v>20735</v>
      </c>
      <c r="M2574">
        <v>1320</v>
      </c>
      <c r="N2574" t="s">
        <v>3618</v>
      </c>
      <c r="O2574">
        <v>28</v>
      </c>
      <c r="P2574">
        <v>7</v>
      </c>
      <c r="Q2574" t="s">
        <v>104</v>
      </c>
      <c r="R2574" t="s">
        <v>8304</v>
      </c>
      <c r="S2574">
        <v>28.48</v>
      </c>
      <c r="T2574">
        <v>98</v>
      </c>
      <c r="U2574" t="s">
        <v>19</v>
      </c>
      <c r="V2574" s="2">
        <v>42930</v>
      </c>
      <c r="W2574" t="s">
        <v>39</v>
      </c>
      <c r="X2574" t="s">
        <v>1549</v>
      </c>
      <c r="Y2574" t="s">
        <v>42</v>
      </c>
    </row>
    <row r="2575" spans="1:25" hidden="1" x14ac:dyDescent="0.35">
      <c r="A2575">
        <v>5</v>
      </c>
      <c r="B2575" t="s">
        <v>43</v>
      </c>
      <c r="C2575">
        <v>6</v>
      </c>
      <c r="D2575" t="s">
        <v>26</v>
      </c>
      <c r="E2575" t="s">
        <v>1547</v>
      </c>
      <c r="F2575" t="s">
        <v>13</v>
      </c>
      <c r="G2575" t="s">
        <v>1641</v>
      </c>
      <c r="H2575" s="1">
        <v>0</v>
      </c>
      <c r="I2575" s="2">
        <v>42925</v>
      </c>
      <c r="J2575" t="s">
        <v>2309</v>
      </c>
      <c r="K2575" t="s">
        <v>102</v>
      </c>
      <c r="L2575">
        <v>20735</v>
      </c>
      <c r="M2575">
        <v>708</v>
      </c>
      <c r="N2575" t="s">
        <v>3435</v>
      </c>
      <c r="O2575">
        <v>71</v>
      </c>
      <c r="P2575">
        <v>9</v>
      </c>
      <c r="Q2575" t="s">
        <v>104</v>
      </c>
      <c r="R2575" t="s">
        <v>8304</v>
      </c>
      <c r="S2575">
        <v>70.55</v>
      </c>
      <c r="T2575">
        <v>153</v>
      </c>
      <c r="U2575" t="s">
        <v>19</v>
      </c>
      <c r="V2575" s="2">
        <v>42930</v>
      </c>
      <c r="W2575" t="s">
        <v>39</v>
      </c>
      <c r="X2575" t="s">
        <v>1549</v>
      </c>
      <c r="Y2575" t="s">
        <v>54</v>
      </c>
    </row>
    <row r="2576" spans="1:25" hidden="1" x14ac:dyDescent="0.35">
      <c r="A2576">
        <v>5</v>
      </c>
      <c r="B2576" t="s">
        <v>43</v>
      </c>
      <c r="C2576">
        <v>6</v>
      </c>
      <c r="D2576" t="s">
        <v>50</v>
      </c>
      <c r="E2576" t="s">
        <v>1547</v>
      </c>
      <c r="F2576" t="s">
        <v>13</v>
      </c>
      <c r="G2576" t="s">
        <v>1641</v>
      </c>
      <c r="H2576" s="1">
        <v>0</v>
      </c>
      <c r="I2576" s="2">
        <v>42925</v>
      </c>
      <c r="J2576" t="s">
        <v>2309</v>
      </c>
      <c r="K2576" t="s">
        <v>102</v>
      </c>
      <c r="L2576">
        <v>20735</v>
      </c>
      <c r="M2576">
        <v>653</v>
      </c>
      <c r="N2576" t="s">
        <v>5044</v>
      </c>
      <c r="O2576">
        <v>209</v>
      </c>
      <c r="P2576">
        <v>3</v>
      </c>
      <c r="Q2576" t="s">
        <v>104</v>
      </c>
      <c r="R2576" t="s">
        <v>8304</v>
      </c>
      <c r="S2576">
        <v>209.24</v>
      </c>
      <c r="T2576">
        <v>465</v>
      </c>
      <c r="U2576" t="s">
        <v>19</v>
      </c>
      <c r="V2576" s="2">
        <v>42930</v>
      </c>
      <c r="W2576" t="s">
        <v>39</v>
      </c>
      <c r="X2576" t="s">
        <v>1549</v>
      </c>
      <c r="Y2576" t="s">
        <v>422</v>
      </c>
    </row>
    <row r="2577" spans="1:25" hidden="1" x14ac:dyDescent="0.35">
      <c r="A2577">
        <v>2</v>
      </c>
      <c r="B2577" t="s">
        <v>43</v>
      </c>
      <c r="C2577">
        <v>3</v>
      </c>
      <c r="D2577" t="s">
        <v>26</v>
      </c>
      <c r="E2577" t="s">
        <v>6170</v>
      </c>
      <c r="F2577" t="s">
        <v>13</v>
      </c>
      <c r="G2577" t="s">
        <v>896</v>
      </c>
      <c r="H2577" s="1">
        <v>0.2</v>
      </c>
      <c r="I2577" s="2">
        <v>42769</v>
      </c>
      <c r="J2577" t="s">
        <v>6171</v>
      </c>
      <c r="K2577" t="s">
        <v>30</v>
      </c>
      <c r="L2577">
        <v>84062</v>
      </c>
      <c r="M2577">
        <v>1650</v>
      </c>
      <c r="N2577" t="s">
        <v>3967</v>
      </c>
      <c r="O2577">
        <v>4</v>
      </c>
      <c r="P2577">
        <v>3</v>
      </c>
      <c r="Q2577" t="s">
        <v>32</v>
      </c>
      <c r="R2577" t="s">
        <v>8304</v>
      </c>
      <c r="S2577">
        <v>4.0999999999999996</v>
      </c>
      <c r="T2577">
        <v>12</v>
      </c>
      <c r="U2577" t="s">
        <v>33</v>
      </c>
      <c r="V2577" s="2">
        <v>42771</v>
      </c>
      <c r="W2577" t="s">
        <v>20</v>
      </c>
      <c r="X2577" t="s">
        <v>87</v>
      </c>
      <c r="Y2577" t="s">
        <v>54</v>
      </c>
    </row>
    <row r="2578" spans="1:25" x14ac:dyDescent="0.35">
      <c r="A2578">
        <v>3</v>
      </c>
      <c r="B2578" t="s">
        <v>10</v>
      </c>
      <c r="C2578">
        <v>3</v>
      </c>
      <c r="D2578" t="s">
        <v>26</v>
      </c>
      <c r="E2578" t="s">
        <v>27</v>
      </c>
      <c r="F2578" t="s">
        <v>13</v>
      </c>
      <c r="G2578" t="s">
        <v>5276</v>
      </c>
      <c r="H2578" s="1">
        <v>0</v>
      </c>
      <c r="I2578" s="2">
        <v>42997</v>
      </c>
      <c r="J2578" t="s">
        <v>6140</v>
      </c>
      <c r="K2578" t="s">
        <v>30</v>
      </c>
      <c r="L2578">
        <v>90008</v>
      </c>
      <c r="M2578">
        <v>1266</v>
      </c>
      <c r="N2578" t="s">
        <v>1147</v>
      </c>
      <c r="O2578">
        <v>11</v>
      </c>
      <c r="P2578">
        <v>2</v>
      </c>
      <c r="Q2578" t="s">
        <v>32</v>
      </c>
      <c r="R2578" t="s">
        <v>8304</v>
      </c>
      <c r="S2578">
        <v>11.25</v>
      </c>
      <c r="T2578">
        <v>23</v>
      </c>
      <c r="U2578" t="s">
        <v>33</v>
      </c>
      <c r="V2578" s="2">
        <v>43000</v>
      </c>
      <c r="W2578" t="s">
        <v>20</v>
      </c>
      <c r="X2578" t="s">
        <v>34</v>
      </c>
      <c r="Y2578" t="s">
        <v>64</v>
      </c>
    </row>
    <row r="2579" spans="1:25" x14ac:dyDescent="0.35">
      <c r="A2579">
        <v>4</v>
      </c>
      <c r="B2579" t="s">
        <v>43</v>
      </c>
      <c r="C2579">
        <v>6</v>
      </c>
      <c r="D2579" t="s">
        <v>26</v>
      </c>
      <c r="E2579" t="s">
        <v>27</v>
      </c>
      <c r="F2579" t="s">
        <v>13</v>
      </c>
      <c r="G2579" t="s">
        <v>1164</v>
      </c>
      <c r="H2579" s="1">
        <v>0</v>
      </c>
      <c r="I2579" s="2">
        <v>42988</v>
      </c>
      <c r="J2579" t="s">
        <v>1165</v>
      </c>
      <c r="K2579" t="s">
        <v>30</v>
      </c>
      <c r="L2579">
        <v>90004</v>
      </c>
      <c r="M2579">
        <v>1051</v>
      </c>
      <c r="N2579" t="s">
        <v>1166</v>
      </c>
      <c r="O2579">
        <v>2</v>
      </c>
      <c r="P2579">
        <v>4</v>
      </c>
      <c r="Q2579" t="s">
        <v>32</v>
      </c>
      <c r="R2579" t="s">
        <v>8304</v>
      </c>
      <c r="S2579">
        <v>1.55</v>
      </c>
      <c r="T2579">
        <v>52</v>
      </c>
      <c r="U2579" t="s">
        <v>19</v>
      </c>
      <c r="V2579" s="2">
        <v>42992</v>
      </c>
      <c r="W2579" t="s">
        <v>39</v>
      </c>
      <c r="X2579" t="s">
        <v>34</v>
      </c>
      <c r="Y2579" t="s">
        <v>356</v>
      </c>
    </row>
    <row r="2580" spans="1:25" hidden="1" x14ac:dyDescent="0.35">
      <c r="A2580">
        <v>3</v>
      </c>
      <c r="B2580" t="s">
        <v>25</v>
      </c>
      <c r="C2580">
        <v>1</v>
      </c>
      <c r="D2580" t="s">
        <v>26</v>
      </c>
      <c r="E2580" t="s">
        <v>6231</v>
      </c>
      <c r="F2580" t="s">
        <v>13</v>
      </c>
      <c r="G2580" t="s">
        <v>788</v>
      </c>
      <c r="H2580" s="1">
        <v>0.2</v>
      </c>
      <c r="I2580" s="2">
        <v>42880</v>
      </c>
      <c r="J2580" t="s">
        <v>7991</v>
      </c>
      <c r="K2580" t="s">
        <v>73</v>
      </c>
      <c r="L2580">
        <v>76117</v>
      </c>
      <c r="M2580">
        <v>672</v>
      </c>
      <c r="N2580" t="s">
        <v>3835</v>
      </c>
      <c r="O2580">
        <v>2</v>
      </c>
      <c r="P2580">
        <v>2</v>
      </c>
      <c r="Q2580" t="s">
        <v>75</v>
      </c>
      <c r="R2580" t="s">
        <v>92</v>
      </c>
      <c r="S2580">
        <v>1.68</v>
      </c>
      <c r="T2580">
        <v>22</v>
      </c>
      <c r="U2580" t="s">
        <v>33</v>
      </c>
      <c r="V2580" s="2">
        <v>42883</v>
      </c>
      <c r="W2580" t="s">
        <v>130</v>
      </c>
      <c r="X2580" t="s">
        <v>77</v>
      </c>
      <c r="Y2580" t="s">
        <v>356</v>
      </c>
    </row>
    <row r="2581" spans="1:25" hidden="1" x14ac:dyDescent="0.35">
      <c r="A2581">
        <v>3</v>
      </c>
      <c r="B2581" t="s">
        <v>25</v>
      </c>
      <c r="C2581">
        <v>1</v>
      </c>
      <c r="D2581" t="s">
        <v>26</v>
      </c>
      <c r="E2581" t="s">
        <v>6231</v>
      </c>
      <c r="F2581" t="s">
        <v>13</v>
      </c>
      <c r="G2581" t="s">
        <v>788</v>
      </c>
      <c r="H2581" s="1">
        <v>0.2</v>
      </c>
      <c r="I2581" s="2">
        <v>42880</v>
      </c>
      <c r="J2581" t="s">
        <v>7991</v>
      </c>
      <c r="K2581" t="s">
        <v>73</v>
      </c>
      <c r="L2581">
        <v>76117</v>
      </c>
      <c r="M2581">
        <v>1776</v>
      </c>
      <c r="N2581" t="s">
        <v>3766</v>
      </c>
      <c r="O2581">
        <v>12</v>
      </c>
      <c r="P2581">
        <v>7</v>
      </c>
      <c r="Q2581" t="s">
        <v>75</v>
      </c>
      <c r="R2581" t="s">
        <v>92</v>
      </c>
      <c r="S2581">
        <v>11.73</v>
      </c>
      <c r="T2581">
        <v>32</v>
      </c>
      <c r="U2581" t="s">
        <v>33</v>
      </c>
      <c r="V2581" s="2">
        <v>42883</v>
      </c>
      <c r="W2581" t="s">
        <v>130</v>
      </c>
      <c r="X2581" t="s">
        <v>77</v>
      </c>
      <c r="Y2581" t="s">
        <v>64</v>
      </c>
    </row>
    <row r="2582" spans="1:25" hidden="1" x14ac:dyDescent="0.35">
      <c r="A2582">
        <v>3</v>
      </c>
      <c r="B2582" t="s">
        <v>25</v>
      </c>
      <c r="C2582">
        <v>1</v>
      </c>
      <c r="D2582" t="s">
        <v>50</v>
      </c>
      <c r="E2582" t="s">
        <v>6231</v>
      </c>
      <c r="F2582" t="s">
        <v>13</v>
      </c>
      <c r="G2582" t="s">
        <v>788</v>
      </c>
      <c r="H2582" s="1">
        <v>0.2</v>
      </c>
      <c r="I2582" s="2">
        <v>42880</v>
      </c>
      <c r="J2582" t="s">
        <v>7991</v>
      </c>
      <c r="K2582" t="s">
        <v>73</v>
      </c>
      <c r="L2582">
        <v>76117</v>
      </c>
      <c r="M2582">
        <v>1008</v>
      </c>
      <c r="N2582" t="s">
        <v>5142</v>
      </c>
      <c r="O2582">
        <v>36</v>
      </c>
      <c r="P2582">
        <v>2</v>
      </c>
      <c r="Q2582" t="s">
        <v>75</v>
      </c>
      <c r="R2582" t="s">
        <v>92</v>
      </c>
      <c r="S2582">
        <v>36.4</v>
      </c>
      <c r="T2582">
        <v>208</v>
      </c>
      <c r="U2582" t="s">
        <v>33</v>
      </c>
      <c r="V2582" s="2">
        <v>42883</v>
      </c>
      <c r="W2582" t="s">
        <v>130</v>
      </c>
      <c r="X2582" t="s">
        <v>77</v>
      </c>
      <c r="Y2582" t="s">
        <v>113</v>
      </c>
    </row>
    <row r="2583" spans="1:25" hidden="1" x14ac:dyDescent="0.35">
      <c r="A2583">
        <v>7</v>
      </c>
      <c r="B2583" t="s">
        <v>25</v>
      </c>
      <c r="C2583">
        <v>6</v>
      </c>
      <c r="D2583" t="s">
        <v>26</v>
      </c>
      <c r="E2583" t="s">
        <v>65</v>
      </c>
      <c r="F2583" t="s">
        <v>13</v>
      </c>
      <c r="G2583" t="s">
        <v>1520</v>
      </c>
      <c r="H2583" s="1">
        <v>0</v>
      </c>
      <c r="I2583" s="2">
        <v>42821</v>
      </c>
      <c r="J2583" t="s">
        <v>4588</v>
      </c>
      <c r="K2583" t="s">
        <v>30</v>
      </c>
      <c r="L2583">
        <v>98115</v>
      </c>
      <c r="M2583">
        <v>1362</v>
      </c>
      <c r="N2583" t="s">
        <v>4058</v>
      </c>
      <c r="O2583">
        <v>3</v>
      </c>
      <c r="P2583">
        <v>5</v>
      </c>
      <c r="Q2583" t="s">
        <v>32</v>
      </c>
      <c r="R2583" t="s">
        <v>8304</v>
      </c>
      <c r="S2583">
        <v>3.35</v>
      </c>
      <c r="T2583">
        <v>84</v>
      </c>
      <c r="U2583" t="s">
        <v>19</v>
      </c>
      <c r="V2583" s="2">
        <v>42828</v>
      </c>
      <c r="W2583" t="s">
        <v>39</v>
      </c>
      <c r="X2583" t="s">
        <v>69</v>
      </c>
      <c r="Y2583" t="s">
        <v>42</v>
      </c>
    </row>
    <row r="2584" spans="1:25" x14ac:dyDescent="0.35">
      <c r="A2584">
        <v>2</v>
      </c>
      <c r="B2584" t="s">
        <v>43</v>
      </c>
      <c r="C2584">
        <v>3</v>
      </c>
      <c r="D2584" t="s">
        <v>26</v>
      </c>
      <c r="E2584" t="s">
        <v>27</v>
      </c>
      <c r="F2584" t="s">
        <v>13</v>
      </c>
      <c r="G2584" t="s">
        <v>8119</v>
      </c>
      <c r="H2584" s="1">
        <v>0</v>
      </c>
      <c r="I2584" s="2">
        <v>42995</v>
      </c>
      <c r="J2584" t="s">
        <v>7381</v>
      </c>
      <c r="K2584" t="s">
        <v>30</v>
      </c>
      <c r="L2584">
        <v>90036</v>
      </c>
      <c r="M2584">
        <v>1820</v>
      </c>
      <c r="N2584" t="s">
        <v>634</v>
      </c>
      <c r="O2584">
        <v>16</v>
      </c>
      <c r="P2584">
        <v>5</v>
      </c>
      <c r="Q2584" t="s">
        <v>32</v>
      </c>
      <c r="R2584" t="s">
        <v>8304</v>
      </c>
      <c r="S2584">
        <v>15.55</v>
      </c>
      <c r="T2584">
        <v>32</v>
      </c>
      <c r="U2584" t="s">
        <v>76</v>
      </c>
      <c r="V2584" s="2">
        <v>42997</v>
      </c>
      <c r="W2584" t="s">
        <v>20</v>
      </c>
      <c r="X2584" t="s">
        <v>34</v>
      </c>
      <c r="Y2584" t="s">
        <v>64</v>
      </c>
    </row>
    <row r="2585" spans="1:25" hidden="1" x14ac:dyDescent="0.35">
      <c r="A2585">
        <v>6</v>
      </c>
      <c r="B2585" t="s">
        <v>10</v>
      </c>
      <c r="C2585">
        <v>6</v>
      </c>
      <c r="D2585" t="s">
        <v>11</v>
      </c>
      <c r="E2585" t="s">
        <v>672</v>
      </c>
      <c r="F2585" t="s">
        <v>13</v>
      </c>
      <c r="G2585" t="s">
        <v>852</v>
      </c>
      <c r="H2585" s="1">
        <v>0</v>
      </c>
      <c r="I2585" s="2">
        <v>42904</v>
      </c>
      <c r="J2585" t="s">
        <v>2488</v>
      </c>
      <c r="K2585" t="s">
        <v>16</v>
      </c>
      <c r="L2585">
        <v>22204</v>
      </c>
      <c r="M2585">
        <v>1450</v>
      </c>
      <c r="N2585" t="s">
        <v>8219</v>
      </c>
      <c r="O2585">
        <v>19</v>
      </c>
      <c r="P2585">
        <v>3</v>
      </c>
      <c r="Q2585" t="s">
        <v>18</v>
      </c>
      <c r="R2585" t="s">
        <v>8304</v>
      </c>
      <c r="S2585">
        <v>19.47</v>
      </c>
      <c r="T2585">
        <v>61</v>
      </c>
      <c r="U2585" t="s">
        <v>19</v>
      </c>
      <c r="V2585" s="2">
        <v>42910</v>
      </c>
      <c r="W2585" t="s">
        <v>39</v>
      </c>
      <c r="X2585" t="s">
        <v>205</v>
      </c>
      <c r="Y2585" t="s">
        <v>47</v>
      </c>
    </row>
    <row r="2586" spans="1:25" hidden="1" x14ac:dyDescent="0.35">
      <c r="A2586">
        <v>6</v>
      </c>
      <c r="B2586" t="s">
        <v>10</v>
      </c>
      <c r="C2586">
        <v>6</v>
      </c>
      <c r="D2586" t="s">
        <v>26</v>
      </c>
      <c r="E2586" t="s">
        <v>672</v>
      </c>
      <c r="F2586" t="s">
        <v>13</v>
      </c>
      <c r="G2586" t="s">
        <v>852</v>
      </c>
      <c r="H2586" s="1">
        <v>0</v>
      </c>
      <c r="I2586" s="2">
        <v>42904</v>
      </c>
      <c r="J2586" t="s">
        <v>2488</v>
      </c>
      <c r="K2586" t="s">
        <v>16</v>
      </c>
      <c r="L2586">
        <v>22204</v>
      </c>
      <c r="M2586">
        <v>948</v>
      </c>
      <c r="N2586" t="s">
        <v>4278</v>
      </c>
      <c r="O2586">
        <v>16</v>
      </c>
      <c r="P2586">
        <v>2</v>
      </c>
      <c r="Q2586" t="s">
        <v>18</v>
      </c>
      <c r="R2586" t="s">
        <v>8304</v>
      </c>
      <c r="S2586">
        <v>15.85</v>
      </c>
      <c r="T2586">
        <v>33</v>
      </c>
      <c r="U2586" t="s">
        <v>19</v>
      </c>
      <c r="V2586" s="2">
        <v>42910</v>
      </c>
      <c r="W2586" t="s">
        <v>39</v>
      </c>
      <c r="X2586" t="s">
        <v>205</v>
      </c>
      <c r="Y2586" t="s">
        <v>54</v>
      </c>
    </row>
    <row r="2587" spans="1:25" hidden="1" x14ac:dyDescent="0.35">
      <c r="A2587">
        <v>6</v>
      </c>
      <c r="B2587" t="s">
        <v>10</v>
      </c>
      <c r="C2587">
        <v>6</v>
      </c>
      <c r="D2587" t="s">
        <v>26</v>
      </c>
      <c r="E2587" t="s">
        <v>672</v>
      </c>
      <c r="F2587" t="s">
        <v>13</v>
      </c>
      <c r="G2587" t="s">
        <v>852</v>
      </c>
      <c r="H2587" s="1">
        <v>0</v>
      </c>
      <c r="I2587" s="2">
        <v>42904</v>
      </c>
      <c r="J2587" t="s">
        <v>2488</v>
      </c>
      <c r="K2587" t="s">
        <v>16</v>
      </c>
      <c r="L2587">
        <v>22204</v>
      </c>
      <c r="M2587">
        <v>1646</v>
      </c>
      <c r="N2587" t="s">
        <v>416</v>
      </c>
      <c r="O2587">
        <v>17</v>
      </c>
      <c r="P2587">
        <v>2</v>
      </c>
      <c r="Q2587" t="s">
        <v>18</v>
      </c>
      <c r="R2587" t="s">
        <v>8304</v>
      </c>
      <c r="S2587">
        <v>16.61</v>
      </c>
      <c r="T2587">
        <v>35</v>
      </c>
      <c r="U2587" t="s">
        <v>19</v>
      </c>
      <c r="V2587" s="2">
        <v>42910</v>
      </c>
      <c r="W2587" t="s">
        <v>39</v>
      </c>
      <c r="X2587" t="s">
        <v>205</v>
      </c>
      <c r="Y2587" t="s">
        <v>54</v>
      </c>
    </row>
    <row r="2588" spans="1:25" hidden="1" x14ac:dyDescent="0.35">
      <c r="A2588">
        <v>6</v>
      </c>
      <c r="B2588" t="s">
        <v>10</v>
      </c>
      <c r="C2588">
        <v>6</v>
      </c>
      <c r="D2588" t="s">
        <v>26</v>
      </c>
      <c r="E2588" t="s">
        <v>672</v>
      </c>
      <c r="F2588" t="s">
        <v>13</v>
      </c>
      <c r="G2588" t="s">
        <v>852</v>
      </c>
      <c r="H2588" s="1">
        <v>0</v>
      </c>
      <c r="I2588" s="2">
        <v>42904</v>
      </c>
      <c r="J2588" t="s">
        <v>2488</v>
      </c>
      <c r="K2588" t="s">
        <v>16</v>
      </c>
      <c r="L2588">
        <v>22204</v>
      </c>
      <c r="M2588">
        <v>1553</v>
      </c>
      <c r="N2588" t="s">
        <v>3027</v>
      </c>
      <c r="O2588">
        <v>59</v>
      </c>
      <c r="P2588">
        <v>2</v>
      </c>
      <c r="Q2588" t="s">
        <v>18</v>
      </c>
      <c r="R2588" t="s">
        <v>8304</v>
      </c>
      <c r="S2588">
        <v>58.51</v>
      </c>
      <c r="T2588">
        <v>450</v>
      </c>
      <c r="U2588" t="s">
        <v>19</v>
      </c>
      <c r="V2588" s="2">
        <v>42910</v>
      </c>
      <c r="W2588" t="s">
        <v>39</v>
      </c>
      <c r="X2588" t="s">
        <v>205</v>
      </c>
      <c r="Y2588" t="s">
        <v>42</v>
      </c>
    </row>
    <row r="2589" spans="1:25" hidden="1" x14ac:dyDescent="0.35">
      <c r="A2589">
        <v>6</v>
      </c>
      <c r="B2589" t="s">
        <v>10</v>
      </c>
      <c r="C2589">
        <v>6</v>
      </c>
      <c r="D2589" t="s">
        <v>50</v>
      </c>
      <c r="E2589" t="s">
        <v>672</v>
      </c>
      <c r="F2589" t="s">
        <v>13</v>
      </c>
      <c r="G2589" t="s">
        <v>852</v>
      </c>
      <c r="H2589" s="1">
        <v>0</v>
      </c>
      <c r="I2589" s="2">
        <v>42904</v>
      </c>
      <c r="J2589" t="s">
        <v>2488</v>
      </c>
      <c r="K2589" t="s">
        <v>16</v>
      </c>
      <c r="L2589">
        <v>22204</v>
      </c>
      <c r="M2589">
        <v>441</v>
      </c>
      <c r="N2589" t="s">
        <v>1144</v>
      </c>
      <c r="O2589">
        <v>140</v>
      </c>
      <c r="P2589">
        <v>3</v>
      </c>
      <c r="Q2589" t="s">
        <v>18</v>
      </c>
      <c r="R2589" t="s">
        <v>8304</v>
      </c>
      <c r="S2589">
        <v>140.38999999999999</v>
      </c>
      <c r="T2589">
        <v>468</v>
      </c>
      <c r="U2589" t="s">
        <v>19</v>
      </c>
      <c r="V2589" s="2">
        <v>42910</v>
      </c>
      <c r="W2589" t="s">
        <v>39</v>
      </c>
      <c r="X2589" t="s">
        <v>205</v>
      </c>
      <c r="Y2589" t="s">
        <v>52</v>
      </c>
    </row>
    <row r="2590" spans="1:25" hidden="1" x14ac:dyDescent="0.35">
      <c r="A2590">
        <v>2</v>
      </c>
      <c r="B2590" t="s">
        <v>25</v>
      </c>
      <c r="C2590">
        <v>1</v>
      </c>
      <c r="D2590" t="s">
        <v>26</v>
      </c>
      <c r="E2590" t="s">
        <v>2569</v>
      </c>
      <c r="F2590" t="s">
        <v>13</v>
      </c>
      <c r="G2590" t="s">
        <v>705</v>
      </c>
      <c r="H2590" s="1">
        <v>0.2</v>
      </c>
      <c r="I2590" s="2">
        <v>42960</v>
      </c>
      <c r="J2590" t="s">
        <v>5934</v>
      </c>
      <c r="K2590" t="s">
        <v>16</v>
      </c>
      <c r="L2590">
        <v>27405</v>
      </c>
      <c r="M2590">
        <v>1122</v>
      </c>
      <c r="N2590" t="s">
        <v>2815</v>
      </c>
      <c r="O2590">
        <v>8</v>
      </c>
      <c r="P2590">
        <v>7</v>
      </c>
      <c r="Q2590" t="s">
        <v>18</v>
      </c>
      <c r="R2590" t="s">
        <v>8304</v>
      </c>
      <c r="S2590">
        <v>8.08</v>
      </c>
      <c r="T2590">
        <v>65</v>
      </c>
      <c r="U2590" t="s">
        <v>33</v>
      </c>
      <c r="V2590" s="2">
        <v>42962</v>
      </c>
      <c r="W2590" t="s">
        <v>130</v>
      </c>
      <c r="X2590" t="s">
        <v>63</v>
      </c>
      <c r="Y2590" t="s">
        <v>49</v>
      </c>
    </row>
    <row r="2591" spans="1:25" hidden="1" x14ac:dyDescent="0.35">
      <c r="A2591">
        <v>4</v>
      </c>
      <c r="B2591" t="s">
        <v>43</v>
      </c>
      <c r="C2591">
        <v>6</v>
      </c>
      <c r="D2591" t="s">
        <v>11</v>
      </c>
      <c r="E2591" t="s">
        <v>258</v>
      </c>
      <c r="F2591" t="s">
        <v>13</v>
      </c>
      <c r="G2591" t="s">
        <v>1139</v>
      </c>
      <c r="H2591" s="1">
        <v>0.2</v>
      </c>
      <c r="I2591" s="2">
        <v>43013</v>
      </c>
      <c r="J2591" t="s">
        <v>2722</v>
      </c>
      <c r="K2591" t="s">
        <v>30</v>
      </c>
      <c r="L2591">
        <v>97206</v>
      </c>
      <c r="M2591">
        <v>756</v>
      </c>
      <c r="N2591" t="s">
        <v>1935</v>
      </c>
      <c r="O2591">
        <v>-15</v>
      </c>
      <c r="P2591">
        <v>4</v>
      </c>
      <c r="Q2591" t="s">
        <v>32</v>
      </c>
      <c r="R2591" t="s">
        <v>8304</v>
      </c>
      <c r="S2591">
        <v>-14.56</v>
      </c>
      <c r="T2591">
        <v>291</v>
      </c>
      <c r="U2591" t="s">
        <v>19</v>
      </c>
      <c r="V2591" s="2">
        <v>43017</v>
      </c>
      <c r="W2591" t="s">
        <v>39</v>
      </c>
      <c r="X2591" t="s">
        <v>262</v>
      </c>
      <c r="Y2591" t="s">
        <v>24</v>
      </c>
    </row>
    <row r="2592" spans="1:25" hidden="1" x14ac:dyDescent="0.35">
      <c r="A2592">
        <v>4</v>
      </c>
      <c r="B2592" t="s">
        <v>43</v>
      </c>
      <c r="C2592">
        <v>6</v>
      </c>
      <c r="D2592" t="s">
        <v>11</v>
      </c>
      <c r="E2592" t="s">
        <v>258</v>
      </c>
      <c r="F2592" t="s">
        <v>13</v>
      </c>
      <c r="G2592" t="s">
        <v>1139</v>
      </c>
      <c r="H2592" s="1">
        <v>0.7</v>
      </c>
      <c r="I2592" s="2">
        <v>43013</v>
      </c>
      <c r="J2592" t="s">
        <v>2722</v>
      </c>
      <c r="K2592" t="s">
        <v>30</v>
      </c>
      <c r="L2592">
        <v>97206</v>
      </c>
      <c r="M2592">
        <v>382</v>
      </c>
      <c r="N2592" t="s">
        <v>2754</v>
      </c>
      <c r="O2592">
        <v>-104</v>
      </c>
      <c r="P2592">
        <v>1</v>
      </c>
      <c r="Q2592" t="s">
        <v>32</v>
      </c>
      <c r="R2592" t="s">
        <v>8304</v>
      </c>
      <c r="S2592">
        <v>-103.86</v>
      </c>
      <c r="T2592">
        <v>66</v>
      </c>
      <c r="U2592" t="s">
        <v>19</v>
      </c>
      <c r="V2592" s="2">
        <v>43017</v>
      </c>
      <c r="W2592" t="s">
        <v>39</v>
      </c>
      <c r="X2592" t="s">
        <v>262</v>
      </c>
      <c r="Y2592" t="s">
        <v>22</v>
      </c>
    </row>
    <row r="2593" spans="1:25" x14ac:dyDescent="0.35">
      <c r="A2593">
        <v>6</v>
      </c>
      <c r="B2593" t="s">
        <v>10</v>
      </c>
      <c r="C2593">
        <v>6</v>
      </c>
      <c r="D2593" t="s">
        <v>11</v>
      </c>
      <c r="E2593" t="s">
        <v>1806</v>
      </c>
      <c r="F2593" t="s">
        <v>13</v>
      </c>
      <c r="G2593" t="s">
        <v>1175</v>
      </c>
      <c r="H2593" s="1">
        <v>0.2</v>
      </c>
      <c r="I2593" s="2">
        <v>42838</v>
      </c>
      <c r="J2593" t="s">
        <v>2715</v>
      </c>
      <c r="K2593" t="s">
        <v>30</v>
      </c>
      <c r="L2593">
        <v>91767</v>
      </c>
      <c r="M2593">
        <v>830</v>
      </c>
      <c r="N2593" t="s">
        <v>2071</v>
      </c>
      <c r="O2593">
        <v>-98</v>
      </c>
      <c r="P2593">
        <v>3</v>
      </c>
      <c r="Q2593" t="s">
        <v>32</v>
      </c>
      <c r="R2593" t="s">
        <v>8304</v>
      </c>
      <c r="S2593">
        <v>-97.74</v>
      </c>
      <c r="T2593">
        <v>711</v>
      </c>
      <c r="U2593" t="s">
        <v>19</v>
      </c>
      <c r="V2593" s="2">
        <v>42844</v>
      </c>
      <c r="W2593" t="s">
        <v>39</v>
      </c>
      <c r="X2593" t="s">
        <v>34</v>
      </c>
      <c r="Y2593" t="s">
        <v>41</v>
      </c>
    </row>
    <row r="2594" spans="1:25" x14ac:dyDescent="0.35">
      <c r="A2594">
        <v>6</v>
      </c>
      <c r="B2594" t="s">
        <v>10</v>
      </c>
      <c r="C2594">
        <v>6</v>
      </c>
      <c r="D2594" t="s">
        <v>50</v>
      </c>
      <c r="E2594" t="s">
        <v>1806</v>
      </c>
      <c r="F2594" t="s">
        <v>13</v>
      </c>
      <c r="G2594" t="s">
        <v>1175</v>
      </c>
      <c r="H2594" s="1">
        <v>0</v>
      </c>
      <c r="I2594" s="2">
        <v>42838</v>
      </c>
      <c r="J2594" t="s">
        <v>2715</v>
      </c>
      <c r="K2594" t="s">
        <v>30</v>
      </c>
      <c r="L2594">
        <v>91767</v>
      </c>
      <c r="M2594">
        <v>1273</v>
      </c>
      <c r="N2594" t="s">
        <v>4783</v>
      </c>
      <c r="O2594">
        <v>70</v>
      </c>
      <c r="P2594">
        <v>4</v>
      </c>
      <c r="Q2594" t="s">
        <v>32</v>
      </c>
      <c r="R2594" t="s">
        <v>8304</v>
      </c>
      <c r="S2594">
        <v>69.989999999999995</v>
      </c>
      <c r="T2594">
        <v>200</v>
      </c>
      <c r="U2594" t="s">
        <v>19</v>
      </c>
      <c r="V2594" s="2">
        <v>42844</v>
      </c>
      <c r="W2594" t="s">
        <v>39</v>
      </c>
      <c r="X2594" t="s">
        <v>34</v>
      </c>
      <c r="Y2594" t="s">
        <v>113</v>
      </c>
    </row>
    <row r="2595" spans="1:25" hidden="1" x14ac:dyDescent="0.35">
      <c r="A2595">
        <v>4</v>
      </c>
      <c r="B2595" t="s">
        <v>43</v>
      </c>
      <c r="C2595">
        <v>6</v>
      </c>
      <c r="D2595" t="s">
        <v>26</v>
      </c>
      <c r="E2595" t="s">
        <v>99</v>
      </c>
      <c r="F2595" t="s">
        <v>13</v>
      </c>
      <c r="G2595" t="s">
        <v>1297</v>
      </c>
      <c r="H2595" s="1">
        <v>0.2</v>
      </c>
      <c r="I2595" s="2">
        <v>42795</v>
      </c>
      <c r="J2595" t="s">
        <v>4157</v>
      </c>
      <c r="K2595" t="s">
        <v>102</v>
      </c>
      <c r="L2595">
        <v>19120</v>
      </c>
      <c r="M2595">
        <v>861</v>
      </c>
      <c r="N2595" t="s">
        <v>2930</v>
      </c>
      <c r="O2595">
        <v>0</v>
      </c>
      <c r="P2595">
        <v>2</v>
      </c>
      <c r="Q2595" t="s">
        <v>104</v>
      </c>
      <c r="R2595" t="s">
        <v>8304</v>
      </c>
      <c r="S2595">
        <v>0.44</v>
      </c>
      <c r="T2595">
        <v>4</v>
      </c>
      <c r="U2595" t="s">
        <v>19</v>
      </c>
      <c r="V2595" s="2">
        <v>42799</v>
      </c>
      <c r="W2595" t="s">
        <v>39</v>
      </c>
      <c r="X2595" t="s">
        <v>105</v>
      </c>
      <c r="Y2595" t="s">
        <v>56</v>
      </c>
    </row>
    <row r="2596" spans="1:25" hidden="1" x14ac:dyDescent="0.35">
      <c r="A2596">
        <v>2</v>
      </c>
      <c r="B2596" t="s">
        <v>43</v>
      </c>
      <c r="C2596">
        <v>3</v>
      </c>
      <c r="D2596" t="s">
        <v>26</v>
      </c>
      <c r="E2596" t="s">
        <v>171</v>
      </c>
      <c r="F2596" t="s">
        <v>13</v>
      </c>
      <c r="G2596" t="s">
        <v>1634</v>
      </c>
      <c r="H2596" s="1">
        <v>0</v>
      </c>
      <c r="I2596" s="2">
        <v>42822</v>
      </c>
      <c r="J2596" t="s">
        <v>3447</v>
      </c>
      <c r="K2596" t="s">
        <v>102</v>
      </c>
      <c r="L2596">
        <v>10009</v>
      </c>
      <c r="M2596">
        <v>1438</v>
      </c>
      <c r="N2596" t="s">
        <v>3448</v>
      </c>
      <c r="O2596">
        <v>11</v>
      </c>
      <c r="P2596">
        <v>3</v>
      </c>
      <c r="Q2596" t="s">
        <v>104</v>
      </c>
      <c r="R2596" t="s">
        <v>8304</v>
      </c>
      <c r="S2596">
        <v>11.23</v>
      </c>
      <c r="T2596">
        <v>23</v>
      </c>
      <c r="U2596" t="s">
        <v>19</v>
      </c>
      <c r="V2596" s="2">
        <v>42824</v>
      </c>
      <c r="W2596" t="s">
        <v>20</v>
      </c>
      <c r="X2596" t="s">
        <v>175</v>
      </c>
      <c r="Y2596" t="s">
        <v>119</v>
      </c>
    </row>
    <row r="2597" spans="1:25" hidden="1" x14ac:dyDescent="0.35">
      <c r="A2597">
        <v>3</v>
      </c>
      <c r="B2597" t="s">
        <v>25</v>
      </c>
      <c r="C2597">
        <v>1</v>
      </c>
      <c r="D2597" t="s">
        <v>11</v>
      </c>
      <c r="E2597" t="s">
        <v>122</v>
      </c>
      <c r="F2597" t="s">
        <v>13</v>
      </c>
      <c r="G2597" t="s">
        <v>5208</v>
      </c>
      <c r="H2597" s="1">
        <v>0.32</v>
      </c>
      <c r="I2597" s="2">
        <v>42795</v>
      </c>
      <c r="J2597" t="s">
        <v>5209</v>
      </c>
      <c r="K2597" t="s">
        <v>73</v>
      </c>
      <c r="L2597">
        <v>77070</v>
      </c>
      <c r="M2597">
        <v>170</v>
      </c>
      <c r="N2597" t="s">
        <v>1692</v>
      </c>
      <c r="O2597">
        <v>-36</v>
      </c>
      <c r="P2597">
        <v>6</v>
      </c>
      <c r="Q2597" t="s">
        <v>75</v>
      </c>
      <c r="R2597" t="s">
        <v>8304</v>
      </c>
      <c r="S2597">
        <v>-36.119999999999997</v>
      </c>
      <c r="T2597">
        <v>1228</v>
      </c>
      <c r="U2597" t="s">
        <v>33</v>
      </c>
      <c r="V2597" s="2">
        <v>42798</v>
      </c>
      <c r="W2597" t="s">
        <v>130</v>
      </c>
      <c r="X2597" t="s">
        <v>77</v>
      </c>
      <c r="Y2597" t="s">
        <v>22</v>
      </c>
    </row>
    <row r="2598" spans="1:25" hidden="1" x14ac:dyDescent="0.35">
      <c r="A2598">
        <v>3</v>
      </c>
      <c r="B2598" t="s">
        <v>25</v>
      </c>
      <c r="C2598">
        <v>1</v>
      </c>
      <c r="D2598" t="s">
        <v>26</v>
      </c>
      <c r="E2598" t="s">
        <v>122</v>
      </c>
      <c r="F2598" t="s">
        <v>13</v>
      </c>
      <c r="G2598" t="s">
        <v>5208</v>
      </c>
      <c r="H2598" s="1">
        <v>0.2</v>
      </c>
      <c r="I2598" s="2">
        <v>42795</v>
      </c>
      <c r="J2598" t="s">
        <v>5209</v>
      </c>
      <c r="K2598" t="s">
        <v>73</v>
      </c>
      <c r="L2598">
        <v>77070</v>
      </c>
      <c r="M2598">
        <v>1237</v>
      </c>
      <c r="N2598" t="s">
        <v>3533</v>
      </c>
      <c r="O2598">
        <v>6</v>
      </c>
      <c r="P2598">
        <v>2</v>
      </c>
      <c r="Q2598" t="s">
        <v>75</v>
      </c>
      <c r="R2598" t="s">
        <v>8304</v>
      </c>
      <c r="S2598">
        <v>6.22</v>
      </c>
      <c r="T2598">
        <v>55</v>
      </c>
      <c r="U2598" t="s">
        <v>33</v>
      </c>
      <c r="V2598" s="2">
        <v>42798</v>
      </c>
      <c r="W2598" t="s">
        <v>130</v>
      </c>
      <c r="X2598" t="s">
        <v>77</v>
      </c>
      <c r="Y2598" t="s">
        <v>49</v>
      </c>
    </row>
    <row r="2599" spans="1:25" hidden="1" x14ac:dyDescent="0.35">
      <c r="A2599">
        <v>7</v>
      </c>
      <c r="B2599" t="s">
        <v>25</v>
      </c>
      <c r="C2599">
        <v>6</v>
      </c>
      <c r="D2599" t="s">
        <v>11</v>
      </c>
      <c r="E2599" t="s">
        <v>4035</v>
      </c>
      <c r="F2599" t="s">
        <v>13</v>
      </c>
      <c r="G2599" t="s">
        <v>7070</v>
      </c>
      <c r="H2599" s="1">
        <v>0</v>
      </c>
      <c r="I2599" s="2">
        <v>42886</v>
      </c>
      <c r="J2599" t="s">
        <v>7071</v>
      </c>
      <c r="K2599" t="s">
        <v>102</v>
      </c>
      <c r="L2599">
        <v>6360</v>
      </c>
      <c r="M2599">
        <v>22</v>
      </c>
      <c r="N2599" t="s">
        <v>811</v>
      </c>
      <c r="O2599">
        <v>9</v>
      </c>
      <c r="P2599">
        <v>6</v>
      </c>
      <c r="Q2599" t="s">
        <v>104</v>
      </c>
      <c r="R2599" t="s">
        <v>8304</v>
      </c>
      <c r="S2599">
        <v>9.1</v>
      </c>
      <c r="T2599">
        <v>22</v>
      </c>
      <c r="U2599" t="s">
        <v>76</v>
      </c>
      <c r="V2599" s="2">
        <v>42893</v>
      </c>
      <c r="W2599" t="s">
        <v>39</v>
      </c>
      <c r="X2599" t="s">
        <v>461</v>
      </c>
      <c r="Y2599" t="s">
        <v>47</v>
      </c>
    </row>
    <row r="2600" spans="1:25" hidden="1" x14ac:dyDescent="0.35">
      <c r="A2600">
        <v>5</v>
      </c>
      <c r="B2600" t="s">
        <v>43</v>
      </c>
      <c r="C2600">
        <v>6</v>
      </c>
      <c r="D2600" t="s">
        <v>26</v>
      </c>
      <c r="E2600" t="s">
        <v>1822</v>
      </c>
      <c r="F2600" t="s">
        <v>13</v>
      </c>
      <c r="G2600" t="s">
        <v>2423</v>
      </c>
      <c r="H2600" s="1">
        <v>0.2</v>
      </c>
      <c r="I2600" s="2">
        <v>42838</v>
      </c>
      <c r="J2600" t="s">
        <v>4627</v>
      </c>
      <c r="K2600" t="s">
        <v>30</v>
      </c>
      <c r="L2600">
        <v>85301</v>
      </c>
      <c r="M2600">
        <v>1113</v>
      </c>
      <c r="N2600" t="s">
        <v>3481</v>
      </c>
      <c r="O2600">
        <v>1</v>
      </c>
      <c r="P2600">
        <v>1</v>
      </c>
      <c r="Q2600" t="s">
        <v>32</v>
      </c>
      <c r="R2600" t="s">
        <v>8304</v>
      </c>
      <c r="S2600">
        <v>0.81</v>
      </c>
      <c r="T2600">
        <v>11</v>
      </c>
      <c r="U2600" t="s">
        <v>19</v>
      </c>
      <c r="V2600" s="2">
        <v>42843</v>
      </c>
      <c r="W2600" t="s">
        <v>39</v>
      </c>
      <c r="X2600" t="s">
        <v>199</v>
      </c>
      <c r="Y2600" t="s">
        <v>42</v>
      </c>
    </row>
    <row r="2601" spans="1:25" hidden="1" x14ac:dyDescent="0.35">
      <c r="A2601">
        <v>2</v>
      </c>
      <c r="B2601" t="s">
        <v>43</v>
      </c>
      <c r="C2601">
        <v>3</v>
      </c>
      <c r="D2601" t="s">
        <v>26</v>
      </c>
      <c r="E2601" t="s">
        <v>635</v>
      </c>
      <c r="F2601" t="s">
        <v>13</v>
      </c>
      <c r="G2601" t="s">
        <v>6993</v>
      </c>
      <c r="H2601" s="1">
        <v>0.7</v>
      </c>
      <c r="I2601" s="2">
        <v>42984</v>
      </c>
      <c r="J2601" t="s">
        <v>7362</v>
      </c>
      <c r="K2601" t="s">
        <v>16</v>
      </c>
      <c r="L2601">
        <v>33319</v>
      </c>
      <c r="M2601">
        <v>697</v>
      </c>
      <c r="N2601" t="s">
        <v>4242</v>
      </c>
      <c r="O2601">
        <v>-3</v>
      </c>
      <c r="P2601">
        <v>1</v>
      </c>
      <c r="Q2601" t="s">
        <v>18</v>
      </c>
      <c r="R2601" t="s">
        <v>8304</v>
      </c>
      <c r="S2601">
        <v>-2.5299999999999998</v>
      </c>
      <c r="T2601">
        <v>3</v>
      </c>
      <c r="U2601" t="s">
        <v>76</v>
      </c>
      <c r="V2601" s="2">
        <v>42986</v>
      </c>
      <c r="W2601" t="s">
        <v>20</v>
      </c>
      <c r="X2601" t="s">
        <v>40</v>
      </c>
      <c r="Y2601" t="s">
        <v>54</v>
      </c>
    </row>
    <row r="2602" spans="1:25" x14ac:dyDescent="0.35">
      <c r="A2602">
        <v>4</v>
      </c>
      <c r="B2602" t="s">
        <v>43</v>
      </c>
      <c r="C2602">
        <v>6</v>
      </c>
      <c r="D2602" t="s">
        <v>11</v>
      </c>
      <c r="E2602" t="s">
        <v>386</v>
      </c>
      <c r="F2602" t="s">
        <v>13</v>
      </c>
      <c r="G2602" t="s">
        <v>1755</v>
      </c>
      <c r="H2602" s="1">
        <v>0</v>
      </c>
      <c r="I2602" s="2">
        <v>43081</v>
      </c>
      <c r="J2602" t="s">
        <v>7848</v>
      </c>
      <c r="K2602" t="s">
        <v>30</v>
      </c>
      <c r="L2602">
        <v>95123</v>
      </c>
      <c r="M2602">
        <v>558</v>
      </c>
      <c r="N2602" t="s">
        <v>6941</v>
      </c>
      <c r="O2602">
        <v>22</v>
      </c>
      <c r="P2602">
        <v>3</v>
      </c>
      <c r="Q2602" t="s">
        <v>32</v>
      </c>
      <c r="R2602" t="s">
        <v>92</v>
      </c>
      <c r="S2602">
        <v>21.65</v>
      </c>
      <c r="T2602">
        <v>167</v>
      </c>
      <c r="U2602" t="s">
        <v>19</v>
      </c>
      <c r="V2602" s="2">
        <v>43085</v>
      </c>
      <c r="W2602" t="s">
        <v>39</v>
      </c>
      <c r="X2602" t="s">
        <v>34</v>
      </c>
      <c r="Y2602" t="s">
        <v>47</v>
      </c>
    </row>
    <row r="2603" spans="1:25" x14ac:dyDescent="0.35">
      <c r="A2603">
        <v>4</v>
      </c>
      <c r="B2603" t="s">
        <v>43</v>
      </c>
      <c r="C2603">
        <v>6</v>
      </c>
      <c r="D2603" t="s">
        <v>26</v>
      </c>
      <c r="E2603" t="s">
        <v>386</v>
      </c>
      <c r="F2603" t="s">
        <v>13</v>
      </c>
      <c r="G2603" t="s">
        <v>1755</v>
      </c>
      <c r="H2603" s="1">
        <v>0</v>
      </c>
      <c r="I2603" s="2">
        <v>43081</v>
      </c>
      <c r="J2603" t="s">
        <v>7848</v>
      </c>
      <c r="K2603" t="s">
        <v>30</v>
      </c>
      <c r="L2603">
        <v>95123</v>
      </c>
      <c r="M2603">
        <v>1498</v>
      </c>
      <c r="N2603" t="s">
        <v>3674</v>
      </c>
      <c r="O2603">
        <v>94</v>
      </c>
      <c r="P2603">
        <v>2</v>
      </c>
      <c r="Q2603" t="s">
        <v>32</v>
      </c>
      <c r="R2603" t="s">
        <v>92</v>
      </c>
      <c r="S2603">
        <v>93.7</v>
      </c>
      <c r="T2603">
        <v>360</v>
      </c>
      <c r="U2603" t="s">
        <v>19</v>
      </c>
      <c r="V2603" s="2">
        <v>43085</v>
      </c>
      <c r="W2603" t="s">
        <v>39</v>
      </c>
      <c r="X2603" t="s">
        <v>34</v>
      </c>
      <c r="Y2603" t="s">
        <v>42</v>
      </c>
    </row>
    <row r="2604" spans="1:25" x14ac:dyDescent="0.35">
      <c r="A2604">
        <v>6</v>
      </c>
      <c r="B2604" t="s">
        <v>10</v>
      </c>
      <c r="C2604">
        <v>6</v>
      </c>
      <c r="D2604" t="s">
        <v>26</v>
      </c>
      <c r="E2604" t="s">
        <v>2677</v>
      </c>
      <c r="F2604" t="s">
        <v>13</v>
      </c>
      <c r="G2604" t="s">
        <v>443</v>
      </c>
      <c r="H2604" s="1">
        <v>0.2</v>
      </c>
      <c r="I2604" s="2">
        <v>43080</v>
      </c>
      <c r="J2604" t="s">
        <v>7695</v>
      </c>
      <c r="K2604" t="s">
        <v>30</v>
      </c>
      <c r="L2604">
        <v>92404</v>
      </c>
      <c r="M2604">
        <v>706</v>
      </c>
      <c r="N2604" t="s">
        <v>4247</v>
      </c>
      <c r="O2604">
        <v>39</v>
      </c>
      <c r="P2604">
        <v>4</v>
      </c>
      <c r="Q2604" t="s">
        <v>32</v>
      </c>
      <c r="R2604" t="s">
        <v>8304</v>
      </c>
      <c r="S2604">
        <v>38.68</v>
      </c>
      <c r="T2604">
        <v>111</v>
      </c>
      <c r="U2604" t="s">
        <v>76</v>
      </c>
      <c r="V2604" s="2">
        <v>43086</v>
      </c>
      <c r="W2604" t="s">
        <v>39</v>
      </c>
      <c r="X2604" t="s">
        <v>34</v>
      </c>
      <c r="Y2604" t="s">
        <v>54</v>
      </c>
    </row>
    <row r="2605" spans="1:25" x14ac:dyDescent="0.35">
      <c r="A2605">
        <v>2</v>
      </c>
      <c r="B2605" t="s">
        <v>43</v>
      </c>
      <c r="C2605">
        <v>3</v>
      </c>
      <c r="D2605" t="s">
        <v>26</v>
      </c>
      <c r="E2605" t="s">
        <v>27</v>
      </c>
      <c r="F2605" t="s">
        <v>13</v>
      </c>
      <c r="G2605" t="s">
        <v>242</v>
      </c>
      <c r="H2605" s="1">
        <v>0</v>
      </c>
      <c r="I2605" s="2">
        <v>43086</v>
      </c>
      <c r="J2605" t="s">
        <v>3677</v>
      </c>
      <c r="K2605" t="s">
        <v>30</v>
      </c>
      <c r="L2605">
        <v>90008</v>
      </c>
      <c r="M2605">
        <v>1411</v>
      </c>
      <c r="N2605" t="s">
        <v>3477</v>
      </c>
      <c r="O2605">
        <v>53</v>
      </c>
      <c r="P2605">
        <v>5</v>
      </c>
      <c r="Q2605" t="s">
        <v>32</v>
      </c>
      <c r="R2605" t="s">
        <v>8304</v>
      </c>
      <c r="S2605">
        <v>53.26</v>
      </c>
      <c r="T2605">
        <v>205</v>
      </c>
      <c r="U2605" t="s">
        <v>19</v>
      </c>
      <c r="V2605" s="2">
        <v>43088</v>
      </c>
      <c r="W2605" t="s">
        <v>20</v>
      </c>
      <c r="X2605" t="s">
        <v>34</v>
      </c>
      <c r="Y2605" t="s">
        <v>49</v>
      </c>
    </row>
    <row r="2606" spans="1:25" x14ac:dyDescent="0.35">
      <c r="A2606">
        <v>2</v>
      </c>
      <c r="B2606" t="s">
        <v>43</v>
      </c>
      <c r="C2606">
        <v>3</v>
      </c>
      <c r="D2606" t="s">
        <v>26</v>
      </c>
      <c r="E2606" t="s">
        <v>27</v>
      </c>
      <c r="F2606" t="s">
        <v>13</v>
      </c>
      <c r="G2606" t="s">
        <v>242</v>
      </c>
      <c r="H2606" s="1">
        <v>0</v>
      </c>
      <c r="I2606" s="2">
        <v>43086</v>
      </c>
      <c r="J2606" t="s">
        <v>3677</v>
      </c>
      <c r="K2606" t="s">
        <v>30</v>
      </c>
      <c r="L2606">
        <v>90008</v>
      </c>
      <c r="M2606">
        <v>1413</v>
      </c>
      <c r="N2606" t="s">
        <v>445</v>
      </c>
      <c r="O2606">
        <v>7</v>
      </c>
      <c r="P2606">
        <v>5</v>
      </c>
      <c r="Q2606" t="s">
        <v>32</v>
      </c>
      <c r="R2606" t="s">
        <v>8304</v>
      </c>
      <c r="S2606">
        <v>7.05</v>
      </c>
      <c r="T2606">
        <v>16</v>
      </c>
      <c r="U2606" t="s">
        <v>19</v>
      </c>
      <c r="V2606" s="2">
        <v>43088</v>
      </c>
      <c r="W2606" t="s">
        <v>20</v>
      </c>
      <c r="X2606" t="s">
        <v>34</v>
      </c>
      <c r="Y2606" t="s">
        <v>49</v>
      </c>
    </row>
    <row r="2607" spans="1:25" x14ac:dyDescent="0.35">
      <c r="A2607">
        <v>2</v>
      </c>
      <c r="B2607" t="s">
        <v>43</v>
      </c>
      <c r="C2607">
        <v>3</v>
      </c>
      <c r="D2607" t="s">
        <v>26</v>
      </c>
      <c r="E2607" t="s">
        <v>27</v>
      </c>
      <c r="F2607" t="s">
        <v>13</v>
      </c>
      <c r="G2607" t="s">
        <v>242</v>
      </c>
      <c r="H2607" s="1">
        <v>0.2</v>
      </c>
      <c r="I2607" s="2">
        <v>43086</v>
      </c>
      <c r="J2607" t="s">
        <v>3677</v>
      </c>
      <c r="K2607" t="s">
        <v>30</v>
      </c>
      <c r="L2607">
        <v>90008</v>
      </c>
      <c r="M2607">
        <v>234</v>
      </c>
      <c r="N2607" t="s">
        <v>3066</v>
      </c>
      <c r="O2607">
        <v>31</v>
      </c>
      <c r="P2607">
        <v>2</v>
      </c>
      <c r="Q2607" t="s">
        <v>32</v>
      </c>
      <c r="R2607" t="s">
        <v>8304</v>
      </c>
      <c r="S2607">
        <v>31.37</v>
      </c>
      <c r="T2607">
        <v>93</v>
      </c>
      <c r="U2607" t="s">
        <v>19</v>
      </c>
      <c r="V2607" s="2">
        <v>43088</v>
      </c>
      <c r="W2607" t="s">
        <v>20</v>
      </c>
      <c r="X2607" t="s">
        <v>34</v>
      </c>
      <c r="Y2607" t="s">
        <v>54</v>
      </c>
    </row>
    <row r="2608" spans="1:25" x14ac:dyDescent="0.35">
      <c r="A2608">
        <v>2</v>
      </c>
      <c r="B2608" t="s">
        <v>43</v>
      </c>
      <c r="C2608">
        <v>3</v>
      </c>
      <c r="D2608" t="s">
        <v>50</v>
      </c>
      <c r="E2608" t="s">
        <v>27</v>
      </c>
      <c r="F2608" t="s">
        <v>13</v>
      </c>
      <c r="G2608" t="s">
        <v>242</v>
      </c>
      <c r="H2608" s="1">
        <v>0.2</v>
      </c>
      <c r="I2608" s="2">
        <v>43086</v>
      </c>
      <c r="J2608" t="s">
        <v>3677</v>
      </c>
      <c r="K2608" t="s">
        <v>30</v>
      </c>
      <c r="L2608">
        <v>90008</v>
      </c>
      <c r="M2608">
        <v>1247</v>
      </c>
      <c r="N2608" t="s">
        <v>4756</v>
      </c>
      <c r="O2608">
        <v>17</v>
      </c>
      <c r="P2608">
        <v>2</v>
      </c>
      <c r="Q2608" t="s">
        <v>32</v>
      </c>
      <c r="R2608" t="s">
        <v>8304</v>
      </c>
      <c r="S2608">
        <v>17</v>
      </c>
      <c r="T2608">
        <v>136</v>
      </c>
      <c r="U2608" t="s">
        <v>19</v>
      </c>
      <c r="V2608" s="2">
        <v>43088</v>
      </c>
      <c r="W2608" t="s">
        <v>20</v>
      </c>
      <c r="X2608" t="s">
        <v>34</v>
      </c>
      <c r="Y2608" t="s">
        <v>52</v>
      </c>
    </row>
    <row r="2609" spans="1:25" hidden="1" x14ac:dyDescent="0.35">
      <c r="A2609">
        <v>6</v>
      </c>
      <c r="B2609" t="s">
        <v>10</v>
      </c>
      <c r="C2609">
        <v>6</v>
      </c>
      <c r="D2609" t="s">
        <v>26</v>
      </c>
      <c r="E2609" t="s">
        <v>241</v>
      </c>
      <c r="F2609" t="s">
        <v>13</v>
      </c>
      <c r="G2609" t="s">
        <v>1285</v>
      </c>
      <c r="H2609" s="1">
        <v>0</v>
      </c>
      <c r="I2609" s="2">
        <v>42835</v>
      </c>
      <c r="J2609" t="s">
        <v>8070</v>
      </c>
      <c r="K2609" t="s">
        <v>102</v>
      </c>
      <c r="L2609">
        <v>14609</v>
      </c>
      <c r="M2609">
        <v>628</v>
      </c>
      <c r="N2609" t="s">
        <v>675</v>
      </c>
      <c r="O2609">
        <v>6</v>
      </c>
      <c r="P2609">
        <v>3</v>
      </c>
      <c r="Q2609" t="s">
        <v>104</v>
      </c>
      <c r="R2609" t="s">
        <v>92</v>
      </c>
      <c r="S2609">
        <v>6.01</v>
      </c>
      <c r="T2609">
        <v>15</v>
      </c>
      <c r="U2609" t="s">
        <v>76</v>
      </c>
      <c r="V2609" s="2">
        <v>42841</v>
      </c>
      <c r="W2609" t="s">
        <v>39</v>
      </c>
      <c r="X2609" t="s">
        <v>175</v>
      </c>
      <c r="Y2609" t="s">
        <v>49</v>
      </c>
    </row>
    <row r="2610" spans="1:25" hidden="1" x14ac:dyDescent="0.35">
      <c r="A2610">
        <v>6</v>
      </c>
      <c r="B2610" t="s">
        <v>10</v>
      </c>
      <c r="C2610">
        <v>6</v>
      </c>
      <c r="D2610" t="s">
        <v>26</v>
      </c>
      <c r="E2610" t="s">
        <v>241</v>
      </c>
      <c r="F2610" t="s">
        <v>13</v>
      </c>
      <c r="G2610" t="s">
        <v>1285</v>
      </c>
      <c r="H2610" s="1">
        <v>0</v>
      </c>
      <c r="I2610" s="2">
        <v>42835</v>
      </c>
      <c r="J2610" t="s">
        <v>8070</v>
      </c>
      <c r="K2610" t="s">
        <v>102</v>
      </c>
      <c r="L2610">
        <v>14609</v>
      </c>
      <c r="M2610">
        <v>1512</v>
      </c>
      <c r="N2610" t="s">
        <v>3267</v>
      </c>
      <c r="O2610">
        <v>38</v>
      </c>
      <c r="P2610">
        <v>4</v>
      </c>
      <c r="Q2610" t="s">
        <v>104</v>
      </c>
      <c r="R2610" t="s">
        <v>92</v>
      </c>
      <c r="S2610">
        <v>38.35</v>
      </c>
      <c r="T2610">
        <v>142</v>
      </c>
      <c r="U2610" t="s">
        <v>76</v>
      </c>
      <c r="V2610" s="2">
        <v>42841</v>
      </c>
      <c r="W2610" t="s">
        <v>39</v>
      </c>
      <c r="X2610" t="s">
        <v>175</v>
      </c>
      <c r="Y2610" t="s">
        <v>42</v>
      </c>
    </row>
    <row r="2611" spans="1:25" hidden="1" x14ac:dyDescent="0.35">
      <c r="A2611">
        <v>3</v>
      </c>
      <c r="B2611" t="s">
        <v>10</v>
      </c>
      <c r="C2611">
        <v>3</v>
      </c>
      <c r="D2611" t="s">
        <v>26</v>
      </c>
      <c r="E2611" t="s">
        <v>928</v>
      </c>
      <c r="F2611" t="s">
        <v>13</v>
      </c>
      <c r="G2611" t="s">
        <v>1743</v>
      </c>
      <c r="H2611" s="1">
        <v>0</v>
      </c>
      <c r="I2611" s="2">
        <v>42810</v>
      </c>
      <c r="J2611" t="s">
        <v>3539</v>
      </c>
      <c r="K2611" t="s">
        <v>16</v>
      </c>
      <c r="L2611">
        <v>36830</v>
      </c>
      <c r="M2611">
        <v>456</v>
      </c>
      <c r="N2611" t="s">
        <v>1006</v>
      </c>
      <c r="O2611">
        <v>3</v>
      </c>
      <c r="P2611">
        <v>2</v>
      </c>
      <c r="Q2611" t="s">
        <v>18</v>
      </c>
      <c r="R2611" t="s">
        <v>8304</v>
      </c>
      <c r="S2611">
        <v>3.39</v>
      </c>
      <c r="T2611">
        <v>7</v>
      </c>
      <c r="U2611" t="s">
        <v>19</v>
      </c>
      <c r="V2611" s="2">
        <v>42813</v>
      </c>
      <c r="W2611" t="s">
        <v>20</v>
      </c>
      <c r="X2611" t="s">
        <v>225</v>
      </c>
      <c r="Y2611" t="s">
        <v>119</v>
      </c>
    </row>
    <row r="2612" spans="1:25" hidden="1" x14ac:dyDescent="0.35">
      <c r="A2612">
        <v>3</v>
      </c>
      <c r="B2612" t="s">
        <v>10</v>
      </c>
      <c r="C2612">
        <v>3</v>
      </c>
      <c r="D2612" t="s">
        <v>26</v>
      </c>
      <c r="E2612" t="s">
        <v>928</v>
      </c>
      <c r="F2612" t="s">
        <v>13</v>
      </c>
      <c r="G2612" t="s">
        <v>1743</v>
      </c>
      <c r="H2612" s="1">
        <v>0</v>
      </c>
      <c r="I2612" s="2">
        <v>42810</v>
      </c>
      <c r="J2612" t="s">
        <v>3539</v>
      </c>
      <c r="K2612" t="s">
        <v>16</v>
      </c>
      <c r="L2612">
        <v>36830</v>
      </c>
      <c r="M2612">
        <v>532</v>
      </c>
      <c r="N2612" t="s">
        <v>1173</v>
      </c>
      <c r="O2612">
        <v>241</v>
      </c>
      <c r="P2612">
        <v>5</v>
      </c>
      <c r="Q2612" t="s">
        <v>18</v>
      </c>
      <c r="R2612" t="s">
        <v>8304</v>
      </c>
      <c r="S2612">
        <v>240.86</v>
      </c>
      <c r="T2612">
        <v>492</v>
      </c>
      <c r="U2612" t="s">
        <v>19</v>
      </c>
      <c r="V2612" s="2">
        <v>42813</v>
      </c>
      <c r="W2612" t="s">
        <v>20</v>
      </c>
      <c r="X2612" t="s">
        <v>225</v>
      </c>
      <c r="Y2612" t="s">
        <v>35</v>
      </c>
    </row>
    <row r="2613" spans="1:25" hidden="1" x14ac:dyDescent="0.35">
      <c r="A2613">
        <v>5</v>
      </c>
      <c r="B2613" t="s">
        <v>43</v>
      </c>
      <c r="C2613">
        <v>6</v>
      </c>
      <c r="D2613" t="s">
        <v>26</v>
      </c>
      <c r="E2613" t="s">
        <v>906</v>
      </c>
      <c r="F2613" t="s">
        <v>13</v>
      </c>
      <c r="G2613" t="s">
        <v>2307</v>
      </c>
      <c r="H2613" s="1">
        <v>0.2</v>
      </c>
      <c r="I2613" s="2">
        <v>43018</v>
      </c>
      <c r="J2613" t="s">
        <v>4409</v>
      </c>
      <c r="K2613" t="s">
        <v>16</v>
      </c>
      <c r="L2613">
        <v>32216</v>
      </c>
      <c r="M2613">
        <v>1558</v>
      </c>
      <c r="N2613" t="s">
        <v>1053</v>
      </c>
      <c r="O2613">
        <v>-338</v>
      </c>
      <c r="P2613">
        <v>6</v>
      </c>
      <c r="Q2613" t="s">
        <v>18</v>
      </c>
      <c r="R2613" t="s">
        <v>8304</v>
      </c>
      <c r="S2613">
        <v>-337.81</v>
      </c>
      <c r="T2613">
        <v>1802</v>
      </c>
      <c r="U2613" t="s">
        <v>19</v>
      </c>
      <c r="V2613" s="2">
        <v>43023</v>
      </c>
      <c r="W2613" t="s">
        <v>39</v>
      </c>
      <c r="X2613" t="s">
        <v>40</v>
      </c>
      <c r="Y2613" t="s">
        <v>42</v>
      </c>
    </row>
    <row r="2614" spans="1:25" hidden="1" x14ac:dyDescent="0.35">
      <c r="A2614">
        <v>5</v>
      </c>
      <c r="B2614" t="s">
        <v>25</v>
      </c>
      <c r="C2614">
        <v>3</v>
      </c>
      <c r="D2614" t="s">
        <v>26</v>
      </c>
      <c r="E2614" t="s">
        <v>3328</v>
      </c>
      <c r="F2614" t="s">
        <v>13</v>
      </c>
      <c r="G2614" t="s">
        <v>1802</v>
      </c>
      <c r="H2614" s="1">
        <v>0</v>
      </c>
      <c r="I2614" s="2">
        <v>43020</v>
      </c>
      <c r="J2614" t="s">
        <v>3329</v>
      </c>
      <c r="K2614" t="s">
        <v>73</v>
      </c>
      <c r="L2614">
        <v>46060</v>
      </c>
      <c r="M2614">
        <v>709</v>
      </c>
      <c r="N2614" t="s">
        <v>1404</v>
      </c>
      <c r="O2614">
        <v>6</v>
      </c>
      <c r="P2614">
        <v>2</v>
      </c>
      <c r="Q2614" t="s">
        <v>75</v>
      </c>
      <c r="R2614" t="s">
        <v>8304</v>
      </c>
      <c r="S2614">
        <v>5.65</v>
      </c>
      <c r="T2614">
        <v>13</v>
      </c>
      <c r="U2614" t="s">
        <v>19</v>
      </c>
      <c r="V2614" s="2">
        <v>43025</v>
      </c>
      <c r="W2614" t="s">
        <v>20</v>
      </c>
      <c r="X2614" t="s">
        <v>167</v>
      </c>
      <c r="Y2614" t="s">
        <v>54</v>
      </c>
    </row>
    <row r="2615" spans="1:25" hidden="1" x14ac:dyDescent="0.35">
      <c r="A2615">
        <v>5</v>
      </c>
      <c r="B2615" t="s">
        <v>25</v>
      </c>
      <c r="C2615">
        <v>3</v>
      </c>
      <c r="D2615" t="s">
        <v>50</v>
      </c>
      <c r="E2615" t="s">
        <v>3328</v>
      </c>
      <c r="F2615" t="s">
        <v>13</v>
      </c>
      <c r="G2615" t="s">
        <v>1802</v>
      </c>
      <c r="H2615" s="1">
        <v>0</v>
      </c>
      <c r="I2615" s="2">
        <v>43020</v>
      </c>
      <c r="J2615" t="s">
        <v>3329</v>
      </c>
      <c r="K2615" t="s">
        <v>73</v>
      </c>
      <c r="L2615">
        <v>46060</v>
      </c>
      <c r="M2615">
        <v>156</v>
      </c>
      <c r="N2615" t="s">
        <v>4832</v>
      </c>
      <c r="O2615">
        <v>35</v>
      </c>
      <c r="P2615">
        <v>3</v>
      </c>
      <c r="Q2615" t="s">
        <v>75</v>
      </c>
      <c r="R2615" t="s">
        <v>8304</v>
      </c>
      <c r="S2615">
        <v>35.29</v>
      </c>
      <c r="T2615">
        <v>136</v>
      </c>
      <c r="U2615" t="s">
        <v>19</v>
      </c>
      <c r="V2615" s="2">
        <v>43025</v>
      </c>
      <c r="W2615" t="s">
        <v>20</v>
      </c>
      <c r="X2615" t="s">
        <v>167</v>
      </c>
      <c r="Y2615" t="s">
        <v>52</v>
      </c>
    </row>
    <row r="2616" spans="1:25" hidden="1" x14ac:dyDescent="0.35">
      <c r="A2616">
        <v>5</v>
      </c>
      <c r="B2616" t="s">
        <v>25</v>
      </c>
      <c r="C2616">
        <v>3</v>
      </c>
      <c r="D2616" t="s">
        <v>50</v>
      </c>
      <c r="E2616" t="s">
        <v>3328</v>
      </c>
      <c r="F2616" t="s">
        <v>13</v>
      </c>
      <c r="G2616" t="s">
        <v>1802</v>
      </c>
      <c r="H2616" s="1">
        <v>0</v>
      </c>
      <c r="I2616" s="2">
        <v>43020</v>
      </c>
      <c r="J2616" t="s">
        <v>3329</v>
      </c>
      <c r="K2616" t="s">
        <v>73</v>
      </c>
      <c r="L2616">
        <v>46060</v>
      </c>
      <c r="M2616">
        <v>1402</v>
      </c>
      <c r="N2616" t="s">
        <v>4844</v>
      </c>
      <c r="O2616">
        <v>71</v>
      </c>
      <c r="P2616">
        <v>4</v>
      </c>
      <c r="Q2616" t="s">
        <v>75</v>
      </c>
      <c r="R2616" t="s">
        <v>8304</v>
      </c>
      <c r="S2616">
        <v>71.27</v>
      </c>
      <c r="T2616">
        <v>264</v>
      </c>
      <c r="U2616" t="s">
        <v>19</v>
      </c>
      <c r="V2616" s="2">
        <v>43025</v>
      </c>
      <c r="W2616" t="s">
        <v>20</v>
      </c>
      <c r="X2616" t="s">
        <v>167</v>
      </c>
      <c r="Y2616" t="s">
        <v>52</v>
      </c>
    </row>
    <row r="2617" spans="1:25" hidden="1" x14ac:dyDescent="0.35">
      <c r="A2617">
        <v>4</v>
      </c>
      <c r="B2617" t="s">
        <v>43</v>
      </c>
      <c r="C2617">
        <v>6</v>
      </c>
      <c r="D2617" t="s">
        <v>26</v>
      </c>
      <c r="E2617" t="s">
        <v>1012</v>
      </c>
      <c r="F2617" t="s">
        <v>13</v>
      </c>
      <c r="G2617" t="s">
        <v>1013</v>
      </c>
      <c r="H2617" s="1">
        <v>0</v>
      </c>
      <c r="I2617" s="2">
        <v>43096</v>
      </c>
      <c r="J2617" t="s">
        <v>1014</v>
      </c>
      <c r="K2617" t="s">
        <v>16</v>
      </c>
      <c r="L2617">
        <v>72701</v>
      </c>
      <c r="M2617">
        <v>1522</v>
      </c>
      <c r="N2617" t="s">
        <v>1015</v>
      </c>
      <c r="O2617">
        <v>52</v>
      </c>
      <c r="P2617">
        <v>2</v>
      </c>
      <c r="Q2617" t="s">
        <v>18</v>
      </c>
      <c r="R2617" t="s">
        <v>8304</v>
      </c>
      <c r="S2617">
        <v>51.66</v>
      </c>
      <c r="T2617">
        <v>105</v>
      </c>
      <c r="U2617" t="s">
        <v>19</v>
      </c>
      <c r="V2617" s="2">
        <v>43100</v>
      </c>
      <c r="W2617" t="s">
        <v>39</v>
      </c>
      <c r="X2617" t="s">
        <v>1016</v>
      </c>
      <c r="Y2617" t="s">
        <v>119</v>
      </c>
    </row>
    <row r="2618" spans="1:25" hidden="1" x14ac:dyDescent="0.35">
      <c r="A2618">
        <v>5</v>
      </c>
      <c r="B2618" t="s">
        <v>43</v>
      </c>
      <c r="C2618">
        <v>6</v>
      </c>
      <c r="D2618" t="s">
        <v>11</v>
      </c>
      <c r="E2618" t="s">
        <v>99</v>
      </c>
      <c r="F2618" t="s">
        <v>13</v>
      </c>
      <c r="G2618" t="s">
        <v>6901</v>
      </c>
      <c r="H2618" s="1">
        <v>0.2</v>
      </c>
      <c r="I2618" s="2">
        <v>43012</v>
      </c>
      <c r="J2618" t="s">
        <v>7086</v>
      </c>
      <c r="K2618" t="s">
        <v>102</v>
      </c>
      <c r="L2618">
        <v>19134</v>
      </c>
      <c r="M2618">
        <v>483</v>
      </c>
      <c r="N2618" t="s">
        <v>1737</v>
      </c>
      <c r="O2618">
        <v>6</v>
      </c>
      <c r="P2618">
        <v>3</v>
      </c>
      <c r="Q2618" t="s">
        <v>104</v>
      </c>
      <c r="R2618" t="s">
        <v>8304</v>
      </c>
      <c r="S2618">
        <v>6.49</v>
      </c>
      <c r="T2618">
        <v>65</v>
      </c>
      <c r="U2618" t="s">
        <v>76</v>
      </c>
      <c r="V2618" s="2">
        <v>43017</v>
      </c>
      <c r="W2618" t="s">
        <v>39</v>
      </c>
      <c r="X2618" t="s">
        <v>105</v>
      </c>
      <c r="Y2618" t="s">
        <v>47</v>
      </c>
    </row>
    <row r="2619" spans="1:25" hidden="1" x14ac:dyDescent="0.35">
      <c r="A2619">
        <v>5</v>
      </c>
      <c r="B2619" t="s">
        <v>43</v>
      </c>
      <c r="C2619">
        <v>6</v>
      </c>
      <c r="D2619" t="s">
        <v>26</v>
      </c>
      <c r="E2619" t="s">
        <v>99</v>
      </c>
      <c r="F2619" t="s">
        <v>13</v>
      </c>
      <c r="G2619" t="s">
        <v>6901</v>
      </c>
      <c r="H2619" s="1">
        <v>0.2</v>
      </c>
      <c r="I2619" s="2">
        <v>43012</v>
      </c>
      <c r="J2619" t="s">
        <v>7086</v>
      </c>
      <c r="K2619" t="s">
        <v>102</v>
      </c>
      <c r="L2619">
        <v>19134</v>
      </c>
      <c r="M2619">
        <v>1742</v>
      </c>
      <c r="N2619" t="s">
        <v>4606</v>
      </c>
      <c r="O2619">
        <v>7</v>
      </c>
      <c r="P2619">
        <v>4</v>
      </c>
      <c r="Q2619" t="s">
        <v>104</v>
      </c>
      <c r="R2619" t="s">
        <v>8304</v>
      </c>
      <c r="S2619">
        <v>7.26</v>
      </c>
      <c r="T2619">
        <v>21</v>
      </c>
      <c r="U2619" t="s">
        <v>76</v>
      </c>
      <c r="V2619" s="2">
        <v>43017</v>
      </c>
      <c r="W2619" t="s">
        <v>39</v>
      </c>
      <c r="X2619" t="s">
        <v>105</v>
      </c>
      <c r="Y2619" t="s">
        <v>64</v>
      </c>
    </row>
    <row r="2620" spans="1:25" hidden="1" x14ac:dyDescent="0.35">
      <c r="A2620">
        <v>4</v>
      </c>
      <c r="B2620" t="s">
        <v>43</v>
      </c>
      <c r="C2620">
        <v>6</v>
      </c>
      <c r="D2620" t="s">
        <v>26</v>
      </c>
      <c r="E2620" t="s">
        <v>12</v>
      </c>
      <c r="F2620" t="s">
        <v>13</v>
      </c>
      <c r="G2620" t="s">
        <v>1093</v>
      </c>
      <c r="H2620" s="1">
        <v>0</v>
      </c>
      <c r="I2620" s="2">
        <v>43076</v>
      </c>
      <c r="J2620" t="s">
        <v>1094</v>
      </c>
      <c r="K2620" t="s">
        <v>16</v>
      </c>
      <c r="L2620">
        <v>42420</v>
      </c>
      <c r="M2620">
        <v>611</v>
      </c>
      <c r="N2620" t="s">
        <v>1095</v>
      </c>
      <c r="O2620">
        <v>41</v>
      </c>
      <c r="P2620">
        <v>3</v>
      </c>
      <c r="Q2620" t="s">
        <v>18</v>
      </c>
      <c r="R2620" t="s">
        <v>8304</v>
      </c>
      <c r="S2620">
        <v>41.29</v>
      </c>
      <c r="T2620">
        <v>153</v>
      </c>
      <c r="U2620" t="s">
        <v>19</v>
      </c>
      <c r="V2620" s="2">
        <v>43080</v>
      </c>
      <c r="W2620" t="s">
        <v>39</v>
      </c>
      <c r="X2620" t="s">
        <v>21</v>
      </c>
      <c r="Y2620" t="s">
        <v>56</v>
      </c>
    </row>
    <row r="2621" spans="1:25" hidden="1" x14ac:dyDescent="0.35">
      <c r="A2621">
        <v>4</v>
      </c>
      <c r="B2621" t="s">
        <v>43</v>
      </c>
      <c r="C2621">
        <v>6</v>
      </c>
      <c r="D2621" t="s">
        <v>11</v>
      </c>
      <c r="E2621" t="s">
        <v>12</v>
      </c>
      <c r="F2621" t="s">
        <v>13</v>
      </c>
      <c r="G2621" t="s">
        <v>1093</v>
      </c>
      <c r="H2621" s="1">
        <v>0</v>
      </c>
      <c r="I2621" s="2">
        <v>43076</v>
      </c>
      <c r="J2621" t="s">
        <v>1094</v>
      </c>
      <c r="K2621" t="s">
        <v>16</v>
      </c>
      <c r="L2621">
        <v>42420</v>
      </c>
      <c r="M2621">
        <v>1457</v>
      </c>
      <c r="N2621" t="s">
        <v>1096</v>
      </c>
      <c r="O2621">
        <v>71</v>
      </c>
      <c r="P2621">
        <v>4</v>
      </c>
      <c r="Q2621" t="s">
        <v>18</v>
      </c>
      <c r="R2621" t="s">
        <v>8304</v>
      </c>
      <c r="S2621">
        <v>70.98</v>
      </c>
      <c r="T2621">
        <v>284</v>
      </c>
      <c r="U2621" t="s">
        <v>19</v>
      </c>
      <c r="V2621" s="2">
        <v>43080</v>
      </c>
      <c r="W2621" t="s">
        <v>39</v>
      </c>
      <c r="X2621" t="s">
        <v>21</v>
      </c>
      <c r="Y2621" t="s">
        <v>24</v>
      </c>
    </row>
    <row r="2622" spans="1:25" hidden="1" x14ac:dyDescent="0.35">
      <c r="A2622">
        <v>4</v>
      </c>
      <c r="B2622" t="s">
        <v>43</v>
      </c>
      <c r="C2622">
        <v>6</v>
      </c>
      <c r="D2622" t="s">
        <v>26</v>
      </c>
      <c r="E2622" t="s">
        <v>99</v>
      </c>
      <c r="F2622" t="s">
        <v>13</v>
      </c>
      <c r="G2622" t="s">
        <v>1074</v>
      </c>
      <c r="H2622" s="1">
        <v>0.2</v>
      </c>
      <c r="I2622" s="2">
        <v>43046</v>
      </c>
      <c r="J2622" t="s">
        <v>6392</v>
      </c>
      <c r="K2622" t="s">
        <v>102</v>
      </c>
      <c r="L2622">
        <v>19140</v>
      </c>
      <c r="M2622">
        <v>1626</v>
      </c>
      <c r="N2622" t="s">
        <v>875</v>
      </c>
      <c r="O2622">
        <v>8</v>
      </c>
      <c r="P2622">
        <v>2</v>
      </c>
      <c r="Q2622" t="s">
        <v>104</v>
      </c>
      <c r="R2622" t="s">
        <v>8304</v>
      </c>
      <c r="S2622">
        <v>7.93</v>
      </c>
      <c r="T2622">
        <v>24</v>
      </c>
      <c r="U2622" t="s">
        <v>33</v>
      </c>
      <c r="V2622" s="2">
        <v>43050</v>
      </c>
      <c r="W2622" t="s">
        <v>39</v>
      </c>
      <c r="X2622" t="s">
        <v>105</v>
      </c>
      <c r="Y2622" t="s">
        <v>119</v>
      </c>
    </row>
    <row r="2623" spans="1:25" hidden="1" x14ac:dyDescent="0.35">
      <c r="A2623">
        <v>1</v>
      </c>
      <c r="B2623" t="s">
        <v>10</v>
      </c>
      <c r="C2623">
        <v>1</v>
      </c>
      <c r="D2623" t="s">
        <v>26</v>
      </c>
      <c r="E2623" t="s">
        <v>6020</v>
      </c>
      <c r="F2623" t="s">
        <v>13</v>
      </c>
      <c r="G2623" t="s">
        <v>6897</v>
      </c>
      <c r="H2623" s="1">
        <v>0</v>
      </c>
      <c r="I2623" s="2">
        <v>43074</v>
      </c>
      <c r="J2623" t="s">
        <v>7210</v>
      </c>
      <c r="K2623" t="s">
        <v>73</v>
      </c>
      <c r="L2623">
        <v>48104</v>
      </c>
      <c r="M2623">
        <v>1529</v>
      </c>
      <c r="N2623" t="s">
        <v>2973</v>
      </c>
      <c r="O2623">
        <v>76</v>
      </c>
      <c r="P2623">
        <v>5</v>
      </c>
      <c r="Q2623" t="s">
        <v>75</v>
      </c>
      <c r="R2623" t="s">
        <v>8304</v>
      </c>
      <c r="S2623">
        <v>76.400000000000006</v>
      </c>
      <c r="T2623">
        <v>153</v>
      </c>
      <c r="U2623" t="s">
        <v>76</v>
      </c>
      <c r="V2623" s="2">
        <v>43075</v>
      </c>
      <c r="W2623" t="s">
        <v>130</v>
      </c>
      <c r="X2623" t="s">
        <v>156</v>
      </c>
      <c r="Y2623" t="s">
        <v>54</v>
      </c>
    </row>
    <row r="2624" spans="1:25" hidden="1" x14ac:dyDescent="0.35">
      <c r="A2624">
        <v>4</v>
      </c>
      <c r="B2624" t="s">
        <v>25</v>
      </c>
      <c r="C2624">
        <v>3</v>
      </c>
      <c r="D2624" t="s">
        <v>11</v>
      </c>
      <c r="E2624" t="s">
        <v>672</v>
      </c>
      <c r="F2624" t="s">
        <v>13</v>
      </c>
      <c r="G2624" t="s">
        <v>6839</v>
      </c>
      <c r="H2624" s="1">
        <v>0</v>
      </c>
      <c r="I2624" s="2">
        <v>43000</v>
      </c>
      <c r="J2624" t="s">
        <v>6970</v>
      </c>
      <c r="K2624" t="s">
        <v>16</v>
      </c>
      <c r="L2624">
        <v>22204</v>
      </c>
      <c r="M2624">
        <v>1619</v>
      </c>
      <c r="N2624" t="s">
        <v>2469</v>
      </c>
      <c r="O2624">
        <v>11</v>
      </c>
      <c r="P2624">
        <v>2</v>
      </c>
      <c r="Q2624" t="s">
        <v>18</v>
      </c>
      <c r="R2624" t="s">
        <v>8304</v>
      </c>
      <c r="S2624">
        <v>11.04</v>
      </c>
      <c r="T2624">
        <v>48</v>
      </c>
      <c r="U2624" t="s">
        <v>76</v>
      </c>
      <c r="V2624" s="2">
        <v>43004</v>
      </c>
      <c r="W2624" t="s">
        <v>20</v>
      </c>
      <c r="X2624" t="s">
        <v>205</v>
      </c>
      <c r="Y2624" t="s">
        <v>47</v>
      </c>
    </row>
    <row r="2625" spans="1:25" hidden="1" x14ac:dyDescent="0.35">
      <c r="A2625">
        <v>4</v>
      </c>
      <c r="B2625" t="s">
        <v>25</v>
      </c>
      <c r="C2625">
        <v>3</v>
      </c>
      <c r="D2625" t="s">
        <v>26</v>
      </c>
      <c r="E2625" t="s">
        <v>672</v>
      </c>
      <c r="F2625" t="s">
        <v>13</v>
      </c>
      <c r="G2625" t="s">
        <v>6839</v>
      </c>
      <c r="H2625" s="1">
        <v>0</v>
      </c>
      <c r="I2625" s="2">
        <v>43000</v>
      </c>
      <c r="J2625" t="s">
        <v>6970</v>
      </c>
      <c r="K2625" t="s">
        <v>16</v>
      </c>
      <c r="L2625">
        <v>22204</v>
      </c>
      <c r="M2625">
        <v>1818</v>
      </c>
      <c r="N2625" t="s">
        <v>3521</v>
      </c>
      <c r="O2625">
        <v>16</v>
      </c>
      <c r="P2625">
        <v>5</v>
      </c>
      <c r="Q2625" t="s">
        <v>18</v>
      </c>
      <c r="R2625" t="s">
        <v>8304</v>
      </c>
      <c r="S2625">
        <v>15.55</v>
      </c>
      <c r="T2625">
        <v>32</v>
      </c>
      <c r="U2625" t="s">
        <v>76</v>
      </c>
      <c r="V2625" s="2">
        <v>43004</v>
      </c>
      <c r="W2625" t="s">
        <v>20</v>
      </c>
      <c r="X2625" t="s">
        <v>205</v>
      </c>
      <c r="Y2625" t="s">
        <v>64</v>
      </c>
    </row>
    <row r="2626" spans="1:25" hidden="1" x14ac:dyDescent="0.35">
      <c r="A2626">
        <v>5</v>
      </c>
      <c r="B2626" t="s">
        <v>43</v>
      </c>
      <c r="C2626">
        <v>6</v>
      </c>
      <c r="D2626" t="s">
        <v>26</v>
      </c>
      <c r="E2626" t="s">
        <v>241</v>
      </c>
      <c r="F2626" t="s">
        <v>13</v>
      </c>
      <c r="G2626" t="s">
        <v>2746</v>
      </c>
      <c r="H2626" s="1">
        <v>0</v>
      </c>
      <c r="I2626" s="2">
        <v>42883</v>
      </c>
      <c r="J2626" t="s">
        <v>4100</v>
      </c>
      <c r="K2626" t="s">
        <v>102</v>
      </c>
      <c r="L2626">
        <v>14609</v>
      </c>
      <c r="M2626">
        <v>866</v>
      </c>
      <c r="N2626" t="s">
        <v>1197</v>
      </c>
      <c r="O2626">
        <v>161</v>
      </c>
      <c r="P2626">
        <v>3</v>
      </c>
      <c r="Q2626" t="s">
        <v>104</v>
      </c>
      <c r="R2626" t="s">
        <v>8304</v>
      </c>
      <c r="S2626">
        <v>160.62</v>
      </c>
      <c r="T2626">
        <v>535</v>
      </c>
      <c r="U2626" t="s">
        <v>19</v>
      </c>
      <c r="V2626" s="2">
        <v>42888</v>
      </c>
      <c r="W2626" t="s">
        <v>39</v>
      </c>
      <c r="X2626" t="s">
        <v>175</v>
      </c>
      <c r="Y2626" t="s">
        <v>42</v>
      </c>
    </row>
    <row r="2627" spans="1:25" hidden="1" x14ac:dyDescent="0.35">
      <c r="A2627">
        <v>5</v>
      </c>
      <c r="B2627" t="s">
        <v>43</v>
      </c>
      <c r="C2627">
        <v>6</v>
      </c>
      <c r="D2627" t="s">
        <v>26</v>
      </c>
      <c r="E2627" t="s">
        <v>241</v>
      </c>
      <c r="F2627" t="s">
        <v>13</v>
      </c>
      <c r="G2627" t="s">
        <v>2746</v>
      </c>
      <c r="H2627" s="1">
        <v>0</v>
      </c>
      <c r="I2627" s="2">
        <v>42883</v>
      </c>
      <c r="J2627" t="s">
        <v>4100</v>
      </c>
      <c r="K2627" t="s">
        <v>102</v>
      </c>
      <c r="L2627">
        <v>14609</v>
      </c>
      <c r="M2627">
        <v>1823</v>
      </c>
      <c r="N2627" t="s">
        <v>4008</v>
      </c>
      <c r="O2627">
        <v>22</v>
      </c>
      <c r="P2627">
        <v>7</v>
      </c>
      <c r="Q2627" t="s">
        <v>104</v>
      </c>
      <c r="R2627" t="s">
        <v>8304</v>
      </c>
      <c r="S2627">
        <v>21.77</v>
      </c>
      <c r="T2627">
        <v>45</v>
      </c>
      <c r="U2627" t="s">
        <v>19</v>
      </c>
      <c r="V2627" s="2">
        <v>42888</v>
      </c>
      <c r="W2627" t="s">
        <v>39</v>
      </c>
      <c r="X2627" t="s">
        <v>175</v>
      </c>
      <c r="Y2627" t="s">
        <v>64</v>
      </c>
    </row>
    <row r="2628" spans="1:25" hidden="1" x14ac:dyDescent="0.35">
      <c r="A2628">
        <v>5</v>
      </c>
      <c r="B2628" t="s">
        <v>43</v>
      </c>
      <c r="C2628">
        <v>6</v>
      </c>
      <c r="D2628" t="s">
        <v>26</v>
      </c>
      <c r="E2628" t="s">
        <v>241</v>
      </c>
      <c r="F2628" t="s">
        <v>13</v>
      </c>
      <c r="G2628" t="s">
        <v>2746</v>
      </c>
      <c r="H2628" s="1">
        <v>0.2</v>
      </c>
      <c r="I2628" s="2">
        <v>42883</v>
      </c>
      <c r="J2628" t="s">
        <v>4100</v>
      </c>
      <c r="K2628" t="s">
        <v>102</v>
      </c>
      <c r="L2628">
        <v>14609</v>
      </c>
      <c r="M2628">
        <v>57</v>
      </c>
      <c r="N2628" t="s">
        <v>8181</v>
      </c>
      <c r="O2628">
        <v>2</v>
      </c>
      <c r="P2628">
        <v>2</v>
      </c>
      <c r="Q2628" t="s">
        <v>104</v>
      </c>
      <c r="R2628" t="s">
        <v>8304</v>
      </c>
      <c r="S2628">
        <v>2.06</v>
      </c>
      <c r="T2628">
        <v>6</v>
      </c>
      <c r="U2628" t="s">
        <v>19</v>
      </c>
      <c r="V2628" s="2">
        <v>42888</v>
      </c>
      <c r="W2628" t="s">
        <v>39</v>
      </c>
      <c r="X2628" t="s">
        <v>175</v>
      </c>
      <c r="Y2628" t="s">
        <v>54</v>
      </c>
    </row>
    <row r="2629" spans="1:25" hidden="1" x14ac:dyDescent="0.35">
      <c r="A2629">
        <v>5</v>
      </c>
      <c r="B2629" t="s">
        <v>43</v>
      </c>
      <c r="C2629">
        <v>6</v>
      </c>
      <c r="D2629" t="s">
        <v>50</v>
      </c>
      <c r="E2629" t="s">
        <v>241</v>
      </c>
      <c r="F2629" t="s">
        <v>13</v>
      </c>
      <c r="G2629" t="s">
        <v>2746</v>
      </c>
      <c r="H2629" s="1">
        <v>0</v>
      </c>
      <c r="I2629" s="2">
        <v>42883</v>
      </c>
      <c r="J2629" t="s">
        <v>4100</v>
      </c>
      <c r="K2629" t="s">
        <v>102</v>
      </c>
      <c r="L2629">
        <v>14609</v>
      </c>
      <c r="M2629">
        <v>1251</v>
      </c>
      <c r="N2629" t="s">
        <v>138</v>
      </c>
      <c r="O2629">
        <v>13</v>
      </c>
      <c r="P2629">
        <v>1</v>
      </c>
      <c r="Q2629" t="s">
        <v>104</v>
      </c>
      <c r="R2629" t="s">
        <v>8304</v>
      </c>
      <c r="S2629">
        <v>13.34</v>
      </c>
      <c r="T2629">
        <v>46</v>
      </c>
      <c r="U2629" t="s">
        <v>19</v>
      </c>
      <c r="V2629" s="2">
        <v>42888</v>
      </c>
      <c r="W2629" t="s">
        <v>39</v>
      </c>
      <c r="X2629" t="s">
        <v>175</v>
      </c>
      <c r="Y2629" t="s">
        <v>52</v>
      </c>
    </row>
    <row r="2630" spans="1:25" hidden="1" x14ac:dyDescent="0.35">
      <c r="A2630">
        <v>2</v>
      </c>
      <c r="B2630" t="s">
        <v>43</v>
      </c>
      <c r="C2630">
        <v>3</v>
      </c>
      <c r="D2630" t="s">
        <v>50</v>
      </c>
      <c r="E2630" t="s">
        <v>178</v>
      </c>
      <c r="F2630" t="s">
        <v>13</v>
      </c>
      <c r="G2630" t="s">
        <v>2589</v>
      </c>
      <c r="H2630" s="1">
        <v>0.4</v>
      </c>
      <c r="I2630" s="2">
        <v>42855</v>
      </c>
      <c r="J2630" t="s">
        <v>4898</v>
      </c>
      <c r="K2630" t="s">
        <v>102</v>
      </c>
      <c r="L2630">
        <v>45373</v>
      </c>
      <c r="M2630">
        <v>446</v>
      </c>
      <c r="N2630" t="s">
        <v>4836</v>
      </c>
      <c r="O2630">
        <v>-256</v>
      </c>
      <c r="P2630">
        <v>5</v>
      </c>
      <c r="Q2630" t="s">
        <v>104</v>
      </c>
      <c r="R2630" t="s">
        <v>8304</v>
      </c>
      <c r="S2630">
        <v>-255.74</v>
      </c>
      <c r="T2630">
        <v>1023</v>
      </c>
      <c r="U2630" t="s">
        <v>19</v>
      </c>
      <c r="V2630" s="2">
        <v>42857</v>
      </c>
      <c r="W2630" t="s">
        <v>20</v>
      </c>
      <c r="X2630" t="s">
        <v>309</v>
      </c>
      <c r="Y2630" t="s">
        <v>52</v>
      </c>
    </row>
    <row r="2631" spans="1:25" hidden="1" x14ac:dyDescent="0.35">
      <c r="A2631">
        <v>4</v>
      </c>
      <c r="B2631" t="s">
        <v>43</v>
      </c>
      <c r="C2631">
        <v>6</v>
      </c>
      <c r="D2631" t="s">
        <v>11</v>
      </c>
      <c r="E2631" t="s">
        <v>122</v>
      </c>
      <c r="F2631" t="s">
        <v>13</v>
      </c>
      <c r="G2631" t="s">
        <v>5531</v>
      </c>
      <c r="H2631" s="1">
        <v>0.32</v>
      </c>
      <c r="I2631" s="2">
        <v>42953</v>
      </c>
      <c r="J2631" t="s">
        <v>5532</v>
      </c>
      <c r="K2631" t="s">
        <v>73</v>
      </c>
      <c r="L2631">
        <v>77095</v>
      </c>
      <c r="M2631">
        <v>1228</v>
      </c>
      <c r="N2631" t="s">
        <v>8134</v>
      </c>
      <c r="O2631">
        <v>-114</v>
      </c>
      <c r="P2631">
        <v>3</v>
      </c>
      <c r="Q2631" t="s">
        <v>75</v>
      </c>
      <c r="R2631" t="s">
        <v>8304</v>
      </c>
      <c r="S2631">
        <v>-114.02</v>
      </c>
      <c r="T2631">
        <v>369</v>
      </c>
      <c r="U2631" t="s">
        <v>33</v>
      </c>
      <c r="V2631" s="2">
        <v>42957</v>
      </c>
      <c r="W2631" t="s">
        <v>39</v>
      </c>
      <c r="X2631" t="s">
        <v>77</v>
      </c>
      <c r="Y2631" t="s">
        <v>22</v>
      </c>
    </row>
    <row r="2632" spans="1:25" hidden="1" x14ac:dyDescent="0.35">
      <c r="A2632">
        <v>4</v>
      </c>
      <c r="B2632" t="s">
        <v>43</v>
      </c>
      <c r="C2632">
        <v>6</v>
      </c>
      <c r="D2632" t="s">
        <v>26</v>
      </c>
      <c r="E2632" t="s">
        <v>122</v>
      </c>
      <c r="F2632" t="s">
        <v>13</v>
      </c>
      <c r="G2632" t="s">
        <v>5531</v>
      </c>
      <c r="H2632" s="1">
        <v>0.2</v>
      </c>
      <c r="I2632" s="2">
        <v>42953</v>
      </c>
      <c r="J2632" t="s">
        <v>5532</v>
      </c>
      <c r="K2632" t="s">
        <v>73</v>
      </c>
      <c r="L2632">
        <v>77095</v>
      </c>
      <c r="M2632">
        <v>1698</v>
      </c>
      <c r="N2632" t="s">
        <v>3474</v>
      </c>
      <c r="O2632">
        <v>19</v>
      </c>
      <c r="P2632">
        <v>2</v>
      </c>
      <c r="Q2632" t="s">
        <v>75</v>
      </c>
      <c r="R2632" t="s">
        <v>8304</v>
      </c>
      <c r="S2632">
        <v>19.14</v>
      </c>
      <c r="T2632">
        <v>57</v>
      </c>
      <c r="U2632" t="s">
        <v>33</v>
      </c>
      <c r="V2632" s="2">
        <v>42957</v>
      </c>
      <c r="W2632" t="s">
        <v>39</v>
      </c>
      <c r="X2632" t="s">
        <v>77</v>
      </c>
      <c r="Y2632" t="s">
        <v>64</v>
      </c>
    </row>
    <row r="2633" spans="1:25" hidden="1" x14ac:dyDescent="0.35">
      <c r="A2633">
        <v>4</v>
      </c>
      <c r="B2633" t="s">
        <v>43</v>
      </c>
      <c r="C2633">
        <v>6</v>
      </c>
      <c r="D2633" t="s">
        <v>26</v>
      </c>
      <c r="E2633" t="s">
        <v>122</v>
      </c>
      <c r="F2633" t="s">
        <v>13</v>
      </c>
      <c r="G2633" t="s">
        <v>5531</v>
      </c>
      <c r="H2633" s="1">
        <v>0.2</v>
      </c>
      <c r="I2633" s="2">
        <v>42953</v>
      </c>
      <c r="J2633" t="s">
        <v>5532</v>
      </c>
      <c r="K2633" t="s">
        <v>73</v>
      </c>
      <c r="L2633">
        <v>77095</v>
      </c>
      <c r="M2633">
        <v>215</v>
      </c>
      <c r="N2633" t="s">
        <v>522</v>
      </c>
      <c r="O2633">
        <v>13</v>
      </c>
      <c r="P2633">
        <v>3</v>
      </c>
      <c r="Q2633" t="s">
        <v>75</v>
      </c>
      <c r="R2633" t="s">
        <v>8304</v>
      </c>
      <c r="S2633">
        <v>13.32</v>
      </c>
      <c r="T2633">
        <v>36</v>
      </c>
      <c r="U2633" t="s">
        <v>33</v>
      </c>
      <c r="V2633" s="2">
        <v>42957</v>
      </c>
      <c r="W2633" t="s">
        <v>39</v>
      </c>
      <c r="X2633" t="s">
        <v>77</v>
      </c>
      <c r="Y2633" t="s">
        <v>35</v>
      </c>
    </row>
    <row r="2634" spans="1:25" hidden="1" x14ac:dyDescent="0.35">
      <c r="A2634">
        <v>4</v>
      </c>
      <c r="B2634" t="s">
        <v>43</v>
      </c>
      <c r="C2634">
        <v>6</v>
      </c>
      <c r="D2634" t="s">
        <v>26</v>
      </c>
      <c r="E2634" t="s">
        <v>122</v>
      </c>
      <c r="F2634" t="s">
        <v>13</v>
      </c>
      <c r="G2634" t="s">
        <v>5531</v>
      </c>
      <c r="H2634" s="1">
        <v>0.8</v>
      </c>
      <c r="I2634" s="2">
        <v>42953</v>
      </c>
      <c r="J2634" t="s">
        <v>5532</v>
      </c>
      <c r="K2634" t="s">
        <v>73</v>
      </c>
      <c r="L2634">
        <v>77095</v>
      </c>
      <c r="M2634">
        <v>257</v>
      </c>
      <c r="N2634" t="s">
        <v>3184</v>
      </c>
      <c r="O2634">
        <v>-10</v>
      </c>
      <c r="P2634">
        <v>5</v>
      </c>
      <c r="Q2634" t="s">
        <v>75</v>
      </c>
      <c r="R2634" t="s">
        <v>8304</v>
      </c>
      <c r="S2634">
        <v>-9.66</v>
      </c>
      <c r="T2634">
        <v>6</v>
      </c>
      <c r="U2634" t="s">
        <v>33</v>
      </c>
      <c r="V2634" s="2">
        <v>42957</v>
      </c>
      <c r="W2634" t="s">
        <v>39</v>
      </c>
      <c r="X2634" t="s">
        <v>77</v>
      </c>
      <c r="Y2634" t="s">
        <v>54</v>
      </c>
    </row>
    <row r="2635" spans="1:25" x14ac:dyDescent="0.35">
      <c r="A2635">
        <v>5</v>
      </c>
      <c r="B2635" t="s">
        <v>43</v>
      </c>
      <c r="C2635">
        <v>6</v>
      </c>
      <c r="D2635" t="s">
        <v>11</v>
      </c>
      <c r="E2635" t="s">
        <v>27</v>
      </c>
      <c r="F2635" t="s">
        <v>13</v>
      </c>
      <c r="G2635" t="s">
        <v>1181</v>
      </c>
      <c r="H2635" s="1">
        <v>0</v>
      </c>
      <c r="I2635" s="2">
        <v>43076</v>
      </c>
      <c r="J2635" t="s">
        <v>1422</v>
      </c>
      <c r="K2635" t="s">
        <v>30</v>
      </c>
      <c r="L2635">
        <v>90036</v>
      </c>
      <c r="M2635">
        <v>12</v>
      </c>
      <c r="N2635" t="s">
        <v>1301</v>
      </c>
      <c r="O2635">
        <v>29</v>
      </c>
      <c r="P2635">
        <v>4</v>
      </c>
      <c r="Q2635" t="s">
        <v>32</v>
      </c>
      <c r="R2635" t="s">
        <v>8304</v>
      </c>
      <c r="S2635">
        <v>28.77</v>
      </c>
      <c r="T2635">
        <v>80</v>
      </c>
      <c r="U2635" t="s">
        <v>19</v>
      </c>
      <c r="V2635" s="2">
        <v>43081</v>
      </c>
      <c r="W2635" t="s">
        <v>39</v>
      </c>
      <c r="X2635" t="s">
        <v>34</v>
      </c>
      <c r="Y2635" t="s">
        <v>47</v>
      </c>
    </row>
    <row r="2636" spans="1:25" hidden="1" x14ac:dyDescent="0.35">
      <c r="A2636">
        <v>5</v>
      </c>
      <c r="B2636" t="s">
        <v>25</v>
      </c>
      <c r="C2636">
        <v>3</v>
      </c>
      <c r="D2636" t="s">
        <v>50</v>
      </c>
      <c r="E2636" t="s">
        <v>99</v>
      </c>
      <c r="F2636" t="s">
        <v>13</v>
      </c>
      <c r="G2636" t="s">
        <v>2834</v>
      </c>
      <c r="H2636" s="1">
        <v>0.4</v>
      </c>
      <c r="I2636" s="2">
        <v>42925</v>
      </c>
      <c r="J2636" t="s">
        <v>4897</v>
      </c>
      <c r="K2636" t="s">
        <v>102</v>
      </c>
      <c r="L2636">
        <v>19120</v>
      </c>
      <c r="M2636">
        <v>1250</v>
      </c>
      <c r="N2636" t="s">
        <v>4743</v>
      </c>
      <c r="O2636">
        <v>40</v>
      </c>
      <c r="P2636">
        <v>3</v>
      </c>
      <c r="Q2636" t="s">
        <v>104</v>
      </c>
      <c r="R2636" t="s">
        <v>8304</v>
      </c>
      <c r="S2636">
        <v>40.5</v>
      </c>
      <c r="T2636">
        <v>270</v>
      </c>
      <c r="U2636" t="s">
        <v>19</v>
      </c>
      <c r="V2636" s="2">
        <v>42930</v>
      </c>
      <c r="W2636" t="s">
        <v>20</v>
      </c>
      <c r="X2636" t="s">
        <v>105</v>
      </c>
      <c r="Y2636" t="s">
        <v>52</v>
      </c>
    </row>
    <row r="2637" spans="1:25" hidden="1" x14ac:dyDescent="0.35">
      <c r="A2637">
        <v>5</v>
      </c>
      <c r="B2637" t="s">
        <v>43</v>
      </c>
      <c r="C2637">
        <v>6</v>
      </c>
      <c r="D2637" t="s">
        <v>26</v>
      </c>
      <c r="E2637" t="s">
        <v>99</v>
      </c>
      <c r="F2637" t="s">
        <v>13</v>
      </c>
      <c r="G2637" t="s">
        <v>1191</v>
      </c>
      <c r="H2637" s="1">
        <v>0.2</v>
      </c>
      <c r="I2637" s="2">
        <v>42822</v>
      </c>
      <c r="J2637" t="s">
        <v>4153</v>
      </c>
      <c r="K2637" t="s">
        <v>102</v>
      </c>
      <c r="L2637">
        <v>19120</v>
      </c>
      <c r="M2637">
        <v>1481</v>
      </c>
      <c r="N2637" t="s">
        <v>4154</v>
      </c>
      <c r="O2637">
        <v>2</v>
      </c>
      <c r="P2637">
        <v>1</v>
      </c>
      <c r="Q2637" t="s">
        <v>104</v>
      </c>
      <c r="R2637" t="s">
        <v>8304</v>
      </c>
      <c r="S2637">
        <v>1.7</v>
      </c>
      <c r="T2637">
        <v>5</v>
      </c>
      <c r="U2637" t="s">
        <v>19</v>
      </c>
      <c r="V2637" s="2">
        <v>42827</v>
      </c>
      <c r="W2637" t="s">
        <v>39</v>
      </c>
      <c r="X2637" t="s">
        <v>105</v>
      </c>
      <c r="Y2637" t="s">
        <v>64</v>
      </c>
    </row>
    <row r="2638" spans="1:25" hidden="1" x14ac:dyDescent="0.35">
      <c r="A2638">
        <v>5</v>
      </c>
      <c r="B2638" t="s">
        <v>43</v>
      </c>
      <c r="C2638">
        <v>6</v>
      </c>
      <c r="D2638" t="s">
        <v>26</v>
      </c>
      <c r="E2638" t="s">
        <v>99</v>
      </c>
      <c r="F2638" t="s">
        <v>13</v>
      </c>
      <c r="G2638" t="s">
        <v>1191</v>
      </c>
      <c r="H2638" s="1">
        <v>0.2</v>
      </c>
      <c r="I2638" s="2">
        <v>42822</v>
      </c>
      <c r="J2638" t="s">
        <v>4153</v>
      </c>
      <c r="K2638" t="s">
        <v>102</v>
      </c>
      <c r="L2638">
        <v>19120</v>
      </c>
      <c r="M2638">
        <v>1799</v>
      </c>
      <c r="N2638" t="s">
        <v>256</v>
      </c>
      <c r="O2638">
        <v>5</v>
      </c>
      <c r="P2638">
        <v>3</v>
      </c>
      <c r="Q2638" t="s">
        <v>104</v>
      </c>
      <c r="R2638" t="s">
        <v>8304</v>
      </c>
      <c r="S2638">
        <v>5.44</v>
      </c>
      <c r="T2638">
        <v>16</v>
      </c>
      <c r="U2638" t="s">
        <v>19</v>
      </c>
      <c r="V2638" s="2">
        <v>42827</v>
      </c>
      <c r="W2638" t="s">
        <v>39</v>
      </c>
      <c r="X2638" t="s">
        <v>105</v>
      </c>
      <c r="Y2638" t="s">
        <v>64</v>
      </c>
    </row>
    <row r="2639" spans="1:25" hidden="1" x14ac:dyDescent="0.35">
      <c r="A2639">
        <v>2</v>
      </c>
      <c r="B2639" t="s">
        <v>43</v>
      </c>
      <c r="C2639">
        <v>3</v>
      </c>
      <c r="D2639" t="s">
        <v>11</v>
      </c>
      <c r="E2639" t="s">
        <v>417</v>
      </c>
      <c r="F2639" t="s">
        <v>13</v>
      </c>
      <c r="G2639" t="s">
        <v>701</v>
      </c>
      <c r="H2639" s="1">
        <v>0.6</v>
      </c>
      <c r="I2639" s="2">
        <v>42775</v>
      </c>
      <c r="J2639" t="s">
        <v>5360</v>
      </c>
      <c r="K2639" t="s">
        <v>73</v>
      </c>
      <c r="L2639">
        <v>78207</v>
      </c>
      <c r="M2639">
        <v>479</v>
      </c>
      <c r="N2639" t="s">
        <v>8193</v>
      </c>
      <c r="O2639">
        <v>-31</v>
      </c>
      <c r="P2639">
        <v>2</v>
      </c>
      <c r="Q2639" t="s">
        <v>75</v>
      </c>
      <c r="R2639" t="s">
        <v>8304</v>
      </c>
      <c r="S2639">
        <v>-30.59</v>
      </c>
      <c r="T2639">
        <v>41</v>
      </c>
      <c r="U2639" t="s">
        <v>33</v>
      </c>
      <c r="V2639" s="2">
        <v>42777</v>
      </c>
      <c r="W2639" t="s">
        <v>20</v>
      </c>
      <c r="X2639" t="s">
        <v>77</v>
      </c>
      <c r="Y2639" t="s">
        <v>47</v>
      </c>
    </row>
    <row r="2640" spans="1:25" hidden="1" x14ac:dyDescent="0.35">
      <c r="A2640">
        <v>2</v>
      </c>
      <c r="B2640" t="s">
        <v>43</v>
      </c>
      <c r="C2640">
        <v>3</v>
      </c>
      <c r="D2640" t="s">
        <v>26</v>
      </c>
      <c r="E2640" t="s">
        <v>417</v>
      </c>
      <c r="F2640" t="s">
        <v>13</v>
      </c>
      <c r="G2640" t="s">
        <v>701</v>
      </c>
      <c r="H2640" s="1">
        <v>0.2</v>
      </c>
      <c r="I2640" s="2">
        <v>42775</v>
      </c>
      <c r="J2640" t="s">
        <v>5360</v>
      </c>
      <c r="K2640" t="s">
        <v>73</v>
      </c>
      <c r="L2640">
        <v>78207</v>
      </c>
      <c r="M2640">
        <v>1365</v>
      </c>
      <c r="N2640" t="s">
        <v>716</v>
      </c>
      <c r="O2640">
        <v>14</v>
      </c>
      <c r="P2640">
        <v>4</v>
      </c>
      <c r="Q2640" t="s">
        <v>75</v>
      </c>
      <c r="R2640" t="s">
        <v>8304</v>
      </c>
      <c r="S2640">
        <v>13.53</v>
      </c>
      <c r="T2640">
        <v>40</v>
      </c>
      <c r="U2640" t="s">
        <v>33</v>
      </c>
      <c r="V2640" s="2">
        <v>42777</v>
      </c>
      <c r="W2640" t="s">
        <v>20</v>
      </c>
      <c r="X2640" t="s">
        <v>77</v>
      </c>
      <c r="Y2640" t="s">
        <v>35</v>
      </c>
    </row>
    <row r="2641" spans="1:25" hidden="1" x14ac:dyDescent="0.35">
      <c r="A2641">
        <v>3</v>
      </c>
      <c r="B2641" t="s">
        <v>10</v>
      </c>
      <c r="C2641">
        <v>3</v>
      </c>
      <c r="D2641" t="s">
        <v>50</v>
      </c>
      <c r="E2641" t="s">
        <v>171</v>
      </c>
      <c r="F2641" t="s">
        <v>13</v>
      </c>
      <c r="G2641" t="s">
        <v>2208</v>
      </c>
      <c r="H2641" s="1">
        <v>0</v>
      </c>
      <c r="I2641" s="2">
        <v>42997</v>
      </c>
      <c r="J2641" t="s">
        <v>4886</v>
      </c>
      <c r="K2641" t="s">
        <v>102</v>
      </c>
      <c r="L2641">
        <v>10024</v>
      </c>
      <c r="M2641">
        <v>1321</v>
      </c>
      <c r="N2641" t="s">
        <v>561</v>
      </c>
      <c r="O2641">
        <v>134</v>
      </c>
      <c r="P2641">
        <v>14</v>
      </c>
      <c r="Q2641" t="s">
        <v>104</v>
      </c>
      <c r="R2641" t="s">
        <v>8304</v>
      </c>
      <c r="S2641">
        <v>134.33000000000001</v>
      </c>
      <c r="T2641">
        <v>280</v>
      </c>
      <c r="U2641" t="s">
        <v>19</v>
      </c>
      <c r="V2641" s="2">
        <v>43000</v>
      </c>
      <c r="W2641" t="s">
        <v>20</v>
      </c>
      <c r="X2641" t="s">
        <v>175</v>
      </c>
      <c r="Y2641" t="s">
        <v>52</v>
      </c>
    </row>
    <row r="2642" spans="1:25" hidden="1" x14ac:dyDescent="0.35">
      <c r="A2642">
        <v>7</v>
      </c>
      <c r="B2642" t="s">
        <v>25</v>
      </c>
      <c r="C2642">
        <v>6</v>
      </c>
      <c r="D2642" t="s">
        <v>11</v>
      </c>
      <c r="E2642" t="s">
        <v>3001</v>
      </c>
      <c r="F2642" t="s">
        <v>13</v>
      </c>
      <c r="G2642" t="s">
        <v>382</v>
      </c>
      <c r="H2642" s="1">
        <v>0</v>
      </c>
      <c r="I2642" s="2">
        <v>42983</v>
      </c>
      <c r="J2642" t="s">
        <v>7120</v>
      </c>
      <c r="K2642" t="s">
        <v>16</v>
      </c>
      <c r="L2642">
        <v>22901</v>
      </c>
      <c r="M2642">
        <v>1562</v>
      </c>
      <c r="N2642" t="s">
        <v>2266</v>
      </c>
      <c r="O2642">
        <v>12</v>
      </c>
      <c r="P2642">
        <v>4</v>
      </c>
      <c r="Q2642" t="s">
        <v>18</v>
      </c>
      <c r="R2642" t="s">
        <v>8304</v>
      </c>
      <c r="S2642">
        <v>12.23</v>
      </c>
      <c r="T2642">
        <v>68</v>
      </c>
      <c r="U2642" t="s">
        <v>76</v>
      </c>
      <c r="V2642" s="2">
        <v>42990</v>
      </c>
      <c r="W2642" t="s">
        <v>39</v>
      </c>
      <c r="X2642" t="s">
        <v>205</v>
      </c>
      <c r="Y2642" t="s">
        <v>47</v>
      </c>
    </row>
    <row r="2643" spans="1:25" hidden="1" x14ac:dyDescent="0.35">
      <c r="A2643">
        <v>4</v>
      </c>
      <c r="B2643" t="s">
        <v>43</v>
      </c>
      <c r="C2643">
        <v>6</v>
      </c>
      <c r="D2643" t="s">
        <v>11</v>
      </c>
      <c r="E2643" t="s">
        <v>195</v>
      </c>
      <c r="F2643" t="s">
        <v>13</v>
      </c>
      <c r="G2643" t="s">
        <v>5230</v>
      </c>
      <c r="H2643" s="1">
        <v>0.2</v>
      </c>
      <c r="I2643" s="2">
        <v>43093</v>
      </c>
      <c r="J2643" t="s">
        <v>5789</v>
      </c>
      <c r="K2643" t="s">
        <v>30</v>
      </c>
      <c r="L2643">
        <v>85234</v>
      </c>
      <c r="M2643">
        <v>1372</v>
      </c>
      <c r="N2643" t="s">
        <v>424</v>
      </c>
      <c r="O2643">
        <v>99</v>
      </c>
      <c r="P2643">
        <v>4</v>
      </c>
      <c r="Q2643" t="s">
        <v>32</v>
      </c>
      <c r="R2643" t="s">
        <v>8304</v>
      </c>
      <c r="S2643">
        <v>99.43</v>
      </c>
      <c r="T2643">
        <v>884</v>
      </c>
      <c r="U2643" t="s">
        <v>33</v>
      </c>
      <c r="V2643" s="2">
        <v>43097</v>
      </c>
      <c r="W2643" t="s">
        <v>39</v>
      </c>
      <c r="X2643" t="s">
        <v>199</v>
      </c>
      <c r="Y2643" t="s">
        <v>24</v>
      </c>
    </row>
    <row r="2644" spans="1:25" x14ac:dyDescent="0.35">
      <c r="A2644">
        <v>6</v>
      </c>
      <c r="B2644" t="s">
        <v>10</v>
      </c>
      <c r="C2644">
        <v>6</v>
      </c>
      <c r="D2644" t="s">
        <v>50</v>
      </c>
      <c r="E2644" t="s">
        <v>27</v>
      </c>
      <c r="F2644" t="s">
        <v>13</v>
      </c>
      <c r="G2644" t="s">
        <v>187</v>
      </c>
      <c r="H2644" s="1">
        <v>0</v>
      </c>
      <c r="I2644" s="2">
        <v>43063</v>
      </c>
      <c r="J2644" t="s">
        <v>188</v>
      </c>
      <c r="K2644" t="s">
        <v>30</v>
      </c>
      <c r="L2644">
        <v>90004</v>
      </c>
      <c r="M2644">
        <v>1606</v>
      </c>
      <c r="N2644" t="s">
        <v>189</v>
      </c>
      <c r="O2644">
        <v>6</v>
      </c>
      <c r="P2644">
        <v>2</v>
      </c>
      <c r="Q2644" t="s">
        <v>32</v>
      </c>
      <c r="R2644" t="s">
        <v>8304</v>
      </c>
      <c r="S2644">
        <v>6.15</v>
      </c>
      <c r="T2644">
        <v>14</v>
      </c>
      <c r="U2644" t="s">
        <v>19</v>
      </c>
      <c r="V2644" s="2">
        <v>43069</v>
      </c>
      <c r="W2644" t="s">
        <v>39</v>
      </c>
      <c r="X2644" t="s">
        <v>34</v>
      </c>
      <c r="Y2644" t="s">
        <v>113</v>
      </c>
    </row>
    <row r="2645" spans="1:25" x14ac:dyDescent="0.35">
      <c r="A2645">
        <v>6</v>
      </c>
      <c r="B2645" t="s">
        <v>10</v>
      </c>
      <c r="C2645">
        <v>6</v>
      </c>
      <c r="D2645" t="s">
        <v>26</v>
      </c>
      <c r="E2645" t="s">
        <v>27</v>
      </c>
      <c r="F2645" t="s">
        <v>13</v>
      </c>
      <c r="G2645" t="s">
        <v>187</v>
      </c>
      <c r="H2645" s="1">
        <v>0.2</v>
      </c>
      <c r="I2645" s="2">
        <v>43063</v>
      </c>
      <c r="J2645" t="s">
        <v>188</v>
      </c>
      <c r="K2645" t="s">
        <v>30</v>
      </c>
      <c r="L2645">
        <v>90004</v>
      </c>
      <c r="M2645">
        <v>58</v>
      </c>
      <c r="N2645" t="s">
        <v>8148</v>
      </c>
      <c r="O2645">
        <v>9</v>
      </c>
      <c r="P2645">
        <v>6</v>
      </c>
      <c r="Q2645" t="s">
        <v>32</v>
      </c>
      <c r="R2645" t="s">
        <v>8304</v>
      </c>
      <c r="S2645">
        <v>9.36</v>
      </c>
      <c r="T2645">
        <v>26</v>
      </c>
      <c r="U2645" t="s">
        <v>19</v>
      </c>
      <c r="V2645" s="2">
        <v>43069</v>
      </c>
      <c r="W2645" t="s">
        <v>39</v>
      </c>
      <c r="X2645" t="s">
        <v>34</v>
      </c>
      <c r="Y2645" t="s">
        <v>54</v>
      </c>
    </row>
    <row r="2646" spans="1:25" x14ac:dyDescent="0.35">
      <c r="A2646">
        <v>6</v>
      </c>
      <c r="B2646" t="s">
        <v>10</v>
      </c>
      <c r="C2646">
        <v>6</v>
      </c>
      <c r="D2646" t="s">
        <v>26</v>
      </c>
      <c r="E2646" t="s">
        <v>27</v>
      </c>
      <c r="F2646" t="s">
        <v>13</v>
      </c>
      <c r="G2646" t="s">
        <v>187</v>
      </c>
      <c r="H2646" s="1">
        <v>0</v>
      </c>
      <c r="I2646" s="2">
        <v>43063</v>
      </c>
      <c r="J2646" t="s">
        <v>188</v>
      </c>
      <c r="K2646" t="s">
        <v>30</v>
      </c>
      <c r="L2646">
        <v>90004</v>
      </c>
      <c r="M2646">
        <v>1739</v>
      </c>
      <c r="N2646" t="s">
        <v>190</v>
      </c>
      <c r="O2646">
        <v>69</v>
      </c>
      <c r="P2646">
        <v>3</v>
      </c>
      <c r="Q2646" t="s">
        <v>32</v>
      </c>
      <c r="R2646" t="s">
        <v>8304</v>
      </c>
      <c r="S2646">
        <v>68.959999999999994</v>
      </c>
      <c r="T2646">
        <v>147</v>
      </c>
      <c r="U2646" t="s">
        <v>19</v>
      </c>
      <c r="V2646" s="2">
        <v>43069</v>
      </c>
      <c r="W2646" t="s">
        <v>39</v>
      </c>
      <c r="X2646" t="s">
        <v>34</v>
      </c>
      <c r="Y2646" t="s">
        <v>64</v>
      </c>
    </row>
    <row r="2647" spans="1:25" x14ac:dyDescent="0.35">
      <c r="A2647">
        <v>6</v>
      </c>
      <c r="B2647" t="s">
        <v>10</v>
      </c>
      <c r="C2647">
        <v>6</v>
      </c>
      <c r="D2647" t="s">
        <v>11</v>
      </c>
      <c r="E2647" t="s">
        <v>27</v>
      </c>
      <c r="F2647" t="s">
        <v>13</v>
      </c>
      <c r="G2647" t="s">
        <v>187</v>
      </c>
      <c r="H2647" s="1">
        <v>0</v>
      </c>
      <c r="I2647" s="2">
        <v>43063</v>
      </c>
      <c r="J2647" t="s">
        <v>188</v>
      </c>
      <c r="K2647" t="s">
        <v>30</v>
      </c>
      <c r="L2647">
        <v>90004</v>
      </c>
      <c r="M2647">
        <v>1041</v>
      </c>
      <c r="N2647" t="s">
        <v>191</v>
      </c>
      <c r="O2647">
        <v>22</v>
      </c>
      <c r="P2647">
        <v>4</v>
      </c>
      <c r="Q2647" t="s">
        <v>32</v>
      </c>
      <c r="R2647" t="s">
        <v>8304</v>
      </c>
      <c r="S2647">
        <v>22.33</v>
      </c>
      <c r="T2647">
        <v>80</v>
      </c>
      <c r="U2647" t="s">
        <v>19</v>
      </c>
      <c r="V2647" s="2">
        <v>43069</v>
      </c>
      <c r="W2647" t="s">
        <v>39</v>
      </c>
      <c r="X2647" t="s">
        <v>34</v>
      </c>
      <c r="Y2647" t="s">
        <v>47</v>
      </c>
    </row>
    <row r="2648" spans="1:25" x14ac:dyDescent="0.35">
      <c r="A2648">
        <v>4</v>
      </c>
      <c r="B2648" t="s">
        <v>43</v>
      </c>
      <c r="C2648">
        <v>6</v>
      </c>
      <c r="D2648" t="s">
        <v>26</v>
      </c>
      <c r="E2648" t="s">
        <v>27</v>
      </c>
      <c r="F2648" t="s">
        <v>13</v>
      </c>
      <c r="G2648" t="s">
        <v>301</v>
      </c>
      <c r="H2648" s="1">
        <v>0</v>
      </c>
      <c r="I2648" s="2">
        <v>43099</v>
      </c>
      <c r="J2648" t="s">
        <v>7918</v>
      </c>
      <c r="K2648" t="s">
        <v>30</v>
      </c>
      <c r="L2648">
        <v>90049</v>
      </c>
      <c r="M2648">
        <v>1591</v>
      </c>
      <c r="N2648" t="s">
        <v>578</v>
      </c>
      <c r="O2648">
        <v>122</v>
      </c>
      <c r="P2648">
        <v>3</v>
      </c>
      <c r="Q2648" t="s">
        <v>32</v>
      </c>
      <c r="R2648" t="s">
        <v>92</v>
      </c>
      <c r="S2648">
        <v>122.15</v>
      </c>
      <c r="T2648">
        <v>271</v>
      </c>
      <c r="U2648" t="s">
        <v>19</v>
      </c>
      <c r="V2648" s="2">
        <v>43103</v>
      </c>
      <c r="W2648" t="s">
        <v>39</v>
      </c>
      <c r="X2648" t="s">
        <v>34</v>
      </c>
      <c r="Y2648" t="s">
        <v>119</v>
      </c>
    </row>
    <row r="2649" spans="1:25" x14ac:dyDescent="0.35">
      <c r="A2649">
        <v>4</v>
      </c>
      <c r="B2649" t="s">
        <v>43</v>
      </c>
      <c r="C2649">
        <v>6</v>
      </c>
      <c r="D2649" t="s">
        <v>26</v>
      </c>
      <c r="E2649" t="s">
        <v>27</v>
      </c>
      <c r="F2649" t="s">
        <v>13</v>
      </c>
      <c r="G2649" t="s">
        <v>301</v>
      </c>
      <c r="H2649" s="1">
        <v>0</v>
      </c>
      <c r="I2649" s="2">
        <v>43099</v>
      </c>
      <c r="J2649" t="s">
        <v>7918</v>
      </c>
      <c r="K2649" t="s">
        <v>30</v>
      </c>
      <c r="L2649">
        <v>90049</v>
      </c>
      <c r="M2649">
        <v>1723</v>
      </c>
      <c r="N2649" t="s">
        <v>6212</v>
      </c>
      <c r="O2649">
        <v>32</v>
      </c>
      <c r="P2649">
        <v>3</v>
      </c>
      <c r="Q2649" t="s">
        <v>32</v>
      </c>
      <c r="R2649" t="s">
        <v>92</v>
      </c>
      <c r="S2649">
        <v>31.52</v>
      </c>
      <c r="T2649">
        <v>69</v>
      </c>
      <c r="U2649" t="s">
        <v>19</v>
      </c>
      <c r="V2649" s="2">
        <v>43103</v>
      </c>
      <c r="W2649" t="s">
        <v>39</v>
      </c>
      <c r="X2649" t="s">
        <v>34</v>
      </c>
      <c r="Y2649" t="s">
        <v>64</v>
      </c>
    </row>
    <row r="2650" spans="1:25" x14ac:dyDescent="0.35">
      <c r="A2650">
        <v>4</v>
      </c>
      <c r="B2650" t="s">
        <v>43</v>
      </c>
      <c r="C2650">
        <v>6</v>
      </c>
      <c r="D2650" t="s">
        <v>26</v>
      </c>
      <c r="E2650" t="s">
        <v>27</v>
      </c>
      <c r="F2650" t="s">
        <v>13</v>
      </c>
      <c r="G2650" t="s">
        <v>301</v>
      </c>
      <c r="H2650" s="1">
        <v>0</v>
      </c>
      <c r="I2650" s="2">
        <v>43099</v>
      </c>
      <c r="J2650" t="s">
        <v>7918</v>
      </c>
      <c r="K2650" t="s">
        <v>30</v>
      </c>
      <c r="L2650">
        <v>90049</v>
      </c>
      <c r="M2650">
        <v>14</v>
      </c>
      <c r="N2650" t="s">
        <v>835</v>
      </c>
      <c r="O2650">
        <v>14</v>
      </c>
      <c r="P2650">
        <v>3</v>
      </c>
      <c r="Q2650" t="s">
        <v>32</v>
      </c>
      <c r="R2650" t="s">
        <v>92</v>
      </c>
      <c r="S2650">
        <v>14.24</v>
      </c>
      <c r="T2650">
        <v>75</v>
      </c>
      <c r="U2650" t="s">
        <v>19</v>
      </c>
      <c r="V2650" s="2">
        <v>43103</v>
      </c>
      <c r="W2650" t="s">
        <v>39</v>
      </c>
      <c r="X2650" t="s">
        <v>34</v>
      </c>
      <c r="Y2650" t="s">
        <v>42</v>
      </c>
    </row>
    <row r="2651" spans="1:25" x14ac:dyDescent="0.35">
      <c r="A2651">
        <v>4</v>
      </c>
      <c r="B2651" t="s">
        <v>43</v>
      </c>
      <c r="C2651">
        <v>6</v>
      </c>
      <c r="D2651" t="s">
        <v>50</v>
      </c>
      <c r="E2651" t="s">
        <v>27</v>
      </c>
      <c r="F2651" t="s">
        <v>13</v>
      </c>
      <c r="G2651" t="s">
        <v>301</v>
      </c>
      <c r="H2651" s="1">
        <v>0.2</v>
      </c>
      <c r="I2651" s="2">
        <v>43099</v>
      </c>
      <c r="J2651" t="s">
        <v>7918</v>
      </c>
      <c r="K2651" t="s">
        <v>30</v>
      </c>
      <c r="L2651">
        <v>90049</v>
      </c>
      <c r="M2651">
        <v>439</v>
      </c>
      <c r="N2651" t="s">
        <v>4703</v>
      </c>
      <c r="O2651">
        <v>36</v>
      </c>
      <c r="P2651">
        <v>3</v>
      </c>
      <c r="Q2651" t="s">
        <v>32</v>
      </c>
      <c r="R2651" t="s">
        <v>92</v>
      </c>
      <c r="S2651">
        <v>35.979999999999997</v>
      </c>
      <c r="T2651">
        <v>288</v>
      </c>
      <c r="U2651" t="s">
        <v>19</v>
      </c>
      <c r="V2651" s="2">
        <v>43103</v>
      </c>
      <c r="W2651" t="s">
        <v>39</v>
      </c>
      <c r="X2651" t="s">
        <v>34</v>
      </c>
      <c r="Y2651" t="s">
        <v>52</v>
      </c>
    </row>
    <row r="2652" spans="1:25" x14ac:dyDescent="0.35">
      <c r="A2652">
        <v>4</v>
      </c>
      <c r="B2652" t="s">
        <v>43</v>
      </c>
      <c r="C2652">
        <v>6</v>
      </c>
      <c r="D2652" t="s">
        <v>50</v>
      </c>
      <c r="E2652" t="s">
        <v>27</v>
      </c>
      <c r="F2652" t="s">
        <v>13</v>
      </c>
      <c r="G2652" t="s">
        <v>301</v>
      </c>
      <c r="H2652" s="1">
        <v>0.2</v>
      </c>
      <c r="I2652" s="2">
        <v>43099</v>
      </c>
      <c r="J2652" t="s">
        <v>7918</v>
      </c>
      <c r="K2652" t="s">
        <v>30</v>
      </c>
      <c r="L2652">
        <v>90049</v>
      </c>
      <c r="M2652">
        <v>1847</v>
      </c>
      <c r="N2652" t="s">
        <v>5186</v>
      </c>
      <c r="O2652">
        <v>287</v>
      </c>
      <c r="P2652">
        <v>6</v>
      </c>
      <c r="Q2652" t="s">
        <v>32</v>
      </c>
      <c r="R2652" t="s">
        <v>92</v>
      </c>
      <c r="S2652">
        <v>286.70999999999998</v>
      </c>
      <c r="T2652">
        <v>2549</v>
      </c>
      <c r="U2652" t="s">
        <v>19</v>
      </c>
      <c r="V2652" s="2">
        <v>43103</v>
      </c>
      <c r="W2652" t="s">
        <v>39</v>
      </c>
      <c r="X2652" t="s">
        <v>34</v>
      </c>
      <c r="Y2652" t="s">
        <v>422</v>
      </c>
    </row>
    <row r="2653" spans="1:25" hidden="1" x14ac:dyDescent="0.35">
      <c r="A2653">
        <v>3</v>
      </c>
      <c r="B2653" t="s">
        <v>10</v>
      </c>
      <c r="C2653">
        <v>3</v>
      </c>
      <c r="D2653" t="s">
        <v>26</v>
      </c>
      <c r="E2653" t="s">
        <v>70</v>
      </c>
      <c r="F2653" t="s">
        <v>13</v>
      </c>
      <c r="G2653" t="s">
        <v>6948</v>
      </c>
      <c r="H2653" s="1">
        <v>0.2</v>
      </c>
      <c r="I2653" s="2">
        <v>43077</v>
      </c>
      <c r="J2653" t="s">
        <v>7325</v>
      </c>
      <c r="K2653" t="s">
        <v>73</v>
      </c>
      <c r="L2653">
        <v>76106</v>
      </c>
      <c r="M2653">
        <v>1741</v>
      </c>
      <c r="N2653" t="s">
        <v>2919</v>
      </c>
      <c r="O2653">
        <v>131</v>
      </c>
      <c r="P2653">
        <v>11</v>
      </c>
      <c r="Q2653" t="s">
        <v>75</v>
      </c>
      <c r="R2653" t="s">
        <v>8304</v>
      </c>
      <c r="S2653">
        <v>130.76</v>
      </c>
      <c r="T2653">
        <v>361</v>
      </c>
      <c r="U2653" t="s">
        <v>76</v>
      </c>
      <c r="V2653" s="2">
        <v>43080</v>
      </c>
      <c r="W2653" t="s">
        <v>20</v>
      </c>
      <c r="X2653" t="s">
        <v>77</v>
      </c>
      <c r="Y2653" t="s">
        <v>64</v>
      </c>
    </row>
    <row r="2654" spans="1:25" hidden="1" x14ac:dyDescent="0.35">
      <c r="A2654">
        <v>3</v>
      </c>
      <c r="B2654" t="s">
        <v>10</v>
      </c>
      <c r="C2654">
        <v>3</v>
      </c>
      <c r="D2654" t="s">
        <v>50</v>
      </c>
      <c r="E2654" t="s">
        <v>70</v>
      </c>
      <c r="F2654" t="s">
        <v>13</v>
      </c>
      <c r="G2654" t="s">
        <v>6948</v>
      </c>
      <c r="H2654" s="1">
        <v>0.2</v>
      </c>
      <c r="I2654" s="2">
        <v>43077</v>
      </c>
      <c r="J2654" t="s">
        <v>7325</v>
      </c>
      <c r="K2654" t="s">
        <v>73</v>
      </c>
      <c r="L2654">
        <v>76106</v>
      </c>
      <c r="M2654">
        <v>1629</v>
      </c>
      <c r="N2654" t="s">
        <v>4800</v>
      </c>
      <c r="O2654">
        <v>150</v>
      </c>
      <c r="P2654">
        <v>6</v>
      </c>
      <c r="Q2654" t="s">
        <v>75</v>
      </c>
      <c r="R2654" t="s">
        <v>8304</v>
      </c>
      <c r="S2654">
        <v>150.36000000000001</v>
      </c>
      <c r="T2654">
        <v>1718</v>
      </c>
      <c r="U2654" t="s">
        <v>76</v>
      </c>
      <c r="V2654" s="2">
        <v>43080</v>
      </c>
      <c r="W2654" t="s">
        <v>20</v>
      </c>
      <c r="X2654" t="s">
        <v>77</v>
      </c>
      <c r="Y2654" t="s">
        <v>52</v>
      </c>
    </row>
    <row r="2655" spans="1:25" hidden="1" x14ac:dyDescent="0.35">
      <c r="A2655">
        <v>2</v>
      </c>
      <c r="B2655" t="s">
        <v>43</v>
      </c>
      <c r="C2655">
        <v>3</v>
      </c>
      <c r="D2655" t="s">
        <v>11</v>
      </c>
      <c r="E2655" t="s">
        <v>1468</v>
      </c>
      <c r="F2655" t="s">
        <v>13</v>
      </c>
      <c r="G2655" t="s">
        <v>6928</v>
      </c>
      <c r="H2655" s="1">
        <v>0</v>
      </c>
      <c r="I2655" s="2">
        <v>43055</v>
      </c>
      <c r="J2655" t="s">
        <v>6929</v>
      </c>
      <c r="K2655" t="s">
        <v>73</v>
      </c>
      <c r="L2655">
        <v>53209</v>
      </c>
      <c r="M2655">
        <v>427</v>
      </c>
      <c r="N2655" t="s">
        <v>1302</v>
      </c>
      <c r="O2655">
        <v>111</v>
      </c>
      <c r="P2655">
        <v>3</v>
      </c>
      <c r="Q2655" t="s">
        <v>75</v>
      </c>
      <c r="R2655" t="s">
        <v>8304</v>
      </c>
      <c r="S2655">
        <v>111.1</v>
      </c>
      <c r="T2655">
        <v>654</v>
      </c>
      <c r="U2655" t="s">
        <v>76</v>
      </c>
      <c r="V2655" s="2">
        <v>43057</v>
      </c>
      <c r="W2655" t="s">
        <v>20</v>
      </c>
      <c r="X2655" t="s">
        <v>82</v>
      </c>
      <c r="Y2655" t="s">
        <v>41</v>
      </c>
    </row>
    <row r="2656" spans="1:25" hidden="1" x14ac:dyDescent="0.35">
      <c r="A2656">
        <v>2</v>
      </c>
      <c r="B2656" t="s">
        <v>43</v>
      </c>
      <c r="C2656">
        <v>3</v>
      </c>
      <c r="D2656" t="s">
        <v>11</v>
      </c>
      <c r="E2656" t="s">
        <v>1468</v>
      </c>
      <c r="F2656" t="s">
        <v>13</v>
      </c>
      <c r="G2656" t="s">
        <v>6928</v>
      </c>
      <c r="H2656" s="1">
        <v>0</v>
      </c>
      <c r="I2656" s="2">
        <v>43055</v>
      </c>
      <c r="J2656" t="s">
        <v>6929</v>
      </c>
      <c r="K2656" t="s">
        <v>73</v>
      </c>
      <c r="L2656">
        <v>53209</v>
      </c>
      <c r="M2656">
        <v>980</v>
      </c>
      <c r="N2656" t="s">
        <v>2507</v>
      </c>
      <c r="O2656">
        <v>36</v>
      </c>
      <c r="P2656">
        <v>3</v>
      </c>
      <c r="Q2656" t="s">
        <v>75</v>
      </c>
      <c r="R2656" t="s">
        <v>8304</v>
      </c>
      <c r="S2656">
        <v>36.4</v>
      </c>
      <c r="T2656">
        <v>214</v>
      </c>
      <c r="U2656" t="s">
        <v>76</v>
      </c>
      <c r="V2656" s="2">
        <v>43057</v>
      </c>
      <c r="W2656" t="s">
        <v>20</v>
      </c>
      <c r="X2656" t="s">
        <v>82</v>
      </c>
      <c r="Y2656" t="s">
        <v>41</v>
      </c>
    </row>
    <row r="2657" spans="1:25" hidden="1" x14ac:dyDescent="0.35">
      <c r="A2657">
        <v>2</v>
      </c>
      <c r="B2657" t="s">
        <v>43</v>
      </c>
      <c r="C2657">
        <v>3</v>
      </c>
      <c r="D2657" t="s">
        <v>11</v>
      </c>
      <c r="E2657" t="s">
        <v>1468</v>
      </c>
      <c r="F2657" t="s">
        <v>13</v>
      </c>
      <c r="G2657" t="s">
        <v>6928</v>
      </c>
      <c r="H2657" s="1">
        <v>0</v>
      </c>
      <c r="I2657" s="2">
        <v>43055</v>
      </c>
      <c r="J2657" t="s">
        <v>6929</v>
      </c>
      <c r="K2657" t="s">
        <v>73</v>
      </c>
      <c r="L2657">
        <v>53209</v>
      </c>
      <c r="M2657">
        <v>104</v>
      </c>
      <c r="N2657" t="s">
        <v>2034</v>
      </c>
      <c r="O2657">
        <v>76</v>
      </c>
      <c r="P2657">
        <v>6</v>
      </c>
      <c r="Q2657" t="s">
        <v>75</v>
      </c>
      <c r="R2657" t="s">
        <v>8304</v>
      </c>
      <c r="S2657">
        <v>76.09</v>
      </c>
      <c r="T2657">
        <v>186</v>
      </c>
      <c r="U2657" t="s">
        <v>76</v>
      </c>
      <c r="V2657" s="2">
        <v>43057</v>
      </c>
      <c r="W2657" t="s">
        <v>20</v>
      </c>
      <c r="X2657" t="s">
        <v>82</v>
      </c>
      <c r="Y2657" t="s">
        <v>47</v>
      </c>
    </row>
    <row r="2658" spans="1:25" hidden="1" x14ac:dyDescent="0.35">
      <c r="A2658">
        <v>2</v>
      </c>
      <c r="B2658" t="s">
        <v>43</v>
      </c>
      <c r="C2658">
        <v>3</v>
      </c>
      <c r="D2658" t="s">
        <v>26</v>
      </c>
      <c r="E2658" t="s">
        <v>1468</v>
      </c>
      <c r="F2658" t="s">
        <v>13</v>
      </c>
      <c r="G2658" t="s">
        <v>6928</v>
      </c>
      <c r="H2658" s="1">
        <v>0</v>
      </c>
      <c r="I2658" s="2">
        <v>43055</v>
      </c>
      <c r="J2658" t="s">
        <v>6929</v>
      </c>
      <c r="K2658" t="s">
        <v>73</v>
      </c>
      <c r="L2658">
        <v>53209</v>
      </c>
      <c r="M2658">
        <v>1702</v>
      </c>
      <c r="N2658" t="s">
        <v>862</v>
      </c>
      <c r="O2658">
        <v>85</v>
      </c>
      <c r="P2658">
        <v>9</v>
      </c>
      <c r="Q2658" t="s">
        <v>75</v>
      </c>
      <c r="R2658" t="s">
        <v>8304</v>
      </c>
      <c r="S2658">
        <v>84.52</v>
      </c>
      <c r="T2658">
        <v>180</v>
      </c>
      <c r="U2658" t="s">
        <v>76</v>
      </c>
      <c r="V2658" s="2">
        <v>43057</v>
      </c>
      <c r="W2658" t="s">
        <v>20</v>
      </c>
      <c r="X2658" t="s">
        <v>82</v>
      </c>
      <c r="Y2658" t="s">
        <v>64</v>
      </c>
    </row>
    <row r="2659" spans="1:25" hidden="1" x14ac:dyDescent="0.35">
      <c r="A2659">
        <v>2</v>
      </c>
      <c r="B2659" t="s">
        <v>43</v>
      </c>
      <c r="C2659">
        <v>3</v>
      </c>
      <c r="D2659" t="s">
        <v>50</v>
      </c>
      <c r="E2659" t="s">
        <v>1468</v>
      </c>
      <c r="F2659" t="s">
        <v>13</v>
      </c>
      <c r="G2659" t="s">
        <v>6928</v>
      </c>
      <c r="H2659" s="1">
        <v>0</v>
      </c>
      <c r="I2659" s="2">
        <v>43055</v>
      </c>
      <c r="J2659" t="s">
        <v>6929</v>
      </c>
      <c r="K2659" t="s">
        <v>73</v>
      </c>
      <c r="L2659">
        <v>53209</v>
      </c>
      <c r="M2659">
        <v>1004</v>
      </c>
      <c r="N2659" t="s">
        <v>4866</v>
      </c>
      <c r="O2659">
        <v>230</v>
      </c>
      <c r="P2659">
        <v>4</v>
      </c>
      <c r="Q2659" t="s">
        <v>75</v>
      </c>
      <c r="R2659" t="s">
        <v>8304</v>
      </c>
      <c r="S2659">
        <v>229.99</v>
      </c>
      <c r="T2659">
        <v>1000</v>
      </c>
      <c r="U2659" t="s">
        <v>76</v>
      </c>
      <c r="V2659" s="2">
        <v>43057</v>
      </c>
      <c r="W2659" t="s">
        <v>20</v>
      </c>
      <c r="X2659" t="s">
        <v>82</v>
      </c>
      <c r="Y2659" t="s">
        <v>113</v>
      </c>
    </row>
    <row r="2660" spans="1:25" hidden="1" x14ac:dyDescent="0.35">
      <c r="A2660">
        <v>5</v>
      </c>
      <c r="B2660" t="s">
        <v>25</v>
      </c>
      <c r="C2660">
        <v>3</v>
      </c>
      <c r="D2660" t="s">
        <v>11</v>
      </c>
      <c r="E2660" t="s">
        <v>333</v>
      </c>
      <c r="F2660" t="s">
        <v>13</v>
      </c>
      <c r="G2660" t="s">
        <v>193</v>
      </c>
      <c r="H2660" s="1">
        <v>0.2</v>
      </c>
      <c r="I2660" s="2">
        <v>42866</v>
      </c>
      <c r="J2660" t="s">
        <v>6992</v>
      </c>
      <c r="K2660" t="s">
        <v>30</v>
      </c>
      <c r="L2660">
        <v>85023</v>
      </c>
      <c r="M2660">
        <v>739</v>
      </c>
      <c r="N2660" t="s">
        <v>2104</v>
      </c>
      <c r="O2660">
        <v>17</v>
      </c>
      <c r="P2660">
        <v>7</v>
      </c>
      <c r="Q2660" t="s">
        <v>32</v>
      </c>
      <c r="R2660" t="s">
        <v>8304</v>
      </c>
      <c r="S2660">
        <v>16.8</v>
      </c>
      <c r="T2660">
        <v>192</v>
      </c>
      <c r="U2660" t="s">
        <v>76</v>
      </c>
      <c r="V2660" s="2">
        <v>42871</v>
      </c>
      <c r="W2660" t="s">
        <v>20</v>
      </c>
      <c r="X2660" t="s">
        <v>199</v>
      </c>
      <c r="Y2660" t="s">
        <v>24</v>
      </c>
    </row>
    <row r="2661" spans="1:25" hidden="1" x14ac:dyDescent="0.35">
      <c r="A2661">
        <v>3</v>
      </c>
      <c r="B2661" t="s">
        <v>25</v>
      </c>
      <c r="C2661">
        <v>1</v>
      </c>
      <c r="D2661" t="s">
        <v>26</v>
      </c>
      <c r="E2661" t="s">
        <v>535</v>
      </c>
      <c r="F2661" t="s">
        <v>13</v>
      </c>
      <c r="G2661" t="s">
        <v>1135</v>
      </c>
      <c r="H2661" s="1">
        <v>0</v>
      </c>
      <c r="I2661" s="2">
        <v>43080</v>
      </c>
      <c r="J2661" t="s">
        <v>2765</v>
      </c>
      <c r="K2661" t="s">
        <v>73</v>
      </c>
      <c r="L2661">
        <v>48205</v>
      </c>
      <c r="M2661">
        <v>894</v>
      </c>
      <c r="N2661" t="s">
        <v>2766</v>
      </c>
      <c r="O2661">
        <v>10</v>
      </c>
      <c r="P2661">
        <v>2</v>
      </c>
      <c r="Q2661" t="s">
        <v>75</v>
      </c>
      <c r="R2661" t="s">
        <v>8304</v>
      </c>
      <c r="S2661">
        <v>10.35</v>
      </c>
      <c r="T2661">
        <v>23</v>
      </c>
      <c r="U2661" t="s">
        <v>19</v>
      </c>
      <c r="V2661" s="2">
        <v>43083</v>
      </c>
      <c r="W2661" t="s">
        <v>130</v>
      </c>
      <c r="X2661" t="s">
        <v>156</v>
      </c>
      <c r="Y2661" t="s">
        <v>54</v>
      </c>
    </row>
    <row r="2662" spans="1:25" hidden="1" x14ac:dyDescent="0.35">
      <c r="A2662">
        <v>3</v>
      </c>
      <c r="B2662" t="s">
        <v>25</v>
      </c>
      <c r="C2662">
        <v>1</v>
      </c>
      <c r="D2662" t="s">
        <v>50</v>
      </c>
      <c r="E2662" t="s">
        <v>535</v>
      </c>
      <c r="F2662" t="s">
        <v>13</v>
      </c>
      <c r="G2662" t="s">
        <v>1135</v>
      </c>
      <c r="H2662" s="1">
        <v>0</v>
      </c>
      <c r="I2662" s="2">
        <v>43080</v>
      </c>
      <c r="J2662" t="s">
        <v>2765</v>
      </c>
      <c r="K2662" t="s">
        <v>73</v>
      </c>
      <c r="L2662">
        <v>48205</v>
      </c>
      <c r="M2662">
        <v>340</v>
      </c>
      <c r="N2662" t="s">
        <v>4701</v>
      </c>
      <c r="O2662">
        <v>31</v>
      </c>
      <c r="P2662">
        <v>1</v>
      </c>
      <c r="Q2662" t="s">
        <v>75</v>
      </c>
      <c r="R2662" t="s">
        <v>8304</v>
      </c>
      <c r="S2662">
        <v>31.5</v>
      </c>
      <c r="T2662">
        <v>126</v>
      </c>
      <c r="U2662" t="s">
        <v>19</v>
      </c>
      <c r="V2662" s="2">
        <v>43083</v>
      </c>
      <c r="W2662" t="s">
        <v>130</v>
      </c>
      <c r="X2662" t="s">
        <v>156</v>
      </c>
      <c r="Y2662" t="s">
        <v>52</v>
      </c>
    </row>
    <row r="2663" spans="1:25" hidden="1" x14ac:dyDescent="0.35">
      <c r="A2663">
        <v>3</v>
      </c>
      <c r="B2663" t="s">
        <v>25</v>
      </c>
      <c r="C2663">
        <v>1</v>
      </c>
      <c r="D2663" t="s">
        <v>50</v>
      </c>
      <c r="E2663" t="s">
        <v>535</v>
      </c>
      <c r="F2663" t="s">
        <v>13</v>
      </c>
      <c r="G2663" t="s">
        <v>1135</v>
      </c>
      <c r="H2663" s="1">
        <v>0</v>
      </c>
      <c r="I2663" s="2">
        <v>43080</v>
      </c>
      <c r="J2663" t="s">
        <v>2765</v>
      </c>
      <c r="K2663" t="s">
        <v>73</v>
      </c>
      <c r="L2663">
        <v>48205</v>
      </c>
      <c r="M2663">
        <v>1062</v>
      </c>
      <c r="N2663" t="s">
        <v>4711</v>
      </c>
      <c r="O2663">
        <v>61</v>
      </c>
      <c r="P2663">
        <v>11</v>
      </c>
      <c r="Q2663" t="s">
        <v>75</v>
      </c>
      <c r="R2663" t="s">
        <v>8304</v>
      </c>
      <c r="S2663">
        <v>61.33</v>
      </c>
      <c r="T2663">
        <v>175</v>
      </c>
      <c r="U2663" t="s">
        <v>19</v>
      </c>
      <c r="V2663" s="2">
        <v>43083</v>
      </c>
      <c r="W2663" t="s">
        <v>130</v>
      </c>
      <c r="X2663" t="s">
        <v>156</v>
      </c>
      <c r="Y2663" t="s">
        <v>113</v>
      </c>
    </row>
    <row r="2664" spans="1:25" hidden="1" x14ac:dyDescent="0.35">
      <c r="A2664">
        <v>4</v>
      </c>
      <c r="B2664" t="s">
        <v>43</v>
      </c>
      <c r="C2664">
        <v>6</v>
      </c>
      <c r="D2664" t="s">
        <v>26</v>
      </c>
      <c r="E2664" t="s">
        <v>305</v>
      </c>
      <c r="F2664" t="s">
        <v>13</v>
      </c>
      <c r="G2664" t="s">
        <v>6827</v>
      </c>
      <c r="H2664" s="1">
        <v>0</v>
      </c>
      <c r="I2664" s="2">
        <v>42898</v>
      </c>
      <c r="J2664" t="s">
        <v>7400</v>
      </c>
      <c r="K2664" t="s">
        <v>73</v>
      </c>
      <c r="L2664">
        <v>47201</v>
      </c>
      <c r="M2664">
        <v>1339</v>
      </c>
      <c r="N2664" t="s">
        <v>1333</v>
      </c>
      <c r="O2664">
        <v>7</v>
      </c>
      <c r="P2664">
        <v>2</v>
      </c>
      <c r="Q2664" t="s">
        <v>75</v>
      </c>
      <c r="R2664" t="s">
        <v>8304</v>
      </c>
      <c r="S2664">
        <v>6.88</v>
      </c>
      <c r="T2664">
        <v>25</v>
      </c>
      <c r="U2664" t="s">
        <v>76</v>
      </c>
      <c r="V2664" s="2">
        <v>42902</v>
      </c>
      <c r="W2664" t="s">
        <v>39</v>
      </c>
      <c r="X2664" t="s">
        <v>167</v>
      </c>
      <c r="Y2664" t="s">
        <v>42</v>
      </c>
    </row>
    <row r="2665" spans="1:25" hidden="1" x14ac:dyDescent="0.35">
      <c r="A2665">
        <v>5</v>
      </c>
      <c r="B2665" t="s">
        <v>43</v>
      </c>
      <c r="C2665">
        <v>6</v>
      </c>
      <c r="D2665" t="s">
        <v>26</v>
      </c>
      <c r="E2665" t="s">
        <v>843</v>
      </c>
      <c r="F2665" t="s">
        <v>13</v>
      </c>
      <c r="G2665" t="s">
        <v>1234</v>
      </c>
      <c r="H2665" s="1">
        <v>0.7</v>
      </c>
      <c r="I2665" s="2">
        <v>43052</v>
      </c>
      <c r="J2665" t="s">
        <v>4435</v>
      </c>
      <c r="K2665" t="s">
        <v>16</v>
      </c>
      <c r="L2665">
        <v>33178</v>
      </c>
      <c r="M2665">
        <v>422</v>
      </c>
      <c r="N2665" t="s">
        <v>3529</v>
      </c>
      <c r="O2665">
        <v>-101</v>
      </c>
      <c r="P2665">
        <v>6</v>
      </c>
      <c r="Q2665" t="s">
        <v>18</v>
      </c>
      <c r="R2665" t="s">
        <v>8304</v>
      </c>
      <c r="S2665">
        <v>-100.92</v>
      </c>
      <c r="T2665">
        <v>121</v>
      </c>
      <c r="U2665" t="s">
        <v>19</v>
      </c>
      <c r="V2665" s="2">
        <v>43057</v>
      </c>
      <c r="W2665" t="s">
        <v>39</v>
      </c>
      <c r="X2665" t="s">
        <v>40</v>
      </c>
      <c r="Y2665" t="s">
        <v>54</v>
      </c>
    </row>
    <row r="2666" spans="1:25" hidden="1" x14ac:dyDescent="0.35">
      <c r="A2666">
        <v>5</v>
      </c>
      <c r="B2666" t="s">
        <v>43</v>
      </c>
      <c r="C2666">
        <v>6</v>
      </c>
      <c r="D2666" t="s">
        <v>50</v>
      </c>
      <c r="E2666" t="s">
        <v>843</v>
      </c>
      <c r="F2666" t="s">
        <v>13</v>
      </c>
      <c r="G2666" t="s">
        <v>1234</v>
      </c>
      <c r="H2666" s="1">
        <v>0.2</v>
      </c>
      <c r="I2666" s="2">
        <v>43052</v>
      </c>
      <c r="J2666" t="s">
        <v>4435</v>
      </c>
      <c r="K2666" t="s">
        <v>16</v>
      </c>
      <c r="L2666">
        <v>33178</v>
      </c>
      <c r="M2666">
        <v>1068</v>
      </c>
      <c r="N2666" t="s">
        <v>5109</v>
      </c>
      <c r="O2666">
        <v>-1</v>
      </c>
      <c r="P2666">
        <v>5</v>
      </c>
      <c r="Q2666" t="s">
        <v>18</v>
      </c>
      <c r="R2666" t="s">
        <v>8304</v>
      </c>
      <c r="S2666">
        <v>-1.4</v>
      </c>
      <c r="T2666">
        <v>112</v>
      </c>
      <c r="U2666" t="s">
        <v>19</v>
      </c>
      <c r="V2666" s="2">
        <v>43057</v>
      </c>
      <c r="W2666" t="s">
        <v>39</v>
      </c>
      <c r="X2666" t="s">
        <v>40</v>
      </c>
      <c r="Y2666" t="s">
        <v>113</v>
      </c>
    </row>
    <row r="2667" spans="1:25" hidden="1" x14ac:dyDescent="0.35">
      <c r="A2667">
        <v>6</v>
      </c>
      <c r="B2667" t="s">
        <v>10</v>
      </c>
      <c r="C2667">
        <v>6</v>
      </c>
      <c r="D2667" t="s">
        <v>11</v>
      </c>
      <c r="E2667" t="s">
        <v>1512</v>
      </c>
      <c r="F2667" t="s">
        <v>13</v>
      </c>
      <c r="G2667" t="s">
        <v>1498</v>
      </c>
      <c r="H2667" s="1">
        <v>0</v>
      </c>
      <c r="I2667" s="2">
        <v>43067</v>
      </c>
      <c r="J2667" t="s">
        <v>2331</v>
      </c>
      <c r="K2667" t="s">
        <v>102</v>
      </c>
      <c r="L2667">
        <v>11520</v>
      </c>
      <c r="M2667">
        <v>1541</v>
      </c>
      <c r="N2667" t="s">
        <v>8159</v>
      </c>
      <c r="O2667">
        <v>65</v>
      </c>
      <c r="P2667">
        <v>3</v>
      </c>
      <c r="Q2667" t="s">
        <v>104</v>
      </c>
      <c r="R2667" t="s">
        <v>8304</v>
      </c>
      <c r="S2667">
        <v>64.52</v>
      </c>
      <c r="T2667">
        <v>323</v>
      </c>
      <c r="U2667" t="s">
        <v>19</v>
      </c>
      <c r="V2667" s="2">
        <v>43073</v>
      </c>
      <c r="W2667" t="s">
        <v>39</v>
      </c>
      <c r="X2667" t="s">
        <v>175</v>
      </c>
      <c r="Y2667" t="s">
        <v>47</v>
      </c>
    </row>
    <row r="2668" spans="1:25" hidden="1" x14ac:dyDescent="0.35">
      <c r="A2668">
        <v>0</v>
      </c>
      <c r="B2668" t="s">
        <v>10</v>
      </c>
      <c r="C2668">
        <v>0</v>
      </c>
      <c r="D2668" t="s">
        <v>26</v>
      </c>
      <c r="E2668" t="s">
        <v>1012</v>
      </c>
      <c r="F2668" t="s">
        <v>13</v>
      </c>
      <c r="G2668" t="s">
        <v>3263</v>
      </c>
      <c r="H2668" s="1">
        <v>0.2</v>
      </c>
      <c r="I2668" s="2">
        <v>42886</v>
      </c>
      <c r="J2668" t="s">
        <v>3264</v>
      </c>
      <c r="K2668" t="s">
        <v>16</v>
      </c>
      <c r="L2668">
        <v>28314</v>
      </c>
      <c r="M2668">
        <v>1164</v>
      </c>
      <c r="N2668" t="s">
        <v>3241</v>
      </c>
      <c r="O2668">
        <v>1</v>
      </c>
      <c r="P2668">
        <v>3</v>
      </c>
      <c r="Q2668" t="s">
        <v>18</v>
      </c>
      <c r="R2668" t="s">
        <v>8304</v>
      </c>
      <c r="S2668">
        <v>1.1599999999999999</v>
      </c>
      <c r="T2668">
        <v>10</v>
      </c>
      <c r="U2668" t="s">
        <v>19</v>
      </c>
      <c r="V2668" s="2">
        <v>42886</v>
      </c>
      <c r="W2668" t="s">
        <v>773</v>
      </c>
      <c r="X2668" t="s">
        <v>63</v>
      </c>
      <c r="Y2668" t="s">
        <v>49</v>
      </c>
    </row>
    <row r="2669" spans="1:25" hidden="1" x14ac:dyDescent="0.35">
      <c r="A2669">
        <v>5</v>
      </c>
      <c r="B2669" t="s">
        <v>43</v>
      </c>
      <c r="C2669">
        <v>6</v>
      </c>
      <c r="D2669" t="s">
        <v>26</v>
      </c>
      <c r="E2669" t="s">
        <v>122</v>
      </c>
      <c r="F2669" t="s">
        <v>13</v>
      </c>
      <c r="G2669" t="s">
        <v>5850</v>
      </c>
      <c r="H2669" s="1">
        <v>0.8</v>
      </c>
      <c r="I2669" s="2">
        <v>42827</v>
      </c>
      <c r="J2669" t="s">
        <v>6296</v>
      </c>
      <c r="K2669" t="s">
        <v>73</v>
      </c>
      <c r="L2669">
        <v>77070</v>
      </c>
      <c r="M2669">
        <v>124</v>
      </c>
      <c r="N2669" t="s">
        <v>2993</v>
      </c>
      <c r="O2669">
        <v>-14</v>
      </c>
      <c r="P2669">
        <v>3</v>
      </c>
      <c r="Q2669" t="s">
        <v>75</v>
      </c>
      <c r="R2669" t="s">
        <v>8304</v>
      </c>
      <c r="S2669">
        <v>-13.73</v>
      </c>
      <c r="T2669">
        <v>9</v>
      </c>
      <c r="U2669" t="s">
        <v>33</v>
      </c>
      <c r="V2669" s="2">
        <v>42832</v>
      </c>
      <c r="W2669" t="s">
        <v>39</v>
      </c>
      <c r="X2669" t="s">
        <v>77</v>
      </c>
      <c r="Y2669" t="s">
        <v>54</v>
      </c>
    </row>
    <row r="2670" spans="1:25" x14ac:dyDescent="0.35">
      <c r="A2670">
        <v>1</v>
      </c>
      <c r="B2670" t="s">
        <v>10</v>
      </c>
      <c r="C2670">
        <v>1</v>
      </c>
      <c r="D2670" t="s">
        <v>26</v>
      </c>
      <c r="E2670" t="s">
        <v>572</v>
      </c>
      <c r="F2670" t="s">
        <v>13</v>
      </c>
      <c r="G2670" t="s">
        <v>1438</v>
      </c>
      <c r="H2670" s="1">
        <v>0</v>
      </c>
      <c r="I2670" s="2">
        <v>43059</v>
      </c>
      <c r="J2670" t="s">
        <v>5961</v>
      </c>
      <c r="K2670" t="s">
        <v>30</v>
      </c>
      <c r="L2670">
        <v>92024</v>
      </c>
      <c r="M2670">
        <v>193</v>
      </c>
      <c r="N2670" t="s">
        <v>168</v>
      </c>
      <c r="O2670">
        <v>24</v>
      </c>
      <c r="P2670">
        <v>4</v>
      </c>
      <c r="Q2670" t="s">
        <v>32</v>
      </c>
      <c r="R2670" t="s">
        <v>8304</v>
      </c>
      <c r="S2670">
        <v>23.56</v>
      </c>
      <c r="T2670">
        <v>50</v>
      </c>
      <c r="U2670" t="s">
        <v>33</v>
      </c>
      <c r="V2670" s="2">
        <v>43060</v>
      </c>
      <c r="W2670" t="s">
        <v>130</v>
      </c>
      <c r="X2670" t="s">
        <v>34</v>
      </c>
      <c r="Y2670" t="s">
        <v>35</v>
      </c>
    </row>
    <row r="2671" spans="1:25" x14ac:dyDescent="0.35">
      <c r="A2671">
        <v>1</v>
      </c>
      <c r="B2671" t="s">
        <v>10</v>
      </c>
      <c r="C2671">
        <v>1</v>
      </c>
      <c r="D2671" t="s">
        <v>26</v>
      </c>
      <c r="E2671" t="s">
        <v>572</v>
      </c>
      <c r="F2671" t="s">
        <v>13</v>
      </c>
      <c r="G2671" t="s">
        <v>1438</v>
      </c>
      <c r="H2671" s="1">
        <v>0.2</v>
      </c>
      <c r="I2671" s="2">
        <v>43059</v>
      </c>
      <c r="J2671" t="s">
        <v>5961</v>
      </c>
      <c r="K2671" t="s">
        <v>30</v>
      </c>
      <c r="L2671">
        <v>92024</v>
      </c>
      <c r="M2671">
        <v>1261</v>
      </c>
      <c r="N2671" t="s">
        <v>3410</v>
      </c>
      <c r="O2671">
        <v>34</v>
      </c>
      <c r="P2671">
        <v>4</v>
      </c>
      <c r="Q2671" t="s">
        <v>32</v>
      </c>
      <c r="R2671" t="s">
        <v>8304</v>
      </c>
      <c r="S2671">
        <v>33.64</v>
      </c>
      <c r="T2671">
        <v>90</v>
      </c>
      <c r="U2671" t="s">
        <v>33</v>
      </c>
      <c r="V2671" s="2">
        <v>43060</v>
      </c>
      <c r="W2671" t="s">
        <v>130</v>
      </c>
      <c r="X2671" t="s">
        <v>34</v>
      </c>
      <c r="Y2671" t="s">
        <v>54</v>
      </c>
    </row>
    <row r="2672" spans="1:25" hidden="1" x14ac:dyDescent="0.35">
      <c r="A2672">
        <v>1</v>
      </c>
      <c r="B2672" t="s">
        <v>10</v>
      </c>
      <c r="C2672">
        <v>1</v>
      </c>
      <c r="D2672" t="s">
        <v>11</v>
      </c>
      <c r="E2672" t="s">
        <v>320</v>
      </c>
      <c r="F2672" t="s">
        <v>13</v>
      </c>
      <c r="G2672" t="s">
        <v>5244</v>
      </c>
      <c r="H2672" s="1">
        <v>0.3</v>
      </c>
      <c r="I2672" s="2">
        <v>42927</v>
      </c>
      <c r="J2672" t="s">
        <v>5245</v>
      </c>
      <c r="K2672" t="s">
        <v>102</v>
      </c>
      <c r="L2672">
        <v>19805</v>
      </c>
      <c r="M2672">
        <v>980</v>
      </c>
      <c r="N2672" t="s">
        <v>2507</v>
      </c>
      <c r="O2672">
        <v>-37</v>
      </c>
      <c r="P2672">
        <v>4</v>
      </c>
      <c r="Q2672" t="s">
        <v>104</v>
      </c>
      <c r="R2672" t="s">
        <v>8304</v>
      </c>
      <c r="S2672">
        <v>-37.11</v>
      </c>
      <c r="T2672">
        <v>200</v>
      </c>
      <c r="U2672" t="s">
        <v>33</v>
      </c>
      <c r="V2672" s="2">
        <v>42928</v>
      </c>
      <c r="W2672" t="s">
        <v>130</v>
      </c>
      <c r="X2672" t="s">
        <v>161</v>
      </c>
      <c r="Y2672" t="s">
        <v>41</v>
      </c>
    </row>
    <row r="2673" spans="1:25" hidden="1" x14ac:dyDescent="0.35">
      <c r="A2673">
        <v>1</v>
      </c>
      <c r="B2673" t="s">
        <v>10</v>
      </c>
      <c r="C2673">
        <v>1</v>
      </c>
      <c r="D2673" t="s">
        <v>26</v>
      </c>
      <c r="E2673" t="s">
        <v>320</v>
      </c>
      <c r="F2673" t="s">
        <v>13</v>
      </c>
      <c r="G2673" t="s">
        <v>5244</v>
      </c>
      <c r="H2673" s="1">
        <v>0</v>
      </c>
      <c r="I2673" s="2">
        <v>42927</v>
      </c>
      <c r="J2673" t="s">
        <v>5245</v>
      </c>
      <c r="K2673" t="s">
        <v>102</v>
      </c>
      <c r="L2673">
        <v>19805</v>
      </c>
      <c r="M2673">
        <v>1585</v>
      </c>
      <c r="N2673" t="s">
        <v>830</v>
      </c>
      <c r="O2673">
        <v>104</v>
      </c>
      <c r="P2673">
        <v>7</v>
      </c>
      <c r="Q2673" t="s">
        <v>104</v>
      </c>
      <c r="R2673" t="s">
        <v>8304</v>
      </c>
      <c r="S2673">
        <v>103.9</v>
      </c>
      <c r="T2673">
        <v>221</v>
      </c>
      <c r="U2673" t="s">
        <v>33</v>
      </c>
      <c r="V2673" s="2">
        <v>42928</v>
      </c>
      <c r="W2673" t="s">
        <v>130</v>
      </c>
      <c r="X2673" t="s">
        <v>161</v>
      </c>
      <c r="Y2673" t="s">
        <v>54</v>
      </c>
    </row>
    <row r="2674" spans="1:25" hidden="1" x14ac:dyDescent="0.35">
      <c r="A2674">
        <v>1</v>
      </c>
      <c r="B2674" t="s">
        <v>10</v>
      </c>
      <c r="C2674">
        <v>1</v>
      </c>
      <c r="D2674" t="s">
        <v>50</v>
      </c>
      <c r="E2674" t="s">
        <v>320</v>
      </c>
      <c r="F2674" t="s">
        <v>13</v>
      </c>
      <c r="G2674" t="s">
        <v>5244</v>
      </c>
      <c r="H2674" s="1">
        <v>0</v>
      </c>
      <c r="I2674" s="2">
        <v>42927</v>
      </c>
      <c r="J2674" t="s">
        <v>5245</v>
      </c>
      <c r="K2674" t="s">
        <v>102</v>
      </c>
      <c r="L2674">
        <v>19805</v>
      </c>
      <c r="M2674">
        <v>1629</v>
      </c>
      <c r="N2674" t="s">
        <v>4800</v>
      </c>
      <c r="O2674">
        <v>193</v>
      </c>
      <c r="P2674">
        <v>2</v>
      </c>
      <c r="Q2674" t="s">
        <v>104</v>
      </c>
      <c r="R2674" t="s">
        <v>8304</v>
      </c>
      <c r="S2674">
        <v>193.32</v>
      </c>
      <c r="T2674">
        <v>716</v>
      </c>
      <c r="U2674" t="s">
        <v>33</v>
      </c>
      <c r="V2674" s="2">
        <v>42928</v>
      </c>
      <c r="W2674" t="s">
        <v>130</v>
      </c>
      <c r="X2674" t="s">
        <v>161</v>
      </c>
      <c r="Y2674" t="s">
        <v>52</v>
      </c>
    </row>
    <row r="2675" spans="1:25" hidden="1" x14ac:dyDescent="0.35">
      <c r="A2675">
        <v>7</v>
      </c>
      <c r="B2675" t="s">
        <v>25</v>
      </c>
      <c r="C2675">
        <v>6</v>
      </c>
      <c r="D2675" t="s">
        <v>26</v>
      </c>
      <c r="E2675" t="s">
        <v>171</v>
      </c>
      <c r="F2675" t="s">
        <v>13</v>
      </c>
      <c r="G2675" t="s">
        <v>4032</v>
      </c>
      <c r="H2675" s="1">
        <v>0</v>
      </c>
      <c r="I2675" s="2">
        <v>42988</v>
      </c>
      <c r="J2675" t="s">
        <v>4033</v>
      </c>
      <c r="K2675" t="s">
        <v>102</v>
      </c>
      <c r="L2675">
        <v>10024</v>
      </c>
      <c r="M2675">
        <v>1048</v>
      </c>
      <c r="N2675" t="s">
        <v>3283</v>
      </c>
      <c r="O2675">
        <v>2</v>
      </c>
      <c r="P2675">
        <v>2</v>
      </c>
      <c r="Q2675" t="s">
        <v>104</v>
      </c>
      <c r="R2675" t="s">
        <v>8304</v>
      </c>
      <c r="S2675">
        <v>2.0699999999999998</v>
      </c>
      <c r="T2675">
        <v>6</v>
      </c>
      <c r="U2675" t="s">
        <v>19</v>
      </c>
      <c r="V2675" s="2">
        <v>42995</v>
      </c>
      <c r="W2675" t="s">
        <v>39</v>
      </c>
      <c r="X2675" t="s">
        <v>175</v>
      </c>
      <c r="Y2675" t="s">
        <v>49</v>
      </c>
    </row>
    <row r="2676" spans="1:25" x14ac:dyDescent="0.35">
      <c r="A2676">
        <v>5</v>
      </c>
      <c r="B2676" t="s">
        <v>25</v>
      </c>
      <c r="C2676">
        <v>3</v>
      </c>
      <c r="D2676" t="s">
        <v>26</v>
      </c>
      <c r="E2676" t="s">
        <v>4599</v>
      </c>
      <c r="F2676" t="s">
        <v>13</v>
      </c>
      <c r="G2676" t="s">
        <v>553</v>
      </c>
      <c r="H2676" s="1">
        <v>0</v>
      </c>
      <c r="I2676" s="2">
        <v>43075</v>
      </c>
      <c r="J2676" t="s">
        <v>6141</v>
      </c>
      <c r="K2676" t="s">
        <v>30</v>
      </c>
      <c r="L2676">
        <v>93101</v>
      </c>
      <c r="M2676">
        <v>1490</v>
      </c>
      <c r="N2676" t="s">
        <v>3296</v>
      </c>
      <c r="O2676">
        <v>4</v>
      </c>
      <c r="P2676">
        <v>2</v>
      </c>
      <c r="Q2676" t="s">
        <v>32</v>
      </c>
      <c r="R2676" t="s">
        <v>8304</v>
      </c>
      <c r="S2676">
        <v>4.3899999999999997</v>
      </c>
      <c r="T2676">
        <v>9</v>
      </c>
      <c r="U2676" t="s">
        <v>33</v>
      </c>
      <c r="V2676" s="2">
        <v>43080</v>
      </c>
      <c r="W2676" t="s">
        <v>20</v>
      </c>
      <c r="X2676" t="s">
        <v>34</v>
      </c>
      <c r="Y2676" t="s">
        <v>64</v>
      </c>
    </row>
    <row r="2677" spans="1:25" hidden="1" x14ac:dyDescent="0.35">
      <c r="A2677">
        <v>4</v>
      </c>
      <c r="B2677" t="s">
        <v>25</v>
      </c>
      <c r="C2677">
        <v>3</v>
      </c>
      <c r="D2677" t="s">
        <v>11</v>
      </c>
      <c r="E2677" t="s">
        <v>192</v>
      </c>
      <c r="F2677" t="s">
        <v>13</v>
      </c>
      <c r="G2677" t="s">
        <v>782</v>
      </c>
      <c r="H2677" s="1">
        <v>0.3</v>
      </c>
      <c r="I2677" s="2">
        <v>42991</v>
      </c>
      <c r="J2677" t="s">
        <v>1853</v>
      </c>
      <c r="K2677" t="s">
        <v>73</v>
      </c>
      <c r="L2677">
        <v>60623</v>
      </c>
      <c r="M2677">
        <v>772</v>
      </c>
      <c r="N2677" t="s">
        <v>432</v>
      </c>
      <c r="O2677">
        <v>-12</v>
      </c>
      <c r="P2677">
        <v>4</v>
      </c>
      <c r="Q2677" t="s">
        <v>75</v>
      </c>
      <c r="R2677" t="s">
        <v>8304</v>
      </c>
      <c r="S2677">
        <v>-12.15</v>
      </c>
      <c r="T2677">
        <v>170</v>
      </c>
      <c r="U2677" t="s">
        <v>19</v>
      </c>
      <c r="V2677" s="2">
        <v>42995</v>
      </c>
      <c r="W2677" t="s">
        <v>20</v>
      </c>
      <c r="X2677" t="s">
        <v>139</v>
      </c>
      <c r="Y2677" t="s">
        <v>24</v>
      </c>
    </row>
    <row r="2678" spans="1:25" hidden="1" x14ac:dyDescent="0.35">
      <c r="A2678">
        <v>4</v>
      </c>
      <c r="B2678" t="s">
        <v>25</v>
      </c>
      <c r="C2678">
        <v>3</v>
      </c>
      <c r="D2678" t="s">
        <v>26</v>
      </c>
      <c r="E2678" t="s">
        <v>192</v>
      </c>
      <c r="F2678" t="s">
        <v>13</v>
      </c>
      <c r="G2678" t="s">
        <v>782</v>
      </c>
      <c r="H2678" s="1">
        <v>0.2</v>
      </c>
      <c r="I2678" s="2">
        <v>42991</v>
      </c>
      <c r="J2678" t="s">
        <v>1853</v>
      </c>
      <c r="K2678" t="s">
        <v>73</v>
      </c>
      <c r="L2678">
        <v>60623</v>
      </c>
      <c r="M2678">
        <v>1501</v>
      </c>
      <c r="N2678" t="s">
        <v>412</v>
      </c>
      <c r="O2678">
        <v>3</v>
      </c>
      <c r="P2678">
        <v>1</v>
      </c>
      <c r="Q2678" t="s">
        <v>75</v>
      </c>
      <c r="R2678" t="s">
        <v>8304</v>
      </c>
      <c r="S2678">
        <v>2.93</v>
      </c>
      <c r="T2678">
        <v>8</v>
      </c>
      <c r="U2678" t="s">
        <v>19</v>
      </c>
      <c r="V2678" s="2">
        <v>42995</v>
      </c>
      <c r="W2678" t="s">
        <v>20</v>
      </c>
      <c r="X2678" t="s">
        <v>139</v>
      </c>
      <c r="Y2678" t="s">
        <v>119</v>
      </c>
    </row>
    <row r="2679" spans="1:25" x14ac:dyDescent="0.35">
      <c r="A2679">
        <v>7</v>
      </c>
      <c r="B2679" t="s">
        <v>25</v>
      </c>
      <c r="C2679">
        <v>6</v>
      </c>
      <c r="D2679" t="s">
        <v>26</v>
      </c>
      <c r="E2679" t="s">
        <v>88</v>
      </c>
      <c r="F2679" t="s">
        <v>13</v>
      </c>
      <c r="G2679" t="s">
        <v>370</v>
      </c>
      <c r="H2679" s="1">
        <v>0</v>
      </c>
      <c r="I2679" s="2">
        <v>42942</v>
      </c>
      <c r="J2679" t="s">
        <v>4474</v>
      </c>
      <c r="K2679" t="s">
        <v>30</v>
      </c>
      <c r="L2679">
        <v>94110</v>
      </c>
      <c r="M2679">
        <v>116</v>
      </c>
      <c r="N2679" t="s">
        <v>1284</v>
      </c>
      <c r="O2679">
        <v>79</v>
      </c>
      <c r="P2679">
        <v>2</v>
      </c>
      <c r="Q2679" t="s">
        <v>32</v>
      </c>
      <c r="R2679" t="s">
        <v>8304</v>
      </c>
      <c r="S2679">
        <v>78.89</v>
      </c>
      <c r="T2679">
        <v>168</v>
      </c>
      <c r="U2679" t="s">
        <v>19</v>
      </c>
      <c r="V2679" s="2">
        <v>42949</v>
      </c>
      <c r="W2679" t="s">
        <v>39</v>
      </c>
      <c r="X2679" t="s">
        <v>34</v>
      </c>
      <c r="Y2679" t="s">
        <v>119</v>
      </c>
    </row>
    <row r="2680" spans="1:25" hidden="1" x14ac:dyDescent="0.35">
      <c r="A2680">
        <v>4</v>
      </c>
      <c r="B2680" t="s">
        <v>43</v>
      </c>
      <c r="C2680">
        <v>6</v>
      </c>
      <c r="D2680" t="s">
        <v>11</v>
      </c>
      <c r="E2680" t="s">
        <v>253</v>
      </c>
      <c r="F2680" t="s">
        <v>13</v>
      </c>
      <c r="G2680" t="s">
        <v>1802</v>
      </c>
      <c r="H2680" s="1">
        <v>0</v>
      </c>
      <c r="I2680" s="2">
        <v>42863</v>
      </c>
      <c r="J2680" t="s">
        <v>2145</v>
      </c>
      <c r="K2680" t="s">
        <v>73</v>
      </c>
      <c r="L2680">
        <v>55407</v>
      </c>
      <c r="M2680">
        <v>506</v>
      </c>
      <c r="N2680" t="s">
        <v>1108</v>
      </c>
      <c r="O2680">
        <v>11</v>
      </c>
      <c r="P2680">
        <v>3</v>
      </c>
      <c r="Q2680" t="s">
        <v>75</v>
      </c>
      <c r="R2680" t="s">
        <v>8304</v>
      </c>
      <c r="S2680">
        <v>11.16</v>
      </c>
      <c r="T2680">
        <v>124</v>
      </c>
      <c r="U2680" t="s">
        <v>19</v>
      </c>
      <c r="V2680" s="2">
        <v>42867</v>
      </c>
      <c r="W2680" t="s">
        <v>39</v>
      </c>
      <c r="X2680" t="s">
        <v>151</v>
      </c>
      <c r="Y2680" t="s">
        <v>47</v>
      </c>
    </row>
    <row r="2681" spans="1:25" hidden="1" x14ac:dyDescent="0.35">
      <c r="A2681">
        <v>4</v>
      </c>
      <c r="B2681" t="s">
        <v>43</v>
      </c>
      <c r="C2681">
        <v>6</v>
      </c>
      <c r="D2681" t="s">
        <v>26</v>
      </c>
      <c r="E2681" t="s">
        <v>253</v>
      </c>
      <c r="F2681" t="s">
        <v>13</v>
      </c>
      <c r="G2681" t="s">
        <v>1802</v>
      </c>
      <c r="H2681" s="1">
        <v>0</v>
      </c>
      <c r="I2681" s="2">
        <v>42863</v>
      </c>
      <c r="J2681" t="s">
        <v>2145</v>
      </c>
      <c r="K2681" t="s">
        <v>73</v>
      </c>
      <c r="L2681">
        <v>55407</v>
      </c>
      <c r="M2681">
        <v>1649</v>
      </c>
      <c r="N2681" t="s">
        <v>3420</v>
      </c>
      <c r="O2681">
        <v>22</v>
      </c>
      <c r="P2681">
        <v>2</v>
      </c>
      <c r="Q2681" t="s">
        <v>75</v>
      </c>
      <c r="R2681" t="s">
        <v>8304</v>
      </c>
      <c r="S2681">
        <v>21.99</v>
      </c>
      <c r="T2681">
        <v>44</v>
      </c>
      <c r="U2681" t="s">
        <v>19</v>
      </c>
      <c r="V2681" s="2">
        <v>42867</v>
      </c>
      <c r="W2681" t="s">
        <v>39</v>
      </c>
      <c r="X2681" t="s">
        <v>151</v>
      </c>
      <c r="Y2681" t="s">
        <v>54</v>
      </c>
    </row>
    <row r="2682" spans="1:25" hidden="1" x14ac:dyDescent="0.35">
      <c r="A2682">
        <v>4</v>
      </c>
      <c r="B2682" t="s">
        <v>43</v>
      </c>
      <c r="C2682">
        <v>6</v>
      </c>
      <c r="D2682" t="s">
        <v>50</v>
      </c>
      <c r="E2682" t="s">
        <v>253</v>
      </c>
      <c r="F2682" t="s">
        <v>13</v>
      </c>
      <c r="G2682" t="s">
        <v>1802</v>
      </c>
      <c r="H2682" s="1">
        <v>0</v>
      </c>
      <c r="I2682" s="2">
        <v>42863</v>
      </c>
      <c r="J2682" t="s">
        <v>2145</v>
      </c>
      <c r="K2682" t="s">
        <v>73</v>
      </c>
      <c r="L2682">
        <v>55407</v>
      </c>
      <c r="M2682">
        <v>1612</v>
      </c>
      <c r="N2682" t="s">
        <v>4957</v>
      </c>
      <c r="O2682">
        <v>106</v>
      </c>
      <c r="P2682">
        <v>3</v>
      </c>
      <c r="Q2682" t="s">
        <v>75</v>
      </c>
      <c r="R2682" t="s">
        <v>8304</v>
      </c>
      <c r="S2682">
        <v>105.83</v>
      </c>
      <c r="T2682">
        <v>378</v>
      </c>
      <c r="U2682" t="s">
        <v>19</v>
      </c>
      <c r="V2682" s="2">
        <v>42867</v>
      </c>
      <c r="W2682" t="s">
        <v>39</v>
      </c>
      <c r="X2682" t="s">
        <v>151</v>
      </c>
      <c r="Y2682" t="s">
        <v>52</v>
      </c>
    </row>
    <row r="2683" spans="1:25" hidden="1" x14ac:dyDescent="0.35">
      <c r="A2683">
        <v>4</v>
      </c>
      <c r="B2683" t="s">
        <v>25</v>
      </c>
      <c r="C2683">
        <v>3</v>
      </c>
      <c r="D2683" t="s">
        <v>11</v>
      </c>
      <c r="E2683" t="s">
        <v>535</v>
      </c>
      <c r="F2683" t="s">
        <v>13</v>
      </c>
      <c r="G2683" t="s">
        <v>695</v>
      </c>
      <c r="H2683" s="1">
        <v>0</v>
      </c>
      <c r="I2683" s="2">
        <v>42878</v>
      </c>
      <c r="J2683" t="s">
        <v>6932</v>
      </c>
      <c r="K2683" t="s">
        <v>73</v>
      </c>
      <c r="L2683">
        <v>48234</v>
      </c>
      <c r="M2683">
        <v>1618</v>
      </c>
      <c r="N2683" t="s">
        <v>1464</v>
      </c>
      <c r="O2683">
        <v>20</v>
      </c>
      <c r="P2683">
        <v>9</v>
      </c>
      <c r="Q2683" t="s">
        <v>75</v>
      </c>
      <c r="R2683" t="s">
        <v>8304</v>
      </c>
      <c r="S2683">
        <v>19.59</v>
      </c>
      <c r="T2683">
        <v>75</v>
      </c>
      <c r="U2683" t="s">
        <v>76</v>
      </c>
      <c r="V2683" s="2">
        <v>42882</v>
      </c>
      <c r="W2683" t="s">
        <v>20</v>
      </c>
      <c r="X2683" t="s">
        <v>156</v>
      </c>
      <c r="Y2683" t="s">
        <v>47</v>
      </c>
    </row>
    <row r="2684" spans="1:25" hidden="1" x14ac:dyDescent="0.35">
      <c r="A2684">
        <v>4</v>
      </c>
      <c r="B2684" t="s">
        <v>25</v>
      </c>
      <c r="C2684">
        <v>3</v>
      </c>
      <c r="D2684" t="s">
        <v>26</v>
      </c>
      <c r="E2684" t="s">
        <v>535</v>
      </c>
      <c r="F2684" t="s">
        <v>13</v>
      </c>
      <c r="G2684" t="s">
        <v>695</v>
      </c>
      <c r="H2684" s="1">
        <v>0.1</v>
      </c>
      <c r="I2684" s="2">
        <v>42878</v>
      </c>
      <c r="J2684" t="s">
        <v>6932</v>
      </c>
      <c r="K2684" t="s">
        <v>73</v>
      </c>
      <c r="L2684">
        <v>48234</v>
      </c>
      <c r="M2684">
        <v>793</v>
      </c>
      <c r="N2684" t="s">
        <v>3724</v>
      </c>
      <c r="O2684">
        <v>246</v>
      </c>
      <c r="P2684">
        <v>5</v>
      </c>
      <c r="Q2684" t="s">
        <v>75</v>
      </c>
      <c r="R2684" t="s">
        <v>8304</v>
      </c>
      <c r="S2684">
        <v>245.7</v>
      </c>
      <c r="T2684">
        <v>851</v>
      </c>
      <c r="U2684" t="s">
        <v>76</v>
      </c>
      <c r="V2684" s="2">
        <v>42882</v>
      </c>
      <c r="W2684" t="s">
        <v>20</v>
      </c>
      <c r="X2684" t="s">
        <v>156</v>
      </c>
      <c r="Y2684" t="s">
        <v>56</v>
      </c>
    </row>
    <row r="2685" spans="1:25" hidden="1" x14ac:dyDescent="0.35">
      <c r="A2685">
        <v>7</v>
      </c>
      <c r="B2685" t="s">
        <v>25</v>
      </c>
      <c r="C2685">
        <v>6</v>
      </c>
      <c r="D2685" t="s">
        <v>26</v>
      </c>
      <c r="E2685" t="s">
        <v>122</v>
      </c>
      <c r="F2685" t="s">
        <v>13</v>
      </c>
      <c r="G2685" t="s">
        <v>1854</v>
      </c>
      <c r="H2685" s="1">
        <v>0.2</v>
      </c>
      <c r="I2685" s="2">
        <v>42772</v>
      </c>
      <c r="J2685" t="s">
        <v>3893</v>
      </c>
      <c r="K2685" t="s">
        <v>73</v>
      </c>
      <c r="L2685">
        <v>77070</v>
      </c>
      <c r="M2685">
        <v>1559</v>
      </c>
      <c r="N2685" t="s">
        <v>3894</v>
      </c>
      <c r="O2685">
        <v>-126</v>
      </c>
      <c r="P2685">
        <v>3</v>
      </c>
      <c r="Q2685" t="s">
        <v>75</v>
      </c>
      <c r="R2685" t="s">
        <v>8304</v>
      </c>
      <c r="S2685">
        <v>-125.77</v>
      </c>
      <c r="T2685">
        <v>671</v>
      </c>
      <c r="U2685" t="s">
        <v>19</v>
      </c>
      <c r="V2685" s="2">
        <v>42779</v>
      </c>
      <c r="W2685" t="s">
        <v>39</v>
      </c>
      <c r="X2685" t="s">
        <v>77</v>
      </c>
      <c r="Y2685" t="s">
        <v>42</v>
      </c>
    </row>
    <row r="2686" spans="1:25" hidden="1" x14ac:dyDescent="0.35">
      <c r="A2686">
        <v>7</v>
      </c>
      <c r="B2686" t="s">
        <v>25</v>
      </c>
      <c r="C2686">
        <v>6</v>
      </c>
      <c r="D2686" t="s">
        <v>26</v>
      </c>
      <c r="E2686" t="s">
        <v>122</v>
      </c>
      <c r="F2686" t="s">
        <v>13</v>
      </c>
      <c r="G2686" t="s">
        <v>1854</v>
      </c>
      <c r="H2686" s="1">
        <v>0.8</v>
      </c>
      <c r="I2686" s="2">
        <v>42772</v>
      </c>
      <c r="J2686" t="s">
        <v>3893</v>
      </c>
      <c r="K2686" t="s">
        <v>73</v>
      </c>
      <c r="L2686">
        <v>77070</v>
      </c>
      <c r="M2686">
        <v>1596</v>
      </c>
      <c r="N2686" t="s">
        <v>3168</v>
      </c>
      <c r="O2686">
        <v>-5</v>
      </c>
      <c r="P2686">
        <v>3</v>
      </c>
      <c r="Q2686" t="s">
        <v>75</v>
      </c>
      <c r="R2686" t="s">
        <v>8304</v>
      </c>
      <c r="S2686">
        <v>-4.99</v>
      </c>
      <c r="T2686">
        <v>3</v>
      </c>
      <c r="U2686" t="s">
        <v>19</v>
      </c>
      <c r="V2686" s="2">
        <v>42779</v>
      </c>
      <c r="W2686" t="s">
        <v>39</v>
      </c>
      <c r="X2686" t="s">
        <v>77</v>
      </c>
      <c r="Y2686" t="s">
        <v>54</v>
      </c>
    </row>
    <row r="2687" spans="1:25" hidden="1" x14ac:dyDescent="0.35">
      <c r="A2687">
        <v>7</v>
      </c>
      <c r="B2687" t="s">
        <v>25</v>
      </c>
      <c r="C2687">
        <v>6</v>
      </c>
      <c r="D2687" t="s">
        <v>50</v>
      </c>
      <c r="E2687" t="s">
        <v>122</v>
      </c>
      <c r="F2687" t="s">
        <v>13</v>
      </c>
      <c r="G2687" t="s">
        <v>1854</v>
      </c>
      <c r="H2687" s="1">
        <v>0.2</v>
      </c>
      <c r="I2687" s="2">
        <v>42772</v>
      </c>
      <c r="J2687" t="s">
        <v>3893</v>
      </c>
      <c r="K2687" t="s">
        <v>73</v>
      </c>
      <c r="L2687">
        <v>77070</v>
      </c>
      <c r="M2687">
        <v>1085</v>
      </c>
      <c r="N2687" t="s">
        <v>290</v>
      </c>
      <c r="O2687">
        <v>4</v>
      </c>
      <c r="P2687">
        <v>2</v>
      </c>
      <c r="Q2687" t="s">
        <v>75</v>
      </c>
      <c r="R2687" t="s">
        <v>8304</v>
      </c>
      <c r="S2687">
        <v>4.4000000000000004</v>
      </c>
      <c r="T2687">
        <v>19</v>
      </c>
      <c r="U2687" t="s">
        <v>19</v>
      </c>
      <c r="V2687" s="2">
        <v>42779</v>
      </c>
      <c r="W2687" t="s">
        <v>39</v>
      </c>
      <c r="X2687" t="s">
        <v>77</v>
      </c>
      <c r="Y2687" t="s">
        <v>113</v>
      </c>
    </row>
    <row r="2688" spans="1:25" hidden="1" x14ac:dyDescent="0.35">
      <c r="A2688">
        <v>1</v>
      </c>
      <c r="B2688" t="s">
        <v>10</v>
      </c>
      <c r="C2688">
        <v>1</v>
      </c>
      <c r="D2688" t="s">
        <v>50</v>
      </c>
      <c r="E2688" t="s">
        <v>122</v>
      </c>
      <c r="F2688" t="s">
        <v>13</v>
      </c>
      <c r="G2688" t="s">
        <v>6848</v>
      </c>
      <c r="H2688" s="1">
        <v>0.2</v>
      </c>
      <c r="I2688" s="2">
        <v>43089</v>
      </c>
      <c r="J2688" t="s">
        <v>7711</v>
      </c>
      <c r="K2688" t="s">
        <v>73</v>
      </c>
      <c r="L2688">
        <v>77036</v>
      </c>
      <c r="M2688">
        <v>890</v>
      </c>
      <c r="N2688" t="s">
        <v>4754</v>
      </c>
      <c r="O2688">
        <v>21</v>
      </c>
      <c r="P2688">
        <v>2</v>
      </c>
      <c r="Q2688" t="s">
        <v>75</v>
      </c>
      <c r="R2688" t="s">
        <v>8304</v>
      </c>
      <c r="S2688">
        <v>21.42</v>
      </c>
      <c r="T2688">
        <v>101</v>
      </c>
      <c r="U2688" t="s">
        <v>76</v>
      </c>
      <c r="V2688" s="2">
        <v>43090</v>
      </c>
      <c r="W2688" t="s">
        <v>130</v>
      </c>
      <c r="X2688" t="s">
        <v>77</v>
      </c>
      <c r="Y2688" t="s">
        <v>113</v>
      </c>
    </row>
    <row r="2689" spans="1:25" hidden="1" x14ac:dyDescent="0.35">
      <c r="A2689">
        <v>4</v>
      </c>
      <c r="B2689" t="s">
        <v>43</v>
      </c>
      <c r="C2689">
        <v>6</v>
      </c>
      <c r="D2689" t="s">
        <v>50</v>
      </c>
      <c r="E2689" t="s">
        <v>906</v>
      </c>
      <c r="F2689" t="s">
        <v>13</v>
      </c>
      <c r="G2689" t="s">
        <v>5291</v>
      </c>
      <c r="H2689" s="1">
        <v>0.2</v>
      </c>
      <c r="I2689" s="2">
        <v>42825</v>
      </c>
      <c r="J2689" t="s">
        <v>6785</v>
      </c>
      <c r="K2689" t="s">
        <v>16</v>
      </c>
      <c r="L2689">
        <v>32216</v>
      </c>
      <c r="M2689">
        <v>1321</v>
      </c>
      <c r="N2689" t="s">
        <v>561</v>
      </c>
      <c r="O2689">
        <v>28</v>
      </c>
      <c r="P2689">
        <v>5</v>
      </c>
      <c r="Q2689" t="s">
        <v>18</v>
      </c>
      <c r="R2689" t="s">
        <v>8304</v>
      </c>
      <c r="S2689">
        <v>27.99</v>
      </c>
      <c r="T2689">
        <v>80</v>
      </c>
      <c r="U2689" t="s">
        <v>33</v>
      </c>
      <c r="V2689" s="2">
        <v>42829</v>
      </c>
      <c r="W2689" t="s">
        <v>39</v>
      </c>
      <c r="X2689" t="s">
        <v>40</v>
      </c>
      <c r="Y2689" t="s">
        <v>52</v>
      </c>
    </row>
    <row r="2690" spans="1:25" hidden="1" x14ac:dyDescent="0.35">
      <c r="A2690">
        <v>4</v>
      </c>
      <c r="B2690" t="s">
        <v>25</v>
      </c>
      <c r="C2690">
        <v>3</v>
      </c>
      <c r="D2690" t="s">
        <v>11</v>
      </c>
      <c r="E2690" t="s">
        <v>65</v>
      </c>
      <c r="F2690" t="s">
        <v>13</v>
      </c>
      <c r="G2690" t="s">
        <v>382</v>
      </c>
      <c r="H2690" s="1">
        <v>0</v>
      </c>
      <c r="I2690" s="2">
        <v>43070</v>
      </c>
      <c r="J2690" t="s">
        <v>6989</v>
      </c>
      <c r="K2690" t="s">
        <v>30</v>
      </c>
      <c r="L2690">
        <v>98105</v>
      </c>
      <c r="M2690">
        <v>378</v>
      </c>
      <c r="N2690" t="s">
        <v>549</v>
      </c>
      <c r="O2690">
        <v>402</v>
      </c>
      <c r="P2690">
        <v>9</v>
      </c>
      <c r="Q2690" t="s">
        <v>32</v>
      </c>
      <c r="R2690" t="s">
        <v>8304</v>
      </c>
      <c r="S2690">
        <v>401.81</v>
      </c>
      <c r="T2690">
        <v>1913</v>
      </c>
      <c r="U2690" t="s">
        <v>76</v>
      </c>
      <c r="V2690" s="2">
        <v>43074</v>
      </c>
      <c r="W2690" t="s">
        <v>20</v>
      </c>
      <c r="X2690" t="s">
        <v>69</v>
      </c>
      <c r="Y2690" t="s">
        <v>41</v>
      </c>
    </row>
    <row r="2691" spans="1:25" hidden="1" x14ac:dyDescent="0.35">
      <c r="A2691">
        <v>4</v>
      </c>
      <c r="B2691" t="s">
        <v>25</v>
      </c>
      <c r="C2691">
        <v>3</v>
      </c>
      <c r="D2691" t="s">
        <v>11</v>
      </c>
      <c r="E2691" t="s">
        <v>65</v>
      </c>
      <c r="F2691" t="s">
        <v>13</v>
      </c>
      <c r="G2691" t="s">
        <v>382</v>
      </c>
      <c r="H2691" s="1">
        <v>0.2</v>
      </c>
      <c r="I2691" s="2">
        <v>43070</v>
      </c>
      <c r="J2691" t="s">
        <v>6989</v>
      </c>
      <c r="K2691" t="s">
        <v>30</v>
      </c>
      <c r="L2691">
        <v>98105</v>
      </c>
      <c r="M2691">
        <v>770</v>
      </c>
      <c r="N2691" t="s">
        <v>1026</v>
      </c>
      <c r="O2691">
        <v>125</v>
      </c>
      <c r="P2691">
        <v>5</v>
      </c>
      <c r="Q2691" t="s">
        <v>32</v>
      </c>
      <c r="R2691" t="s">
        <v>8304</v>
      </c>
      <c r="S2691">
        <v>125.24</v>
      </c>
      <c r="T2691">
        <v>2004</v>
      </c>
      <c r="U2691" t="s">
        <v>76</v>
      </c>
      <c r="V2691" s="2">
        <v>43074</v>
      </c>
      <c r="W2691" t="s">
        <v>20</v>
      </c>
      <c r="X2691" t="s">
        <v>69</v>
      </c>
      <c r="Y2691" t="s">
        <v>24</v>
      </c>
    </row>
    <row r="2692" spans="1:25" hidden="1" x14ac:dyDescent="0.35">
      <c r="A2692">
        <v>4</v>
      </c>
      <c r="B2692" t="s">
        <v>25</v>
      </c>
      <c r="C2692">
        <v>3</v>
      </c>
      <c r="D2692" t="s">
        <v>26</v>
      </c>
      <c r="E2692" t="s">
        <v>65</v>
      </c>
      <c r="F2692" t="s">
        <v>13</v>
      </c>
      <c r="G2692" t="s">
        <v>382</v>
      </c>
      <c r="H2692" s="1">
        <v>0</v>
      </c>
      <c r="I2692" s="2">
        <v>43070</v>
      </c>
      <c r="J2692" t="s">
        <v>6989</v>
      </c>
      <c r="K2692" t="s">
        <v>30</v>
      </c>
      <c r="L2692">
        <v>98105</v>
      </c>
      <c r="M2692">
        <v>1554</v>
      </c>
      <c r="N2692" t="s">
        <v>2966</v>
      </c>
      <c r="O2692">
        <v>3</v>
      </c>
      <c r="P2692">
        <v>3</v>
      </c>
      <c r="Q2692" t="s">
        <v>32</v>
      </c>
      <c r="R2692" t="s">
        <v>8304</v>
      </c>
      <c r="S2692">
        <v>2.93</v>
      </c>
      <c r="T2692">
        <v>147</v>
      </c>
      <c r="U2692" t="s">
        <v>76</v>
      </c>
      <c r="V2692" s="2">
        <v>43074</v>
      </c>
      <c r="W2692" t="s">
        <v>20</v>
      </c>
      <c r="X2692" t="s">
        <v>69</v>
      </c>
      <c r="Y2692" t="s">
        <v>42</v>
      </c>
    </row>
    <row r="2693" spans="1:25" hidden="1" x14ac:dyDescent="0.35">
      <c r="A2693">
        <v>4</v>
      </c>
      <c r="B2693" t="s">
        <v>25</v>
      </c>
      <c r="C2693">
        <v>3</v>
      </c>
      <c r="D2693" t="s">
        <v>26</v>
      </c>
      <c r="E2693" t="s">
        <v>65</v>
      </c>
      <c r="F2693" t="s">
        <v>13</v>
      </c>
      <c r="G2693" t="s">
        <v>382</v>
      </c>
      <c r="H2693" s="1">
        <v>0</v>
      </c>
      <c r="I2693" s="2">
        <v>43070</v>
      </c>
      <c r="J2693" t="s">
        <v>6989</v>
      </c>
      <c r="K2693" t="s">
        <v>30</v>
      </c>
      <c r="L2693">
        <v>98105</v>
      </c>
      <c r="M2693">
        <v>1823</v>
      </c>
      <c r="N2693" t="s">
        <v>4008</v>
      </c>
      <c r="O2693">
        <v>16</v>
      </c>
      <c r="P2693">
        <v>5</v>
      </c>
      <c r="Q2693" t="s">
        <v>32</v>
      </c>
      <c r="R2693" t="s">
        <v>8304</v>
      </c>
      <c r="S2693">
        <v>15.55</v>
      </c>
      <c r="T2693">
        <v>32</v>
      </c>
      <c r="U2693" t="s">
        <v>76</v>
      </c>
      <c r="V2693" s="2">
        <v>43074</v>
      </c>
      <c r="W2693" t="s">
        <v>20</v>
      </c>
      <c r="X2693" t="s">
        <v>69</v>
      </c>
      <c r="Y2693" t="s">
        <v>64</v>
      </c>
    </row>
    <row r="2694" spans="1:25" hidden="1" x14ac:dyDescent="0.35">
      <c r="A2694">
        <v>4</v>
      </c>
      <c r="B2694" t="s">
        <v>25</v>
      </c>
      <c r="C2694">
        <v>3</v>
      </c>
      <c r="D2694" t="s">
        <v>26</v>
      </c>
      <c r="E2694" t="s">
        <v>65</v>
      </c>
      <c r="F2694" t="s">
        <v>13</v>
      </c>
      <c r="G2694" t="s">
        <v>382</v>
      </c>
      <c r="H2694" s="1">
        <v>0</v>
      </c>
      <c r="I2694" s="2">
        <v>43070</v>
      </c>
      <c r="J2694" t="s">
        <v>6989</v>
      </c>
      <c r="K2694" t="s">
        <v>30</v>
      </c>
      <c r="L2694">
        <v>98105</v>
      </c>
      <c r="M2694">
        <v>1840</v>
      </c>
      <c r="N2694" t="s">
        <v>8176</v>
      </c>
      <c r="O2694">
        <v>53</v>
      </c>
      <c r="P2694">
        <v>5</v>
      </c>
      <c r="Q2694" t="s">
        <v>32</v>
      </c>
      <c r="R2694" t="s">
        <v>8304</v>
      </c>
      <c r="S2694">
        <v>52.53</v>
      </c>
      <c r="T2694">
        <v>114</v>
      </c>
      <c r="U2694" t="s">
        <v>76</v>
      </c>
      <c r="V2694" s="2">
        <v>43074</v>
      </c>
      <c r="W2694" t="s">
        <v>20</v>
      </c>
      <c r="X2694" t="s">
        <v>69</v>
      </c>
      <c r="Y2694" t="s">
        <v>64</v>
      </c>
    </row>
    <row r="2695" spans="1:25" hidden="1" x14ac:dyDescent="0.35">
      <c r="A2695">
        <v>4</v>
      </c>
      <c r="B2695" t="s">
        <v>43</v>
      </c>
      <c r="C2695">
        <v>6</v>
      </c>
      <c r="D2695" t="s">
        <v>26</v>
      </c>
      <c r="E2695" t="s">
        <v>171</v>
      </c>
      <c r="F2695" t="s">
        <v>13</v>
      </c>
      <c r="G2695" t="s">
        <v>443</v>
      </c>
      <c r="H2695" s="1">
        <v>0</v>
      </c>
      <c r="I2695" s="2">
        <v>43084</v>
      </c>
      <c r="J2695" t="s">
        <v>444</v>
      </c>
      <c r="K2695" t="s">
        <v>102</v>
      </c>
      <c r="L2695">
        <v>10009</v>
      </c>
      <c r="M2695">
        <v>1413</v>
      </c>
      <c r="N2695" t="s">
        <v>445</v>
      </c>
      <c r="O2695">
        <v>1</v>
      </c>
      <c r="P2695">
        <v>1</v>
      </c>
      <c r="Q2695" t="s">
        <v>104</v>
      </c>
      <c r="R2695" t="s">
        <v>8304</v>
      </c>
      <c r="S2695">
        <v>1.41</v>
      </c>
      <c r="T2695">
        <v>3</v>
      </c>
      <c r="U2695" t="s">
        <v>76</v>
      </c>
      <c r="V2695" s="2">
        <v>43088</v>
      </c>
      <c r="W2695" t="s">
        <v>39</v>
      </c>
      <c r="X2695" t="s">
        <v>175</v>
      </c>
      <c r="Y2695" t="s">
        <v>49</v>
      </c>
    </row>
    <row r="2696" spans="1:25" hidden="1" x14ac:dyDescent="0.35">
      <c r="A2696">
        <v>4</v>
      </c>
      <c r="B2696" t="s">
        <v>43</v>
      </c>
      <c r="C2696">
        <v>6</v>
      </c>
      <c r="D2696" t="s">
        <v>26</v>
      </c>
      <c r="E2696" t="s">
        <v>4262</v>
      </c>
      <c r="F2696" t="s">
        <v>13</v>
      </c>
      <c r="G2696" t="s">
        <v>5427</v>
      </c>
      <c r="H2696" s="1">
        <v>0</v>
      </c>
      <c r="I2696" s="2">
        <v>42899</v>
      </c>
      <c r="J2696" t="s">
        <v>6452</v>
      </c>
      <c r="K2696" t="s">
        <v>16</v>
      </c>
      <c r="L2696">
        <v>30076</v>
      </c>
      <c r="M2696">
        <v>1805</v>
      </c>
      <c r="N2696" t="s">
        <v>3438</v>
      </c>
      <c r="O2696">
        <v>3</v>
      </c>
      <c r="P2696">
        <v>1</v>
      </c>
      <c r="Q2696" t="s">
        <v>18</v>
      </c>
      <c r="R2696" t="s">
        <v>8304</v>
      </c>
      <c r="S2696">
        <v>3.11</v>
      </c>
      <c r="T2696">
        <v>6</v>
      </c>
      <c r="U2696" t="s">
        <v>33</v>
      </c>
      <c r="V2696" s="2">
        <v>42903</v>
      </c>
      <c r="W2696" t="s">
        <v>39</v>
      </c>
      <c r="X2696" t="s">
        <v>761</v>
      </c>
      <c r="Y2696" t="s">
        <v>64</v>
      </c>
    </row>
    <row r="2697" spans="1:25" x14ac:dyDescent="0.35">
      <c r="A2697">
        <v>5</v>
      </c>
      <c r="B2697" t="s">
        <v>43</v>
      </c>
      <c r="C2697">
        <v>6</v>
      </c>
      <c r="D2697" t="s">
        <v>11</v>
      </c>
      <c r="E2697" t="s">
        <v>572</v>
      </c>
      <c r="F2697" t="s">
        <v>13</v>
      </c>
      <c r="G2697" t="s">
        <v>5556</v>
      </c>
      <c r="H2697" s="1">
        <v>0.2</v>
      </c>
      <c r="I2697" s="2">
        <v>42851</v>
      </c>
      <c r="J2697" t="s">
        <v>5773</v>
      </c>
      <c r="K2697" t="s">
        <v>30</v>
      </c>
      <c r="L2697">
        <v>92105</v>
      </c>
      <c r="M2697">
        <v>1385</v>
      </c>
      <c r="N2697" t="s">
        <v>2183</v>
      </c>
      <c r="O2697">
        <v>6</v>
      </c>
      <c r="P2697">
        <v>3</v>
      </c>
      <c r="Q2697" t="s">
        <v>32</v>
      </c>
      <c r="R2697" t="s">
        <v>8304</v>
      </c>
      <c r="S2697">
        <v>6.39</v>
      </c>
      <c r="T2697">
        <v>64</v>
      </c>
      <c r="U2697" t="s">
        <v>33</v>
      </c>
      <c r="V2697" s="2">
        <v>42856</v>
      </c>
      <c r="W2697" t="s">
        <v>39</v>
      </c>
      <c r="X2697" t="s">
        <v>34</v>
      </c>
      <c r="Y2697" t="s">
        <v>24</v>
      </c>
    </row>
    <row r="2698" spans="1:25" x14ac:dyDescent="0.35">
      <c r="A2698">
        <v>5</v>
      </c>
      <c r="B2698" t="s">
        <v>43</v>
      </c>
      <c r="C2698">
        <v>6</v>
      </c>
      <c r="D2698" t="s">
        <v>26</v>
      </c>
      <c r="E2698" t="s">
        <v>572</v>
      </c>
      <c r="F2698" t="s">
        <v>13</v>
      </c>
      <c r="G2698" t="s">
        <v>5556</v>
      </c>
      <c r="H2698" s="1">
        <v>0</v>
      </c>
      <c r="I2698" s="2">
        <v>42851</v>
      </c>
      <c r="J2698" t="s">
        <v>5773</v>
      </c>
      <c r="K2698" t="s">
        <v>30</v>
      </c>
      <c r="L2698">
        <v>92105</v>
      </c>
      <c r="M2698">
        <v>1162</v>
      </c>
      <c r="N2698" t="s">
        <v>931</v>
      </c>
      <c r="O2698">
        <v>15</v>
      </c>
      <c r="P2698">
        <v>3</v>
      </c>
      <c r="Q2698" t="s">
        <v>32</v>
      </c>
      <c r="R2698" t="s">
        <v>8304</v>
      </c>
      <c r="S2698">
        <v>15.48</v>
      </c>
      <c r="T2698">
        <v>60</v>
      </c>
      <c r="U2698" t="s">
        <v>33</v>
      </c>
      <c r="V2698" s="2">
        <v>42856</v>
      </c>
      <c r="W2698" t="s">
        <v>39</v>
      </c>
      <c r="X2698" t="s">
        <v>34</v>
      </c>
      <c r="Y2698" t="s">
        <v>49</v>
      </c>
    </row>
    <row r="2699" spans="1:25" x14ac:dyDescent="0.35">
      <c r="A2699">
        <v>5</v>
      </c>
      <c r="B2699" t="s">
        <v>43</v>
      </c>
      <c r="C2699">
        <v>6</v>
      </c>
      <c r="D2699" t="s">
        <v>26</v>
      </c>
      <c r="E2699" t="s">
        <v>572</v>
      </c>
      <c r="F2699" t="s">
        <v>13</v>
      </c>
      <c r="G2699" t="s">
        <v>5556</v>
      </c>
      <c r="H2699" s="1">
        <v>0.2</v>
      </c>
      <c r="I2699" s="2">
        <v>42851</v>
      </c>
      <c r="J2699" t="s">
        <v>5773</v>
      </c>
      <c r="K2699" t="s">
        <v>30</v>
      </c>
      <c r="L2699">
        <v>92105</v>
      </c>
      <c r="M2699">
        <v>700</v>
      </c>
      <c r="N2699" t="s">
        <v>717</v>
      </c>
      <c r="O2699">
        <v>18</v>
      </c>
      <c r="P2699">
        <v>3</v>
      </c>
      <c r="Q2699" t="s">
        <v>32</v>
      </c>
      <c r="R2699" t="s">
        <v>8304</v>
      </c>
      <c r="S2699">
        <v>17.62</v>
      </c>
      <c r="T2699">
        <v>50</v>
      </c>
      <c r="U2699" t="s">
        <v>33</v>
      </c>
      <c r="V2699" s="2">
        <v>42856</v>
      </c>
      <c r="W2699" t="s">
        <v>39</v>
      </c>
      <c r="X2699" t="s">
        <v>34</v>
      </c>
      <c r="Y2699" t="s">
        <v>54</v>
      </c>
    </row>
    <row r="2700" spans="1:25" x14ac:dyDescent="0.35">
      <c r="A2700">
        <v>5</v>
      </c>
      <c r="B2700" t="s">
        <v>43</v>
      </c>
      <c r="C2700">
        <v>6</v>
      </c>
      <c r="D2700" t="s">
        <v>50</v>
      </c>
      <c r="E2700" t="s">
        <v>572</v>
      </c>
      <c r="F2700" t="s">
        <v>13</v>
      </c>
      <c r="G2700" t="s">
        <v>5556</v>
      </c>
      <c r="H2700" s="1">
        <v>0.2</v>
      </c>
      <c r="I2700" s="2">
        <v>42851</v>
      </c>
      <c r="J2700" t="s">
        <v>5773</v>
      </c>
      <c r="K2700" t="s">
        <v>30</v>
      </c>
      <c r="L2700">
        <v>92105</v>
      </c>
      <c r="M2700">
        <v>1334</v>
      </c>
      <c r="N2700" t="s">
        <v>5180</v>
      </c>
      <c r="O2700">
        <v>39</v>
      </c>
      <c r="P2700">
        <v>3</v>
      </c>
      <c r="Q2700" t="s">
        <v>32</v>
      </c>
      <c r="R2700" t="s">
        <v>8304</v>
      </c>
      <c r="S2700">
        <v>39</v>
      </c>
      <c r="T2700">
        <v>312</v>
      </c>
      <c r="U2700" t="s">
        <v>33</v>
      </c>
      <c r="V2700" s="2">
        <v>42856</v>
      </c>
      <c r="W2700" t="s">
        <v>39</v>
      </c>
      <c r="X2700" t="s">
        <v>34</v>
      </c>
      <c r="Y2700" t="s">
        <v>52</v>
      </c>
    </row>
    <row r="2701" spans="1:25" hidden="1" x14ac:dyDescent="0.35">
      <c r="A2701">
        <v>5</v>
      </c>
      <c r="B2701" t="s">
        <v>43</v>
      </c>
      <c r="C2701">
        <v>6</v>
      </c>
      <c r="D2701" t="s">
        <v>11</v>
      </c>
      <c r="E2701" t="s">
        <v>2191</v>
      </c>
      <c r="F2701" t="s">
        <v>13</v>
      </c>
      <c r="G2701" t="s">
        <v>839</v>
      </c>
      <c r="H2701" s="1">
        <v>0.3</v>
      </c>
      <c r="I2701" s="2">
        <v>42862</v>
      </c>
      <c r="J2701" t="s">
        <v>2192</v>
      </c>
      <c r="K2701" t="s">
        <v>73</v>
      </c>
      <c r="L2701">
        <v>75002</v>
      </c>
      <c r="M2701">
        <v>429</v>
      </c>
      <c r="N2701" t="s">
        <v>1424</v>
      </c>
      <c r="O2701">
        <v>-31</v>
      </c>
      <c r="P2701">
        <v>2</v>
      </c>
      <c r="Q2701" t="s">
        <v>75</v>
      </c>
      <c r="R2701" t="s">
        <v>8304</v>
      </c>
      <c r="S2701">
        <v>-31.37</v>
      </c>
      <c r="T2701">
        <v>244</v>
      </c>
      <c r="U2701" t="s">
        <v>19</v>
      </c>
      <c r="V2701" s="2">
        <v>42867</v>
      </c>
      <c r="W2701" t="s">
        <v>39</v>
      </c>
      <c r="X2701" t="s">
        <v>77</v>
      </c>
      <c r="Y2701" t="s">
        <v>41</v>
      </c>
    </row>
    <row r="2702" spans="1:25" hidden="1" x14ac:dyDescent="0.35">
      <c r="A2702">
        <v>5</v>
      </c>
      <c r="B2702" t="s">
        <v>43</v>
      </c>
      <c r="C2702">
        <v>6</v>
      </c>
      <c r="D2702" t="s">
        <v>26</v>
      </c>
      <c r="E2702" t="s">
        <v>2191</v>
      </c>
      <c r="F2702" t="s">
        <v>13</v>
      </c>
      <c r="G2702" t="s">
        <v>839</v>
      </c>
      <c r="H2702" s="1">
        <v>0.2</v>
      </c>
      <c r="I2702" s="2">
        <v>42862</v>
      </c>
      <c r="J2702" t="s">
        <v>2192</v>
      </c>
      <c r="K2702" t="s">
        <v>73</v>
      </c>
      <c r="L2702">
        <v>75002</v>
      </c>
      <c r="M2702">
        <v>1778</v>
      </c>
      <c r="N2702" t="s">
        <v>3906</v>
      </c>
      <c r="O2702">
        <v>5</v>
      </c>
      <c r="P2702">
        <v>4</v>
      </c>
      <c r="Q2702" t="s">
        <v>75</v>
      </c>
      <c r="R2702" t="s">
        <v>8304</v>
      </c>
      <c r="S2702">
        <v>5.38</v>
      </c>
      <c r="T2702">
        <v>16</v>
      </c>
      <c r="U2702" t="s">
        <v>19</v>
      </c>
      <c r="V2702" s="2">
        <v>42867</v>
      </c>
      <c r="W2702" t="s">
        <v>39</v>
      </c>
      <c r="X2702" t="s">
        <v>77</v>
      </c>
      <c r="Y2702" t="s">
        <v>64</v>
      </c>
    </row>
    <row r="2703" spans="1:25" x14ac:dyDescent="0.35">
      <c r="A2703">
        <v>4</v>
      </c>
      <c r="B2703" t="s">
        <v>43</v>
      </c>
      <c r="C2703">
        <v>6</v>
      </c>
      <c r="D2703" t="s">
        <v>11</v>
      </c>
      <c r="E2703" t="s">
        <v>27</v>
      </c>
      <c r="F2703" t="s">
        <v>13</v>
      </c>
      <c r="G2703" t="s">
        <v>867</v>
      </c>
      <c r="H2703" s="1">
        <v>0</v>
      </c>
      <c r="I2703" s="2">
        <v>42748</v>
      </c>
      <c r="J2703" t="s">
        <v>2636</v>
      </c>
      <c r="K2703" t="s">
        <v>30</v>
      </c>
      <c r="L2703">
        <v>90004</v>
      </c>
      <c r="M2703">
        <v>675</v>
      </c>
      <c r="N2703" t="s">
        <v>657</v>
      </c>
      <c r="O2703">
        <v>38</v>
      </c>
      <c r="P2703">
        <v>4</v>
      </c>
      <c r="Q2703" t="s">
        <v>32</v>
      </c>
      <c r="R2703" t="s">
        <v>8304</v>
      </c>
      <c r="S2703">
        <v>38.020000000000003</v>
      </c>
      <c r="T2703">
        <v>78</v>
      </c>
      <c r="U2703" t="s">
        <v>19</v>
      </c>
      <c r="V2703" s="2">
        <v>42752</v>
      </c>
      <c r="W2703" t="s">
        <v>39</v>
      </c>
      <c r="X2703" t="s">
        <v>34</v>
      </c>
      <c r="Y2703" t="s">
        <v>47</v>
      </c>
    </row>
    <row r="2704" spans="1:25" x14ac:dyDescent="0.35">
      <c r="A2704">
        <v>4</v>
      </c>
      <c r="B2704" t="s">
        <v>43</v>
      </c>
      <c r="C2704">
        <v>6</v>
      </c>
      <c r="D2704" t="s">
        <v>11</v>
      </c>
      <c r="E2704" t="s">
        <v>27</v>
      </c>
      <c r="F2704" t="s">
        <v>13</v>
      </c>
      <c r="G2704" t="s">
        <v>867</v>
      </c>
      <c r="H2704" s="1">
        <v>0</v>
      </c>
      <c r="I2704" s="2">
        <v>42748</v>
      </c>
      <c r="J2704" t="s">
        <v>2636</v>
      </c>
      <c r="K2704" t="s">
        <v>30</v>
      </c>
      <c r="L2704">
        <v>90004</v>
      </c>
      <c r="M2704">
        <v>505</v>
      </c>
      <c r="N2704" t="s">
        <v>2393</v>
      </c>
      <c r="O2704">
        <v>93</v>
      </c>
      <c r="P2704">
        <v>9</v>
      </c>
      <c r="Q2704" t="s">
        <v>32</v>
      </c>
      <c r="R2704" t="s">
        <v>8304</v>
      </c>
      <c r="S2704">
        <v>92.97</v>
      </c>
      <c r="T2704">
        <v>465</v>
      </c>
      <c r="U2704" t="s">
        <v>19</v>
      </c>
      <c r="V2704" s="2">
        <v>42752</v>
      </c>
      <c r="W2704" t="s">
        <v>39</v>
      </c>
      <c r="X2704" t="s">
        <v>34</v>
      </c>
      <c r="Y2704" t="s">
        <v>47</v>
      </c>
    </row>
    <row r="2705" spans="1:25" x14ac:dyDescent="0.35">
      <c r="A2705">
        <v>4</v>
      </c>
      <c r="B2705" t="s">
        <v>43</v>
      </c>
      <c r="C2705">
        <v>6</v>
      </c>
      <c r="D2705" t="s">
        <v>26</v>
      </c>
      <c r="E2705" t="s">
        <v>27</v>
      </c>
      <c r="F2705" t="s">
        <v>13</v>
      </c>
      <c r="G2705" t="s">
        <v>867</v>
      </c>
      <c r="H2705" s="1">
        <v>0.2</v>
      </c>
      <c r="I2705" s="2">
        <v>42748</v>
      </c>
      <c r="J2705" t="s">
        <v>2636</v>
      </c>
      <c r="K2705" t="s">
        <v>30</v>
      </c>
      <c r="L2705">
        <v>90004</v>
      </c>
      <c r="M2705">
        <v>328</v>
      </c>
      <c r="N2705" t="s">
        <v>3252</v>
      </c>
      <c r="O2705">
        <v>25</v>
      </c>
      <c r="P2705">
        <v>3</v>
      </c>
      <c r="Q2705" t="s">
        <v>32</v>
      </c>
      <c r="R2705" t="s">
        <v>8304</v>
      </c>
      <c r="S2705">
        <v>24.5</v>
      </c>
      <c r="T2705">
        <v>70</v>
      </c>
      <c r="U2705" t="s">
        <v>19</v>
      </c>
      <c r="V2705" s="2">
        <v>42752</v>
      </c>
      <c r="W2705" t="s">
        <v>39</v>
      </c>
      <c r="X2705" t="s">
        <v>34</v>
      </c>
      <c r="Y2705" t="s">
        <v>54</v>
      </c>
    </row>
    <row r="2706" spans="1:25" hidden="1" x14ac:dyDescent="0.35">
      <c r="A2706">
        <v>5</v>
      </c>
      <c r="B2706" t="s">
        <v>43</v>
      </c>
      <c r="C2706">
        <v>6</v>
      </c>
      <c r="D2706" t="s">
        <v>26</v>
      </c>
      <c r="E2706" t="s">
        <v>5154</v>
      </c>
      <c r="F2706" t="s">
        <v>13</v>
      </c>
      <c r="G2706" t="s">
        <v>6915</v>
      </c>
      <c r="H2706" s="1">
        <v>0</v>
      </c>
      <c r="I2706" s="2">
        <v>42997</v>
      </c>
      <c r="J2706" t="s">
        <v>7660</v>
      </c>
      <c r="K2706" t="s">
        <v>30</v>
      </c>
      <c r="L2706">
        <v>87505</v>
      </c>
      <c r="M2706">
        <v>1138</v>
      </c>
      <c r="N2706" t="s">
        <v>4461</v>
      </c>
      <c r="O2706">
        <v>2</v>
      </c>
      <c r="P2706">
        <v>5</v>
      </c>
      <c r="Q2706" t="s">
        <v>32</v>
      </c>
      <c r="R2706" t="s">
        <v>8304</v>
      </c>
      <c r="S2706">
        <v>2.1800000000000002</v>
      </c>
      <c r="T2706">
        <v>8</v>
      </c>
      <c r="U2706" t="s">
        <v>76</v>
      </c>
      <c r="V2706" s="2">
        <v>43002</v>
      </c>
      <c r="W2706" t="s">
        <v>39</v>
      </c>
      <c r="X2706" t="s">
        <v>413</v>
      </c>
      <c r="Y2706" t="s">
        <v>49</v>
      </c>
    </row>
    <row r="2707" spans="1:25" x14ac:dyDescent="0.35">
      <c r="A2707">
        <v>3</v>
      </c>
      <c r="B2707" t="s">
        <v>10</v>
      </c>
      <c r="C2707">
        <v>3</v>
      </c>
      <c r="D2707" t="s">
        <v>26</v>
      </c>
      <c r="E2707" t="s">
        <v>27</v>
      </c>
      <c r="F2707" t="s">
        <v>13</v>
      </c>
      <c r="G2707" t="s">
        <v>812</v>
      </c>
      <c r="H2707" s="1">
        <v>0</v>
      </c>
      <c r="I2707" s="2">
        <v>43061</v>
      </c>
      <c r="J2707" t="s">
        <v>3631</v>
      </c>
      <c r="K2707" t="s">
        <v>30</v>
      </c>
      <c r="L2707">
        <v>90008</v>
      </c>
      <c r="M2707">
        <v>1677</v>
      </c>
      <c r="N2707" t="s">
        <v>3357</v>
      </c>
      <c r="O2707">
        <v>18</v>
      </c>
      <c r="P2707">
        <v>2</v>
      </c>
      <c r="Q2707" t="s">
        <v>32</v>
      </c>
      <c r="R2707" t="s">
        <v>8304</v>
      </c>
      <c r="S2707">
        <v>18.21</v>
      </c>
      <c r="T2707">
        <v>38</v>
      </c>
      <c r="U2707" t="s">
        <v>19</v>
      </c>
      <c r="V2707" s="2">
        <v>43064</v>
      </c>
      <c r="W2707" t="s">
        <v>20</v>
      </c>
      <c r="X2707" t="s">
        <v>34</v>
      </c>
      <c r="Y2707" t="s">
        <v>64</v>
      </c>
    </row>
    <row r="2708" spans="1:25" x14ac:dyDescent="0.35">
      <c r="A2708">
        <v>3</v>
      </c>
      <c r="B2708" t="s">
        <v>10</v>
      </c>
      <c r="C2708">
        <v>3</v>
      </c>
      <c r="D2708" t="s">
        <v>26</v>
      </c>
      <c r="E2708" t="s">
        <v>27</v>
      </c>
      <c r="F2708" t="s">
        <v>13</v>
      </c>
      <c r="G2708" t="s">
        <v>812</v>
      </c>
      <c r="H2708" s="1">
        <v>0</v>
      </c>
      <c r="I2708" s="2">
        <v>43061</v>
      </c>
      <c r="J2708" t="s">
        <v>3631</v>
      </c>
      <c r="K2708" t="s">
        <v>30</v>
      </c>
      <c r="L2708">
        <v>90008</v>
      </c>
      <c r="M2708">
        <v>1269</v>
      </c>
      <c r="N2708" t="s">
        <v>1394</v>
      </c>
      <c r="O2708">
        <v>10</v>
      </c>
      <c r="P2708">
        <v>3</v>
      </c>
      <c r="Q2708" t="s">
        <v>32</v>
      </c>
      <c r="R2708" t="s">
        <v>8304</v>
      </c>
      <c r="S2708">
        <v>10.09</v>
      </c>
      <c r="T2708">
        <v>34</v>
      </c>
      <c r="U2708" t="s">
        <v>19</v>
      </c>
      <c r="V2708" s="2">
        <v>43064</v>
      </c>
      <c r="W2708" t="s">
        <v>20</v>
      </c>
      <c r="X2708" t="s">
        <v>34</v>
      </c>
      <c r="Y2708" t="s">
        <v>42</v>
      </c>
    </row>
    <row r="2709" spans="1:25" x14ac:dyDescent="0.35">
      <c r="A2709">
        <v>3</v>
      </c>
      <c r="B2709" t="s">
        <v>10</v>
      </c>
      <c r="C2709">
        <v>3</v>
      </c>
      <c r="D2709" t="s">
        <v>26</v>
      </c>
      <c r="E2709" t="s">
        <v>27</v>
      </c>
      <c r="F2709" t="s">
        <v>13</v>
      </c>
      <c r="G2709" t="s">
        <v>812</v>
      </c>
      <c r="H2709" s="1">
        <v>0</v>
      </c>
      <c r="I2709" s="2">
        <v>43061</v>
      </c>
      <c r="J2709" t="s">
        <v>3631</v>
      </c>
      <c r="K2709" t="s">
        <v>30</v>
      </c>
      <c r="L2709">
        <v>90008</v>
      </c>
      <c r="M2709">
        <v>1769</v>
      </c>
      <c r="N2709" t="s">
        <v>3587</v>
      </c>
      <c r="O2709">
        <v>19</v>
      </c>
      <c r="P2709">
        <v>10</v>
      </c>
      <c r="Q2709" t="s">
        <v>32</v>
      </c>
      <c r="R2709" t="s">
        <v>8304</v>
      </c>
      <c r="S2709">
        <v>19.260000000000002</v>
      </c>
      <c r="T2709">
        <v>43</v>
      </c>
      <c r="U2709" t="s">
        <v>19</v>
      </c>
      <c r="V2709" s="2">
        <v>43064</v>
      </c>
      <c r="W2709" t="s">
        <v>20</v>
      </c>
      <c r="X2709" t="s">
        <v>34</v>
      </c>
      <c r="Y2709" t="s">
        <v>64</v>
      </c>
    </row>
    <row r="2710" spans="1:25" x14ac:dyDescent="0.35">
      <c r="A2710">
        <v>5</v>
      </c>
      <c r="B2710" t="s">
        <v>43</v>
      </c>
      <c r="C2710">
        <v>6</v>
      </c>
      <c r="D2710" t="s">
        <v>11</v>
      </c>
      <c r="E2710" t="s">
        <v>88</v>
      </c>
      <c r="F2710" t="s">
        <v>13</v>
      </c>
      <c r="G2710" t="s">
        <v>2020</v>
      </c>
      <c r="H2710" s="1">
        <v>0</v>
      </c>
      <c r="I2710" s="2">
        <v>42911</v>
      </c>
      <c r="J2710" t="s">
        <v>2644</v>
      </c>
      <c r="K2710" t="s">
        <v>30</v>
      </c>
      <c r="L2710">
        <v>94110</v>
      </c>
      <c r="M2710">
        <v>481</v>
      </c>
      <c r="N2710" t="s">
        <v>1187</v>
      </c>
      <c r="O2710">
        <v>57</v>
      </c>
      <c r="P2710">
        <v>5</v>
      </c>
      <c r="Q2710" t="s">
        <v>32</v>
      </c>
      <c r="R2710" t="s">
        <v>8304</v>
      </c>
      <c r="S2710">
        <v>57.36</v>
      </c>
      <c r="T2710">
        <v>205</v>
      </c>
      <c r="U2710" t="s">
        <v>19</v>
      </c>
      <c r="V2710" s="2">
        <v>42916</v>
      </c>
      <c r="W2710" t="s">
        <v>39</v>
      </c>
      <c r="X2710" t="s">
        <v>34</v>
      </c>
      <c r="Y2710" t="s">
        <v>47</v>
      </c>
    </row>
    <row r="2711" spans="1:25" hidden="1" x14ac:dyDescent="0.35">
      <c r="A2711">
        <v>5</v>
      </c>
      <c r="B2711" t="s">
        <v>43</v>
      </c>
      <c r="C2711">
        <v>6</v>
      </c>
      <c r="D2711" t="s">
        <v>26</v>
      </c>
      <c r="E2711" t="s">
        <v>171</v>
      </c>
      <c r="F2711" t="s">
        <v>13</v>
      </c>
      <c r="G2711" t="s">
        <v>5912</v>
      </c>
      <c r="H2711" s="1">
        <v>0</v>
      </c>
      <c r="I2711" s="2">
        <v>43053</v>
      </c>
      <c r="J2711" t="s">
        <v>6364</v>
      </c>
      <c r="K2711" t="s">
        <v>102</v>
      </c>
      <c r="L2711">
        <v>10035</v>
      </c>
      <c r="M2711">
        <v>936</v>
      </c>
      <c r="N2711" t="s">
        <v>8268</v>
      </c>
      <c r="O2711">
        <v>17</v>
      </c>
      <c r="P2711">
        <v>5</v>
      </c>
      <c r="Q2711" t="s">
        <v>104</v>
      </c>
      <c r="R2711" t="s">
        <v>8304</v>
      </c>
      <c r="S2711">
        <v>16.649999999999999</v>
      </c>
      <c r="T2711">
        <v>37</v>
      </c>
      <c r="U2711" t="s">
        <v>33</v>
      </c>
      <c r="V2711" s="2">
        <v>43058</v>
      </c>
      <c r="W2711" t="s">
        <v>39</v>
      </c>
      <c r="X2711" t="s">
        <v>175</v>
      </c>
      <c r="Y2711" t="s">
        <v>64</v>
      </c>
    </row>
    <row r="2712" spans="1:25" hidden="1" x14ac:dyDescent="0.35">
      <c r="A2712">
        <v>5</v>
      </c>
      <c r="B2712" t="s">
        <v>43</v>
      </c>
      <c r="C2712">
        <v>6</v>
      </c>
      <c r="D2712" t="s">
        <v>50</v>
      </c>
      <c r="E2712" t="s">
        <v>171</v>
      </c>
      <c r="F2712" t="s">
        <v>13</v>
      </c>
      <c r="G2712" t="s">
        <v>5912</v>
      </c>
      <c r="H2712" s="1">
        <v>0</v>
      </c>
      <c r="I2712" s="2">
        <v>43053</v>
      </c>
      <c r="J2712" t="s">
        <v>6364</v>
      </c>
      <c r="K2712" t="s">
        <v>102</v>
      </c>
      <c r="L2712">
        <v>10035</v>
      </c>
      <c r="M2712">
        <v>915</v>
      </c>
      <c r="N2712" t="s">
        <v>1237</v>
      </c>
      <c r="O2712">
        <v>24</v>
      </c>
      <c r="P2712">
        <v>2</v>
      </c>
      <c r="Q2712" t="s">
        <v>104</v>
      </c>
      <c r="R2712" t="s">
        <v>8304</v>
      </c>
      <c r="S2712">
        <v>23.96</v>
      </c>
      <c r="T2712">
        <v>60</v>
      </c>
      <c r="U2712" t="s">
        <v>33</v>
      </c>
      <c r="V2712" s="2">
        <v>43058</v>
      </c>
      <c r="W2712" t="s">
        <v>39</v>
      </c>
      <c r="X2712" t="s">
        <v>175</v>
      </c>
      <c r="Y2712" t="s">
        <v>113</v>
      </c>
    </row>
    <row r="2713" spans="1:25" hidden="1" x14ac:dyDescent="0.35">
      <c r="A2713">
        <v>5</v>
      </c>
      <c r="B2713" t="s">
        <v>43</v>
      </c>
      <c r="C2713">
        <v>6</v>
      </c>
      <c r="D2713" t="s">
        <v>50</v>
      </c>
      <c r="E2713" t="s">
        <v>171</v>
      </c>
      <c r="F2713" t="s">
        <v>13</v>
      </c>
      <c r="G2713" t="s">
        <v>5912</v>
      </c>
      <c r="H2713" s="1">
        <v>0</v>
      </c>
      <c r="I2713" s="2">
        <v>43053</v>
      </c>
      <c r="J2713" t="s">
        <v>6364</v>
      </c>
      <c r="K2713" t="s">
        <v>102</v>
      </c>
      <c r="L2713">
        <v>10035</v>
      </c>
      <c r="M2713">
        <v>920</v>
      </c>
      <c r="N2713" t="s">
        <v>4849</v>
      </c>
      <c r="O2713">
        <v>2</v>
      </c>
      <c r="P2713">
        <v>2</v>
      </c>
      <c r="Q2713" t="s">
        <v>104</v>
      </c>
      <c r="R2713" t="s">
        <v>8304</v>
      </c>
      <c r="S2713">
        <v>2.2599999999999998</v>
      </c>
      <c r="T2713">
        <v>38</v>
      </c>
      <c r="U2713" t="s">
        <v>33</v>
      </c>
      <c r="V2713" s="2">
        <v>43058</v>
      </c>
      <c r="W2713" t="s">
        <v>39</v>
      </c>
      <c r="X2713" t="s">
        <v>175</v>
      </c>
      <c r="Y2713" t="s">
        <v>113</v>
      </c>
    </row>
    <row r="2714" spans="1:25" hidden="1" x14ac:dyDescent="0.35">
      <c r="A2714">
        <v>4</v>
      </c>
      <c r="B2714" t="s">
        <v>43</v>
      </c>
      <c r="C2714">
        <v>6</v>
      </c>
      <c r="D2714" t="s">
        <v>11</v>
      </c>
      <c r="E2714" t="s">
        <v>171</v>
      </c>
      <c r="F2714" t="s">
        <v>13</v>
      </c>
      <c r="G2714" t="s">
        <v>2261</v>
      </c>
      <c r="H2714" s="1">
        <v>0.2</v>
      </c>
      <c r="I2714" s="2">
        <v>43069</v>
      </c>
      <c r="J2714" t="s">
        <v>2427</v>
      </c>
      <c r="K2714" t="s">
        <v>102</v>
      </c>
      <c r="L2714">
        <v>10035</v>
      </c>
      <c r="M2714">
        <v>838</v>
      </c>
      <c r="N2714" t="s">
        <v>1628</v>
      </c>
      <c r="O2714">
        <v>43</v>
      </c>
      <c r="P2714">
        <v>12</v>
      </c>
      <c r="Q2714" t="s">
        <v>104</v>
      </c>
      <c r="R2714" t="s">
        <v>8304</v>
      </c>
      <c r="S2714">
        <v>42.59</v>
      </c>
      <c r="T2714">
        <v>681</v>
      </c>
      <c r="U2714" t="s">
        <v>19</v>
      </c>
      <c r="V2714" s="2">
        <v>43073</v>
      </c>
      <c r="W2714" t="s">
        <v>39</v>
      </c>
      <c r="X2714" t="s">
        <v>175</v>
      </c>
      <c r="Y2714" t="s">
        <v>22</v>
      </c>
    </row>
    <row r="2715" spans="1:25" hidden="1" x14ac:dyDescent="0.35">
      <c r="A2715">
        <v>4</v>
      </c>
      <c r="B2715" t="s">
        <v>43</v>
      </c>
      <c r="C2715">
        <v>6</v>
      </c>
      <c r="D2715" t="s">
        <v>26</v>
      </c>
      <c r="E2715" t="s">
        <v>171</v>
      </c>
      <c r="F2715" t="s">
        <v>13</v>
      </c>
      <c r="G2715" t="s">
        <v>2261</v>
      </c>
      <c r="H2715" s="1">
        <v>0</v>
      </c>
      <c r="I2715" s="2">
        <v>43069</v>
      </c>
      <c r="J2715" t="s">
        <v>2427</v>
      </c>
      <c r="K2715" t="s">
        <v>102</v>
      </c>
      <c r="L2715">
        <v>10035</v>
      </c>
      <c r="M2715">
        <v>274</v>
      </c>
      <c r="N2715" t="s">
        <v>2920</v>
      </c>
      <c r="O2715">
        <v>11</v>
      </c>
      <c r="P2715">
        <v>7</v>
      </c>
      <c r="Q2715" t="s">
        <v>104</v>
      </c>
      <c r="R2715" t="s">
        <v>8304</v>
      </c>
      <c r="S2715">
        <v>10.88</v>
      </c>
      <c r="T2715">
        <v>24</v>
      </c>
      <c r="U2715" t="s">
        <v>19</v>
      </c>
      <c r="V2715" s="2">
        <v>43073</v>
      </c>
      <c r="W2715" t="s">
        <v>39</v>
      </c>
      <c r="X2715" t="s">
        <v>175</v>
      </c>
      <c r="Y2715" t="s">
        <v>64</v>
      </c>
    </row>
    <row r="2716" spans="1:25" x14ac:dyDescent="0.35">
      <c r="A2716">
        <v>3</v>
      </c>
      <c r="B2716" t="s">
        <v>10</v>
      </c>
      <c r="C2716">
        <v>3</v>
      </c>
      <c r="D2716" t="s">
        <v>26</v>
      </c>
      <c r="E2716" t="s">
        <v>27</v>
      </c>
      <c r="F2716" t="s">
        <v>13</v>
      </c>
      <c r="G2716" t="s">
        <v>723</v>
      </c>
      <c r="H2716" s="1">
        <v>0.2</v>
      </c>
      <c r="I2716" s="2">
        <v>42979</v>
      </c>
      <c r="J2716" t="s">
        <v>724</v>
      </c>
      <c r="K2716" t="s">
        <v>30</v>
      </c>
      <c r="L2716">
        <v>90045</v>
      </c>
      <c r="M2716">
        <v>1519</v>
      </c>
      <c r="N2716" t="s">
        <v>725</v>
      </c>
      <c r="O2716">
        <v>2</v>
      </c>
      <c r="P2716">
        <v>1</v>
      </c>
      <c r="Q2716" t="s">
        <v>32</v>
      </c>
      <c r="R2716" t="s">
        <v>8304</v>
      </c>
      <c r="S2716">
        <v>1.6</v>
      </c>
      <c r="T2716">
        <v>5</v>
      </c>
      <c r="U2716" t="s">
        <v>19</v>
      </c>
      <c r="V2716" s="2">
        <v>42982</v>
      </c>
      <c r="W2716" t="s">
        <v>20</v>
      </c>
      <c r="X2716" t="s">
        <v>34</v>
      </c>
      <c r="Y2716" t="s">
        <v>54</v>
      </c>
    </row>
    <row r="2717" spans="1:25" x14ac:dyDescent="0.35">
      <c r="A2717">
        <v>3</v>
      </c>
      <c r="B2717" t="s">
        <v>10</v>
      </c>
      <c r="C2717">
        <v>3</v>
      </c>
      <c r="D2717" t="s">
        <v>50</v>
      </c>
      <c r="E2717" t="s">
        <v>27</v>
      </c>
      <c r="F2717" t="s">
        <v>13</v>
      </c>
      <c r="G2717" t="s">
        <v>723</v>
      </c>
      <c r="H2717" s="1">
        <v>0.2</v>
      </c>
      <c r="I2717" s="2">
        <v>42979</v>
      </c>
      <c r="J2717" t="s">
        <v>724</v>
      </c>
      <c r="K2717" t="s">
        <v>30</v>
      </c>
      <c r="L2717">
        <v>90045</v>
      </c>
      <c r="M2717">
        <v>798</v>
      </c>
      <c r="N2717" t="s">
        <v>726</v>
      </c>
      <c r="O2717">
        <v>336</v>
      </c>
      <c r="P2717">
        <v>2</v>
      </c>
      <c r="Q2717" t="s">
        <v>32</v>
      </c>
      <c r="R2717" t="s">
        <v>8304</v>
      </c>
      <c r="S2717">
        <v>335.99</v>
      </c>
      <c r="T2717">
        <v>960</v>
      </c>
      <c r="U2717" t="s">
        <v>19</v>
      </c>
      <c r="V2717" s="2">
        <v>42982</v>
      </c>
      <c r="W2717" t="s">
        <v>20</v>
      </c>
      <c r="X2717" t="s">
        <v>34</v>
      </c>
      <c r="Y2717" t="s">
        <v>727</v>
      </c>
    </row>
    <row r="2718" spans="1:25" x14ac:dyDescent="0.35">
      <c r="A2718">
        <v>3</v>
      </c>
      <c r="B2718" t="s">
        <v>10</v>
      </c>
      <c r="C2718">
        <v>3</v>
      </c>
      <c r="D2718" t="s">
        <v>26</v>
      </c>
      <c r="E2718" t="s">
        <v>27</v>
      </c>
      <c r="F2718" t="s">
        <v>13</v>
      </c>
      <c r="G2718" t="s">
        <v>723</v>
      </c>
      <c r="H2718" s="1">
        <v>0.2</v>
      </c>
      <c r="I2718" s="2">
        <v>42979</v>
      </c>
      <c r="J2718" t="s">
        <v>724</v>
      </c>
      <c r="K2718" t="s">
        <v>30</v>
      </c>
      <c r="L2718">
        <v>90045</v>
      </c>
      <c r="M2718">
        <v>260</v>
      </c>
      <c r="N2718" t="s">
        <v>728</v>
      </c>
      <c r="O2718">
        <v>4</v>
      </c>
      <c r="P2718">
        <v>4</v>
      </c>
      <c r="Q2718" t="s">
        <v>32</v>
      </c>
      <c r="R2718" t="s">
        <v>8304</v>
      </c>
      <c r="S2718">
        <v>4.49</v>
      </c>
      <c r="T2718">
        <v>14</v>
      </c>
      <c r="U2718" t="s">
        <v>19</v>
      </c>
      <c r="V2718" s="2">
        <v>42982</v>
      </c>
      <c r="W2718" t="s">
        <v>20</v>
      </c>
      <c r="X2718" t="s">
        <v>34</v>
      </c>
      <c r="Y2718" t="s">
        <v>54</v>
      </c>
    </row>
    <row r="2719" spans="1:25" hidden="1" x14ac:dyDescent="0.35">
      <c r="A2719">
        <v>2</v>
      </c>
      <c r="B2719" t="s">
        <v>25</v>
      </c>
      <c r="C2719">
        <v>1</v>
      </c>
      <c r="D2719" t="s">
        <v>11</v>
      </c>
      <c r="E2719" t="s">
        <v>1329</v>
      </c>
      <c r="F2719" t="s">
        <v>13</v>
      </c>
      <c r="G2719" t="s">
        <v>1629</v>
      </c>
      <c r="H2719" s="1">
        <v>0</v>
      </c>
      <c r="I2719" s="2">
        <v>42841</v>
      </c>
      <c r="J2719" t="s">
        <v>1630</v>
      </c>
      <c r="K2719" t="s">
        <v>16</v>
      </c>
      <c r="L2719">
        <v>22980</v>
      </c>
      <c r="M2719">
        <v>1536</v>
      </c>
      <c r="N2719" t="s">
        <v>1631</v>
      </c>
      <c r="O2719">
        <v>120</v>
      </c>
      <c r="P2719">
        <v>7</v>
      </c>
      <c r="Q2719" t="s">
        <v>18</v>
      </c>
      <c r="R2719" t="s">
        <v>8304</v>
      </c>
      <c r="S2719">
        <v>119.69</v>
      </c>
      <c r="T2719">
        <v>1197</v>
      </c>
      <c r="U2719" t="s">
        <v>19</v>
      </c>
      <c r="V2719" s="2">
        <v>42843</v>
      </c>
      <c r="W2719" t="s">
        <v>130</v>
      </c>
      <c r="X2719" t="s">
        <v>205</v>
      </c>
      <c r="Y2719" t="s">
        <v>47</v>
      </c>
    </row>
    <row r="2720" spans="1:25" hidden="1" x14ac:dyDescent="0.35">
      <c r="A2720">
        <v>2</v>
      </c>
      <c r="B2720" t="s">
        <v>25</v>
      </c>
      <c r="C2720">
        <v>1</v>
      </c>
      <c r="D2720" t="s">
        <v>11</v>
      </c>
      <c r="E2720" t="s">
        <v>1329</v>
      </c>
      <c r="F2720" t="s">
        <v>13</v>
      </c>
      <c r="G2720" t="s">
        <v>1629</v>
      </c>
      <c r="H2720" s="1">
        <v>0</v>
      </c>
      <c r="I2720" s="2">
        <v>42841</v>
      </c>
      <c r="J2720" t="s">
        <v>1630</v>
      </c>
      <c r="K2720" t="s">
        <v>16</v>
      </c>
      <c r="L2720">
        <v>22980</v>
      </c>
      <c r="M2720">
        <v>1228</v>
      </c>
      <c r="N2720" t="s">
        <v>8125</v>
      </c>
      <c r="O2720">
        <v>126</v>
      </c>
      <c r="P2720">
        <v>9</v>
      </c>
      <c r="Q2720" t="s">
        <v>18</v>
      </c>
      <c r="R2720" t="s">
        <v>8304</v>
      </c>
      <c r="S2720">
        <v>125.58</v>
      </c>
      <c r="T2720">
        <v>523</v>
      </c>
      <c r="U2720" t="s">
        <v>19</v>
      </c>
      <c r="V2720" s="2">
        <v>42843</v>
      </c>
      <c r="W2720" t="s">
        <v>130</v>
      </c>
      <c r="X2720" t="s">
        <v>205</v>
      </c>
      <c r="Y2720" t="s">
        <v>22</v>
      </c>
    </row>
    <row r="2721" spans="1:25" hidden="1" x14ac:dyDescent="0.35">
      <c r="A2721">
        <v>2</v>
      </c>
      <c r="B2721" t="s">
        <v>25</v>
      </c>
      <c r="C2721">
        <v>1</v>
      </c>
      <c r="D2721" t="s">
        <v>26</v>
      </c>
      <c r="E2721" t="s">
        <v>1329</v>
      </c>
      <c r="F2721" t="s">
        <v>13</v>
      </c>
      <c r="G2721" t="s">
        <v>1629</v>
      </c>
      <c r="H2721" s="1">
        <v>0</v>
      </c>
      <c r="I2721" s="2">
        <v>42841</v>
      </c>
      <c r="J2721" t="s">
        <v>1630</v>
      </c>
      <c r="K2721" t="s">
        <v>16</v>
      </c>
      <c r="L2721">
        <v>22980</v>
      </c>
      <c r="M2721">
        <v>408</v>
      </c>
      <c r="N2721" t="s">
        <v>1451</v>
      </c>
      <c r="O2721">
        <v>5</v>
      </c>
      <c r="P2721">
        <v>1</v>
      </c>
      <c r="Q2721" t="s">
        <v>18</v>
      </c>
      <c r="R2721" t="s">
        <v>8304</v>
      </c>
      <c r="S2721">
        <v>4.57</v>
      </c>
      <c r="T2721">
        <v>9</v>
      </c>
      <c r="U2721" t="s">
        <v>19</v>
      </c>
      <c r="V2721" s="2">
        <v>42843</v>
      </c>
      <c r="W2721" t="s">
        <v>130</v>
      </c>
      <c r="X2721" t="s">
        <v>205</v>
      </c>
      <c r="Y2721" t="s">
        <v>54</v>
      </c>
    </row>
    <row r="2722" spans="1:25" hidden="1" x14ac:dyDescent="0.35">
      <c r="A2722">
        <v>2</v>
      </c>
      <c r="B2722" t="s">
        <v>25</v>
      </c>
      <c r="C2722">
        <v>1</v>
      </c>
      <c r="D2722" t="s">
        <v>50</v>
      </c>
      <c r="E2722" t="s">
        <v>1329</v>
      </c>
      <c r="F2722" t="s">
        <v>13</v>
      </c>
      <c r="G2722" t="s">
        <v>1629</v>
      </c>
      <c r="H2722" s="1">
        <v>0</v>
      </c>
      <c r="I2722" s="2">
        <v>42841</v>
      </c>
      <c r="J2722" t="s">
        <v>1630</v>
      </c>
      <c r="K2722" t="s">
        <v>16</v>
      </c>
      <c r="L2722">
        <v>22980</v>
      </c>
      <c r="M2722">
        <v>972</v>
      </c>
      <c r="N2722" t="s">
        <v>58</v>
      </c>
      <c r="O2722">
        <v>148</v>
      </c>
      <c r="P2722">
        <v>2</v>
      </c>
      <c r="Q2722" t="s">
        <v>18</v>
      </c>
      <c r="R2722" t="s">
        <v>8304</v>
      </c>
      <c r="S2722">
        <v>148.11000000000001</v>
      </c>
      <c r="T2722">
        <v>570</v>
      </c>
      <c r="U2722" t="s">
        <v>19</v>
      </c>
      <c r="V2722" s="2">
        <v>42843</v>
      </c>
      <c r="W2722" t="s">
        <v>130</v>
      </c>
      <c r="X2722" t="s">
        <v>205</v>
      </c>
      <c r="Y2722" t="s">
        <v>52</v>
      </c>
    </row>
    <row r="2723" spans="1:25" hidden="1" x14ac:dyDescent="0.35">
      <c r="A2723">
        <v>6</v>
      </c>
      <c r="B2723" t="s">
        <v>10</v>
      </c>
      <c r="C2723">
        <v>6</v>
      </c>
      <c r="D2723" t="s">
        <v>11</v>
      </c>
      <c r="E2723" t="s">
        <v>65</v>
      </c>
      <c r="F2723" t="s">
        <v>13</v>
      </c>
      <c r="G2723" t="s">
        <v>7152</v>
      </c>
      <c r="H2723" s="1">
        <v>0</v>
      </c>
      <c r="I2723" s="2">
        <v>42984</v>
      </c>
      <c r="J2723" t="s">
        <v>7153</v>
      </c>
      <c r="K2723" t="s">
        <v>30</v>
      </c>
      <c r="L2723">
        <v>98103</v>
      </c>
      <c r="M2723">
        <v>876</v>
      </c>
      <c r="N2723" t="s">
        <v>8196</v>
      </c>
      <c r="O2723">
        <v>75</v>
      </c>
      <c r="P2723">
        <v>3</v>
      </c>
      <c r="Q2723" t="s">
        <v>32</v>
      </c>
      <c r="R2723" t="s">
        <v>8304</v>
      </c>
      <c r="S2723">
        <v>74.81</v>
      </c>
      <c r="T2723">
        <v>192</v>
      </c>
      <c r="U2723" t="s">
        <v>76</v>
      </c>
      <c r="V2723" s="2">
        <v>42990</v>
      </c>
      <c r="W2723" t="s">
        <v>39</v>
      </c>
      <c r="X2723" t="s">
        <v>69</v>
      </c>
      <c r="Y2723" t="s">
        <v>47</v>
      </c>
    </row>
    <row r="2724" spans="1:25" hidden="1" x14ac:dyDescent="0.35">
      <c r="A2724">
        <v>6</v>
      </c>
      <c r="B2724" t="s">
        <v>10</v>
      </c>
      <c r="C2724">
        <v>6</v>
      </c>
      <c r="D2724" t="s">
        <v>26</v>
      </c>
      <c r="E2724" t="s">
        <v>65</v>
      </c>
      <c r="F2724" t="s">
        <v>13</v>
      </c>
      <c r="G2724" t="s">
        <v>7152</v>
      </c>
      <c r="H2724" s="1">
        <v>0.2</v>
      </c>
      <c r="I2724" s="2">
        <v>42984</v>
      </c>
      <c r="J2724" t="s">
        <v>7153</v>
      </c>
      <c r="K2724" t="s">
        <v>30</v>
      </c>
      <c r="L2724">
        <v>98103</v>
      </c>
      <c r="M2724">
        <v>50</v>
      </c>
      <c r="N2724" t="s">
        <v>749</v>
      </c>
      <c r="O2724">
        <v>2</v>
      </c>
      <c r="P2724">
        <v>2</v>
      </c>
      <c r="Q2724" t="s">
        <v>32</v>
      </c>
      <c r="R2724" t="s">
        <v>8304</v>
      </c>
      <c r="S2724">
        <v>2.13</v>
      </c>
      <c r="T2724">
        <v>6</v>
      </c>
      <c r="U2724" t="s">
        <v>76</v>
      </c>
      <c r="V2724" s="2">
        <v>42990</v>
      </c>
      <c r="W2724" t="s">
        <v>39</v>
      </c>
      <c r="X2724" t="s">
        <v>69</v>
      </c>
      <c r="Y2724" t="s">
        <v>54</v>
      </c>
    </row>
    <row r="2725" spans="1:25" hidden="1" x14ac:dyDescent="0.35">
      <c r="A2725">
        <v>4</v>
      </c>
      <c r="B2725" t="s">
        <v>43</v>
      </c>
      <c r="C2725">
        <v>6</v>
      </c>
      <c r="D2725" t="s">
        <v>11</v>
      </c>
      <c r="E2725" t="s">
        <v>1223</v>
      </c>
      <c r="F2725" t="s">
        <v>13</v>
      </c>
      <c r="G2725" t="s">
        <v>1224</v>
      </c>
      <c r="H2725" s="1">
        <v>0</v>
      </c>
      <c r="I2725" s="2">
        <v>43068</v>
      </c>
      <c r="J2725" t="s">
        <v>1225</v>
      </c>
      <c r="K2725" t="s">
        <v>73</v>
      </c>
      <c r="L2725">
        <v>48126</v>
      </c>
      <c r="M2725">
        <v>764</v>
      </c>
      <c r="N2725" t="s">
        <v>8118</v>
      </c>
      <c r="O2725">
        <v>88</v>
      </c>
      <c r="P2725">
        <v>2</v>
      </c>
      <c r="Q2725" t="s">
        <v>75</v>
      </c>
      <c r="R2725" t="s">
        <v>8304</v>
      </c>
      <c r="S2725">
        <v>87.57</v>
      </c>
      <c r="T2725">
        <v>302</v>
      </c>
      <c r="U2725" t="s">
        <v>33</v>
      </c>
      <c r="V2725" s="2">
        <v>43072</v>
      </c>
      <c r="W2725" t="s">
        <v>39</v>
      </c>
      <c r="X2725" t="s">
        <v>156</v>
      </c>
      <c r="Y2725" t="s">
        <v>24</v>
      </c>
    </row>
    <row r="2726" spans="1:25" hidden="1" x14ac:dyDescent="0.35">
      <c r="A2726">
        <v>4</v>
      </c>
      <c r="B2726" t="s">
        <v>43</v>
      </c>
      <c r="C2726">
        <v>6</v>
      </c>
      <c r="D2726" t="s">
        <v>26</v>
      </c>
      <c r="E2726" t="s">
        <v>1223</v>
      </c>
      <c r="F2726" t="s">
        <v>13</v>
      </c>
      <c r="G2726" t="s">
        <v>1224</v>
      </c>
      <c r="H2726" s="1">
        <v>0.1</v>
      </c>
      <c r="I2726" s="2">
        <v>43068</v>
      </c>
      <c r="J2726" t="s">
        <v>1225</v>
      </c>
      <c r="K2726" t="s">
        <v>73</v>
      </c>
      <c r="L2726">
        <v>48126</v>
      </c>
      <c r="M2726">
        <v>854</v>
      </c>
      <c r="N2726" t="s">
        <v>1226</v>
      </c>
      <c r="O2726">
        <v>179</v>
      </c>
      <c r="P2726">
        <v>5</v>
      </c>
      <c r="Q2726" t="s">
        <v>75</v>
      </c>
      <c r="R2726" t="s">
        <v>8304</v>
      </c>
      <c r="S2726">
        <v>178.9</v>
      </c>
      <c r="T2726">
        <v>555</v>
      </c>
      <c r="U2726" t="s">
        <v>33</v>
      </c>
      <c r="V2726" s="2">
        <v>43072</v>
      </c>
      <c r="W2726" t="s">
        <v>39</v>
      </c>
      <c r="X2726" t="s">
        <v>156</v>
      </c>
      <c r="Y2726" t="s">
        <v>56</v>
      </c>
    </row>
    <row r="2727" spans="1:25" hidden="1" x14ac:dyDescent="0.35">
      <c r="A2727">
        <v>4</v>
      </c>
      <c r="B2727" t="s">
        <v>43</v>
      </c>
      <c r="C2727">
        <v>6</v>
      </c>
      <c r="D2727" t="s">
        <v>26</v>
      </c>
      <c r="E2727" t="s">
        <v>1223</v>
      </c>
      <c r="F2727" t="s">
        <v>13</v>
      </c>
      <c r="G2727" t="s">
        <v>1224</v>
      </c>
      <c r="H2727" s="1">
        <v>0</v>
      </c>
      <c r="I2727" s="2">
        <v>43068</v>
      </c>
      <c r="J2727" t="s">
        <v>1225</v>
      </c>
      <c r="K2727" t="s">
        <v>73</v>
      </c>
      <c r="L2727">
        <v>48126</v>
      </c>
      <c r="M2727">
        <v>1098</v>
      </c>
      <c r="N2727" t="s">
        <v>1227</v>
      </c>
      <c r="O2727">
        <v>131</v>
      </c>
      <c r="P2727">
        <v>4</v>
      </c>
      <c r="Q2727" t="s">
        <v>75</v>
      </c>
      <c r="R2727" t="s">
        <v>8304</v>
      </c>
      <c r="S2727">
        <v>130.87</v>
      </c>
      <c r="T2727">
        <v>523</v>
      </c>
      <c r="U2727" t="s">
        <v>33</v>
      </c>
      <c r="V2727" s="2">
        <v>43072</v>
      </c>
      <c r="W2727" t="s">
        <v>39</v>
      </c>
      <c r="X2727" t="s">
        <v>156</v>
      </c>
      <c r="Y2727" t="s">
        <v>42</v>
      </c>
    </row>
    <row r="2728" spans="1:25" hidden="1" x14ac:dyDescent="0.35">
      <c r="A2728">
        <v>4</v>
      </c>
      <c r="B2728" t="s">
        <v>43</v>
      </c>
      <c r="C2728">
        <v>6</v>
      </c>
      <c r="D2728" t="s">
        <v>26</v>
      </c>
      <c r="E2728" t="s">
        <v>1223</v>
      </c>
      <c r="F2728" t="s">
        <v>13</v>
      </c>
      <c r="G2728" t="s">
        <v>1224</v>
      </c>
      <c r="H2728" s="1">
        <v>0</v>
      </c>
      <c r="I2728" s="2">
        <v>43068</v>
      </c>
      <c r="J2728" t="s">
        <v>1225</v>
      </c>
      <c r="K2728" t="s">
        <v>73</v>
      </c>
      <c r="L2728">
        <v>48126</v>
      </c>
      <c r="M2728">
        <v>361</v>
      </c>
      <c r="N2728" t="s">
        <v>120</v>
      </c>
      <c r="O2728">
        <v>47</v>
      </c>
      <c r="P2728">
        <v>9</v>
      </c>
      <c r="Q2728" t="s">
        <v>75</v>
      </c>
      <c r="R2728" t="s">
        <v>8304</v>
      </c>
      <c r="S2728">
        <v>46.93</v>
      </c>
      <c r="T2728">
        <v>162</v>
      </c>
      <c r="U2728" t="s">
        <v>33</v>
      </c>
      <c r="V2728" s="2">
        <v>43072</v>
      </c>
      <c r="W2728" t="s">
        <v>39</v>
      </c>
      <c r="X2728" t="s">
        <v>156</v>
      </c>
      <c r="Y2728" t="s">
        <v>49</v>
      </c>
    </row>
    <row r="2729" spans="1:25" x14ac:dyDescent="0.35">
      <c r="A2729">
        <v>7</v>
      </c>
      <c r="B2729" t="s">
        <v>25</v>
      </c>
      <c r="C2729">
        <v>6</v>
      </c>
      <c r="D2729" t="s">
        <v>26</v>
      </c>
      <c r="E2729" t="s">
        <v>27</v>
      </c>
      <c r="F2729" t="s">
        <v>13</v>
      </c>
      <c r="G2729" t="s">
        <v>824</v>
      </c>
      <c r="H2729" s="1">
        <v>0</v>
      </c>
      <c r="I2729" s="2">
        <v>42817</v>
      </c>
      <c r="J2729" t="s">
        <v>6601</v>
      </c>
      <c r="K2729" t="s">
        <v>30</v>
      </c>
      <c r="L2729">
        <v>90049</v>
      </c>
      <c r="M2729">
        <v>1346</v>
      </c>
      <c r="N2729" t="s">
        <v>8241</v>
      </c>
      <c r="O2729">
        <v>17</v>
      </c>
      <c r="P2729">
        <v>4</v>
      </c>
      <c r="Q2729" t="s">
        <v>32</v>
      </c>
      <c r="R2729" t="s">
        <v>8304</v>
      </c>
      <c r="S2729">
        <v>16.68</v>
      </c>
      <c r="T2729">
        <v>33</v>
      </c>
      <c r="U2729" t="s">
        <v>33</v>
      </c>
      <c r="V2729" s="2">
        <v>42824</v>
      </c>
      <c r="W2729" t="s">
        <v>39</v>
      </c>
      <c r="X2729" t="s">
        <v>34</v>
      </c>
      <c r="Y2729" t="s">
        <v>64</v>
      </c>
    </row>
    <row r="2730" spans="1:25" hidden="1" x14ac:dyDescent="0.35">
      <c r="A2730">
        <v>5</v>
      </c>
      <c r="B2730" t="s">
        <v>43</v>
      </c>
      <c r="C2730">
        <v>6</v>
      </c>
      <c r="D2730" t="s">
        <v>26</v>
      </c>
      <c r="E2730" t="s">
        <v>99</v>
      </c>
      <c r="F2730" t="s">
        <v>13</v>
      </c>
      <c r="G2730" t="s">
        <v>1651</v>
      </c>
      <c r="H2730" s="1">
        <v>0.2</v>
      </c>
      <c r="I2730" s="2">
        <v>42954</v>
      </c>
      <c r="J2730" t="s">
        <v>4230</v>
      </c>
      <c r="K2730" t="s">
        <v>102</v>
      </c>
      <c r="L2730">
        <v>19120</v>
      </c>
      <c r="M2730">
        <v>1500</v>
      </c>
      <c r="N2730" t="s">
        <v>3327</v>
      </c>
      <c r="O2730">
        <v>11</v>
      </c>
      <c r="P2730">
        <v>10</v>
      </c>
      <c r="Q2730" t="s">
        <v>104</v>
      </c>
      <c r="R2730" t="s">
        <v>8304</v>
      </c>
      <c r="S2730">
        <v>10.68</v>
      </c>
      <c r="T2730">
        <v>107</v>
      </c>
      <c r="U2730" t="s">
        <v>19</v>
      </c>
      <c r="V2730" s="2">
        <v>42959</v>
      </c>
      <c r="W2730" t="s">
        <v>39</v>
      </c>
      <c r="X2730" t="s">
        <v>105</v>
      </c>
      <c r="Y2730" t="s">
        <v>49</v>
      </c>
    </row>
    <row r="2731" spans="1:25" hidden="1" x14ac:dyDescent="0.35">
      <c r="A2731">
        <v>4</v>
      </c>
      <c r="B2731" t="s">
        <v>43</v>
      </c>
      <c r="C2731">
        <v>6</v>
      </c>
      <c r="D2731" t="s">
        <v>26</v>
      </c>
      <c r="E2731" t="s">
        <v>906</v>
      </c>
      <c r="F2731" t="s">
        <v>13</v>
      </c>
      <c r="G2731" t="s">
        <v>1906</v>
      </c>
      <c r="H2731" s="1">
        <v>0.7</v>
      </c>
      <c r="I2731" s="2">
        <v>42991</v>
      </c>
      <c r="J2731" t="s">
        <v>4433</v>
      </c>
      <c r="K2731" t="s">
        <v>16</v>
      </c>
      <c r="L2731">
        <v>28540</v>
      </c>
      <c r="M2731">
        <v>795</v>
      </c>
      <c r="N2731" t="s">
        <v>2986</v>
      </c>
      <c r="O2731">
        <v>-10</v>
      </c>
      <c r="P2731">
        <v>4</v>
      </c>
      <c r="Q2731" t="s">
        <v>18</v>
      </c>
      <c r="R2731" t="s">
        <v>8304</v>
      </c>
      <c r="S2731">
        <v>-10.039999999999999</v>
      </c>
      <c r="T2731">
        <v>13</v>
      </c>
      <c r="U2731" t="s">
        <v>19</v>
      </c>
      <c r="V2731" s="2">
        <v>42995</v>
      </c>
      <c r="W2731" t="s">
        <v>39</v>
      </c>
      <c r="X2731" t="s">
        <v>63</v>
      </c>
      <c r="Y2731" t="s">
        <v>54</v>
      </c>
    </row>
    <row r="2732" spans="1:25" hidden="1" x14ac:dyDescent="0.35">
      <c r="A2732">
        <v>2</v>
      </c>
      <c r="B2732" t="s">
        <v>43</v>
      </c>
      <c r="C2732">
        <v>3</v>
      </c>
      <c r="D2732" t="s">
        <v>50</v>
      </c>
      <c r="E2732" t="s">
        <v>65</v>
      </c>
      <c r="F2732" t="s">
        <v>13</v>
      </c>
      <c r="G2732" t="s">
        <v>398</v>
      </c>
      <c r="H2732" s="1">
        <v>0</v>
      </c>
      <c r="I2732" s="2">
        <v>42793</v>
      </c>
      <c r="J2732" t="s">
        <v>4929</v>
      </c>
      <c r="K2732" t="s">
        <v>30</v>
      </c>
      <c r="L2732">
        <v>98105</v>
      </c>
      <c r="M2732">
        <v>1095</v>
      </c>
      <c r="N2732" t="s">
        <v>786</v>
      </c>
      <c r="O2732">
        <v>81</v>
      </c>
      <c r="P2732">
        <v>9</v>
      </c>
      <c r="Q2732" t="s">
        <v>32</v>
      </c>
      <c r="R2732" t="s">
        <v>8304</v>
      </c>
      <c r="S2732">
        <v>80.84</v>
      </c>
      <c r="T2732">
        <v>539</v>
      </c>
      <c r="U2732" t="s">
        <v>19</v>
      </c>
      <c r="V2732" s="2">
        <v>42795</v>
      </c>
      <c r="W2732" t="s">
        <v>20</v>
      </c>
      <c r="X2732" t="s">
        <v>69</v>
      </c>
      <c r="Y2732" t="s">
        <v>113</v>
      </c>
    </row>
    <row r="2733" spans="1:25" hidden="1" x14ac:dyDescent="0.35">
      <c r="A2733">
        <v>7</v>
      </c>
      <c r="B2733" t="s">
        <v>25</v>
      </c>
      <c r="C2733">
        <v>6</v>
      </c>
      <c r="D2733" t="s">
        <v>26</v>
      </c>
      <c r="E2733" t="s">
        <v>99</v>
      </c>
      <c r="F2733" t="s">
        <v>13</v>
      </c>
      <c r="G2733" t="s">
        <v>5310</v>
      </c>
      <c r="H2733" s="1">
        <v>0.2</v>
      </c>
      <c r="I2733" s="2">
        <v>42870</v>
      </c>
      <c r="J2733" t="s">
        <v>6398</v>
      </c>
      <c r="K2733" t="s">
        <v>102</v>
      </c>
      <c r="L2733">
        <v>19140</v>
      </c>
      <c r="M2733">
        <v>647</v>
      </c>
      <c r="N2733" t="s">
        <v>1318</v>
      </c>
      <c r="O2733">
        <v>-10</v>
      </c>
      <c r="P2733">
        <v>2</v>
      </c>
      <c r="Q2733" t="s">
        <v>104</v>
      </c>
      <c r="R2733" t="s">
        <v>8304</v>
      </c>
      <c r="S2733">
        <v>-10.39</v>
      </c>
      <c r="T2733">
        <v>52</v>
      </c>
      <c r="U2733" t="s">
        <v>33</v>
      </c>
      <c r="V2733" s="2">
        <v>42877</v>
      </c>
      <c r="W2733" t="s">
        <v>39</v>
      </c>
      <c r="X2733" t="s">
        <v>105</v>
      </c>
      <c r="Y2733" t="s">
        <v>42</v>
      </c>
    </row>
    <row r="2734" spans="1:25" x14ac:dyDescent="0.35">
      <c r="A2734">
        <v>2</v>
      </c>
      <c r="B2734" t="s">
        <v>43</v>
      </c>
      <c r="C2734">
        <v>3</v>
      </c>
      <c r="D2734" t="s">
        <v>11</v>
      </c>
      <c r="E2734" t="s">
        <v>2072</v>
      </c>
      <c r="F2734" t="s">
        <v>13</v>
      </c>
      <c r="G2734" t="s">
        <v>1655</v>
      </c>
      <c r="H2734" s="1">
        <v>0.15</v>
      </c>
      <c r="I2734" s="2">
        <v>42933</v>
      </c>
      <c r="J2734" t="s">
        <v>2073</v>
      </c>
      <c r="K2734" t="s">
        <v>30</v>
      </c>
      <c r="L2734">
        <v>93309</v>
      </c>
      <c r="M2734">
        <v>1429</v>
      </c>
      <c r="N2734" t="s">
        <v>1500</v>
      </c>
      <c r="O2734">
        <v>-14</v>
      </c>
      <c r="P2734">
        <v>2</v>
      </c>
      <c r="Q2734" t="s">
        <v>32</v>
      </c>
      <c r="R2734" t="s">
        <v>8304</v>
      </c>
      <c r="S2734">
        <v>-13.8</v>
      </c>
      <c r="T2734">
        <v>195</v>
      </c>
      <c r="U2734" t="s">
        <v>19</v>
      </c>
      <c r="V2734" s="2">
        <v>42935</v>
      </c>
      <c r="W2734" t="s">
        <v>20</v>
      </c>
      <c r="X2734" t="s">
        <v>34</v>
      </c>
      <c r="Y2734" t="s">
        <v>22</v>
      </c>
    </row>
    <row r="2735" spans="1:25" hidden="1" x14ac:dyDescent="0.35">
      <c r="A2735">
        <v>3</v>
      </c>
      <c r="B2735" t="s">
        <v>25</v>
      </c>
      <c r="C2735">
        <v>1</v>
      </c>
      <c r="D2735" t="s">
        <v>26</v>
      </c>
      <c r="E2735" t="s">
        <v>2489</v>
      </c>
      <c r="F2735" t="s">
        <v>13</v>
      </c>
      <c r="G2735" t="s">
        <v>1390</v>
      </c>
      <c r="H2735" s="1">
        <v>0</v>
      </c>
      <c r="I2735" s="2">
        <v>43041</v>
      </c>
      <c r="J2735" t="s">
        <v>3010</v>
      </c>
      <c r="K2735" t="s">
        <v>16</v>
      </c>
      <c r="L2735">
        <v>23320</v>
      </c>
      <c r="M2735">
        <v>607</v>
      </c>
      <c r="N2735" t="s">
        <v>3011</v>
      </c>
      <c r="O2735">
        <v>55</v>
      </c>
      <c r="P2735">
        <v>4</v>
      </c>
      <c r="Q2735" t="s">
        <v>18</v>
      </c>
      <c r="R2735" t="s">
        <v>8304</v>
      </c>
      <c r="S2735">
        <v>55.36</v>
      </c>
      <c r="T2735">
        <v>198</v>
      </c>
      <c r="U2735" t="s">
        <v>19</v>
      </c>
      <c r="V2735" s="2">
        <v>43044</v>
      </c>
      <c r="W2735" t="s">
        <v>130</v>
      </c>
      <c r="X2735" t="s">
        <v>205</v>
      </c>
      <c r="Y2735" t="s">
        <v>56</v>
      </c>
    </row>
    <row r="2736" spans="1:25" hidden="1" x14ac:dyDescent="0.35">
      <c r="A2736">
        <v>3</v>
      </c>
      <c r="B2736" t="s">
        <v>25</v>
      </c>
      <c r="C2736">
        <v>1</v>
      </c>
      <c r="D2736" t="s">
        <v>26</v>
      </c>
      <c r="E2736" t="s">
        <v>201</v>
      </c>
      <c r="F2736" t="s">
        <v>13</v>
      </c>
      <c r="G2736" t="s">
        <v>95</v>
      </c>
      <c r="H2736" s="1">
        <v>0.2</v>
      </c>
      <c r="I2736" s="2">
        <v>43053</v>
      </c>
      <c r="J2736" t="s">
        <v>7998</v>
      </c>
      <c r="K2736" t="s">
        <v>30</v>
      </c>
      <c r="L2736">
        <v>97477</v>
      </c>
      <c r="M2736">
        <v>110</v>
      </c>
      <c r="N2736" t="s">
        <v>174</v>
      </c>
      <c r="O2736">
        <v>2</v>
      </c>
      <c r="P2736">
        <v>5</v>
      </c>
      <c r="Q2736" t="s">
        <v>32</v>
      </c>
      <c r="R2736" t="s">
        <v>92</v>
      </c>
      <c r="S2736">
        <v>2.29</v>
      </c>
      <c r="T2736">
        <v>9</v>
      </c>
      <c r="U2736" t="s">
        <v>33</v>
      </c>
      <c r="V2736" s="2">
        <v>43056</v>
      </c>
      <c r="W2736" t="s">
        <v>130</v>
      </c>
      <c r="X2736" t="s">
        <v>262</v>
      </c>
      <c r="Y2736" t="s">
        <v>176</v>
      </c>
    </row>
    <row r="2737" spans="1:25" hidden="1" x14ac:dyDescent="0.35">
      <c r="A2737">
        <v>3</v>
      </c>
      <c r="B2737" t="s">
        <v>25</v>
      </c>
      <c r="C2737">
        <v>1</v>
      </c>
      <c r="D2737" t="s">
        <v>50</v>
      </c>
      <c r="E2737" t="s">
        <v>201</v>
      </c>
      <c r="F2737" t="s">
        <v>13</v>
      </c>
      <c r="G2737" t="s">
        <v>95</v>
      </c>
      <c r="H2737" s="1">
        <v>0.2</v>
      </c>
      <c r="I2737" s="2">
        <v>43053</v>
      </c>
      <c r="J2737" t="s">
        <v>7998</v>
      </c>
      <c r="K2737" t="s">
        <v>30</v>
      </c>
      <c r="L2737">
        <v>97477</v>
      </c>
      <c r="M2737">
        <v>921</v>
      </c>
      <c r="N2737" t="s">
        <v>6720</v>
      </c>
      <c r="O2737">
        <v>5</v>
      </c>
      <c r="P2737">
        <v>3</v>
      </c>
      <c r="Q2737" t="s">
        <v>32</v>
      </c>
      <c r="R2737" t="s">
        <v>92</v>
      </c>
      <c r="S2737">
        <v>4.5599999999999996</v>
      </c>
      <c r="T2737">
        <v>91</v>
      </c>
      <c r="U2737" t="s">
        <v>33</v>
      </c>
      <c r="V2737" s="2">
        <v>43056</v>
      </c>
      <c r="W2737" t="s">
        <v>130</v>
      </c>
      <c r="X2737" t="s">
        <v>262</v>
      </c>
      <c r="Y2737" t="s">
        <v>113</v>
      </c>
    </row>
    <row r="2738" spans="1:25" hidden="1" x14ac:dyDescent="0.35">
      <c r="A2738">
        <v>3</v>
      </c>
      <c r="B2738" t="s">
        <v>25</v>
      </c>
      <c r="C2738">
        <v>1</v>
      </c>
      <c r="D2738" t="s">
        <v>50</v>
      </c>
      <c r="E2738" t="s">
        <v>201</v>
      </c>
      <c r="F2738" t="s">
        <v>13</v>
      </c>
      <c r="G2738" t="s">
        <v>95</v>
      </c>
      <c r="H2738" s="1">
        <v>0.2</v>
      </c>
      <c r="I2738" s="2">
        <v>43053</v>
      </c>
      <c r="J2738" t="s">
        <v>7998</v>
      </c>
      <c r="K2738" t="s">
        <v>30</v>
      </c>
      <c r="L2738">
        <v>97477</v>
      </c>
      <c r="M2738">
        <v>1273</v>
      </c>
      <c r="N2738" t="s">
        <v>4783</v>
      </c>
      <c r="O2738">
        <v>30</v>
      </c>
      <c r="P2738">
        <v>4</v>
      </c>
      <c r="Q2738" t="s">
        <v>32</v>
      </c>
      <c r="R2738" t="s">
        <v>92</v>
      </c>
      <c r="S2738">
        <v>29.99</v>
      </c>
      <c r="T2738">
        <v>160</v>
      </c>
      <c r="U2738" t="s">
        <v>33</v>
      </c>
      <c r="V2738" s="2">
        <v>43056</v>
      </c>
      <c r="W2738" t="s">
        <v>130</v>
      </c>
      <c r="X2738" t="s">
        <v>262</v>
      </c>
      <c r="Y2738" t="s">
        <v>113</v>
      </c>
    </row>
    <row r="2739" spans="1:25" hidden="1" x14ac:dyDescent="0.35">
      <c r="A2739">
        <v>4</v>
      </c>
      <c r="B2739" t="s">
        <v>43</v>
      </c>
      <c r="C2739">
        <v>6</v>
      </c>
      <c r="D2739" t="s">
        <v>26</v>
      </c>
      <c r="E2739" t="s">
        <v>3312</v>
      </c>
      <c r="F2739" t="s">
        <v>13</v>
      </c>
      <c r="G2739" t="s">
        <v>1933</v>
      </c>
      <c r="H2739" s="1">
        <v>0.2</v>
      </c>
      <c r="I2739" s="2">
        <v>42880</v>
      </c>
      <c r="J2739" t="s">
        <v>4695</v>
      </c>
      <c r="K2739" t="s">
        <v>30</v>
      </c>
      <c r="L2739">
        <v>81001</v>
      </c>
      <c r="M2739">
        <v>949</v>
      </c>
      <c r="N2739" t="s">
        <v>3303</v>
      </c>
      <c r="O2739">
        <v>85</v>
      </c>
      <c r="P2739">
        <v>13</v>
      </c>
      <c r="Q2739" t="s">
        <v>32</v>
      </c>
      <c r="R2739" t="s">
        <v>8304</v>
      </c>
      <c r="S2739">
        <v>84.57</v>
      </c>
      <c r="T2739">
        <v>846</v>
      </c>
      <c r="U2739" t="s">
        <v>19</v>
      </c>
      <c r="V2739" s="2">
        <v>42884</v>
      </c>
      <c r="W2739" t="s">
        <v>39</v>
      </c>
      <c r="X2739" t="s">
        <v>285</v>
      </c>
      <c r="Y2739" t="s">
        <v>56</v>
      </c>
    </row>
    <row r="2740" spans="1:25" hidden="1" x14ac:dyDescent="0.35">
      <c r="A2740">
        <v>2</v>
      </c>
      <c r="B2740" t="s">
        <v>25</v>
      </c>
      <c r="C2740">
        <v>1</v>
      </c>
      <c r="D2740" t="s">
        <v>26</v>
      </c>
      <c r="E2740" t="s">
        <v>171</v>
      </c>
      <c r="F2740" t="s">
        <v>13</v>
      </c>
      <c r="G2740" t="s">
        <v>967</v>
      </c>
      <c r="H2740" s="1">
        <v>0</v>
      </c>
      <c r="I2740" s="2">
        <v>43054</v>
      </c>
      <c r="J2740" t="s">
        <v>5881</v>
      </c>
      <c r="K2740" t="s">
        <v>102</v>
      </c>
      <c r="L2740">
        <v>10035</v>
      </c>
      <c r="M2740">
        <v>581</v>
      </c>
      <c r="N2740" t="s">
        <v>922</v>
      </c>
      <c r="O2740">
        <v>21</v>
      </c>
      <c r="P2740">
        <v>3</v>
      </c>
      <c r="Q2740" t="s">
        <v>104</v>
      </c>
      <c r="R2740" t="s">
        <v>8304</v>
      </c>
      <c r="S2740">
        <v>20.58</v>
      </c>
      <c r="T2740">
        <v>71</v>
      </c>
      <c r="U2740" t="s">
        <v>33</v>
      </c>
      <c r="V2740" s="2">
        <v>43056</v>
      </c>
      <c r="W2740" t="s">
        <v>130</v>
      </c>
      <c r="X2740" t="s">
        <v>175</v>
      </c>
      <c r="Y2740" t="s">
        <v>42</v>
      </c>
    </row>
    <row r="2741" spans="1:25" hidden="1" x14ac:dyDescent="0.35">
      <c r="A2741">
        <v>2</v>
      </c>
      <c r="B2741" t="s">
        <v>25</v>
      </c>
      <c r="C2741">
        <v>1</v>
      </c>
      <c r="D2741" t="s">
        <v>26</v>
      </c>
      <c r="E2741" t="s">
        <v>171</v>
      </c>
      <c r="F2741" t="s">
        <v>13</v>
      </c>
      <c r="G2741" t="s">
        <v>967</v>
      </c>
      <c r="H2741" s="1">
        <v>0</v>
      </c>
      <c r="I2741" s="2">
        <v>43054</v>
      </c>
      <c r="J2741" t="s">
        <v>5881</v>
      </c>
      <c r="K2741" t="s">
        <v>102</v>
      </c>
      <c r="L2741">
        <v>10035</v>
      </c>
      <c r="M2741">
        <v>1133</v>
      </c>
      <c r="N2741" t="s">
        <v>3375</v>
      </c>
      <c r="O2741">
        <v>36</v>
      </c>
      <c r="P2741">
        <v>6</v>
      </c>
      <c r="Q2741" t="s">
        <v>104</v>
      </c>
      <c r="R2741" t="s">
        <v>8304</v>
      </c>
      <c r="S2741">
        <v>35.71</v>
      </c>
      <c r="T2741">
        <v>119</v>
      </c>
      <c r="U2741" t="s">
        <v>33</v>
      </c>
      <c r="V2741" s="2">
        <v>43056</v>
      </c>
      <c r="W2741" t="s">
        <v>130</v>
      </c>
      <c r="X2741" t="s">
        <v>175</v>
      </c>
      <c r="Y2741" t="s">
        <v>49</v>
      </c>
    </row>
    <row r="2742" spans="1:25" hidden="1" x14ac:dyDescent="0.35">
      <c r="A2742">
        <v>2</v>
      </c>
      <c r="B2742" t="s">
        <v>25</v>
      </c>
      <c r="C2742">
        <v>1</v>
      </c>
      <c r="D2742" t="s">
        <v>26</v>
      </c>
      <c r="E2742" t="s">
        <v>171</v>
      </c>
      <c r="F2742" t="s">
        <v>13</v>
      </c>
      <c r="G2742" t="s">
        <v>967</v>
      </c>
      <c r="H2742" s="1">
        <v>0.2</v>
      </c>
      <c r="I2742" s="2">
        <v>43054</v>
      </c>
      <c r="J2742" t="s">
        <v>5881</v>
      </c>
      <c r="K2742" t="s">
        <v>102</v>
      </c>
      <c r="L2742">
        <v>10035</v>
      </c>
      <c r="M2742">
        <v>411</v>
      </c>
      <c r="N2742" t="s">
        <v>4316</v>
      </c>
      <c r="O2742">
        <v>12</v>
      </c>
      <c r="P2742">
        <v>6</v>
      </c>
      <c r="Q2742" t="s">
        <v>104</v>
      </c>
      <c r="R2742" t="s">
        <v>8304</v>
      </c>
      <c r="S2742">
        <v>11.79</v>
      </c>
      <c r="T2742">
        <v>35</v>
      </c>
      <c r="U2742" t="s">
        <v>33</v>
      </c>
      <c r="V2742" s="2">
        <v>43056</v>
      </c>
      <c r="W2742" t="s">
        <v>130</v>
      </c>
      <c r="X2742" t="s">
        <v>175</v>
      </c>
      <c r="Y2742" t="s">
        <v>54</v>
      </c>
    </row>
    <row r="2743" spans="1:25" hidden="1" x14ac:dyDescent="0.35">
      <c r="A2743">
        <v>5</v>
      </c>
      <c r="B2743" t="s">
        <v>43</v>
      </c>
      <c r="C2743">
        <v>6</v>
      </c>
      <c r="D2743" t="s">
        <v>11</v>
      </c>
      <c r="E2743" t="s">
        <v>417</v>
      </c>
      <c r="F2743" t="s">
        <v>13</v>
      </c>
      <c r="G2743" t="s">
        <v>8119</v>
      </c>
      <c r="H2743" s="1">
        <v>0.3</v>
      </c>
      <c r="I2743" s="2">
        <v>43061</v>
      </c>
      <c r="J2743" t="s">
        <v>7022</v>
      </c>
      <c r="K2743" t="s">
        <v>73</v>
      </c>
      <c r="L2743">
        <v>78207</v>
      </c>
      <c r="M2743">
        <v>820</v>
      </c>
      <c r="N2743" t="s">
        <v>1493</v>
      </c>
      <c r="O2743">
        <v>-33</v>
      </c>
      <c r="P2743">
        <v>2</v>
      </c>
      <c r="Q2743" t="s">
        <v>75</v>
      </c>
      <c r="R2743" t="s">
        <v>8304</v>
      </c>
      <c r="S2743">
        <v>-32.520000000000003</v>
      </c>
      <c r="T2743">
        <v>207</v>
      </c>
      <c r="U2743" t="s">
        <v>76</v>
      </c>
      <c r="V2743" s="2">
        <v>43066</v>
      </c>
      <c r="W2743" t="s">
        <v>39</v>
      </c>
      <c r="X2743" t="s">
        <v>77</v>
      </c>
      <c r="Y2743" t="s">
        <v>41</v>
      </c>
    </row>
    <row r="2744" spans="1:25" x14ac:dyDescent="0.35">
      <c r="A2744">
        <v>5</v>
      </c>
      <c r="B2744" t="s">
        <v>43</v>
      </c>
      <c r="C2744">
        <v>6</v>
      </c>
      <c r="D2744" t="s">
        <v>26</v>
      </c>
      <c r="E2744" t="s">
        <v>700</v>
      </c>
      <c r="F2744" t="s">
        <v>13</v>
      </c>
      <c r="G2744" t="s">
        <v>2405</v>
      </c>
      <c r="H2744" s="1">
        <v>0</v>
      </c>
      <c r="I2744" s="2">
        <v>42909</v>
      </c>
      <c r="J2744" t="s">
        <v>4524</v>
      </c>
      <c r="K2744" t="s">
        <v>30</v>
      </c>
      <c r="L2744">
        <v>90805</v>
      </c>
      <c r="M2744">
        <v>151</v>
      </c>
      <c r="N2744" t="s">
        <v>4525</v>
      </c>
      <c r="O2744">
        <v>2</v>
      </c>
      <c r="P2744">
        <v>3</v>
      </c>
      <c r="Q2744" t="s">
        <v>32</v>
      </c>
      <c r="R2744" t="s">
        <v>8304</v>
      </c>
      <c r="S2744">
        <v>1.79</v>
      </c>
      <c r="T2744">
        <v>5</v>
      </c>
      <c r="U2744" t="s">
        <v>19</v>
      </c>
      <c r="V2744" s="2">
        <v>42914</v>
      </c>
      <c r="W2744" t="s">
        <v>39</v>
      </c>
      <c r="X2744" t="s">
        <v>34</v>
      </c>
      <c r="Y2744" t="s">
        <v>176</v>
      </c>
    </row>
    <row r="2745" spans="1:25" x14ac:dyDescent="0.35">
      <c r="A2745">
        <v>5</v>
      </c>
      <c r="B2745" t="s">
        <v>43</v>
      </c>
      <c r="C2745">
        <v>6</v>
      </c>
      <c r="D2745" t="s">
        <v>50</v>
      </c>
      <c r="E2745" t="s">
        <v>700</v>
      </c>
      <c r="F2745" t="s">
        <v>13</v>
      </c>
      <c r="G2745" t="s">
        <v>2405</v>
      </c>
      <c r="H2745" s="1">
        <v>0.2</v>
      </c>
      <c r="I2745" s="2">
        <v>42909</v>
      </c>
      <c r="J2745" t="s">
        <v>4524</v>
      </c>
      <c r="K2745" t="s">
        <v>30</v>
      </c>
      <c r="L2745">
        <v>90805</v>
      </c>
      <c r="M2745">
        <v>1277</v>
      </c>
      <c r="N2745" t="s">
        <v>4873</v>
      </c>
      <c r="O2745">
        <v>19</v>
      </c>
      <c r="P2745">
        <v>2</v>
      </c>
      <c r="Q2745" t="s">
        <v>32</v>
      </c>
      <c r="R2745" t="s">
        <v>8304</v>
      </c>
      <c r="S2745">
        <v>19.04</v>
      </c>
      <c r="T2745">
        <v>218</v>
      </c>
      <c r="U2745" t="s">
        <v>19</v>
      </c>
      <c r="V2745" s="2">
        <v>42914</v>
      </c>
      <c r="W2745" t="s">
        <v>39</v>
      </c>
      <c r="X2745" t="s">
        <v>34</v>
      </c>
      <c r="Y2745" t="s">
        <v>52</v>
      </c>
    </row>
    <row r="2746" spans="1:25" x14ac:dyDescent="0.35">
      <c r="A2746">
        <v>5</v>
      </c>
      <c r="B2746" t="s">
        <v>43</v>
      </c>
      <c r="C2746">
        <v>6</v>
      </c>
      <c r="D2746" t="s">
        <v>50</v>
      </c>
      <c r="E2746" t="s">
        <v>700</v>
      </c>
      <c r="F2746" t="s">
        <v>13</v>
      </c>
      <c r="G2746" t="s">
        <v>2405</v>
      </c>
      <c r="H2746" s="1">
        <v>0.2</v>
      </c>
      <c r="I2746" s="2">
        <v>42909</v>
      </c>
      <c r="J2746" t="s">
        <v>4524</v>
      </c>
      <c r="K2746" t="s">
        <v>30</v>
      </c>
      <c r="L2746">
        <v>90805</v>
      </c>
      <c r="M2746">
        <v>944</v>
      </c>
      <c r="N2746" t="s">
        <v>427</v>
      </c>
      <c r="O2746">
        <v>9</v>
      </c>
      <c r="P2746">
        <v>3</v>
      </c>
      <c r="Q2746" t="s">
        <v>32</v>
      </c>
      <c r="R2746" t="s">
        <v>8304</v>
      </c>
      <c r="S2746">
        <v>9</v>
      </c>
      <c r="T2746">
        <v>144</v>
      </c>
      <c r="U2746" t="s">
        <v>19</v>
      </c>
      <c r="V2746" s="2">
        <v>42914</v>
      </c>
      <c r="W2746" t="s">
        <v>39</v>
      </c>
      <c r="X2746" t="s">
        <v>34</v>
      </c>
      <c r="Y2746" t="s">
        <v>52</v>
      </c>
    </row>
    <row r="2747" spans="1:25" x14ac:dyDescent="0.35">
      <c r="A2747">
        <v>5</v>
      </c>
      <c r="B2747" t="s">
        <v>43</v>
      </c>
      <c r="C2747">
        <v>6</v>
      </c>
      <c r="D2747" t="s">
        <v>50</v>
      </c>
      <c r="E2747" t="s">
        <v>27</v>
      </c>
      <c r="F2747" t="s">
        <v>13</v>
      </c>
      <c r="G2747" t="s">
        <v>8130</v>
      </c>
      <c r="H2747" s="1">
        <v>0.2</v>
      </c>
      <c r="I2747" s="2">
        <v>42941</v>
      </c>
      <c r="J2747" t="s">
        <v>5183</v>
      </c>
      <c r="K2747" t="s">
        <v>30</v>
      </c>
      <c r="L2747">
        <v>90032</v>
      </c>
      <c r="M2747">
        <v>1107</v>
      </c>
      <c r="N2747" t="s">
        <v>5166</v>
      </c>
      <c r="O2747">
        <v>39</v>
      </c>
      <c r="P2747">
        <v>5</v>
      </c>
      <c r="Q2747" t="s">
        <v>32</v>
      </c>
      <c r="R2747" t="s">
        <v>8304</v>
      </c>
      <c r="S2747">
        <v>39</v>
      </c>
      <c r="T2747">
        <v>624</v>
      </c>
      <c r="U2747" t="s">
        <v>19</v>
      </c>
      <c r="V2747" s="2">
        <v>42946</v>
      </c>
      <c r="W2747" t="s">
        <v>39</v>
      </c>
      <c r="X2747" t="s">
        <v>34</v>
      </c>
      <c r="Y2747" t="s">
        <v>52</v>
      </c>
    </row>
    <row r="2748" spans="1:25" x14ac:dyDescent="0.35">
      <c r="A2748">
        <v>4</v>
      </c>
      <c r="B2748" t="s">
        <v>43</v>
      </c>
      <c r="C2748">
        <v>6</v>
      </c>
      <c r="D2748" t="s">
        <v>26</v>
      </c>
      <c r="E2748" t="s">
        <v>3641</v>
      </c>
      <c r="F2748" t="s">
        <v>13</v>
      </c>
      <c r="G2748" t="s">
        <v>1022</v>
      </c>
      <c r="H2748" s="1">
        <v>0</v>
      </c>
      <c r="I2748" s="2">
        <v>43034</v>
      </c>
      <c r="J2748" t="s">
        <v>6557</v>
      </c>
      <c r="K2748" t="s">
        <v>30</v>
      </c>
      <c r="L2748">
        <v>91730</v>
      </c>
      <c r="M2748">
        <v>217</v>
      </c>
      <c r="N2748" t="s">
        <v>6519</v>
      </c>
      <c r="O2748">
        <v>3</v>
      </c>
      <c r="P2748">
        <v>2</v>
      </c>
      <c r="Q2748" t="s">
        <v>32</v>
      </c>
      <c r="R2748" t="s">
        <v>8304</v>
      </c>
      <c r="S2748">
        <v>2.65</v>
      </c>
      <c r="T2748">
        <v>6</v>
      </c>
      <c r="U2748" t="s">
        <v>33</v>
      </c>
      <c r="V2748" s="2">
        <v>43038</v>
      </c>
      <c r="W2748" t="s">
        <v>39</v>
      </c>
      <c r="X2748" t="s">
        <v>34</v>
      </c>
      <c r="Y2748" t="s">
        <v>35</v>
      </c>
    </row>
    <row r="2749" spans="1:25" hidden="1" x14ac:dyDescent="0.35">
      <c r="A2749">
        <v>4</v>
      </c>
      <c r="B2749" t="s">
        <v>43</v>
      </c>
      <c r="C2749">
        <v>6</v>
      </c>
      <c r="D2749" t="s">
        <v>11</v>
      </c>
      <c r="E2749" t="s">
        <v>737</v>
      </c>
      <c r="F2749" t="s">
        <v>13</v>
      </c>
      <c r="G2749" t="s">
        <v>5411</v>
      </c>
      <c r="H2749" s="1">
        <v>0.3</v>
      </c>
      <c r="I2749" s="2">
        <v>42988</v>
      </c>
      <c r="J2749" t="s">
        <v>5503</v>
      </c>
      <c r="K2749" t="s">
        <v>73</v>
      </c>
      <c r="L2749">
        <v>78745</v>
      </c>
      <c r="M2749">
        <v>743</v>
      </c>
      <c r="N2749" t="s">
        <v>1490</v>
      </c>
      <c r="O2749">
        <v>-3</v>
      </c>
      <c r="P2749">
        <v>1</v>
      </c>
      <c r="Q2749" t="s">
        <v>75</v>
      </c>
      <c r="R2749" t="s">
        <v>8304</v>
      </c>
      <c r="S2749">
        <v>-2.57</v>
      </c>
      <c r="T2749">
        <v>180</v>
      </c>
      <c r="U2749" t="s">
        <v>33</v>
      </c>
      <c r="V2749" s="2">
        <v>42992</v>
      </c>
      <c r="W2749" t="s">
        <v>39</v>
      </c>
      <c r="X2749" t="s">
        <v>77</v>
      </c>
      <c r="Y2749" t="s">
        <v>24</v>
      </c>
    </row>
    <row r="2750" spans="1:25" hidden="1" x14ac:dyDescent="0.35">
      <c r="A2750">
        <v>4</v>
      </c>
      <c r="B2750" t="s">
        <v>43</v>
      </c>
      <c r="C2750">
        <v>6</v>
      </c>
      <c r="D2750" t="s">
        <v>11</v>
      </c>
      <c r="E2750" t="s">
        <v>171</v>
      </c>
      <c r="F2750" t="s">
        <v>13</v>
      </c>
      <c r="G2750" t="s">
        <v>5339</v>
      </c>
      <c r="H2750" s="1">
        <v>0.4</v>
      </c>
      <c r="I2750" s="2">
        <v>42971</v>
      </c>
      <c r="J2750" t="s">
        <v>5644</v>
      </c>
      <c r="K2750" t="s">
        <v>102</v>
      </c>
      <c r="L2750">
        <v>10009</v>
      </c>
      <c r="M2750">
        <v>428</v>
      </c>
      <c r="N2750" t="s">
        <v>57</v>
      </c>
      <c r="O2750">
        <v>-76</v>
      </c>
      <c r="P2750">
        <v>2</v>
      </c>
      <c r="Q2750" t="s">
        <v>104</v>
      </c>
      <c r="R2750" t="s">
        <v>8304</v>
      </c>
      <c r="S2750">
        <v>-75.83</v>
      </c>
      <c r="T2750">
        <v>284</v>
      </c>
      <c r="U2750" t="s">
        <v>33</v>
      </c>
      <c r="V2750" s="2">
        <v>42975</v>
      </c>
      <c r="W2750" t="s">
        <v>39</v>
      </c>
      <c r="X2750" t="s">
        <v>175</v>
      </c>
      <c r="Y2750" t="s">
        <v>41</v>
      </c>
    </row>
    <row r="2751" spans="1:25" hidden="1" x14ac:dyDescent="0.35">
      <c r="A2751">
        <v>4</v>
      </c>
      <c r="B2751" t="s">
        <v>43</v>
      </c>
      <c r="C2751">
        <v>6</v>
      </c>
      <c r="D2751" t="s">
        <v>50</v>
      </c>
      <c r="E2751" t="s">
        <v>171</v>
      </c>
      <c r="F2751" t="s">
        <v>13</v>
      </c>
      <c r="G2751" t="s">
        <v>5339</v>
      </c>
      <c r="H2751" s="1">
        <v>0</v>
      </c>
      <c r="I2751" s="2">
        <v>42971</v>
      </c>
      <c r="J2751" t="s">
        <v>5644</v>
      </c>
      <c r="K2751" t="s">
        <v>102</v>
      </c>
      <c r="L2751">
        <v>10009</v>
      </c>
      <c r="M2751">
        <v>1080</v>
      </c>
      <c r="N2751" t="s">
        <v>518</v>
      </c>
      <c r="O2751">
        <v>12</v>
      </c>
      <c r="P2751">
        <v>2</v>
      </c>
      <c r="Q2751" t="s">
        <v>104</v>
      </c>
      <c r="R2751" t="s">
        <v>8304</v>
      </c>
      <c r="S2751">
        <v>11.7</v>
      </c>
      <c r="T2751">
        <v>26</v>
      </c>
      <c r="U2751" t="s">
        <v>33</v>
      </c>
      <c r="V2751" s="2">
        <v>42975</v>
      </c>
      <c r="W2751" t="s">
        <v>39</v>
      </c>
      <c r="X2751" t="s">
        <v>175</v>
      </c>
      <c r="Y2751" t="s">
        <v>113</v>
      </c>
    </row>
    <row r="2752" spans="1:25" hidden="1" x14ac:dyDescent="0.35">
      <c r="A2752">
        <v>0</v>
      </c>
      <c r="B2752" t="s">
        <v>10</v>
      </c>
      <c r="C2752">
        <v>0</v>
      </c>
      <c r="D2752" t="s">
        <v>11</v>
      </c>
      <c r="E2752" t="s">
        <v>961</v>
      </c>
      <c r="F2752" t="s">
        <v>13</v>
      </c>
      <c r="G2752" t="s">
        <v>212</v>
      </c>
      <c r="H2752" s="1">
        <v>0.3</v>
      </c>
      <c r="I2752" s="2">
        <v>43023</v>
      </c>
      <c r="J2752" t="s">
        <v>7805</v>
      </c>
      <c r="K2752" t="s">
        <v>73</v>
      </c>
      <c r="L2752">
        <v>79109</v>
      </c>
      <c r="M2752">
        <v>828</v>
      </c>
      <c r="N2752" t="s">
        <v>1116</v>
      </c>
      <c r="O2752">
        <v>-350</v>
      </c>
      <c r="P2752">
        <v>5</v>
      </c>
      <c r="Q2752" t="s">
        <v>75</v>
      </c>
      <c r="R2752" t="s">
        <v>92</v>
      </c>
      <c r="S2752">
        <v>-350.49</v>
      </c>
      <c r="T2752">
        <v>2453</v>
      </c>
      <c r="U2752" t="s">
        <v>19</v>
      </c>
      <c r="V2752" s="2">
        <v>43023</v>
      </c>
      <c r="W2752" t="s">
        <v>773</v>
      </c>
      <c r="X2752" t="s">
        <v>77</v>
      </c>
      <c r="Y2752" t="s">
        <v>24</v>
      </c>
    </row>
    <row r="2753" spans="1:25" hidden="1" x14ac:dyDescent="0.35">
      <c r="A2753">
        <v>0</v>
      </c>
      <c r="B2753" t="s">
        <v>10</v>
      </c>
      <c r="C2753">
        <v>0</v>
      </c>
      <c r="D2753" t="s">
        <v>50</v>
      </c>
      <c r="E2753" t="s">
        <v>961</v>
      </c>
      <c r="F2753" t="s">
        <v>13</v>
      </c>
      <c r="G2753" t="s">
        <v>212</v>
      </c>
      <c r="H2753" s="1">
        <v>0.2</v>
      </c>
      <c r="I2753" s="2">
        <v>43023</v>
      </c>
      <c r="J2753" t="s">
        <v>7805</v>
      </c>
      <c r="K2753" t="s">
        <v>73</v>
      </c>
      <c r="L2753">
        <v>79109</v>
      </c>
      <c r="M2753">
        <v>1274</v>
      </c>
      <c r="N2753" t="s">
        <v>4950</v>
      </c>
      <c r="O2753">
        <v>43</v>
      </c>
      <c r="P2753">
        <v>3</v>
      </c>
      <c r="Q2753" t="s">
        <v>75</v>
      </c>
      <c r="R2753" t="s">
        <v>92</v>
      </c>
      <c r="S2753">
        <v>42.88</v>
      </c>
      <c r="T2753">
        <v>264</v>
      </c>
      <c r="U2753" t="s">
        <v>19</v>
      </c>
      <c r="V2753" s="2">
        <v>43023</v>
      </c>
      <c r="W2753" t="s">
        <v>773</v>
      </c>
      <c r="X2753" t="s">
        <v>77</v>
      </c>
      <c r="Y2753" t="s">
        <v>113</v>
      </c>
    </row>
    <row r="2754" spans="1:25" hidden="1" x14ac:dyDescent="0.35">
      <c r="A2754">
        <v>4</v>
      </c>
      <c r="B2754" t="s">
        <v>43</v>
      </c>
      <c r="C2754">
        <v>6</v>
      </c>
      <c r="D2754" t="s">
        <v>26</v>
      </c>
      <c r="E2754" t="s">
        <v>2250</v>
      </c>
      <c r="F2754" t="s">
        <v>13</v>
      </c>
      <c r="G2754" t="s">
        <v>2126</v>
      </c>
      <c r="H2754" s="1">
        <v>0.2</v>
      </c>
      <c r="I2754" s="2">
        <v>43003</v>
      </c>
      <c r="J2754" t="s">
        <v>3926</v>
      </c>
      <c r="K2754" t="s">
        <v>73</v>
      </c>
      <c r="L2754">
        <v>61107</v>
      </c>
      <c r="M2754">
        <v>359</v>
      </c>
      <c r="N2754" t="s">
        <v>3927</v>
      </c>
      <c r="O2754">
        <v>13</v>
      </c>
      <c r="P2754">
        <v>7</v>
      </c>
      <c r="Q2754" t="s">
        <v>75</v>
      </c>
      <c r="R2754" t="s">
        <v>8304</v>
      </c>
      <c r="S2754">
        <v>12.87</v>
      </c>
      <c r="T2754">
        <v>129</v>
      </c>
      <c r="U2754" t="s">
        <v>19</v>
      </c>
      <c r="V2754" s="2">
        <v>43007</v>
      </c>
      <c r="W2754" t="s">
        <v>39</v>
      </c>
      <c r="X2754" t="s">
        <v>139</v>
      </c>
      <c r="Y2754" t="s">
        <v>49</v>
      </c>
    </row>
    <row r="2755" spans="1:25" hidden="1" x14ac:dyDescent="0.35">
      <c r="A2755">
        <v>2</v>
      </c>
      <c r="B2755" t="s">
        <v>43</v>
      </c>
      <c r="C2755">
        <v>3</v>
      </c>
      <c r="D2755" t="s">
        <v>26</v>
      </c>
      <c r="E2755" t="s">
        <v>535</v>
      </c>
      <c r="F2755" t="s">
        <v>13</v>
      </c>
      <c r="G2755" t="s">
        <v>5551</v>
      </c>
      <c r="H2755" s="1">
        <v>0</v>
      </c>
      <c r="I2755" s="2">
        <v>43100</v>
      </c>
      <c r="J2755" t="s">
        <v>6023</v>
      </c>
      <c r="K2755" t="s">
        <v>73</v>
      </c>
      <c r="L2755">
        <v>48205</v>
      </c>
      <c r="M2755">
        <v>655</v>
      </c>
      <c r="N2755" t="s">
        <v>2855</v>
      </c>
      <c r="O2755">
        <v>52</v>
      </c>
      <c r="P2755">
        <v>8</v>
      </c>
      <c r="Q2755" t="s">
        <v>75</v>
      </c>
      <c r="R2755" t="s">
        <v>8304</v>
      </c>
      <c r="S2755">
        <v>52.38</v>
      </c>
      <c r="T2755">
        <v>116</v>
      </c>
      <c r="U2755" t="s">
        <v>33</v>
      </c>
      <c r="V2755" s="2">
        <v>43102</v>
      </c>
      <c r="W2755" t="s">
        <v>20</v>
      </c>
      <c r="X2755" t="s">
        <v>156</v>
      </c>
      <c r="Y2755" t="s">
        <v>54</v>
      </c>
    </row>
    <row r="2756" spans="1:25" hidden="1" x14ac:dyDescent="0.35">
      <c r="A2756">
        <v>5</v>
      </c>
      <c r="B2756" t="s">
        <v>43</v>
      </c>
      <c r="C2756">
        <v>6</v>
      </c>
      <c r="D2756" t="s">
        <v>11</v>
      </c>
      <c r="E2756" t="s">
        <v>99</v>
      </c>
      <c r="F2756" t="s">
        <v>13</v>
      </c>
      <c r="G2756" t="s">
        <v>2354</v>
      </c>
      <c r="H2756" s="1">
        <v>0.2</v>
      </c>
      <c r="I2756" s="2">
        <v>42898</v>
      </c>
      <c r="J2756" t="s">
        <v>2400</v>
      </c>
      <c r="K2756" t="s">
        <v>102</v>
      </c>
      <c r="L2756">
        <v>19134</v>
      </c>
      <c r="M2756">
        <v>483</v>
      </c>
      <c r="N2756" t="s">
        <v>1737</v>
      </c>
      <c r="O2756">
        <v>4</v>
      </c>
      <c r="P2756">
        <v>2</v>
      </c>
      <c r="Q2756" t="s">
        <v>104</v>
      </c>
      <c r="R2756" t="s">
        <v>8304</v>
      </c>
      <c r="S2756">
        <v>4.33</v>
      </c>
      <c r="T2756">
        <v>43</v>
      </c>
      <c r="U2756" t="s">
        <v>19</v>
      </c>
      <c r="V2756" s="2">
        <v>42903</v>
      </c>
      <c r="W2756" t="s">
        <v>39</v>
      </c>
      <c r="X2756" t="s">
        <v>105</v>
      </c>
      <c r="Y2756" t="s">
        <v>47</v>
      </c>
    </row>
    <row r="2757" spans="1:25" hidden="1" x14ac:dyDescent="0.35">
      <c r="A2757">
        <v>5</v>
      </c>
      <c r="B2757" t="s">
        <v>43</v>
      </c>
      <c r="C2757">
        <v>6</v>
      </c>
      <c r="D2757" t="s">
        <v>26</v>
      </c>
      <c r="E2757" t="s">
        <v>99</v>
      </c>
      <c r="F2757" t="s">
        <v>13</v>
      </c>
      <c r="G2757" t="s">
        <v>2354</v>
      </c>
      <c r="H2757" s="1">
        <v>0.2</v>
      </c>
      <c r="I2757" s="2">
        <v>42898</v>
      </c>
      <c r="J2757" t="s">
        <v>2400</v>
      </c>
      <c r="K2757" t="s">
        <v>102</v>
      </c>
      <c r="L2757">
        <v>19134</v>
      </c>
      <c r="M2757">
        <v>1797</v>
      </c>
      <c r="N2757" t="s">
        <v>3333</v>
      </c>
      <c r="O2757">
        <v>7</v>
      </c>
      <c r="P2757">
        <v>4</v>
      </c>
      <c r="Q2757" t="s">
        <v>104</v>
      </c>
      <c r="R2757" t="s">
        <v>8304</v>
      </c>
      <c r="S2757">
        <v>7.26</v>
      </c>
      <c r="T2757">
        <v>21</v>
      </c>
      <c r="U2757" t="s">
        <v>19</v>
      </c>
      <c r="V2757" s="2">
        <v>42903</v>
      </c>
      <c r="W2757" t="s">
        <v>39</v>
      </c>
      <c r="X2757" t="s">
        <v>105</v>
      </c>
      <c r="Y2757" t="s">
        <v>64</v>
      </c>
    </row>
    <row r="2758" spans="1:25" hidden="1" x14ac:dyDescent="0.35">
      <c r="A2758">
        <v>7</v>
      </c>
      <c r="B2758" t="s">
        <v>25</v>
      </c>
      <c r="C2758">
        <v>6</v>
      </c>
      <c r="D2758" t="s">
        <v>26</v>
      </c>
      <c r="E2758" t="s">
        <v>5564</v>
      </c>
      <c r="F2758" t="s">
        <v>13</v>
      </c>
      <c r="G2758" t="s">
        <v>6856</v>
      </c>
      <c r="H2758" s="1">
        <v>0</v>
      </c>
      <c r="I2758" s="2">
        <v>43082</v>
      </c>
      <c r="J2758" t="s">
        <v>7473</v>
      </c>
      <c r="K2758" t="s">
        <v>102</v>
      </c>
      <c r="L2758">
        <v>2151</v>
      </c>
      <c r="M2758">
        <v>674</v>
      </c>
      <c r="N2758" t="s">
        <v>261</v>
      </c>
      <c r="O2758">
        <v>19</v>
      </c>
      <c r="P2758">
        <v>2</v>
      </c>
      <c r="Q2758" t="s">
        <v>104</v>
      </c>
      <c r="R2758" t="s">
        <v>8304</v>
      </c>
      <c r="S2758">
        <v>18.940000000000001</v>
      </c>
      <c r="T2758">
        <v>38</v>
      </c>
      <c r="U2758" t="s">
        <v>76</v>
      </c>
      <c r="V2758" s="2">
        <v>43089</v>
      </c>
      <c r="W2758" t="s">
        <v>39</v>
      </c>
      <c r="X2758" t="s">
        <v>744</v>
      </c>
      <c r="Y2758" t="s">
        <v>54</v>
      </c>
    </row>
    <row r="2759" spans="1:25" hidden="1" x14ac:dyDescent="0.35">
      <c r="A2759">
        <v>7</v>
      </c>
      <c r="B2759" t="s">
        <v>25</v>
      </c>
      <c r="C2759">
        <v>6</v>
      </c>
      <c r="D2759" t="s">
        <v>26</v>
      </c>
      <c r="E2759" t="s">
        <v>5564</v>
      </c>
      <c r="F2759" t="s">
        <v>13</v>
      </c>
      <c r="G2759" t="s">
        <v>6856</v>
      </c>
      <c r="H2759" s="1">
        <v>0</v>
      </c>
      <c r="I2759" s="2">
        <v>43082</v>
      </c>
      <c r="J2759" t="s">
        <v>7473</v>
      </c>
      <c r="K2759" t="s">
        <v>102</v>
      </c>
      <c r="L2759">
        <v>2151</v>
      </c>
      <c r="M2759">
        <v>1827</v>
      </c>
      <c r="N2759" t="s">
        <v>1149</v>
      </c>
      <c r="O2759">
        <v>9</v>
      </c>
      <c r="P2759">
        <v>3</v>
      </c>
      <c r="Q2759" t="s">
        <v>104</v>
      </c>
      <c r="R2759" t="s">
        <v>8304</v>
      </c>
      <c r="S2759">
        <v>9.33</v>
      </c>
      <c r="T2759">
        <v>19</v>
      </c>
      <c r="U2759" t="s">
        <v>76</v>
      </c>
      <c r="V2759" s="2">
        <v>43089</v>
      </c>
      <c r="W2759" t="s">
        <v>39</v>
      </c>
      <c r="X2759" t="s">
        <v>744</v>
      </c>
      <c r="Y2759" t="s">
        <v>64</v>
      </c>
    </row>
    <row r="2760" spans="1:25" hidden="1" x14ac:dyDescent="0.35">
      <c r="A2760">
        <v>4</v>
      </c>
      <c r="B2760" t="s">
        <v>43</v>
      </c>
      <c r="C2760">
        <v>6</v>
      </c>
      <c r="D2760" t="s">
        <v>26</v>
      </c>
      <c r="E2760" t="s">
        <v>417</v>
      </c>
      <c r="F2760" t="s">
        <v>13</v>
      </c>
      <c r="G2760" t="s">
        <v>2360</v>
      </c>
      <c r="H2760" s="1">
        <v>0.8</v>
      </c>
      <c r="I2760" s="2">
        <v>42832</v>
      </c>
      <c r="J2760" t="s">
        <v>3987</v>
      </c>
      <c r="K2760" t="s">
        <v>73</v>
      </c>
      <c r="L2760">
        <v>78207</v>
      </c>
      <c r="M2760">
        <v>864</v>
      </c>
      <c r="N2760" t="s">
        <v>3988</v>
      </c>
      <c r="O2760">
        <v>-1181</v>
      </c>
      <c r="P2760">
        <v>8</v>
      </c>
      <c r="Q2760" t="s">
        <v>75</v>
      </c>
      <c r="R2760" t="s">
        <v>8304</v>
      </c>
      <c r="S2760">
        <v>-1181.28</v>
      </c>
      <c r="T2760">
        <v>463</v>
      </c>
      <c r="U2760" t="s">
        <v>19</v>
      </c>
      <c r="V2760" s="2">
        <v>42836</v>
      </c>
      <c r="W2760" t="s">
        <v>39</v>
      </c>
      <c r="X2760" t="s">
        <v>77</v>
      </c>
      <c r="Y2760" t="s">
        <v>56</v>
      </c>
    </row>
    <row r="2761" spans="1:25" hidden="1" x14ac:dyDescent="0.35">
      <c r="A2761">
        <v>4</v>
      </c>
      <c r="B2761" t="s">
        <v>43</v>
      </c>
      <c r="C2761">
        <v>6</v>
      </c>
      <c r="D2761" t="s">
        <v>50</v>
      </c>
      <c r="E2761" t="s">
        <v>417</v>
      </c>
      <c r="F2761" t="s">
        <v>13</v>
      </c>
      <c r="G2761" t="s">
        <v>2360</v>
      </c>
      <c r="H2761" s="1">
        <v>0.2</v>
      </c>
      <c r="I2761" s="2">
        <v>42832</v>
      </c>
      <c r="J2761" t="s">
        <v>3987</v>
      </c>
      <c r="K2761" t="s">
        <v>73</v>
      </c>
      <c r="L2761">
        <v>78207</v>
      </c>
      <c r="M2761">
        <v>1329</v>
      </c>
      <c r="N2761" t="s">
        <v>4875</v>
      </c>
      <c r="O2761">
        <v>48</v>
      </c>
      <c r="P2761">
        <v>6</v>
      </c>
      <c r="Q2761" t="s">
        <v>75</v>
      </c>
      <c r="R2761" t="s">
        <v>8304</v>
      </c>
      <c r="S2761">
        <v>47.99</v>
      </c>
      <c r="T2761">
        <v>384</v>
      </c>
      <c r="U2761" t="s">
        <v>19</v>
      </c>
      <c r="V2761" s="2">
        <v>42836</v>
      </c>
      <c r="W2761" t="s">
        <v>39</v>
      </c>
      <c r="X2761" t="s">
        <v>77</v>
      </c>
      <c r="Y2761" t="s">
        <v>113</v>
      </c>
    </row>
    <row r="2762" spans="1:25" x14ac:dyDescent="0.35">
      <c r="A2762">
        <v>5</v>
      </c>
      <c r="B2762" t="s">
        <v>25</v>
      </c>
      <c r="C2762">
        <v>3</v>
      </c>
      <c r="D2762" t="s">
        <v>11</v>
      </c>
      <c r="E2762" t="s">
        <v>88</v>
      </c>
      <c r="F2762" t="s">
        <v>13</v>
      </c>
      <c r="G2762" t="s">
        <v>223</v>
      </c>
      <c r="H2762" s="1">
        <v>0</v>
      </c>
      <c r="I2762" s="2">
        <v>42906</v>
      </c>
      <c r="J2762" t="s">
        <v>5448</v>
      </c>
      <c r="K2762" t="s">
        <v>30</v>
      </c>
      <c r="L2762">
        <v>94122</v>
      </c>
      <c r="M2762">
        <v>871</v>
      </c>
      <c r="N2762" t="s">
        <v>8186</v>
      </c>
      <c r="O2762">
        <v>100</v>
      </c>
      <c r="P2762">
        <v>6</v>
      </c>
      <c r="Q2762" t="s">
        <v>32</v>
      </c>
      <c r="R2762" t="s">
        <v>8304</v>
      </c>
      <c r="S2762">
        <v>100.48</v>
      </c>
      <c r="T2762">
        <v>258</v>
      </c>
      <c r="U2762" t="s">
        <v>33</v>
      </c>
      <c r="V2762" s="2">
        <v>42911</v>
      </c>
      <c r="W2762" t="s">
        <v>20</v>
      </c>
      <c r="X2762" t="s">
        <v>34</v>
      </c>
      <c r="Y2762" t="s">
        <v>47</v>
      </c>
    </row>
    <row r="2763" spans="1:25" x14ac:dyDescent="0.35">
      <c r="A2763">
        <v>5</v>
      </c>
      <c r="B2763" t="s">
        <v>25</v>
      </c>
      <c r="C2763">
        <v>3</v>
      </c>
      <c r="D2763" t="s">
        <v>50</v>
      </c>
      <c r="E2763" t="s">
        <v>88</v>
      </c>
      <c r="F2763" t="s">
        <v>13</v>
      </c>
      <c r="G2763" t="s">
        <v>223</v>
      </c>
      <c r="H2763" s="1">
        <v>0.2</v>
      </c>
      <c r="I2763" s="2">
        <v>42906</v>
      </c>
      <c r="J2763" t="s">
        <v>5448</v>
      </c>
      <c r="K2763" t="s">
        <v>30</v>
      </c>
      <c r="L2763">
        <v>94122</v>
      </c>
      <c r="M2763">
        <v>1118</v>
      </c>
      <c r="N2763" t="s">
        <v>200</v>
      </c>
      <c r="O2763">
        <v>47</v>
      </c>
      <c r="P2763">
        <v>3</v>
      </c>
      <c r="Q2763" t="s">
        <v>32</v>
      </c>
      <c r="R2763" t="s">
        <v>8304</v>
      </c>
      <c r="S2763">
        <v>47.24</v>
      </c>
      <c r="T2763">
        <v>126</v>
      </c>
      <c r="U2763" t="s">
        <v>33</v>
      </c>
      <c r="V2763" s="2">
        <v>42911</v>
      </c>
      <c r="W2763" t="s">
        <v>20</v>
      </c>
      <c r="X2763" t="s">
        <v>34</v>
      </c>
      <c r="Y2763" t="s">
        <v>52</v>
      </c>
    </row>
    <row r="2764" spans="1:25" hidden="1" x14ac:dyDescent="0.35">
      <c r="A2764">
        <v>4</v>
      </c>
      <c r="B2764" t="s">
        <v>25</v>
      </c>
      <c r="C2764">
        <v>3</v>
      </c>
      <c r="D2764" t="s">
        <v>11</v>
      </c>
      <c r="E2764" t="s">
        <v>192</v>
      </c>
      <c r="F2764" t="s">
        <v>13</v>
      </c>
      <c r="G2764" t="s">
        <v>1869</v>
      </c>
      <c r="H2764" s="1">
        <v>0.6</v>
      </c>
      <c r="I2764" s="2">
        <v>42799</v>
      </c>
      <c r="J2764" t="s">
        <v>1870</v>
      </c>
      <c r="K2764" t="s">
        <v>73</v>
      </c>
      <c r="L2764">
        <v>60653</v>
      </c>
      <c r="M2764">
        <v>592</v>
      </c>
      <c r="N2764" t="s">
        <v>766</v>
      </c>
      <c r="O2764">
        <v>-2</v>
      </c>
      <c r="P2764">
        <v>2</v>
      </c>
      <c r="Q2764" t="s">
        <v>75</v>
      </c>
      <c r="R2764" t="s">
        <v>8304</v>
      </c>
      <c r="S2764">
        <v>-1.88</v>
      </c>
      <c r="T2764">
        <v>5</v>
      </c>
      <c r="U2764" t="s">
        <v>19</v>
      </c>
      <c r="V2764" s="2">
        <v>42803</v>
      </c>
      <c r="W2764" t="s">
        <v>20</v>
      </c>
      <c r="X2764" t="s">
        <v>139</v>
      </c>
      <c r="Y2764" t="s">
        <v>47</v>
      </c>
    </row>
    <row r="2765" spans="1:25" hidden="1" x14ac:dyDescent="0.35">
      <c r="A2765">
        <v>4</v>
      </c>
      <c r="B2765" t="s">
        <v>25</v>
      </c>
      <c r="C2765">
        <v>3</v>
      </c>
      <c r="D2765" t="s">
        <v>26</v>
      </c>
      <c r="E2765" t="s">
        <v>192</v>
      </c>
      <c r="F2765" t="s">
        <v>13</v>
      </c>
      <c r="G2765" t="s">
        <v>1869</v>
      </c>
      <c r="H2765" s="1">
        <v>0.2</v>
      </c>
      <c r="I2765" s="2">
        <v>42799</v>
      </c>
      <c r="J2765" t="s">
        <v>1870</v>
      </c>
      <c r="K2765" t="s">
        <v>73</v>
      </c>
      <c r="L2765">
        <v>60653</v>
      </c>
      <c r="M2765">
        <v>462</v>
      </c>
      <c r="N2765" t="s">
        <v>324</v>
      </c>
      <c r="O2765">
        <v>6</v>
      </c>
      <c r="P2765">
        <v>2</v>
      </c>
      <c r="Q2765" t="s">
        <v>75</v>
      </c>
      <c r="R2765" t="s">
        <v>8304</v>
      </c>
      <c r="S2765">
        <v>6.04</v>
      </c>
      <c r="T2765">
        <v>60</v>
      </c>
      <c r="U2765" t="s">
        <v>19</v>
      </c>
      <c r="V2765" s="2">
        <v>42803</v>
      </c>
      <c r="W2765" t="s">
        <v>20</v>
      </c>
      <c r="X2765" t="s">
        <v>139</v>
      </c>
      <c r="Y2765" t="s">
        <v>42</v>
      </c>
    </row>
    <row r="2766" spans="1:25" hidden="1" x14ac:dyDescent="0.35">
      <c r="A2766">
        <v>4</v>
      </c>
      <c r="B2766" t="s">
        <v>25</v>
      </c>
      <c r="C2766">
        <v>3</v>
      </c>
      <c r="D2766" t="s">
        <v>26</v>
      </c>
      <c r="E2766" t="s">
        <v>192</v>
      </c>
      <c r="F2766" t="s">
        <v>13</v>
      </c>
      <c r="G2766" t="s">
        <v>1869</v>
      </c>
      <c r="H2766" s="1">
        <v>0.8</v>
      </c>
      <c r="I2766" s="2">
        <v>42799</v>
      </c>
      <c r="J2766" t="s">
        <v>1870</v>
      </c>
      <c r="K2766" t="s">
        <v>73</v>
      </c>
      <c r="L2766">
        <v>60653</v>
      </c>
      <c r="M2766">
        <v>1261</v>
      </c>
      <c r="N2766" t="s">
        <v>3410</v>
      </c>
      <c r="O2766">
        <v>-17</v>
      </c>
      <c r="P2766">
        <v>2</v>
      </c>
      <c r="Q2766" t="s">
        <v>75</v>
      </c>
      <c r="R2766" t="s">
        <v>8304</v>
      </c>
      <c r="S2766">
        <v>-16.82</v>
      </c>
      <c r="T2766">
        <v>11</v>
      </c>
      <c r="U2766" t="s">
        <v>19</v>
      </c>
      <c r="V2766" s="2">
        <v>42803</v>
      </c>
      <c r="W2766" t="s">
        <v>20</v>
      </c>
      <c r="X2766" t="s">
        <v>139</v>
      </c>
      <c r="Y2766" t="s">
        <v>54</v>
      </c>
    </row>
    <row r="2767" spans="1:25" hidden="1" x14ac:dyDescent="0.35">
      <c r="A2767">
        <v>4</v>
      </c>
      <c r="B2767" t="s">
        <v>25</v>
      </c>
      <c r="C2767">
        <v>3</v>
      </c>
      <c r="D2767" t="s">
        <v>26</v>
      </c>
      <c r="E2767" t="s">
        <v>192</v>
      </c>
      <c r="F2767" t="s">
        <v>13</v>
      </c>
      <c r="G2767" t="s">
        <v>1869</v>
      </c>
      <c r="H2767" s="1">
        <v>0.8</v>
      </c>
      <c r="I2767" s="2">
        <v>42799</v>
      </c>
      <c r="J2767" t="s">
        <v>1870</v>
      </c>
      <c r="K2767" t="s">
        <v>73</v>
      </c>
      <c r="L2767">
        <v>60653</v>
      </c>
      <c r="M2767">
        <v>172</v>
      </c>
      <c r="N2767" t="s">
        <v>2914</v>
      </c>
      <c r="O2767">
        <v>-471</v>
      </c>
      <c r="P2767">
        <v>5</v>
      </c>
      <c r="Q2767" t="s">
        <v>75</v>
      </c>
      <c r="R2767" t="s">
        <v>8304</v>
      </c>
      <c r="S2767">
        <v>-470.55</v>
      </c>
      <c r="T2767">
        <v>181</v>
      </c>
      <c r="U2767" t="s">
        <v>19</v>
      </c>
      <c r="V2767" s="2">
        <v>42803</v>
      </c>
      <c r="W2767" t="s">
        <v>20</v>
      </c>
      <c r="X2767" t="s">
        <v>139</v>
      </c>
      <c r="Y2767" t="s">
        <v>56</v>
      </c>
    </row>
    <row r="2768" spans="1:25" hidden="1" x14ac:dyDescent="0.35">
      <c r="A2768">
        <v>3</v>
      </c>
      <c r="B2768" t="s">
        <v>10</v>
      </c>
      <c r="C2768">
        <v>3</v>
      </c>
      <c r="D2768" t="s">
        <v>26</v>
      </c>
      <c r="E2768" t="s">
        <v>2305</v>
      </c>
      <c r="F2768" t="s">
        <v>13</v>
      </c>
      <c r="G2768" t="s">
        <v>1559</v>
      </c>
      <c r="H2768" s="1">
        <v>0</v>
      </c>
      <c r="I2768" s="2">
        <v>43010</v>
      </c>
      <c r="J2768" t="s">
        <v>3424</v>
      </c>
      <c r="K2768" t="s">
        <v>102</v>
      </c>
      <c r="L2768">
        <v>20852</v>
      </c>
      <c r="M2768">
        <v>696</v>
      </c>
      <c r="N2768" t="s">
        <v>3151</v>
      </c>
      <c r="O2768">
        <v>4</v>
      </c>
      <c r="P2768">
        <v>1</v>
      </c>
      <c r="Q2768" t="s">
        <v>104</v>
      </c>
      <c r="R2768" t="s">
        <v>8304</v>
      </c>
      <c r="S2768">
        <v>3.62</v>
      </c>
      <c r="T2768">
        <v>7</v>
      </c>
      <c r="U2768" t="s">
        <v>19</v>
      </c>
      <c r="V2768" s="2">
        <v>43013</v>
      </c>
      <c r="W2768" t="s">
        <v>20</v>
      </c>
      <c r="X2768" t="s">
        <v>1549</v>
      </c>
      <c r="Y2768" t="s">
        <v>54</v>
      </c>
    </row>
    <row r="2769" spans="1:25" hidden="1" x14ac:dyDescent="0.35">
      <c r="A2769">
        <v>3</v>
      </c>
      <c r="B2769" t="s">
        <v>10</v>
      </c>
      <c r="C2769">
        <v>3</v>
      </c>
      <c r="D2769" t="s">
        <v>26</v>
      </c>
      <c r="E2769" t="s">
        <v>2305</v>
      </c>
      <c r="F2769" t="s">
        <v>13</v>
      </c>
      <c r="G2769" t="s">
        <v>1559</v>
      </c>
      <c r="H2769" s="1">
        <v>0</v>
      </c>
      <c r="I2769" s="2">
        <v>43010</v>
      </c>
      <c r="J2769" t="s">
        <v>3424</v>
      </c>
      <c r="K2769" t="s">
        <v>102</v>
      </c>
      <c r="L2769">
        <v>20852</v>
      </c>
      <c r="M2769">
        <v>1805</v>
      </c>
      <c r="N2769" t="s">
        <v>3438</v>
      </c>
      <c r="O2769">
        <v>9</v>
      </c>
      <c r="P2769">
        <v>3</v>
      </c>
      <c r="Q2769" t="s">
        <v>104</v>
      </c>
      <c r="R2769" t="s">
        <v>8304</v>
      </c>
      <c r="S2769">
        <v>9.33</v>
      </c>
      <c r="T2769">
        <v>19</v>
      </c>
      <c r="U2769" t="s">
        <v>19</v>
      </c>
      <c r="V2769" s="2">
        <v>43013</v>
      </c>
      <c r="W2769" t="s">
        <v>20</v>
      </c>
      <c r="X2769" t="s">
        <v>1549</v>
      </c>
      <c r="Y2769" t="s">
        <v>64</v>
      </c>
    </row>
    <row r="2770" spans="1:25" x14ac:dyDescent="0.35">
      <c r="A2770">
        <v>4</v>
      </c>
      <c r="B2770" t="s">
        <v>43</v>
      </c>
      <c r="C2770">
        <v>6</v>
      </c>
      <c r="D2770" t="s">
        <v>11</v>
      </c>
      <c r="E2770" t="s">
        <v>27</v>
      </c>
      <c r="F2770" t="s">
        <v>13</v>
      </c>
      <c r="G2770" t="s">
        <v>6837</v>
      </c>
      <c r="H2770" s="1">
        <v>0</v>
      </c>
      <c r="I2770" s="2">
        <v>43042</v>
      </c>
      <c r="J2770" t="s">
        <v>7148</v>
      </c>
      <c r="K2770" t="s">
        <v>30</v>
      </c>
      <c r="L2770">
        <v>90008</v>
      </c>
      <c r="M2770">
        <v>458</v>
      </c>
      <c r="N2770" t="s">
        <v>890</v>
      </c>
      <c r="O2770">
        <v>17</v>
      </c>
      <c r="P2770">
        <v>3</v>
      </c>
      <c r="Q2770" t="s">
        <v>32</v>
      </c>
      <c r="R2770" t="s">
        <v>8304</v>
      </c>
      <c r="S2770">
        <v>16.61</v>
      </c>
      <c r="T2770">
        <v>43</v>
      </c>
      <c r="U2770" t="s">
        <v>76</v>
      </c>
      <c r="V2770" s="2">
        <v>43046</v>
      </c>
      <c r="W2770" t="s">
        <v>39</v>
      </c>
      <c r="X2770" t="s">
        <v>34</v>
      </c>
      <c r="Y2770" t="s">
        <v>47</v>
      </c>
    </row>
    <row r="2771" spans="1:25" x14ac:dyDescent="0.35">
      <c r="A2771">
        <v>4</v>
      </c>
      <c r="B2771" t="s">
        <v>43</v>
      </c>
      <c r="C2771">
        <v>6</v>
      </c>
      <c r="D2771" t="s">
        <v>50</v>
      </c>
      <c r="E2771" t="s">
        <v>27</v>
      </c>
      <c r="F2771" t="s">
        <v>13</v>
      </c>
      <c r="G2771" t="s">
        <v>6837</v>
      </c>
      <c r="H2771" s="1">
        <v>0</v>
      </c>
      <c r="I2771" s="2">
        <v>43042</v>
      </c>
      <c r="J2771" t="s">
        <v>7148</v>
      </c>
      <c r="K2771" t="s">
        <v>30</v>
      </c>
      <c r="L2771">
        <v>90008</v>
      </c>
      <c r="M2771">
        <v>1025</v>
      </c>
      <c r="N2771" t="s">
        <v>4753</v>
      </c>
      <c r="O2771">
        <v>38</v>
      </c>
      <c r="P2771">
        <v>3</v>
      </c>
      <c r="Q2771" t="s">
        <v>32</v>
      </c>
      <c r="R2771" t="s">
        <v>8304</v>
      </c>
      <c r="S2771">
        <v>37.79</v>
      </c>
      <c r="T2771">
        <v>90</v>
      </c>
      <c r="U2771" t="s">
        <v>76</v>
      </c>
      <c r="V2771" s="2">
        <v>43046</v>
      </c>
      <c r="W2771" t="s">
        <v>39</v>
      </c>
      <c r="X2771" t="s">
        <v>34</v>
      </c>
      <c r="Y2771" t="s">
        <v>113</v>
      </c>
    </row>
    <row r="2772" spans="1:25" x14ac:dyDescent="0.35">
      <c r="A2772">
        <v>4</v>
      </c>
      <c r="B2772" t="s">
        <v>43</v>
      </c>
      <c r="C2772">
        <v>6</v>
      </c>
      <c r="D2772" t="s">
        <v>50</v>
      </c>
      <c r="E2772" t="s">
        <v>27</v>
      </c>
      <c r="F2772" t="s">
        <v>13</v>
      </c>
      <c r="G2772" t="s">
        <v>6837</v>
      </c>
      <c r="H2772" s="1">
        <v>0.2</v>
      </c>
      <c r="I2772" s="2">
        <v>43042</v>
      </c>
      <c r="J2772" t="s">
        <v>7148</v>
      </c>
      <c r="K2772" t="s">
        <v>30</v>
      </c>
      <c r="L2772">
        <v>90008</v>
      </c>
      <c r="M2772">
        <v>436</v>
      </c>
      <c r="N2772" t="s">
        <v>5082</v>
      </c>
      <c r="O2772">
        <v>106</v>
      </c>
      <c r="P2772">
        <v>7</v>
      </c>
      <c r="Q2772" t="s">
        <v>32</v>
      </c>
      <c r="R2772" t="s">
        <v>8304</v>
      </c>
      <c r="S2772">
        <v>106.12</v>
      </c>
      <c r="T2772">
        <v>1213</v>
      </c>
      <c r="U2772" t="s">
        <v>76</v>
      </c>
      <c r="V2772" s="2">
        <v>43046</v>
      </c>
      <c r="W2772" t="s">
        <v>39</v>
      </c>
      <c r="X2772" t="s">
        <v>34</v>
      </c>
      <c r="Y2772" t="s">
        <v>52</v>
      </c>
    </row>
    <row r="2773" spans="1:25" hidden="1" x14ac:dyDescent="0.35">
      <c r="A2773">
        <v>4</v>
      </c>
      <c r="B2773" t="s">
        <v>43</v>
      </c>
      <c r="C2773">
        <v>6</v>
      </c>
      <c r="D2773" t="s">
        <v>50</v>
      </c>
      <c r="E2773" t="s">
        <v>171</v>
      </c>
      <c r="F2773" t="s">
        <v>13</v>
      </c>
      <c r="G2773" t="s">
        <v>952</v>
      </c>
      <c r="H2773" s="1">
        <v>0</v>
      </c>
      <c r="I2773" s="2">
        <v>42985</v>
      </c>
      <c r="J2773" t="s">
        <v>7766</v>
      </c>
      <c r="K2773" t="s">
        <v>102</v>
      </c>
      <c r="L2773">
        <v>10009</v>
      </c>
      <c r="M2773">
        <v>1329</v>
      </c>
      <c r="N2773" t="s">
        <v>4875</v>
      </c>
      <c r="O2773">
        <v>168</v>
      </c>
      <c r="P2773">
        <v>7</v>
      </c>
      <c r="Q2773" t="s">
        <v>104</v>
      </c>
      <c r="R2773" t="s">
        <v>8304</v>
      </c>
      <c r="S2773">
        <v>167.98</v>
      </c>
      <c r="T2773">
        <v>560</v>
      </c>
      <c r="U2773" t="s">
        <v>76</v>
      </c>
      <c r="V2773" s="2">
        <v>42989</v>
      </c>
      <c r="W2773" t="s">
        <v>39</v>
      </c>
      <c r="X2773" t="s">
        <v>175</v>
      </c>
      <c r="Y2773" t="s">
        <v>113</v>
      </c>
    </row>
    <row r="2774" spans="1:25" hidden="1" x14ac:dyDescent="0.35">
      <c r="A2774">
        <v>2</v>
      </c>
      <c r="B2774" t="s">
        <v>25</v>
      </c>
      <c r="C2774">
        <v>1</v>
      </c>
      <c r="D2774" t="s">
        <v>11</v>
      </c>
      <c r="E2774" t="s">
        <v>2026</v>
      </c>
      <c r="F2774" t="s">
        <v>13</v>
      </c>
      <c r="G2774" t="s">
        <v>701</v>
      </c>
      <c r="H2774" s="1">
        <v>0.2</v>
      </c>
      <c r="I2774" s="2">
        <v>42918</v>
      </c>
      <c r="J2774" t="s">
        <v>5268</v>
      </c>
      <c r="K2774" t="s">
        <v>16</v>
      </c>
      <c r="L2774">
        <v>27604</v>
      </c>
      <c r="M2774">
        <v>16</v>
      </c>
      <c r="N2774" t="s">
        <v>1795</v>
      </c>
      <c r="O2774">
        <v>46</v>
      </c>
      <c r="P2774">
        <v>10</v>
      </c>
      <c r="Q2774" t="s">
        <v>18</v>
      </c>
      <c r="R2774" t="s">
        <v>8304</v>
      </c>
      <c r="S2774">
        <v>45.95</v>
      </c>
      <c r="T2774">
        <v>160</v>
      </c>
      <c r="U2774" t="s">
        <v>33</v>
      </c>
      <c r="V2774" s="2">
        <v>42920</v>
      </c>
      <c r="W2774" t="s">
        <v>130</v>
      </c>
      <c r="X2774" t="s">
        <v>63</v>
      </c>
      <c r="Y2774" t="s">
        <v>47</v>
      </c>
    </row>
    <row r="2775" spans="1:25" hidden="1" x14ac:dyDescent="0.35">
      <c r="A2775">
        <v>2</v>
      </c>
      <c r="B2775" t="s">
        <v>25</v>
      </c>
      <c r="C2775">
        <v>1</v>
      </c>
      <c r="D2775" t="s">
        <v>26</v>
      </c>
      <c r="E2775" t="s">
        <v>2026</v>
      </c>
      <c r="F2775" t="s">
        <v>13</v>
      </c>
      <c r="G2775" t="s">
        <v>701</v>
      </c>
      <c r="H2775" s="1">
        <v>0.2</v>
      </c>
      <c r="I2775" s="2">
        <v>42918</v>
      </c>
      <c r="J2775" t="s">
        <v>5268</v>
      </c>
      <c r="K2775" t="s">
        <v>16</v>
      </c>
      <c r="L2775">
        <v>27604</v>
      </c>
      <c r="M2775">
        <v>1567</v>
      </c>
      <c r="N2775" t="s">
        <v>3767</v>
      </c>
      <c r="O2775">
        <v>3</v>
      </c>
      <c r="P2775">
        <v>2</v>
      </c>
      <c r="Q2775" t="s">
        <v>18</v>
      </c>
      <c r="R2775" t="s">
        <v>8304</v>
      </c>
      <c r="S2775">
        <v>3.29</v>
      </c>
      <c r="T2775">
        <v>9</v>
      </c>
      <c r="U2775" t="s">
        <v>33</v>
      </c>
      <c r="V2775" s="2">
        <v>42920</v>
      </c>
      <c r="W2775" t="s">
        <v>130</v>
      </c>
      <c r="X2775" t="s">
        <v>63</v>
      </c>
      <c r="Y2775" t="s">
        <v>64</v>
      </c>
    </row>
    <row r="2776" spans="1:25" hidden="1" x14ac:dyDescent="0.35">
      <c r="A2776">
        <v>2</v>
      </c>
      <c r="B2776" t="s">
        <v>25</v>
      </c>
      <c r="C2776">
        <v>1</v>
      </c>
      <c r="D2776" t="s">
        <v>26</v>
      </c>
      <c r="E2776" t="s">
        <v>2026</v>
      </c>
      <c r="F2776" t="s">
        <v>13</v>
      </c>
      <c r="G2776" t="s">
        <v>701</v>
      </c>
      <c r="H2776" s="1">
        <v>0.7</v>
      </c>
      <c r="I2776" s="2">
        <v>42918</v>
      </c>
      <c r="J2776" t="s">
        <v>5268</v>
      </c>
      <c r="K2776" t="s">
        <v>16</v>
      </c>
      <c r="L2776">
        <v>27604</v>
      </c>
      <c r="M2776">
        <v>1652</v>
      </c>
      <c r="N2776" t="s">
        <v>1251</v>
      </c>
      <c r="O2776">
        <v>-2</v>
      </c>
      <c r="P2776">
        <v>2</v>
      </c>
      <c r="Q2776" t="s">
        <v>18</v>
      </c>
      <c r="R2776" t="s">
        <v>8304</v>
      </c>
      <c r="S2776">
        <v>-2.31</v>
      </c>
      <c r="T2776">
        <v>3</v>
      </c>
      <c r="U2776" t="s">
        <v>33</v>
      </c>
      <c r="V2776" s="2">
        <v>42920</v>
      </c>
      <c r="W2776" t="s">
        <v>130</v>
      </c>
      <c r="X2776" t="s">
        <v>63</v>
      </c>
      <c r="Y2776" t="s">
        <v>54</v>
      </c>
    </row>
    <row r="2777" spans="1:25" hidden="1" x14ac:dyDescent="0.35">
      <c r="A2777">
        <v>2</v>
      </c>
      <c r="B2777" t="s">
        <v>25</v>
      </c>
      <c r="C2777">
        <v>1</v>
      </c>
      <c r="D2777" t="s">
        <v>50</v>
      </c>
      <c r="E2777" t="s">
        <v>2026</v>
      </c>
      <c r="F2777" t="s">
        <v>13</v>
      </c>
      <c r="G2777" t="s">
        <v>701</v>
      </c>
      <c r="H2777" s="1">
        <v>0.2</v>
      </c>
      <c r="I2777" s="2">
        <v>42918</v>
      </c>
      <c r="J2777" t="s">
        <v>5268</v>
      </c>
      <c r="K2777" t="s">
        <v>16</v>
      </c>
      <c r="L2777">
        <v>27604</v>
      </c>
      <c r="M2777">
        <v>733</v>
      </c>
      <c r="N2777" t="s">
        <v>4707</v>
      </c>
      <c r="O2777">
        <v>8</v>
      </c>
      <c r="P2777">
        <v>1</v>
      </c>
      <c r="Q2777" t="s">
        <v>18</v>
      </c>
      <c r="R2777" t="s">
        <v>8304</v>
      </c>
      <c r="S2777">
        <v>8.35</v>
      </c>
      <c r="T2777">
        <v>74</v>
      </c>
      <c r="U2777" t="s">
        <v>33</v>
      </c>
      <c r="V2777" s="2">
        <v>42920</v>
      </c>
      <c r="W2777" t="s">
        <v>130</v>
      </c>
      <c r="X2777" t="s">
        <v>63</v>
      </c>
      <c r="Y2777" t="s">
        <v>52</v>
      </c>
    </row>
    <row r="2778" spans="1:25" hidden="1" x14ac:dyDescent="0.35">
      <c r="A2778">
        <v>2</v>
      </c>
      <c r="B2778" t="s">
        <v>43</v>
      </c>
      <c r="C2778">
        <v>3</v>
      </c>
      <c r="D2778" t="s">
        <v>26</v>
      </c>
      <c r="E2778" t="s">
        <v>12</v>
      </c>
      <c r="F2778" t="s">
        <v>13</v>
      </c>
      <c r="G2778" t="s">
        <v>193</v>
      </c>
      <c r="H2778" s="1">
        <v>0</v>
      </c>
      <c r="I2778" s="2">
        <v>43069</v>
      </c>
      <c r="J2778" t="s">
        <v>7353</v>
      </c>
      <c r="K2778" t="s">
        <v>16</v>
      </c>
      <c r="L2778">
        <v>42420</v>
      </c>
      <c r="M2778">
        <v>4</v>
      </c>
      <c r="N2778" t="s">
        <v>8243</v>
      </c>
      <c r="O2778">
        <v>8</v>
      </c>
      <c r="P2778">
        <v>2</v>
      </c>
      <c r="Q2778" t="s">
        <v>18</v>
      </c>
      <c r="R2778" t="s">
        <v>8304</v>
      </c>
      <c r="S2778">
        <v>8.2200000000000006</v>
      </c>
      <c r="T2778">
        <v>17</v>
      </c>
      <c r="U2778" t="s">
        <v>76</v>
      </c>
      <c r="V2778" s="2">
        <v>43071</v>
      </c>
      <c r="W2778" t="s">
        <v>20</v>
      </c>
      <c r="X2778" t="s">
        <v>21</v>
      </c>
      <c r="Y2778" t="s">
        <v>119</v>
      </c>
    </row>
    <row r="2779" spans="1:25" hidden="1" x14ac:dyDescent="0.35">
      <c r="A2779">
        <v>2</v>
      </c>
      <c r="B2779" t="s">
        <v>43</v>
      </c>
      <c r="C2779">
        <v>3</v>
      </c>
      <c r="D2779" t="s">
        <v>26</v>
      </c>
      <c r="E2779" t="s">
        <v>12</v>
      </c>
      <c r="F2779" t="s">
        <v>13</v>
      </c>
      <c r="G2779" t="s">
        <v>193</v>
      </c>
      <c r="H2779" s="1">
        <v>0</v>
      </c>
      <c r="I2779" s="2">
        <v>43069</v>
      </c>
      <c r="J2779" t="s">
        <v>7353</v>
      </c>
      <c r="K2779" t="s">
        <v>16</v>
      </c>
      <c r="L2779">
        <v>42420</v>
      </c>
      <c r="M2779">
        <v>1588</v>
      </c>
      <c r="N2779" t="s">
        <v>4332</v>
      </c>
      <c r="O2779">
        <v>32</v>
      </c>
      <c r="P2779">
        <v>2</v>
      </c>
      <c r="Q2779" t="s">
        <v>18</v>
      </c>
      <c r="R2779" t="s">
        <v>8304</v>
      </c>
      <c r="S2779">
        <v>32.35</v>
      </c>
      <c r="T2779">
        <v>72</v>
      </c>
      <c r="U2779" t="s">
        <v>76</v>
      </c>
      <c r="V2779" s="2">
        <v>43071</v>
      </c>
      <c r="W2779" t="s">
        <v>20</v>
      </c>
      <c r="X2779" t="s">
        <v>21</v>
      </c>
      <c r="Y2779" t="s">
        <v>119</v>
      </c>
    </row>
    <row r="2780" spans="1:25" hidden="1" x14ac:dyDescent="0.35">
      <c r="A2780">
        <v>2</v>
      </c>
      <c r="B2780" t="s">
        <v>25</v>
      </c>
      <c r="C2780">
        <v>1</v>
      </c>
      <c r="D2780" t="s">
        <v>11</v>
      </c>
      <c r="E2780" t="s">
        <v>1456</v>
      </c>
      <c r="F2780" t="s">
        <v>13</v>
      </c>
      <c r="G2780" t="s">
        <v>1085</v>
      </c>
      <c r="H2780" s="1">
        <v>0</v>
      </c>
      <c r="I2780" s="2">
        <v>42769</v>
      </c>
      <c r="J2780" t="s">
        <v>1457</v>
      </c>
      <c r="K2780" t="s">
        <v>73</v>
      </c>
      <c r="L2780">
        <v>68104</v>
      </c>
      <c r="M2780">
        <v>458</v>
      </c>
      <c r="N2780" t="s">
        <v>890</v>
      </c>
      <c r="O2780">
        <v>11</v>
      </c>
      <c r="P2780">
        <v>2</v>
      </c>
      <c r="Q2780" t="s">
        <v>75</v>
      </c>
      <c r="R2780" t="s">
        <v>8304</v>
      </c>
      <c r="S2780">
        <v>11.08</v>
      </c>
      <c r="T2780">
        <v>28</v>
      </c>
      <c r="U2780" t="s">
        <v>19</v>
      </c>
      <c r="V2780" s="2">
        <v>42771</v>
      </c>
      <c r="W2780" t="s">
        <v>130</v>
      </c>
      <c r="X2780" t="s">
        <v>98</v>
      </c>
      <c r="Y2780" t="s">
        <v>47</v>
      </c>
    </row>
    <row r="2781" spans="1:25" hidden="1" x14ac:dyDescent="0.35">
      <c r="A2781">
        <v>2</v>
      </c>
      <c r="B2781" t="s">
        <v>25</v>
      </c>
      <c r="C2781">
        <v>1</v>
      </c>
      <c r="D2781" t="s">
        <v>50</v>
      </c>
      <c r="E2781" t="s">
        <v>1456</v>
      </c>
      <c r="F2781" t="s">
        <v>13</v>
      </c>
      <c r="G2781" t="s">
        <v>1085</v>
      </c>
      <c r="H2781" s="1">
        <v>0</v>
      </c>
      <c r="I2781" s="2">
        <v>42769</v>
      </c>
      <c r="J2781" t="s">
        <v>1457</v>
      </c>
      <c r="K2781" t="s">
        <v>73</v>
      </c>
      <c r="L2781">
        <v>68104</v>
      </c>
      <c r="M2781">
        <v>959</v>
      </c>
      <c r="N2781" t="s">
        <v>4704</v>
      </c>
      <c r="O2781">
        <v>51</v>
      </c>
      <c r="P2781">
        <v>3</v>
      </c>
      <c r="Q2781" t="s">
        <v>75</v>
      </c>
      <c r="R2781" t="s">
        <v>8304</v>
      </c>
      <c r="S2781">
        <v>50.99</v>
      </c>
      <c r="T2781">
        <v>150</v>
      </c>
      <c r="U2781" t="s">
        <v>19</v>
      </c>
      <c r="V2781" s="2">
        <v>42771</v>
      </c>
      <c r="W2781" t="s">
        <v>130</v>
      </c>
      <c r="X2781" t="s">
        <v>98</v>
      </c>
      <c r="Y2781" t="s">
        <v>113</v>
      </c>
    </row>
    <row r="2782" spans="1:25" hidden="1" x14ac:dyDescent="0.35">
      <c r="A2782">
        <v>4</v>
      </c>
      <c r="B2782" t="s">
        <v>43</v>
      </c>
      <c r="C2782">
        <v>6</v>
      </c>
      <c r="D2782" t="s">
        <v>26</v>
      </c>
      <c r="E2782" t="s">
        <v>171</v>
      </c>
      <c r="F2782" t="s">
        <v>13</v>
      </c>
      <c r="G2782" t="s">
        <v>3932</v>
      </c>
      <c r="H2782" s="1">
        <v>0</v>
      </c>
      <c r="I2782" s="2">
        <v>42992</v>
      </c>
      <c r="J2782" t="s">
        <v>7905</v>
      </c>
      <c r="K2782" t="s">
        <v>102</v>
      </c>
      <c r="L2782">
        <v>10011</v>
      </c>
      <c r="M2782">
        <v>543</v>
      </c>
      <c r="N2782" t="s">
        <v>1258</v>
      </c>
      <c r="O2782">
        <v>258</v>
      </c>
      <c r="P2782">
        <v>6</v>
      </c>
      <c r="Q2782" t="s">
        <v>104</v>
      </c>
      <c r="R2782" t="s">
        <v>92</v>
      </c>
      <c r="S2782">
        <v>257.70999999999998</v>
      </c>
      <c r="T2782">
        <v>991</v>
      </c>
      <c r="U2782" t="s">
        <v>19</v>
      </c>
      <c r="V2782" s="2">
        <v>42996</v>
      </c>
      <c r="W2782" t="s">
        <v>39</v>
      </c>
      <c r="X2782" t="s">
        <v>175</v>
      </c>
      <c r="Y2782" t="s">
        <v>42</v>
      </c>
    </row>
    <row r="2783" spans="1:25" hidden="1" x14ac:dyDescent="0.35">
      <c r="A2783">
        <v>4</v>
      </c>
      <c r="B2783" t="s">
        <v>43</v>
      </c>
      <c r="C2783">
        <v>6</v>
      </c>
      <c r="D2783" t="s">
        <v>26</v>
      </c>
      <c r="E2783" t="s">
        <v>171</v>
      </c>
      <c r="F2783" t="s">
        <v>13</v>
      </c>
      <c r="G2783" t="s">
        <v>3932</v>
      </c>
      <c r="H2783" s="1">
        <v>0.2</v>
      </c>
      <c r="I2783" s="2">
        <v>42992</v>
      </c>
      <c r="J2783" t="s">
        <v>7905</v>
      </c>
      <c r="K2783" t="s">
        <v>102</v>
      </c>
      <c r="L2783">
        <v>10011</v>
      </c>
      <c r="M2783">
        <v>1639</v>
      </c>
      <c r="N2783" t="s">
        <v>3140</v>
      </c>
      <c r="O2783">
        <v>5</v>
      </c>
      <c r="P2783">
        <v>9</v>
      </c>
      <c r="Q2783" t="s">
        <v>104</v>
      </c>
      <c r="R2783" t="s">
        <v>92</v>
      </c>
      <c r="S2783">
        <v>4.54</v>
      </c>
      <c r="T2783">
        <v>13</v>
      </c>
      <c r="U2783" t="s">
        <v>19</v>
      </c>
      <c r="V2783" s="2">
        <v>42996</v>
      </c>
      <c r="W2783" t="s">
        <v>39</v>
      </c>
      <c r="X2783" t="s">
        <v>175</v>
      </c>
      <c r="Y2783" t="s">
        <v>54</v>
      </c>
    </row>
    <row r="2784" spans="1:25" hidden="1" x14ac:dyDescent="0.35">
      <c r="A2784">
        <v>4</v>
      </c>
      <c r="B2784" t="s">
        <v>43</v>
      </c>
      <c r="C2784">
        <v>6</v>
      </c>
      <c r="D2784" t="s">
        <v>50</v>
      </c>
      <c r="E2784" t="s">
        <v>171</v>
      </c>
      <c r="F2784" t="s">
        <v>13</v>
      </c>
      <c r="G2784" t="s">
        <v>3932</v>
      </c>
      <c r="H2784" s="1">
        <v>0.2</v>
      </c>
      <c r="I2784" s="2">
        <v>42992</v>
      </c>
      <c r="J2784" t="s">
        <v>7905</v>
      </c>
      <c r="K2784" t="s">
        <v>102</v>
      </c>
      <c r="L2784">
        <v>10011</v>
      </c>
      <c r="M2784">
        <v>1452</v>
      </c>
      <c r="N2784" t="s">
        <v>4894</v>
      </c>
      <c r="O2784">
        <v>330</v>
      </c>
      <c r="P2784">
        <v>2</v>
      </c>
      <c r="Q2784" t="s">
        <v>104</v>
      </c>
      <c r="R2784" t="s">
        <v>92</v>
      </c>
      <c r="S2784">
        <v>329.99</v>
      </c>
      <c r="T2784">
        <v>880</v>
      </c>
      <c r="U2784" t="s">
        <v>19</v>
      </c>
      <c r="V2784" s="2">
        <v>42996</v>
      </c>
      <c r="W2784" t="s">
        <v>39</v>
      </c>
      <c r="X2784" t="s">
        <v>175</v>
      </c>
      <c r="Y2784" t="s">
        <v>727</v>
      </c>
    </row>
    <row r="2785" spans="1:25" hidden="1" x14ac:dyDescent="0.35">
      <c r="A2785">
        <v>2</v>
      </c>
      <c r="B2785" t="s">
        <v>43</v>
      </c>
      <c r="C2785">
        <v>3</v>
      </c>
      <c r="D2785" t="s">
        <v>11</v>
      </c>
      <c r="E2785" t="s">
        <v>1675</v>
      </c>
      <c r="F2785" t="s">
        <v>13</v>
      </c>
      <c r="G2785" t="s">
        <v>1158</v>
      </c>
      <c r="H2785" s="1">
        <v>0</v>
      </c>
      <c r="I2785" s="2">
        <v>42895</v>
      </c>
      <c r="J2785" t="s">
        <v>2052</v>
      </c>
      <c r="K2785" t="s">
        <v>30</v>
      </c>
      <c r="L2785">
        <v>83201</v>
      </c>
      <c r="M2785">
        <v>1040</v>
      </c>
      <c r="N2785" t="s">
        <v>2053</v>
      </c>
      <c r="O2785">
        <v>92</v>
      </c>
      <c r="P2785">
        <v>4</v>
      </c>
      <c r="Q2785" t="s">
        <v>32</v>
      </c>
      <c r="R2785" t="s">
        <v>8304</v>
      </c>
      <c r="S2785">
        <v>92.39</v>
      </c>
      <c r="T2785">
        <v>355</v>
      </c>
      <c r="U2785" t="s">
        <v>19</v>
      </c>
      <c r="V2785" s="2">
        <v>42897</v>
      </c>
      <c r="W2785" t="s">
        <v>20</v>
      </c>
      <c r="X2785" t="s">
        <v>1677</v>
      </c>
      <c r="Y2785" t="s">
        <v>47</v>
      </c>
    </row>
    <row r="2786" spans="1:25" hidden="1" x14ac:dyDescent="0.35">
      <c r="A2786">
        <v>2</v>
      </c>
      <c r="B2786" t="s">
        <v>43</v>
      </c>
      <c r="C2786">
        <v>3</v>
      </c>
      <c r="D2786" t="s">
        <v>50</v>
      </c>
      <c r="E2786" t="s">
        <v>1675</v>
      </c>
      <c r="F2786" t="s">
        <v>13</v>
      </c>
      <c r="G2786" t="s">
        <v>1158</v>
      </c>
      <c r="H2786" s="1">
        <v>0.2</v>
      </c>
      <c r="I2786" s="2">
        <v>42895</v>
      </c>
      <c r="J2786" t="s">
        <v>2052</v>
      </c>
      <c r="K2786" t="s">
        <v>30</v>
      </c>
      <c r="L2786">
        <v>83201</v>
      </c>
      <c r="M2786">
        <v>517</v>
      </c>
      <c r="N2786" t="s">
        <v>4939</v>
      </c>
      <c r="O2786">
        <v>9</v>
      </c>
      <c r="P2786">
        <v>3</v>
      </c>
      <c r="Q2786" t="s">
        <v>32</v>
      </c>
      <c r="R2786" t="s">
        <v>8304</v>
      </c>
      <c r="S2786">
        <v>8.77</v>
      </c>
      <c r="T2786">
        <v>140</v>
      </c>
      <c r="U2786" t="s">
        <v>19</v>
      </c>
      <c r="V2786" s="2">
        <v>42897</v>
      </c>
      <c r="W2786" t="s">
        <v>20</v>
      </c>
      <c r="X2786" t="s">
        <v>1677</v>
      </c>
      <c r="Y2786" t="s">
        <v>52</v>
      </c>
    </row>
    <row r="2787" spans="1:25" hidden="1" x14ac:dyDescent="0.35">
      <c r="A2787">
        <v>4</v>
      </c>
      <c r="B2787" t="s">
        <v>25</v>
      </c>
      <c r="C2787">
        <v>3</v>
      </c>
      <c r="D2787" t="s">
        <v>26</v>
      </c>
      <c r="E2787" t="s">
        <v>171</v>
      </c>
      <c r="F2787" t="s">
        <v>13</v>
      </c>
      <c r="G2787" t="s">
        <v>2030</v>
      </c>
      <c r="H2787" s="1">
        <v>0</v>
      </c>
      <c r="I2787" s="2">
        <v>43017</v>
      </c>
      <c r="J2787" t="s">
        <v>3463</v>
      </c>
      <c r="K2787" t="s">
        <v>102</v>
      </c>
      <c r="L2787">
        <v>10024</v>
      </c>
      <c r="M2787">
        <v>1686</v>
      </c>
      <c r="N2787" t="s">
        <v>3464</v>
      </c>
      <c r="O2787">
        <v>11</v>
      </c>
      <c r="P2787">
        <v>4</v>
      </c>
      <c r="Q2787" t="s">
        <v>104</v>
      </c>
      <c r="R2787" t="s">
        <v>8304</v>
      </c>
      <c r="S2787">
        <v>10.76</v>
      </c>
      <c r="T2787">
        <v>24</v>
      </c>
      <c r="U2787" t="s">
        <v>19</v>
      </c>
      <c r="V2787" s="2">
        <v>43021</v>
      </c>
      <c r="W2787" t="s">
        <v>20</v>
      </c>
      <c r="X2787" t="s">
        <v>175</v>
      </c>
      <c r="Y2787" t="s">
        <v>64</v>
      </c>
    </row>
    <row r="2788" spans="1:25" hidden="1" x14ac:dyDescent="0.35">
      <c r="A2788">
        <v>4</v>
      </c>
      <c r="B2788" t="s">
        <v>25</v>
      </c>
      <c r="C2788">
        <v>3</v>
      </c>
      <c r="D2788" t="s">
        <v>50</v>
      </c>
      <c r="E2788" t="s">
        <v>171</v>
      </c>
      <c r="F2788" t="s">
        <v>13</v>
      </c>
      <c r="G2788" t="s">
        <v>2030</v>
      </c>
      <c r="H2788" s="1">
        <v>0</v>
      </c>
      <c r="I2788" s="2">
        <v>43017</v>
      </c>
      <c r="J2788" t="s">
        <v>3463</v>
      </c>
      <c r="K2788" t="s">
        <v>102</v>
      </c>
      <c r="L2788">
        <v>10024</v>
      </c>
      <c r="M2788">
        <v>942</v>
      </c>
      <c r="N2788" t="s">
        <v>4878</v>
      </c>
      <c r="O2788">
        <v>303</v>
      </c>
      <c r="P2788">
        <v>4</v>
      </c>
      <c r="Q2788" t="s">
        <v>104</v>
      </c>
      <c r="R2788" t="s">
        <v>8304</v>
      </c>
      <c r="S2788">
        <v>303.33999999999997</v>
      </c>
      <c r="T2788">
        <v>632</v>
      </c>
      <c r="U2788" t="s">
        <v>19</v>
      </c>
      <c r="V2788" s="2">
        <v>43021</v>
      </c>
      <c r="W2788" t="s">
        <v>20</v>
      </c>
      <c r="X2788" t="s">
        <v>175</v>
      </c>
      <c r="Y2788" t="s">
        <v>52</v>
      </c>
    </row>
    <row r="2789" spans="1:25" hidden="1" x14ac:dyDescent="0.35">
      <c r="A2789">
        <v>6</v>
      </c>
      <c r="B2789" t="s">
        <v>10</v>
      </c>
      <c r="C2789">
        <v>6</v>
      </c>
      <c r="D2789" t="s">
        <v>50</v>
      </c>
      <c r="E2789" t="s">
        <v>4353</v>
      </c>
      <c r="F2789" t="s">
        <v>13</v>
      </c>
      <c r="G2789" t="s">
        <v>2158</v>
      </c>
      <c r="H2789" s="1">
        <v>0.2</v>
      </c>
      <c r="I2789" s="2">
        <v>42995</v>
      </c>
      <c r="J2789" t="s">
        <v>5117</v>
      </c>
      <c r="K2789" t="s">
        <v>16</v>
      </c>
      <c r="L2789">
        <v>32839</v>
      </c>
      <c r="M2789">
        <v>1406</v>
      </c>
      <c r="N2789" t="s">
        <v>1106</v>
      </c>
      <c r="O2789">
        <v>11</v>
      </c>
      <c r="P2789">
        <v>3</v>
      </c>
      <c r="Q2789" t="s">
        <v>18</v>
      </c>
      <c r="R2789" t="s">
        <v>8304</v>
      </c>
      <c r="S2789">
        <v>10.9</v>
      </c>
      <c r="T2789">
        <v>87</v>
      </c>
      <c r="U2789" t="s">
        <v>19</v>
      </c>
      <c r="V2789" s="2">
        <v>43001</v>
      </c>
      <c r="W2789" t="s">
        <v>39</v>
      </c>
      <c r="X2789" t="s">
        <v>40</v>
      </c>
      <c r="Y2789" t="s">
        <v>113</v>
      </c>
    </row>
    <row r="2790" spans="1:25" hidden="1" x14ac:dyDescent="0.35">
      <c r="A2790">
        <v>5</v>
      </c>
      <c r="B2790" t="s">
        <v>25</v>
      </c>
      <c r="C2790">
        <v>3</v>
      </c>
      <c r="D2790" t="s">
        <v>11</v>
      </c>
      <c r="E2790" t="s">
        <v>498</v>
      </c>
      <c r="F2790" t="s">
        <v>13</v>
      </c>
      <c r="G2790" t="s">
        <v>1864</v>
      </c>
      <c r="H2790" s="1">
        <v>0.32</v>
      </c>
      <c r="I2790" s="2">
        <v>42738</v>
      </c>
      <c r="J2790" t="s">
        <v>1865</v>
      </c>
      <c r="K2790" t="s">
        <v>73</v>
      </c>
      <c r="L2790">
        <v>75217</v>
      </c>
      <c r="M2790">
        <v>1228</v>
      </c>
      <c r="N2790" t="s">
        <v>8120</v>
      </c>
      <c r="O2790">
        <v>-438</v>
      </c>
      <c r="P2790">
        <v>9</v>
      </c>
      <c r="Q2790" t="s">
        <v>75</v>
      </c>
      <c r="R2790" t="s">
        <v>8304</v>
      </c>
      <c r="S2790">
        <v>-437.54</v>
      </c>
      <c r="T2790">
        <v>1352</v>
      </c>
      <c r="U2790" t="s">
        <v>19</v>
      </c>
      <c r="V2790" s="2">
        <v>42743</v>
      </c>
      <c r="W2790" t="s">
        <v>20</v>
      </c>
      <c r="X2790" t="s">
        <v>77</v>
      </c>
      <c r="Y2790" t="s">
        <v>22</v>
      </c>
    </row>
    <row r="2791" spans="1:25" hidden="1" x14ac:dyDescent="0.35">
      <c r="A2791">
        <v>5</v>
      </c>
      <c r="B2791" t="s">
        <v>25</v>
      </c>
      <c r="C2791">
        <v>3</v>
      </c>
      <c r="D2791" t="s">
        <v>26</v>
      </c>
      <c r="E2791" t="s">
        <v>498</v>
      </c>
      <c r="F2791" t="s">
        <v>13</v>
      </c>
      <c r="G2791" t="s">
        <v>1864</v>
      </c>
      <c r="H2791" s="1">
        <v>0.2</v>
      </c>
      <c r="I2791" s="2">
        <v>42738</v>
      </c>
      <c r="J2791" t="s">
        <v>1865</v>
      </c>
      <c r="K2791" t="s">
        <v>73</v>
      </c>
      <c r="L2791">
        <v>75217</v>
      </c>
      <c r="M2791">
        <v>1131</v>
      </c>
      <c r="N2791" t="s">
        <v>1046</v>
      </c>
      <c r="O2791">
        <v>1</v>
      </c>
      <c r="P2791">
        <v>3</v>
      </c>
      <c r="Q2791" t="s">
        <v>75</v>
      </c>
      <c r="R2791" t="s">
        <v>8304</v>
      </c>
      <c r="S2791">
        <v>0.79</v>
      </c>
      <c r="T2791">
        <v>7</v>
      </c>
      <c r="U2791" t="s">
        <v>19</v>
      </c>
      <c r="V2791" s="2">
        <v>42743</v>
      </c>
      <c r="W2791" t="s">
        <v>20</v>
      </c>
      <c r="X2791" t="s">
        <v>77</v>
      </c>
      <c r="Y2791" t="s">
        <v>49</v>
      </c>
    </row>
    <row r="2792" spans="1:25" hidden="1" x14ac:dyDescent="0.35">
      <c r="A2792">
        <v>5</v>
      </c>
      <c r="B2792" t="s">
        <v>25</v>
      </c>
      <c r="C2792">
        <v>3</v>
      </c>
      <c r="D2792" t="s">
        <v>50</v>
      </c>
      <c r="E2792" t="s">
        <v>498</v>
      </c>
      <c r="F2792" t="s">
        <v>13</v>
      </c>
      <c r="G2792" t="s">
        <v>1864</v>
      </c>
      <c r="H2792" s="1">
        <v>0.2</v>
      </c>
      <c r="I2792" s="2">
        <v>42738</v>
      </c>
      <c r="J2792" t="s">
        <v>1865</v>
      </c>
      <c r="K2792" t="s">
        <v>73</v>
      </c>
      <c r="L2792">
        <v>75217</v>
      </c>
      <c r="M2792">
        <v>600</v>
      </c>
      <c r="N2792" t="s">
        <v>4862</v>
      </c>
      <c r="O2792">
        <v>85</v>
      </c>
      <c r="P2792">
        <v>5</v>
      </c>
      <c r="Q2792" t="s">
        <v>75</v>
      </c>
      <c r="R2792" t="s">
        <v>8304</v>
      </c>
      <c r="S2792">
        <v>84.66</v>
      </c>
      <c r="T2792">
        <v>398</v>
      </c>
      <c r="U2792" t="s">
        <v>19</v>
      </c>
      <c r="V2792" s="2">
        <v>42743</v>
      </c>
      <c r="W2792" t="s">
        <v>20</v>
      </c>
      <c r="X2792" t="s">
        <v>77</v>
      </c>
      <c r="Y2792" t="s">
        <v>113</v>
      </c>
    </row>
    <row r="2793" spans="1:25" hidden="1" x14ac:dyDescent="0.35">
      <c r="A2793">
        <v>4</v>
      </c>
      <c r="B2793" t="s">
        <v>43</v>
      </c>
      <c r="C2793">
        <v>6</v>
      </c>
      <c r="D2793" t="s">
        <v>11</v>
      </c>
      <c r="E2793" t="s">
        <v>2175</v>
      </c>
      <c r="F2793" t="s">
        <v>13</v>
      </c>
      <c r="G2793" t="s">
        <v>1632</v>
      </c>
      <c r="H2793" s="1">
        <v>0.3</v>
      </c>
      <c r="I2793" s="2">
        <v>42754</v>
      </c>
      <c r="J2793" t="s">
        <v>2176</v>
      </c>
      <c r="K2793" t="s">
        <v>73</v>
      </c>
      <c r="L2793">
        <v>77590</v>
      </c>
      <c r="M2793">
        <v>317</v>
      </c>
      <c r="N2793" t="s">
        <v>1481</v>
      </c>
      <c r="O2793">
        <v>-13</v>
      </c>
      <c r="P2793">
        <v>1</v>
      </c>
      <c r="Q2793" t="s">
        <v>75</v>
      </c>
      <c r="R2793" t="s">
        <v>8304</v>
      </c>
      <c r="S2793">
        <v>-13.17</v>
      </c>
      <c r="T2793">
        <v>102</v>
      </c>
      <c r="U2793" t="s">
        <v>19</v>
      </c>
      <c r="V2793" s="2">
        <v>42758</v>
      </c>
      <c r="W2793" t="s">
        <v>39</v>
      </c>
      <c r="X2793" t="s">
        <v>77</v>
      </c>
      <c r="Y2793" t="s">
        <v>41</v>
      </c>
    </row>
    <row r="2794" spans="1:25" hidden="1" x14ac:dyDescent="0.35">
      <c r="A2794">
        <v>4</v>
      </c>
      <c r="B2794" t="s">
        <v>43</v>
      </c>
      <c r="C2794">
        <v>6</v>
      </c>
      <c r="D2794" t="s">
        <v>11</v>
      </c>
      <c r="E2794" t="s">
        <v>2175</v>
      </c>
      <c r="F2794" t="s">
        <v>13</v>
      </c>
      <c r="G2794" t="s">
        <v>1632</v>
      </c>
      <c r="H2794" s="1">
        <v>0.3</v>
      </c>
      <c r="I2794" s="2">
        <v>42754</v>
      </c>
      <c r="J2794" t="s">
        <v>2176</v>
      </c>
      <c r="K2794" t="s">
        <v>73</v>
      </c>
      <c r="L2794">
        <v>77590</v>
      </c>
      <c r="M2794">
        <v>791</v>
      </c>
      <c r="N2794" t="s">
        <v>1725</v>
      </c>
      <c r="O2794">
        <v>-9</v>
      </c>
      <c r="P2794">
        <v>4</v>
      </c>
      <c r="Q2794" t="s">
        <v>75</v>
      </c>
      <c r="R2794" t="s">
        <v>8304</v>
      </c>
      <c r="S2794">
        <v>-8.5399999999999991</v>
      </c>
      <c r="T2794">
        <v>199</v>
      </c>
      <c r="U2794" t="s">
        <v>19</v>
      </c>
      <c r="V2794" s="2">
        <v>42758</v>
      </c>
      <c r="W2794" t="s">
        <v>39</v>
      </c>
      <c r="X2794" t="s">
        <v>77</v>
      </c>
      <c r="Y2794" t="s">
        <v>24</v>
      </c>
    </row>
    <row r="2795" spans="1:25" hidden="1" x14ac:dyDescent="0.35">
      <c r="A2795">
        <v>3</v>
      </c>
      <c r="B2795" t="s">
        <v>25</v>
      </c>
      <c r="C2795">
        <v>1</v>
      </c>
      <c r="D2795" t="s">
        <v>11</v>
      </c>
      <c r="E2795" t="s">
        <v>231</v>
      </c>
      <c r="F2795" t="s">
        <v>13</v>
      </c>
      <c r="G2795" t="s">
        <v>1184</v>
      </c>
      <c r="H2795" s="1">
        <v>0.2</v>
      </c>
      <c r="I2795" s="2">
        <v>43069</v>
      </c>
      <c r="J2795" t="s">
        <v>1638</v>
      </c>
      <c r="K2795" t="s">
        <v>16</v>
      </c>
      <c r="L2795">
        <v>27707</v>
      </c>
      <c r="M2795">
        <v>1043</v>
      </c>
      <c r="N2795" t="s">
        <v>559</v>
      </c>
      <c r="O2795">
        <v>25</v>
      </c>
      <c r="P2795">
        <v>2</v>
      </c>
      <c r="Q2795" t="s">
        <v>18</v>
      </c>
      <c r="R2795" t="s">
        <v>8304</v>
      </c>
      <c r="S2795">
        <v>25.18</v>
      </c>
      <c r="T2795">
        <v>336</v>
      </c>
      <c r="U2795" t="s">
        <v>19</v>
      </c>
      <c r="V2795" s="2">
        <v>43072</v>
      </c>
      <c r="W2795" t="s">
        <v>130</v>
      </c>
      <c r="X2795" t="s">
        <v>63</v>
      </c>
      <c r="Y2795" t="s">
        <v>47</v>
      </c>
    </row>
    <row r="2796" spans="1:25" hidden="1" x14ac:dyDescent="0.35">
      <c r="A2796">
        <v>3</v>
      </c>
      <c r="B2796" t="s">
        <v>25</v>
      </c>
      <c r="C2796">
        <v>1</v>
      </c>
      <c r="D2796" t="s">
        <v>26</v>
      </c>
      <c r="E2796" t="s">
        <v>231</v>
      </c>
      <c r="F2796" t="s">
        <v>13</v>
      </c>
      <c r="G2796" t="s">
        <v>1184</v>
      </c>
      <c r="H2796" s="1">
        <v>0.2</v>
      </c>
      <c r="I2796" s="2">
        <v>43069</v>
      </c>
      <c r="J2796" t="s">
        <v>1638</v>
      </c>
      <c r="K2796" t="s">
        <v>16</v>
      </c>
      <c r="L2796">
        <v>27707</v>
      </c>
      <c r="M2796">
        <v>291</v>
      </c>
      <c r="N2796" t="s">
        <v>3038</v>
      </c>
      <c r="O2796">
        <v>10</v>
      </c>
      <c r="P2796">
        <v>3</v>
      </c>
      <c r="Q2796" t="s">
        <v>18</v>
      </c>
      <c r="R2796" t="s">
        <v>8304</v>
      </c>
      <c r="S2796">
        <v>9.84</v>
      </c>
      <c r="T2796">
        <v>98</v>
      </c>
      <c r="U2796" t="s">
        <v>19</v>
      </c>
      <c r="V2796" s="2">
        <v>43072</v>
      </c>
      <c r="W2796" t="s">
        <v>130</v>
      </c>
      <c r="X2796" t="s">
        <v>63</v>
      </c>
      <c r="Y2796" t="s">
        <v>56</v>
      </c>
    </row>
    <row r="2797" spans="1:25" hidden="1" x14ac:dyDescent="0.35">
      <c r="A2797">
        <v>3</v>
      </c>
      <c r="B2797" t="s">
        <v>25</v>
      </c>
      <c r="C2797">
        <v>1</v>
      </c>
      <c r="D2797" t="s">
        <v>26</v>
      </c>
      <c r="E2797" t="s">
        <v>231</v>
      </c>
      <c r="F2797" t="s">
        <v>13</v>
      </c>
      <c r="G2797" t="s">
        <v>1184</v>
      </c>
      <c r="H2797" s="1">
        <v>0.7</v>
      </c>
      <c r="I2797" s="2">
        <v>43069</v>
      </c>
      <c r="J2797" t="s">
        <v>1638</v>
      </c>
      <c r="K2797" t="s">
        <v>16</v>
      </c>
      <c r="L2797">
        <v>27707</v>
      </c>
      <c r="M2797">
        <v>237</v>
      </c>
      <c r="N2797" t="s">
        <v>1418</v>
      </c>
      <c r="O2797">
        <v>-4</v>
      </c>
      <c r="P2797">
        <v>7</v>
      </c>
      <c r="Q2797" t="s">
        <v>18</v>
      </c>
      <c r="R2797" t="s">
        <v>8304</v>
      </c>
      <c r="S2797">
        <v>-4.2300000000000004</v>
      </c>
      <c r="T2797">
        <v>6</v>
      </c>
      <c r="U2797" t="s">
        <v>19</v>
      </c>
      <c r="V2797" s="2">
        <v>43072</v>
      </c>
      <c r="W2797" t="s">
        <v>130</v>
      </c>
      <c r="X2797" t="s">
        <v>63</v>
      </c>
      <c r="Y2797" t="s">
        <v>54</v>
      </c>
    </row>
    <row r="2798" spans="1:25" hidden="1" x14ac:dyDescent="0.35">
      <c r="A2798">
        <v>4</v>
      </c>
      <c r="B2798" t="s">
        <v>43</v>
      </c>
      <c r="C2798">
        <v>6</v>
      </c>
      <c r="D2798" t="s">
        <v>26</v>
      </c>
      <c r="E2798" t="s">
        <v>2548</v>
      </c>
      <c r="F2798" t="s">
        <v>13</v>
      </c>
      <c r="G2798" t="s">
        <v>1785</v>
      </c>
      <c r="H2798" s="1">
        <v>0.2</v>
      </c>
      <c r="I2798" s="2">
        <v>42998</v>
      </c>
      <c r="J2798" t="s">
        <v>4395</v>
      </c>
      <c r="K2798" t="s">
        <v>16</v>
      </c>
      <c r="L2798">
        <v>37211</v>
      </c>
      <c r="M2798">
        <v>776</v>
      </c>
      <c r="N2798" t="s">
        <v>515</v>
      </c>
      <c r="O2798">
        <v>-59</v>
      </c>
      <c r="P2798">
        <v>4</v>
      </c>
      <c r="Q2798" t="s">
        <v>18</v>
      </c>
      <c r="R2798" t="s">
        <v>8304</v>
      </c>
      <c r="S2798">
        <v>-58.87</v>
      </c>
      <c r="T2798">
        <v>294</v>
      </c>
      <c r="U2798" t="s">
        <v>19</v>
      </c>
      <c r="V2798" s="2">
        <v>43002</v>
      </c>
      <c r="W2798" t="s">
        <v>39</v>
      </c>
      <c r="X2798" t="s">
        <v>214</v>
      </c>
      <c r="Y2798" t="s">
        <v>42</v>
      </c>
    </row>
    <row r="2799" spans="1:25" hidden="1" x14ac:dyDescent="0.35">
      <c r="A2799">
        <v>4</v>
      </c>
      <c r="B2799" t="s">
        <v>43</v>
      </c>
      <c r="C2799">
        <v>6</v>
      </c>
      <c r="D2799" t="s">
        <v>26</v>
      </c>
      <c r="E2799" t="s">
        <v>2548</v>
      </c>
      <c r="F2799" t="s">
        <v>13</v>
      </c>
      <c r="G2799" t="s">
        <v>1785</v>
      </c>
      <c r="H2799" s="1">
        <v>0.7</v>
      </c>
      <c r="I2799" s="2">
        <v>42998</v>
      </c>
      <c r="J2799" t="s">
        <v>4395</v>
      </c>
      <c r="K2799" t="s">
        <v>16</v>
      </c>
      <c r="L2799">
        <v>37211</v>
      </c>
      <c r="M2799">
        <v>689</v>
      </c>
      <c r="N2799" t="s">
        <v>2936</v>
      </c>
      <c r="O2799">
        <v>-913</v>
      </c>
      <c r="P2799">
        <v>6</v>
      </c>
      <c r="Q2799" t="s">
        <v>18</v>
      </c>
      <c r="R2799" t="s">
        <v>8304</v>
      </c>
      <c r="S2799">
        <v>-913.18</v>
      </c>
      <c r="T2799">
        <v>1370</v>
      </c>
      <c r="U2799" t="s">
        <v>19</v>
      </c>
      <c r="V2799" s="2">
        <v>43002</v>
      </c>
      <c r="W2799" t="s">
        <v>39</v>
      </c>
      <c r="X2799" t="s">
        <v>214</v>
      </c>
      <c r="Y2799" t="s">
        <v>54</v>
      </c>
    </row>
    <row r="2800" spans="1:25" x14ac:dyDescent="0.35">
      <c r="A2800">
        <v>2</v>
      </c>
      <c r="B2800" t="s">
        <v>43</v>
      </c>
      <c r="C2800">
        <v>3</v>
      </c>
      <c r="D2800" t="s">
        <v>11</v>
      </c>
      <c r="E2800" t="s">
        <v>27</v>
      </c>
      <c r="F2800" t="s">
        <v>13</v>
      </c>
      <c r="G2800" t="s">
        <v>5391</v>
      </c>
      <c r="H2800" s="1">
        <v>0.2</v>
      </c>
      <c r="I2800" s="2">
        <v>43083</v>
      </c>
      <c r="J2800" t="s">
        <v>7964</v>
      </c>
      <c r="K2800" t="s">
        <v>30</v>
      </c>
      <c r="L2800">
        <v>90045</v>
      </c>
      <c r="M2800">
        <v>380</v>
      </c>
      <c r="N2800" t="s">
        <v>2436</v>
      </c>
      <c r="O2800">
        <v>10</v>
      </c>
      <c r="P2800">
        <v>2</v>
      </c>
      <c r="Q2800" t="s">
        <v>32</v>
      </c>
      <c r="R2800" t="s">
        <v>92</v>
      </c>
      <c r="S2800">
        <v>10.26</v>
      </c>
      <c r="T2800">
        <v>274</v>
      </c>
      <c r="U2800" t="s">
        <v>33</v>
      </c>
      <c r="V2800" s="2">
        <v>43085</v>
      </c>
      <c r="W2800" t="s">
        <v>20</v>
      </c>
      <c r="X2800" t="s">
        <v>34</v>
      </c>
      <c r="Y2800" t="s">
        <v>41</v>
      </c>
    </row>
    <row r="2801" spans="1:25" x14ac:dyDescent="0.35">
      <c r="A2801">
        <v>2</v>
      </c>
      <c r="B2801" t="s">
        <v>43</v>
      </c>
      <c r="C2801">
        <v>3</v>
      </c>
      <c r="D2801" t="s">
        <v>26</v>
      </c>
      <c r="E2801" t="s">
        <v>27</v>
      </c>
      <c r="F2801" t="s">
        <v>13</v>
      </c>
      <c r="G2801" t="s">
        <v>5391</v>
      </c>
      <c r="H2801" s="1">
        <v>0</v>
      </c>
      <c r="I2801" s="2">
        <v>43083</v>
      </c>
      <c r="J2801" t="s">
        <v>7964</v>
      </c>
      <c r="K2801" t="s">
        <v>30</v>
      </c>
      <c r="L2801">
        <v>90045</v>
      </c>
      <c r="M2801">
        <v>1835</v>
      </c>
      <c r="N2801" t="s">
        <v>2876</v>
      </c>
      <c r="O2801">
        <v>3</v>
      </c>
      <c r="P2801">
        <v>1</v>
      </c>
      <c r="Q2801" t="s">
        <v>32</v>
      </c>
      <c r="R2801" t="s">
        <v>92</v>
      </c>
      <c r="S2801">
        <v>3.11</v>
      </c>
      <c r="T2801">
        <v>6</v>
      </c>
      <c r="U2801" t="s">
        <v>33</v>
      </c>
      <c r="V2801" s="2">
        <v>43085</v>
      </c>
      <c r="W2801" t="s">
        <v>20</v>
      </c>
      <c r="X2801" t="s">
        <v>34</v>
      </c>
      <c r="Y2801" t="s">
        <v>64</v>
      </c>
    </row>
    <row r="2802" spans="1:25" x14ac:dyDescent="0.35">
      <c r="A2802">
        <v>2</v>
      </c>
      <c r="B2802" t="s">
        <v>43</v>
      </c>
      <c r="C2802">
        <v>3</v>
      </c>
      <c r="D2802" t="s">
        <v>26</v>
      </c>
      <c r="E2802" t="s">
        <v>27</v>
      </c>
      <c r="F2802" t="s">
        <v>13</v>
      </c>
      <c r="G2802" t="s">
        <v>5391</v>
      </c>
      <c r="H2802" s="1">
        <v>0.2</v>
      </c>
      <c r="I2802" s="2">
        <v>43083</v>
      </c>
      <c r="J2802" t="s">
        <v>7964</v>
      </c>
      <c r="K2802" t="s">
        <v>30</v>
      </c>
      <c r="L2802">
        <v>90045</v>
      </c>
      <c r="M2802">
        <v>903</v>
      </c>
      <c r="N2802" t="s">
        <v>721</v>
      </c>
      <c r="O2802">
        <v>21</v>
      </c>
      <c r="P2802">
        <v>2</v>
      </c>
      <c r="Q2802" t="s">
        <v>32</v>
      </c>
      <c r="R2802" t="s">
        <v>92</v>
      </c>
      <c r="S2802">
        <v>20.72</v>
      </c>
      <c r="T2802">
        <v>55</v>
      </c>
      <c r="U2802" t="s">
        <v>33</v>
      </c>
      <c r="V2802" s="2">
        <v>43085</v>
      </c>
      <c r="W2802" t="s">
        <v>20</v>
      </c>
      <c r="X2802" t="s">
        <v>34</v>
      </c>
      <c r="Y2802" t="s">
        <v>54</v>
      </c>
    </row>
    <row r="2803" spans="1:25" x14ac:dyDescent="0.35">
      <c r="A2803">
        <v>2</v>
      </c>
      <c r="B2803" t="s">
        <v>43</v>
      </c>
      <c r="C2803">
        <v>3</v>
      </c>
      <c r="D2803" t="s">
        <v>26</v>
      </c>
      <c r="E2803" t="s">
        <v>27</v>
      </c>
      <c r="F2803" t="s">
        <v>13</v>
      </c>
      <c r="G2803" t="s">
        <v>5391</v>
      </c>
      <c r="H2803" s="1">
        <v>0.2</v>
      </c>
      <c r="I2803" s="2">
        <v>43083</v>
      </c>
      <c r="J2803" t="s">
        <v>7964</v>
      </c>
      <c r="K2803" t="s">
        <v>30</v>
      </c>
      <c r="L2803">
        <v>90045</v>
      </c>
      <c r="M2803">
        <v>693</v>
      </c>
      <c r="N2803" t="s">
        <v>3343</v>
      </c>
      <c r="O2803">
        <v>12</v>
      </c>
      <c r="P2803">
        <v>3</v>
      </c>
      <c r="Q2803" t="s">
        <v>32</v>
      </c>
      <c r="R2803" t="s">
        <v>92</v>
      </c>
      <c r="S2803">
        <v>11.56</v>
      </c>
      <c r="T2803">
        <v>34</v>
      </c>
      <c r="U2803" t="s">
        <v>33</v>
      </c>
      <c r="V2803" s="2">
        <v>43085</v>
      </c>
      <c r="W2803" t="s">
        <v>20</v>
      </c>
      <c r="X2803" t="s">
        <v>34</v>
      </c>
      <c r="Y2803" t="s">
        <v>54</v>
      </c>
    </row>
    <row r="2804" spans="1:25" hidden="1" x14ac:dyDescent="0.35">
      <c r="A2804">
        <v>4</v>
      </c>
      <c r="B2804" t="s">
        <v>43</v>
      </c>
      <c r="C2804">
        <v>6</v>
      </c>
      <c r="D2804" t="s">
        <v>11</v>
      </c>
      <c r="E2804" t="s">
        <v>171</v>
      </c>
      <c r="F2804" t="s">
        <v>13</v>
      </c>
      <c r="G2804" t="s">
        <v>1139</v>
      </c>
      <c r="H2804" s="1">
        <v>0.1</v>
      </c>
      <c r="I2804" s="2">
        <v>43040</v>
      </c>
      <c r="J2804" t="s">
        <v>2358</v>
      </c>
      <c r="K2804" t="s">
        <v>102</v>
      </c>
      <c r="L2804">
        <v>10009</v>
      </c>
      <c r="M2804">
        <v>831</v>
      </c>
      <c r="N2804" t="s">
        <v>1765</v>
      </c>
      <c r="O2804">
        <v>14</v>
      </c>
      <c r="P2804">
        <v>2</v>
      </c>
      <c r="Q2804" t="s">
        <v>104</v>
      </c>
      <c r="R2804" t="s">
        <v>8304</v>
      </c>
      <c r="S2804">
        <v>13.68</v>
      </c>
      <c r="T2804">
        <v>205</v>
      </c>
      <c r="U2804" t="s">
        <v>19</v>
      </c>
      <c r="V2804" s="2">
        <v>43044</v>
      </c>
      <c r="W2804" t="s">
        <v>39</v>
      </c>
      <c r="X2804" t="s">
        <v>175</v>
      </c>
      <c r="Y2804" t="s">
        <v>24</v>
      </c>
    </row>
    <row r="2805" spans="1:25" hidden="1" x14ac:dyDescent="0.35">
      <c r="A2805">
        <v>5</v>
      </c>
      <c r="B2805" t="s">
        <v>43</v>
      </c>
      <c r="C2805">
        <v>6</v>
      </c>
      <c r="D2805" t="s">
        <v>26</v>
      </c>
      <c r="E2805" t="s">
        <v>843</v>
      </c>
      <c r="F2805" t="s">
        <v>13</v>
      </c>
      <c r="G2805" t="s">
        <v>6831</v>
      </c>
      <c r="H2805" s="1">
        <v>0.2</v>
      </c>
      <c r="I2805" s="2">
        <v>43089</v>
      </c>
      <c r="J2805" t="s">
        <v>7584</v>
      </c>
      <c r="K2805" t="s">
        <v>16</v>
      </c>
      <c r="L2805">
        <v>33142</v>
      </c>
      <c r="M2805">
        <v>194</v>
      </c>
      <c r="N2805" t="s">
        <v>3426</v>
      </c>
      <c r="O2805">
        <v>4</v>
      </c>
      <c r="P2805">
        <v>2</v>
      </c>
      <c r="Q2805" t="s">
        <v>18</v>
      </c>
      <c r="R2805" t="s">
        <v>8304</v>
      </c>
      <c r="S2805">
        <v>3.95</v>
      </c>
      <c r="T2805">
        <v>12</v>
      </c>
      <c r="U2805" t="s">
        <v>76</v>
      </c>
      <c r="V2805" s="2">
        <v>43094</v>
      </c>
      <c r="W2805" t="s">
        <v>39</v>
      </c>
      <c r="X2805" t="s">
        <v>40</v>
      </c>
      <c r="Y2805" t="s">
        <v>35</v>
      </c>
    </row>
    <row r="2806" spans="1:25" x14ac:dyDescent="0.35">
      <c r="A2806">
        <v>2</v>
      </c>
      <c r="B2806" t="s">
        <v>43</v>
      </c>
      <c r="C2806">
        <v>3</v>
      </c>
      <c r="D2806" t="s">
        <v>11</v>
      </c>
      <c r="E2806" t="s">
        <v>88</v>
      </c>
      <c r="F2806" t="s">
        <v>13</v>
      </c>
      <c r="G2806" t="s">
        <v>6983</v>
      </c>
      <c r="H2806" s="1">
        <v>0</v>
      </c>
      <c r="I2806" s="2">
        <v>42880</v>
      </c>
      <c r="J2806" t="s">
        <v>6984</v>
      </c>
      <c r="K2806" t="s">
        <v>30</v>
      </c>
      <c r="L2806">
        <v>94109</v>
      </c>
      <c r="M2806">
        <v>1595</v>
      </c>
      <c r="N2806" t="s">
        <v>1535</v>
      </c>
      <c r="O2806">
        <v>5</v>
      </c>
      <c r="P2806">
        <v>3</v>
      </c>
      <c r="Q2806" t="s">
        <v>32</v>
      </c>
      <c r="R2806" t="s">
        <v>8304</v>
      </c>
      <c r="S2806">
        <v>4.8600000000000003</v>
      </c>
      <c r="T2806">
        <v>15</v>
      </c>
      <c r="U2806" t="s">
        <v>76</v>
      </c>
      <c r="V2806" s="2">
        <v>42882</v>
      </c>
      <c r="W2806" t="s">
        <v>20</v>
      </c>
      <c r="X2806" t="s">
        <v>34</v>
      </c>
      <c r="Y2806" t="s">
        <v>47</v>
      </c>
    </row>
    <row r="2807" spans="1:25" hidden="1" x14ac:dyDescent="0.35">
      <c r="A2807">
        <v>5</v>
      </c>
      <c r="B2807" t="s">
        <v>43</v>
      </c>
      <c r="C2807">
        <v>6</v>
      </c>
      <c r="D2807" t="s">
        <v>26</v>
      </c>
      <c r="E2807" t="s">
        <v>417</v>
      </c>
      <c r="F2807" t="s">
        <v>13</v>
      </c>
      <c r="G2807" t="s">
        <v>620</v>
      </c>
      <c r="H2807" s="1">
        <v>0.8</v>
      </c>
      <c r="I2807" s="2">
        <v>43041</v>
      </c>
      <c r="J2807" t="s">
        <v>6305</v>
      </c>
      <c r="K2807" t="s">
        <v>73</v>
      </c>
      <c r="L2807">
        <v>78207</v>
      </c>
      <c r="M2807">
        <v>700</v>
      </c>
      <c r="N2807" t="s">
        <v>717</v>
      </c>
      <c r="O2807">
        <v>-47</v>
      </c>
      <c r="P2807">
        <v>7</v>
      </c>
      <c r="Q2807" t="s">
        <v>75</v>
      </c>
      <c r="R2807" t="s">
        <v>8304</v>
      </c>
      <c r="S2807">
        <v>-47</v>
      </c>
      <c r="T2807">
        <v>29</v>
      </c>
      <c r="U2807" t="s">
        <v>33</v>
      </c>
      <c r="V2807" s="2">
        <v>43046</v>
      </c>
      <c r="W2807" t="s">
        <v>39</v>
      </c>
      <c r="X2807" t="s">
        <v>77</v>
      </c>
      <c r="Y2807" t="s">
        <v>54</v>
      </c>
    </row>
    <row r="2808" spans="1:25" hidden="1" x14ac:dyDescent="0.35">
      <c r="A2808">
        <v>5</v>
      </c>
      <c r="B2808" t="s">
        <v>43</v>
      </c>
      <c r="C2808">
        <v>6</v>
      </c>
      <c r="D2808" t="s">
        <v>50</v>
      </c>
      <c r="E2808" t="s">
        <v>417</v>
      </c>
      <c r="F2808" t="s">
        <v>13</v>
      </c>
      <c r="G2808" t="s">
        <v>620</v>
      </c>
      <c r="H2808" s="1">
        <v>0.2</v>
      </c>
      <c r="I2808" s="2">
        <v>43041</v>
      </c>
      <c r="J2808" t="s">
        <v>6305</v>
      </c>
      <c r="K2808" t="s">
        <v>73</v>
      </c>
      <c r="L2808">
        <v>78207</v>
      </c>
      <c r="M2808">
        <v>34</v>
      </c>
      <c r="N2808" t="s">
        <v>4798</v>
      </c>
      <c r="O2808">
        <v>39</v>
      </c>
      <c r="P2808">
        <v>2</v>
      </c>
      <c r="Q2808" t="s">
        <v>75</v>
      </c>
      <c r="R2808" t="s">
        <v>8304</v>
      </c>
      <c r="S2808">
        <v>38.78</v>
      </c>
      <c r="T2808">
        <v>345</v>
      </c>
      <c r="U2808" t="s">
        <v>33</v>
      </c>
      <c r="V2808" s="2">
        <v>43046</v>
      </c>
      <c r="W2808" t="s">
        <v>39</v>
      </c>
      <c r="X2808" t="s">
        <v>77</v>
      </c>
      <c r="Y2808" t="s">
        <v>52</v>
      </c>
    </row>
    <row r="2809" spans="1:25" x14ac:dyDescent="0.35">
      <c r="A2809">
        <v>5</v>
      </c>
      <c r="B2809" t="s">
        <v>43</v>
      </c>
      <c r="C2809">
        <v>6</v>
      </c>
      <c r="D2809" t="s">
        <v>26</v>
      </c>
      <c r="E2809" t="s">
        <v>2072</v>
      </c>
      <c r="F2809" t="s">
        <v>13</v>
      </c>
      <c r="G2809" t="s">
        <v>263</v>
      </c>
      <c r="H2809" s="1">
        <v>0.2</v>
      </c>
      <c r="I2809" s="2">
        <v>42954</v>
      </c>
      <c r="J2809" t="s">
        <v>7692</v>
      </c>
      <c r="K2809" t="s">
        <v>30</v>
      </c>
      <c r="L2809">
        <v>93309</v>
      </c>
      <c r="M2809">
        <v>409</v>
      </c>
      <c r="N2809" t="s">
        <v>965</v>
      </c>
      <c r="O2809">
        <v>6</v>
      </c>
      <c r="P2809">
        <v>3</v>
      </c>
      <c r="Q2809" t="s">
        <v>32</v>
      </c>
      <c r="R2809" t="s">
        <v>8304</v>
      </c>
      <c r="S2809">
        <v>6.46</v>
      </c>
      <c r="T2809">
        <v>19</v>
      </c>
      <c r="U2809" t="s">
        <v>76</v>
      </c>
      <c r="V2809" s="2">
        <v>42959</v>
      </c>
      <c r="W2809" t="s">
        <v>39</v>
      </c>
      <c r="X2809" t="s">
        <v>34</v>
      </c>
      <c r="Y2809" t="s">
        <v>54</v>
      </c>
    </row>
    <row r="2810" spans="1:25" x14ac:dyDescent="0.35">
      <c r="A2810">
        <v>5</v>
      </c>
      <c r="B2810" t="s">
        <v>43</v>
      </c>
      <c r="C2810">
        <v>6</v>
      </c>
      <c r="D2810" t="s">
        <v>11</v>
      </c>
      <c r="E2810" t="s">
        <v>700</v>
      </c>
      <c r="F2810" t="s">
        <v>13</v>
      </c>
      <c r="G2810" t="s">
        <v>1347</v>
      </c>
      <c r="H2810" s="1">
        <v>0.2</v>
      </c>
      <c r="I2810" s="2">
        <v>42834</v>
      </c>
      <c r="J2810" t="s">
        <v>1348</v>
      </c>
      <c r="K2810" t="s">
        <v>30</v>
      </c>
      <c r="L2810">
        <v>90805</v>
      </c>
      <c r="M2810">
        <v>974</v>
      </c>
      <c r="N2810" t="s">
        <v>1349</v>
      </c>
      <c r="O2810">
        <v>-14</v>
      </c>
      <c r="P2810">
        <v>3</v>
      </c>
      <c r="Q2810" t="s">
        <v>32</v>
      </c>
      <c r="R2810" t="s">
        <v>8304</v>
      </c>
      <c r="S2810">
        <v>-13.87</v>
      </c>
      <c r="T2810">
        <v>370</v>
      </c>
      <c r="U2810" t="s">
        <v>19</v>
      </c>
      <c r="V2810" s="2">
        <v>42839</v>
      </c>
      <c r="W2810" t="s">
        <v>39</v>
      </c>
      <c r="X2810" t="s">
        <v>34</v>
      </c>
      <c r="Y2810" t="s">
        <v>41</v>
      </c>
    </row>
    <row r="2811" spans="1:25" x14ac:dyDescent="0.35">
      <c r="A2811">
        <v>2</v>
      </c>
      <c r="B2811" t="s">
        <v>43</v>
      </c>
      <c r="C2811">
        <v>3</v>
      </c>
      <c r="D2811" t="s">
        <v>26</v>
      </c>
      <c r="E2811" t="s">
        <v>27</v>
      </c>
      <c r="F2811" t="s">
        <v>13</v>
      </c>
      <c r="G2811" t="s">
        <v>5339</v>
      </c>
      <c r="H2811" s="1">
        <v>0.2</v>
      </c>
      <c r="I2811" s="2">
        <v>42893</v>
      </c>
      <c r="J2811" t="s">
        <v>6177</v>
      </c>
      <c r="K2811" t="s">
        <v>30</v>
      </c>
      <c r="L2811">
        <v>90036</v>
      </c>
      <c r="M2811">
        <v>17</v>
      </c>
      <c r="N2811" t="s">
        <v>1442</v>
      </c>
      <c r="O2811">
        <v>3</v>
      </c>
      <c r="P2811">
        <v>5</v>
      </c>
      <c r="Q2811" t="s">
        <v>32</v>
      </c>
      <c r="R2811" t="s">
        <v>8304</v>
      </c>
      <c r="S2811">
        <v>2.63</v>
      </c>
      <c r="T2811">
        <v>8</v>
      </c>
      <c r="U2811" t="s">
        <v>33</v>
      </c>
      <c r="V2811" s="2">
        <v>42895</v>
      </c>
      <c r="W2811" t="s">
        <v>20</v>
      </c>
      <c r="X2811" t="s">
        <v>34</v>
      </c>
      <c r="Y2811" t="s">
        <v>54</v>
      </c>
    </row>
    <row r="2812" spans="1:25" hidden="1" x14ac:dyDescent="0.35">
      <c r="A2812">
        <v>2</v>
      </c>
      <c r="B2812" t="s">
        <v>25</v>
      </c>
      <c r="C2812">
        <v>1</v>
      </c>
      <c r="D2812" t="s">
        <v>26</v>
      </c>
      <c r="E2812" t="s">
        <v>171</v>
      </c>
      <c r="F2812" t="s">
        <v>13</v>
      </c>
      <c r="G2812" t="s">
        <v>7118</v>
      </c>
      <c r="H2812" s="1">
        <v>0</v>
      </c>
      <c r="I2812" s="2">
        <v>42863</v>
      </c>
      <c r="J2812" t="s">
        <v>7226</v>
      </c>
      <c r="K2812" t="s">
        <v>102</v>
      </c>
      <c r="L2812">
        <v>10009</v>
      </c>
      <c r="M2812">
        <v>1705</v>
      </c>
      <c r="N2812" t="s">
        <v>976</v>
      </c>
      <c r="O2812">
        <v>18</v>
      </c>
      <c r="P2812">
        <v>2</v>
      </c>
      <c r="Q2812" t="s">
        <v>104</v>
      </c>
      <c r="R2812" t="s">
        <v>8304</v>
      </c>
      <c r="S2812">
        <v>18.21</v>
      </c>
      <c r="T2812">
        <v>38</v>
      </c>
      <c r="U2812" t="s">
        <v>76</v>
      </c>
      <c r="V2812" s="2">
        <v>42865</v>
      </c>
      <c r="W2812" t="s">
        <v>130</v>
      </c>
      <c r="X2812" t="s">
        <v>175</v>
      </c>
      <c r="Y2812" t="s">
        <v>64</v>
      </c>
    </row>
    <row r="2813" spans="1:25" hidden="1" x14ac:dyDescent="0.35">
      <c r="A2813">
        <v>5</v>
      </c>
      <c r="B2813" t="s">
        <v>43</v>
      </c>
      <c r="C2813">
        <v>6</v>
      </c>
      <c r="D2813" t="s">
        <v>26</v>
      </c>
      <c r="E2813" t="s">
        <v>5837</v>
      </c>
      <c r="F2813" t="s">
        <v>13</v>
      </c>
      <c r="G2813" t="s">
        <v>893</v>
      </c>
      <c r="H2813" s="1">
        <v>0.2</v>
      </c>
      <c r="I2813" s="2">
        <v>42978</v>
      </c>
      <c r="J2813" t="s">
        <v>7436</v>
      </c>
      <c r="K2813" t="s">
        <v>73</v>
      </c>
      <c r="L2813">
        <v>76021</v>
      </c>
      <c r="M2813">
        <v>1085</v>
      </c>
      <c r="N2813" t="s">
        <v>8228</v>
      </c>
      <c r="O2813">
        <v>7</v>
      </c>
      <c r="P2813">
        <v>4</v>
      </c>
      <c r="Q2813" t="s">
        <v>75</v>
      </c>
      <c r="R2813" t="s">
        <v>8304</v>
      </c>
      <c r="S2813">
        <v>6.81</v>
      </c>
      <c r="T2813">
        <v>21</v>
      </c>
      <c r="U2813" t="s">
        <v>76</v>
      </c>
      <c r="V2813" s="2">
        <v>42983</v>
      </c>
      <c r="W2813" t="s">
        <v>39</v>
      </c>
      <c r="X2813" t="s">
        <v>77</v>
      </c>
      <c r="Y2813" t="s">
        <v>64</v>
      </c>
    </row>
    <row r="2814" spans="1:25" hidden="1" x14ac:dyDescent="0.35">
      <c r="A2814">
        <v>5</v>
      </c>
      <c r="B2814" t="s">
        <v>25</v>
      </c>
      <c r="C2814">
        <v>3</v>
      </c>
      <c r="D2814" t="s">
        <v>50</v>
      </c>
      <c r="E2814" t="s">
        <v>906</v>
      </c>
      <c r="F2814" t="s">
        <v>13</v>
      </c>
      <c r="G2814" t="s">
        <v>5811</v>
      </c>
      <c r="H2814" s="1">
        <v>0.2</v>
      </c>
      <c r="I2814" s="2">
        <v>42996</v>
      </c>
      <c r="J2814" t="s">
        <v>6725</v>
      </c>
      <c r="K2814" t="s">
        <v>16</v>
      </c>
      <c r="L2814">
        <v>32216</v>
      </c>
      <c r="M2814">
        <v>600</v>
      </c>
      <c r="N2814" t="s">
        <v>4862</v>
      </c>
      <c r="O2814">
        <v>152</v>
      </c>
      <c r="P2814">
        <v>9</v>
      </c>
      <c r="Q2814" t="s">
        <v>18</v>
      </c>
      <c r="R2814" t="s">
        <v>8304</v>
      </c>
      <c r="S2814">
        <v>152.38999999999999</v>
      </c>
      <c r="T2814">
        <v>717</v>
      </c>
      <c r="U2814" t="s">
        <v>33</v>
      </c>
      <c r="V2814" s="2">
        <v>43001</v>
      </c>
      <c r="W2814" t="s">
        <v>20</v>
      </c>
      <c r="X2814" t="s">
        <v>40</v>
      </c>
      <c r="Y2814" t="s">
        <v>113</v>
      </c>
    </row>
    <row r="2815" spans="1:25" hidden="1" x14ac:dyDescent="0.35">
      <c r="A2815">
        <v>2</v>
      </c>
      <c r="B2815" t="s">
        <v>25</v>
      </c>
      <c r="C2815">
        <v>1</v>
      </c>
      <c r="D2815" t="s">
        <v>11</v>
      </c>
      <c r="E2815" t="s">
        <v>99</v>
      </c>
      <c r="F2815" t="s">
        <v>13</v>
      </c>
      <c r="G2815" t="s">
        <v>1211</v>
      </c>
      <c r="H2815" s="1">
        <v>0.2</v>
      </c>
      <c r="I2815" s="2">
        <v>42927</v>
      </c>
      <c r="J2815" t="s">
        <v>1588</v>
      </c>
      <c r="K2815" t="s">
        <v>102</v>
      </c>
      <c r="L2815">
        <v>19134</v>
      </c>
      <c r="M2815">
        <v>1052</v>
      </c>
      <c r="N2815" t="s">
        <v>1589</v>
      </c>
      <c r="O2815">
        <v>3</v>
      </c>
      <c r="P2815">
        <v>6</v>
      </c>
      <c r="Q2815" t="s">
        <v>104</v>
      </c>
      <c r="R2815" t="s">
        <v>8304</v>
      </c>
      <c r="S2815">
        <v>3.48</v>
      </c>
      <c r="T2815">
        <v>25</v>
      </c>
      <c r="U2815" t="s">
        <v>19</v>
      </c>
      <c r="V2815" s="2">
        <v>42929</v>
      </c>
      <c r="W2815" t="s">
        <v>130</v>
      </c>
      <c r="X2815" t="s">
        <v>105</v>
      </c>
      <c r="Y2815" t="s">
        <v>47</v>
      </c>
    </row>
    <row r="2816" spans="1:25" hidden="1" x14ac:dyDescent="0.35">
      <c r="A2816">
        <v>2</v>
      </c>
      <c r="B2816" t="s">
        <v>25</v>
      </c>
      <c r="C2816">
        <v>1</v>
      </c>
      <c r="D2816" t="s">
        <v>11</v>
      </c>
      <c r="E2816" t="s">
        <v>99</v>
      </c>
      <c r="F2816" t="s">
        <v>13</v>
      </c>
      <c r="G2816" t="s">
        <v>1211</v>
      </c>
      <c r="H2816" s="1">
        <v>0.2</v>
      </c>
      <c r="I2816" s="2">
        <v>42927</v>
      </c>
      <c r="J2816" t="s">
        <v>1588</v>
      </c>
      <c r="K2816" t="s">
        <v>102</v>
      </c>
      <c r="L2816">
        <v>19134</v>
      </c>
      <c r="M2816">
        <v>872</v>
      </c>
      <c r="N2816" t="s">
        <v>8145</v>
      </c>
      <c r="O2816">
        <v>36</v>
      </c>
      <c r="P2816">
        <v>7</v>
      </c>
      <c r="Q2816" t="s">
        <v>104</v>
      </c>
      <c r="R2816" t="s">
        <v>8304</v>
      </c>
      <c r="S2816">
        <v>36.22</v>
      </c>
      <c r="T2816">
        <v>290</v>
      </c>
      <c r="U2816" t="s">
        <v>19</v>
      </c>
      <c r="V2816" s="2">
        <v>42929</v>
      </c>
      <c r="W2816" t="s">
        <v>130</v>
      </c>
      <c r="X2816" t="s">
        <v>105</v>
      </c>
      <c r="Y2816" t="s">
        <v>47</v>
      </c>
    </row>
    <row r="2817" spans="1:25" hidden="1" x14ac:dyDescent="0.35">
      <c r="A2817">
        <v>2</v>
      </c>
      <c r="B2817" t="s">
        <v>25</v>
      </c>
      <c r="C2817">
        <v>1</v>
      </c>
      <c r="D2817" t="s">
        <v>11</v>
      </c>
      <c r="E2817" t="s">
        <v>99</v>
      </c>
      <c r="F2817" t="s">
        <v>13</v>
      </c>
      <c r="G2817" t="s">
        <v>1211</v>
      </c>
      <c r="H2817" s="1">
        <v>0.3</v>
      </c>
      <c r="I2817" s="2">
        <v>42927</v>
      </c>
      <c r="J2817" t="s">
        <v>1588</v>
      </c>
      <c r="K2817" t="s">
        <v>102</v>
      </c>
      <c r="L2817">
        <v>19134</v>
      </c>
      <c r="M2817">
        <v>1179</v>
      </c>
      <c r="N2817" t="s">
        <v>1604</v>
      </c>
      <c r="O2817">
        <v>-73</v>
      </c>
      <c r="P2817">
        <v>8</v>
      </c>
      <c r="Q2817" t="s">
        <v>104</v>
      </c>
      <c r="R2817" t="s">
        <v>8304</v>
      </c>
      <c r="S2817">
        <v>-73.180000000000007</v>
      </c>
      <c r="T2817">
        <v>341</v>
      </c>
      <c r="U2817" t="s">
        <v>19</v>
      </c>
      <c r="V2817" s="2">
        <v>42929</v>
      </c>
      <c r="W2817" t="s">
        <v>130</v>
      </c>
      <c r="X2817" t="s">
        <v>105</v>
      </c>
      <c r="Y2817" t="s">
        <v>24</v>
      </c>
    </row>
    <row r="2818" spans="1:25" hidden="1" x14ac:dyDescent="0.35">
      <c r="A2818">
        <v>2</v>
      </c>
      <c r="B2818" t="s">
        <v>25</v>
      </c>
      <c r="C2818">
        <v>1</v>
      </c>
      <c r="D2818" t="s">
        <v>26</v>
      </c>
      <c r="E2818" t="s">
        <v>99</v>
      </c>
      <c r="F2818" t="s">
        <v>13</v>
      </c>
      <c r="G2818" t="s">
        <v>1211</v>
      </c>
      <c r="H2818" s="1">
        <v>0.2</v>
      </c>
      <c r="I2818" s="2">
        <v>42927</v>
      </c>
      <c r="J2818" t="s">
        <v>1588</v>
      </c>
      <c r="K2818" t="s">
        <v>102</v>
      </c>
      <c r="L2818">
        <v>19134</v>
      </c>
      <c r="M2818">
        <v>1149</v>
      </c>
      <c r="N2818" t="s">
        <v>765</v>
      </c>
      <c r="O2818">
        <v>1</v>
      </c>
      <c r="P2818">
        <v>5</v>
      </c>
      <c r="Q2818" t="s">
        <v>104</v>
      </c>
      <c r="R2818" t="s">
        <v>8304</v>
      </c>
      <c r="S2818">
        <v>0.83</v>
      </c>
      <c r="T2818">
        <v>11</v>
      </c>
      <c r="U2818" t="s">
        <v>19</v>
      </c>
      <c r="V2818" s="2">
        <v>42929</v>
      </c>
      <c r="W2818" t="s">
        <v>130</v>
      </c>
      <c r="X2818" t="s">
        <v>105</v>
      </c>
      <c r="Y2818" t="s">
        <v>49</v>
      </c>
    </row>
    <row r="2819" spans="1:25" hidden="1" x14ac:dyDescent="0.35">
      <c r="A2819">
        <v>2</v>
      </c>
      <c r="B2819" t="s">
        <v>25</v>
      </c>
      <c r="C2819">
        <v>1</v>
      </c>
      <c r="D2819" t="s">
        <v>26</v>
      </c>
      <c r="E2819" t="s">
        <v>99</v>
      </c>
      <c r="F2819" t="s">
        <v>13</v>
      </c>
      <c r="G2819" t="s">
        <v>1211</v>
      </c>
      <c r="H2819" s="1">
        <v>0.7</v>
      </c>
      <c r="I2819" s="2">
        <v>42927</v>
      </c>
      <c r="J2819" t="s">
        <v>1588</v>
      </c>
      <c r="K2819" t="s">
        <v>102</v>
      </c>
      <c r="L2819">
        <v>19134</v>
      </c>
      <c r="M2819">
        <v>67</v>
      </c>
      <c r="N2819" t="s">
        <v>2990</v>
      </c>
      <c r="O2819">
        <v>-2</v>
      </c>
      <c r="P2819">
        <v>3</v>
      </c>
      <c r="Q2819" t="s">
        <v>104</v>
      </c>
      <c r="R2819" t="s">
        <v>8304</v>
      </c>
      <c r="S2819">
        <v>-2</v>
      </c>
      <c r="T2819">
        <v>3</v>
      </c>
      <c r="U2819" t="s">
        <v>19</v>
      </c>
      <c r="V2819" s="2">
        <v>42929</v>
      </c>
      <c r="W2819" t="s">
        <v>130</v>
      </c>
      <c r="X2819" t="s">
        <v>105</v>
      </c>
      <c r="Y2819" t="s">
        <v>54</v>
      </c>
    </row>
    <row r="2820" spans="1:25" hidden="1" x14ac:dyDescent="0.35">
      <c r="A2820">
        <v>2</v>
      </c>
      <c r="B2820" t="s">
        <v>25</v>
      </c>
      <c r="C2820">
        <v>1</v>
      </c>
      <c r="D2820" t="s">
        <v>26</v>
      </c>
      <c r="E2820" t="s">
        <v>99</v>
      </c>
      <c r="F2820" t="s">
        <v>13</v>
      </c>
      <c r="G2820" t="s">
        <v>1211</v>
      </c>
      <c r="H2820" s="1">
        <v>0.7</v>
      </c>
      <c r="I2820" s="2">
        <v>42927</v>
      </c>
      <c r="J2820" t="s">
        <v>1588</v>
      </c>
      <c r="K2820" t="s">
        <v>102</v>
      </c>
      <c r="L2820">
        <v>19134</v>
      </c>
      <c r="M2820">
        <v>24</v>
      </c>
      <c r="N2820" t="s">
        <v>2989</v>
      </c>
      <c r="O2820">
        <v>-5</v>
      </c>
      <c r="P2820">
        <v>4</v>
      </c>
      <c r="Q2820" t="s">
        <v>104</v>
      </c>
      <c r="R2820" t="s">
        <v>8304</v>
      </c>
      <c r="S2820">
        <v>-4.75</v>
      </c>
      <c r="T2820">
        <v>6</v>
      </c>
      <c r="U2820" t="s">
        <v>19</v>
      </c>
      <c r="V2820" s="2">
        <v>42929</v>
      </c>
      <c r="W2820" t="s">
        <v>130</v>
      </c>
      <c r="X2820" t="s">
        <v>105</v>
      </c>
      <c r="Y2820" t="s">
        <v>54</v>
      </c>
    </row>
    <row r="2821" spans="1:25" hidden="1" x14ac:dyDescent="0.35">
      <c r="A2821">
        <v>5</v>
      </c>
      <c r="B2821" t="s">
        <v>43</v>
      </c>
      <c r="C2821">
        <v>6</v>
      </c>
      <c r="D2821" t="s">
        <v>26</v>
      </c>
      <c r="E2821" t="s">
        <v>201</v>
      </c>
      <c r="F2821" t="s">
        <v>13</v>
      </c>
      <c r="G2821" t="s">
        <v>516</v>
      </c>
      <c r="H2821" s="1">
        <v>0</v>
      </c>
      <c r="I2821" s="2">
        <v>43073</v>
      </c>
      <c r="J2821" t="s">
        <v>6218</v>
      </c>
      <c r="K2821" t="s">
        <v>73</v>
      </c>
      <c r="L2821">
        <v>65807</v>
      </c>
      <c r="M2821">
        <v>1671</v>
      </c>
      <c r="N2821" t="s">
        <v>748</v>
      </c>
      <c r="O2821">
        <v>40</v>
      </c>
      <c r="P2821">
        <v>7</v>
      </c>
      <c r="Q2821" t="s">
        <v>75</v>
      </c>
      <c r="R2821" t="s">
        <v>8304</v>
      </c>
      <c r="S2821">
        <v>40.4</v>
      </c>
      <c r="T2821">
        <v>86</v>
      </c>
      <c r="U2821" t="s">
        <v>33</v>
      </c>
      <c r="V2821" s="2">
        <v>43078</v>
      </c>
      <c r="W2821" t="s">
        <v>39</v>
      </c>
      <c r="X2821" t="s">
        <v>368</v>
      </c>
      <c r="Y2821" t="s">
        <v>64</v>
      </c>
    </row>
    <row r="2822" spans="1:25" hidden="1" x14ac:dyDescent="0.35">
      <c r="A2822">
        <v>2</v>
      </c>
      <c r="B2822" t="s">
        <v>43</v>
      </c>
      <c r="C2822">
        <v>3</v>
      </c>
      <c r="D2822" t="s">
        <v>26</v>
      </c>
      <c r="E2822" t="s">
        <v>65</v>
      </c>
      <c r="F2822" t="s">
        <v>13</v>
      </c>
      <c r="G2822" t="s">
        <v>1918</v>
      </c>
      <c r="H2822" s="1">
        <v>0</v>
      </c>
      <c r="I2822" s="2">
        <v>42927</v>
      </c>
      <c r="J2822" t="s">
        <v>3656</v>
      </c>
      <c r="K2822" t="s">
        <v>30</v>
      </c>
      <c r="L2822">
        <v>98115</v>
      </c>
      <c r="M2822">
        <v>1687</v>
      </c>
      <c r="N2822" t="s">
        <v>3657</v>
      </c>
      <c r="O2822">
        <v>13</v>
      </c>
      <c r="P2822">
        <v>3</v>
      </c>
      <c r="Q2822" t="s">
        <v>32</v>
      </c>
      <c r="R2822" t="s">
        <v>8304</v>
      </c>
      <c r="S2822">
        <v>13.49</v>
      </c>
      <c r="T2822">
        <v>30</v>
      </c>
      <c r="U2822" t="s">
        <v>19</v>
      </c>
      <c r="V2822" s="2">
        <v>42929</v>
      </c>
      <c r="W2822" t="s">
        <v>20</v>
      </c>
      <c r="X2822" t="s">
        <v>69</v>
      </c>
      <c r="Y2822" t="s">
        <v>64</v>
      </c>
    </row>
    <row r="2823" spans="1:25" hidden="1" x14ac:dyDescent="0.35">
      <c r="A2823">
        <v>2</v>
      </c>
      <c r="B2823" t="s">
        <v>43</v>
      </c>
      <c r="C2823">
        <v>3</v>
      </c>
      <c r="D2823" t="s">
        <v>26</v>
      </c>
      <c r="E2823" t="s">
        <v>65</v>
      </c>
      <c r="F2823" t="s">
        <v>13</v>
      </c>
      <c r="G2823" t="s">
        <v>1918</v>
      </c>
      <c r="H2823" s="1">
        <v>0.2</v>
      </c>
      <c r="I2823" s="2">
        <v>42927</v>
      </c>
      <c r="J2823" t="s">
        <v>3656</v>
      </c>
      <c r="K2823" t="s">
        <v>30</v>
      </c>
      <c r="L2823">
        <v>98115</v>
      </c>
      <c r="M2823">
        <v>1647</v>
      </c>
      <c r="N2823" t="s">
        <v>8227</v>
      </c>
      <c r="O2823">
        <v>34</v>
      </c>
      <c r="P2823">
        <v>3</v>
      </c>
      <c r="Q2823" t="s">
        <v>32</v>
      </c>
      <c r="R2823" t="s">
        <v>8304</v>
      </c>
      <c r="S2823">
        <v>34.42</v>
      </c>
      <c r="T2823">
        <v>98</v>
      </c>
      <c r="U2823" t="s">
        <v>19</v>
      </c>
      <c r="V2823" s="2">
        <v>42929</v>
      </c>
      <c r="W2823" t="s">
        <v>20</v>
      </c>
      <c r="X2823" t="s">
        <v>69</v>
      </c>
      <c r="Y2823" t="s">
        <v>54</v>
      </c>
    </row>
    <row r="2824" spans="1:25" hidden="1" x14ac:dyDescent="0.35">
      <c r="A2824">
        <v>5</v>
      </c>
      <c r="B2824" t="s">
        <v>43</v>
      </c>
      <c r="C2824">
        <v>6</v>
      </c>
      <c r="D2824" t="s">
        <v>26</v>
      </c>
      <c r="E2824" t="s">
        <v>122</v>
      </c>
      <c r="F2824" t="s">
        <v>13</v>
      </c>
      <c r="G2824" t="s">
        <v>2533</v>
      </c>
      <c r="H2824" s="1">
        <v>0.2</v>
      </c>
      <c r="I2824" s="2">
        <v>42845</v>
      </c>
      <c r="J2824" t="s">
        <v>3890</v>
      </c>
      <c r="K2824" t="s">
        <v>73</v>
      </c>
      <c r="L2824">
        <v>77036</v>
      </c>
      <c r="M2824">
        <v>1709</v>
      </c>
      <c r="N2824" t="s">
        <v>345</v>
      </c>
      <c r="O2824">
        <v>44</v>
      </c>
      <c r="P2824">
        <v>3</v>
      </c>
      <c r="Q2824" t="s">
        <v>75</v>
      </c>
      <c r="R2824" t="s">
        <v>8304</v>
      </c>
      <c r="S2824">
        <v>44.05</v>
      </c>
      <c r="T2824">
        <v>117</v>
      </c>
      <c r="U2824" t="s">
        <v>19</v>
      </c>
      <c r="V2824" s="2">
        <v>42850</v>
      </c>
      <c r="W2824" t="s">
        <v>39</v>
      </c>
      <c r="X2824" t="s">
        <v>77</v>
      </c>
      <c r="Y2824" t="s">
        <v>64</v>
      </c>
    </row>
    <row r="2825" spans="1:25" x14ac:dyDescent="0.35">
      <c r="A2825">
        <v>4</v>
      </c>
      <c r="B2825" t="s">
        <v>43</v>
      </c>
      <c r="C2825">
        <v>6</v>
      </c>
      <c r="D2825" t="s">
        <v>11</v>
      </c>
      <c r="E2825" t="s">
        <v>1658</v>
      </c>
      <c r="F2825" t="s">
        <v>13</v>
      </c>
      <c r="G2825" t="s">
        <v>1518</v>
      </c>
      <c r="H2825" s="1">
        <v>0</v>
      </c>
      <c r="I2825" s="2">
        <v>42962</v>
      </c>
      <c r="J2825" t="s">
        <v>2659</v>
      </c>
      <c r="K2825" t="s">
        <v>30</v>
      </c>
      <c r="L2825">
        <v>94601</v>
      </c>
      <c r="M2825">
        <v>1563</v>
      </c>
      <c r="N2825" t="s">
        <v>1903</v>
      </c>
      <c r="O2825">
        <v>28</v>
      </c>
      <c r="P2825">
        <v>7</v>
      </c>
      <c r="Q2825" t="s">
        <v>32</v>
      </c>
      <c r="R2825" t="s">
        <v>8304</v>
      </c>
      <c r="S2825">
        <v>28.14</v>
      </c>
      <c r="T2825">
        <v>104</v>
      </c>
      <c r="U2825" t="s">
        <v>19</v>
      </c>
      <c r="V2825" s="2">
        <v>42966</v>
      </c>
      <c r="W2825" t="s">
        <v>39</v>
      </c>
      <c r="X2825" t="s">
        <v>34</v>
      </c>
      <c r="Y2825" t="s">
        <v>47</v>
      </c>
    </row>
    <row r="2826" spans="1:25" x14ac:dyDescent="0.35">
      <c r="A2826">
        <v>4</v>
      </c>
      <c r="B2826" t="s">
        <v>43</v>
      </c>
      <c r="C2826">
        <v>6</v>
      </c>
      <c r="D2826" t="s">
        <v>26</v>
      </c>
      <c r="E2826" t="s">
        <v>1658</v>
      </c>
      <c r="F2826" t="s">
        <v>13</v>
      </c>
      <c r="G2826" t="s">
        <v>1518</v>
      </c>
      <c r="H2826" s="1">
        <v>0</v>
      </c>
      <c r="I2826" s="2">
        <v>42962</v>
      </c>
      <c r="J2826" t="s">
        <v>2659</v>
      </c>
      <c r="K2826" t="s">
        <v>30</v>
      </c>
      <c r="L2826">
        <v>94601</v>
      </c>
      <c r="M2826">
        <v>1101</v>
      </c>
      <c r="N2826" t="s">
        <v>3676</v>
      </c>
      <c r="O2826">
        <v>19</v>
      </c>
      <c r="P2826">
        <v>3</v>
      </c>
      <c r="Q2826" t="s">
        <v>32</v>
      </c>
      <c r="R2826" t="s">
        <v>8304</v>
      </c>
      <c r="S2826">
        <v>18.97</v>
      </c>
      <c r="T2826">
        <v>70</v>
      </c>
      <c r="U2826" t="s">
        <v>19</v>
      </c>
      <c r="V2826" s="2">
        <v>42966</v>
      </c>
      <c r="W2826" t="s">
        <v>39</v>
      </c>
      <c r="X2826" t="s">
        <v>34</v>
      </c>
      <c r="Y2826" t="s">
        <v>42</v>
      </c>
    </row>
    <row r="2827" spans="1:25" hidden="1" x14ac:dyDescent="0.35">
      <c r="A2827">
        <v>4</v>
      </c>
      <c r="B2827" t="s">
        <v>43</v>
      </c>
      <c r="C2827">
        <v>6</v>
      </c>
      <c r="D2827" t="s">
        <v>26</v>
      </c>
      <c r="E2827" t="s">
        <v>171</v>
      </c>
      <c r="F2827" t="s">
        <v>13</v>
      </c>
      <c r="G2827" t="s">
        <v>5800</v>
      </c>
      <c r="H2827" s="1">
        <v>0.2</v>
      </c>
      <c r="I2827" s="2">
        <v>43072</v>
      </c>
      <c r="J2827" t="s">
        <v>6429</v>
      </c>
      <c r="K2827" t="s">
        <v>102</v>
      </c>
      <c r="L2827">
        <v>10011</v>
      </c>
      <c r="M2827">
        <v>713</v>
      </c>
      <c r="N2827" t="s">
        <v>6430</v>
      </c>
      <c r="O2827">
        <v>207</v>
      </c>
      <c r="P2827">
        <v>6</v>
      </c>
      <c r="Q2827" t="s">
        <v>104</v>
      </c>
      <c r="R2827" t="s">
        <v>8304</v>
      </c>
      <c r="S2827">
        <v>206.62</v>
      </c>
      <c r="T2827">
        <v>590</v>
      </c>
      <c r="U2827" t="s">
        <v>33</v>
      </c>
      <c r="V2827" s="2">
        <v>43076</v>
      </c>
      <c r="W2827" t="s">
        <v>39</v>
      </c>
      <c r="X2827" t="s">
        <v>175</v>
      </c>
      <c r="Y2827" t="s">
        <v>54</v>
      </c>
    </row>
    <row r="2828" spans="1:25" x14ac:dyDescent="0.35">
      <c r="A2828">
        <v>2</v>
      </c>
      <c r="B2828" t="s">
        <v>43</v>
      </c>
      <c r="C2828">
        <v>3</v>
      </c>
      <c r="D2828" t="s">
        <v>26</v>
      </c>
      <c r="E2828" t="s">
        <v>27</v>
      </c>
      <c r="F2828" t="s">
        <v>13</v>
      </c>
      <c r="G2828" t="s">
        <v>7018</v>
      </c>
      <c r="H2828" s="1">
        <v>0</v>
      </c>
      <c r="I2828" s="2">
        <v>42843</v>
      </c>
      <c r="J2828" t="s">
        <v>8065</v>
      </c>
      <c r="K2828" t="s">
        <v>30</v>
      </c>
      <c r="L2828">
        <v>90004</v>
      </c>
      <c r="M2828">
        <v>1691</v>
      </c>
      <c r="N2828" t="s">
        <v>2828</v>
      </c>
      <c r="O2828">
        <v>28</v>
      </c>
      <c r="P2828">
        <v>2</v>
      </c>
      <c r="Q2828" t="s">
        <v>32</v>
      </c>
      <c r="R2828" t="s">
        <v>92</v>
      </c>
      <c r="S2828">
        <v>27.88</v>
      </c>
      <c r="T2828">
        <v>62</v>
      </c>
      <c r="U2828" t="s">
        <v>76</v>
      </c>
      <c r="V2828" s="2">
        <v>42845</v>
      </c>
      <c r="W2828" t="s">
        <v>20</v>
      </c>
      <c r="X2828" t="s">
        <v>34</v>
      </c>
      <c r="Y2828" t="s">
        <v>64</v>
      </c>
    </row>
    <row r="2829" spans="1:25" x14ac:dyDescent="0.35">
      <c r="A2829">
        <v>2</v>
      </c>
      <c r="B2829" t="s">
        <v>43</v>
      </c>
      <c r="C2829">
        <v>3</v>
      </c>
      <c r="D2829" t="s">
        <v>26</v>
      </c>
      <c r="E2829" t="s">
        <v>27</v>
      </c>
      <c r="F2829" t="s">
        <v>13</v>
      </c>
      <c r="G2829" t="s">
        <v>7018</v>
      </c>
      <c r="H2829" s="1">
        <v>0</v>
      </c>
      <c r="I2829" s="2">
        <v>42843</v>
      </c>
      <c r="J2829" t="s">
        <v>8065</v>
      </c>
      <c r="K2829" t="s">
        <v>30</v>
      </c>
      <c r="L2829">
        <v>90004</v>
      </c>
      <c r="M2829">
        <v>1559</v>
      </c>
      <c r="N2829" t="s">
        <v>8166</v>
      </c>
      <c r="O2829">
        <v>9</v>
      </c>
      <c r="P2829">
        <v>7</v>
      </c>
      <c r="Q2829" t="s">
        <v>32</v>
      </c>
      <c r="R2829" t="s">
        <v>92</v>
      </c>
      <c r="S2829">
        <v>9.4700000000000006</v>
      </c>
      <c r="T2829">
        <v>947</v>
      </c>
      <c r="U2829" t="s">
        <v>76</v>
      </c>
      <c r="V2829" s="2">
        <v>42845</v>
      </c>
      <c r="W2829" t="s">
        <v>20</v>
      </c>
      <c r="X2829" t="s">
        <v>34</v>
      </c>
      <c r="Y2829" t="s">
        <v>42</v>
      </c>
    </row>
    <row r="2830" spans="1:25" hidden="1" x14ac:dyDescent="0.35">
      <c r="A2830">
        <v>5</v>
      </c>
      <c r="B2830" t="s">
        <v>43</v>
      </c>
      <c r="C2830">
        <v>6</v>
      </c>
      <c r="D2830" t="s">
        <v>26</v>
      </c>
      <c r="E2830" t="s">
        <v>65</v>
      </c>
      <c r="F2830" t="s">
        <v>13</v>
      </c>
      <c r="G2830" t="s">
        <v>623</v>
      </c>
      <c r="H2830" s="1">
        <v>0.2</v>
      </c>
      <c r="I2830" s="2">
        <v>43031</v>
      </c>
      <c r="J2830" t="s">
        <v>6629</v>
      </c>
      <c r="K2830" t="s">
        <v>30</v>
      </c>
      <c r="L2830">
        <v>98105</v>
      </c>
      <c r="M2830">
        <v>260</v>
      </c>
      <c r="N2830" t="s">
        <v>728</v>
      </c>
      <c r="O2830">
        <v>1</v>
      </c>
      <c r="P2830">
        <v>1</v>
      </c>
      <c r="Q2830" t="s">
        <v>32</v>
      </c>
      <c r="R2830" t="s">
        <v>8304</v>
      </c>
      <c r="S2830">
        <v>1.1200000000000001</v>
      </c>
      <c r="T2830">
        <v>4</v>
      </c>
      <c r="U2830" t="s">
        <v>33</v>
      </c>
      <c r="V2830" s="2">
        <v>43036</v>
      </c>
      <c r="W2830" t="s">
        <v>39</v>
      </c>
      <c r="X2830" t="s">
        <v>69</v>
      </c>
      <c r="Y2830" t="s">
        <v>54</v>
      </c>
    </row>
    <row r="2831" spans="1:25" hidden="1" x14ac:dyDescent="0.35">
      <c r="A2831">
        <v>5</v>
      </c>
      <c r="B2831" t="s">
        <v>43</v>
      </c>
      <c r="C2831">
        <v>6</v>
      </c>
      <c r="D2831" t="s">
        <v>11</v>
      </c>
      <c r="E2831" t="s">
        <v>171</v>
      </c>
      <c r="F2831" t="s">
        <v>13</v>
      </c>
      <c r="G2831" t="s">
        <v>5617</v>
      </c>
      <c r="H2831" s="1">
        <v>0.1</v>
      </c>
      <c r="I2831" s="2">
        <v>42841</v>
      </c>
      <c r="J2831" t="s">
        <v>5618</v>
      </c>
      <c r="K2831" t="s">
        <v>102</v>
      </c>
      <c r="L2831">
        <v>10024</v>
      </c>
      <c r="M2831">
        <v>1182</v>
      </c>
      <c r="N2831" t="s">
        <v>183</v>
      </c>
      <c r="O2831">
        <v>3</v>
      </c>
      <c r="P2831">
        <v>2</v>
      </c>
      <c r="Q2831" t="s">
        <v>104</v>
      </c>
      <c r="R2831" t="s">
        <v>8304</v>
      </c>
      <c r="S2831">
        <v>2.84</v>
      </c>
      <c r="T2831">
        <v>128</v>
      </c>
      <c r="U2831" t="s">
        <v>33</v>
      </c>
      <c r="V2831" s="2">
        <v>42846</v>
      </c>
      <c r="W2831" t="s">
        <v>39</v>
      </c>
      <c r="X2831" t="s">
        <v>175</v>
      </c>
      <c r="Y2831" t="s">
        <v>24</v>
      </c>
    </row>
    <row r="2832" spans="1:25" hidden="1" x14ac:dyDescent="0.35">
      <c r="A2832">
        <v>4</v>
      </c>
      <c r="B2832" t="s">
        <v>43</v>
      </c>
      <c r="C2832">
        <v>6</v>
      </c>
      <c r="D2832" t="s">
        <v>26</v>
      </c>
      <c r="E2832" t="s">
        <v>4262</v>
      </c>
      <c r="F2832" t="s">
        <v>13</v>
      </c>
      <c r="G2832" t="s">
        <v>2405</v>
      </c>
      <c r="H2832" s="1">
        <v>0</v>
      </c>
      <c r="I2832" s="2">
        <v>42982</v>
      </c>
      <c r="J2832" t="s">
        <v>4279</v>
      </c>
      <c r="K2832" t="s">
        <v>16</v>
      </c>
      <c r="L2832">
        <v>30076</v>
      </c>
      <c r="M2832">
        <v>1438</v>
      </c>
      <c r="N2832" t="s">
        <v>3448</v>
      </c>
      <c r="O2832">
        <v>7</v>
      </c>
      <c r="P2832">
        <v>2</v>
      </c>
      <c r="Q2832" t="s">
        <v>18</v>
      </c>
      <c r="R2832" t="s">
        <v>8304</v>
      </c>
      <c r="S2832">
        <v>7.49</v>
      </c>
      <c r="T2832">
        <v>15</v>
      </c>
      <c r="U2832" t="s">
        <v>19</v>
      </c>
      <c r="V2832" s="2">
        <v>42986</v>
      </c>
      <c r="W2832" t="s">
        <v>39</v>
      </c>
      <c r="X2832" t="s">
        <v>761</v>
      </c>
      <c r="Y2832" t="s">
        <v>119</v>
      </c>
    </row>
    <row r="2833" spans="1:25" hidden="1" x14ac:dyDescent="0.35">
      <c r="A2833">
        <v>4</v>
      </c>
      <c r="B2833" t="s">
        <v>43</v>
      </c>
      <c r="C2833">
        <v>6</v>
      </c>
      <c r="D2833" t="s">
        <v>26</v>
      </c>
      <c r="E2833" t="s">
        <v>4262</v>
      </c>
      <c r="F2833" t="s">
        <v>13</v>
      </c>
      <c r="G2833" t="s">
        <v>2405</v>
      </c>
      <c r="H2833" s="1">
        <v>0</v>
      </c>
      <c r="I2833" s="2">
        <v>42982</v>
      </c>
      <c r="J2833" t="s">
        <v>4279</v>
      </c>
      <c r="K2833" t="s">
        <v>16</v>
      </c>
      <c r="L2833">
        <v>30076</v>
      </c>
      <c r="M2833">
        <v>128</v>
      </c>
      <c r="N2833" t="s">
        <v>8257</v>
      </c>
      <c r="O2833">
        <v>2</v>
      </c>
      <c r="P2833">
        <v>2</v>
      </c>
      <c r="Q2833" t="s">
        <v>18</v>
      </c>
      <c r="R2833" t="s">
        <v>8304</v>
      </c>
      <c r="S2833">
        <v>2.0499999999999998</v>
      </c>
      <c r="T2833">
        <v>4</v>
      </c>
      <c r="U2833" t="s">
        <v>19</v>
      </c>
      <c r="V2833" s="2">
        <v>42986</v>
      </c>
      <c r="W2833" t="s">
        <v>39</v>
      </c>
      <c r="X2833" t="s">
        <v>761</v>
      </c>
      <c r="Y2833" t="s">
        <v>64</v>
      </c>
    </row>
    <row r="2834" spans="1:25" hidden="1" x14ac:dyDescent="0.35">
      <c r="A2834">
        <v>4</v>
      </c>
      <c r="B2834" t="s">
        <v>43</v>
      </c>
      <c r="C2834">
        <v>6</v>
      </c>
      <c r="D2834" t="s">
        <v>26</v>
      </c>
      <c r="E2834" t="s">
        <v>4262</v>
      </c>
      <c r="F2834" t="s">
        <v>13</v>
      </c>
      <c r="G2834" t="s">
        <v>2405</v>
      </c>
      <c r="H2834" s="1">
        <v>0</v>
      </c>
      <c r="I2834" s="2">
        <v>42982</v>
      </c>
      <c r="J2834" t="s">
        <v>4279</v>
      </c>
      <c r="K2834" t="s">
        <v>16</v>
      </c>
      <c r="L2834">
        <v>30076</v>
      </c>
      <c r="M2834">
        <v>1700</v>
      </c>
      <c r="N2834" t="s">
        <v>858</v>
      </c>
      <c r="O2834">
        <v>137</v>
      </c>
      <c r="P2834">
        <v>5</v>
      </c>
      <c r="Q2834" t="s">
        <v>18</v>
      </c>
      <c r="R2834" t="s">
        <v>8304</v>
      </c>
      <c r="S2834">
        <v>137.15</v>
      </c>
      <c r="T2834">
        <v>280</v>
      </c>
      <c r="U2834" t="s">
        <v>19</v>
      </c>
      <c r="V2834" s="2">
        <v>42986</v>
      </c>
      <c r="W2834" t="s">
        <v>39</v>
      </c>
      <c r="X2834" t="s">
        <v>761</v>
      </c>
      <c r="Y2834" t="s">
        <v>64</v>
      </c>
    </row>
    <row r="2835" spans="1:25" hidden="1" x14ac:dyDescent="0.35">
      <c r="A2835">
        <v>4</v>
      </c>
      <c r="B2835" t="s">
        <v>43</v>
      </c>
      <c r="C2835">
        <v>6</v>
      </c>
      <c r="D2835" t="s">
        <v>50</v>
      </c>
      <c r="E2835" t="s">
        <v>4262</v>
      </c>
      <c r="F2835" t="s">
        <v>13</v>
      </c>
      <c r="G2835" t="s">
        <v>2405</v>
      </c>
      <c r="H2835" s="1">
        <v>0</v>
      </c>
      <c r="I2835" s="2">
        <v>42982</v>
      </c>
      <c r="J2835" t="s">
        <v>4279</v>
      </c>
      <c r="K2835" t="s">
        <v>16</v>
      </c>
      <c r="L2835">
        <v>30076</v>
      </c>
      <c r="M2835">
        <v>1007</v>
      </c>
      <c r="N2835" t="s">
        <v>4853</v>
      </c>
      <c r="O2835">
        <v>112</v>
      </c>
      <c r="P2835">
        <v>5</v>
      </c>
      <c r="Q2835" t="s">
        <v>18</v>
      </c>
      <c r="R2835" t="s">
        <v>8304</v>
      </c>
      <c r="S2835">
        <v>111.59</v>
      </c>
      <c r="T2835">
        <v>620</v>
      </c>
      <c r="U2835" t="s">
        <v>19</v>
      </c>
      <c r="V2835" s="2">
        <v>42986</v>
      </c>
      <c r="W2835" t="s">
        <v>39</v>
      </c>
      <c r="X2835" t="s">
        <v>761</v>
      </c>
      <c r="Y2835" t="s">
        <v>113</v>
      </c>
    </row>
    <row r="2836" spans="1:25" hidden="1" x14ac:dyDescent="0.35">
      <c r="A2836">
        <v>4</v>
      </c>
      <c r="B2836" t="s">
        <v>43</v>
      </c>
      <c r="C2836">
        <v>6</v>
      </c>
      <c r="D2836" t="s">
        <v>26</v>
      </c>
      <c r="E2836" t="s">
        <v>737</v>
      </c>
      <c r="F2836" t="s">
        <v>13</v>
      </c>
      <c r="G2836" t="s">
        <v>1876</v>
      </c>
      <c r="H2836" s="1">
        <v>0.2</v>
      </c>
      <c r="I2836" s="2">
        <v>43067</v>
      </c>
      <c r="J2836" t="s">
        <v>3907</v>
      </c>
      <c r="K2836" t="s">
        <v>73</v>
      </c>
      <c r="L2836">
        <v>78745</v>
      </c>
      <c r="M2836">
        <v>1737</v>
      </c>
      <c r="N2836" t="s">
        <v>3052</v>
      </c>
      <c r="O2836">
        <v>117</v>
      </c>
      <c r="P2836">
        <v>4</v>
      </c>
      <c r="Q2836" t="s">
        <v>75</v>
      </c>
      <c r="R2836" t="s">
        <v>8304</v>
      </c>
      <c r="S2836">
        <v>117.43</v>
      </c>
      <c r="T2836">
        <v>336</v>
      </c>
      <c r="U2836" t="s">
        <v>19</v>
      </c>
      <c r="V2836" s="2">
        <v>43071</v>
      </c>
      <c r="W2836" t="s">
        <v>39</v>
      </c>
      <c r="X2836" t="s">
        <v>77</v>
      </c>
      <c r="Y2836" t="s">
        <v>64</v>
      </c>
    </row>
    <row r="2837" spans="1:25" hidden="1" x14ac:dyDescent="0.35">
      <c r="A2837">
        <v>1</v>
      </c>
      <c r="B2837" t="s">
        <v>10</v>
      </c>
      <c r="C2837">
        <v>1</v>
      </c>
      <c r="D2837" t="s">
        <v>26</v>
      </c>
      <c r="E2837" t="s">
        <v>498</v>
      </c>
      <c r="F2837" t="s">
        <v>13</v>
      </c>
      <c r="G2837" t="s">
        <v>100</v>
      </c>
      <c r="H2837" s="1">
        <v>0.2</v>
      </c>
      <c r="I2837" s="2">
        <v>43074</v>
      </c>
      <c r="J2837" t="s">
        <v>2788</v>
      </c>
      <c r="K2837" t="s">
        <v>73</v>
      </c>
      <c r="L2837">
        <v>75220</v>
      </c>
      <c r="M2837">
        <v>356</v>
      </c>
      <c r="N2837" t="s">
        <v>2789</v>
      </c>
      <c r="O2837">
        <v>5</v>
      </c>
      <c r="P2837">
        <v>2</v>
      </c>
      <c r="Q2837" t="s">
        <v>75</v>
      </c>
      <c r="R2837" t="s">
        <v>8304</v>
      </c>
      <c r="S2837">
        <v>4.5</v>
      </c>
      <c r="T2837">
        <v>45</v>
      </c>
      <c r="U2837" t="s">
        <v>19</v>
      </c>
      <c r="V2837" s="2">
        <v>43075</v>
      </c>
      <c r="W2837" t="s">
        <v>130</v>
      </c>
      <c r="X2837" t="s">
        <v>77</v>
      </c>
      <c r="Y2837" t="s">
        <v>49</v>
      </c>
    </row>
    <row r="2838" spans="1:25" x14ac:dyDescent="0.35">
      <c r="A2838">
        <v>5</v>
      </c>
      <c r="B2838" t="s">
        <v>43</v>
      </c>
      <c r="C2838">
        <v>6</v>
      </c>
      <c r="D2838" t="s">
        <v>11</v>
      </c>
      <c r="E2838" t="s">
        <v>88</v>
      </c>
      <c r="F2838" t="s">
        <v>13</v>
      </c>
      <c r="G2838" t="s">
        <v>718</v>
      </c>
      <c r="H2838" s="1">
        <v>0</v>
      </c>
      <c r="I2838" s="2">
        <v>42800</v>
      </c>
      <c r="J2838" t="s">
        <v>2660</v>
      </c>
      <c r="K2838" t="s">
        <v>30</v>
      </c>
      <c r="L2838">
        <v>94122</v>
      </c>
      <c r="M2838">
        <v>507</v>
      </c>
      <c r="N2838" t="s">
        <v>1949</v>
      </c>
      <c r="O2838">
        <v>96</v>
      </c>
      <c r="P2838">
        <v>7</v>
      </c>
      <c r="Q2838" t="s">
        <v>32</v>
      </c>
      <c r="R2838" t="s">
        <v>8304</v>
      </c>
      <c r="S2838">
        <v>95.76</v>
      </c>
      <c r="T2838">
        <v>435</v>
      </c>
      <c r="U2838" t="s">
        <v>19</v>
      </c>
      <c r="V2838" s="2">
        <v>42805</v>
      </c>
      <c r="W2838" t="s">
        <v>39</v>
      </c>
      <c r="X2838" t="s">
        <v>34</v>
      </c>
      <c r="Y2838" t="s">
        <v>47</v>
      </c>
    </row>
    <row r="2839" spans="1:25" x14ac:dyDescent="0.35">
      <c r="A2839">
        <v>5</v>
      </c>
      <c r="B2839" t="s">
        <v>43</v>
      </c>
      <c r="C2839">
        <v>6</v>
      </c>
      <c r="D2839" t="s">
        <v>50</v>
      </c>
      <c r="E2839" t="s">
        <v>88</v>
      </c>
      <c r="F2839" t="s">
        <v>13</v>
      </c>
      <c r="G2839" t="s">
        <v>718</v>
      </c>
      <c r="H2839" s="1">
        <v>0.2</v>
      </c>
      <c r="I2839" s="2">
        <v>42800</v>
      </c>
      <c r="J2839" t="s">
        <v>2660</v>
      </c>
      <c r="K2839" t="s">
        <v>30</v>
      </c>
      <c r="L2839">
        <v>94122</v>
      </c>
      <c r="M2839">
        <v>403</v>
      </c>
      <c r="N2839" t="s">
        <v>4841</v>
      </c>
      <c r="O2839">
        <v>378</v>
      </c>
      <c r="P2839">
        <v>2</v>
      </c>
      <c r="Q2839" t="s">
        <v>32</v>
      </c>
      <c r="R2839" t="s">
        <v>8304</v>
      </c>
      <c r="S2839">
        <v>377.99</v>
      </c>
      <c r="T2839">
        <v>1120</v>
      </c>
      <c r="U2839" t="s">
        <v>19</v>
      </c>
      <c r="V2839" s="2">
        <v>42805</v>
      </c>
      <c r="W2839" t="s">
        <v>39</v>
      </c>
      <c r="X2839" t="s">
        <v>34</v>
      </c>
      <c r="Y2839" t="s">
        <v>727</v>
      </c>
    </row>
    <row r="2840" spans="1:25" hidden="1" x14ac:dyDescent="0.35">
      <c r="A2840">
        <v>5</v>
      </c>
      <c r="B2840" t="s">
        <v>43</v>
      </c>
      <c r="C2840">
        <v>6</v>
      </c>
      <c r="D2840" t="s">
        <v>26</v>
      </c>
      <c r="E2840" t="s">
        <v>65</v>
      </c>
      <c r="F2840" t="s">
        <v>13</v>
      </c>
      <c r="G2840" t="s">
        <v>2389</v>
      </c>
      <c r="H2840" s="1">
        <v>0</v>
      </c>
      <c r="I2840" s="2">
        <v>43020</v>
      </c>
      <c r="J2840" t="s">
        <v>4503</v>
      </c>
      <c r="K2840" t="s">
        <v>30</v>
      </c>
      <c r="L2840">
        <v>98103</v>
      </c>
      <c r="M2840">
        <v>470</v>
      </c>
      <c r="N2840" t="s">
        <v>8174</v>
      </c>
      <c r="O2840">
        <v>0</v>
      </c>
      <c r="P2840">
        <v>2</v>
      </c>
      <c r="Q2840" t="s">
        <v>32</v>
      </c>
      <c r="R2840" t="s">
        <v>8304</v>
      </c>
      <c r="S2840">
        <v>0</v>
      </c>
      <c r="T2840">
        <v>82</v>
      </c>
      <c r="U2840" t="s">
        <v>19</v>
      </c>
      <c r="V2840" s="2">
        <v>43025</v>
      </c>
      <c r="W2840" t="s">
        <v>39</v>
      </c>
      <c r="X2840" t="s">
        <v>69</v>
      </c>
      <c r="Y2840" t="s">
        <v>42</v>
      </c>
    </row>
    <row r="2841" spans="1:25" hidden="1" x14ac:dyDescent="0.35">
      <c r="A2841">
        <v>5</v>
      </c>
      <c r="B2841" t="s">
        <v>43</v>
      </c>
      <c r="C2841">
        <v>6</v>
      </c>
      <c r="D2841" t="s">
        <v>50</v>
      </c>
      <c r="E2841" t="s">
        <v>65</v>
      </c>
      <c r="F2841" t="s">
        <v>13</v>
      </c>
      <c r="G2841" t="s">
        <v>2389</v>
      </c>
      <c r="H2841" s="1">
        <v>0</v>
      </c>
      <c r="I2841" s="2">
        <v>43020</v>
      </c>
      <c r="J2841" t="s">
        <v>4503</v>
      </c>
      <c r="K2841" t="s">
        <v>30</v>
      </c>
      <c r="L2841">
        <v>98103</v>
      </c>
      <c r="M2841">
        <v>966</v>
      </c>
      <c r="N2841" t="s">
        <v>4717</v>
      </c>
      <c r="O2841">
        <v>3</v>
      </c>
      <c r="P2841">
        <v>2</v>
      </c>
      <c r="Q2841" t="s">
        <v>32</v>
      </c>
      <c r="R2841" t="s">
        <v>8304</v>
      </c>
      <c r="S2841">
        <v>3.4</v>
      </c>
      <c r="T2841">
        <v>18</v>
      </c>
      <c r="U2841" t="s">
        <v>19</v>
      </c>
      <c r="V2841" s="2">
        <v>43025</v>
      </c>
      <c r="W2841" t="s">
        <v>39</v>
      </c>
      <c r="X2841" t="s">
        <v>69</v>
      </c>
      <c r="Y2841" t="s">
        <v>113</v>
      </c>
    </row>
    <row r="2842" spans="1:25" hidden="1" x14ac:dyDescent="0.35">
      <c r="A2842">
        <v>4</v>
      </c>
      <c r="B2842" t="s">
        <v>43</v>
      </c>
      <c r="C2842">
        <v>6</v>
      </c>
      <c r="D2842" t="s">
        <v>11</v>
      </c>
      <c r="E2842" t="s">
        <v>122</v>
      </c>
      <c r="F2842" t="s">
        <v>13</v>
      </c>
      <c r="G2842" t="s">
        <v>1224</v>
      </c>
      <c r="H2842" s="1">
        <v>0.6</v>
      </c>
      <c r="I2842" s="2">
        <v>42995</v>
      </c>
      <c r="J2842" t="s">
        <v>5542</v>
      </c>
      <c r="K2842" t="s">
        <v>73</v>
      </c>
      <c r="L2842">
        <v>77041</v>
      </c>
      <c r="M2842">
        <v>878</v>
      </c>
      <c r="N2842" t="s">
        <v>2302</v>
      </c>
      <c r="O2842">
        <v>-10</v>
      </c>
      <c r="P2842">
        <v>2</v>
      </c>
      <c r="Q2842" t="s">
        <v>75</v>
      </c>
      <c r="R2842" t="s">
        <v>8304</v>
      </c>
      <c r="S2842">
        <v>-10.42</v>
      </c>
      <c r="T2842">
        <v>22</v>
      </c>
      <c r="U2842" t="s">
        <v>33</v>
      </c>
      <c r="V2842" s="2">
        <v>42999</v>
      </c>
      <c r="W2842" t="s">
        <v>39</v>
      </c>
      <c r="X2842" t="s">
        <v>77</v>
      </c>
      <c r="Y2842" t="s">
        <v>47</v>
      </c>
    </row>
    <row r="2843" spans="1:25" hidden="1" x14ac:dyDescent="0.35">
      <c r="A2843">
        <v>4</v>
      </c>
      <c r="B2843" t="s">
        <v>43</v>
      </c>
      <c r="C2843">
        <v>6</v>
      </c>
      <c r="D2843" t="s">
        <v>26</v>
      </c>
      <c r="E2843" t="s">
        <v>122</v>
      </c>
      <c r="F2843" t="s">
        <v>13</v>
      </c>
      <c r="G2843" t="s">
        <v>1224</v>
      </c>
      <c r="H2843" s="1">
        <v>0.8</v>
      </c>
      <c r="I2843" s="2">
        <v>42995</v>
      </c>
      <c r="J2843" t="s">
        <v>5542</v>
      </c>
      <c r="K2843" t="s">
        <v>73</v>
      </c>
      <c r="L2843">
        <v>77041</v>
      </c>
      <c r="M2843">
        <v>690</v>
      </c>
      <c r="N2843" t="s">
        <v>2849</v>
      </c>
      <c r="O2843">
        <v>-10</v>
      </c>
      <c r="P2843">
        <v>3</v>
      </c>
      <c r="Q2843" t="s">
        <v>75</v>
      </c>
      <c r="R2843" t="s">
        <v>8304</v>
      </c>
      <c r="S2843">
        <v>-10.210000000000001</v>
      </c>
      <c r="T2843">
        <v>7</v>
      </c>
      <c r="U2843" t="s">
        <v>33</v>
      </c>
      <c r="V2843" s="2">
        <v>42999</v>
      </c>
      <c r="W2843" t="s">
        <v>39</v>
      </c>
      <c r="X2843" t="s">
        <v>77</v>
      </c>
      <c r="Y2843" t="s">
        <v>54</v>
      </c>
    </row>
    <row r="2844" spans="1:25" hidden="1" x14ac:dyDescent="0.35">
      <c r="A2844">
        <v>0</v>
      </c>
      <c r="B2844" t="s">
        <v>10</v>
      </c>
      <c r="C2844">
        <v>0</v>
      </c>
      <c r="D2844" t="s">
        <v>26</v>
      </c>
      <c r="E2844" t="s">
        <v>171</v>
      </c>
      <c r="F2844" t="s">
        <v>13</v>
      </c>
      <c r="G2844" t="s">
        <v>123</v>
      </c>
      <c r="H2844" s="1">
        <v>0</v>
      </c>
      <c r="I2844" s="2">
        <v>43079</v>
      </c>
      <c r="J2844" t="s">
        <v>7284</v>
      </c>
      <c r="K2844" t="s">
        <v>102</v>
      </c>
      <c r="L2844">
        <v>10024</v>
      </c>
      <c r="M2844">
        <v>194</v>
      </c>
      <c r="N2844" t="s">
        <v>3426</v>
      </c>
      <c r="O2844">
        <v>3</v>
      </c>
      <c r="P2844">
        <v>1</v>
      </c>
      <c r="Q2844" t="s">
        <v>104</v>
      </c>
      <c r="R2844" t="s">
        <v>8304</v>
      </c>
      <c r="S2844">
        <v>3.44</v>
      </c>
      <c r="T2844">
        <v>7</v>
      </c>
      <c r="U2844" t="s">
        <v>76</v>
      </c>
      <c r="V2844" s="2">
        <v>43079</v>
      </c>
      <c r="W2844" t="s">
        <v>773</v>
      </c>
      <c r="X2844" t="s">
        <v>175</v>
      </c>
      <c r="Y2844" t="s">
        <v>35</v>
      </c>
    </row>
    <row r="2845" spans="1:25" hidden="1" x14ac:dyDescent="0.35">
      <c r="A2845">
        <v>0</v>
      </c>
      <c r="B2845" t="s">
        <v>10</v>
      </c>
      <c r="C2845">
        <v>0</v>
      </c>
      <c r="D2845" t="s">
        <v>26</v>
      </c>
      <c r="E2845" t="s">
        <v>171</v>
      </c>
      <c r="F2845" t="s">
        <v>13</v>
      </c>
      <c r="G2845" t="s">
        <v>123</v>
      </c>
      <c r="H2845" s="1">
        <v>0</v>
      </c>
      <c r="I2845" s="2">
        <v>43079</v>
      </c>
      <c r="J2845" t="s">
        <v>7284</v>
      </c>
      <c r="K2845" t="s">
        <v>102</v>
      </c>
      <c r="L2845">
        <v>10024</v>
      </c>
      <c r="M2845">
        <v>93</v>
      </c>
      <c r="N2845" t="s">
        <v>756</v>
      </c>
      <c r="O2845">
        <v>19</v>
      </c>
      <c r="P2845">
        <v>6</v>
      </c>
      <c r="Q2845" t="s">
        <v>104</v>
      </c>
      <c r="R2845" t="s">
        <v>8304</v>
      </c>
      <c r="S2845">
        <v>18.989999999999998</v>
      </c>
      <c r="T2845">
        <v>41</v>
      </c>
      <c r="U2845" t="s">
        <v>76</v>
      </c>
      <c r="V2845" s="2">
        <v>43079</v>
      </c>
      <c r="W2845" t="s">
        <v>773</v>
      </c>
      <c r="X2845" t="s">
        <v>175</v>
      </c>
      <c r="Y2845" t="s">
        <v>64</v>
      </c>
    </row>
    <row r="2846" spans="1:25" hidden="1" x14ac:dyDescent="0.35">
      <c r="A2846">
        <v>0</v>
      </c>
      <c r="B2846" t="s">
        <v>10</v>
      </c>
      <c r="C2846">
        <v>0</v>
      </c>
      <c r="D2846" t="s">
        <v>26</v>
      </c>
      <c r="E2846" t="s">
        <v>171</v>
      </c>
      <c r="F2846" t="s">
        <v>13</v>
      </c>
      <c r="G2846" t="s">
        <v>123</v>
      </c>
      <c r="H2846" s="1">
        <v>0</v>
      </c>
      <c r="I2846" s="2">
        <v>43079</v>
      </c>
      <c r="J2846" t="s">
        <v>7284</v>
      </c>
      <c r="K2846" t="s">
        <v>102</v>
      </c>
      <c r="L2846">
        <v>10024</v>
      </c>
      <c r="M2846">
        <v>1673</v>
      </c>
      <c r="N2846" t="s">
        <v>390</v>
      </c>
      <c r="O2846">
        <v>85</v>
      </c>
      <c r="P2846">
        <v>7</v>
      </c>
      <c r="Q2846" t="s">
        <v>104</v>
      </c>
      <c r="R2846" t="s">
        <v>8304</v>
      </c>
      <c r="S2846">
        <v>84.94</v>
      </c>
      <c r="T2846">
        <v>185</v>
      </c>
      <c r="U2846" t="s">
        <v>76</v>
      </c>
      <c r="V2846" s="2">
        <v>43079</v>
      </c>
      <c r="W2846" t="s">
        <v>773</v>
      </c>
      <c r="X2846" t="s">
        <v>175</v>
      </c>
      <c r="Y2846" t="s">
        <v>64</v>
      </c>
    </row>
    <row r="2847" spans="1:25" hidden="1" x14ac:dyDescent="0.35">
      <c r="A2847">
        <v>0</v>
      </c>
      <c r="B2847" t="s">
        <v>10</v>
      </c>
      <c r="C2847">
        <v>0</v>
      </c>
      <c r="D2847" t="s">
        <v>50</v>
      </c>
      <c r="E2847" t="s">
        <v>171</v>
      </c>
      <c r="F2847" t="s">
        <v>13</v>
      </c>
      <c r="G2847" t="s">
        <v>123</v>
      </c>
      <c r="H2847" s="1">
        <v>0.2</v>
      </c>
      <c r="I2847" s="2">
        <v>43079</v>
      </c>
      <c r="J2847" t="s">
        <v>7284</v>
      </c>
      <c r="K2847" t="s">
        <v>102</v>
      </c>
      <c r="L2847">
        <v>10024</v>
      </c>
      <c r="M2847">
        <v>797</v>
      </c>
      <c r="N2847" t="s">
        <v>1421</v>
      </c>
      <c r="O2847">
        <v>250</v>
      </c>
      <c r="P2847">
        <v>2</v>
      </c>
      <c r="Q2847" t="s">
        <v>104</v>
      </c>
      <c r="R2847" t="s">
        <v>8304</v>
      </c>
      <c r="S2847">
        <v>249.99</v>
      </c>
      <c r="T2847">
        <v>800</v>
      </c>
      <c r="U2847" t="s">
        <v>76</v>
      </c>
      <c r="V2847" s="2">
        <v>43079</v>
      </c>
      <c r="W2847" t="s">
        <v>773</v>
      </c>
      <c r="X2847" t="s">
        <v>175</v>
      </c>
      <c r="Y2847" t="s">
        <v>727</v>
      </c>
    </row>
    <row r="2848" spans="1:25" hidden="1" x14ac:dyDescent="0.35">
      <c r="A2848">
        <v>6</v>
      </c>
      <c r="B2848" t="s">
        <v>10</v>
      </c>
      <c r="C2848">
        <v>6</v>
      </c>
      <c r="D2848" t="s">
        <v>11</v>
      </c>
      <c r="E2848" t="s">
        <v>1609</v>
      </c>
      <c r="F2848" t="s">
        <v>13</v>
      </c>
      <c r="G2848" t="s">
        <v>1649</v>
      </c>
      <c r="H2848" s="1">
        <v>0</v>
      </c>
      <c r="I2848" s="2">
        <v>43002</v>
      </c>
      <c r="J2848" t="s">
        <v>2508</v>
      </c>
      <c r="K2848" t="s">
        <v>16</v>
      </c>
      <c r="L2848">
        <v>70506</v>
      </c>
      <c r="M2848">
        <v>792</v>
      </c>
      <c r="N2848" t="s">
        <v>1993</v>
      </c>
      <c r="O2848">
        <v>155</v>
      </c>
      <c r="P2848">
        <v>6</v>
      </c>
      <c r="Q2848" t="s">
        <v>18</v>
      </c>
      <c r="R2848" t="s">
        <v>8304</v>
      </c>
      <c r="S2848">
        <v>155.25</v>
      </c>
      <c r="T2848">
        <v>518</v>
      </c>
      <c r="U2848" t="s">
        <v>19</v>
      </c>
      <c r="V2848" s="2">
        <v>43008</v>
      </c>
      <c r="W2848" t="s">
        <v>39</v>
      </c>
      <c r="X2848" t="s">
        <v>454</v>
      </c>
      <c r="Y2848" t="s">
        <v>24</v>
      </c>
    </row>
    <row r="2849" spans="1:25" hidden="1" x14ac:dyDescent="0.35">
      <c r="A2849">
        <v>2</v>
      </c>
      <c r="B2849" t="s">
        <v>43</v>
      </c>
      <c r="C2849">
        <v>3</v>
      </c>
      <c r="D2849" t="s">
        <v>11</v>
      </c>
      <c r="E2849" t="s">
        <v>417</v>
      </c>
      <c r="F2849" t="s">
        <v>13</v>
      </c>
      <c r="G2849" t="s">
        <v>1543</v>
      </c>
      <c r="H2849" s="1">
        <v>0.3</v>
      </c>
      <c r="I2849" s="2">
        <v>42881</v>
      </c>
      <c r="J2849" t="s">
        <v>1837</v>
      </c>
      <c r="K2849" t="s">
        <v>73</v>
      </c>
      <c r="L2849">
        <v>78207</v>
      </c>
      <c r="M2849">
        <v>1181</v>
      </c>
      <c r="N2849" t="s">
        <v>239</v>
      </c>
      <c r="O2849">
        <v>-29</v>
      </c>
      <c r="P2849">
        <v>1</v>
      </c>
      <c r="Q2849" t="s">
        <v>75</v>
      </c>
      <c r="R2849" t="s">
        <v>8304</v>
      </c>
      <c r="S2849">
        <v>-28.69</v>
      </c>
      <c r="T2849">
        <v>106</v>
      </c>
      <c r="U2849" t="s">
        <v>19</v>
      </c>
      <c r="V2849" s="2">
        <v>42883</v>
      </c>
      <c r="W2849" t="s">
        <v>20</v>
      </c>
      <c r="X2849" t="s">
        <v>77</v>
      </c>
      <c r="Y2849" t="s">
        <v>24</v>
      </c>
    </row>
    <row r="2850" spans="1:25" hidden="1" x14ac:dyDescent="0.35">
      <c r="A2850">
        <v>2</v>
      </c>
      <c r="B2850" t="s">
        <v>43</v>
      </c>
      <c r="C2850">
        <v>3</v>
      </c>
      <c r="D2850" t="s">
        <v>11</v>
      </c>
      <c r="E2850" t="s">
        <v>417</v>
      </c>
      <c r="F2850" t="s">
        <v>13</v>
      </c>
      <c r="G2850" t="s">
        <v>1543</v>
      </c>
      <c r="H2850" s="1">
        <v>0.3</v>
      </c>
      <c r="I2850" s="2">
        <v>42881</v>
      </c>
      <c r="J2850" t="s">
        <v>1837</v>
      </c>
      <c r="K2850" t="s">
        <v>73</v>
      </c>
      <c r="L2850">
        <v>78207</v>
      </c>
      <c r="M2850">
        <v>766</v>
      </c>
      <c r="N2850" t="s">
        <v>1787</v>
      </c>
      <c r="O2850">
        <v>-4</v>
      </c>
      <c r="P2850">
        <v>5</v>
      </c>
      <c r="Q2850" t="s">
        <v>75</v>
      </c>
      <c r="R2850" t="s">
        <v>8304</v>
      </c>
      <c r="S2850">
        <v>-4.5</v>
      </c>
      <c r="T2850">
        <v>105</v>
      </c>
      <c r="U2850" t="s">
        <v>19</v>
      </c>
      <c r="V2850" s="2">
        <v>42883</v>
      </c>
      <c r="W2850" t="s">
        <v>20</v>
      </c>
      <c r="X2850" t="s">
        <v>77</v>
      </c>
      <c r="Y2850" t="s">
        <v>24</v>
      </c>
    </row>
    <row r="2851" spans="1:25" hidden="1" x14ac:dyDescent="0.35">
      <c r="A2851">
        <v>2</v>
      </c>
      <c r="B2851" t="s">
        <v>43</v>
      </c>
      <c r="C2851">
        <v>3</v>
      </c>
      <c r="D2851" t="s">
        <v>50</v>
      </c>
      <c r="E2851" t="s">
        <v>417</v>
      </c>
      <c r="F2851" t="s">
        <v>13</v>
      </c>
      <c r="G2851" t="s">
        <v>1543</v>
      </c>
      <c r="H2851" s="1">
        <v>0.4</v>
      </c>
      <c r="I2851" s="2">
        <v>42881</v>
      </c>
      <c r="J2851" t="s">
        <v>1837</v>
      </c>
      <c r="K2851" t="s">
        <v>73</v>
      </c>
      <c r="L2851">
        <v>78207</v>
      </c>
      <c r="M2851">
        <v>1511</v>
      </c>
      <c r="N2851" t="s">
        <v>4870</v>
      </c>
      <c r="O2851">
        <v>-80</v>
      </c>
      <c r="P2851">
        <v>2</v>
      </c>
      <c r="Q2851" t="s">
        <v>75</v>
      </c>
      <c r="R2851" t="s">
        <v>8304</v>
      </c>
      <c r="S2851">
        <v>-79.91</v>
      </c>
      <c r="T2851">
        <v>400</v>
      </c>
      <c r="U2851" t="s">
        <v>19</v>
      </c>
      <c r="V2851" s="2">
        <v>42883</v>
      </c>
      <c r="W2851" t="s">
        <v>20</v>
      </c>
      <c r="X2851" t="s">
        <v>77</v>
      </c>
      <c r="Y2851" t="s">
        <v>422</v>
      </c>
    </row>
    <row r="2852" spans="1:25" x14ac:dyDescent="0.35">
      <c r="A2852">
        <v>2</v>
      </c>
      <c r="B2852" t="s">
        <v>25</v>
      </c>
      <c r="C2852">
        <v>1</v>
      </c>
      <c r="D2852" t="s">
        <v>50</v>
      </c>
      <c r="E2852" t="s">
        <v>8032</v>
      </c>
      <c r="F2852" t="s">
        <v>13</v>
      </c>
      <c r="G2852" t="s">
        <v>5389</v>
      </c>
      <c r="H2852" s="1">
        <v>0</v>
      </c>
      <c r="I2852" s="2">
        <v>42984</v>
      </c>
      <c r="J2852" t="s">
        <v>8033</v>
      </c>
      <c r="K2852" t="s">
        <v>30</v>
      </c>
      <c r="L2852">
        <v>92253</v>
      </c>
      <c r="M2852">
        <v>1085</v>
      </c>
      <c r="N2852" t="s">
        <v>290</v>
      </c>
      <c r="O2852">
        <v>18</v>
      </c>
      <c r="P2852">
        <v>4</v>
      </c>
      <c r="Q2852" t="s">
        <v>32</v>
      </c>
      <c r="R2852" t="s">
        <v>92</v>
      </c>
      <c r="S2852">
        <v>18.059999999999999</v>
      </c>
      <c r="T2852">
        <v>46</v>
      </c>
      <c r="U2852" t="s">
        <v>33</v>
      </c>
      <c r="V2852" s="2">
        <v>42986</v>
      </c>
      <c r="W2852" t="s">
        <v>130</v>
      </c>
      <c r="X2852" t="s">
        <v>34</v>
      </c>
      <c r="Y2852" t="s">
        <v>113</v>
      </c>
    </row>
    <row r="2853" spans="1:25" hidden="1" x14ac:dyDescent="0.35">
      <c r="A2853">
        <v>5</v>
      </c>
      <c r="B2853" t="s">
        <v>25</v>
      </c>
      <c r="C2853">
        <v>3</v>
      </c>
      <c r="D2853" t="s">
        <v>11</v>
      </c>
      <c r="E2853" t="s">
        <v>1084</v>
      </c>
      <c r="F2853" t="s">
        <v>13</v>
      </c>
      <c r="G2853" t="s">
        <v>2085</v>
      </c>
      <c r="H2853" s="1">
        <v>0.2</v>
      </c>
      <c r="I2853" s="2">
        <v>42930</v>
      </c>
      <c r="J2853" t="s">
        <v>2086</v>
      </c>
      <c r="K2853" t="s">
        <v>30</v>
      </c>
      <c r="L2853">
        <v>85204</v>
      </c>
      <c r="M2853">
        <v>1372</v>
      </c>
      <c r="N2853" t="s">
        <v>424</v>
      </c>
      <c r="O2853">
        <v>50</v>
      </c>
      <c r="P2853">
        <v>2</v>
      </c>
      <c r="Q2853" t="s">
        <v>32</v>
      </c>
      <c r="R2853" t="s">
        <v>8304</v>
      </c>
      <c r="S2853">
        <v>49.72</v>
      </c>
      <c r="T2853">
        <v>442</v>
      </c>
      <c r="U2853" t="s">
        <v>19</v>
      </c>
      <c r="V2853" s="2">
        <v>42935</v>
      </c>
      <c r="W2853" t="s">
        <v>20</v>
      </c>
      <c r="X2853" t="s">
        <v>199</v>
      </c>
      <c r="Y2853" t="s">
        <v>24</v>
      </c>
    </row>
    <row r="2854" spans="1:25" hidden="1" x14ac:dyDescent="0.35">
      <c r="A2854">
        <v>5</v>
      </c>
      <c r="B2854" t="s">
        <v>25</v>
      </c>
      <c r="C2854">
        <v>3</v>
      </c>
      <c r="D2854" t="s">
        <v>11</v>
      </c>
      <c r="E2854" t="s">
        <v>1084</v>
      </c>
      <c r="F2854" t="s">
        <v>13</v>
      </c>
      <c r="G2854" t="s">
        <v>2085</v>
      </c>
      <c r="H2854" s="1">
        <v>0.7</v>
      </c>
      <c r="I2854" s="2">
        <v>42930</v>
      </c>
      <c r="J2854" t="s">
        <v>2086</v>
      </c>
      <c r="K2854" t="s">
        <v>30</v>
      </c>
      <c r="L2854">
        <v>85204</v>
      </c>
      <c r="M2854">
        <v>838</v>
      </c>
      <c r="N2854" t="s">
        <v>1628</v>
      </c>
      <c r="O2854">
        <v>-192</v>
      </c>
      <c r="P2854">
        <v>6</v>
      </c>
      <c r="Q2854" t="s">
        <v>32</v>
      </c>
      <c r="R2854" t="s">
        <v>8304</v>
      </c>
      <c r="S2854">
        <v>-191.65</v>
      </c>
      <c r="T2854">
        <v>128</v>
      </c>
      <c r="U2854" t="s">
        <v>19</v>
      </c>
      <c r="V2854" s="2">
        <v>42935</v>
      </c>
      <c r="W2854" t="s">
        <v>20</v>
      </c>
      <c r="X2854" t="s">
        <v>199</v>
      </c>
      <c r="Y2854" t="s">
        <v>22</v>
      </c>
    </row>
    <row r="2855" spans="1:25" hidden="1" x14ac:dyDescent="0.35">
      <c r="A2855">
        <v>5</v>
      </c>
      <c r="B2855" t="s">
        <v>25</v>
      </c>
      <c r="C2855">
        <v>3</v>
      </c>
      <c r="D2855" t="s">
        <v>26</v>
      </c>
      <c r="E2855" t="s">
        <v>1084</v>
      </c>
      <c r="F2855" t="s">
        <v>13</v>
      </c>
      <c r="G2855" t="s">
        <v>2085</v>
      </c>
      <c r="H2855" s="1">
        <v>0.2</v>
      </c>
      <c r="I2855" s="2">
        <v>42930</v>
      </c>
      <c r="J2855" t="s">
        <v>2086</v>
      </c>
      <c r="K2855" t="s">
        <v>30</v>
      </c>
      <c r="L2855">
        <v>85204</v>
      </c>
      <c r="M2855">
        <v>1373</v>
      </c>
      <c r="N2855" t="s">
        <v>972</v>
      </c>
      <c r="O2855">
        <v>-65</v>
      </c>
      <c r="P2855">
        <v>3</v>
      </c>
      <c r="Q2855" t="s">
        <v>32</v>
      </c>
      <c r="R2855" t="s">
        <v>8304</v>
      </c>
      <c r="S2855">
        <v>-64.77</v>
      </c>
      <c r="T2855">
        <v>273</v>
      </c>
      <c r="U2855" t="s">
        <v>19</v>
      </c>
      <c r="V2855" s="2">
        <v>42935</v>
      </c>
      <c r="W2855" t="s">
        <v>20</v>
      </c>
      <c r="X2855" t="s">
        <v>199</v>
      </c>
      <c r="Y2855" t="s">
        <v>42</v>
      </c>
    </row>
    <row r="2856" spans="1:25" hidden="1" x14ac:dyDescent="0.35">
      <c r="A2856">
        <v>5</v>
      </c>
      <c r="B2856" t="s">
        <v>25</v>
      </c>
      <c r="C2856">
        <v>3</v>
      </c>
      <c r="D2856" t="s">
        <v>26</v>
      </c>
      <c r="E2856" t="s">
        <v>1084</v>
      </c>
      <c r="F2856" t="s">
        <v>13</v>
      </c>
      <c r="G2856" t="s">
        <v>2085</v>
      </c>
      <c r="H2856" s="1">
        <v>0.2</v>
      </c>
      <c r="I2856" s="2">
        <v>42930</v>
      </c>
      <c r="J2856" t="s">
        <v>2086</v>
      </c>
      <c r="K2856" t="s">
        <v>30</v>
      </c>
      <c r="L2856">
        <v>85204</v>
      </c>
      <c r="M2856">
        <v>1690</v>
      </c>
      <c r="N2856" t="s">
        <v>2774</v>
      </c>
      <c r="O2856">
        <v>7</v>
      </c>
      <c r="P2856">
        <v>4</v>
      </c>
      <c r="Q2856" t="s">
        <v>32</v>
      </c>
      <c r="R2856" t="s">
        <v>8304</v>
      </c>
      <c r="S2856">
        <v>6.7</v>
      </c>
      <c r="T2856">
        <v>18</v>
      </c>
      <c r="U2856" t="s">
        <v>19</v>
      </c>
      <c r="V2856" s="2">
        <v>42935</v>
      </c>
      <c r="W2856" t="s">
        <v>20</v>
      </c>
      <c r="X2856" t="s">
        <v>199</v>
      </c>
      <c r="Y2856" t="s">
        <v>64</v>
      </c>
    </row>
    <row r="2857" spans="1:25" x14ac:dyDescent="0.35">
      <c r="A2857">
        <v>7</v>
      </c>
      <c r="B2857" t="s">
        <v>25</v>
      </c>
      <c r="C2857">
        <v>6</v>
      </c>
      <c r="D2857" t="s">
        <v>26</v>
      </c>
      <c r="E2857" t="s">
        <v>572</v>
      </c>
      <c r="F2857" t="s">
        <v>13</v>
      </c>
      <c r="G2857" t="s">
        <v>1330</v>
      </c>
      <c r="H2857" s="1">
        <v>0</v>
      </c>
      <c r="I2857" s="2">
        <v>43075</v>
      </c>
      <c r="J2857" t="s">
        <v>7926</v>
      </c>
      <c r="K2857" t="s">
        <v>30</v>
      </c>
      <c r="L2857">
        <v>92105</v>
      </c>
      <c r="M2857">
        <v>1500</v>
      </c>
      <c r="N2857" t="s">
        <v>3327</v>
      </c>
      <c r="O2857">
        <v>34</v>
      </c>
      <c r="P2857">
        <v>9</v>
      </c>
      <c r="Q2857" t="s">
        <v>32</v>
      </c>
      <c r="R2857" t="s">
        <v>92</v>
      </c>
      <c r="S2857">
        <v>33.64</v>
      </c>
      <c r="T2857">
        <v>120</v>
      </c>
      <c r="U2857" t="s">
        <v>19</v>
      </c>
      <c r="V2857" s="2">
        <v>43082</v>
      </c>
      <c r="W2857" t="s">
        <v>39</v>
      </c>
      <c r="X2857" t="s">
        <v>34</v>
      </c>
      <c r="Y2857" t="s">
        <v>49</v>
      </c>
    </row>
    <row r="2858" spans="1:25" x14ac:dyDescent="0.35">
      <c r="A2858">
        <v>7</v>
      </c>
      <c r="B2858" t="s">
        <v>25</v>
      </c>
      <c r="C2858">
        <v>6</v>
      </c>
      <c r="D2858" t="s">
        <v>50</v>
      </c>
      <c r="E2858" t="s">
        <v>572</v>
      </c>
      <c r="F2858" t="s">
        <v>13</v>
      </c>
      <c r="G2858" t="s">
        <v>1330</v>
      </c>
      <c r="H2858" s="1">
        <v>0.2</v>
      </c>
      <c r="I2858" s="2">
        <v>43075</v>
      </c>
      <c r="J2858" t="s">
        <v>7926</v>
      </c>
      <c r="K2858" t="s">
        <v>30</v>
      </c>
      <c r="L2858">
        <v>92105</v>
      </c>
      <c r="M2858">
        <v>154</v>
      </c>
      <c r="N2858" t="s">
        <v>5025</v>
      </c>
      <c r="O2858">
        <v>19</v>
      </c>
      <c r="P2858">
        <v>2</v>
      </c>
      <c r="Q2858" t="s">
        <v>32</v>
      </c>
      <c r="R2858" t="s">
        <v>92</v>
      </c>
      <c r="S2858">
        <v>19.18</v>
      </c>
      <c r="T2858">
        <v>219</v>
      </c>
      <c r="U2858" t="s">
        <v>19</v>
      </c>
      <c r="V2858" s="2">
        <v>43082</v>
      </c>
      <c r="W2858" t="s">
        <v>39</v>
      </c>
      <c r="X2858" t="s">
        <v>34</v>
      </c>
      <c r="Y2858" t="s">
        <v>52</v>
      </c>
    </row>
    <row r="2859" spans="1:25" hidden="1" x14ac:dyDescent="0.35">
      <c r="A2859">
        <v>5</v>
      </c>
      <c r="B2859" t="s">
        <v>43</v>
      </c>
      <c r="C2859">
        <v>6</v>
      </c>
      <c r="D2859" t="s">
        <v>26</v>
      </c>
      <c r="E2859" t="s">
        <v>3589</v>
      </c>
      <c r="F2859" t="s">
        <v>13</v>
      </c>
      <c r="G2859" t="s">
        <v>1976</v>
      </c>
      <c r="H2859" s="1">
        <v>0.2</v>
      </c>
      <c r="I2859" s="2">
        <v>42813</v>
      </c>
      <c r="J2859" t="s">
        <v>4382</v>
      </c>
      <c r="K2859" t="s">
        <v>16</v>
      </c>
      <c r="L2859">
        <v>33161</v>
      </c>
      <c r="M2859">
        <v>98</v>
      </c>
      <c r="N2859" t="s">
        <v>3369</v>
      </c>
      <c r="O2859">
        <v>5</v>
      </c>
      <c r="P2859">
        <v>3</v>
      </c>
      <c r="Q2859" t="s">
        <v>18</v>
      </c>
      <c r="R2859" t="s">
        <v>8304</v>
      </c>
      <c r="S2859">
        <v>4.8899999999999997</v>
      </c>
      <c r="T2859">
        <v>14</v>
      </c>
      <c r="U2859" t="s">
        <v>19</v>
      </c>
      <c r="V2859" s="2">
        <v>42818</v>
      </c>
      <c r="W2859" t="s">
        <v>39</v>
      </c>
      <c r="X2859" t="s">
        <v>40</v>
      </c>
      <c r="Y2859" t="s">
        <v>64</v>
      </c>
    </row>
    <row r="2860" spans="1:25" x14ac:dyDescent="0.35">
      <c r="A2860">
        <v>3</v>
      </c>
      <c r="B2860" t="s">
        <v>10</v>
      </c>
      <c r="C2860">
        <v>3</v>
      </c>
      <c r="D2860" t="s">
        <v>26</v>
      </c>
      <c r="E2860" t="s">
        <v>27</v>
      </c>
      <c r="F2860" t="s">
        <v>13</v>
      </c>
      <c r="G2860" t="s">
        <v>5657</v>
      </c>
      <c r="H2860" s="1">
        <v>0.2</v>
      </c>
      <c r="I2860" s="2">
        <v>42850</v>
      </c>
      <c r="J2860" t="s">
        <v>8008</v>
      </c>
      <c r="K2860" t="s">
        <v>30</v>
      </c>
      <c r="L2860">
        <v>90045</v>
      </c>
      <c r="M2860">
        <v>640</v>
      </c>
      <c r="N2860" t="s">
        <v>3761</v>
      </c>
      <c r="O2860">
        <v>5</v>
      </c>
      <c r="P2860">
        <v>3</v>
      </c>
      <c r="Q2860" t="s">
        <v>32</v>
      </c>
      <c r="R2860" t="s">
        <v>92</v>
      </c>
      <c r="S2860">
        <v>4.53</v>
      </c>
      <c r="T2860">
        <v>14</v>
      </c>
      <c r="U2860" t="s">
        <v>33</v>
      </c>
      <c r="V2860" s="2">
        <v>42853</v>
      </c>
      <c r="W2860" t="s">
        <v>20</v>
      </c>
      <c r="X2860" t="s">
        <v>34</v>
      </c>
      <c r="Y2860" t="s">
        <v>54</v>
      </c>
    </row>
    <row r="2861" spans="1:25" hidden="1" x14ac:dyDescent="0.35">
      <c r="A2861">
        <v>2</v>
      </c>
      <c r="B2861" t="s">
        <v>43</v>
      </c>
      <c r="C2861">
        <v>3</v>
      </c>
      <c r="D2861" t="s">
        <v>26</v>
      </c>
      <c r="E2861" t="s">
        <v>65</v>
      </c>
      <c r="F2861" t="s">
        <v>13</v>
      </c>
      <c r="G2861" t="s">
        <v>833</v>
      </c>
      <c r="H2861" s="1">
        <v>0</v>
      </c>
      <c r="I2861" s="2">
        <v>43005</v>
      </c>
      <c r="J2861" t="s">
        <v>6158</v>
      </c>
      <c r="K2861" t="s">
        <v>30</v>
      </c>
      <c r="L2861">
        <v>98103</v>
      </c>
      <c r="M2861">
        <v>1150</v>
      </c>
      <c r="N2861" t="s">
        <v>3123</v>
      </c>
      <c r="O2861">
        <v>26</v>
      </c>
      <c r="P2861">
        <v>5</v>
      </c>
      <c r="Q2861" t="s">
        <v>32</v>
      </c>
      <c r="R2861" t="s">
        <v>8304</v>
      </c>
      <c r="S2861">
        <v>25.79</v>
      </c>
      <c r="T2861">
        <v>99</v>
      </c>
      <c r="U2861" t="s">
        <v>33</v>
      </c>
      <c r="V2861" s="2">
        <v>43007</v>
      </c>
      <c r="W2861" t="s">
        <v>20</v>
      </c>
      <c r="X2861" t="s">
        <v>69</v>
      </c>
      <c r="Y2861" t="s">
        <v>49</v>
      </c>
    </row>
    <row r="2862" spans="1:25" hidden="1" x14ac:dyDescent="0.35">
      <c r="A2862">
        <v>0</v>
      </c>
      <c r="B2862" t="s">
        <v>10</v>
      </c>
      <c r="C2862">
        <v>0</v>
      </c>
      <c r="D2862" t="s">
        <v>26</v>
      </c>
      <c r="E2862" t="s">
        <v>99</v>
      </c>
      <c r="F2862" t="s">
        <v>13</v>
      </c>
      <c r="G2862" t="s">
        <v>1195</v>
      </c>
      <c r="H2862" s="1">
        <v>0.2</v>
      </c>
      <c r="I2862" s="2">
        <v>42942</v>
      </c>
      <c r="J2862" t="s">
        <v>3235</v>
      </c>
      <c r="K2862" t="s">
        <v>102</v>
      </c>
      <c r="L2862">
        <v>19140</v>
      </c>
      <c r="M2862">
        <v>607</v>
      </c>
      <c r="N2862" t="s">
        <v>8240</v>
      </c>
      <c r="O2862">
        <v>4</v>
      </c>
      <c r="P2862">
        <v>2</v>
      </c>
      <c r="Q2862" t="s">
        <v>104</v>
      </c>
      <c r="R2862" t="s">
        <v>8304</v>
      </c>
      <c r="S2862">
        <v>3.63</v>
      </c>
      <c r="T2862">
        <v>10</v>
      </c>
      <c r="U2862" t="s">
        <v>19</v>
      </c>
      <c r="V2862" s="2">
        <v>42942</v>
      </c>
      <c r="W2862" t="s">
        <v>773</v>
      </c>
      <c r="X2862" t="s">
        <v>105</v>
      </c>
      <c r="Y2862" t="s">
        <v>64</v>
      </c>
    </row>
    <row r="2863" spans="1:25" hidden="1" x14ac:dyDescent="0.35">
      <c r="A2863">
        <v>4</v>
      </c>
      <c r="B2863" t="s">
        <v>43</v>
      </c>
      <c r="C2863">
        <v>6</v>
      </c>
      <c r="D2863" t="s">
        <v>26</v>
      </c>
      <c r="E2863" t="s">
        <v>667</v>
      </c>
      <c r="F2863" t="s">
        <v>13</v>
      </c>
      <c r="G2863" t="s">
        <v>7078</v>
      </c>
      <c r="H2863" s="1">
        <v>0.2</v>
      </c>
      <c r="I2863" s="2">
        <v>42912</v>
      </c>
      <c r="J2863" t="s">
        <v>7543</v>
      </c>
      <c r="K2863" t="s">
        <v>102</v>
      </c>
      <c r="L2863">
        <v>44107</v>
      </c>
      <c r="M2863">
        <v>1597</v>
      </c>
      <c r="N2863" t="s">
        <v>280</v>
      </c>
      <c r="O2863">
        <v>16</v>
      </c>
      <c r="P2863">
        <v>9</v>
      </c>
      <c r="Q2863" t="s">
        <v>104</v>
      </c>
      <c r="R2863" t="s">
        <v>8304</v>
      </c>
      <c r="S2863">
        <v>15.61</v>
      </c>
      <c r="T2863">
        <v>43</v>
      </c>
      <c r="U2863" t="s">
        <v>76</v>
      </c>
      <c r="V2863" s="2">
        <v>42916</v>
      </c>
      <c r="W2863" t="s">
        <v>39</v>
      </c>
      <c r="X2863" t="s">
        <v>309</v>
      </c>
      <c r="Y2863" t="s">
        <v>64</v>
      </c>
    </row>
    <row r="2864" spans="1:25" hidden="1" x14ac:dyDescent="0.35">
      <c r="A2864">
        <v>4</v>
      </c>
      <c r="B2864" t="s">
        <v>43</v>
      </c>
      <c r="C2864">
        <v>6</v>
      </c>
      <c r="D2864" t="s">
        <v>26</v>
      </c>
      <c r="E2864" t="s">
        <v>171</v>
      </c>
      <c r="F2864" t="s">
        <v>13</v>
      </c>
      <c r="G2864" t="s">
        <v>443</v>
      </c>
      <c r="H2864" s="1">
        <v>0</v>
      </c>
      <c r="I2864" s="2">
        <v>43094</v>
      </c>
      <c r="J2864" t="s">
        <v>7469</v>
      </c>
      <c r="K2864" t="s">
        <v>102</v>
      </c>
      <c r="L2864">
        <v>10011</v>
      </c>
      <c r="M2864">
        <v>955</v>
      </c>
      <c r="N2864" t="s">
        <v>7213</v>
      </c>
      <c r="O2864">
        <v>124</v>
      </c>
      <c r="P2864">
        <v>2</v>
      </c>
      <c r="Q2864" t="s">
        <v>104</v>
      </c>
      <c r="R2864" t="s">
        <v>8304</v>
      </c>
      <c r="S2864">
        <v>124.49</v>
      </c>
      <c r="T2864">
        <v>415</v>
      </c>
      <c r="U2864" t="s">
        <v>76</v>
      </c>
      <c r="V2864" s="2">
        <v>43098</v>
      </c>
      <c r="W2864" t="s">
        <v>39</v>
      </c>
      <c r="X2864" t="s">
        <v>175</v>
      </c>
      <c r="Y2864" t="s">
        <v>56</v>
      </c>
    </row>
    <row r="2865" spans="1:25" hidden="1" x14ac:dyDescent="0.35">
      <c r="A2865">
        <v>5</v>
      </c>
      <c r="B2865" t="s">
        <v>43</v>
      </c>
      <c r="C2865">
        <v>6</v>
      </c>
      <c r="D2865" t="s">
        <v>50</v>
      </c>
      <c r="E2865" t="s">
        <v>876</v>
      </c>
      <c r="F2865" t="s">
        <v>13</v>
      </c>
      <c r="G2865" t="s">
        <v>1334</v>
      </c>
      <c r="H2865" s="1">
        <v>0.2</v>
      </c>
      <c r="I2865" s="2">
        <v>42865</v>
      </c>
      <c r="J2865" t="s">
        <v>5176</v>
      </c>
      <c r="K2865" t="s">
        <v>30</v>
      </c>
      <c r="L2865">
        <v>80027</v>
      </c>
      <c r="M2865">
        <v>307</v>
      </c>
      <c r="N2865" t="s">
        <v>4770</v>
      </c>
      <c r="O2865">
        <v>-3</v>
      </c>
      <c r="P2865">
        <v>4</v>
      </c>
      <c r="Q2865" t="s">
        <v>32</v>
      </c>
      <c r="R2865" t="s">
        <v>8304</v>
      </c>
      <c r="S2865">
        <v>-2.92</v>
      </c>
      <c r="T2865">
        <v>47</v>
      </c>
      <c r="U2865" t="s">
        <v>19</v>
      </c>
      <c r="V2865" s="2">
        <v>42870</v>
      </c>
      <c r="W2865" t="s">
        <v>39</v>
      </c>
      <c r="X2865" t="s">
        <v>285</v>
      </c>
      <c r="Y2865" t="s">
        <v>113</v>
      </c>
    </row>
    <row r="2866" spans="1:25" x14ac:dyDescent="0.35">
      <c r="A2866">
        <v>1</v>
      </c>
      <c r="B2866" t="s">
        <v>25</v>
      </c>
      <c r="C2866">
        <v>0</v>
      </c>
      <c r="D2866" t="s">
        <v>26</v>
      </c>
      <c r="E2866" t="s">
        <v>88</v>
      </c>
      <c r="F2866" t="s">
        <v>13</v>
      </c>
      <c r="G2866" t="s">
        <v>1401</v>
      </c>
      <c r="H2866" s="1">
        <v>0.2</v>
      </c>
      <c r="I2866" s="2">
        <v>43068</v>
      </c>
      <c r="J2866" t="s">
        <v>7303</v>
      </c>
      <c r="K2866" t="s">
        <v>30</v>
      </c>
      <c r="L2866">
        <v>94122</v>
      </c>
      <c r="M2866">
        <v>58</v>
      </c>
      <c r="N2866" t="s">
        <v>8148</v>
      </c>
      <c r="O2866">
        <v>2</v>
      </c>
      <c r="P2866">
        <v>1</v>
      </c>
      <c r="Q2866" t="s">
        <v>32</v>
      </c>
      <c r="R2866" t="s">
        <v>8304</v>
      </c>
      <c r="S2866">
        <v>1.56</v>
      </c>
      <c r="T2866">
        <v>4</v>
      </c>
      <c r="U2866" t="s">
        <v>76</v>
      </c>
      <c r="V2866" s="2">
        <v>43069</v>
      </c>
      <c r="W2866" t="s">
        <v>773</v>
      </c>
      <c r="X2866" t="s">
        <v>34</v>
      </c>
      <c r="Y2866" t="s">
        <v>54</v>
      </c>
    </row>
    <row r="2867" spans="1:25" hidden="1" x14ac:dyDescent="0.35">
      <c r="A2867">
        <v>4</v>
      </c>
      <c r="B2867" t="s">
        <v>43</v>
      </c>
      <c r="C2867">
        <v>6</v>
      </c>
      <c r="D2867" t="s">
        <v>26</v>
      </c>
      <c r="E2867" t="s">
        <v>3742</v>
      </c>
      <c r="F2867" t="s">
        <v>13</v>
      </c>
      <c r="G2867" t="s">
        <v>1477</v>
      </c>
      <c r="H2867" s="1">
        <v>0</v>
      </c>
      <c r="I2867" s="2">
        <v>42895</v>
      </c>
      <c r="J2867" t="s">
        <v>3743</v>
      </c>
      <c r="K2867" t="s">
        <v>73</v>
      </c>
      <c r="L2867">
        <v>48073</v>
      </c>
      <c r="M2867">
        <v>1795</v>
      </c>
      <c r="N2867" t="s">
        <v>252</v>
      </c>
      <c r="O2867">
        <v>6</v>
      </c>
      <c r="P2867">
        <v>2</v>
      </c>
      <c r="Q2867" t="s">
        <v>75</v>
      </c>
      <c r="R2867" t="s">
        <v>8304</v>
      </c>
      <c r="S2867">
        <v>6.22</v>
      </c>
      <c r="T2867">
        <v>13</v>
      </c>
      <c r="U2867" t="s">
        <v>19</v>
      </c>
      <c r="V2867" s="2">
        <v>42899</v>
      </c>
      <c r="W2867" t="s">
        <v>39</v>
      </c>
      <c r="X2867" t="s">
        <v>156</v>
      </c>
      <c r="Y2867" t="s">
        <v>64</v>
      </c>
    </row>
    <row r="2868" spans="1:25" hidden="1" x14ac:dyDescent="0.35">
      <c r="A2868">
        <v>5</v>
      </c>
      <c r="B2868" t="s">
        <v>25</v>
      </c>
      <c r="C2868">
        <v>3</v>
      </c>
      <c r="D2868" t="s">
        <v>11</v>
      </c>
      <c r="E2868" t="s">
        <v>171</v>
      </c>
      <c r="F2868" t="s">
        <v>13</v>
      </c>
      <c r="G2868" t="s">
        <v>661</v>
      </c>
      <c r="H2868" s="1">
        <v>0</v>
      </c>
      <c r="I2868" s="2">
        <v>42859</v>
      </c>
      <c r="J2868" t="s">
        <v>662</v>
      </c>
      <c r="K2868" t="s">
        <v>102</v>
      </c>
      <c r="L2868">
        <v>10024</v>
      </c>
      <c r="M2868">
        <v>593</v>
      </c>
      <c r="N2868" t="s">
        <v>663</v>
      </c>
      <c r="O2868">
        <v>13</v>
      </c>
      <c r="P2868">
        <v>2</v>
      </c>
      <c r="Q2868" t="s">
        <v>104</v>
      </c>
      <c r="R2868" t="s">
        <v>8304</v>
      </c>
      <c r="S2868">
        <v>12.86</v>
      </c>
      <c r="T2868">
        <v>27</v>
      </c>
      <c r="U2868" t="s">
        <v>33</v>
      </c>
      <c r="V2868" s="2">
        <v>42864</v>
      </c>
      <c r="W2868" t="s">
        <v>20</v>
      </c>
      <c r="X2868" t="s">
        <v>175</v>
      </c>
      <c r="Y2868" t="s">
        <v>47</v>
      </c>
    </row>
    <row r="2869" spans="1:25" x14ac:dyDescent="0.35">
      <c r="A2869">
        <v>2</v>
      </c>
      <c r="B2869" t="s">
        <v>25</v>
      </c>
      <c r="C2869">
        <v>1</v>
      </c>
      <c r="D2869" t="s">
        <v>11</v>
      </c>
      <c r="E2869" t="s">
        <v>88</v>
      </c>
      <c r="F2869" t="s">
        <v>13</v>
      </c>
      <c r="G2869" t="s">
        <v>640</v>
      </c>
      <c r="H2869" s="1">
        <v>0.2</v>
      </c>
      <c r="I2869" s="2">
        <v>42968</v>
      </c>
      <c r="J2869" t="s">
        <v>8041</v>
      </c>
      <c r="K2869" t="s">
        <v>30</v>
      </c>
      <c r="L2869">
        <v>94110</v>
      </c>
      <c r="M2869">
        <v>837</v>
      </c>
      <c r="N2869" t="s">
        <v>1467</v>
      </c>
      <c r="O2869">
        <v>41</v>
      </c>
      <c r="P2869">
        <v>3</v>
      </c>
      <c r="Q2869" t="s">
        <v>32</v>
      </c>
      <c r="R2869" t="s">
        <v>92</v>
      </c>
      <c r="S2869">
        <v>40.799999999999997</v>
      </c>
      <c r="T2869">
        <v>544</v>
      </c>
      <c r="U2869" t="s">
        <v>76</v>
      </c>
      <c r="V2869" s="2">
        <v>42970</v>
      </c>
      <c r="W2869" t="s">
        <v>130</v>
      </c>
      <c r="X2869" t="s">
        <v>34</v>
      </c>
      <c r="Y2869" t="s">
        <v>24</v>
      </c>
    </row>
    <row r="2870" spans="1:25" x14ac:dyDescent="0.35">
      <c r="A2870">
        <v>2</v>
      </c>
      <c r="B2870" t="s">
        <v>25</v>
      </c>
      <c r="C2870">
        <v>1</v>
      </c>
      <c r="D2870" t="s">
        <v>26</v>
      </c>
      <c r="E2870" t="s">
        <v>88</v>
      </c>
      <c r="F2870" t="s">
        <v>13</v>
      </c>
      <c r="G2870" t="s">
        <v>640</v>
      </c>
      <c r="H2870" s="1">
        <v>0</v>
      </c>
      <c r="I2870" s="2">
        <v>42968</v>
      </c>
      <c r="J2870" t="s">
        <v>8041</v>
      </c>
      <c r="K2870" t="s">
        <v>30</v>
      </c>
      <c r="L2870">
        <v>94110</v>
      </c>
      <c r="M2870">
        <v>1721</v>
      </c>
      <c r="N2870" t="s">
        <v>3404</v>
      </c>
      <c r="O2870">
        <v>2</v>
      </c>
      <c r="P2870">
        <v>1</v>
      </c>
      <c r="Q2870" t="s">
        <v>32</v>
      </c>
      <c r="R2870" t="s">
        <v>92</v>
      </c>
      <c r="S2870">
        <v>1.93</v>
      </c>
      <c r="T2870">
        <v>4</v>
      </c>
      <c r="U2870" t="s">
        <v>76</v>
      </c>
      <c r="V2870" s="2">
        <v>42970</v>
      </c>
      <c r="W2870" t="s">
        <v>130</v>
      </c>
      <c r="X2870" t="s">
        <v>34</v>
      </c>
      <c r="Y2870" t="s">
        <v>64</v>
      </c>
    </row>
    <row r="2871" spans="1:25" x14ac:dyDescent="0.35">
      <c r="A2871">
        <v>2</v>
      </c>
      <c r="B2871" t="s">
        <v>25</v>
      </c>
      <c r="C2871">
        <v>1</v>
      </c>
      <c r="D2871" t="s">
        <v>26</v>
      </c>
      <c r="E2871" t="s">
        <v>88</v>
      </c>
      <c r="F2871" t="s">
        <v>13</v>
      </c>
      <c r="G2871" t="s">
        <v>640</v>
      </c>
      <c r="H2871" s="1">
        <v>0</v>
      </c>
      <c r="I2871" s="2">
        <v>42968</v>
      </c>
      <c r="J2871" t="s">
        <v>8041</v>
      </c>
      <c r="K2871" t="s">
        <v>30</v>
      </c>
      <c r="L2871">
        <v>94110</v>
      </c>
      <c r="M2871">
        <v>1702</v>
      </c>
      <c r="N2871" t="s">
        <v>862</v>
      </c>
      <c r="O2871">
        <v>28</v>
      </c>
      <c r="P2871">
        <v>3</v>
      </c>
      <c r="Q2871" t="s">
        <v>32</v>
      </c>
      <c r="R2871" t="s">
        <v>92</v>
      </c>
      <c r="S2871">
        <v>28.17</v>
      </c>
      <c r="T2871">
        <v>60</v>
      </c>
      <c r="U2871" t="s">
        <v>76</v>
      </c>
      <c r="V2871" s="2">
        <v>42970</v>
      </c>
      <c r="W2871" t="s">
        <v>130</v>
      </c>
      <c r="X2871" t="s">
        <v>34</v>
      </c>
      <c r="Y2871" t="s">
        <v>64</v>
      </c>
    </row>
    <row r="2872" spans="1:25" x14ac:dyDescent="0.35">
      <c r="A2872">
        <v>2</v>
      </c>
      <c r="B2872" t="s">
        <v>25</v>
      </c>
      <c r="C2872">
        <v>1</v>
      </c>
      <c r="D2872" t="s">
        <v>26</v>
      </c>
      <c r="E2872" t="s">
        <v>88</v>
      </c>
      <c r="F2872" t="s">
        <v>13</v>
      </c>
      <c r="G2872" t="s">
        <v>640</v>
      </c>
      <c r="H2872" s="1">
        <v>0</v>
      </c>
      <c r="I2872" s="2">
        <v>42968</v>
      </c>
      <c r="J2872" t="s">
        <v>8041</v>
      </c>
      <c r="K2872" t="s">
        <v>30</v>
      </c>
      <c r="L2872">
        <v>94110</v>
      </c>
      <c r="M2872">
        <v>1772</v>
      </c>
      <c r="N2872" t="s">
        <v>846</v>
      </c>
      <c r="O2872">
        <v>12</v>
      </c>
      <c r="P2872">
        <v>4</v>
      </c>
      <c r="Q2872" t="s">
        <v>32</v>
      </c>
      <c r="R2872" t="s">
        <v>92</v>
      </c>
      <c r="S2872">
        <v>11.72</v>
      </c>
      <c r="T2872">
        <v>24</v>
      </c>
      <c r="U2872" t="s">
        <v>76</v>
      </c>
      <c r="V2872" s="2">
        <v>42970</v>
      </c>
      <c r="W2872" t="s">
        <v>130</v>
      </c>
      <c r="X2872" t="s">
        <v>34</v>
      </c>
      <c r="Y2872" t="s">
        <v>64</v>
      </c>
    </row>
    <row r="2873" spans="1:25" hidden="1" x14ac:dyDescent="0.35">
      <c r="A2873">
        <v>2</v>
      </c>
      <c r="B2873" t="s">
        <v>43</v>
      </c>
      <c r="C2873">
        <v>3</v>
      </c>
      <c r="D2873" t="s">
        <v>26</v>
      </c>
      <c r="E2873" t="s">
        <v>320</v>
      </c>
      <c r="F2873" t="s">
        <v>13</v>
      </c>
      <c r="G2873" t="s">
        <v>2109</v>
      </c>
      <c r="H2873" s="1">
        <v>0</v>
      </c>
      <c r="I2873" s="2">
        <v>43062</v>
      </c>
      <c r="J2873" t="s">
        <v>3436</v>
      </c>
      <c r="K2873" t="s">
        <v>102</v>
      </c>
      <c r="L2873">
        <v>19805</v>
      </c>
      <c r="M2873">
        <v>1501</v>
      </c>
      <c r="N2873" t="s">
        <v>412</v>
      </c>
      <c r="O2873">
        <v>8</v>
      </c>
      <c r="P2873">
        <v>2</v>
      </c>
      <c r="Q2873" t="s">
        <v>104</v>
      </c>
      <c r="R2873" t="s">
        <v>8304</v>
      </c>
      <c r="S2873">
        <v>7.78</v>
      </c>
      <c r="T2873">
        <v>17</v>
      </c>
      <c r="U2873" t="s">
        <v>19</v>
      </c>
      <c r="V2873" s="2">
        <v>43064</v>
      </c>
      <c r="W2873" t="s">
        <v>20</v>
      </c>
      <c r="X2873" t="s">
        <v>161</v>
      </c>
      <c r="Y2873" t="s">
        <v>119</v>
      </c>
    </row>
    <row r="2874" spans="1:25" hidden="1" x14ac:dyDescent="0.35">
      <c r="A2874">
        <v>2</v>
      </c>
      <c r="B2874" t="s">
        <v>43</v>
      </c>
      <c r="C2874">
        <v>3</v>
      </c>
      <c r="D2874" t="s">
        <v>26</v>
      </c>
      <c r="E2874" t="s">
        <v>320</v>
      </c>
      <c r="F2874" t="s">
        <v>13</v>
      </c>
      <c r="G2874" t="s">
        <v>2109</v>
      </c>
      <c r="H2874" s="1">
        <v>0</v>
      </c>
      <c r="I2874" s="2">
        <v>43062</v>
      </c>
      <c r="J2874" t="s">
        <v>3436</v>
      </c>
      <c r="K2874" t="s">
        <v>102</v>
      </c>
      <c r="L2874">
        <v>19805</v>
      </c>
      <c r="M2874">
        <v>1413</v>
      </c>
      <c r="N2874" t="s">
        <v>445</v>
      </c>
      <c r="O2874">
        <v>6</v>
      </c>
      <c r="P2874">
        <v>4</v>
      </c>
      <c r="Q2874" t="s">
        <v>104</v>
      </c>
      <c r="R2874" t="s">
        <v>8304</v>
      </c>
      <c r="S2874">
        <v>5.64</v>
      </c>
      <c r="T2874">
        <v>13</v>
      </c>
      <c r="U2874" t="s">
        <v>19</v>
      </c>
      <c r="V2874" s="2">
        <v>43064</v>
      </c>
      <c r="W2874" t="s">
        <v>20</v>
      </c>
      <c r="X2874" t="s">
        <v>161</v>
      </c>
      <c r="Y2874" t="s">
        <v>49</v>
      </c>
    </row>
    <row r="2875" spans="1:25" hidden="1" x14ac:dyDescent="0.35">
      <c r="A2875">
        <v>2</v>
      </c>
      <c r="B2875" t="s">
        <v>43</v>
      </c>
      <c r="C2875">
        <v>3</v>
      </c>
      <c r="D2875" t="s">
        <v>26</v>
      </c>
      <c r="E2875" t="s">
        <v>320</v>
      </c>
      <c r="F2875" t="s">
        <v>13</v>
      </c>
      <c r="G2875" t="s">
        <v>2109</v>
      </c>
      <c r="H2875" s="1">
        <v>0</v>
      </c>
      <c r="I2875" s="2">
        <v>43062</v>
      </c>
      <c r="J2875" t="s">
        <v>3436</v>
      </c>
      <c r="K2875" t="s">
        <v>102</v>
      </c>
      <c r="L2875">
        <v>19805</v>
      </c>
      <c r="M2875">
        <v>9</v>
      </c>
      <c r="N2875" t="s">
        <v>8251</v>
      </c>
      <c r="O2875">
        <v>21</v>
      </c>
      <c r="P2875">
        <v>6</v>
      </c>
      <c r="Q2875" t="s">
        <v>104</v>
      </c>
      <c r="R2875" t="s">
        <v>8304</v>
      </c>
      <c r="S2875">
        <v>20.73</v>
      </c>
      <c r="T2875">
        <v>44</v>
      </c>
      <c r="U2875" t="s">
        <v>19</v>
      </c>
      <c r="V2875" s="2">
        <v>43064</v>
      </c>
      <c r="W2875" t="s">
        <v>20</v>
      </c>
      <c r="X2875" t="s">
        <v>161</v>
      </c>
      <c r="Y2875" t="s">
        <v>64</v>
      </c>
    </row>
    <row r="2876" spans="1:25" hidden="1" x14ac:dyDescent="0.35">
      <c r="A2876">
        <v>2</v>
      </c>
      <c r="B2876" t="s">
        <v>43</v>
      </c>
      <c r="C2876">
        <v>3</v>
      </c>
      <c r="D2876" t="s">
        <v>26</v>
      </c>
      <c r="E2876" t="s">
        <v>320</v>
      </c>
      <c r="F2876" t="s">
        <v>13</v>
      </c>
      <c r="G2876" t="s">
        <v>2109</v>
      </c>
      <c r="H2876" s="1">
        <v>0</v>
      </c>
      <c r="I2876" s="2">
        <v>43062</v>
      </c>
      <c r="J2876" t="s">
        <v>3436</v>
      </c>
      <c r="K2876" t="s">
        <v>102</v>
      </c>
      <c r="L2876">
        <v>19805</v>
      </c>
      <c r="M2876">
        <v>1831</v>
      </c>
      <c r="N2876" t="s">
        <v>1131</v>
      </c>
      <c r="O2876">
        <v>19</v>
      </c>
      <c r="P2876">
        <v>6</v>
      </c>
      <c r="Q2876" t="s">
        <v>104</v>
      </c>
      <c r="R2876" t="s">
        <v>8304</v>
      </c>
      <c r="S2876">
        <v>18.66</v>
      </c>
      <c r="T2876">
        <v>39</v>
      </c>
      <c r="U2876" t="s">
        <v>19</v>
      </c>
      <c r="V2876" s="2">
        <v>43064</v>
      </c>
      <c r="W2876" t="s">
        <v>20</v>
      </c>
      <c r="X2876" t="s">
        <v>161</v>
      </c>
      <c r="Y2876" t="s">
        <v>64</v>
      </c>
    </row>
    <row r="2877" spans="1:25" hidden="1" x14ac:dyDescent="0.35">
      <c r="A2877">
        <v>2</v>
      </c>
      <c r="B2877" t="s">
        <v>43</v>
      </c>
      <c r="C2877">
        <v>3</v>
      </c>
      <c r="D2877" t="s">
        <v>50</v>
      </c>
      <c r="E2877" t="s">
        <v>320</v>
      </c>
      <c r="F2877" t="s">
        <v>13</v>
      </c>
      <c r="G2877" t="s">
        <v>2109</v>
      </c>
      <c r="H2877" s="1">
        <v>0</v>
      </c>
      <c r="I2877" s="2">
        <v>43062</v>
      </c>
      <c r="J2877" t="s">
        <v>3436</v>
      </c>
      <c r="K2877" t="s">
        <v>102</v>
      </c>
      <c r="L2877">
        <v>19805</v>
      </c>
      <c r="M2877">
        <v>1176</v>
      </c>
      <c r="N2877" t="s">
        <v>821</v>
      </c>
      <c r="O2877">
        <v>89</v>
      </c>
      <c r="P2877">
        <v>2</v>
      </c>
      <c r="Q2877" t="s">
        <v>104</v>
      </c>
      <c r="R2877" t="s">
        <v>8304</v>
      </c>
      <c r="S2877">
        <v>89.31</v>
      </c>
      <c r="T2877">
        <v>308</v>
      </c>
      <c r="U2877" t="s">
        <v>19</v>
      </c>
      <c r="V2877" s="2">
        <v>43064</v>
      </c>
      <c r="W2877" t="s">
        <v>20</v>
      </c>
      <c r="X2877" t="s">
        <v>161</v>
      </c>
      <c r="Y2877" t="s">
        <v>52</v>
      </c>
    </row>
    <row r="2878" spans="1:25" hidden="1" x14ac:dyDescent="0.35">
      <c r="A2878">
        <v>6</v>
      </c>
      <c r="B2878" t="s">
        <v>10</v>
      </c>
      <c r="C2878">
        <v>6</v>
      </c>
      <c r="D2878" t="s">
        <v>26</v>
      </c>
      <c r="E2878" t="s">
        <v>2548</v>
      </c>
      <c r="F2878" t="s">
        <v>13</v>
      </c>
      <c r="G2878" t="s">
        <v>490</v>
      </c>
      <c r="H2878" s="1">
        <v>0.2</v>
      </c>
      <c r="I2878" s="2">
        <v>43094</v>
      </c>
      <c r="J2878" t="s">
        <v>4364</v>
      </c>
      <c r="K2878" t="s">
        <v>16</v>
      </c>
      <c r="L2878">
        <v>37211</v>
      </c>
      <c r="M2878">
        <v>1832</v>
      </c>
      <c r="N2878" t="s">
        <v>2983</v>
      </c>
      <c r="O2878">
        <v>4</v>
      </c>
      <c r="P2878">
        <v>2</v>
      </c>
      <c r="Q2878" t="s">
        <v>18</v>
      </c>
      <c r="R2878" t="s">
        <v>8304</v>
      </c>
      <c r="S2878">
        <v>3.63</v>
      </c>
      <c r="T2878">
        <v>10</v>
      </c>
      <c r="U2878" t="s">
        <v>19</v>
      </c>
      <c r="V2878" s="2">
        <v>43100</v>
      </c>
      <c r="W2878" t="s">
        <v>39</v>
      </c>
      <c r="X2878" t="s">
        <v>214</v>
      </c>
      <c r="Y2878" t="s">
        <v>64</v>
      </c>
    </row>
    <row r="2879" spans="1:25" hidden="1" x14ac:dyDescent="0.35">
      <c r="A2879">
        <v>6</v>
      </c>
      <c r="B2879" t="s">
        <v>10</v>
      </c>
      <c r="C2879">
        <v>6</v>
      </c>
      <c r="D2879" t="s">
        <v>26</v>
      </c>
      <c r="E2879" t="s">
        <v>2548</v>
      </c>
      <c r="F2879" t="s">
        <v>13</v>
      </c>
      <c r="G2879" t="s">
        <v>490</v>
      </c>
      <c r="H2879" s="1">
        <v>0.2</v>
      </c>
      <c r="I2879" s="2">
        <v>43094</v>
      </c>
      <c r="J2879" t="s">
        <v>4364</v>
      </c>
      <c r="K2879" t="s">
        <v>16</v>
      </c>
      <c r="L2879">
        <v>37211</v>
      </c>
      <c r="M2879">
        <v>181</v>
      </c>
      <c r="N2879" t="s">
        <v>2954</v>
      </c>
      <c r="O2879">
        <v>3</v>
      </c>
      <c r="P2879">
        <v>4</v>
      </c>
      <c r="Q2879" t="s">
        <v>18</v>
      </c>
      <c r="R2879" t="s">
        <v>8304</v>
      </c>
      <c r="S2879">
        <v>3.34</v>
      </c>
      <c r="T2879">
        <v>9</v>
      </c>
      <c r="U2879" t="s">
        <v>19</v>
      </c>
      <c r="V2879" s="2">
        <v>43100</v>
      </c>
      <c r="W2879" t="s">
        <v>39</v>
      </c>
      <c r="X2879" t="s">
        <v>214</v>
      </c>
      <c r="Y2879" t="s">
        <v>35</v>
      </c>
    </row>
    <row r="2880" spans="1:25" hidden="1" x14ac:dyDescent="0.35">
      <c r="A2880">
        <v>4</v>
      </c>
      <c r="B2880" t="s">
        <v>43</v>
      </c>
      <c r="C2880">
        <v>6</v>
      </c>
      <c r="D2880" t="s">
        <v>26</v>
      </c>
      <c r="E2880" t="s">
        <v>498</v>
      </c>
      <c r="F2880" t="s">
        <v>13</v>
      </c>
      <c r="G2880" t="s">
        <v>6938</v>
      </c>
      <c r="H2880" s="1">
        <v>0.8</v>
      </c>
      <c r="I2880" s="2">
        <v>42905</v>
      </c>
      <c r="J2880" t="s">
        <v>7448</v>
      </c>
      <c r="K2880" t="s">
        <v>73</v>
      </c>
      <c r="L2880">
        <v>75081</v>
      </c>
      <c r="M2880">
        <v>721</v>
      </c>
      <c r="N2880" t="s">
        <v>1148</v>
      </c>
      <c r="O2880">
        <v>-10</v>
      </c>
      <c r="P2880">
        <v>2</v>
      </c>
      <c r="Q2880" t="s">
        <v>75</v>
      </c>
      <c r="R2880" t="s">
        <v>8304</v>
      </c>
      <c r="S2880">
        <v>-9.56</v>
      </c>
      <c r="T2880">
        <v>6</v>
      </c>
      <c r="U2880" t="s">
        <v>76</v>
      </c>
      <c r="V2880" s="2">
        <v>42909</v>
      </c>
      <c r="W2880" t="s">
        <v>39</v>
      </c>
      <c r="X2880" t="s">
        <v>77</v>
      </c>
      <c r="Y2880" t="s">
        <v>54</v>
      </c>
    </row>
    <row r="2881" spans="1:25" hidden="1" x14ac:dyDescent="0.35">
      <c r="A2881">
        <v>6</v>
      </c>
      <c r="B2881" t="s">
        <v>10</v>
      </c>
      <c r="C2881">
        <v>6</v>
      </c>
      <c r="D2881" t="s">
        <v>26</v>
      </c>
      <c r="E2881" t="s">
        <v>171</v>
      </c>
      <c r="F2881" t="s">
        <v>13</v>
      </c>
      <c r="G2881" t="s">
        <v>1320</v>
      </c>
      <c r="H2881" s="1">
        <v>0.2</v>
      </c>
      <c r="I2881" s="2">
        <v>43044</v>
      </c>
      <c r="J2881" t="s">
        <v>6428</v>
      </c>
      <c r="K2881" t="s">
        <v>102</v>
      </c>
      <c r="L2881">
        <v>10009</v>
      </c>
      <c r="M2881">
        <v>1630</v>
      </c>
      <c r="N2881" t="s">
        <v>8237</v>
      </c>
      <c r="O2881">
        <v>9</v>
      </c>
      <c r="P2881">
        <v>6</v>
      </c>
      <c r="Q2881" t="s">
        <v>104</v>
      </c>
      <c r="R2881" t="s">
        <v>8304</v>
      </c>
      <c r="S2881">
        <v>8.8699999999999992</v>
      </c>
      <c r="T2881">
        <v>25</v>
      </c>
      <c r="U2881" t="s">
        <v>33</v>
      </c>
      <c r="V2881" s="2">
        <v>43050</v>
      </c>
      <c r="W2881" t="s">
        <v>39</v>
      </c>
      <c r="X2881" t="s">
        <v>175</v>
      </c>
      <c r="Y2881" t="s">
        <v>54</v>
      </c>
    </row>
    <row r="2882" spans="1:25" hidden="1" x14ac:dyDescent="0.35">
      <c r="A2882">
        <v>4</v>
      </c>
      <c r="B2882" t="s">
        <v>43</v>
      </c>
      <c r="C2882">
        <v>6</v>
      </c>
      <c r="D2882" t="s">
        <v>11</v>
      </c>
      <c r="E2882" t="s">
        <v>5962</v>
      </c>
      <c r="F2882" t="s">
        <v>13</v>
      </c>
      <c r="G2882" t="s">
        <v>6933</v>
      </c>
      <c r="H2882" s="1">
        <v>0</v>
      </c>
      <c r="I2882" s="2">
        <v>43052</v>
      </c>
      <c r="J2882" t="s">
        <v>7167</v>
      </c>
      <c r="K2882" t="s">
        <v>30</v>
      </c>
      <c r="L2882">
        <v>59601</v>
      </c>
      <c r="M2882">
        <v>591</v>
      </c>
      <c r="N2882" t="s">
        <v>1662</v>
      </c>
      <c r="O2882">
        <v>22</v>
      </c>
      <c r="P2882">
        <v>7</v>
      </c>
      <c r="Q2882" t="s">
        <v>32</v>
      </c>
      <c r="R2882" t="s">
        <v>8304</v>
      </c>
      <c r="S2882">
        <v>21.75</v>
      </c>
      <c r="T2882">
        <v>64</v>
      </c>
      <c r="U2882" t="s">
        <v>76</v>
      </c>
      <c r="V2882" s="2">
        <v>43056</v>
      </c>
      <c r="W2882" t="s">
        <v>39</v>
      </c>
      <c r="X2882" t="s">
        <v>1050</v>
      </c>
      <c r="Y2882" t="s">
        <v>47</v>
      </c>
    </row>
    <row r="2883" spans="1:25" hidden="1" x14ac:dyDescent="0.35">
      <c r="A2883">
        <v>4</v>
      </c>
      <c r="B2883" t="s">
        <v>43</v>
      </c>
      <c r="C2883">
        <v>6</v>
      </c>
      <c r="D2883" t="s">
        <v>50</v>
      </c>
      <c r="E2883" t="s">
        <v>5962</v>
      </c>
      <c r="F2883" t="s">
        <v>13</v>
      </c>
      <c r="G2883" t="s">
        <v>6933</v>
      </c>
      <c r="H2883" s="1">
        <v>0.2</v>
      </c>
      <c r="I2883" s="2">
        <v>43052</v>
      </c>
      <c r="J2883" t="s">
        <v>7167</v>
      </c>
      <c r="K2883" t="s">
        <v>30</v>
      </c>
      <c r="L2883">
        <v>59601</v>
      </c>
      <c r="M2883">
        <v>1247</v>
      </c>
      <c r="N2883" t="s">
        <v>4756</v>
      </c>
      <c r="O2883">
        <v>42</v>
      </c>
      <c r="P2883">
        <v>5</v>
      </c>
      <c r="Q2883" t="s">
        <v>32</v>
      </c>
      <c r="R2883" t="s">
        <v>8304</v>
      </c>
      <c r="S2883">
        <v>42.49</v>
      </c>
      <c r="T2883">
        <v>340</v>
      </c>
      <c r="U2883" t="s">
        <v>76</v>
      </c>
      <c r="V2883" s="2">
        <v>43056</v>
      </c>
      <c r="W2883" t="s">
        <v>39</v>
      </c>
      <c r="X2883" t="s">
        <v>1050</v>
      </c>
      <c r="Y2883" t="s">
        <v>52</v>
      </c>
    </row>
    <row r="2884" spans="1:25" x14ac:dyDescent="0.35">
      <c r="A2884">
        <v>6</v>
      </c>
      <c r="B2884" t="s">
        <v>10</v>
      </c>
      <c r="C2884">
        <v>6</v>
      </c>
      <c r="D2884" t="s">
        <v>26</v>
      </c>
      <c r="E2884" t="s">
        <v>27</v>
      </c>
      <c r="F2884" t="s">
        <v>13</v>
      </c>
      <c r="G2884" t="s">
        <v>7067</v>
      </c>
      <c r="H2884" s="1">
        <v>0</v>
      </c>
      <c r="I2884" s="2">
        <v>43059</v>
      </c>
      <c r="J2884" t="s">
        <v>7676</v>
      </c>
      <c r="K2884" t="s">
        <v>30</v>
      </c>
      <c r="L2884">
        <v>90008</v>
      </c>
      <c r="M2884">
        <v>1149</v>
      </c>
      <c r="N2884" t="s">
        <v>765</v>
      </c>
      <c r="O2884">
        <v>5</v>
      </c>
      <c r="P2884">
        <v>7</v>
      </c>
      <c r="Q2884" t="s">
        <v>32</v>
      </c>
      <c r="R2884" t="s">
        <v>8304</v>
      </c>
      <c r="S2884">
        <v>5.0599999999999996</v>
      </c>
      <c r="T2884">
        <v>19</v>
      </c>
      <c r="U2884" t="s">
        <v>76</v>
      </c>
      <c r="V2884" s="2">
        <v>43065</v>
      </c>
      <c r="W2884" t="s">
        <v>39</v>
      </c>
      <c r="X2884" t="s">
        <v>34</v>
      </c>
      <c r="Y2884" t="s">
        <v>49</v>
      </c>
    </row>
    <row r="2885" spans="1:25" x14ac:dyDescent="0.35">
      <c r="A2885">
        <v>7</v>
      </c>
      <c r="B2885" t="s">
        <v>25</v>
      </c>
      <c r="C2885">
        <v>6</v>
      </c>
      <c r="D2885" t="s">
        <v>11</v>
      </c>
      <c r="E2885" t="s">
        <v>27</v>
      </c>
      <c r="F2885" t="s">
        <v>13</v>
      </c>
      <c r="G2885" t="s">
        <v>5593</v>
      </c>
      <c r="H2885" s="1">
        <v>0</v>
      </c>
      <c r="I2885" s="2">
        <v>42810</v>
      </c>
      <c r="J2885" t="s">
        <v>5718</v>
      </c>
      <c r="K2885" t="s">
        <v>30</v>
      </c>
      <c r="L2885">
        <v>90036</v>
      </c>
      <c r="M2885">
        <v>866</v>
      </c>
      <c r="N2885" t="s">
        <v>8222</v>
      </c>
      <c r="O2885">
        <v>18</v>
      </c>
      <c r="P2885">
        <v>1</v>
      </c>
      <c r="Q2885" t="s">
        <v>32</v>
      </c>
      <c r="R2885" t="s">
        <v>8304</v>
      </c>
      <c r="S2885">
        <v>18.11</v>
      </c>
      <c r="T2885">
        <v>43</v>
      </c>
      <c r="U2885" t="s">
        <v>33</v>
      </c>
      <c r="V2885" s="2">
        <v>42817</v>
      </c>
      <c r="W2885" t="s">
        <v>39</v>
      </c>
      <c r="X2885" t="s">
        <v>34</v>
      </c>
      <c r="Y2885" t="s">
        <v>47</v>
      </c>
    </row>
    <row r="2886" spans="1:25" hidden="1" x14ac:dyDescent="0.35">
      <c r="A2886">
        <v>5</v>
      </c>
      <c r="B2886" t="s">
        <v>43</v>
      </c>
      <c r="C2886">
        <v>6</v>
      </c>
      <c r="D2886" t="s">
        <v>11</v>
      </c>
      <c r="E2886" t="s">
        <v>781</v>
      </c>
      <c r="F2886" t="s">
        <v>13</v>
      </c>
      <c r="G2886" t="s">
        <v>2629</v>
      </c>
      <c r="H2886" s="1">
        <v>0.2</v>
      </c>
      <c r="I2886" s="2">
        <v>43075</v>
      </c>
      <c r="J2886" t="s">
        <v>2748</v>
      </c>
      <c r="K2886" t="s">
        <v>30</v>
      </c>
      <c r="L2886">
        <v>85705</v>
      </c>
      <c r="M2886">
        <v>871</v>
      </c>
      <c r="N2886" t="s">
        <v>8186</v>
      </c>
      <c r="O2886">
        <v>49</v>
      </c>
      <c r="P2886">
        <v>6</v>
      </c>
      <c r="Q2886" t="s">
        <v>32</v>
      </c>
      <c r="R2886" t="s">
        <v>8304</v>
      </c>
      <c r="S2886">
        <v>48.95</v>
      </c>
      <c r="T2886">
        <v>206</v>
      </c>
      <c r="U2886" t="s">
        <v>19</v>
      </c>
      <c r="V2886" s="2">
        <v>43080</v>
      </c>
      <c r="W2886" t="s">
        <v>39</v>
      </c>
      <c r="X2886" t="s">
        <v>199</v>
      </c>
      <c r="Y2886" t="s">
        <v>47</v>
      </c>
    </row>
    <row r="2887" spans="1:25" hidden="1" x14ac:dyDescent="0.35">
      <c r="A2887">
        <v>5</v>
      </c>
      <c r="B2887" t="s">
        <v>43</v>
      </c>
      <c r="C2887">
        <v>6</v>
      </c>
      <c r="D2887" t="s">
        <v>26</v>
      </c>
      <c r="E2887" t="s">
        <v>781</v>
      </c>
      <c r="F2887" t="s">
        <v>13</v>
      </c>
      <c r="G2887" t="s">
        <v>2629</v>
      </c>
      <c r="H2887" s="1">
        <v>0.2</v>
      </c>
      <c r="I2887" s="2">
        <v>43075</v>
      </c>
      <c r="J2887" t="s">
        <v>2748</v>
      </c>
      <c r="K2887" t="s">
        <v>30</v>
      </c>
      <c r="L2887">
        <v>85705</v>
      </c>
      <c r="M2887">
        <v>1768</v>
      </c>
      <c r="N2887" t="s">
        <v>3358</v>
      </c>
      <c r="O2887">
        <v>7</v>
      </c>
      <c r="P2887">
        <v>5</v>
      </c>
      <c r="Q2887" t="s">
        <v>32</v>
      </c>
      <c r="R2887" t="s">
        <v>8304</v>
      </c>
      <c r="S2887">
        <v>6.72</v>
      </c>
      <c r="T2887">
        <v>20</v>
      </c>
      <c r="U2887" t="s">
        <v>19</v>
      </c>
      <c r="V2887" s="2">
        <v>43080</v>
      </c>
      <c r="W2887" t="s">
        <v>39</v>
      </c>
      <c r="X2887" t="s">
        <v>199</v>
      </c>
      <c r="Y2887" t="s">
        <v>64</v>
      </c>
    </row>
    <row r="2888" spans="1:25" hidden="1" x14ac:dyDescent="0.35">
      <c r="A2888">
        <v>5</v>
      </c>
      <c r="B2888" t="s">
        <v>43</v>
      </c>
      <c r="C2888">
        <v>6</v>
      </c>
      <c r="D2888" t="s">
        <v>26</v>
      </c>
      <c r="E2888" t="s">
        <v>781</v>
      </c>
      <c r="F2888" t="s">
        <v>13</v>
      </c>
      <c r="G2888" t="s">
        <v>2629</v>
      </c>
      <c r="H2888" s="1">
        <v>0.2</v>
      </c>
      <c r="I2888" s="2">
        <v>43075</v>
      </c>
      <c r="J2888" t="s">
        <v>2748</v>
      </c>
      <c r="K2888" t="s">
        <v>30</v>
      </c>
      <c r="L2888">
        <v>85705</v>
      </c>
      <c r="M2888">
        <v>361</v>
      </c>
      <c r="N2888" t="s">
        <v>120</v>
      </c>
      <c r="O2888">
        <v>10</v>
      </c>
      <c r="P2888">
        <v>6</v>
      </c>
      <c r="Q2888" t="s">
        <v>32</v>
      </c>
      <c r="R2888" t="s">
        <v>8304</v>
      </c>
      <c r="S2888">
        <v>9.7100000000000009</v>
      </c>
      <c r="T2888">
        <v>86</v>
      </c>
      <c r="U2888" t="s">
        <v>19</v>
      </c>
      <c r="V2888" s="2">
        <v>43080</v>
      </c>
      <c r="W2888" t="s">
        <v>39</v>
      </c>
      <c r="X2888" t="s">
        <v>199</v>
      </c>
      <c r="Y2888" t="s">
        <v>49</v>
      </c>
    </row>
    <row r="2889" spans="1:25" hidden="1" x14ac:dyDescent="0.35">
      <c r="A2889">
        <v>5</v>
      </c>
      <c r="B2889" t="s">
        <v>43</v>
      </c>
      <c r="C2889">
        <v>6</v>
      </c>
      <c r="D2889" t="s">
        <v>26</v>
      </c>
      <c r="E2889" t="s">
        <v>781</v>
      </c>
      <c r="F2889" t="s">
        <v>13</v>
      </c>
      <c r="G2889" t="s">
        <v>2629</v>
      </c>
      <c r="H2889" s="1">
        <v>0.2</v>
      </c>
      <c r="I2889" s="2">
        <v>43075</v>
      </c>
      <c r="J2889" t="s">
        <v>2748</v>
      </c>
      <c r="K2889" t="s">
        <v>30</v>
      </c>
      <c r="L2889">
        <v>85705</v>
      </c>
      <c r="M2889">
        <v>282</v>
      </c>
      <c r="N2889" t="s">
        <v>8161</v>
      </c>
      <c r="O2889">
        <v>-59</v>
      </c>
      <c r="P2889">
        <v>6</v>
      </c>
      <c r="Q2889" t="s">
        <v>32</v>
      </c>
      <c r="R2889" t="s">
        <v>8304</v>
      </c>
      <c r="S2889">
        <v>-58.69</v>
      </c>
      <c r="T2889">
        <v>247</v>
      </c>
      <c r="U2889" t="s">
        <v>19</v>
      </c>
      <c r="V2889" s="2">
        <v>43080</v>
      </c>
      <c r="W2889" t="s">
        <v>39</v>
      </c>
      <c r="X2889" t="s">
        <v>199</v>
      </c>
      <c r="Y2889" t="s">
        <v>42</v>
      </c>
    </row>
    <row r="2890" spans="1:25" hidden="1" x14ac:dyDescent="0.35">
      <c r="A2890">
        <v>5</v>
      </c>
      <c r="B2890" t="s">
        <v>43</v>
      </c>
      <c r="C2890">
        <v>6</v>
      </c>
      <c r="D2890" t="s">
        <v>26</v>
      </c>
      <c r="E2890" t="s">
        <v>781</v>
      </c>
      <c r="F2890" t="s">
        <v>13</v>
      </c>
      <c r="G2890" t="s">
        <v>2629</v>
      </c>
      <c r="H2890" s="1">
        <v>0.2</v>
      </c>
      <c r="I2890" s="2">
        <v>43075</v>
      </c>
      <c r="J2890" t="s">
        <v>2748</v>
      </c>
      <c r="K2890" t="s">
        <v>30</v>
      </c>
      <c r="L2890">
        <v>85705</v>
      </c>
      <c r="M2890">
        <v>1758</v>
      </c>
      <c r="N2890" t="s">
        <v>790</v>
      </c>
      <c r="O2890">
        <v>62</v>
      </c>
      <c r="P2890">
        <v>8</v>
      </c>
      <c r="Q2890" t="s">
        <v>32</v>
      </c>
      <c r="R2890" t="s">
        <v>8304</v>
      </c>
      <c r="S2890">
        <v>61.96</v>
      </c>
      <c r="T2890">
        <v>198</v>
      </c>
      <c r="U2890" t="s">
        <v>19</v>
      </c>
      <c r="V2890" s="2">
        <v>43080</v>
      </c>
      <c r="W2890" t="s">
        <v>39</v>
      </c>
      <c r="X2890" t="s">
        <v>199</v>
      </c>
      <c r="Y2890" t="s">
        <v>64</v>
      </c>
    </row>
    <row r="2891" spans="1:25" x14ac:dyDescent="0.35">
      <c r="A2891">
        <v>4</v>
      </c>
      <c r="B2891" t="s">
        <v>43</v>
      </c>
      <c r="C2891">
        <v>6</v>
      </c>
      <c r="D2891" t="s">
        <v>26</v>
      </c>
      <c r="E2891" t="s">
        <v>27</v>
      </c>
      <c r="F2891" t="s">
        <v>13</v>
      </c>
      <c r="G2891" t="s">
        <v>7128</v>
      </c>
      <c r="H2891" s="1">
        <v>0</v>
      </c>
      <c r="I2891" s="2">
        <v>43094</v>
      </c>
      <c r="J2891" t="s">
        <v>7630</v>
      </c>
      <c r="K2891" t="s">
        <v>30</v>
      </c>
      <c r="L2891">
        <v>90049</v>
      </c>
      <c r="M2891">
        <v>1745</v>
      </c>
      <c r="N2891" t="s">
        <v>3368</v>
      </c>
      <c r="O2891">
        <v>5</v>
      </c>
      <c r="P2891">
        <v>2</v>
      </c>
      <c r="Q2891" t="s">
        <v>32</v>
      </c>
      <c r="R2891" t="s">
        <v>8304</v>
      </c>
      <c r="S2891">
        <v>4.88</v>
      </c>
      <c r="T2891">
        <v>10</v>
      </c>
      <c r="U2891" t="s">
        <v>76</v>
      </c>
      <c r="V2891" s="2">
        <v>43098</v>
      </c>
      <c r="W2891" t="s">
        <v>39</v>
      </c>
      <c r="X2891" t="s">
        <v>34</v>
      </c>
      <c r="Y2891" t="s">
        <v>64</v>
      </c>
    </row>
    <row r="2892" spans="1:25" x14ac:dyDescent="0.35">
      <c r="A2892">
        <v>3</v>
      </c>
      <c r="B2892" t="s">
        <v>25</v>
      </c>
      <c r="C2892">
        <v>1</v>
      </c>
      <c r="D2892" t="s">
        <v>26</v>
      </c>
      <c r="E2892" t="s">
        <v>572</v>
      </c>
      <c r="F2892" t="s">
        <v>13</v>
      </c>
      <c r="G2892" t="s">
        <v>1773</v>
      </c>
      <c r="H2892" s="1">
        <v>0</v>
      </c>
      <c r="I2892" s="2">
        <v>43081</v>
      </c>
      <c r="J2892" t="s">
        <v>3087</v>
      </c>
      <c r="K2892" t="s">
        <v>30</v>
      </c>
      <c r="L2892">
        <v>92105</v>
      </c>
      <c r="M2892">
        <v>1507</v>
      </c>
      <c r="N2892" t="s">
        <v>346</v>
      </c>
      <c r="O2892">
        <v>4</v>
      </c>
      <c r="P2892">
        <v>2</v>
      </c>
      <c r="Q2892" t="s">
        <v>32</v>
      </c>
      <c r="R2892" t="s">
        <v>8304</v>
      </c>
      <c r="S2892">
        <v>3.62</v>
      </c>
      <c r="T2892">
        <v>8</v>
      </c>
      <c r="U2892" t="s">
        <v>19</v>
      </c>
      <c r="V2892" s="2">
        <v>43084</v>
      </c>
      <c r="W2892" t="s">
        <v>130</v>
      </c>
      <c r="X2892" t="s">
        <v>34</v>
      </c>
      <c r="Y2892" t="s">
        <v>176</v>
      </c>
    </row>
    <row r="2893" spans="1:25" x14ac:dyDescent="0.35">
      <c r="A2893">
        <v>3</v>
      </c>
      <c r="B2893" t="s">
        <v>25</v>
      </c>
      <c r="C2893">
        <v>1</v>
      </c>
      <c r="D2893" t="s">
        <v>26</v>
      </c>
      <c r="E2893" t="s">
        <v>572</v>
      </c>
      <c r="F2893" t="s">
        <v>13</v>
      </c>
      <c r="G2893" t="s">
        <v>1773</v>
      </c>
      <c r="H2893" s="1">
        <v>0.2</v>
      </c>
      <c r="I2893" s="2">
        <v>43081</v>
      </c>
      <c r="J2893" t="s">
        <v>3087</v>
      </c>
      <c r="K2893" t="s">
        <v>30</v>
      </c>
      <c r="L2893">
        <v>92105</v>
      </c>
      <c r="M2893">
        <v>1342</v>
      </c>
      <c r="N2893" t="s">
        <v>3142</v>
      </c>
      <c r="O2893">
        <v>9</v>
      </c>
      <c r="P2893">
        <v>2</v>
      </c>
      <c r="Q2893" t="s">
        <v>32</v>
      </c>
      <c r="R2893" t="s">
        <v>8304</v>
      </c>
      <c r="S2893">
        <v>8.86</v>
      </c>
      <c r="T2893">
        <v>24</v>
      </c>
      <c r="U2893" t="s">
        <v>19</v>
      </c>
      <c r="V2893" s="2">
        <v>43084</v>
      </c>
      <c r="W2893" t="s">
        <v>130</v>
      </c>
      <c r="X2893" t="s">
        <v>34</v>
      </c>
      <c r="Y2893" t="s">
        <v>54</v>
      </c>
    </row>
    <row r="2894" spans="1:25" hidden="1" x14ac:dyDescent="0.35">
      <c r="A2894">
        <v>2</v>
      </c>
      <c r="B2894" t="s">
        <v>25</v>
      </c>
      <c r="C2894">
        <v>1</v>
      </c>
      <c r="D2894" t="s">
        <v>50</v>
      </c>
      <c r="E2894" t="s">
        <v>372</v>
      </c>
      <c r="F2894" t="s">
        <v>13</v>
      </c>
      <c r="G2894" t="s">
        <v>1252</v>
      </c>
      <c r="H2894" s="1">
        <v>0</v>
      </c>
      <c r="I2894" s="2">
        <v>43066</v>
      </c>
      <c r="J2894" t="s">
        <v>6678</v>
      </c>
      <c r="K2894" t="s">
        <v>102</v>
      </c>
      <c r="L2894">
        <v>19711</v>
      </c>
      <c r="M2894">
        <v>1262</v>
      </c>
      <c r="N2894" t="s">
        <v>5150</v>
      </c>
      <c r="O2894">
        <v>7</v>
      </c>
      <c r="P2894">
        <v>3</v>
      </c>
      <c r="Q2894" t="s">
        <v>104</v>
      </c>
      <c r="R2894" t="s">
        <v>8304</v>
      </c>
      <c r="S2894">
        <v>7.35</v>
      </c>
      <c r="T2894">
        <v>105</v>
      </c>
      <c r="U2894" t="s">
        <v>33</v>
      </c>
      <c r="V2894" s="2">
        <v>43068</v>
      </c>
      <c r="W2894" t="s">
        <v>130</v>
      </c>
      <c r="X2894" t="s">
        <v>161</v>
      </c>
      <c r="Y2894" t="s">
        <v>113</v>
      </c>
    </row>
    <row r="2895" spans="1:25" hidden="1" x14ac:dyDescent="0.35">
      <c r="A2895">
        <v>2</v>
      </c>
      <c r="B2895" t="s">
        <v>25</v>
      </c>
      <c r="C2895">
        <v>1</v>
      </c>
      <c r="D2895" t="s">
        <v>50</v>
      </c>
      <c r="E2895" t="s">
        <v>372</v>
      </c>
      <c r="F2895" t="s">
        <v>13</v>
      </c>
      <c r="G2895" t="s">
        <v>1252</v>
      </c>
      <c r="H2895" s="1">
        <v>0</v>
      </c>
      <c r="I2895" s="2">
        <v>43066</v>
      </c>
      <c r="J2895" t="s">
        <v>6678</v>
      </c>
      <c r="K2895" t="s">
        <v>102</v>
      </c>
      <c r="L2895">
        <v>19711</v>
      </c>
      <c r="M2895">
        <v>143</v>
      </c>
      <c r="N2895" t="s">
        <v>4723</v>
      </c>
      <c r="O2895">
        <v>24</v>
      </c>
      <c r="P2895">
        <v>3</v>
      </c>
      <c r="Q2895" t="s">
        <v>104</v>
      </c>
      <c r="R2895" t="s">
        <v>8304</v>
      </c>
      <c r="S2895">
        <v>23.51</v>
      </c>
      <c r="T2895">
        <v>84</v>
      </c>
      <c r="U2895" t="s">
        <v>33</v>
      </c>
      <c r="V2895" s="2">
        <v>43068</v>
      </c>
      <c r="W2895" t="s">
        <v>130</v>
      </c>
      <c r="X2895" t="s">
        <v>161</v>
      </c>
      <c r="Y2895" t="s">
        <v>52</v>
      </c>
    </row>
    <row r="2896" spans="1:25" hidden="1" x14ac:dyDescent="0.35">
      <c r="A2896">
        <v>4</v>
      </c>
      <c r="B2896" t="s">
        <v>43</v>
      </c>
      <c r="C2896">
        <v>6</v>
      </c>
      <c r="D2896" t="s">
        <v>11</v>
      </c>
      <c r="E2896" t="s">
        <v>2009</v>
      </c>
      <c r="F2896" t="s">
        <v>13</v>
      </c>
      <c r="G2896" t="s">
        <v>6899</v>
      </c>
      <c r="H2896" s="1">
        <v>0</v>
      </c>
      <c r="I2896" s="2">
        <v>43054</v>
      </c>
      <c r="J2896" t="s">
        <v>7109</v>
      </c>
      <c r="K2896" t="s">
        <v>16</v>
      </c>
      <c r="L2896">
        <v>22801</v>
      </c>
      <c r="M2896">
        <v>12</v>
      </c>
      <c r="N2896" t="s">
        <v>1301</v>
      </c>
      <c r="O2896">
        <v>14</v>
      </c>
      <c r="P2896">
        <v>2</v>
      </c>
      <c r="Q2896" t="s">
        <v>18</v>
      </c>
      <c r="R2896" t="s">
        <v>8304</v>
      </c>
      <c r="S2896">
        <v>14.39</v>
      </c>
      <c r="T2896">
        <v>40</v>
      </c>
      <c r="U2896" t="s">
        <v>76</v>
      </c>
      <c r="V2896" s="2">
        <v>43058</v>
      </c>
      <c r="W2896" t="s">
        <v>39</v>
      </c>
      <c r="X2896" t="s">
        <v>205</v>
      </c>
      <c r="Y2896" t="s">
        <v>47</v>
      </c>
    </row>
    <row r="2897" spans="1:25" hidden="1" x14ac:dyDescent="0.35">
      <c r="A2897">
        <v>6</v>
      </c>
      <c r="B2897" t="s">
        <v>10</v>
      </c>
      <c r="C2897">
        <v>6</v>
      </c>
      <c r="D2897" t="s">
        <v>26</v>
      </c>
      <c r="E2897" t="s">
        <v>1030</v>
      </c>
      <c r="F2897" t="s">
        <v>13</v>
      </c>
      <c r="G2897" t="s">
        <v>1031</v>
      </c>
      <c r="H2897" s="1">
        <v>0</v>
      </c>
      <c r="I2897" s="2">
        <v>42810</v>
      </c>
      <c r="J2897" t="s">
        <v>1032</v>
      </c>
      <c r="K2897" t="s">
        <v>16</v>
      </c>
      <c r="L2897">
        <v>30318</v>
      </c>
      <c r="M2897">
        <v>1360</v>
      </c>
      <c r="N2897" t="s">
        <v>1033</v>
      </c>
      <c r="O2897">
        <v>1</v>
      </c>
      <c r="P2897">
        <v>1</v>
      </c>
      <c r="Q2897" t="s">
        <v>18</v>
      </c>
      <c r="R2897" t="s">
        <v>8304</v>
      </c>
      <c r="S2897">
        <v>0.74</v>
      </c>
      <c r="T2897">
        <v>3</v>
      </c>
      <c r="U2897" t="s">
        <v>19</v>
      </c>
      <c r="V2897" s="2">
        <v>42816</v>
      </c>
      <c r="W2897" t="s">
        <v>39</v>
      </c>
      <c r="X2897" t="s">
        <v>761</v>
      </c>
      <c r="Y2897" t="s">
        <v>49</v>
      </c>
    </row>
    <row r="2898" spans="1:25" hidden="1" x14ac:dyDescent="0.35">
      <c r="A2898">
        <v>6</v>
      </c>
      <c r="B2898" t="s">
        <v>10</v>
      </c>
      <c r="C2898">
        <v>6</v>
      </c>
      <c r="D2898" t="s">
        <v>26</v>
      </c>
      <c r="E2898" t="s">
        <v>1030</v>
      </c>
      <c r="F2898" t="s">
        <v>13</v>
      </c>
      <c r="G2898" t="s">
        <v>1031</v>
      </c>
      <c r="H2898" s="1">
        <v>0</v>
      </c>
      <c r="I2898" s="2">
        <v>42810</v>
      </c>
      <c r="J2898" t="s">
        <v>1032</v>
      </c>
      <c r="K2898" t="s">
        <v>16</v>
      </c>
      <c r="L2898">
        <v>30318</v>
      </c>
      <c r="M2898">
        <v>1161</v>
      </c>
      <c r="N2898" t="s">
        <v>1034</v>
      </c>
      <c r="O2898">
        <v>2</v>
      </c>
      <c r="P2898">
        <v>3</v>
      </c>
      <c r="Q2898" t="s">
        <v>18</v>
      </c>
      <c r="R2898" t="s">
        <v>8304</v>
      </c>
      <c r="S2898">
        <v>2.17</v>
      </c>
      <c r="T2898">
        <v>8</v>
      </c>
      <c r="U2898" t="s">
        <v>19</v>
      </c>
      <c r="V2898" s="2">
        <v>42816</v>
      </c>
      <c r="W2898" t="s">
        <v>39</v>
      </c>
      <c r="X2898" t="s">
        <v>761</v>
      </c>
      <c r="Y2898" t="s">
        <v>49</v>
      </c>
    </row>
    <row r="2899" spans="1:25" hidden="1" x14ac:dyDescent="0.35">
      <c r="A2899">
        <v>6</v>
      </c>
      <c r="B2899" t="s">
        <v>10</v>
      </c>
      <c r="C2899">
        <v>6</v>
      </c>
      <c r="D2899" t="s">
        <v>26</v>
      </c>
      <c r="E2899" t="s">
        <v>1030</v>
      </c>
      <c r="F2899" t="s">
        <v>13</v>
      </c>
      <c r="G2899" t="s">
        <v>1031</v>
      </c>
      <c r="H2899" s="1">
        <v>0</v>
      </c>
      <c r="I2899" s="2">
        <v>42810</v>
      </c>
      <c r="J2899" t="s">
        <v>1032</v>
      </c>
      <c r="K2899" t="s">
        <v>16</v>
      </c>
      <c r="L2899">
        <v>30318</v>
      </c>
      <c r="M2899">
        <v>1267</v>
      </c>
      <c r="N2899" t="s">
        <v>1035</v>
      </c>
      <c r="O2899">
        <v>12</v>
      </c>
      <c r="P2899">
        <v>3</v>
      </c>
      <c r="Q2899" t="s">
        <v>18</v>
      </c>
      <c r="R2899" t="s">
        <v>8304</v>
      </c>
      <c r="S2899">
        <v>11.68</v>
      </c>
      <c r="T2899">
        <v>47</v>
      </c>
      <c r="U2899" t="s">
        <v>19</v>
      </c>
      <c r="V2899" s="2">
        <v>42816</v>
      </c>
      <c r="W2899" t="s">
        <v>39</v>
      </c>
      <c r="X2899" t="s">
        <v>761</v>
      </c>
      <c r="Y2899" t="s">
        <v>42</v>
      </c>
    </row>
    <row r="2900" spans="1:25" hidden="1" x14ac:dyDescent="0.35">
      <c r="A2900">
        <v>6</v>
      </c>
      <c r="B2900" t="s">
        <v>10</v>
      </c>
      <c r="C2900">
        <v>6</v>
      </c>
      <c r="D2900" t="s">
        <v>26</v>
      </c>
      <c r="E2900" t="s">
        <v>1030</v>
      </c>
      <c r="F2900" t="s">
        <v>13</v>
      </c>
      <c r="G2900" t="s">
        <v>1031</v>
      </c>
      <c r="H2900" s="1">
        <v>0</v>
      </c>
      <c r="I2900" s="2">
        <v>42810</v>
      </c>
      <c r="J2900" t="s">
        <v>1032</v>
      </c>
      <c r="K2900" t="s">
        <v>16</v>
      </c>
      <c r="L2900">
        <v>30318</v>
      </c>
      <c r="M2900">
        <v>651</v>
      </c>
      <c r="N2900" t="s">
        <v>1036</v>
      </c>
      <c r="O2900">
        <v>3177</v>
      </c>
      <c r="P2900">
        <v>5</v>
      </c>
      <c r="Q2900" t="s">
        <v>18</v>
      </c>
      <c r="R2900" t="s">
        <v>8304</v>
      </c>
      <c r="S2900">
        <v>3177.47</v>
      </c>
      <c r="T2900">
        <v>6355</v>
      </c>
      <c r="U2900" t="s">
        <v>19</v>
      </c>
      <c r="V2900" s="2">
        <v>42816</v>
      </c>
      <c r="W2900" t="s">
        <v>39</v>
      </c>
      <c r="X2900" t="s">
        <v>761</v>
      </c>
      <c r="Y2900" t="s">
        <v>54</v>
      </c>
    </row>
    <row r="2901" spans="1:25" hidden="1" x14ac:dyDescent="0.35">
      <c r="A2901">
        <v>4</v>
      </c>
      <c r="B2901" t="s">
        <v>43</v>
      </c>
      <c r="C2901">
        <v>6</v>
      </c>
      <c r="D2901" t="s">
        <v>11</v>
      </c>
      <c r="E2901" t="s">
        <v>192</v>
      </c>
      <c r="F2901" t="s">
        <v>13</v>
      </c>
      <c r="G2901" t="s">
        <v>1058</v>
      </c>
      <c r="H2901" s="1">
        <v>0.6</v>
      </c>
      <c r="I2901" s="2">
        <v>43055</v>
      </c>
      <c r="J2901" t="s">
        <v>5539</v>
      </c>
      <c r="K2901" t="s">
        <v>73</v>
      </c>
      <c r="L2901">
        <v>60610</v>
      </c>
      <c r="M2901">
        <v>866</v>
      </c>
      <c r="N2901" t="s">
        <v>8222</v>
      </c>
      <c r="O2901">
        <v>-16</v>
      </c>
      <c r="P2901">
        <v>2</v>
      </c>
      <c r="Q2901" t="s">
        <v>75</v>
      </c>
      <c r="R2901" t="s">
        <v>8304</v>
      </c>
      <c r="S2901">
        <v>-15.53</v>
      </c>
      <c r="T2901">
        <v>35</v>
      </c>
      <c r="U2901" t="s">
        <v>33</v>
      </c>
      <c r="V2901" s="2">
        <v>43059</v>
      </c>
      <c r="W2901" t="s">
        <v>39</v>
      </c>
      <c r="X2901" t="s">
        <v>139</v>
      </c>
      <c r="Y2901" t="s">
        <v>47</v>
      </c>
    </row>
    <row r="2902" spans="1:25" hidden="1" x14ac:dyDescent="0.35">
      <c r="A2902">
        <v>4</v>
      </c>
      <c r="B2902" t="s">
        <v>43</v>
      </c>
      <c r="C2902">
        <v>6</v>
      </c>
      <c r="D2902" t="s">
        <v>26</v>
      </c>
      <c r="E2902" t="s">
        <v>192</v>
      </c>
      <c r="F2902" t="s">
        <v>13</v>
      </c>
      <c r="G2902" t="s">
        <v>1058</v>
      </c>
      <c r="H2902" s="1">
        <v>0.2</v>
      </c>
      <c r="I2902" s="2">
        <v>43055</v>
      </c>
      <c r="J2902" t="s">
        <v>5539</v>
      </c>
      <c r="K2902" t="s">
        <v>73</v>
      </c>
      <c r="L2902">
        <v>60610</v>
      </c>
      <c r="M2902">
        <v>1113</v>
      </c>
      <c r="N2902" t="s">
        <v>3481</v>
      </c>
      <c r="O2902">
        <v>2</v>
      </c>
      <c r="P2902">
        <v>2</v>
      </c>
      <c r="Q2902" t="s">
        <v>75</v>
      </c>
      <c r="R2902" t="s">
        <v>8304</v>
      </c>
      <c r="S2902">
        <v>1.61</v>
      </c>
      <c r="T2902">
        <v>21</v>
      </c>
      <c r="U2902" t="s">
        <v>33</v>
      </c>
      <c r="V2902" s="2">
        <v>43059</v>
      </c>
      <c r="W2902" t="s">
        <v>39</v>
      </c>
      <c r="X2902" t="s">
        <v>139</v>
      </c>
      <c r="Y2902" t="s">
        <v>42</v>
      </c>
    </row>
    <row r="2903" spans="1:25" hidden="1" x14ac:dyDescent="0.35">
      <c r="A2903">
        <v>4</v>
      </c>
      <c r="B2903" t="s">
        <v>43</v>
      </c>
      <c r="C2903">
        <v>6</v>
      </c>
      <c r="D2903" t="s">
        <v>50</v>
      </c>
      <c r="E2903" t="s">
        <v>192</v>
      </c>
      <c r="F2903" t="s">
        <v>13</v>
      </c>
      <c r="G2903" t="s">
        <v>1058</v>
      </c>
      <c r="H2903" s="1">
        <v>0.2</v>
      </c>
      <c r="I2903" s="2">
        <v>43055</v>
      </c>
      <c r="J2903" t="s">
        <v>5539</v>
      </c>
      <c r="K2903" t="s">
        <v>73</v>
      </c>
      <c r="L2903">
        <v>60610</v>
      </c>
      <c r="M2903">
        <v>884</v>
      </c>
      <c r="N2903" t="s">
        <v>4943</v>
      </c>
      <c r="O2903">
        <v>27</v>
      </c>
      <c r="P2903">
        <v>3</v>
      </c>
      <c r="Q2903" t="s">
        <v>75</v>
      </c>
      <c r="R2903" t="s">
        <v>8304</v>
      </c>
      <c r="S2903">
        <v>27</v>
      </c>
      <c r="T2903">
        <v>240</v>
      </c>
      <c r="U2903" t="s">
        <v>33</v>
      </c>
      <c r="V2903" s="2">
        <v>43059</v>
      </c>
      <c r="W2903" t="s">
        <v>39</v>
      </c>
      <c r="X2903" t="s">
        <v>139</v>
      </c>
      <c r="Y2903" t="s">
        <v>52</v>
      </c>
    </row>
    <row r="2904" spans="1:25" hidden="1" x14ac:dyDescent="0.35">
      <c r="A2904">
        <v>5</v>
      </c>
      <c r="B2904" t="s">
        <v>43</v>
      </c>
      <c r="C2904">
        <v>6</v>
      </c>
      <c r="D2904" t="s">
        <v>26</v>
      </c>
      <c r="E2904" t="s">
        <v>122</v>
      </c>
      <c r="F2904" t="s">
        <v>13</v>
      </c>
      <c r="G2904" t="s">
        <v>970</v>
      </c>
      <c r="H2904" s="1">
        <v>0.2</v>
      </c>
      <c r="I2904" s="2">
        <v>42765</v>
      </c>
      <c r="J2904" t="s">
        <v>3922</v>
      </c>
      <c r="K2904" t="s">
        <v>73</v>
      </c>
      <c r="L2904">
        <v>77070</v>
      </c>
      <c r="M2904">
        <v>1350</v>
      </c>
      <c r="N2904" t="s">
        <v>3923</v>
      </c>
      <c r="O2904">
        <v>5</v>
      </c>
      <c r="P2904">
        <v>6</v>
      </c>
      <c r="Q2904" t="s">
        <v>75</v>
      </c>
      <c r="R2904" t="s">
        <v>8304</v>
      </c>
      <c r="S2904">
        <v>5.01</v>
      </c>
      <c r="T2904">
        <v>14</v>
      </c>
      <c r="U2904" t="s">
        <v>19</v>
      </c>
      <c r="V2904" s="2">
        <v>42770</v>
      </c>
      <c r="W2904" t="s">
        <v>39</v>
      </c>
      <c r="X2904" t="s">
        <v>77</v>
      </c>
      <c r="Y2904" t="s">
        <v>64</v>
      </c>
    </row>
    <row r="2905" spans="1:25" hidden="1" x14ac:dyDescent="0.35">
      <c r="A2905">
        <v>5</v>
      </c>
      <c r="B2905" t="s">
        <v>25</v>
      </c>
      <c r="C2905">
        <v>3</v>
      </c>
      <c r="D2905" t="s">
        <v>26</v>
      </c>
      <c r="E2905" t="s">
        <v>65</v>
      </c>
      <c r="F2905" t="s">
        <v>13</v>
      </c>
      <c r="G2905" t="s">
        <v>7012</v>
      </c>
      <c r="H2905" s="1">
        <v>0</v>
      </c>
      <c r="I2905" s="2">
        <v>42837</v>
      </c>
      <c r="J2905" t="s">
        <v>7376</v>
      </c>
      <c r="K2905" t="s">
        <v>30</v>
      </c>
      <c r="L2905">
        <v>98103</v>
      </c>
      <c r="M2905">
        <v>1361</v>
      </c>
      <c r="N2905" t="s">
        <v>3459</v>
      </c>
      <c r="O2905">
        <v>0</v>
      </c>
      <c r="P2905">
        <v>3</v>
      </c>
      <c r="Q2905" t="s">
        <v>32</v>
      </c>
      <c r="R2905" t="s">
        <v>8304</v>
      </c>
      <c r="S2905">
        <v>0.41</v>
      </c>
      <c r="T2905">
        <v>41</v>
      </c>
      <c r="U2905" t="s">
        <v>76</v>
      </c>
      <c r="V2905" s="2">
        <v>42842</v>
      </c>
      <c r="W2905" t="s">
        <v>20</v>
      </c>
      <c r="X2905" t="s">
        <v>69</v>
      </c>
      <c r="Y2905" t="s">
        <v>42</v>
      </c>
    </row>
    <row r="2906" spans="1:25" hidden="1" x14ac:dyDescent="0.35">
      <c r="A2906">
        <v>3</v>
      </c>
      <c r="B2906" t="s">
        <v>10</v>
      </c>
      <c r="C2906">
        <v>3</v>
      </c>
      <c r="D2906" t="s">
        <v>11</v>
      </c>
      <c r="E2906" t="s">
        <v>5446</v>
      </c>
      <c r="F2906" t="s">
        <v>13</v>
      </c>
      <c r="G2906" t="s">
        <v>5242</v>
      </c>
      <c r="H2906" s="1">
        <v>0</v>
      </c>
      <c r="I2906" s="2">
        <v>42818</v>
      </c>
      <c r="J2906" t="s">
        <v>5447</v>
      </c>
      <c r="K2906" t="s">
        <v>30</v>
      </c>
      <c r="L2906">
        <v>98042</v>
      </c>
      <c r="M2906">
        <v>568</v>
      </c>
      <c r="N2906" t="s">
        <v>1585</v>
      </c>
      <c r="O2906">
        <v>13</v>
      </c>
      <c r="P2906">
        <v>5</v>
      </c>
      <c r="Q2906" t="s">
        <v>32</v>
      </c>
      <c r="R2906" t="s">
        <v>8304</v>
      </c>
      <c r="S2906">
        <v>13.13</v>
      </c>
      <c r="T2906">
        <v>47</v>
      </c>
      <c r="U2906" t="s">
        <v>33</v>
      </c>
      <c r="V2906" s="2">
        <v>42821</v>
      </c>
      <c r="W2906" t="s">
        <v>20</v>
      </c>
      <c r="X2906" t="s">
        <v>69</v>
      </c>
      <c r="Y2906" t="s">
        <v>47</v>
      </c>
    </row>
    <row r="2907" spans="1:25" x14ac:dyDescent="0.35">
      <c r="A2907">
        <v>0</v>
      </c>
      <c r="B2907" t="s">
        <v>10</v>
      </c>
      <c r="C2907">
        <v>0</v>
      </c>
      <c r="D2907" t="s">
        <v>26</v>
      </c>
      <c r="E2907" t="s">
        <v>88</v>
      </c>
      <c r="F2907" t="s">
        <v>13</v>
      </c>
      <c r="G2907" t="s">
        <v>1531</v>
      </c>
      <c r="H2907" s="1">
        <v>0</v>
      </c>
      <c r="I2907" s="2">
        <v>43044</v>
      </c>
      <c r="J2907" t="s">
        <v>3302</v>
      </c>
      <c r="K2907" t="s">
        <v>30</v>
      </c>
      <c r="L2907">
        <v>94109</v>
      </c>
      <c r="M2907">
        <v>790</v>
      </c>
      <c r="N2907" t="s">
        <v>3236</v>
      </c>
      <c r="O2907">
        <v>16</v>
      </c>
      <c r="P2907">
        <v>4</v>
      </c>
      <c r="Q2907" t="s">
        <v>32</v>
      </c>
      <c r="R2907" t="s">
        <v>8304</v>
      </c>
      <c r="S2907">
        <v>15.7</v>
      </c>
      <c r="T2907">
        <v>63</v>
      </c>
      <c r="U2907" t="s">
        <v>19</v>
      </c>
      <c r="V2907" s="2">
        <v>43044</v>
      </c>
      <c r="W2907" t="s">
        <v>773</v>
      </c>
      <c r="X2907" t="s">
        <v>34</v>
      </c>
      <c r="Y2907" t="s">
        <v>42</v>
      </c>
    </row>
    <row r="2908" spans="1:25" hidden="1" x14ac:dyDescent="0.35">
      <c r="A2908">
        <v>0</v>
      </c>
      <c r="B2908" t="s">
        <v>10</v>
      </c>
      <c r="C2908">
        <v>0</v>
      </c>
      <c r="D2908" t="s">
        <v>50</v>
      </c>
      <c r="E2908" t="s">
        <v>171</v>
      </c>
      <c r="F2908" t="s">
        <v>13</v>
      </c>
      <c r="G2908" t="s">
        <v>1430</v>
      </c>
      <c r="H2908" s="1">
        <v>0</v>
      </c>
      <c r="I2908" s="2">
        <v>43038</v>
      </c>
      <c r="J2908" t="s">
        <v>6695</v>
      </c>
      <c r="K2908" t="s">
        <v>102</v>
      </c>
      <c r="L2908">
        <v>10024</v>
      </c>
      <c r="M2908">
        <v>1509</v>
      </c>
      <c r="N2908" t="s">
        <v>6696</v>
      </c>
      <c r="O2908">
        <v>269</v>
      </c>
      <c r="P2908">
        <v>4</v>
      </c>
      <c r="Q2908" t="s">
        <v>104</v>
      </c>
      <c r="R2908" t="s">
        <v>8304</v>
      </c>
      <c r="S2908">
        <v>269.31</v>
      </c>
      <c r="T2908">
        <v>1036</v>
      </c>
      <c r="U2908" t="s">
        <v>33</v>
      </c>
      <c r="V2908" s="2">
        <v>43038</v>
      </c>
      <c r="W2908" t="s">
        <v>773</v>
      </c>
      <c r="X2908" t="s">
        <v>175</v>
      </c>
      <c r="Y2908" t="s">
        <v>422</v>
      </c>
    </row>
    <row r="2909" spans="1:25" hidden="1" x14ac:dyDescent="0.35">
      <c r="A2909">
        <v>5</v>
      </c>
      <c r="B2909" t="s">
        <v>43</v>
      </c>
      <c r="C2909">
        <v>6</v>
      </c>
      <c r="D2909" t="s">
        <v>26</v>
      </c>
      <c r="E2909" t="s">
        <v>171</v>
      </c>
      <c r="F2909" t="s">
        <v>13</v>
      </c>
      <c r="G2909" t="s">
        <v>266</v>
      </c>
      <c r="H2909" s="1">
        <v>0.2</v>
      </c>
      <c r="I2909" s="2">
        <v>43058</v>
      </c>
      <c r="J2909" t="s">
        <v>4171</v>
      </c>
      <c r="K2909" t="s">
        <v>102</v>
      </c>
      <c r="L2909">
        <v>10035</v>
      </c>
      <c r="M2909">
        <v>71</v>
      </c>
      <c r="N2909" t="s">
        <v>3248</v>
      </c>
      <c r="O2909">
        <v>2</v>
      </c>
      <c r="P2909">
        <v>2</v>
      </c>
      <c r="Q2909" t="s">
        <v>104</v>
      </c>
      <c r="R2909" t="s">
        <v>8304</v>
      </c>
      <c r="S2909">
        <v>2.2400000000000002</v>
      </c>
      <c r="T2909">
        <v>6</v>
      </c>
      <c r="U2909" t="s">
        <v>19</v>
      </c>
      <c r="V2909" s="2">
        <v>43063</v>
      </c>
      <c r="W2909" t="s">
        <v>39</v>
      </c>
      <c r="X2909" t="s">
        <v>175</v>
      </c>
      <c r="Y2909" t="s">
        <v>54</v>
      </c>
    </row>
    <row r="2910" spans="1:25" hidden="1" x14ac:dyDescent="0.35">
      <c r="A2910">
        <v>5</v>
      </c>
      <c r="B2910" t="s">
        <v>43</v>
      </c>
      <c r="C2910">
        <v>6</v>
      </c>
      <c r="D2910" t="s">
        <v>50</v>
      </c>
      <c r="E2910" t="s">
        <v>171</v>
      </c>
      <c r="F2910" t="s">
        <v>13</v>
      </c>
      <c r="G2910" t="s">
        <v>266</v>
      </c>
      <c r="H2910" s="1">
        <v>0</v>
      </c>
      <c r="I2910" s="2">
        <v>43058</v>
      </c>
      <c r="J2910" t="s">
        <v>4171</v>
      </c>
      <c r="K2910" t="s">
        <v>102</v>
      </c>
      <c r="L2910">
        <v>10035</v>
      </c>
      <c r="M2910">
        <v>34</v>
      </c>
      <c r="N2910" t="s">
        <v>4798</v>
      </c>
      <c r="O2910">
        <v>250</v>
      </c>
      <c r="P2910">
        <v>4</v>
      </c>
      <c r="Q2910" t="s">
        <v>104</v>
      </c>
      <c r="R2910" t="s">
        <v>8304</v>
      </c>
      <c r="S2910">
        <v>249.91</v>
      </c>
      <c r="T2910">
        <v>862</v>
      </c>
      <c r="U2910" t="s">
        <v>19</v>
      </c>
      <c r="V2910" s="2">
        <v>43063</v>
      </c>
      <c r="W2910" t="s">
        <v>39</v>
      </c>
      <c r="X2910" t="s">
        <v>175</v>
      </c>
      <c r="Y2910" t="s">
        <v>52</v>
      </c>
    </row>
    <row r="2911" spans="1:25" x14ac:dyDescent="0.35">
      <c r="A2911">
        <v>6</v>
      </c>
      <c r="B2911" t="s">
        <v>10</v>
      </c>
      <c r="C2911">
        <v>6</v>
      </c>
      <c r="D2911" t="s">
        <v>50</v>
      </c>
      <c r="E2911" t="s">
        <v>27</v>
      </c>
      <c r="F2911" t="s">
        <v>13</v>
      </c>
      <c r="G2911" t="s">
        <v>433</v>
      </c>
      <c r="H2911" s="1">
        <v>0.2</v>
      </c>
      <c r="I2911" s="2">
        <v>42856</v>
      </c>
      <c r="J2911" t="s">
        <v>6813</v>
      </c>
      <c r="K2911" t="s">
        <v>30</v>
      </c>
      <c r="L2911">
        <v>90008</v>
      </c>
      <c r="M2911">
        <v>1231</v>
      </c>
      <c r="N2911" t="s">
        <v>4828</v>
      </c>
      <c r="O2911">
        <v>11</v>
      </c>
      <c r="P2911">
        <v>3</v>
      </c>
      <c r="Q2911" t="s">
        <v>32</v>
      </c>
      <c r="R2911" t="s">
        <v>8304</v>
      </c>
      <c r="S2911">
        <v>11.09</v>
      </c>
      <c r="T2911">
        <v>89</v>
      </c>
      <c r="U2911" t="s">
        <v>33</v>
      </c>
      <c r="V2911" s="2">
        <v>42862</v>
      </c>
      <c r="W2911" t="s">
        <v>39</v>
      </c>
      <c r="X2911" t="s">
        <v>34</v>
      </c>
      <c r="Y2911" t="s">
        <v>52</v>
      </c>
    </row>
    <row r="2912" spans="1:25" hidden="1" x14ac:dyDescent="0.35">
      <c r="A2912">
        <v>2</v>
      </c>
      <c r="B2912" t="s">
        <v>25</v>
      </c>
      <c r="C2912">
        <v>1</v>
      </c>
      <c r="D2912" t="s">
        <v>50</v>
      </c>
      <c r="E2912" t="s">
        <v>607</v>
      </c>
      <c r="F2912" t="s">
        <v>13</v>
      </c>
      <c r="G2912" t="s">
        <v>490</v>
      </c>
      <c r="H2912" s="1">
        <v>0.2</v>
      </c>
      <c r="I2912" s="2">
        <v>43013</v>
      </c>
      <c r="J2912" t="s">
        <v>4750</v>
      </c>
      <c r="K2912" t="s">
        <v>102</v>
      </c>
      <c r="L2912">
        <v>45231</v>
      </c>
      <c r="M2912">
        <v>1409</v>
      </c>
      <c r="N2912" t="s">
        <v>464</v>
      </c>
      <c r="O2912">
        <v>-5</v>
      </c>
      <c r="P2912">
        <v>3</v>
      </c>
      <c r="Q2912" t="s">
        <v>104</v>
      </c>
      <c r="R2912" t="s">
        <v>8304</v>
      </c>
      <c r="S2912">
        <v>-4.6399999999999997</v>
      </c>
      <c r="T2912">
        <v>53</v>
      </c>
      <c r="U2912" t="s">
        <v>19</v>
      </c>
      <c r="V2912" s="2">
        <v>43015</v>
      </c>
      <c r="W2912" t="s">
        <v>130</v>
      </c>
      <c r="X2912" t="s">
        <v>309</v>
      </c>
      <c r="Y2912" t="s">
        <v>113</v>
      </c>
    </row>
    <row r="2913" spans="1:25" hidden="1" x14ac:dyDescent="0.35">
      <c r="A2913">
        <v>5</v>
      </c>
      <c r="B2913" t="s">
        <v>25</v>
      </c>
      <c r="C2913">
        <v>3</v>
      </c>
      <c r="D2913" t="s">
        <v>26</v>
      </c>
      <c r="E2913" t="s">
        <v>192</v>
      </c>
      <c r="F2913" t="s">
        <v>13</v>
      </c>
      <c r="G2913" t="s">
        <v>6975</v>
      </c>
      <c r="H2913" s="1">
        <v>0.2</v>
      </c>
      <c r="I2913" s="2">
        <v>42868</v>
      </c>
      <c r="J2913" t="s">
        <v>7324</v>
      </c>
      <c r="K2913" t="s">
        <v>73</v>
      </c>
      <c r="L2913">
        <v>60623</v>
      </c>
      <c r="M2913">
        <v>109</v>
      </c>
      <c r="N2913" t="s">
        <v>3556</v>
      </c>
      <c r="O2913">
        <v>6</v>
      </c>
      <c r="P2913">
        <v>4</v>
      </c>
      <c r="Q2913" t="s">
        <v>75</v>
      </c>
      <c r="R2913" t="s">
        <v>8304</v>
      </c>
      <c r="S2913">
        <v>5.6</v>
      </c>
      <c r="T2913">
        <v>16</v>
      </c>
      <c r="U2913" t="s">
        <v>76</v>
      </c>
      <c r="V2913" s="2">
        <v>42873</v>
      </c>
      <c r="W2913" t="s">
        <v>20</v>
      </c>
      <c r="X2913" t="s">
        <v>139</v>
      </c>
      <c r="Y2913" t="s">
        <v>176</v>
      </c>
    </row>
    <row r="2914" spans="1:25" hidden="1" x14ac:dyDescent="0.35">
      <c r="A2914">
        <v>5</v>
      </c>
      <c r="B2914" t="s">
        <v>25</v>
      </c>
      <c r="C2914">
        <v>3</v>
      </c>
      <c r="D2914" t="s">
        <v>50</v>
      </c>
      <c r="E2914" t="s">
        <v>192</v>
      </c>
      <c r="F2914" t="s">
        <v>13</v>
      </c>
      <c r="G2914" t="s">
        <v>6975</v>
      </c>
      <c r="H2914" s="1">
        <v>0.2</v>
      </c>
      <c r="I2914" s="2">
        <v>42868</v>
      </c>
      <c r="J2914" t="s">
        <v>7324</v>
      </c>
      <c r="K2914" t="s">
        <v>73</v>
      </c>
      <c r="L2914">
        <v>60623</v>
      </c>
      <c r="M2914">
        <v>1577</v>
      </c>
      <c r="N2914" t="s">
        <v>4980</v>
      </c>
      <c r="O2914">
        <v>17</v>
      </c>
      <c r="P2914">
        <v>2</v>
      </c>
      <c r="Q2914" t="s">
        <v>75</v>
      </c>
      <c r="R2914" t="s">
        <v>8304</v>
      </c>
      <c r="S2914">
        <v>16.68</v>
      </c>
      <c r="T2914">
        <v>222</v>
      </c>
      <c r="U2914" t="s">
        <v>76</v>
      </c>
      <c r="V2914" s="2">
        <v>42873</v>
      </c>
      <c r="W2914" t="s">
        <v>20</v>
      </c>
      <c r="X2914" t="s">
        <v>139</v>
      </c>
      <c r="Y2914" t="s">
        <v>52</v>
      </c>
    </row>
    <row r="2915" spans="1:25" hidden="1" x14ac:dyDescent="0.35">
      <c r="A2915">
        <v>2</v>
      </c>
      <c r="B2915" t="s">
        <v>43</v>
      </c>
      <c r="C2915">
        <v>3</v>
      </c>
      <c r="D2915" t="s">
        <v>26</v>
      </c>
      <c r="E2915" t="s">
        <v>2762</v>
      </c>
      <c r="F2915" t="s">
        <v>13</v>
      </c>
      <c r="G2915" t="s">
        <v>1703</v>
      </c>
      <c r="H2915" s="1">
        <v>0</v>
      </c>
      <c r="I2915" s="2">
        <v>42993</v>
      </c>
      <c r="J2915" t="s">
        <v>3337</v>
      </c>
      <c r="K2915" t="s">
        <v>73</v>
      </c>
      <c r="L2915">
        <v>46203</v>
      </c>
      <c r="M2915">
        <v>659</v>
      </c>
      <c r="N2915" t="s">
        <v>1443</v>
      </c>
      <c r="O2915">
        <v>11</v>
      </c>
      <c r="P2915">
        <v>2</v>
      </c>
      <c r="Q2915" t="s">
        <v>75</v>
      </c>
      <c r="R2915" t="s">
        <v>8304</v>
      </c>
      <c r="S2915">
        <v>11.45</v>
      </c>
      <c r="T2915">
        <v>191</v>
      </c>
      <c r="U2915" t="s">
        <v>19</v>
      </c>
      <c r="V2915" s="2">
        <v>42995</v>
      </c>
      <c r="W2915" t="s">
        <v>20</v>
      </c>
      <c r="X2915" t="s">
        <v>167</v>
      </c>
      <c r="Y2915" t="s">
        <v>42</v>
      </c>
    </row>
    <row r="2916" spans="1:25" hidden="1" x14ac:dyDescent="0.35">
      <c r="A2916">
        <v>2</v>
      </c>
      <c r="B2916" t="s">
        <v>43</v>
      </c>
      <c r="C2916">
        <v>3</v>
      </c>
      <c r="D2916" t="s">
        <v>26</v>
      </c>
      <c r="E2916" t="s">
        <v>2762</v>
      </c>
      <c r="F2916" t="s">
        <v>13</v>
      </c>
      <c r="G2916" t="s">
        <v>1703</v>
      </c>
      <c r="H2916" s="1">
        <v>0</v>
      </c>
      <c r="I2916" s="2">
        <v>42993</v>
      </c>
      <c r="J2916" t="s">
        <v>3337</v>
      </c>
      <c r="K2916" t="s">
        <v>73</v>
      </c>
      <c r="L2916">
        <v>46203</v>
      </c>
      <c r="M2916">
        <v>1048</v>
      </c>
      <c r="N2916" t="s">
        <v>3283</v>
      </c>
      <c r="O2916">
        <v>8</v>
      </c>
      <c r="P2916">
        <v>8</v>
      </c>
      <c r="Q2916" t="s">
        <v>75</v>
      </c>
      <c r="R2916" t="s">
        <v>8304</v>
      </c>
      <c r="S2916">
        <v>8.27</v>
      </c>
      <c r="T2916">
        <v>24</v>
      </c>
      <c r="U2916" t="s">
        <v>19</v>
      </c>
      <c r="V2916" s="2">
        <v>42995</v>
      </c>
      <c r="W2916" t="s">
        <v>20</v>
      </c>
      <c r="X2916" t="s">
        <v>167</v>
      </c>
      <c r="Y2916" t="s">
        <v>49</v>
      </c>
    </row>
    <row r="2917" spans="1:25" x14ac:dyDescent="0.35">
      <c r="A2917">
        <v>7</v>
      </c>
      <c r="B2917" t="s">
        <v>25</v>
      </c>
      <c r="C2917">
        <v>6</v>
      </c>
      <c r="D2917" t="s">
        <v>11</v>
      </c>
      <c r="E2917" t="s">
        <v>27</v>
      </c>
      <c r="F2917" t="s">
        <v>13</v>
      </c>
      <c r="G2917" t="s">
        <v>2199</v>
      </c>
      <c r="H2917" s="1">
        <v>0.2</v>
      </c>
      <c r="I2917" s="2">
        <v>42775</v>
      </c>
      <c r="J2917" t="s">
        <v>2734</v>
      </c>
      <c r="K2917" t="s">
        <v>30</v>
      </c>
      <c r="L2917">
        <v>90049</v>
      </c>
      <c r="M2917">
        <v>747</v>
      </c>
      <c r="N2917" t="s">
        <v>103</v>
      </c>
      <c r="O2917">
        <v>23</v>
      </c>
      <c r="P2917">
        <v>5</v>
      </c>
      <c r="Q2917" t="s">
        <v>32</v>
      </c>
      <c r="R2917" t="s">
        <v>8304</v>
      </c>
      <c r="S2917">
        <v>22.94</v>
      </c>
      <c r="T2917">
        <v>204</v>
      </c>
      <c r="U2917" t="s">
        <v>19</v>
      </c>
      <c r="V2917" s="2">
        <v>42782</v>
      </c>
      <c r="W2917" t="s">
        <v>39</v>
      </c>
      <c r="X2917" t="s">
        <v>34</v>
      </c>
      <c r="Y2917" t="s">
        <v>24</v>
      </c>
    </row>
    <row r="2918" spans="1:25" hidden="1" x14ac:dyDescent="0.35">
      <c r="A2918">
        <v>5</v>
      </c>
      <c r="B2918" t="s">
        <v>43</v>
      </c>
      <c r="C2918">
        <v>6</v>
      </c>
      <c r="D2918" t="s">
        <v>11</v>
      </c>
      <c r="E2918" t="s">
        <v>7055</v>
      </c>
      <c r="F2918" t="s">
        <v>13</v>
      </c>
      <c r="G2918" t="s">
        <v>6908</v>
      </c>
      <c r="H2918" s="1">
        <v>0</v>
      </c>
      <c r="I2918" s="2">
        <v>42922</v>
      </c>
      <c r="J2918" t="s">
        <v>7056</v>
      </c>
      <c r="K2918" t="s">
        <v>102</v>
      </c>
      <c r="L2918">
        <v>1040</v>
      </c>
      <c r="M2918">
        <v>385</v>
      </c>
      <c r="N2918" t="s">
        <v>963</v>
      </c>
      <c r="O2918">
        <v>60</v>
      </c>
      <c r="P2918">
        <v>2</v>
      </c>
      <c r="Q2918" t="s">
        <v>104</v>
      </c>
      <c r="R2918" t="s">
        <v>8304</v>
      </c>
      <c r="S2918">
        <v>60.39</v>
      </c>
      <c r="T2918">
        <v>302</v>
      </c>
      <c r="U2918" t="s">
        <v>76</v>
      </c>
      <c r="V2918" s="2">
        <v>42927</v>
      </c>
      <c r="W2918" t="s">
        <v>39</v>
      </c>
      <c r="X2918" t="s">
        <v>744</v>
      </c>
      <c r="Y2918" t="s">
        <v>22</v>
      </c>
    </row>
    <row r="2919" spans="1:25" hidden="1" x14ac:dyDescent="0.35">
      <c r="A2919">
        <v>3</v>
      </c>
      <c r="B2919" t="s">
        <v>25</v>
      </c>
      <c r="C2919">
        <v>1</v>
      </c>
      <c r="D2919" t="s">
        <v>26</v>
      </c>
      <c r="E2919" t="s">
        <v>372</v>
      </c>
      <c r="F2919" t="s">
        <v>13</v>
      </c>
      <c r="G2919" t="s">
        <v>6917</v>
      </c>
      <c r="H2919" s="1">
        <v>0</v>
      </c>
      <c r="I2919" s="2">
        <v>42801</v>
      </c>
      <c r="J2919" t="s">
        <v>8055</v>
      </c>
      <c r="K2919" t="s">
        <v>102</v>
      </c>
      <c r="L2919">
        <v>19711</v>
      </c>
      <c r="M2919">
        <v>714</v>
      </c>
      <c r="N2919" t="s">
        <v>8171</v>
      </c>
      <c r="O2919">
        <v>15</v>
      </c>
      <c r="P2919">
        <v>2</v>
      </c>
      <c r="Q2919" t="s">
        <v>104</v>
      </c>
      <c r="R2919" t="s">
        <v>92</v>
      </c>
      <c r="S2919">
        <v>14.92</v>
      </c>
      <c r="T2919">
        <v>30</v>
      </c>
      <c r="U2919" t="s">
        <v>76</v>
      </c>
      <c r="V2919" s="2">
        <v>42804</v>
      </c>
      <c r="W2919" t="s">
        <v>130</v>
      </c>
      <c r="X2919" t="s">
        <v>161</v>
      </c>
      <c r="Y2919" t="s">
        <v>54</v>
      </c>
    </row>
    <row r="2920" spans="1:25" hidden="1" x14ac:dyDescent="0.35">
      <c r="A2920">
        <v>3</v>
      </c>
      <c r="B2920" t="s">
        <v>25</v>
      </c>
      <c r="C2920">
        <v>1</v>
      </c>
      <c r="D2920" t="s">
        <v>26</v>
      </c>
      <c r="E2920" t="s">
        <v>372</v>
      </c>
      <c r="F2920" t="s">
        <v>13</v>
      </c>
      <c r="G2920" t="s">
        <v>6917</v>
      </c>
      <c r="H2920" s="1">
        <v>0</v>
      </c>
      <c r="I2920" s="2">
        <v>42801</v>
      </c>
      <c r="J2920" t="s">
        <v>8055</v>
      </c>
      <c r="K2920" t="s">
        <v>102</v>
      </c>
      <c r="L2920">
        <v>19711</v>
      </c>
      <c r="M2920">
        <v>1644</v>
      </c>
      <c r="N2920" t="s">
        <v>2841</v>
      </c>
      <c r="O2920">
        <v>33</v>
      </c>
      <c r="P2920">
        <v>2</v>
      </c>
      <c r="Q2920" t="s">
        <v>104</v>
      </c>
      <c r="R2920" t="s">
        <v>92</v>
      </c>
      <c r="S2920">
        <v>33.25</v>
      </c>
      <c r="T2920">
        <v>69</v>
      </c>
      <c r="U2920" t="s">
        <v>76</v>
      </c>
      <c r="V2920" s="2">
        <v>42804</v>
      </c>
      <c r="W2920" t="s">
        <v>130</v>
      </c>
      <c r="X2920" t="s">
        <v>161</v>
      </c>
      <c r="Y2920" t="s">
        <v>54</v>
      </c>
    </row>
    <row r="2921" spans="1:25" hidden="1" x14ac:dyDescent="0.35">
      <c r="A2921">
        <v>3</v>
      </c>
      <c r="B2921" t="s">
        <v>25</v>
      </c>
      <c r="C2921">
        <v>1</v>
      </c>
      <c r="D2921" t="s">
        <v>50</v>
      </c>
      <c r="E2921" t="s">
        <v>372</v>
      </c>
      <c r="F2921" t="s">
        <v>13</v>
      </c>
      <c r="G2921" t="s">
        <v>6917</v>
      </c>
      <c r="H2921" s="1">
        <v>0</v>
      </c>
      <c r="I2921" s="2">
        <v>42801</v>
      </c>
      <c r="J2921" t="s">
        <v>8055</v>
      </c>
      <c r="K2921" t="s">
        <v>102</v>
      </c>
      <c r="L2921">
        <v>19711</v>
      </c>
      <c r="M2921">
        <v>1096</v>
      </c>
      <c r="N2921" t="s">
        <v>599</v>
      </c>
      <c r="O2921">
        <v>53</v>
      </c>
      <c r="P2921">
        <v>3</v>
      </c>
      <c r="Q2921" t="s">
        <v>104</v>
      </c>
      <c r="R2921" t="s">
        <v>92</v>
      </c>
      <c r="S2921">
        <v>52.73</v>
      </c>
      <c r="T2921">
        <v>120</v>
      </c>
      <c r="U2921" t="s">
        <v>76</v>
      </c>
      <c r="V2921" s="2">
        <v>42804</v>
      </c>
      <c r="W2921" t="s">
        <v>130</v>
      </c>
      <c r="X2921" t="s">
        <v>161</v>
      </c>
      <c r="Y2921" t="s">
        <v>113</v>
      </c>
    </row>
    <row r="2922" spans="1:25" hidden="1" x14ac:dyDescent="0.35">
      <c r="A2922">
        <v>3</v>
      </c>
      <c r="B2922" t="s">
        <v>25</v>
      </c>
      <c r="C2922">
        <v>1</v>
      </c>
      <c r="D2922" t="s">
        <v>50</v>
      </c>
      <c r="E2922" t="s">
        <v>372</v>
      </c>
      <c r="F2922" t="s">
        <v>13</v>
      </c>
      <c r="G2922" t="s">
        <v>6917</v>
      </c>
      <c r="H2922" s="1">
        <v>0</v>
      </c>
      <c r="I2922" s="2">
        <v>42801</v>
      </c>
      <c r="J2922" t="s">
        <v>8055</v>
      </c>
      <c r="K2922" t="s">
        <v>102</v>
      </c>
      <c r="L2922">
        <v>19711</v>
      </c>
      <c r="M2922">
        <v>995</v>
      </c>
      <c r="N2922" t="s">
        <v>4722</v>
      </c>
      <c r="O2922">
        <v>171</v>
      </c>
      <c r="P2922">
        <v>3</v>
      </c>
      <c r="Q2922" t="s">
        <v>104</v>
      </c>
      <c r="R2922" t="s">
        <v>92</v>
      </c>
      <c r="S2922">
        <v>170.51</v>
      </c>
      <c r="T2922">
        <v>588</v>
      </c>
      <c r="U2922" t="s">
        <v>76</v>
      </c>
      <c r="V2922" s="2">
        <v>42804</v>
      </c>
      <c r="W2922" t="s">
        <v>130</v>
      </c>
      <c r="X2922" t="s">
        <v>161</v>
      </c>
      <c r="Y2922" t="s">
        <v>52</v>
      </c>
    </row>
    <row r="2923" spans="1:25" hidden="1" x14ac:dyDescent="0.35">
      <c r="A2923">
        <v>7</v>
      </c>
      <c r="B2923" t="s">
        <v>25</v>
      </c>
      <c r="C2923">
        <v>6</v>
      </c>
      <c r="D2923" t="s">
        <v>26</v>
      </c>
      <c r="E2923" t="s">
        <v>519</v>
      </c>
      <c r="F2923" t="s">
        <v>13</v>
      </c>
      <c r="G2923" t="s">
        <v>520</v>
      </c>
      <c r="H2923" s="1">
        <v>0.2</v>
      </c>
      <c r="I2923" s="2">
        <v>42737</v>
      </c>
      <c r="J2923" t="s">
        <v>521</v>
      </c>
      <c r="K2923" t="s">
        <v>102</v>
      </c>
      <c r="L2923">
        <v>44256</v>
      </c>
      <c r="M2923">
        <v>215</v>
      </c>
      <c r="N2923" t="s">
        <v>522</v>
      </c>
      <c r="O2923">
        <v>9</v>
      </c>
      <c r="P2923">
        <v>2</v>
      </c>
      <c r="Q2923" t="s">
        <v>104</v>
      </c>
      <c r="R2923" t="s">
        <v>92</v>
      </c>
      <c r="S2923">
        <v>8.8800000000000008</v>
      </c>
      <c r="T2923">
        <v>24</v>
      </c>
      <c r="U2923" t="s">
        <v>33</v>
      </c>
      <c r="V2923" s="2">
        <v>42744</v>
      </c>
      <c r="W2923" t="s">
        <v>39</v>
      </c>
      <c r="X2923" t="s">
        <v>309</v>
      </c>
      <c r="Y2923" t="s">
        <v>35</v>
      </c>
    </row>
    <row r="2924" spans="1:25" hidden="1" x14ac:dyDescent="0.35">
      <c r="A2924">
        <v>7</v>
      </c>
      <c r="B2924" t="s">
        <v>25</v>
      </c>
      <c r="C2924">
        <v>6</v>
      </c>
      <c r="D2924" t="s">
        <v>11</v>
      </c>
      <c r="E2924" t="s">
        <v>519</v>
      </c>
      <c r="F2924" t="s">
        <v>13</v>
      </c>
      <c r="G2924" t="s">
        <v>520</v>
      </c>
      <c r="H2924" s="1">
        <v>0.5</v>
      </c>
      <c r="I2924" s="2">
        <v>42737</v>
      </c>
      <c r="J2924" t="s">
        <v>521</v>
      </c>
      <c r="K2924" t="s">
        <v>102</v>
      </c>
      <c r="L2924">
        <v>44256</v>
      </c>
      <c r="M2924">
        <v>1228</v>
      </c>
      <c r="N2924" t="s">
        <v>8110</v>
      </c>
      <c r="O2924">
        <v>-244</v>
      </c>
      <c r="P2924">
        <v>5</v>
      </c>
      <c r="Q2924" t="s">
        <v>104</v>
      </c>
      <c r="R2924" t="s">
        <v>92</v>
      </c>
      <c r="S2924">
        <v>-244.32</v>
      </c>
      <c r="T2924">
        <v>452</v>
      </c>
      <c r="U2924" t="s">
        <v>33</v>
      </c>
      <c r="V2924" s="2">
        <v>42744</v>
      </c>
      <c r="W2924" t="s">
        <v>39</v>
      </c>
      <c r="X2924" t="s">
        <v>309</v>
      </c>
      <c r="Y2924" t="s">
        <v>22</v>
      </c>
    </row>
    <row r="2925" spans="1:25" hidden="1" x14ac:dyDescent="0.35">
      <c r="A2925">
        <v>7</v>
      </c>
      <c r="B2925" t="s">
        <v>25</v>
      </c>
      <c r="C2925">
        <v>6</v>
      </c>
      <c r="D2925" t="s">
        <v>50</v>
      </c>
      <c r="E2925" t="s">
        <v>519</v>
      </c>
      <c r="F2925" t="s">
        <v>13</v>
      </c>
      <c r="G2925" t="s">
        <v>520</v>
      </c>
      <c r="H2925" s="1">
        <v>0.4</v>
      </c>
      <c r="I2925" s="2">
        <v>42737</v>
      </c>
      <c r="J2925" t="s">
        <v>521</v>
      </c>
      <c r="K2925" t="s">
        <v>102</v>
      </c>
      <c r="L2925">
        <v>44256</v>
      </c>
      <c r="M2925">
        <v>1486</v>
      </c>
      <c r="N2925" t="s">
        <v>291</v>
      </c>
      <c r="O2925">
        <v>-15</v>
      </c>
      <c r="P2925">
        <v>3</v>
      </c>
      <c r="Q2925" t="s">
        <v>104</v>
      </c>
      <c r="R2925" t="s">
        <v>92</v>
      </c>
      <c r="S2925">
        <v>-14.7</v>
      </c>
      <c r="T2925">
        <v>63</v>
      </c>
      <c r="U2925" t="s">
        <v>33</v>
      </c>
      <c r="V2925" s="2">
        <v>42744</v>
      </c>
      <c r="W2925" t="s">
        <v>39</v>
      </c>
      <c r="X2925" t="s">
        <v>309</v>
      </c>
      <c r="Y2925" t="s">
        <v>52</v>
      </c>
    </row>
    <row r="2926" spans="1:25" hidden="1" x14ac:dyDescent="0.35">
      <c r="A2926">
        <v>7</v>
      </c>
      <c r="B2926" t="s">
        <v>25</v>
      </c>
      <c r="C2926">
        <v>6</v>
      </c>
      <c r="D2926" t="s">
        <v>50</v>
      </c>
      <c r="E2926" t="s">
        <v>519</v>
      </c>
      <c r="F2926" t="s">
        <v>13</v>
      </c>
      <c r="G2926" t="s">
        <v>520</v>
      </c>
      <c r="H2926" s="1">
        <v>0.7</v>
      </c>
      <c r="I2926" s="2">
        <v>42737</v>
      </c>
      <c r="J2926" t="s">
        <v>521</v>
      </c>
      <c r="K2926" t="s">
        <v>102</v>
      </c>
      <c r="L2926">
        <v>44256</v>
      </c>
      <c r="M2926">
        <v>432</v>
      </c>
      <c r="N2926" t="s">
        <v>523</v>
      </c>
      <c r="O2926">
        <v>-950</v>
      </c>
      <c r="P2926">
        <v>9</v>
      </c>
      <c r="Q2926" t="s">
        <v>104</v>
      </c>
      <c r="R2926" t="s">
        <v>92</v>
      </c>
      <c r="S2926">
        <v>-950.4</v>
      </c>
      <c r="T2926">
        <v>1188</v>
      </c>
      <c r="U2926" t="s">
        <v>33</v>
      </c>
      <c r="V2926" s="2">
        <v>42744</v>
      </c>
      <c r="W2926" t="s">
        <v>39</v>
      </c>
      <c r="X2926" t="s">
        <v>309</v>
      </c>
      <c r="Y2926" t="s">
        <v>422</v>
      </c>
    </row>
    <row r="2927" spans="1:25" hidden="1" x14ac:dyDescent="0.35">
      <c r="A2927">
        <v>7</v>
      </c>
      <c r="B2927" t="s">
        <v>25</v>
      </c>
      <c r="C2927">
        <v>6</v>
      </c>
      <c r="D2927" t="s">
        <v>50</v>
      </c>
      <c r="E2927" t="s">
        <v>519</v>
      </c>
      <c r="F2927" t="s">
        <v>13</v>
      </c>
      <c r="G2927" t="s">
        <v>520</v>
      </c>
      <c r="H2927" s="1">
        <v>0.2</v>
      </c>
      <c r="I2927" s="2">
        <v>42737</v>
      </c>
      <c r="J2927" t="s">
        <v>521</v>
      </c>
      <c r="K2927" t="s">
        <v>102</v>
      </c>
      <c r="L2927">
        <v>44256</v>
      </c>
      <c r="M2927">
        <v>1471</v>
      </c>
      <c r="N2927" t="s">
        <v>524</v>
      </c>
      <c r="O2927">
        <v>4</v>
      </c>
      <c r="P2927">
        <v>2</v>
      </c>
      <c r="Q2927" t="s">
        <v>104</v>
      </c>
      <c r="R2927" t="s">
        <v>92</v>
      </c>
      <c r="S2927">
        <v>4.4800000000000004</v>
      </c>
      <c r="T2927">
        <v>90</v>
      </c>
      <c r="U2927" t="s">
        <v>33</v>
      </c>
      <c r="V2927" s="2">
        <v>42744</v>
      </c>
      <c r="W2927" t="s">
        <v>39</v>
      </c>
      <c r="X2927" t="s">
        <v>309</v>
      </c>
      <c r="Y2927" t="s">
        <v>113</v>
      </c>
    </row>
    <row r="2928" spans="1:25" hidden="1" x14ac:dyDescent="0.35">
      <c r="A2928">
        <v>7</v>
      </c>
      <c r="B2928" t="s">
        <v>25</v>
      </c>
      <c r="C2928">
        <v>6</v>
      </c>
      <c r="D2928" t="s">
        <v>26</v>
      </c>
      <c r="E2928" t="s">
        <v>2762</v>
      </c>
      <c r="F2928" t="s">
        <v>13</v>
      </c>
      <c r="G2928" t="s">
        <v>5212</v>
      </c>
      <c r="H2928" s="1">
        <v>0</v>
      </c>
      <c r="I2928" s="2">
        <v>42859</v>
      </c>
      <c r="J2928" t="s">
        <v>6215</v>
      </c>
      <c r="K2928" t="s">
        <v>73</v>
      </c>
      <c r="L2928">
        <v>46203</v>
      </c>
      <c r="M2928">
        <v>1102</v>
      </c>
      <c r="N2928" t="s">
        <v>4398</v>
      </c>
      <c r="O2928">
        <v>35</v>
      </c>
      <c r="P2928">
        <v>7</v>
      </c>
      <c r="Q2928" t="s">
        <v>75</v>
      </c>
      <c r="R2928" t="s">
        <v>8304</v>
      </c>
      <c r="S2928">
        <v>35.26</v>
      </c>
      <c r="T2928">
        <v>126</v>
      </c>
      <c r="U2928" t="s">
        <v>33</v>
      </c>
      <c r="V2928" s="2">
        <v>42866</v>
      </c>
      <c r="W2928" t="s">
        <v>39</v>
      </c>
      <c r="X2928" t="s">
        <v>167</v>
      </c>
      <c r="Y2928" t="s">
        <v>49</v>
      </c>
    </row>
    <row r="2929" spans="1:25" x14ac:dyDescent="0.35">
      <c r="A2929">
        <v>4</v>
      </c>
      <c r="B2929" t="s">
        <v>43</v>
      </c>
      <c r="C2929">
        <v>6</v>
      </c>
      <c r="D2929" t="s">
        <v>26</v>
      </c>
      <c r="E2929" t="s">
        <v>88</v>
      </c>
      <c r="F2929" t="s">
        <v>13</v>
      </c>
      <c r="G2929" t="s">
        <v>7636</v>
      </c>
      <c r="H2929" s="1">
        <v>0.2</v>
      </c>
      <c r="I2929" s="2">
        <v>43059</v>
      </c>
      <c r="J2929" t="s">
        <v>7706</v>
      </c>
      <c r="K2929" t="s">
        <v>30</v>
      </c>
      <c r="L2929">
        <v>94122</v>
      </c>
      <c r="M2929">
        <v>413</v>
      </c>
      <c r="N2929" t="s">
        <v>1092</v>
      </c>
      <c r="O2929">
        <v>8</v>
      </c>
      <c r="P2929">
        <v>9</v>
      </c>
      <c r="Q2929" t="s">
        <v>32</v>
      </c>
      <c r="R2929" t="s">
        <v>8304</v>
      </c>
      <c r="S2929">
        <v>7.56</v>
      </c>
      <c r="T2929">
        <v>24</v>
      </c>
      <c r="U2929" t="s">
        <v>76</v>
      </c>
      <c r="V2929" s="2">
        <v>43063</v>
      </c>
      <c r="W2929" t="s">
        <v>39</v>
      </c>
      <c r="X2929" t="s">
        <v>34</v>
      </c>
      <c r="Y2929" t="s">
        <v>54</v>
      </c>
    </row>
    <row r="2930" spans="1:25" hidden="1" x14ac:dyDescent="0.35">
      <c r="A2930">
        <v>5</v>
      </c>
      <c r="B2930" t="s">
        <v>25</v>
      </c>
      <c r="C2930">
        <v>3</v>
      </c>
      <c r="D2930" t="s">
        <v>26</v>
      </c>
      <c r="E2930" t="s">
        <v>1389</v>
      </c>
      <c r="F2930" t="s">
        <v>13</v>
      </c>
      <c r="G2930" t="s">
        <v>1167</v>
      </c>
      <c r="H2930" s="1">
        <v>0</v>
      </c>
      <c r="I2930" s="2">
        <v>43048</v>
      </c>
      <c r="J2930" t="s">
        <v>7887</v>
      </c>
      <c r="K2930" t="s">
        <v>102</v>
      </c>
      <c r="L2930">
        <v>11572</v>
      </c>
      <c r="M2930">
        <v>1554</v>
      </c>
      <c r="N2930" t="s">
        <v>2966</v>
      </c>
      <c r="O2930">
        <v>5</v>
      </c>
      <c r="P2930">
        <v>5</v>
      </c>
      <c r="Q2930" t="s">
        <v>104</v>
      </c>
      <c r="R2930" t="s">
        <v>92</v>
      </c>
      <c r="S2930">
        <v>4.8899999999999997</v>
      </c>
      <c r="T2930">
        <v>245</v>
      </c>
      <c r="U2930" t="s">
        <v>19</v>
      </c>
      <c r="V2930" s="2">
        <v>43053</v>
      </c>
      <c r="W2930" t="s">
        <v>20</v>
      </c>
      <c r="X2930" t="s">
        <v>175</v>
      </c>
      <c r="Y2930" t="s">
        <v>42</v>
      </c>
    </row>
    <row r="2931" spans="1:25" hidden="1" x14ac:dyDescent="0.35">
      <c r="A2931">
        <v>5</v>
      </c>
      <c r="B2931" t="s">
        <v>25</v>
      </c>
      <c r="C2931">
        <v>3</v>
      </c>
      <c r="D2931" t="s">
        <v>26</v>
      </c>
      <c r="E2931" t="s">
        <v>1389</v>
      </c>
      <c r="F2931" t="s">
        <v>13</v>
      </c>
      <c r="G2931" t="s">
        <v>1167</v>
      </c>
      <c r="H2931" s="1">
        <v>0</v>
      </c>
      <c r="I2931" s="2">
        <v>43048</v>
      </c>
      <c r="J2931" t="s">
        <v>7887</v>
      </c>
      <c r="K2931" t="s">
        <v>102</v>
      </c>
      <c r="L2931">
        <v>11572</v>
      </c>
      <c r="M2931">
        <v>1292</v>
      </c>
      <c r="N2931" t="s">
        <v>118</v>
      </c>
      <c r="O2931">
        <v>6</v>
      </c>
      <c r="P2931">
        <v>6</v>
      </c>
      <c r="Q2931" t="s">
        <v>104</v>
      </c>
      <c r="R2931" t="s">
        <v>92</v>
      </c>
      <c r="S2931">
        <v>5.75</v>
      </c>
      <c r="T2931">
        <v>12</v>
      </c>
      <c r="U2931" t="s">
        <v>19</v>
      </c>
      <c r="V2931" s="2">
        <v>43053</v>
      </c>
      <c r="W2931" t="s">
        <v>20</v>
      </c>
      <c r="X2931" t="s">
        <v>175</v>
      </c>
      <c r="Y2931" t="s">
        <v>119</v>
      </c>
    </row>
    <row r="2932" spans="1:25" hidden="1" x14ac:dyDescent="0.35">
      <c r="A2932">
        <v>5</v>
      </c>
      <c r="B2932" t="s">
        <v>25</v>
      </c>
      <c r="C2932">
        <v>3</v>
      </c>
      <c r="D2932" t="s">
        <v>50</v>
      </c>
      <c r="E2932" t="s">
        <v>1389</v>
      </c>
      <c r="F2932" t="s">
        <v>13</v>
      </c>
      <c r="G2932" t="s">
        <v>1167</v>
      </c>
      <c r="H2932" s="1">
        <v>0</v>
      </c>
      <c r="I2932" s="2">
        <v>43048</v>
      </c>
      <c r="J2932" t="s">
        <v>7887</v>
      </c>
      <c r="K2932" t="s">
        <v>102</v>
      </c>
      <c r="L2932">
        <v>11572</v>
      </c>
      <c r="M2932">
        <v>125</v>
      </c>
      <c r="N2932" t="s">
        <v>4752</v>
      </c>
      <c r="O2932">
        <v>6</v>
      </c>
      <c r="P2932">
        <v>2</v>
      </c>
      <c r="Q2932" t="s">
        <v>104</v>
      </c>
      <c r="R2932" t="s">
        <v>92</v>
      </c>
      <c r="S2932">
        <v>6.01</v>
      </c>
      <c r="T2932">
        <v>14</v>
      </c>
      <c r="U2932" t="s">
        <v>19</v>
      </c>
      <c r="V2932" s="2">
        <v>43053</v>
      </c>
      <c r="W2932" t="s">
        <v>20</v>
      </c>
      <c r="X2932" t="s">
        <v>175</v>
      </c>
      <c r="Y2932" t="s">
        <v>113</v>
      </c>
    </row>
    <row r="2933" spans="1:25" hidden="1" x14ac:dyDescent="0.35">
      <c r="A2933">
        <v>5</v>
      </c>
      <c r="B2933" t="s">
        <v>25</v>
      </c>
      <c r="C2933">
        <v>3</v>
      </c>
      <c r="D2933" t="s">
        <v>50</v>
      </c>
      <c r="E2933" t="s">
        <v>1389</v>
      </c>
      <c r="F2933" t="s">
        <v>13</v>
      </c>
      <c r="G2933" t="s">
        <v>1167</v>
      </c>
      <c r="H2933" s="1">
        <v>0</v>
      </c>
      <c r="I2933" s="2">
        <v>43048</v>
      </c>
      <c r="J2933" t="s">
        <v>7887</v>
      </c>
      <c r="K2933" t="s">
        <v>102</v>
      </c>
      <c r="L2933">
        <v>11572</v>
      </c>
      <c r="M2933">
        <v>1026</v>
      </c>
      <c r="N2933" t="s">
        <v>4751</v>
      </c>
      <c r="O2933">
        <v>54</v>
      </c>
      <c r="P2933">
        <v>5</v>
      </c>
      <c r="Q2933" t="s">
        <v>104</v>
      </c>
      <c r="R2933" t="s">
        <v>92</v>
      </c>
      <c r="S2933">
        <v>54</v>
      </c>
      <c r="T2933">
        <v>900</v>
      </c>
      <c r="U2933" t="s">
        <v>19</v>
      </c>
      <c r="V2933" s="2">
        <v>43053</v>
      </c>
      <c r="W2933" t="s">
        <v>20</v>
      </c>
      <c r="X2933" t="s">
        <v>175</v>
      </c>
      <c r="Y2933" t="s">
        <v>113</v>
      </c>
    </row>
    <row r="2934" spans="1:25" hidden="1" x14ac:dyDescent="0.35">
      <c r="A2934">
        <v>4</v>
      </c>
      <c r="B2934" t="s">
        <v>43</v>
      </c>
      <c r="C2934">
        <v>6</v>
      </c>
      <c r="D2934" t="s">
        <v>26</v>
      </c>
      <c r="E2934" t="s">
        <v>672</v>
      </c>
      <c r="F2934" t="s">
        <v>13</v>
      </c>
      <c r="G2934" t="s">
        <v>16</v>
      </c>
      <c r="H2934" s="1">
        <v>0.2</v>
      </c>
      <c r="I2934" s="2">
        <v>42971</v>
      </c>
      <c r="J2934" t="s">
        <v>1287</v>
      </c>
      <c r="K2934" t="s">
        <v>73</v>
      </c>
      <c r="L2934">
        <v>76017</v>
      </c>
      <c r="M2934">
        <v>866</v>
      </c>
      <c r="N2934" t="s">
        <v>1197</v>
      </c>
      <c r="O2934">
        <v>125</v>
      </c>
      <c r="P2934">
        <v>7</v>
      </c>
      <c r="Q2934" t="s">
        <v>75</v>
      </c>
      <c r="R2934" t="s">
        <v>8304</v>
      </c>
      <c r="S2934">
        <v>124.93</v>
      </c>
      <c r="T2934">
        <v>999</v>
      </c>
      <c r="U2934" t="s">
        <v>19</v>
      </c>
      <c r="V2934" s="2">
        <v>42975</v>
      </c>
      <c r="W2934" t="s">
        <v>39</v>
      </c>
      <c r="X2934" t="s">
        <v>77</v>
      </c>
      <c r="Y2934" t="s">
        <v>42</v>
      </c>
    </row>
    <row r="2935" spans="1:25" hidden="1" x14ac:dyDescent="0.35">
      <c r="A2935">
        <v>4</v>
      </c>
      <c r="B2935" t="s">
        <v>43</v>
      </c>
      <c r="C2935">
        <v>6</v>
      </c>
      <c r="D2935" t="s">
        <v>26</v>
      </c>
      <c r="E2935" t="s">
        <v>672</v>
      </c>
      <c r="F2935" t="s">
        <v>13</v>
      </c>
      <c r="G2935" t="s">
        <v>16</v>
      </c>
      <c r="H2935" s="1">
        <v>0.2</v>
      </c>
      <c r="I2935" s="2">
        <v>42971</v>
      </c>
      <c r="J2935" t="s">
        <v>1287</v>
      </c>
      <c r="K2935" t="s">
        <v>73</v>
      </c>
      <c r="L2935">
        <v>76017</v>
      </c>
      <c r="M2935">
        <v>1483</v>
      </c>
      <c r="N2935" t="s">
        <v>1288</v>
      </c>
      <c r="O2935">
        <v>-136</v>
      </c>
      <c r="P2935">
        <v>14</v>
      </c>
      <c r="Q2935" t="s">
        <v>75</v>
      </c>
      <c r="R2935" t="s">
        <v>8304</v>
      </c>
      <c r="S2935">
        <v>-135.77000000000001</v>
      </c>
      <c r="T2935">
        <v>724</v>
      </c>
      <c r="U2935" t="s">
        <v>19</v>
      </c>
      <c r="V2935" s="2">
        <v>42975</v>
      </c>
      <c r="W2935" t="s">
        <v>39</v>
      </c>
      <c r="X2935" t="s">
        <v>77</v>
      </c>
      <c r="Y2935" t="s">
        <v>42</v>
      </c>
    </row>
    <row r="2936" spans="1:25" hidden="1" x14ac:dyDescent="0.35">
      <c r="A2936">
        <v>4</v>
      </c>
      <c r="B2936" t="s">
        <v>43</v>
      </c>
      <c r="C2936">
        <v>6</v>
      </c>
      <c r="D2936" t="s">
        <v>11</v>
      </c>
      <c r="E2936" t="s">
        <v>672</v>
      </c>
      <c r="F2936" t="s">
        <v>13</v>
      </c>
      <c r="G2936" t="s">
        <v>16</v>
      </c>
      <c r="H2936" s="1">
        <v>0.3</v>
      </c>
      <c r="I2936" s="2">
        <v>42971</v>
      </c>
      <c r="J2936" t="s">
        <v>1287</v>
      </c>
      <c r="K2936" t="s">
        <v>73</v>
      </c>
      <c r="L2936">
        <v>76017</v>
      </c>
      <c r="M2936">
        <v>848</v>
      </c>
      <c r="N2936" t="s">
        <v>315</v>
      </c>
      <c r="O2936">
        <v>-118</v>
      </c>
      <c r="P2936">
        <v>5</v>
      </c>
      <c r="Q2936" t="s">
        <v>75</v>
      </c>
      <c r="R2936" t="s">
        <v>8304</v>
      </c>
      <c r="S2936">
        <v>-118.13</v>
      </c>
      <c r="T2936">
        <v>919</v>
      </c>
      <c r="U2936" t="s">
        <v>19</v>
      </c>
      <c r="V2936" s="2">
        <v>42975</v>
      </c>
      <c r="W2936" t="s">
        <v>39</v>
      </c>
      <c r="X2936" t="s">
        <v>77</v>
      </c>
      <c r="Y2936" t="s">
        <v>41</v>
      </c>
    </row>
    <row r="2937" spans="1:25" hidden="1" x14ac:dyDescent="0.35">
      <c r="A2937">
        <v>4</v>
      </c>
      <c r="B2937" t="s">
        <v>43</v>
      </c>
      <c r="C2937">
        <v>6</v>
      </c>
      <c r="D2937" t="s">
        <v>26</v>
      </c>
      <c r="E2937" t="s">
        <v>672</v>
      </c>
      <c r="F2937" t="s">
        <v>13</v>
      </c>
      <c r="G2937" t="s">
        <v>16</v>
      </c>
      <c r="H2937" s="1">
        <v>0.8</v>
      </c>
      <c r="I2937" s="2">
        <v>42971</v>
      </c>
      <c r="J2937" t="s">
        <v>1287</v>
      </c>
      <c r="K2937" t="s">
        <v>73</v>
      </c>
      <c r="L2937">
        <v>76017</v>
      </c>
      <c r="M2937">
        <v>237</v>
      </c>
      <c r="N2937" t="s">
        <v>8155</v>
      </c>
      <c r="O2937">
        <v>-4</v>
      </c>
      <c r="P2937">
        <v>3</v>
      </c>
      <c r="Q2937" t="s">
        <v>75</v>
      </c>
      <c r="R2937" t="s">
        <v>8304</v>
      </c>
      <c r="S2937">
        <v>-4.22</v>
      </c>
      <c r="T2937">
        <v>3</v>
      </c>
      <c r="U2937" t="s">
        <v>19</v>
      </c>
      <c r="V2937" s="2">
        <v>42975</v>
      </c>
      <c r="W2937" t="s">
        <v>39</v>
      </c>
      <c r="X2937" t="s">
        <v>77</v>
      </c>
      <c r="Y2937" t="s">
        <v>54</v>
      </c>
    </row>
    <row r="2938" spans="1:25" hidden="1" x14ac:dyDescent="0.35">
      <c r="A2938">
        <v>4</v>
      </c>
      <c r="B2938" t="s">
        <v>43</v>
      </c>
      <c r="C2938">
        <v>6</v>
      </c>
      <c r="D2938" t="s">
        <v>50</v>
      </c>
      <c r="E2938" t="s">
        <v>1409</v>
      </c>
      <c r="F2938" t="s">
        <v>13</v>
      </c>
      <c r="G2938" t="s">
        <v>1482</v>
      </c>
      <c r="H2938" s="1">
        <v>0.2</v>
      </c>
      <c r="I2938" s="2">
        <v>42841</v>
      </c>
      <c r="J2938" t="s">
        <v>4990</v>
      </c>
      <c r="K2938" t="s">
        <v>73</v>
      </c>
      <c r="L2938">
        <v>60201</v>
      </c>
      <c r="M2938">
        <v>1018</v>
      </c>
      <c r="N2938" t="s">
        <v>4991</v>
      </c>
      <c r="O2938">
        <v>-5</v>
      </c>
      <c r="P2938">
        <v>3</v>
      </c>
      <c r="Q2938" t="s">
        <v>75</v>
      </c>
      <c r="R2938" t="s">
        <v>8304</v>
      </c>
      <c r="S2938">
        <v>-4.9000000000000004</v>
      </c>
      <c r="T2938">
        <v>44</v>
      </c>
      <c r="U2938" t="s">
        <v>19</v>
      </c>
      <c r="V2938" s="2">
        <v>42845</v>
      </c>
      <c r="W2938" t="s">
        <v>39</v>
      </c>
      <c r="X2938" t="s">
        <v>139</v>
      </c>
      <c r="Y2938" t="s">
        <v>113</v>
      </c>
    </row>
    <row r="2939" spans="1:25" hidden="1" x14ac:dyDescent="0.35">
      <c r="A2939">
        <v>4</v>
      </c>
      <c r="B2939" t="s">
        <v>43</v>
      </c>
      <c r="C2939">
        <v>6</v>
      </c>
      <c r="D2939" t="s">
        <v>50</v>
      </c>
      <c r="E2939" t="s">
        <v>1409</v>
      </c>
      <c r="F2939" t="s">
        <v>13</v>
      </c>
      <c r="G2939" t="s">
        <v>1482</v>
      </c>
      <c r="H2939" s="1">
        <v>0.2</v>
      </c>
      <c r="I2939" s="2">
        <v>42841</v>
      </c>
      <c r="J2939" t="s">
        <v>4990</v>
      </c>
      <c r="K2939" t="s">
        <v>73</v>
      </c>
      <c r="L2939">
        <v>60201</v>
      </c>
      <c r="M2939">
        <v>406</v>
      </c>
      <c r="N2939" t="s">
        <v>5003</v>
      </c>
      <c r="O2939">
        <v>486</v>
      </c>
      <c r="P2939">
        <v>4</v>
      </c>
      <c r="Q2939" t="s">
        <v>75</v>
      </c>
      <c r="R2939" t="s">
        <v>8304</v>
      </c>
      <c r="S2939">
        <v>485.99</v>
      </c>
      <c r="T2939">
        <v>1440</v>
      </c>
      <c r="U2939" t="s">
        <v>19</v>
      </c>
      <c r="V2939" s="2">
        <v>42845</v>
      </c>
      <c r="W2939" t="s">
        <v>39</v>
      </c>
      <c r="X2939" t="s">
        <v>139</v>
      </c>
      <c r="Y2939" t="s">
        <v>727</v>
      </c>
    </row>
    <row r="2940" spans="1:25" x14ac:dyDescent="0.35">
      <c r="A2940">
        <v>5</v>
      </c>
      <c r="B2940" t="s">
        <v>43</v>
      </c>
      <c r="C2940">
        <v>6</v>
      </c>
      <c r="D2940" t="s">
        <v>26</v>
      </c>
      <c r="E2940" t="s">
        <v>572</v>
      </c>
      <c r="F2940" t="s">
        <v>13</v>
      </c>
      <c r="G2940" t="s">
        <v>2140</v>
      </c>
      <c r="H2940" s="1">
        <v>0.2</v>
      </c>
      <c r="I2940" s="2">
        <v>43083</v>
      </c>
      <c r="J2940" t="s">
        <v>4636</v>
      </c>
      <c r="K2940" t="s">
        <v>30</v>
      </c>
      <c r="L2940">
        <v>92105</v>
      </c>
      <c r="M2940">
        <v>1650</v>
      </c>
      <c r="N2940" t="s">
        <v>3967</v>
      </c>
      <c r="O2940">
        <v>3</v>
      </c>
      <c r="P2940">
        <v>2</v>
      </c>
      <c r="Q2940" t="s">
        <v>32</v>
      </c>
      <c r="R2940" t="s">
        <v>8304</v>
      </c>
      <c r="S2940">
        <v>2.73</v>
      </c>
      <c r="T2940">
        <v>8</v>
      </c>
      <c r="U2940" t="s">
        <v>19</v>
      </c>
      <c r="V2940" s="2">
        <v>43088</v>
      </c>
      <c r="W2940" t="s">
        <v>39</v>
      </c>
      <c r="X2940" t="s">
        <v>34</v>
      </c>
      <c r="Y2940" t="s">
        <v>54</v>
      </c>
    </row>
    <row r="2941" spans="1:25" hidden="1" x14ac:dyDescent="0.35">
      <c r="A2941">
        <v>0</v>
      </c>
      <c r="B2941" t="s">
        <v>10</v>
      </c>
      <c r="C2941">
        <v>0</v>
      </c>
      <c r="D2941" t="s">
        <v>26</v>
      </c>
      <c r="E2941" t="s">
        <v>122</v>
      </c>
      <c r="F2941" t="s">
        <v>13</v>
      </c>
      <c r="G2941" t="s">
        <v>1722</v>
      </c>
      <c r="H2941" s="1">
        <v>0.8</v>
      </c>
      <c r="I2941" s="2">
        <v>42804</v>
      </c>
      <c r="J2941" t="s">
        <v>3207</v>
      </c>
      <c r="K2941" t="s">
        <v>73</v>
      </c>
      <c r="L2941">
        <v>77041</v>
      </c>
      <c r="M2941">
        <v>67</v>
      </c>
      <c r="N2941" t="s">
        <v>2990</v>
      </c>
      <c r="O2941">
        <v>-2</v>
      </c>
      <c r="P2941">
        <v>2</v>
      </c>
      <c r="Q2941" t="s">
        <v>75</v>
      </c>
      <c r="R2941" t="s">
        <v>8304</v>
      </c>
      <c r="S2941">
        <v>-1.89</v>
      </c>
      <c r="T2941">
        <v>1</v>
      </c>
      <c r="U2941" t="s">
        <v>19</v>
      </c>
      <c r="V2941" s="2">
        <v>42804</v>
      </c>
      <c r="W2941" t="s">
        <v>773</v>
      </c>
      <c r="X2941" t="s">
        <v>77</v>
      </c>
      <c r="Y2941" t="s">
        <v>54</v>
      </c>
    </row>
    <row r="2942" spans="1:25" hidden="1" x14ac:dyDescent="0.35">
      <c r="A2942">
        <v>4</v>
      </c>
      <c r="B2942" t="s">
        <v>43</v>
      </c>
      <c r="C2942">
        <v>6</v>
      </c>
      <c r="D2942" t="s">
        <v>11</v>
      </c>
      <c r="E2942" t="s">
        <v>1550</v>
      </c>
      <c r="F2942" t="s">
        <v>13</v>
      </c>
      <c r="G2942" t="s">
        <v>7041</v>
      </c>
      <c r="H2942" s="1">
        <v>0</v>
      </c>
      <c r="I2942" s="2">
        <v>42932</v>
      </c>
      <c r="J2942" t="s">
        <v>7050</v>
      </c>
      <c r="K2942" t="s">
        <v>102</v>
      </c>
      <c r="L2942">
        <v>21215</v>
      </c>
      <c r="M2942">
        <v>764</v>
      </c>
      <c r="N2942" t="s">
        <v>8118</v>
      </c>
      <c r="O2942">
        <v>44</v>
      </c>
      <c r="P2942">
        <v>1</v>
      </c>
      <c r="Q2942" t="s">
        <v>104</v>
      </c>
      <c r="R2942" t="s">
        <v>8304</v>
      </c>
      <c r="S2942">
        <v>43.78</v>
      </c>
      <c r="T2942">
        <v>151</v>
      </c>
      <c r="U2942" t="s">
        <v>76</v>
      </c>
      <c r="V2942" s="2">
        <v>42936</v>
      </c>
      <c r="W2942" t="s">
        <v>39</v>
      </c>
      <c r="X2942" t="s">
        <v>1549</v>
      </c>
      <c r="Y2942" t="s">
        <v>24</v>
      </c>
    </row>
    <row r="2943" spans="1:25" hidden="1" x14ac:dyDescent="0.35">
      <c r="A2943">
        <v>4</v>
      </c>
      <c r="B2943" t="s">
        <v>43</v>
      </c>
      <c r="C2943">
        <v>6</v>
      </c>
      <c r="D2943" t="s">
        <v>26</v>
      </c>
      <c r="E2943" t="s">
        <v>1550</v>
      </c>
      <c r="F2943" t="s">
        <v>13</v>
      </c>
      <c r="G2943" t="s">
        <v>7041</v>
      </c>
      <c r="H2943" s="1">
        <v>0</v>
      </c>
      <c r="I2943" s="2">
        <v>42932</v>
      </c>
      <c r="J2943" t="s">
        <v>7050</v>
      </c>
      <c r="K2943" t="s">
        <v>102</v>
      </c>
      <c r="L2943">
        <v>21215</v>
      </c>
      <c r="M2943">
        <v>41</v>
      </c>
      <c r="N2943" t="s">
        <v>8255</v>
      </c>
      <c r="O2943">
        <v>5</v>
      </c>
      <c r="P2943">
        <v>4</v>
      </c>
      <c r="Q2943" t="s">
        <v>104</v>
      </c>
      <c r="R2943" t="s">
        <v>8304</v>
      </c>
      <c r="S2943">
        <v>5.41</v>
      </c>
      <c r="T2943">
        <v>12</v>
      </c>
      <c r="U2943" t="s">
        <v>76</v>
      </c>
      <c r="V2943" s="2">
        <v>42936</v>
      </c>
      <c r="W2943" t="s">
        <v>39</v>
      </c>
      <c r="X2943" t="s">
        <v>1549</v>
      </c>
      <c r="Y2943" t="s">
        <v>176</v>
      </c>
    </row>
    <row r="2944" spans="1:25" hidden="1" x14ac:dyDescent="0.35">
      <c r="A2944">
        <v>4</v>
      </c>
      <c r="B2944" t="s">
        <v>43</v>
      </c>
      <c r="C2944">
        <v>6</v>
      </c>
      <c r="D2944" t="s">
        <v>26</v>
      </c>
      <c r="E2944" t="s">
        <v>1550</v>
      </c>
      <c r="F2944" t="s">
        <v>13</v>
      </c>
      <c r="G2944" t="s">
        <v>7041</v>
      </c>
      <c r="H2944" s="1">
        <v>0</v>
      </c>
      <c r="I2944" s="2">
        <v>42932</v>
      </c>
      <c r="J2944" t="s">
        <v>7050</v>
      </c>
      <c r="K2944" t="s">
        <v>102</v>
      </c>
      <c r="L2944">
        <v>21215</v>
      </c>
      <c r="M2944">
        <v>1626</v>
      </c>
      <c r="N2944" t="s">
        <v>875</v>
      </c>
      <c r="O2944">
        <v>63</v>
      </c>
      <c r="P2944">
        <v>9</v>
      </c>
      <c r="Q2944" t="s">
        <v>104</v>
      </c>
      <c r="R2944" t="s">
        <v>8304</v>
      </c>
      <c r="S2944">
        <v>63.13</v>
      </c>
      <c r="T2944">
        <v>137</v>
      </c>
      <c r="U2944" t="s">
        <v>76</v>
      </c>
      <c r="V2944" s="2">
        <v>42936</v>
      </c>
      <c r="W2944" t="s">
        <v>39</v>
      </c>
      <c r="X2944" t="s">
        <v>1549</v>
      </c>
      <c r="Y2944" t="s">
        <v>119</v>
      </c>
    </row>
    <row r="2945" spans="1:25" hidden="1" x14ac:dyDescent="0.35">
      <c r="A2945">
        <v>4</v>
      </c>
      <c r="B2945" t="s">
        <v>43</v>
      </c>
      <c r="C2945">
        <v>6</v>
      </c>
      <c r="D2945" t="s">
        <v>26</v>
      </c>
      <c r="E2945" t="s">
        <v>843</v>
      </c>
      <c r="F2945" t="s">
        <v>13</v>
      </c>
      <c r="G2945" t="s">
        <v>5230</v>
      </c>
      <c r="H2945" s="1">
        <v>0.2</v>
      </c>
      <c r="I2945" s="2">
        <v>42904</v>
      </c>
      <c r="J2945" t="s">
        <v>6512</v>
      </c>
      <c r="K2945" t="s">
        <v>16</v>
      </c>
      <c r="L2945">
        <v>33178</v>
      </c>
      <c r="M2945">
        <v>522</v>
      </c>
      <c r="N2945" t="s">
        <v>755</v>
      </c>
      <c r="O2945">
        <v>4</v>
      </c>
      <c r="P2945">
        <v>4</v>
      </c>
      <c r="Q2945" t="s">
        <v>18</v>
      </c>
      <c r="R2945" t="s">
        <v>8304</v>
      </c>
      <c r="S2945">
        <v>3.58</v>
      </c>
      <c r="T2945">
        <v>14</v>
      </c>
      <c r="U2945" t="s">
        <v>33</v>
      </c>
      <c r="V2945" s="2">
        <v>42908</v>
      </c>
      <c r="W2945" t="s">
        <v>39</v>
      </c>
      <c r="X2945" t="s">
        <v>40</v>
      </c>
      <c r="Y2945" t="s">
        <v>49</v>
      </c>
    </row>
    <row r="2946" spans="1:25" hidden="1" x14ac:dyDescent="0.35">
      <c r="A2946">
        <v>7</v>
      </c>
      <c r="B2946" t="s">
        <v>25</v>
      </c>
      <c r="C2946">
        <v>6</v>
      </c>
      <c r="D2946" t="s">
        <v>50</v>
      </c>
      <c r="E2946" t="s">
        <v>305</v>
      </c>
      <c r="F2946" t="s">
        <v>13</v>
      </c>
      <c r="G2946" t="s">
        <v>5476</v>
      </c>
      <c r="H2946" s="1">
        <v>0</v>
      </c>
      <c r="I2946" s="2">
        <v>42997</v>
      </c>
      <c r="J2946" t="s">
        <v>6779</v>
      </c>
      <c r="K2946" t="s">
        <v>16</v>
      </c>
      <c r="L2946">
        <v>31907</v>
      </c>
      <c r="M2946">
        <v>957</v>
      </c>
      <c r="N2946" t="s">
        <v>4791</v>
      </c>
      <c r="O2946">
        <v>23</v>
      </c>
      <c r="P2946">
        <v>4</v>
      </c>
      <c r="Q2946" t="s">
        <v>18</v>
      </c>
      <c r="R2946" t="s">
        <v>8304</v>
      </c>
      <c r="S2946">
        <v>23.23</v>
      </c>
      <c r="T2946">
        <v>66</v>
      </c>
      <c r="U2946" t="s">
        <v>33</v>
      </c>
      <c r="V2946" s="2">
        <v>43004</v>
      </c>
      <c r="W2946" t="s">
        <v>39</v>
      </c>
      <c r="X2946" t="s">
        <v>761</v>
      </c>
      <c r="Y2946" t="s">
        <v>113</v>
      </c>
    </row>
    <row r="2947" spans="1:25" hidden="1" x14ac:dyDescent="0.35">
      <c r="A2947">
        <v>4</v>
      </c>
      <c r="B2947" t="s">
        <v>43</v>
      </c>
      <c r="C2947">
        <v>6</v>
      </c>
      <c r="D2947" t="s">
        <v>26</v>
      </c>
      <c r="E2947" t="s">
        <v>65</v>
      </c>
      <c r="F2947" t="s">
        <v>13</v>
      </c>
      <c r="G2947" t="s">
        <v>2295</v>
      </c>
      <c r="H2947" s="1">
        <v>0.2</v>
      </c>
      <c r="I2947" s="2">
        <v>42949</v>
      </c>
      <c r="J2947" t="s">
        <v>4642</v>
      </c>
      <c r="K2947" t="s">
        <v>30</v>
      </c>
      <c r="L2947">
        <v>98105</v>
      </c>
      <c r="M2947">
        <v>902</v>
      </c>
      <c r="N2947" t="s">
        <v>2853</v>
      </c>
      <c r="O2947">
        <v>2</v>
      </c>
      <c r="P2947">
        <v>2</v>
      </c>
      <c r="Q2947" t="s">
        <v>32</v>
      </c>
      <c r="R2947" t="s">
        <v>8304</v>
      </c>
      <c r="S2947">
        <v>2.15</v>
      </c>
      <c r="T2947">
        <v>6</v>
      </c>
      <c r="U2947" t="s">
        <v>19</v>
      </c>
      <c r="V2947" s="2">
        <v>42953</v>
      </c>
      <c r="W2947" t="s">
        <v>39</v>
      </c>
      <c r="X2947" t="s">
        <v>69</v>
      </c>
      <c r="Y2947" t="s">
        <v>54</v>
      </c>
    </row>
    <row r="2948" spans="1:25" hidden="1" x14ac:dyDescent="0.35">
      <c r="A2948">
        <v>4</v>
      </c>
      <c r="B2948" t="s">
        <v>43</v>
      </c>
      <c r="C2948">
        <v>6</v>
      </c>
      <c r="D2948" t="s">
        <v>50</v>
      </c>
      <c r="E2948" t="s">
        <v>65</v>
      </c>
      <c r="F2948" t="s">
        <v>13</v>
      </c>
      <c r="G2948" t="s">
        <v>2295</v>
      </c>
      <c r="H2948" s="1">
        <v>0.2</v>
      </c>
      <c r="I2948" s="2">
        <v>42949</v>
      </c>
      <c r="J2948" t="s">
        <v>4642</v>
      </c>
      <c r="K2948" t="s">
        <v>30</v>
      </c>
      <c r="L2948">
        <v>98105</v>
      </c>
      <c r="M2948">
        <v>1224</v>
      </c>
      <c r="N2948" t="s">
        <v>5021</v>
      </c>
      <c r="O2948">
        <v>42</v>
      </c>
      <c r="P2948">
        <v>2</v>
      </c>
      <c r="Q2948" t="s">
        <v>32</v>
      </c>
      <c r="R2948" t="s">
        <v>8304</v>
      </c>
      <c r="S2948">
        <v>41.88</v>
      </c>
      <c r="T2948">
        <v>558</v>
      </c>
      <c r="U2948" t="s">
        <v>19</v>
      </c>
      <c r="V2948" s="2">
        <v>42953</v>
      </c>
      <c r="W2948" t="s">
        <v>39</v>
      </c>
      <c r="X2948" t="s">
        <v>69</v>
      </c>
      <c r="Y2948" t="s">
        <v>422</v>
      </c>
    </row>
    <row r="2949" spans="1:25" hidden="1" x14ac:dyDescent="0.35">
      <c r="A2949">
        <v>4</v>
      </c>
      <c r="B2949" t="s">
        <v>43</v>
      </c>
      <c r="C2949">
        <v>6</v>
      </c>
      <c r="D2949" t="s">
        <v>26</v>
      </c>
      <c r="E2949" t="s">
        <v>201</v>
      </c>
      <c r="F2949" t="s">
        <v>13</v>
      </c>
      <c r="G2949" t="s">
        <v>5300</v>
      </c>
      <c r="H2949" s="1">
        <v>0</v>
      </c>
      <c r="I2949" s="2">
        <v>42773</v>
      </c>
      <c r="J2949" t="s">
        <v>6456</v>
      </c>
      <c r="K2949" t="s">
        <v>16</v>
      </c>
      <c r="L2949">
        <v>22153</v>
      </c>
      <c r="M2949">
        <v>1754</v>
      </c>
      <c r="N2949" t="s">
        <v>558</v>
      </c>
      <c r="O2949">
        <v>6</v>
      </c>
      <c r="P2949">
        <v>2</v>
      </c>
      <c r="Q2949" t="s">
        <v>18</v>
      </c>
      <c r="R2949" t="s">
        <v>8304</v>
      </c>
      <c r="S2949">
        <v>6.35</v>
      </c>
      <c r="T2949">
        <v>13</v>
      </c>
      <c r="U2949" t="s">
        <v>33</v>
      </c>
      <c r="V2949" s="2">
        <v>42777</v>
      </c>
      <c r="W2949" t="s">
        <v>39</v>
      </c>
      <c r="X2949" t="s">
        <v>205</v>
      </c>
      <c r="Y2949" t="s">
        <v>64</v>
      </c>
    </row>
    <row r="2950" spans="1:25" hidden="1" x14ac:dyDescent="0.35">
      <c r="A2950">
        <v>4</v>
      </c>
      <c r="B2950" t="s">
        <v>43</v>
      </c>
      <c r="C2950">
        <v>6</v>
      </c>
      <c r="D2950" t="s">
        <v>26</v>
      </c>
      <c r="E2950" t="s">
        <v>201</v>
      </c>
      <c r="F2950" t="s">
        <v>13</v>
      </c>
      <c r="G2950" t="s">
        <v>5300</v>
      </c>
      <c r="H2950" s="1">
        <v>0</v>
      </c>
      <c r="I2950" s="2">
        <v>42773</v>
      </c>
      <c r="J2950" t="s">
        <v>6456</v>
      </c>
      <c r="K2950" t="s">
        <v>16</v>
      </c>
      <c r="L2950">
        <v>22153</v>
      </c>
      <c r="M2950">
        <v>396</v>
      </c>
      <c r="N2950" t="s">
        <v>3846</v>
      </c>
      <c r="O2950">
        <v>146</v>
      </c>
      <c r="P2950">
        <v>5</v>
      </c>
      <c r="Q2950" t="s">
        <v>18</v>
      </c>
      <c r="R2950" t="s">
        <v>8304</v>
      </c>
      <c r="S2950">
        <v>146.24</v>
      </c>
      <c r="T2950">
        <v>311</v>
      </c>
      <c r="U2950" t="s">
        <v>33</v>
      </c>
      <c r="V2950" s="2">
        <v>42777</v>
      </c>
      <c r="W2950" t="s">
        <v>39</v>
      </c>
      <c r="X2950" t="s">
        <v>205</v>
      </c>
      <c r="Y2950" t="s">
        <v>119</v>
      </c>
    </row>
    <row r="2951" spans="1:25" hidden="1" x14ac:dyDescent="0.35">
      <c r="A2951">
        <v>4</v>
      </c>
      <c r="B2951" t="s">
        <v>43</v>
      </c>
      <c r="C2951">
        <v>6</v>
      </c>
      <c r="D2951" t="s">
        <v>26</v>
      </c>
      <c r="E2951" t="s">
        <v>99</v>
      </c>
      <c r="F2951" t="s">
        <v>13</v>
      </c>
      <c r="G2951" t="s">
        <v>2131</v>
      </c>
      <c r="H2951" s="1">
        <v>0.2</v>
      </c>
      <c r="I2951" s="2">
        <v>43049</v>
      </c>
      <c r="J2951" t="s">
        <v>4219</v>
      </c>
      <c r="K2951" t="s">
        <v>102</v>
      </c>
      <c r="L2951">
        <v>19140</v>
      </c>
      <c r="M2951">
        <v>907</v>
      </c>
      <c r="N2951" t="s">
        <v>4220</v>
      </c>
      <c r="O2951">
        <v>43</v>
      </c>
      <c r="P2951">
        <v>6</v>
      </c>
      <c r="Q2951" t="s">
        <v>104</v>
      </c>
      <c r="R2951" t="s">
        <v>8304</v>
      </c>
      <c r="S2951">
        <v>43.32</v>
      </c>
      <c r="T2951">
        <v>578</v>
      </c>
      <c r="U2951" t="s">
        <v>19</v>
      </c>
      <c r="V2951" s="2">
        <v>43053</v>
      </c>
      <c r="W2951" t="s">
        <v>39</v>
      </c>
      <c r="X2951" t="s">
        <v>105</v>
      </c>
      <c r="Y2951" t="s">
        <v>42</v>
      </c>
    </row>
    <row r="2952" spans="1:25" hidden="1" x14ac:dyDescent="0.35">
      <c r="A2952">
        <v>4</v>
      </c>
      <c r="B2952" t="s">
        <v>43</v>
      </c>
      <c r="C2952">
        <v>6</v>
      </c>
      <c r="D2952" t="s">
        <v>11</v>
      </c>
      <c r="E2952" t="s">
        <v>106</v>
      </c>
      <c r="F2952" t="s">
        <v>13</v>
      </c>
      <c r="G2952" t="s">
        <v>1830</v>
      </c>
      <c r="H2952" s="1">
        <v>0</v>
      </c>
      <c r="I2952" s="2">
        <v>42886</v>
      </c>
      <c r="J2952" t="s">
        <v>2654</v>
      </c>
      <c r="K2952" t="s">
        <v>30</v>
      </c>
      <c r="L2952">
        <v>84057</v>
      </c>
      <c r="M2952">
        <v>1228</v>
      </c>
      <c r="N2952" t="s">
        <v>8128</v>
      </c>
      <c r="O2952">
        <v>141</v>
      </c>
      <c r="P2952">
        <v>7</v>
      </c>
      <c r="Q2952" t="s">
        <v>32</v>
      </c>
      <c r="R2952" t="s">
        <v>8304</v>
      </c>
      <c r="S2952">
        <v>140.69</v>
      </c>
      <c r="T2952">
        <v>1407</v>
      </c>
      <c r="U2952" t="s">
        <v>19</v>
      </c>
      <c r="V2952" s="2">
        <v>42890</v>
      </c>
      <c r="W2952" t="s">
        <v>39</v>
      </c>
      <c r="X2952" t="s">
        <v>87</v>
      </c>
      <c r="Y2952" t="s">
        <v>22</v>
      </c>
    </row>
    <row r="2953" spans="1:25" hidden="1" x14ac:dyDescent="0.35">
      <c r="A2953">
        <v>4</v>
      </c>
      <c r="B2953" t="s">
        <v>43</v>
      </c>
      <c r="C2953">
        <v>6</v>
      </c>
      <c r="D2953" t="s">
        <v>26</v>
      </c>
      <c r="E2953" t="s">
        <v>106</v>
      </c>
      <c r="F2953" t="s">
        <v>13</v>
      </c>
      <c r="G2953" t="s">
        <v>1830</v>
      </c>
      <c r="H2953" s="1">
        <v>0</v>
      </c>
      <c r="I2953" s="2">
        <v>42886</v>
      </c>
      <c r="J2953" t="s">
        <v>2654</v>
      </c>
      <c r="K2953" t="s">
        <v>30</v>
      </c>
      <c r="L2953">
        <v>84057</v>
      </c>
      <c r="M2953">
        <v>662</v>
      </c>
      <c r="N2953" t="s">
        <v>3916</v>
      </c>
      <c r="O2953">
        <v>61</v>
      </c>
      <c r="P2953">
        <v>2</v>
      </c>
      <c r="Q2953" t="s">
        <v>32</v>
      </c>
      <c r="R2953" t="s">
        <v>8304</v>
      </c>
      <c r="S2953">
        <v>61.39</v>
      </c>
      <c r="T2953">
        <v>323</v>
      </c>
      <c r="U2953" t="s">
        <v>19</v>
      </c>
      <c r="V2953" s="2">
        <v>42890</v>
      </c>
      <c r="W2953" t="s">
        <v>39</v>
      </c>
      <c r="X2953" t="s">
        <v>87</v>
      </c>
      <c r="Y2953" t="s">
        <v>42</v>
      </c>
    </row>
    <row r="2954" spans="1:25" hidden="1" x14ac:dyDescent="0.35">
      <c r="A2954">
        <v>4</v>
      </c>
      <c r="B2954" t="s">
        <v>43</v>
      </c>
      <c r="C2954">
        <v>6</v>
      </c>
      <c r="D2954" t="s">
        <v>26</v>
      </c>
      <c r="E2954" t="s">
        <v>106</v>
      </c>
      <c r="F2954" t="s">
        <v>13</v>
      </c>
      <c r="G2954" t="s">
        <v>1830</v>
      </c>
      <c r="H2954" s="1">
        <v>0</v>
      </c>
      <c r="I2954" s="2">
        <v>42886</v>
      </c>
      <c r="J2954" t="s">
        <v>2654</v>
      </c>
      <c r="K2954" t="s">
        <v>30</v>
      </c>
      <c r="L2954">
        <v>84057</v>
      </c>
      <c r="M2954">
        <v>1442</v>
      </c>
      <c r="N2954" t="s">
        <v>857</v>
      </c>
      <c r="O2954">
        <v>8</v>
      </c>
      <c r="P2954">
        <v>5</v>
      </c>
      <c r="Q2954" t="s">
        <v>32</v>
      </c>
      <c r="R2954" t="s">
        <v>8304</v>
      </c>
      <c r="S2954">
        <v>7.56</v>
      </c>
      <c r="T2954">
        <v>16</v>
      </c>
      <c r="U2954" t="s">
        <v>19</v>
      </c>
      <c r="V2954" s="2">
        <v>42890</v>
      </c>
      <c r="W2954" t="s">
        <v>39</v>
      </c>
      <c r="X2954" t="s">
        <v>87</v>
      </c>
      <c r="Y2954" t="s">
        <v>35</v>
      </c>
    </row>
    <row r="2955" spans="1:25" hidden="1" x14ac:dyDescent="0.35">
      <c r="A2955">
        <v>2</v>
      </c>
      <c r="B2955" t="s">
        <v>43</v>
      </c>
      <c r="C2955">
        <v>3</v>
      </c>
      <c r="D2955" t="s">
        <v>50</v>
      </c>
      <c r="E2955" t="s">
        <v>781</v>
      </c>
      <c r="F2955" t="s">
        <v>13</v>
      </c>
      <c r="G2955" t="s">
        <v>2550</v>
      </c>
      <c r="H2955" s="1">
        <v>0.2</v>
      </c>
      <c r="I2955" s="2">
        <v>43002</v>
      </c>
      <c r="J2955" t="s">
        <v>4933</v>
      </c>
      <c r="K2955" t="s">
        <v>30</v>
      </c>
      <c r="L2955">
        <v>85705</v>
      </c>
      <c r="M2955">
        <v>1400</v>
      </c>
      <c r="N2955" t="s">
        <v>4934</v>
      </c>
      <c r="O2955">
        <v>13</v>
      </c>
      <c r="P2955">
        <v>2</v>
      </c>
      <c r="Q2955" t="s">
        <v>32</v>
      </c>
      <c r="R2955" t="s">
        <v>8304</v>
      </c>
      <c r="S2955">
        <v>13.17</v>
      </c>
      <c r="T2955">
        <v>35</v>
      </c>
      <c r="U2955" t="s">
        <v>19</v>
      </c>
      <c r="V2955" s="2">
        <v>43004</v>
      </c>
      <c r="W2955" t="s">
        <v>20</v>
      </c>
      <c r="X2955" t="s">
        <v>199</v>
      </c>
      <c r="Y2955" t="s">
        <v>52</v>
      </c>
    </row>
    <row r="2956" spans="1:25" hidden="1" x14ac:dyDescent="0.35">
      <c r="A2956">
        <v>3</v>
      </c>
      <c r="B2956" t="s">
        <v>25</v>
      </c>
      <c r="C2956">
        <v>1</v>
      </c>
      <c r="D2956" t="s">
        <v>11</v>
      </c>
      <c r="E2956" t="s">
        <v>372</v>
      </c>
      <c r="F2956" t="s">
        <v>13</v>
      </c>
      <c r="G2956" t="s">
        <v>884</v>
      </c>
      <c r="H2956" s="1">
        <v>0.2</v>
      </c>
      <c r="I2956" s="2">
        <v>43084</v>
      </c>
      <c r="J2956" t="s">
        <v>1590</v>
      </c>
      <c r="K2956" t="s">
        <v>102</v>
      </c>
      <c r="L2956">
        <v>43055</v>
      </c>
      <c r="M2956">
        <v>871</v>
      </c>
      <c r="N2956" t="s">
        <v>8165</v>
      </c>
      <c r="O2956">
        <v>69</v>
      </c>
      <c r="P2956">
        <v>7</v>
      </c>
      <c r="Q2956" t="s">
        <v>104</v>
      </c>
      <c r="R2956" t="s">
        <v>8304</v>
      </c>
      <c r="S2956">
        <v>69</v>
      </c>
      <c r="T2956">
        <v>263</v>
      </c>
      <c r="U2956" t="s">
        <v>19</v>
      </c>
      <c r="V2956" s="2">
        <v>43087</v>
      </c>
      <c r="W2956" t="s">
        <v>130</v>
      </c>
      <c r="X2956" t="s">
        <v>309</v>
      </c>
      <c r="Y2956" t="s">
        <v>47</v>
      </c>
    </row>
    <row r="2957" spans="1:25" hidden="1" x14ac:dyDescent="0.35">
      <c r="A2957">
        <v>3</v>
      </c>
      <c r="B2957" t="s">
        <v>25</v>
      </c>
      <c r="C2957">
        <v>1</v>
      </c>
      <c r="D2957" t="s">
        <v>50</v>
      </c>
      <c r="E2957" t="s">
        <v>372</v>
      </c>
      <c r="F2957" t="s">
        <v>13</v>
      </c>
      <c r="G2957" t="s">
        <v>884</v>
      </c>
      <c r="H2957" s="1">
        <v>0.2</v>
      </c>
      <c r="I2957" s="2">
        <v>43084</v>
      </c>
      <c r="J2957" t="s">
        <v>1590</v>
      </c>
      <c r="K2957" t="s">
        <v>102</v>
      </c>
      <c r="L2957">
        <v>43055</v>
      </c>
      <c r="M2957">
        <v>1283</v>
      </c>
      <c r="N2957" t="s">
        <v>4755</v>
      </c>
      <c r="O2957">
        <v>608</v>
      </c>
      <c r="P2957">
        <v>6</v>
      </c>
      <c r="Q2957" t="s">
        <v>104</v>
      </c>
      <c r="R2957" t="s">
        <v>8304</v>
      </c>
      <c r="S2957">
        <v>607.61</v>
      </c>
      <c r="T2957">
        <v>2025</v>
      </c>
      <c r="U2957" t="s">
        <v>19</v>
      </c>
      <c r="V2957" s="2">
        <v>43087</v>
      </c>
      <c r="W2957" t="s">
        <v>130</v>
      </c>
      <c r="X2957" t="s">
        <v>309</v>
      </c>
      <c r="Y2957" t="s">
        <v>113</v>
      </c>
    </row>
    <row r="2958" spans="1:25" hidden="1" x14ac:dyDescent="0.35">
      <c r="A2958">
        <v>3</v>
      </c>
      <c r="B2958" t="s">
        <v>25</v>
      </c>
      <c r="C2958">
        <v>1</v>
      </c>
      <c r="D2958" t="s">
        <v>50</v>
      </c>
      <c r="E2958" t="s">
        <v>372</v>
      </c>
      <c r="F2958" t="s">
        <v>13</v>
      </c>
      <c r="G2958" t="s">
        <v>884</v>
      </c>
      <c r="H2958" s="1">
        <v>0.4</v>
      </c>
      <c r="I2958" s="2">
        <v>43084</v>
      </c>
      <c r="J2958" t="s">
        <v>1590</v>
      </c>
      <c r="K2958" t="s">
        <v>102</v>
      </c>
      <c r="L2958">
        <v>43055</v>
      </c>
      <c r="M2958">
        <v>1247</v>
      </c>
      <c r="N2958" t="s">
        <v>4756</v>
      </c>
      <c r="O2958">
        <v>-17</v>
      </c>
      <c r="P2958">
        <v>2</v>
      </c>
      <c r="Q2958" t="s">
        <v>104</v>
      </c>
      <c r="R2958" t="s">
        <v>8304</v>
      </c>
      <c r="S2958">
        <v>-17</v>
      </c>
      <c r="T2958">
        <v>102</v>
      </c>
      <c r="U2958" t="s">
        <v>19</v>
      </c>
      <c r="V2958" s="2">
        <v>43087</v>
      </c>
      <c r="W2958" t="s">
        <v>130</v>
      </c>
      <c r="X2958" t="s">
        <v>309</v>
      </c>
      <c r="Y2958" t="s">
        <v>52</v>
      </c>
    </row>
    <row r="2959" spans="1:25" hidden="1" x14ac:dyDescent="0.35">
      <c r="A2959">
        <v>3</v>
      </c>
      <c r="B2959" t="s">
        <v>25</v>
      </c>
      <c r="C2959">
        <v>1</v>
      </c>
      <c r="D2959" t="s">
        <v>50</v>
      </c>
      <c r="E2959" t="s">
        <v>372</v>
      </c>
      <c r="F2959" t="s">
        <v>13</v>
      </c>
      <c r="G2959" t="s">
        <v>884</v>
      </c>
      <c r="H2959" s="1">
        <v>0.7</v>
      </c>
      <c r="I2959" s="2">
        <v>43084</v>
      </c>
      <c r="J2959" t="s">
        <v>1590</v>
      </c>
      <c r="K2959" t="s">
        <v>102</v>
      </c>
      <c r="L2959">
        <v>43055</v>
      </c>
      <c r="M2959">
        <v>476</v>
      </c>
      <c r="N2959" t="s">
        <v>4760</v>
      </c>
      <c r="O2959">
        <v>-2640</v>
      </c>
      <c r="P2959">
        <v>2</v>
      </c>
      <c r="Q2959" t="s">
        <v>104</v>
      </c>
      <c r="R2959" t="s">
        <v>8304</v>
      </c>
      <c r="S2959">
        <v>-2639.99</v>
      </c>
      <c r="T2959">
        <v>1800</v>
      </c>
      <c r="U2959" t="s">
        <v>19</v>
      </c>
      <c r="V2959" s="2">
        <v>43087</v>
      </c>
      <c r="W2959" t="s">
        <v>130</v>
      </c>
      <c r="X2959" t="s">
        <v>309</v>
      </c>
      <c r="Y2959" t="s">
        <v>422</v>
      </c>
    </row>
    <row r="2960" spans="1:25" hidden="1" x14ac:dyDescent="0.35">
      <c r="A2960">
        <v>5</v>
      </c>
      <c r="B2960" t="s">
        <v>43</v>
      </c>
      <c r="C2960">
        <v>6</v>
      </c>
      <c r="D2960" t="s">
        <v>26</v>
      </c>
      <c r="E2960" t="s">
        <v>171</v>
      </c>
      <c r="F2960" t="s">
        <v>13</v>
      </c>
      <c r="G2960" t="s">
        <v>469</v>
      </c>
      <c r="H2960" s="1">
        <v>0.2</v>
      </c>
      <c r="I2960" s="2">
        <v>43072</v>
      </c>
      <c r="J2960" t="s">
        <v>1091</v>
      </c>
      <c r="K2960" t="s">
        <v>102</v>
      </c>
      <c r="L2960">
        <v>10009</v>
      </c>
      <c r="M2960">
        <v>413</v>
      </c>
      <c r="N2960" t="s">
        <v>1092</v>
      </c>
      <c r="O2960">
        <v>3</v>
      </c>
      <c r="P2960">
        <v>4</v>
      </c>
      <c r="Q2960" t="s">
        <v>104</v>
      </c>
      <c r="R2960" t="s">
        <v>8304</v>
      </c>
      <c r="S2960">
        <v>3.36</v>
      </c>
      <c r="T2960">
        <v>11</v>
      </c>
      <c r="U2960" t="s">
        <v>76</v>
      </c>
      <c r="V2960" s="2">
        <v>43077</v>
      </c>
      <c r="W2960" t="s">
        <v>39</v>
      </c>
      <c r="X2960" t="s">
        <v>175</v>
      </c>
      <c r="Y2960" t="s">
        <v>54</v>
      </c>
    </row>
    <row r="2961" spans="1:25" hidden="1" x14ac:dyDescent="0.35">
      <c r="A2961">
        <v>5</v>
      </c>
      <c r="B2961" t="s">
        <v>43</v>
      </c>
      <c r="C2961">
        <v>6</v>
      </c>
      <c r="D2961" t="s">
        <v>26</v>
      </c>
      <c r="E2961" t="s">
        <v>4285</v>
      </c>
      <c r="F2961" t="s">
        <v>13</v>
      </c>
      <c r="G2961" t="s">
        <v>1462</v>
      </c>
      <c r="H2961" s="1">
        <v>0</v>
      </c>
      <c r="I2961" s="2">
        <v>42862</v>
      </c>
      <c r="J2961" t="s">
        <v>4286</v>
      </c>
      <c r="K2961" t="s">
        <v>16</v>
      </c>
      <c r="L2961">
        <v>42301</v>
      </c>
      <c r="M2961">
        <v>1695</v>
      </c>
      <c r="N2961" t="s">
        <v>3198</v>
      </c>
      <c r="O2961">
        <v>21</v>
      </c>
      <c r="P2961">
        <v>2</v>
      </c>
      <c r="Q2961" t="s">
        <v>18</v>
      </c>
      <c r="R2961" t="s">
        <v>8304</v>
      </c>
      <c r="S2961">
        <v>21.01</v>
      </c>
      <c r="T2961">
        <v>46</v>
      </c>
      <c r="U2961" t="s">
        <v>19</v>
      </c>
      <c r="V2961" s="2">
        <v>42867</v>
      </c>
      <c r="W2961" t="s">
        <v>39</v>
      </c>
      <c r="X2961" t="s">
        <v>21</v>
      </c>
      <c r="Y2961" t="s">
        <v>64</v>
      </c>
    </row>
    <row r="2962" spans="1:25" x14ac:dyDescent="0.35">
      <c r="A2962">
        <v>5</v>
      </c>
      <c r="B2962" t="s">
        <v>43</v>
      </c>
      <c r="C2962">
        <v>6</v>
      </c>
      <c r="D2962" t="s">
        <v>26</v>
      </c>
      <c r="E2962" t="s">
        <v>2613</v>
      </c>
      <c r="F2962" t="s">
        <v>13</v>
      </c>
      <c r="G2962" t="s">
        <v>824</v>
      </c>
      <c r="H2962" s="1">
        <v>0</v>
      </c>
      <c r="I2962" s="2">
        <v>42942</v>
      </c>
      <c r="J2962" t="s">
        <v>6604</v>
      </c>
      <c r="K2962" t="s">
        <v>30</v>
      </c>
      <c r="L2962">
        <v>93030</v>
      </c>
      <c r="M2962">
        <v>1150</v>
      </c>
      <c r="N2962" t="s">
        <v>3123</v>
      </c>
      <c r="O2962">
        <v>26</v>
      </c>
      <c r="P2962">
        <v>5</v>
      </c>
      <c r="Q2962" t="s">
        <v>32</v>
      </c>
      <c r="R2962" t="s">
        <v>8304</v>
      </c>
      <c r="S2962">
        <v>25.79</v>
      </c>
      <c r="T2962">
        <v>99</v>
      </c>
      <c r="U2962" t="s">
        <v>33</v>
      </c>
      <c r="V2962" s="2">
        <v>42947</v>
      </c>
      <c r="W2962" t="s">
        <v>39</v>
      </c>
      <c r="X2962" t="s">
        <v>34</v>
      </c>
      <c r="Y2962" t="s">
        <v>49</v>
      </c>
    </row>
    <row r="2963" spans="1:25" x14ac:dyDescent="0.35">
      <c r="A2963">
        <v>5</v>
      </c>
      <c r="B2963" t="s">
        <v>43</v>
      </c>
      <c r="C2963">
        <v>6</v>
      </c>
      <c r="D2963" t="s">
        <v>26</v>
      </c>
      <c r="E2963" t="s">
        <v>2613</v>
      </c>
      <c r="F2963" t="s">
        <v>13</v>
      </c>
      <c r="G2963" t="s">
        <v>824</v>
      </c>
      <c r="H2963" s="1">
        <v>0.2</v>
      </c>
      <c r="I2963" s="2">
        <v>42942</v>
      </c>
      <c r="J2963" t="s">
        <v>6604</v>
      </c>
      <c r="K2963" t="s">
        <v>30</v>
      </c>
      <c r="L2963">
        <v>93030</v>
      </c>
      <c r="M2963">
        <v>57</v>
      </c>
      <c r="N2963" t="s">
        <v>8181</v>
      </c>
      <c r="O2963">
        <v>3</v>
      </c>
      <c r="P2963">
        <v>3</v>
      </c>
      <c r="Q2963" t="s">
        <v>32</v>
      </c>
      <c r="R2963" t="s">
        <v>8304</v>
      </c>
      <c r="S2963">
        <v>3.09</v>
      </c>
      <c r="T2963">
        <v>9</v>
      </c>
      <c r="U2963" t="s">
        <v>33</v>
      </c>
      <c r="V2963" s="2">
        <v>42947</v>
      </c>
      <c r="W2963" t="s">
        <v>39</v>
      </c>
      <c r="X2963" t="s">
        <v>34</v>
      </c>
      <c r="Y2963" t="s">
        <v>54</v>
      </c>
    </row>
    <row r="2964" spans="1:25" x14ac:dyDescent="0.35">
      <c r="A2964">
        <v>5</v>
      </c>
      <c r="B2964" t="s">
        <v>43</v>
      </c>
      <c r="C2964">
        <v>6</v>
      </c>
      <c r="D2964" t="s">
        <v>26</v>
      </c>
      <c r="E2964" t="s">
        <v>2613</v>
      </c>
      <c r="F2964" t="s">
        <v>13</v>
      </c>
      <c r="G2964" t="s">
        <v>824</v>
      </c>
      <c r="H2964" s="1">
        <v>0.2</v>
      </c>
      <c r="I2964" s="2">
        <v>42942</v>
      </c>
      <c r="J2964" t="s">
        <v>6604</v>
      </c>
      <c r="K2964" t="s">
        <v>30</v>
      </c>
      <c r="L2964">
        <v>93030</v>
      </c>
      <c r="M2964">
        <v>1586</v>
      </c>
      <c r="N2964" t="s">
        <v>731</v>
      </c>
      <c r="O2964">
        <v>8</v>
      </c>
      <c r="P2964">
        <v>6</v>
      </c>
      <c r="Q2964" t="s">
        <v>32</v>
      </c>
      <c r="R2964" t="s">
        <v>8304</v>
      </c>
      <c r="S2964">
        <v>8.39</v>
      </c>
      <c r="T2964">
        <v>23</v>
      </c>
      <c r="U2964" t="s">
        <v>33</v>
      </c>
      <c r="V2964" s="2">
        <v>42947</v>
      </c>
      <c r="W2964" t="s">
        <v>39</v>
      </c>
      <c r="X2964" t="s">
        <v>34</v>
      </c>
      <c r="Y2964" t="s">
        <v>54</v>
      </c>
    </row>
    <row r="2965" spans="1:25" x14ac:dyDescent="0.35">
      <c r="A2965">
        <v>4</v>
      </c>
      <c r="B2965" t="s">
        <v>43</v>
      </c>
      <c r="C2965">
        <v>6</v>
      </c>
      <c r="D2965" t="s">
        <v>26</v>
      </c>
      <c r="E2965" t="s">
        <v>3138</v>
      </c>
      <c r="F2965" t="s">
        <v>13</v>
      </c>
      <c r="G2965" t="s">
        <v>5531</v>
      </c>
      <c r="H2965" s="1">
        <v>0</v>
      </c>
      <c r="I2965" s="2">
        <v>43082</v>
      </c>
      <c r="J2965" t="s">
        <v>6563</v>
      </c>
      <c r="K2965" t="s">
        <v>30</v>
      </c>
      <c r="L2965">
        <v>92503</v>
      </c>
      <c r="M2965">
        <v>1817</v>
      </c>
      <c r="N2965" t="s">
        <v>3126</v>
      </c>
      <c r="O2965">
        <v>6</v>
      </c>
      <c r="P2965">
        <v>2</v>
      </c>
      <c r="Q2965" t="s">
        <v>32</v>
      </c>
      <c r="R2965" t="s">
        <v>8304</v>
      </c>
      <c r="S2965">
        <v>6.22</v>
      </c>
      <c r="T2965">
        <v>13</v>
      </c>
      <c r="U2965" t="s">
        <v>33</v>
      </c>
      <c r="V2965" s="2">
        <v>43086</v>
      </c>
      <c r="W2965" t="s">
        <v>39</v>
      </c>
      <c r="X2965" t="s">
        <v>34</v>
      </c>
      <c r="Y2965" t="s">
        <v>64</v>
      </c>
    </row>
    <row r="2966" spans="1:25" x14ac:dyDescent="0.35">
      <c r="A2966">
        <v>4</v>
      </c>
      <c r="B2966" t="s">
        <v>43</v>
      </c>
      <c r="C2966">
        <v>6</v>
      </c>
      <c r="D2966" t="s">
        <v>26</v>
      </c>
      <c r="E2966" t="s">
        <v>3138</v>
      </c>
      <c r="F2966" t="s">
        <v>13</v>
      </c>
      <c r="G2966" t="s">
        <v>5531</v>
      </c>
      <c r="H2966" s="1">
        <v>0</v>
      </c>
      <c r="I2966" s="2">
        <v>43082</v>
      </c>
      <c r="J2966" t="s">
        <v>6563</v>
      </c>
      <c r="K2966" t="s">
        <v>30</v>
      </c>
      <c r="L2966">
        <v>92503</v>
      </c>
      <c r="M2966">
        <v>631</v>
      </c>
      <c r="N2966" t="s">
        <v>3596</v>
      </c>
      <c r="O2966">
        <v>35</v>
      </c>
      <c r="P2966">
        <v>4</v>
      </c>
      <c r="Q2966" t="s">
        <v>32</v>
      </c>
      <c r="R2966" t="s">
        <v>8304</v>
      </c>
      <c r="S2966">
        <v>34.96</v>
      </c>
      <c r="T2966">
        <v>134</v>
      </c>
      <c r="U2966" t="s">
        <v>33</v>
      </c>
      <c r="V2966" s="2">
        <v>43086</v>
      </c>
      <c r="W2966" t="s">
        <v>39</v>
      </c>
      <c r="X2966" t="s">
        <v>34</v>
      </c>
      <c r="Y2966" t="s">
        <v>56</v>
      </c>
    </row>
    <row r="2967" spans="1:25" x14ac:dyDescent="0.35">
      <c r="A2967">
        <v>4</v>
      </c>
      <c r="B2967" t="s">
        <v>43</v>
      </c>
      <c r="C2967">
        <v>6</v>
      </c>
      <c r="D2967" t="s">
        <v>26</v>
      </c>
      <c r="E2967" t="s">
        <v>27</v>
      </c>
      <c r="F2967" t="s">
        <v>13</v>
      </c>
      <c r="G2967" t="s">
        <v>782</v>
      </c>
      <c r="H2967" s="1">
        <v>0</v>
      </c>
      <c r="I2967" s="2">
        <v>43096</v>
      </c>
      <c r="J2967" t="s">
        <v>4454</v>
      </c>
      <c r="K2967" t="s">
        <v>30</v>
      </c>
      <c r="L2967">
        <v>90008</v>
      </c>
      <c r="M2967">
        <v>297</v>
      </c>
      <c r="N2967" t="s">
        <v>2845</v>
      </c>
      <c r="O2967">
        <v>31</v>
      </c>
      <c r="P2967">
        <v>2</v>
      </c>
      <c r="Q2967" t="s">
        <v>32</v>
      </c>
      <c r="R2967" t="s">
        <v>8304</v>
      </c>
      <c r="S2967">
        <v>31.02</v>
      </c>
      <c r="T2967">
        <v>107</v>
      </c>
      <c r="U2967" t="s">
        <v>19</v>
      </c>
      <c r="V2967" s="2">
        <v>43100</v>
      </c>
      <c r="W2967" t="s">
        <v>39</v>
      </c>
      <c r="X2967" t="s">
        <v>34</v>
      </c>
      <c r="Y2967" t="s">
        <v>56</v>
      </c>
    </row>
    <row r="2968" spans="1:25" x14ac:dyDescent="0.35">
      <c r="A2968">
        <v>4</v>
      </c>
      <c r="B2968" t="s">
        <v>43</v>
      </c>
      <c r="C2968">
        <v>6</v>
      </c>
      <c r="D2968" t="s">
        <v>26</v>
      </c>
      <c r="E2968" t="s">
        <v>27</v>
      </c>
      <c r="F2968" t="s">
        <v>13</v>
      </c>
      <c r="G2968" t="s">
        <v>782</v>
      </c>
      <c r="H2968" s="1">
        <v>0</v>
      </c>
      <c r="I2968" s="2">
        <v>43096</v>
      </c>
      <c r="J2968" t="s">
        <v>4454</v>
      </c>
      <c r="K2968" t="s">
        <v>30</v>
      </c>
      <c r="L2968">
        <v>90008</v>
      </c>
      <c r="M2968">
        <v>206</v>
      </c>
      <c r="N2968" t="s">
        <v>4603</v>
      </c>
      <c r="O2968">
        <v>10</v>
      </c>
      <c r="P2968">
        <v>7</v>
      </c>
      <c r="Q2968" t="s">
        <v>32</v>
      </c>
      <c r="R2968" t="s">
        <v>8304</v>
      </c>
      <c r="S2968">
        <v>10.35</v>
      </c>
      <c r="T2968">
        <v>22</v>
      </c>
      <c r="U2968" t="s">
        <v>19</v>
      </c>
      <c r="V2968" s="2">
        <v>43100</v>
      </c>
      <c r="W2968" t="s">
        <v>39</v>
      </c>
      <c r="X2968" t="s">
        <v>34</v>
      </c>
      <c r="Y2968" t="s">
        <v>35</v>
      </c>
    </row>
    <row r="2969" spans="1:25" hidden="1" x14ac:dyDescent="0.35">
      <c r="A2969">
        <v>3</v>
      </c>
      <c r="B2969" t="s">
        <v>10</v>
      </c>
      <c r="C2969">
        <v>3</v>
      </c>
      <c r="D2969" t="s">
        <v>26</v>
      </c>
      <c r="E2969" t="s">
        <v>372</v>
      </c>
      <c r="F2969" t="s">
        <v>13</v>
      </c>
      <c r="G2969" t="s">
        <v>5766</v>
      </c>
      <c r="H2969" s="1">
        <v>0</v>
      </c>
      <c r="I2969" s="2">
        <v>43046</v>
      </c>
      <c r="J2969" t="s">
        <v>6052</v>
      </c>
      <c r="K2969" t="s">
        <v>102</v>
      </c>
      <c r="L2969">
        <v>19711</v>
      </c>
      <c r="M2969">
        <v>1037</v>
      </c>
      <c r="N2969" t="s">
        <v>6053</v>
      </c>
      <c r="O2969">
        <v>3</v>
      </c>
      <c r="P2969">
        <v>2</v>
      </c>
      <c r="Q2969" t="s">
        <v>104</v>
      </c>
      <c r="R2969" t="s">
        <v>8304</v>
      </c>
      <c r="S2969">
        <v>3.43</v>
      </c>
      <c r="T2969">
        <v>7</v>
      </c>
      <c r="U2969" t="s">
        <v>33</v>
      </c>
      <c r="V2969" s="2">
        <v>43049</v>
      </c>
      <c r="W2969" t="s">
        <v>20</v>
      </c>
      <c r="X2969" t="s">
        <v>161</v>
      </c>
      <c r="Y2969" t="s">
        <v>64</v>
      </c>
    </row>
    <row r="2970" spans="1:25" hidden="1" x14ac:dyDescent="0.35">
      <c r="A2970">
        <v>3</v>
      </c>
      <c r="B2970" t="s">
        <v>10</v>
      </c>
      <c r="C2970">
        <v>3</v>
      </c>
      <c r="D2970" t="s">
        <v>26</v>
      </c>
      <c r="E2970" t="s">
        <v>372</v>
      </c>
      <c r="F2970" t="s">
        <v>13</v>
      </c>
      <c r="G2970" t="s">
        <v>5766</v>
      </c>
      <c r="H2970" s="1">
        <v>0</v>
      </c>
      <c r="I2970" s="2">
        <v>43046</v>
      </c>
      <c r="J2970" t="s">
        <v>6052</v>
      </c>
      <c r="K2970" t="s">
        <v>102</v>
      </c>
      <c r="L2970">
        <v>19711</v>
      </c>
      <c r="M2970">
        <v>1367</v>
      </c>
      <c r="N2970" t="s">
        <v>2906</v>
      </c>
      <c r="O2970">
        <v>1</v>
      </c>
      <c r="P2970">
        <v>7</v>
      </c>
      <c r="Q2970" t="s">
        <v>104</v>
      </c>
      <c r="R2970" t="s">
        <v>8304</v>
      </c>
      <c r="S2970">
        <v>0.52</v>
      </c>
      <c r="T2970">
        <v>26</v>
      </c>
      <c r="U2970" t="s">
        <v>33</v>
      </c>
      <c r="V2970" s="2">
        <v>43049</v>
      </c>
      <c r="W2970" t="s">
        <v>20</v>
      </c>
      <c r="X2970" t="s">
        <v>161</v>
      </c>
      <c r="Y2970" t="s">
        <v>176</v>
      </c>
    </row>
    <row r="2971" spans="1:25" x14ac:dyDescent="0.35">
      <c r="A2971">
        <v>0</v>
      </c>
      <c r="B2971" t="s">
        <v>10</v>
      </c>
      <c r="C2971">
        <v>0</v>
      </c>
      <c r="D2971" t="s">
        <v>11</v>
      </c>
      <c r="E2971" t="s">
        <v>1806</v>
      </c>
      <c r="F2971" t="s">
        <v>13</v>
      </c>
      <c r="G2971" t="s">
        <v>100</v>
      </c>
      <c r="H2971" s="1">
        <v>0</v>
      </c>
      <c r="I2971" s="2">
        <v>42960</v>
      </c>
      <c r="J2971" t="s">
        <v>1807</v>
      </c>
      <c r="K2971" t="s">
        <v>30</v>
      </c>
      <c r="L2971">
        <v>91767</v>
      </c>
      <c r="M2971">
        <v>1594</v>
      </c>
      <c r="N2971" t="s">
        <v>1808</v>
      </c>
      <c r="O2971">
        <v>10</v>
      </c>
      <c r="P2971">
        <v>3</v>
      </c>
      <c r="Q2971" t="s">
        <v>32</v>
      </c>
      <c r="R2971" t="s">
        <v>8304</v>
      </c>
      <c r="S2971">
        <v>10.41</v>
      </c>
      <c r="T2971">
        <v>32</v>
      </c>
      <c r="U2971" t="s">
        <v>19</v>
      </c>
      <c r="V2971" s="2">
        <v>42960</v>
      </c>
      <c r="W2971" t="s">
        <v>773</v>
      </c>
      <c r="X2971" t="s">
        <v>34</v>
      </c>
      <c r="Y2971" t="s">
        <v>47</v>
      </c>
    </row>
    <row r="2972" spans="1:25" x14ac:dyDescent="0.35">
      <c r="A2972">
        <v>5</v>
      </c>
      <c r="B2972" t="s">
        <v>43</v>
      </c>
      <c r="C2972">
        <v>6</v>
      </c>
      <c r="D2972" t="s">
        <v>26</v>
      </c>
      <c r="E2972" t="s">
        <v>4795</v>
      </c>
      <c r="F2972" t="s">
        <v>13</v>
      </c>
      <c r="G2972" t="s">
        <v>7020</v>
      </c>
      <c r="H2972" s="1">
        <v>0</v>
      </c>
      <c r="I2972" s="2">
        <v>43075</v>
      </c>
      <c r="J2972" t="s">
        <v>7667</v>
      </c>
      <c r="K2972" t="s">
        <v>30</v>
      </c>
      <c r="L2972">
        <v>91360</v>
      </c>
      <c r="M2972">
        <v>1085</v>
      </c>
      <c r="N2972" t="s">
        <v>8228</v>
      </c>
      <c r="O2972">
        <v>15</v>
      </c>
      <c r="P2972">
        <v>5</v>
      </c>
      <c r="Q2972" t="s">
        <v>32</v>
      </c>
      <c r="R2972" t="s">
        <v>8304</v>
      </c>
      <c r="S2972">
        <v>15.06</v>
      </c>
      <c r="T2972">
        <v>33</v>
      </c>
      <c r="U2972" t="s">
        <v>76</v>
      </c>
      <c r="V2972" s="2">
        <v>43080</v>
      </c>
      <c r="W2972" t="s">
        <v>39</v>
      </c>
      <c r="X2972" t="s">
        <v>34</v>
      </c>
      <c r="Y2972" t="s">
        <v>64</v>
      </c>
    </row>
    <row r="2973" spans="1:25" hidden="1" x14ac:dyDescent="0.35">
      <c r="A2973">
        <v>2</v>
      </c>
      <c r="B2973" t="s">
        <v>43</v>
      </c>
      <c r="C2973">
        <v>3</v>
      </c>
      <c r="D2973" t="s">
        <v>11</v>
      </c>
      <c r="E2973" t="s">
        <v>65</v>
      </c>
      <c r="F2973" t="s">
        <v>13</v>
      </c>
      <c r="G2973" t="s">
        <v>1557</v>
      </c>
      <c r="H2973" s="1">
        <v>0</v>
      </c>
      <c r="I2973" s="2">
        <v>42941</v>
      </c>
      <c r="J2973" t="s">
        <v>2059</v>
      </c>
      <c r="K2973" t="s">
        <v>30</v>
      </c>
      <c r="L2973">
        <v>98115</v>
      </c>
      <c r="M2973">
        <v>1435</v>
      </c>
      <c r="N2973" t="s">
        <v>2060</v>
      </c>
      <c r="O2973">
        <v>56</v>
      </c>
      <c r="P2973">
        <v>5</v>
      </c>
      <c r="Q2973" t="s">
        <v>32</v>
      </c>
      <c r="R2973" t="s">
        <v>8304</v>
      </c>
      <c r="S2973">
        <v>56.39</v>
      </c>
      <c r="T2973">
        <v>705</v>
      </c>
      <c r="U2973" t="s">
        <v>19</v>
      </c>
      <c r="V2973" s="2">
        <v>42943</v>
      </c>
      <c r="W2973" t="s">
        <v>20</v>
      </c>
      <c r="X2973" t="s">
        <v>69</v>
      </c>
      <c r="Y2973" t="s">
        <v>22</v>
      </c>
    </row>
    <row r="2974" spans="1:25" hidden="1" x14ac:dyDescent="0.35">
      <c r="A2974">
        <v>2</v>
      </c>
      <c r="B2974" t="s">
        <v>43</v>
      </c>
      <c r="C2974">
        <v>3</v>
      </c>
      <c r="D2974" t="s">
        <v>11</v>
      </c>
      <c r="E2974" t="s">
        <v>65</v>
      </c>
      <c r="F2974" t="s">
        <v>13</v>
      </c>
      <c r="G2974" t="s">
        <v>1557</v>
      </c>
      <c r="H2974" s="1">
        <v>0.2</v>
      </c>
      <c r="I2974" s="2">
        <v>42941</v>
      </c>
      <c r="J2974" t="s">
        <v>2059</v>
      </c>
      <c r="K2974" t="s">
        <v>30</v>
      </c>
      <c r="L2974">
        <v>98115</v>
      </c>
      <c r="M2974">
        <v>1211</v>
      </c>
      <c r="N2974" t="s">
        <v>1472</v>
      </c>
      <c r="O2974">
        <v>28</v>
      </c>
      <c r="P2974">
        <v>2</v>
      </c>
      <c r="Q2974" t="s">
        <v>32</v>
      </c>
      <c r="R2974" t="s">
        <v>8304</v>
      </c>
      <c r="S2974">
        <v>28.08</v>
      </c>
      <c r="T2974">
        <v>562</v>
      </c>
      <c r="U2974" t="s">
        <v>19</v>
      </c>
      <c r="V2974" s="2">
        <v>42943</v>
      </c>
      <c r="W2974" t="s">
        <v>20</v>
      </c>
      <c r="X2974" t="s">
        <v>69</v>
      </c>
      <c r="Y2974" t="s">
        <v>24</v>
      </c>
    </row>
    <row r="2975" spans="1:25" hidden="1" x14ac:dyDescent="0.35">
      <c r="A2975">
        <v>2</v>
      </c>
      <c r="B2975" t="s">
        <v>43</v>
      </c>
      <c r="C2975">
        <v>3</v>
      </c>
      <c r="D2975" t="s">
        <v>26</v>
      </c>
      <c r="E2975" t="s">
        <v>65</v>
      </c>
      <c r="F2975" t="s">
        <v>13</v>
      </c>
      <c r="G2975" t="s">
        <v>1557</v>
      </c>
      <c r="H2975" s="1">
        <v>0</v>
      </c>
      <c r="I2975" s="2">
        <v>42941</v>
      </c>
      <c r="J2975" t="s">
        <v>2059</v>
      </c>
      <c r="K2975" t="s">
        <v>30</v>
      </c>
      <c r="L2975">
        <v>98115</v>
      </c>
      <c r="M2975">
        <v>1289</v>
      </c>
      <c r="N2975" t="s">
        <v>3627</v>
      </c>
      <c r="O2975">
        <v>0</v>
      </c>
      <c r="P2975">
        <v>2</v>
      </c>
      <c r="Q2975" t="s">
        <v>32</v>
      </c>
      <c r="R2975" t="s">
        <v>8304</v>
      </c>
      <c r="S2975">
        <v>0.47</v>
      </c>
      <c r="T2975">
        <v>9</v>
      </c>
      <c r="U2975" t="s">
        <v>19</v>
      </c>
      <c r="V2975" s="2">
        <v>42943</v>
      </c>
      <c r="W2975" t="s">
        <v>20</v>
      </c>
      <c r="X2975" t="s">
        <v>69</v>
      </c>
      <c r="Y2975" t="s">
        <v>176</v>
      </c>
    </row>
    <row r="2976" spans="1:25" hidden="1" x14ac:dyDescent="0.35">
      <c r="A2976">
        <v>2</v>
      </c>
      <c r="B2976" t="s">
        <v>43</v>
      </c>
      <c r="C2976">
        <v>3</v>
      </c>
      <c r="D2976" t="s">
        <v>26</v>
      </c>
      <c r="E2976" t="s">
        <v>65</v>
      </c>
      <c r="F2976" t="s">
        <v>13</v>
      </c>
      <c r="G2976" t="s">
        <v>1557</v>
      </c>
      <c r="H2976" s="1">
        <v>0</v>
      </c>
      <c r="I2976" s="2">
        <v>42941</v>
      </c>
      <c r="J2976" t="s">
        <v>2059</v>
      </c>
      <c r="K2976" t="s">
        <v>30</v>
      </c>
      <c r="L2976">
        <v>98115</v>
      </c>
      <c r="M2976">
        <v>1833</v>
      </c>
      <c r="N2976" t="s">
        <v>3638</v>
      </c>
      <c r="O2976">
        <v>6</v>
      </c>
      <c r="P2976">
        <v>2</v>
      </c>
      <c r="Q2976" t="s">
        <v>32</v>
      </c>
      <c r="R2976" t="s">
        <v>8304</v>
      </c>
      <c r="S2976">
        <v>6.22</v>
      </c>
      <c r="T2976">
        <v>13</v>
      </c>
      <c r="U2976" t="s">
        <v>19</v>
      </c>
      <c r="V2976" s="2">
        <v>42943</v>
      </c>
      <c r="W2976" t="s">
        <v>20</v>
      </c>
      <c r="X2976" t="s">
        <v>69</v>
      </c>
      <c r="Y2976" t="s">
        <v>64</v>
      </c>
    </row>
    <row r="2977" spans="1:25" hidden="1" x14ac:dyDescent="0.35">
      <c r="A2977">
        <v>6</v>
      </c>
      <c r="B2977" t="s">
        <v>10</v>
      </c>
      <c r="C2977">
        <v>6</v>
      </c>
      <c r="D2977" t="s">
        <v>26</v>
      </c>
      <c r="E2977" t="s">
        <v>287</v>
      </c>
      <c r="F2977" t="s">
        <v>13</v>
      </c>
      <c r="G2977" t="s">
        <v>1876</v>
      </c>
      <c r="H2977" s="1">
        <v>0.2</v>
      </c>
      <c r="I2977" s="2">
        <v>42806</v>
      </c>
      <c r="J2977" t="s">
        <v>4357</v>
      </c>
      <c r="K2977" t="s">
        <v>16</v>
      </c>
      <c r="L2977">
        <v>28205</v>
      </c>
      <c r="M2977">
        <v>229</v>
      </c>
      <c r="N2977" t="s">
        <v>4002</v>
      </c>
      <c r="O2977">
        <v>2</v>
      </c>
      <c r="P2977">
        <v>2</v>
      </c>
      <c r="Q2977" t="s">
        <v>18</v>
      </c>
      <c r="R2977" t="s">
        <v>8304</v>
      </c>
      <c r="S2977">
        <v>1.76</v>
      </c>
      <c r="T2977">
        <v>5</v>
      </c>
      <c r="U2977" t="s">
        <v>19</v>
      </c>
      <c r="V2977" s="2">
        <v>42812</v>
      </c>
      <c r="W2977" t="s">
        <v>39</v>
      </c>
      <c r="X2977" t="s">
        <v>63</v>
      </c>
      <c r="Y2977" t="s">
        <v>35</v>
      </c>
    </row>
    <row r="2978" spans="1:25" hidden="1" x14ac:dyDescent="0.35">
      <c r="A2978">
        <v>6</v>
      </c>
      <c r="B2978" t="s">
        <v>10</v>
      </c>
      <c r="C2978">
        <v>6</v>
      </c>
      <c r="D2978" t="s">
        <v>26</v>
      </c>
      <c r="E2978" t="s">
        <v>171</v>
      </c>
      <c r="F2978" t="s">
        <v>13</v>
      </c>
      <c r="G2978" t="s">
        <v>1655</v>
      </c>
      <c r="H2978" s="1">
        <v>0</v>
      </c>
      <c r="I2978" s="2">
        <v>42842</v>
      </c>
      <c r="J2978" t="s">
        <v>4076</v>
      </c>
      <c r="K2978" t="s">
        <v>102</v>
      </c>
      <c r="L2978">
        <v>10035</v>
      </c>
      <c r="M2978">
        <v>280</v>
      </c>
      <c r="N2978" t="s">
        <v>4070</v>
      </c>
      <c r="O2978">
        <v>3</v>
      </c>
      <c r="P2978">
        <v>3</v>
      </c>
      <c r="Q2978" t="s">
        <v>104</v>
      </c>
      <c r="R2978" t="s">
        <v>8304</v>
      </c>
      <c r="S2978">
        <v>2.78</v>
      </c>
      <c r="T2978">
        <v>11</v>
      </c>
      <c r="U2978" t="s">
        <v>19</v>
      </c>
      <c r="V2978" s="2">
        <v>42848</v>
      </c>
      <c r="W2978" t="s">
        <v>39</v>
      </c>
      <c r="X2978" t="s">
        <v>175</v>
      </c>
      <c r="Y2978" t="s">
        <v>49</v>
      </c>
    </row>
    <row r="2979" spans="1:25" hidden="1" x14ac:dyDescent="0.35">
      <c r="A2979">
        <v>6</v>
      </c>
      <c r="B2979" t="s">
        <v>10</v>
      </c>
      <c r="C2979">
        <v>6</v>
      </c>
      <c r="D2979" t="s">
        <v>26</v>
      </c>
      <c r="E2979" t="s">
        <v>171</v>
      </c>
      <c r="F2979" t="s">
        <v>13</v>
      </c>
      <c r="G2979" t="s">
        <v>1655</v>
      </c>
      <c r="H2979" s="1">
        <v>0.2</v>
      </c>
      <c r="I2979" s="2">
        <v>42842</v>
      </c>
      <c r="J2979" t="s">
        <v>4076</v>
      </c>
      <c r="K2979" t="s">
        <v>102</v>
      </c>
      <c r="L2979">
        <v>10035</v>
      </c>
      <c r="M2979">
        <v>536</v>
      </c>
      <c r="N2979" t="s">
        <v>4199</v>
      </c>
      <c r="O2979">
        <v>21</v>
      </c>
      <c r="P2979">
        <v>13</v>
      </c>
      <c r="Q2979" t="s">
        <v>104</v>
      </c>
      <c r="R2979" t="s">
        <v>8304</v>
      </c>
      <c r="S2979">
        <v>21.02</v>
      </c>
      <c r="T2979">
        <v>62</v>
      </c>
      <c r="U2979" t="s">
        <v>19</v>
      </c>
      <c r="V2979" s="2">
        <v>42848</v>
      </c>
      <c r="W2979" t="s">
        <v>39</v>
      </c>
      <c r="X2979" t="s">
        <v>175</v>
      </c>
      <c r="Y2979" t="s">
        <v>54</v>
      </c>
    </row>
    <row r="2980" spans="1:25" hidden="1" x14ac:dyDescent="0.35">
      <c r="A2980">
        <v>6</v>
      </c>
      <c r="B2980" t="s">
        <v>10</v>
      </c>
      <c r="C2980">
        <v>6</v>
      </c>
      <c r="D2980" t="s">
        <v>50</v>
      </c>
      <c r="E2980" t="s">
        <v>171</v>
      </c>
      <c r="F2980" t="s">
        <v>13</v>
      </c>
      <c r="G2980" t="s">
        <v>1655</v>
      </c>
      <c r="H2980" s="1">
        <v>0</v>
      </c>
      <c r="I2980" s="2">
        <v>42842</v>
      </c>
      <c r="J2980" t="s">
        <v>4076</v>
      </c>
      <c r="K2980" t="s">
        <v>102</v>
      </c>
      <c r="L2980">
        <v>10035</v>
      </c>
      <c r="M2980">
        <v>600</v>
      </c>
      <c r="N2980" t="s">
        <v>4862</v>
      </c>
      <c r="O2980">
        <v>37</v>
      </c>
      <c r="P2980">
        <v>1</v>
      </c>
      <c r="Q2980" t="s">
        <v>104</v>
      </c>
      <c r="R2980" t="s">
        <v>8304</v>
      </c>
      <c r="S2980">
        <v>36.85</v>
      </c>
      <c r="T2980">
        <v>100</v>
      </c>
      <c r="U2980" t="s">
        <v>19</v>
      </c>
      <c r="V2980" s="2">
        <v>42848</v>
      </c>
      <c r="W2980" t="s">
        <v>39</v>
      </c>
      <c r="X2980" t="s">
        <v>175</v>
      </c>
      <c r="Y2980" t="s">
        <v>113</v>
      </c>
    </row>
    <row r="2981" spans="1:25" hidden="1" x14ac:dyDescent="0.35">
      <c r="A2981">
        <v>4</v>
      </c>
      <c r="B2981" t="s">
        <v>43</v>
      </c>
      <c r="C2981">
        <v>6</v>
      </c>
      <c r="D2981" t="s">
        <v>26</v>
      </c>
      <c r="E2981" t="s">
        <v>192</v>
      </c>
      <c r="F2981" t="s">
        <v>13</v>
      </c>
      <c r="G2981" t="s">
        <v>2584</v>
      </c>
      <c r="H2981" s="1">
        <v>0.2</v>
      </c>
      <c r="I2981" s="2">
        <v>43097</v>
      </c>
      <c r="J2981" t="s">
        <v>3866</v>
      </c>
      <c r="K2981" t="s">
        <v>73</v>
      </c>
      <c r="L2981">
        <v>60623</v>
      </c>
      <c r="M2981">
        <v>1544</v>
      </c>
      <c r="N2981" t="s">
        <v>3601</v>
      </c>
      <c r="O2981">
        <v>2</v>
      </c>
      <c r="P2981">
        <v>2</v>
      </c>
      <c r="Q2981" t="s">
        <v>75</v>
      </c>
      <c r="R2981" t="s">
        <v>8304</v>
      </c>
      <c r="S2981">
        <v>1.55</v>
      </c>
      <c r="T2981">
        <v>25</v>
      </c>
      <c r="U2981" t="s">
        <v>19</v>
      </c>
      <c r="V2981" s="2">
        <v>43101</v>
      </c>
      <c r="W2981" t="s">
        <v>39</v>
      </c>
      <c r="X2981" t="s">
        <v>139</v>
      </c>
      <c r="Y2981" t="s">
        <v>42</v>
      </c>
    </row>
    <row r="2982" spans="1:25" hidden="1" x14ac:dyDescent="0.35">
      <c r="A2982">
        <v>4</v>
      </c>
      <c r="B2982" t="s">
        <v>43</v>
      </c>
      <c r="C2982">
        <v>6</v>
      </c>
      <c r="D2982" t="s">
        <v>26</v>
      </c>
      <c r="E2982" t="s">
        <v>787</v>
      </c>
      <c r="F2982" t="s">
        <v>13</v>
      </c>
      <c r="G2982" t="s">
        <v>406</v>
      </c>
      <c r="H2982" s="1">
        <v>0.8</v>
      </c>
      <c r="I2982" s="2">
        <v>43009</v>
      </c>
      <c r="J2982" t="s">
        <v>7901</v>
      </c>
      <c r="K2982" t="s">
        <v>73</v>
      </c>
      <c r="L2982">
        <v>62301</v>
      </c>
      <c r="M2982">
        <v>71</v>
      </c>
      <c r="N2982" t="s">
        <v>3248</v>
      </c>
      <c r="O2982">
        <v>-4</v>
      </c>
      <c r="P2982">
        <v>4</v>
      </c>
      <c r="Q2982" t="s">
        <v>75</v>
      </c>
      <c r="R2982" t="s">
        <v>92</v>
      </c>
      <c r="S2982">
        <v>-4.49</v>
      </c>
      <c r="T2982">
        <v>3</v>
      </c>
      <c r="U2982" t="s">
        <v>19</v>
      </c>
      <c r="V2982" s="2">
        <v>43013</v>
      </c>
      <c r="W2982" t="s">
        <v>39</v>
      </c>
      <c r="X2982" t="s">
        <v>139</v>
      </c>
      <c r="Y2982" t="s">
        <v>54</v>
      </c>
    </row>
    <row r="2983" spans="1:25" hidden="1" x14ac:dyDescent="0.35">
      <c r="A2983">
        <v>4</v>
      </c>
      <c r="B2983" t="s">
        <v>43</v>
      </c>
      <c r="C2983">
        <v>6</v>
      </c>
      <c r="D2983" t="s">
        <v>50</v>
      </c>
      <c r="E2983" t="s">
        <v>787</v>
      </c>
      <c r="F2983" t="s">
        <v>13</v>
      </c>
      <c r="G2983" t="s">
        <v>406</v>
      </c>
      <c r="H2983" s="1">
        <v>0.2</v>
      </c>
      <c r="I2983" s="2">
        <v>43009</v>
      </c>
      <c r="J2983" t="s">
        <v>7901</v>
      </c>
      <c r="K2983" t="s">
        <v>73</v>
      </c>
      <c r="L2983">
        <v>62301</v>
      </c>
      <c r="M2983">
        <v>978</v>
      </c>
      <c r="N2983" t="s">
        <v>408</v>
      </c>
      <c r="O2983">
        <v>3</v>
      </c>
      <c r="P2983">
        <v>4</v>
      </c>
      <c r="Q2983" t="s">
        <v>75</v>
      </c>
      <c r="R2983" t="s">
        <v>92</v>
      </c>
      <c r="S2983">
        <v>2.72</v>
      </c>
      <c r="T2983">
        <v>109</v>
      </c>
      <c r="U2983" t="s">
        <v>19</v>
      </c>
      <c r="V2983" s="2">
        <v>43013</v>
      </c>
      <c r="W2983" t="s">
        <v>39</v>
      </c>
      <c r="X2983" t="s">
        <v>139</v>
      </c>
      <c r="Y2983" t="s">
        <v>113</v>
      </c>
    </row>
    <row r="2984" spans="1:25" hidden="1" x14ac:dyDescent="0.35">
      <c r="A2984">
        <v>5</v>
      </c>
      <c r="B2984" t="s">
        <v>43</v>
      </c>
      <c r="C2984">
        <v>6</v>
      </c>
      <c r="D2984" t="s">
        <v>11</v>
      </c>
      <c r="E2984" t="s">
        <v>2580</v>
      </c>
      <c r="F2984" t="s">
        <v>13</v>
      </c>
      <c r="G2984" t="s">
        <v>410</v>
      </c>
      <c r="H2984" s="1">
        <v>0</v>
      </c>
      <c r="I2984" s="2">
        <v>42881</v>
      </c>
      <c r="J2984" t="s">
        <v>2581</v>
      </c>
      <c r="K2984" t="s">
        <v>30</v>
      </c>
      <c r="L2984">
        <v>98006</v>
      </c>
      <c r="M2984">
        <v>493</v>
      </c>
      <c r="N2984" t="s">
        <v>1216</v>
      </c>
      <c r="O2984">
        <v>8</v>
      </c>
      <c r="P2984">
        <v>1</v>
      </c>
      <c r="Q2984" t="s">
        <v>32</v>
      </c>
      <c r="R2984" t="s">
        <v>8304</v>
      </c>
      <c r="S2984">
        <v>7.89</v>
      </c>
      <c r="T2984">
        <v>20</v>
      </c>
      <c r="U2984" t="s">
        <v>19</v>
      </c>
      <c r="V2984" s="2">
        <v>42886</v>
      </c>
      <c r="W2984" t="s">
        <v>39</v>
      </c>
      <c r="X2984" t="s">
        <v>69</v>
      </c>
      <c r="Y2984" t="s">
        <v>47</v>
      </c>
    </row>
    <row r="2985" spans="1:25" hidden="1" x14ac:dyDescent="0.35">
      <c r="A2985">
        <v>5</v>
      </c>
      <c r="B2985" t="s">
        <v>43</v>
      </c>
      <c r="C2985">
        <v>6</v>
      </c>
      <c r="D2985" t="s">
        <v>11</v>
      </c>
      <c r="E2985" t="s">
        <v>65</v>
      </c>
      <c r="F2985" t="s">
        <v>13</v>
      </c>
      <c r="G2985" t="s">
        <v>359</v>
      </c>
      <c r="H2985" s="1">
        <v>0.2</v>
      </c>
      <c r="I2985" s="2">
        <v>43003</v>
      </c>
      <c r="J2985" t="s">
        <v>5792</v>
      </c>
      <c r="K2985" t="s">
        <v>30</v>
      </c>
      <c r="L2985">
        <v>98103</v>
      </c>
      <c r="M2985">
        <v>768</v>
      </c>
      <c r="N2985" t="s">
        <v>1719</v>
      </c>
      <c r="O2985">
        <v>-12</v>
      </c>
      <c r="P2985">
        <v>4</v>
      </c>
      <c r="Q2985" t="s">
        <v>32</v>
      </c>
      <c r="R2985" t="s">
        <v>8304</v>
      </c>
      <c r="S2985">
        <v>-11.52</v>
      </c>
      <c r="T2985">
        <v>307</v>
      </c>
      <c r="U2985" t="s">
        <v>33</v>
      </c>
      <c r="V2985" s="2">
        <v>43008</v>
      </c>
      <c r="W2985" t="s">
        <v>39</v>
      </c>
      <c r="X2985" t="s">
        <v>69</v>
      </c>
      <c r="Y2985" t="s">
        <v>24</v>
      </c>
    </row>
    <row r="2986" spans="1:25" hidden="1" x14ac:dyDescent="0.35">
      <c r="A2986">
        <v>5</v>
      </c>
      <c r="B2986" t="s">
        <v>43</v>
      </c>
      <c r="C2986">
        <v>6</v>
      </c>
      <c r="D2986" t="s">
        <v>26</v>
      </c>
      <c r="E2986" t="s">
        <v>65</v>
      </c>
      <c r="F2986" t="s">
        <v>13</v>
      </c>
      <c r="G2986" t="s">
        <v>359</v>
      </c>
      <c r="H2986" s="1">
        <v>0</v>
      </c>
      <c r="I2986" s="2">
        <v>43003</v>
      </c>
      <c r="J2986" t="s">
        <v>5792</v>
      </c>
      <c r="K2986" t="s">
        <v>30</v>
      </c>
      <c r="L2986">
        <v>98103</v>
      </c>
      <c r="M2986">
        <v>1265</v>
      </c>
      <c r="N2986" t="s">
        <v>6039</v>
      </c>
      <c r="O2986">
        <v>6</v>
      </c>
      <c r="P2986">
        <v>2</v>
      </c>
      <c r="Q2986" t="s">
        <v>32</v>
      </c>
      <c r="R2986" t="s">
        <v>8304</v>
      </c>
      <c r="S2986">
        <v>5.8</v>
      </c>
      <c r="T2986">
        <v>13</v>
      </c>
      <c r="U2986" t="s">
        <v>33</v>
      </c>
      <c r="V2986" s="2">
        <v>43008</v>
      </c>
      <c r="W2986" t="s">
        <v>39</v>
      </c>
      <c r="X2986" t="s">
        <v>69</v>
      </c>
      <c r="Y2986" t="s">
        <v>35</v>
      </c>
    </row>
    <row r="2987" spans="1:25" hidden="1" x14ac:dyDescent="0.35">
      <c r="A2987">
        <v>5</v>
      </c>
      <c r="B2987" t="s">
        <v>43</v>
      </c>
      <c r="C2987">
        <v>6</v>
      </c>
      <c r="D2987" t="s">
        <v>50</v>
      </c>
      <c r="E2987" t="s">
        <v>65</v>
      </c>
      <c r="F2987" t="s">
        <v>13</v>
      </c>
      <c r="G2987" t="s">
        <v>359</v>
      </c>
      <c r="H2987" s="1">
        <v>0</v>
      </c>
      <c r="I2987" s="2">
        <v>43003</v>
      </c>
      <c r="J2987" t="s">
        <v>5792</v>
      </c>
      <c r="K2987" t="s">
        <v>30</v>
      </c>
      <c r="L2987">
        <v>98103</v>
      </c>
      <c r="M2987">
        <v>1012</v>
      </c>
      <c r="N2987" t="s">
        <v>990</v>
      </c>
      <c r="O2987">
        <v>58</v>
      </c>
      <c r="P2987">
        <v>2</v>
      </c>
      <c r="Q2987" t="s">
        <v>32</v>
      </c>
      <c r="R2987" t="s">
        <v>8304</v>
      </c>
      <c r="S2987">
        <v>57.59</v>
      </c>
      <c r="T2987">
        <v>160</v>
      </c>
      <c r="U2987" t="s">
        <v>33</v>
      </c>
      <c r="V2987" s="2">
        <v>43008</v>
      </c>
      <c r="W2987" t="s">
        <v>39</v>
      </c>
      <c r="X2987" t="s">
        <v>69</v>
      </c>
      <c r="Y2987" t="s">
        <v>113</v>
      </c>
    </row>
    <row r="2988" spans="1:25" x14ac:dyDescent="0.35">
      <c r="A2988">
        <v>4</v>
      </c>
      <c r="B2988" t="s">
        <v>43</v>
      </c>
      <c r="C2988">
        <v>6</v>
      </c>
      <c r="D2988" t="s">
        <v>11</v>
      </c>
      <c r="E2988" t="s">
        <v>27</v>
      </c>
      <c r="F2988" t="s">
        <v>13</v>
      </c>
      <c r="G2988" t="s">
        <v>1913</v>
      </c>
      <c r="H2988" s="1">
        <v>0</v>
      </c>
      <c r="I2988" s="2">
        <v>43028</v>
      </c>
      <c r="J2988" t="s">
        <v>2657</v>
      </c>
      <c r="K2988" t="s">
        <v>30</v>
      </c>
      <c r="L2988">
        <v>90045</v>
      </c>
      <c r="M2988">
        <v>1187</v>
      </c>
      <c r="N2988" t="s">
        <v>1771</v>
      </c>
      <c r="O2988">
        <v>24</v>
      </c>
      <c r="P2988">
        <v>7</v>
      </c>
      <c r="Q2988" t="s">
        <v>32</v>
      </c>
      <c r="R2988" t="s">
        <v>8304</v>
      </c>
      <c r="S2988">
        <v>23.92</v>
      </c>
      <c r="T2988">
        <v>75</v>
      </c>
      <c r="U2988" t="s">
        <v>19</v>
      </c>
      <c r="V2988" s="2">
        <v>43032</v>
      </c>
      <c r="W2988" t="s">
        <v>39</v>
      </c>
      <c r="X2988" t="s">
        <v>34</v>
      </c>
      <c r="Y2988" t="s">
        <v>47</v>
      </c>
    </row>
    <row r="2989" spans="1:25" x14ac:dyDescent="0.35">
      <c r="A2989">
        <v>4</v>
      </c>
      <c r="B2989" t="s">
        <v>43</v>
      </c>
      <c r="C2989">
        <v>6</v>
      </c>
      <c r="D2989" t="s">
        <v>11</v>
      </c>
      <c r="E2989" t="s">
        <v>27</v>
      </c>
      <c r="F2989" t="s">
        <v>13</v>
      </c>
      <c r="G2989" t="s">
        <v>1913</v>
      </c>
      <c r="H2989" s="1">
        <v>0.2</v>
      </c>
      <c r="I2989" s="2">
        <v>43028</v>
      </c>
      <c r="J2989" t="s">
        <v>2657</v>
      </c>
      <c r="K2989" t="s">
        <v>30</v>
      </c>
      <c r="L2989">
        <v>90045</v>
      </c>
      <c r="M2989">
        <v>1386</v>
      </c>
      <c r="N2989" t="s">
        <v>2713</v>
      </c>
      <c r="O2989">
        <v>27</v>
      </c>
      <c r="P2989">
        <v>3</v>
      </c>
      <c r="Q2989" t="s">
        <v>32</v>
      </c>
      <c r="R2989" t="s">
        <v>8304</v>
      </c>
      <c r="S2989">
        <v>27.36</v>
      </c>
      <c r="T2989">
        <v>365</v>
      </c>
      <c r="U2989" t="s">
        <v>19</v>
      </c>
      <c r="V2989" s="2">
        <v>43032</v>
      </c>
      <c r="W2989" t="s">
        <v>39</v>
      </c>
      <c r="X2989" t="s">
        <v>34</v>
      </c>
      <c r="Y2989" t="s">
        <v>41</v>
      </c>
    </row>
    <row r="2990" spans="1:25" hidden="1" x14ac:dyDescent="0.35">
      <c r="A2990">
        <v>1</v>
      </c>
      <c r="B2990" t="s">
        <v>10</v>
      </c>
      <c r="C2990">
        <v>1</v>
      </c>
      <c r="D2990" t="s">
        <v>50</v>
      </c>
      <c r="E2990" t="s">
        <v>1382</v>
      </c>
      <c r="F2990" t="s">
        <v>13</v>
      </c>
      <c r="G2990" t="s">
        <v>44</v>
      </c>
      <c r="H2990" s="1">
        <v>0.5</v>
      </c>
      <c r="I2990" s="2">
        <v>43061</v>
      </c>
      <c r="J2990" t="s">
        <v>4779</v>
      </c>
      <c r="K2990" t="s">
        <v>16</v>
      </c>
      <c r="L2990">
        <v>33012</v>
      </c>
      <c r="M2990">
        <v>1566</v>
      </c>
      <c r="N2990" t="s">
        <v>4780</v>
      </c>
      <c r="O2990">
        <v>-2</v>
      </c>
      <c r="P2990">
        <v>3</v>
      </c>
      <c r="Q2990" t="s">
        <v>18</v>
      </c>
      <c r="R2990" t="s">
        <v>8304</v>
      </c>
      <c r="S2990">
        <v>-1.98</v>
      </c>
      <c r="T2990">
        <v>33</v>
      </c>
      <c r="U2990" t="s">
        <v>19</v>
      </c>
      <c r="V2990" s="2">
        <v>43062</v>
      </c>
      <c r="W2990" t="s">
        <v>130</v>
      </c>
      <c r="X2990" t="s">
        <v>40</v>
      </c>
      <c r="Y2990" t="s">
        <v>422</v>
      </c>
    </row>
    <row r="2991" spans="1:25" hidden="1" x14ac:dyDescent="0.35">
      <c r="A2991">
        <v>5</v>
      </c>
      <c r="B2991" t="s">
        <v>43</v>
      </c>
      <c r="C2991">
        <v>6</v>
      </c>
      <c r="D2991" t="s">
        <v>11</v>
      </c>
      <c r="E2991" t="s">
        <v>305</v>
      </c>
      <c r="F2991" t="s">
        <v>13</v>
      </c>
      <c r="G2991" t="s">
        <v>5331</v>
      </c>
      <c r="H2991" s="1">
        <v>0</v>
      </c>
      <c r="I2991" s="2">
        <v>42845</v>
      </c>
      <c r="J2991" t="s">
        <v>7973</v>
      </c>
      <c r="K2991" t="s">
        <v>16</v>
      </c>
      <c r="L2991">
        <v>31907</v>
      </c>
      <c r="M2991">
        <v>727</v>
      </c>
      <c r="N2991" t="s">
        <v>8201</v>
      </c>
      <c r="O2991">
        <v>298</v>
      </c>
      <c r="P2991">
        <v>6</v>
      </c>
      <c r="Q2991" t="s">
        <v>18</v>
      </c>
      <c r="R2991" t="s">
        <v>92</v>
      </c>
      <c r="S2991">
        <v>297.69</v>
      </c>
      <c r="T2991">
        <v>595</v>
      </c>
      <c r="U2991" t="s">
        <v>33</v>
      </c>
      <c r="V2991" s="2">
        <v>42850</v>
      </c>
      <c r="W2991" t="s">
        <v>39</v>
      </c>
      <c r="X2991" t="s">
        <v>761</v>
      </c>
      <c r="Y2991" t="s">
        <v>47</v>
      </c>
    </row>
    <row r="2992" spans="1:25" hidden="1" x14ac:dyDescent="0.35">
      <c r="A2992">
        <v>5</v>
      </c>
      <c r="B2992" t="s">
        <v>43</v>
      </c>
      <c r="C2992">
        <v>6</v>
      </c>
      <c r="D2992" t="s">
        <v>26</v>
      </c>
      <c r="E2992" t="s">
        <v>305</v>
      </c>
      <c r="F2992" t="s">
        <v>13</v>
      </c>
      <c r="G2992" t="s">
        <v>5331</v>
      </c>
      <c r="H2992" s="1">
        <v>0</v>
      </c>
      <c r="I2992" s="2">
        <v>42845</v>
      </c>
      <c r="J2992" t="s">
        <v>7973</v>
      </c>
      <c r="K2992" t="s">
        <v>16</v>
      </c>
      <c r="L2992">
        <v>31907</v>
      </c>
      <c r="M2992">
        <v>1800</v>
      </c>
      <c r="N2992" t="s">
        <v>3595</v>
      </c>
      <c r="O2992">
        <v>6</v>
      </c>
      <c r="P2992">
        <v>2</v>
      </c>
      <c r="Q2992" t="s">
        <v>18</v>
      </c>
      <c r="R2992" t="s">
        <v>92</v>
      </c>
      <c r="S2992">
        <v>6.22</v>
      </c>
      <c r="T2992">
        <v>13</v>
      </c>
      <c r="U2992" t="s">
        <v>33</v>
      </c>
      <c r="V2992" s="2">
        <v>42850</v>
      </c>
      <c r="W2992" t="s">
        <v>39</v>
      </c>
      <c r="X2992" t="s">
        <v>761</v>
      </c>
      <c r="Y2992" t="s">
        <v>64</v>
      </c>
    </row>
    <row r="2993" spans="1:25" hidden="1" x14ac:dyDescent="0.35">
      <c r="A2993">
        <v>5</v>
      </c>
      <c r="B2993" t="s">
        <v>43</v>
      </c>
      <c r="C2993">
        <v>6</v>
      </c>
      <c r="D2993" t="s">
        <v>50</v>
      </c>
      <c r="E2993" t="s">
        <v>305</v>
      </c>
      <c r="F2993" t="s">
        <v>13</v>
      </c>
      <c r="G2993" t="s">
        <v>5331</v>
      </c>
      <c r="H2993" s="1">
        <v>0</v>
      </c>
      <c r="I2993" s="2">
        <v>42845</v>
      </c>
      <c r="J2993" t="s">
        <v>7973</v>
      </c>
      <c r="K2993" t="s">
        <v>16</v>
      </c>
      <c r="L2993">
        <v>31907</v>
      </c>
      <c r="M2993">
        <v>1322</v>
      </c>
      <c r="N2993" t="s">
        <v>4900</v>
      </c>
      <c r="O2993">
        <v>78</v>
      </c>
      <c r="P2993">
        <v>3</v>
      </c>
      <c r="Q2993" t="s">
        <v>18</v>
      </c>
      <c r="R2993" t="s">
        <v>92</v>
      </c>
      <c r="S2993">
        <v>77.75</v>
      </c>
      <c r="T2993">
        <v>288</v>
      </c>
      <c r="U2993" t="s">
        <v>33</v>
      </c>
      <c r="V2993" s="2">
        <v>42850</v>
      </c>
      <c r="W2993" t="s">
        <v>39</v>
      </c>
      <c r="X2993" t="s">
        <v>761</v>
      </c>
      <c r="Y2993" t="s">
        <v>52</v>
      </c>
    </row>
    <row r="2994" spans="1:25" hidden="1" x14ac:dyDescent="0.35">
      <c r="A2994">
        <v>0</v>
      </c>
      <c r="B2994" t="s">
        <v>10</v>
      </c>
      <c r="C2994">
        <v>0</v>
      </c>
      <c r="D2994" t="s">
        <v>26</v>
      </c>
      <c r="E2994" t="s">
        <v>2730</v>
      </c>
      <c r="F2994" t="s">
        <v>13</v>
      </c>
      <c r="G2994" t="s">
        <v>109</v>
      </c>
      <c r="H2994" s="1">
        <v>0.7</v>
      </c>
      <c r="I2994" s="2">
        <v>42926</v>
      </c>
      <c r="J2994" t="s">
        <v>3317</v>
      </c>
      <c r="K2994" t="s">
        <v>30</v>
      </c>
      <c r="L2994">
        <v>85281</v>
      </c>
      <c r="M2994">
        <v>71</v>
      </c>
      <c r="N2994" t="s">
        <v>3248</v>
      </c>
      <c r="O2994">
        <v>-2</v>
      </c>
      <c r="P2994">
        <v>3</v>
      </c>
      <c r="Q2994" t="s">
        <v>32</v>
      </c>
      <c r="R2994" t="s">
        <v>8304</v>
      </c>
      <c r="S2994">
        <v>-2.2400000000000002</v>
      </c>
      <c r="T2994">
        <v>3</v>
      </c>
      <c r="U2994" t="s">
        <v>19</v>
      </c>
      <c r="V2994" s="2">
        <v>42926</v>
      </c>
      <c r="W2994" t="s">
        <v>773</v>
      </c>
      <c r="X2994" t="s">
        <v>199</v>
      </c>
      <c r="Y2994" t="s">
        <v>54</v>
      </c>
    </row>
    <row r="2995" spans="1:25" x14ac:dyDescent="0.35">
      <c r="A2995">
        <v>4</v>
      </c>
      <c r="B2995" t="s">
        <v>43</v>
      </c>
      <c r="C2995">
        <v>6</v>
      </c>
      <c r="D2995" t="s">
        <v>11</v>
      </c>
      <c r="E2995" t="s">
        <v>2078</v>
      </c>
      <c r="F2995" t="s">
        <v>13</v>
      </c>
      <c r="G2995" t="s">
        <v>7150</v>
      </c>
      <c r="H2995" s="1">
        <v>0</v>
      </c>
      <c r="I2995" s="2">
        <v>42997</v>
      </c>
      <c r="J2995" t="s">
        <v>7151</v>
      </c>
      <c r="K2995" t="s">
        <v>30</v>
      </c>
      <c r="L2995">
        <v>95823</v>
      </c>
      <c r="M2995">
        <v>1450</v>
      </c>
      <c r="N2995" t="s">
        <v>8219</v>
      </c>
      <c r="O2995">
        <v>19</v>
      </c>
      <c r="P2995">
        <v>3</v>
      </c>
      <c r="Q2995" t="s">
        <v>32</v>
      </c>
      <c r="R2995" t="s">
        <v>8304</v>
      </c>
      <c r="S2995">
        <v>19.47</v>
      </c>
      <c r="T2995">
        <v>61</v>
      </c>
      <c r="U2995" t="s">
        <v>76</v>
      </c>
      <c r="V2995" s="2">
        <v>43001</v>
      </c>
      <c r="W2995" t="s">
        <v>39</v>
      </c>
      <c r="X2995" t="s">
        <v>34</v>
      </c>
      <c r="Y2995" t="s">
        <v>47</v>
      </c>
    </row>
    <row r="2996" spans="1:25" x14ac:dyDescent="0.35">
      <c r="A2996">
        <v>5</v>
      </c>
      <c r="B2996" t="s">
        <v>43</v>
      </c>
      <c r="C2996">
        <v>6</v>
      </c>
      <c r="D2996" t="s">
        <v>26</v>
      </c>
      <c r="E2996" t="s">
        <v>27</v>
      </c>
      <c r="F2996" t="s">
        <v>13</v>
      </c>
      <c r="G2996" t="s">
        <v>5251</v>
      </c>
      <c r="H2996" s="1">
        <v>0</v>
      </c>
      <c r="I2996" s="2">
        <v>43074</v>
      </c>
      <c r="J2996" t="s">
        <v>6597</v>
      </c>
      <c r="K2996" t="s">
        <v>30</v>
      </c>
      <c r="L2996">
        <v>90049</v>
      </c>
      <c r="M2996">
        <v>196</v>
      </c>
      <c r="N2996" t="s">
        <v>4180</v>
      </c>
      <c r="O2996">
        <v>6</v>
      </c>
      <c r="P2996">
        <v>4</v>
      </c>
      <c r="Q2996" t="s">
        <v>32</v>
      </c>
      <c r="R2996" t="s">
        <v>8304</v>
      </c>
      <c r="S2996">
        <v>6.05</v>
      </c>
      <c r="T2996">
        <v>13</v>
      </c>
      <c r="U2996" t="s">
        <v>33</v>
      </c>
      <c r="V2996" s="2">
        <v>43079</v>
      </c>
      <c r="W2996" t="s">
        <v>39</v>
      </c>
      <c r="X2996" t="s">
        <v>34</v>
      </c>
      <c r="Y2996" t="s">
        <v>35</v>
      </c>
    </row>
    <row r="2997" spans="1:25" x14ac:dyDescent="0.35">
      <c r="A2997">
        <v>5</v>
      </c>
      <c r="B2997" t="s">
        <v>43</v>
      </c>
      <c r="C2997">
        <v>6</v>
      </c>
      <c r="D2997" t="s">
        <v>50</v>
      </c>
      <c r="E2997" t="s">
        <v>27</v>
      </c>
      <c r="F2997" t="s">
        <v>13</v>
      </c>
      <c r="G2997" t="s">
        <v>5251</v>
      </c>
      <c r="H2997" s="1">
        <v>0</v>
      </c>
      <c r="I2997" s="2">
        <v>43074</v>
      </c>
      <c r="J2997" t="s">
        <v>6597</v>
      </c>
      <c r="K2997" t="s">
        <v>30</v>
      </c>
      <c r="L2997">
        <v>90049</v>
      </c>
      <c r="M2997">
        <v>1080</v>
      </c>
      <c r="N2997" t="s">
        <v>518</v>
      </c>
      <c r="O2997">
        <v>18</v>
      </c>
      <c r="P2997">
        <v>3</v>
      </c>
      <c r="Q2997" t="s">
        <v>32</v>
      </c>
      <c r="R2997" t="s">
        <v>8304</v>
      </c>
      <c r="S2997">
        <v>17.55</v>
      </c>
      <c r="T2997">
        <v>39</v>
      </c>
      <c r="U2997" t="s">
        <v>33</v>
      </c>
      <c r="V2997" s="2">
        <v>43079</v>
      </c>
      <c r="W2997" t="s">
        <v>39</v>
      </c>
      <c r="X2997" t="s">
        <v>34</v>
      </c>
      <c r="Y2997" t="s">
        <v>113</v>
      </c>
    </row>
    <row r="2998" spans="1:25" hidden="1" x14ac:dyDescent="0.35">
      <c r="A2998">
        <v>5</v>
      </c>
      <c r="B2998" t="s">
        <v>25</v>
      </c>
      <c r="C2998">
        <v>3</v>
      </c>
      <c r="D2998" t="s">
        <v>26</v>
      </c>
      <c r="E2998" t="s">
        <v>253</v>
      </c>
      <c r="F2998" t="s">
        <v>13</v>
      </c>
      <c r="G2998" t="s">
        <v>254</v>
      </c>
      <c r="H2998" s="1">
        <v>0</v>
      </c>
      <c r="I2998" s="2">
        <v>42766</v>
      </c>
      <c r="J2998" t="s">
        <v>255</v>
      </c>
      <c r="K2998" t="s">
        <v>73</v>
      </c>
      <c r="L2998">
        <v>55407</v>
      </c>
      <c r="M2998">
        <v>1799</v>
      </c>
      <c r="N2998" t="s">
        <v>256</v>
      </c>
      <c r="O2998">
        <v>6</v>
      </c>
      <c r="P2998">
        <v>2</v>
      </c>
      <c r="Q2998" t="s">
        <v>75</v>
      </c>
      <c r="R2998" t="s">
        <v>8304</v>
      </c>
      <c r="S2998">
        <v>6.22</v>
      </c>
      <c r="T2998">
        <v>13</v>
      </c>
      <c r="U2998" t="s">
        <v>19</v>
      </c>
      <c r="V2998" s="2">
        <v>42771</v>
      </c>
      <c r="W2998" t="s">
        <v>20</v>
      </c>
      <c r="X2998" t="s">
        <v>151</v>
      </c>
      <c r="Y2998" t="s">
        <v>64</v>
      </c>
    </row>
    <row r="2999" spans="1:25" hidden="1" x14ac:dyDescent="0.35">
      <c r="A2999">
        <v>5</v>
      </c>
      <c r="B2999" t="s">
        <v>25</v>
      </c>
      <c r="C2999">
        <v>3</v>
      </c>
      <c r="D2999" t="s">
        <v>11</v>
      </c>
      <c r="E2999" t="s">
        <v>253</v>
      </c>
      <c r="F2999" t="s">
        <v>13</v>
      </c>
      <c r="G2999" t="s">
        <v>254</v>
      </c>
      <c r="H2999" s="1">
        <v>0</v>
      </c>
      <c r="I2999" s="2">
        <v>42766</v>
      </c>
      <c r="J2999" t="s">
        <v>255</v>
      </c>
      <c r="K2999" t="s">
        <v>73</v>
      </c>
      <c r="L2999">
        <v>55407</v>
      </c>
      <c r="M2999">
        <v>1446</v>
      </c>
      <c r="N2999" t="s">
        <v>8153</v>
      </c>
      <c r="O2999">
        <v>17</v>
      </c>
      <c r="P2999">
        <v>3</v>
      </c>
      <c r="Q2999" t="s">
        <v>75</v>
      </c>
      <c r="R2999" t="s">
        <v>8304</v>
      </c>
      <c r="S2999">
        <v>16.54</v>
      </c>
      <c r="T2999">
        <v>53</v>
      </c>
      <c r="U2999" t="s">
        <v>19</v>
      </c>
      <c r="V2999" s="2">
        <v>42771</v>
      </c>
      <c r="W2999" t="s">
        <v>20</v>
      </c>
      <c r="X2999" t="s">
        <v>151</v>
      </c>
      <c r="Y2999" t="s">
        <v>47</v>
      </c>
    </row>
    <row r="3000" spans="1:25" hidden="1" x14ac:dyDescent="0.35">
      <c r="A3000">
        <v>5</v>
      </c>
      <c r="B3000" t="s">
        <v>25</v>
      </c>
      <c r="C3000">
        <v>3</v>
      </c>
      <c r="D3000" t="s">
        <v>26</v>
      </c>
      <c r="E3000" t="s">
        <v>253</v>
      </c>
      <c r="F3000" t="s">
        <v>13</v>
      </c>
      <c r="G3000" t="s">
        <v>254</v>
      </c>
      <c r="H3000" s="1">
        <v>0</v>
      </c>
      <c r="I3000" s="2">
        <v>42766</v>
      </c>
      <c r="J3000" t="s">
        <v>255</v>
      </c>
      <c r="K3000" t="s">
        <v>73</v>
      </c>
      <c r="L3000">
        <v>55407</v>
      </c>
      <c r="M3000">
        <v>905</v>
      </c>
      <c r="N3000" t="s">
        <v>257</v>
      </c>
      <c r="O3000">
        <v>16</v>
      </c>
      <c r="P3000">
        <v>2</v>
      </c>
      <c r="Q3000" t="s">
        <v>75</v>
      </c>
      <c r="R3000" t="s">
        <v>8304</v>
      </c>
      <c r="S3000">
        <v>16.149999999999999</v>
      </c>
      <c r="T3000">
        <v>33</v>
      </c>
      <c r="U3000" t="s">
        <v>19</v>
      </c>
      <c r="V3000" s="2">
        <v>42771</v>
      </c>
      <c r="W3000" t="s">
        <v>20</v>
      </c>
      <c r="X3000" t="s">
        <v>151</v>
      </c>
      <c r="Y3000" t="s">
        <v>54</v>
      </c>
    </row>
    <row r="3001" spans="1:25" hidden="1" x14ac:dyDescent="0.35">
      <c r="A3001">
        <v>6</v>
      </c>
      <c r="B3001" t="s">
        <v>10</v>
      </c>
      <c r="C3001">
        <v>6</v>
      </c>
      <c r="D3001" t="s">
        <v>26</v>
      </c>
      <c r="E3001" t="s">
        <v>769</v>
      </c>
      <c r="F3001" t="s">
        <v>13</v>
      </c>
      <c r="G3001" t="s">
        <v>1602</v>
      </c>
      <c r="H3001" s="1">
        <v>0</v>
      </c>
      <c r="I3001" s="2">
        <v>42883</v>
      </c>
      <c r="J3001" t="s">
        <v>4011</v>
      </c>
      <c r="K3001" t="s">
        <v>102</v>
      </c>
      <c r="L3001">
        <v>6040</v>
      </c>
      <c r="M3001">
        <v>54</v>
      </c>
      <c r="N3001" t="s">
        <v>3505</v>
      </c>
      <c r="O3001">
        <v>2</v>
      </c>
      <c r="P3001">
        <v>1</v>
      </c>
      <c r="Q3001" t="s">
        <v>104</v>
      </c>
      <c r="R3001" t="s">
        <v>8304</v>
      </c>
      <c r="S3001">
        <v>2.44</v>
      </c>
      <c r="T3001">
        <v>16</v>
      </c>
      <c r="U3001" t="s">
        <v>19</v>
      </c>
      <c r="V3001" s="2">
        <v>42889</v>
      </c>
      <c r="W3001" t="s">
        <v>39</v>
      </c>
      <c r="X3001" t="s">
        <v>461</v>
      </c>
      <c r="Y3001" t="s">
        <v>42</v>
      </c>
    </row>
    <row r="3002" spans="1:25" hidden="1" x14ac:dyDescent="0.35">
      <c r="A3002">
        <v>6</v>
      </c>
      <c r="B3002" t="s">
        <v>10</v>
      </c>
      <c r="C3002">
        <v>6</v>
      </c>
      <c r="D3002" t="s">
        <v>26</v>
      </c>
      <c r="E3002" t="s">
        <v>769</v>
      </c>
      <c r="F3002" t="s">
        <v>13</v>
      </c>
      <c r="G3002" t="s">
        <v>1602</v>
      </c>
      <c r="H3002" s="1">
        <v>0</v>
      </c>
      <c r="I3002" s="2">
        <v>42883</v>
      </c>
      <c r="J3002" t="s">
        <v>4011</v>
      </c>
      <c r="K3002" t="s">
        <v>102</v>
      </c>
      <c r="L3002">
        <v>6040</v>
      </c>
      <c r="M3002">
        <v>1268</v>
      </c>
      <c r="N3002" t="s">
        <v>468</v>
      </c>
      <c r="O3002">
        <v>22</v>
      </c>
      <c r="P3002">
        <v>5</v>
      </c>
      <c r="Q3002" t="s">
        <v>104</v>
      </c>
      <c r="R3002" t="s">
        <v>8304</v>
      </c>
      <c r="S3002">
        <v>21.71</v>
      </c>
      <c r="T3002">
        <v>78</v>
      </c>
      <c r="U3002" t="s">
        <v>19</v>
      </c>
      <c r="V3002" s="2">
        <v>42889</v>
      </c>
      <c r="W3002" t="s">
        <v>39</v>
      </c>
      <c r="X3002" t="s">
        <v>461</v>
      </c>
      <c r="Y3002" t="s">
        <v>42</v>
      </c>
    </row>
    <row r="3003" spans="1:25" hidden="1" x14ac:dyDescent="0.35">
      <c r="A3003">
        <v>6</v>
      </c>
      <c r="B3003" t="s">
        <v>10</v>
      </c>
      <c r="C3003">
        <v>6</v>
      </c>
      <c r="D3003" t="s">
        <v>26</v>
      </c>
      <c r="E3003" t="s">
        <v>646</v>
      </c>
      <c r="F3003" t="s">
        <v>13</v>
      </c>
      <c r="G3003" t="s">
        <v>5381</v>
      </c>
      <c r="H3003" s="1">
        <v>0.2</v>
      </c>
      <c r="I3003" s="2">
        <v>42741</v>
      </c>
      <c r="J3003" t="s">
        <v>8029</v>
      </c>
      <c r="K3003" t="s">
        <v>30</v>
      </c>
      <c r="L3003">
        <v>80906</v>
      </c>
      <c r="M3003">
        <v>936</v>
      </c>
      <c r="N3003" t="s">
        <v>8268</v>
      </c>
      <c r="O3003">
        <v>9</v>
      </c>
      <c r="P3003">
        <v>5</v>
      </c>
      <c r="Q3003" t="s">
        <v>32</v>
      </c>
      <c r="R3003" t="s">
        <v>92</v>
      </c>
      <c r="S3003">
        <v>9.25</v>
      </c>
      <c r="T3003">
        <v>30</v>
      </c>
      <c r="U3003" t="s">
        <v>33</v>
      </c>
      <c r="V3003" s="2">
        <v>42747</v>
      </c>
      <c r="W3003" t="s">
        <v>39</v>
      </c>
      <c r="X3003" t="s">
        <v>285</v>
      </c>
      <c r="Y3003" t="s">
        <v>64</v>
      </c>
    </row>
    <row r="3004" spans="1:25" hidden="1" x14ac:dyDescent="0.35">
      <c r="A3004">
        <v>6</v>
      </c>
      <c r="B3004" t="s">
        <v>10</v>
      </c>
      <c r="C3004">
        <v>6</v>
      </c>
      <c r="D3004" t="s">
        <v>26</v>
      </c>
      <c r="E3004" t="s">
        <v>646</v>
      </c>
      <c r="F3004" t="s">
        <v>13</v>
      </c>
      <c r="G3004" t="s">
        <v>5381</v>
      </c>
      <c r="H3004" s="1">
        <v>0.7</v>
      </c>
      <c r="I3004" s="2">
        <v>42741</v>
      </c>
      <c r="J3004" t="s">
        <v>8029</v>
      </c>
      <c r="K3004" t="s">
        <v>30</v>
      </c>
      <c r="L3004">
        <v>80906</v>
      </c>
      <c r="M3004">
        <v>1343</v>
      </c>
      <c r="N3004" t="s">
        <v>1170</v>
      </c>
      <c r="O3004">
        <v>-1</v>
      </c>
      <c r="P3004">
        <v>2</v>
      </c>
      <c r="Q3004" t="s">
        <v>32</v>
      </c>
      <c r="R3004" t="s">
        <v>92</v>
      </c>
      <c r="S3004">
        <v>-1.36</v>
      </c>
      <c r="T3004">
        <v>2</v>
      </c>
      <c r="U3004" t="s">
        <v>33</v>
      </c>
      <c r="V3004" s="2">
        <v>42747</v>
      </c>
      <c r="W3004" t="s">
        <v>39</v>
      </c>
      <c r="X3004" t="s">
        <v>285</v>
      </c>
      <c r="Y3004" t="s">
        <v>54</v>
      </c>
    </row>
    <row r="3005" spans="1:25" x14ac:dyDescent="0.35">
      <c r="A3005">
        <v>3</v>
      </c>
      <c r="B3005" t="s">
        <v>25</v>
      </c>
      <c r="C3005">
        <v>1</v>
      </c>
      <c r="D3005" t="s">
        <v>11</v>
      </c>
      <c r="E3005" t="s">
        <v>1658</v>
      </c>
      <c r="F3005" t="s">
        <v>13</v>
      </c>
      <c r="G3005" t="s">
        <v>7012</v>
      </c>
      <c r="H3005" s="1">
        <v>0.2</v>
      </c>
      <c r="I3005" s="2">
        <v>43032</v>
      </c>
      <c r="J3005" t="s">
        <v>8042</v>
      </c>
      <c r="K3005" t="s">
        <v>30</v>
      </c>
      <c r="L3005">
        <v>94601</v>
      </c>
      <c r="M3005">
        <v>1180</v>
      </c>
      <c r="N3005" t="s">
        <v>859</v>
      </c>
      <c r="O3005">
        <v>-74</v>
      </c>
      <c r="P3005">
        <v>8</v>
      </c>
      <c r="Q3005" t="s">
        <v>32</v>
      </c>
      <c r="R3005" t="s">
        <v>92</v>
      </c>
      <c r="S3005">
        <v>-73.819999999999993</v>
      </c>
      <c r="T3005">
        <v>454</v>
      </c>
      <c r="U3005" t="s">
        <v>76</v>
      </c>
      <c r="V3005" s="2">
        <v>43035</v>
      </c>
      <c r="W3005" t="s">
        <v>130</v>
      </c>
      <c r="X3005" t="s">
        <v>34</v>
      </c>
      <c r="Y3005" t="s">
        <v>24</v>
      </c>
    </row>
    <row r="3006" spans="1:25" hidden="1" x14ac:dyDescent="0.35">
      <c r="A3006">
        <v>2</v>
      </c>
      <c r="B3006" t="s">
        <v>43</v>
      </c>
      <c r="C3006">
        <v>3</v>
      </c>
      <c r="D3006" t="s">
        <v>26</v>
      </c>
      <c r="E3006" t="s">
        <v>3619</v>
      </c>
      <c r="F3006" t="s">
        <v>13</v>
      </c>
      <c r="G3006" t="s">
        <v>1576</v>
      </c>
      <c r="H3006" s="1">
        <v>0</v>
      </c>
      <c r="I3006" s="2">
        <v>42838</v>
      </c>
      <c r="J3006" t="s">
        <v>3620</v>
      </c>
      <c r="K3006" t="s">
        <v>30</v>
      </c>
      <c r="L3006">
        <v>87401</v>
      </c>
      <c r="M3006">
        <v>1051</v>
      </c>
      <c r="N3006" t="s">
        <v>1166</v>
      </c>
      <c r="O3006">
        <v>0</v>
      </c>
      <c r="P3006">
        <v>1</v>
      </c>
      <c r="Q3006" t="s">
        <v>32</v>
      </c>
      <c r="R3006" t="s">
        <v>8304</v>
      </c>
      <c r="S3006">
        <v>0.39</v>
      </c>
      <c r="T3006">
        <v>13</v>
      </c>
      <c r="U3006" t="s">
        <v>19</v>
      </c>
      <c r="V3006" s="2">
        <v>42840</v>
      </c>
      <c r="W3006" t="s">
        <v>20</v>
      </c>
      <c r="X3006" t="s">
        <v>413</v>
      </c>
      <c r="Y3006" t="s">
        <v>356</v>
      </c>
    </row>
    <row r="3007" spans="1:25" x14ac:dyDescent="0.35">
      <c r="A3007">
        <v>4</v>
      </c>
      <c r="B3007" t="s">
        <v>25</v>
      </c>
      <c r="C3007">
        <v>3</v>
      </c>
      <c r="D3007" t="s">
        <v>26</v>
      </c>
      <c r="E3007" t="s">
        <v>700</v>
      </c>
      <c r="F3007" t="s">
        <v>13</v>
      </c>
      <c r="G3007" t="s">
        <v>1158</v>
      </c>
      <c r="H3007" s="1">
        <v>0</v>
      </c>
      <c r="I3007" s="2">
        <v>42996</v>
      </c>
      <c r="J3007" t="s">
        <v>1159</v>
      </c>
      <c r="K3007" t="s">
        <v>30</v>
      </c>
      <c r="L3007">
        <v>90805</v>
      </c>
      <c r="M3007">
        <v>1266</v>
      </c>
      <c r="N3007" t="s">
        <v>1147</v>
      </c>
      <c r="O3007">
        <v>79</v>
      </c>
      <c r="P3007">
        <v>14</v>
      </c>
      <c r="Q3007" t="s">
        <v>32</v>
      </c>
      <c r="R3007" t="s">
        <v>8304</v>
      </c>
      <c r="S3007">
        <v>78.75</v>
      </c>
      <c r="T3007">
        <v>161</v>
      </c>
      <c r="U3007" t="s">
        <v>19</v>
      </c>
      <c r="V3007" s="2">
        <v>43000</v>
      </c>
      <c r="W3007" t="s">
        <v>20</v>
      </c>
      <c r="X3007" t="s">
        <v>34</v>
      </c>
      <c r="Y3007" t="s">
        <v>64</v>
      </c>
    </row>
    <row r="3008" spans="1:25" x14ac:dyDescent="0.35">
      <c r="A3008">
        <v>4</v>
      </c>
      <c r="B3008" t="s">
        <v>25</v>
      </c>
      <c r="C3008">
        <v>3</v>
      </c>
      <c r="D3008" t="s">
        <v>26</v>
      </c>
      <c r="E3008" t="s">
        <v>700</v>
      </c>
      <c r="F3008" t="s">
        <v>13</v>
      </c>
      <c r="G3008" t="s">
        <v>1158</v>
      </c>
      <c r="H3008" s="1">
        <v>0</v>
      </c>
      <c r="I3008" s="2">
        <v>42996</v>
      </c>
      <c r="J3008" t="s">
        <v>1159</v>
      </c>
      <c r="K3008" t="s">
        <v>30</v>
      </c>
      <c r="L3008">
        <v>90805</v>
      </c>
      <c r="M3008">
        <v>1349</v>
      </c>
      <c r="N3008" t="s">
        <v>1160</v>
      </c>
      <c r="O3008">
        <v>10</v>
      </c>
      <c r="P3008">
        <v>4</v>
      </c>
      <c r="Q3008" t="s">
        <v>32</v>
      </c>
      <c r="R3008" t="s">
        <v>8304</v>
      </c>
      <c r="S3008">
        <v>9.76</v>
      </c>
      <c r="T3008">
        <v>20</v>
      </c>
      <c r="U3008" t="s">
        <v>19</v>
      </c>
      <c r="V3008" s="2">
        <v>43000</v>
      </c>
      <c r="W3008" t="s">
        <v>20</v>
      </c>
      <c r="X3008" t="s">
        <v>34</v>
      </c>
      <c r="Y3008" t="s">
        <v>64</v>
      </c>
    </row>
    <row r="3009" spans="1:25" x14ac:dyDescent="0.35">
      <c r="A3009">
        <v>4</v>
      </c>
      <c r="B3009" t="s">
        <v>25</v>
      </c>
      <c r="C3009">
        <v>3</v>
      </c>
      <c r="D3009" t="s">
        <v>26</v>
      </c>
      <c r="E3009" t="s">
        <v>700</v>
      </c>
      <c r="F3009" t="s">
        <v>13</v>
      </c>
      <c r="G3009" t="s">
        <v>1158</v>
      </c>
      <c r="H3009" s="1">
        <v>0</v>
      </c>
      <c r="I3009" s="2">
        <v>42996</v>
      </c>
      <c r="J3009" t="s">
        <v>1159</v>
      </c>
      <c r="K3009" t="s">
        <v>30</v>
      </c>
      <c r="L3009">
        <v>90805</v>
      </c>
      <c r="M3009">
        <v>90</v>
      </c>
      <c r="N3009" t="s">
        <v>1161</v>
      </c>
      <c r="O3009">
        <v>2</v>
      </c>
      <c r="P3009">
        <v>2</v>
      </c>
      <c r="Q3009" t="s">
        <v>32</v>
      </c>
      <c r="R3009" t="s">
        <v>8304</v>
      </c>
      <c r="S3009">
        <v>2.19</v>
      </c>
      <c r="T3009">
        <v>7</v>
      </c>
      <c r="U3009" t="s">
        <v>19</v>
      </c>
      <c r="V3009" s="2">
        <v>43000</v>
      </c>
      <c r="W3009" t="s">
        <v>20</v>
      </c>
      <c r="X3009" t="s">
        <v>34</v>
      </c>
      <c r="Y3009" t="s">
        <v>356</v>
      </c>
    </row>
    <row r="3010" spans="1:25" hidden="1" x14ac:dyDescent="0.35">
      <c r="A3010">
        <v>5</v>
      </c>
      <c r="B3010" t="s">
        <v>43</v>
      </c>
      <c r="C3010">
        <v>6</v>
      </c>
      <c r="D3010" t="s">
        <v>26</v>
      </c>
      <c r="E3010" t="s">
        <v>231</v>
      </c>
      <c r="F3010" t="s">
        <v>13</v>
      </c>
      <c r="G3010" t="s">
        <v>232</v>
      </c>
      <c r="H3010" s="1">
        <v>0.2</v>
      </c>
      <c r="I3010" s="2">
        <v>42981</v>
      </c>
      <c r="J3010" t="s">
        <v>233</v>
      </c>
      <c r="K3010" t="s">
        <v>16</v>
      </c>
      <c r="L3010">
        <v>27707</v>
      </c>
      <c r="M3010">
        <v>946</v>
      </c>
      <c r="N3010" t="s">
        <v>8107</v>
      </c>
      <c r="O3010">
        <v>63</v>
      </c>
      <c r="P3010">
        <v>7</v>
      </c>
      <c r="Q3010" t="s">
        <v>18</v>
      </c>
      <c r="R3010" t="s">
        <v>8304</v>
      </c>
      <c r="S3010">
        <v>62.81</v>
      </c>
      <c r="T3010">
        <v>201</v>
      </c>
      <c r="U3010" t="s">
        <v>33</v>
      </c>
      <c r="V3010" s="2">
        <v>42986</v>
      </c>
      <c r="W3010" t="s">
        <v>39</v>
      </c>
      <c r="X3010" t="s">
        <v>63</v>
      </c>
      <c r="Y3010" t="s">
        <v>119</v>
      </c>
    </row>
    <row r="3011" spans="1:25" hidden="1" x14ac:dyDescent="0.35">
      <c r="A3011">
        <v>2</v>
      </c>
      <c r="B3011" t="s">
        <v>43</v>
      </c>
      <c r="C3011">
        <v>3</v>
      </c>
      <c r="D3011" t="s">
        <v>11</v>
      </c>
      <c r="E3011" t="s">
        <v>1896</v>
      </c>
      <c r="F3011" t="s">
        <v>13</v>
      </c>
      <c r="G3011" t="s">
        <v>5210</v>
      </c>
      <c r="H3011" s="1">
        <v>0</v>
      </c>
      <c r="I3011" s="2">
        <v>42886</v>
      </c>
      <c r="J3011" t="s">
        <v>5378</v>
      </c>
      <c r="K3011" t="s">
        <v>102</v>
      </c>
      <c r="L3011">
        <v>7501</v>
      </c>
      <c r="M3011">
        <v>576</v>
      </c>
      <c r="N3011" t="s">
        <v>2048</v>
      </c>
      <c r="O3011">
        <v>3</v>
      </c>
      <c r="P3011">
        <v>2</v>
      </c>
      <c r="Q3011" t="s">
        <v>104</v>
      </c>
      <c r="R3011" t="s">
        <v>8304</v>
      </c>
      <c r="S3011">
        <v>2.98</v>
      </c>
      <c r="T3011">
        <v>8</v>
      </c>
      <c r="U3011" t="s">
        <v>33</v>
      </c>
      <c r="V3011" s="2">
        <v>42888</v>
      </c>
      <c r="W3011" t="s">
        <v>20</v>
      </c>
      <c r="X3011" t="s">
        <v>485</v>
      </c>
      <c r="Y3011" t="s">
        <v>47</v>
      </c>
    </row>
    <row r="3012" spans="1:25" hidden="1" x14ac:dyDescent="0.35">
      <c r="A3012">
        <v>2</v>
      </c>
      <c r="B3012" t="s">
        <v>43</v>
      </c>
      <c r="C3012">
        <v>3</v>
      </c>
      <c r="D3012" t="s">
        <v>26</v>
      </c>
      <c r="E3012" t="s">
        <v>1896</v>
      </c>
      <c r="F3012" t="s">
        <v>13</v>
      </c>
      <c r="G3012" t="s">
        <v>5210</v>
      </c>
      <c r="H3012" s="1">
        <v>0</v>
      </c>
      <c r="I3012" s="2">
        <v>42886</v>
      </c>
      <c r="J3012" t="s">
        <v>5378</v>
      </c>
      <c r="K3012" t="s">
        <v>102</v>
      </c>
      <c r="L3012">
        <v>7501</v>
      </c>
      <c r="M3012">
        <v>646</v>
      </c>
      <c r="N3012" t="s">
        <v>3662</v>
      </c>
      <c r="O3012">
        <v>17</v>
      </c>
      <c r="P3012">
        <v>1</v>
      </c>
      <c r="Q3012" t="s">
        <v>104</v>
      </c>
      <c r="R3012" t="s">
        <v>8304</v>
      </c>
      <c r="S3012">
        <v>16.79</v>
      </c>
      <c r="T3012">
        <v>62</v>
      </c>
      <c r="U3012" t="s">
        <v>33</v>
      </c>
      <c r="V3012" s="2">
        <v>42888</v>
      </c>
      <c r="W3012" t="s">
        <v>20</v>
      </c>
      <c r="X3012" t="s">
        <v>485</v>
      </c>
      <c r="Y3012" t="s">
        <v>42</v>
      </c>
    </row>
    <row r="3013" spans="1:25" hidden="1" x14ac:dyDescent="0.35">
      <c r="A3013">
        <v>2</v>
      </c>
      <c r="B3013" t="s">
        <v>43</v>
      </c>
      <c r="C3013">
        <v>3</v>
      </c>
      <c r="D3013" t="s">
        <v>26</v>
      </c>
      <c r="E3013" t="s">
        <v>1896</v>
      </c>
      <c r="F3013" t="s">
        <v>13</v>
      </c>
      <c r="G3013" t="s">
        <v>5210</v>
      </c>
      <c r="H3013" s="1">
        <v>0</v>
      </c>
      <c r="I3013" s="2">
        <v>42886</v>
      </c>
      <c r="J3013" t="s">
        <v>5378</v>
      </c>
      <c r="K3013" t="s">
        <v>102</v>
      </c>
      <c r="L3013">
        <v>7501</v>
      </c>
      <c r="M3013">
        <v>1679</v>
      </c>
      <c r="N3013" t="s">
        <v>1198</v>
      </c>
      <c r="O3013">
        <v>135</v>
      </c>
      <c r="P3013">
        <v>5</v>
      </c>
      <c r="Q3013" t="s">
        <v>104</v>
      </c>
      <c r="R3013" t="s">
        <v>8304</v>
      </c>
      <c r="S3013">
        <v>134.65</v>
      </c>
      <c r="T3013">
        <v>275</v>
      </c>
      <c r="U3013" t="s">
        <v>33</v>
      </c>
      <c r="V3013" s="2">
        <v>42888</v>
      </c>
      <c r="W3013" t="s">
        <v>20</v>
      </c>
      <c r="X3013" t="s">
        <v>485</v>
      </c>
      <c r="Y3013" t="s">
        <v>64</v>
      </c>
    </row>
    <row r="3014" spans="1:25" hidden="1" x14ac:dyDescent="0.35">
      <c r="A3014">
        <v>6</v>
      </c>
      <c r="B3014" t="s">
        <v>10</v>
      </c>
      <c r="C3014">
        <v>6</v>
      </c>
      <c r="D3014" t="s">
        <v>26</v>
      </c>
      <c r="E3014" t="s">
        <v>6195</v>
      </c>
      <c r="F3014" t="s">
        <v>13</v>
      </c>
      <c r="G3014" t="s">
        <v>1438</v>
      </c>
      <c r="H3014" s="1">
        <v>0</v>
      </c>
      <c r="I3014" s="2">
        <v>42739</v>
      </c>
      <c r="J3014" t="s">
        <v>6196</v>
      </c>
      <c r="K3014" t="s">
        <v>73</v>
      </c>
      <c r="L3014">
        <v>55125</v>
      </c>
      <c r="M3014">
        <v>711</v>
      </c>
      <c r="N3014" t="s">
        <v>3170</v>
      </c>
      <c r="O3014">
        <v>16</v>
      </c>
      <c r="P3014">
        <v>3</v>
      </c>
      <c r="Q3014" t="s">
        <v>75</v>
      </c>
      <c r="R3014" t="s">
        <v>8304</v>
      </c>
      <c r="S3014">
        <v>15.52</v>
      </c>
      <c r="T3014">
        <v>32</v>
      </c>
      <c r="U3014" t="s">
        <v>33</v>
      </c>
      <c r="V3014" s="2">
        <v>42745</v>
      </c>
      <c r="W3014" t="s">
        <v>39</v>
      </c>
      <c r="X3014" t="s">
        <v>151</v>
      </c>
      <c r="Y3014" t="s">
        <v>54</v>
      </c>
    </row>
    <row r="3015" spans="1:25" hidden="1" x14ac:dyDescent="0.35">
      <c r="A3015">
        <v>6</v>
      </c>
      <c r="B3015" t="s">
        <v>10</v>
      </c>
      <c r="C3015">
        <v>6</v>
      </c>
      <c r="D3015" t="s">
        <v>26</v>
      </c>
      <c r="E3015" t="s">
        <v>6195</v>
      </c>
      <c r="F3015" t="s">
        <v>13</v>
      </c>
      <c r="G3015" t="s">
        <v>1438</v>
      </c>
      <c r="H3015" s="1">
        <v>0</v>
      </c>
      <c r="I3015" s="2">
        <v>42739</v>
      </c>
      <c r="J3015" t="s">
        <v>6196</v>
      </c>
      <c r="K3015" t="s">
        <v>73</v>
      </c>
      <c r="L3015">
        <v>55125</v>
      </c>
      <c r="M3015">
        <v>97</v>
      </c>
      <c r="N3015" t="s">
        <v>568</v>
      </c>
      <c r="O3015">
        <v>20</v>
      </c>
      <c r="P3015">
        <v>5</v>
      </c>
      <c r="Q3015" t="s">
        <v>75</v>
      </c>
      <c r="R3015" t="s">
        <v>8304</v>
      </c>
      <c r="S3015">
        <v>19.95</v>
      </c>
      <c r="T3015">
        <v>40</v>
      </c>
      <c r="U3015" t="s">
        <v>33</v>
      </c>
      <c r="V3015" s="2">
        <v>42745</v>
      </c>
      <c r="W3015" t="s">
        <v>39</v>
      </c>
      <c r="X3015" t="s">
        <v>151</v>
      </c>
      <c r="Y3015" t="s">
        <v>64</v>
      </c>
    </row>
    <row r="3016" spans="1:25" x14ac:dyDescent="0.35">
      <c r="A3016">
        <v>4</v>
      </c>
      <c r="B3016" t="s">
        <v>43</v>
      </c>
      <c r="C3016">
        <v>6</v>
      </c>
      <c r="D3016" t="s">
        <v>26</v>
      </c>
      <c r="E3016" t="s">
        <v>27</v>
      </c>
      <c r="F3016" t="s">
        <v>13</v>
      </c>
      <c r="G3016" t="s">
        <v>1482</v>
      </c>
      <c r="H3016" s="1">
        <v>0</v>
      </c>
      <c r="I3016" s="2">
        <v>42877</v>
      </c>
      <c r="J3016" t="s">
        <v>4477</v>
      </c>
      <c r="K3016" t="s">
        <v>30</v>
      </c>
      <c r="L3016">
        <v>90045</v>
      </c>
      <c r="M3016">
        <v>183</v>
      </c>
      <c r="N3016" t="s">
        <v>1434</v>
      </c>
      <c r="O3016">
        <v>4</v>
      </c>
      <c r="P3016">
        <v>2</v>
      </c>
      <c r="Q3016" t="s">
        <v>32</v>
      </c>
      <c r="R3016" t="s">
        <v>8304</v>
      </c>
      <c r="S3016">
        <v>3.8</v>
      </c>
      <c r="T3016">
        <v>8</v>
      </c>
      <c r="U3016" t="s">
        <v>19</v>
      </c>
      <c r="V3016" s="2">
        <v>42881</v>
      </c>
      <c r="W3016" t="s">
        <v>39</v>
      </c>
      <c r="X3016" t="s">
        <v>34</v>
      </c>
      <c r="Y3016" t="s">
        <v>35</v>
      </c>
    </row>
    <row r="3017" spans="1:25" x14ac:dyDescent="0.35">
      <c r="A3017">
        <v>4</v>
      </c>
      <c r="B3017" t="s">
        <v>43</v>
      </c>
      <c r="C3017">
        <v>6</v>
      </c>
      <c r="D3017" t="s">
        <v>26</v>
      </c>
      <c r="E3017" t="s">
        <v>27</v>
      </c>
      <c r="F3017" t="s">
        <v>13</v>
      </c>
      <c r="G3017" t="s">
        <v>1482</v>
      </c>
      <c r="H3017" s="1">
        <v>0</v>
      </c>
      <c r="I3017" s="2">
        <v>42877</v>
      </c>
      <c r="J3017" t="s">
        <v>4477</v>
      </c>
      <c r="K3017" t="s">
        <v>30</v>
      </c>
      <c r="L3017">
        <v>90045</v>
      </c>
      <c r="M3017">
        <v>1271</v>
      </c>
      <c r="N3017" t="s">
        <v>775</v>
      </c>
      <c r="O3017">
        <v>29</v>
      </c>
      <c r="P3017">
        <v>7</v>
      </c>
      <c r="Q3017" t="s">
        <v>32</v>
      </c>
      <c r="R3017" t="s">
        <v>8304</v>
      </c>
      <c r="S3017">
        <v>29.34</v>
      </c>
      <c r="T3017">
        <v>105</v>
      </c>
      <c r="U3017" t="s">
        <v>19</v>
      </c>
      <c r="V3017" s="2">
        <v>42881</v>
      </c>
      <c r="W3017" t="s">
        <v>39</v>
      </c>
      <c r="X3017" t="s">
        <v>34</v>
      </c>
      <c r="Y3017" t="s">
        <v>42</v>
      </c>
    </row>
    <row r="3018" spans="1:25" x14ac:dyDescent="0.35">
      <c r="A3018">
        <v>4</v>
      </c>
      <c r="B3018" t="s">
        <v>43</v>
      </c>
      <c r="C3018">
        <v>6</v>
      </c>
      <c r="D3018" t="s">
        <v>50</v>
      </c>
      <c r="E3018" t="s">
        <v>27</v>
      </c>
      <c r="F3018" t="s">
        <v>13</v>
      </c>
      <c r="G3018" t="s">
        <v>1482</v>
      </c>
      <c r="H3018" s="1">
        <v>0.2</v>
      </c>
      <c r="I3018" s="2">
        <v>42877</v>
      </c>
      <c r="J3018" t="s">
        <v>4477</v>
      </c>
      <c r="K3018" t="s">
        <v>30</v>
      </c>
      <c r="L3018">
        <v>90045</v>
      </c>
      <c r="M3018">
        <v>33</v>
      </c>
      <c r="N3018" t="s">
        <v>713</v>
      </c>
      <c r="O3018">
        <v>58</v>
      </c>
      <c r="P3018">
        <v>6</v>
      </c>
      <c r="Q3018" t="s">
        <v>32</v>
      </c>
      <c r="R3018" t="s">
        <v>8304</v>
      </c>
      <c r="S3018">
        <v>58.18</v>
      </c>
      <c r="T3018">
        <v>776</v>
      </c>
      <c r="U3018" t="s">
        <v>19</v>
      </c>
      <c r="V3018" s="2">
        <v>42881</v>
      </c>
      <c r="W3018" t="s">
        <v>39</v>
      </c>
      <c r="X3018" t="s">
        <v>34</v>
      </c>
      <c r="Y3018" t="s">
        <v>52</v>
      </c>
    </row>
    <row r="3019" spans="1:25" x14ac:dyDescent="0.35">
      <c r="A3019">
        <v>4</v>
      </c>
      <c r="B3019" t="s">
        <v>43</v>
      </c>
      <c r="C3019">
        <v>6</v>
      </c>
      <c r="D3019" t="s">
        <v>50</v>
      </c>
      <c r="E3019" t="s">
        <v>27</v>
      </c>
      <c r="F3019" t="s">
        <v>13</v>
      </c>
      <c r="G3019" t="s">
        <v>1482</v>
      </c>
      <c r="H3019" s="1">
        <v>0.2</v>
      </c>
      <c r="I3019" s="2">
        <v>42877</v>
      </c>
      <c r="J3019" t="s">
        <v>4477</v>
      </c>
      <c r="K3019" t="s">
        <v>30</v>
      </c>
      <c r="L3019">
        <v>90045</v>
      </c>
      <c r="M3019">
        <v>1847</v>
      </c>
      <c r="N3019" t="s">
        <v>5186</v>
      </c>
      <c r="O3019">
        <v>334</v>
      </c>
      <c r="P3019">
        <v>7</v>
      </c>
      <c r="Q3019" t="s">
        <v>32</v>
      </c>
      <c r="R3019" t="s">
        <v>8304</v>
      </c>
      <c r="S3019">
        <v>334.5</v>
      </c>
      <c r="T3019">
        <v>2973</v>
      </c>
      <c r="U3019" t="s">
        <v>19</v>
      </c>
      <c r="V3019" s="2">
        <v>42881</v>
      </c>
      <c r="W3019" t="s">
        <v>39</v>
      </c>
      <c r="X3019" t="s">
        <v>34</v>
      </c>
      <c r="Y3019" t="s">
        <v>422</v>
      </c>
    </row>
    <row r="3020" spans="1:25" hidden="1" x14ac:dyDescent="0.35">
      <c r="A3020">
        <v>4</v>
      </c>
      <c r="B3020" t="s">
        <v>43</v>
      </c>
      <c r="C3020">
        <v>6</v>
      </c>
      <c r="D3020" t="s">
        <v>26</v>
      </c>
      <c r="E3020" t="s">
        <v>305</v>
      </c>
      <c r="F3020" t="s">
        <v>13</v>
      </c>
      <c r="G3020" t="s">
        <v>793</v>
      </c>
      <c r="H3020" s="1">
        <v>0</v>
      </c>
      <c r="I3020" s="2">
        <v>43052</v>
      </c>
      <c r="J3020" t="s">
        <v>3738</v>
      </c>
      <c r="K3020" t="s">
        <v>73</v>
      </c>
      <c r="L3020">
        <v>47201</v>
      </c>
      <c r="M3020">
        <v>1703</v>
      </c>
      <c r="N3020" t="s">
        <v>3739</v>
      </c>
      <c r="O3020">
        <v>46</v>
      </c>
      <c r="P3020">
        <v>2</v>
      </c>
      <c r="Q3020" t="s">
        <v>75</v>
      </c>
      <c r="R3020" t="s">
        <v>8304</v>
      </c>
      <c r="S3020">
        <v>46.12</v>
      </c>
      <c r="T3020">
        <v>96</v>
      </c>
      <c r="U3020" t="s">
        <v>19</v>
      </c>
      <c r="V3020" s="2">
        <v>43056</v>
      </c>
      <c r="W3020" t="s">
        <v>39</v>
      </c>
      <c r="X3020" t="s">
        <v>167</v>
      </c>
      <c r="Y3020" t="s">
        <v>64</v>
      </c>
    </row>
    <row r="3021" spans="1:25" hidden="1" x14ac:dyDescent="0.35">
      <c r="A3021">
        <v>4</v>
      </c>
      <c r="B3021" t="s">
        <v>43</v>
      </c>
      <c r="C3021">
        <v>6</v>
      </c>
      <c r="D3021" t="s">
        <v>26</v>
      </c>
      <c r="E3021" t="s">
        <v>305</v>
      </c>
      <c r="F3021" t="s">
        <v>13</v>
      </c>
      <c r="G3021" t="s">
        <v>793</v>
      </c>
      <c r="H3021" s="1">
        <v>0</v>
      </c>
      <c r="I3021" s="2">
        <v>43052</v>
      </c>
      <c r="J3021" t="s">
        <v>3738</v>
      </c>
      <c r="K3021" t="s">
        <v>73</v>
      </c>
      <c r="L3021">
        <v>47201</v>
      </c>
      <c r="M3021">
        <v>338</v>
      </c>
      <c r="N3021" t="s">
        <v>8247</v>
      </c>
      <c r="O3021">
        <v>29</v>
      </c>
      <c r="P3021">
        <v>7</v>
      </c>
      <c r="Q3021" t="s">
        <v>75</v>
      </c>
      <c r="R3021" t="s">
        <v>8304</v>
      </c>
      <c r="S3021">
        <v>28.7</v>
      </c>
      <c r="T3021">
        <v>64</v>
      </c>
      <c r="U3021" t="s">
        <v>19</v>
      </c>
      <c r="V3021" s="2">
        <v>43056</v>
      </c>
      <c r="W3021" t="s">
        <v>39</v>
      </c>
      <c r="X3021" t="s">
        <v>167</v>
      </c>
      <c r="Y3021" t="s">
        <v>64</v>
      </c>
    </row>
    <row r="3022" spans="1:25" hidden="1" x14ac:dyDescent="0.35">
      <c r="A3022">
        <v>4</v>
      </c>
      <c r="B3022" t="s">
        <v>43</v>
      </c>
      <c r="C3022">
        <v>6</v>
      </c>
      <c r="D3022" t="s">
        <v>50</v>
      </c>
      <c r="E3022" t="s">
        <v>305</v>
      </c>
      <c r="F3022" t="s">
        <v>13</v>
      </c>
      <c r="G3022" t="s">
        <v>793</v>
      </c>
      <c r="H3022" s="1">
        <v>0</v>
      </c>
      <c r="I3022" s="2">
        <v>43052</v>
      </c>
      <c r="J3022" t="s">
        <v>3738</v>
      </c>
      <c r="K3022" t="s">
        <v>73</v>
      </c>
      <c r="L3022">
        <v>47201</v>
      </c>
      <c r="M3022">
        <v>1488</v>
      </c>
      <c r="N3022" t="s">
        <v>4956</v>
      </c>
      <c r="O3022">
        <v>13</v>
      </c>
      <c r="P3022">
        <v>3</v>
      </c>
      <c r="Q3022" t="s">
        <v>75</v>
      </c>
      <c r="R3022" t="s">
        <v>8304</v>
      </c>
      <c r="S3022">
        <v>13.25</v>
      </c>
      <c r="T3022">
        <v>51</v>
      </c>
      <c r="U3022" t="s">
        <v>19</v>
      </c>
      <c r="V3022" s="2">
        <v>43056</v>
      </c>
      <c r="W3022" t="s">
        <v>39</v>
      </c>
      <c r="X3022" t="s">
        <v>167</v>
      </c>
      <c r="Y3022" t="s">
        <v>52</v>
      </c>
    </row>
    <row r="3023" spans="1:25" x14ac:dyDescent="0.35">
      <c r="A3023">
        <v>2</v>
      </c>
      <c r="B3023" t="s">
        <v>25</v>
      </c>
      <c r="C3023">
        <v>1</v>
      </c>
      <c r="D3023" t="s">
        <v>11</v>
      </c>
      <c r="E3023" t="s">
        <v>27</v>
      </c>
      <c r="F3023" t="s">
        <v>13</v>
      </c>
      <c r="G3023" t="s">
        <v>6887</v>
      </c>
      <c r="H3023" s="1">
        <v>0.2</v>
      </c>
      <c r="I3023" s="2">
        <v>42999</v>
      </c>
      <c r="J3023" t="s">
        <v>6888</v>
      </c>
      <c r="K3023" t="s">
        <v>30</v>
      </c>
      <c r="L3023">
        <v>90036</v>
      </c>
      <c r="M3023">
        <v>836</v>
      </c>
      <c r="N3023" t="s">
        <v>1150</v>
      </c>
      <c r="O3023">
        <v>0</v>
      </c>
      <c r="P3023">
        <v>4</v>
      </c>
      <c r="Q3023" t="s">
        <v>32</v>
      </c>
      <c r="R3023" t="s">
        <v>8304</v>
      </c>
      <c r="S3023">
        <v>0</v>
      </c>
      <c r="T3023">
        <v>602</v>
      </c>
      <c r="U3023" t="s">
        <v>76</v>
      </c>
      <c r="V3023" s="2">
        <v>43001</v>
      </c>
      <c r="W3023" t="s">
        <v>130</v>
      </c>
      <c r="X3023" t="s">
        <v>34</v>
      </c>
      <c r="Y3023" t="s">
        <v>24</v>
      </c>
    </row>
    <row r="3024" spans="1:25" x14ac:dyDescent="0.35">
      <c r="A3024">
        <v>2</v>
      </c>
      <c r="B3024" t="s">
        <v>25</v>
      </c>
      <c r="C3024">
        <v>1</v>
      </c>
      <c r="D3024" t="s">
        <v>26</v>
      </c>
      <c r="E3024" t="s">
        <v>27</v>
      </c>
      <c r="F3024" t="s">
        <v>13</v>
      </c>
      <c r="G3024" t="s">
        <v>6887</v>
      </c>
      <c r="H3024" s="1">
        <v>0</v>
      </c>
      <c r="I3024" s="2">
        <v>42999</v>
      </c>
      <c r="J3024" t="s">
        <v>6888</v>
      </c>
      <c r="K3024" t="s">
        <v>30</v>
      </c>
      <c r="L3024">
        <v>90036</v>
      </c>
      <c r="M3024">
        <v>105</v>
      </c>
      <c r="N3024" t="s">
        <v>3181</v>
      </c>
      <c r="O3024">
        <v>3</v>
      </c>
      <c r="P3024">
        <v>2</v>
      </c>
      <c r="Q3024" t="s">
        <v>32</v>
      </c>
      <c r="R3024" t="s">
        <v>8304</v>
      </c>
      <c r="S3024">
        <v>2.5299999999999998</v>
      </c>
      <c r="T3024">
        <v>8</v>
      </c>
      <c r="U3024" t="s">
        <v>76</v>
      </c>
      <c r="V3024" s="2">
        <v>43001</v>
      </c>
      <c r="W3024" t="s">
        <v>130</v>
      </c>
      <c r="X3024" t="s">
        <v>34</v>
      </c>
      <c r="Y3024" t="s">
        <v>176</v>
      </c>
    </row>
    <row r="3025" spans="1:25" x14ac:dyDescent="0.35">
      <c r="A3025">
        <v>1</v>
      </c>
      <c r="B3025" t="s">
        <v>10</v>
      </c>
      <c r="C3025">
        <v>1</v>
      </c>
      <c r="D3025" t="s">
        <v>26</v>
      </c>
      <c r="E3025" t="s">
        <v>1595</v>
      </c>
      <c r="F3025" t="s">
        <v>13</v>
      </c>
      <c r="G3025" t="s">
        <v>1727</v>
      </c>
      <c r="H3025" s="1">
        <v>0</v>
      </c>
      <c r="I3025" s="2">
        <v>42813</v>
      </c>
      <c r="J3025" t="s">
        <v>3124</v>
      </c>
      <c r="K3025" t="s">
        <v>30</v>
      </c>
      <c r="L3025">
        <v>93534</v>
      </c>
      <c r="M3025">
        <v>1518</v>
      </c>
      <c r="N3025" t="s">
        <v>3125</v>
      </c>
      <c r="O3025">
        <v>4</v>
      </c>
      <c r="P3025">
        <v>5</v>
      </c>
      <c r="Q3025" t="s">
        <v>32</v>
      </c>
      <c r="R3025" t="s">
        <v>8304</v>
      </c>
      <c r="S3025">
        <v>3.6</v>
      </c>
      <c r="T3025">
        <v>11</v>
      </c>
      <c r="U3025" t="s">
        <v>19</v>
      </c>
      <c r="V3025" s="2">
        <v>42814</v>
      </c>
      <c r="W3025" t="s">
        <v>130</v>
      </c>
      <c r="X3025" t="s">
        <v>34</v>
      </c>
      <c r="Y3025" t="s">
        <v>176</v>
      </c>
    </row>
    <row r="3026" spans="1:25" hidden="1" x14ac:dyDescent="0.35">
      <c r="A3026">
        <v>1</v>
      </c>
      <c r="B3026" t="s">
        <v>10</v>
      </c>
      <c r="C3026">
        <v>1</v>
      </c>
      <c r="D3026" t="s">
        <v>26</v>
      </c>
      <c r="E3026" t="s">
        <v>171</v>
      </c>
      <c r="F3026" t="s">
        <v>13</v>
      </c>
      <c r="G3026" t="s">
        <v>1276</v>
      </c>
      <c r="H3026" s="1">
        <v>0</v>
      </c>
      <c r="I3026" s="2">
        <v>42918</v>
      </c>
      <c r="J3026" t="s">
        <v>7228</v>
      </c>
      <c r="K3026" t="s">
        <v>102</v>
      </c>
      <c r="L3026">
        <v>10024</v>
      </c>
      <c r="M3026">
        <v>1812</v>
      </c>
      <c r="N3026" t="s">
        <v>3229</v>
      </c>
      <c r="O3026">
        <v>9</v>
      </c>
      <c r="P3026">
        <v>3</v>
      </c>
      <c r="Q3026" t="s">
        <v>104</v>
      </c>
      <c r="R3026" t="s">
        <v>8304</v>
      </c>
      <c r="S3026">
        <v>9.33</v>
      </c>
      <c r="T3026">
        <v>19</v>
      </c>
      <c r="U3026" t="s">
        <v>76</v>
      </c>
      <c r="V3026" s="2">
        <v>42919</v>
      </c>
      <c r="W3026" t="s">
        <v>130</v>
      </c>
      <c r="X3026" t="s">
        <v>175</v>
      </c>
      <c r="Y3026" t="s">
        <v>64</v>
      </c>
    </row>
    <row r="3027" spans="1:25" hidden="1" x14ac:dyDescent="0.35">
      <c r="A3027">
        <v>5</v>
      </c>
      <c r="B3027" t="s">
        <v>43</v>
      </c>
      <c r="C3027">
        <v>6</v>
      </c>
      <c r="D3027" t="s">
        <v>50</v>
      </c>
      <c r="E3027" t="s">
        <v>1350</v>
      </c>
      <c r="F3027" t="s">
        <v>13</v>
      </c>
      <c r="G3027" t="s">
        <v>5256</v>
      </c>
      <c r="H3027" s="1">
        <v>0.2</v>
      </c>
      <c r="I3027" s="2">
        <v>43084</v>
      </c>
      <c r="J3027" t="s">
        <v>6783</v>
      </c>
      <c r="K3027" t="s">
        <v>16</v>
      </c>
      <c r="L3027">
        <v>27511</v>
      </c>
      <c r="M3027">
        <v>437</v>
      </c>
      <c r="N3027" t="s">
        <v>595</v>
      </c>
      <c r="O3027">
        <v>22</v>
      </c>
      <c r="P3027">
        <v>3</v>
      </c>
      <c r="Q3027" t="s">
        <v>18</v>
      </c>
      <c r="R3027" t="s">
        <v>8304</v>
      </c>
      <c r="S3027">
        <v>21.54</v>
      </c>
      <c r="T3027">
        <v>246</v>
      </c>
      <c r="U3027" t="s">
        <v>33</v>
      </c>
      <c r="V3027" s="2">
        <v>43089</v>
      </c>
      <c r="W3027" t="s">
        <v>39</v>
      </c>
      <c r="X3027" t="s">
        <v>63</v>
      </c>
      <c r="Y3027" t="s">
        <v>52</v>
      </c>
    </row>
    <row r="3028" spans="1:25" hidden="1" x14ac:dyDescent="0.35">
      <c r="A3028">
        <v>5</v>
      </c>
      <c r="B3028" t="s">
        <v>25</v>
      </c>
      <c r="C3028">
        <v>3</v>
      </c>
      <c r="D3028" t="s">
        <v>26</v>
      </c>
      <c r="E3028" t="s">
        <v>498</v>
      </c>
      <c r="F3028" t="s">
        <v>13</v>
      </c>
      <c r="G3028" t="s">
        <v>3268</v>
      </c>
      <c r="H3028" s="1">
        <v>0.8</v>
      </c>
      <c r="I3028" s="2">
        <v>43027</v>
      </c>
      <c r="J3028" t="s">
        <v>3408</v>
      </c>
      <c r="K3028" t="s">
        <v>73</v>
      </c>
      <c r="L3028">
        <v>75220</v>
      </c>
      <c r="M3028">
        <v>265</v>
      </c>
      <c r="N3028" t="s">
        <v>1111</v>
      </c>
      <c r="O3028">
        <v>-3</v>
      </c>
      <c r="P3028">
        <v>1</v>
      </c>
      <c r="Q3028" t="s">
        <v>75</v>
      </c>
      <c r="R3028" t="s">
        <v>8304</v>
      </c>
      <c r="S3028">
        <v>-2.84</v>
      </c>
      <c r="T3028">
        <v>2</v>
      </c>
      <c r="U3028" t="s">
        <v>19</v>
      </c>
      <c r="V3028" s="2">
        <v>43032</v>
      </c>
      <c r="W3028" t="s">
        <v>20</v>
      </c>
      <c r="X3028" t="s">
        <v>77</v>
      </c>
      <c r="Y3028" t="s">
        <v>54</v>
      </c>
    </row>
    <row r="3029" spans="1:25" hidden="1" x14ac:dyDescent="0.35">
      <c r="A3029">
        <v>4</v>
      </c>
      <c r="B3029" t="s">
        <v>25</v>
      </c>
      <c r="C3029">
        <v>3</v>
      </c>
      <c r="D3029" t="s">
        <v>26</v>
      </c>
      <c r="E3029" t="s">
        <v>870</v>
      </c>
      <c r="F3029" t="s">
        <v>13</v>
      </c>
      <c r="G3029" t="s">
        <v>1326</v>
      </c>
      <c r="H3029" s="1">
        <v>0</v>
      </c>
      <c r="I3029" s="2">
        <v>42960</v>
      </c>
      <c r="J3029" t="s">
        <v>3352</v>
      </c>
      <c r="K3029" t="s">
        <v>73</v>
      </c>
      <c r="L3029">
        <v>47374</v>
      </c>
      <c r="M3029">
        <v>268</v>
      </c>
      <c r="N3029" t="s">
        <v>3245</v>
      </c>
      <c r="O3029">
        <v>6</v>
      </c>
      <c r="P3029">
        <v>4</v>
      </c>
      <c r="Q3029" t="s">
        <v>75</v>
      </c>
      <c r="R3029" t="s">
        <v>8304</v>
      </c>
      <c r="S3029">
        <v>5.57</v>
      </c>
      <c r="T3029">
        <v>11</v>
      </c>
      <c r="U3029" t="s">
        <v>19</v>
      </c>
      <c r="V3029" s="2">
        <v>42964</v>
      </c>
      <c r="W3029" t="s">
        <v>20</v>
      </c>
      <c r="X3029" t="s">
        <v>167</v>
      </c>
      <c r="Y3029" t="s">
        <v>54</v>
      </c>
    </row>
    <row r="3030" spans="1:25" hidden="1" x14ac:dyDescent="0.35">
      <c r="A3030">
        <v>6</v>
      </c>
      <c r="B3030" t="s">
        <v>10</v>
      </c>
      <c r="C3030">
        <v>6</v>
      </c>
      <c r="D3030" t="s">
        <v>26</v>
      </c>
      <c r="E3030" t="s">
        <v>818</v>
      </c>
      <c r="F3030" t="s">
        <v>13</v>
      </c>
      <c r="G3030" t="s">
        <v>746</v>
      </c>
      <c r="H3030" s="1">
        <v>0</v>
      </c>
      <c r="I3030" s="2">
        <v>42996</v>
      </c>
      <c r="J3030" t="s">
        <v>7638</v>
      </c>
      <c r="K3030" t="s">
        <v>30</v>
      </c>
      <c r="L3030">
        <v>98198</v>
      </c>
      <c r="M3030">
        <v>1658</v>
      </c>
      <c r="N3030" t="s">
        <v>8234</v>
      </c>
      <c r="O3030">
        <v>9</v>
      </c>
      <c r="P3030">
        <v>2</v>
      </c>
      <c r="Q3030" t="s">
        <v>32</v>
      </c>
      <c r="R3030" t="s">
        <v>8304</v>
      </c>
      <c r="S3030">
        <v>8.7100000000000009</v>
      </c>
      <c r="T3030">
        <v>19</v>
      </c>
      <c r="U3030" t="s">
        <v>76</v>
      </c>
      <c r="V3030" s="2">
        <v>43002</v>
      </c>
      <c r="W3030" t="s">
        <v>39</v>
      </c>
      <c r="X3030" t="s">
        <v>69</v>
      </c>
      <c r="Y3030" t="s">
        <v>64</v>
      </c>
    </row>
    <row r="3031" spans="1:25" hidden="1" x14ac:dyDescent="0.35">
      <c r="A3031">
        <v>1</v>
      </c>
      <c r="B3031" t="s">
        <v>10</v>
      </c>
      <c r="C3031">
        <v>1</v>
      </c>
      <c r="D3031" t="s">
        <v>26</v>
      </c>
      <c r="E3031" t="s">
        <v>2995</v>
      </c>
      <c r="F3031" t="s">
        <v>13</v>
      </c>
      <c r="G3031" t="s">
        <v>1981</v>
      </c>
      <c r="H3031" s="1">
        <v>0</v>
      </c>
      <c r="I3031" s="2">
        <v>43080</v>
      </c>
      <c r="J3031" t="s">
        <v>2996</v>
      </c>
      <c r="K3031" t="s">
        <v>16</v>
      </c>
      <c r="L3031">
        <v>23434</v>
      </c>
      <c r="M3031">
        <v>532</v>
      </c>
      <c r="N3031" t="s">
        <v>1173</v>
      </c>
      <c r="O3031">
        <v>96</v>
      </c>
      <c r="P3031">
        <v>2</v>
      </c>
      <c r="Q3031" t="s">
        <v>18</v>
      </c>
      <c r="R3031" t="s">
        <v>8304</v>
      </c>
      <c r="S3031">
        <v>96.34</v>
      </c>
      <c r="T3031">
        <v>197</v>
      </c>
      <c r="U3031" t="s">
        <v>19</v>
      </c>
      <c r="V3031" s="2">
        <v>43081</v>
      </c>
      <c r="W3031" t="s">
        <v>130</v>
      </c>
      <c r="X3031" t="s">
        <v>205</v>
      </c>
      <c r="Y3031" t="s">
        <v>35</v>
      </c>
    </row>
    <row r="3032" spans="1:25" hidden="1" x14ac:dyDescent="0.35">
      <c r="A3032">
        <v>6</v>
      </c>
      <c r="B3032" t="s">
        <v>10</v>
      </c>
      <c r="C3032">
        <v>6</v>
      </c>
      <c r="D3032" t="s">
        <v>26</v>
      </c>
      <c r="E3032" t="s">
        <v>201</v>
      </c>
      <c r="F3032" t="s">
        <v>13</v>
      </c>
      <c r="G3032" t="s">
        <v>612</v>
      </c>
      <c r="H3032" s="1">
        <v>0.2</v>
      </c>
      <c r="I3032" s="2">
        <v>43034</v>
      </c>
      <c r="J3032" t="s">
        <v>6647</v>
      </c>
      <c r="K3032" t="s">
        <v>30</v>
      </c>
      <c r="L3032">
        <v>97477</v>
      </c>
      <c r="M3032">
        <v>1707</v>
      </c>
      <c r="N3032" t="s">
        <v>3119</v>
      </c>
      <c r="O3032">
        <v>48</v>
      </c>
      <c r="P3032">
        <v>3</v>
      </c>
      <c r="Q3032" t="s">
        <v>32</v>
      </c>
      <c r="R3032" t="s">
        <v>8304</v>
      </c>
      <c r="S3032">
        <v>47.82</v>
      </c>
      <c r="T3032">
        <v>132</v>
      </c>
      <c r="U3032" t="s">
        <v>33</v>
      </c>
      <c r="V3032" s="2">
        <v>43040</v>
      </c>
      <c r="W3032" t="s">
        <v>39</v>
      </c>
      <c r="X3032" t="s">
        <v>262</v>
      </c>
      <c r="Y3032" t="s">
        <v>64</v>
      </c>
    </row>
    <row r="3033" spans="1:25" hidden="1" x14ac:dyDescent="0.35">
      <c r="A3033">
        <v>6</v>
      </c>
      <c r="B3033" t="s">
        <v>10</v>
      </c>
      <c r="C3033">
        <v>6</v>
      </c>
      <c r="D3033" t="s">
        <v>26</v>
      </c>
      <c r="E3033" t="s">
        <v>201</v>
      </c>
      <c r="F3033" t="s">
        <v>13</v>
      </c>
      <c r="G3033" t="s">
        <v>612</v>
      </c>
      <c r="H3033" s="1">
        <v>0.2</v>
      </c>
      <c r="I3033" s="2">
        <v>43034</v>
      </c>
      <c r="J3033" t="s">
        <v>6647</v>
      </c>
      <c r="K3033" t="s">
        <v>30</v>
      </c>
      <c r="L3033">
        <v>97477</v>
      </c>
      <c r="M3033">
        <v>1584</v>
      </c>
      <c r="N3033" t="s">
        <v>1248</v>
      </c>
      <c r="O3033">
        <v>20</v>
      </c>
      <c r="P3033">
        <v>5</v>
      </c>
      <c r="Q3033" t="s">
        <v>32</v>
      </c>
      <c r="R3033" t="s">
        <v>8304</v>
      </c>
      <c r="S3033">
        <v>20.39</v>
      </c>
      <c r="T3033">
        <v>204</v>
      </c>
      <c r="U3033" t="s">
        <v>33</v>
      </c>
      <c r="V3033" s="2">
        <v>43040</v>
      </c>
      <c r="W3033" t="s">
        <v>39</v>
      </c>
      <c r="X3033" t="s">
        <v>262</v>
      </c>
      <c r="Y3033" t="s">
        <v>56</v>
      </c>
    </row>
    <row r="3034" spans="1:25" hidden="1" x14ac:dyDescent="0.35">
      <c r="A3034">
        <v>6</v>
      </c>
      <c r="B3034" t="s">
        <v>10</v>
      </c>
      <c r="C3034">
        <v>6</v>
      </c>
      <c r="D3034" t="s">
        <v>26</v>
      </c>
      <c r="E3034" t="s">
        <v>201</v>
      </c>
      <c r="F3034" t="s">
        <v>13</v>
      </c>
      <c r="G3034" t="s">
        <v>612</v>
      </c>
      <c r="H3034" s="1">
        <v>0.2</v>
      </c>
      <c r="I3034" s="2">
        <v>43034</v>
      </c>
      <c r="J3034" t="s">
        <v>6647</v>
      </c>
      <c r="K3034" t="s">
        <v>30</v>
      </c>
      <c r="L3034">
        <v>97477</v>
      </c>
      <c r="M3034">
        <v>184</v>
      </c>
      <c r="N3034" t="s">
        <v>4111</v>
      </c>
      <c r="O3034">
        <v>48</v>
      </c>
      <c r="P3034">
        <v>6</v>
      </c>
      <c r="Q3034" t="s">
        <v>32</v>
      </c>
      <c r="R3034" t="s">
        <v>8304</v>
      </c>
      <c r="S3034">
        <v>47.63</v>
      </c>
      <c r="T3034">
        <v>147</v>
      </c>
      <c r="U3034" t="s">
        <v>33</v>
      </c>
      <c r="V3034" s="2">
        <v>43040</v>
      </c>
      <c r="W3034" t="s">
        <v>39</v>
      </c>
      <c r="X3034" t="s">
        <v>262</v>
      </c>
      <c r="Y3034" t="s">
        <v>35</v>
      </c>
    </row>
    <row r="3035" spans="1:25" hidden="1" x14ac:dyDescent="0.35">
      <c r="A3035">
        <v>6</v>
      </c>
      <c r="B3035" t="s">
        <v>10</v>
      </c>
      <c r="C3035">
        <v>6</v>
      </c>
      <c r="D3035" t="s">
        <v>26</v>
      </c>
      <c r="E3035" t="s">
        <v>201</v>
      </c>
      <c r="F3035" t="s">
        <v>13</v>
      </c>
      <c r="G3035" t="s">
        <v>612</v>
      </c>
      <c r="H3035" s="1">
        <v>0.2</v>
      </c>
      <c r="I3035" s="2">
        <v>43034</v>
      </c>
      <c r="J3035" t="s">
        <v>6647</v>
      </c>
      <c r="K3035" t="s">
        <v>30</v>
      </c>
      <c r="L3035">
        <v>97477</v>
      </c>
      <c r="M3035">
        <v>648</v>
      </c>
      <c r="N3035" t="s">
        <v>1005</v>
      </c>
      <c r="O3035">
        <v>-162</v>
      </c>
      <c r="P3035">
        <v>10</v>
      </c>
      <c r="Q3035" t="s">
        <v>32</v>
      </c>
      <c r="R3035" t="s">
        <v>8304</v>
      </c>
      <c r="S3035">
        <v>-161.69</v>
      </c>
      <c r="T3035">
        <v>719</v>
      </c>
      <c r="U3035" t="s">
        <v>33</v>
      </c>
      <c r="V3035" s="2">
        <v>43040</v>
      </c>
      <c r="W3035" t="s">
        <v>39</v>
      </c>
      <c r="X3035" t="s">
        <v>262</v>
      </c>
      <c r="Y3035" t="s">
        <v>42</v>
      </c>
    </row>
    <row r="3036" spans="1:25" hidden="1" x14ac:dyDescent="0.35">
      <c r="A3036">
        <v>6</v>
      </c>
      <c r="B3036" t="s">
        <v>10</v>
      </c>
      <c r="C3036">
        <v>6</v>
      </c>
      <c r="D3036" t="s">
        <v>26</v>
      </c>
      <c r="E3036" t="s">
        <v>201</v>
      </c>
      <c r="F3036" t="s">
        <v>13</v>
      </c>
      <c r="G3036" t="s">
        <v>612</v>
      </c>
      <c r="H3036" s="1">
        <v>0.7</v>
      </c>
      <c r="I3036" s="2">
        <v>43034</v>
      </c>
      <c r="J3036" t="s">
        <v>6647</v>
      </c>
      <c r="K3036" t="s">
        <v>30</v>
      </c>
      <c r="L3036">
        <v>97477</v>
      </c>
      <c r="M3036">
        <v>269</v>
      </c>
      <c r="N3036" t="s">
        <v>3712</v>
      </c>
      <c r="O3036">
        <v>-10</v>
      </c>
      <c r="P3036">
        <v>7</v>
      </c>
      <c r="Q3036" t="s">
        <v>32</v>
      </c>
      <c r="R3036" t="s">
        <v>8304</v>
      </c>
      <c r="S3036">
        <v>-10.49</v>
      </c>
      <c r="T3036">
        <v>14</v>
      </c>
      <c r="U3036" t="s">
        <v>33</v>
      </c>
      <c r="V3036" s="2">
        <v>43040</v>
      </c>
      <c r="W3036" t="s">
        <v>39</v>
      </c>
      <c r="X3036" t="s">
        <v>262</v>
      </c>
      <c r="Y3036" t="s">
        <v>54</v>
      </c>
    </row>
    <row r="3037" spans="1:25" hidden="1" x14ac:dyDescent="0.35">
      <c r="A3037">
        <v>5</v>
      </c>
      <c r="B3037" t="s">
        <v>25</v>
      </c>
      <c r="C3037">
        <v>3</v>
      </c>
      <c r="D3037" t="s">
        <v>26</v>
      </c>
      <c r="E3037" t="s">
        <v>201</v>
      </c>
      <c r="F3037" t="s">
        <v>13</v>
      </c>
      <c r="G3037" t="s">
        <v>1195</v>
      </c>
      <c r="H3037" s="1">
        <v>0</v>
      </c>
      <c r="I3037" s="2">
        <v>42823</v>
      </c>
      <c r="J3037" t="s">
        <v>3538</v>
      </c>
      <c r="K3037" t="s">
        <v>16</v>
      </c>
      <c r="L3037">
        <v>22153</v>
      </c>
      <c r="M3037">
        <v>1149</v>
      </c>
      <c r="N3037" t="s">
        <v>765</v>
      </c>
      <c r="O3037">
        <v>1</v>
      </c>
      <c r="P3037">
        <v>2</v>
      </c>
      <c r="Q3037" t="s">
        <v>18</v>
      </c>
      <c r="R3037" t="s">
        <v>8304</v>
      </c>
      <c r="S3037">
        <v>1.45</v>
      </c>
      <c r="T3037">
        <v>6</v>
      </c>
      <c r="U3037" t="s">
        <v>19</v>
      </c>
      <c r="V3037" s="2">
        <v>42828</v>
      </c>
      <c r="W3037" t="s">
        <v>20</v>
      </c>
      <c r="X3037" t="s">
        <v>205</v>
      </c>
      <c r="Y3037" t="s">
        <v>49</v>
      </c>
    </row>
    <row r="3038" spans="1:25" x14ac:dyDescent="0.35">
      <c r="A3038">
        <v>3</v>
      </c>
      <c r="B3038" t="s">
        <v>25</v>
      </c>
      <c r="C3038">
        <v>1</v>
      </c>
      <c r="D3038" t="s">
        <v>26</v>
      </c>
      <c r="E3038" t="s">
        <v>88</v>
      </c>
      <c r="F3038" t="s">
        <v>13</v>
      </c>
      <c r="G3038" t="s">
        <v>282</v>
      </c>
      <c r="H3038" s="1">
        <v>0</v>
      </c>
      <c r="I3038" s="2">
        <v>42858</v>
      </c>
      <c r="J3038" t="s">
        <v>7875</v>
      </c>
      <c r="K3038" t="s">
        <v>30</v>
      </c>
      <c r="L3038">
        <v>94109</v>
      </c>
      <c r="M3038">
        <v>1131</v>
      </c>
      <c r="N3038" t="s">
        <v>1046</v>
      </c>
      <c r="O3038">
        <v>3</v>
      </c>
      <c r="P3038">
        <v>3</v>
      </c>
      <c r="Q3038" t="s">
        <v>32</v>
      </c>
      <c r="R3038" t="s">
        <v>92</v>
      </c>
      <c r="S3038">
        <v>2.56</v>
      </c>
      <c r="T3038">
        <v>9</v>
      </c>
      <c r="U3038" t="s">
        <v>19</v>
      </c>
      <c r="V3038" s="2">
        <v>42861</v>
      </c>
      <c r="W3038" t="s">
        <v>130</v>
      </c>
      <c r="X3038" t="s">
        <v>34</v>
      </c>
      <c r="Y3038" t="s">
        <v>49</v>
      </c>
    </row>
    <row r="3039" spans="1:25" x14ac:dyDescent="0.35">
      <c r="A3039">
        <v>3</v>
      </c>
      <c r="B3039" t="s">
        <v>25</v>
      </c>
      <c r="C3039">
        <v>1</v>
      </c>
      <c r="D3039" t="s">
        <v>26</v>
      </c>
      <c r="E3039" t="s">
        <v>88</v>
      </c>
      <c r="F3039" t="s">
        <v>13</v>
      </c>
      <c r="G3039" t="s">
        <v>282</v>
      </c>
      <c r="H3039" s="1">
        <v>0.2</v>
      </c>
      <c r="I3039" s="2">
        <v>42858</v>
      </c>
      <c r="J3039" t="s">
        <v>7875</v>
      </c>
      <c r="K3039" t="s">
        <v>30</v>
      </c>
      <c r="L3039">
        <v>94109</v>
      </c>
      <c r="M3039">
        <v>694</v>
      </c>
      <c r="N3039" t="s">
        <v>1344</v>
      </c>
      <c r="O3039">
        <v>17</v>
      </c>
      <c r="P3039">
        <v>2</v>
      </c>
      <c r="Q3039" t="s">
        <v>32</v>
      </c>
      <c r="R3039" t="s">
        <v>92</v>
      </c>
      <c r="S3039">
        <v>17.350000000000001</v>
      </c>
      <c r="T3039">
        <v>50</v>
      </c>
      <c r="U3039" t="s">
        <v>19</v>
      </c>
      <c r="V3039" s="2">
        <v>42861</v>
      </c>
      <c r="W3039" t="s">
        <v>130</v>
      </c>
      <c r="X3039" t="s">
        <v>34</v>
      </c>
      <c r="Y3039" t="s">
        <v>54</v>
      </c>
    </row>
    <row r="3040" spans="1:25" x14ac:dyDescent="0.35">
      <c r="A3040">
        <v>3</v>
      </c>
      <c r="B3040" t="s">
        <v>25</v>
      </c>
      <c r="C3040">
        <v>1</v>
      </c>
      <c r="D3040" t="s">
        <v>26</v>
      </c>
      <c r="E3040" t="s">
        <v>88</v>
      </c>
      <c r="F3040" t="s">
        <v>13</v>
      </c>
      <c r="G3040" t="s">
        <v>282</v>
      </c>
      <c r="H3040" s="1">
        <v>0.2</v>
      </c>
      <c r="I3040" s="2">
        <v>42858</v>
      </c>
      <c r="J3040" t="s">
        <v>7875</v>
      </c>
      <c r="K3040" t="s">
        <v>30</v>
      </c>
      <c r="L3040">
        <v>94109</v>
      </c>
      <c r="M3040">
        <v>904</v>
      </c>
      <c r="N3040" t="s">
        <v>3960</v>
      </c>
      <c r="O3040">
        <v>22</v>
      </c>
      <c r="P3040">
        <v>2</v>
      </c>
      <c r="Q3040" t="s">
        <v>32</v>
      </c>
      <c r="R3040" t="s">
        <v>92</v>
      </c>
      <c r="S3040">
        <v>21.87</v>
      </c>
      <c r="T3040">
        <v>62</v>
      </c>
      <c r="U3040" t="s">
        <v>19</v>
      </c>
      <c r="V3040" s="2">
        <v>42861</v>
      </c>
      <c r="W3040" t="s">
        <v>130</v>
      </c>
      <c r="X3040" t="s">
        <v>34</v>
      </c>
      <c r="Y3040" t="s">
        <v>54</v>
      </c>
    </row>
    <row r="3041" spans="1:25" x14ac:dyDescent="0.35">
      <c r="A3041">
        <v>3</v>
      </c>
      <c r="B3041" t="s">
        <v>25</v>
      </c>
      <c r="C3041">
        <v>1</v>
      </c>
      <c r="D3041" t="s">
        <v>50</v>
      </c>
      <c r="E3041" t="s">
        <v>88</v>
      </c>
      <c r="F3041" t="s">
        <v>13</v>
      </c>
      <c r="G3041" t="s">
        <v>282</v>
      </c>
      <c r="H3041" s="1">
        <v>0</v>
      </c>
      <c r="I3041" s="2">
        <v>42858</v>
      </c>
      <c r="J3041" t="s">
        <v>7875</v>
      </c>
      <c r="K3041" t="s">
        <v>30</v>
      </c>
      <c r="L3041">
        <v>94109</v>
      </c>
      <c r="M3041">
        <v>1014</v>
      </c>
      <c r="N3041" t="s">
        <v>296</v>
      </c>
      <c r="O3041">
        <v>122</v>
      </c>
      <c r="P3041">
        <v>4</v>
      </c>
      <c r="Q3041" t="s">
        <v>32</v>
      </c>
      <c r="R3041" t="s">
        <v>92</v>
      </c>
      <c r="S3041">
        <v>122.39</v>
      </c>
      <c r="T3041">
        <v>340</v>
      </c>
      <c r="U3041" t="s">
        <v>19</v>
      </c>
      <c r="V3041" s="2">
        <v>42861</v>
      </c>
      <c r="W3041" t="s">
        <v>130</v>
      </c>
      <c r="X3041" t="s">
        <v>34</v>
      </c>
      <c r="Y3041" t="s">
        <v>113</v>
      </c>
    </row>
    <row r="3042" spans="1:25" hidden="1" x14ac:dyDescent="0.35">
      <c r="A3042">
        <v>7</v>
      </c>
      <c r="B3042" t="s">
        <v>25</v>
      </c>
      <c r="C3042">
        <v>6</v>
      </c>
      <c r="D3042" t="s">
        <v>11</v>
      </c>
      <c r="E3042" t="s">
        <v>171</v>
      </c>
      <c r="F3042" t="s">
        <v>13</v>
      </c>
      <c r="G3042" t="s">
        <v>1266</v>
      </c>
      <c r="H3042" s="1">
        <v>0.1</v>
      </c>
      <c r="I3042" s="2">
        <v>42984</v>
      </c>
      <c r="J3042" t="s">
        <v>7077</v>
      </c>
      <c r="K3042" t="s">
        <v>102</v>
      </c>
      <c r="L3042">
        <v>10024</v>
      </c>
      <c r="M3042">
        <v>737</v>
      </c>
      <c r="N3042" t="s">
        <v>1985</v>
      </c>
      <c r="O3042">
        <v>60</v>
      </c>
      <c r="P3042">
        <v>2</v>
      </c>
      <c r="Q3042" t="s">
        <v>104</v>
      </c>
      <c r="R3042" t="s">
        <v>8304</v>
      </c>
      <c r="S3042">
        <v>60.39</v>
      </c>
      <c r="T3042">
        <v>272</v>
      </c>
      <c r="U3042" t="s">
        <v>76</v>
      </c>
      <c r="V3042" s="2">
        <v>42991</v>
      </c>
      <c r="W3042" t="s">
        <v>39</v>
      </c>
      <c r="X3042" t="s">
        <v>175</v>
      </c>
      <c r="Y3042" t="s">
        <v>24</v>
      </c>
    </row>
    <row r="3043" spans="1:25" hidden="1" x14ac:dyDescent="0.35">
      <c r="A3043">
        <v>4</v>
      </c>
      <c r="B3043" t="s">
        <v>43</v>
      </c>
      <c r="C3043">
        <v>6</v>
      </c>
      <c r="D3043" t="s">
        <v>11</v>
      </c>
      <c r="E3043" t="s">
        <v>4786</v>
      </c>
      <c r="F3043" t="s">
        <v>13</v>
      </c>
      <c r="G3043" t="s">
        <v>502</v>
      </c>
      <c r="H3043" s="1">
        <v>0</v>
      </c>
      <c r="I3043" s="2">
        <v>43055</v>
      </c>
      <c r="J3043" t="s">
        <v>7978</v>
      </c>
      <c r="K3043" t="s">
        <v>30</v>
      </c>
      <c r="L3043">
        <v>83704</v>
      </c>
      <c r="M3043">
        <v>368</v>
      </c>
      <c r="N3043" t="s">
        <v>38</v>
      </c>
      <c r="O3043">
        <v>160</v>
      </c>
      <c r="P3043">
        <v>2</v>
      </c>
      <c r="Q3043" t="s">
        <v>32</v>
      </c>
      <c r="R3043" t="s">
        <v>92</v>
      </c>
      <c r="S3043">
        <v>160.18</v>
      </c>
      <c r="T3043">
        <v>696</v>
      </c>
      <c r="U3043" t="s">
        <v>33</v>
      </c>
      <c r="V3043" s="2">
        <v>43059</v>
      </c>
      <c r="W3043" t="s">
        <v>39</v>
      </c>
      <c r="X3043" t="s">
        <v>1677</v>
      </c>
      <c r="Y3043" t="s">
        <v>41</v>
      </c>
    </row>
    <row r="3044" spans="1:25" hidden="1" x14ac:dyDescent="0.35">
      <c r="A3044">
        <v>4</v>
      </c>
      <c r="B3044" t="s">
        <v>43</v>
      </c>
      <c r="C3044">
        <v>6</v>
      </c>
      <c r="D3044" t="s">
        <v>50</v>
      </c>
      <c r="E3044" t="s">
        <v>4786</v>
      </c>
      <c r="F3044" t="s">
        <v>13</v>
      </c>
      <c r="G3044" t="s">
        <v>502</v>
      </c>
      <c r="H3044" s="1">
        <v>0.2</v>
      </c>
      <c r="I3044" s="2">
        <v>43055</v>
      </c>
      <c r="J3044" t="s">
        <v>7978</v>
      </c>
      <c r="K3044" t="s">
        <v>30</v>
      </c>
      <c r="L3044">
        <v>83704</v>
      </c>
      <c r="M3044">
        <v>937</v>
      </c>
      <c r="N3044" t="s">
        <v>385</v>
      </c>
      <c r="O3044">
        <v>23</v>
      </c>
      <c r="P3044">
        <v>3</v>
      </c>
      <c r="Q3044" t="s">
        <v>32</v>
      </c>
      <c r="R3044" t="s">
        <v>92</v>
      </c>
      <c r="S3044">
        <v>22.86</v>
      </c>
      <c r="T3044">
        <v>305</v>
      </c>
      <c r="U3044" t="s">
        <v>33</v>
      </c>
      <c r="V3044" s="2">
        <v>43059</v>
      </c>
      <c r="W3044" t="s">
        <v>39</v>
      </c>
      <c r="X3044" t="s">
        <v>1677</v>
      </c>
      <c r="Y3044" t="s">
        <v>52</v>
      </c>
    </row>
    <row r="3045" spans="1:25" hidden="1" x14ac:dyDescent="0.35">
      <c r="A3045">
        <v>6</v>
      </c>
      <c r="B3045" t="s">
        <v>10</v>
      </c>
      <c r="C3045">
        <v>6</v>
      </c>
      <c r="D3045" t="s">
        <v>50</v>
      </c>
      <c r="E3045" t="s">
        <v>99</v>
      </c>
      <c r="F3045" t="s">
        <v>13</v>
      </c>
      <c r="G3045" t="s">
        <v>373</v>
      </c>
      <c r="H3045" s="1">
        <v>0.2</v>
      </c>
      <c r="I3045" s="2">
        <v>43053</v>
      </c>
      <c r="J3045" t="s">
        <v>7768</v>
      </c>
      <c r="K3045" t="s">
        <v>102</v>
      </c>
      <c r="L3045">
        <v>19143</v>
      </c>
      <c r="M3045">
        <v>1091</v>
      </c>
      <c r="N3045" t="s">
        <v>7755</v>
      </c>
      <c r="O3045">
        <v>-1</v>
      </c>
      <c r="P3045">
        <v>2</v>
      </c>
      <c r="Q3045" t="s">
        <v>104</v>
      </c>
      <c r="R3045" t="s">
        <v>8304</v>
      </c>
      <c r="S3045">
        <v>-1.2</v>
      </c>
      <c r="T3045">
        <v>48</v>
      </c>
      <c r="U3045" t="s">
        <v>76</v>
      </c>
      <c r="V3045" s="2">
        <v>43059</v>
      </c>
      <c r="W3045" t="s">
        <v>39</v>
      </c>
      <c r="X3045" t="s">
        <v>105</v>
      </c>
      <c r="Y3045" t="s">
        <v>113</v>
      </c>
    </row>
    <row r="3046" spans="1:25" x14ac:dyDescent="0.35">
      <c r="A3046">
        <v>4</v>
      </c>
      <c r="B3046" t="s">
        <v>43</v>
      </c>
      <c r="C3046">
        <v>6</v>
      </c>
      <c r="D3046" t="s">
        <v>26</v>
      </c>
      <c r="E3046" t="s">
        <v>27</v>
      </c>
      <c r="F3046" t="s">
        <v>13</v>
      </c>
      <c r="G3046" t="s">
        <v>2372</v>
      </c>
      <c r="H3046" s="1">
        <v>0</v>
      </c>
      <c r="I3046" s="2">
        <v>42847</v>
      </c>
      <c r="J3046" t="s">
        <v>4509</v>
      </c>
      <c r="K3046" t="s">
        <v>30</v>
      </c>
      <c r="L3046">
        <v>90008</v>
      </c>
      <c r="M3046">
        <v>351</v>
      </c>
      <c r="N3046" t="s">
        <v>4077</v>
      </c>
      <c r="O3046">
        <v>17</v>
      </c>
      <c r="P3046">
        <v>3</v>
      </c>
      <c r="Q3046" t="s">
        <v>32</v>
      </c>
      <c r="R3046" t="s">
        <v>8304</v>
      </c>
      <c r="S3046">
        <v>16.68</v>
      </c>
      <c r="T3046">
        <v>64</v>
      </c>
      <c r="U3046" t="s">
        <v>19</v>
      </c>
      <c r="V3046" s="2">
        <v>42851</v>
      </c>
      <c r="W3046" t="s">
        <v>39</v>
      </c>
      <c r="X3046" t="s">
        <v>34</v>
      </c>
      <c r="Y3046" t="s">
        <v>49</v>
      </c>
    </row>
    <row r="3047" spans="1:25" x14ac:dyDescent="0.35">
      <c r="A3047">
        <v>4</v>
      </c>
      <c r="B3047" t="s">
        <v>43</v>
      </c>
      <c r="C3047">
        <v>6</v>
      </c>
      <c r="D3047" t="s">
        <v>50</v>
      </c>
      <c r="E3047" t="s">
        <v>27</v>
      </c>
      <c r="F3047" t="s">
        <v>13</v>
      </c>
      <c r="G3047" t="s">
        <v>2372</v>
      </c>
      <c r="H3047" s="1">
        <v>0.2</v>
      </c>
      <c r="I3047" s="2">
        <v>42847</v>
      </c>
      <c r="J3047" t="s">
        <v>4509</v>
      </c>
      <c r="K3047" t="s">
        <v>30</v>
      </c>
      <c r="L3047">
        <v>90008</v>
      </c>
      <c r="M3047">
        <v>1001</v>
      </c>
      <c r="N3047" t="s">
        <v>4930</v>
      </c>
      <c r="O3047">
        <v>8</v>
      </c>
      <c r="P3047">
        <v>3</v>
      </c>
      <c r="Q3047" t="s">
        <v>32</v>
      </c>
      <c r="R3047" t="s">
        <v>8304</v>
      </c>
      <c r="S3047">
        <v>7.77</v>
      </c>
      <c r="T3047">
        <v>89</v>
      </c>
      <c r="U3047" t="s">
        <v>19</v>
      </c>
      <c r="V3047" s="2">
        <v>42851</v>
      </c>
      <c r="W3047" t="s">
        <v>39</v>
      </c>
      <c r="X3047" t="s">
        <v>34</v>
      </c>
      <c r="Y3047" t="s">
        <v>52</v>
      </c>
    </row>
    <row r="3048" spans="1:25" hidden="1" x14ac:dyDescent="0.35">
      <c r="A3048">
        <v>6</v>
      </c>
      <c r="B3048" t="s">
        <v>10</v>
      </c>
      <c r="C3048">
        <v>6</v>
      </c>
      <c r="D3048" t="s">
        <v>26</v>
      </c>
      <c r="E3048" t="s">
        <v>827</v>
      </c>
      <c r="F3048" t="s">
        <v>13</v>
      </c>
      <c r="G3048" t="s">
        <v>1906</v>
      </c>
      <c r="H3048" s="1">
        <v>0.2</v>
      </c>
      <c r="I3048" s="2">
        <v>42998</v>
      </c>
      <c r="J3048" t="s">
        <v>4694</v>
      </c>
      <c r="K3048" t="s">
        <v>30</v>
      </c>
      <c r="L3048">
        <v>89115</v>
      </c>
      <c r="M3048">
        <v>1645</v>
      </c>
      <c r="N3048" t="s">
        <v>3418</v>
      </c>
      <c r="O3048">
        <v>17</v>
      </c>
      <c r="P3048">
        <v>11</v>
      </c>
      <c r="Q3048" t="s">
        <v>32</v>
      </c>
      <c r="R3048" t="s">
        <v>8304</v>
      </c>
      <c r="S3048">
        <v>16.52</v>
      </c>
      <c r="T3048">
        <v>46</v>
      </c>
      <c r="U3048" t="s">
        <v>19</v>
      </c>
      <c r="V3048" s="2">
        <v>43004</v>
      </c>
      <c r="W3048" t="s">
        <v>39</v>
      </c>
      <c r="X3048" t="s">
        <v>831</v>
      </c>
      <c r="Y3048" t="s">
        <v>54</v>
      </c>
    </row>
    <row r="3049" spans="1:25" hidden="1" x14ac:dyDescent="0.35">
      <c r="A3049">
        <v>6</v>
      </c>
      <c r="B3049" t="s">
        <v>10</v>
      </c>
      <c r="C3049">
        <v>6</v>
      </c>
      <c r="D3049" t="s">
        <v>26</v>
      </c>
      <c r="E3049" t="s">
        <v>7910</v>
      </c>
      <c r="F3049" t="s">
        <v>13</v>
      </c>
      <c r="G3049" t="s">
        <v>1864</v>
      </c>
      <c r="H3049" s="1">
        <v>0.2</v>
      </c>
      <c r="I3049" s="2">
        <v>42752</v>
      </c>
      <c r="J3049" t="s">
        <v>7911</v>
      </c>
      <c r="K3049" t="s">
        <v>16</v>
      </c>
      <c r="L3049">
        <v>38134</v>
      </c>
      <c r="M3049">
        <v>78</v>
      </c>
      <c r="N3049" t="s">
        <v>8231</v>
      </c>
      <c r="O3049">
        <v>10</v>
      </c>
      <c r="P3049">
        <v>8</v>
      </c>
      <c r="Q3049" t="s">
        <v>18</v>
      </c>
      <c r="R3049" t="s">
        <v>92</v>
      </c>
      <c r="S3049">
        <v>10.01</v>
      </c>
      <c r="T3049">
        <v>89</v>
      </c>
      <c r="U3049" t="s">
        <v>19</v>
      </c>
      <c r="V3049" s="2">
        <v>42758</v>
      </c>
      <c r="W3049" t="s">
        <v>39</v>
      </c>
      <c r="X3049" t="s">
        <v>214</v>
      </c>
      <c r="Y3049" t="s">
        <v>356</v>
      </c>
    </row>
    <row r="3050" spans="1:25" hidden="1" x14ac:dyDescent="0.35">
      <c r="A3050">
        <v>3</v>
      </c>
      <c r="B3050" t="s">
        <v>25</v>
      </c>
      <c r="C3050">
        <v>1</v>
      </c>
      <c r="D3050" t="s">
        <v>26</v>
      </c>
      <c r="E3050" t="s">
        <v>2135</v>
      </c>
      <c r="F3050" t="s">
        <v>13</v>
      </c>
      <c r="G3050" t="s">
        <v>1518</v>
      </c>
      <c r="H3050" s="1">
        <v>0</v>
      </c>
      <c r="I3050" s="2">
        <v>43096</v>
      </c>
      <c r="J3050" t="s">
        <v>2782</v>
      </c>
      <c r="K3050" t="s">
        <v>73</v>
      </c>
      <c r="L3050">
        <v>54703</v>
      </c>
      <c r="M3050">
        <v>1710</v>
      </c>
      <c r="N3050" t="s">
        <v>2783</v>
      </c>
      <c r="O3050">
        <v>92</v>
      </c>
      <c r="P3050">
        <v>4</v>
      </c>
      <c r="Q3050" t="s">
        <v>75</v>
      </c>
      <c r="R3050" t="s">
        <v>8304</v>
      </c>
      <c r="S3050">
        <v>91.95</v>
      </c>
      <c r="T3050">
        <v>196</v>
      </c>
      <c r="U3050" t="s">
        <v>19</v>
      </c>
      <c r="V3050" s="2">
        <v>43099</v>
      </c>
      <c r="W3050" t="s">
        <v>130</v>
      </c>
      <c r="X3050" t="s">
        <v>82</v>
      </c>
      <c r="Y3050" t="s">
        <v>64</v>
      </c>
    </row>
    <row r="3051" spans="1:25" hidden="1" x14ac:dyDescent="0.35">
      <c r="A3051">
        <v>3</v>
      </c>
      <c r="B3051" t="s">
        <v>25</v>
      </c>
      <c r="C3051">
        <v>1</v>
      </c>
      <c r="D3051" t="s">
        <v>50</v>
      </c>
      <c r="E3051" t="s">
        <v>2135</v>
      </c>
      <c r="F3051" t="s">
        <v>13</v>
      </c>
      <c r="G3051" t="s">
        <v>1518</v>
      </c>
      <c r="H3051" s="1">
        <v>0</v>
      </c>
      <c r="I3051" s="2">
        <v>43096</v>
      </c>
      <c r="J3051" t="s">
        <v>2782</v>
      </c>
      <c r="K3051" t="s">
        <v>73</v>
      </c>
      <c r="L3051">
        <v>54703</v>
      </c>
      <c r="M3051">
        <v>439</v>
      </c>
      <c r="N3051" t="s">
        <v>4703</v>
      </c>
      <c r="O3051">
        <v>72</v>
      </c>
      <c r="P3051">
        <v>2</v>
      </c>
      <c r="Q3051" t="s">
        <v>75</v>
      </c>
      <c r="R3051" t="s">
        <v>8304</v>
      </c>
      <c r="S3051">
        <v>71.97</v>
      </c>
      <c r="T3051">
        <v>240</v>
      </c>
      <c r="U3051" t="s">
        <v>19</v>
      </c>
      <c r="V3051" s="2">
        <v>43099</v>
      </c>
      <c r="W3051" t="s">
        <v>130</v>
      </c>
      <c r="X3051" t="s">
        <v>82</v>
      </c>
      <c r="Y3051" t="s">
        <v>52</v>
      </c>
    </row>
    <row r="3052" spans="1:25" hidden="1" x14ac:dyDescent="0.35">
      <c r="A3052">
        <v>6</v>
      </c>
      <c r="B3052" t="s">
        <v>10</v>
      </c>
      <c r="C3052">
        <v>6</v>
      </c>
      <c r="D3052" t="s">
        <v>11</v>
      </c>
      <c r="E3052" t="s">
        <v>1080</v>
      </c>
      <c r="F3052" t="s">
        <v>13</v>
      </c>
      <c r="G3052" t="s">
        <v>520</v>
      </c>
      <c r="H3052" s="1">
        <v>0</v>
      </c>
      <c r="I3052" s="2">
        <v>42986</v>
      </c>
      <c r="J3052" t="s">
        <v>5678</v>
      </c>
      <c r="K3052" t="s">
        <v>16</v>
      </c>
      <c r="L3052">
        <v>36116</v>
      </c>
      <c r="M3052">
        <v>91</v>
      </c>
      <c r="N3052" t="s">
        <v>1621</v>
      </c>
      <c r="O3052">
        <v>8</v>
      </c>
      <c r="P3052">
        <v>8</v>
      </c>
      <c r="Q3052" t="s">
        <v>18</v>
      </c>
      <c r="R3052" t="s">
        <v>8304</v>
      </c>
      <c r="S3052">
        <v>8.1199999999999992</v>
      </c>
      <c r="T3052">
        <v>21</v>
      </c>
      <c r="U3052" t="s">
        <v>33</v>
      </c>
      <c r="V3052" s="2">
        <v>42992</v>
      </c>
      <c r="W3052" t="s">
        <v>39</v>
      </c>
      <c r="X3052" t="s">
        <v>225</v>
      </c>
      <c r="Y3052" t="s">
        <v>47</v>
      </c>
    </row>
    <row r="3053" spans="1:25" hidden="1" x14ac:dyDescent="0.35">
      <c r="A3053">
        <v>2</v>
      </c>
      <c r="B3053" t="s">
        <v>43</v>
      </c>
      <c r="C3053">
        <v>3</v>
      </c>
      <c r="D3053" t="s">
        <v>11</v>
      </c>
      <c r="E3053" t="s">
        <v>65</v>
      </c>
      <c r="F3053" t="s">
        <v>13</v>
      </c>
      <c r="G3053" t="s">
        <v>6860</v>
      </c>
      <c r="H3053" s="1">
        <v>0</v>
      </c>
      <c r="I3053" s="2">
        <v>43058</v>
      </c>
      <c r="J3053" t="s">
        <v>6978</v>
      </c>
      <c r="K3053" t="s">
        <v>30</v>
      </c>
      <c r="L3053">
        <v>98115</v>
      </c>
      <c r="M3053">
        <v>1548</v>
      </c>
      <c r="N3053" t="s">
        <v>8190</v>
      </c>
      <c r="O3053">
        <v>23</v>
      </c>
      <c r="P3053">
        <v>2</v>
      </c>
      <c r="Q3053" t="s">
        <v>32</v>
      </c>
      <c r="R3053" t="s">
        <v>8304</v>
      </c>
      <c r="S3053">
        <v>22.71</v>
      </c>
      <c r="T3053">
        <v>142</v>
      </c>
      <c r="U3053" t="s">
        <v>76</v>
      </c>
      <c r="V3053" s="2">
        <v>43060</v>
      </c>
      <c r="W3053" t="s">
        <v>20</v>
      </c>
      <c r="X3053" t="s">
        <v>69</v>
      </c>
      <c r="Y3053" t="s">
        <v>47</v>
      </c>
    </row>
    <row r="3054" spans="1:25" hidden="1" x14ac:dyDescent="0.35">
      <c r="A3054">
        <v>4</v>
      </c>
      <c r="B3054" t="s">
        <v>43</v>
      </c>
      <c r="C3054">
        <v>6</v>
      </c>
      <c r="D3054" t="s">
        <v>50</v>
      </c>
      <c r="E3054" t="s">
        <v>305</v>
      </c>
      <c r="F3054" t="s">
        <v>13</v>
      </c>
      <c r="G3054" t="s">
        <v>2122</v>
      </c>
      <c r="H3054" s="1">
        <v>0.2</v>
      </c>
      <c r="I3054" s="2">
        <v>43013</v>
      </c>
      <c r="J3054" t="s">
        <v>5078</v>
      </c>
      <c r="K3054" t="s">
        <v>102</v>
      </c>
      <c r="L3054">
        <v>43229</v>
      </c>
      <c r="M3054">
        <v>1116</v>
      </c>
      <c r="N3054" t="s">
        <v>699</v>
      </c>
      <c r="O3054">
        <v>58</v>
      </c>
      <c r="P3054">
        <v>4</v>
      </c>
      <c r="Q3054" t="s">
        <v>104</v>
      </c>
      <c r="R3054" t="s">
        <v>8304</v>
      </c>
      <c r="S3054">
        <v>57.6</v>
      </c>
      <c r="T3054">
        <v>288</v>
      </c>
      <c r="U3054" t="s">
        <v>19</v>
      </c>
      <c r="V3054" s="2">
        <v>43017</v>
      </c>
      <c r="W3054" t="s">
        <v>39</v>
      </c>
      <c r="X3054" t="s">
        <v>309</v>
      </c>
      <c r="Y3054" t="s">
        <v>113</v>
      </c>
    </row>
    <row r="3055" spans="1:25" hidden="1" x14ac:dyDescent="0.35">
      <c r="A3055">
        <v>5</v>
      </c>
      <c r="B3055" t="s">
        <v>43</v>
      </c>
      <c r="C3055">
        <v>6</v>
      </c>
      <c r="D3055" t="s">
        <v>26</v>
      </c>
      <c r="E3055" t="s">
        <v>192</v>
      </c>
      <c r="F3055" t="s">
        <v>13</v>
      </c>
      <c r="G3055" t="s">
        <v>3147</v>
      </c>
      <c r="H3055" s="1">
        <v>0.2</v>
      </c>
      <c r="I3055" s="2">
        <v>42799</v>
      </c>
      <c r="J3055" t="s">
        <v>3920</v>
      </c>
      <c r="K3055" t="s">
        <v>73</v>
      </c>
      <c r="L3055">
        <v>60623</v>
      </c>
      <c r="M3055">
        <v>326</v>
      </c>
      <c r="N3055" t="s">
        <v>3089</v>
      </c>
      <c r="O3055">
        <v>2</v>
      </c>
      <c r="P3055">
        <v>6</v>
      </c>
      <c r="Q3055" t="s">
        <v>75</v>
      </c>
      <c r="R3055" t="s">
        <v>8304</v>
      </c>
      <c r="S3055">
        <v>2.4900000000000002</v>
      </c>
      <c r="T3055">
        <v>7</v>
      </c>
      <c r="U3055" t="s">
        <v>19</v>
      </c>
      <c r="V3055" s="2">
        <v>42804</v>
      </c>
      <c r="W3055" t="s">
        <v>39</v>
      </c>
      <c r="X3055" t="s">
        <v>139</v>
      </c>
      <c r="Y3055" t="s">
        <v>176</v>
      </c>
    </row>
    <row r="3056" spans="1:25" hidden="1" x14ac:dyDescent="0.35">
      <c r="A3056">
        <v>5</v>
      </c>
      <c r="B3056" t="s">
        <v>43</v>
      </c>
      <c r="C3056">
        <v>6</v>
      </c>
      <c r="D3056" t="s">
        <v>26</v>
      </c>
      <c r="E3056" t="s">
        <v>281</v>
      </c>
      <c r="F3056" t="s">
        <v>13</v>
      </c>
      <c r="G3056" t="s">
        <v>6860</v>
      </c>
      <c r="H3056" s="1">
        <v>0.2</v>
      </c>
      <c r="I3056" s="2">
        <v>42852</v>
      </c>
      <c r="J3056" t="s">
        <v>7690</v>
      </c>
      <c r="K3056" t="s">
        <v>30</v>
      </c>
      <c r="L3056">
        <v>80013</v>
      </c>
      <c r="M3056">
        <v>90</v>
      </c>
      <c r="N3056" t="s">
        <v>1161</v>
      </c>
      <c r="O3056">
        <v>1</v>
      </c>
      <c r="P3056">
        <v>2</v>
      </c>
      <c r="Q3056" t="s">
        <v>32</v>
      </c>
      <c r="R3056" t="s">
        <v>8304</v>
      </c>
      <c r="S3056">
        <v>0.73</v>
      </c>
      <c r="T3056">
        <v>6</v>
      </c>
      <c r="U3056" t="s">
        <v>76</v>
      </c>
      <c r="V3056" s="2">
        <v>42857</v>
      </c>
      <c r="W3056" t="s">
        <v>39</v>
      </c>
      <c r="X3056" t="s">
        <v>285</v>
      </c>
      <c r="Y3056" t="s">
        <v>356</v>
      </c>
    </row>
    <row r="3057" spans="1:25" hidden="1" x14ac:dyDescent="0.35">
      <c r="A3057">
        <v>5</v>
      </c>
      <c r="B3057" t="s">
        <v>43</v>
      </c>
      <c r="C3057">
        <v>6</v>
      </c>
      <c r="D3057" t="s">
        <v>26</v>
      </c>
      <c r="E3057" t="s">
        <v>281</v>
      </c>
      <c r="F3057" t="s">
        <v>13</v>
      </c>
      <c r="G3057" t="s">
        <v>6860</v>
      </c>
      <c r="H3057" s="1">
        <v>0.2</v>
      </c>
      <c r="I3057" s="2">
        <v>42852</v>
      </c>
      <c r="J3057" t="s">
        <v>7690</v>
      </c>
      <c r="K3057" t="s">
        <v>30</v>
      </c>
      <c r="L3057">
        <v>80013</v>
      </c>
      <c r="M3057">
        <v>287</v>
      </c>
      <c r="N3057" t="s">
        <v>3081</v>
      </c>
      <c r="O3057">
        <v>3</v>
      </c>
      <c r="P3057">
        <v>5</v>
      </c>
      <c r="Q3057" t="s">
        <v>32</v>
      </c>
      <c r="R3057" t="s">
        <v>8304</v>
      </c>
      <c r="S3057">
        <v>3.27</v>
      </c>
      <c r="T3057">
        <v>44</v>
      </c>
      <c r="U3057" t="s">
        <v>76</v>
      </c>
      <c r="V3057" s="2">
        <v>42857</v>
      </c>
      <c r="W3057" t="s">
        <v>39</v>
      </c>
      <c r="X3057" t="s">
        <v>285</v>
      </c>
      <c r="Y3057" t="s">
        <v>56</v>
      </c>
    </row>
    <row r="3058" spans="1:25" hidden="1" x14ac:dyDescent="0.35">
      <c r="A3058">
        <v>0</v>
      </c>
      <c r="B3058" t="s">
        <v>10</v>
      </c>
      <c r="C3058">
        <v>0</v>
      </c>
      <c r="D3058" t="s">
        <v>11</v>
      </c>
      <c r="E3058" t="s">
        <v>1512</v>
      </c>
      <c r="F3058" t="s">
        <v>13</v>
      </c>
      <c r="G3058" t="s">
        <v>1162</v>
      </c>
      <c r="H3058" s="1">
        <v>0.1</v>
      </c>
      <c r="I3058" s="2">
        <v>43003</v>
      </c>
      <c r="J3058" t="s">
        <v>1764</v>
      </c>
      <c r="K3058" t="s">
        <v>102</v>
      </c>
      <c r="L3058">
        <v>11520</v>
      </c>
      <c r="M3058">
        <v>831</v>
      </c>
      <c r="N3058" t="s">
        <v>1765</v>
      </c>
      <c r="O3058">
        <v>7</v>
      </c>
      <c r="P3058">
        <v>1</v>
      </c>
      <c r="Q3058" t="s">
        <v>104</v>
      </c>
      <c r="R3058" t="s">
        <v>8304</v>
      </c>
      <c r="S3058">
        <v>6.84</v>
      </c>
      <c r="T3058">
        <v>103</v>
      </c>
      <c r="U3058" t="s">
        <v>19</v>
      </c>
      <c r="V3058" s="2">
        <v>43003</v>
      </c>
      <c r="W3058" t="s">
        <v>773</v>
      </c>
      <c r="X3058" t="s">
        <v>175</v>
      </c>
      <c r="Y3058" t="s">
        <v>24</v>
      </c>
    </row>
    <row r="3059" spans="1:25" hidden="1" x14ac:dyDescent="0.35">
      <c r="A3059">
        <v>0</v>
      </c>
      <c r="B3059" t="s">
        <v>10</v>
      </c>
      <c r="C3059">
        <v>0</v>
      </c>
      <c r="D3059" t="s">
        <v>26</v>
      </c>
      <c r="E3059" t="s">
        <v>1512</v>
      </c>
      <c r="F3059" t="s">
        <v>13</v>
      </c>
      <c r="G3059" t="s">
        <v>1162</v>
      </c>
      <c r="H3059" s="1">
        <v>0</v>
      </c>
      <c r="I3059" s="2">
        <v>43003</v>
      </c>
      <c r="J3059" t="s">
        <v>1764</v>
      </c>
      <c r="K3059" t="s">
        <v>102</v>
      </c>
      <c r="L3059">
        <v>11520</v>
      </c>
      <c r="M3059">
        <v>1717</v>
      </c>
      <c r="N3059" t="s">
        <v>3210</v>
      </c>
      <c r="O3059">
        <v>10</v>
      </c>
      <c r="P3059">
        <v>3</v>
      </c>
      <c r="Q3059" t="s">
        <v>104</v>
      </c>
      <c r="R3059" t="s">
        <v>8304</v>
      </c>
      <c r="S3059">
        <v>9.6199999999999992</v>
      </c>
      <c r="T3059">
        <v>20</v>
      </c>
      <c r="U3059" t="s">
        <v>19</v>
      </c>
      <c r="V3059" s="2">
        <v>43003</v>
      </c>
      <c r="W3059" t="s">
        <v>773</v>
      </c>
      <c r="X3059" t="s">
        <v>175</v>
      </c>
      <c r="Y3059" t="s">
        <v>64</v>
      </c>
    </row>
    <row r="3060" spans="1:25" x14ac:dyDescent="0.35">
      <c r="A3060">
        <v>4</v>
      </c>
      <c r="B3060" t="s">
        <v>25</v>
      </c>
      <c r="C3060">
        <v>3</v>
      </c>
      <c r="D3060" t="s">
        <v>26</v>
      </c>
      <c r="E3060" t="s">
        <v>572</v>
      </c>
      <c r="F3060" t="s">
        <v>13</v>
      </c>
      <c r="G3060" t="s">
        <v>7098</v>
      </c>
      <c r="H3060" s="1">
        <v>0.2</v>
      </c>
      <c r="I3060" s="2">
        <v>42920</v>
      </c>
      <c r="J3060" t="s">
        <v>7385</v>
      </c>
      <c r="K3060" t="s">
        <v>30</v>
      </c>
      <c r="L3060">
        <v>92024</v>
      </c>
      <c r="M3060">
        <v>264</v>
      </c>
      <c r="N3060" t="s">
        <v>658</v>
      </c>
      <c r="O3060">
        <v>7</v>
      </c>
      <c r="P3060">
        <v>2</v>
      </c>
      <c r="Q3060" t="s">
        <v>32</v>
      </c>
      <c r="R3060" t="s">
        <v>8304</v>
      </c>
      <c r="S3060">
        <v>7.43</v>
      </c>
      <c r="T3060">
        <v>23</v>
      </c>
      <c r="U3060" t="s">
        <v>76</v>
      </c>
      <c r="V3060" s="2">
        <v>42924</v>
      </c>
      <c r="W3060" t="s">
        <v>20</v>
      </c>
      <c r="X3060" t="s">
        <v>34</v>
      </c>
      <c r="Y3060" t="s">
        <v>54</v>
      </c>
    </row>
    <row r="3061" spans="1:25" x14ac:dyDescent="0.35">
      <c r="A3061">
        <v>0</v>
      </c>
      <c r="B3061" t="s">
        <v>10</v>
      </c>
      <c r="C3061">
        <v>0</v>
      </c>
      <c r="D3061" t="s">
        <v>26</v>
      </c>
      <c r="E3061" t="s">
        <v>27</v>
      </c>
      <c r="F3061" t="s">
        <v>13</v>
      </c>
      <c r="G3061" t="s">
        <v>1473</v>
      </c>
      <c r="H3061" s="1">
        <v>0</v>
      </c>
      <c r="I3061" s="2">
        <v>43025</v>
      </c>
      <c r="J3061" t="s">
        <v>3289</v>
      </c>
      <c r="K3061" t="s">
        <v>30</v>
      </c>
      <c r="L3061">
        <v>90004</v>
      </c>
      <c r="M3061">
        <v>557</v>
      </c>
      <c r="N3061" t="s">
        <v>142</v>
      </c>
      <c r="O3061">
        <v>4</v>
      </c>
      <c r="P3061">
        <v>2</v>
      </c>
      <c r="Q3061" t="s">
        <v>32</v>
      </c>
      <c r="R3061" t="s">
        <v>8304</v>
      </c>
      <c r="S3061">
        <v>3.89</v>
      </c>
      <c r="T3061">
        <v>78</v>
      </c>
      <c r="U3061" t="s">
        <v>19</v>
      </c>
      <c r="V3061" s="2">
        <v>43025</v>
      </c>
      <c r="W3061" t="s">
        <v>773</v>
      </c>
      <c r="X3061" t="s">
        <v>34</v>
      </c>
      <c r="Y3061" t="s">
        <v>42</v>
      </c>
    </row>
    <row r="3062" spans="1:25" hidden="1" x14ac:dyDescent="0.35">
      <c r="A3062">
        <v>3</v>
      </c>
      <c r="B3062" t="s">
        <v>10</v>
      </c>
      <c r="C3062">
        <v>3</v>
      </c>
      <c r="D3062" t="s">
        <v>26</v>
      </c>
      <c r="E3062" t="s">
        <v>1523</v>
      </c>
      <c r="F3062" t="s">
        <v>13</v>
      </c>
      <c r="G3062" t="s">
        <v>2389</v>
      </c>
      <c r="H3062" s="1">
        <v>0</v>
      </c>
      <c r="I3062" s="2">
        <v>42786</v>
      </c>
      <c r="J3062" t="s">
        <v>3476</v>
      </c>
      <c r="K3062" t="s">
        <v>102</v>
      </c>
      <c r="L3062">
        <v>8861</v>
      </c>
      <c r="M3062">
        <v>1411</v>
      </c>
      <c r="N3062" t="s">
        <v>3477</v>
      </c>
      <c r="O3062">
        <v>75</v>
      </c>
      <c r="P3062">
        <v>7</v>
      </c>
      <c r="Q3062" t="s">
        <v>104</v>
      </c>
      <c r="R3062" t="s">
        <v>8304</v>
      </c>
      <c r="S3062">
        <v>74.569999999999993</v>
      </c>
      <c r="T3062">
        <v>287</v>
      </c>
      <c r="U3062" t="s">
        <v>19</v>
      </c>
      <c r="V3062" s="2">
        <v>42789</v>
      </c>
      <c r="W3062" t="s">
        <v>20</v>
      </c>
      <c r="X3062" t="s">
        <v>485</v>
      </c>
      <c r="Y3062" t="s">
        <v>49</v>
      </c>
    </row>
    <row r="3063" spans="1:25" hidden="1" x14ac:dyDescent="0.35">
      <c r="A3063">
        <v>5</v>
      </c>
      <c r="B3063" t="s">
        <v>43</v>
      </c>
      <c r="C3063">
        <v>6</v>
      </c>
      <c r="D3063" t="s">
        <v>26</v>
      </c>
      <c r="E3063" t="s">
        <v>879</v>
      </c>
      <c r="F3063" t="s">
        <v>13</v>
      </c>
      <c r="G3063" t="s">
        <v>5291</v>
      </c>
      <c r="H3063" s="1">
        <v>0</v>
      </c>
      <c r="I3063" s="2">
        <v>42752</v>
      </c>
      <c r="J3063" t="s">
        <v>6317</v>
      </c>
      <c r="K3063" t="s">
        <v>102</v>
      </c>
      <c r="L3063">
        <v>1841</v>
      </c>
      <c r="M3063">
        <v>245</v>
      </c>
      <c r="N3063" t="s">
        <v>3837</v>
      </c>
      <c r="O3063">
        <v>2</v>
      </c>
      <c r="P3063">
        <v>2</v>
      </c>
      <c r="Q3063" t="s">
        <v>104</v>
      </c>
      <c r="R3063" t="s">
        <v>8304</v>
      </c>
      <c r="S3063">
        <v>2</v>
      </c>
      <c r="T3063">
        <v>7</v>
      </c>
      <c r="U3063" t="s">
        <v>33</v>
      </c>
      <c r="V3063" s="2">
        <v>42757</v>
      </c>
      <c r="W3063" t="s">
        <v>39</v>
      </c>
      <c r="X3063" t="s">
        <v>744</v>
      </c>
      <c r="Y3063" t="s">
        <v>49</v>
      </c>
    </row>
    <row r="3064" spans="1:25" x14ac:dyDescent="0.35">
      <c r="A3064">
        <v>5</v>
      </c>
      <c r="B3064" t="s">
        <v>43</v>
      </c>
      <c r="C3064">
        <v>6</v>
      </c>
      <c r="D3064" t="s">
        <v>11</v>
      </c>
      <c r="E3064" t="s">
        <v>88</v>
      </c>
      <c r="F3064" t="s">
        <v>13</v>
      </c>
      <c r="G3064" t="s">
        <v>1602</v>
      </c>
      <c r="H3064" s="1">
        <v>0.2</v>
      </c>
      <c r="I3064" s="2">
        <v>43033</v>
      </c>
      <c r="J3064" t="s">
        <v>2718</v>
      </c>
      <c r="K3064" t="s">
        <v>30</v>
      </c>
      <c r="L3064">
        <v>94110</v>
      </c>
      <c r="M3064">
        <v>277</v>
      </c>
      <c r="N3064" t="s">
        <v>1011</v>
      </c>
      <c r="O3064">
        <v>-32</v>
      </c>
      <c r="P3064">
        <v>3</v>
      </c>
      <c r="Q3064" t="s">
        <v>32</v>
      </c>
      <c r="R3064" t="s">
        <v>8304</v>
      </c>
      <c r="S3064">
        <v>-31.65</v>
      </c>
      <c r="T3064">
        <v>253</v>
      </c>
      <c r="U3064" t="s">
        <v>19</v>
      </c>
      <c r="V3064" s="2">
        <v>43038</v>
      </c>
      <c r="W3064" t="s">
        <v>39</v>
      </c>
      <c r="X3064" t="s">
        <v>34</v>
      </c>
      <c r="Y3064" t="s">
        <v>41</v>
      </c>
    </row>
    <row r="3065" spans="1:25" x14ac:dyDescent="0.35">
      <c r="A3065">
        <v>5</v>
      </c>
      <c r="B3065" t="s">
        <v>43</v>
      </c>
      <c r="C3065">
        <v>6</v>
      </c>
      <c r="D3065" t="s">
        <v>26</v>
      </c>
      <c r="E3065" t="s">
        <v>88</v>
      </c>
      <c r="F3065" t="s">
        <v>13</v>
      </c>
      <c r="G3065" t="s">
        <v>1602</v>
      </c>
      <c r="H3065" s="1">
        <v>0</v>
      </c>
      <c r="I3065" s="2">
        <v>43033</v>
      </c>
      <c r="J3065" t="s">
        <v>2718</v>
      </c>
      <c r="K3065" t="s">
        <v>30</v>
      </c>
      <c r="L3065">
        <v>94110</v>
      </c>
      <c r="M3065">
        <v>355</v>
      </c>
      <c r="N3065" t="s">
        <v>4514</v>
      </c>
      <c r="O3065">
        <v>16</v>
      </c>
      <c r="P3065">
        <v>3</v>
      </c>
      <c r="Q3065" t="s">
        <v>32</v>
      </c>
      <c r="R3065" t="s">
        <v>8304</v>
      </c>
      <c r="S3065">
        <v>16.32</v>
      </c>
      <c r="T3065">
        <v>60</v>
      </c>
      <c r="U3065" t="s">
        <v>19</v>
      </c>
      <c r="V3065" s="2">
        <v>43038</v>
      </c>
      <c r="W3065" t="s">
        <v>39</v>
      </c>
      <c r="X3065" t="s">
        <v>34</v>
      </c>
      <c r="Y3065" t="s">
        <v>49</v>
      </c>
    </row>
    <row r="3066" spans="1:25" hidden="1" x14ac:dyDescent="0.35">
      <c r="A3066">
        <v>7</v>
      </c>
      <c r="B3066" t="s">
        <v>25</v>
      </c>
      <c r="C3066">
        <v>6</v>
      </c>
      <c r="D3066" t="s">
        <v>11</v>
      </c>
      <c r="E3066" t="s">
        <v>211</v>
      </c>
      <c r="F3066" t="s">
        <v>13</v>
      </c>
      <c r="G3066" t="s">
        <v>5704</v>
      </c>
      <c r="H3066" s="1">
        <v>0.2</v>
      </c>
      <c r="I3066" s="2">
        <v>43087</v>
      </c>
      <c r="J3066" t="s">
        <v>5705</v>
      </c>
      <c r="K3066" t="s">
        <v>16</v>
      </c>
      <c r="L3066">
        <v>38109</v>
      </c>
      <c r="M3066">
        <v>1053</v>
      </c>
      <c r="N3066" t="s">
        <v>1229</v>
      </c>
      <c r="O3066">
        <v>4</v>
      </c>
      <c r="P3066">
        <v>5</v>
      </c>
      <c r="Q3066" t="s">
        <v>18</v>
      </c>
      <c r="R3066" t="s">
        <v>8304</v>
      </c>
      <c r="S3066">
        <v>3.56</v>
      </c>
      <c r="T3066">
        <v>20</v>
      </c>
      <c r="U3066" t="s">
        <v>33</v>
      </c>
      <c r="V3066" s="2">
        <v>43094</v>
      </c>
      <c r="W3066" t="s">
        <v>39</v>
      </c>
      <c r="X3066" t="s">
        <v>214</v>
      </c>
      <c r="Y3066" t="s">
        <v>47</v>
      </c>
    </row>
    <row r="3067" spans="1:25" hidden="1" x14ac:dyDescent="0.35">
      <c r="A3067">
        <v>7</v>
      </c>
      <c r="B3067" t="s">
        <v>25</v>
      </c>
      <c r="C3067">
        <v>6</v>
      </c>
      <c r="D3067" t="s">
        <v>26</v>
      </c>
      <c r="E3067" t="s">
        <v>211</v>
      </c>
      <c r="F3067" t="s">
        <v>13</v>
      </c>
      <c r="G3067" t="s">
        <v>5704</v>
      </c>
      <c r="H3067" s="1">
        <v>0.2</v>
      </c>
      <c r="I3067" s="2">
        <v>43087</v>
      </c>
      <c r="J3067" t="s">
        <v>5705</v>
      </c>
      <c r="K3067" t="s">
        <v>16</v>
      </c>
      <c r="L3067">
        <v>38109</v>
      </c>
      <c r="M3067">
        <v>4</v>
      </c>
      <c r="N3067" t="s">
        <v>8243</v>
      </c>
      <c r="O3067">
        <v>19</v>
      </c>
      <c r="P3067">
        <v>8</v>
      </c>
      <c r="Q3067" t="s">
        <v>18</v>
      </c>
      <c r="R3067" t="s">
        <v>8304</v>
      </c>
      <c r="S3067">
        <v>18.88</v>
      </c>
      <c r="T3067">
        <v>56</v>
      </c>
      <c r="U3067" t="s">
        <v>33</v>
      </c>
      <c r="V3067" s="2">
        <v>43094</v>
      </c>
      <c r="W3067" t="s">
        <v>39</v>
      </c>
      <c r="X3067" t="s">
        <v>214</v>
      </c>
      <c r="Y3067" t="s">
        <v>119</v>
      </c>
    </row>
    <row r="3068" spans="1:25" hidden="1" x14ac:dyDescent="0.35">
      <c r="A3068">
        <v>7</v>
      </c>
      <c r="B3068" t="s">
        <v>25</v>
      </c>
      <c r="C3068">
        <v>6</v>
      </c>
      <c r="D3068" t="s">
        <v>26</v>
      </c>
      <c r="E3068" t="s">
        <v>211</v>
      </c>
      <c r="F3068" t="s">
        <v>13</v>
      </c>
      <c r="G3068" t="s">
        <v>5704</v>
      </c>
      <c r="H3068" s="1">
        <v>0.2</v>
      </c>
      <c r="I3068" s="2">
        <v>43087</v>
      </c>
      <c r="J3068" t="s">
        <v>5705</v>
      </c>
      <c r="K3068" t="s">
        <v>16</v>
      </c>
      <c r="L3068">
        <v>38109</v>
      </c>
      <c r="M3068">
        <v>217</v>
      </c>
      <c r="N3068" t="s">
        <v>6519</v>
      </c>
      <c r="O3068">
        <v>6</v>
      </c>
      <c r="P3068">
        <v>8</v>
      </c>
      <c r="Q3068" t="s">
        <v>18</v>
      </c>
      <c r="R3068" t="s">
        <v>8304</v>
      </c>
      <c r="S3068">
        <v>5.99</v>
      </c>
      <c r="T3068">
        <v>18</v>
      </c>
      <c r="U3068" t="s">
        <v>33</v>
      </c>
      <c r="V3068" s="2">
        <v>43094</v>
      </c>
      <c r="W3068" t="s">
        <v>39</v>
      </c>
      <c r="X3068" t="s">
        <v>214</v>
      </c>
      <c r="Y3068" t="s">
        <v>35</v>
      </c>
    </row>
    <row r="3069" spans="1:25" hidden="1" x14ac:dyDescent="0.35">
      <c r="A3069">
        <v>0</v>
      </c>
      <c r="B3069" t="s">
        <v>10</v>
      </c>
      <c r="C3069">
        <v>0</v>
      </c>
      <c r="D3069" t="s">
        <v>11</v>
      </c>
      <c r="E3069" t="s">
        <v>192</v>
      </c>
      <c r="F3069" t="s">
        <v>13</v>
      </c>
      <c r="G3069" t="s">
        <v>1755</v>
      </c>
      <c r="H3069" s="1">
        <v>0.6</v>
      </c>
      <c r="I3069" s="2">
        <v>43052</v>
      </c>
      <c r="J3069" t="s">
        <v>1756</v>
      </c>
      <c r="K3069" t="s">
        <v>73</v>
      </c>
      <c r="L3069">
        <v>60610</v>
      </c>
      <c r="M3069">
        <v>578</v>
      </c>
      <c r="N3069" t="s">
        <v>1757</v>
      </c>
      <c r="O3069">
        <v>-7</v>
      </c>
      <c r="P3069">
        <v>9</v>
      </c>
      <c r="Q3069" t="s">
        <v>75</v>
      </c>
      <c r="R3069" t="s">
        <v>8304</v>
      </c>
      <c r="S3069">
        <v>-7.44</v>
      </c>
      <c r="T3069">
        <v>17</v>
      </c>
      <c r="U3069" t="s">
        <v>19</v>
      </c>
      <c r="V3069" s="2">
        <v>43052</v>
      </c>
      <c r="W3069" t="s">
        <v>773</v>
      </c>
      <c r="X3069" t="s">
        <v>139</v>
      </c>
      <c r="Y3069" t="s">
        <v>47</v>
      </c>
    </row>
    <row r="3070" spans="1:25" hidden="1" x14ac:dyDescent="0.35">
      <c r="A3070">
        <v>4</v>
      </c>
      <c r="B3070" t="s">
        <v>43</v>
      </c>
      <c r="C3070">
        <v>6</v>
      </c>
      <c r="D3070" t="s">
        <v>26</v>
      </c>
      <c r="E3070" t="s">
        <v>3803</v>
      </c>
      <c r="F3070" t="s">
        <v>13</v>
      </c>
      <c r="G3070" t="s">
        <v>1155</v>
      </c>
      <c r="H3070" s="1">
        <v>0</v>
      </c>
      <c r="I3070" s="2">
        <v>42799</v>
      </c>
      <c r="J3070" t="s">
        <v>3804</v>
      </c>
      <c r="K3070" t="s">
        <v>73</v>
      </c>
      <c r="L3070">
        <v>47362</v>
      </c>
      <c r="M3070">
        <v>1502</v>
      </c>
      <c r="N3070" t="s">
        <v>851</v>
      </c>
      <c r="O3070">
        <v>16</v>
      </c>
      <c r="P3070">
        <v>7</v>
      </c>
      <c r="Q3070" t="s">
        <v>75</v>
      </c>
      <c r="R3070" t="s">
        <v>8304</v>
      </c>
      <c r="S3070">
        <v>16.39</v>
      </c>
      <c r="T3070">
        <v>61</v>
      </c>
      <c r="U3070" t="s">
        <v>19</v>
      </c>
      <c r="V3070" s="2">
        <v>42803</v>
      </c>
      <c r="W3070" t="s">
        <v>39</v>
      </c>
      <c r="X3070" t="s">
        <v>167</v>
      </c>
      <c r="Y3070" t="s">
        <v>56</v>
      </c>
    </row>
    <row r="3071" spans="1:25" hidden="1" x14ac:dyDescent="0.35">
      <c r="A3071">
        <v>4</v>
      </c>
      <c r="B3071" t="s">
        <v>43</v>
      </c>
      <c r="C3071">
        <v>6</v>
      </c>
      <c r="D3071" t="s">
        <v>50</v>
      </c>
      <c r="E3071" t="s">
        <v>3803</v>
      </c>
      <c r="F3071" t="s">
        <v>13</v>
      </c>
      <c r="G3071" t="s">
        <v>1155</v>
      </c>
      <c r="H3071" s="1">
        <v>0</v>
      </c>
      <c r="I3071" s="2">
        <v>42799</v>
      </c>
      <c r="J3071" t="s">
        <v>3804</v>
      </c>
      <c r="K3071" t="s">
        <v>73</v>
      </c>
      <c r="L3071">
        <v>47362</v>
      </c>
      <c r="M3071">
        <v>891</v>
      </c>
      <c r="N3071" t="s">
        <v>8109</v>
      </c>
      <c r="O3071">
        <v>7</v>
      </c>
      <c r="P3071">
        <v>2</v>
      </c>
      <c r="Q3071" t="s">
        <v>75</v>
      </c>
      <c r="R3071" t="s">
        <v>8304</v>
      </c>
      <c r="S3071">
        <v>6.7</v>
      </c>
      <c r="T3071">
        <v>24</v>
      </c>
      <c r="U3071" t="s">
        <v>19</v>
      </c>
      <c r="V3071" s="2">
        <v>42803</v>
      </c>
      <c r="W3071" t="s">
        <v>39</v>
      </c>
      <c r="X3071" t="s">
        <v>167</v>
      </c>
      <c r="Y3071" t="s">
        <v>52</v>
      </c>
    </row>
    <row r="3072" spans="1:25" x14ac:dyDescent="0.35">
      <c r="A3072">
        <v>2</v>
      </c>
      <c r="B3072" t="s">
        <v>25</v>
      </c>
      <c r="C3072">
        <v>1</v>
      </c>
      <c r="D3072" t="s">
        <v>26</v>
      </c>
      <c r="E3072" t="s">
        <v>27</v>
      </c>
      <c r="F3072" t="s">
        <v>13</v>
      </c>
      <c r="G3072" t="s">
        <v>1419</v>
      </c>
      <c r="H3072" s="1">
        <v>0</v>
      </c>
      <c r="I3072" s="2">
        <v>43051</v>
      </c>
      <c r="J3072" t="s">
        <v>7994</v>
      </c>
      <c r="K3072" t="s">
        <v>30</v>
      </c>
      <c r="L3072">
        <v>90032</v>
      </c>
      <c r="M3072">
        <v>98</v>
      </c>
      <c r="N3072" t="s">
        <v>8254</v>
      </c>
      <c r="O3072">
        <v>7</v>
      </c>
      <c r="P3072">
        <v>5</v>
      </c>
      <c r="Q3072" t="s">
        <v>32</v>
      </c>
      <c r="R3072" t="s">
        <v>92</v>
      </c>
      <c r="S3072">
        <v>7.06</v>
      </c>
      <c r="T3072">
        <v>16</v>
      </c>
      <c r="U3072" t="s">
        <v>33</v>
      </c>
      <c r="V3072" s="2">
        <v>43053</v>
      </c>
      <c r="W3072" t="s">
        <v>130</v>
      </c>
      <c r="X3072" t="s">
        <v>34</v>
      </c>
      <c r="Y3072" t="s">
        <v>64</v>
      </c>
    </row>
    <row r="3073" spans="1:25" hidden="1" x14ac:dyDescent="0.35">
      <c r="A3073">
        <v>1</v>
      </c>
      <c r="B3073" t="s">
        <v>43</v>
      </c>
      <c r="C3073">
        <v>3</v>
      </c>
      <c r="D3073" t="s">
        <v>26</v>
      </c>
      <c r="E3073" t="s">
        <v>2501</v>
      </c>
      <c r="F3073" t="s">
        <v>13</v>
      </c>
      <c r="G3073" t="s">
        <v>2402</v>
      </c>
      <c r="H3073" s="1">
        <v>0</v>
      </c>
      <c r="I3073" s="2">
        <v>42795</v>
      </c>
      <c r="J3073" t="s">
        <v>3555</v>
      </c>
      <c r="K3073" t="s">
        <v>16</v>
      </c>
      <c r="L3073">
        <v>31204</v>
      </c>
      <c r="M3073">
        <v>1843</v>
      </c>
      <c r="N3073" t="s">
        <v>8250</v>
      </c>
      <c r="O3073">
        <v>27</v>
      </c>
      <c r="P3073">
        <v>4</v>
      </c>
      <c r="Q3073" t="s">
        <v>18</v>
      </c>
      <c r="R3073" t="s">
        <v>8304</v>
      </c>
      <c r="S3073">
        <v>27.01</v>
      </c>
      <c r="T3073">
        <v>59</v>
      </c>
      <c r="U3073" t="s">
        <v>19</v>
      </c>
      <c r="V3073" s="2">
        <v>42796</v>
      </c>
      <c r="W3073" t="s">
        <v>20</v>
      </c>
      <c r="X3073" t="s">
        <v>761</v>
      </c>
      <c r="Y3073" t="s">
        <v>54</v>
      </c>
    </row>
    <row r="3074" spans="1:25" hidden="1" x14ac:dyDescent="0.35">
      <c r="A3074">
        <v>4</v>
      </c>
      <c r="B3074" t="s">
        <v>43</v>
      </c>
      <c r="C3074">
        <v>6</v>
      </c>
      <c r="D3074" t="s">
        <v>11</v>
      </c>
      <c r="E3074" t="s">
        <v>4961</v>
      </c>
      <c r="F3074" t="s">
        <v>13</v>
      </c>
      <c r="G3074" t="s">
        <v>7018</v>
      </c>
      <c r="H3074" s="1">
        <v>0</v>
      </c>
      <c r="I3074" s="2">
        <v>43002</v>
      </c>
      <c r="J3074" t="s">
        <v>7019</v>
      </c>
      <c r="K3074" t="s">
        <v>73</v>
      </c>
      <c r="L3074">
        <v>52001</v>
      </c>
      <c r="M3074">
        <v>845</v>
      </c>
      <c r="N3074" t="s">
        <v>2016</v>
      </c>
      <c r="O3074">
        <v>394</v>
      </c>
      <c r="P3074">
        <v>10</v>
      </c>
      <c r="Q3074" t="s">
        <v>75</v>
      </c>
      <c r="R3074" t="s">
        <v>8304</v>
      </c>
      <c r="S3074">
        <v>394.27</v>
      </c>
      <c r="T3074">
        <v>1408</v>
      </c>
      <c r="U3074" t="s">
        <v>76</v>
      </c>
      <c r="V3074" s="2">
        <v>43006</v>
      </c>
      <c r="W3074" t="s">
        <v>39</v>
      </c>
      <c r="X3074" t="s">
        <v>304</v>
      </c>
      <c r="Y3074" t="s">
        <v>24</v>
      </c>
    </row>
    <row r="3075" spans="1:25" hidden="1" x14ac:dyDescent="0.35">
      <c r="A3075">
        <v>4</v>
      </c>
      <c r="B3075" t="s">
        <v>43</v>
      </c>
      <c r="C3075">
        <v>6</v>
      </c>
      <c r="D3075" t="s">
        <v>26</v>
      </c>
      <c r="E3075" t="s">
        <v>4961</v>
      </c>
      <c r="F3075" t="s">
        <v>13</v>
      </c>
      <c r="G3075" t="s">
        <v>7018</v>
      </c>
      <c r="H3075" s="1">
        <v>0</v>
      </c>
      <c r="I3075" s="2">
        <v>43002</v>
      </c>
      <c r="J3075" t="s">
        <v>7019</v>
      </c>
      <c r="K3075" t="s">
        <v>73</v>
      </c>
      <c r="L3075">
        <v>52001</v>
      </c>
      <c r="M3075">
        <v>54</v>
      </c>
      <c r="N3075" t="s">
        <v>8146</v>
      </c>
      <c r="O3075">
        <v>7</v>
      </c>
      <c r="P3075">
        <v>4</v>
      </c>
      <c r="Q3075" t="s">
        <v>75</v>
      </c>
      <c r="R3075" t="s">
        <v>8304</v>
      </c>
      <c r="S3075">
        <v>6.86</v>
      </c>
      <c r="T3075">
        <v>15</v>
      </c>
      <c r="U3075" t="s">
        <v>76</v>
      </c>
      <c r="V3075" s="2">
        <v>43006</v>
      </c>
      <c r="W3075" t="s">
        <v>39</v>
      </c>
      <c r="X3075" t="s">
        <v>304</v>
      </c>
      <c r="Y3075" t="s">
        <v>54</v>
      </c>
    </row>
    <row r="3076" spans="1:25" x14ac:dyDescent="0.35">
      <c r="A3076">
        <v>6</v>
      </c>
      <c r="B3076" t="s">
        <v>10</v>
      </c>
      <c r="C3076">
        <v>6</v>
      </c>
      <c r="D3076" t="s">
        <v>11</v>
      </c>
      <c r="E3076" t="s">
        <v>27</v>
      </c>
      <c r="F3076" t="s">
        <v>13</v>
      </c>
      <c r="G3076" t="s">
        <v>7197</v>
      </c>
      <c r="H3076" s="1">
        <v>0.2</v>
      </c>
      <c r="I3076" s="2">
        <v>42948</v>
      </c>
      <c r="J3076" t="s">
        <v>7198</v>
      </c>
      <c r="K3076" t="s">
        <v>30</v>
      </c>
      <c r="L3076">
        <v>90004</v>
      </c>
      <c r="M3076">
        <v>819</v>
      </c>
      <c r="N3076" t="s">
        <v>2515</v>
      </c>
      <c r="O3076">
        <v>-176</v>
      </c>
      <c r="P3076">
        <v>6</v>
      </c>
      <c r="Q3076" t="s">
        <v>32</v>
      </c>
      <c r="R3076" t="s">
        <v>8304</v>
      </c>
      <c r="S3076">
        <v>-175.87</v>
      </c>
      <c r="T3076">
        <v>1005</v>
      </c>
      <c r="U3076" t="s">
        <v>76</v>
      </c>
      <c r="V3076" s="2">
        <v>42954</v>
      </c>
      <c r="W3076" t="s">
        <v>39</v>
      </c>
      <c r="X3076" t="s">
        <v>34</v>
      </c>
      <c r="Y3076" t="s">
        <v>41</v>
      </c>
    </row>
    <row r="3077" spans="1:25" x14ac:dyDescent="0.35">
      <c r="A3077">
        <v>6</v>
      </c>
      <c r="B3077" t="s">
        <v>10</v>
      </c>
      <c r="C3077">
        <v>6</v>
      </c>
      <c r="D3077" t="s">
        <v>26</v>
      </c>
      <c r="E3077" t="s">
        <v>27</v>
      </c>
      <c r="F3077" t="s">
        <v>13</v>
      </c>
      <c r="G3077" t="s">
        <v>7197</v>
      </c>
      <c r="H3077" s="1">
        <v>0</v>
      </c>
      <c r="I3077" s="2">
        <v>42948</v>
      </c>
      <c r="J3077" t="s">
        <v>7198</v>
      </c>
      <c r="K3077" t="s">
        <v>30</v>
      </c>
      <c r="L3077">
        <v>90004</v>
      </c>
      <c r="M3077">
        <v>1306</v>
      </c>
      <c r="N3077" t="s">
        <v>186</v>
      </c>
      <c r="O3077">
        <v>3</v>
      </c>
      <c r="P3077">
        <v>4</v>
      </c>
      <c r="Q3077" t="s">
        <v>32</v>
      </c>
      <c r="R3077" t="s">
        <v>8304</v>
      </c>
      <c r="S3077">
        <v>3.36</v>
      </c>
      <c r="T3077">
        <v>7</v>
      </c>
      <c r="U3077" t="s">
        <v>76</v>
      </c>
      <c r="V3077" s="2">
        <v>42954</v>
      </c>
      <c r="W3077" t="s">
        <v>39</v>
      </c>
      <c r="X3077" t="s">
        <v>34</v>
      </c>
      <c r="Y3077" t="s">
        <v>49</v>
      </c>
    </row>
    <row r="3078" spans="1:25" x14ac:dyDescent="0.35">
      <c r="A3078">
        <v>5</v>
      </c>
      <c r="B3078" t="s">
        <v>43</v>
      </c>
      <c r="C3078">
        <v>6</v>
      </c>
      <c r="D3078" t="s">
        <v>26</v>
      </c>
      <c r="E3078" t="s">
        <v>27</v>
      </c>
      <c r="F3078" t="s">
        <v>13</v>
      </c>
      <c r="G3078" t="s">
        <v>1722</v>
      </c>
      <c r="H3078" s="1">
        <v>0</v>
      </c>
      <c r="I3078" s="2">
        <v>43063</v>
      </c>
      <c r="J3078" t="s">
        <v>4539</v>
      </c>
      <c r="K3078" t="s">
        <v>30</v>
      </c>
      <c r="L3078">
        <v>90036</v>
      </c>
      <c r="M3078">
        <v>1830</v>
      </c>
      <c r="N3078" t="s">
        <v>1178</v>
      </c>
      <c r="O3078">
        <v>9</v>
      </c>
      <c r="P3078">
        <v>3</v>
      </c>
      <c r="Q3078" t="s">
        <v>32</v>
      </c>
      <c r="R3078" t="s">
        <v>8304</v>
      </c>
      <c r="S3078">
        <v>9.33</v>
      </c>
      <c r="T3078">
        <v>19</v>
      </c>
      <c r="U3078" t="s">
        <v>19</v>
      </c>
      <c r="V3078" s="2">
        <v>43068</v>
      </c>
      <c r="W3078" t="s">
        <v>39</v>
      </c>
      <c r="X3078" t="s">
        <v>34</v>
      </c>
      <c r="Y3078" t="s">
        <v>64</v>
      </c>
    </row>
    <row r="3079" spans="1:25" x14ac:dyDescent="0.35">
      <c r="A3079">
        <v>5</v>
      </c>
      <c r="B3079" t="s">
        <v>43</v>
      </c>
      <c r="C3079">
        <v>6</v>
      </c>
      <c r="D3079" t="s">
        <v>26</v>
      </c>
      <c r="E3079" t="s">
        <v>27</v>
      </c>
      <c r="F3079" t="s">
        <v>13</v>
      </c>
      <c r="G3079" t="s">
        <v>1722</v>
      </c>
      <c r="H3079" s="1">
        <v>0</v>
      </c>
      <c r="I3079" s="2">
        <v>43063</v>
      </c>
      <c r="J3079" t="s">
        <v>4539</v>
      </c>
      <c r="K3079" t="s">
        <v>30</v>
      </c>
      <c r="L3079">
        <v>90036</v>
      </c>
      <c r="M3079">
        <v>635</v>
      </c>
      <c r="N3079" t="s">
        <v>921</v>
      </c>
      <c r="O3079">
        <v>55</v>
      </c>
      <c r="P3079">
        <v>7</v>
      </c>
      <c r="Q3079" t="s">
        <v>32</v>
      </c>
      <c r="R3079" t="s">
        <v>8304</v>
      </c>
      <c r="S3079">
        <v>54.58</v>
      </c>
      <c r="T3079">
        <v>455</v>
      </c>
      <c r="U3079" t="s">
        <v>19</v>
      </c>
      <c r="V3079" s="2">
        <v>43068</v>
      </c>
      <c r="W3079" t="s">
        <v>39</v>
      </c>
      <c r="X3079" t="s">
        <v>34</v>
      </c>
      <c r="Y3079" t="s">
        <v>42</v>
      </c>
    </row>
    <row r="3080" spans="1:25" x14ac:dyDescent="0.35">
      <c r="A3080">
        <v>5</v>
      </c>
      <c r="B3080" t="s">
        <v>43</v>
      </c>
      <c r="C3080">
        <v>6</v>
      </c>
      <c r="D3080" t="s">
        <v>26</v>
      </c>
      <c r="E3080" t="s">
        <v>27</v>
      </c>
      <c r="F3080" t="s">
        <v>13</v>
      </c>
      <c r="G3080" t="s">
        <v>1722</v>
      </c>
      <c r="H3080" s="1">
        <v>0.2</v>
      </c>
      <c r="I3080" s="2">
        <v>43063</v>
      </c>
      <c r="J3080" t="s">
        <v>4539</v>
      </c>
      <c r="K3080" t="s">
        <v>30</v>
      </c>
      <c r="L3080">
        <v>90036</v>
      </c>
      <c r="M3080">
        <v>267</v>
      </c>
      <c r="N3080" t="s">
        <v>3985</v>
      </c>
      <c r="O3080">
        <v>1</v>
      </c>
      <c r="P3080">
        <v>2</v>
      </c>
      <c r="Q3080" t="s">
        <v>32</v>
      </c>
      <c r="R3080" t="s">
        <v>8304</v>
      </c>
      <c r="S3080">
        <v>0.99</v>
      </c>
      <c r="T3080">
        <v>3</v>
      </c>
      <c r="U3080" t="s">
        <v>19</v>
      </c>
      <c r="V3080" s="2">
        <v>43068</v>
      </c>
      <c r="W3080" t="s">
        <v>39</v>
      </c>
      <c r="X3080" t="s">
        <v>34</v>
      </c>
      <c r="Y3080" t="s">
        <v>54</v>
      </c>
    </row>
    <row r="3081" spans="1:25" x14ac:dyDescent="0.35">
      <c r="A3081">
        <v>5</v>
      </c>
      <c r="B3081" t="s">
        <v>43</v>
      </c>
      <c r="C3081">
        <v>6</v>
      </c>
      <c r="D3081" t="s">
        <v>26</v>
      </c>
      <c r="E3081" t="s">
        <v>27</v>
      </c>
      <c r="F3081" t="s">
        <v>13</v>
      </c>
      <c r="G3081" t="s">
        <v>1722</v>
      </c>
      <c r="H3081" s="1">
        <v>0.2</v>
      </c>
      <c r="I3081" s="2">
        <v>43063</v>
      </c>
      <c r="J3081" t="s">
        <v>4539</v>
      </c>
      <c r="K3081" t="s">
        <v>30</v>
      </c>
      <c r="L3081">
        <v>90036</v>
      </c>
      <c r="M3081">
        <v>264</v>
      </c>
      <c r="N3081" t="s">
        <v>658</v>
      </c>
      <c r="O3081">
        <v>30</v>
      </c>
      <c r="P3081">
        <v>8</v>
      </c>
      <c r="Q3081" t="s">
        <v>32</v>
      </c>
      <c r="R3081" t="s">
        <v>8304</v>
      </c>
      <c r="S3081">
        <v>29.7</v>
      </c>
      <c r="T3081">
        <v>91</v>
      </c>
      <c r="U3081" t="s">
        <v>19</v>
      </c>
      <c r="V3081" s="2">
        <v>43068</v>
      </c>
      <c r="W3081" t="s">
        <v>39</v>
      </c>
      <c r="X3081" t="s">
        <v>34</v>
      </c>
      <c r="Y3081" t="s">
        <v>54</v>
      </c>
    </row>
    <row r="3082" spans="1:25" hidden="1" x14ac:dyDescent="0.35">
      <c r="A3082">
        <v>5</v>
      </c>
      <c r="B3082" t="s">
        <v>43</v>
      </c>
      <c r="C3082">
        <v>6</v>
      </c>
      <c r="D3082" t="s">
        <v>26</v>
      </c>
      <c r="E3082" t="s">
        <v>241</v>
      </c>
      <c r="F3082" t="s">
        <v>13</v>
      </c>
      <c r="G3082" t="s">
        <v>1981</v>
      </c>
      <c r="H3082" s="1">
        <v>0.2</v>
      </c>
      <c r="I3082" s="2">
        <v>42908</v>
      </c>
      <c r="J3082" t="s">
        <v>4174</v>
      </c>
      <c r="K3082" t="s">
        <v>102</v>
      </c>
      <c r="L3082">
        <v>14609</v>
      </c>
      <c r="M3082">
        <v>689</v>
      </c>
      <c r="N3082" t="s">
        <v>2936</v>
      </c>
      <c r="O3082">
        <v>457</v>
      </c>
      <c r="P3082">
        <v>2</v>
      </c>
      <c r="Q3082" t="s">
        <v>104</v>
      </c>
      <c r="R3082" t="s">
        <v>8304</v>
      </c>
      <c r="S3082">
        <v>456.59</v>
      </c>
      <c r="T3082">
        <v>1218</v>
      </c>
      <c r="U3082" t="s">
        <v>19</v>
      </c>
      <c r="V3082" s="2">
        <v>42913</v>
      </c>
      <c r="W3082" t="s">
        <v>39</v>
      </c>
      <c r="X3082" t="s">
        <v>175</v>
      </c>
      <c r="Y3082" t="s">
        <v>54</v>
      </c>
    </row>
    <row r="3083" spans="1:25" hidden="1" x14ac:dyDescent="0.35">
      <c r="A3083">
        <v>4</v>
      </c>
      <c r="B3083" t="s">
        <v>43</v>
      </c>
      <c r="C3083">
        <v>6</v>
      </c>
      <c r="D3083" t="s">
        <v>11</v>
      </c>
      <c r="E3083" t="s">
        <v>2561</v>
      </c>
      <c r="F3083" t="s">
        <v>13</v>
      </c>
      <c r="G3083" t="s">
        <v>1559</v>
      </c>
      <c r="H3083" s="1">
        <v>0.2</v>
      </c>
      <c r="I3083" s="2">
        <v>42875</v>
      </c>
      <c r="J3083" t="s">
        <v>2562</v>
      </c>
      <c r="K3083" t="s">
        <v>16</v>
      </c>
      <c r="L3083">
        <v>27893</v>
      </c>
      <c r="M3083">
        <v>479</v>
      </c>
      <c r="N3083" t="s">
        <v>8193</v>
      </c>
      <c r="O3083">
        <v>20</v>
      </c>
      <c r="P3083">
        <v>4</v>
      </c>
      <c r="Q3083" t="s">
        <v>18</v>
      </c>
      <c r="R3083" t="s">
        <v>8304</v>
      </c>
      <c r="S3083">
        <v>20.39</v>
      </c>
      <c r="T3083">
        <v>163</v>
      </c>
      <c r="U3083" t="s">
        <v>19</v>
      </c>
      <c r="V3083" s="2">
        <v>42879</v>
      </c>
      <c r="W3083" t="s">
        <v>39</v>
      </c>
      <c r="X3083" t="s">
        <v>63</v>
      </c>
      <c r="Y3083" t="s">
        <v>47</v>
      </c>
    </row>
    <row r="3084" spans="1:25" hidden="1" x14ac:dyDescent="0.35">
      <c r="A3084">
        <v>4</v>
      </c>
      <c r="B3084" t="s">
        <v>43</v>
      </c>
      <c r="C3084">
        <v>6</v>
      </c>
      <c r="D3084" t="s">
        <v>26</v>
      </c>
      <c r="E3084" t="s">
        <v>2561</v>
      </c>
      <c r="F3084" t="s">
        <v>13</v>
      </c>
      <c r="G3084" t="s">
        <v>1559</v>
      </c>
      <c r="H3084" s="1">
        <v>0.7</v>
      </c>
      <c r="I3084" s="2">
        <v>42875</v>
      </c>
      <c r="J3084" t="s">
        <v>2562</v>
      </c>
      <c r="K3084" t="s">
        <v>16</v>
      </c>
      <c r="L3084">
        <v>27893</v>
      </c>
      <c r="M3084">
        <v>1315</v>
      </c>
      <c r="N3084" t="s">
        <v>2970</v>
      </c>
      <c r="O3084">
        <v>-5</v>
      </c>
      <c r="P3084">
        <v>4</v>
      </c>
      <c r="Q3084" t="s">
        <v>18</v>
      </c>
      <c r="R3084" t="s">
        <v>8304</v>
      </c>
      <c r="S3084">
        <v>-4.91</v>
      </c>
      <c r="T3084">
        <v>6</v>
      </c>
      <c r="U3084" t="s">
        <v>19</v>
      </c>
      <c r="V3084" s="2">
        <v>42879</v>
      </c>
      <c r="W3084" t="s">
        <v>39</v>
      </c>
      <c r="X3084" t="s">
        <v>63</v>
      </c>
      <c r="Y3084" t="s">
        <v>54</v>
      </c>
    </row>
    <row r="3085" spans="1:25" hidden="1" x14ac:dyDescent="0.35">
      <c r="A3085">
        <v>2</v>
      </c>
      <c r="B3085" t="s">
        <v>43</v>
      </c>
      <c r="C3085">
        <v>3</v>
      </c>
      <c r="D3085" t="s">
        <v>11</v>
      </c>
      <c r="E3085" t="s">
        <v>906</v>
      </c>
      <c r="F3085" t="s">
        <v>13</v>
      </c>
      <c r="G3085" t="s">
        <v>6894</v>
      </c>
      <c r="H3085" s="1">
        <v>0.2</v>
      </c>
      <c r="I3085" s="2">
        <v>42823</v>
      </c>
      <c r="J3085" t="s">
        <v>6974</v>
      </c>
      <c r="K3085" t="s">
        <v>16</v>
      </c>
      <c r="L3085">
        <v>32216</v>
      </c>
      <c r="M3085">
        <v>824</v>
      </c>
      <c r="N3085" t="s">
        <v>680</v>
      </c>
      <c r="O3085">
        <v>131</v>
      </c>
      <c r="P3085">
        <v>5</v>
      </c>
      <c r="Q3085" t="s">
        <v>18</v>
      </c>
      <c r="R3085" t="s">
        <v>8304</v>
      </c>
      <c r="S3085">
        <v>131.28</v>
      </c>
      <c r="T3085">
        <v>1167</v>
      </c>
      <c r="U3085" t="s">
        <v>76</v>
      </c>
      <c r="V3085" s="2">
        <v>42825</v>
      </c>
      <c r="W3085" t="s">
        <v>20</v>
      </c>
      <c r="X3085" t="s">
        <v>40</v>
      </c>
      <c r="Y3085" t="s">
        <v>24</v>
      </c>
    </row>
    <row r="3086" spans="1:25" hidden="1" x14ac:dyDescent="0.35">
      <c r="A3086">
        <v>5</v>
      </c>
      <c r="B3086" t="s">
        <v>43</v>
      </c>
      <c r="C3086">
        <v>6</v>
      </c>
      <c r="D3086" t="s">
        <v>26</v>
      </c>
      <c r="E3086" t="s">
        <v>7015</v>
      </c>
      <c r="F3086" t="s">
        <v>13</v>
      </c>
      <c r="G3086" t="s">
        <v>7152</v>
      </c>
      <c r="H3086" s="1">
        <v>0</v>
      </c>
      <c r="I3086" s="2">
        <v>43091</v>
      </c>
      <c r="J3086" t="s">
        <v>7411</v>
      </c>
      <c r="K3086" t="s">
        <v>73</v>
      </c>
      <c r="L3086">
        <v>54880</v>
      </c>
      <c r="M3086">
        <v>1152</v>
      </c>
      <c r="N3086" t="s">
        <v>3061</v>
      </c>
      <c r="O3086">
        <v>5</v>
      </c>
      <c r="P3086">
        <v>4</v>
      </c>
      <c r="Q3086" t="s">
        <v>75</v>
      </c>
      <c r="R3086" t="s">
        <v>8304</v>
      </c>
      <c r="S3086">
        <v>4.96</v>
      </c>
      <c r="T3086">
        <v>17</v>
      </c>
      <c r="U3086" t="s">
        <v>76</v>
      </c>
      <c r="V3086" s="2">
        <v>43096</v>
      </c>
      <c r="W3086" t="s">
        <v>39</v>
      </c>
      <c r="X3086" t="s">
        <v>82</v>
      </c>
      <c r="Y3086" t="s">
        <v>49</v>
      </c>
    </row>
    <row r="3087" spans="1:25" hidden="1" x14ac:dyDescent="0.35">
      <c r="A3087">
        <v>5</v>
      </c>
      <c r="B3087" t="s">
        <v>43</v>
      </c>
      <c r="C3087">
        <v>6</v>
      </c>
      <c r="D3087" t="s">
        <v>26</v>
      </c>
      <c r="E3087" t="s">
        <v>2548</v>
      </c>
      <c r="F3087" t="s">
        <v>13</v>
      </c>
      <c r="G3087" t="s">
        <v>107</v>
      </c>
      <c r="H3087" s="1">
        <v>0.2</v>
      </c>
      <c r="I3087" s="2">
        <v>42925</v>
      </c>
      <c r="J3087" t="s">
        <v>4373</v>
      </c>
      <c r="K3087" t="s">
        <v>16</v>
      </c>
      <c r="L3087">
        <v>37211</v>
      </c>
      <c r="M3087">
        <v>331</v>
      </c>
      <c r="N3087" t="s">
        <v>3366</v>
      </c>
      <c r="O3087">
        <v>1</v>
      </c>
      <c r="P3087">
        <v>3</v>
      </c>
      <c r="Q3087" t="s">
        <v>18</v>
      </c>
      <c r="R3087" t="s">
        <v>8304</v>
      </c>
      <c r="S3087">
        <v>0.84</v>
      </c>
      <c r="T3087">
        <v>5</v>
      </c>
      <c r="U3087" t="s">
        <v>19</v>
      </c>
      <c r="V3087" s="2">
        <v>42930</v>
      </c>
      <c r="W3087" t="s">
        <v>39</v>
      </c>
      <c r="X3087" t="s">
        <v>214</v>
      </c>
      <c r="Y3087" t="s">
        <v>49</v>
      </c>
    </row>
    <row r="3088" spans="1:25" hidden="1" x14ac:dyDescent="0.35">
      <c r="A3088">
        <v>7</v>
      </c>
      <c r="B3088" t="s">
        <v>25</v>
      </c>
      <c r="C3088">
        <v>6</v>
      </c>
      <c r="D3088" t="s">
        <v>11</v>
      </c>
      <c r="E3088" t="s">
        <v>535</v>
      </c>
      <c r="F3088" t="s">
        <v>13</v>
      </c>
      <c r="G3088" t="s">
        <v>5469</v>
      </c>
      <c r="H3088" s="1">
        <v>0</v>
      </c>
      <c r="I3088" s="2">
        <v>43094</v>
      </c>
      <c r="J3088" t="s">
        <v>5470</v>
      </c>
      <c r="K3088" t="s">
        <v>73</v>
      </c>
      <c r="L3088">
        <v>48227</v>
      </c>
      <c r="M3088">
        <v>1370</v>
      </c>
      <c r="N3088" t="s">
        <v>2242</v>
      </c>
      <c r="O3088">
        <v>21</v>
      </c>
      <c r="P3088">
        <v>1</v>
      </c>
      <c r="Q3088" t="s">
        <v>75</v>
      </c>
      <c r="R3088" t="s">
        <v>8304</v>
      </c>
      <c r="S3088">
        <v>20.93</v>
      </c>
      <c r="T3088">
        <v>161</v>
      </c>
      <c r="U3088" t="s">
        <v>33</v>
      </c>
      <c r="V3088" s="2">
        <v>43101</v>
      </c>
      <c r="W3088" t="s">
        <v>39</v>
      </c>
      <c r="X3088" t="s">
        <v>156</v>
      </c>
      <c r="Y3088" t="s">
        <v>22</v>
      </c>
    </row>
    <row r="3089" spans="1:25" hidden="1" x14ac:dyDescent="0.35">
      <c r="A3089">
        <v>7</v>
      </c>
      <c r="B3089" t="s">
        <v>25</v>
      </c>
      <c r="C3089">
        <v>6</v>
      </c>
      <c r="D3089" t="s">
        <v>26</v>
      </c>
      <c r="E3089" t="s">
        <v>535</v>
      </c>
      <c r="F3089" t="s">
        <v>13</v>
      </c>
      <c r="G3089" t="s">
        <v>5469</v>
      </c>
      <c r="H3089" s="1">
        <v>0</v>
      </c>
      <c r="I3089" s="2">
        <v>43094</v>
      </c>
      <c r="J3089" t="s">
        <v>5470</v>
      </c>
      <c r="K3089" t="s">
        <v>73</v>
      </c>
      <c r="L3089">
        <v>48227</v>
      </c>
      <c r="M3089">
        <v>1169</v>
      </c>
      <c r="N3089" t="s">
        <v>2889</v>
      </c>
      <c r="O3089">
        <v>1</v>
      </c>
      <c r="P3089">
        <v>1</v>
      </c>
      <c r="Q3089" t="s">
        <v>75</v>
      </c>
      <c r="R3089" t="s">
        <v>8304</v>
      </c>
      <c r="S3089">
        <v>0.95</v>
      </c>
      <c r="T3089">
        <v>3</v>
      </c>
      <c r="U3089" t="s">
        <v>33</v>
      </c>
      <c r="V3089" s="2">
        <v>43101</v>
      </c>
      <c r="W3089" t="s">
        <v>39</v>
      </c>
      <c r="X3089" t="s">
        <v>156</v>
      </c>
      <c r="Y3089" t="s">
        <v>49</v>
      </c>
    </row>
    <row r="3090" spans="1:25" hidden="1" x14ac:dyDescent="0.35">
      <c r="A3090">
        <v>7</v>
      </c>
      <c r="B3090" t="s">
        <v>25</v>
      </c>
      <c r="C3090">
        <v>6</v>
      </c>
      <c r="D3090" t="s">
        <v>26</v>
      </c>
      <c r="E3090" t="s">
        <v>535</v>
      </c>
      <c r="F3090" t="s">
        <v>13</v>
      </c>
      <c r="G3090" t="s">
        <v>5469</v>
      </c>
      <c r="H3090" s="1">
        <v>0</v>
      </c>
      <c r="I3090" s="2">
        <v>43094</v>
      </c>
      <c r="J3090" t="s">
        <v>5470</v>
      </c>
      <c r="K3090" t="s">
        <v>73</v>
      </c>
      <c r="L3090">
        <v>48227</v>
      </c>
      <c r="M3090">
        <v>1776</v>
      </c>
      <c r="N3090" t="s">
        <v>3766</v>
      </c>
      <c r="O3090">
        <v>8</v>
      </c>
      <c r="P3090">
        <v>3</v>
      </c>
      <c r="Q3090" t="s">
        <v>75</v>
      </c>
      <c r="R3090" t="s">
        <v>8304</v>
      </c>
      <c r="S3090">
        <v>8.5</v>
      </c>
      <c r="T3090">
        <v>17</v>
      </c>
      <c r="U3090" t="s">
        <v>33</v>
      </c>
      <c r="V3090" s="2">
        <v>43101</v>
      </c>
      <c r="W3090" t="s">
        <v>39</v>
      </c>
      <c r="X3090" t="s">
        <v>156</v>
      </c>
      <c r="Y3090" t="s">
        <v>64</v>
      </c>
    </row>
    <row r="3091" spans="1:25" hidden="1" x14ac:dyDescent="0.35">
      <c r="A3091">
        <v>7</v>
      </c>
      <c r="B3091" t="s">
        <v>25</v>
      </c>
      <c r="C3091">
        <v>6</v>
      </c>
      <c r="D3091" t="s">
        <v>50</v>
      </c>
      <c r="E3091" t="s">
        <v>535</v>
      </c>
      <c r="F3091" t="s">
        <v>13</v>
      </c>
      <c r="G3091" t="s">
        <v>5469</v>
      </c>
      <c r="H3091" s="1">
        <v>0</v>
      </c>
      <c r="I3091" s="2">
        <v>43094</v>
      </c>
      <c r="J3091" t="s">
        <v>5470</v>
      </c>
      <c r="K3091" t="s">
        <v>73</v>
      </c>
      <c r="L3091">
        <v>48227</v>
      </c>
      <c r="M3091">
        <v>1001</v>
      </c>
      <c r="N3091" t="s">
        <v>4930</v>
      </c>
      <c r="O3091">
        <v>20</v>
      </c>
      <c r="P3091">
        <v>2</v>
      </c>
      <c r="Q3091" t="s">
        <v>75</v>
      </c>
      <c r="R3091" t="s">
        <v>8304</v>
      </c>
      <c r="S3091">
        <v>19.97</v>
      </c>
      <c r="T3091">
        <v>74</v>
      </c>
      <c r="U3091" t="s">
        <v>33</v>
      </c>
      <c r="V3091" s="2">
        <v>43101</v>
      </c>
      <c r="W3091" t="s">
        <v>39</v>
      </c>
      <c r="X3091" t="s">
        <v>156</v>
      </c>
      <c r="Y3091" t="s">
        <v>52</v>
      </c>
    </row>
    <row r="3092" spans="1:25" hidden="1" x14ac:dyDescent="0.35">
      <c r="A3092">
        <v>2</v>
      </c>
      <c r="B3092" t="s">
        <v>25</v>
      </c>
      <c r="C3092">
        <v>1</v>
      </c>
      <c r="D3092" t="s">
        <v>26</v>
      </c>
      <c r="E3092" t="s">
        <v>879</v>
      </c>
      <c r="F3092" t="s">
        <v>13</v>
      </c>
      <c r="G3092" t="s">
        <v>84</v>
      </c>
      <c r="H3092" s="1">
        <v>0</v>
      </c>
      <c r="I3092" s="2">
        <v>42998</v>
      </c>
      <c r="J3092" t="s">
        <v>2922</v>
      </c>
      <c r="K3092" t="s">
        <v>102</v>
      </c>
      <c r="L3092">
        <v>1841</v>
      </c>
      <c r="M3092">
        <v>709</v>
      </c>
      <c r="N3092" t="s">
        <v>1404</v>
      </c>
      <c r="O3092">
        <v>17</v>
      </c>
      <c r="P3092">
        <v>6</v>
      </c>
      <c r="Q3092" t="s">
        <v>104</v>
      </c>
      <c r="R3092" t="s">
        <v>8304</v>
      </c>
      <c r="S3092">
        <v>16.96</v>
      </c>
      <c r="T3092">
        <v>38</v>
      </c>
      <c r="U3092" t="s">
        <v>19</v>
      </c>
      <c r="V3092" s="2">
        <v>43000</v>
      </c>
      <c r="W3092" t="s">
        <v>130</v>
      </c>
      <c r="X3092" t="s">
        <v>744</v>
      </c>
      <c r="Y3092" t="s">
        <v>54</v>
      </c>
    </row>
    <row r="3093" spans="1:25" hidden="1" x14ac:dyDescent="0.35">
      <c r="A3093">
        <v>5</v>
      </c>
      <c r="B3093" t="s">
        <v>25</v>
      </c>
      <c r="C3093">
        <v>3</v>
      </c>
      <c r="D3093" t="s">
        <v>50</v>
      </c>
      <c r="E3093" t="s">
        <v>672</v>
      </c>
      <c r="F3093" t="s">
        <v>13</v>
      </c>
      <c r="G3093" t="s">
        <v>8117</v>
      </c>
      <c r="H3093" s="1">
        <v>0</v>
      </c>
      <c r="I3093" s="2">
        <v>43075</v>
      </c>
      <c r="J3093" t="s">
        <v>4908</v>
      </c>
      <c r="K3093" t="s">
        <v>16</v>
      </c>
      <c r="L3093">
        <v>22204</v>
      </c>
      <c r="M3093">
        <v>159</v>
      </c>
      <c r="N3093" t="s">
        <v>4909</v>
      </c>
      <c r="O3093">
        <v>50</v>
      </c>
      <c r="P3093">
        <v>6</v>
      </c>
      <c r="Q3093" t="s">
        <v>18</v>
      </c>
      <c r="R3093" t="s">
        <v>8304</v>
      </c>
      <c r="S3093">
        <v>50.44</v>
      </c>
      <c r="T3093">
        <v>174</v>
      </c>
      <c r="U3093" t="s">
        <v>19</v>
      </c>
      <c r="V3093" s="2">
        <v>43080</v>
      </c>
      <c r="W3093" t="s">
        <v>20</v>
      </c>
      <c r="X3093" t="s">
        <v>205</v>
      </c>
      <c r="Y3093" t="s">
        <v>52</v>
      </c>
    </row>
    <row r="3094" spans="1:25" x14ac:dyDescent="0.35">
      <c r="A3094">
        <v>5</v>
      </c>
      <c r="B3094" t="s">
        <v>43</v>
      </c>
      <c r="C3094">
        <v>6</v>
      </c>
      <c r="D3094" t="s">
        <v>26</v>
      </c>
      <c r="E3094" t="s">
        <v>572</v>
      </c>
      <c r="F3094" t="s">
        <v>13</v>
      </c>
      <c r="G3094" t="s">
        <v>590</v>
      </c>
      <c r="H3094" s="1">
        <v>0</v>
      </c>
      <c r="I3094" s="2">
        <v>42989</v>
      </c>
      <c r="J3094" t="s">
        <v>6619</v>
      </c>
      <c r="K3094" t="s">
        <v>30</v>
      </c>
      <c r="L3094">
        <v>92024</v>
      </c>
      <c r="M3094">
        <v>889</v>
      </c>
      <c r="N3094" t="s">
        <v>303</v>
      </c>
      <c r="O3094">
        <v>80</v>
      </c>
      <c r="P3094">
        <v>7</v>
      </c>
      <c r="Q3094" t="s">
        <v>32</v>
      </c>
      <c r="R3094" t="s">
        <v>8304</v>
      </c>
      <c r="S3094">
        <v>79.760000000000005</v>
      </c>
      <c r="T3094">
        <v>266</v>
      </c>
      <c r="U3094" t="s">
        <v>33</v>
      </c>
      <c r="V3094" s="2">
        <v>42994</v>
      </c>
      <c r="W3094" t="s">
        <v>39</v>
      </c>
      <c r="X3094" t="s">
        <v>34</v>
      </c>
      <c r="Y3094" t="s">
        <v>49</v>
      </c>
    </row>
    <row r="3095" spans="1:25" hidden="1" x14ac:dyDescent="0.35">
      <c r="A3095">
        <v>5</v>
      </c>
      <c r="B3095" t="s">
        <v>43</v>
      </c>
      <c r="C3095">
        <v>6</v>
      </c>
      <c r="D3095" t="s">
        <v>26</v>
      </c>
      <c r="E3095" t="s">
        <v>1468</v>
      </c>
      <c r="F3095" t="s">
        <v>13</v>
      </c>
      <c r="G3095" t="s">
        <v>1854</v>
      </c>
      <c r="H3095" s="1">
        <v>0</v>
      </c>
      <c r="I3095" s="2">
        <v>42850</v>
      </c>
      <c r="J3095" t="s">
        <v>3780</v>
      </c>
      <c r="K3095" t="s">
        <v>73</v>
      </c>
      <c r="L3095">
        <v>53209</v>
      </c>
      <c r="M3095">
        <v>286</v>
      </c>
      <c r="N3095" t="s">
        <v>3575</v>
      </c>
      <c r="O3095">
        <v>76</v>
      </c>
      <c r="P3095">
        <v>5</v>
      </c>
      <c r="Q3095" t="s">
        <v>75</v>
      </c>
      <c r="R3095" t="s">
        <v>8304</v>
      </c>
      <c r="S3095">
        <v>76.27</v>
      </c>
      <c r="T3095">
        <v>272</v>
      </c>
      <c r="U3095" t="s">
        <v>19</v>
      </c>
      <c r="V3095" s="2">
        <v>42855</v>
      </c>
      <c r="W3095" t="s">
        <v>39</v>
      </c>
      <c r="X3095" t="s">
        <v>82</v>
      </c>
      <c r="Y3095" t="s">
        <v>56</v>
      </c>
    </row>
    <row r="3096" spans="1:25" hidden="1" x14ac:dyDescent="0.35">
      <c r="A3096">
        <v>5</v>
      </c>
      <c r="B3096" t="s">
        <v>43</v>
      </c>
      <c r="C3096">
        <v>6</v>
      </c>
      <c r="D3096" t="s">
        <v>26</v>
      </c>
      <c r="E3096" t="s">
        <v>1468</v>
      </c>
      <c r="F3096" t="s">
        <v>13</v>
      </c>
      <c r="G3096" t="s">
        <v>1854</v>
      </c>
      <c r="H3096" s="1">
        <v>0</v>
      </c>
      <c r="I3096" s="2">
        <v>42850</v>
      </c>
      <c r="J3096" t="s">
        <v>3780</v>
      </c>
      <c r="K3096" t="s">
        <v>73</v>
      </c>
      <c r="L3096">
        <v>53209</v>
      </c>
      <c r="M3096">
        <v>1139</v>
      </c>
      <c r="N3096" t="s">
        <v>785</v>
      </c>
      <c r="O3096">
        <v>16</v>
      </c>
      <c r="P3096">
        <v>5</v>
      </c>
      <c r="Q3096" t="s">
        <v>75</v>
      </c>
      <c r="R3096" t="s">
        <v>8304</v>
      </c>
      <c r="S3096">
        <v>16.170000000000002</v>
      </c>
      <c r="T3096">
        <v>58</v>
      </c>
      <c r="U3096" t="s">
        <v>19</v>
      </c>
      <c r="V3096" s="2">
        <v>42855</v>
      </c>
      <c r="W3096" t="s">
        <v>39</v>
      </c>
      <c r="X3096" t="s">
        <v>82</v>
      </c>
      <c r="Y3096" t="s">
        <v>49</v>
      </c>
    </row>
    <row r="3097" spans="1:25" hidden="1" x14ac:dyDescent="0.35">
      <c r="A3097">
        <v>4</v>
      </c>
      <c r="B3097" t="s">
        <v>43</v>
      </c>
      <c r="C3097">
        <v>6</v>
      </c>
      <c r="D3097" t="s">
        <v>50</v>
      </c>
      <c r="E3097" t="s">
        <v>171</v>
      </c>
      <c r="F3097" t="s">
        <v>13</v>
      </c>
      <c r="G3097" t="s">
        <v>516</v>
      </c>
      <c r="H3097" s="1">
        <v>0</v>
      </c>
      <c r="I3097" s="2">
        <v>42810</v>
      </c>
      <c r="J3097" t="s">
        <v>6756</v>
      </c>
      <c r="K3097" t="s">
        <v>102</v>
      </c>
      <c r="L3097">
        <v>10009</v>
      </c>
      <c r="M3097">
        <v>1281</v>
      </c>
      <c r="N3097" t="s">
        <v>4733</v>
      </c>
      <c r="O3097">
        <v>3</v>
      </c>
      <c r="P3097">
        <v>2</v>
      </c>
      <c r="Q3097" t="s">
        <v>104</v>
      </c>
      <c r="R3097" t="s">
        <v>8304</v>
      </c>
      <c r="S3097">
        <v>2.58</v>
      </c>
      <c r="T3097">
        <v>86</v>
      </c>
      <c r="U3097" t="s">
        <v>33</v>
      </c>
      <c r="V3097" s="2">
        <v>42814</v>
      </c>
      <c r="W3097" t="s">
        <v>39</v>
      </c>
      <c r="X3097" t="s">
        <v>175</v>
      </c>
      <c r="Y3097" t="s">
        <v>52</v>
      </c>
    </row>
    <row r="3098" spans="1:25" hidden="1" x14ac:dyDescent="0.35">
      <c r="A3098">
        <v>4</v>
      </c>
      <c r="B3098" t="s">
        <v>43</v>
      </c>
      <c r="C3098">
        <v>6</v>
      </c>
      <c r="D3098" t="s">
        <v>26</v>
      </c>
      <c r="E3098" t="s">
        <v>966</v>
      </c>
      <c r="F3098" t="s">
        <v>13</v>
      </c>
      <c r="G3098" t="s">
        <v>967</v>
      </c>
      <c r="H3098" s="1">
        <v>0</v>
      </c>
      <c r="I3098" s="2">
        <v>43089</v>
      </c>
      <c r="J3098" t="s">
        <v>968</v>
      </c>
      <c r="K3098" t="s">
        <v>102</v>
      </c>
      <c r="L3098">
        <v>11757</v>
      </c>
      <c r="M3098">
        <v>539</v>
      </c>
      <c r="N3098" t="s">
        <v>969</v>
      </c>
      <c r="O3098">
        <v>27</v>
      </c>
      <c r="P3098">
        <v>1</v>
      </c>
      <c r="Q3098" t="s">
        <v>104</v>
      </c>
      <c r="R3098" t="s">
        <v>8304</v>
      </c>
      <c r="S3098">
        <v>26.63</v>
      </c>
      <c r="T3098">
        <v>55</v>
      </c>
      <c r="U3098" t="s">
        <v>33</v>
      </c>
      <c r="V3098" s="2">
        <v>43093</v>
      </c>
      <c r="W3098" t="s">
        <v>39</v>
      </c>
      <c r="X3098" t="s">
        <v>175</v>
      </c>
      <c r="Y3098" t="s">
        <v>64</v>
      </c>
    </row>
    <row r="3099" spans="1:25" x14ac:dyDescent="0.35">
      <c r="A3099">
        <v>4</v>
      </c>
      <c r="B3099" t="s">
        <v>43</v>
      </c>
      <c r="C3099">
        <v>6</v>
      </c>
      <c r="D3099" t="s">
        <v>26</v>
      </c>
      <c r="E3099" t="s">
        <v>572</v>
      </c>
      <c r="F3099" t="s">
        <v>13</v>
      </c>
      <c r="G3099" t="s">
        <v>1580</v>
      </c>
      <c r="H3099" s="1">
        <v>0</v>
      </c>
      <c r="I3099" s="2">
        <v>42904</v>
      </c>
      <c r="J3099" t="s">
        <v>4463</v>
      </c>
      <c r="K3099" t="s">
        <v>30</v>
      </c>
      <c r="L3099">
        <v>92105</v>
      </c>
      <c r="M3099">
        <v>362</v>
      </c>
      <c r="N3099" t="s">
        <v>2826</v>
      </c>
      <c r="O3099">
        <v>15</v>
      </c>
      <c r="P3099">
        <v>2</v>
      </c>
      <c r="Q3099" t="s">
        <v>32</v>
      </c>
      <c r="R3099" t="s">
        <v>8304</v>
      </c>
      <c r="S3099">
        <v>15.07</v>
      </c>
      <c r="T3099">
        <v>52</v>
      </c>
      <c r="U3099" t="s">
        <v>19</v>
      </c>
      <c r="V3099" s="2">
        <v>42908</v>
      </c>
      <c r="W3099" t="s">
        <v>39</v>
      </c>
      <c r="X3099" t="s">
        <v>34</v>
      </c>
      <c r="Y3099" t="s">
        <v>49</v>
      </c>
    </row>
    <row r="3100" spans="1:25" hidden="1" x14ac:dyDescent="0.35">
      <c r="A3100">
        <v>5</v>
      </c>
      <c r="B3100" t="s">
        <v>25</v>
      </c>
      <c r="C3100">
        <v>3</v>
      </c>
      <c r="D3100" t="s">
        <v>11</v>
      </c>
      <c r="E3100" t="s">
        <v>1735</v>
      </c>
      <c r="F3100" t="s">
        <v>13</v>
      </c>
      <c r="G3100" t="s">
        <v>6827</v>
      </c>
      <c r="H3100" s="1">
        <v>0.6</v>
      </c>
      <c r="I3100" s="2">
        <v>43090</v>
      </c>
      <c r="J3100" t="s">
        <v>6942</v>
      </c>
      <c r="K3100" t="s">
        <v>73</v>
      </c>
      <c r="L3100">
        <v>60174</v>
      </c>
      <c r="M3100">
        <v>866</v>
      </c>
      <c r="N3100" t="s">
        <v>8179</v>
      </c>
      <c r="O3100">
        <v>-34</v>
      </c>
      <c r="P3100">
        <v>3</v>
      </c>
      <c r="Q3100" t="s">
        <v>75</v>
      </c>
      <c r="R3100" t="s">
        <v>8304</v>
      </c>
      <c r="S3100">
        <v>-33.64</v>
      </c>
      <c r="T3100">
        <v>52</v>
      </c>
      <c r="U3100" t="s">
        <v>76</v>
      </c>
      <c r="V3100" s="2">
        <v>43095</v>
      </c>
      <c r="W3100" t="s">
        <v>20</v>
      </c>
      <c r="X3100" t="s">
        <v>139</v>
      </c>
      <c r="Y3100" t="s">
        <v>47</v>
      </c>
    </row>
    <row r="3101" spans="1:25" hidden="1" x14ac:dyDescent="0.35">
      <c r="A3101">
        <v>5</v>
      </c>
      <c r="B3101" t="s">
        <v>25</v>
      </c>
      <c r="C3101">
        <v>3</v>
      </c>
      <c r="D3101" t="s">
        <v>26</v>
      </c>
      <c r="E3101" t="s">
        <v>1735</v>
      </c>
      <c r="F3101" t="s">
        <v>13</v>
      </c>
      <c r="G3101" t="s">
        <v>6827</v>
      </c>
      <c r="H3101" s="1">
        <v>0.2</v>
      </c>
      <c r="I3101" s="2">
        <v>43090</v>
      </c>
      <c r="J3101" t="s">
        <v>6942</v>
      </c>
      <c r="K3101" t="s">
        <v>73</v>
      </c>
      <c r="L3101">
        <v>60174</v>
      </c>
      <c r="M3101">
        <v>1420</v>
      </c>
      <c r="N3101" t="s">
        <v>2951</v>
      </c>
      <c r="O3101">
        <v>14</v>
      </c>
      <c r="P3101">
        <v>2</v>
      </c>
      <c r="Q3101" t="s">
        <v>75</v>
      </c>
      <c r="R3101" t="s">
        <v>8304</v>
      </c>
      <c r="S3101">
        <v>14.23</v>
      </c>
      <c r="T3101">
        <v>60</v>
      </c>
      <c r="U3101" t="s">
        <v>76</v>
      </c>
      <c r="V3101" s="2">
        <v>43095</v>
      </c>
      <c r="W3101" t="s">
        <v>20</v>
      </c>
      <c r="X3101" t="s">
        <v>139</v>
      </c>
      <c r="Y3101" t="s">
        <v>49</v>
      </c>
    </row>
    <row r="3102" spans="1:25" hidden="1" x14ac:dyDescent="0.35">
      <c r="A3102">
        <v>5</v>
      </c>
      <c r="B3102" t="s">
        <v>25</v>
      </c>
      <c r="C3102">
        <v>3</v>
      </c>
      <c r="D3102" t="s">
        <v>50</v>
      </c>
      <c r="E3102" t="s">
        <v>1735</v>
      </c>
      <c r="F3102" t="s">
        <v>13</v>
      </c>
      <c r="G3102" t="s">
        <v>6827</v>
      </c>
      <c r="H3102" s="1">
        <v>0.2</v>
      </c>
      <c r="I3102" s="2">
        <v>43090</v>
      </c>
      <c r="J3102" t="s">
        <v>6942</v>
      </c>
      <c r="K3102" t="s">
        <v>73</v>
      </c>
      <c r="L3102">
        <v>60174</v>
      </c>
      <c r="M3102">
        <v>600</v>
      </c>
      <c r="N3102" t="s">
        <v>4862</v>
      </c>
      <c r="O3102">
        <v>135</v>
      </c>
      <c r="P3102">
        <v>8</v>
      </c>
      <c r="Q3102" t="s">
        <v>75</v>
      </c>
      <c r="R3102" t="s">
        <v>8304</v>
      </c>
      <c r="S3102">
        <v>135.46</v>
      </c>
      <c r="T3102">
        <v>637</v>
      </c>
      <c r="U3102" t="s">
        <v>76</v>
      </c>
      <c r="V3102" s="2">
        <v>43095</v>
      </c>
      <c r="W3102" t="s">
        <v>20</v>
      </c>
      <c r="X3102" t="s">
        <v>139</v>
      </c>
      <c r="Y3102" t="s">
        <v>113</v>
      </c>
    </row>
    <row r="3103" spans="1:25" hidden="1" x14ac:dyDescent="0.35">
      <c r="A3103">
        <v>5</v>
      </c>
      <c r="B3103" t="s">
        <v>25</v>
      </c>
      <c r="C3103">
        <v>3</v>
      </c>
      <c r="D3103" t="s">
        <v>50</v>
      </c>
      <c r="E3103" t="s">
        <v>1735</v>
      </c>
      <c r="F3103" t="s">
        <v>13</v>
      </c>
      <c r="G3103" t="s">
        <v>6827</v>
      </c>
      <c r="H3103" s="1">
        <v>0.3</v>
      </c>
      <c r="I3103" s="2">
        <v>43090</v>
      </c>
      <c r="J3103" t="s">
        <v>6942</v>
      </c>
      <c r="K3103" t="s">
        <v>73</v>
      </c>
      <c r="L3103">
        <v>60174</v>
      </c>
      <c r="M3103">
        <v>1510</v>
      </c>
      <c r="N3103" t="s">
        <v>5159</v>
      </c>
      <c r="O3103">
        <v>137</v>
      </c>
      <c r="P3103">
        <v>2</v>
      </c>
      <c r="Q3103" t="s">
        <v>75</v>
      </c>
      <c r="R3103" t="s">
        <v>8304</v>
      </c>
      <c r="S3103">
        <v>137.26</v>
      </c>
      <c r="T3103">
        <v>601</v>
      </c>
      <c r="U3103" t="s">
        <v>76</v>
      </c>
      <c r="V3103" s="2">
        <v>43095</v>
      </c>
      <c r="W3103" t="s">
        <v>20</v>
      </c>
      <c r="X3103" t="s">
        <v>139</v>
      </c>
      <c r="Y3103" t="s">
        <v>422</v>
      </c>
    </row>
    <row r="3104" spans="1:25" hidden="1" x14ac:dyDescent="0.35">
      <c r="A3104">
        <v>4</v>
      </c>
      <c r="B3104" t="s">
        <v>43</v>
      </c>
      <c r="C3104">
        <v>6</v>
      </c>
      <c r="D3104" t="s">
        <v>11</v>
      </c>
      <c r="E3104" t="s">
        <v>1080</v>
      </c>
      <c r="F3104" t="s">
        <v>13</v>
      </c>
      <c r="G3104" t="s">
        <v>5665</v>
      </c>
      <c r="H3104" s="1">
        <v>0</v>
      </c>
      <c r="I3104" s="2">
        <v>42941</v>
      </c>
      <c r="J3104" t="s">
        <v>5666</v>
      </c>
      <c r="K3104" t="s">
        <v>16</v>
      </c>
      <c r="L3104">
        <v>36116</v>
      </c>
      <c r="M3104">
        <v>318</v>
      </c>
      <c r="N3104" t="s">
        <v>856</v>
      </c>
      <c r="O3104">
        <v>39</v>
      </c>
      <c r="P3104">
        <v>2</v>
      </c>
      <c r="Q3104" t="s">
        <v>18</v>
      </c>
      <c r="R3104" t="s">
        <v>8304</v>
      </c>
      <c r="S3104">
        <v>39.44</v>
      </c>
      <c r="T3104">
        <v>359</v>
      </c>
      <c r="U3104" t="s">
        <v>33</v>
      </c>
      <c r="V3104" s="2">
        <v>42945</v>
      </c>
      <c r="W3104" t="s">
        <v>39</v>
      </c>
      <c r="X3104" t="s">
        <v>225</v>
      </c>
      <c r="Y3104" t="s">
        <v>41</v>
      </c>
    </row>
    <row r="3105" spans="1:25" hidden="1" x14ac:dyDescent="0.35">
      <c r="A3105">
        <v>4</v>
      </c>
      <c r="B3105" t="s">
        <v>43</v>
      </c>
      <c r="C3105">
        <v>6</v>
      </c>
      <c r="D3105" t="s">
        <v>26</v>
      </c>
      <c r="E3105" t="s">
        <v>1080</v>
      </c>
      <c r="F3105" t="s">
        <v>13</v>
      </c>
      <c r="G3105" t="s">
        <v>5665</v>
      </c>
      <c r="H3105" s="1">
        <v>0</v>
      </c>
      <c r="I3105" s="2">
        <v>42941</v>
      </c>
      <c r="J3105" t="s">
        <v>5666</v>
      </c>
      <c r="K3105" t="s">
        <v>16</v>
      </c>
      <c r="L3105">
        <v>36116</v>
      </c>
      <c r="M3105">
        <v>1623</v>
      </c>
      <c r="N3105" t="s">
        <v>1073</v>
      </c>
      <c r="O3105">
        <v>49</v>
      </c>
      <c r="P3105">
        <v>9</v>
      </c>
      <c r="Q3105" t="s">
        <v>18</v>
      </c>
      <c r="R3105" t="s">
        <v>8304</v>
      </c>
      <c r="S3105">
        <v>49.23</v>
      </c>
      <c r="T3105">
        <v>98</v>
      </c>
      <c r="U3105" t="s">
        <v>33</v>
      </c>
      <c r="V3105" s="2">
        <v>42945</v>
      </c>
      <c r="W3105" t="s">
        <v>39</v>
      </c>
      <c r="X3105" t="s">
        <v>225</v>
      </c>
      <c r="Y3105" t="s">
        <v>119</v>
      </c>
    </row>
    <row r="3106" spans="1:25" hidden="1" x14ac:dyDescent="0.35">
      <c r="A3106">
        <v>4</v>
      </c>
      <c r="B3106" t="s">
        <v>43</v>
      </c>
      <c r="C3106">
        <v>6</v>
      </c>
      <c r="D3106" t="s">
        <v>50</v>
      </c>
      <c r="E3106" t="s">
        <v>2125</v>
      </c>
      <c r="F3106" t="s">
        <v>13</v>
      </c>
      <c r="G3106" t="s">
        <v>6201</v>
      </c>
      <c r="H3106" s="1">
        <v>0</v>
      </c>
      <c r="I3106" s="2">
        <v>42781</v>
      </c>
      <c r="J3106" t="s">
        <v>6739</v>
      </c>
      <c r="K3106" t="s">
        <v>73</v>
      </c>
      <c r="L3106">
        <v>53142</v>
      </c>
      <c r="M3106">
        <v>1396</v>
      </c>
      <c r="N3106" t="s">
        <v>4901</v>
      </c>
      <c r="O3106">
        <v>196</v>
      </c>
      <c r="P3106">
        <v>2</v>
      </c>
      <c r="Q3106" t="s">
        <v>75</v>
      </c>
      <c r="R3106" t="s">
        <v>8304</v>
      </c>
      <c r="S3106">
        <v>195.99</v>
      </c>
      <c r="T3106">
        <v>700</v>
      </c>
      <c r="U3106" t="s">
        <v>33</v>
      </c>
      <c r="V3106" s="2">
        <v>42785</v>
      </c>
      <c r="W3106" t="s">
        <v>39</v>
      </c>
      <c r="X3106" t="s">
        <v>82</v>
      </c>
      <c r="Y3106" t="s">
        <v>52</v>
      </c>
    </row>
    <row r="3107" spans="1:25" hidden="1" x14ac:dyDescent="0.35">
      <c r="A3107">
        <v>4</v>
      </c>
      <c r="B3107" t="s">
        <v>43</v>
      </c>
      <c r="C3107">
        <v>6</v>
      </c>
      <c r="D3107" t="s">
        <v>50</v>
      </c>
      <c r="E3107" t="s">
        <v>2125</v>
      </c>
      <c r="F3107" t="s">
        <v>13</v>
      </c>
      <c r="G3107" t="s">
        <v>6201</v>
      </c>
      <c r="H3107" s="1">
        <v>0</v>
      </c>
      <c r="I3107" s="2">
        <v>42781</v>
      </c>
      <c r="J3107" t="s">
        <v>6739</v>
      </c>
      <c r="K3107" t="s">
        <v>73</v>
      </c>
      <c r="L3107">
        <v>53142</v>
      </c>
      <c r="M3107">
        <v>927</v>
      </c>
      <c r="N3107" t="s">
        <v>5033</v>
      </c>
      <c r="O3107">
        <v>65</v>
      </c>
      <c r="P3107">
        <v>3</v>
      </c>
      <c r="Q3107" t="s">
        <v>75</v>
      </c>
      <c r="R3107" t="s">
        <v>8304</v>
      </c>
      <c r="S3107">
        <v>64.790000000000006</v>
      </c>
      <c r="T3107">
        <v>135</v>
      </c>
      <c r="U3107" t="s">
        <v>33</v>
      </c>
      <c r="V3107" s="2">
        <v>42785</v>
      </c>
      <c r="W3107" t="s">
        <v>39</v>
      </c>
      <c r="X3107" t="s">
        <v>82</v>
      </c>
      <c r="Y3107" t="s">
        <v>52</v>
      </c>
    </row>
    <row r="3108" spans="1:25" hidden="1" x14ac:dyDescent="0.35">
      <c r="A3108">
        <v>4</v>
      </c>
      <c r="B3108" t="s">
        <v>43</v>
      </c>
      <c r="C3108">
        <v>6</v>
      </c>
      <c r="D3108" t="s">
        <v>50</v>
      </c>
      <c r="E3108" t="s">
        <v>2125</v>
      </c>
      <c r="F3108" t="s">
        <v>13</v>
      </c>
      <c r="G3108" t="s">
        <v>6201</v>
      </c>
      <c r="H3108" s="1">
        <v>0</v>
      </c>
      <c r="I3108" s="2">
        <v>42781</v>
      </c>
      <c r="J3108" t="s">
        <v>6739</v>
      </c>
      <c r="K3108" t="s">
        <v>73</v>
      </c>
      <c r="L3108">
        <v>53142</v>
      </c>
      <c r="M3108">
        <v>1068</v>
      </c>
      <c r="N3108" t="s">
        <v>5109</v>
      </c>
      <c r="O3108">
        <v>27</v>
      </c>
      <c r="P3108">
        <v>5</v>
      </c>
      <c r="Q3108" t="s">
        <v>75</v>
      </c>
      <c r="R3108" t="s">
        <v>8304</v>
      </c>
      <c r="S3108">
        <v>26.59</v>
      </c>
      <c r="T3108">
        <v>140</v>
      </c>
      <c r="U3108" t="s">
        <v>33</v>
      </c>
      <c r="V3108" s="2">
        <v>42785</v>
      </c>
      <c r="W3108" t="s">
        <v>39</v>
      </c>
      <c r="X3108" t="s">
        <v>82</v>
      </c>
      <c r="Y3108" t="s">
        <v>113</v>
      </c>
    </row>
    <row r="3109" spans="1:25" x14ac:dyDescent="0.35">
      <c r="A3109">
        <v>1</v>
      </c>
      <c r="B3109" t="s">
        <v>10</v>
      </c>
      <c r="C3109">
        <v>1</v>
      </c>
      <c r="D3109" t="s">
        <v>26</v>
      </c>
      <c r="E3109" t="s">
        <v>1804</v>
      </c>
      <c r="F3109" t="s">
        <v>13</v>
      </c>
      <c r="G3109" t="s">
        <v>7257</v>
      </c>
      <c r="H3109" s="1">
        <v>0</v>
      </c>
      <c r="I3109" s="2">
        <v>43068</v>
      </c>
      <c r="J3109" t="s">
        <v>7258</v>
      </c>
      <c r="K3109" t="s">
        <v>30</v>
      </c>
      <c r="L3109">
        <v>92704</v>
      </c>
      <c r="M3109">
        <v>356</v>
      </c>
      <c r="N3109" t="s">
        <v>2789</v>
      </c>
      <c r="O3109">
        <v>16</v>
      </c>
      <c r="P3109">
        <v>2</v>
      </c>
      <c r="Q3109" t="s">
        <v>32</v>
      </c>
      <c r="R3109" t="s">
        <v>8304</v>
      </c>
      <c r="S3109">
        <v>15.76</v>
      </c>
      <c r="T3109">
        <v>56</v>
      </c>
      <c r="U3109" t="s">
        <v>76</v>
      </c>
      <c r="V3109" s="2">
        <v>43069</v>
      </c>
      <c r="W3109" t="s">
        <v>130</v>
      </c>
      <c r="X3109" t="s">
        <v>34</v>
      </c>
      <c r="Y3109" t="s">
        <v>49</v>
      </c>
    </row>
    <row r="3110" spans="1:25" x14ac:dyDescent="0.35">
      <c r="A3110">
        <v>4</v>
      </c>
      <c r="B3110" t="s">
        <v>43</v>
      </c>
      <c r="C3110">
        <v>6</v>
      </c>
      <c r="D3110" t="s">
        <v>11</v>
      </c>
      <c r="E3110" t="s">
        <v>1595</v>
      </c>
      <c r="F3110" t="s">
        <v>13</v>
      </c>
      <c r="G3110" t="s">
        <v>2233</v>
      </c>
      <c r="H3110" s="1">
        <v>0.2</v>
      </c>
      <c r="I3110" s="2">
        <v>43081</v>
      </c>
      <c r="J3110" t="s">
        <v>2686</v>
      </c>
      <c r="K3110" t="s">
        <v>30</v>
      </c>
      <c r="L3110">
        <v>93534</v>
      </c>
      <c r="M3110">
        <v>996</v>
      </c>
      <c r="N3110" t="s">
        <v>1488</v>
      </c>
      <c r="O3110">
        <v>35</v>
      </c>
      <c r="P3110">
        <v>2</v>
      </c>
      <c r="Q3110" t="s">
        <v>32</v>
      </c>
      <c r="R3110" t="s">
        <v>8304</v>
      </c>
      <c r="S3110">
        <v>34.89</v>
      </c>
      <c r="T3110">
        <v>349</v>
      </c>
      <c r="U3110" t="s">
        <v>19</v>
      </c>
      <c r="V3110" s="2">
        <v>43085</v>
      </c>
      <c r="W3110" t="s">
        <v>39</v>
      </c>
      <c r="X3110" t="s">
        <v>34</v>
      </c>
      <c r="Y3110" t="s">
        <v>24</v>
      </c>
    </row>
    <row r="3111" spans="1:25" hidden="1" x14ac:dyDescent="0.35">
      <c r="A3111">
        <v>3</v>
      </c>
      <c r="B3111" t="s">
        <v>25</v>
      </c>
      <c r="C3111">
        <v>1</v>
      </c>
      <c r="D3111" t="s">
        <v>26</v>
      </c>
      <c r="E3111" t="s">
        <v>201</v>
      </c>
      <c r="F3111" t="s">
        <v>13</v>
      </c>
      <c r="G3111" t="s">
        <v>5912</v>
      </c>
      <c r="H3111" s="1">
        <v>0</v>
      </c>
      <c r="I3111" s="2">
        <v>43053</v>
      </c>
      <c r="J3111" t="s">
        <v>5913</v>
      </c>
      <c r="K3111" t="s">
        <v>16</v>
      </c>
      <c r="L3111">
        <v>22153</v>
      </c>
      <c r="M3111">
        <v>374</v>
      </c>
      <c r="N3111" t="s">
        <v>1440</v>
      </c>
      <c r="O3111">
        <v>17</v>
      </c>
      <c r="P3111">
        <v>2</v>
      </c>
      <c r="Q3111" t="s">
        <v>18</v>
      </c>
      <c r="R3111" t="s">
        <v>8304</v>
      </c>
      <c r="S3111">
        <v>16.98</v>
      </c>
      <c r="T3111">
        <v>34</v>
      </c>
      <c r="U3111" t="s">
        <v>33</v>
      </c>
      <c r="V3111" s="2">
        <v>43056</v>
      </c>
      <c r="W3111" t="s">
        <v>130</v>
      </c>
      <c r="X3111" t="s">
        <v>205</v>
      </c>
      <c r="Y3111" t="s">
        <v>119</v>
      </c>
    </row>
    <row r="3112" spans="1:25" hidden="1" x14ac:dyDescent="0.35">
      <c r="A3112">
        <v>3</v>
      </c>
      <c r="B3112" t="s">
        <v>25</v>
      </c>
      <c r="C3112">
        <v>1</v>
      </c>
      <c r="D3112" t="s">
        <v>26</v>
      </c>
      <c r="E3112" t="s">
        <v>201</v>
      </c>
      <c r="F3112" t="s">
        <v>13</v>
      </c>
      <c r="G3112" t="s">
        <v>5912</v>
      </c>
      <c r="H3112" s="1">
        <v>0</v>
      </c>
      <c r="I3112" s="2">
        <v>43053</v>
      </c>
      <c r="J3112" t="s">
        <v>5913</v>
      </c>
      <c r="K3112" t="s">
        <v>16</v>
      </c>
      <c r="L3112">
        <v>22153</v>
      </c>
      <c r="M3112">
        <v>851</v>
      </c>
      <c r="N3112" t="s">
        <v>8136</v>
      </c>
      <c r="O3112">
        <v>322</v>
      </c>
      <c r="P3112">
        <v>3</v>
      </c>
      <c r="Q3112" t="s">
        <v>18</v>
      </c>
      <c r="R3112" t="s">
        <v>8304</v>
      </c>
      <c r="S3112">
        <v>322.18</v>
      </c>
      <c r="T3112">
        <v>826</v>
      </c>
      <c r="U3112" t="s">
        <v>33</v>
      </c>
      <c r="V3112" s="2">
        <v>43056</v>
      </c>
      <c r="W3112" t="s">
        <v>130</v>
      </c>
      <c r="X3112" t="s">
        <v>205</v>
      </c>
      <c r="Y3112" t="s">
        <v>56</v>
      </c>
    </row>
    <row r="3113" spans="1:25" hidden="1" x14ac:dyDescent="0.35">
      <c r="A3113">
        <v>4</v>
      </c>
      <c r="B3113" t="s">
        <v>43</v>
      </c>
      <c r="C3113">
        <v>6</v>
      </c>
      <c r="D3113" t="s">
        <v>11</v>
      </c>
      <c r="E3113" t="s">
        <v>2692</v>
      </c>
      <c r="F3113" t="s">
        <v>13</v>
      </c>
      <c r="G3113" t="s">
        <v>278</v>
      </c>
      <c r="H3113" s="1">
        <v>0.2</v>
      </c>
      <c r="I3113" s="2">
        <v>43089</v>
      </c>
      <c r="J3113" t="s">
        <v>2693</v>
      </c>
      <c r="K3113" t="s">
        <v>30</v>
      </c>
      <c r="L3113">
        <v>86442</v>
      </c>
      <c r="M3113">
        <v>1185</v>
      </c>
      <c r="N3113" t="s">
        <v>2148</v>
      </c>
      <c r="O3113">
        <v>4</v>
      </c>
      <c r="P3113">
        <v>2</v>
      </c>
      <c r="Q3113" t="s">
        <v>32</v>
      </c>
      <c r="R3113" t="s">
        <v>8304</v>
      </c>
      <c r="S3113">
        <v>3.95</v>
      </c>
      <c r="T3113">
        <v>14</v>
      </c>
      <c r="U3113" t="s">
        <v>19</v>
      </c>
      <c r="V3113" s="2">
        <v>43093</v>
      </c>
      <c r="W3113" t="s">
        <v>39</v>
      </c>
      <c r="X3113" t="s">
        <v>199</v>
      </c>
      <c r="Y3113" t="s">
        <v>47</v>
      </c>
    </row>
    <row r="3114" spans="1:25" hidden="1" x14ac:dyDescent="0.35">
      <c r="A3114">
        <v>4</v>
      </c>
      <c r="B3114" t="s">
        <v>43</v>
      </c>
      <c r="C3114">
        <v>6</v>
      </c>
      <c r="D3114" t="s">
        <v>26</v>
      </c>
      <c r="E3114" t="s">
        <v>2692</v>
      </c>
      <c r="F3114" t="s">
        <v>13</v>
      </c>
      <c r="G3114" t="s">
        <v>278</v>
      </c>
      <c r="H3114" s="1">
        <v>0.2</v>
      </c>
      <c r="I3114" s="2">
        <v>43089</v>
      </c>
      <c r="J3114" t="s">
        <v>2693</v>
      </c>
      <c r="K3114" t="s">
        <v>30</v>
      </c>
      <c r="L3114">
        <v>86442</v>
      </c>
      <c r="M3114">
        <v>8</v>
      </c>
      <c r="N3114" t="s">
        <v>3233</v>
      </c>
      <c r="O3114">
        <v>3</v>
      </c>
      <c r="P3114">
        <v>1</v>
      </c>
      <c r="Q3114" t="s">
        <v>32</v>
      </c>
      <c r="R3114" t="s">
        <v>8304</v>
      </c>
      <c r="S3114">
        <v>2.77</v>
      </c>
      <c r="T3114">
        <v>8</v>
      </c>
      <c r="U3114" t="s">
        <v>19</v>
      </c>
      <c r="V3114" s="2">
        <v>43093</v>
      </c>
      <c r="W3114" t="s">
        <v>39</v>
      </c>
      <c r="X3114" t="s">
        <v>199</v>
      </c>
      <c r="Y3114" t="s">
        <v>119</v>
      </c>
    </row>
    <row r="3115" spans="1:25" hidden="1" x14ac:dyDescent="0.35">
      <c r="A3115">
        <v>4</v>
      </c>
      <c r="B3115" t="s">
        <v>43</v>
      </c>
      <c r="C3115">
        <v>6</v>
      </c>
      <c r="D3115" t="s">
        <v>11</v>
      </c>
      <c r="E3115" t="s">
        <v>201</v>
      </c>
      <c r="F3115" t="s">
        <v>13</v>
      </c>
      <c r="G3115" t="s">
        <v>5304</v>
      </c>
      <c r="H3115" s="1">
        <v>0.2</v>
      </c>
      <c r="I3115" s="2">
        <v>42968</v>
      </c>
      <c r="J3115" t="s">
        <v>5625</v>
      </c>
      <c r="K3115" t="s">
        <v>102</v>
      </c>
      <c r="L3115">
        <v>45503</v>
      </c>
      <c r="M3115">
        <v>1541</v>
      </c>
      <c r="N3115" t="s">
        <v>2274</v>
      </c>
      <c r="O3115">
        <v>-4</v>
      </c>
      <c r="P3115">
        <v>1</v>
      </c>
      <c r="Q3115" t="s">
        <v>104</v>
      </c>
      <c r="R3115" t="s">
        <v>8304</v>
      </c>
      <c r="S3115">
        <v>-3.9</v>
      </c>
      <c r="T3115">
        <v>26</v>
      </c>
      <c r="U3115" t="s">
        <v>33</v>
      </c>
      <c r="V3115" s="2">
        <v>42972</v>
      </c>
      <c r="W3115" t="s">
        <v>39</v>
      </c>
      <c r="X3115" t="s">
        <v>309</v>
      </c>
      <c r="Y3115" t="s">
        <v>47</v>
      </c>
    </row>
    <row r="3116" spans="1:25" hidden="1" x14ac:dyDescent="0.35">
      <c r="A3116">
        <v>4</v>
      </c>
      <c r="B3116" t="s">
        <v>43</v>
      </c>
      <c r="C3116">
        <v>6</v>
      </c>
      <c r="D3116" t="s">
        <v>11</v>
      </c>
      <c r="E3116" t="s">
        <v>201</v>
      </c>
      <c r="F3116" t="s">
        <v>13</v>
      </c>
      <c r="G3116" t="s">
        <v>5304</v>
      </c>
      <c r="H3116" s="1">
        <v>0.3</v>
      </c>
      <c r="I3116" s="2">
        <v>42968</v>
      </c>
      <c r="J3116" t="s">
        <v>5625</v>
      </c>
      <c r="K3116" t="s">
        <v>102</v>
      </c>
      <c r="L3116">
        <v>45503</v>
      </c>
      <c r="M3116">
        <v>742</v>
      </c>
      <c r="N3116" t="s">
        <v>1068</v>
      </c>
      <c r="O3116">
        <v>-43</v>
      </c>
      <c r="P3116">
        <v>3</v>
      </c>
      <c r="Q3116" t="s">
        <v>104</v>
      </c>
      <c r="R3116" t="s">
        <v>8304</v>
      </c>
      <c r="S3116">
        <v>-42.75</v>
      </c>
      <c r="T3116">
        <v>598</v>
      </c>
      <c r="U3116" t="s">
        <v>33</v>
      </c>
      <c r="V3116" s="2">
        <v>42972</v>
      </c>
      <c r="W3116" t="s">
        <v>39</v>
      </c>
      <c r="X3116" t="s">
        <v>309</v>
      </c>
      <c r="Y3116" t="s">
        <v>24</v>
      </c>
    </row>
    <row r="3117" spans="1:25" hidden="1" x14ac:dyDescent="0.35">
      <c r="A3117">
        <v>4</v>
      </c>
      <c r="B3117" t="s">
        <v>43</v>
      </c>
      <c r="C3117">
        <v>6</v>
      </c>
      <c r="D3117" t="s">
        <v>26</v>
      </c>
      <c r="E3117" t="s">
        <v>201</v>
      </c>
      <c r="F3117" t="s">
        <v>13</v>
      </c>
      <c r="G3117" t="s">
        <v>5304</v>
      </c>
      <c r="H3117" s="1">
        <v>0.7</v>
      </c>
      <c r="I3117" s="2">
        <v>42968</v>
      </c>
      <c r="J3117" t="s">
        <v>5625</v>
      </c>
      <c r="K3117" t="s">
        <v>102</v>
      </c>
      <c r="L3117">
        <v>45503</v>
      </c>
      <c r="M3117">
        <v>43</v>
      </c>
      <c r="N3117" t="s">
        <v>951</v>
      </c>
      <c r="O3117">
        <v>-9</v>
      </c>
      <c r="P3117">
        <v>2</v>
      </c>
      <c r="Q3117" t="s">
        <v>104</v>
      </c>
      <c r="R3117" t="s">
        <v>8304</v>
      </c>
      <c r="S3117">
        <v>-8.98</v>
      </c>
      <c r="T3117">
        <v>13</v>
      </c>
      <c r="U3117" t="s">
        <v>33</v>
      </c>
      <c r="V3117" s="2">
        <v>42972</v>
      </c>
      <c r="W3117" t="s">
        <v>39</v>
      </c>
      <c r="X3117" t="s">
        <v>309</v>
      </c>
      <c r="Y3117" t="s">
        <v>54</v>
      </c>
    </row>
    <row r="3118" spans="1:25" x14ac:dyDescent="0.35">
      <c r="A3118">
        <v>4</v>
      </c>
      <c r="B3118" t="s">
        <v>43</v>
      </c>
      <c r="C3118">
        <v>6</v>
      </c>
      <c r="D3118" t="s">
        <v>50</v>
      </c>
      <c r="E3118" t="s">
        <v>88</v>
      </c>
      <c r="F3118" t="s">
        <v>13</v>
      </c>
      <c r="G3118" t="s">
        <v>1981</v>
      </c>
      <c r="H3118" s="1">
        <v>0</v>
      </c>
      <c r="I3118" s="2">
        <v>43047</v>
      </c>
      <c r="J3118" t="s">
        <v>5133</v>
      </c>
      <c r="K3118" t="s">
        <v>30</v>
      </c>
      <c r="L3118">
        <v>94109</v>
      </c>
      <c r="M3118">
        <v>1093</v>
      </c>
      <c r="N3118" t="s">
        <v>633</v>
      </c>
      <c r="O3118">
        <v>43</v>
      </c>
      <c r="P3118">
        <v>2</v>
      </c>
      <c r="Q3118" t="s">
        <v>32</v>
      </c>
      <c r="R3118" t="s">
        <v>8304</v>
      </c>
      <c r="S3118">
        <v>43.16</v>
      </c>
      <c r="T3118">
        <v>120</v>
      </c>
      <c r="U3118" t="s">
        <v>19</v>
      </c>
      <c r="V3118" s="2">
        <v>43051</v>
      </c>
      <c r="W3118" t="s">
        <v>39</v>
      </c>
      <c r="X3118" t="s">
        <v>34</v>
      </c>
      <c r="Y3118" t="s">
        <v>113</v>
      </c>
    </row>
    <row r="3119" spans="1:25" hidden="1" x14ac:dyDescent="0.35">
      <c r="A3119">
        <v>4</v>
      </c>
      <c r="B3119" t="s">
        <v>43</v>
      </c>
      <c r="C3119">
        <v>6</v>
      </c>
      <c r="D3119" t="s">
        <v>26</v>
      </c>
      <c r="E3119" t="s">
        <v>4000</v>
      </c>
      <c r="F3119" t="s">
        <v>13</v>
      </c>
      <c r="G3119" t="s">
        <v>1405</v>
      </c>
      <c r="H3119" s="1">
        <v>0</v>
      </c>
      <c r="I3119" s="2">
        <v>42791</v>
      </c>
      <c r="J3119" t="s">
        <v>4001</v>
      </c>
      <c r="K3119" t="s">
        <v>102</v>
      </c>
      <c r="L3119">
        <v>1453</v>
      </c>
      <c r="M3119">
        <v>229</v>
      </c>
      <c r="N3119" t="s">
        <v>4002</v>
      </c>
      <c r="O3119">
        <v>2</v>
      </c>
      <c r="P3119">
        <v>1</v>
      </c>
      <c r="Q3119" t="s">
        <v>104</v>
      </c>
      <c r="R3119" t="s">
        <v>8304</v>
      </c>
      <c r="S3119">
        <v>1.51</v>
      </c>
      <c r="T3119">
        <v>3</v>
      </c>
      <c r="U3119" t="s">
        <v>19</v>
      </c>
      <c r="V3119" s="2">
        <v>42795</v>
      </c>
      <c r="W3119" t="s">
        <v>39</v>
      </c>
      <c r="X3119" t="s">
        <v>744</v>
      </c>
      <c r="Y3119" t="s">
        <v>35</v>
      </c>
    </row>
    <row r="3120" spans="1:25" hidden="1" x14ac:dyDescent="0.35">
      <c r="A3120">
        <v>4</v>
      </c>
      <c r="B3120" t="s">
        <v>43</v>
      </c>
      <c r="C3120">
        <v>6</v>
      </c>
      <c r="D3120" t="s">
        <v>26</v>
      </c>
      <c r="E3120" t="s">
        <v>4000</v>
      </c>
      <c r="F3120" t="s">
        <v>13</v>
      </c>
      <c r="G3120" t="s">
        <v>1405</v>
      </c>
      <c r="H3120" s="1">
        <v>0</v>
      </c>
      <c r="I3120" s="2">
        <v>42791</v>
      </c>
      <c r="J3120" t="s">
        <v>4001</v>
      </c>
      <c r="K3120" t="s">
        <v>102</v>
      </c>
      <c r="L3120">
        <v>1453</v>
      </c>
      <c r="M3120">
        <v>96</v>
      </c>
      <c r="N3120" t="s">
        <v>8182</v>
      </c>
      <c r="O3120">
        <v>10</v>
      </c>
      <c r="P3120">
        <v>4</v>
      </c>
      <c r="Q3120" t="s">
        <v>104</v>
      </c>
      <c r="R3120" t="s">
        <v>8304</v>
      </c>
      <c r="S3120">
        <v>10.220000000000001</v>
      </c>
      <c r="T3120">
        <v>23</v>
      </c>
      <c r="U3120" t="s">
        <v>19</v>
      </c>
      <c r="V3120" s="2">
        <v>42795</v>
      </c>
      <c r="W3120" t="s">
        <v>39</v>
      </c>
      <c r="X3120" t="s">
        <v>744</v>
      </c>
      <c r="Y3120" t="s">
        <v>64</v>
      </c>
    </row>
    <row r="3121" spans="1:25" hidden="1" x14ac:dyDescent="0.35">
      <c r="A3121">
        <v>5</v>
      </c>
      <c r="B3121" t="s">
        <v>43</v>
      </c>
      <c r="C3121">
        <v>6</v>
      </c>
      <c r="D3121" t="s">
        <v>26</v>
      </c>
      <c r="E3121" t="s">
        <v>237</v>
      </c>
      <c r="F3121" t="s">
        <v>13</v>
      </c>
      <c r="G3121" t="s">
        <v>544</v>
      </c>
      <c r="H3121" s="1">
        <v>0</v>
      </c>
      <c r="I3121" s="2">
        <v>42878</v>
      </c>
      <c r="J3121" t="s">
        <v>6467</v>
      </c>
      <c r="K3121" t="s">
        <v>16</v>
      </c>
      <c r="L3121">
        <v>29203</v>
      </c>
      <c r="M3121">
        <v>396</v>
      </c>
      <c r="N3121" t="s">
        <v>3846</v>
      </c>
      <c r="O3121">
        <v>88</v>
      </c>
      <c r="P3121">
        <v>3</v>
      </c>
      <c r="Q3121" t="s">
        <v>18</v>
      </c>
      <c r="R3121" t="s">
        <v>8304</v>
      </c>
      <c r="S3121">
        <v>87.74</v>
      </c>
      <c r="T3121">
        <v>187</v>
      </c>
      <c r="U3121" t="s">
        <v>33</v>
      </c>
      <c r="V3121" s="2">
        <v>42883</v>
      </c>
      <c r="W3121" t="s">
        <v>39</v>
      </c>
      <c r="X3121" t="s">
        <v>240</v>
      </c>
      <c r="Y3121" t="s">
        <v>119</v>
      </c>
    </row>
    <row r="3122" spans="1:25" hidden="1" x14ac:dyDescent="0.35">
      <c r="A3122">
        <v>5</v>
      </c>
      <c r="B3122" t="s">
        <v>43</v>
      </c>
      <c r="C3122">
        <v>6</v>
      </c>
      <c r="D3122" t="s">
        <v>50</v>
      </c>
      <c r="E3122" t="s">
        <v>1468</v>
      </c>
      <c r="F3122" t="s">
        <v>13</v>
      </c>
      <c r="G3122" t="s">
        <v>66</v>
      </c>
      <c r="H3122" s="1">
        <v>0</v>
      </c>
      <c r="I3122" s="2">
        <v>42920</v>
      </c>
      <c r="J3122" t="s">
        <v>4966</v>
      </c>
      <c r="K3122" t="s">
        <v>73</v>
      </c>
      <c r="L3122">
        <v>53209</v>
      </c>
      <c r="M3122">
        <v>1100</v>
      </c>
      <c r="N3122" t="s">
        <v>4967</v>
      </c>
      <c r="O3122">
        <v>286</v>
      </c>
      <c r="P3122">
        <v>4</v>
      </c>
      <c r="Q3122" t="s">
        <v>75</v>
      </c>
      <c r="R3122" t="s">
        <v>8304</v>
      </c>
      <c r="S3122">
        <v>285.99</v>
      </c>
      <c r="T3122">
        <v>1100</v>
      </c>
      <c r="U3122" t="s">
        <v>19</v>
      </c>
      <c r="V3122" s="2">
        <v>42925</v>
      </c>
      <c r="W3122" t="s">
        <v>39</v>
      </c>
      <c r="X3122" t="s">
        <v>82</v>
      </c>
      <c r="Y3122" t="s">
        <v>52</v>
      </c>
    </row>
    <row r="3123" spans="1:25" hidden="1" x14ac:dyDescent="0.35">
      <c r="A3123">
        <v>5</v>
      </c>
      <c r="B3123" t="s">
        <v>43</v>
      </c>
      <c r="C3123">
        <v>6</v>
      </c>
      <c r="D3123" t="s">
        <v>11</v>
      </c>
      <c r="E3123" t="s">
        <v>65</v>
      </c>
      <c r="F3123" t="s">
        <v>13</v>
      </c>
      <c r="G3123" t="s">
        <v>1276</v>
      </c>
      <c r="H3123" s="1">
        <v>0.2</v>
      </c>
      <c r="I3123" s="2">
        <v>42740</v>
      </c>
      <c r="J3123" t="s">
        <v>8054</v>
      </c>
      <c r="K3123" t="s">
        <v>30</v>
      </c>
      <c r="L3123">
        <v>98103</v>
      </c>
      <c r="M3123">
        <v>748</v>
      </c>
      <c r="N3123" t="s">
        <v>918</v>
      </c>
      <c r="O3123">
        <v>-7</v>
      </c>
      <c r="P3123">
        <v>1</v>
      </c>
      <c r="Q3123" t="s">
        <v>32</v>
      </c>
      <c r="R3123" t="s">
        <v>92</v>
      </c>
      <c r="S3123">
        <v>-6.93</v>
      </c>
      <c r="T3123">
        <v>62</v>
      </c>
      <c r="U3123" t="s">
        <v>76</v>
      </c>
      <c r="V3123" s="2">
        <v>42745</v>
      </c>
      <c r="W3123" t="s">
        <v>39</v>
      </c>
      <c r="X3123" t="s">
        <v>69</v>
      </c>
      <c r="Y3123" t="s">
        <v>24</v>
      </c>
    </row>
    <row r="3124" spans="1:25" x14ac:dyDescent="0.35">
      <c r="A3124">
        <v>5</v>
      </c>
      <c r="B3124" t="s">
        <v>43</v>
      </c>
      <c r="C3124">
        <v>6</v>
      </c>
      <c r="D3124" t="s">
        <v>50</v>
      </c>
      <c r="E3124" t="s">
        <v>596</v>
      </c>
      <c r="F3124" t="s">
        <v>13</v>
      </c>
      <c r="G3124" t="s">
        <v>597</v>
      </c>
      <c r="H3124" s="1">
        <v>0</v>
      </c>
      <c r="I3124" s="2">
        <v>43049</v>
      </c>
      <c r="J3124" t="s">
        <v>598</v>
      </c>
      <c r="K3124" t="s">
        <v>30</v>
      </c>
      <c r="L3124">
        <v>94513</v>
      </c>
      <c r="M3124">
        <v>1096</v>
      </c>
      <c r="N3124" t="s">
        <v>599</v>
      </c>
      <c r="O3124">
        <v>35</v>
      </c>
      <c r="P3124">
        <v>2</v>
      </c>
      <c r="Q3124" t="s">
        <v>32</v>
      </c>
      <c r="R3124" t="s">
        <v>8304</v>
      </c>
      <c r="S3124">
        <v>35.159999999999997</v>
      </c>
      <c r="T3124">
        <v>80</v>
      </c>
      <c r="U3124" t="s">
        <v>19</v>
      </c>
      <c r="V3124" s="2">
        <v>43054</v>
      </c>
      <c r="W3124" t="s">
        <v>39</v>
      </c>
      <c r="X3124" t="s">
        <v>34</v>
      </c>
      <c r="Y3124" t="s">
        <v>113</v>
      </c>
    </row>
    <row r="3125" spans="1:25" hidden="1" x14ac:dyDescent="0.35">
      <c r="A3125">
        <v>6</v>
      </c>
      <c r="B3125" t="s">
        <v>10</v>
      </c>
      <c r="C3125">
        <v>6</v>
      </c>
      <c r="D3125" t="s">
        <v>26</v>
      </c>
      <c r="E3125" t="s">
        <v>4622</v>
      </c>
      <c r="F3125" t="s">
        <v>13</v>
      </c>
      <c r="G3125" t="s">
        <v>6862</v>
      </c>
      <c r="H3125" s="1">
        <v>0</v>
      </c>
      <c r="I3125" s="2">
        <v>42899</v>
      </c>
      <c r="J3125" t="s">
        <v>7472</v>
      </c>
      <c r="K3125" t="s">
        <v>102</v>
      </c>
      <c r="L3125">
        <v>4240</v>
      </c>
      <c r="M3125">
        <v>68</v>
      </c>
      <c r="N3125" t="s">
        <v>8238</v>
      </c>
      <c r="O3125">
        <v>4</v>
      </c>
      <c r="P3125">
        <v>2</v>
      </c>
      <c r="Q3125" t="s">
        <v>104</v>
      </c>
      <c r="R3125" t="s">
        <v>8304</v>
      </c>
      <c r="S3125">
        <v>3.88</v>
      </c>
      <c r="T3125">
        <v>8</v>
      </c>
      <c r="U3125" t="s">
        <v>76</v>
      </c>
      <c r="V3125" s="2">
        <v>42905</v>
      </c>
      <c r="W3125" t="s">
        <v>39</v>
      </c>
      <c r="X3125" t="s">
        <v>5569</v>
      </c>
      <c r="Y3125" t="s">
        <v>54</v>
      </c>
    </row>
    <row r="3126" spans="1:25" hidden="1" x14ac:dyDescent="0.35">
      <c r="A3126">
        <v>6</v>
      </c>
      <c r="B3126" t="s">
        <v>10</v>
      </c>
      <c r="C3126">
        <v>6</v>
      </c>
      <c r="D3126" t="s">
        <v>26</v>
      </c>
      <c r="E3126" t="s">
        <v>4622</v>
      </c>
      <c r="F3126" t="s">
        <v>13</v>
      </c>
      <c r="G3126" t="s">
        <v>6862</v>
      </c>
      <c r="H3126" s="1">
        <v>0</v>
      </c>
      <c r="I3126" s="2">
        <v>42899</v>
      </c>
      <c r="J3126" t="s">
        <v>7472</v>
      </c>
      <c r="K3126" t="s">
        <v>102</v>
      </c>
      <c r="L3126">
        <v>4240</v>
      </c>
      <c r="M3126">
        <v>1338</v>
      </c>
      <c r="N3126" t="s">
        <v>1218</v>
      </c>
      <c r="O3126">
        <v>13</v>
      </c>
      <c r="P3126">
        <v>2</v>
      </c>
      <c r="Q3126" t="s">
        <v>104</v>
      </c>
      <c r="R3126" t="s">
        <v>8304</v>
      </c>
      <c r="S3126">
        <v>13.43</v>
      </c>
      <c r="T3126">
        <v>30</v>
      </c>
      <c r="U3126" t="s">
        <v>76</v>
      </c>
      <c r="V3126" s="2">
        <v>42905</v>
      </c>
      <c r="W3126" t="s">
        <v>39</v>
      </c>
      <c r="X3126" t="s">
        <v>5569</v>
      </c>
      <c r="Y3126" t="s">
        <v>54</v>
      </c>
    </row>
    <row r="3127" spans="1:25" hidden="1" x14ac:dyDescent="0.35">
      <c r="A3127">
        <v>6</v>
      </c>
      <c r="B3127" t="s">
        <v>10</v>
      </c>
      <c r="C3127">
        <v>6</v>
      </c>
      <c r="D3127" t="s">
        <v>50</v>
      </c>
      <c r="E3127" t="s">
        <v>4622</v>
      </c>
      <c r="F3127" t="s">
        <v>13</v>
      </c>
      <c r="G3127" t="s">
        <v>6862</v>
      </c>
      <c r="H3127" s="1">
        <v>0</v>
      </c>
      <c r="I3127" s="2">
        <v>42899</v>
      </c>
      <c r="J3127" t="s">
        <v>7472</v>
      </c>
      <c r="K3127" t="s">
        <v>102</v>
      </c>
      <c r="L3127">
        <v>4240</v>
      </c>
      <c r="M3127">
        <v>978</v>
      </c>
      <c r="N3127" t="s">
        <v>408</v>
      </c>
      <c r="O3127">
        <v>15</v>
      </c>
      <c r="P3127">
        <v>2</v>
      </c>
      <c r="Q3127" t="s">
        <v>104</v>
      </c>
      <c r="R3127" t="s">
        <v>8304</v>
      </c>
      <c r="S3127">
        <v>14.96</v>
      </c>
      <c r="T3127">
        <v>68</v>
      </c>
      <c r="U3127" t="s">
        <v>76</v>
      </c>
      <c r="V3127" s="2">
        <v>42905</v>
      </c>
      <c r="W3127" t="s">
        <v>39</v>
      </c>
      <c r="X3127" t="s">
        <v>5569</v>
      </c>
      <c r="Y3127" t="s">
        <v>113</v>
      </c>
    </row>
    <row r="3128" spans="1:25" hidden="1" x14ac:dyDescent="0.35">
      <c r="A3128">
        <v>0</v>
      </c>
      <c r="B3128" t="s">
        <v>10</v>
      </c>
      <c r="C3128">
        <v>0</v>
      </c>
      <c r="D3128" t="s">
        <v>26</v>
      </c>
      <c r="E3128" t="s">
        <v>1065</v>
      </c>
      <c r="F3128" t="s">
        <v>13</v>
      </c>
      <c r="G3128" t="s">
        <v>1326</v>
      </c>
      <c r="H3128" s="1">
        <v>0.2</v>
      </c>
      <c r="I3128" s="2">
        <v>43031</v>
      </c>
      <c r="J3128" t="s">
        <v>3261</v>
      </c>
      <c r="K3128" t="s">
        <v>16</v>
      </c>
      <c r="L3128">
        <v>33801</v>
      </c>
      <c r="M3128">
        <v>1416</v>
      </c>
      <c r="N3128" t="s">
        <v>425</v>
      </c>
      <c r="O3128">
        <v>2</v>
      </c>
      <c r="P3128">
        <v>2</v>
      </c>
      <c r="Q3128" t="s">
        <v>18</v>
      </c>
      <c r="R3128" t="s">
        <v>8304</v>
      </c>
      <c r="S3128">
        <v>2.27</v>
      </c>
      <c r="T3128">
        <v>11</v>
      </c>
      <c r="U3128" t="s">
        <v>19</v>
      </c>
      <c r="V3128" s="2">
        <v>43031</v>
      </c>
      <c r="W3128" t="s">
        <v>773</v>
      </c>
      <c r="X3128" t="s">
        <v>40</v>
      </c>
      <c r="Y3128" t="s">
        <v>49</v>
      </c>
    </row>
    <row r="3129" spans="1:25" hidden="1" x14ac:dyDescent="0.35">
      <c r="A3129">
        <v>0</v>
      </c>
      <c r="B3129" t="s">
        <v>10</v>
      </c>
      <c r="C3129">
        <v>0</v>
      </c>
      <c r="D3129" t="s">
        <v>50</v>
      </c>
      <c r="E3129" t="s">
        <v>1065</v>
      </c>
      <c r="F3129" t="s">
        <v>13</v>
      </c>
      <c r="G3129" t="s">
        <v>1326</v>
      </c>
      <c r="H3129" s="1">
        <v>0.2</v>
      </c>
      <c r="I3129" s="2">
        <v>43031</v>
      </c>
      <c r="J3129" t="s">
        <v>3261</v>
      </c>
      <c r="K3129" t="s">
        <v>16</v>
      </c>
      <c r="L3129">
        <v>33801</v>
      </c>
      <c r="M3129">
        <v>1457</v>
      </c>
      <c r="N3129" t="s">
        <v>8281</v>
      </c>
      <c r="O3129">
        <v>1</v>
      </c>
      <c r="P3129">
        <v>2</v>
      </c>
      <c r="Q3129" t="s">
        <v>18</v>
      </c>
      <c r="R3129" t="s">
        <v>8304</v>
      </c>
      <c r="S3129">
        <v>1.03</v>
      </c>
      <c r="T3129">
        <v>12</v>
      </c>
      <c r="U3129" t="s">
        <v>19</v>
      </c>
      <c r="V3129" s="2">
        <v>43031</v>
      </c>
      <c r="W3129" t="s">
        <v>773</v>
      </c>
      <c r="X3129" t="s">
        <v>40</v>
      </c>
      <c r="Y3129" t="s">
        <v>52</v>
      </c>
    </row>
    <row r="3130" spans="1:25" hidden="1" x14ac:dyDescent="0.35">
      <c r="A3130">
        <v>0</v>
      </c>
      <c r="B3130" t="s">
        <v>10</v>
      </c>
      <c r="C3130">
        <v>0</v>
      </c>
      <c r="D3130" t="s">
        <v>50</v>
      </c>
      <c r="E3130" t="s">
        <v>1065</v>
      </c>
      <c r="F3130" t="s">
        <v>13</v>
      </c>
      <c r="G3130" t="s">
        <v>1326</v>
      </c>
      <c r="H3130" s="1">
        <v>0.2</v>
      </c>
      <c r="I3130" s="2">
        <v>43031</v>
      </c>
      <c r="J3130" t="s">
        <v>3261</v>
      </c>
      <c r="K3130" t="s">
        <v>16</v>
      </c>
      <c r="L3130">
        <v>33801</v>
      </c>
      <c r="M3130">
        <v>1071</v>
      </c>
      <c r="N3130" t="s">
        <v>4837</v>
      </c>
      <c r="O3130">
        <v>-13</v>
      </c>
      <c r="P3130">
        <v>7</v>
      </c>
      <c r="Q3130" t="s">
        <v>18</v>
      </c>
      <c r="R3130" t="s">
        <v>8304</v>
      </c>
      <c r="S3130">
        <v>-13.29</v>
      </c>
      <c r="T3130">
        <v>56</v>
      </c>
      <c r="U3130" t="s">
        <v>19</v>
      </c>
      <c r="V3130" s="2">
        <v>43031</v>
      </c>
      <c r="W3130" t="s">
        <v>773</v>
      </c>
      <c r="X3130" t="s">
        <v>40</v>
      </c>
      <c r="Y3130" t="s">
        <v>52</v>
      </c>
    </row>
    <row r="3131" spans="1:25" hidden="1" x14ac:dyDescent="0.35">
      <c r="A3131">
        <v>6</v>
      </c>
      <c r="B3131" t="s">
        <v>10</v>
      </c>
      <c r="C3131">
        <v>6</v>
      </c>
      <c r="D3131" t="s">
        <v>50</v>
      </c>
      <c r="E3131" t="s">
        <v>6815</v>
      </c>
      <c r="F3131" t="s">
        <v>13</v>
      </c>
      <c r="G3131" t="s">
        <v>6098</v>
      </c>
      <c r="H3131" s="1">
        <v>0.2</v>
      </c>
      <c r="I3131" s="2">
        <v>42809</v>
      </c>
      <c r="J3131" t="s">
        <v>6816</v>
      </c>
      <c r="K3131" t="s">
        <v>30</v>
      </c>
      <c r="L3131">
        <v>84043</v>
      </c>
      <c r="M3131">
        <v>1460</v>
      </c>
      <c r="N3131" t="s">
        <v>5036</v>
      </c>
      <c r="O3131">
        <v>2</v>
      </c>
      <c r="P3131">
        <v>3</v>
      </c>
      <c r="Q3131" t="s">
        <v>32</v>
      </c>
      <c r="R3131" t="s">
        <v>8304</v>
      </c>
      <c r="S3131">
        <v>1.68</v>
      </c>
      <c r="T3131">
        <v>17</v>
      </c>
      <c r="U3131" t="s">
        <v>33</v>
      </c>
      <c r="V3131" s="2">
        <v>42815</v>
      </c>
      <c r="W3131" t="s">
        <v>39</v>
      </c>
      <c r="X3131" t="s">
        <v>87</v>
      </c>
      <c r="Y3131" t="s">
        <v>52</v>
      </c>
    </row>
    <row r="3132" spans="1:25" x14ac:dyDescent="0.35">
      <c r="A3132">
        <v>2</v>
      </c>
      <c r="B3132" t="s">
        <v>43</v>
      </c>
      <c r="C3132">
        <v>3</v>
      </c>
      <c r="D3132" t="s">
        <v>50</v>
      </c>
      <c r="E3132" t="s">
        <v>4469</v>
      </c>
      <c r="F3132" t="s">
        <v>13</v>
      </c>
      <c r="G3132" t="s">
        <v>5612</v>
      </c>
      <c r="H3132" s="1">
        <v>0</v>
      </c>
      <c r="I3132" s="2">
        <v>43096</v>
      </c>
      <c r="J3132" t="s">
        <v>6730</v>
      </c>
      <c r="K3132" t="s">
        <v>30</v>
      </c>
      <c r="L3132">
        <v>93277</v>
      </c>
      <c r="M3132">
        <v>1059</v>
      </c>
      <c r="N3132" t="s">
        <v>5111</v>
      </c>
      <c r="O3132">
        <v>3</v>
      </c>
      <c r="P3132">
        <v>8</v>
      </c>
      <c r="Q3132" t="s">
        <v>32</v>
      </c>
      <c r="R3132" t="s">
        <v>8304</v>
      </c>
      <c r="S3132">
        <v>3.48</v>
      </c>
      <c r="T3132">
        <v>8</v>
      </c>
      <c r="U3132" t="s">
        <v>33</v>
      </c>
      <c r="V3132" s="2">
        <v>43098</v>
      </c>
      <c r="W3132" t="s">
        <v>20</v>
      </c>
      <c r="X3132" t="s">
        <v>34</v>
      </c>
      <c r="Y3132" t="s">
        <v>113</v>
      </c>
    </row>
    <row r="3133" spans="1:25" x14ac:dyDescent="0.35">
      <c r="A3133">
        <v>4</v>
      </c>
      <c r="B3133" t="s">
        <v>43</v>
      </c>
      <c r="C3133">
        <v>6</v>
      </c>
      <c r="D3133" t="s">
        <v>26</v>
      </c>
      <c r="E3133" t="s">
        <v>88</v>
      </c>
      <c r="F3133" t="s">
        <v>13</v>
      </c>
      <c r="G3133" t="s">
        <v>1916</v>
      </c>
      <c r="H3133" s="1">
        <v>0</v>
      </c>
      <c r="I3133" s="2">
        <v>42842</v>
      </c>
      <c r="J3133" t="s">
        <v>4466</v>
      </c>
      <c r="K3133" t="s">
        <v>30</v>
      </c>
      <c r="L3133">
        <v>94122</v>
      </c>
      <c r="M3133">
        <v>1305</v>
      </c>
      <c r="N3133" t="s">
        <v>3064</v>
      </c>
      <c r="O3133">
        <v>2</v>
      </c>
      <c r="P3133">
        <v>2</v>
      </c>
      <c r="Q3133" t="s">
        <v>32</v>
      </c>
      <c r="R3133" t="s">
        <v>8304</v>
      </c>
      <c r="S3133">
        <v>2.2200000000000002</v>
      </c>
      <c r="T3133">
        <v>6</v>
      </c>
      <c r="U3133" t="s">
        <v>19</v>
      </c>
      <c r="V3133" s="2">
        <v>42846</v>
      </c>
      <c r="W3133" t="s">
        <v>39</v>
      </c>
      <c r="X3133" t="s">
        <v>34</v>
      </c>
      <c r="Y3133" t="s">
        <v>49</v>
      </c>
    </row>
    <row r="3134" spans="1:25" x14ac:dyDescent="0.35">
      <c r="A3134">
        <v>4</v>
      </c>
      <c r="B3134" t="s">
        <v>43</v>
      </c>
      <c r="C3134">
        <v>6</v>
      </c>
      <c r="D3134" t="s">
        <v>26</v>
      </c>
      <c r="E3134" t="s">
        <v>88</v>
      </c>
      <c r="F3134" t="s">
        <v>13</v>
      </c>
      <c r="G3134" t="s">
        <v>1916</v>
      </c>
      <c r="H3134" s="1">
        <v>0</v>
      </c>
      <c r="I3134" s="2">
        <v>42842</v>
      </c>
      <c r="J3134" t="s">
        <v>4466</v>
      </c>
      <c r="K3134" t="s">
        <v>30</v>
      </c>
      <c r="L3134">
        <v>94122</v>
      </c>
      <c r="M3134">
        <v>1696</v>
      </c>
      <c r="N3134" t="s">
        <v>3904</v>
      </c>
      <c r="O3134">
        <v>6</v>
      </c>
      <c r="P3134">
        <v>2</v>
      </c>
      <c r="Q3134" t="s">
        <v>32</v>
      </c>
      <c r="R3134" t="s">
        <v>8304</v>
      </c>
      <c r="S3134">
        <v>5.86</v>
      </c>
      <c r="T3134">
        <v>12</v>
      </c>
      <c r="U3134" t="s">
        <v>19</v>
      </c>
      <c r="V3134" s="2">
        <v>42846</v>
      </c>
      <c r="W3134" t="s">
        <v>39</v>
      </c>
      <c r="X3134" t="s">
        <v>34</v>
      </c>
      <c r="Y3134" t="s">
        <v>64</v>
      </c>
    </row>
    <row r="3135" spans="1:25" x14ac:dyDescent="0.35">
      <c r="A3135">
        <v>4</v>
      </c>
      <c r="B3135" t="s">
        <v>43</v>
      </c>
      <c r="C3135">
        <v>6</v>
      </c>
      <c r="D3135" t="s">
        <v>26</v>
      </c>
      <c r="E3135" t="s">
        <v>88</v>
      </c>
      <c r="F3135" t="s">
        <v>13</v>
      </c>
      <c r="G3135" t="s">
        <v>1916</v>
      </c>
      <c r="H3135" s="1">
        <v>0</v>
      </c>
      <c r="I3135" s="2">
        <v>42842</v>
      </c>
      <c r="J3135" t="s">
        <v>4466</v>
      </c>
      <c r="K3135" t="s">
        <v>30</v>
      </c>
      <c r="L3135">
        <v>94122</v>
      </c>
      <c r="M3135">
        <v>864</v>
      </c>
      <c r="N3135" t="s">
        <v>3988</v>
      </c>
      <c r="O3135">
        <v>420</v>
      </c>
      <c r="P3135">
        <v>5</v>
      </c>
      <c r="Q3135" t="s">
        <v>32</v>
      </c>
      <c r="R3135" t="s">
        <v>8304</v>
      </c>
      <c r="S3135">
        <v>419.82</v>
      </c>
      <c r="T3135">
        <v>1448</v>
      </c>
      <c r="U3135" t="s">
        <v>19</v>
      </c>
      <c r="V3135" s="2">
        <v>42846</v>
      </c>
      <c r="W3135" t="s">
        <v>39</v>
      </c>
      <c r="X3135" t="s">
        <v>34</v>
      </c>
      <c r="Y3135" t="s">
        <v>56</v>
      </c>
    </row>
    <row r="3136" spans="1:25" x14ac:dyDescent="0.35">
      <c r="A3136">
        <v>4</v>
      </c>
      <c r="B3136" t="s">
        <v>43</v>
      </c>
      <c r="C3136">
        <v>6</v>
      </c>
      <c r="D3136" t="s">
        <v>50</v>
      </c>
      <c r="E3136" t="s">
        <v>88</v>
      </c>
      <c r="F3136" t="s">
        <v>13</v>
      </c>
      <c r="G3136" t="s">
        <v>1916</v>
      </c>
      <c r="H3136" s="1">
        <v>0</v>
      </c>
      <c r="I3136" s="2">
        <v>42842</v>
      </c>
      <c r="J3136" t="s">
        <v>4466</v>
      </c>
      <c r="K3136" t="s">
        <v>30</v>
      </c>
      <c r="L3136">
        <v>94122</v>
      </c>
      <c r="M3136">
        <v>1282</v>
      </c>
      <c r="N3136" t="s">
        <v>1441</v>
      </c>
      <c r="O3136">
        <v>129</v>
      </c>
      <c r="P3136">
        <v>3</v>
      </c>
      <c r="Q3136" t="s">
        <v>32</v>
      </c>
      <c r="R3136" t="s">
        <v>8304</v>
      </c>
      <c r="S3136">
        <v>129.35</v>
      </c>
      <c r="T3136">
        <v>323</v>
      </c>
      <c r="U3136" t="s">
        <v>19</v>
      </c>
      <c r="V3136" s="2">
        <v>42846</v>
      </c>
      <c r="W3136" t="s">
        <v>39</v>
      </c>
      <c r="X3136" t="s">
        <v>34</v>
      </c>
      <c r="Y3136" t="s">
        <v>113</v>
      </c>
    </row>
    <row r="3137" spans="1:25" x14ac:dyDescent="0.35">
      <c r="A3137">
        <v>4</v>
      </c>
      <c r="B3137" t="s">
        <v>43</v>
      </c>
      <c r="C3137">
        <v>6</v>
      </c>
      <c r="D3137" t="s">
        <v>50</v>
      </c>
      <c r="E3137" t="s">
        <v>88</v>
      </c>
      <c r="F3137" t="s">
        <v>13</v>
      </c>
      <c r="G3137" t="s">
        <v>1916</v>
      </c>
      <c r="H3137" s="1">
        <v>0.2</v>
      </c>
      <c r="I3137" s="2">
        <v>42842</v>
      </c>
      <c r="J3137" t="s">
        <v>4466</v>
      </c>
      <c r="K3137" t="s">
        <v>30</v>
      </c>
      <c r="L3137">
        <v>94122</v>
      </c>
      <c r="M3137">
        <v>1275</v>
      </c>
      <c r="N3137" t="s">
        <v>4881</v>
      </c>
      <c r="O3137">
        <v>69</v>
      </c>
      <c r="P3137">
        <v>5</v>
      </c>
      <c r="Q3137" t="s">
        <v>32</v>
      </c>
      <c r="R3137" t="s">
        <v>8304</v>
      </c>
      <c r="S3137">
        <v>68.599999999999994</v>
      </c>
      <c r="T3137">
        <v>784</v>
      </c>
      <c r="U3137" t="s">
        <v>19</v>
      </c>
      <c r="V3137" s="2">
        <v>42846</v>
      </c>
      <c r="W3137" t="s">
        <v>39</v>
      </c>
      <c r="X3137" t="s">
        <v>34</v>
      </c>
      <c r="Y3137" t="s">
        <v>52</v>
      </c>
    </row>
    <row r="3138" spans="1:25" x14ac:dyDescent="0.35">
      <c r="A3138">
        <v>1</v>
      </c>
      <c r="B3138" t="s">
        <v>10</v>
      </c>
      <c r="C3138">
        <v>1</v>
      </c>
      <c r="D3138" t="s">
        <v>50</v>
      </c>
      <c r="E3138" t="s">
        <v>88</v>
      </c>
      <c r="F3138" t="s">
        <v>13</v>
      </c>
      <c r="G3138" t="s">
        <v>370</v>
      </c>
      <c r="H3138" s="1">
        <v>0</v>
      </c>
      <c r="I3138" s="2">
        <v>42946</v>
      </c>
      <c r="J3138" t="s">
        <v>615</v>
      </c>
      <c r="K3138" t="s">
        <v>30</v>
      </c>
      <c r="L3138">
        <v>94109</v>
      </c>
      <c r="M3138">
        <v>1000</v>
      </c>
      <c r="N3138" t="s">
        <v>616</v>
      </c>
      <c r="O3138">
        <v>92</v>
      </c>
      <c r="P3138">
        <v>7</v>
      </c>
      <c r="Q3138" t="s">
        <v>32</v>
      </c>
      <c r="R3138" t="s">
        <v>8304</v>
      </c>
      <c r="S3138">
        <v>92.37</v>
      </c>
      <c r="T3138">
        <v>210</v>
      </c>
      <c r="U3138" t="s">
        <v>19</v>
      </c>
      <c r="V3138" s="2">
        <v>42947</v>
      </c>
      <c r="W3138" t="s">
        <v>130</v>
      </c>
      <c r="X3138" t="s">
        <v>34</v>
      </c>
      <c r="Y3138" t="s">
        <v>113</v>
      </c>
    </row>
    <row r="3139" spans="1:25" x14ac:dyDescent="0.35">
      <c r="A3139">
        <v>1</v>
      </c>
      <c r="B3139" t="s">
        <v>10</v>
      </c>
      <c r="C3139">
        <v>1</v>
      </c>
      <c r="D3139" t="s">
        <v>11</v>
      </c>
      <c r="E3139" t="s">
        <v>88</v>
      </c>
      <c r="F3139" t="s">
        <v>13</v>
      </c>
      <c r="G3139" t="s">
        <v>370</v>
      </c>
      <c r="H3139" s="1">
        <v>0</v>
      </c>
      <c r="I3139" s="2">
        <v>42946</v>
      </c>
      <c r="J3139" t="s">
        <v>615</v>
      </c>
      <c r="K3139" t="s">
        <v>30</v>
      </c>
      <c r="L3139">
        <v>94109</v>
      </c>
      <c r="M3139">
        <v>1352</v>
      </c>
      <c r="N3139" t="s">
        <v>617</v>
      </c>
      <c r="O3139">
        <v>2</v>
      </c>
      <c r="P3139">
        <v>3</v>
      </c>
      <c r="Q3139" t="s">
        <v>32</v>
      </c>
      <c r="R3139" t="s">
        <v>8304</v>
      </c>
      <c r="S3139">
        <v>2.3199999999999998</v>
      </c>
      <c r="T3139">
        <v>5</v>
      </c>
      <c r="U3139" t="s">
        <v>19</v>
      </c>
      <c r="V3139" s="2">
        <v>42947</v>
      </c>
      <c r="W3139" t="s">
        <v>130</v>
      </c>
      <c r="X3139" t="s">
        <v>34</v>
      </c>
      <c r="Y3139" t="s">
        <v>47</v>
      </c>
    </row>
    <row r="3140" spans="1:25" x14ac:dyDescent="0.35">
      <c r="A3140">
        <v>1</v>
      </c>
      <c r="B3140" t="s">
        <v>10</v>
      </c>
      <c r="C3140">
        <v>1</v>
      </c>
      <c r="D3140" t="s">
        <v>26</v>
      </c>
      <c r="E3140" t="s">
        <v>88</v>
      </c>
      <c r="F3140" t="s">
        <v>13</v>
      </c>
      <c r="G3140" t="s">
        <v>370</v>
      </c>
      <c r="H3140" s="1">
        <v>0.2</v>
      </c>
      <c r="I3140" s="2">
        <v>42946</v>
      </c>
      <c r="J3140" t="s">
        <v>615</v>
      </c>
      <c r="K3140" t="s">
        <v>30</v>
      </c>
      <c r="L3140">
        <v>94109</v>
      </c>
      <c r="M3140">
        <v>1317</v>
      </c>
      <c r="N3140" t="s">
        <v>618</v>
      </c>
      <c r="O3140">
        <v>4</v>
      </c>
      <c r="P3140">
        <v>3</v>
      </c>
      <c r="Q3140" t="s">
        <v>32</v>
      </c>
      <c r="R3140" t="s">
        <v>8304</v>
      </c>
      <c r="S3140">
        <v>4.09</v>
      </c>
      <c r="T3140">
        <v>11</v>
      </c>
      <c r="U3140" t="s">
        <v>19</v>
      </c>
      <c r="V3140" s="2">
        <v>42947</v>
      </c>
      <c r="W3140" t="s">
        <v>130</v>
      </c>
      <c r="X3140" t="s">
        <v>34</v>
      </c>
      <c r="Y3140" t="s">
        <v>54</v>
      </c>
    </row>
    <row r="3141" spans="1:25" hidden="1" x14ac:dyDescent="0.35">
      <c r="A3141">
        <v>5</v>
      </c>
      <c r="B3141" t="s">
        <v>43</v>
      </c>
      <c r="C3141">
        <v>6</v>
      </c>
      <c r="D3141" t="s">
        <v>26</v>
      </c>
      <c r="E3141" t="s">
        <v>906</v>
      </c>
      <c r="F3141" t="s">
        <v>13</v>
      </c>
      <c r="G3141" t="s">
        <v>140</v>
      </c>
      <c r="H3141" s="1">
        <v>0.2</v>
      </c>
      <c r="I3141" s="2">
        <v>42956</v>
      </c>
      <c r="J3141" t="s">
        <v>6499</v>
      </c>
      <c r="K3141" t="s">
        <v>16</v>
      </c>
      <c r="L3141">
        <v>32216</v>
      </c>
      <c r="M3141">
        <v>243</v>
      </c>
      <c r="N3141" t="s">
        <v>2793</v>
      </c>
      <c r="O3141">
        <v>2</v>
      </c>
      <c r="P3141">
        <v>2</v>
      </c>
      <c r="Q3141" t="s">
        <v>18</v>
      </c>
      <c r="R3141" t="s">
        <v>8304</v>
      </c>
      <c r="S3141">
        <v>1.67</v>
      </c>
      <c r="T3141">
        <v>5</v>
      </c>
      <c r="U3141" t="s">
        <v>33</v>
      </c>
      <c r="V3141" s="2">
        <v>42961</v>
      </c>
      <c r="W3141" t="s">
        <v>39</v>
      </c>
      <c r="X3141" t="s">
        <v>40</v>
      </c>
      <c r="Y3141" t="s">
        <v>35</v>
      </c>
    </row>
    <row r="3142" spans="1:25" x14ac:dyDescent="0.35">
      <c r="A3142">
        <v>4</v>
      </c>
      <c r="B3142" t="s">
        <v>25</v>
      </c>
      <c r="C3142">
        <v>3</v>
      </c>
      <c r="D3142" t="s">
        <v>26</v>
      </c>
      <c r="E3142" t="s">
        <v>3604</v>
      </c>
      <c r="F3142" t="s">
        <v>13</v>
      </c>
      <c r="G3142" t="s">
        <v>985</v>
      </c>
      <c r="H3142" s="1">
        <v>0</v>
      </c>
      <c r="I3142" s="2">
        <v>43081</v>
      </c>
      <c r="J3142" t="s">
        <v>3605</v>
      </c>
      <c r="K3142" t="s">
        <v>30</v>
      </c>
      <c r="L3142">
        <v>95928</v>
      </c>
      <c r="M3142">
        <v>1125</v>
      </c>
      <c r="N3142" t="s">
        <v>394</v>
      </c>
      <c r="O3142">
        <v>1</v>
      </c>
      <c r="P3142">
        <v>1</v>
      </c>
      <c r="Q3142" t="s">
        <v>32</v>
      </c>
      <c r="R3142" t="s">
        <v>8304</v>
      </c>
      <c r="S3142">
        <v>0.6</v>
      </c>
      <c r="T3142">
        <v>2</v>
      </c>
      <c r="U3142" t="s">
        <v>19</v>
      </c>
      <c r="V3142" s="2">
        <v>43085</v>
      </c>
      <c r="W3142" t="s">
        <v>20</v>
      </c>
      <c r="X3142" t="s">
        <v>34</v>
      </c>
      <c r="Y3142" t="s">
        <v>49</v>
      </c>
    </row>
    <row r="3143" spans="1:25" x14ac:dyDescent="0.35">
      <c r="A3143">
        <v>4</v>
      </c>
      <c r="B3143" t="s">
        <v>25</v>
      </c>
      <c r="C3143">
        <v>3</v>
      </c>
      <c r="D3143" t="s">
        <v>26</v>
      </c>
      <c r="E3143" t="s">
        <v>3604</v>
      </c>
      <c r="F3143" t="s">
        <v>13</v>
      </c>
      <c r="G3143" t="s">
        <v>985</v>
      </c>
      <c r="H3143" s="1">
        <v>0</v>
      </c>
      <c r="I3143" s="2">
        <v>43081</v>
      </c>
      <c r="J3143" t="s">
        <v>3605</v>
      </c>
      <c r="K3143" t="s">
        <v>30</v>
      </c>
      <c r="L3143">
        <v>95928</v>
      </c>
      <c r="M3143">
        <v>1255</v>
      </c>
      <c r="N3143" t="s">
        <v>3671</v>
      </c>
      <c r="O3143">
        <v>7</v>
      </c>
      <c r="P3143">
        <v>4</v>
      </c>
      <c r="Q3143" t="s">
        <v>32</v>
      </c>
      <c r="R3143" t="s">
        <v>8304</v>
      </c>
      <c r="S3143">
        <v>7.45</v>
      </c>
      <c r="T3143">
        <v>16</v>
      </c>
      <c r="U3143" t="s">
        <v>19</v>
      </c>
      <c r="V3143" s="2">
        <v>43085</v>
      </c>
      <c r="W3143" t="s">
        <v>20</v>
      </c>
      <c r="X3143" t="s">
        <v>34</v>
      </c>
      <c r="Y3143" t="s">
        <v>119</v>
      </c>
    </row>
    <row r="3144" spans="1:25" x14ac:dyDescent="0.35">
      <c r="A3144">
        <v>4</v>
      </c>
      <c r="B3144" t="s">
        <v>25</v>
      </c>
      <c r="C3144">
        <v>3</v>
      </c>
      <c r="D3144" t="s">
        <v>26</v>
      </c>
      <c r="E3144" t="s">
        <v>3604</v>
      </c>
      <c r="F3144" t="s">
        <v>13</v>
      </c>
      <c r="G3144" t="s">
        <v>985</v>
      </c>
      <c r="H3144" s="1">
        <v>0</v>
      </c>
      <c r="I3144" s="2">
        <v>43081</v>
      </c>
      <c r="J3144" t="s">
        <v>3605</v>
      </c>
      <c r="K3144" t="s">
        <v>30</v>
      </c>
      <c r="L3144">
        <v>95928</v>
      </c>
      <c r="M3144">
        <v>338</v>
      </c>
      <c r="N3144" t="s">
        <v>8247</v>
      </c>
      <c r="O3144">
        <v>16</v>
      </c>
      <c r="P3144">
        <v>4</v>
      </c>
      <c r="Q3144" t="s">
        <v>32</v>
      </c>
      <c r="R3144" t="s">
        <v>8304</v>
      </c>
      <c r="S3144">
        <v>16.399999999999999</v>
      </c>
      <c r="T3144">
        <v>36</v>
      </c>
      <c r="U3144" t="s">
        <v>19</v>
      </c>
      <c r="V3144" s="2">
        <v>43085</v>
      </c>
      <c r="W3144" t="s">
        <v>20</v>
      </c>
      <c r="X3144" t="s">
        <v>34</v>
      </c>
      <c r="Y3144" t="s">
        <v>64</v>
      </c>
    </row>
    <row r="3145" spans="1:25" hidden="1" x14ac:dyDescent="0.35">
      <c r="A3145">
        <v>3</v>
      </c>
      <c r="B3145" t="s">
        <v>10</v>
      </c>
      <c r="C3145">
        <v>3</v>
      </c>
      <c r="D3145" t="s">
        <v>26</v>
      </c>
      <c r="E3145" t="s">
        <v>3592</v>
      </c>
      <c r="F3145" t="s">
        <v>13</v>
      </c>
      <c r="G3145" t="s">
        <v>8117</v>
      </c>
      <c r="H3145" s="1">
        <v>0.2</v>
      </c>
      <c r="I3145" s="2">
        <v>43073</v>
      </c>
      <c r="J3145" t="s">
        <v>3593</v>
      </c>
      <c r="K3145" t="s">
        <v>16</v>
      </c>
      <c r="L3145">
        <v>37042</v>
      </c>
      <c r="M3145">
        <v>512</v>
      </c>
      <c r="N3145" t="s">
        <v>3036</v>
      </c>
      <c r="O3145">
        <v>12</v>
      </c>
      <c r="P3145">
        <v>4</v>
      </c>
      <c r="Q3145" t="s">
        <v>18</v>
      </c>
      <c r="R3145" t="s">
        <v>8304</v>
      </c>
      <c r="S3145">
        <v>12.01</v>
      </c>
      <c r="T3145">
        <v>37</v>
      </c>
      <c r="U3145" t="s">
        <v>19</v>
      </c>
      <c r="V3145" s="2">
        <v>43076</v>
      </c>
      <c r="W3145" t="s">
        <v>20</v>
      </c>
      <c r="X3145" t="s">
        <v>214</v>
      </c>
      <c r="Y3145" t="s">
        <v>49</v>
      </c>
    </row>
    <row r="3146" spans="1:25" hidden="1" x14ac:dyDescent="0.35">
      <c r="A3146">
        <v>3</v>
      </c>
      <c r="B3146" t="s">
        <v>10</v>
      </c>
      <c r="C3146">
        <v>3</v>
      </c>
      <c r="D3146" t="s">
        <v>26</v>
      </c>
      <c r="E3146" t="s">
        <v>3592</v>
      </c>
      <c r="F3146" t="s">
        <v>13</v>
      </c>
      <c r="G3146" t="s">
        <v>8117</v>
      </c>
      <c r="H3146" s="1">
        <v>0.7</v>
      </c>
      <c r="I3146" s="2">
        <v>43073</v>
      </c>
      <c r="J3146" t="s">
        <v>3593</v>
      </c>
      <c r="K3146" t="s">
        <v>16</v>
      </c>
      <c r="L3146">
        <v>37042</v>
      </c>
      <c r="M3146">
        <v>689</v>
      </c>
      <c r="N3146" t="s">
        <v>2936</v>
      </c>
      <c r="O3146">
        <v>-1065</v>
      </c>
      <c r="P3146">
        <v>7</v>
      </c>
      <c r="Q3146" t="s">
        <v>18</v>
      </c>
      <c r="R3146" t="s">
        <v>8304</v>
      </c>
      <c r="S3146">
        <v>-1065.3699999999999</v>
      </c>
      <c r="T3146">
        <v>1598</v>
      </c>
      <c r="U3146" t="s">
        <v>19</v>
      </c>
      <c r="V3146" s="2">
        <v>43076</v>
      </c>
      <c r="W3146" t="s">
        <v>20</v>
      </c>
      <c r="X3146" t="s">
        <v>214</v>
      </c>
      <c r="Y3146" t="s">
        <v>54</v>
      </c>
    </row>
    <row r="3147" spans="1:25" hidden="1" x14ac:dyDescent="0.35">
      <c r="A3147">
        <v>4</v>
      </c>
      <c r="B3147" t="s">
        <v>43</v>
      </c>
      <c r="C3147">
        <v>6</v>
      </c>
      <c r="D3147" t="s">
        <v>26</v>
      </c>
      <c r="E3147" t="s">
        <v>876</v>
      </c>
      <c r="F3147" t="s">
        <v>13</v>
      </c>
      <c r="G3147" t="s">
        <v>1245</v>
      </c>
      <c r="H3147" s="1">
        <v>0</v>
      </c>
      <c r="I3147" s="2">
        <v>42864</v>
      </c>
      <c r="J3147" t="s">
        <v>4298</v>
      </c>
      <c r="K3147" t="s">
        <v>16</v>
      </c>
      <c r="L3147">
        <v>40214</v>
      </c>
      <c r="M3147">
        <v>46</v>
      </c>
      <c r="N3147" t="s">
        <v>8239</v>
      </c>
      <c r="O3147">
        <v>24</v>
      </c>
      <c r="P3147">
        <v>3</v>
      </c>
      <c r="Q3147" t="s">
        <v>18</v>
      </c>
      <c r="R3147" t="s">
        <v>8304</v>
      </c>
      <c r="S3147">
        <v>23.92</v>
      </c>
      <c r="T3147">
        <v>49</v>
      </c>
      <c r="U3147" t="s">
        <v>19</v>
      </c>
      <c r="V3147" s="2">
        <v>42868</v>
      </c>
      <c r="W3147" t="s">
        <v>39</v>
      </c>
      <c r="X3147" t="s">
        <v>21</v>
      </c>
      <c r="Y3147" t="s">
        <v>54</v>
      </c>
    </row>
    <row r="3148" spans="1:25" hidden="1" x14ac:dyDescent="0.35">
      <c r="A3148">
        <v>0</v>
      </c>
      <c r="B3148" t="s">
        <v>10</v>
      </c>
      <c r="C3148">
        <v>0</v>
      </c>
      <c r="D3148" t="s">
        <v>26</v>
      </c>
      <c r="E3148" t="s">
        <v>122</v>
      </c>
      <c r="F3148" t="s">
        <v>13</v>
      </c>
      <c r="G3148" t="s">
        <v>3848</v>
      </c>
      <c r="H3148" s="1">
        <v>0.2</v>
      </c>
      <c r="I3148" s="2">
        <v>43080</v>
      </c>
      <c r="J3148" t="s">
        <v>7884</v>
      </c>
      <c r="K3148" t="s">
        <v>73</v>
      </c>
      <c r="L3148">
        <v>77041</v>
      </c>
      <c r="M3148">
        <v>584</v>
      </c>
      <c r="N3148" t="s">
        <v>8142</v>
      </c>
      <c r="O3148">
        <v>5</v>
      </c>
      <c r="P3148">
        <v>3</v>
      </c>
      <c r="Q3148" t="s">
        <v>75</v>
      </c>
      <c r="R3148" t="s">
        <v>92</v>
      </c>
      <c r="S3148">
        <v>4.63</v>
      </c>
      <c r="T3148">
        <v>46</v>
      </c>
      <c r="U3148" t="s">
        <v>19</v>
      </c>
      <c r="V3148" s="2">
        <v>43080</v>
      </c>
      <c r="W3148" t="s">
        <v>773</v>
      </c>
      <c r="X3148" t="s">
        <v>77</v>
      </c>
      <c r="Y3148" t="s">
        <v>42</v>
      </c>
    </row>
    <row r="3149" spans="1:25" hidden="1" x14ac:dyDescent="0.35">
      <c r="A3149">
        <v>0</v>
      </c>
      <c r="B3149" t="s">
        <v>10</v>
      </c>
      <c r="C3149">
        <v>0</v>
      </c>
      <c r="D3149" t="s">
        <v>50</v>
      </c>
      <c r="E3149" t="s">
        <v>122</v>
      </c>
      <c r="F3149" t="s">
        <v>13</v>
      </c>
      <c r="G3149" t="s">
        <v>3848</v>
      </c>
      <c r="H3149" s="1">
        <v>0.2</v>
      </c>
      <c r="I3149" s="2">
        <v>43080</v>
      </c>
      <c r="J3149" t="s">
        <v>7884</v>
      </c>
      <c r="K3149" t="s">
        <v>73</v>
      </c>
      <c r="L3149">
        <v>77041</v>
      </c>
      <c r="M3149">
        <v>1033</v>
      </c>
      <c r="N3149" t="s">
        <v>1366</v>
      </c>
      <c r="O3149">
        <v>36</v>
      </c>
      <c r="P3149">
        <v>2</v>
      </c>
      <c r="Q3149" t="s">
        <v>75</v>
      </c>
      <c r="R3149" t="s">
        <v>92</v>
      </c>
      <c r="S3149">
        <v>36</v>
      </c>
      <c r="T3149">
        <v>160</v>
      </c>
      <c r="U3149" t="s">
        <v>19</v>
      </c>
      <c r="V3149" s="2">
        <v>43080</v>
      </c>
      <c r="W3149" t="s">
        <v>773</v>
      </c>
      <c r="X3149" t="s">
        <v>77</v>
      </c>
      <c r="Y3149" t="s">
        <v>113</v>
      </c>
    </row>
    <row r="3150" spans="1:25" hidden="1" x14ac:dyDescent="0.35">
      <c r="A3150">
        <v>6</v>
      </c>
      <c r="B3150" t="s">
        <v>10</v>
      </c>
      <c r="C3150">
        <v>6</v>
      </c>
      <c r="D3150" t="s">
        <v>26</v>
      </c>
      <c r="E3150" t="s">
        <v>700</v>
      </c>
      <c r="F3150" t="s">
        <v>13</v>
      </c>
      <c r="G3150" t="s">
        <v>6184</v>
      </c>
      <c r="H3150" s="1">
        <v>0</v>
      </c>
      <c r="I3150" s="2">
        <v>42998</v>
      </c>
      <c r="J3150" t="s">
        <v>6363</v>
      </c>
      <c r="K3150" t="s">
        <v>102</v>
      </c>
      <c r="L3150">
        <v>11561</v>
      </c>
      <c r="M3150">
        <v>1671</v>
      </c>
      <c r="N3150" t="s">
        <v>748</v>
      </c>
      <c r="O3150">
        <v>29</v>
      </c>
      <c r="P3150">
        <v>5</v>
      </c>
      <c r="Q3150" t="s">
        <v>104</v>
      </c>
      <c r="R3150" t="s">
        <v>8304</v>
      </c>
      <c r="S3150">
        <v>28.86</v>
      </c>
      <c r="T3150">
        <v>61</v>
      </c>
      <c r="U3150" t="s">
        <v>33</v>
      </c>
      <c r="V3150" s="2">
        <v>43004</v>
      </c>
      <c r="W3150" t="s">
        <v>39</v>
      </c>
      <c r="X3150" t="s">
        <v>175</v>
      </c>
      <c r="Y3150" t="s">
        <v>64</v>
      </c>
    </row>
    <row r="3151" spans="1:25" hidden="1" x14ac:dyDescent="0.35">
      <c r="A3151">
        <v>6</v>
      </c>
      <c r="B3151" t="s">
        <v>10</v>
      </c>
      <c r="C3151">
        <v>6</v>
      </c>
      <c r="D3151" t="s">
        <v>26</v>
      </c>
      <c r="E3151" t="s">
        <v>700</v>
      </c>
      <c r="F3151" t="s">
        <v>13</v>
      </c>
      <c r="G3151" t="s">
        <v>6184</v>
      </c>
      <c r="H3151" s="1">
        <v>0.2</v>
      </c>
      <c r="I3151" s="2">
        <v>42998</v>
      </c>
      <c r="J3151" t="s">
        <v>6363</v>
      </c>
      <c r="K3151" t="s">
        <v>102</v>
      </c>
      <c r="L3151">
        <v>11561</v>
      </c>
      <c r="M3151">
        <v>1342</v>
      </c>
      <c r="N3151" t="s">
        <v>3142</v>
      </c>
      <c r="O3151">
        <v>9</v>
      </c>
      <c r="P3151">
        <v>2</v>
      </c>
      <c r="Q3151" t="s">
        <v>104</v>
      </c>
      <c r="R3151" t="s">
        <v>8304</v>
      </c>
      <c r="S3151">
        <v>8.86</v>
      </c>
      <c r="T3151">
        <v>24</v>
      </c>
      <c r="U3151" t="s">
        <v>33</v>
      </c>
      <c r="V3151" s="2">
        <v>43004</v>
      </c>
      <c r="W3151" t="s">
        <v>39</v>
      </c>
      <c r="X3151" t="s">
        <v>175</v>
      </c>
      <c r="Y3151" t="s">
        <v>54</v>
      </c>
    </row>
    <row r="3152" spans="1:25" hidden="1" x14ac:dyDescent="0.35">
      <c r="A3152">
        <v>2</v>
      </c>
      <c r="B3152" t="s">
        <v>43</v>
      </c>
      <c r="C3152">
        <v>3</v>
      </c>
      <c r="D3152" t="s">
        <v>50</v>
      </c>
      <c r="E3152" t="s">
        <v>2762</v>
      </c>
      <c r="F3152" t="s">
        <v>13</v>
      </c>
      <c r="G3152" t="s">
        <v>6983</v>
      </c>
      <c r="H3152" s="1">
        <v>0</v>
      </c>
      <c r="I3152" s="2">
        <v>43075</v>
      </c>
      <c r="J3152" t="s">
        <v>7722</v>
      </c>
      <c r="K3152" t="s">
        <v>73</v>
      </c>
      <c r="L3152">
        <v>46203</v>
      </c>
      <c r="M3152">
        <v>797</v>
      </c>
      <c r="N3152" t="s">
        <v>1421</v>
      </c>
      <c r="O3152">
        <v>450</v>
      </c>
      <c r="P3152">
        <v>2</v>
      </c>
      <c r="Q3152" t="s">
        <v>75</v>
      </c>
      <c r="R3152" t="s">
        <v>8304</v>
      </c>
      <c r="S3152">
        <v>449.99</v>
      </c>
      <c r="T3152">
        <v>1000</v>
      </c>
      <c r="U3152" t="s">
        <v>76</v>
      </c>
      <c r="V3152" s="2">
        <v>43077</v>
      </c>
      <c r="W3152" t="s">
        <v>20</v>
      </c>
      <c r="X3152" t="s">
        <v>167</v>
      </c>
      <c r="Y3152" t="s">
        <v>727</v>
      </c>
    </row>
    <row r="3153" spans="1:25" hidden="1" x14ac:dyDescent="0.35">
      <c r="A3153">
        <v>4</v>
      </c>
      <c r="B3153" t="s">
        <v>43</v>
      </c>
      <c r="C3153">
        <v>6</v>
      </c>
      <c r="D3153" t="s">
        <v>26</v>
      </c>
      <c r="E3153" t="s">
        <v>646</v>
      </c>
      <c r="F3153" t="s">
        <v>13</v>
      </c>
      <c r="G3153" t="s">
        <v>5941</v>
      </c>
      <c r="H3153" s="1">
        <v>0.2</v>
      </c>
      <c r="I3153" s="2">
        <v>43077</v>
      </c>
      <c r="J3153" t="s">
        <v>6645</v>
      </c>
      <c r="K3153" t="s">
        <v>30</v>
      </c>
      <c r="L3153">
        <v>80906</v>
      </c>
      <c r="M3153">
        <v>1481</v>
      </c>
      <c r="N3153" t="s">
        <v>4154</v>
      </c>
      <c r="O3153">
        <v>5</v>
      </c>
      <c r="P3153">
        <v>3</v>
      </c>
      <c r="Q3153" t="s">
        <v>32</v>
      </c>
      <c r="R3153" t="s">
        <v>8304</v>
      </c>
      <c r="S3153">
        <v>5.0999999999999996</v>
      </c>
      <c r="T3153">
        <v>16</v>
      </c>
      <c r="U3153" t="s">
        <v>33</v>
      </c>
      <c r="V3153" s="2">
        <v>43081</v>
      </c>
      <c r="W3153" t="s">
        <v>39</v>
      </c>
      <c r="X3153" t="s">
        <v>285</v>
      </c>
      <c r="Y3153" t="s">
        <v>64</v>
      </c>
    </row>
    <row r="3154" spans="1:25" hidden="1" x14ac:dyDescent="0.35">
      <c r="A3154">
        <v>4</v>
      </c>
      <c r="B3154" t="s">
        <v>25</v>
      </c>
      <c r="C3154">
        <v>3</v>
      </c>
      <c r="D3154" t="s">
        <v>50</v>
      </c>
      <c r="E3154" t="s">
        <v>823</v>
      </c>
      <c r="F3154" t="s">
        <v>13</v>
      </c>
      <c r="G3154" t="s">
        <v>623</v>
      </c>
      <c r="H3154" s="1">
        <v>0.2</v>
      </c>
      <c r="I3154" s="2">
        <v>43034</v>
      </c>
      <c r="J3154" t="s">
        <v>6733</v>
      </c>
      <c r="K3154" t="s">
        <v>30</v>
      </c>
      <c r="L3154">
        <v>85345</v>
      </c>
      <c r="M3154">
        <v>1248</v>
      </c>
      <c r="N3154" t="s">
        <v>513</v>
      </c>
      <c r="O3154">
        <v>9</v>
      </c>
      <c r="P3154">
        <v>2</v>
      </c>
      <c r="Q3154" t="s">
        <v>32</v>
      </c>
      <c r="R3154" t="s">
        <v>8304</v>
      </c>
      <c r="S3154">
        <v>9.24</v>
      </c>
      <c r="T3154">
        <v>106</v>
      </c>
      <c r="U3154" t="s">
        <v>33</v>
      </c>
      <c r="V3154" s="2">
        <v>43038</v>
      </c>
      <c r="W3154" t="s">
        <v>20</v>
      </c>
      <c r="X3154" t="s">
        <v>199</v>
      </c>
      <c r="Y3154" t="s">
        <v>52</v>
      </c>
    </row>
    <row r="3155" spans="1:25" hidden="1" x14ac:dyDescent="0.35">
      <c r="A3155">
        <v>4</v>
      </c>
      <c r="B3155" t="s">
        <v>25</v>
      </c>
      <c r="C3155">
        <v>3</v>
      </c>
      <c r="D3155" t="s">
        <v>50</v>
      </c>
      <c r="E3155" t="s">
        <v>823</v>
      </c>
      <c r="F3155" t="s">
        <v>13</v>
      </c>
      <c r="G3155" t="s">
        <v>623</v>
      </c>
      <c r="H3155" s="1">
        <v>0.2</v>
      </c>
      <c r="I3155" s="2">
        <v>43034</v>
      </c>
      <c r="J3155" t="s">
        <v>6733</v>
      </c>
      <c r="K3155" t="s">
        <v>30</v>
      </c>
      <c r="L3155">
        <v>85345</v>
      </c>
      <c r="M3155">
        <v>1281</v>
      </c>
      <c r="N3155" t="s">
        <v>4733</v>
      </c>
      <c r="O3155">
        <v>-15</v>
      </c>
      <c r="P3155">
        <v>2</v>
      </c>
      <c r="Q3155" t="s">
        <v>32</v>
      </c>
      <c r="R3155" t="s">
        <v>8304</v>
      </c>
      <c r="S3155">
        <v>-14.6</v>
      </c>
      <c r="T3155">
        <v>69</v>
      </c>
      <c r="U3155" t="s">
        <v>33</v>
      </c>
      <c r="V3155" s="2">
        <v>43038</v>
      </c>
      <c r="W3155" t="s">
        <v>20</v>
      </c>
      <c r="X3155" t="s">
        <v>199</v>
      </c>
      <c r="Y3155" t="s">
        <v>52</v>
      </c>
    </row>
    <row r="3156" spans="1:25" hidden="1" x14ac:dyDescent="0.35">
      <c r="A3156">
        <v>2</v>
      </c>
      <c r="B3156" t="s">
        <v>43</v>
      </c>
      <c r="C3156">
        <v>3</v>
      </c>
      <c r="D3156" t="s">
        <v>26</v>
      </c>
      <c r="E3156" t="s">
        <v>700</v>
      </c>
      <c r="F3156" t="s">
        <v>13</v>
      </c>
      <c r="G3156" t="s">
        <v>999</v>
      </c>
      <c r="H3156" s="1">
        <v>0</v>
      </c>
      <c r="I3156" s="2">
        <v>42886</v>
      </c>
      <c r="J3156" t="s">
        <v>7341</v>
      </c>
      <c r="K3156" t="s">
        <v>102</v>
      </c>
      <c r="L3156">
        <v>11561</v>
      </c>
      <c r="M3156">
        <v>276</v>
      </c>
      <c r="N3156" t="s">
        <v>606</v>
      </c>
      <c r="O3156">
        <v>0</v>
      </c>
      <c r="P3156">
        <v>6</v>
      </c>
      <c r="Q3156" t="s">
        <v>104</v>
      </c>
      <c r="R3156" t="s">
        <v>8304</v>
      </c>
      <c r="S3156">
        <v>0.3</v>
      </c>
      <c r="T3156">
        <v>8</v>
      </c>
      <c r="U3156" t="s">
        <v>76</v>
      </c>
      <c r="V3156" s="2">
        <v>42888</v>
      </c>
      <c r="W3156" t="s">
        <v>20</v>
      </c>
      <c r="X3156" t="s">
        <v>175</v>
      </c>
      <c r="Y3156" t="s">
        <v>176</v>
      </c>
    </row>
    <row r="3157" spans="1:25" hidden="1" x14ac:dyDescent="0.35">
      <c r="A3157">
        <v>5</v>
      </c>
      <c r="B3157" t="s">
        <v>43</v>
      </c>
      <c r="C3157">
        <v>6</v>
      </c>
      <c r="D3157" t="s">
        <v>50</v>
      </c>
      <c r="E3157" t="s">
        <v>2026</v>
      </c>
      <c r="F3157" t="s">
        <v>13</v>
      </c>
      <c r="G3157" t="s">
        <v>1626</v>
      </c>
      <c r="H3157" s="1">
        <v>0.2</v>
      </c>
      <c r="I3157" s="2">
        <v>43069</v>
      </c>
      <c r="J3157" t="s">
        <v>5122</v>
      </c>
      <c r="K3157" t="s">
        <v>16</v>
      </c>
      <c r="L3157">
        <v>27604</v>
      </c>
      <c r="M3157">
        <v>173</v>
      </c>
      <c r="N3157" t="s">
        <v>5123</v>
      </c>
      <c r="O3157">
        <v>20</v>
      </c>
      <c r="P3157">
        <v>3</v>
      </c>
      <c r="Q3157" t="s">
        <v>18</v>
      </c>
      <c r="R3157" t="s">
        <v>8304</v>
      </c>
      <c r="S3157">
        <v>19.97</v>
      </c>
      <c r="T3157">
        <v>177</v>
      </c>
      <c r="U3157" t="s">
        <v>19</v>
      </c>
      <c r="V3157" s="2">
        <v>43074</v>
      </c>
      <c r="W3157" t="s">
        <v>39</v>
      </c>
      <c r="X3157" t="s">
        <v>63</v>
      </c>
      <c r="Y3157" t="s">
        <v>52</v>
      </c>
    </row>
    <row r="3158" spans="1:25" hidden="1" x14ac:dyDescent="0.35">
      <c r="A3158">
        <v>3</v>
      </c>
      <c r="B3158" t="s">
        <v>10</v>
      </c>
      <c r="C3158">
        <v>3</v>
      </c>
      <c r="D3158" t="s">
        <v>26</v>
      </c>
      <c r="E3158" t="s">
        <v>7331</v>
      </c>
      <c r="F3158" t="s">
        <v>13</v>
      </c>
      <c r="G3158" t="s">
        <v>1401</v>
      </c>
      <c r="H3158" s="1">
        <v>0</v>
      </c>
      <c r="I3158" s="2">
        <v>43003</v>
      </c>
      <c r="J3158" t="s">
        <v>7332</v>
      </c>
      <c r="K3158" t="s">
        <v>102</v>
      </c>
      <c r="L3158">
        <v>7002</v>
      </c>
      <c r="M3158">
        <v>1586</v>
      </c>
      <c r="N3158" t="s">
        <v>731</v>
      </c>
      <c r="O3158">
        <v>7</v>
      </c>
      <c r="P3158">
        <v>3</v>
      </c>
      <c r="Q3158" t="s">
        <v>104</v>
      </c>
      <c r="R3158" t="s">
        <v>8304</v>
      </c>
      <c r="S3158">
        <v>7.09</v>
      </c>
      <c r="T3158">
        <v>14</v>
      </c>
      <c r="U3158" t="s">
        <v>76</v>
      </c>
      <c r="V3158" s="2">
        <v>43006</v>
      </c>
      <c r="W3158" t="s">
        <v>20</v>
      </c>
      <c r="X3158" t="s">
        <v>485</v>
      </c>
      <c r="Y3158" t="s">
        <v>54</v>
      </c>
    </row>
    <row r="3159" spans="1:25" hidden="1" x14ac:dyDescent="0.35">
      <c r="A3159">
        <v>3</v>
      </c>
      <c r="B3159" t="s">
        <v>10</v>
      </c>
      <c r="C3159">
        <v>3</v>
      </c>
      <c r="D3159" t="s">
        <v>50</v>
      </c>
      <c r="E3159" t="s">
        <v>7331</v>
      </c>
      <c r="F3159" t="s">
        <v>13</v>
      </c>
      <c r="G3159" t="s">
        <v>1401</v>
      </c>
      <c r="H3159" s="1">
        <v>0</v>
      </c>
      <c r="I3159" s="2">
        <v>43003</v>
      </c>
      <c r="J3159" t="s">
        <v>7332</v>
      </c>
      <c r="K3159" t="s">
        <v>102</v>
      </c>
      <c r="L3159">
        <v>7002</v>
      </c>
      <c r="M3159">
        <v>1118</v>
      </c>
      <c r="N3159" t="s">
        <v>200</v>
      </c>
      <c r="O3159">
        <v>52</v>
      </c>
      <c r="P3159">
        <v>2</v>
      </c>
      <c r="Q3159" t="s">
        <v>104</v>
      </c>
      <c r="R3159" t="s">
        <v>8304</v>
      </c>
      <c r="S3159">
        <v>52.49</v>
      </c>
      <c r="T3159">
        <v>105</v>
      </c>
      <c r="U3159" t="s">
        <v>76</v>
      </c>
      <c r="V3159" s="2">
        <v>43006</v>
      </c>
      <c r="W3159" t="s">
        <v>20</v>
      </c>
      <c r="X3159" t="s">
        <v>485</v>
      </c>
      <c r="Y3159" t="s">
        <v>52</v>
      </c>
    </row>
    <row r="3160" spans="1:25" hidden="1" x14ac:dyDescent="0.35">
      <c r="A3160">
        <v>3</v>
      </c>
      <c r="B3160" t="s">
        <v>10</v>
      </c>
      <c r="C3160">
        <v>3</v>
      </c>
      <c r="D3160" t="s">
        <v>50</v>
      </c>
      <c r="E3160" t="s">
        <v>7331</v>
      </c>
      <c r="F3160" t="s">
        <v>13</v>
      </c>
      <c r="G3160" t="s">
        <v>1401</v>
      </c>
      <c r="H3160" s="1">
        <v>0</v>
      </c>
      <c r="I3160" s="2">
        <v>43003</v>
      </c>
      <c r="J3160" t="s">
        <v>7332</v>
      </c>
      <c r="K3160" t="s">
        <v>102</v>
      </c>
      <c r="L3160">
        <v>7002</v>
      </c>
      <c r="M3160">
        <v>1077</v>
      </c>
      <c r="N3160" t="s">
        <v>4948</v>
      </c>
      <c r="O3160">
        <v>20</v>
      </c>
      <c r="P3160">
        <v>4</v>
      </c>
      <c r="Q3160" t="s">
        <v>104</v>
      </c>
      <c r="R3160" t="s">
        <v>8304</v>
      </c>
      <c r="S3160">
        <v>19.829999999999998</v>
      </c>
      <c r="T3160">
        <v>64</v>
      </c>
      <c r="U3160" t="s">
        <v>76</v>
      </c>
      <c r="V3160" s="2">
        <v>43006</v>
      </c>
      <c r="W3160" t="s">
        <v>20</v>
      </c>
      <c r="X3160" t="s">
        <v>485</v>
      </c>
      <c r="Y3160" t="s">
        <v>113</v>
      </c>
    </row>
    <row r="3161" spans="1:25" hidden="1" x14ac:dyDescent="0.35">
      <c r="A3161">
        <v>5</v>
      </c>
      <c r="B3161" t="s">
        <v>43</v>
      </c>
      <c r="C3161">
        <v>6</v>
      </c>
      <c r="D3161" t="s">
        <v>11</v>
      </c>
      <c r="E3161" t="s">
        <v>465</v>
      </c>
      <c r="F3161" t="s">
        <v>13</v>
      </c>
      <c r="G3161" t="s">
        <v>1602</v>
      </c>
      <c r="H3161" s="1">
        <v>0.6</v>
      </c>
      <c r="I3161" s="2">
        <v>43100</v>
      </c>
      <c r="J3161" t="s">
        <v>2291</v>
      </c>
      <c r="K3161" t="s">
        <v>73</v>
      </c>
      <c r="L3161">
        <v>75051</v>
      </c>
      <c r="M3161">
        <v>572</v>
      </c>
      <c r="N3161" t="s">
        <v>1880</v>
      </c>
      <c r="O3161">
        <v>-11</v>
      </c>
      <c r="P3161">
        <v>5</v>
      </c>
      <c r="Q3161" t="s">
        <v>75</v>
      </c>
      <c r="R3161" t="s">
        <v>8304</v>
      </c>
      <c r="S3161">
        <v>-11.44</v>
      </c>
      <c r="T3161">
        <v>15</v>
      </c>
      <c r="U3161" t="s">
        <v>19</v>
      </c>
      <c r="V3161" s="2">
        <v>43105</v>
      </c>
      <c r="W3161" t="s">
        <v>39</v>
      </c>
      <c r="X3161" t="s">
        <v>77</v>
      </c>
      <c r="Y3161" t="s">
        <v>47</v>
      </c>
    </row>
    <row r="3162" spans="1:25" hidden="1" x14ac:dyDescent="0.35">
      <c r="A3162">
        <v>5</v>
      </c>
      <c r="B3162" t="s">
        <v>43</v>
      </c>
      <c r="C3162">
        <v>6</v>
      </c>
      <c r="D3162" t="s">
        <v>26</v>
      </c>
      <c r="E3162" t="s">
        <v>465</v>
      </c>
      <c r="F3162" t="s">
        <v>13</v>
      </c>
      <c r="G3162" t="s">
        <v>1602</v>
      </c>
      <c r="H3162" s="1">
        <v>0.8</v>
      </c>
      <c r="I3162" s="2">
        <v>43100</v>
      </c>
      <c r="J3162" t="s">
        <v>2291</v>
      </c>
      <c r="K3162" t="s">
        <v>73</v>
      </c>
      <c r="L3162">
        <v>75051</v>
      </c>
      <c r="M3162">
        <v>1119</v>
      </c>
      <c r="N3162" t="s">
        <v>3068</v>
      </c>
      <c r="O3162">
        <v>-6</v>
      </c>
      <c r="P3162">
        <v>4</v>
      </c>
      <c r="Q3162" t="s">
        <v>75</v>
      </c>
      <c r="R3162" t="s">
        <v>8304</v>
      </c>
      <c r="S3162">
        <v>-5.85</v>
      </c>
      <c r="T3162">
        <v>4</v>
      </c>
      <c r="U3162" t="s">
        <v>19</v>
      </c>
      <c r="V3162" s="2">
        <v>43105</v>
      </c>
      <c r="W3162" t="s">
        <v>39</v>
      </c>
      <c r="X3162" t="s">
        <v>77</v>
      </c>
      <c r="Y3162" t="s">
        <v>54</v>
      </c>
    </row>
    <row r="3163" spans="1:25" x14ac:dyDescent="0.35">
      <c r="A3163">
        <v>4</v>
      </c>
      <c r="B3163" t="s">
        <v>43</v>
      </c>
      <c r="C3163">
        <v>6</v>
      </c>
      <c r="D3163" t="s">
        <v>11</v>
      </c>
      <c r="E3163" t="s">
        <v>572</v>
      </c>
      <c r="F3163" t="s">
        <v>13</v>
      </c>
      <c r="G3163" t="s">
        <v>5848</v>
      </c>
      <c r="H3163" s="1">
        <v>0</v>
      </c>
      <c r="I3163" s="2">
        <v>43074</v>
      </c>
      <c r="J3163" t="s">
        <v>7977</v>
      </c>
      <c r="K3163" t="s">
        <v>30</v>
      </c>
      <c r="L3163">
        <v>92105</v>
      </c>
      <c r="M3163">
        <v>620</v>
      </c>
      <c r="N3163" t="s">
        <v>8198</v>
      </c>
      <c r="O3163">
        <v>15</v>
      </c>
      <c r="P3163">
        <v>2</v>
      </c>
      <c r="Q3163" t="s">
        <v>32</v>
      </c>
      <c r="R3163" t="s">
        <v>92</v>
      </c>
      <c r="S3163">
        <v>14.67</v>
      </c>
      <c r="T3163">
        <v>44</v>
      </c>
      <c r="U3163" t="s">
        <v>33</v>
      </c>
      <c r="V3163" s="2">
        <v>43078</v>
      </c>
      <c r="W3163" t="s">
        <v>39</v>
      </c>
      <c r="X3163" t="s">
        <v>34</v>
      </c>
      <c r="Y3163" t="s">
        <v>47</v>
      </c>
    </row>
    <row r="3164" spans="1:25" hidden="1" x14ac:dyDescent="0.35">
      <c r="A3164">
        <v>7</v>
      </c>
      <c r="B3164" t="s">
        <v>25</v>
      </c>
      <c r="C3164">
        <v>6</v>
      </c>
      <c r="D3164" t="s">
        <v>11</v>
      </c>
      <c r="E3164" t="s">
        <v>320</v>
      </c>
      <c r="F3164" t="s">
        <v>13</v>
      </c>
      <c r="G3164" t="s">
        <v>2122</v>
      </c>
      <c r="H3164" s="1">
        <v>0</v>
      </c>
      <c r="I3164" s="2">
        <v>42772</v>
      </c>
      <c r="J3164" t="s">
        <v>2337</v>
      </c>
      <c r="K3164" t="s">
        <v>102</v>
      </c>
      <c r="L3164">
        <v>19805</v>
      </c>
      <c r="M3164">
        <v>840</v>
      </c>
      <c r="N3164" t="s">
        <v>2338</v>
      </c>
      <c r="O3164">
        <v>82</v>
      </c>
      <c r="P3164">
        <v>4</v>
      </c>
      <c r="Q3164" t="s">
        <v>104</v>
      </c>
      <c r="R3164" t="s">
        <v>8304</v>
      </c>
      <c r="S3164">
        <v>82.34</v>
      </c>
      <c r="T3164">
        <v>284</v>
      </c>
      <c r="U3164" t="s">
        <v>19</v>
      </c>
      <c r="V3164" s="2">
        <v>42779</v>
      </c>
      <c r="W3164" t="s">
        <v>39</v>
      </c>
      <c r="X3164" t="s">
        <v>161</v>
      </c>
      <c r="Y3164" t="s">
        <v>22</v>
      </c>
    </row>
    <row r="3165" spans="1:25" hidden="1" x14ac:dyDescent="0.35">
      <c r="A3165">
        <v>7</v>
      </c>
      <c r="B3165" t="s">
        <v>25</v>
      </c>
      <c r="C3165">
        <v>6</v>
      </c>
      <c r="D3165" t="s">
        <v>11</v>
      </c>
      <c r="E3165" t="s">
        <v>320</v>
      </c>
      <c r="F3165" t="s">
        <v>13</v>
      </c>
      <c r="G3165" t="s">
        <v>2122</v>
      </c>
      <c r="H3165" s="1">
        <v>0</v>
      </c>
      <c r="I3165" s="2">
        <v>42772</v>
      </c>
      <c r="J3165" t="s">
        <v>2337</v>
      </c>
      <c r="K3165" t="s">
        <v>102</v>
      </c>
      <c r="L3165">
        <v>19805</v>
      </c>
      <c r="M3165">
        <v>1203</v>
      </c>
      <c r="N3165" t="s">
        <v>2187</v>
      </c>
      <c r="O3165">
        <v>266</v>
      </c>
      <c r="P3165">
        <v>9</v>
      </c>
      <c r="Q3165" t="s">
        <v>104</v>
      </c>
      <c r="R3165" t="s">
        <v>8304</v>
      </c>
      <c r="S3165">
        <v>266.45</v>
      </c>
      <c r="T3165">
        <v>1269</v>
      </c>
      <c r="U3165" t="s">
        <v>19</v>
      </c>
      <c r="V3165" s="2">
        <v>42779</v>
      </c>
      <c r="W3165" t="s">
        <v>39</v>
      </c>
      <c r="X3165" t="s">
        <v>161</v>
      </c>
      <c r="Y3165" t="s">
        <v>24</v>
      </c>
    </row>
    <row r="3166" spans="1:25" hidden="1" x14ac:dyDescent="0.35">
      <c r="A3166">
        <v>7</v>
      </c>
      <c r="B3166" t="s">
        <v>25</v>
      </c>
      <c r="C3166">
        <v>6</v>
      </c>
      <c r="D3166" t="s">
        <v>26</v>
      </c>
      <c r="E3166" t="s">
        <v>320</v>
      </c>
      <c r="F3166" t="s">
        <v>13</v>
      </c>
      <c r="G3166" t="s">
        <v>2122</v>
      </c>
      <c r="H3166" s="1">
        <v>0</v>
      </c>
      <c r="I3166" s="2">
        <v>42772</v>
      </c>
      <c r="J3166" t="s">
        <v>2337</v>
      </c>
      <c r="K3166" t="s">
        <v>102</v>
      </c>
      <c r="L3166">
        <v>19805</v>
      </c>
      <c r="M3166">
        <v>1417</v>
      </c>
      <c r="N3166" t="s">
        <v>4024</v>
      </c>
      <c r="O3166">
        <v>2</v>
      </c>
      <c r="P3166">
        <v>2</v>
      </c>
      <c r="Q3166" t="s">
        <v>104</v>
      </c>
      <c r="R3166" t="s">
        <v>8304</v>
      </c>
      <c r="S3166">
        <v>1.76</v>
      </c>
      <c r="T3166">
        <v>6</v>
      </c>
      <c r="U3166" t="s">
        <v>19</v>
      </c>
      <c r="V3166" s="2">
        <v>42779</v>
      </c>
      <c r="W3166" t="s">
        <v>39</v>
      </c>
      <c r="X3166" t="s">
        <v>161</v>
      </c>
      <c r="Y3166" t="s">
        <v>49</v>
      </c>
    </row>
    <row r="3167" spans="1:25" hidden="1" x14ac:dyDescent="0.35">
      <c r="A3167">
        <v>4</v>
      </c>
      <c r="B3167" t="s">
        <v>43</v>
      </c>
      <c r="C3167">
        <v>6</v>
      </c>
      <c r="D3167" t="s">
        <v>26</v>
      </c>
      <c r="E3167" t="s">
        <v>2915</v>
      </c>
      <c r="F3167" t="s">
        <v>13</v>
      </c>
      <c r="G3167" t="s">
        <v>2079</v>
      </c>
      <c r="H3167" s="1">
        <v>0</v>
      </c>
      <c r="I3167" s="2">
        <v>43003</v>
      </c>
      <c r="J3167" t="s">
        <v>3990</v>
      </c>
      <c r="K3167" t="s">
        <v>102</v>
      </c>
      <c r="L3167">
        <v>6450</v>
      </c>
      <c r="M3167">
        <v>1587</v>
      </c>
      <c r="N3167" t="s">
        <v>251</v>
      </c>
      <c r="O3167">
        <v>2</v>
      </c>
      <c r="P3167">
        <v>1</v>
      </c>
      <c r="Q3167" t="s">
        <v>104</v>
      </c>
      <c r="R3167" t="s">
        <v>8304</v>
      </c>
      <c r="S3167">
        <v>2.21</v>
      </c>
      <c r="T3167">
        <v>7</v>
      </c>
      <c r="U3167" t="s">
        <v>19</v>
      </c>
      <c r="V3167" s="2">
        <v>43007</v>
      </c>
      <c r="W3167" t="s">
        <v>39</v>
      </c>
      <c r="X3167" t="s">
        <v>461</v>
      </c>
      <c r="Y3167" t="s">
        <v>49</v>
      </c>
    </row>
    <row r="3168" spans="1:25" hidden="1" x14ac:dyDescent="0.35">
      <c r="A3168">
        <v>4</v>
      </c>
      <c r="B3168" t="s">
        <v>43</v>
      </c>
      <c r="C3168">
        <v>6</v>
      </c>
      <c r="D3168" t="s">
        <v>26</v>
      </c>
      <c r="E3168" t="s">
        <v>2915</v>
      </c>
      <c r="F3168" t="s">
        <v>13</v>
      </c>
      <c r="G3168" t="s">
        <v>2079</v>
      </c>
      <c r="H3168" s="1">
        <v>0</v>
      </c>
      <c r="I3168" s="2">
        <v>43003</v>
      </c>
      <c r="J3168" t="s">
        <v>3990</v>
      </c>
      <c r="K3168" t="s">
        <v>102</v>
      </c>
      <c r="L3168">
        <v>6450</v>
      </c>
      <c r="M3168">
        <v>60</v>
      </c>
      <c r="N3168" t="s">
        <v>8230</v>
      </c>
      <c r="O3168">
        <v>5</v>
      </c>
      <c r="P3168">
        <v>2</v>
      </c>
      <c r="Q3168" t="s">
        <v>104</v>
      </c>
      <c r="R3168" t="s">
        <v>8304</v>
      </c>
      <c r="S3168">
        <v>5.16</v>
      </c>
      <c r="T3168">
        <v>11</v>
      </c>
      <c r="U3168" t="s">
        <v>19</v>
      </c>
      <c r="V3168" s="2">
        <v>43007</v>
      </c>
      <c r="W3168" t="s">
        <v>39</v>
      </c>
      <c r="X3168" t="s">
        <v>461</v>
      </c>
      <c r="Y3168" t="s">
        <v>54</v>
      </c>
    </row>
    <row r="3169" spans="1:25" hidden="1" x14ac:dyDescent="0.35">
      <c r="A3169">
        <v>4</v>
      </c>
      <c r="B3169" t="s">
        <v>43</v>
      </c>
      <c r="C3169">
        <v>6</v>
      </c>
      <c r="D3169" t="s">
        <v>26</v>
      </c>
      <c r="E3169" t="s">
        <v>2915</v>
      </c>
      <c r="F3169" t="s">
        <v>13</v>
      </c>
      <c r="G3169" t="s">
        <v>2079</v>
      </c>
      <c r="H3169" s="1">
        <v>0</v>
      </c>
      <c r="I3169" s="2">
        <v>43003</v>
      </c>
      <c r="J3169" t="s">
        <v>3990</v>
      </c>
      <c r="K3169" t="s">
        <v>102</v>
      </c>
      <c r="L3169">
        <v>6450</v>
      </c>
      <c r="M3169">
        <v>1840</v>
      </c>
      <c r="N3169" t="s">
        <v>8176</v>
      </c>
      <c r="O3169">
        <v>21</v>
      </c>
      <c r="P3169">
        <v>2</v>
      </c>
      <c r="Q3169" t="s">
        <v>104</v>
      </c>
      <c r="R3169" t="s">
        <v>8304</v>
      </c>
      <c r="S3169">
        <v>21.01</v>
      </c>
      <c r="T3169">
        <v>46</v>
      </c>
      <c r="U3169" t="s">
        <v>19</v>
      </c>
      <c r="V3169" s="2">
        <v>43007</v>
      </c>
      <c r="W3169" t="s">
        <v>39</v>
      </c>
      <c r="X3169" t="s">
        <v>461</v>
      </c>
      <c r="Y3169" t="s">
        <v>64</v>
      </c>
    </row>
    <row r="3170" spans="1:25" hidden="1" x14ac:dyDescent="0.35">
      <c r="A3170">
        <v>6</v>
      </c>
      <c r="B3170" t="s">
        <v>10</v>
      </c>
      <c r="C3170">
        <v>6</v>
      </c>
      <c r="D3170" t="s">
        <v>26</v>
      </c>
      <c r="E3170" t="s">
        <v>171</v>
      </c>
      <c r="F3170" t="s">
        <v>13</v>
      </c>
      <c r="G3170" t="s">
        <v>2523</v>
      </c>
      <c r="H3170" s="1">
        <v>0</v>
      </c>
      <c r="I3170" s="2">
        <v>43059</v>
      </c>
      <c r="J3170" t="s">
        <v>4094</v>
      </c>
      <c r="K3170" t="s">
        <v>102</v>
      </c>
      <c r="L3170">
        <v>10011</v>
      </c>
      <c r="M3170">
        <v>1085</v>
      </c>
      <c r="N3170" t="s">
        <v>8228</v>
      </c>
      <c r="O3170">
        <v>9</v>
      </c>
      <c r="P3170">
        <v>3</v>
      </c>
      <c r="Q3170" t="s">
        <v>104</v>
      </c>
      <c r="R3170" t="s">
        <v>8304</v>
      </c>
      <c r="S3170">
        <v>9.0399999999999991</v>
      </c>
      <c r="T3170">
        <v>20</v>
      </c>
      <c r="U3170" t="s">
        <v>19</v>
      </c>
      <c r="V3170" s="2">
        <v>43065</v>
      </c>
      <c r="W3170" t="s">
        <v>39</v>
      </c>
      <c r="X3170" t="s">
        <v>175</v>
      </c>
      <c r="Y3170" t="s">
        <v>64</v>
      </c>
    </row>
    <row r="3171" spans="1:25" hidden="1" x14ac:dyDescent="0.35">
      <c r="A3171">
        <v>3</v>
      </c>
      <c r="B3171" t="s">
        <v>25</v>
      </c>
      <c r="C3171">
        <v>1</v>
      </c>
      <c r="D3171" t="s">
        <v>50</v>
      </c>
      <c r="E3171" t="s">
        <v>258</v>
      </c>
      <c r="F3171" t="s">
        <v>13</v>
      </c>
      <c r="G3171" t="s">
        <v>406</v>
      </c>
      <c r="H3171" s="1">
        <v>0.2</v>
      </c>
      <c r="I3171" s="2">
        <v>43009</v>
      </c>
      <c r="J3171" t="s">
        <v>4799</v>
      </c>
      <c r="K3171" t="s">
        <v>30</v>
      </c>
      <c r="L3171">
        <v>97206</v>
      </c>
      <c r="M3171">
        <v>1629</v>
      </c>
      <c r="N3171" t="s">
        <v>4800</v>
      </c>
      <c r="O3171">
        <v>50</v>
      </c>
      <c r="P3171">
        <v>2</v>
      </c>
      <c r="Q3171" t="s">
        <v>32</v>
      </c>
      <c r="R3171" t="s">
        <v>8304</v>
      </c>
      <c r="S3171">
        <v>50.12</v>
      </c>
      <c r="T3171">
        <v>573</v>
      </c>
      <c r="U3171" t="s">
        <v>19</v>
      </c>
      <c r="V3171" s="2">
        <v>43012</v>
      </c>
      <c r="W3171" t="s">
        <v>130</v>
      </c>
      <c r="X3171" t="s">
        <v>262</v>
      </c>
      <c r="Y3171" t="s">
        <v>52</v>
      </c>
    </row>
    <row r="3172" spans="1:25" hidden="1" x14ac:dyDescent="0.35">
      <c r="A3172">
        <v>5</v>
      </c>
      <c r="B3172" t="s">
        <v>43</v>
      </c>
      <c r="C3172">
        <v>6</v>
      </c>
      <c r="D3172" t="s">
        <v>26</v>
      </c>
      <c r="E3172" t="s">
        <v>417</v>
      </c>
      <c r="F3172" t="s">
        <v>13</v>
      </c>
      <c r="G3172" t="s">
        <v>991</v>
      </c>
      <c r="H3172" s="1">
        <v>0.8</v>
      </c>
      <c r="I3172" s="2">
        <v>43032</v>
      </c>
      <c r="J3172" t="s">
        <v>7454</v>
      </c>
      <c r="K3172" t="s">
        <v>73</v>
      </c>
      <c r="L3172">
        <v>78207</v>
      </c>
      <c r="M3172">
        <v>260</v>
      </c>
      <c r="N3172" t="s">
        <v>728</v>
      </c>
      <c r="O3172">
        <v>-6</v>
      </c>
      <c r="P3172">
        <v>4</v>
      </c>
      <c r="Q3172" t="s">
        <v>75</v>
      </c>
      <c r="R3172" t="s">
        <v>8304</v>
      </c>
      <c r="S3172">
        <v>-6.29</v>
      </c>
      <c r="T3172">
        <v>4</v>
      </c>
      <c r="U3172" t="s">
        <v>76</v>
      </c>
      <c r="V3172" s="2">
        <v>43037</v>
      </c>
      <c r="W3172" t="s">
        <v>39</v>
      </c>
      <c r="X3172" t="s">
        <v>77</v>
      </c>
      <c r="Y3172" t="s">
        <v>54</v>
      </c>
    </row>
    <row r="3173" spans="1:25" hidden="1" x14ac:dyDescent="0.35">
      <c r="A3173">
        <v>2</v>
      </c>
      <c r="B3173" t="s">
        <v>25</v>
      </c>
      <c r="C3173">
        <v>1</v>
      </c>
      <c r="D3173" t="s">
        <v>11</v>
      </c>
      <c r="E3173" t="s">
        <v>4283</v>
      </c>
      <c r="F3173" t="s">
        <v>13</v>
      </c>
      <c r="G3173" t="s">
        <v>1449</v>
      </c>
      <c r="H3173" s="1">
        <v>0.2</v>
      </c>
      <c r="I3173" s="2">
        <v>42904</v>
      </c>
      <c r="J3173" t="s">
        <v>5267</v>
      </c>
      <c r="K3173" t="s">
        <v>16</v>
      </c>
      <c r="L3173">
        <v>37167</v>
      </c>
      <c r="M3173">
        <v>761</v>
      </c>
      <c r="N3173" t="s">
        <v>571</v>
      </c>
      <c r="O3173">
        <v>56</v>
      </c>
      <c r="P3173">
        <v>4</v>
      </c>
      <c r="Q3173" t="s">
        <v>18</v>
      </c>
      <c r="R3173" t="s">
        <v>8304</v>
      </c>
      <c r="S3173">
        <v>56.27</v>
      </c>
      <c r="T3173">
        <v>643</v>
      </c>
      <c r="U3173" t="s">
        <v>33</v>
      </c>
      <c r="V3173" s="2">
        <v>42906</v>
      </c>
      <c r="W3173" t="s">
        <v>130</v>
      </c>
      <c r="X3173" t="s">
        <v>214</v>
      </c>
      <c r="Y3173" t="s">
        <v>24</v>
      </c>
    </row>
    <row r="3174" spans="1:25" hidden="1" x14ac:dyDescent="0.35">
      <c r="A3174">
        <v>2</v>
      </c>
      <c r="B3174" t="s">
        <v>25</v>
      </c>
      <c r="C3174">
        <v>1</v>
      </c>
      <c r="D3174" t="s">
        <v>26</v>
      </c>
      <c r="E3174" t="s">
        <v>4283</v>
      </c>
      <c r="F3174" t="s">
        <v>13</v>
      </c>
      <c r="G3174" t="s">
        <v>1449</v>
      </c>
      <c r="H3174" s="1">
        <v>0.2</v>
      </c>
      <c r="I3174" s="2">
        <v>42904</v>
      </c>
      <c r="J3174" t="s">
        <v>5267</v>
      </c>
      <c r="K3174" t="s">
        <v>16</v>
      </c>
      <c r="L3174">
        <v>37167</v>
      </c>
      <c r="M3174">
        <v>1813</v>
      </c>
      <c r="N3174" t="s">
        <v>691</v>
      </c>
      <c r="O3174">
        <v>7</v>
      </c>
      <c r="P3174">
        <v>4</v>
      </c>
      <c r="Q3174" t="s">
        <v>18</v>
      </c>
      <c r="R3174" t="s">
        <v>8304</v>
      </c>
      <c r="S3174">
        <v>7.26</v>
      </c>
      <c r="T3174">
        <v>21</v>
      </c>
      <c r="U3174" t="s">
        <v>33</v>
      </c>
      <c r="V3174" s="2">
        <v>42906</v>
      </c>
      <c r="W3174" t="s">
        <v>130</v>
      </c>
      <c r="X3174" t="s">
        <v>214</v>
      </c>
      <c r="Y3174" t="s">
        <v>64</v>
      </c>
    </row>
    <row r="3175" spans="1:25" hidden="1" x14ac:dyDescent="0.35">
      <c r="A3175">
        <v>2</v>
      </c>
      <c r="B3175" t="s">
        <v>25</v>
      </c>
      <c r="C3175">
        <v>1</v>
      </c>
      <c r="D3175" t="s">
        <v>26</v>
      </c>
      <c r="E3175" t="s">
        <v>4283</v>
      </c>
      <c r="F3175" t="s">
        <v>13</v>
      </c>
      <c r="G3175" t="s">
        <v>1449</v>
      </c>
      <c r="H3175" s="1">
        <v>0.7</v>
      </c>
      <c r="I3175" s="2">
        <v>42904</v>
      </c>
      <c r="J3175" t="s">
        <v>5267</v>
      </c>
      <c r="K3175" t="s">
        <v>16</v>
      </c>
      <c r="L3175">
        <v>37167</v>
      </c>
      <c r="M3175">
        <v>269</v>
      </c>
      <c r="N3175" t="s">
        <v>3712</v>
      </c>
      <c r="O3175">
        <v>-4</v>
      </c>
      <c r="P3175">
        <v>3</v>
      </c>
      <c r="Q3175" t="s">
        <v>18</v>
      </c>
      <c r="R3175" t="s">
        <v>8304</v>
      </c>
      <c r="S3175">
        <v>-4.49</v>
      </c>
      <c r="T3175">
        <v>6</v>
      </c>
      <c r="U3175" t="s">
        <v>33</v>
      </c>
      <c r="V3175" s="2">
        <v>42906</v>
      </c>
      <c r="W3175" t="s">
        <v>130</v>
      </c>
      <c r="X3175" t="s">
        <v>214</v>
      </c>
      <c r="Y3175" t="s">
        <v>54</v>
      </c>
    </row>
    <row r="3176" spans="1:25" hidden="1" x14ac:dyDescent="0.35">
      <c r="A3176">
        <v>6</v>
      </c>
      <c r="B3176" t="s">
        <v>10</v>
      </c>
      <c r="C3176">
        <v>6</v>
      </c>
      <c r="D3176" t="s">
        <v>26</v>
      </c>
      <c r="E3176" t="s">
        <v>372</v>
      </c>
      <c r="F3176" t="s">
        <v>13</v>
      </c>
      <c r="G3176" t="s">
        <v>5665</v>
      </c>
      <c r="H3176" s="1">
        <v>0</v>
      </c>
      <c r="I3176" s="2">
        <v>42747</v>
      </c>
      <c r="J3176" t="s">
        <v>6347</v>
      </c>
      <c r="K3176" t="s">
        <v>102</v>
      </c>
      <c r="L3176">
        <v>19711</v>
      </c>
      <c r="M3176">
        <v>533</v>
      </c>
      <c r="N3176" t="s">
        <v>3395</v>
      </c>
      <c r="O3176">
        <v>121</v>
      </c>
      <c r="P3176">
        <v>3</v>
      </c>
      <c r="Q3176" t="s">
        <v>104</v>
      </c>
      <c r="R3176" t="s">
        <v>8304</v>
      </c>
      <c r="S3176">
        <v>120.95</v>
      </c>
      <c r="T3176">
        <v>465</v>
      </c>
      <c r="U3176" t="s">
        <v>33</v>
      </c>
      <c r="V3176" s="2">
        <v>42753</v>
      </c>
      <c r="W3176" t="s">
        <v>39</v>
      </c>
      <c r="X3176" t="s">
        <v>161</v>
      </c>
      <c r="Y3176" t="s">
        <v>42</v>
      </c>
    </row>
    <row r="3177" spans="1:25" hidden="1" x14ac:dyDescent="0.35">
      <c r="A3177">
        <v>2</v>
      </c>
      <c r="B3177" t="s">
        <v>43</v>
      </c>
      <c r="C3177">
        <v>3</v>
      </c>
      <c r="D3177" t="s">
        <v>26</v>
      </c>
      <c r="E3177" t="s">
        <v>59</v>
      </c>
      <c r="F3177" t="s">
        <v>13</v>
      </c>
      <c r="G3177" t="s">
        <v>71</v>
      </c>
      <c r="H3177" s="1">
        <v>0</v>
      </c>
      <c r="I3177" s="2">
        <v>43072</v>
      </c>
      <c r="J3177" t="s">
        <v>7343</v>
      </c>
      <c r="K3177" t="s">
        <v>102</v>
      </c>
      <c r="L3177">
        <v>3301</v>
      </c>
      <c r="M3177">
        <v>1730</v>
      </c>
      <c r="N3177" t="s">
        <v>6068</v>
      </c>
      <c r="O3177">
        <v>85</v>
      </c>
      <c r="P3177">
        <v>7</v>
      </c>
      <c r="Q3177" t="s">
        <v>104</v>
      </c>
      <c r="R3177" t="s">
        <v>8304</v>
      </c>
      <c r="S3177">
        <v>84.94</v>
      </c>
      <c r="T3177">
        <v>185</v>
      </c>
      <c r="U3177" t="s">
        <v>76</v>
      </c>
      <c r="V3177" s="2">
        <v>43074</v>
      </c>
      <c r="W3177" t="s">
        <v>20</v>
      </c>
      <c r="X3177" t="s">
        <v>1529</v>
      </c>
      <c r="Y3177" t="s">
        <v>64</v>
      </c>
    </row>
    <row r="3178" spans="1:25" hidden="1" x14ac:dyDescent="0.35">
      <c r="A3178">
        <v>4</v>
      </c>
      <c r="B3178" t="s">
        <v>43</v>
      </c>
      <c r="C3178">
        <v>6</v>
      </c>
      <c r="D3178" t="s">
        <v>26</v>
      </c>
      <c r="E3178" t="s">
        <v>157</v>
      </c>
      <c r="F3178" t="s">
        <v>13</v>
      </c>
      <c r="G3178" t="s">
        <v>692</v>
      </c>
      <c r="H3178" s="1">
        <v>0</v>
      </c>
      <c r="I3178" s="2">
        <v>42782</v>
      </c>
      <c r="J3178" t="s">
        <v>6368</v>
      </c>
      <c r="K3178" t="s">
        <v>102</v>
      </c>
      <c r="L3178">
        <v>3820</v>
      </c>
      <c r="M3178">
        <v>1714</v>
      </c>
      <c r="N3178" t="s">
        <v>405</v>
      </c>
      <c r="O3178">
        <v>16</v>
      </c>
      <c r="P3178">
        <v>6</v>
      </c>
      <c r="Q3178" t="s">
        <v>104</v>
      </c>
      <c r="R3178" t="s">
        <v>8304</v>
      </c>
      <c r="S3178">
        <v>16.149999999999999</v>
      </c>
      <c r="T3178">
        <v>36</v>
      </c>
      <c r="U3178" t="s">
        <v>33</v>
      </c>
      <c r="V3178" s="2">
        <v>42786</v>
      </c>
      <c r="W3178" t="s">
        <v>39</v>
      </c>
      <c r="X3178" t="s">
        <v>1529</v>
      </c>
      <c r="Y3178" t="s">
        <v>64</v>
      </c>
    </row>
    <row r="3179" spans="1:25" hidden="1" x14ac:dyDescent="0.35">
      <c r="A3179">
        <v>5</v>
      </c>
      <c r="B3179" t="s">
        <v>43</v>
      </c>
      <c r="C3179">
        <v>6</v>
      </c>
      <c r="D3179" t="s">
        <v>26</v>
      </c>
      <c r="E3179" t="s">
        <v>2626</v>
      </c>
      <c r="F3179" t="s">
        <v>13</v>
      </c>
      <c r="G3179" t="s">
        <v>7080</v>
      </c>
      <c r="H3179" s="1">
        <v>0</v>
      </c>
      <c r="I3179" s="2">
        <v>43067</v>
      </c>
      <c r="J3179" t="s">
        <v>7620</v>
      </c>
      <c r="K3179" t="s">
        <v>30</v>
      </c>
      <c r="L3179">
        <v>88001</v>
      </c>
      <c r="M3179">
        <v>323</v>
      </c>
      <c r="N3179" t="s">
        <v>420</v>
      </c>
      <c r="O3179">
        <v>3</v>
      </c>
      <c r="P3179">
        <v>2</v>
      </c>
      <c r="Q3179" t="s">
        <v>32</v>
      </c>
      <c r="R3179" t="s">
        <v>8304</v>
      </c>
      <c r="S3179">
        <v>3.48</v>
      </c>
      <c r="T3179">
        <v>8</v>
      </c>
      <c r="U3179" t="s">
        <v>76</v>
      </c>
      <c r="V3179" s="2">
        <v>43072</v>
      </c>
      <c r="W3179" t="s">
        <v>39</v>
      </c>
      <c r="X3179" t="s">
        <v>413</v>
      </c>
      <c r="Y3179" t="s">
        <v>49</v>
      </c>
    </row>
    <row r="3180" spans="1:25" hidden="1" x14ac:dyDescent="0.35">
      <c r="A3180">
        <v>3</v>
      </c>
      <c r="B3180" t="s">
        <v>25</v>
      </c>
      <c r="C3180">
        <v>1</v>
      </c>
      <c r="D3180" t="s">
        <v>26</v>
      </c>
      <c r="E3180" t="s">
        <v>305</v>
      </c>
      <c r="F3180" t="s">
        <v>13</v>
      </c>
      <c r="G3180" t="s">
        <v>216</v>
      </c>
      <c r="H3180" s="1">
        <v>0</v>
      </c>
      <c r="I3180" s="2">
        <v>43078</v>
      </c>
      <c r="J3180" t="s">
        <v>5826</v>
      </c>
      <c r="K3180" t="s">
        <v>73</v>
      </c>
      <c r="L3180">
        <v>47201</v>
      </c>
      <c r="M3180">
        <v>1669</v>
      </c>
      <c r="N3180" t="s">
        <v>3889</v>
      </c>
      <c r="O3180">
        <v>17</v>
      </c>
      <c r="P3180">
        <v>3</v>
      </c>
      <c r="Q3180" t="s">
        <v>75</v>
      </c>
      <c r="R3180" t="s">
        <v>8304</v>
      </c>
      <c r="S3180">
        <v>16.670000000000002</v>
      </c>
      <c r="T3180">
        <v>34</v>
      </c>
      <c r="U3180" t="s">
        <v>33</v>
      </c>
      <c r="V3180" s="2">
        <v>43081</v>
      </c>
      <c r="W3180" t="s">
        <v>130</v>
      </c>
      <c r="X3180" t="s">
        <v>167</v>
      </c>
      <c r="Y3180" t="s">
        <v>64</v>
      </c>
    </row>
    <row r="3181" spans="1:25" x14ac:dyDescent="0.35">
      <c r="A3181">
        <v>5</v>
      </c>
      <c r="B3181" t="s">
        <v>43</v>
      </c>
      <c r="C3181">
        <v>6</v>
      </c>
      <c r="D3181" t="s">
        <v>50</v>
      </c>
      <c r="E3181" t="s">
        <v>27</v>
      </c>
      <c r="F3181" t="s">
        <v>13</v>
      </c>
      <c r="G3181" t="s">
        <v>1619</v>
      </c>
      <c r="H3181" s="1">
        <v>0</v>
      </c>
      <c r="I3181" s="2">
        <v>43088</v>
      </c>
      <c r="J3181" t="s">
        <v>5135</v>
      </c>
      <c r="K3181" t="s">
        <v>30</v>
      </c>
      <c r="L3181">
        <v>90049</v>
      </c>
      <c r="M3181">
        <v>1283</v>
      </c>
      <c r="N3181" t="s">
        <v>4755</v>
      </c>
      <c r="O3181">
        <v>557</v>
      </c>
      <c r="P3181">
        <v>3</v>
      </c>
      <c r="Q3181" t="s">
        <v>32</v>
      </c>
      <c r="R3181" t="s">
        <v>8304</v>
      </c>
      <c r="S3181">
        <v>556.97</v>
      </c>
      <c r="T3181">
        <v>1266</v>
      </c>
      <c r="U3181" t="s">
        <v>19</v>
      </c>
      <c r="V3181" s="2">
        <v>43093</v>
      </c>
      <c r="W3181" t="s">
        <v>39</v>
      </c>
      <c r="X3181" t="s">
        <v>34</v>
      </c>
      <c r="Y3181" t="s">
        <v>113</v>
      </c>
    </row>
    <row r="3182" spans="1:25" x14ac:dyDescent="0.35">
      <c r="A3182">
        <v>5</v>
      </c>
      <c r="B3182" t="s">
        <v>43</v>
      </c>
      <c r="C3182">
        <v>6</v>
      </c>
      <c r="D3182" t="s">
        <v>50</v>
      </c>
      <c r="E3182" t="s">
        <v>27</v>
      </c>
      <c r="F3182" t="s">
        <v>13</v>
      </c>
      <c r="G3182" t="s">
        <v>1619</v>
      </c>
      <c r="H3182" s="1">
        <v>0.2</v>
      </c>
      <c r="I3182" s="2">
        <v>43088</v>
      </c>
      <c r="J3182" t="s">
        <v>5135</v>
      </c>
      <c r="K3182" t="s">
        <v>30</v>
      </c>
      <c r="L3182">
        <v>90049</v>
      </c>
      <c r="M3182">
        <v>1455</v>
      </c>
      <c r="N3182" t="s">
        <v>5185</v>
      </c>
      <c r="O3182">
        <v>84</v>
      </c>
      <c r="P3182">
        <v>5</v>
      </c>
      <c r="Q3182" t="s">
        <v>32</v>
      </c>
      <c r="R3182" t="s">
        <v>8304</v>
      </c>
      <c r="S3182">
        <v>84.49</v>
      </c>
      <c r="T3182">
        <v>676</v>
      </c>
      <c r="U3182" t="s">
        <v>19</v>
      </c>
      <c r="V3182" s="2">
        <v>43093</v>
      </c>
      <c r="W3182" t="s">
        <v>39</v>
      </c>
      <c r="X3182" t="s">
        <v>34</v>
      </c>
      <c r="Y3182" t="s">
        <v>52</v>
      </c>
    </row>
    <row r="3183" spans="1:25" hidden="1" x14ac:dyDescent="0.35">
      <c r="A3183">
        <v>5</v>
      </c>
      <c r="B3183" t="s">
        <v>43</v>
      </c>
      <c r="C3183">
        <v>6</v>
      </c>
      <c r="D3183" t="s">
        <v>11</v>
      </c>
      <c r="E3183" t="s">
        <v>2287</v>
      </c>
      <c r="F3183" t="s">
        <v>13</v>
      </c>
      <c r="G3183" t="s">
        <v>348</v>
      </c>
      <c r="H3183" s="1">
        <v>0.6</v>
      </c>
      <c r="I3183" s="2">
        <v>43067</v>
      </c>
      <c r="J3183" t="s">
        <v>2288</v>
      </c>
      <c r="K3183" t="s">
        <v>73</v>
      </c>
      <c r="L3183">
        <v>61821</v>
      </c>
      <c r="M3183">
        <v>580</v>
      </c>
      <c r="N3183" t="s">
        <v>8208</v>
      </c>
      <c r="O3183">
        <v>-182</v>
      </c>
      <c r="P3183">
        <v>5</v>
      </c>
      <c r="Q3183" t="s">
        <v>75</v>
      </c>
      <c r="R3183" t="s">
        <v>8304</v>
      </c>
      <c r="S3183">
        <v>-182.35</v>
      </c>
      <c r="T3183">
        <v>152</v>
      </c>
      <c r="U3183" t="s">
        <v>19</v>
      </c>
      <c r="V3183" s="2">
        <v>43072</v>
      </c>
      <c r="W3183" t="s">
        <v>39</v>
      </c>
      <c r="X3183" t="s">
        <v>139</v>
      </c>
      <c r="Y3183" t="s">
        <v>47</v>
      </c>
    </row>
    <row r="3184" spans="1:25" hidden="1" x14ac:dyDescent="0.35">
      <c r="A3184">
        <v>1</v>
      </c>
      <c r="B3184" t="s">
        <v>10</v>
      </c>
      <c r="C3184">
        <v>1</v>
      </c>
      <c r="D3184" t="s">
        <v>11</v>
      </c>
      <c r="E3184" t="s">
        <v>99</v>
      </c>
      <c r="F3184" t="s">
        <v>13</v>
      </c>
      <c r="G3184" t="s">
        <v>5230</v>
      </c>
      <c r="H3184" s="1">
        <v>0.3</v>
      </c>
      <c r="I3184" s="2">
        <v>43091</v>
      </c>
      <c r="J3184" t="s">
        <v>5246</v>
      </c>
      <c r="K3184" t="s">
        <v>102</v>
      </c>
      <c r="L3184">
        <v>19140</v>
      </c>
      <c r="M3184">
        <v>792</v>
      </c>
      <c r="N3184" t="s">
        <v>1993</v>
      </c>
      <c r="O3184">
        <v>0</v>
      </c>
      <c r="P3184">
        <v>7</v>
      </c>
      <c r="Q3184" t="s">
        <v>104</v>
      </c>
      <c r="R3184" t="s">
        <v>8304</v>
      </c>
      <c r="S3184">
        <v>0</v>
      </c>
      <c r="T3184">
        <v>423</v>
      </c>
      <c r="U3184" t="s">
        <v>33</v>
      </c>
      <c r="V3184" s="2">
        <v>43092</v>
      </c>
      <c r="W3184" t="s">
        <v>130</v>
      </c>
      <c r="X3184" t="s">
        <v>105</v>
      </c>
      <c r="Y3184" t="s">
        <v>24</v>
      </c>
    </row>
    <row r="3185" spans="1:25" hidden="1" x14ac:dyDescent="0.35">
      <c r="A3185">
        <v>1</v>
      </c>
      <c r="B3185" t="s">
        <v>10</v>
      </c>
      <c r="C3185">
        <v>1</v>
      </c>
      <c r="D3185" t="s">
        <v>26</v>
      </c>
      <c r="E3185" t="s">
        <v>99</v>
      </c>
      <c r="F3185" t="s">
        <v>13</v>
      </c>
      <c r="G3185" t="s">
        <v>5230</v>
      </c>
      <c r="H3185" s="1">
        <v>0.2</v>
      </c>
      <c r="I3185" s="2">
        <v>43091</v>
      </c>
      <c r="J3185" t="s">
        <v>5246</v>
      </c>
      <c r="K3185" t="s">
        <v>102</v>
      </c>
      <c r="L3185">
        <v>19140</v>
      </c>
      <c r="M3185">
        <v>1556</v>
      </c>
      <c r="N3185" t="s">
        <v>3237</v>
      </c>
      <c r="O3185">
        <v>2</v>
      </c>
      <c r="P3185">
        <v>2</v>
      </c>
      <c r="Q3185" t="s">
        <v>104</v>
      </c>
      <c r="R3185" t="s">
        <v>8304</v>
      </c>
      <c r="S3185">
        <v>1.68</v>
      </c>
      <c r="T3185">
        <v>34</v>
      </c>
      <c r="U3185" t="s">
        <v>33</v>
      </c>
      <c r="V3185" s="2">
        <v>43092</v>
      </c>
      <c r="W3185" t="s">
        <v>130</v>
      </c>
      <c r="X3185" t="s">
        <v>105</v>
      </c>
      <c r="Y3185" t="s">
        <v>42</v>
      </c>
    </row>
    <row r="3186" spans="1:25" hidden="1" x14ac:dyDescent="0.35">
      <c r="A3186">
        <v>4</v>
      </c>
      <c r="B3186" t="s">
        <v>43</v>
      </c>
      <c r="C3186">
        <v>6</v>
      </c>
      <c r="D3186" t="s">
        <v>11</v>
      </c>
      <c r="E3186" t="s">
        <v>2177</v>
      </c>
      <c r="F3186" t="s">
        <v>13</v>
      </c>
      <c r="G3186" t="s">
        <v>1996</v>
      </c>
      <c r="H3186" s="1">
        <v>0.3</v>
      </c>
      <c r="I3186" s="2">
        <v>42918</v>
      </c>
      <c r="J3186" t="s">
        <v>2178</v>
      </c>
      <c r="K3186" t="s">
        <v>73</v>
      </c>
      <c r="L3186">
        <v>60188</v>
      </c>
      <c r="M3186">
        <v>824</v>
      </c>
      <c r="N3186" t="s">
        <v>680</v>
      </c>
      <c r="O3186">
        <v>-6</v>
      </c>
      <c r="P3186">
        <v>2</v>
      </c>
      <c r="Q3186" t="s">
        <v>75</v>
      </c>
      <c r="R3186" t="s">
        <v>8304</v>
      </c>
      <c r="S3186">
        <v>-5.83</v>
      </c>
      <c r="T3186">
        <v>408</v>
      </c>
      <c r="U3186" t="s">
        <v>19</v>
      </c>
      <c r="V3186" s="2">
        <v>42922</v>
      </c>
      <c r="W3186" t="s">
        <v>39</v>
      </c>
      <c r="X3186" t="s">
        <v>139</v>
      </c>
      <c r="Y3186" t="s">
        <v>24</v>
      </c>
    </row>
    <row r="3187" spans="1:25" hidden="1" x14ac:dyDescent="0.35">
      <c r="A3187">
        <v>4</v>
      </c>
      <c r="B3187" t="s">
        <v>43</v>
      </c>
      <c r="C3187">
        <v>6</v>
      </c>
      <c r="D3187" t="s">
        <v>11</v>
      </c>
      <c r="E3187" t="s">
        <v>2177</v>
      </c>
      <c r="F3187" t="s">
        <v>13</v>
      </c>
      <c r="G3187" t="s">
        <v>1996</v>
      </c>
      <c r="H3187" s="1">
        <v>0.3</v>
      </c>
      <c r="I3187" s="2">
        <v>42918</v>
      </c>
      <c r="J3187" t="s">
        <v>2178</v>
      </c>
      <c r="K3187" t="s">
        <v>73</v>
      </c>
      <c r="L3187">
        <v>60188</v>
      </c>
      <c r="M3187">
        <v>773</v>
      </c>
      <c r="N3187" t="s">
        <v>8123</v>
      </c>
      <c r="O3187">
        <v>-93</v>
      </c>
      <c r="P3187">
        <v>6</v>
      </c>
      <c r="Q3187" t="s">
        <v>75</v>
      </c>
      <c r="R3187" t="s">
        <v>8304</v>
      </c>
      <c r="S3187">
        <v>-92.8</v>
      </c>
      <c r="T3187">
        <v>382</v>
      </c>
      <c r="U3187" t="s">
        <v>19</v>
      </c>
      <c r="V3187" s="2">
        <v>42922</v>
      </c>
      <c r="W3187" t="s">
        <v>39</v>
      </c>
      <c r="X3187" t="s">
        <v>139</v>
      </c>
      <c r="Y3187" t="s">
        <v>24</v>
      </c>
    </row>
    <row r="3188" spans="1:25" hidden="1" x14ac:dyDescent="0.35">
      <c r="A3188">
        <v>4</v>
      </c>
      <c r="B3188" t="s">
        <v>43</v>
      </c>
      <c r="C3188">
        <v>6</v>
      </c>
      <c r="D3188" t="s">
        <v>26</v>
      </c>
      <c r="E3188" t="s">
        <v>2177</v>
      </c>
      <c r="F3188" t="s">
        <v>13</v>
      </c>
      <c r="G3188" t="s">
        <v>1996</v>
      </c>
      <c r="H3188" s="1">
        <v>0.2</v>
      </c>
      <c r="I3188" s="2">
        <v>42918</v>
      </c>
      <c r="J3188" t="s">
        <v>2178</v>
      </c>
      <c r="K3188" t="s">
        <v>73</v>
      </c>
      <c r="L3188">
        <v>60188</v>
      </c>
      <c r="M3188">
        <v>94</v>
      </c>
      <c r="N3188" t="s">
        <v>430</v>
      </c>
      <c r="O3188">
        <v>4</v>
      </c>
      <c r="P3188">
        <v>2</v>
      </c>
      <c r="Q3188" t="s">
        <v>75</v>
      </c>
      <c r="R3188" t="s">
        <v>8304</v>
      </c>
      <c r="S3188">
        <v>3.77</v>
      </c>
      <c r="T3188">
        <v>11</v>
      </c>
      <c r="U3188" t="s">
        <v>19</v>
      </c>
      <c r="V3188" s="2">
        <v>42922</v>
      </c>
      <c r="W3188" t="s">
        <v>39</v>
      </c>
      <c r="X3188" t="s">
        <v>139</v>
      </c>
      <c r="Y3188" t="s">
        <v>64</v>
      </c>
    </row>
    <row r="3189" spans="1:25" hidden="1" x14ac:dyDescent="0.35">
      <c r="A3189">
        <v>4</v>
      </c>
      <c r="B3189" t="s">
        <v>43</v>
      </c>
      <c r="C3189">
        <v>6</v>
      </c>
      <c r="D3189" t="s">
        <v>26</v>
      </c>
      <c r="E3189" t="s">
        <v>2177</v>
      </c>
      <c r="F3189" t="s">
        <v>13</v>
      </c>
      <c r="G3189" t="s">
        <v>1996</v>
      </c>
      <c r="H3189" s="1">
        <v>0.2</v>
      </c>
      <c r="I3189" s="2">
        <v>42918</v>
      </c>
      <c r="J3189" t="s">
        <v>2178</v>
      </c>
      <c r="K3189" t="s">
        <v>73</v>
      </c>
      <c r="L3189">
        <v>60188</v>
      </c>
      <c r="M3189">
        <v>100</v>
      </c>
      <c r="N3189" t="s">
        <v>614</v>
      </c>
      <c r="O3189">
        <v>49</v>
      </c>
      <c r="P3189">
        <v>3</v>
      </c>
      <c r="Q3189" t="s">
        <v>75</v>
      </c>
      <c r="R3189" t="s">
        <v>8304</v>
      </c>
      <c r="S3189">
        <v>48.99</v>
      </c>
      <c r="T3189">
        <v>436</v>
      </c>
      <c r="U3189" t="s">
        <v>19</v>
      </c>
      <c r="V3189" s="2">
        <v>42922</v>
      </c>
      <c r="W3189" t="s">
        <v>39</v>
      </c>
      <c r="X3189" t="s">
        <v>139</v>
      </c>
      <c r="Y3189" t="s">
        <v>42</v>
      </c>
    </row>
    <row r="3190" spans="1:25" hidden="1" x14ac:dyDescent="0.35">
      <c r="A3190">
        <v>4</v>
      </c>
      <c r="B3190" t="s">
        <v>43</v>
      </c>
      <c r="C3190">
        <v>6</v>
      </c>
      <c r="D3190" t="s">
        <v>26</v>
      </c>
      <c r="E3190" t="s">
        <v>2177</v>
      </c>
      <c r="F3190" t="s">
        <v>13</v>
      </c>
      <c r="G3190" t="s">
        <v>1996</v>
      </c>
      <c r="H3190" s="1">
        <v>0.2</v>
      </c>
      <c r="I3190" s="2">
        <v>42918</v>
      </c>
      <c r="J3190" t="s">
        <v>2178</v>
      </c>
      <c r="K3190" t="s">
        <v>73</v>
      </c>
      <c r="L3190">
        <v>60188</v>
      </c>
      <c r="M3190">
        <v>113</v>
      </c>
      <c r="N3190" t="s">
        <v>1051</v>
      </c>
      <c r="O3190">
        <v>6</v>
      </c>
      <c r="P3190">
        <v>5</v>
      </c>
      <c r="Q3190" t="s">
        <v>75</v>
      </c>
      <c r="R3190" t="s">
        <v>8304</v>
      </c>
      <c r="S3190">
        <v>6</v>
      </c>
      <c r="T3190">
        <v>69</v>
      </c>
      <c r="U3190" t="s">
        <v>19</v>
      </c>
      <c r="V3190" s="2">
        <v>42922</v>
      </c>
      <c r="W3190" t="s">
        <v>39</v>
      </c>
      <c r="X3190" t="s">
        <v>139</v>
      </c>
      <c r="Y3190" t="s">
        <v>42</v>
      </c>
    </row>
    <row r="3191" spans="1:25" hidden="1" x14ac:dyDescent="0.35">
      <c r="A3191">
        <v>4</v>
      </c>
      <c r="B3191" t="s">
        <v>43</v>
      </c>
      <c r="C3191">
        <v>6</v>
      </c>
      <c r="D3191" t="s">
        <v>26</v>
      </c>
      <c r="E3191" t="s">
        <v>99</v>
      </c>
      <c r="F3191" t="s">
        <v>13</v>
      </c>
      <c r="G3191" t="s">
        <v>7333</v>
      </c>
      <c r="H3191" s="1">
        <v>0.2</v>
      </c>
      <c r="I3191" s="2">
        <v>42893</v>
      </c>
      <c r="J3191" t="s">
        <v>7524</v>
      </c>
      <c r="K3191" t="s">
        <v>102</v>
      </c>
      <c r="L3191">
        <v>19143</v>
      </c>
      <c r="M3191">
        <v>245</v>
      </c>
      <c r="N3191" t="s">
        <v>3837</v>
      </c>
      <c r="O3191">
        <v>1</v>
      </c>
      <c r="P3191">
        <v>3</v>
      </c>
      <c r="Q3191" t="s">
        <v>104</v>
      </c>
      <c r="R3191" t="s">
        <v>8304</v>
      </c>
      <c r="S3191">
        <v>1</v>
      </c>
      <c r="T3191">
        <v>8</v>
      </c>
      <c r="U3191" t="s">
        <v>76</v>
      </c>
      <c r="V3191" s="2">
        <v>42897</v>
      </c>
      <c r="W3191" t="s">
        <v>39</v>
      </c>
      <c r="X3191" t="s">
        <v>105</v>
      </c>
      <c r="Y3191" t="s">
        <v>49</v>
      </c>
    </row>
    <row r="3192" spans="1:25" hidden="1" x14ac:dyDescent="0.35">
      <c r="A3192">
        <v>4</v>
      </c>
      <c r="B3192" t="s">
        <v>43</v>
      </c>
      <c r="C3192">
        <v>6</v>
      </c>
      <c r="D3192" t="s">
        <v>26</v>
      </c>
      <c r="E3192" t="s">
        <v>99</v>
      </c>
      <c r="F3192" t="s">
        <v>13</v>
      </c>
      <c r="G3192" t="s">
        <v>7333</v>
      </c>
      <c r="H3192" s="1">
        <v>0.2</v>
      </c>
      <c r="I3192" s="2">
        <v>42893</v>
      </c>
      <c r="J3192" t="s">
        <v>7524</v>
      </c>
      <c r="K3192" t="s">
        <v>102</v>
      </c>
      <c r="L3192">
        <v>19143</v>
      </c>
      <c r="M3192">
        <v>1802</v>
      </c>
      <c r="N3192" t="s">
        <v>3054</v>
      </c>
      <c r="O3192">
        <v>9</v>
      </c>
      <c r="P3192">
        <v>5</v>
      </c>
      <c r="Q3192" t="s">
        <v>104</v>
      </c>
      <c r="R3192" t="s">
        <v>8304</v>
      </c>
      <c r="S3192">
        <v>9.07</v>
      </c>
      <c r="T3192">
        <v>26</v>
      </c>
      <c r="U3192" t="s">
        <v>76</v>
      </c>
      <c r="V3192" s="2">
        <v>42897</v>
      </c>
      <c r="W3192" t="s">
        <v>39</v>
      </c>
      <c r="X3192" t="s">
        <v>105</v>
      </c>
      <c r="Y3192" t="s">
        <v>64</v>
      </c>
    </row>
    <row r="3193" spans="1:25" hidden="1" x14ac:dyDescent="0.35">
      <c r="A3193">
        <v>4</v>
      </c>
      <c r="B3193" t="s">
        <v>43</v>
      </c>
      <c r="C3193">
        <v>6</v>
      </c>
      <c r="D3193" t="s">
        <v>26</v>
      </c>
      <c r="E3193" t="s">
        <v>99</v>
      </c>
      <c r="F3193" t="s">
        <v>13</v>
      </c>
      <c r="G3193" t="s">
        <v>7333</v>
      </c>
      <c r="H3193" s="1">
        <v>0.7</v>
      </c>
      <c r="I3193" s="2">
        <v>42893</v>
      </c>
      <c r="J3193" t="s">
        <v>7524</v>
      </c>
      <c r="K3193" t="s">
        <v>102</v>
      </c>
      <c r="L3193">
        <v>19143</v>
      </c>
      <c r="M3193">
        <v>124</v>
      </c>
      <c r="N3193" t="s">
        <v>2993</v>
      </c>
      <c r="O3193">
        <v>-12</v>
      </c>
      <c r="P3193">
        <v>4</v>
      </c>
      <c r="Q3193" t="s">
        <v>104</v>
      </c>
      <c r="R3193" t="s">
        <v>8304</v>
      </c>
      <c r="S3193">
        <v>-12.21</v>
      </c>
      <c r="T3193">
        <v>18</v>
      </c>
      <c r="U3193" t="s">
        <v>76</v>
      </c>
      <c r="V3193" s="2">
        <v>42897</v>
      </c>
      <c r="W3193" t="s">
        <v>39</v>
      </c>
      <c r="X3193" t="s">
        <v>105</v>
      </c>
      <c r="Y3193" t="s">
        <v>54</v>
      </c>
    </row>
    <row r="3194" spans="1:25" hidden="1" x14ac:dyDescent="0.35">
      <c r="A3194">
        <v>5</v>
      </c>
      <c r="B3194" t="s">
        <v>25</v>
      </c>
      <c r="C3194">
        <v>3</v>
      </c>
      <c r="D3194" t="s">
        <v>26</v>
      </c>
      <c r="E3194" t="s">
        <v>99</v>
      </c>
      <c r="F3194" t="s">
        <v>13</v>
      </c>
      <c r="G3194" t="s">
        <v>443</v>
      </c>
      <c r="H3194" s="1">
        <v>0.2</v>
      </c>
      <c r="I3194" s="2">
        <v>42854</v>
      </c>
      <c r="J3194" t="s">
        <v>7349</v>
      </c>
      <c r="K3194" t="s">
        <v>102</v>
      </c>
      <c r="L3194">
        <v>19120</v>
      </c>
      <c r="M3194">
        <v>1745</v>
      </c>
      <c r="N3194" t="s">
        <v>3368</v>
      </c>
      <c r="O3194">
        <v>3</v>
      </c>
      <c r="P3194">
        <v>2</v>
      </c>
      <c r="Q3194" t="s">
        <v>104</v>
      </c>
      <c r="R3194" t="s">
        <v>8304</v>
      </c>
      <c r="S3194">
        <v>2.89</v>
      </c>
      <c r="T3194">
        <v>8</v>
      </c>
      <c r="U3194" t="s">
        <v>76</v>
      </c>
      <c r="V3194" s="2">
        <v>42859</v>
      </c>
      <c r="W3194" t="s">
        <v>20</v>
      </c>
      <c r="X3194" t="s">
        <v>105</v>
      </c>
      <c r="Y3194" t="s">
        <v>64</v>
      </c>
    </row>
    <row r="3195" spans="1:25" x14ac:dyDescent="0.35">
      <c r="A3195">
        <v>2</v>
      </c>
      <c r="B3195" t="s">
        <v>25</v>
      </c>
      <c r="C3195">
        <v>1</v>
      </c>
      <c r="D3195" t="s">
        <v>26</v>
      </c>
      <c r="E3195" t="s">
        <v>7880</v>
      </c>
      <c r="F3195" t="s">
        <v>13</v>
      </c>
      <c r="G3195" t="s">
        <v>2503</v>
      </c>
      <c r="H3195" s="1">
        <v>0.2</v>
      </c>
      <c r="I3195" s="2">
        <v>43082</v>
      </c>
      <c r="J3195" t="s">
        <v>7881</v>
      </c>
      <c r="K3195" t="s">
        <v>30</v>
      </c>
      <c r="L3195">
        <v>92592</v>
      </c>
      <c r="M3195">
        <v>134</v>
      </c>
      <c r="N3195" t="s">
        <v>817</v>
      </c>
      <c r="O3195">
        <v>10</v>
      </c>
      <c r="P3195">
        <v>5</v>
      </c>
      <c r="Q3195" t="s">
        <v>32</v>
      </c>
      <c r="R3195" t="s">
        <v>92</v>
      </c>
      <c r="S3195">
        <v>9.85</v>
      </c>
      <c r="T3195">
        <v>29</v>
      </c>
      <c r="U3195" t="s">
        <v>19</v>
      </c>
      <c r="V3195" s="2">
        <v>43084</v>
      </c>
      <c r="W3195" t="s">
        <v>130</v>
      </c>
      <c r="X3195" t="s">
        <v>34</v>
      </c>
      <c r="Y3195" t="s">
        <v>54</v>
      </c>
    </row>
    <row r="3196" spans="1:25" x14ac:dyDescent="0.35">
      <c r="A3196">
        <v>2</v>
      </c>
      <c r="B3196" t="s">
        <v>25</v>
      </c>
      <c r="C3196">
        <v>1</v>
      </c>
      <c r="D3196" t="s">
        <v>50</v>
      </c>
      <c r="E3196" t="s">
        <v>7880</v>
      </c>
      <c r="F3196" t="s">
        <v>13</v>
      </c>
      <c r="G3196" t="s">
        <v>2503</v>
      </c>
      <c r="H3196" s="1">
        <v>0</v>
      </c>
      <c r="I3196" s="2">
        <v>43082</v>
      </c>
      <c r="J3196" t="s">
        <v>7881</v>
      </c>
      <c r="K3196" t="s">
        <v>30</v>
      </c>
      <c r="L3196">
        <v>92592</v>
      </c>
      <c r="M3196">
        <v>1084</v>
      </c>
      <c r="N3196" t="s">
        <v>5028</v>
      </c>
      <c r="O3196">
        <v>15</v>
      </c>
      <c r="P3196">
        <v>1</v>
      </c>
      <c r="Q3196" t="s">
        <v>32</v>
      </c>
      <c r="R3196" t="s">
        <v>92</v>
      </c>
      <c r="S3196">
        <v>15.22</v>
      </c>
      <c r="T3196">
        <v>36</v>
      </c>
      <c r="U3196" t="s">
        <v>19</v>
      </c>
      <c r="V3196" s="2">
        <v>43084</v>
      </c>
      <c r="W3196" t="s">
        <v>130</v>
      </c>
      <c r="X3196" t="s">
        <v>34</v>
      </c>
      <c r="Y3196" t="s">
        <v>113</v>
      </c>
    </row>
    <row r="3197" spans="1:25" x14ac:dyDescent="0.35">
      <c r="A3197">
        <v>2</v>
      </c>
      <c r="B3197" t="s">
        <v>25</v>
      </c>
      <c r="C3197">
        <v>1</v>
      </c>
      <c r="D3197" t="s">
        <v>50</v>
      </c>
      <c r="E3197" t="s">
        <v>7880</v>
      </c>
      <c r="F3197" t="s">
        <v>13</v>
      </c>
      <c r="G3197" t="s">
        <v>2503</v>
      </c>
      <c r="H3197" s="1">
        <v>0</v>
      </c>
      <c r="I3197" s="2">
        <v>43082</v>
      </c>
      <c r="J3197" t="s">
        <v>7881</v>
      </c>
      <c r="K3197" t="s">
        <v>30</v>
      </c>
      <c r="L3197">
        <v>92592</v>
      </c>
      <c r="M3197">
        <v>1017</v>
      </c>
      <c r="N3197" t="s">
        <v>284</v>
      </c>
      <c r="O3197">
        <v>27</v>
      </c>
      <c r="P3197">
        <v>5</v>
      </c>
      <c r="Q3197" t="s">
        <v>32</v>
      </c>
      <c r="R3197" t="s">
        <v>92</v>
      </c>
      <c r="S3197">
        <v>27.37</v>
      </c>
      <c r="T3197">
        <v>249</v>
      </c>
      <c r="U3197" t="s">
        <v>19</v>
      </c>
      <c r="V3197" s="2">
        <v>43084</v>
      </c>
      <c r="W3197" t="s">
        <v>130</v>
      </c>
      <c r="X3197" t="s">
        <v>34</v>
      </c>
      <c r="Y3197" t="s">
        <v>113</v>
      </c>
    </row>
    <row r="3198" spans="1:25" x14ac:dyDescent="0.35">
      <c r="A3198">
        <v>2</v>
      </c>
      <c r="B3198" t="s">
        <v>25</v>
      </c>
      <c r="C3198">
        <v>1</v>
      </c>
      <c r="D3198" t="s">
        <v>50</v>
      </c>
      <c r="E3198" t="s">
        <v>7880</v>
      </c>
      <c r="F3198" t="s">
        <v>13</v>
      </c>
      <c r="G3198" t="s">
        <v>2503</v>
      </c>
      <c r="H3198" s="1">
        <v>0.2</v>
      </c>
      <c r="I3198" s="2">
        <v>43082</v>
      </c>
      <c r="J3198" t="s">
        <v>7881</v>
      </c>
      <c r="K3198" t="s">
        <v>30</v>
      </c>
      <c r="L3198">
        <v>92592</v>
      </c>
      <c r="M3198">
        <v>1286</v>
      </c>
      <c r="N3198" t="s">
        <v>6772</v>
      </c>
      <c r="O3198">
        <v>49</v>
      </c>
      <c r="P3198">
        <v>3</v>
      </c>
      <c r="Q3198" t="s">
        <v>32</v>
      </c>
      <c r="R3198" t="s">
        <v>92</v>
      </c>
      <c r="S3198">
        <v>49.44</v>
      </c>
      <c r="T3198">
        <v>494</v>
      </c>
      <c r="U3198" t="s">
        <v>19</v>
      </c>
      <c r="V3198" s="2">
        <v>43084</v>
      </c>
      <c r="W3198" t="s">
        <v>130</v>
      </c>
      <c r="X3198" t="s">
        <v>34</v>
      </c>
      <c r="Y3198" t="s">
        <v>52</v>
      </c>
    </row>
    <row r="3199" spans="1:25" x14ac:dyDescent="0.35">
      <c r="A3199">
        <v>4</v>
      </c>
      <c r="B3199" t="s">
        <v>43</v>
      </c>
      <c r="C3199">
        <v>6</v>
      </c>
      <c r="D3199" t="s">
        <v>50</v>
      </c>
      <c r="E3199" t="s">
        <v>572</v>
      </c>
      <c r="F3199" t="s">
        <v>13</v>
      </c>
      <c r="G3199" t="s">
        <v>6844</v>
      </c>
      <c r="H3199" s="1">
        <v>0.2</v>
      </c>
      <c r="I3199" s="2">
        <v>42978</v>
      </c>
      <c r="J3199" t="s">
        <v>7793</v>
      </c>
      <c r="K3199" t="s">
        <v>30</v>
      </c>
      <c r="L3199">
        <v>92037</v>
      </c>
      <c r="M3199">
        <v>1577</v>
      </c>
      <c r="N3199" t="s">
        <v>4980</v>
      </c>
      <c r="O3199">
        <v>42</v>
      </c>
      <c r="P3199">
        <v>5</v>
      </c>
      <c r="Q3199" t="s">
        <v>32</v>
      </c>
      <c r="R3199" t="s">
        <v>8304</v>
      </c>
      <c r="S3199">
        <v>41.7</v>
      </c>
      <c r="T3199">
        <v>556</v>
      </c>
      <c r="U3199" t="s">
        <v>76</v>
      </c>
      <c r="V3199" s="2">
        <v>42982</v>
      </c>
      <c r="W3199" t="s">
        <v>39</v>
      </c>
      <c r="X3199" t="s">
        <v>34</v>
      </c>
      <c r="Y3199" t="s">
        <v>52</v>
      </c>
    </row>
    <row r="3200" spans="1:25" hidden="1" x14ac:dyDescent="0.35">
      <c r="A3200">
        <v>4</v>
      </c>
      <c r="B3200" t="s">
        <v>43</v>
      </c>
      <c r="C3200">
        <v>6</v>
      </c>
      <c r="D3200" t="s">
        <v>50</v>
      </c>
      <c r="E3200" t="s">
        <v>122</v>
      </c>
      <c r="F3200" t="s">
        <v>13</v>
      </c>
      <c r="G3200" t="s">
        <v>1054</v>
      </c>
      <c r="H3200" s="1">
        <v>0.2</v>
      </c>
      <c r="I3200" s="2">
        <v>42816</v>
      </c>
      <c r="J3200" t="s">
        <v>1055</v>
      </c>
      <c r="K3200" t="s">
        <v>73</v>
      </c>
      <c r="L3200">
        <v>77041</v>
      </c>
      <c r="M3200">
        <v>1605</v>
      </c>
      <c r="N3200" t="s">
        <v>150</v>
      </c>
      <c r="O3200">
        <v>5</v>
      </c>
      <c r="P3200">
        <v>1</v>
      </c>
      <c r="Q3200" t="s">
        <v>75</v>
      </c>
      <c r="R3200" t="s">
        <v>92</v>
      </c>
      <c r="S3200">
        <v>5.29</v>
      </c>
      <c r="T3200">
        <v>18</v>
      </c>
      <c r="U3200" t="s">
        <v>19</v>
      </c>
      <c r="V3200" s="2">
        <v>42820</v>
      </c>
      <c r="W3200" t="s">
        <v>39</v>
      </c>
      <c r="X3200" t="s">
        <v>77</v>
      </c>
      <c r="Y3200" t="s">
        <v>113</v>
      </c>
    </row>
    <row r="3201" spans="1:25" hidden="1" x14ac:dyDescent="0.35">
      <c r="A3201">
        <v>4</v>
      </c>
      <c r="B3201" t="s">
        <v>43</v>
      </c>
      <c r="C3201">
        <v>6</v>
      </c>
      <c r="D3201" t="s">
        <v>26</v>
      </c>
      <c r="E3201" t="s">
        <v>122</v>
      </c>
      <c r="F3201" t="s">
        <v>13</v>
      </c>
      <c r="G3201" t="s">
        <v>1054</v>
      </c>
      <c r="H3201" s="1">
        <v>0.2</v>
      </c>
      <c r="I3201" s="2">
        <v>42816</v>
      </c>
      <c r="J3201" t="s">
        <v>1055</v>
      </c>
      <c r="K3201" t="s">
        <v>73</v>
      </c>
      <c r="L3201">
        <v>77041</v>
      </c>
      <c r="M3201">
        <v>418</v>
      </c>
      <c r="N3201" t="s">
        <v>1056</v>
      </c>
      <c r="O3201">
        <v>-26</v>
      </c>
      <c r="P3201">
        <v>2</v>
      </c>
      <c r="Q3201" t="s">
        <v>75</v>
      </c>
      <c r="R3201" t="s">
        <v>92</v>
      </c>
      <c r="S3201">
        <v>-25.91</v>
      </c>
      <c r="T3201">
        <v>130</v>
      </c>
      <c r="U3201" t="s">
        <v>19</v>
      </c>
      <c r="V3201" s="2">
        <v>42820</v>
      </c>
      <c r="W3201" t="s">
        <v>39</v>
      </c>
      <c r="X3201" t="s">
        <v>77</v>
      </c>
      <c r="Y3201" t="s">
        <v>42</v>
      </c>
    </row>
    <row r="3202" spans="1:25" hidden="1" x14ac:dyDescent="0.35">
      <c r="A3202">
        <v>4</v>
      </c>
      <c r="B3202" t="s">
        <v>43</v>
      </c>
      <c r="C3202">
        <v>6</v>
      </c>
      <c r="D3202" t="s">
        <v>26</v>
      </c>
      <c r="E3202" t="s">
        <v>122</v>
      </c>
      <c r="F3202" t="s">
        <v>13</v>
      </c>
      <c r="G3202" t="s">
        <v>1054</v>
      </c>
      <c r="H3202" s="1">
        <v>0.8</v>
      </c>
      <c r="I3202" s="2">
        <v>42816</v>
      </c>
      <c r="J3202" t="s">
        <v>1055</v>
      </c>
      <c r="K3202" t="s">
        <v>73</v>
      </c>
      <c r="L3202">
        <v>77041</v>
      </c>
      <c r="M3202">
        <v>1845</v>
      </c>
      <c r="N3202" t="s">
        <v>1057</v>
      </c>
      <c r="O3202">
        <v>-21</v>
      </c>
      <c r="P3202">
        <v>9</v>
      </c>
      <c r="Q3202" t="s">
        <v>75</v>
      </c>
      <c r="R3202" t="s">
        <v>92</v>
      </c>
      <c r="S3202">
        <v>-21.17</v>
      </c>
      <c r="T3202">
        <v>14</v>
      </c>
      <c r="U3202" t="s">
        <v>19</v>
      </c>
      <c r="V3202" s="2">
        <v>42820</v>
      </c>
      <c r="W3202" t="s">
        <v>39</v>
      </c>
      <c r="X3202" t="s">
        <v>77</v>
      </c>
      <c r="Y3202" t="s">
        <v>54</v>
      </c>
    </row>
    <row r="3203" spans="1:25" x14ac:dyDescent="0.35">
      <c r="A3203">
        <v>1</v>
      </c>
      <c r="B3203" t="s">
        <v>10</v>
      </c>
      <c r="C3203">
        <v>1</v>
      </c>
      <c r="D3203" t="s">
        <v>11</v>
      </c>
      <c r="E3203" t="s">
        <v>27</v>
      </c>
      <c r="F3203" t="s">
        <v>13</v>
      </c>
      <c r="G3203" t="s">
        <v>5276</v>
      </c>
      <c r="H3203" s="1">
        <v>0</v>
      </c>
      <c r="I3203" s="2">
        <v>42769</v>
      </c>
      <c r="J3203" t="s">
        <v>5277</v>
      </c>
      <c r="K3203" t="s">
        <v>30</v>
      </c>
      <c r="L3203">
        <v>90008</v>
      </c>
      <c r="M3203">
        <v>789</v>
      </c>
      <c r="N3203" t="s">
        <v>5278</v>
      </c>
      <c r="O3203">
        <v>41</v>
      </c>
      <c r="P3203">
        <v>4</v>
      </c>
      <c r="Q3203" t="s">
        <v>32</v>
      </c>
      <c r="R3203" t="s">
        <v>8304</v>
      </c>
      <c r="S3203">
        <v>41.08</v>
      </c>
      <c r="T3203">
        <v>137</v>
      </c>
      <c r="U3203" t="s">
        <v>33</v>
      </c>
      <c r="V3203" s="2">
        <v>42770</v>
      </c>
      <c r="W3203" t="s">
        <v>130</v>
      </c>
      <c r="X3203" t="s">
        <v>34</v>
      </c>
      <c r="Y3203" t="s">
        <v>47</v>
      </c>
    </row>
    <row r="3204" spans="1:25" hidden="1" x14ac:dyDescent="0.35">
      <c r="A3204">
        <v>6</v>
      </c>
      <c r="B3204" t="s">
        <v>10</v>
      </c>
      <c r="C3204">
        <v>6</v>
      </c>
      <c r="D3204" t="s">
        <v>26</v>
      </c>
      <c r="E3204" t="s">
        <v>672</v>
      </c>
      <c r="F3204" t="s">
        <v>13</v>
      </c>
      <c r="G3204" t="s">
        <v>1844</v>
      </c>
      <c r="H3204" s="1">
        <v>0</v>
      </c>
      <c r="I3204" s="2">
        <v>43089</v>
      </c>
      <c r="J3204" t="s">
        <v>4290</v>
      </c>
      <c r="K3204" t="s">
        <v>16</v>
      </c>
      <c r="L3204">
        <v>22204</v>
      </c>
      <c r="M3204">
        <v>39</v>
      </c>
      <c r="N3204" t="s">
        <v>3323</v>
      </c>
      <c r="O3204">
        <v>11</v>
      </c>
      <c r="P3204">
        <v>3</v>
      </c>
      <c r="Q3204" t="s">
        <v>18</v>
      </c>
      <c r="R3204" t="s">
        <v>8304</v>
      </c>
      <c r="S3204">
        <v>10.88</v>
      </c>
      <c r="T3204">
        <v>36</v>
      </c>
      <c r="U3204" t="s">
        <v>19</v>
      </c>
      <c r="V3204" s="2">
        <v>43095</v>
      </c>
      <c r="W3204" t="s">
        <v>39</v>
      </c>
      <c r="X3204" t="s">
        <v>205</v>
      </c>
      <c r="Y3204" t="s">
        <v>56</v>
      </c>
    </row>
    <row r="3205" spans="1:25" hidden="1" x14ac:dyDescent="0.35">
      <c r="A3205">
        <v>3</v>
      </c>
      <c r="B3205" t="s">
        <v>25</v>
      </c>
      <c r="C3205">
        <v>1</v>
      </c>
      <c r="D3205" t="s">
        <v>11</v>
      </c>
      <c r="E3205" t="s">
        <v>906</v>
      </c>
      <c r="F3205" t="s">
        <v>13</v>
      </c>
      <c r="G3205" t="s">
        <v>5260</v>
      </c>
      <c r="H3205" s="1">
        <v>0.2</v>
      </c>
      <c r="I3205" s="2">
        <v>43069</v>
      </c>
      <c r="J3205" t="s">
        <v>5261</v>
      </c>
      <c r="K3205" t="s">
        <v>16</v>
      </c>
      <c r="L3205">
        <v>28540</v>
      </c>
      <c r="M3205">
        <v>482</v>
      </c>
      <c r="N3205" t="s">
        <v>1506</v>
      </c>
      <c r="O3205">
        <v>1</v>
      </c>
      <c r="P3205">
        <v>2</v>
      </c>
      <c r="Q3205" t="s">
        <v>18</v>
      </c>
      <c r="R3205" t="s">
        <v>8304</v>
      </c>
      <c r="S3205">
        <v>1.07</v>
      </c>
      <c r="T3205">
        <v>17</v>
      </c>
      <c r="U3205" t="s">
        <v>33</v>
      </c>
      <c r="V3205" s="2">
        <v>43072</v>
      </c>
      <c r="W3205" t="s">
        <v>130</v>
      </c>
      <c r="X3205" t="s">
        <v>63</v>
      </c>
      <c r="Y3205" t="s">
        <v>47</v>
      </c>
    </row>
    <row r="3206" spans="1:25" hidden="1" x14ac:dyDescent="0.35">
      <c r="A3206">
        <v>4</v>
      </c>
      <c r="B3206" t="s">
        <v>25</v>
      </c>
      <c r="C3206">
        <v>3</v>
      </c>
      <c r="D3206" t="s">
        <v>50</v>
      </c>
      <c r="E3206" t="s">
        <v>99</v>
      </c>
      <c r="F3206" t="s">
        <v>13</v>
      </c>
      <c r="G3206" t="s">
        <v>6880</v>
      </c>
      <c r="H3206" s="1">
        <v>0.2</v>
      </c>
      <c r="I3206" s="2">
        <v>42906</v>
      </c>
      <c r="J3206" t="s">
        <v>7732</v>
      </c>
      <c r="K3206" t="s">
        <v>102</v>
      </c>
      <c r="L3206">
        <v>19134</v>
      </c>
      <c r="M3206">
        <v>1330</v>
      </c>
      <c r="N3206" t="s">
        <v>4839</v>
      </c>
      <c r="O3206">
        <v>92</v>
      </c>
      <c r="P3206">
        <v>2</v>
      </c>
      <c r="Q3206" t="s">
        <v>104</v>
      </c>
      <c r="R3206" t="s">
        <v>8304</v>
      </c>
      <c r="S3206">
        <v>92</v>
      </c>
      <c r="T3206">
        <v>320</v>
      </c>
      <c r="U3206" t="s">
        <v>76</v>
      </c>
      <c r="V3206" s="2">
        <v>42910</v>
      </c>
      <c r="W3206" t="s">
        <v>20</v>
      </c>
      <c r="X3206" t="s">
        <v>105</v>
      </c>
      <c r="Y3206" t="s">
        <v>113</v>
      </c>
    </row>
    <row r="3207" spans="1:25" hidden="1" x14ac:dyDescent="0.35">
      <c r="A3207">
        <v>5</v>
      </c>
      <c r="B3207" t="s">
        <v>43</v>
      </c>
      <c r="C3207">
        <v>6</v>
      </c>
      <c r="D3207" t="s">
        <v>11</v>
      </c>
      <c r="E3207" t="s">
        <v>237</v>
      </c>
      <c r="F3207" t="s">
        <v>13</v>
      </c>
      <c r="G3207" t="s">
        <v>2354</v>
      </c>
      <c r="H3207" s="1">
        <v>0</v>
      </c>
      <c r="I3207" s="2">
        <v>42999</v>
      </c>
      <c r="J3207" t="s">
        <v>2493</v>
      </c>
      <c r="K3207" t="s">
        <v>16</v>
      </c>
      <c r="L3207">
        <v>29203</v>
      </c>
      <c r="M3207">
        <v>740</v>
      </c>
      <c r="N3207" t="s">
        <v>1965</v>
      </c>
      <c r="O3207">
        <v>423</v>
      </c>
      <c r="P3207">
        <v>4</v>
      </c>
      <c r="Q3207" t="s">
        <v>18</v>
      </c>
      <c r="R3207" t="s">
        <v>8304</v>
      </c>
      <c r="S3207">
        <v>422.51</v>
      </c>
      <c r="T3207">
        <v>1690</v>
      </c>
      <c r="U3207" t="s">
        <v>19</v>
      </c>
      <c r="V3207" s="2">
        <v>43004</v>
      </c>
      <c r="W3207" t="s">
        <v>39</v>
      </c>
      <c r="X3207" t="s">
        <v>240</v>
      </c>
      <c r="Y3207" t="s">
        <v>24</v>
      </c>
    </row>
    <row r="3208" spans="1:25" hidden="1" x14ac:dyDescent="0.35">
      <c r="A3208">
        <v>5</v>
      </c>
      <c r="B3208" t="s">
        <v>43</v>
      </c>
      <c r="C3208">
        <v>6</v>
      </c>
      <c r="D3208" t="s">
        <v>26</v>
      </c>
      <c r="E3208" t="s">
        <v>237</v>
      </c>
      <c r="F3208" t="s">
        <v>13</v>
      </c>
      <c r="G3208" t="s">
        <v>2354</v>
      </c>
      <c r="H3208" s="1">
        <v>0</v>
      </c>
      <c r="I3208" s="2">
        <v>42999</v>
      </c>
      <c r="J3208" t="s">
        <v>2493</v>
      </c>
      <c r="K3208" t="s">
        <v>16</v>
      </c>
      <c r="L3208">
        <v>29203</v>
      </c>
      <c r="M3208">
        <v>134</v>
      </c>
      <c r="N3208" t="s">
        <v>817</v>
      </c>
      <c r="O3208">
        <v>7</v>
      </c>
      <c r="P3208">
        <v>2</v>
      </c>
      <c r="Q3208" t="s">
        <v>18</v>
      </c>
      <c r="R3208" t="s">
        <v>8304</v>
      </c>
      <c r="S3208">
        <v>6.86</v>
      </c>
      <c r="T3208">
        <v>15</v>
      </c>
      <c r="U3208" t="s">
        <v>19</v>
      </c>
      <c r="V3208" s="2">
        <v>43004</v>
      </c>
      <c r="W3208" t="s">
        <v>39</v>
      </c>
      <c r="X3208" t="s">
        <v>240</v>
      </c>
      <c r="Y3208" t="s">
        <v>54</v>
      </c>
    </row>
    <row r="3209" spans="1:25" hidden="1" x14ac:dyDescent="0.35">
      <c r="A3209">
        <v>5</v>
      </c>
      <c r="B3209" t="s">
        <v>43</v>
      </c>
      <c r="C3209">
        <v>6</v>
      </c>
      <c r="D3209" t="s">
        <v>26</v>
      </c>
      <c r="E3209" t="s">
        <v>237</v>
      </c>
      <c r="F3209" t="s">
        <v>13</v>
      </c>
      <c r="G3209" t="s">
        <v>2354</v>
      </c>
      <c r="H3209" s="1">
        <v>0</v>
      </c>
      <c r="I3209" s="2">
        <v>42999</v>
      </c>
      <c r="J3209" t="s">
        <v>2493</v>
      </c>
      <c r="K3209" t="s">
        <v>16</v>
      </c>
      <c r="L3209">
        <v>29203</v>
      </c>
      <c r="M3209">
        <v>1589</v>
      </c>
      <c r="N3209" t="s">
        <v>8276</v>
      </c>
      <c r="O3209">
        <v>57</v>
      </c>
      <c r="P3209">
        <v>2</v>
      </c>
      <c r="Q3209" t="s">
        <v>18</v>
      </c>
      <c r="R3209" t="s">
        <v>8304</v>
      </c>
      <c r="S3209">
        <v>57.32</v>
      </c>
      <c r="T3209">
        <v>122</v>
      </c>
      <c r="U3209" t="s">
        <v>19</v>
      </c>
      <c r="V3209" s="2">
        <v>43004</v>
      </c>
      <c r="W3209" t="s">
        <v>39</v>
      </c>
      <c r="X3209" t="s">
        <v>240</v>
      </c>
      <c r="Y3209" t="s">
        <v>119</v>
      </c>
    </row>
    <row r="3210" spans="1:25" hidden="1" x14ac:dyDescent="0.35">
      <c r="A3210">
        <v>5</v>
      </c>
      <c r="B3210" t="s">
        <v>43</v>
      </c>
      <c r="C3210">
        <v>6</v>
      </c>
      <c r="D3210" t="s">
        <v>26</v>
      </c>
      <c r="E3210" t="s">
        <v>237</v>
      </c>
      <c r="F3210" t="s">
        <v>13</v>
      </c>
      <c r="G3210" t="s">
        <v>2354</v>
      </c>
      <c r="H3210" s="1">
        <v>0</v>
      </c>
      <c r="I3210" s="2">
        <v>42999</v>
      </c>
      <c r="J3210" t="s">
        <v>2493</v>
      </c>
      <c r="K3210" t="s">
        <v>16</v>
      </c>
      <c r="L3210">
        <v>29203</v>
      </c>
      <c r="M3210">
        <v>636</v>
      </c>
      <c r="N3210" t="s">
        <v>3111</v>
      </c>
      <c r="O3210">
        <v>6</v>
      </c>
      <c r="P3210">
        <v>2</v>
      </c>
      <c r="Q3210" t="s">
        <v>18</v>
      </c>
      <c r="R3210" t="s">
        <v>8304</v>
      </c>
      <c r="S3210">
        <v>6.4</v>
      </c>
      <c r="T3210">
        <v>64</v>
      </c>
      <c r="U3210" t="s">
        <v>19</v>
      </c>
      <c r="V3210" s="2">
        <v>43004</v>
      </c>
      <c r="W3210" t="s">
        <v>39</v>
      </c>
      <c r="X3210" t="s">
        <v>240</v>
      </c>
      <c r="Y3210" t="s">
        <v>42</v>
      </c>
    </row>
    <row r="3211" spans="1:25" hidden="1" x14ac:dyDescent="0.35">
      <c r="A3211">
        <v>5</v>
      </c>
      <c r="B3211" t="s">
        <v>43</v>
      </c>
      <c r="C3211">
        <v>6</v>
      </c>
      <c r="D3211" t="s">
        <v>26</v>
      </c>
      <c r="E3211" t="s">
        <v>237</v>
      </c>
      <c r="F3211" t="s">
        <v>13</v>
      </c>
      <c r="G3211" t="s">
        <v>2354</v>
      </c>
      <c r="H3211" s="1">
        <v>0</v>
      </c>
      <c r="I3211" s="2">
        <v>42999</v>
      </c>
      <c r="J3211" t="s">
        <v>2493</v>
      </c>
      <c r="K3211" t="s">
        <v>16</v>
      </c>
      <c r="L3211">
        <v>29203</v>
      </c>
      <c r="M3211">
        <v>1724</v>
      </c>
      <c r="N3211" t="s">
        <v>2898</v>
      </c>
      <c r="O3211">
        <v>12</v>
      </c>
      <c r="P3211">
        <v>4</v>
      </c>
      <c r="Q3211" t="s">
        <v>18</v>
      </c>
      <c r="R3211" t="s">
        <v>8304</v>
      </c>
      <c r="S3211">
        <v>11.72</v>
      </c>
      <c r="T3211">
        <v>24</v>
      </c>
      <c r="U3211" t="s">
        <v>19</v>
      </c>
      <c r="V3211" s="2">
        <v>43004</v>
      </c>
      <c r="W3211" t="s">
        <v>39</v>
      </c>
      <c r="X3211" t="s">
        <v>240</v>
      </c>
      <c r="Y3211" t="s">
        <v>64</v>
      </c>
    </row>
    <row r="3212" spans="1:25" hidden="1" x14ac:dyDescent="0.35">
      <c r="A3212">
        <v>5</v>
      </c>
      <c r="B3212" t="s">
        <v>43</v>
      </c>
      <c r="C3212">
        <v>6</v>
      </c>
      <c r="D3212" t="s">
        <v>26</v>
      </c>
      <c r="E3212" t="s">
        <v>237</v>
      </c>
      <c r="F3212" t="s">
        <v>13</v>
      </c>
      <c r="G3212" t="s">
        <v>2354</v>
      </c>
      <c r="H3212" s="1">
        <v>0</v>
      </c>
      <c r="I3212" s="2">
        <v>42999</v>
      </c>
      <c r="J3212" t="s">
        <v>2493</v>
      </c>
      <c r="K3212" t="s">
        <v>16</v>
      </c>
      <c r="L3212">
        <v>29203</v>
      </c>
      <c r="M3212">
        <v>1339</v>
      </c>
      <c r="N3212" t="s">
        <v>1333</v>
      </c>
      <c r="O3212">
        <v>24</v>
      </c>
      <c r="P3212">
        <v>7</v>
      </c>
      <c r="Q3212" t="s">
        <v>18</v>
      </c>
      <c r="R3212" t="s">
        <v>8304</v>
      </c>
      <c r="S3212">
        <v>24.07</v>
      </c>
      <c r="T3212">
        <v>86</v>
      </c>
      <c r="U3212" t="s">
        <v>19</v>
      </c>
      <c r="V3212" s="2">
        <v>43004</v>
      </c>
      <c r="W3212" t="s">
        <v>39</v>
      </c>
      <c r="X3212" t="s">
        <v>240</v>
      </c>
      <c r="Y3212" t="s">
        <v>42</v>
      </c>
    </row>
    <row r="3213" spans="1:25" hidden="1" x14ac:dyDescent="0.35">
      <c r="A3213">
        <v>5</v>
      </c>
      <c r="B3213" t="s">
        <v>43</v>
      </c>
      <c r="C3213">
        <v>6</v>
      </c>
      <c r="D3213" t="s">
        <v>26</v>
      </c>
      <c r="E3213" t="s">
        <v>237</v>
      </c>
      <c r="F3213" t="s">
        <v>13</v>
      </c>
      <c r="G3213" t="s">
        <v>2354</v>
      </c>
      <c r="H3213" s="1">
        <v>0</v>
      </c>
      <c r="I3213" s="2">
        <v>42999</v>
      </c>
      <c r="J3213" t="s">
        <v>2493</v>
      </c>
      <c r="K3213" t="s">
        <v>16</v>
      </c>
      <c r="L3213">
        <v>29203</v>
      </c>
      <c r="M3213">
        <v>1526</v>
      </c>
      <c r="N3213" t="s">
        <v>8143</v>
      </c>
      <c r="O3213">
        <v>18</v>
      </c>
      <c r="P3213">
        <v>8</v>
      </c>
      <c r="Q3213" t="s">
        <v>18</v>
      </c>
      <c r="R3213" t="s">
        <v>8304</v>
      </c>
      <c r="S3213">
        <v>17.760000000000002</v>
      </c>
      <c r="T3213">
        <v>888</v>
      </c>
      <c r="U3213" t="s">
        <v>19</v>
      </c>
      <c r="V3213" s="2">
        <v>43004</v>
      </c>
      <c r="W3213" t="s">
        <v>39</v>
      </c>
      <c r="X3213" t="s">
        <v>240</v>
      </c>
      <c r="Y3213" t="s">
        <v>42</v>
      </c>
    </row>
    <row r="3214" spans="1:25" hidden="1" x14ac:dyDescent="0.35">
      <c r="A3214">
        <v>5</v>
      </c>
      <c r="B3214" t="s">
        <v>43</v>
      </c>
      <c r="C3214">
        <v>6</v>
      </c>
      <c r="D3214" t="s">
        <v>50</v>
      </c>
      <c r="E3214" t="s">
        <v>237</v>
      </c>
      <c r="F3214" t="s">
        <v>13</v>
      </c>
      <c r="G3214" t="s">
        <v>2354</v>
      </c>
      <c r="H3214" s="1">
        <v>0</v>
      </c>
      <c r="I3214" s="2">
        <v>42999</v>
      </c>
      <c r="J3214" t="s">
        <v>2493</v>
      </c>
      <c r="K3214" t="s">
        <v>16</v>
      </c>
      <c r="L3214">
        <v>29203</v>
      </c>
      <c r="M3214">
        <v>778</v>
      </c>
      <c r="N3214" t="s">
        <v>1219</v>
      </c>
      <c r="O3214">
        <v>33</v>
      </c>
      <c r="P3214">
        <v>3</v>
      </c>
      <c r="Q3214" t="s">
        <v>18</v>
      </c>
      <c r="R3214" t="s">
        <v>8304</v>
      </c>
      <c r="S3214">
        <v>32.979999999999997</v>
      </c>
      <c r="T3214">
        <v>114</v>
      </c>
      <c r="U3214" t="s">
        <v>19</v>
      </c>
      <c r="V3214" s="2">
        <v>43004</v>
      </c>
      <c r="W3214" t="s">
        <v>39</v>
      </c>
      <c r="X3214" t="s">
        <v>240</v>
      </c>
      <c r="Y3214" t="s">
        <v>52</v>
      </c>
    </row>
    <row r="3215" spans="1:25" hidden="1" x14ac:dyDescent="0.35">
      <c r="A3215">
        <v>5</v>
      </c>
      <c r="B3215" t="s">
        <v>43</v>
      </c>
      <c r="C3215">
        <v>6</v>
      </c>
      <c r="D3215" t="s">
        <v>50</v>
      </c>
      <c r="E3215" t="s">
        <v>237</v>
      </c>
      <c r="F3215" t="s">
        <v>13</v>
      </c>
      <c r="G3215" t="s">
        <v>2354</v>
      </c>
      <c r="H3215" s="1">
        <v>0</v>
      </c>
      <c r="I3215" s="2">
        <v>42999</v>
      </c>
      <c r="J3215" t="s">
        <v>2493</v>
      </c>
      <c r="K3215" t="s">
        <v>16</v>
      </c>
      <c r="L3215">
        <v>29203</v>
      </c>
      <c r="M3215">
        <v>885</v>
      </c>
      <c r="N3215" t="s">
        <v>4805</v>
      </c>
      <c r="O3215">
        <v>176</v>
      </c>
      <c r="P3215">
        <v>5</v>
      </c>
      <c r="Q3215" t="s">
        <v>18</v>
      </c>
      <c r="R3215" t="s">
        <v>8304</v>
      </c>
      <c r="S3215">
        <v>176.39</v>
      </c>
      <c r="T3215">
        <v>630</v>
      </c>
      <c r="U3215" t="s">
        <v>19</v>
      </c>
      <c r="V3215" s="2">
        <v>43004</v>
      </c>
      <c r="W3215" t="s">
        <v>39</v>
      </c>
      <c r="X3215" t="s">
        <v>240</v>
      </c>
      <c r="Y3215" t="s">
        <v>52</v>
      </c>
    </row>
    <row r="3216" spans="1:25" x14ac:dyDescent="0.35">
      <c r="A3216">
        <v>5</v>
      </c>
      <c r="B3216" t="s">
        <v>43</v>
      </c>
      <c r="C3216">
        <v>6</v>
      </c>
      <c r="D3216" t="s">
        <v>26</v>
      </c>
      <c r="E3216" t="s">
        <v>27</v>
      </c>
      <c r="F3216" t="s">
        <v>13</v>
      </c>
      <c r="G3216" t="s">
        <v>1823</v>
      </c>
      <c r="H3216" s="1">
        <v>0</v>
      </c>
      <c r="I3216" s="2">
        <v>43093</v>
      </c>
      <c r="J3216" t="s">
        <v>4559</v>
      </c>
      <c r="K3216" t="s">
        <v>30</v>
      </c>
      <c r="L3216">
        <v>90032</v>
      </c>
      <c r="M3216">
        <v>1608</v>
      </c>
      <c r="N3216" t="s">
        <v>652</v>
      </c>
      <c r="O3216">
        <v>22</v>
      </c>
      <c r="P3216">
        <v>4</v>
      </c>
      <c r="Q3216" t="s">
        <v>32</v>
      </c>
      <c r="R3216" t="s">
        <v>8304</v>
      </c>
      <c r="S3216">
        <v>21.58</v>
      </c>
      <c r="T3216">
        <v>46</v>
      </c>
      <c r="U3216" t="s">
        <v>19</v>
      </c>
      <c r="V3216" s="2">
        <v>43098</v>
      </c>
      <c r="W3216" t="s">
        <v>39</v>
      </c>
      <c r="X3216" t="s">
        <v>34</v>
      </c>
      <c r="Y3216" t="s">
        <v>176</v>
      </c>
    </row>
    <row r="3217" spans="1:25" x14ac:dyDescent="0.35">
      <c r="A3217">
        <v>5</v>
      </c>
      <c r="B3217" t="s">
        <v>43</v>
      </c>
      <c r="C3217">
        <v>6</v>
      </c>
      <c r="D3217" t="s">
        <v>26</v>
      </c>
      <c r="E3217" t="s">
        <v>27</v>
      </c>
      <c r="F3217" t="s">
        <v>13</v>
      </c>
      <c r="G3217" t="s">
        <v>1823</v>
      </c>
      <c r="H3217" s="1">
        <v>0.2</v>
      </c>
      <c r="I3217" s="2">
        <v>43093</v>
      </c>
      <c r="J3217" t="s">
        <v>4559</v>
      </c>
      <c r="K3217" t="s">
        <v>30</v>
      </c>
      <c r="L3217">
        <v>90032</v>
      </c>
      <c r="M3217">
        <v>257</v>
      </c>
      <c r="N3217" t="s">
        <v>3184</v>
      </c>
      <c r="O3217">
        <v>7</v>
      </c>
      <c r="P3217">
        <v>4</v>
      </c>
      <c r="Q3217" t="s">
        <v>32</v>
      </c>
      <c r="R3217" t="s">
        <v>8304</v>
      </c>
      <c r="S3217">
        <v>7.23</v>
      </c>
      <c r="T3217">
        <v>20</v>
      </c>
      <c r="U3217" t="s">
        <v>19</v>
      </c>
      <c r="V3217" s="2">
        <v>43098</v>
      </c>
      <c r="W3217" t="s">
        <v>39</v>
      </c>
      <c r="X3217" t="s">
        <v>34</v>
      </c>
      <c r="Y3217" t="s">
        <v>54</v>
      </c>
    </row>
    <row r="3218" spans="1:25" x14ac:dyDescent="0.35">
      <c r="A3218">
        <v>5</v>
      </c>
      <c r="B3218" t="s">
        <v>25</v>
      </c>
      <c r="C3218">
        <v>3</v>
      </c>
      <c r="D3218" t="s">
        <v>50</v>
      </c>
      <c r="E3218" t="s">
        <v>27</v>
      </c>
      <c r="F3218" t="s">
        <v>13</v>
      </c>
      <c r="G3218" t="s">
        <v>1897</v>
      </c>
      <c r="H3218" s="1">
        <v>0</v>
      </c>
      <c r="I3218" s="2">
        <v>42890</v>
      </c>
      <c r="J3218" t="s">
        <v>4917</v>
      </c>
      <c r="K3218" t="s">
        <v>30</v>
      </c>
      <c r="L3218">
        <v>90008</v>
      </c>
      <c r="M3218">
        <v>1027</v>
      </c>
      <c r="N3218" t="s">
        <v>4915</v>
      </c>
      <c r="O3218">
        <v>36</v>
      </c>
      <c r="P3218">
        <v>2</v>
      </c>
      <c r="Q3218" t="s">
        <v>32</v>
      </c>
      <c r="R3218" t="s">
        <v>8304</v>
      </c>
      <c r="S3218">
        <v>35.99</v>
      </c>
      <c r="T3218">
        <v>120</v>
      </c>
      <c r="U3218" t="s">
        <v>19</v>
      </c>
      <c r="V3218" s="2">
        <v>42895</v>
      </c>
      <c r="W3218" t="s">
        <v>20</v>
      </c>
      <c r="X3218" t="s">
        <v>34</v>
      </c>
      <c r="Y3218" t="s">
        <v>113</v>
      </c>
    </row>
    <row r="3219" spans="1:25" x14ac:dyDescent="0.35">
      <c r="A3219">
        <v>5</v>
      </c>
      <c r="B3219" t="s">
        <v>25</v>
      </c>
      <c r="C3219">
        <v>3</v>
      </c>
      <c r="D3219" t="s">
        <v>50</v>
      </c>
      <c r="E3219" t="s">
        <v>27</v>
      </c>
      <c r="F3219" t="s">
        <v>13</v>
      </c>
      <c r="G3219" t="s">
        <v>1897</v>
      </c>
      <c r="H3219" s="1">
        <v>0</v>
      </c>
      <c r="I3219" s="2">
        <v>42890</v>
      </c>
      <c r="J3219" t="s">
        <v>4917</v>
      </c>
      <c r="K3219" t="s">
        <v>30</v>
      </c>
      <c r="L3219">
        <v>90008</v>
      </c>
      <c r="M3219">
        <v>1035</v>
      </c>
      <c r="N3219" t="s">
        <v>4792</v>
      </c>
      <c r="O3219">
        <v>396</v>
      </c>
      <c r="P3219">
        <v>3</v>
      </c>
      <c r="Q3219" t="s">
        <v>32</v>
      </c>
      <c r="R3219" t="s">
        <v>8304</v>
      </c>
      <c r="S3219">
        <v>395.99</v>
      </c>
      <c r="T3219">
        <v>990</v>
      </c>
      <c r="U3219" t="s">
        <v>19</v>
      </c>
      <c r="V3219" s="2">
        <v>42895</v>
      </c>
      <c r="W3219" t="s">
        <v>20</v>
      </c>
      <c r="X3219" t="s">
        <v>34</v>
      </c>
      <c r="Y3219" t="s">
        <v>113</v>
      </c>
    </row>
    <row r="3220" spans="1:25" hidden="1" x14ac:dyDescent="0.35">
      <c r="A3220">
        <v>0</v>
      </c>
      <c r="B3220" t="s">
        <v>10</v>
      </c>
      <c r="C3220">
        <v>0</v>
      </c>
      <c r="D3220" t="s">
        <v>26</v>
      </c>
      <c r="E3220" t="s">
        <v>99</v>
      </c>
      <c r="F3220" t="s">
        <v>13</v>
      </c>
      <c r="G3220" t="s">
        <v>1473</v>
      </c>
      <c r="H3220" s="1">
        <v>0.2</v>
      </c>
      <c r="I3220" s="2">
        <v>43048</v>
      </c>
      <c r="J3220" t="s">
        <v>3239</v>
      </c>
      <c r="K3220" t="s">
        <v>102</v>
      </c>
      <c r="L3220">
        <v>19134</v>
      </c>
      <c r="M3220">
        <v>1622</v>
      </c>
      <c r="N3220" t="s">
        <v>532</v>
      </c>
      <c r="O3220">
        <v>4</v>
      </c>
      <c r="P3220">
        <v>3</v>
      </c>
      <c r="Q3220" t="s">
        <v>104</v>
      </c>
      <c r="R3220" t="s">
        <v>8304</v>
      </c>
      <c r="S3220">
        <v>4.12</v>
      </c>
      <c r="T3220">
        <v>11</v>
      </c>
      <c r="U3220" t="s">
        <v>19</v>
      </c>
      <c r="V3220" s="2">
        <v>43048</v>
      </c>
      <c r="W3220" t="s">
        <v>773</v>
      </c>
      <c r="X3220" t="s">
        <v>105</v>
      </c>
      <c r="Y3220" t="s">
        <v>64</v>
      </c>
    </row>
    <row r="3221" spans="1:25" hidden="1" x14ac:dyDescent="0.35">
      <c r="A3221">
        <v>4</v>
      </c>
      <c r="B3221" t="s">
        <v>25</v>
      </c>
      <c r="C3221">
        <v>3</v>
      </c>
      <c r="D3221" t="s">
        <v>26</v>
      </c>
      <c r="E3221" t="s">
        <v>870</v>
      </c>
      <c r="F3221" t="s">
        <v>13</v>
      </c>
      <c r="G3221" t="s">
        <v>1383</v>
      </c>
      <c r="H3221" s="1">
        <v>0</v>
      </c>
      <c r="I3221" s="2">
        <v>43049</v>
      </c>
      <c r="J3221" t="s">
        <v>6018</v>
      </c>
      <c r="K3221" t="s">
        <v>73</v>
      </c>
      <c r="L3221">
        <v>47374</v>
      </c>
      <c r="M3221">
        <v>982</v>
      </c>
      <c r="N3221" t="s">
        <v>905</v>
      </c>
      <c r="O3221">
        <v>207</v>
      </c>
      <c r="P3221">
        <v>5</v>
      </c>
      <c r="Q3221" t="s">
        <v>75</v>
      </c>
      <c r="R3221" t="s">
        <v>8304</v>
      </c>
      <c r="S3221">
        <v>207.15</v>
      </c>
      <c r="T3221">
        <v>714</v>
      </c>
      <c r="U3221" t="s">
        <v>33</v>
      </c>
      <c r="V3221" s="2">
        <v>43053</v>
      </c>
      <c r="W3221" t="s">
        <v>20</v>
      </c>
      <c r="X3221" t="s">
        <v>167</v>
      </c>
      <c r="Y3221" t="s">
        <v>42</v>
      </c>
    </row>
    <row r="3222" spans="1:25" x14ac:dyDescent="0.35">
      <c r="A3222">
        <v>5</v>
      </c>
      <c r="B3222" t="s">
        <v>43</v>
      </c>
      <c r="C3222">
        <v>6</v>
      </c>
      <c r="D3222" t="s">
        <v>26</v>
      </c>
      <c r="E3222" t="s">
        <v>88</v>
      </c>
      <c r="F3222" t="s">
        <v>13</v>
      </c>
      <c r="G3222" t="s">
        <v>7188</v>
      </c>
      <c r="H3222" s="1">
        <v>0</v>
      </c>
      <c r="I3222" s="2">
        <v>42740</v>
      </c>
      <c r="J3222" t="s">
        <v>7671</v>
      </c>
      <c r="K3222" t="s">
        <v>30</v>
      </c>
      <c r="L3222">
        <v>94110</v>
      </c>
      <c r="M3222">
        <v>38</v>
      </c>
      <c r="N3222" t="s">
        <v>3041</v>
      </c>
      <c r="O3222">
        <v>24</v>
      </c>
      <c r="P3222">
        <v>6</v>
      </c>
      <c r="Q3222" t="s">
        <v>32</v>
      </c>
      <c r="R3222" t="s">
        <v>8304</v>
      </c>
      <c r="S3222">
        <v>23.59</v>
      </c>
      <c r="T3222">
        <v>87</v>
      </c>
      <c r="U3222" t="s">
        <v>76</v>
      </c>
      <c r="V3222" s="2">
        <v>42745</v>
      </c>
      <c r="W3222" t="s">
        <v>39</v>
      </c>
      <c r="X3222" t="s">
        <v>34</v>
      </c>
      <c r="Y3222" t="s">
        <v>56</v>
      </c>
    </row>
    <row r="3223" spans="1:25" x14ac:dyDescent="0.35">
      <c r="A3223">
        <v>5</v>
      </c>
      <c r="B3223" t="s">
        <v>43</v>
      </c>
      <c r="C3223">
        <v>6</v>
      </c>
      <c r="D3223" t="s">
        <v>26</v>
      </c>
      <c r="E3223" t="s">
        <v>88</v>
      </c>
      <c r="F3223" t="s">
        <v>13</v>
      </c>
      <c r="G3223" t="s">
        <v>7188</v>
      </c>
      <c r="H3223" s="1">
        <v>0.2</v>
      </c>
      <c r="I3223" s="2">
        <v>42740</v>
      </c>
      <c r="J3223" t="s">
        <v>7671</v>
      </c>
      <c r="K3223" t="s">
        <v>30</v>
      </c>
      <c r="L3223">
        <v>94110</v>
      </c>
      <c r="M3223">
        <v>639</v>
      </c>
      <c r="N3223" t="s">
        <v>3776</v>
      </c>
      <c r="O3223">
        <v>18</v>
      </c>
      <c r="P3223">
        <v>6</v>
      </c>
      <c r="Q3223" t="s">
        <v>32</v>
      </c>
      <c r="R3223" t="s">
        <v>8304</v>
      </c>
      <c r="S3223">
        <v>17.55</v>
      </c>
      <c r="T3223">
        <v>56</v>
      </c>
      <c r="U3223" t="s">
        <v>76</v>
      </c>
      <c r="V3223" s="2">
        <v>42745</v>
      </c>
      <c r="W3223" t="s">
        <v>39</v>
      </c>
      <c r="X3223" t="s">
        <v>34</v>
      </c>
      <c r="Y3223" t="s">
        <v>54</v>
      </c>
    </row>
    <row r="3224" spans="1:25" hidden="1" x14ac:dyDescent="0.35">
      <c r="A3224">
        <v>7</v>
      </c>
      <c r="B3224" t="s">
        <v>25</v>
      </c>
      <c r="C3224">
        <v>6</v>
      </c>
      <c r="D3224" t="s">
        <v>26</v>
      </c>
      <c r="E3224" t="s">
        <v>879</v>
      </c>
      <c r="F3224" t="s">
        <v>13</v>
      </c>
      <c r="G3224" t="s">
        <v>1063</v>
      </c>
      <c r="H3224" s="1">
        <v>0</v>
      </c>
      <c r="I3224" s="2">
        <v>43095</v>
      </c>
      <c r="J3224" t="s">
        <v>1064</v>
      </c>
      <c r="K3224" t="s">
        <v>102</v>
      </c>
      <c r="L3224">
        <v>1841</v>
      </c>
      <c r="M3224">
        <v>1507</v>
      </c>
      <c r="N3224" t="s">
        <v>346</v>
      </c>
      <c r="O3224">
        <v>10</v>
      </c>
      <c r="P3224">
        <v>5</v>
      </c>
      <c r="Q3224" t="s">
        <v>104</v>
      </c>
      <c r="R3224" t="s">
        <v>8304</v>
      </c>
      <c r="S3224">
        <v>10.43</v>
      </c>
      <c r="T3224">
        <v>22</v>
      </c>
      <c r="U3224" t="s">
        <v>19</v>
      </c>
      <c r="V3224" s="2">
        <v>43102</v>
      </c>
      <c r="W3224" t="s">
        <v>39</v>
      </c>
      <c r="X3224" t="s">
        <v>744</v>
      </c>
      <c r="Y3224" t="s">
        <v>176</v>
      </c>
    </row>
    <row r="3225" spans="1:25" x14ac:dyDescent="0.35">
      <c r="A3225">
        <v>5</v>
      </c>
      <c r="B3225" t="s">
        <v>25</v>
      </c>
      <c r="C3225">
        <v>3</v>
      </c>
      <c r="D3225" t="s">
        <v>26</v>
      </c>
      <c r="E3225" t="s">
        <v>27</v>
      </c>
      <c r="F3225" t="s">
        <v>13</v>
      </c>
      <c r="G3225" t="s">
        <v>2067</v>
      </c>
      <c r="H3225" s="1">
        <v>0</v>
      </c>
      <c r="I3225" s="2">
        <v>43089</v>
      </c>
      <c r="J3225" t="s">
        <v>3672</v>
      </c>
      <c r="K3225" t="s">
        <v>30</v>
      </c>
      <c r="L3225">
        <v>90036</v>
      </c>
      <c r="M3225">
        <v>538</v>
      </c>
      <c r="N3225" t="s">
        <v>125</v>
      </c>
      <c r="O3225">
        <v>8</v>
      </c>
      <c r="P3225">
        <v>4</v>
      </c>
      <c r="Q3225" t="s">
        <v>32</v>
      </c>
      <c r="R3225" t="s">
        <v>8304</v>
      </c>
      <c r="S3225">
        <v>7.7</v>
      </c>
      <c r="T3225">
        <v>17</v>
      </c>
      <c r="U3225" t="s">
        <v>19</v>
      </c>
      <c r="V3225" s="2">
        <v>43094</v>
      </c>
      <c r="W3225" t="s">
        <v>20</v>
      </c>
      <c r="X3225" t="s">
        <v>34</v>
      </c>
      <c r="Y3225" t="s">
        <v>64</v>
      </c>
    </row>
    <row r="3226" spans="1:25" hidden="1" x14ac:dyDescent="0.35">
      <c r="A3226">
        <v>5</v>
      </c>
      <c r="B3226" t="s">
        <v>43</v>
      </c>
      <c r="C3226">
        <v>6</v>
      </c>
      <c r="D3226" t="s">
        <v>50</v>
      </c>
      <c r="E3226" t="s">
        <v>201</v>
      </c>
      <c r="F3226" t="s">
        <v>13</v>
      </c>
      <c r="G3226" t="s">
        <v>544</v>
      </c>
      <c r="H3226" s="1">
        <v>0</v>
      </c>
      <c r="I3226" s="2">
        <v>43065</v>
      </c>
      <c r="J3226" t="s">
        <v>6736</v>
      </c>
      <c r="K3226" t="s">
        <v>73</v>
      </c>
      <c r="L3226">
        <v>65807</v>
      </c>
      <c r="M3226">
        <v>404</v>
      </c>
      <c r="N3226" t="s">
        <v>822</v>
      </c>
      <c r="O3226">
        <v>234</v>
      </c>
      <c r="P3226">
        <v>1</v>
      </c>
      <c r="Q3226" t="s">
        <v>75</v>
      </c>
      <c r="R3226" t="s">
        <v>8304</v>
      </c>
      <c r="S3226">
        <v>234</v>
      </c>
      <c r="T3226">
        <v>600</v>
      </c>
      <c r="U3226" t="s">
        <v>33</v>
      </c>
      <c r="V3226" s="2">
        <v>43070</v>
      </c>
      <c r="W3226" t="s">
        <v>39</v>
      </c>
      <c r="X3226" t="s">
        <v>368</v>
      </c>
      <c r="Y3226" t="s">
        <v>727</v>
      </c>
    </row>
    <row r="3227" spans="1:25" x14ac:dyDescent="0.35">
      <c r="A3227">
        <v>4</v>
      </c>
      <c r="B3227" t="s">
        <v>43</v>
      </c>
      <c r="C3227">
        <v>6</v>
      </c>
      <c r="D3227" t="s">
        <v>26</v>
      </c>
      <c r="E3227" t="s">
        <v>88</v>
      </c>
      <c r="F3227" t="s">
        <v>13</v>
      </c>
      <c r="G3227" t="s">
        <v>3679</v>
      </c>
      <c r="H3227" s="1">
        <v>0</v>
      </c>
      <c r="I3227" s="2">
        <v>42867</v>
      </c>
      <c r="J3227" t="s">
        <v>4545</v>
      </c>
      <c r="K3227" t="s">
        <v>30</v>
      </c>
      <c r="L3227">
        <v>94122</v>
      </c>
      <c r="M3227">
        <v>1759</v>
      </c>
      <c r="N3227" t="s">
        <v>4319</v>
      </c>
      <c r="O3227">
        <v>6</v>
      </c>
      <c r="P3227">
        <v>3</v>
      </c>
      <c r="Q3227" t="s">
        <v>32</v>
      </c>
      <c r="R3227" t="s">
        <v>8304</v>
      </c>
      <c r="S3227">
        <v>5.78</v>
      </c>
      <c r="T3227">
        <v>13</v>
      </c>
      <c r="U3227" t="s">
        <v>19</v>
      </c>
      <c r="V3227" s="2">
        <v>42871</v>
      </c>
      <c r="W3227" t="s">
        <v>39</v>
      </c>
      <c r="X3227" t="s">
        <v>34</v>
      </c>
      <c r="Y3227" t="s">
        <v>64</v>
      </c>
    </row>
    <row r="3228" spans="1:25" x14ac:dyDescent="0.35">
      <c r="A3228">
        <v>4</v>
      </c>
      <c r="B3228" t="s">
        <v>43</v>
      </c>
      <c r="C3228">
        <v>6</v>
      </c>
      <c r="D3228" t="s">
        <v>26</v>
      </c>
      <c r="E3228" t="s">
        <v>88</v>
      </c>
      <c r="F3228" t="s">
        <v>13</v>
      </c>
      <c r="G3228" t="s">
        <v>3679</v>
      </c>
      <c r="H3228" s="1">
        <v>0</v>
      </c>
      <c r="I3228" s="2">
        <v>42867</v>
      </c>
      <c r="J3228" t="s">
        <v>4545</v>
      </c>
      <c r="K3228" t="s">
        <v>30</v>
      </c>
      <c r="L3228">
        <v>94122</v>
      </c>
      <c r="M3228">
        <v>1750</v>
      </c>
      <c r="N3228" t="s">
        <v>3383</v>
      </c>
      <c r="O3228">
        <v>12</v>
      </c>
      <c r="P3228">
        <v>6</v>
      </c>
      <c r="Q3228" t="s">
        <v>32</v>
      </c>
      <c r="R3228" t="s">
        <v>8304</v>
      </c>
      <c r="S3228">
        <v>11.56</v>
      </c>
      <c r="T3228">
        <v>26</v>
      </c>
      <c r="U3228" t="s">
        <v>19</v>
      </c>
      <c r="V3228" s="2">
        <v>42871</v>
      </c>
      <c r="W3228" t="s">
        <v>39</v>
      </c>
      <c r="X3228" t="s">
        <v>34</v>
      </c>
      <c r="Y3228" t="s">
        <v>64</v>
      </c>
    </row>
    <row r="3229" spans="1:25" hidden="1" x14ac:dyDescent="0.35">
      <c r="A3229">
        <v>3</v>
      </c>
      <c r="B3229" t="s">
        <v>25</v>
      </c>
      <c r="C3229">
        <v>1</v>
      </c>
      <c r="D3229" t="s">
        <v>26</v>
      </c>
      <c r="E3229" t="s">
        <v>171</v>
      </c>
      <c r="F3229" t="s">
        <v>13</v>
      </c>
      <c r="G3229" t="s">
        <v>5459</v>
      </c>
      <c r="H3229" s="1">
        <v>0</v>
      </c>
      <c r="I3229" s="2">
        <v>42814</v>
      </c>
      <c r="J3229" t="s">
        <v>5857</v>
      </c>
      <c r="K3229" t="s">
        <v>102</v>
      </c>
      <c r="L3229">
        <v>10035</v>
      </c>
      <c r="M3229">
        <v>1341</v>
      </c>
      <c r="N3229" t="s">
        <v>611</v>
      </c>
      <c r="O3229">
        <v>12</v>
      </c>
      <c r="P3229">
        <v>1</v>
      </c>
      <c r="Q3229" t="s">
        <v>104</v>
      </c>
      <c r="R3229" t="s">
        <v>8304</v>
      </c>
      <c r="S3229">
        <v>11.99</v>
      </c>
      <c r="T3229">
        <v>24</v>
      </c>
      <c r="U3229" t="s">
        <v>33</v>
      </c>
      <c r="V3229" s="2">
        <v>42817</v>
      </c>
      <c r="W3229" t="s">
        <v>130</v>
      </c>
      <c r="X3229" t="s">
        <v>175</v>
      </c>
      <c r="Y3229" t="s">
        <v>119</v>
      </c>
    </row>
    <row r="3230" spans="1:25" hidden="1" x14ac:dyDescent="0.35">
      <c r="A3230">
        <v>3</v>
      </c>
      <c r="B3230" t="s">
        <v>25</v>
      </c>
      <c r="C3230">
        <v>1</v>
      </c>
      <c r="D3230" t="s">
        <v>26</v>
      </c>
      <c r="E3230" t="s">
        <v>171</v>
      </c>
      <c r="F3230" t="s">
        <v>13</v>
      </c>
      <c r="G3230" t="s">
        <v>5459</v>
      </c>
      <c r="H3230" s="1">
        <v>0</v>
      </c>
      <c r="I3230" s="2">
        <v>42814</v>
      </c>
      <c r="J3230" t="s">
        <v>5857</v>
      </c>
      <c r="K3230" t="s">
        <v>102</v>
      </c>
      <c r="L3230">
        <v>10035</v>
      </c>
      <c r="M3230">
        <v>1556</v>
      </c>
      <c r="N3230" t="s">
        <v>3237</v>
      </c>
      <c r="O3230">
        <v>20</v>
      </c>
      <c r="P3230">
        <v>4</v>
      </c>
      <c r="Q3230" t="s">
        <v>104</v>
      </c>
      <c r="R3230" t="s">
        <v>8304</v>
      </c>
      <c r="S3230">
        <v>20.14</v>
      </c>
      <c r="T3230">
        <v>84</v>
      </c>
      <c r="U3230" t="s">
        <v>33</v>
      </c>
      <c r="V3230" s="2">
        <v>42817</v>
      </c>
      <c r="W3230" t="s">
        <v>130</v>
      </c>
      <c r="X3230" t="s">
        <v>175</v>
      </c>
      <c r="Y3230" t="s">
        <v>42</v>
      </c>
    </row>
    <row r="3231" spans="1:25" hidden="1" x14ac:dyDescent="0.35">
      <c r="A3231">
        <v>3</v>
      </c>
      <c r="B3231" t="s">
        <v>25</v>
      </c>
      <c r="C3231">
        <v>1</v>
      </c>
      <c r="D3231" t="s">
        <v>26</v>
      </c>
      <c r="E3231" t="s">
        <v>171</v>
      </c>
      <c r="F3231" t="s">
        <v>13</v>
      </c>
      <c r="G3231" t="s">
        <v>5459</v>
      </c>
      <c r="H3231" s="1">
        <v>0.2</v>
      </c>
      <c r="I3231" s="2">
        <v>42814</v>
      </c>
      <c r="J3231" t="s">
        <v>5857</v>
      </c>
      <c r="K3231" t="s">
        <v>102</v>
      </c>
      <c r="L3231">
        <v>10035</v>
      </c>
      <c r="M3231">
        <v>1634</v>
      </c>
      <c r="N3231" t="s">
        <v>826</v>
      </c>
      <c r="O3231">
        <v>17</v>
      </c>
      <c r="P3231">
        <v>3</v>
      </c>
      <c r="Q3231" t="s">
        <v>104</v>
      </c>
      <c r="R3231" t="s">
        <v>8304</v>
      </c>
      <c r="S3231">
        <v>16.82</v>
      </c>
      <c r="T3231">
        <v>50</v>
      </c>
      <c r="U3231" t="s">
        <v>33</v>
      </c>
      <c r="V3231" s="2">
        <v>42817</v>
      </c>
      <c r="W3231" t="s">
        <v>130</v>
      </c>
      <c r="X3231" t="s">
        <v>175</v>
      </c>
      <c r="Y3231" t="s">
        <v>54</v>
      </c>
    </row>
    <row r="3232" spans="1:25" hidden="1" x14ac:dyDescent="0.35">
      <c r="A3232">
        <v>3</v>
      </c>
      <c r="B3232" t="s">
        <v>25</v>
      </c>
      <c r="C3232">
        <v>1</v>
      </c>
      <c r="D3232" t="s">
        <v>26</v>
      </c>
      <c r="E3232" t="s">
        <v>171</v>
      </c>
      <c r="F3232" t="s">
        <v>13</v>
      </c>
      <c r="G3232" t="s">
        <v>5459</v>
      </c>
      <c r="H3232" s="1">
        <v>0.2</v>
      </c>
      <c r="I3232" s="2">
        <v>42814</v>
      </c>
      <c r="J3232" t="s">
        <v>5857</v>
      </c>
      <c r="K3232" t="s">
        <v>102</v>
      </c>
      <c r="L3232">
        <v>10035</v>
      </c>
      <c r="M3232">
        <v>649</v>
      </c>
      <c r="N3232" t="s">
        <v>68</v>
      </c>
      <c r="O3232">
        <v>354</v>
      </c>
      <c r="P3232">
        <v>8</v>
      </c>
      <c r="Q3232" t="s">
        <v>104</v>
      </c>
      <c r="R3232" t="s">
        <v>8304</v>
      </c>
      <c r="S3232">
        <v>353.58</v>
      </c>
      <c r="T3232">
        <v>1088</v>
      </c>
      <c r="U3232" t="s">
        <v>33</v>
      </c>
      <c r="V3232" s="2">
        <v>42817</v>
      </c>
      <c r="W3232" t="s">
        <v>130</v>
      </c>
      <c r="X3232" t="s">
        <v>175</v>
      </c>
      <c r="Y3232" t="s">
        <v>54</v>
      </c>
    </row>
    <row r="3233" spans="1:25" hidden="1" x14ac:dyDescent="0.35">
      <c r="A3233">
        <v>3</v>
      </c>
      <c r="B3233" t="s">
        <v>25</v>
      </c>
      <c r="C3233">
        <v>1</v>
      </c>
      <c r="D3233" t="s">
        <v>50</v>
      </c>
      <c r="E3233" t="s">
        <v>171</v>
      </c>
      <c r="F3233" t="s">
        <v>13</v>
      </c>
      <c r="G3233" t="s">
        <v>5459</v>
      </c>
      <c r="H3233" s="1">
        <v>0</v>
      </c>
      <c r="I3233" s="2">
        <v>42814</v>
      </c>
      <c r="J3233" t="s">
        <v>5857</v>
      </c>
      <c r="K3233" t="s">
        <v>102</v>
      </c>
      <c r="L3233">
        <v>10035</v>
      </c>
      <c r="M3233">
        <v>1243</v>
      </c>
      <c r="N3233" t="s">
        <v>6677</v>
      </c>
      <c r="O3233">
        <v>54</v>
      </c>
      <c r="P3233">
        <v>2</v>
      </c>
      <c r="Q3233" t="s">
        <v>104</v>
      </c>
      <c r="R3233" t="s">
        <v>8304</v>
      </c>
      <c r="S3233">
        <v>53.99</v>
      </c>
      <c r="T3233">
        <v>200</v>
      </c>
      <c r="U3233" t="s">
        <v>33</v>
      </c>
      <c r="V3233" s="2">
        <v>42817</v>
      </c>
      <c r="W3233" t="s">
        <v>130</v>
      </c>
      <c r="X3233" t="s">
        <v>175</v>
      </c>
      <c r="Y3233" t="s">
        <v>52</v>
      </c>
    </row>
    <row r="3234" spans="1:25" hidden="1" x14ac:dyDescent="0.35">
      <c r="A3234">
        <v>3</v>
      </c>
      <c r="B3234" t="s">
        <v>25</v>
      </c>
      <c r="C3234">
        <v>1</v>
      </c>
      <c r="D3234" t="s">
        <v>26</v>
      </c>
      <c r="E3234" t="s">
        <v>171</v>
      </c>
      <c r="F3234" t="s">
        <v>13</v>
      </c>
      <c r="G3234" t="s">
        <v>5863</v>
      </c>
      <c r="H3234" s="1">
        <v>0</v>
      </c>
      <c r="I3234" s="2">
        <v>42934</v>
      </c>
      <c r="J3234" t="s">
        <v>5864</v>
      </c>
      <c r="K3234" t="s">
        <v>102</v>
      </c>
      <c r="L3234">
        <v>10009</v>
      </c>
      <c r="M3234">
        <v>1134</v>
      </c>
      <c r="N3234" t="s">
        <v>3099</v>
      </c>
      <c r="O3234">
        <v>2</v>
      </c>
      <c r="P3234">
        <v>2</v>
      </c>
      <c r="Q3234" t="s">
        <v>104</v>
      </c>
      <c r="R3234" t="s">
        <v>8304</v>
      </c>
      <c r="S3234">
        <v>1.61</v>
      </c>
      <c r="T3234">
        <v>6</v>
      </c>
      <c r="U3234" t="s">
        <v>33</v>
      </c>
      <c r="V3234" s="2">
        <v>42937</v>
      </c>
      <c r="W3234" t="s">
        <v>130</v>
      </c>
      <c r="X3234" t="s">
        <v>175</v>
      </c>
      <c r="Y3234" t="s">
        <v>49</v>
      </c>
    </row>
    <row r="3235" spans="1:25" hidden="1" x14ac:dyDescent="0.35">
      <c r="A3235">
        <v>4</v>
      </c>
      <c r="B3235" t="s">
        <v>43</v>
      </c>
      <c r="C3235">
        <v>6</v>
      </c>
      <c r="D3235" t="s">
        <v>26</v>
      </c>
      <c r="E3235" t="s">
        <v>59</v>
      </c>
      <c r="F3235" t="s">
        <v>13</v>
      </c>
      <c r="G3235" t="s">
        <v>1482</v>
      </c>
      <c r="H3235" s="1">
        <v>0</v>
      </c>
      <c r="I3235" s="2">
        <v>43003</v>
      </c>
      <c r="J3235" t="s">
        <v>4038</v>
      </c>
      <c r="K3235" t="s">
        <v>102</v>
      </c>
      <c r="L3235">
        <v>3301</v>
      </c>
      <c r="M3235">
        <v>702</v>
      </c>
      <c r="N3235" t="s">
        <v>380</v>
      </c>
      <c r="O3235">
        <v>32</v>
      </c>
      <c r="P3235">
        <v>2</v>
      </c>
      <c r="Q3235" t="s">
        <v>104</v>
      </c>
      <c r="R3235" t="s">
        <v>8304</v>
      </c>
      <c r="S3235">
        <v>32.25</v>
      </c>
      <c r="T3235">
        <v>69</v>
      </c>
      <c r="U3235" t="s">
        <v>19</v>
      </c>
      <c r="V3235" s="2">
        <v>43007</v>
      </c>
      <c r="W3235" t="s">
        <v>39</v>
      </c>
      <c r="X3235" t="s">
        <v>1529</v>
      </c>
      <c r="Y3235" t="s">
        <v>54</v>
      </c>
    </row>
    <row r="3236" spans="1:25" hidden="1" x14ac:dyDescent="0.35">
      <c r="A3236">
        <v>5</v>
      </c>
      <c r="B3236" t="s">
        <v>25</v>
      </c>
      <c r="C3236">
        <v>3</v>
      </c>
      <c r="D3236" t="s">
        <v>11</v>
      </c>
      <c r="E3236" t="s">
        <v>241</v>
      </c>
      <c r="F3236" t="s">
        <v>13</v>
      </c>
      <c r="G3236" t="s">
        <v>1967</v>
      </c>
      <c r="H3236" s="1">
        <v>0.4</v>
      </c>
      <c r="I3236" s="2">
        <v>43020</v>
      </c>
      <c r="J3236" t="s">
        <v>1968</v>
      </c>
      <c r="K3236" t="s">
        <v>102</v>
      </c>
      <c r="L3236">
        <v>14609</v>
      </c>
      <c r="M3236">
        <v>1387</v>
      </c>
      <c r="N3236" t="s">
        <v>1969</v>
      </c>
      <c r="O3236">
        <v>-14</v>
      </c>
      <c r="P3236">
        <v>1</v>
      </c>
      <c r="Q3236" t="s">
        <v>104</v>
      </c>
      <c r="R3236" t="s">
        <v>8304</v>
      </c>
      <c r="S3236">
        <v>-13.98</v>
      </c>
      <c r="T3236">
        <v>210</v>
      </c>
      <c r="U3236" t="s">
        <v>19</v>
      </c>
      <c r="V3236" s="2">
        <v>43025</v>
      </c>
      <c r="W3236" t="s">
        <v>20</v>
      </c>
      <c r="X3236" t="s">
        <v>175</v>
      </c>
      <c r="Y3236" t="s">
        <v>41</v>
      </c>
    </row>
    <row r="3237" spans="1:25" hidden="1" x14ac:dyDescent="0.35">
      <c r="A3237">
        <v>3</v>
      </c>
      <c r="B3237" t="s">
        <v>10</v>
      </c>
      <c r="C3237">
        <v>3</v>
      </c>
      <c r="D3237" t="s">
        <v>50</v>
      </c>
      <c r="E3237" t="s">
        <v>122</v>
      </c>
      <c r="F3237" t="s">
        <v>13</v>
      </c>
      <c r="G3237" t="s">
        <v>536</v>
      </c>
      <c r="H3237" s="1">
        <v>0.2</v>
      </c>
      <c r="I3237" s="2">
        <v>42982</v>
      </c>
      <c r="J3237" t="s">
        <v>6709</v>
      </c>
      <c r="K3237" t="s">
        <v>73</v>
      </c>
      <c r="L3237">
        <v>77095</v>
      </c>
      <c r="M3237">
        <v>1471</v>
      </c>
      <c r="N3237" t="s">
        <v>524</v>
      </c>
      <c r="O3237">
        <v>7</v>
      </c>
      <c r="P3237">
        <v>3</v>
      </c>
      <c r="Q3237" t="s">
        <v>75</v>
      </c>
      <c r="R3237" t="s">
        <v>8304</v>
      </c>
      <c r="S3237">
        <v>6.72</v>
      </c>
      <c r="T3237">
        <v>134</v>
      </c>
      <c r="U3237" t="s">
        <v>33</v>
      </c>
      <c r="V3237" s="2">
        <v>42985</v>
      </c>
      <c r="W3237" t="s">
        <v>20</v>
      </c>
      <c r="X3237" t="s">
        <v>77</v>
      </c>
      <c r="Y3237" t="s">
        <v>113</v>
      </c>
    </row>
    <row r="3238" spans="1:25" hidden="1" x14ac:dyDescent="0.35">
      <c r="A3238">
        <v>4</v>
      </c>
      <c r="B3238" t="s">
        <v>43</v>
      </c>
      <c r="C3238">
        <v>6</v>
      </c>
      <c r="D3238" t="s">
        <v>26</v>
      </c>
      <c r="E3238" t="s">
        <v>1012</v>
      </c>
      <c r="F3238" t="s">
        <v>13</v>
      </c>
      <c r="G3238" t="s">
        <v>6986</v>
      </c>
      <c r="H3238" s="1">
        <v>0</v>
      </c>
      <c r="I3238" s="2">
        <v>43066</v>
      </c>
      <c r="J3238" t="s">
        <v>7562</v>
      </c>
      <c r="K3238" t="s">
        <v>16</v>
      </c>
      <c r="L3238">
        <v>72701</v>
      </c>
      <c r="M3238">
        <v>1850</v>
      </c>
      <c r="N3238" t="s">
        <v>3958</v>
      </c>
      <c r="O3238">
        <v>3</v>
      </c>
      <c r="P3238">
        <v>2</v>
      </c>
      <c r="Q3238" t="s">
        <v>18</v>
      </c>
      <c r="R3238" t="s">
        <v>8304</v>
      </c>
      <c r="S3238">
        <v>3.06</v>
      </c>
      <c r="T3238">
        <v>6</v>
      </c>
      <c r="U3238" t="s">
        <v>76</v>
      </c>
      <c r="V3238" s="2">
        <v>43070</v>
      </c>
      <c r="W3238" t="s">
        <v>39</v>
      </c>
      <c r="X3238" t="s">
        <v>1016</v>
      </c>
      <c r="Y3238" t="s">
        <v>54</v>
      </c>
    </row>
    <row r="3239" spans="1:25" x14ac:dyDescent="0.35">
      <c r="A3239">
        <v>5</v>
      </c>
      <c r="B3239" t="s">
        <v>43</v>
      </c>
      <c r="C3239">
        <v>6</v>
      </c>
      <c r="D3239" t="s">
        <v>26</v>
      </c>
      <c r="E3239" t="s">
        <v>27</v>
      </c>
      <c r="F3239" t="s">
        <v>13</v>
      </c>
      <c r="G3239" t="s">
        <v>451</v>
      </c>
      <c r="H3239" s="1">
        <v>0</v>
      </c>
      <c r="I3239" s="2">
        <v>43027</v>
      </c>
      <c r="J3239" t="s">
        <v>7658</v>
      </c>
      <c r="K3239" t="s">
        <v>30</v>
      </c>
      <c r="L3239">
        <v>90008</v>
      </c>
      <c r="M3239">
        <v>1425</v>
      </c>
      <c r="N3239" t="s">
        <v>3480</v>
      </c>
      <c r="O3239">
        <v>459</v>
      </c>
      <c r="P3239">
        <v>5</v>
      </c>
      <c r="Q3239" t="s">
        <v>32</v>
      </c>
      <c r="R3239" t="s">
        <v>8304</v>
      </c>
      <c r="S3239">
        <v>459.4</v>
      </c>
      <c r="T3239">
        <v>1641</v>
      </c>
      <c r="U3239" t="s">
        <v>76</v>
      </c>
      <c r="V3239" s="2">
        <v>43032</v>
      </c>
      <c r="W3239" t="s">
        <v>39</v>
      </c>
      <c r="X3239" t="s">
        <v>34</v>
      </c>
      <c r="Y3239" t="s">
        <v>56</v>
      </c>
    </row>
    <row r="3240" spans="1:25" x14ac:dyDescent="0.35">
      <c r="A3240">
        <v>5</v>
      </c>
      <c r="B3240" t="s">
        <v>43</v>
      </c>
      <c r="C3240">
        <v>6</v>
      </c>
      <c r="D3240" t="s">
        <v>50</v>
      </c>
      <c r="E3240" t="s">
        <v>27</v>
      </c>
      <c r="F3240" t="s">
        <v>13</v>
      </c>
      <c r="G3240" t="s">
        <v>451</v>
      </c>
      <c r="H3240" s="1">
        <v>0</v>
      </c>
      <c r="I3240" s="2">
        <v>43027</v>
      </c>
      <c r="J3240" t="s">
        <v>7658</v>
      </c>
      <c r="K3240" t="s">
        <v>30</v>
      </c>
      <c r="L3240">
        <v>90008</v>
      </c>
      <c r="M3240">
        <v>1116</v>
      </c>
      <c r="N3240" t="s">
        <v>699</v>
      </c>
      <c r="O3240">
        <v>97</v>
      </c>
      <c r="P3240">
        <v>3</v>
      </c>
      <c r="Q3240" t="s">
        <v>32</v>
      </c>
      <c r="R3240" t="s">
        <v>8304</v>
      </c>
      <c r="S3240">
        <v>97.2</v>
      </c>
      <c r="T3240">
        <v>270</v>
      </c>
      <c r="U3240" t="s">
        <v>76</v>
      </c>
      <c r="V3240" s="2">
        <v>43032</v>
      </c>
      <c r="W3240" t="s">
        <v>39</v>
      </c>
      <c r="X3240" t="s">
        <v>34</v>
      </c>
      <c r="Y3240" t="s">
        <v>113</v>
      </c>
    </row>
    <row r="3241" spans="1:25" hidden="1" x14ac:dyDescent="0.35">
      <c r="A3241">
        <v>5</v>
      </c>
      <c r="B3241" t="s">
        <v>43</v>
      </c>
      <c r="C3241">
        <v>6</v>
      </c>
      <c r="D3241" t="s">
        <v>26</v>
      </c>
      <c r="E3241" t="s">
        <v>700</v>
      </c>
      <c r="F3241" t="s">
        <v>13</v>
      </c>
      <c r="G3241" t="s">
        <v>1273</v>
      </c>
      <c r="H3241" s="1">
        <v>0</v>
      </c>
      <c r="I3241" s="2">
        <v>42802</v>
      </c>
      <c r="J3241" t="s">
        <v>6341</v>
      </c>
      <c r="K3241" t="s">
        <v>102</v>
      </c>
      <c r="L3241">
        <v>11561</v>
      </c>
      <c r="M3241">
        <v>1797</v>
      </c>
      <c r="N3241" t="s">
        <v>3333</v>
      </c>
      <c r="O3241">
        <v>9</v>
      </c>
      <c r="P3241">
        <v>3</v>
      </c>
      <c r="Q3241" t="s">
        <v>104</v>
      </c>
      <c r="R3241" t="s">
        <v>8304</v>
      </c>
      <c r="S3241">
        <v>9.33</v>
      </c>
      <c r="T3241">
        <v>19</v>
      </c>
      <c r="U3241" t="s">
        <v>33</v>
      </c>
      <c r="V3241" s="2">
        <v>42807</v>
      </c>
      <c r="W3241" t="s">
        <v>39</v>
      </c>
      <c r="X3241" t="s">
        <v>175</v>
      </c>
      <c r="Y3241" t="s">
        <v>64</v>
      </c>
    </row>
    <row r="3242" spans="1:25" hidden="1" x14ac:dyDescent="0.35">
      <c r="A3242">
        <v>2</v>
      </c>
      <c r="B3242" t="s">
        <v>25</v>
      </c>
      <c r="C3242">
        <v>1</v>
      </c>
      <c r="D3242" t="s">
        <v>11</v>
      </c>
      <c r="E3242" t="s">
        <v>171</v>
      </c>
      <c r="F3242" t="s">
        <v>13</v>
      </c>
      <c r="G3242" t="s">
        <v>6848</v>
      </c>
      <c r="H3242" s="1">
        <v>0.1</v>
      </c>
      <c r="I3242" s="2">
        <v>43041</v>
      </c>
      <c r="J3242" t="s">
        <v>6849</v>
      </c>
      <c r="K3242" t="s">
        <v>102</v>
      </c>
      <c r="L3242">
        <v>10011</v>
      </c>
      <c r="M3242">
        <v>844</v>
      </c>
      <c r="N3242" t="s">
        <v>2156</v>
      </c>
      <c r="O3242">
        <v>553</v>
      </c>
      <c r="P3242">
        <v>11</v>
      </c>
      <c r="Q3242" t="s">
        <v>104</v>
      </c>
      <c r="R3242" t="s">
        <v>8304</v>
      </c>
      <c r="S3242">
        <v>553.39</v>
      </c>
      <c r="T3242">
        <v>2621</v>
      </c>
      <c r="U3242" t="s">
        <v>76</v>
      </c>
      <c r="V3242" s="2">
        <v>43043</v>
      </c>
      <c r="W3242" t="s">
        <v>130</v>
      </c>
      <c r="X3242" t="s">
        <v>175</v>
      </c>
      <c r="Y3242" t="s">
        <v>24</v>
      </c>
    </row>
    <row r="3243" spans="1:25" hidden="1" x14ac:dyDescent="0.35">
      <c r="A3243">
        <v>5</v>
      </c>
      <c r="B3243" t="s">
        <v>25</v>
      </c>
      <c r="C3243">
        <v>3</v>
      </c>
      <c r="D3243" t="s">
        <v>26</v>
      </c>
      <c r="E3243" t="s">
        <v>3319</v>
      </c>
      <c r="F3243" t="s">
        <v>13</v>
      </c>
      <c r="G3243" t="s">
        <v>1967</v>
      </c>
      <c r="H3243" s="1">
        <v>0</v>
      </c>
      <c r="I3243" s="2">
        <v>42936</v>
      </c>
      <c r="J3243" t="s">
        <v>3320</v>
      </c>
      <c r="K3243" t="s">
        <v>73</v>
      </c>
      <c r="L3243">
        <v>46614</v>
      </c>
      <c r="M3243">
        <v>1110</v>
      </c>
      <c r="N3243" t="s">
        <v>3321</v>
      </c>
      <c r="O3243">
        <v>10</v>
      </c>
      <c r="P3243">
        <v>1</v>
      </c>
      <c r="Q3243" t="s">
        <v>75</v>
      </c>
      <c r="R3243" t="s">
        <v>8304</v>
      </c>
      <c r="S3243">
        <v>9.73</v>
      </c>
      <c r="T3243">
        <v>35</v>
      </c>
      <c r="U3243" t="s">
        <v>19</v>
      </c>
      <c r="V3243" s="2">
        <v>42941</v>
      </c>
      <c r="W3243" t="s">
        <v>20</v>
      </c>
      <c r="X3243" t="s">
        <v>167</v>
      </c>
      <c r="Y3243" t="s">
        <v>42</v>
      </c>
    </row>
    <row r="3244" spans="1:25" hidden="1" x14ac:dyDescent="0.35">
      <c r="A3244">
        <v>5</v>
      </c>
      <c r="B3244" t="s">
        <v>25</v>
      </c>
      <c r="C3244">
        <v>3</v>
      </c>
      <c r="D3244" t="s">
        <v>26</v>
      </c>
      <c r="E3244" t="s">
        <v>3319</v>
      </c>
      <c r="F3244" t="s">
        <v>13</v>
      </c>
      <c r="G3244" t="s">
        <v>1967</v>
      </c>
      <c r="H3244" s="1">
        <v>0</v>
      </c>
      <c r="I3244" s="2">
        <v>42936</v>
      </c>
      <c r="J3244" t="s">
        <v>3320</v>
      </c>
      <c r="K3244" t="s">
        <v>73</v>
      </c>
      <c r="L3244">
        <v>46614</v>
      </c>
      <c r="M3244">
        <v>1575</v>
      </c>
      <c r="N3244" t="s">
        <v>3258</v>
      </c>
      <c r="O3244">
        <v>46</v>
      </c>
      <c r="P3244">
        <v>2</v>
      </c>
      <c r="Q3244" t="s">
        <v>75</v>
      </c>
      <c r="R3244" t="s">
        <v>8304</v>
      </c>
      <c r="S3244">
        <v>45.98</v>
      </c>
      <c r="T3244">
        <v>98</v>
      </c>
      <c r="U3244" t="s">
        <v>19</v>
      </c>
      <c r="V3244" s="2">
        <v>42941</v>
      </c>
      <c r="W3244" t="s">
        <v>20</v>
      </c>
      <c r="X3244" t="s">
        <v>167</v>
      </c>
      <c r="Y3244" t="s">
        <v>64</v>
      </c>
    </row>
    <row r="3245" spans="1:25" hidden="1" x14ac:dyDescent="0.35">
      <c r="A3245">
        <v>5</v>
      </c>
      <c r="B3245" t="s">
        <v>25</v>
      </c>
      <c r="C3245">
        <v>3</v>
      </c>
      <c r="D3245" t="s">
        <v>26</v>
      </c>
      <c r="E3245" t="s">
        <v>3319</v>
      </c>
      <c r="F3245" t="s">
        <v>13</v>
      </c>
      <c r="G3245" t="s">
        <v>1967</v>
      </c>
      <c r="H3245" s="1">
        <v>0</v>
      </c>
      <c r="I3245" s="2">
        <v>42936</v>
      </c>
      <c r="J3245" t="s">
        <v>3320</v>
      </c>
      <c r="K3245" t="s">
        <v>73</v>
      </c>
      <c r="L3245">
        <v>46614</v>
      </c>
      <c r="M3245">
        <v>1780</v>
      </c>
      <c r="N3245" t="s">
        <v>3356</v>
      </c>
      <c r="O3245">
        <v>12</v>
      </c>
      <c r="P3245">
        <v>5</v>
      </c>
      <c r="Q3245" t="s">
        <v>75</v>
      </c>
      <c r="R3245" t="s">
        <v>8304</v>
      </c>
      <c r="S3245">
        <v>11.88</v>
      </c>
      <c r="T3245">
        <v>26</v>
      </c>
      <c r="U3245" t="s">
        <v>19</v>
      </c>
      <c r="V3245" s="2">
        <v>42941</v>
      </c>
      <c r="W3245" t="s">
        <v>20</v>
      </c>
      <c r="X3245" t="s">
        <v>167</v>
      </c>
      <c r="Y3245" t="s">
        <v>64</v>
      </c>
    </row>
    <row r="3246" spans="1:25" hidden="1" x14ac:dyDescent="0.35">
      <c r="A3246">
        <v>5</v>
      </c>
      <c r="B3246" t="s">
        <v>25</v>
      </c>
      <c r="C3246">
        <v>3</v>
      </c>
      <c r="D3246" t="s">
        <v>26</v>
      </c>
      <c r="E3246" t="s">
        <v>3319</v>
      </c>
      <c r="F3246" t="s">
        <v>13</v>
      </c>
      <c r="G3246" t="s">
        <v>1967</v>
      </c>
      <c r="H3246" s="1">
        <v>0</v>
      </c>
      <c r="I3246" s="2">
        <v>42936</v>
      </c>
      <c r="J3246" t="s">
        <v>3320</v>
      </c>
      <c r="K3246" t="s">
        <v>73</v>
      </c>
      <c r="L3246">
        <v>46614</v>
      </c>
      <c r="M3246">
        <v>583</v>
      </c>
      <c r="N3246" t="s">
        <v>248</v>
      </c>
      <c r="O3246">
        <v>38</v>
      </c>
      <c r="P3246">
        <v>5</v>
      </c>
      <c r="Q3246" t="s">
        <v>75</v>
      </c>
      <c r="R3246" t="s">
        <v>8304</v>
      </c>
      <c r="S3246">
        <v>38.18</v>
      </c>
      <c r="T3246">
        <v>141</v>
      </c>
      <c r="U3246" t="s">
        <v>19</v>
      </c>
      <c r="V3246" s="2">
        <v>42941</v>
      </c>
      <c r="W3246" t="s">
        <v>20</v>
      </c>
      <c r="X3246" t="s">
        <v>167</v>
      </c>
      <c r="Y3246" t="s">
        <v>42</v>
      </c>
    </row>
    <row r="3247" spans="1:25" hidden="1" x14ac:dyDescent="0.35">
      <c r="A3247">
        <v>5</v>
      </c>
      <c r="B3247" t="s">
        <v>25</v>
      </c>
      <c r="C3247">
        <v>3</v>
      </c>
      <c r="D3247" t="s">
        <v>26</v>
      </c>
      <c r="E3247" t="s">
        <v>3319</v>
      </c>
      <c r="F3247" t="s">
        <v>13</v>
      </c>
      <c r="G3247" t="s">
        <v>1967</v>
      </c>
      <c r="H3247" s="1">
        <v>0</v>
      </c>
      <c r="I3247" s="2">
        <v>42936</v>
      </c>
      <c r="J3247" t="s">
        <v>3320</v>
      </c>
      <c r="K3247" t="s">
        <v>73</v>
      </c>
      <c r="L3247">
        <v>46614</v>
      </c>
      <c r="M3247">
        <v>1626</v>
      </c>
      <c r="N3247" t="s">
        <v>875</v>
      </c>
      <c r="O3247">
        <v>49</v>
      </c>
      <c r="P3247">
        <v>7</v>
      </c>
      <c r="Q3247" t="s">
        <v>75</v>
      </c>
      <c r="R3247" t="s">
        <v>8304</v>
      </c>
      <c r="S3247">
        <v>49.1</v>
      </c>
      <c r="T3247">
        <v>107</v>
      </c>
      <c r="U3247" t="s">
        <v>19</v>
      </c>
      <c r="V3247" s="2">
        <v>42941</v>
      </c>
      <c r="W3247" t="s">
        <v>20</v>
      </c>
      <c r="X3247" t="s">
        <v>167</v>
      </c>
      <c r="Y3247" t="s">
        <v>119</v>
      </c>
    </row>
    <row r="3248" spans="1:25" hidden="1" x14ac:dyDescent="0.35">
      <c r="A3248">
        <v>5</v>
      </c>
      <c r="B3248" t="s">
        <v>25</v>
      </c>
      <c r="C3248">
        <v>3</v>
      </c>
      <c r="D3248" t="s">
        <v>50</v>
      </c>
      <c r="E3248" t="s">
        <v>3319</v>
      </c>
      <c r="F3248" t="s">
        <v>13</v>
      </c>
      <c r="G3248" t="s">
        <v>1967</v>
      </c>
      <c r="H3248" s="1">
        <v>0</v>
      </c>
      <c r="I3248" s="2">
        <v>42936</v>
      </c>
      <c r="J3248" t="s">
        <v>3320</v>
      </c>
      <c r="K3248" t="s">
        <v>73</v>
      </c>
      <c r="L3248">
        <v>46614</v>
      </c>
      <c r="M3248">
        <v>919</v>
      </c>
      <c r="N3248" t="s">
        <v>1336</v>
      </c>
      <c r="O3248">
        <v>125</v>
      </c>
      <c r="P3248">
        <v>5</v>
      </c>
      <c r="Q3248" t="s">
        <v>75</v>
      </c>
      <c r="R3248" t="s">
        <v>8304</v>
      </c>
      <c r="S3248">
        <v>124.68</v>
      </c>
      <c r="T3248">
        <v>831</v>
      </c>
      <c r="U3248" t="s">
        <v>19</v>
      </c>
      <c r="V3248" s="2">
        <v>42941</v>
      </c>
      <c r="W3248" t="s">
        <v>20</v>
      </c>
      <c r="X3248" t="s">
        <v>167</v>
      </c>
      <c r="Y3248" t="s">
        <v>113</v>
      </c>
    </row>
    <row r="3249" spans="1:25" hidden="1" x14ac:dyDescent="0.35">
      <c r="A3249">
        <v>4</v>
      </c>
      <c r="B3249" t="s">
        <v>43</v>
      </c>
      <c r="C3249">
        <v>6</v>
      </c>
      <c r="D3249" t="s">
        <v>26</v>
      </c>
      <c r="E3249" t="s">
        <v>2548</v>
      </c>
      <c r="F3249" t="s">
        <v>13</v>
      </c>
      <c r="G3249" t="s">
        <v>5536</v>
      </c>
      <c r="H3249" s="1">
        <v>0.2</v>
      </c>
      <c r="I3249" s="2">
        <v>42984</v>
      </c>
      <c r="J3249" t="s">
        <v>6517</v>
      </c>
      <c r="K3249" t="s">
        <v>16</v>
      </c>
      <c r="L3249">
        <v>37211</v>
      </c>
      <c r="M3249">
        <v>151</v>
      </c>
      <c r="N3249" t="s">
        <v>4525</v>
      </c>
      <c r="O3249">
        <v>1</v>
      </c>
      <c r="P3249">
        <v>5</v>
      </c>
      <c r="Q3249" t="s">
        <v>18</v>
      </c>
      <c r="R3249" t="s">
        <v>8304</v>
      </c>
      <c r="S3249">
        <v>1.18</v>
      </c>
      <c r="T3249">
        <v>7</v>
      </c>
      <c r="U3249" t="s">
        <v>33</v>
      </c>
      <c r="V3249" s="2">
        <v>42988</v>
      </c>
      <c r="W3249" t="s">
        <v>39</v>
      </c>
      <c r="X3249" t="s">
        <v>214</v>
      </c>
      <c r="Y3249" t="s">
        <v>176</v>
      </c>
    </row>
    <row r="3250" spans="1:25" hidden="1" x14ac:dyDescent="0.35">
      <c r="A3250">
        <v>0</v>
      </c>
      <c r="B3250" t="s">
        <v>10</v>
      </c>
      <c r="C3250">
        <v>0</v>
      </c>
      <c r="D3250" t="s">
        <v>26</v>
      </c>
      <c r="E3250" t="s">
        <v>99</v>
      </c>
      <c r="F3250" t="s">
        <v>13</v>
      </c>
      <c r="G3250" t="s">
        <v>1974</v>
      </c>
      <c r="H3250" s="1">
        <v>0.7</v>
      </c>
      <c r="I3250" s="2">
        <v>43003</v>
      </c>
      <c r="J3250" t="s">
        <v>3246</v>
      </c>
      <c r="K3250" t="s">
        <v>102</v>
      </c>
      <c r="L3250">
        <v>19143</v>
      </c>
      <c r="M3250">
        <v>54</v>
      </c>
      <c r="N3250" t="s">
        <v>8242</v>
      </c>
      <c r="O3250">
        <v>-2</v>
      </c>
      <c r="P3250">
        <v>2</v>
      </c>
      <c r="Q3250" t="s">
        <v>104</v>
      </c>
      <c r="R3250" t="s">
        <v>8304</v>
      </c>
      <c r="S3250">
        <v>-2.06</v>
      </c>
      <c r="T3250">
        <v>3</v>
      </c>
      <c r="U3250" t="s">
        <v>19</v>
      </c>
      <c r="V3250" s="2">
        <v>43003</v>
      </c>
      <c r="W3250" t="s">
        <v>773</v>
      </c>
      <c r="X3250" t="s">
        <v>105</v>
      </c>
      <c r="Y3250" t="s">
        <v>54</v>
      </c>
    </row>
    <row r="3251" spans="1:25" hidden="1" x14ac:dyDescent="0.35">
      <c r="A3251">
        <v>2</v>
      </c>
      <c r="B3251" t="s">
        <v>25</v>
      </c>
      <c r="C3251">
        <v>1</v>
      </c>
      <c r="D3251" t="s">
        <v>26</v>
      </c>
      <c r="E3251" t="s">
        <v>122</v>
      </c>
      <c r="F3251" t="s">
        <v>13</v>
      </c>
      <c r="G3251" t="s">
        <v>516</v>
      </c>
      <c r="H3251" s="1">
        <v>0.2</v>
      </c>
      <c r="I3251" s="2">
        <v>42953</v>
      </c>
      <c r="J3251" t="s">
        <v>5835</v>
      </c>
      <c r="K3251" t="s">
        <v>73</v>
      </c>
      <c r="L3251">
        <v>77041</v>
      </c>
      <c r="M3251">
        <v>1669</v>
      </c>
      <c r="N3251" t="s">
        <v>3889</v>
      </c>
      <c r="O3251">
        <v>10</v>
      </c>
      <c r="P3251">
        <v>3</v>
      </c>
      <c r="Q3251" t="s">
        <v>75</v>
      </c>
      <c r="R3251" t="s">
        <v>8304</v>
      </c>
      <c r="S3251">
        <v>9.8699999999999992</v>
      </c>
      <c r="T3251">
        <v>27</v>
      </c>
      <c r="U3251" t="s">
        <v>33</v>
      </c>
      <c r="V3251" s="2">
        <v>42955</v>
      </c>
      <c r="W3251" t="s">
        <v>130</v>
      </c>
      <c r="X3251" t="s">
        <v>77</v>
      </c>
      <c r="Y3251" t="s">
        <v>64</v>
      </c>
    </row>
    <row r="3252" spans="1:25" x14ac:dyDescent="0.35">
      <c r="A3252">
        <v>3</v>
      </c>
      <c r="B3252" t="s">
        <v>25</v>
      </c>
      <c r="C3252">
        <v>1</v>
      </c>
      <c r="D3252" t="s">
        <v>26</v>
      </c>
      <c r="E3252" t="s">
        <v>386</v>
      </c>
      <c r="F3252" t="s">
        <v>13</v>
      </c>
      <c r="G3252" t="s">
        <v>6854</v>
      </c>
      <c r="H3252" s="1">
        <v>0.2</v>
      </c>
      <c r="I3252" s="2">
        <v>42858</v>
      </c>
      <c r="J3252" t="s">
        <v>7269</v>
      </c>
      <c r="K3252" t="s">
        <v>30</v>
      </c>
      <c r="L3252">
        <v>95123</v>
      </c>
      <c r="M3252">
        <v>236</v>
      </c>
      <c r="N3252" t="s">
        <v>208</v>
      </c>
      <c r="O3252">
        <v>5</v>
      </c>
      <c r="P3252">
        <v>3</v>
      </c>
      <c r="Q3252" t="s">
        <v>32</v>
      </c>
      <c r="R3252" t="s">
        <v>8304</v>
      </c>
      <c r="S3252">
        <v>5.19</v>
      </c>
      <c r="T3252">
        <v>14</v>
      </c>
      <c r="U3252" t="s">
        <v>76</v>
      </c>
      <c r="V3252" s="2">
        <v>42861</v>
      </c>
      <c r="W3252" t="s">
        <v>130</v>
      </c>
      <c r="X3252" t="s">
        <v>34</v>
      </c>
      <c r="Y3252" t="s">
        <v>54</v>
      </c>
    </row>
    <row r="3253" spans="1:25" hidden="1" x14ac:dyDescent="0.35">
      <c r="A3253">
        <v>3</v>
      </c>
      <c r="B3253" t="s">
        <v>10</v>
      </c>
      <c r="C3253">
        <v>3</v>
      </c>
      <c r="D3253" t="s">
        <v>26</v>
      </c>
      <c r="E3253" t="s">
        <v>320</v>
      </c>
      <c r="F3253" t="s">
        <v>13</v>
      </c>
      <c r="G3253" t="s">
        <v>1224</v>
      </c>
      <c r="H3253" s="1">
        <v>0</v>
      </c>
      <c r="I3253" s="2">
        <v>43013</v>
      </c>
      <c r="J3253" t="s">
        <v>6073</v>
      </c>
      <c r="K3253" t="s">
        <v>102</v>
      </c>
      <c r="L3253">
        <v>19805</v>
      </c>
      <c r="M3253">
        <v>1268</v>
      </c>
      <c r="N3253" t="s">
        <v>468</v>
      </c>
      <c r="O3253">
        <v>22</v>
      </c>
      <c r="P3253">
        <v>5</v>
      </c>
      <c r="Q3253" t="s">
        <v>104</v>
      </c>
      <c r="R3253" t="s">
        <v>8304</v>
      </c>
      <c r="S3253">
        <v>21.71</v>
      </c>
      <c r="T3253">
        <v>78</v>
      </c>
      <c r="U3253" t="s">
        <v>33</v>
      </c>
      <c r="V3253" s="2">
        <v>43016</v>
      </c>
      <c r="W3253" t="s">
        <v>20</v>
      </c>
      <c r="X3253" t="s">
        <v>161</v>
      </c>
      <c r="Y3253" t="s">
        <v>42</v>
      </c>
    </row>
    <row r="3254" spans="1:25" x14ac:dyDescent="0.35">
      <c r="A3254">
        <v>7</v>
      </c>
      <c r="B3254" t="s">
        <v>25</v>
      </c>
      <c r="C3254">
        <v>6</v>
      </c>
      <c r="D3254" t="s">
        <v>26</v>
      </c>
      <c r="E3254" t="s">
        <v>27</v>
      </c>
      <c r="F3254" t="s">
        <v>13</v>
      </c>
      <c r="G3254" t="s">
        <v>7358</v>
      </c>
      <c r="H3254" s="1">
        <v>0</v>
      </c>
      <c r="I3254" s="2">
        <v>42887</v>
      </c>
      <c r="J3254" t="s">
        <v>7629</v>
      </c>
      <c r="K3254" t="s">
        <v>30</v>
      </c>
      <c r="L3254">
        <v>90045</v>
      </c>
      <c r="M3254">
        <v>96</v>
      </c>
      <c r="N3254" t="s">
        <v>8224</v>
      </c>
      <c r="O3254">
        <v>6</v>
      </c>
      <c r="P3254">
        <v>2</v>
      </c>
      <c r="Q3254" t="s">
        <v>32</v>
      </c>
      <c r="R3254" t="s">
        <v>8304</v>
      </c>
      <c r="S3254">
        <v>5.76</v>
      </c>
      <c r="T3254">
        <v>12</v>
      </c>
      <c r="U3254" t="s">
        <v>76</v>
      </c>
      <c r="V3254" s="2">
        <v>42894</v>
      </c>
      <c r="W3254" t="s">
        <v>39</v>
      </c>
      <c r="X3254" t="s">
        <v>34</v>
      </c>
      <c r="Y3254" t="s">
        <v>64</v>
      </c>
    </row>
    <row r="3255" spans="1:25" hidden="1" x14ac:dyDescent="0.35">
      <c r="A3255">
        <v>5</v>
      </c>
      <c r="B3255" t="s">
        <v>43</v>
      </c>
      <c r="C3255">
        <v>6</v>
      </c>
      <c r="D3255" t="s">
        <v>26</v>
      </c>
      <c r="E3255" t="s">
        <v>2422</v>
      </c>
      <c r="F3255" t="s">
        <v>13</v>
      </c>
      <c r="G3255" t="s">
        <v>5331</v>
      </c>
      <c r="H3255" s="1">
        <v>0.2</v>
      </c>
      <c r="I3255" s="2">
        <v>42841</v>
      </c>
      <c r="J3255" t="s">
        <v>6386</v>
      </c>
      <c r="K3255" t="s">
        <v>102</v>
      </c>
      <c r="L3255">
        <v>43615</v>
      </c>
      <c r="M3255">
        <v>151</v>
      </c>
      <c r="N3255" t="s">
        <v>4525</v>
      </c>
      <c r="O3255">
        <v>0</v>
      </c>
      <c r="P3255">
        <v>1</v>
      </c>
      <c r="Q3255" t="s">
        <v>104</v>
      </c>
      <c r="R3255" t="s">
        <v>8304</v>
      </c>
      <c r="S3255">
        <v>0.24</v>
      </c>
      <c r="T3255">
        <v>1</v>
      </c>
      <c r="U3255" t="s">
        <v>33</v>
      </c>
      <c r="V3255" s="2">
        <v>42846</v>
      </c>
      <c r="W3255" t="s">
        <v>39</v>
      </c>
      <c r="X3255" t="s">
        <v>309</v>
      </c>
      <c r="Y3255" t="s">
        <v>176</v>
      </c>
    </row>
    <row r="3256" spans="1:25" hidden="1" x14ac:dyDescent="0.35">
      <c r="A3256">
        <v>5</v>
      </c>
      <c r="B3256" t="s">
        <v>43</v>
      </c>
      <c r="C3256">
        <v>6</v>
      </c>
      <c r="D3256" t="s">
        <v>26</v>
      </c>
      <c r="E3256" t="s">
        <v>2422</v>
      </c>
      <c r="F3256" t="s">
        <v>13</v>
      </c>
      <c r="G3256" t="s">
        <v>5331</v>
      </c>
      <c r="H3256" s="1">
        <v>0.2</v>
      </c>
      <c r="I3256" s="2">
        <v>42841</v>
      </c>
      <c r="J3256" t="s">
        <v>6386</v>
      </c>
      <c r="K3256" t="s">
        <v>102</v>
      </c>
      <c r="L3256">
        <v>43615</v>
      </c>
      <c r="M3256">
        <v>298</v>
      </c>
      <c r="N3256" t="s">
        <v>1271</v>
      </c>
      <c r="O3256">
        <v>5</v>
      </c>
      <c r="P3256">
        <v>3</v>
      </c>
      <c r="Q3256" t="s">
        <v>104</v>
      </c>
      <c r="R3256" t="s">
        <v>8304</v>
      </c>
      <c r="S3256">
        <v>4.5199999999999996</v>
      </c>
      <c r="T3256">
        <v>45</v>
      </c>
      <c r="U3256" t="s">
        <v>33</v>
      </c>
      <c r="V3256" s="2">
        <v>42846</v>
      </c>
      <c r="W3256" t="s">
        <v>39</v>
      </c>
      <c r="X3256" t="s">
        <v>309</v>
      </c>
      <c r="Y3256" t="s">
        <v>56</v>
      </c>
    </row>
    <row r="3257" spans="1:25" hidden="1" x14ac:dyDescent="0.35">
      <c r="A3257">
        <v>5</v>
      </c>
      <c r="B3257" t="s">
        <v>43</v>
      </c>
      <c r="C3257">
        <v>6</v>
      </c>
      <c r="D3257" t="s">
        <v>26</v>
      </c>
      <c r="E3257" t="s">
        <v>2422</v>
      </c>
      <c r="F3257" t="s">
        <v>13</v>
      </c>
      <c r="G3257" t="s">
        <v>5331</v>
      </c>
      <c r="H3257" s="1">
        <v>0.2</v>
      </c>
      <c r="I3257" s="2">
        <v>42841</v>
      </c>
      <c r="J3257" t="s">
        <v>6386</v>
      </c>
      <c r="K3257" t="s">
        <v>102</v>
      </c>
      <c r="L3257">
        <v>43615</v>
      </c>
      <c r="M3257">
        <v>475</v>
      </c>
      <c r="N3257" t="s">
        <v>814</v>
      </c>
      <c r="O3257">
        <v>1</v>
      </c>
      <c r="P3257">
        <v>3</v>
      </c>
      <c r="Q3257" t="s">
        <v>104</v>
      </c>
      <c r="R3257" t="s">
        <v>8304</v>
      </c>
      <c r="S3257">
        <v>1.28</v>
      </c>
      <c r="T3257">
        <v>8</v>
      </c>
      <c r="U3257" t="s">
        <v>33</v>
      </c>
      <c r="V3257" s="2">
        <v>42846</v>
      </c>
      <c r="W3257" t="s">
        <v>39</v>
      </c>
      <c r="X3257" t="s">
        <v>309</v>
      </c>
      <c r="Y3257" t="s">
        <v>49</v>
      </c>
    </row>
    <row r="3258" spans="1:25" hidden="1" x14ac:dyDescent="0.35">
      <c r="A3258">
        <v>5</v>
      </c>
      <c r="B3258" t="s">
        <v>43</v>
      </c>
      <c r="C3258">
        <v>6</v>
      </c>
      <c r="D3258" t="s">
        <v>26</v>
      </c>
      <c r="E3258" t="s">
        <v>2422</v>
      </c>
      <c r="F3258" t="s">
        <v>13</v>
      </c>
      <c r="G3258" t="s">
        <v>5331</v>
      </c>
      <c r="H3258" s="1">
        <v>0.2</v>
      </c>
      <c r="I3258" s="2">
        <v>42841</v>
      </c>
      <c r="J3258" t="s">
        <v>6386</v>
      </c>
      <c r="K3258" t="s">
        <v>102</v>
      </c>
      <c r="L3258">
        <v>43615</v>
      </c>
      <c r="M3258">
        <v>1527</v>
      </c>
      <c r="N3258" t="s">
        <v>4665</v>
      </c>
      <c r="O3258">
        <v>-2</v>
      </c>
      <c r="P3258">
        <v>7</v>
      </c>
      <c r="Q3258" t="s">
        <v>104</v>
      </c>
      <c r="R3258" t="s">
        <v>8304</v>
      </c>
      <c r="S3258">
        <v>-2.21</v>
      </c>
      <c r="T3258">
        <v>10</v>
      </c>
      <c r="U3258" t="s">
        <v>33</v>
      </c>
      <c r="V3258" s="2">
        <v>42846</v>
      </c>
      <c r="W3258" t="s">
        <v>39</v>
      </c>
      <c r="X3258" t="s">
        <v>309</v>
      </c>
      <c r="Y3258" t="s">
        <v>176</v>
      </c>
    </row>
    <row r="3259" spans="1:25" hidden="1" x14ac:dyDescent="0.35">
      <c r="A3259">
        <v>5</v>
      </c>
      <c r="B3259" t="s">
        <v>43</v>
      </c>
      <c r="C3259">
        <v>6</v>
      </c>
      <c r="D3259" t="s">
        <v>26</v>
      </c>
      <c r="E3259" t="s">
        <v>2422</v>
      </c>
      <c r="F3259" t="s">
        <v>13</v>
      </c>
      <c r="G3259" t="s">
        <v>5331</v>
      </c>
      <c r="H3259" s="1">
        <v>0.7</v>
      </c>
      <c r="I3259" s="2">
        <v>42841</v>
      </c>
      <c r="J3259" t="s">
        <v>6386</v>
      </c>
      <c r="K3259" t="s">
        <v>102</v>
      </c>
      <c r="L3259">
        <v>43615</v>
      </c>
      <c r="M3259">
        <v>717</v>
      </c>
      <c r="N3259" t="s">
        <v>4245</v>
      </c>
      <c r="O3259">
        <v>-46</v>
      </c>
      <c r="P3259">
        <v>5</v>
      </c>
      <c r="Q3259" t="s">
        <v>104</v>
      </c>
      <c r="R3259" t="s">
        <v>8304</v>
      </c>
      <c r="S3259">
        <v>-46.22</v>
      </c>
      <c r="T3259">
        <v>55</v>
      </c>
      <c r="U3259" t="s">
        <v>33</v>
      </c>
      <c r="V3259" s="2">
        <v>42846</v>
      </c>
      <c r="W3259" t="s">
        <v>39</v>
      </c>
      <c r="X3259" t="s">
        <v>309</v>
      </c>
      <c r="Y3259" t="s">
        <v>54</v>
      </c>
    </row>
    <row r="3260" spans="1:25" hidden="1" x14ac:dyDescent="0.35">
      <c r="A3260">
        <v>5</v>
      </c>
      <c r="B3260" t="s">
        <v>43</v>
      </c>
      <c r="C3260">
        <v>6</v>
      </c>
      <c r="D3260" t="s">
        <v>50</v>
      </c>
      <c r="E3260" t="s">
        <v>2422</v>
      </c>
      <c r="F3260" t="s">
        <v>13</v>
      </c>
      <c r="G3260" t="s">
        <v>5331</v>
      </c>
      <c r="H3260" s="1">
        <v>0.4</v>
      </c>
      <c r="I3260" s="2">
        <v>42841</v>
      </c>
      <c r="J3260" t="s">
        <v>6386</v>
      </c>
      <c r="K3260" t="s">
        <v>102</v>
      </c>
      <c r="L3260">
        <v>43615</v>
      </c>
      <c r="M3260">
        <v>1272</v>
      </c>
      <c r="N3260" t="s">
        <v>6735</v>
      </c>
      <c r="O3260">
        <v>-28</v>
      </c>
      <c r="P3260">
        <v>3</v>
      </c>
      <c r="Q3260" t="s">
        <v>104</v>
      </c>
      <c r="R3260" t="s">
        <v>8304</v>
      </c>
      <c r="S3260">
        <v>-27.72</v>
      </c>
      <c r="T3260">
        <v>119</v>
      </c>
      <c r="U3260" t="s">
        <v>33</v>
      </c>
      <c r="V3260" s="2">
        <v>42846</v>
      </c>
      <c r="W3260" t="s">
        <v>39</v>
      </c>
      <c r="X3260" t="s">
        <v>309</v>
      </c>
      <c r="Y3260" t="s">
        <v>52</v>
      </c>
    </row>
    <row r="3261" spans="1:25" hidden="1" x14ac:dyDescent="0.35">
      <c r="A3261">
        <v>2</v>
      </c>
      <c r="B3261" t="s">
        <v>43</v>
      </c>
      <c r="C3261">
        <v>3</v>
      </c>
      <c r="D3261" t="s">
        <v>26</v>
      </c>
      <c r="E3261" t="s">
        <v>231</v>
      </c>
      <c r="F3261" t="s">
        <v>13</v>
      </c>
      <c r="G3261" t="s">
        <v>5295</v>
      </c>
      <c r="H3261" s="1">
        <v>0.2</v>
      </c>
      <c r="I3261" s="2">
        <v>42985</v>
      </c>
      <c r="J3261" t="s">
        <v>6121</v>
      </c>
      <c r="K3261" t="s">
        <v>16</v>
      </c>
      <c r="L3261">
        <v>27707</v>
      </c>
      <c r="M3261">
        <v>346</v>
      </c>
      <c r="N3261" t="s">
        <v>933</v>
      </c>
      <c r="O3261">
        <v>12</v>
      </c>
      <c r="P3261">
        <v>4</v>
      </c>
      <c r="Q3261" t="s">
        <v>18</v>
      </c>
      <c r="R3261" t="s">
        <v>8304</v>
      </c>
      <c r="S3261">
        <v>12.31</v>
      </c>
      <c r="T3261">
        <v>141</v>
      </c>
      <c r="U3261" t="s">
        <v>33</v>
      </c>
      <c r="V3261" s="2">
        <v>42987</v>
      </c>
      <c r="W3261" t="s">
        <v>20</v>
      </c>
      <c r="X3261" t="s">
        <v>63</v>
      </c>
      <c r="Y3261" t="s">
        <v>49</v>
      </c>
    </row>
    <row r="3262" spans="1:25" x14ac:dyDescent="0.35">
      <c r="A3262">
        <v>6</v>
      </c>
      <c r="B3262" t="s">
        <v>10</v>
      </c>
      <c r="C3262">
        <v>6</v>
      </c>
      <c r="D3262" t="s">
        <v>11</v>
      </c>
      <c r="E3262" t="s">
        <v>27</v>
      </c>
      <c r="F3262" t="s">
        <v>13</v>
      </c>
      <c r="G3262" t="s">
        <v>5193</v>
      </c>
      <c r="H3262" s="1">
        <v>0.2</v>
      </c>
      <c r="I3262" s="2">
        <v>42830</v>
      </c>
      <c r="J3262" t="s">
        <v>5768</v>
      </c>
      <c r="K3262" t="s">
        <v>30</v>
      </c>
      <c r="L3262">
        <v>90036</v>
      </c>
      <c r="M3262">
        <v>786</v>
      </c>
      <c r="N3262" t="s">
        <v>1476</v>
      </c>
      <c r="O3262">
        <v>89</v>
      </c>
      <c r="P3262">
        <v>3</v>
      </c>
      <c r="Q3262" t="s">
        <v>32</v>
      </c>
      <c r="R3262" t="s">
        <v>8304</v>
      </c>
      <c r="S3262">
        <v>89.22</v>
      </c>
      <c r="T3262">
        <v>892</v>
      </c>
      <c r="U3262" t="s">
        <v>33</v>
      </c>
      <c r="V3262" s="2">
        <v>42836</v>
      </c>
      <c r="W3262" t="s">
        <v>39</v>
      </c>
      <c r="X3262" t="s">
        <v>34</v>
      </c>
      <c r="Y3262" t="s">
        <v>24</v>
      </c>
    </row>
    <row r="3263" spans="1:25" x14ac:dyDescent="0.35">
      <c r="A3263">
        <v>5</v>
      </c>
      <c r="B3263" t="s">
        <v>43</v>
      </c>
      <c r="C3263">
        <v>6</v>
      </c>
      <c r="D3263" t="s">
        <v>11</v>
      </c>
      <c r="E3263" t="s">
        <v>369</v>
      </c>
      <c r="F3263" t="s">
        <v>13</v>
      </c>
      <c r="G3263" t="s">
        <v>2199</v>
      </c>
      <c r="H3263" s="1">
        <v>0.2</v>
      </c>
      <c r="I3263" s="2">
        <v>42922</v>
      </c>
      <c r="J3263" t="s">
        <v>7862</v>
      </c>
      <c r="K3263" t="s">
        <v>30</v>
      </c>
      <c r="L3263">
        <v>91104</v>
      </c>
      <c r="M3263">
        <v>1182</v>
      </c>
      <c r="N3263" t="s">
        <v>183</v>
      </c>
      <c r="O3263">
        <v>-17</v>
      </c>
      <c r="P3263">
        <v>3</v>
      </c>
      <c r="Q3263" t="s">
        <v>32</v>
      </c>
      <c r="R3263" t="s">
        <v>92</v>
      </c>
      <c r="S3263">
        <v>-17.04</v>
      </c>
      <c r="T3263">
        <v>170</v>
      </c>
      <c r="U3263" t="s">
        <v>19</v>
      </c>
      <c r="V3263" s="2">
        <v>42927</v>
      </c>
      <c r="W3263" t="s">
        <v>39</v>
      </c>
      <c r="X3263" t="s">
        <v>34</v>
      </c>
      <c r="Y3263" t="s">
        <v>24</v>
      </c>
    </row>
    <row r="3264" spans="1:25" hidden="1" x14ac:dyDescent="0.35">
      <c r="A3264">
        <v>5</v>
      </c>
      <c r="B3264" t="s">
        <v>43</v>
      </c>
      <c r="C3264">
        <v>6</v>
      </c>
      <c r="D3264" t="s">
        <v>11</v>
      </c>
      <c r="E3264" t="s">
        <v>171</v>
      </c>
      <c r="F3264" t="s">
        <v>13</v>
      </c>
      <c r="G3264" t="s">
        <v>5361</v>
      </c>
      <c r="H3264" s="1">
        <v>0</v>
      </c>
      <c r="I3264" s="2">
        <v>43067</v>
      </c>
      <c r="J3264" t="s">
        <v>5592</v>
      </c>
      <c r="K3264" t="s">
        <v>102</v>
      </c>
      <c r="L3264">
        <v>10035</v>
      </c>
      <c r="M3264">
        <v>620</v>
      </c>
      <c r="N3264" t="s">
        <v>8158</v>
      </c>
      <c r="O3264">
        <v>28</v>
      </c>
      <c r="P3264">
        <v>3</v>
      </c>
      <c r="Q3264" t="s">
        <v>104</v>
      </c>
      <c r="R3264" t="s">
        <v>8304</v>
      </c>
      <c r="S3264">
        <v>27.95</v>
      </c>
      <c r="T3264">
        <v>68</v>
      </c>
      <c r="U3264" t="s">
        <v>33</v>
      </c>
      <c r="V3264" s="2">
        <v>43072</v>
      </c>
      <c r="W3264" t="s">
        <v>39</v>
      </c>
      <c r="X3264" t="s">
        <v>175</v>
      </c>
      <c r="Y3264" t="s">
        <v>47</v>
      </c>
    </row>
    <row r="3265" spans="1:25" hidden="1" x14ac:dyDescent="0.35">
      <c r="A3265">
        <v>5</v>
      </c>
      <c r="B3265" t="s">
        <v>43</v>
      </c>
      <c r="C3265">
        <v>6</v>
      </c>
      <c r="D3265" t="s">
        <v>26</v>
      </c>
      <c r="E3265" t="s">
        <v>171</v>
      </c>
      <c r="F3265" t="s">
        <v>13</v>
      </c>
      <c r="G3265" t="s">
        <v>5361</v>
      </c>
      <c r="H3265" s="1">
        <v>0</v>
      </c>
      <c r="I3265" s="2">
        <v>43067</v>
      </c>
      <c r="J3265" t="s">
        <v>5592</v>
      </c>
      <c r="K3265" t="s">
        <v>102</v>
      </c>
      <c r="L3265">
        <v>10035</v>
      </c>
      <c r="M3265">
        <v>1501</v>
      </c>
      <c r="N3265" t="s">
        <v>412</v>
      </c>
      <c r="O3265">
        <v>29</v>
      </c>
      <c r="P3265">
        <v>8</v>
      </c>
      <c r="Q3265" t="s">
        <v>104</v>
      </c>
      <c r="R3265" t="s">
        <v>8304</v>
      </c>
      <c r="S3265">
        <v>29.25</v>
      </c>
      <c r="T3265">
        <v>62</v>
      </c>
      <c r="U3265" t="s">
        <v>33</v>
      </c>
      <c r="V3265" s="2">
        <v>43072</v>
      </c>
      <c r="W3265" t="s">
        <v>39</v>
      </c>
      <c r="X3265" t="s">
        <v>175</v>
      </c>
      <c r="Y3265" t="s">
        <v>119</v>
      </c>
    </row>
    <row r="3266" spans="1:25" hidden="1" x14ac:dyDescent="0.35">
      <c r="A3266">
        <v>6</v>
      </c>
      <c r="B3266" t="s">
        <v>10</v>
      </c>
      <c r="C3266">
        <v>6</v>
      </c>
      <c r="D3266" t="s">
        <v>11</v>
      </c>
      <c r="E3266" t="s">
        <v>2332</v>
      </c>
      <c r="F3266" t="s">
        <v>13</v>
      </c>
      <c r="G3266" t="s">
        <v>8099</v>
      </c>
      <c r="H3266" s="1">
        <v>0</v>
      </c>
      <c r="I3266" s="2">
        <v>43073</v>
      </c>
      <c r="J3266" t="s">
        <v>2333</v>
      </c>
      <c r="K3266" t="s">
        <v>102</v>
      </c>
      <c r="L3266">
        <v>11550</v>
      </c>
      <c r="M3266">
        <v>496</v>
      </c>
      <c r="N3266" t="s">
        <v>2282</v>
      </c>
      <c r="O3266">
        <v>11</v>
      </c>
      <c r="P3266">
        <v>3</v>
      </c>
      <c r="Q3266" t="s">
        <v>104</v>
      </c>
      <c r="R3266" t="s">
        <v>8304</v>
      </c>
      <c r="S3266">
        <v>11.38</v>
      </c>
      <c r="T3266">
        <v>28</v>
      </c>
      <c r="U3266" t="s">
        <v>19</v>
      </c>
      <c r="V3266" s="2">
        <v>43079</v>
      </c>
      <c r="W3266" t="s">
        <v>39</v>
      </c>
      <c r="X3266" t="s">
        <v>175</v>
      </c>
      <c r="Y3266" t="s">
        <v>47</v>
      </c>
    </row>
    <row r="3267" spans="1:25" hidden="1" x14ac:dyDescent="0.35">
      <c r="A3267">
        <v>6</v>
      </c>
      <c r="B3267" t="s">
        <v>10</v>
      </c>
      <c r="C3267">
        <v>6</v>
      </c>
      <c r="D3267" t="s">
        <v>11</v>
      </c>
      <c r="E3267" t="s">
        <v>2332</v>
      </c>
      <c r="F3267" t="s">
        <v>13</v>
      </c>
      <c r="G3267" t="s">
        <v>8099</v>
      </c>
      <c r="H3267" s="1">
        <v>0.1</v>
      </c>
      <c r="I3267" s="2">
        <v>43073</v>
      </c>
      <c r="J3267" t="s">
        <v>2333</v>
      </c>
      <c r="K3267" t="s">
        <v>102</v>
      </c>
      <c r="L3267">
        <v>11550</v>
      </c>
      <c r="M3267">
        <v>761</v>
      </c>
      <c r="N3267" t="s">
        <v>571</v>
      </c>
      <c r="O3267">
        <v>68</v>
      </c>
      <c r="P3267">
        <v>2</v>
      </c>
      <c r="Q3267" t="s">
        <v>104</v>
      </c>
      <c r="R3267" t="s">
        <v>8304</v>
      </c>
      <c r="S3267">
        <v>68.33</v>
      </c>
      <c r="T3267">
        <v>362</v>
      </c>
      <c r="U3267" t="s">
        <v>19</v>
      </c>
      <c r="V3267" s="2">
        <v>43079</v>
      </c>
      <c r="W3267" t="s">
        <v>39</v>
      </c>
      <c r="X3267" t="s">
        <v>175</v>
      </c>
      <c r="Y3267" t="s">
        <v>24</v>
      </c>
    </row>
    <row r="3268" spans="1:25" hidden="1" x14ac:dyDescent="0.35">
      <c r="A3268">
        <v>6</v>
      </c>
      <c r="B3268" t="s">
        <v>10</v>
      </c>
      <c r="C3268">
        <v>6</v>
      </c>
      <c r="D3268" t="s">
        <v>11</v>
      </c>
      <c r="E3268" t="s">
        <v>2332</v>
      </c>
      <c r="F3268" t="s">
        <v>13</v>
      </c>
      <c r="G3268" t="s">
        <v>8099</v>
      </c>
      <c r="H3268" s="1">
        <v>0.1</v>
      </c>
      <c r="I3268" s="2">
        <v>43073</v>
      </c>
      <c r="J3268" t="s">
        <v>2333</v>
      </c>
      <c r="K3268" t="s">
        <v>102</v>
      </c>
      <c r="L3268">
        <v>11550</v>
      </c>
      <c r="M3268">
        <v>1208</v>
      </c>
      <c r="N3268" t="s">
        <v>923</v>
      </c>
      <c r="O3268">
        <v>8</v>
      </c>
      <c r="P3268">
        <v>5</v>
      </c>
      <c r="Q3268" t="s">
        <v>104</v>
      </c>
      <c r="R3268" t="s">
        <v>8304</v>
      </c>
      <c r="S3268">
        <v>8.1</v>
      </c>
      <c r="T3268">
        <v>364</v>
      </c>
      <c r="U3268" t="s">
        <v>19</v>
      </c>
      <c r="V3268" s="2">
        <v>43079</v>
      </c>
      <c r="W3268" t="s">
        <v>39</v>
      </c>
      <c r="X3268" t="s">
        <v>175</v>
      </c>
      <c r="Y3268" t="s">
        <v>24</v>
      </c>
    </row>
    <row r="3269" spans="1:25" hidden="1" x14ac:dyDescent="0.35">
      <c r="A3269">
        <v>6</v>
      </c>
      <c r="B3269" t="s">
        <v>10</v>
      </c>
      <c r="C3269">
        <v>6</v>
      </c>
      <c r="D3269" t="s">
        <v>50</v>
      </c>
      <c r="E3269" t="s">
        <v>2332</v>
      </c>
      <c r="F3269" t="s">
        <v>13</v>
      </c>
      <c r="G3269" t="s">
        <v>8099</v>
      </c>
      <c r="H3269" s="1">
        <v>0</v>
      </c>
      <c r="I3269" s="2">
        <v>43073</v>
      </c>
      <c r="J3269" t="s">
        <v>2333</v>
      </c>
      <c r="K3269" t="s">
        <v>102</v>
      </c>
      <c r="L3269">
        <v>11550</v>
      </c>
      <c r="M3269">
        <v>1491</v>
      </c>
      <c r="N3269" t="s">
        <v>1001</v>
      </c>
      <c r="O3269">
        <v>10</v>
      </c>
      <c r="P3269">
        <v>4</v>
      </c>
      <c r="Q3269" t="s">
        <v>104</v>
      </c>
      <c r="R3269" t="s">
        <v>8304</v>
      </c>
      <c r="S3269">
        <v>10.39</v>
      </c>
      <c r="T3269">
        <v>40</v>
      </c>
      <c r="U3269" t="s">
        <v>19</v>
      </c>
      <c r="V3269" s="2">
        <v>43079</v>
      </c>
      <c r="W3269" t="s">
        <v>39</v>
      </c>
      <c r="X3269" t="s">
        <v>175</v>
      </c>
      <c r="Y3269" t="s">
        <v>52</v>
      </c>
    </row>
    <row r="3270" spans="1:25" hidden="1" x14ac:dyDescent="0.35">
      <c r="A3270">
        <v>4</v>
      </c>
      <c r="B3270" t="s">
        <v>43</v>
      </c>
      <c r="C3270">
        <v>6</v>
      </c>
      <c r="D3270" t="s">
        <v>50</v>
      </c>
      <c r="E3270" t="s">
        <v>498</v>
      </c>
      <c r="F3270" t="s">
        <v>13</v>
      </c>
      <c r="G3270" t="s">
        <v>705</v>
      </c>
      <c r="H3270" s="1">
        <v>0.4</v>
      </c>
      <c r="I3270" s="2">
        <v>43059</v>
      </c>
      <c r="J3270" t="s">
        <v>6746</v>
      </c>
      <c r="K3270" t="s">
        <v>73</v>
      </c>
      <c r="L3270">
        <v>75217</v>
      </c>
      <c r="M3270">
        <v>1114</v>
      </c>
      <c r="N3270" t="s">
        <v>6747</v>
      </c>
      <c r="O3270">
        <v>56</v>
      </c>
      <c r="P3270">
        <v>2</v>
      </c>
      <c r="Q3270" t="s">
        <v>75</v>
      </c>
      <c r="R3270" t="s">
        <v>8304</v>
      </c>
      <c r="S3270">
        <v>56</v>
      </c>
      <c r="T3270">
        <v>480</v>
      </c>
      <c r="U3270" t="s">
        <v>33</v>
      </c>
      <c r="V3270" s="2">
        <v>43063</v>
      </c>
      <c r="W3270" t="s">
        <v>39</v>
      </c>
      <c r="X3270" t="s">
        <v>77</v>
      </c>
      <c r="Y3270" t="s">
        <v>422</v>
      </c>
    </row>
    <row r="3271" spans="1:25" hidden="1" x14ac:dyDescent="0.35">
      <c r="A3271">
        <v>2</v>
      </c>
      <c r="B3271" t="s">
        <v>43</v>
      </c>
      <c r="C3271">
        <v>3</v>
      </c>
      <c r="D3271" t="s">
        <v>26</v>
      </c>
      <c r="E3271" t="s">
        <v>305</v>
      </c>
      <c r="F3271" t="s">
        <v>13</v>
      </c>
      <c r="G3271" t="s">
        <v>5224</v>
      </c>
      <c r="H3271" s="1">
        <v>0.2</v>
      </c>
      <c r="I3271" s="2">
        <v>43090</v>
      </c>
      <c r="J3271" t="s">
        <v>6079</v>
      </c>
      <c r="K3271" t="s">
        <v>102</v>
      </c>
      <c r="L3271">
        <v>43229</v>
      </c>
      <c r="M3271">
        <v>1215</v>
      </c>
      <c r="N3271" t="s">
        <v>4028</v>
      </c>
      <c r="O3271">
        <v>0</v>
      </c>
      <c r="P3271">
        <v>2</v>
      </c>
      <c r="Q3271" t="s">
        <v>104</v>
      </c>
      <c r="R3271" t="s">
        <v>8304</v>
      </c>
      <c r="S3271">
        <v>0.34</v>
      </c>
      <c r="T3271">
        <v>3</v>
      </c>
      <c r="U3271" t="s">
        <v>33</v>
      </c>
      <c r="V3271" s="2">
        <v>43092</v>
      </c>
      <c r="W3271" t="s">
        <v>20</v>
      </c>
      <c r="X3271" t="s">
        <v>309</v>
      </c>
      <c r="Y3271" t="s">
        <v>49</v>
      </c>
    </row>
    <row r="3272" spans="1:25" hidden="1" x14ac:dyDescent="0.35">
      <c r="A3272">
        <v>2</v>
      </c>
      <c r="B3272" t="s">
        <v>43</v>
      </c>
      <c r="C3272">
        <v>3</v>
      </c>
      <c r="D3272" t="s">
        <v>26</v>
      </c>
      <c r="E3272" t="s">
        <v>65</v>
      </c>
      <c r="F3272" t="s">
        <v>13</v>
      </c>
      <c r="G3272" t="s">
        <v>1245</v>
      </c>
      <c r="H3272" s="1">
        <v>0</v>
      </c>
      <c r="I3272" s="2">
        <v>43002</v>
      </c>
      <c r="J3272" t="s">
        <v>3626</v>
      </c>
      <c r="K3272" t="s">
        <v>30</v>
      </c>
      <c r="L3272">
        <v>98105</v>
      </c>
      <c r="M3272">
        <v>361</v>
      </c>
      <c r="N3272" t="s">
        <v>120</v>
      </c>
      <c r="O3272">
        <v>10</v>
      </c>
      <c r="P3272">
        <v>2</v>
      </c>
      <c r="Q3272" t="s">
        <v>32</v>
      </c>
      <c r="R3272" t="s">
        <v>8304</v>
      </c>
      <c r="S3272">
        <v>10.43</v>
      </c>
      <c r="T3272">
        <v>36</v>
      </c>
      <c r="U3272" t="s">
        <v>19</v>
      </c>
      <c r="V3272" s="2">
        <v>43004</v>
      </c>
      <c r="W3272" t="s">
        <v>20</v>
      </c>
      <c r="X3272" t="s">
        <v>69</v>
      </c>
      <c r="Y3272" t="s">
        <v>49</v>
      </c>
    </row>
    <row r="3273" spans="1:25" hidden="1" x14ac:dyDescent="0.35">
      <c r="A3273">
        <v>2</v>
      </c>
      <c r="B3273" t="s">
        <v>43</v>
      </c>
      <c r="C3273">
        <v>3</v>
      </c>
      <c r="D3273" t="s">
        <v>26</v>
      </c>
      <c r="E3273" t="s">
        <v>65</v>
      </c>
      <c r="F3273" t="s">
        <v>13</v>
      </c>
      <c r="G3273" t="s">
        <v>1245</v>
      </c>
      <c r="H3273" s="1">
        <v>0.2</v>
      </c>
      <c r="I3273" s="2">
        <v>43002</v>
      </c>
      <c r="J3273" t="s">
        <v>3626</v>
      </c>
      <c r="K3273" t="s">
        <v>30</v>
      </c>
      <c r="L3273">
        <v>98105</v>
      </c>
      <c r="M3273">
        <v>257</v>
      </c>
      <c r="N3273" t="s">
        <v>3184</v>
      </c>
      <c r="O3273">
        <v>5</v>
      </c>
      <c r="P3273">
        <v>3</v>
      </c>
      <c r="Q3273" t="s">
        <v>32</v>
      </c>
      <c r="R3273" t="s">
        <v>8304</v>
      </c>
      <c r="S3273">
        <v>5.42</v>
      </c>
      <c r="T3273">
        <v>15</v>
      </c>
      <c r="U3273" t="s">
        <v>19</v>
      </c>
      <c r="V3273" s="2">
        <v>43004</v>
      </c>
      <c r="W3273" t="s">
        <v>20</v>
      </c>
      <c r="X3273" t="s">
        <v>69</v>
      </c>
      <c r="Y3273" t="s">
        <v>54</v>
      </c>
    </row>
    <row r="3274" spans="1:25" hidden="1" x14ac:dyDescent="0.35">
      <c r="A3274">
        <v>4</v>
      </c>
      <c r="B3274" t="s">
        <v>43</v>
      </c>
      <c r="C3274">
        <v>6</v>
      </c>
      <c r="D3274" t="s">
        <v>11</v>
      </c>
      <c r="E3274" t="s">
        <v>547</v>
      </c>
      <c r="F3274" t="s">
        <v>13</v>
      </c>
      <c r="G3274" t="s">
        <v>553</v>
      </c>
      <c r="H3274" s="1">
        <v>0.2</v>
      </c>
      <c r="I3274" s="2">
        <v>42856</v>
      </c>
      <c r="J3274" t="s">
        <v>5699</v>
      </c>
      <c r="K3274" t="s">
        <v>16</v>
      </c>
      <c r="L3274">
        <v>33614</v>
      </c>
      <c r="M3274">
        <v>484</v>
      </c>
      <c r="N3274" t="s">
        <v>1910</v>
      </c>
      <c r="O3274">
        <v>14</v>
      </c>
      <c r="P3274">
        <v>3</v>
      </c>
      <c r="Q3274" t="s">
        <v>18</v>
      </c>
      <c r="R3274" t="s">
        <v>8304</v>
      </c>
      <c r="S3274">
        <v>14.3</v>
      </c>
      <c r="T3274">
        <v>64</v>
      </c>
      <c r="U3274" t="s">
        <v>33</v>
      </c>
      <c r="V3274" s="2">
        <v>42860</v>
      </c>
      <c r="W3274" t="s">
        <v>39</v>
      </c>
      <c r="X3274" t="s">
        <v>40</v>
      </c>
      <c r="Y3274" t="s">
        <v>47</v>
      </c>
    </row>
    <row r="3275" spans="1:25" hidden="1" x14ac:dyDescent="0.35">
      <c r="A3275">
        <v>4</v>
      </c>
      <c r="B3275" t="s">
        <v>43</v>
      </c>
      <c r="C3275">
        <v>6</v>
      </c>
      <c r="D3275" t="s">
        <v>26</v>
      </c>
      <c r="E3275" t="s">
        <v>547</v>
      </c>
      <c r="F3275" t="s">
        <v>13</v>
      </c>
      <c r="G3275" t="s">
        <v>553</v>
      </c>
      <c r="H3275" s="1">
        <v>0.2</v>
      </c>
      <c r="I3275" s="2">
        <v>42856</v>
      </c>
      <c r="J3275" t="s">
        <v>5699</v>
      </c>
      <c r="K3275" t="s">
        <v>16</v>
      </c>
      <c r="L3275">
        <v>33614</v>
      </c>
      <c r="M3275">
        <v>668</v>
      </c>
      <c r="N3275" t="s">
        <v>8189</v>
      </c>
      <c r="O3275">
        <v>5</v>
      </c>
      <c r="P3275">
        <v>3</v>
      </c>
      <c r="Q3275" t="s">
        <v>18</v>
      </c>
      <c r="R3275" t="s">
        <v>8304</v>
      </c>
      <c r="S3275">
        <v>4.6500000000000004</v>
      </c>
      <c r="T3275">
        <v>41</v>
      </c>
      <c r="U3275" t="s">
        <v>33</v>
      </c>
      <c r="V3275" s="2">
        <v>42860</v>
      </c>
      <c r="W3275" t="s">
        <v>39</v>
      </c>
      <c r="X3275" t="s">
        <v>40</v>
      </c>
      <c r="Y3275" t="s">
        <v>356</v>
      </c>
    </row>
    <row r="3276" spans="1:25" hidden="1" x14ac:dyDescent="0.35">
      <c r="A3276">
        <v>4</v>
      </c>
      <c r="B3276" t="s">
        <v>43</v>
      </c>
      <c r="C3276">
        <v>6</v>
      </c>
      <c r="D3276" t="s">
        <v>26</v>
      </c>
      <c r="E3276" t="s">
        <v>547</v>
      </c>
      <c r="F3276" t="s">
        <v>13</v>
      </c>
      <c r="G3276" t="s">
        <v>553</v>
      </c>
      <c r="H3276" s="1">
        <v>0.2</v>
      </c>
      <c r="I3276" s="2">
        <v>42856</v>
      </c>
      <c r="J3276" t="s">
        <v>5699</v>
      </c>
      <c r="K3276" t="s">
        <v>16</v>
      </c>
      <c r="L3276">
        <v>33614</v>
      </c>
      <c r="M3276">
        <v>1238</v>
      </c>
      <c r="N3276" t="s">
        <v>3881</v>
      </c>
      <c r="O3276">
        <v>11</v>
      </c>
      <c r="P3276">
        <v>6</v>
      </c>
      <c r="Q3276" t="s">
        <v>18</v>
      </c>
      <c r="R3276" t="s">
        <v>8304</v>
      </c>
      <c r="S3276">
        <v>10.79</v>
      </c>
      <c r="T3276">
        <v>173</v>
      </c>
      <c r="U3276" t="s">
        <v>33</v>
      </c>
      <c r="V3276" s="2">
        <v>42860</v>
      </c>
      <c r="W3276" t="s">
        <v>39</v>
      </c>
      <c r="X3276" t="s">
        <v>40</v>
      </c>
      <c r="Y3276" t="s">
        <v>49</v>
      </c>
    </row>
    <row r="3277" spans="1:25" hidden="1" x14ac:dyDescent="0.35">
      <c r="A3277">
        <v>2</v>
      </c>
      <c r="B3277" t="s">
        <v>25</v>
      </c>
      <c r="C3277">
        <v>1</v>
      </c>
      <c r="D3277" t="s">
        <v>11</v>
      </c>
      <c r="E3277" t="s">
        <v>700</v>
      </c>
      <c r="F3277" t="s">
        <v>13</v>
      </c>
      <c r="G3277" t="s">
        <v>486</v>
      </c>
      <c r="H3277" s="1">
        <v>0.1</v>
      </c>
      <c r="I3277" s="2">
        <v>43042</v>
      </c>
      <c r="J3277" t="s">
        <v>5232</v>
      </c>
      <c r="K3277" t="s">
        <v>102</v>
      </c>
      <c r="L3277">
        <v>11561</v>
      </c>
      <c r="M3277">
        <v>1210</v>
      </c>
      <c r="N3277" t="s">
        <v>2366</v>
      </c>
      <c r="O3277">
        <v>209</v>
      </c>
      <c r="P3277">
        <v>10</v>
      </c>
      <c r="Q3277" t="s">
        <v>104</v>
      </c>
      <c r="R3277" t="s">
        <v>8304</v>
      </c>
      <c r="S3277">
        <v>209.27</v>
      </c>
      <c r="T3277">
        <v>1449</v>
      </c>
      <c r="U3277" t="s">
        <v>33</v>
      </c>
      <c r="V3277" s="2">
        <v>43044</v>
      </c>
      <c r="W3277" t="s">
        <v>130</v>
      </c>
      <c r="X3277" t="s">
        <v>175</v>
      </c>
      <c r="Y3277" t="s">
        <v>24</v>
      </c>
    </row>
    <row r="3278" spans="1:25" x14ac:dyDescent="0.35">
      <c r="A3278">
        <v>3</v>
      </c>
      <c r="B3278" t="s">
        <v>25</v>
      </c>
      <c r="C3278">
        <v>1</v>
      </c>
      <c r="D3278" t="s">
        <v>26</v>
      </c>
      <c r="E3278" t="s">
        <v>2595</v>
      </c>
      <c r="F3278" t="s">
        <v>13</v>
      </c>
      <c r="G3278" t="s">
        <v>1507</v>
      </c>
      <c r="H3278" s="1">
        <v>0</v>
      </c>
      <c r="I3278" s="2">
        <v>42986</v>
      </c>
      <c r="J3278" t="s">
        <v>7877</v>
      </c>
      <c r="K3278" t="s">
        <v>30</v>
      </c>
      <c r="L3278">
        <v>92553</v>
      </c>
      <c r="M3278">
        <v>1722</v>
      </c>
      <c r="N3278" t="s">
        <v>6287</v>
      </c>
      <c r="O3278">
        <v>12</v>
      </c>
      <c r="P3278">
        <v>5</v>
      </c>
      <c r="Q3278" t="s">
        <v>32</v>
      </c>
      <c r="R3278" t="s">
        <v>92</v>
      </c>
      <c r="S3278">
        <v>11.88</v>
      </c>
      <c r="T3278">
        <v>26</v>
      </c>
      <c r="U3278" t="s">
        <v>19</v>
      </c>
      <c r="V3278" s="2">
        <v>42989</v>
      </c>
      <c r="W3278" t="s">
        <v>130</v>
      </c>
      <c r="X3278" t="s">
        <v>34</v>
      </c>
      <c r="Y3278" t="s">
        <v>64</v>
      </c>
    </row>
    <row r="3279" spans="1:25" x14ac:dyDescent="0.35">
      <c r="A3279">
        <v>3</v>
      </c>
      <c r="B3279" t="s">
        <v>25</v>
      </c>
      <c r="C3279">
        <v>1</v>
      </c>
      <c r="D3279" t="s">
        <v>26</v>
      </c>
      <c r="E3279" t="s">
        <v>2595</v>
      </c>
      <c r="F3279" t="s">
        <v>13</v>
      </c>
      <c r="G3279" t="s">
        <v>1507</v>
      </c>
      <c r="H3279" s="1">
        <v>0</v>
      </c>
      <c r="I3279" s="2">
        <v>42986</v>
      </c>
      <c r="J3279" t="s">
        <v>7877</v>
      </c>
      <c r="K3279" t="s">
        <v>30</v>
      </c>
      <c r="L3279">
        <v>92553</v>
      </c>
      <c r="M3279">
        <v>588</v>
      </c>
      <c r="N3279" t="s">
        <v>3018</v>
      </c>
      <c r="O3279">
        <v>1</v>
      </c>
      <c r="P3279">
        <v>6</v>
      </c>
      <c r="Q3279" t="s">
        <v>32</v>
      </c>
      <c r="R3279" t="s">
        <v>92</v>
      </c>
      <c r="S3279">
        <v>0.84</v>
      </c>
      <c r="T3279">
        <v>42</v>
      </c>
      <c r="U3279" t="s">
        <v>19</v>
      </c>
      <c r="V3279" s="2">
        <v>42989</v>
      </c>
      <c r="W3279" t="s">
        <v>130</v>
      </c>
      <c r="X3279" t="s">
        <v>34</v>
      </c>
      <c r="Y3279" t="s">
        <v>42</v>
      </c>
    </row>
    <row r="3280" spans="1:25" hidden="1" x14ac:dyDescent="0.35">
      <c r="A3280">
        <v>4</v>
      </c>
      <c r="B3280" t="s">
        <v>43</v>
      </c>
      <c r="C3280">
        <v>6</v>
      </c>
      <c r="D3280" t="s">
        <v>11</v>
      </c>
      <c r="E3280" t="s">
        <v>687</v>
      </c>
      <c r="F3280" t="s">
        <v>13</v>
      </c>
      <c r="G3280" t="s">
        <v>623</v>
      </c>
      <c r="H3280" s="1">
        <v>0.2</v>
      </c>
      <c r="I3280" s="2">
        <v>42894</v>
      </c>
      <c r="J3280" t="s">
        <v>5707</v>
      </c>
      <c r="K3280" t="s">
        <v>16</v>
      </c>
      <c r="L3280">
        <v>33710</v>
      </c>
      <c r="M3280">
        <v>104</v>
      </c>
      <c r="N3280" t="s">
        <v>2034</v>
      </c>
      <c r="O3280">
        <v>45</v>
      </c>
      <c r="P3280">
        <v>7</v>
      </c>
      <c r="Q3280" t="s">
        <v>18</v>
      </c>
      <c r="R3280" t="s">
        <v>8304</v>
      </c>
      <c r="S3280">
        <v>45.47</v>
      </c>
      <c r="T3280">
        <v>173</v>
      </c>
      <c r="U3280" t="s">
        <v>33</v>
      </c>
      <c r="V3280" s="2">
        <v>42898</v>
      </c>
      <c r="W3280" t="s">
        <v>39</v>
      </c>
      <c r="X3280" t="s">
        <v>40</v>
      </c>
      <c r="Y3280" t="s">
        <v>47</v>
      </c>
    </row>
    <row r="3281" spans="1:25" hidden="1" x14ac:dyDescent="0.35">
      <c r="A3281">
        <v>4</v>
      </c>
      <c r="B3281" t="s">
        <v>43</v>
      </c>
      <c r="C3281">
        <v>6</v>
      </c>
      <c r="D3281" t="s">
        <v>26</v>
      </c>
      <c r="E3281" t="s">
        <v>687</v>
      </c>
      <c r="F3281" t="s">
        <v>13</v>
      </c>
      <c r="G3281" t="s">
        <v>623</v>
      </c>
      <c r="H3281" s="1">
        <v>0.2</v>
      </c>
      <c r="I3281" s="2">
        <v>42894</v>
      </c>
      <c r="J3281" t="s">
        <v>5707</v>
      </c>
      <c r="K3281" t="s">
        <v>16</v>
      </c>
      <c r="L3281">
        <v>33710</v>
      </c>
      <c r="M3281">
        <v>1161</v>
      </c>
      <c r="N3281" t="s">
        <v>1034</v>
      </c>
      <c r="O3281">
        <v>0</v>
      </c>
      <c r="P3281">
        <v>2</v>
      </c>
      <c r="Q3281" t="s">
        <v>18</v>
      </c>
      <c r="R3281" t="s">
        <v>8304</v>
      </c>
      <c r="S3281">
        <v>0.33</v>
      </c>
      <c r="T3281">
        <v>4</v>
      </c>
      <c r="U3281" t="s">
        <v>33</v>
      </c>
      <c r="V3281" s="2">
        <v>42898</v>
      </c>
      <c r="W3281" t="s">
        <v>39</v>
      </c>
      <c r="X3281" t="s">
        <v>40</v>
      </c>
      <c r="Y3281" t="s">
        <v>49</v>
      </c>
    </row>
    <row r="3282" spans="1:25" hidden="1" x14ac:dyDescent="0.35">
      <c r="A3282">
        <v>4</v>
      </c>
      <c r="B3282" t="s">
        <v>43</v>
      </c>
      <c r="C3282">
        <v>6</v>
      </c>
      <c r="D3282" t="s">
        <v>26</v>
      </c>
      <c r="E3282" t="s">
        <v>687</v>
      </c>
      <c r="F3282" t="s">
        <v>13</v>
      </c>
      <c r="G3282" t="s">
        <v>623</v>
      </c>
      <c r="H3282" s="1">
        <v>0.2</v>
      </c>
      <c r="I3282" s="2">
        <v>42894</v>
      </c>
      <c r="J3282" t="s">
        <v>5707</v>
      </c>
      <c r="K3282" t="s">
        <v>16</v>
      </c>
      <c r="L3282">
        <v>33710</v>
      </c>
      <c r="M3282">
        <v>1462</v>
      </c>
      <c r="N3282" t="s">
        <v>3332</v>
      </c>
      <c r="O3282">
        <v>3</v>
      </c>
      <c r="P3282">
        <v>3</v>
      </c>
      <c r="Q3282" t="s">
        <v>18</v>
      </c>
      <c r="R3282" t="s">
        <v>8304</v>
      </c>
      <c r="S3282">
        <v>3.15</v>
      </c>
      <c r="T3282">
        <v>9</v>
      </c>
      <c r="U3282" t="s">
        <v>33</v>
      </c>
      <c r="V3282" s="2">
        <v>42898</v>
      </c>
      <c r="W3282" t="s">
        <v>39</v>
      </c>
      <c r="X3282" t="s">
        <v>40</v>
      </c>
      <c r="Y3282" t="s">
        <v>35</v>
      </c>
    </row>
    <row r="3283" spans="1:25" hidden="1" x14ac:dyDescent="0.35">
      <c r="A3283">
        <v>4</v>
      </c>
      <c r="B3283" t="s">
        <v>43</v>
      </c>
      <c r="C3283">
        <v>6</v>
      </c>
      <c r="D3283" t="s">
        <v>26</v>
      </c>
      <c r="E3283" t="s">
        <v>687</v>
      </c>
      <c r="F3283" t="s">
        <v>13</v>
      </c>
      <c r="G3283" t="s">
        <v>623</v>
      </c>
      <c r="H3283" s="1">
        <v>0.2</v>
      </c>
      <c r="I3283" s="2">
        <v>42894</v>
      </c>
      <c r="J3283" t="s">
        <v>5707</v>
      </c>
      <c r="K3283" t="s">
        <v>16</v>
      </c>
      <c r="L3283">
        <v>33710</v>
      </c>
      <c r="M3283">
        <v>662</v>
      </c>
      <c r="N3283" t="s">
        <v>3916</v>
      </c>
      <c r="O3283">
        <v>-6</v>
      </c>
      <c r="P3283">
        <v>4</v>
      </c>
      <c r="Q3283" t="s">
        <v>18</v>
      </c>
      <c r="R3283" t="s">
        <v>8304</v>
      </c>
      <c r="S3283">
        <v>-6.46</v>
      </c>
      <c r="T3283">
        <v>517</v>
      </c>
      <c r="U3283" t="s">
        <v>33</v>
      </c>
      <c r="V3283" s="2">
        <v>42898</v>
      </c>
      <c r="W3283" t="s">
        <v>39</v>
      </c>
      <c r="X3283" t="s">
        <v>40</v>
      </c>
      <c r="Y3283" t="s">
        <v>42</v>
      </c>
    </row>
    <row r="3284" spans="1:25" hidden="1" x14ac:dyDescent="0.35">
      <c r="A3284">
        <v>4</v>
      </c>
      <c r="B3284" t="s">
        <v>43</v>
      </c>
      <c r="C3284">
        <v>6</v>
      </c>
      <c r="D3284" t="s">
        <v>26</v>
      </c>
      <c r="E3284" t="s">
        <v>687</v>
      </c>
      <c r="F3284" t="s">
        <v>13</v>
      </c>
      <c r="G3284" t="s">
        <v>623</v>
      </c>
      <c r="H3284" s="1">
        <v>0.2</v>
      </c>
      <c r="I3284" s="2">
        <v>42894</v>
      </c>
      <c r="J3284" t="s">
        <v>5707</v>
      </c>
      <c r="K3284" t="s">
        <v>16</v>
      </c>
      <c r="L3284">
        <v>33710</v>
      </c>
      <c r="M3284">
        <v>1748</v>
      </c>
      <c r="N3284" t="s">
        <v>3940</v>
      </c>
      <c r="O3284">
        <v>54</v>
      </c>
      <c r="P3284">
        <v>7</v>
      </c>
      <c r="Q3284" t="s">
        <v>18</v>
      </c>
      <c r="R3284" t="s">
        <v>8304</v>
      </c>
      <c r="S3284">
        <v>54.21</v>
      </c>
      <c r="T3284">
        <v>173</v>
      </c>
      <c r="U3284" t="s">
        <v>33</v>
      </c>
      <c r="V3284" s="2">
        <v>42898</v>
      </c>
      <c r="W3284" t="s">
        <v>39</v>
      </c>
      <c r="X3284" t="s">
        <v>40</v>
      </c>
      <c r="Y3284" t="s">
        <v>64</v>
      </c>
    </row>
    <row r="3285" spans="1:25" hidden="1" x14ac:dyDescent="0.35">
      <c r="A3285">
        <v>4</v>
      </c>
      <c r="B3285" t="s">
        <v>43</v>
      </c>
      <c r="C3285">
        <v>6</v>
      </c>
      <c r="D3285" t="s">
        <v>26</v>
      </c>
      <c r="E3285" t="s">
        <v>687</v>
      </c>
      <c r="F3285" t="s">
        <v>13</v>
      </c>
      <c r="G3285" t="s">
        <v>623</v>
      </c>
      <c r="H3285" s="1">
        <v>0.2</v>
      </c>
      <c r="I3285" s="2">
        <v>42894</v>
      </c>
      <c r="J3285" t="s">
        <v>5707</v>
      </c>
      <c r="K3285" t="s">
        <v>16</v>
      </c>
      <c r="L3285">
        <v>33710</v>
      </c>
      <c r="M3285">
        <v>1760</v>
      </c>
      <c r="N3285" t="s">
        <v>6110</v>
      </c>
      <c r="O3285">
        <v>13</v>
      </c>
      <c r="P3285">
        <v>10</v>
      </c>
      <c r="Q3285" t="s">
        <v>18</v>
      </c>
      <c r="R3285" t="s">
        <v>8304</v>
      </c>
      <c r="S3285">
        <v>13.2</v>
      </c>
      <c r="T3285">
        <v>42</v>
      </c>
      <c r="U3285" t="s">
        <v>33</v>
      </c>
      <c r="V3285" s="2">
        <v>42898</v>
      </c>
      <c r="W3285" t="s">
        <v>39</v>
      </c>
      <c r="X3285" t="s">
        <v>40</v>
      </c>
      <c r="Y3285" t="s">
        <v>64</v>
      </c>
    </row>
    <row r="3286" spans="1:25" hidden="1" x14ac:dyDescent="0.35">
      <c r="A3286">
        <v>4</v>
      </c>
      <c r="B3286" t="s">
        <v>43</v>
      </c>
      <c r="C3286">
        <v>6</v>
      </c>
      <c r="D3286" t="s">
        <v>26</v>
      </c>
      <c r="E3286" t="s">
        <v>687</v>
      </c>
      <c r="F3286" t="s">
        <v>13</v>
      </c>
      <c r="G3286" t="s">
        <v>623</v>
      </c>
      <c r="H3286" s="1">
        <v>0.7</v>
      </c>
      <c r="I3286" s="2">
        <v>42894</v>
      </c>
      <c r="J3286" t="s">
        <v>5707</v>
      </c>
      <c r="K3286" t="s">
        <v>16</v>
      </c>
      <c r="L3286">
        <v>33710</v>
      </c>
      <c r="M3286">
        <v>1309</v>
      </c>
      <c r="N3286" t="s">
        <v>1090</v>
      </c>
      <c r="O3286">
        <v>-13</v>
      </c>
      <c r="P3286">
        <v>2</v>
      </c>
      <c r="Q3286" t="s">
        <v>18</v>
      </c>
      <c r="R3286" t="s">
        <v>8304</v>
      </c>
      <c r="S3286">
        <v>-13.39</v>
      </c>
      <c r="T3286">
        <v>18</v>
      </c>
      <c r="U3286" t="s">
        <v>33</v>
      </c>
      <c r="V3286" s="2">
        <v>42898</v>
      </c>
      <c r="W3286" t="s">
        <v>39</v>
      </c>
      <c r="X3286" t="s">
        <v>40</v>
      </c>
      <c r="Y3286" t="s">
        <v>54</v>
      </c>
    </row>
    <row r="3287" spans="1:25" x14ac:dyDescent="0.35">
      <c r="A3287">
        <v>4</v>
      </c>
      <c r="B3287" t="s">
        <v>43</v>
      </c>
      <c r="C3287">
        <v>6</v>
      </c>
      <c r="D3287" t="s">
        <v>26</v>
      </c>
      <c r="E3287" t="s">
        <v>27</v>
      </c>
      <c r="F3287" t="s">
        <v>13</v>
      </c>
      <c r="G3287" t="s">
        <v>5824</v>
      </c>
      <c r="H3287" s="1">
        <v>0</v>
      </c>
      <c r="I3287" s="2">
        <v>42962</v>
      </c>
      <c r="J3287" t="s">
        <v>6573</v>
      </c>
      <c r="K3287" t="s">
        <v>30</v>
      </c>
      <c r="L3287">
        <v>90045</v>
      </c>
      <c r="M3287">
        <v>662</v>
      </c>
      <c r="N3287" t="s">
        <v>3916</v>
      </c>
      <c r="O3287">
        <v>61</v>
      </c>
      <c r="P3287">
        <v>2</v>
      </c>
      <c r="Q3287" t="s">
        <v>32</v>
      </c>
      <c r="R3287" t="s">
        <v>8304</v>
      </c>
      <c r="S3287">
        <v>61.39</v>
      </c>
      <c r="T3287">
        <v>323</v>
      </c>
      <c r="U3287" t="s">
        <v>33</v>
      </c>
      <c r="V3287" s="2">
        <v>42966</v>
      </c>
      <c r="W3287" t="s">
        <v>39</v>
      </c>
      <c r="X3287" t="s">
        <v>34</v>
      </c>
      <c r="Y3287" t="s">
        <v>42</v>
      </c>
    </row>
    <row r="3288" spans="1:25" hidden="1" x14ac:dyDescent="0.35">
      <c r="A3288">
        <v>3</v>
      </c>
      <c r="B3288" t="s">
        <v>10</v>
      </c>
      <c r="C3288">
        <v>3</v>
      </c>
      <c r="D3288" t="s">
        <v>26</v>
      </c>
      <c r="E3288" t="s">
        <v>7053</v>
      </c>
      <c r="F3288" t="s">
        <v>13</v>
      </c>
      <c r="G3288" t="s">
        <v>7333</v>
      </c>
      <c r="H3288" s="1">
        <v>0</v>
      </c>
      <c r="I3288" s="2">
        <v>43061</v>
      </c>
      <c r="J3288" t="s">
        <v>7334</v>
      </c>
      <c r="K3288" t="s">
        <v>102</v>
      </c>
      <c r="L3288">
        <v>2138</v>
      </c>
      <c r="M3288">
        <v>1731</v>
      </c>
      <c r="N3288" t="s">
        <v>2806</v>
      </c>
      <c r="O3288">
        <v>28</v>
      </c>
      <c r="P3288">
        <v>3</v>
      </c>
      <c r="Q3288" t="s">
        <v>104</v>
      </c>
      <c r="R3288" t="s">
        <v>8304</v>
      </c>
      <c r="S3288">
        <v>28.17</v>
      </c>
      <c r="T3288">
        <v>60</v>
      </c>
      <c r="U3288" t="s">
        <v>76</v>
      </c>
      <c r="V3288" s="2">
        <v>43064</v>
      </c>
      <c r="W3288" t="s">
        <v>20</v>
      </c>
      <c r="X3288" t="s">
        <v>744</v>
      </c>
      <c r="Y3288" t="s">
        <v>64</v>
      </c>
    </row>
    <row r="3289" spans="1:25" hidden="1" x14ac:dyDescent="0.35">
      <c r="A3289">
        <v>3</v>
      </c>
      <c r="B3289" t="s">
        <v>10</v>
      </c>
      <c r="C3289">
        <v>3</v>
      </c>
      <c r="D3289" t="s">
        <v>26</v>
      </c>
      <c r="E3289" t="s">
        <v>7053</v>
      </c>
      <c r="F3289" t="s">
        <v>13</v>
      </c>
      <c r="G3289" t="s">
        <v>7333</v>
      </c>
      <c r="H3289" s="1">
        <v>0</v>
      </c>
      <c r="I3289" s="2">
        <v>43061</v>
      </c>
      <c r="J3289" t="s">
        <v>7334</v>
      </c>
      <c r="K3289" t="s">
        <v>102</v>
      </c>
      <c r="L3289">
        <v>2138</v>
      </c>
      <c r="M3289">
        <v>1158</v>
      </c>
      <c r="N3289" t="s">
        <v>91</v>
      </c>
      <c r="O3289">
        <v>5</v>
      </c>
      <c r="P3289">
        <v>4</v>
      </c>
      <c r="Q3289" t="s">
        <v>104</v>
      </c>
      <c r="R3289" t="s">
        <v>8304</v>
      </c>
      <c r="S3289">
        <v>4.96</v>
      </c>
      <c r="T3289">
        <v>17</v>
      </c>
      <c r="U3289" t="s">
        <v>76</v>
      </c>
      <c r="V3289" s="2">
        <v>43064</v>
      </c>
      <c r="W3289" t="s">
        <v>20</v>
      </c>
      <c r="X3289" t="s">
        <v>744</v>
      </c>
      <c r="Y3289" t="s">
        <v>49</v>
      </c>
    </row>
    <row r="3290" spans="1:25" hidden="1" x14ac:dyDescent="0.35">
      <c r="A3290">
        <v>6</v>
      </c>
      <c r="B3290" t="s">
        <v>10</v>
      </c>
      <c r="C3290">
        <v>6</v>
      </c>
      <c r="D3290" t="s">
        <v>11</v>
      </c>
      <c r="E3290" t="s">
        <v>12</v>
      </c>
      <c r="F3290" t="s">
        <v>13</v>
      </c>
      <c r="G3290" t="s">
        <v>2503</v>
      </c>
      <c r="H3290" s="1">
        <v>0</v>
      </c>
      <c r="I3290" s="2">
        <v>43036</v>
      </c>
      <c r="J3290" t="s">
        <v>2504</v>
      </c>
      <c r="K3290" t="s">
        <v>16</v>
      </c>
      <c r="L3290">
        <v>42420</v>
      </c>
      <c r="M3290">
        <v>1046</v>
      </c>
      <c r="N3290" t="s">
        <v>2002</v>
      </c>
      <c r="O3290">
        <v>9</v>
      </c>
      <c r="P3290">
        <v>5</v>
      </c>
      <c r="Q3290" t="s">
        <v>18</v>
      </c>
      <c r="R3290" t="s">
        <v>8304</v>
      </c>
      <c r="S3290">
        <v>9.16</v>
      </c>
      <c r="T3290">
        <v>24</v>
      </c>
      <c r="U3290" t="s">
        <v>19</v>
      </c>
      <c r="V3290" s="2">
        <v>43042</v>
      </c>
      <c r="W3290" t="s">
        <v>39</v>
      </c>
      <c r="X3290" t="s">
        <v>21</v>
      </c>
      <c r="Y3290" t="s">
        <v>47</v>
      </c>
    </row>
    <row r="3291" spans="1:25" hidden="1" x14ac:dyDescent="0.35">
      <c r="A3291">
        <v>6</v>
      </c>
      <c r="B3291" t="s">
        <v>10</v>
      </c>
      <c r="C3291">
        <v>6</v>
      </c>
      <c r="D3291" t="s">
        <v>11</v>
      </c>
      <c r="E3291" t="s">
        <v>12</v>
      </c>
      <c r="F3291" t="s">
        <v>13</v>
      </c>
      <c r="G3291" t="s">
        <v>2503</v>
      </c>
      <c r="H3291" s="1">
        <v>0</v>
      </c>
      <c r="I3291" s="2">
        <v>43036</v>
      </c>
      <c r="J3291" t="s">
        <v>2504</v>
      </c>
      <c r="K3291" t="s">
        <v>16</v>
      </c>
      <c r="L3291">
        <v>42420</v>
      </c>
      <c r="M3291">
        <v>393</v>
      </c>
      <c r="N3291" t="s">
        <v>679</v>
      </c>
      <c r="O3291">
        <v>13</v>
      </c>
      <c r="P3291">
        <v>7</v>
      </c>
      <c r="Q3291" t="s">
        <v>18</v>
      </c>
      <c r="R3291" t="s">
        <v>8304</v>
      </c>
      <c r="S3291">
        <v>12.91</v>
      </c>
      <c r="T3291">
        <v>33</v>
      </c>
      <c r="U3291" t="s">
        <v>19</v>
      </c>
      <c r="V3291" s="2">
        <v>43042</v>
      </c>
      <c r="W3291" t="s">
        <v>39</v>
      </c>
      <c r="X3291" t="s">
        <v>21</v>
      </c>
      <c r="Y3291" t="s">
        <v>47</v>
      </c>
    </row>
    <row r="3292" spans="1:25" hidden="1" x14ac:dyDescent="0.35">
      <c r="A3292">
        <v>6</v>
      </c>
      <c r="B3292" t="s">
        <v>10</v>
      </c>
      <c r="C3292">
        <v>6</v>
      </c>
      <c r="D3292" t="s">
        <v>26</v>
      </c>
      <c r="E3292" t="s">
        <v>12</v>
      </c>
      <c r="F3292" t="s">
        <v>13</v>
      </c>
      <c r="G3292" t="s">
        <v>2503</v>
      </c>
      <c r="H3292" s="1">
        <v>0</v>
      </c>
      <c r="I3292" s="2">
        <v>43036</v>
      </c>
      <c r="J3292" t="s">
        <v>2504</v>
      </c>
      <c r="K3292" t="s">
        <v>16</v>
      </c>
      <c r="L3292">
        <v>42420</v>
      </c>
      <c r="M3292">
        <v>976</v>
      </c>
      <c r="N3292" t="s">
        <v>3206</v>
      </c>
      <c r="O3292">
        <v>5</v>
      </c>
      <c r="P3292">
        <v>1</v>
      </c>
      <c r="Q3292" t="s">
        <v>18</v>
      </c>
      <c r="R3292" t="s">
        <v>8304</v>
      </c>
      <c r="S3292">
        <v>4.91</v>
      </c>
      <c r="T3292">
        <v>11</v>
      </c>
      <c r="U3292" t="s">
        <v>19</v>
      </c>
      <c r="V3292" s="2">
        <v>43042</v>
      </c>
      <c r="W3292" t="s">
        <v>39</v>
      </c>
      <c r="X3292" t="s">
        <v>21</v>
      </c>
      <c r="Y3292" t="s">
        <v>119</v>
      </c>
    </row>
    <row r="3293" spans="1:25" hidden="1" x14ac:dyDescent="0.35">
      <c r="A3293">
        <v>6</v>
      </c>
      <c r="B3293" t="s">
        <v>10</v>
      </c>
      <c r="C3293">
        <v>6</v>
      </c>
      <c r="D3293" t="s">
        <v>26</v>
      </c>
      <c r="E3293" t="s">
        <v>12</v>
      </c>
      <c r="F3293" t="s">
        <v>13</v>
      </c>
      <c r="G3293" t="s">
        <v>2503</v>
      </c>
      <c r="H3293" s="1">
        <v>0</v>
      </c>
      <c r="I3293" s="2">
        <v>43036</v>
      </c>
      <c r="J3293" t="s">
        <v>2504</v>
      </c>
      <c r="K3293" t="s">
        <v>16</v>
      </c>
      <c r="L3293">
        <v>42420</v>
      </c>
      <c r="M3293">
        <v>1300</v>
      </c>
      <c r="N3293" t="s">
        <v>3457</v>
      </c>
      <c r="O3293">
        <v>10</v>
      </c>
      <c r="P3293">
        <v>3</v>
      </c>
      <c r="Q3293" t="s">
        <v>18</v>
      </c>
      <c r="R3293" t="s">
        <v>8304</v>
      </c>
      <c r="S3293">
        <v>9.89</v>
      </c>
      <c r="T3293">
        <v>37</v>
      </c>
      <c r="U3293" t="s">
        <v>19</v>
      </c>
      <c r="V3293" s="2">
        <v>43042</v>
      </c>
      <c r="W3293" t="s">
        <v>39</v>
      </c>
      <c r="X3293" t="s">
        <v>21</v>
      </c>
      <c r="Y3293" t="s">
        <v>42</v>
      </c>
    </row>
    <row r="3294" spans="1:25" hidden="1" x14ac:dyDescent="0.35">
      <c r="A3294">
        <v>3</v>
      </c>
      <c r="B3294" t="s">
        <v>25</v>
      </c>
      <c r="C3294">
        <v>1</v>
      </c>
      <c r="D3294" t="s">
        <v>26</v>
      </c>
      <c r="E3294" t="s">
        <v>65</v>
      </c>
      <c r="F3294" t="s">
        <v>13</v>
      </c>
      <c r="G3294" t="s">
        <v>365</v>
      </c>
      <c r="H3294" s="1">
        <v>0</v>
      </c>
      <c r="I3294" s="2">
        <v>43085</v>
      </c>
      <c r="J3294" t="s">
        <v>3078</v>
      </c>
      <c r="K3294" t="s">
        <v>30</v>
      </c>
      <c r="L3294">
        <v>98105</v>
      </c>
      <c r="M3294">
        <v>1692</v>
      </c>
      <c r="N3294" t="s">
        <v>3079</v>
      </c>
      <c r="O3294">
        <v>2</v>
      </c>
      <c r="P3294">
        <v>1</v>
      </c>
      <c r="Q3294" t="s">
        <v>32</v>
      </c>
      <c r="R3294" t="s">
        <v>8304</v>
      </c>
      <c r="S3294">
        <v>2.34</v>
      </c>
      <c r="T3294">
        <v>5</v>
      </c>
      <c r="U3294" t="s">
        <v>19</v>
      </c>
      <c r="V3294" s="2">
        <v>43088</v>
      </c>
      <c r="W3294" t="s">
        <v>130</v>
      </c>
      <c r="X3294" t="s">
        <v>69</v>
      </c>
      <c r="Y3294" t="s">
        <v>64</v>
      </c>
    </row>
    <row r="3295" spans="1:25" hidden="1" x14ac:dyDescent="0.35">
      <c r="A3295">
        <v>6</v>
      </c>
      <c r="B3295" t="s">
        <v>10</v>
      </c>
      <c r="C3295">
        <v>6</v>
      </c>
      <c r="D3295" t="s">
        <v>26</v>
      </c>
      <c r="E3295" t="s">
        <v>65</v>
      </c>
      <c r="F3295" t="s">
        <v>13</v>
      </c>
      <c r="G3295" t="s">
        <v>8117</v>
      </c>
      <c r="H3295" s="1">
        <v>0.2</v>
      </c>
      <c r="I3295" s="2">
        <v>42867</v>
      </c>
      <c r="J3295" t="s">
        <v>4662</v>
      </c>
      <c r="K3295" t="s">
        <v>30</v>
      </c>
      <c r="L3295">
        <v>98115</v>
      </c>
      <c r="M3295">
        <v>1318</v>
      </c>
      <c r="N3295" t="s">
        <v>1213</v>
      </c>
      <c r="O3295">
        <v>5</v>
      </c>
      <c r="P3295">
        <v>3</v>
      </c>
      <c r="Q3295" t="s">
        <v>32</v>
      </c>
      <c r="R3295" t="s">
        <v>8304</v>
      </c>
      <c r="S3295">
        <v>4.92</v>
      </c>
      <c r="T3295">
        <v>15</v>
      </c>
      <c r="U3295" t="s">
        <v>19</v>
      </c>
      <c r="V3295" s="2">
        <v>42873</v>
      </c>
      <c r="W3295" t="s">
        <v>39</v>
      </c>
      <c r="X3295" t="s">
        <v>69</v>
      </c>
      <c r="Y3295" t="s">
        <v>54</v>
      </c>
    </row>
    <row r="3296" spans="1:25" hidden="1" x14ac:dyDescent="0.35">
      <c r="A3296">
        <v>6</v>
      </c>
      <c r="B3296" t="s">
        <v>10</v>
      </c>
      <c r="C3296">
        <v>6</v>
      </c>
      <c r="D3296" t="s">
        <v>26</v>
      </c>
      <c r="E3296" t="s">
        <v>122</v>
      </c>
      <c r="F3296" t="s">
        <v>13</v>
      </c>
      <c r="G3296" t="s">
        <v>7186</v>
      </c>
      <c r="H3296" s="1">
        <v>0.2</v>
      </c>
      <c r="I3296" s="2">
        <v>42983</v>
      </c>
      <c r="J3296" t="s">
        <v>7444</v>
      </c>
      <c r="K3296" t="s">
        <v>73</v>
      </c>
      <c r="L3296">
        <v>77036</v>
      </c>
      <c r="M3296">
        <v>1516</v>
      </c>
      <c r="N3296" t="s">
        <v>3664</v>
      </c>
      <c r="O3296">
        <v>-15</v>
      </c>
      <c r="P3296">
        <v>9</v>
      </c>
      <c r="Q3296" t="s">
        <v>75</v>
      </c>
      <c r="R3296" t="s">
        <v>8304</v>
      </c>
      <c r="S3296">
        <v>-14.69</v>
      </c>
      <c r="T3296">
        <v>69</v>
      </c>
      <c r="U3296" t="s">
        <v>76</v>
      </c>
      <c r="V3296" s="2">
        <v>42989</v>
      </c>
      <c r="W3296" t="s">
        <v>39</v>
      </c>
      <c r="X3296" t="s">
        <v>77</v>
      </c>
      <c r="Y3296" t="s">
        <v>356</v>
      </c>
    </row>
    <row r="3297" spans="1:25" hidden="1" x14ac:dyDescent="0.35">
      <c r="A3297">
        <v>6</v>
      </c>
      <c r="B3297" t="s">
        <v>10</v>
      </c>
      <c r="C3297">
        <v>6</v>
      </c>
      <c r="D3297" t="s">
        <v>26</v>
      </c>
      <c r="E3297" t="s">
        <v>122</v>
      </c>
      <c r="F3297" t="s">
        <v>13</v>
      </c>
      <c r="G3297" t="s">
        <v>7186</v>
      </c>
      <c r="H3297" s="1">
        <v>0.8</v>
      </c>
      <c r="I3297" s="2">
        <v>42983</v>
      </c>
      <c r="J3297" t="s">
        <v>7444</v>
      </c>
      <c r="K3297" t="s">
        <v>73</v>
      </c>
      <c r="L3297">
        <v>77036</v>
      </c>
      <c r="M3297">
        <v>47</v>
      </c>
      <c r="N3297" t="s">
        <v>8270</v>
      </c>
      <c r="O3297">
        <v>-8</v>
      </c>
      <c r="P3297">
        <v>3</v>
      </c>
      <c r="Q3297" t="s">
        <v>75</v>
      </c>
      <c r="R3297" t="s">
        <v>8304</v>
      </c>
      <c r="S3297">
        <v>-7.82</v>
      </c>
      <c r="T3297">
        <v>4</v>
      </c>
      <c r="U3297" t="s">
        <v>76</v>
      </c>
      <c r="V3297" s="2">
        <v>42989</v>
      </c>
      <c r="W3297" t="s">
        <v>39</v>
      </c>
      <c r="X3297" t="s">
        <v>77</v>
      </c>
      <c r="Y3297" t="s">
        <v>54</v>
      </c>
    </row>
    <row r="3298" spans="1:25" hidden="1" x14ac:dyDescent="0.35">
      <c r="A3298">
        <v>6</v>
      </c>
      <c r="B3298" t="s">
        <v>10</v>
      </c>
      <c r="C3298">
        <v>6</v>
      </c>
      <c r="D3298" t="s">
        <v>26</v>
      </c>
      <c r="E3298" t="s">
        <v>122</v>
      </c>
      <c r="F3298" t="s">
        <v>13</v>
      </c>
      <c r="G3298" t="s">
        <v>7186</v>
      </c>
      <c r="H3298" s="1">
        <v>0.8</v>
      </c>
      <c r="I3298" s="2">
        <v>42983</v>
      </c>
      <c r="J3298" t="s">
        <v>7444</v>
      </c>
      <c r="K3298" t="s">
        <v>73</v>
      </c>
      <c r="L3298">
        <v>77036</v>
      </c>
      <c r="M3298">
        <v>46</v>
      </c>
      <c r="N3298" t="s">
        <v>8239</v>
      </c>
      <c r="O3298">
        <v>-25</v>
      </c>
      <c r="P3298">
        <v>5</v>
      </c>
      <c r="Q3298" t="s">
        <v>75</v>
      </c>
      <c r="R3298" t="s">
        <v>8304</v>
      </c>
      <c r="S3298">
        <v>-25.22</v>
      </c>
      <c r="T3298">
        <v>16</v>
      </c>
      <c r="U3298" t="s">
        <v>76</v>
      </c>
      <c r="V3298" s="2">
        <v>42989</v>
      </c>
      <c r="W3298" t="s">
        <v>39</v>
      </c>
      <c r="X3298" t="s">
        <v>77</v>
      </c>
      <c r="Y3298" t="s">
        <v>54</v>
      </c>
    </row>
    <row r="3299" spans="1:25" hidden="1" x14ac:dyDescent="0.35">
      <c r="A3299">
        <v>4</v>
      </c>
      <c r="B3299" t="s">
        <v>43</v>
      </c>
      <c r="C3299">
        <v>6</v>
      </c>
      <c r="D3299" t="s">
        <v>26</v>
      </c>
      <c r="E3299" t="s">
        <v>843</v>
      </c>
      <c r="F3299" t="s">
        <v>13</v>
      </c>
      <c r="G3299" t="s">
        <v>2171</v>
      </c>
      <c r="H3299" s="1">
        <v>0.2</v>
      </c>
      <c r="I3299" s="2">
        <v>43017</v>
      </c>
      <c r="J3299" t="s">
        <v>4419</v>
      </c>
      <c r="K3299" t="s">
        <v>16</v>
      </c>
      <c r="L3299">
        <v>33178</v>
      </c>
      <c r="M3299">
        <v>255</v>
      </c>
      <c r="N3299" t="s">
        <v>3782</v>
      </c>
      <c r="O3299">
        <v>7</v>
      </c>
      <c r="P3299">
        <v>8</v>
      </c>
      <c r="Q3299" t="s">
        <v>18</v>
      </c>
      <c r="R3299" t="s">
        <v>8304</v>
      </c>
      <c r="S3299">
        <v>7.48</v>
      </c>
      <c r="T3299">
        <v>37</v>
      </c>
      <c r="U3299" t="s">
        <v>19</v>
      </c>
      <c r="V3299" s="2">
        <v>43021</v>
      </c>
      <c r="W3299" t="s">
        <v>39</v>
      </c>
      <c r="X3299" t="s">
        <v>40</v>
      </c>
      <c r="Y3299" t="s">
        <v>49</v>
      </c>
    </row>
    <row r="3300" spans="1:25" hidden="1" x14ac:dyDescent="0.35">
      <c r="A3300">
        <v>4</v>
      </c>
      <c r="B3300" t="s">
        <v>43</v>
      </c>
      <c r="C3300">
        <v>6</v>
      </c>
      <c r="D3300" t="s">
        <v>26</v>
      </c>
      <c r="E3300" t="s">
        <v>843</v>
      </c>
      <c r="F3300" t="s">
        <v>13</v>
      </c>
      <c r="G3300" t="s">
        <v>2171</v>
      </c>
      <c r="H3300" s="1">
        <v>0.7</v>
      </c>
      <c r="I3300" s="2">
        <v>43017</v>
      </c>
      <c r="J3300" t="s">
        <v>4419</v>
      </c>
      <c r="K3300" t="s">
        <v>16</v>
      </c>
      <c r="L3300">
        <v>33178</v>
      </c>
      <c r="M3300">
        <v>449</v>
      </c>
      <c r="N3300" t="s">
        <v>1019</v>
      </c>
      <c r="O3300">
        <v>-9</v>
      </c>
      <c r="P3300">
        <v>2</v>
      </c>
      <c r="Q3300" t="s">
        <v>18</v>
      </c>
      <c r="R3300" t="s">
        <v>8304</v>
      </c>
      <c r="S3300">
        <v>-8.6</v>
      </c>
      <c r="T3300">
        <v>11</v>
      </c>
      <c r="U3300" t="s">
        <v>19</v>
      </c>
      <c r="V3300" s="2">
        <v>43021</v>
      </c>
      <c r="W3300" t="s">
        <v>39</v>
      </c>
      <c r="X3300" t="s">
        <v>40</v>
      </c>
      <c r="Y3300" t="s">
        <v>54</v>
      </c>
    </row>
    <row r="3301" spans="1:25" hidden="1" x14ac:dyDescent="0.35">
      <c r="A3301">
        <v>4</v>
      </c>
      <c r="B3301" t="s">
        <v>43</v>
      </c>
      <c r="C3301">
        <v>6</v>
      </c>
      <c r="D3301" t="s">
        <v>26</v>
      </c>
      <c r="E3301" t="s">
        <v>843</v>
      </c>
      <c r="F3301" t="s">
        <v>13</v>
      </c>
      <c r="G3301" t="s">
        <v>2171</v>
      </c>
      <c r="H3301" s="1">
        <v>0.7</v>
      </c>
      <c r="I3301" s="2">
        <v>43017</v>
      </c>
      <c r="J3301" t="s">
        <v>4419</v>
      </c>
      <c r="K3301" t="s">
        <v>16</v>
      </c>
      <c r="L3301">
        <v>33178</v>
      </c>
      <c r="M3301">
        <v>1850</v>
      </c>
      <c r="N3301" t="s">
        <v>3958</v>
      </c>
      <c r="O3301">
        <v>-1</v>
      </c>
      <c r="P3301">
        <v>2</v>
      </c>
      <c r="Q3301" t="s">
        <v>18</v>
      </c>
      <c r="R3301" t="s">
        <v>8304</v>
      </c>
      <c r="S3301">
        <v>-1.31</v>
      </c>
      <c r="T3301">
        <v>2</v>
      </c>
      <c r="U3301" t="s">
        <v>19</v>
      </c>
      <c r="V3301" s="2">
        <v>43021</v>
      </c>
      <c r="W3301" t="s">
        <v>39</v>
      </c>
      <c r="X3301" t="s">
        <v>40</v>
      </c>
      <c r="Y3301" t="s">
        <v>54</v>
      </c>
    </row>
    <row r="3302" spans="1:25" hidden="1" x14ac:dyDescent="0.35">
      <c r="A3302">
        <v>6</v>
      </c>
      <c r="B3302" t="s">
        <v>10</v>
      </c>
      <c r="C3302">
        <v>6</v>
      </c>
      <c r="D3302" t="s">
        <v>26</v>
      </c>
      <c r="E3302" t="s">
        <v>237</v>
      </c>
      <c r="F3302" t="s">
        <v>13</v>
      </c>
      <c r="G3302" t="s">
        <v>2109</v>
      </c>
      <c r="H3302" s="1">
        <v>0</v>
      </c>
      <c r="I3302" s="2">
        <v>42787</v>
      </c>
      <c r="J3302" t="s">
        <v>4037</v>
      </c>
      <c r="K3302" t="s">
        <v>102</v>
      </c>
      <c r="L3302">
        <v>21044</v>
      </c>
      <c r="M3302">
        <v>651</v>
      </c>
      <c r="N3302" t="s">
        <v>1036</v>
      </c>
      <c r="O3302">
        <v>1271</v>
      </c>
      <c r="P3302">
        <v>2</v>
      </c>
      <c r="Q3302" t="s">
        <v>104</v>
      </c>
      <c r="R3302" t="s">
        <v>8304</v>
      </c>
      <c r="S3302">
        <v>1270.99</v>
      </c>
      <c r="T3302">
        <v>2542</v>
      </c>
      <c r="U3302" t="s">
        <v>19</v>
      </c>
      <c r="V3302" s="2">
        <v>42793</v>
      </c>
      <c r="W3302" t="s">
        <v>39</v>
      </c>
      <c r="X3302" t="s">
        <v>1549</v>
      </c>
      <c r="Y3302" t="s">
        <v>54</v>
      </c>
    </row>
    <row r="3303" spans="1:25" hidden="1" x14ac:dyDescent="0.35">
      <c r="A3303">
        <v>2</v>
      </c>
      <c r="B3303" t="s">
        <v>43</v>
      </c>
      <c r="C3303">
        <v>3</v>
      </c>
      <c r="D3303" t="s">
        <v>11</v>
      </c>
      <c r="E3303" t="s">
        <v>1319</v>
      </c>
      <c r="F3303" t="s">
        <v>13</v>
      </c>
      <c r="G3303" t="s">
        <v>1913</v>
      </c>
      <c r="H3303" s="1">
        <v>0</v>
      </c>
      <c r="I3303" s="2">
        <v>43046</v>
      </c>
      <c r="J3303" t="s">
        <v>1914</v>
      </c>
      <c r="K3303" t="s">
        <v>102</v>
      </c>
      <c r="M3303">
        <v>1378</v>
      </c>
      <c r="N3303" t="s">
        <v>1076</v>
      </c>
      <c r="O3303">
        <v>179</v>
      </c>
      <c r="P3303">
        <v>3</v>
      </c>
      <c r="Q3303" t="s">
        <v>104</v>
      </c>
      <c r="R3303" t="s">
        <v>8304</v>
      </c>
      <c r="S3303">
        <v>178.8</v>
      </c>
      <c r="T3303">
        <v>715</v>
      </c>
      <c r="U3303" t="s">
        <v>19</v>
      </c>
      <c r="V3303" s="2">
        <v>43048</v>
      </c>
      <c r="W3303" t="s">
        <v>20</v>
      </c>
      <c r="X3303" t="s">
        <v>1915</v>
      </c>
      <c r="Y3303" t="s">
        <v>24</v>
      </c>
    </row>
    <row r="3304" spans="1:25" hidden="1" x14ac:dyDescent="0.35">
      <c r="A3304">
        <v>5</v>
      </c>
      <c r="B3304" t="s">
        <v>25</v>
      </c>
      <c r="C3304">
        <v>3</v>
      </c>
      <c r="D3304" t="s">
        <v>11</v>
      </c>
      <c r="E3304" t="s">
        <v>178</v>
      </c>
      <c r="F3304" t="s">
        <v>13</v>
      </c>
      <c r="G3304" t="s">
        <v>342</v>
      </c>
      <c r="H3304" s="1">
        <v>0.5</v>
      </c>
      <c r="I3304" s="2">
        <v>42914</v>
      </c>
      <c r="J3304" t="s">
        <v>5415</v>
      </c>
      <c r="K3304" t="s">
        <v>102</v>
      </c>
      <c r="L3304">
        <v>45373</v>
      </c>
      <c r="M3304">
        <v>1434</v>
      </c>
      <c r="N3304" t="s">
        <v>1569</v>
      </c>
      <c r="O3304">
        <v>-377</v>
      </c>
      <c r="P3304">
        <v>6</v>
      </c>
      <c r="Q3304" t="s">
        <v>104</v>
      </c>
      <c r="R3304" t="s">
        <v>8304</v>
      </c>
      <c r="S3304">
        <v>-376.69</v>
      </c>
      <c r="T3304">
        <v>483</v>
      </c>
      <c r="U3304" t="s">
        <v>33</v>
      </c>
      <c r="V3304" s="2">
        <v>42919</v>
      </c>
      <c r="W3304" t="s">
        <v>20</v>
      </c>
      <c r="X3304" t="s">
        <v>309</v>
      </c>
      <c r="Y3304" t="s">
        <v>22</v>
      </c>
    </row>
    <row r="3305" spans="1:25" hidden="1" x14ac:dyDescent="0.35">
      <c r="A3305">
        <v>5</v>
      </c>
      <c r="B3305" t="s">
        <v>25</v>
      </c>
      <c r="C3305">
        <v>3</v>
      </c>
      <c r="D3305" t="s">
        <v>26</v>
      </c>
      <c r="E3305" t="s">
        <v>178</v>
      </c>
      <c r="F3305" t="s">
        <v>13</v>
      </c>
      <c r="G3305" t="s">
        <v>342</v>
      </c>
      <c r="H3305" s="1">
        <v>0.2</v>
      </c>
      <c r="I3305" s="2">
        <v>42914</v>
      </c>
      <c r="J3305" t="s">
        <v>5415</v>
      </c>
      <c r="K3305" t="s">
        <v>102</v>
      </c>
      <c r="L3305">
        <v>45373</v>
      </c>
      <c r="M3305">
        <v>1799</v>
      </c>
      <c r="N3305" t="s">
        <v>256</v>
      </c>
      <c r="O3305">
        <v>5</v>
      </c>
      <c r="P3305">
        <v>3</v>
      </c>
      <c r="Q3305" t="s">
        <v>104</v>
      </c>
      <c r="R3305" t="s">
        <v>8304</v>
      </c>
      <c r="S3305">
        <v>5.44</v>
      </c>
      <c r="T3305">
        <v>16</v>
      </c>
      <c r="U3305" t="s">
        <v>33</v>
      </c>
      <c r="V3305" s="2">
        <v>42919</v>
      </c>
      <c r="W3305" t="s">
        <v>20</v>
      </c>
      <c r="X3305" t="s">
        <v>309</v>
      </c>
      <c r="Y3305" t="s">
        <v>64</v>
      </c>
    </row>
    <row r="3306" spans="1:25" hidden="1" x14ac:dyDescent="0.35">
      <c r="A3306">
        <v>6</v>
      </c>
      <c r="B3306" t="s">
        <v>10</v>
      </c>
      <c r="C3306">
        <v>6</v>
      </c>
      <c r="D3306" t="s">
        <v>26</v>
      </c>
      <c r="E3306" t="s">
        <v>122</v>
      </c>
      <c r="F3306" t="s">
        <v>13</v>
      </c>
      <c r="G3306" t="s">
        <v>5593</v>
      </c>
      <c r="H3306" s="1">
        <v>0.2</v>
      </c>
      <c r="I3306" s="2">
        <v>43051</v>
      </c>
      <c r="J3306" t="s">
        <v>6226</v>
      </c>
      <c r="K3306" t="s">
        <v>73</v>
      </c>
      <c r="L3306">
        <v>77095</v>
      </c>
      <c r="M3306">
        <v>417</v>
      </c>
      <c r="N3306" t="s">
        <v>8235</v>
      </c>
      <c r="O3306">
        <v>-15</v>
      </c>
      <c r="P3306">
        <v>1</v>
      </c>
      <c r="Q3306" t="s">
        <v>75</v>
      </c>
      <c r="R3306" t="s">
        <v>8304</v>
      </c>
      <c r="S3306">
        <v>-14.58</v>
      </c>
      <c r="T3306">
        <v>65</v>
      </c>
      <c r="U3306" t="s">
        <v>33</v>
      </c>
      <c r="V3306" s="2">
        <v>43057</v>
      </c>
      <c r="W3306" t="s">
        <v>39</v>
      </c>
      <c r="X3306" t="s">
        <v>77</v>
      </c>
      <c r="Y3306" t="s">
        <v>42</v>
      </c>
    </row>
    <row r="3307" spans="1:25" hidden="1" x14ac:dyDescent="0.35">
      <c r="A3307">
        <v>6</v>
      </c>
      <c r="B3307" t="s">
        <v>10</v>
      </c>
      <c r="C3307">
        <v>6</v>
      </c>
      <c r="D3307" t="s">
        <v>26</v>
      </c>
      <c r="E3307" t="s">
        <v>122</v>
      </c>
      <c r="F3307" t="s">
        <v>13</v>
      </c>
      <c r="G3307" t="s">
        <v>5593</v>
      </c>
      <c r="H3307" s="1">
        <v>0.2</v>
      </c>
      <c r="I3307" s="2">
        <v>43051</v>
      </c>
      <c r="J3307" t="s">
        <v>6226</v>
      </c>
      <c r="K3307" t="s">
        <v>73</v>
      </c>
      <c r="L3307">
        <v>77095</v>
      </c>
      <c r="M3307">
        <v>1754</v>
      </c>
      <c r="N3307" t="s">
        <v>558</v>
      </c>
      <c r="O3307">
        <v>6</v>
      </c>
      <c r="P3307">
        <v>3</v>
      </c>
      <c r="Q3307" t="s">
        <v>75</v>
      </c>
      <c r="R3307" t="s">
        <v>8304</v>
      </c>
      <c r="S3307">
        <v>5.64</v>
      </c>
      <c r="T3307">
        <v>16</v>
      </c>
      <c r="U3307" t="s">
        <v>33</v>
      </c>
      <c r="V3307" s="2">
        <v>43057</v>
      </c>
      <c r="W3307" t="s">
        <v>39</v>
      </c>
      <c r="X3307" t="s">
        <v>77</v>
      </c>
      <c r="Y3307" t="s">
        <v>64</v>
      </c>
    </row>
    <row r="3308" spans="1:25" hidden="1" x14ac:dyDescent="0.35">
      <c r="A3308">
        <v>6</v>
      </c>
      <c r="B3308" t="s">
        <v>10</v>
      </c>
      <c r="C3308">
        <v>6</v>
      </c>
      <c r="D3308" t="s">
        <v>26</v>
      </c>
      <c r="E3308" t="s">
        <v>122</v>
      </c>
      <c r="F3308" t="s">
        <v>13</v>
      </c>
      <c r="G3308" t="s">
        <v>5593</v>
      </c>
      <c r="H3308" s="1">
        <v>0.2</v>
      </c>
      <c r="I3308" s="2">
        <v>43051</v>
      </c>
      <c r="J3308" t="s">
        <v>6226</v>
      </c>
      <c r="K3308" t="s">
        <v>73</v>
      </c>
      <c r="L3308">
        <v>77095</v>
      </c>
      <c r="M3308">
        <v>343</v>
      </c>
      <c r="N3308" t="s">
        <v>3226</v>
      </c>
      <c r="O3308">
        <v>70</v>
      </c>
      <c r="P3308">
        <v>7</v>
      </c>
      <c r="Q3308" t="s">
        <v>75</v>
      </c>
      <c r="R3308" t="s">
        <v>8304</v>
      </c>
      <c r="S3308">
        <v>69.959999999999994</v>
      </c>
      <c r="T3308">
        <v>224</v>
      </c>
      <c r="U3308" t="s">
        <v>33</v>
      </c>
      <c r="V3308" s="2">
        <v>43057</v>
      </c>
      <c r="W3308" t="s">
        <v>39</v>
      </c>
      <c r="X3308" t="s">
        <v>77</v>
      </c>
      <c r="Y3308" t="s">
        <v>119</v>
      </c>
    </row>
    <row r="3309" spans="1:25" hidden="1" x14ac:dyDescent="0.35">
      <c r="A3309">
        <v>7</v>
      </c>
      <c r="B3309" t="s">
        <v>25</v>
      </c>
      <c r="C3309">
        <v>6</v>
      </c>
      <c r="D3309" t="s">
        <v>26</v>
      </c>
      <c r="E3309" t="s">
        <v>535</v>
      </c>
      <c r="F3309" t="s">
        <v>13</v>
      </c>
      <c r="G3309" t="s">
        <v>536</v>
      </c>
      <c r="H3309" s="1">
        <v>0</v>
      </c>
      <c r="I3309" s="2">
        <v>42956</v>
      </c>
      <c r="J3309" t="s">
        <v>537</v>
      </c>
      <c r="K3309" t="s">
        <v>73</v>
      </c>
      <c r="L3309">
        <v>48227</v>
      </c>
      <c r="M3309">
        <v>1421</v>
      </c>
      <c r="N3309" t="s">
        <v>538</v>
      </c>
      <c r="O3309">
        <v>1</v>
      </c>
      <c r="P3309">
        <v>1</v>
      </c>
      <c r="Q3309" t="s">
        <v>75</v>
      </c>
      <c r="R3309" t="s">
        <v>8304</v>
      </c>
      <c r="S3309">
        <v>0.97</v>
      </c>
      <c r="T3309">
        <v>2</v>
      </c>
      <c r="U3309" t="s">
        <v>33</v>
      </c>
      <c r="V3309" s="2">
        <v>42963</v>
      </c>
      <c r="W3309" t="s">
        <v>39</v>
      </c>
      <c r="X3309" t="s">
        <v>156</v>
      </c>
      <c r="Y3309" t="s">
        <v>49</v>
      </c>
    </row>
    <row r="3310" spans="1:25" hidden="1" x14ac:dyDescent="0.35">
      <c r="A3310">
        <v>7</v>
      </c>
      <c r="B3310" t="s">
        <v>25</v>
      </c>
      <c r="C3310">
        <v>6</v>
      </c>
      <c r="D3310" t="s">
        <v>11</v>
      </c>
      <c r="E3310" t="s">
        <v>535</v>
      </c>
      <c r="F3310" t="s">
        <v>13</v>
      </c>
      <c r="G3310" t="s">
        <v>536</v>
      </c>
      <c r="H3310" s="1">
        <v>0</v>
      </c>
      <c r="I3310" s="2">
        <v>42956</v>
      </c>
      <c r="J3310" t="s">
        <v>537</v>
      </c>
      <c r="K3310" t="s">
        <v>73</v>
      </c>
      <c r="L3310">
        <v>48227</v>
      </c>
      <c r="M3310">
        <v>310</v>
      </c>
      <c r="N3310" t="s">
        <v>539</v>
      </c>
      <c r="O3310">
        <v>137</v>
      </c>
      <c r="P3310">
        <v>5</v>
      </c>
      <c r="Q3310" t="s">
        <v>75</v>
      </c>
      <c r="R3310" t="s">
        <v>8304</v>
      </c>
      <c r="S3310">
        <v>136.94</v>
      </c>
      <c r="T3310">
        <v>622</v>
      </c>
      <c r="U3310" t="s">
        <v>33</v>
      </c>
      <c r="V3310" s="2">
        <v>42963</v>
      </c>
      <c r="W3310" t="s">
        <v>39</v>
      </c>
      <c r="X3310" t="s">
        <v>156</v>
      </c>
      <c r="Y3310" t="s">
        <v>41</v>
      </c>
    </row>
    <row r="3311" spans="1:25" hidden="1" x14ac:dyDescent="0.35">
      <c r="A3311">
        <v>7</v>
      </c>
      <c r="B3311" t="s">
        <v>25</v>
      </c>
      <c r="C3311">
        <v>6</v>
      </c>
      <c r="D3311" t="s">
        <v>26</v>
      </c>
      <c r="E3311" t="s">
        <v>535</v>
      </c>
      <c r="F3311" t="s">
        <v>13</v>
      </c>
      <c r="G3311" t="s">
        <v>536</v>
      </c>
      <c r="H3311" s="1">
        <v>0</v>
      </c>
      <c r="I3311" s="2">
        <v>42956</v>
      </c>
      <c r="J3311" t="s">
        <v>537</v>
      </c>
      <c r="K3311" t="s">
        <v>73</v>
      </c>
      <c r="L3311">
        <v>48227</v>
      </c>
      <c r="M3311">
        <v>1359</v>
      </c>
      <c r="N3311" t="s">
        <v>540</v>
      </c>
      <c r="O3311">
        <v>0</v>
      </c>
      <c r="P3311">
        <v>1</v>
      </c>
      <c r="Q3311" t="s">
        <v>75</v>
      </c>
      <c r="R3311" t="s">
        <v>8304</v>
      </c>
      <c r="S3311">
        <v>0.22</v>
      </c>
      <c r="T3311">
        <v>22</v>
      </c>
      <c r="U3311" t="s">
        <v>33</v>
      </c>
      <c r="V3311" s="2">
        <v>42963</v>
      </c>
      <c r="W3311" t="s">
        <v>39</v>
      </c>
      <c r="X3311" t="s">
        <v>156</v>
      </c>
      <c r="Y3311" t="s">
        <v>42</v>
      </c>
    </row>
    <row r="3312" spans="1:25" hidden="1" x14ac:dyDescent="0.35">
      <c r="A3312">
        <v>4</v>
      </c>
      <c r="B3312" t="s">
        <v>25</v>
      </c>
      <c r="C3312">
        <v>3</v>
      </c>
      <c r="D3312" t="s">
        <v>26</v>
      </c>
      <c r="E3312" t="s">
        <v>192</v>
      </c>
      <c r="F3312" t="s">
        <v>13</v>
      </c>
      <c r="G3312" t="s">
        <v>3402</v>
      </c>
      <c r="H3312" s="1">
        <v>0.2</v>
      </c>
      <c r="I3312" s="2">
        <v>43056</v>
      </c>
      <c r="J3312" t="s">
        <v>3403</v>
      </c>
      <c r="K3312" t="s">
        <v>73</v>
      </c>
      <c r="L3312">
        <v>60610</v>
      </c>
      <c r="M3312">
        <v>73</v>
      </c>
      <c r="N3312" t="s">
        <v>3095</v>
      </c>
      <c r="O3312">
        <v>3</v>
      </c>
      <c r="P3312">
        <v>5</v>
      </c>
      <c r="Q3312" t="s">
        <v>75</v>
      </c>
      <c r="R3312" t="s">
        <v>8304</v>
      </c>
      <c r="S3312">
        <v>3.07</v>
      </c>
      <c r="T3312">
        <v>41</v>
      </c>
      <c r="U3312" t="s">
        <v>19</v>
      </c>
      <c r="V3312" s="2">
        <v>43060</v>
      </c>
      <c r="W3312" t="s">
        <v>20</v>
      </c>
      <c r="X3312" t="s">
        <v>139</v>
      </c>
      <c r="Y3312" t="s">
        <v>356</v>
      </c>
    </row>
    <row r="3313" spans="1:25" x14ac:dyDescent="0.35">
      <c r="A3313">
        <v>7</v>
      </c>
      <c r="B3313" t="s">
        <v>25</v>
      </c>
      <c r="C3313">
        <v>6</v>
      </c>
      <c r="D3313" t="s">
        <v>26</v>
      </c>
      <c r="E3313" t="s">
        <v>27</v>
      </c>
      <c r="F3313" t="s">
        <v>13</v>
      </c>
      <c r="G3313" t="s">
        <v>5766</v>
      </c>
      <c r="H3313" s="1">
        <v>0</v>
      </c>
      <c r="I3313" s="2">
        <v>42813</v>
      </c>
      <c r="J3313" t="s">
        <v>6561</v>
      </c>
      <c r="K3313" t="s">
        <v>30</v>
      </c>
      <c r="L3313">
        <v>90004</v>
      </c>
      <c r="M3313">
        <v>1772</v>
      </c>
      <c r="N3313" t="s">
        <v>846</v>
      </c>
      <c r="O3313">
        <v>6</v>
      </c>
      <c r="P3313">
        <v>2</v>
      </c>
      <c r="Q3313" t="s">
        <v>32</v>
      </c>
      <c r="R3313" t="s">
        <v>8304</v>
      </c>
      <c r="S3313">
        <v>5.86</v>
      </c>
      <c r="T3313">
        <v>12</v>
      </c>
      <c r="U3313" t="s">
        <v>33</v>
      </c>
      <c r="V3313" s="2">
        <v>42820</v>
      </c>
      <c r="W3313" t="s">
        <v>39</v>
      </c>
      <c r="X3313" t="s">
        <v>34</v>
      </c>
      <c r="Y3313" t="s">
        <v>64</v>
      </c>
    </row>
    <row r="3314" spans="1:25" hidden="1" x14ac:dyDescent="0.35">
      <c r="A3314">
        <v>5</v>
      </c>
      <c r="B3314" t="s">
        <v>43</v>
      </c>
      <c r="C3314">
        <v>6</v>
      </c>
      <c r="D3314" t="s">
        <v>11</v>
      </c>
      <c r="E3314" t="s">
        <v>122</v>
      </c>
      <c r="F3314" t="s">
        <v>13</v>
      </c>
      <c r="G3314" t="s">
        <v>2292</v>
      </c>
      <c r="H3314" s="1">
        <v>0.6</v>
      </c>
      <c r="I3314" s="2">
        <v>43046</v>
      </c>
      <c r="J3314" t="s">
        <v>2293</v>
      </c>
      <c r="K3314" t="s">
        <v>73</v>
      </c>
      <c r="L3314">
        <v>77041</v>
      </c>
      <c r="M3314">
        <v>1541</v>
      </c>
      <c r="N3314" t="s">
        <v>2274</v>
      </c>
      <c r="O3314">
        <v>-84</v>
      </c>
      <c r="P3314">
        <v>5</v>
      </c>
      <c r="Q3314" t="s">
        <v>75</v>
      </c>
      <c r="R3314" t="s">
        <v>8304</v>
      </c>
      <c r="S3314">
        <v>-84.45</v>
      </c>
      <c r="T3314">
        <v>65</v>
      </c>
      <c r="U3314" t="s">
        <v>19</v>
      </c>
      <c r="V3314" s="2">
        <v>43051</v>
      </c>
      <c r="W3314" t="s">
        <v>39</v>
      </c>
      <c r="X3314" t="s">
        <v>77</v>
      </c>
      <c r="Y3314" t="s">
        <v>47</v>
      </c>
    </row>
    <row r="3315" spans="1:25" hidden="1" x14ac:dyDescent="0.35">
      <c r="A3315">
        <v>5</v>
      </c>
      <c r="B3315" t="s">
        <v>43</v>
      </c>
      <c r="C3315">
        <v>6</v>
      </c>
      <c r="D3315" t="s">
        <v>26</v>
      </c>
      <c r="E3315" t="s">
        <v>122</v>
      </c>
      <c r="F3315" t="s">
        <v>13</v>
      </c>
      <c r="G3315" t="s">
        <v>2292</v>
      </c>
      <c r="H3315" s="1">
        <v>0.2</v>
      </c>
      <c r="I3315" s="2">
        <v>43046</v>
      </c>
      <c r="J3315" t="s">
        <v>2293</v>
      </c>
      <c r="K3315" t="s">
        <v>73</v>
      </c>
      <c r="L3315">
        <v>77041</v>
      </c>
      <c r="M3315">
        <v>656</v>
      </c>
      <c r="N3315" t="s">
        <v>3185</v>
      </c>
      <c r="O3315">
        <v>-29</v>
      </c>
      <c r="P3315">
        <v>2</v>
      </c>
      <c r="Q3315" t="s">
        <v>75</v>
      </c>
      <c r="R3315" t="s">
        <v>8304</v>
      </c>
      <c r="S3315">
        <v>-28.87</v>
      </c>
      <c r="T3315">
        <v>178</v>
      </c>
      <c r="U3315" t="s">
        <v>19</v>
      </c>
      <c r="V3315" s="2">
        <v>43051</v>
      </c>
      <c r="W3315" t="s">
        <v>39</v>
      </c>
      <c r="X3315" t="s">
        <v>77</v>
      </c>
      <c r="Y3315" t="s">
        <v>42</v>
      </c>
    </row>
    <row r="3316" spans="1:25" hidden="1" x14ac:dyDescent="0.35">
      <c r="A3316">
        <v>5</v>
      </c>
      <c r="B3316" t="s">
        <v>43</v>
      </c>
      <c r="C3316">
        <v>6</v>
      </c>
      <c r="D3316" t="s">
        <v>26</v>
      </c>
      <c r="E3316" t="s">
        <v>122</v>
      </c>
      <c r="F3316" t="s">
        <v>13</v>
      </c>
      <c r="G3316" t="s">
        <v>2292</v>
      </c>
      <c r="H3316" s="1">
        <v>0.2</v>
      </c>
      <c r="I3316" s="2">
        <v>43046</v>
      </c>
      <c r="J3316" t="s">
        <v>2293</v>
      </c>
      <c r="K3316" t="s">
        <v>73</v>
      </c>
      <c r="L3316">
        <v>77041</v>
      </c>
      <c r="M3316">
        <v>777</v>
      </c>
      <c r="N3316" t="s">
        <v>155</v>
      </c>
      <c r="O3316">
        <v>-17</v>
      </c>
      <c r="P3316">
        <v>2</v>
      </c>
      <c r="Q3316" t="s">
        <v>75</v>
      </c>
      <c r="R3316" t="s">
        <v>8304</v>
      </c>
      <c r="S3316">
        <v>-16.96</v>
      </c>
      <c r="T3316">
        <v>85</v>
      </c>
      <c r="U3316" t="s">
        <v>19</v>
      </c>
      <c r="V3316" s="2">
        <v>43051</v>
      </c>
      <c r="W3316" t="s">
        <v>39</v>
      </c>
      <c r="X3316" t="s">
        <v>77</v>
      </c>
      <c r="Y3316" t="s">
        <v>42</v>
      </c>
    </row>
    <row r="3317" spans="1:25" hidden="1" x14ac:dyDescent="0.35">
      <c r="A3317">
        <v>5</v>
      </c>
      <c r="B3317" t="s">
        <v>43</v>
      </c>
      <c r="C3317">
        <v>6</v>
      </c>
      <c r="D3317" t="s">
        <v>26</v>
      </c>
      <c r="E3317" t="s">
        <v>122</v>
      </c>
      <c r="F3317" t="s">
        <v>13</v>
      </c>
      <c r="G3317" t="s">
        <v>2292</v>
      </c>
      <c r="H3317" s="1">
        <v>0.2</v>
      </c>
      <c r="I3317" s="2">
        <v>43046</v>
      </c>
      <c r="J3317" t="s">
        <v>2293</v>
      </c>
      <c r="K3317" t="s">
        <v>73</v>
      </c>
      <c r="L3317">
        <v>77041</v>
      </c>
      <c r="M3317">
        <v>1038</v>
      </c>
      <c r="N3317" t="s">
        <v>121</v>
      </c>
      <c r="O3317">
        <v>5</v>
      </c>
      <c r="P3317">
        <v>3</v>
      </c>
      <c r="Q3317" t="s">
        <v>75</v>
      </c>
      <c r="R3317" t="s">
        <v>8304</v>
      </c>
      <c r="S3317">
        <v>5.32</v>
      </c>
      <c r="T3317">
        <v>24</v>
      </c>
      <c r="U3317" t="s">
        <v>19</v>
      </c>
      <c r="V3317" s="2">
        <v>43051</v>
      </c>
      <c r="W3317" t="s">
        <v>39</v>
      </c>
      <c r="X3317" t="s">
        <v>77</v>
      </c>
      <c r="Y3317" t="s">
        <v>49</v>
      </c>
    </row>
    <row r="3318" spans="1:25" hidden="1" x14ac:dyDescent="0.35">
      <c r="A3318">
        <v>5</v>
      </c>
      <c r="B3318" t="s">
        <v>43</v>
      </c>
      <c r="C3318">
        <v>6</v>
      </c>
      <c r="D3318" t="s">
        <v>26</v>
      </c>
      <c r="E3318" t="s">
        <v>122</v>
      </c>
      <c r="F3318" t="s">
        <v>13</v>
      </c>
      <c r="G3318" t="s">
        <v>2292</v>
      </c>
      <c r="H3318" s="1">
        <v>0.8</v>
      </c>
      <c r="I3318" s="2">
        <v>43046</v>
      </c>
      <c r="J3318" t="s">
        <v>2293</v>
      </c>
      <c r="K3318" t="s">
        <v>73</v>
      </c>
      <c r="L3318">
        <v>77041</v>
      </c>
      <c r="M3318">
        <v>266</v>
      </c>
      <c r="N3318" t="s">
        <v>117</v>
      </c>
      <c r="O3318">
        <v>-51</v>
      </c>
      <c r="P3318">
        <v>10</v>
      </c>
      <c r="Q3318" t="s">
        <v>75</v>
      </c>
      <c r="R3318" t="s">
        <v>8304</v>
      </c>
      <c r="S3318">
        <v>-51.3</v>
      </c>
      <c r="T3318">
        <v>32</v>
      </c>
      <c r="U3318" t="s">
        <v>19</v>
      </c>
      <c r="V3318" s="2">
        <v>43051</v>
      </c>
      <c r="W3318" t="s">
        <v>39</v>
      </c>
      <c r="X3318" t="s">
        <v>77</v>
      </c>
      <c r="Y3318" t="s">
        <v>54</v>
      </c>
    </row>
    <row r="3319" spans="1:25" hidden="1" x14ac:dyDescent="0.35">
      <c r="A3319">
        <v>5</v>
      </c>
      <c r="B3319" t="s">
        <v>43</v>
      </c>
      <c r="C3319">
        <v>6</v>
      </c>
      <c r="D3319" t="s">
        <v>50</v>
      </c>
      <c r="E3319" t="s">
        <v>122</v>
      </c>
      <c r="F3319" t="s">
        <v>13</v>
      </c>
      <c r="G3319" t="s">
        <v>2292</v>
      </c>
      <c r="H3319" s="1">
        <v>0.4</v>
      </c>
      <c r="I3319" s="2">
        <v>43046</v>
      </c>
      <c r="J3319" t="s">
        <v>2293</v>
      </c>
      <c r="K3319" t="s">
        <v>73</v>
      </c>
      <c r="L3319">
        <v>77041</v>
      </c>
      <c r="M3319">
        <v>405</v>
      </c>
      <c r="N3319" t="s">
        <v>5022</v>
      </c>
      <c r="O3319">
        <v>34</v>
      </c>
      <c r="P3319">
        <v>3</v>
      </c>
      <c r="Q3319" t="s">
        <v>75</v>
      </c>
      <c r="R3319" t="s">
        <v>8304</v>
      </c>
      <c r="S3319">
        <v>33.590000000000003</v>
      </c>
      <c r="T3319">
        <v>288</v>
      </c>
      <c r="U3319" t="s">
        <v>19</v>
      </c>
      <c r="V3319" s="2">
        <v>43051</v>
      </c>
      <c r="W3319" t="s">
        <v>39</v>
      </c>
      <c r="X3319" t="s">
        <v>77</v>
      </c>
      <c r="Y3319" t="s">
        <v>422</v>
      </c>
    </row>
    <row r="3320" spans="1:25" hidden="1" x14ac:dyDescent="0.35">
      <c r="A3320">
        <v>2</v>
      </c>
      <c r="B3320" t="s">
        <v>43</v>
      </c>
      <c r="C3320">
        <v>3</v>
      </c>
      <c r="D3320" t="s">
        <v>26</v>
      </c>
      <c r="E3320" t="s">
        <v>201</v>
      </c>
      <c r="F3320" t="s">
        <v>13</v>
      </c>
      <c r="G3320" t="s">
        <v>5947</v>
      </c>
      <c r="H3320" s="1">
        <v>0</v>
      </c>
      <c r="I3320" s="2">
        <v>42954</v>
      </c>
      <c r="J3320" t="s">
        <v>6100</v>
      </c>
      <c r="K3320" t="s">
        <v>16</v>
      </c>
      <c r="L3320">
        <v>22153</v>
      </c>
      <c r="M3320">
        <v>210</v>
      </c>
      <c r="N3320" t="s">
        <v>3131</v>
      </c>
      <c r="O3320">
        <v>12</v>
      </c>
      <c r="P3320">
        <v>2</v>
      </c>
      <c r="Q3320" t="s">
        <v>18</v>
      </c>
      <c r="R3320" t="s">
        <v>8304</v>
      </c>
      <c r="S3320">
        <v>11.78</v>
      </c>
      <c r="T3320">
        <v>25</v>
      </c>
      <c r="U3320" t="s">
        <v>33</v>
      </c>
      <c r="V3320" s="2">
        <v>42956</v>
      </c>
      <c r="W3320" t="s">
        <v>20</v>
      </c>
      <c r="X3320" t="s">
        <v>205</v>
      </c>
      <c r="Y3320" t="s">
        <v>35</v>
      </c>
    </row>
    <row r="3321" spans="1:25" hidden="1" x14ac:dyDescent="0.35">
      <c r="A3321">
        <v>2</v>
      </c>
      <c r="B3321" t="s">
        <v>43</v>
      </c>
      <c r="C3321">
        <v>3</v>
      </c>
      <c r="D3321" t="s">
        <v>50</v>
      </c>
      <c r="E3321" t="s">
        <v>201</v>
      </c>
      <c r="F3321" t="s">
        <v>13</v>
      </c>
      <c r="G3321" t="s">
        <v>5947</v>
      </c>
      <c r="H3321" s="1">
        <v>0</v>
      </c>
      <c r="I3321" s="2">
        <v>42954</v>
      </c>
      <c r="J3321" t="s">
        <v>6100</v>
      </c>
      <c r="K3321" t="s">
        <v>16</v>
      </c>
      <c r="L3321">
        <v>22153</v>
      </c>
      <c r="M3321">
        <v>164</v>
      </c>
      <c r="N3321" t="s">
        <v>6721</v>
      </c>
      <c r="O3321">
        <v>148</v>
      </c>
      <c r="P3321">
        <v>3</v>
      </c>
      <c r="Q3321" t="s">
        <v>18</v>
      </c>
      <c r="R3321" t="s">
        <v>8304</v>
      </c>
      <c r="S3321">
        <v>148.49</v>
      </c>
      <c r="T3321">
        <v>495</v>
      </c>
      <c r="U3321" t="s">
        <v>33</v>
      </c>
      <c r="V3321" s="2">
        <v>42956</v>
      </c>
      <c r="W3321" t="s">
        <v>20</v>
      </c>
      <c r="X3321" t="s">
        <v>205</v>
      </c>
      <c r="Y3321" t="s">
        <v>52</v>
      </c>
    </row>
    <row r="3322" spans="1:25" x14ac:dyDescent="0.35">
      <c r="A3322">
        <v>2</v>
      </c>
      <c r="B3322" t="s">
        <v>25</v>
      </c>
      <c r="C3322">
        <v>1</v>
      </c>
      <c r="D3322" t="s">
        <v>50</v>
      </c>
      <c r="E3322" t="s">
        <v>4795</v>
      </c>
      <c r="F3322" t="s">
        <v>13</v>
      </c>
      <c r="G3322" t="s">
        <v>410</v>
      </c>
      <c r="H3322" s="1">
        <v>0.2</v>
      </c>
      <c r="I3322" s="2">
        <v>42816</v>
      </c>
      <c r="J3322" t="s">
        <v>4796</v>
      </c>
      <c r="K3322" t="s">
        <v>30</v>
      </c>
      <c r="L3322">
        <v>91360</v>
      </c>
      <c r="M3322">
        <v>1491</v>
      </c>
      <c r="N3322" t="s">
        <v>1001</v>
      </c>
      <c r="O3322">
        <v>1</v>
      </c>
      <c r="P3322">
        <v>2</v>
      </c>
      <c r="Q3322" t="s">
        <v>32</v>
      </c>
      <c r="R3322" t="s">
        <v>8304</v>
      </c>
      <c r="S3322">
        <v>1.2</v>
      </c>
      <c r="T3322">
        <v>16</v>
      </c>
      <c r="U3322" t="s">
        <v>19</v>
      </c>
      <c r="V3322" s="2">
        <v>42818</v>
      </c>
      <c r="W3322" t="s">
        <v>130</v>
      </c>
      <c r="X3322" t="s">
        <v>34</v>
      </c>
      <c r="Y3322" t="s">
        <v>52</v>
      </c>
    </row>
    <row r="3323" spans="1:25" hidden="1" x14ac:dyDescent="0.35">
      <c r="A3323">
        <v>4</v>
      </c>
      <c r="B3323" t="s">
        <v>43</v>
      </c>
      <c r="C3323">
        <v>6</v>
      </c>
      <c r="D3323" t="s">
        <v>26</v>
      </c>
      <c r="E3323" t="s">
        <v>157</v>
      </c>
      <c r="F3323" t="s">
        <v>13</v>
      </c>
      <c r="G3323" t="s">
        <v>1088</v>
      </c>
      <c r="H3323" s="1">
        <v>0</v>
      </c>
      <c r="I3323" s="2">
        <v>42808</v>
      </c>
      <c r="J3323" t="s">
        <v>4080</v>
      </c>
      <c r="K3323" t="s">
        <v>102</v>
      </c>
      <c r="L3323">
        <v>3820</v>
      </c>
      <c r="M3323">
        <v>686</v>
      </c>
      <c r="N3323" t="s">
        <v>3160</v>
      </c>
      <c r="O3323">
        <v>316</v>
      </c>
      <c r="P3323">
        <v>3</v>
      </c>
      <c r="Q3323" t="s">
        <v>104</v>
      </c>
      <c r="R3323" t="s">
        <v>8304</v>
      </c>
      <c r="S3323">
        <v>315.81</v>
      </c>
      <c r="T3323">
        <v>672</v>
      </c>
      <c r="U3323" t="s">
        <v>19</v>
      </c>
      <c r="V3323" s="2">
        <v>42812</v>
      </c>
      <c r="W3323" t="s">
        <v>39</v>
      </c>
      <c r="X3323" t="s">
        <v>1529</v>
      </c>
      <c r="Y3323" t="s">
        <v>54</v>
      </c>
    </row>
    <row r="3324" spans="1:25" hidden="1" x14ac:dyDescent="0.35">
      <c r="A3324">
        <v>4</v>
      </c>
      <c r="B3324" t="s">
        <v>43</v>
      </c>
      <c r="C3324">
        <v>6</v>
      </c>
      <c r="D3324" t="s">
        <v>26</v>
      </c>
      <c r="E3324" t="s">
        <v>157</v>
      </c>
      <c r="F3324" t="s">
        <v>13</v>
      </c>
      <c r="G3324" t="s">
        <v>1088</v>
      </c>
      <c r="H3324" s="1">
        <v>0</v>
      </c>
      <c r="I3324" s="2">
        <v>42808</v>
      </c>
      <c r="J3324" t="s">
        <v>4080</v>
      </c>
      <c r="K3324" t="s">
        <v>102</v>
      </c>
      <c r="L3324">
        <v>3820</v>
      </c>
      <c r="M3324">
        <v>183</v>
      </c>
      <c r="N3324" t="s">
        <v>1434</v>
      </c>
      <c r="O3324">
        <v>8</v>
      </c>
      <c r="P3324">
        <v>4</v>
      </c>
      <c r="Q3324" t="s">
        <v>104</v>
      </c>
      <c r="R3324" t="s">
        <v>8304</v>
      </c>
      <c r="S3324">
        <v>7.6</v>
      </c>
      <c r="T3324">
        <v>17</v>
      </c>
      <c r="U3324" t="s">
        <v>19</v>
      </c>
      <c r="V3324" s="2">
        <v>42812</v>
      </c>
      <c r="W3324" t="s">
        <v>39</v>
      </c>
      <c r="X3324" t="s">
        <v>1529</v>
      </c>
      <c r="Y3324" t="s">
        <v>35</v>
      </c>
    </row>
    <row r="3325" spans="1:25" hidden="1" x14ac:dyDescent="0.35">
      <c r="A3325">
        <v>5</v>
      </c>
      <c r="B3325" t="s">
        <v>43</v>
      </c>
      <c r="C3325">
        <v>6</v>
      </c>
      <c r="D3325" t="s">
        <v>26</v>
      </c>
      <c r="E3325" t="s">
        <v>122</v>
      </c>
      <c r="F3325" t="s">
        <v>13</v>
      </c>
      <c r="G3325" t="s">
        <v>7020</v>
      </c>
      <c r="H3325" s="1">
        <v>0.2</v>
      </c>
      <c r="I3325" s="2">
        <v>42905</v>
      </c>
      <c r="J3325" t="s">
        <v>7439</v>
      </c>
      <c r="K3325" t="s">
        <v>73</v>
      </c>
      <c r="L3325">
        <v>77070</v>
      </c>
      <c r="M3325">
        <v>1344</v>
      </c>
      <c r="N3325" t="s">
        <v>3093</v>
      </c>
      <c r="O3325">
        <v>14</v>
      </c>
      <c r="P3325">
        <v>5</v>
      </c>
      <c r="Q3325" t="s">
        <v>75</v>
      </c>
      <c r="R3325" t="s">
        <v>8304</v>
      </c>
      <c r="S3325">
        <v>14.31</v>
      </c>
      <c r="T3325">
        <v>229</v>
      </c>
      <c r="U3325" t="s">
        <v>76</v>
      </c>
      <c r="V3325" s="2">
        <v>42910</v>
      </c>
      <c r="W3325" t="s">
        <v>39</v>
      </c>
      <c r="X3325" t="s">
        <v>77</v>
      </c>
      <c r="Y3325" t="s">
        <v>42</v>
      </c>
    </row>
    <row r="3326" spans="1:25" hidden="1" x14ac:dyDescent="0.35">
      <c r="A3326">
        <v>4</v>
      </c>
      <c r="B3326" t="s">
        <v>43</v>
      </c>
      <c r="C3326">
        <v>6</v>
      </c>
      <c r="D3326" t="s">
        <v>26</v>
      </c>
      <c r="E3326" t="s">
        <v>171</v>
      </c>
      <c r="F3326" t="s">
        <v>13</v>
      </c>
      <c r="G3326" t="s">
        <v>979</v>
      </c>
      <c r="H3326" s="1">
        <v>0</v>
      </c>
      <c r="I3326" s="2">
        <v>43066</v>
      </c>
      <c r="J3326" t="s">
        <v>4075</v>
      </c>
      <c r="K3326" t="s">
        <v>102</v>
      </c>
      <c r="L3326">
        <v>10024</v>
      </c>
      <c r="M3326">
        <v>1258</v>
      </c>
      <c r="N3326" t="s">
        <v>3879</v>
      </c>
      <c r="O3326">
        <v>13</v>
      </c>
      <c r="P3326">
        <v>3</v>
      </c>
      <c r="Q3326" t="s">
        <v>104</v>
      </c>
      <c r="R3326" t="s">
        <v>8304</v>
      </c>
      <c r="S3326">
        <v>12.51</v>
      </c>
      <c r="T3326">
        <v>30</v>
      </c>
      <c r="U3326" t="s">
        <v>19</v>
      </c>
      <c r="V3326" s="2">
        <v>43070</v>
      </c>
      <c r="W3326" t="s">
        <v>39</v>
      </c>
      <c r="X3326" t="s">
        <v>175</v>
      </c>
      <c r="Y3326" t="s">
        <v>49</v>
      </c>
    </row>
    <row r="3327" spans="1:25" hidden="1" x14ac:dyDescent="0.35">
      <c r="A3327">
        <v>4</v>
      </c>
      <c r="B3327" t="s">
        <v>43</v>
      </c>
      <c r="C3327">
        <v>6</v>
      </c>
      <c r="D3327" t="s">
        <v>26</v>
      </c>
      <c r="E3327" t="s">
        <v>4786</v>
      </c>
      <c r="F3327" t="s">
        <v>13</v>
      </c>
      <c r="G3327" t="s">
        <v>5325</v>
      </c>
      <c r="H3327" s="1">
        <v>0.2</v>
      </c>
      <c r="I3327" s="2">
        <v>42954</v>
      </c>
      <c r="J3327" t="s">
        <v>6626</v>
      </c>
      <c r="K3327" t="s">
        <v>30</v>
      </c>
      <c r="L3327">
        <v>83704</v>
      </c>
      <c r="M3327">
        <v>68</v>
      </c>
      <c r="N3327" t="s">
        <v>8238</v>
      </c>
      <c r="O3327">
        <v>1</v>
      </c>
      <c r="P3327">
        <v>1</v>
      </c>
      <c r="Q3327" t="s">
        <v>32</v>
      </c>
      <c r="R3327" t="s">
        <v>8304</v>
      </c>
      <c r="S3327">
        <v>1.1200000000000001</v>
      </c>
      <c r="T3327">
        <v>3</v>
      </c>
      <c r="U3327" t="s">
        <v>33</v>
      </c>
      <c r="V3327" s="2">
        <v>42958</v>
      </c>
      <c r="W3327" t="s">
        <v>39</v>
      </c>
      <c r="X3327" t="s">
        <v>1677</v>
      </c>
      <c r="Y3327" t="s">
        <v>54</v>
      </c>
    </row>
    <row r="3328" spans="1:25" hidden="1" x14ac:dyDescent="0.35">
      <c r="A3328">
        <v>4</v>
      </c>
      <c r="B3328" t="s">
        <v>43</v>
      </c>
      <c r="C3328">
        <v>6</v>
      </c>
      <c r="D3328" t="s">
        <v>50</v>
      </c>
      <c r="E3328" t="s">
        <v>201</v>
      </c>
      <c r="F3328" t="s">
        <v>13</v>
      </c>
      <c r="G3328" t="s">
        <v>7625</v>
      </c>
      <c r="H3328" s="1">
        <v>0</v>
      </c>
      <c r="I3328" s="2">
        <v>42885</v>
      </c>
      <c r="J3328" t="s">
        <v>7776</v>
      </c>
      <c r="K3328" t="s">
        <v>16</v>
      </c>
      <c r="L3328">
        <v>22153</v>
      </c>
      <c r="M3328">
        <v>921</v>
      </c>
      <c r="N3328" t="s">
        <v>6720</v>
      </c>
      <c r="O3328">
        <v>36</v>
      </c>
      <c r="P3328">
        <v>4</v>
      </c>
      <c r="Q3328" t="s">
        <v>18</v>
      </c>
      <c r="R3328" t="s">
        <v>8304</v>
      </c>
      <c r="S3328">
        <v>36.47</v>
      </c>
      <c r="T3328">
        <v>152</v>
      </c>
      <c r="U3328" t="s">
        <v>76</v>
      </c>
      <c r="V3328" s="2">
        <v>42889</v>
      </c>
      <c r="W3328" t="s">
        <v>39</v>
      </c>
      <c r="X3328" t="s">
        <v>205</v>
      </c>
      <c r="Y3328" t="s">
        <v>113</v>
      </c>
    </row>
    <row r="3329" spans="1:25" hidden="1" x14ac:dyDescent="0.35">
      <c r="A3329">
        <v>7</v>
      </c>
      <c r="B3329" t="s">
        <v>25</v>
      </c>
      <c r="C3329">
        <v>6</v>
      </c>
      <c r="D3329" t="s">
        <v>11</v>
      </c>
      <c r="E3329" t="s">
        <v>843</v>
      </c>
      <c r="F3329" t="s">
        <v>13</v>
      </c>
      <c r="G3329" t="s">
        <v>1405</v>
      </c>
      <c r="H3329" s="1">
        <v>0.2</v>
      </c>
      <c r="I3329" s="2">
        <v>43059</v>
      </c>
      <c r="J3329" t="s">
        <v>2538</v>
      </c>
      <c r="K3329" t="s">
        <v>16</v>
      </c>
      <c r="L3329">
        <v>33180</v>
      </c>
      <c r="M3329">
        <v>1228</v>
      </c>
      <c r="N3329" t="s">
        <v>8116</v>
      </c>
      <c r="O3329">
        <v>-36</v>
      </c>
      <c r="P3329">
        <v>3</v>
      </c>
      <c r="Q3329" t="s">
        <v>18</v>
      </c>
      <c r="R3329" t="s">
        <v>8304</v>
      </c>
      <c r="S3329">
        <v>-36.29</v>
      </c>
      <c r="T3329">
        <v>290</v>
      </c>
      <c r="U3329" t="s">
        <v>19</v>
      </c>
      <c r="V3329" s="2">
        <v>43066</v>
      </c>
      <c r="W3329" t="s">
        <v>39</v>
      </c>
      <c r="X3329" t="s">
        <v>40</v>
      </c>
      <c r="Y3329" t="s">
        <v>22</v>
      </c>
    </row>
    <row r="3330" spans="1:25" hidden="1" x14ac:dyDescent="0.35">
      <c r="A3330">
        <v>7</v>
      </c>
      <c r="B3330" t="s">
        <v>25</v>
      </c>
      <c r="C3330">
        <v>6</v>
      </c>
      <c r="D3330" t="s">
        <v>26</v>
      </c>
      <c r="E3330" t="s">
        <v>843</v>
      </c>
      <c r="F3330" t="s">
        <v>13</v>
      </c>
      <c r="G3330" t="s">
        <v>1405</v>
      </c>
      <c r="H3330" s="1">
        <v>0.2</v>
      </c>
      <c r="I3330" s="2">
        <v>43059</v>
      </c>
      <c r="J3330" t="s">
        <v>2538</v>
      </c>
      <c r="K3330" t="s">
        <v>16</v>
      </c>
      <c r="L3330">
        <v>33180</v>
      </c>
      <c r="M3330">
        <v>473</v>
      </c>
      <c r="N3330" t="s">
        <v>883</v>
      </c>
      <c r="O3330">
        <v>1</v>
      </c>
      <c r="P3330">
        <v>2</v>
      </c>
      <c r="Q3330" t="s">
        <v>18</v>
      </c>
      <c r="R3330" t="s">
        <v>8304</v>
      </c>
      <c r="S3330">
        <v>1.31</v>
      </c>
      <c r="T3330">
        <v>17</v>
      </c>
      <c r="U3330" t="s">
        <v>19</v>
      </c>
      <c r="V3330" s="2">
        <v>43066</v>
      </c>
      <c r="W3330" t="s">
        <v>39</v>
      </c>
      <c r="X3330" t="s">
        <v>40</v>
      </c>
      <c r="Y3330" t="s">
        <v>42</v>
      </c>
    </row>
    <row r="3331" spans="1:25" hidden="1" x14ac:dyDescent="0.35">
      <c r="A3331">
        <v>7</v>
      </c>
      <c r="B3331" t="s">
        <v>25</v>
      </c>
      <c r="C3331">
        <v>6</v>
      </c>
      <c r="D3331" t="s">
        <v>26</v>
      </c>
      <c r="E3331" t="s">
        <v>843</v>
      </c>
      <c r="F3331" t="s">
        <v>13</v>
      </c>
      <c r="G3331" t="s">
        <v>1405</v>
      </c>
      <c r="H3331" s="1">
        <v>0.7</v>
      </c>
      <c r="I3331" s="2">
        <v>43059</v>
      </c>
      <c r="J3331" t="s">
        <v>2538</v>
      </c>
      <c r="K3331" t="s">
        <v>16</v>
      </c>
      <c r="L3331">
        <v>33180</v>
      </c>
      <c r="M3331">
        <v>899</v>
      </c>
      <c r="N3331" t="s">
        <v>651</v>
      </c>
      <c r="O3331">
        <v>-50</v>
      </c>
      <c r="P3331">
        <v>4</v>
      </c>
      <c r="Q3331" t="s">
        <v>18</v>
      </c>
      <c r="R3331" t="s">
        <v>8304</v>
      </c>
      <c r="S3331">
        <v>-50.3</v>
      </c>
      <c r="T3331">
        <v>63</v>
      </c>
      <c r="U3331" t="s">
        <v>19</v>
      </c>
      <c r="V3331" s="2">
        <v>43066</v>
      </c>
      <c r="W3331" t="s">
        <v>39</v>
      </c>
      <c r="X3331" t="s">
        <v>40</v>
      </c>
      <c r="Y3331" t="s">
        <v>54</v>
      </c>
    </row>
    <row r="3332" spans="1:25" hidden="1" x14ac:dyDescent="0.35">
      <c r="A3332">
        <v>7</v>
      </c>
      <c r="B3332" t="s">
        <v>25</v>
      </c>
      <c r="C3332">
        <v>6</v>
      </c>
      <c r="D3332" t="s">
        <v>26</v>
      </c>
      <c r="E3332" t="s">
        <v>843</v>
      </c>
      <c r="F3332" t="s">
        <v>13</v>
      </c>
      <c r="G3332" t="s">
        <v>1405</v>
      </c>
      <c r="H3332" s="1">
        <v>0.7</v>
      </c>
      <c r="I3332" s="2">
        <v>43059</v>
      </c>
      <c r="J3332" t="s">
        <v>2538</v>
      </c>
      <c r="K3332" t="s">
        <v>16</v>
      </c>
      <c r="L3332">
        <v>33180</v>
      </c>
      <c r="M3332">
        <v>1652</v>
      </c>
      <c r="N3332" t="s">
        <v>1251</v>
      </c>
      <c r="O3332">
        <v>-6</v>
      </c>
      <c r="P3332">
        <v>5</v>
      </c>
      <c r="Q3332" t="s">
        <v>18</v>
      </c>
      <c r="R3332" t="s">
        <v>8304</v>
      </c>
      <c r="S3332">
        <v>-5.78</v>
      </c>
      <c r="T3332">
        <v>7</v>
      </c>
      <c r="U3332" t="s">
        <v>19</v>
      </c>
      <c r="V3332" s="2">
        <v>43066</v>
      </c>
      <c r="W3332" t="s">
        <v>39</v>
      </c>
      <c r="X3332" t="s">
        <v>40</v>
      </c>
      <c r="Y3332" t="s">
        <v>54</v>
      </c>
    </row>
    <row r="3333" spans="1:25" hidden="1" x14ac:dyDescent="0.35">
      <c r="A3333">
        <v>4</v>
      </c>
      <c r="B3333" t="s">
        <v>43</v>
      </c>
      <c r="C3333">
        <v>6</v>
      </c>
      <c r="D3333" t="s">
        <v>26</v>
      </c>
      <c r="E3333" t="s">
        <v>192</v>
      </c>
      <c r="F3333" t="s">
        <v>13</v>
      </c>
      <c r="G3333" t="s">
        <v>3943</v>
      </c>
      <c r="H3333" s="1">
        <v>0.8</v>
      </c>
      <c r="I3333" s="2">
        <v>42894</v>
      </c>
      <c r="J3333" t="s">
        <v>3944</v>
      </c>
      <c r="K3333" t="s">
        <v>73</v>
      </c>
      <c r="L3333">
        <v>60610</v>
      </c>
      <c r="M3333">
        <v>863</v>
      </c>
      <c r="N3333" t="s">
        <v>3187</v>
      </c>
      <c r="O3333">
        <v>-394</v>
      </c>
      <c r="P3333">
        <v>2</v>
      </c>
      <c r="Q3333" t="s">
        <v>75</v>
      </c>
      <c r="R3333" t="s">
        <v>8304</v>
      </c>
      <c r="S3333">
        <v>-393.6</v>
      </c>
      <c r="T3333">
        <v>143</v>
      </c>
      <c r="U3333" t="s">
        <v>19</v>
      </c>
      <c r="V3333" s="2">
        <v>42898</v>
      </c>
      <c r="W3333" t="s">
        <v>39</v>
      </c>
      <c r="X3333" t="s">
        <v>139</v>
      </c>
      <c r="Y3333" t="s">
        <v>56</v>
      </c>
    </row>
    <row r="3334" spans="1:25" hidden="1" x14ac:dyDescent="0.35">
      <c r="A3334">
        <v>4</v>
      </c>
      <c r="B3334" t="s">
        <v>43</v>
      </c>
      <c r="C3334">
        <v>6</v>
      </c>
      <c r="D3334" t="s">
        <v>50</v>
      </c>
      <c r="E3334" t="s">
        <v>192</v>
      </c>
      <c r="F3334" t="s">
        <v>13</v>
      </c>
      <c r="G3334" t="s">
        <v>3943</v>
      </c>
      <c r="H3334" s="1">
        <v>0.2</v>
      </c>
      <c r="I3334" s="2">
        <v>42894</v>
      </c>
      <c r="J3334" t="s">
        <v>3944</v>
      </c>
      <c r="K3334" t="s">
        <v>73</v>
      </c>
      <c r="L3334">
        <v>60610</v>
      </c>
      <c r="M3334">
        <v>1061</v>
      </c>
      <c r="N3334" t="s">
        <v>4986</v>
      </c>
      <c r="O3334">
        <v>1</v>
      </c>
      <c r="P3334">
        <v>3</v>
      </c>
      <c r="Q3334" t="s">
        <v>75</v>
      </c>
      <c r="R3334" t="s">
        <v>8304</v>
      </c>
      <c r="S3334">
        <v>0.74</v>
      </c>
      <c r="T3334">
        <v>2</v>
      </c>
      <c r="U3334" t="s">
        <v>19</v>
      </c>
      <c r="V3334" s="2">
        <v>42898</v>
      </c>
      <c r="W3334" t="s">
        <v>39</v>
      </c>
      <c r="X3334" t="s">
        <v>139</v>
      </c>
      <c r="Y3334" t="s">
        <v>113</v>
      </c>
    </row>
    <row r="3335" spans="1:25" hidden="1" x14ac:dyDescent="0.35">
      <c r="A3335">
        <v>5</v>
      </c>
      <c r="B3335" t="s">
        <v>43</v>
      </c>
      <c r="C3335">
        <v>6</v>
      </c>
      <c r="D3335" t="s">
        <v>11</v>
      </c>
      <c r="E3335" t="s">
        <v>171</v>
      </c>
      <c r="F3335" t="s">
        <v>13</v>
      </c>
      <c r="G3335" t="s">
        <v>688</v>
      </c>
      <c r="H3335" s="1">
        <v>0.4</v>
      </c>
      <c r="I3335" s="2">
        <v>42985</v>
      </c>
      <c r="J3335" t="s">
        <v>5645</v>
      </c>
      <c r="K3335" t="s">
        <v>102</v>
      </c>
      <c r="L3335">
        <v>10011</v>
      </c>
      <c r="M3335">
        <v>369</v>
      </c>
      <c r="N3335" t="s">
        <v>2254</v>
      </c>
      <c r="O3335">
        <v>-120</v>
      </c>
      <c r="P3335">
        <v>2</v>
      </c>
      <c r="Q3335" t="s">
        <v>104</v>
      </c>
      <c r="R3335" t="s">
        <v>8304</v>
      </c>
      <c r="S3335">
        <v>-120.29</v>
      </c>
      <c r="T3335">
        <v>481</v>
      </c>
      <c r="U3335" t="s">
        <v>33</v>
      </c>
      <c r="V3335" s="2">
        <v>42990</v>
      </c>
      <c r="W3335" t="s">
        <v>39</v>
      </c>
      <c r="X3335" t="s">
        <v>175</v>
      </c>
      <c r="Y3335" t="s">
        <v>41</v>
      </c>
    </row>
    <row r="3336" spans="1:25" hidden="1" x14ac:dyDescent="0.35">
      <c r="A3336">
        <v>5</v>
      </c>
      <c r="B3336" t="s">
        <v>43</v>
      </c>
      <c r="C3336">
        <v>6</v>
      </c>
      <c r="D3336" t="s">
        <v>26</v>
      </c>
      <c r="E3336" t="s">
        <v>171</v>
      </c>
      <c r="F3336" t="s">
        <v>13</v>
      </c>
      <c r="G3336" t="s">
        <v>688</v>
      </c>
      <c r="H3336" s="1">
        <v>0</v>
      </c>
      <c r="I3336" s="2">
        <v>42985</v>
      </c>
      <c r="J3336" t="s">
        <v>5645</v>
      </c>
      <c r="K3336" t="s">
        <v>102</v>
      </c>
      <c r="L3336">
        <v>10011</v>
      </c>
      <c r="M3336">
        <v>1101</v>
      </c>
      <c r="N3336" t="s">
        <v>3676</v>
      </c>
      <c r="O3336">
        <v>19</v>
      </c>
      <c r="P3336">
        <v>3</v>
      </c>
      <c r="Q3336" t="s">
        <v>104</v>
      </c>
      <c r="R3336" t="s">
        <v>8304</v>
      </c>
      <c r="S3336">
        <v>18.97</v>
      </c>
      <c r="T3336">
        <v>70</v>
      </c>
      <c r="U3336" t="s">
        <v>33</v>
      </c>
      <c r="V3336" s="2">
        <v>42990</v>
      </c>
      <c r="W3336" t="s">
        <v>39</v>
      </c>
      <c r="X3336" t="s">
        <v>175</v>
      </c>
      <c r="Y3336" t="s">
        <v>42</v>
      </c>
    </row>
    <row r="3337" spans="1:25" hidden="1" x14ac:dyDescent="0.35">
      <c r="A3337">
        <v>5</v>
      </c>
      <c r="B3337" t="s">
        <v>43</v>
      </c>
      <c r="C3337">
        <v>6</v>
      </c>
      <c r="D3337" t="s">
        <v>26</v>
      </c>
      <c r="E3337" t="s">
        <v>171</v>
      </c>
      <c r="F3337" t="s">
        <v>13</v>
      </c>
      <c r="G3337" t="s">
        <v>688</v>
      </c>
      <c r="H3337" s="1">
        <v>0</v>
      </c>
      <c r="I3337" s="2">
        <v>42985</v>
      </c>
      <c r="J3337" t="s">
        <v>5645</v>
      </c>
      <c r="K3337" t="s">
        <v>102</v>
      </c>
      <c r="L3337">
        <v>10011</v>
      </c>
      <c r="M3337">
        <v>151</v>
      </c>
      <c r="N3337" t="s">
        <v>4525</v>
      </c>
      <c r="O3337">
        <v>2</v>
      </c>
      <c r="P3337">
        <v>4</v>
      </c>
      <c r="Q3337" t="s">
        <v>104</v>
      </c>
      <c r="R3337" t="s">
        <v>8304</v>
      </c>
      <c r="S3337">
        <v>2.39</v>
      </c>
      <c r="T3337">
        <v>7</v>
      </c>
      <c r="U3337" t="s">
        <v>33</v>
      </c>
      <c r="V3337" s="2">
        <v>42990</v>
      </c>
      <c r="W3337" t="s">
        <v>39</v>
      </c>
      <c r="X3337" t="s">
        <v>175</v>
      </c>
      <c r="Y3337" t="s">
        <v>176</v>
      </c>
    </row>
    <row r="3338" spans="1:25" hidden="1" x14ac:dyDescent="0.35">
      <c r="A3338">
        <v>5</v>
      </c>
      <c r="B3338" t="s">
        <v>43</v>
      </c>
      <c r="C3338">
        <v>6</v>
      </c>
      <c r="D3338" t="s">
        <v>26</v>
      </c>
      <c r="E3338" t="s">
        <v>171</v>
      </c>
      <c r="F3338" t="s">
        <v>13</v>
      </c>
      <c r="G3338" t="s">
        <v>688</v>
      </c>
      <c r="H3338" s="1">
        <v>0.2</v>
      </c>
      <c r="I3338" s="2">
        <v>42985</v>
      </c>
      <c r="J3338" t="s">
        <v>5645</v>
      </c>
      <c r="K3338" t="s">
        <v>102</v>
      </c>
      <c r="L3338">
        <v>10011</v>
      </c>
      <c r="M3338">
        <v>57</v>
      </c>
      <c r="N3338" t="s">
        <v>8181</v>
      </c>
      <c r="O3338">
        <v>2</v>
      </c>
      <c r="P3338">
        <v>2</v>
      </c>
      <c r="Q3338" t="s">
        <v>104</v>
      </c>
      <c r="R3338" t="s">
        <v>8304</v>
      </c>
      <c r="S3338">
        <v>2.06</v>
      </c>
      <c r="T3338">
        <v>6</v>
      </c>
      <c r="U3338" t="s">
        <v>33</v>
      </c>
      <c r="V3338" s="2">
        <v>42990</v>
      </c>
      <c r="W3338" t="s">
        <v>39</v>
      </c>
      <c r="X3338" t="s">
        <v>175</v>
      </c>
      <c r="Y3338" t="s">
        <v>54</v>
      </c>
    </row>
    <row r="3339" spans="1:25" hidden="1" x14ac:dyDescent="0.35">
      <c r="A3339">
        <v>5</v>
      </c>
      <c r="B3339" t="s">
        <v>43</v>
      </c>
      <c r="C3339">
        <v>6</v>
      </c>
      <c r="D3339" t="s">
        <v>50</v>
      </c>
      <c r="E3339" t="s">
        <v>171</v>
      </c>
      <c r="F3339" t="s">
        <v>13</v>
      </c>
      <c r="G3339" t="s">
        <v>688</v>
      </c>
      <c r="H3339" s="1">
        <v>0</v>
      </c>
      <c r="I3339" s="2">
        <v>42985</v>
      </c>
      <c r="J3339" t="s">
        <v>5645</v>
      </c>
      <c r="K3339" t="s">
        <v>102</v>
      </c>
      <c r="L3339">
        <v>10011</v>
      </c>
      <c r="M3339">
        <v>961</v>
      </c>
      <c r="N3339" t="s">
        <v>4925</v>
      </c>
      <c r="O3339">
        <v>16</v>
      </c>
      <c r="P3339">
        <v>5</v>
      </c>
      <c r="Q3339" t="s">
        <v>104</v>
      </c>
      <c r="R3339" t="s">
        <v>8304</v>
      </c>
      <c r="S3339">
        <v>16.2</v>
      </c>
      <c r="T3339">
        <v>90</v>
      </c>
      <c r="U3339" t="s">
        <v>33</v>
      </c>
      <c r="V3339" s="2">
        <v>42990</v>
      </c>
      <c r="W3339" t="s">
        <v>39</v>
      </c>
      <c r="X3339" t="s">
        <v>175</v>
      </c>
      <c r="Y3339" t="s">
        <v>113</v>
      </c>
    </row>
    <row r="3340" spans="1:25" hidden="1" x14ac:dyDescent="0.35">
      <c r="A3340">
        <v>4</v>
      </c>
      <c r="B3340" t="s">
        <v>43</v>
      </c>
      <c r="C3340">
        <v>6</v>
      </c>
      <c r="D3340" t="s">
        <v>11</v>
      </c>
      <c r="E3340" t="s">
        <v>65</v>
      </c>
      <c r="F3340" t="s">
        <v>13</v>
      </c>
      <c r="G3340" t="s">
        <v>1145</v>
      </c>
      <c r="H3340" s="1">
        <v>0</v>
      </c>
      <c r="I3340" s="2">
        <v>42820</v>
      </c>
      <c r="J3340" t="s">
        <v>5749</v>
      </c>
      <c r="K3340" t="s">
        <v>30</v>
      </c>
      <c r="L3340">
        <v>98103</v>
      </c>
      <c r="M3340">
        <v>377</v>
      </c>
      <c r="N3340" t="s">
        <v>954</v>
      </c>
      <c r="O3340">
        <v>611</v>
      </c>
      <c r="P3340">
        <v>8</v>
      </c>
      <c r="Q3340" t="s">
        <v>32</v>
      </c>
      <c r="R3340" t="s">
        <v>8304</v>
      </c>
      <c r="S3340">
        <v>610.86</v>
      </c>
      <c r="T3340">
        <v>3394</v>
      </c>
      <c r="U3340" t="s">
        <v>33</v>
      </c>
      <c r="V3340" s="2">
        <v>42824</v>
      </c>
      <c r="W3340" t="s">
        <v>39</v>
      </c>
      <c r="X3340" t="s">
        <v>69</v>
      </c>
      <c r="Y3340" t="s">
        <v>41</v>
      </c>
    </row>
    <row r="3341" spans="1:25" hidden="1" x14ac:dyDescent="0.35">
      <c r="A3341">
        <v>5</v>
      </c>
      <c r="B3341" t="s">
        <v>43</v>
      </c>
      <c r="C3341">
        <v>6</v>
      </c>
      <c r="D3341" t="s">
        <v>26</v>
      </c>
      <c r="E3341" t="s">
        <v>99</v>
      </c>
      <c r="F3341" t="s">
        <v>13</v>
      </c>
      <c r="G3341" t="s">
        <v>1562</v>
      </c>
      <c r="H3341" s="1">
        <v>0.2</v>
      </c>
      <c r="I3341" s="2">
        <v>42921</v>
      </c>
      <c r="J3341" t="s">
        <v>4206</v>
      </c>
      <c r="K3341" t="s">
        <v>102</v>
      </c>
      <c r="L3341">
        <v>19140</v>
      </c>
      <c r="M3341">
        <v>54</v>
      </c>
      <c r="N3341" t="s">
        <v>3505</v>
      </c>
      <c r="O3341">
        <v>-2</v>
      </c>
      <c r="P3341">
        <v>3</v>
      </c>
      <c r="Q3341" t="s">
        <v>104</v>
      </c>
      <c r="R3341" t="s">
        <v>8304</v>
      </c>
      <c r="S3341">
        <v>-2.44</v>
      </c>
      <c r="T3341">
        <v>39</v>
      </c>
      <c r="U3341" t="s">
        <v>19</v>
      </c>
      <c r="V3341" s="2">
        <v>42926</v>
      </c>
      <c r="W3341" t="s">
        <v>39</v>
      </c>
      <c r="X3341" t="s">
        <v>105</v>
      </c>
      <c r="Y3341" t="s">
        <v>42</v>
      </c>
    </row>
    <row r="3342" spans="1:25" hidden="1" x14ac:dyDescent="0.35">
      <c r="A3342">
        <v>5</v>
      </c>
      <c r="B3342" t="s">
        <v>43</v>
      </c>
      <c r="C3342">
        <v>6</v>
      </c>
      <c r="D3342" t="s">
        <v>50</v>
      </c>
      <c r="E3342" t="s">
        <v>99</v>
      </c>
      <c r="F3342" t="s">
        <v>13</v>
      </c>
      <c r="G3342" t="s">
        <v>1562</v>
      </c>
      <c r="H3342" s="1">
        <v>0.2</v>
      </c>
      <c r="I3342" s="2">
        <v>42921</v>
      </c>
      <c r="J3342" t="s">
        <v>4206</v>
      </c>
      <c r="K3342" t="s">
        <v>102</v>
      </c>
      <c r="L3342">
        <v>19140</v>
      </c>
      <c r="M3342">
        <v>883</v>
      </c>
      <c r="N3342" t="s">
        <v>456</v>
      </c>
      <c r="O3342">
        <v>2</v>
      </c>
      <c r="P3342">
        <v>3</v>
      </c>
      <c r="Q3342" t="s">
        <v>104</v>
      </c>
      <c r="R3342" t="s">
        <v>8304</v>
      </c>
      <c r="S3342">
        <v>2.17</v>
      </c>
      <c r="T3342">
        <v>35</v>
      </c>
      <c r="U3342" t="s">
        <v>19</v>
      </c>
      <c r="V3342" s="2">
        <v>42926</v>
      </c>
      <c r="W3342" t="s">
        <v>39</v>
      </c>
      <c r="X3342" t="s">
        <v>105</v>
      </c>
      <c r="Y3342" t="s">
        <v>113</v>
      </c>
    </row>
    <row r="3343" spans="1:25" hidden="1" x14ac:dyDescent="0.35">
      <c r="A3343">
        <v>6</v>
      </c>
      <c r="B3343" t="s">
        <v>10</v>
      </c>
      <c r="C3343">
        <v>6</v>
      </c>
      <c r="D3343" t="s">
        <v>50</v>
      </c>
      <c r="E3343" t="s">
        <v>2497</v>
      </c>
      <c r="F3343" t="s">
        <v>13</v>
      </c>
      <c r="G3343" t="s">
        <v>791</v>
      </c>
      <c r="H3343" s="1">
        <v>0</v>
      </c>
      <c r="I3343" s="2">
        <v>42947</v>
      </c>
      <c r="J3343" t="s">
        <v>6780</v>
      </c>
      <c r="K3343" t="s">
        <v>16</v>
      </c>
      <c r="L3343">
        <v>39401</v>
      </c>
      <c r="M3343">
        <v>1096</v>
      </c>
      <c r="N3343" t="s">
        <v>599</v>
      </c>
      <c r="O3343">
        <v>105</v>
      </c>
      <c r="P3343">
        <v>6</v>
      </c>
      <c r="Q3343" t="s">
        <v>18</v>
      </c>
      <c r="R3343" t="s">
        <v>8304</v>
      </c>
      <c r="S3343">
        <v>105.47</v>
      </c>
      <c r="T3343">
        <v>240</v>
      </c>
      <c r="U3343" t="s">
        <v>33</v>
      </c>
      <c r="V3343" s="2">
        <v>42953</v>
      </c>
      <c r="W3343" t="s">
        <v>39</v>
      </c>
      <c r="X3343" t="s">
        <v>887</v>
      </c>
      <c r="Y3343" t="s">
        <v>113</v>
      </c>
    </row>
    <row r="3344" spans="1:25" hidden="1" x14ac:dyDescent="0.35">
      <c r="A3344">
        <v>5</v>
      </c>
      <c r="B3344" t="s">
        <v>43</v>
      </c>
      <c r="C3344">
        <v>6</v>
      </c>
      <c r="D3344" t="s">
        <v>26</v>
      </c>
      <c r="E3344" t="s">
        <v>171</v>
      </c>
      <c r="F3344" t="s">
        <v>13</v>
      </c>
      <c r="G3344" t="s">
        <v>2767</v>
      </c>
      <c r="H3344" s="1">
        <v>0</v>
      </c>
      <c r="I3344" s="2">
        <v>43047</v>
      </c>
      <c r="J3344" t="s">
        <v>4093</v>
      </c>
      <c r="K3344" t="s">
        <v>102</v>
      </c>
      <c r="L3344">
        <v>10011</v>
      </c>
      <c r="M3344">
        <v>780</v>
      </c>
      <c r="N3344" t="s">
        <v>1052</v>
      </c>
      <c r="O3344">
        <v>8</v>
      </c>
      <c r="P3344">
        <v>3</v>
      </c>
      <c r="Q3344" t="s">
        <v>104</v>
      </c>
      <c r="R3344" t="s">
        <v>8304</v>
      </c>
      <c r="S3344">
        <v>8.07</v>
      </c>
      <c r="T3344">
        <v>18</v>
      </c>
      <c r="U3344" t="s">
        <v>19</v>
      </c>
      <c r="V3344" s="2">
        <v>43052</v>
      </c>
      <c r="W3344" t="s">
        <v>39</v>
      </c>
      <c r="X3344" t="s">
        <v>175</v>
      </c>
      <c r="Y3344" t="s">
        <v>64</v>
      </c>
    </row>
    <row r="3345" spans="1:25" hidden="1" x14ac:dyDescent="0.35">
      <c r="A3345">
        <v>5</v>
      </c>
      <c r="B3345" t="s">
        <v>43</v>
      </c>
      <c r="C3345">
        <v>6</v>
      </c>
      <c r="D3345" t="s">
        <v>26</v>
      </c>
      <c r="E3345" t="s">
        <v>171</v>
      </c>
      <c r="F3345" t="s">
        <v>13</v>
      </c>
      <c r="G3345" t="s">
        <v>2767</v>
      </c>
      <c r="H3345" s="1">
        <v>0.2</v>
      </c>
      <c r="I3345" s="2">
        <v>43047</v>
      </c>
      <c r="J3345" t="s">
        <v>4093</v>
      </c>
      <c r="K3345" t="s">
        <v>102</v>
      </c>
      <c r="L3345">
        <v>10011</v>
      </c>
      <c r="M3345">
        <v>1519</v>
      </c>
      <c r="N3345" t="s">
        <v>725</v>
      </c>
      <c r="O3345">
        <v>18</v>
      </c>
      <c r="P3345">
        <v>11</v>
      </c>
      <c r="Q3345" t="s">
        <v>104</v>
      </c>
      <c r="R3345" t="s">
        <v>8304</v>
      </c>
      <c r="S3345">
        <v>17.64</v>
      </c>
      <c r="T3345">
        <v>52</v>
      </c>
      <c r="U3345" t="s">
        <v>19</v>
      </c>
      <c r="V3345" s="2">
        <v>43052</v>
      </c>
      <c r="W3345" t="s">
        <v>39</v>
      </c>
      <c r="X3345" t="s">
        <v>175</v>
      </c>
      <c r="Y3345" t="s">
        <v>54</v>
      </c>
    </row>
    <row r="3346" spans="1:25" x14ac:dyDescent="0.35">
      <c r="A3346">
        <v>2</v>
      </c>
      <c r="B3346" t="s">
        <v>25</v>
      </c>
      <c r="C3346">
        <v>1</v>
      </c>
      <c r="D3346" t="s">
        <v>26</v>
      </c>
      <c r="E3346" t="s">
        <v>88</v>
      </c>
      <c r="F3346" t="s">
        <v>13</v>
      </c>
      <c r="G3346" t="s">
        <v>1124</v>
      </c>
      <c r="H3346" s="1">
        <v>0</v>
      </c>
      <c r="I3346" s="2">
        <v>43067</v>
      </c>
      <c r="J3346" t="s">
        <v>3114</v>
      </c>
      <c r="K3346" t="s">
        <v>30</v>
      </c>
      <c r="L3346">
        <v>94110</v>
      </c>
      <c r="M3346">
        <v>816</v>
      </c>
      <c r="N3346" t="s">
        <v>3115</v>
      </c>
      <c r="O3346">
        <v>15</v>
      </c>
      <c r="P3346">
        <v>4</v>
      </c>
      <c r="Q3346" t="s">
        <v>32</v>
      </c>
      <c r="R3346" t="s">
        <v>8304</v>
      </c>
      <c r="S3346">
        <v>15.4</v>
      </c>
      <c r="T3346">
        <v>45</v>
      </c>
      <c r="U3346" t="s">
        <v>19</v>
      </c>
      <c r="V3346" s="2">
        <v>43069</v>
      </c>
      <c r="W3346" t="s">
        <v>130</v>
      </c>
      <c r="X3346" t="s">
        <v>34</v>
      </c>
      <c r="Y3346" t="s">
        <v>56</v>
      </c>
    </row>
    <row r="3347" spans="1:25" hidden="1" x14ac:dyDescent="0.35">
      <c r="A3347">
        <v>6</v>
      </c>
      <c r="B3347" t="s">
        <v>10</v>
      </c>
      <c r="C3347">
        <v>6</v>
      </c>
      <c r="D3347" t="s">
        <v>26</v>
      </c>
      <c r="E3347" t="s">
        <v>171</v>
      </c>
      <c r="F3347" t="s">
        <v>13</v>
      </c>
      <c r="G3347" t="s">
        <v>911</v>
      </c>
      <c r="H3347" s="1">
        <v>0</v>
      </c>
      <c r="I3347" s="2">
        <v>43055</v>
      </c>
      <c r="J3347" t="s">
        <v>7497</v>
      </c>
      <c r="K3347" t="s">
        <v>102</v>
      </c>
      <c r="L3347">
        <v>10011</v>
      </c>
      <c r="M3347">
        <v>613</v>
      </c>
      <c r="N3347" t="s">
        <v>1268</v>
      </c>
      <c r="O3347">
        <v>141</v>
      </c>
      <c r="P3347">
        <v>5</v>
      </c>
      <c r="Q3347" t="s">
        <v>104</v>
      </c>
      <c r="R3347" t="s">
        <v>8304</v>
      </c>
      <c r="S3347">
        <v>141.28</v>
      </c>
      <c r="T3347">
        <v>523</v>
      </c>
      <c r="U3347" t="s">
        <v>76</v>
      </c>
      <c r="V3347" s="2">
        <v>43061</v>
      </c>
      <c r="W3347" t="s">
        <v>39</v>
      </c>
      <c r="X3347" t="s">
        <v>175</v>
      </c>
      <c r="Y3347" t="s">
        <v>56</v>
      </c>
    </row>
    <row r="3348" spans="1:25" x14ac:dyDescent="0.35">
      <c r="A3348">
        <v>4</v>
      </c>
      <c r="B3348" t="s">
        <v>43</v>
      </c>
      <c r="C3348">
        <v>6</v>
      </c>
      <c r="D3348" t="s">
        <v>50</v>
      </c>
      <c r="E3348" t="s">
        <v>27</v>
      </c>
      <c r="F3348" t="s">
        <v>13</v>
      </c>
      <c r="G3348" t="s">
        <v>705</v>
      </c>
      <c r="H3348" s="1">
        <v>0.2</v>
      </c>
      <c r="I3348" s="2">
        <v>42901</v>
      </c>
      <c r="J3348" t="s">
        <v>6812</v>
      </c>
      <c r="K3348" t="s">
        <v>30</v>
      </c>
      <c r="L3348">
        <v>90004</v>
      </c>
      <c r="M3348">
        <v>938</v>
      </c>
      <c r="N3348" t="s">
        <v>1238</v>
      </c>
      <c r="O3348">
        <v>23</v>
      </c>
      <c r="P3348">
        <v>3</v>
      </c>
      <c r="Q3348" t="s">
        <v>32</v>
      </c>
      <c r="R3348" t="s">
        <v>8304</v>
      </c>
      <c r="S3348">
        <v>22.56</v>
      </c>
      <c r="T3348">
        <v>226</v>
      </c>
      <c r="U3348" t="s">
        <v>33</v>
      </c>
      <c r="V3348" s="2">
        <v>42905</v>
      </c>
      <c r="W3348" t="s">
        <v>39</v>
      </c>
      <c r="X3348" t="s">
        <v>34</v>
      </c>
      <c r="Y3348" t="s">
        <v>52</v>
      </c>
    </row>
    <row r="3349" spans="1:25" hidden="1" x14ac:dyDescent="0.35">
      <c r="A3349">
        <v>2</v>
      </c>
      <c r="B3349" t="s">
        <v>25</v>
      </c>
      <c r="C3349">
        <v>1</v>
      </c>
      <c r="D3349" t="s">
        <v>26</v>
      </c>
      <c r="E3349" t="s">
        <v>171</v>
      </c>
      <c r="F3349" t="s">
        <v>13</v>
      </c>
      <c r="G3349" t="s">
        <v>2746</v>
      </c>
      <c r="H3349" s="1">
        <v>0</v>
      </c>
      <c r="I3349" s="2">
        <v>43028</v>
      </c>
      <c r="J3349" t="s">
        <v>2874</v>
      </c>
      <c r="K3349" t="s">
        <v>102</v>
      </c>
      <c r="L3349">
        <v>10035</v>
      </c>
      <c r="M3349">
        <v>538</v>
      </c>
      <c r="N3349" t="s">
        <v>125</v>
      </c>
      <c r="O3349">
        <v>12</v>
      </c>
      <c r="P3349">
        <v>2</v>
      </c>
      <c r="Q3349" t="s">
        <v>104</v>
      </c>
      <c r="R3349" t="s">
        <v>8304</v>
      </c>
      <c r="S3349">
        <v>11.54</v>
      </c>
      <c r="T3349">
        <v>25</v>
      </c>
      <c r="U3349" t="s">
        <v>19</v>
      </c>
      <c r="V3349" s="2">
        <v>43030</v>
      </c>
      <c r="W3349" t="s">
        <v>130</v>
      </c>
      <c r="X3349" t="s">
        <v>175</v>
      </c>
      <c r="Y3349" t="s">
        <v>64</v>
      </c>
    </row>
    <row r="3350" spans="1:25" x14ac:dyDescent="0.35">
      <c r="A3350">
        <v>2</v>
      </c>
      <c r="B3350" t="s">
        <v>25</v>
      </c>
      <c r="C3350">
        <v>1</v>
      </c>
      <c r="D3350" t="s">
        <v>11</v>
      </c>
      <c r="E3350" t="s">
        <v>27</v>
      </c>
      <c r="F3350" t="s">
        <v>13</v>
      </c>
      <c r="G3350" t="s">
        <v>1261</v>
      </c>
      <c r="H3350" s="1">
        <v>0.2</v>
      </c>
      <c r="I3350" s="2">
        <v>42762</v>
      </c>
      <c r="J3350" t="s">
        <v>1717</v>
      </c>
      <c r="K3350" t="s">
        <v>30</v>
      </c>
      <c r="L3350">
        <v>90036</v>
      </c>
      <c r="M3350">
        <v>828</v>
      </c>
      <c r="N3350" t="s">
        <v>1116</v>
      </c>
      <c r="O3350">
        <v>0</v>
      </c>
      <c r="P3350">
        <v>5</v>
      </c>
      <c r="Q3350" t="s">
        <v>32</v>
      </c>
      <c r="R3350" t="s">
        <v>8304</v>
      </c>
      <c r="S3350">
        <v>0</v>
      </c>
      <c r="T3350">
        <v>2804</v>
      </c>
      <c r="U3350" t="s">
        <v>19</v>
      </c>
      <c r="V3350" s="2">
        <v>42764</v>
      </c>
      <c r="W3350" t="s">
        <v>130</v>
      </c>
      <c r="X3350" t="s">
        <v>34</v>
      </c>
      <c r="Y3350" t="s">
        <v>24</v>
      </c>
    </row>
    <row r="3351" spans="1:25" hidden="1" x14ac:dyDescent="0.35">
      <c r="A3351">
        <v>0</v>
      </c>
      <c r="B3351" t="s">
        <v>10</v>
      </c>
      <c r="C3351">
        <v>0</v>
      </c>
      <c r="D3351" t="s">
        <v>26</v>
      </c>
      <c r="E3351" t="s">
        <v>65</v>
      </c>
      <c r="F3351" t="s">
        <v>13</v>
      </c>
      <c r="G3351" t="s">
        <v>1629</v>
      </c>
      <c r="H3351" s="1">
        <v>0</v>
      </c>
      <c r="I3351" s="2">
        <v>42890</v>
      </c>
      <c r="J3351" t="s">
        <v>3284</v>
      </c>
      <c r="K3351" t="s">
        <v>30</v>
      </c>
      <c r="L3351">
        <v>98105</v>
      </c>
      <c r="M3351">
        <v>329</v>
      </c>
      <c r="N3351" t="s">
        <v>479</v>
      </c>
      <c r="O3351">
        <v>3</v>
      </c>
      <c r="P3351">
        <v>2</v>
      </c>
      <c r="Q3351" t="s">
        <v>32</v>
      </c>
      <c r="R3351" t="s">
        <v>8304</v>
      </c>
      <c r="S3351">
        <v>3.06</v>
      </c>
      <c r="T3351">
        <v>9</v>
      </c>
      <c r="U3351" t="s">
        <v>19</v>
      </c>
      <c r="V3351" s="2">
        <v>42890</v>
      </c>
      <c r="W3351" t="s">
        <v>773</v>
      </c>
      <c r="X3351" t="s">
        <v>69</v>
      </c>
      <c r="Y3351" t="s">
        <v>49</v>
      </c>
    </row>
    <row r="3352" spans="1:25" hidden="1" x14ac:dyDescent="0.35">
      <c r="A3352">
        <v>0</v>
      </c>
      <c r="B3352" t="s">
        <v>10</v>
      </c>
      <c r="C3352">
        <v>0</v>
      </c>
      <c r="D3352" t="s">
        <v>26</v>
      </c>
      <c r="E3352" t="s">
        <v>65</v>
      </c>
      <c r="F3352" t="s">
        <v>13</v>
      </c>
      <c r="G3352" t="s">
        <v>1629</v>
      </c>
      <c r="H3352" s="1">
        <v>0</v>
      </c>
      <c r="I3352" s="2">
        <v>42890</v>
      </c>
      <c r="J3352" t="s">
        <v>3284</v>
      </c>
      <c r="K3352" t="s">
        <v>30</v>
      </c>
      <c r="L3352">
        <v>98105</v>
      </c>
      <c r="M3352">
        <v>212</v>
      </c>
      <c r="N3352" t="s">
        <v>2976</v>
      </c>
      <c r="O3352">
        <v>3</v>
      </c>
      <c r="P3352">
        <v>2</v>
      </c>
      <c r="Q3352" t="s">
        <v>32</v>
      </c>
      <c r="R3352" t="s">
        <v>8304</v>
      </c>
      <c r="S3352">
        <v>3.47</v>
      </c>
      <c r="T3352">
        <v>7</v>
      </c>
      <c r="U3352" t="s">
        <v>19</v>
      </c>
      <c r="V3352" s="2">
        <v>42890</v>
      </c>
      <c r="W3352" t="s">
        <v>773</v>
      </c>
      <c r="X3352" t="s">
        <v>69</v>
      </c>
      <c r="Y3352" t="s">
        <v>35</v>
      </c>
    </row>
    <row r="3353" spans="1:25" x14ac:dyDescent="0.35">
      <c r="A3353">
        <v>0</v>
      </c>
      <c r="B3353" t="s">
        <v>10</v>
      </c>
      <c r="C3353">
        <v>0</v>
      </c>
      <c r="D3353" t="s">
        <v>11</v>
      </c>
      <c r="E3353" t="s">
        <v>474</v>
      </c>
      <c r="F3353" t="s">
        <v>13</v>
      </c>
      <c r="G3353" t="s">
        <v>365</v>
      </c>
      <c r="H3353" s="1">
        <v>0.15</v>
      </c>
      <c r="I3353" s="2">
        <v>43039</v>
      </c>
      <c r="J3353" t="s">
        <v>7808</v>
      </c>
      <c r="K3353" t="s">
        <v>30</v>
      </c>
      <c r="L3353">
        <v>92374</v>
      </c>
      <c r="M3353">
        <v>530</v>
      </c>
      <c r="N3353" t="s">
        <v>1570</v>
      </c>
      <c r="O3353">
        <v>20</v>
      </c>
      <c r="P3353">
        <v>1</v>
      </c>
      <c r="Q3353" t="s">
        <v>32</v>
      </c>
      <c r="R3353" t="s">
        <v>92</v>
      </c>
      <c r="S3353">
        <v>20.04</v>
      </c>
      <c r="T3353">
        <v>426</v>
      </c>
      <c r="U3353" t="s">
        <v>19</v>
      </c>
      <c r="V3353" s="2">
        <v>43039</v>
      </c>
      <c r="W3353" t="s">
        <v>773</v>
      </c>
      <c r="X3353" t="s">
        <v>34</v>
      </c>
      <c r="Y3353" t="s">
        <v>22</v>
      </c>
    </row>
    <row r="3354" spans="1:25" x14ac:dyDescent="0.35">
      <c r="A3354">
        <v>0</v>
      </c>
      <c r="B3354" t="s">
        <v>10</v>
      </c>
      <c r="C3354">
        <v>0</v>
      </c>
      <c r="D3354" t="s">
        <v>11</v>
      </c>
      <c r="E3354" t="s">
        <v>474</v>
      </c>
      <c r="F3354" t="s">
        <v>13</v>
      </c>
      <c r="G3354" t="s">
        <v>365</v>
      </c>
      <c r="H3354" s="1">
        <v>0.2</v>
      </c>
      <c r="I3354" s="2">
        <v>43039</v>
      </c>
      <c r="J3354" t="s">
        <v>7808</v>
      </c>
      <c r="K3354" t="s">
        <v>30</v>
      </c>
      <c r="L3354">
        <v>92374</v>
      </c>
      <c r="M3354">
        <v>753</v>
      </c>
      <c r="N3354" t="s">
        <v>8103</v>
      </c>
      <c r="O3354">
        <v>20</v>
      </c>
      <c r="P3354">
        <v>4</v>
      </c>
      <c r="Q3354" t="s">
        <v>32</v>
      </c>
      <c r="R3354" t="s">
        <v>92</v>
      </c>
      <c r="S3354">
        <v>20.2</v>
      </c>
      <c r="T3354">
        <v>323</v>
      </c>
      <c r="U3354" t="s">
        <v>19</v>
      </c>
      <c r="V3354" s="2">
        <v>43039</v>
      </c>
      <c r="W3354" t="s">
        <v>773</v>
      </c>
      <c r="X3354" t="s">
        <v>34</v>
      </c>
      <c r="Y3354" t="s">
        <v>24</v>
      </c>
    </row>
    <row r="3355" spans="1:25" x14ac:dyDescent="0.35">
      <c r="A3355">
        <v>0</v>
      </c>
      <c r="B3355" t="s">
        <v>10</v>
      </c>
      <c r="C3355">
        <v>0</v>
      </c>
      <c r="D3355" t="s">
        <v>26</v>
      </c>
      <c r="E3355" t="s">
        <v>474</v>
      </c>
      <c r="F3355" t="s">
        <v>13</v>
      </c>
      <c r="G3355" t="s">
        <v>365</v>
      </c>
      <c r="H3355" s="1">
        <v>0</v>
      </c>
      <c r="I3355" s="2">
        <v>43039</v>
      </c>
      <c r="J3355" t="s">
        <v>7808</v>
      </c>
      <c r="K3355" t="s">
        <v>30</v>
      </c>
      <c r="L3355">
        <v>92374</v>
      </c>
      <c r="M3355">
        <v>1702</v>
      </c>
      <c r="N3355" t="s">
        <v>862</v>
      </c>
      <c r="O3355">
        <v>9</v>
      </c>
      <c r="P3355">
        <v>1</v>
      </c>
      <c r="Q3355" t="s">
        <v>32</v>
      </c>
      <c r="R3355" t="s">
        <v>92</v>
      </c>
      <c r="S3355">
        <v>9.39</v>
      </c>
      <c r="T3355">
        <v>20</v>
      </c>
      <c r="U3355" t="s">
        <v>19</v>
      </c>
      <c r="V3355" s="2">
        <v>43039</v>
      </c>
      <c r="W3355" t="s">
        <v>773</v>
      </c>
      <c r="X3355" t="s">
        <v>34</v>
      </c>
      <c r="Y3355" t="s">
        <v>64</v>
      </c>
    </row>
    <row r="3356" spans="1:25" x14ac:dyDescent="0.35">
      <c r="A3356">
        <v>0</v>
      </c>
      <c r="B3356" t="s">
        <v>10</v>
      </c>
      <c r="C3356">
        <v>0</v>
      </c>
      <c r="D3356" t="s">
        <v>26</v>
      </c>
      <c r="E3356" t="s">
        <v>474</v>
      </c>
      <c r="F3356" t="s">
        <v>13</v>
      </c>
      <c r="G3356" t="s">
        <v>365</v>
      </c>
      <c r="H3356" s="1">
        <v>0</v>
      </c>
      <c r="I3356" s="2">
        <v>43039</v>
      </c>
      <c r="J3356" t="s">
        <v>7808</v>
      </c>
      <c r="K3356" t="s">
        <v>30</v>
      </c>
      <c r="L3356">
        <v>92374</v>
      </c>
      <c r="M3356">
        <v>1101</v>
      </c>
      <c r="N3356" t="s">
        <v>3676</v>
      </c>
      <c r="O3356">
        <v>13</v>
      </c>
      <c r="P3356">
        <v>2</v>
      </c>
      <c r="Q3356" t="s">
        <v>32</v>
      </c>
      <c r="R3356" t="s">
        <v>92</v>
      </c>
      <c r="S3356">
        <v>12.65</v>
      </c>
      <c r="T3356">
        <v>47</v>
      </c>
      <c r="U3356" t="s">
        <v>19</v>
      </c>
      <c r="V3356" s="2">
        <v>43039</v>
      </c>
      <c r="W3356" t="s">
        <v>773</v>
      </c>
      <c r="X3356" t="s">
        <v>34</v>
      </c>
      <c r="Y3356" t="s">
        <v>42</v>
      </c>
    </row>
    <row r="3357" spans="1:25" x14ac:dyDescent="0.35">
      <c r="A3357">
        <v>0</v>
      </c>
      <c r="B3357" t="s">
        <v>10</v>
      </c>
      <c r="C3357">
        <v>0</v>
      </c>
      <c r="D3357" t="s">
        <v>26</v>
      </c>
      <c r="E3357" t="s">
        <v>474</v>
      </c>
      <c r="F3357" t="s">
        <v>13</v>
      </c>
      <c r="G3357" t="s">
        <v>365</v>
      </c>
      <c r="H3357" s="1">
        <v>0</v>
      </c>
      <c r="I3357" s="2">
        <v>43039</v>
      </c>
      <c r="J3357" t="s">
        <v>7808</v>
      </c>
      <c r="K3357" t="s">
        <v>30</v>
      </c>
      <c r="L3357">
        <v>92374</v>
      </c>
      <c r="M3357">
        <v>1121</v>
      </c>
      <c r="N3357" t="s">
        <v>6137</v>
      </c>
      <c r="O3357">
        <v>1</v>
      </c>
      <c r="P3357">
        <v>3</v>
      </c>
      <c r="Q3357" t="s">
        <v>32</v>
      </c>
      <c r="R3357" t="s">
        <v>92</v>
      </c>
      <c r="S3357">
        <v>1.26</v>
      </c>
      <c r="T3357">
        <v>5</v>
      </c>
      <c r="U3357" t="s">
        <v>19</v>
      </c>
      <c r="V3357" s="2">
        <v>43039</v>
      </c>
      <c r="W3357" t="s">
        <v>773</v>
      </c>
      <c r="X3357" t="s">
        <v>34</v>
      </c>
      <c r="Y3357" t="s">
        <v>49</v>
      </c>
    </row>
    <row r="3358" spans="1:25" x14ac:dyDescent="0.35">
      <c r="A3358">
        <v>0</v>
      </c>
      <c r="B3358" t="s">
        <v>10</v>
      </c>
      <c r="C3358">
        <v>0</v>
      </c>
      <c r="D3358" t="s">
        <v>26</v>
      </c>
      <c r="E3358" t="s">
        <v>474</v>
      </c>
      <c r="F3358" t="s">
        <v>13</v>
      </c>
      <c r="G3358" t="s">
        <v>365</v>
      </c>
      <c r="H3358" s="1">
        <v>0</v>
      </c>
      <c r="I3358" s="2">
        <v>43039</v>
      </c>
      <c r="J3358" t="s">
        <v>7808</v>
      </c>
      <c r="K3358" t="s">
        <v>30</v>
      </c>
      <c r="L3358">
        <v>92374</v>
      </c>
      <c r="M3358">
        <v>88</v>
      </c>
      <c r="N3358" t="s">
        <v>1294</v>
      </c>
      <c r="O3358">
        <v>8</v>
      </c>
      <c r="P3358">
        <v>3</v>
      </c>
      <c r="Q3358" t="s">
        <v>32</v>
      </c>
      <c r="R3358" t="s">
        <v>92</v>
      </c>
      <c r="S3358">
        <v>8.02</v>
      </c>
      <c r="T3358">
        <v>30</v>
      </c>
      <c r="U3358" t="s">
        <v>19</v>
      </c>
      <c r="V3358" s="2">
        <v>43039</v>
      </c>
      <c r="W3358" t="s">
        <v>773</v>
      </c>
      <c r="X3358" t="s">
        <v>34</v>
      </c>
      <c r="Y3358" t="s">
        <v>356</v>
      </c>
    </row>
    <row r="3359" spans="1:25" x14ac:dyDescent="0.35">
      <c r="A3359">
        <v>0</v>
      </c>
      <c r="B3359" t="s">
        <v>10</v>
      </c>
      <c r="C3359">
        <v>0</v>
      </c>
      <c r="D3359" t="s">
        <v>26</v>
      </c>
      <c r="E3359" t="s">
        <v>474</v>
      </c>
      <c r="F3359" t="s">
        <v>13</v>
      </c>
      <c r="G3359" t="s">
        <v>365</v>
      </c>
      <c r="H3359" s="1">
        <v>0</v>
      </c>
      <c r="I3359" s="2">
        <v>43039</v>
      </c>
      <c r="J3359" t="s">
        <v>7808</v>
      </c>
      <c r="K3359" t="s">
        <v>30</v>
      </c>
      <c r="L3359">
        <v>92374</v>
      </c>
      <c r="M3359">
        <v>1218</v>
      </c>
      <c r="N3359" t="s">
        <v>531</v>
      </c>
      <c r="O3359">
        <v>8</v>
      </c>
      <c r="P3359">
        <v>5</v>
      </c>
      <c r="Q3359" t="s">
        <v>32</v>
      </c>
      <c r="R3359" t="s">
        <v>92</v>
      </c>
      <c r="S3359">
        <v>8.0299999999999994</v>
      </c>
      <c r="T3359">
        <v>17</v>
      </c>
      <c r="U3359" t="s">
        <v>19</v>
      </c>
      <c r="V3359" s="2">
        <v>43039</v>
      </c>
      <c r="W3359" t="s">
        <v>773</v>
      </c>
      <c r="X3359" t="s">
        <v>34</v>
      </c>
      <c r="Y3359" t="s">
        <v>176</v>
      </c>
    </row>
    <row r="3360" spans="1:25" x14ac:dyDescent="0.35">
      <c r="A3360">
        <v>0</v>
      </c>
      <c r="B3360" t="s">
        <v>10</v>
      </c>
      <c r="C3360">
        <v>0</v>
      </c>
      <c r="D3360" t="s">
        <v>26</v>
      </c>
      <c r="E3360" t="s">
        <v>474</v>
      </c>
      <c r="F3360" t="s">
        <v>13</v>
      </c>
      <c r="G3360" t="s">
        <v>365</v>
      </c>
      <c r="H3360" s="1">
        <v>0.2</v>
      </c>
      <c r="I3360" s="2">
        <v>43039</v>
      </c>
      <c r="J3360" t="s">
        <v>7808</v>
      </c>
      <c r="K3360" t="s">
        <v>30</v>
      </c>
      <c r="L3360">
        <v>92374</v>
      </c>
      <c r="M3360">
        <v>683</v>
      </c>
      <c r="N3360" t="s">
        <v>3242</v>
      </c>
      <c r="O3360">
        <v>124</v>
      </c>
      <c r="P3360">
        <v>3</v>
      </c>
      <c r="Q3360" t="s">
        <v>32</v>
      </c>
      <c r="R3360" t="s">
        <v>92</v>
      </c>
      <c r="S3360">
        <v>124.48</v>
      </c>
      <c r="T3360">
        <v>398</v>
      </c>
      <c r="U3360" t="s">
        <v>19</v>
      </c>
      <c r="V3360" s="2">
        <v>43039</v>
      </c>
      <c r="W3360" t="s">
        <v>773</v>
      </c>
      <c r="X3360" t="s">
        <v>34</v>
      </c>
      <c r="Y3360" t="s">
        <v>54</v>
      </c>
    </row>
    <row r="3361" spans="1:25" x14ac:dyDescent="0.35">
      <c r="A3361">
        <v>0</v>
      </c>
      <c r="B3361" t="s">
        <v>10</v>
      </c>
      <c r="C3361">
        <v>0</v>
      </c>
      <c r="D3361" t="s">
        <v>50</v>
      </c>
      <c r="E3361" t="s">
        <v>474</v>
      </c>
      <c r="F3361" t="s">
        <v>13</v>
      </c>
      <c r="G3361" t="s">
        <v>365</v>
      </c>
      <c r="H3361" s="1">
        <v>0.2</v>
      </c>
      <c r="I3361" s="2">
        <v>43039</v>
      </c>
      <c r="J3361" t="s">
        <v>7808</v>
      </c>
      <c r="K3361" t="s">
        <v>30</v>
      </c>
      <c r="L3361">
        <v>92374</v>
      </c>
      <c r="M3361">
        <v>1297</v>
      </c>
      <c r="N3361" t="s">
        <v>4825</v>
      </c>
      <c r="O3361">
        <v>146</v>
      </c>
      <c r="P3361">
        <v>4</v>
      </c>
      <c r="Q3361" t="s">
        <v>32</v>
      </c>
      <c r="R3361" t="s">
        <v>92</v>
      </c>
      <c r="S3361">
        <v>145.78</v>
      </c>
      <c r="T3361">
        <v>1296</v>
      </c>
      <c r="U3361" t="s">
        <v>19</v>
      </c>
      <c r="V3361" s="2">
        <v>43039</v>
      </c>
      <c r="W3361" t="s">
        <v>773</v>
      </c>
      <c r="X3361" t="s">
        <v>34</v>
      </c>
      <c r="Y3361" t="s">
        <v>52</v>
      </c>
    </row>
    <row r="3362" spans="1:25" hidden="1" x14ac:dyDescent="0.35">
      <c r="A3362">
        <v>2</v>
      </c>
      <c r="B3362" t="s">
        <v>25</v>
      </c>
      <c r="C3362">
        <v>1</v>
      </c>
      <c r="D3362" t="s">
        <v>26</v>
      </c>
      <c r="E3362" t="s">
        <v>171</v>
      </c>
      <c r="F3362" t="s">
        <v>13</v>
      </c>
      <c r="G3362" t="s">
        <v>597</v>
      </c>
      <c r="H3362" s="1">
        <v>0.2</v>
      </c>
      <c r="I3362" s="2">
        <v>43076</v>
      </c>
      <c r="J3362" t="s">
        <v>2934</v>
      </c>
      <c r="K3362" t="s">
        <v>102</v>
      </c>
      <c r="L3362">
        <v>10024</v>
      </c>
      <c r="M3362">
        <v>241</v>
      </c>
      <c r="N3362" t="s">
        <v>2935</v>
      </c>
      <c r="O3362">
        <v>2</v>
      </c>
      <c r="P3362">
        <v>2</v>
      </c>
      <c r="Q3362" t="s">
        <v>104</v>
      </c>
      <c r="R3362" t="s">
        <v>8304</v>
      </c>
      <c r="S3362">
        <v>2.34</v>
      </c>
      <c r="T3362">
        <v>7</v>
      </c>
      <c r="U3362" t="s">
        <v>19</v>
      </c>
      <c r="V3362" s="2">
        <v>43078</v>
      </c>
      <c r="W3362" t="s">
        <v>130</v>
      </c>
      <c r="X3362" t="s">
        <v>175</v>
      </c>
      <c r="Y3362" t="s">
        <v>54</v>
      </c>
    </row>
    <row r="3363" spans="1:25" hidden="1" x14ac:dyDescent="0.35">
      <c r="A3363">
        <v>2</v>
      </c>
      <c r="B3363" t="s">
        <v>25</v>
      </c>
      <c r="C3363">
        <v>1</v>
      </c>
      <c r="D3363" t="s">
        <v>26</v>
      </c>
      <c r="E3363" t="s">
        <v>171</v>
      </c>
      <c r="F3363" t="s">
        <v>13</v>
      </c>
      <c r="G3363" t="s">
        <v>597</v>
      </c>
      <c r="H3363" s="1">
        <v>0.2</v>
      </c>
      <c r="I3363" s="2">
        <v>43076</v>
      </c>
      <c r="J3363" t="s">
        <v>2934</v>
      </c>
      <c r="K3363" t="s">
        <v>102</v>
      </c>
      <c r="L3363">
        <v>10024</v>
      </c>
      <c r="M3363">
        <v>1315</v>
      </c>
      <c r="N3363" t="s">
        <v>2970</v>
      </c>
      <c r="O3363">
        <v>7</v>
      </c>
      <c r="P3363">
        <v>5</v>
      </c>
      <c r="Q3363" t="s">
        <v>104</v>
      </c>
      <c r="R3363" t="s">
        <v>8304</v>
      </c>
      <c r="S3363">
        <v>7.21</v>
      </c>
      <c r="T3363">
        <v>21</v>
      </c>
      <c r="U3363" t="s">
        <v>19</v>
      </c>
      <c r="V3363" s="2">
        <v>43078</v>
      </c>
      <c r="W3363" t="s">
        <v>130</v>
      </c>
      <c r="X3363" t="s">
        <v>175</v>
      </c>
      <c r="Y3363" t="s">
        <v>54</v>
      </c>
    </row>
    <row r="3364" spans="1:25" hidden="1" x14ac:dyDescent="0.35">
      <c r="A3364">
        <v>2</v>
      </c>
      <c r="B3364" t="s">
        <v>25</v>
      </c>
      <c r="C3364">
        <v>1</v>
      </c>
      <c r="D3364" t="s">
        <v>50</v>
      </c>
      <c r="E3364" t="s">
        <v>171</v>
      </c>
      <c r="F3364" t="s">
        <v>13</v>
      </c>
      <c r="G3364" t="s">
        <v>597</v>
      </c>
      <c r="H3364" s="1">
        <v>0</v>
      </c>
      <c r="I3364" s="2">
        <v>43076</v>
      </c>
      <c r="J3364" t="s">
        <v>2934</v>
      </c>
      <c r="K3364" t="s">
        <v>102</v>
      </c>
      <c r="L3364">
        <v>10024</v>
      </c>
      <c r="M3364">
        <v>518</v>
      </c>
      <c r="N3364" t="s">
        <v>4742</v>
      </c>
      <c r="O3364">
        <v>224</v>
      </c>
      <c r="P3364">
        <v>6</v>
      </c>
      <c r="Q3364" t="s">
        <v>104</v>
      </c>
      <c r="R3364" t="s">
        <v>8304</v>
      </c>
      <c r="S3364">
        <v>224.44</v>
      </c>
      <c r="T3364">
        <v>774</v>
      </c>
      <c r="U3364" t="s">
        <v>19</v>
      </c>
      <c r="V3364" s="2">
        <v>43078</v>
      </c>
      <c r="W3364" t="s">
        <v>130</v>
      </c>
      <c r="X3364" t="s">
        <v>175</v>
      </c>
      <c r="Y3364" t="s">
        <v>52</v>
      </c>
    </row>
    <row r="3365" spans="1:25" x14ac:dyDescent="0.35">
      <c r="A3365">
        <v>4</v>
      </c>
      <c r="B3365" t="s">
        <v>43</v>
      </c>
      <c r="C3365">
        <v>6</v>
      </c>
      <c r="D3365" t="s">
        <v>26</v>
      </c>
      <c r="E3365" t="s">
        <v>474</v>
      </c>
      <c r="F3365" t="s">
        <v>13</v>
      </c>
      <c r="G3365" t="s">
        <v>321</v>
      </c>
      <c r="H3365" s="1">
        <v>0</v>
      </c>
      <c r="I3365" s="2">
        <v>42989</v>
      </c>
      <c r="J3365" t="s">
        <v>4533</v>
      </c>
      <c r="K3365" t="s">
        <v>30</v>
      </c>
      <c r="L3365">
        <v>92374</v>
      </c>
      <c r="M3365">
        <v>181</v>
      </c>
      <c r="N3365" t="s">
        <v>2954</v>
      </c>
      <c r="O3365">
        <v>4</v>
      </c>
      <c r="P3365">
        <v>3</v>
      </c>
      <c r="Q3365" t="s">
        <v>32</v>
      </c>
      <c r="R3365" t="s">
        <v>8304</v>
      </c>
      <c r="S3365">
        <v>4.2300000000000004</v>
      </c>
      <c r="T3365">
        <v>9</v>
      </c>
      <c r="U3365" t="s">
        <v>19</v>
      </c>
      <c r="V3365" s="2">
        <v>42993</v>
      </c>
      <c r="W3365" t="s">
        <v>39</v>
      </c>
      <c r="X3365" t="s">
        <v>34</v>
      </c>
      <c r="Y3365" t="s">
        <v>35</v>
      </c>
    </row>
    <row r="3366" spans="1:25" x14ac:dyDescent="0.35">
      <c r="A3366">
        <v>4</v>
      </c>
      <c r="B3366" t="s">
        <v>43</v>
      </c>
      <c r="C3366">
        <v>6</v>
      </c>
      <c r="D3366" t="s">
        <v>26</v>
      </c>
      <c r="E3366" t="s">
        <v>474</v>
      </c>
      <c r="F3366" t="s">
        <v>13</v>
      </c>
      <c r="G3366" t="s">
        <v>321</v>
      </c>
      <c r="H3366" s="1">
        <v>0</v>
      </c>
      <c r="I3366" s="2">
        <v>42989</v>
      </c>
      <c r="J3366" t="s">
        <v>4533</v>
      </c>
      <c r="K3366" t="s">
        <v>30</v>
      </c>
      <c r="L3366">
        <v>92374</v>
      </c>
      <c r="M3366">
        <v>355</v>
      </c>
      <c r="N3366" t="s">
        <v>4514</v>
      </c>
      <c r="O3366">
        <v>49</v>
      </c>
      <c r="P3366">
        <v>9</v>
      </c>
      <c r="Q3366" t="s">
        <v>32</v>
      </c>
      <c r="R3366" t="s">
        <v>8304</v>
      </c>
      <c r="S3366">
        <v>48.96</v>
      </c>
      <c r="T3366">
        <v>181</v>
      </c>
      <c r="U3366" t="s">
        <v>19</v>
      </c>
      <c r="V3366" s="2">
        <v>42993</v>
      </c>
      <c r="W3366" t="s">
        <v>39</v>
      </c>
      <c r="X3366" t="s">
        <v>34</v>
      </c>
      <c r="Y3366" t="s">
        <v>49</v>
      </c>
    </row>
    <row r="3367" spans="1:25" hidden="1" x14ac:dyDescent="0.35">
      <c r="A3367">
        <v>4</v>
      </c>
      <c r="B3367" t="s">
        <v>43</v>
      </c>
      <c r="C3367">
        <v>6</v>
      </c>
      <c r="D3367" t="s">
        <v>26</v>
      </c>
      <c r="E3367" t="s">
        <v>1547</v>
      </c>
      <c r="F3367" t="s">
        <v>13</v>
      </c>
      <c r="G3367" t="s">
        <v>6905</v>
      </c>
      <c r="H3367" s="1">
        <v>0</v>
      </c>
      <c r="I3367" s="2">
        <v>43096</v>
      </c>
      <c r="J3367" t="s">
        <v>7468</v>
      </c>
      <c r="K3367" t="s">
        <v>102</v>
      </c>
      <c r="L3367">
        <v>20735</v>
      </c>
      <c r="M3367">
        <v>954</v>
      </c>
      <c r="N3367" t="s">
        <v>426</v>
      </c>
      <c r="O3367">
        <v>103</v>
      </c>
      <c r="P3367">
        <v>2</v>
      </c>
      <c r="Q3367" t="s">
        <v>104</v>
      </c>
      <c r="R3367" t="s">
        <v>8304</v>
      </c>
      <c r="S3367">
        <v>103.23</v>
      </c>
      <c r="T3367">
        <v>356</v>
      </c>
      <c r="U3367" t="s">
        <v>76</v>
      </c>
      <c r="V3367" s="2">
        <v>43100</v>
      </c>
      <c r="W3367" t="s">
        <v>39</v>
      </c>
      <c r="X3367" t="s">
        <v>1549</v>
      </c>
      <c r="Y3367" t="s">
        <v>56</v>
      </c>
    </row>
    <row r="3368" spans="1:25" hidden="1" x14ac:dyDescent="0.35">
      <c r="A3368">
        <v>4</v>
      </c>
      <c r="B3368" t="s">
        <v>43</v>
      </c>
      <c r="C3368">
        <v>6</v>
      </c>
      <c r="D3368" t="s">
        <v>26</v>
      </c>
      <c r="E3368" t="s">
        <v>1547</v>
      </c>
      <c r="F3368" t="s">
        <v>13</v>
      </c>
      <c r="G3368" t="s">
        <v>6905</v>
      </c>
      <c r="H3368" s="1">
        <v>0</v>
      </c>
      <c r="I3368" s="2">
        <v>43096</v>
      </c>
      <c r="J3368" t="s">
        <v>7468</v>
      </c>
      <c r="K3368" t="s">
        <v>102</v>
      </c>
      <c r="L3368">
        <v>20735</v>
      </c>
      <c r="M3368">
        <v>1747</v>
      </c>
      <c r="N3368" t="s">
        <v>3740</v>
      </c>
      <c r="O3368">
        <v>14</v>
      </c>
      <c r="P3368">
        <v>5</v>
      </c>
      <c r="Q3368" t="s">
        <v>104</v>
      </c>
      <c r="R3368" t="s">
        <v>8304</v>
      </c>
      <c r="S3368">
        <v>14.16</v>
      </c>
      <c r="T3368">
        <v>29</v>
      </c>
      <c r="U3368" t="s">
        <v>76</v>
      </c>
      <c r="V3368" s="2">
        <v>43100</v>
      </c>
      <c r="W3368" t="s">
        <v>39</v>
      </c>
      <c r="X3368" t="s">
        <v>1549</v>
      </c>
      <c r="Y3368" t="s">
        <v>64</v>
      </c>
    </row>
    <row r="3369" spans="1:25" x14ac:dyDescent="0.35">
      <c r="A3369">
        <v>7</v>
      </c>
      <c r="B3369" t="s">
        <v>25</v>
      </c>
      <c r="C3369">
        <v>6</v>
      </c>
      <c r="D3369" t="s">
        <v>26</v>
      </c>
      <c r="E3369" t="s">
        <v>27</v>
      </c>
      <c r="F3369" t="s">
        <v>13</v>
      </c>
      <c r="G3369" t="s">
        <v>2362</v>
      </c>
      <c r="H3369" s="1">
        <v>0</v>
      </c>
      <c r="I3369" s="2">
        <v>42869</v>
      </c>
      <c r="J3369" t="s">
        <v>4564</v>
      </c>
      <c r="K3369" t="s">
        <v>30</v>
      </c>
      <c r="L3369">
        <v>90032</v>
      </c>
      <c r="M3369">
        <v>1559</v>
      </c>
      <c r="N3369" t="s">
        <v>3894</v>
      </c>
      <c r="O3369">
        <v>56</v>
      </c>
      <c r="P3369">
        <v>4</v>
      </c>
      <c r="Q3369" t="s">
        <v>32</v>
      </c>
      <c r="R3369" t="s">
        <v>8304</v>
      </c>
      <c r="S3369">
        <v>55.9</v>
      </c>
      <c r="T3369">
        <v>1118</v>
      </c>
      <c r="U3369" t="s">
        <v>19</v>
      </c>
      <c r="V3369" s="2">
        <v>42876</v>
      </c>
      <c r="W3369" t="s">
        <v>39</v>
      </c>
      <c r="X3369" t="s">
        <v>34</v>
      </c>
      <c r="Y3369" t="s">
        <v>42</v>
      </c>
    </row>
    <row r="3370" spans="1:25" hidden="1" x14ac:dyDescent="0.35">
      <c r="A3370">
        <v>3</v>
      </c>
      <c r="B3370" t="s">
        <v>25</v>
      </c>
      <c r="C3370">
        <v>1</v>
      </c>
      <c r="D3370" t="s">
        <v>50</v>
      </c>
      <c r="E3370" t="s">
        <v>906</v>
      </c>
      <c r="F3370" t="s">
        <v>13</v>
      </c>
      <c r="G3370" t="s">
        <v>1038</v>
      </c>
      <c r="H3370" s="1">
        <v>0.2</v>
      </c>
      <c r="I3370" s="2">
        <v>43090</v>
      </c>
      <c r="J3370" t="s">
        <v>4772</v>
      </c>
      <c r="K3370" t="s">
        <v>16</v>
      </c>
      <c r="L3370">
        <v>28540</v>
      </c>
      <c r="M3370">
        <v>137</v>
      </c>
      <c r="N3370" t="s">
        <v>344</v>
      </c>
      <c r="O3370">
        <v>5</v>
      </c>
      <c r="P3370">
        <v>3</v>
      </c>
      <c r="Q3370" t="s">
        <v>18</v>
      </c>
      <c r="R3370" t="s">
        <v>8304</v>
      </c>
      <c r="S3370">
        <v>4.8</v>
      </c>
      <c r="T3370">
        <v>48</v>
      </c>
      <c r="U3370" t="s">
        <v>19</v>
      </c>
      <c r="V3370" s="2">
        <v>43093</v>
      </c>
      <c r="W3370" t="s">
        <v>130</v>
      </c>
      <c r="X3370" t="s">
        <v>63</v>
      </c>
      <c r="Y3370" t="s">
        <v>52</v>
      </c>
    </row>
    <row r="3371" spans="1:25" x14ac:dyDescent="0.35">
      <c r="A3371">
        <v>4</v>
      </c>
      <c r="B3371" t="s">
        <v>43</v>
      </c>
      <c r="C3371">
        <v>6</v>
      </c>
      <c r="D3371" t="s">
        <v>26</v>
      </c>
      <c r="E3371" t="s">
        <v>27</v>
      </c>
      <c r="F3371" t="s">
        <v>13</v>
      </c>
      <c r="G3371" t="s">
        <v>5219</v>
      </c>
      <c r="H3371" s="1">
        <v>0</v>
      </c>
      <c r="I3371" s="2">
        <v>42873</v>
      </c>
      <c r="J3371" t="s">
        <v>6560</v>
      </c>
      <c r="K3371" t="s">
        <v>30</v>
      </c>
      <c r="L3371">
        <v>90004</v>
      </c>
      <c r="M3371">
        <v>1655</v>
      </c>
      <c r="N3371" t="s">
        <v>855</v>
      </c>
      <c r="O3371">
        <v>5</v>
      </c>
      <c r="P3371">
        <v>2</v>
      </c>
      <c r="Q3371" t="s">
        <v>32</v>
      </c>
      <c r="R3371" t="s">
        <v>8304</v>
      </c>
      <c r="S3371">
        <v>5.32</v>
      </c>
      <c r="T3371">
        <v>11</v>
      </c>
      <c r="U3371" t="s">
        <v>33</v>
      </c>
      <c r="V3371" s="2">
        <v>42877</v>
      </c>
      <c r="W3371" t="s">
        <v>39</v>
      </c>
      <c r="X3371" t="s">
        <v>34</v>
      </c>
      <c r="Y3371" t="s">
        <v>64</v>
      </c>
    </row>
    <row r="3372" spans="1:25" hidden="1" x14ac:dyDescent="0.35">
      <c r="A3372">
        <v>5</v>
      </c>
      <c r="B3372" t="s">
        <v>43</v>
      </c>
      <c r="C3372">
        <v>6</v>
      </c>
      <c r="D3372" t="s">
        <v>26</v>
      </c>
      <c r="E3372" t="s">
        <v>1030</v>
      </c>
      <c r="F3372" t="s">
        <v>13</v>
      </c>
      <c r="G3372" t="s">
        <v>2584</v>
      </c>
      <c r="H3372" s="1">
        <v>0</v>
      </c>
      <c r="I3372" s="2">
        <v>42970</v>
      </c>
      <c r="J3372" t="s">
        <v>4282</v>
      </c>
      <c r="K3372" t="s">
        <v>16</v>
      </c>
      <c r="L3372">
        <v>30318</v>
      </c>
      <c r="M3372">
        <v>1681</v>
      </c>
      <c r="N3372" t="s">
        <v>3453</v>
      </c>
      <c r="O3372">
        <v>49</v>
      </c>
      <c r="P3372">
        <v>2</v>
      </c>
      <c r="Q3372" t="s">
        <v>18</v>
      </c>
      <c r="R3372" t="s">
        <v>8304</v>
      </c>
      <c r="S3372">
        <v>48.94</v>
      </c>
      <c r="T3372">
        <v>98</v>
      </c>
      <c r="U3372" t="s">
        <v>19</v>
      </c>
      <c r="V3372" s="2">
        <v>42975</v>
      </c>
      <c r="W3372" t="s">
        <v>39</v>
      </c>
      <c r="X3372" t="s">
        <v>761</v>
      </c>
      <c r="Y3372" t="s">
        <v>64</v>
      </c>
    </row>
    <row r="3373" spans="1:25" hidden="1" x14ac:dyDescent="0.35">
      <c r="A3373">
        <v>5</v>
      </c>
      <c r="B3373" t="s">
        <v>43</v>
      </c>
      <c r="C3373">
        <v>6</v>
      </c>
      <c r="D3373" t="s">
        <v>26</v>
      </c>
      <c r="E3373" t="s">
        <v>1030</v>
      </c>
      <c r="F3373" t="s">
        <v>13</v>
      </c>
      <c r="G3373" t="s">
        <v>2584</v>
      </c>
      <c r="H3373" s="1">
        <v>0</v>
      </c>
      <c r="I3373" s="2">
        <v>42970</v>
      </c>
      <c r="J3373" t="s">
        <v>4282</v>
      </c>
      <c r="K3373" t="s">
        <v>16</v>
      </c>
      <c r="L3373">
        <v>30318</v>
      </c>
      <c r="M3373">
        <v>63</v>
      </c>
      <c r="N3373" t="s">
        <v>8101</v>
      </c>
      <c r="O3373">
        <v>7</v>
      </c>
      <c r="P3373">
        <v>3</v>
      </c>
      <c r="Q3373" t="s">
        <v>18</v>
      </c>
      <c r="R3373" t="s">
        <v>8304</v>
      </c>
      <c r="S3373">
        <v>6.72</v>
      </c>
      <c r="T3373">
        <v>26</v>
      </c>
      <c r="U3373" t="s">
        <v>19</v>
      </c>
      <c r="V3373" s="2">
        <v>42975</v>
      </c>
      <c r="W3373" t="s">
        <v>39</v>
      </c>
      <c r="X3373" t="s">
        <v>761</v>
      </c>
      <c r="Y3373" t="s">
        <v>56</v>
      </c>
    </row>
    <row r="3374" spans="1:25" hidden="1" x14ac:dyDescent="0.35">
      <c r="A3374">
        <v>5</v>
      </c>
      <c r="B3374" t="s">
        <v>43</v>
      </c>
      <c r="C3374">
        <v>6</v>
      </c>
      <c r="D3374" t="s">
        <v>26</v>
      </c>
      <c r="E3374" t="s">
        <v>1030</v>
      </c>
      <c r="F3374" t="s">
        <v>13</v>
      </c>
      <c r="G3374" t="s">
        <v>2584</v>
      </c>
      <c r="H3374" s="1">
        <v>0</v>
      </c>
      <c r="I3374" s="2">
        <v>42970</v>
      </c>
      <c r="J3374" t="s">
        <v>4282</v>
      </c>
      <c r="K3374" t="s">
        <v>16</v>
      </c>
      <c r="L3374">
        <v>30318</v>
      </c>
      <c r="M3374">
        <v>172</v>
      </c>
      <c r="N3374" t="s">
        <v>2914</v>
      </c>
      <c r="O3374">
        <v>152</v>
      </c>
      <c r="P3374">
        <v>3</v>
      </c>
      <c r="Q3374" t="s">
        <v>18</v>
      </c>
      <c r="R3374" t="s">
        <v>8304</v>
      </c>
      <c r="S3374">
        <v>152.02000000000001</v>
      </c>
      <c r="T3374">
        <v>543</v>
      </c>
      <c r="U3374" t="s">
        <v>19</v>
      </c>
      <c r="V3374" s="2">
        <v>42975</v>
      </c>
      <c r="W3374" t="s">
        <v>39</v>
      </c>
      <c r="X3374" t="s">
        <v>761</v>
      </c>
      <c r="Y3374" t="s">
        <v>56</v>
      </c>
    </row>
    <row r="3375" spans="1:25" hidden="1" x14ac:dyDescent="0.35">
      <c r="A3375">
        <v>5</v>
      </c>
      <c r="B3375" t="s">
        <v>43</v>
      </c>
      <c r="C3375">
        <v>6</v>
      </c>
      <c r="D3375" t="s">
        <v>26</v>
      </c>
      <c r="E3375" t="s">
        <v>1030</v>
      </c>
      <c r="F3375" t="s">
        <v>13</v>
      </c>
      <c r="G3375" t="s">
        <v>2584</v>
      </c>
      <c r="H3375" s="1">
        <v>0</v>
      </c>
      <c r="I3375" s="2">
        <v>42970</v>
      </c>
      <c r="J3375" t="s">
        <v>4282</v>
      </c>
      <c r="K3375" t="s">
        <v>16</v>
      </c>
      <c r="L3375">
        <v>30318</v>
      </c>
      <c r="M3375">
        <v>181</v>
      </c>
      <c r="N3375" t="s">
        <v>2954</v>
      </c>
      <c r="O3375">
        <v>4</v>
      </c>
      <c r="P3375">
        <v>3</v>
      </c>
      <c r="Q3375" t="s">
        <v>18</v>
      </c>
      <c r="R3375" t="s">
        <v>8304</v>
      </c>
      <c r="S3375">
        <v>4.2300000000000004</v>
      </c>
      <c r="T3375">
        <v>9</v>
      </c>
      <c r="U3375" t="s">
        <v>19</v>
      </c>
      <c r="V3375" s="2">
        <v>42975</v>
      </c>
      <c r="W3375" t="s">
        <v>39</v>
      </c>
      <c r="X3375" t="s">
        <v>761</v>
      </c>
      <c r="Y3375" t="s">
        <v>35</v>
      </c>
    </row>
    <row r="3376" spans="1:25" hidden="1" x14ac:dyDescent="0.35">
      <c r="A3376">
        <v>5</v>
      </c>
      <c r="B3376" t="s">
        <v>43</v>
      </c>
      <c r="C3376">
        <v>6</v>
      </c>
      <c r="D3376" t="s">
        <v>26</v>
      </c>
      <c r="E3376" t="s">
        <v>1030</v>
      </c>
      <c r="F3376" t="s">
        <v>13</v>
      </c>
      <c r="G3376" t="s">
        <v>2584</v>
      </c>
      <c r="H3376" s="1">
        <v>0</v>
      </c>
      <c r="I3376" s="2">
        <v>42970</v>
      </c>
      <c r="J3376" t="s">
        <v>4282</v>
      </c>
      <c r="K3376" t="s">
        <v>16</v>
      </c>
      <c r="L3376">
        <v>30318</v>
      </c>
      <c r="M3376">
        <v>1740</v>
      </c>
      <c r="N3376" t="s">
        <v>4089</v>
      </c>
      <c r="O3376">
        <v>95</v>
      </c>
      <c r="P3376">
        <v>5</v>
      </c>
      <c r="Q3376" t="s">
        <v>18</v>
      </c>
      <c r="R3376" t="s">
        <v>8304</v>
      </c>
      <c r="S3376">
        <v>94.96</v>
      </c>
      <c r="T3376">
        <v>194</v>
      </c>
      <c r="U3376" t="s">
        <v>19</v>
      </c>
      <c r="V3376" s="2">
        <v>42975</v>
      </c>
      <c r="W3376" t="s">
        <v>39</v>
      </c>
      <c r="X3376" t="s">
        <v>761</v>
      </c>
      <c r="Y3376" t="s">
        <v>64</v>
      </c>
    </row>
    <row r="3377" spans="1:25" hidden="1" x14ac:dyDescent="0.35">
      <c r="A3377">
        <v>5</v>
      </c>
      <c r="B3377" t="s">
        <v>43</v>
      </c>
      <c r="C3377">
        <v>6</v>
      </c>
      <c r="D3377" t="s">
        <v>26</v>
      </c>
      <c r="E3377" t="s">
        <v>1030</v>
      </c>
      <c r="F3377" t="s">
        <v>13</v>
      </c>
      <c r="G3377" t="s">
        <v>2584</v>
      </c>
      <c r="H3377" s="1">
        <v>0</v>
      </c>
      <c r="I3377" s="2">
        <v>42970</v>
      </c>
      <c r="J3377" t="s">
        <v>4282</v>
      </c>
      <c r="K3377" t="s">
        <v>16</v>
      </c>
      <c r="L3377">
        <v>30318</v>
      </c>
      <c r="M3377">
        <v>1759</v>
      </c>
      <c r="N3377" t="s">
        <v>4319</v>
      </c>
      <c r="O3377">
        <v>10</v>
      </c>
      <c r="P3377">
        <v>5</v>
      </c>
      <c r="Q3377" t="s">
        <v>18</v>
      </c>
      <c r="R3377" t="s">
        <v>8304</v>
      </c>
      <c r="S3377">
        <v>9.6300000000000008</v>
      </c>
      <c r="T3377">
        <v>21</v>
      </c>
      <c r="U3377" t="s">
        <v>19</v>
      </c>
      <c r="V3377" s="2">
        <v>42975</v>
      </c>
      <c r="W3377" t="s">
        <v>39</v>
      </c>
      <c r="X3377" t="s">
        <v>761</v>
      </c>
      <c r="Y3377" t="s">
        <v>64</v>
      </c>
    </row>
    <row r="3378" spans="1:25" hidden="1" x14ac:dyDescent="0.35">
      <c r="A3378">
        <v>5</v>
      </c>
      <c r="B3378" t="s">
        <v>43</v>
      </c>
      <c r="C3378">
        <v>6</v>
      </c>
      <c r="D3378" t="s">
        <v>50</v>
      </c>
      <c r="E3378" t="s">
        <v>1030</v>
      </c>
      <c r="F3378" t="s">
        <v>13</v>
      </c>
      <c r="G3378" t="s">
        <v>2584</v>
      </c>
      <c r="H3378" s="1">
        <v>0</v>
      </c>
      <c r="I3378" s="2">
        <v>42970</v>
      </c>
      <c r="J3378" t="s">
        <v>4282</v>
      </c>
      <c r="K3378" t="s">
        <v>16</v>
      </c>
      <c r="L3378">
        <v>30318</v>
      </c>
      <c r="M3378">
        <v>1068</v>
      </c>
      <c r="N3378" t="s">
        <v>5109</v>
      </c>
      <c r="O3378">
        <v>48</v>
      </c>
      <c r="P3378">
        <v>9</v>
      </c>
      <c r="Q3378" t="s">
        <v>18</v>
      </c>
      <c r="R3378" t="s">
        <v>8304</v>
      </c>
      <c r="S3378">
        <v>47.86</v>
      </c>
      <c r="T3378">
        <v>252</v>
      </c>
      <c r="U3378" t="s">
        <v>19</v>
      </c>
      <c r="V3378" s="2">
        <v>42975</v>
      </c>
      <c r="W3378" t="s">
        <v>39</v>
      </c>
      <c r="X3378" t="s">
        <v>761</v>
      </c>
      <c r="Y3378" t="s">
        <v>113</v>
      </c>
    </row>
    <row r="3379" spans="1:25" hidden="1" x14ac:dyDescent="0.35">
      <c r="A3379">
        <v>3</v>
      </c>
      <c r="B3379" t="s">
        <v>25</v>
      </c>
      <c r="C3379">
        <v>1</v>
      </c>
      <c r="D3379" t="s">
        <v>11</v>
      </c>
      <c r="E3379" t="s">
        <v>171</v>
      </c>
      <c r="F3379" t="s">
        <v>13</v>
      </c>
      <c r="G3379" t="s">
        <v>1559</v>
      </c>
      <c r="H3379" s="1">
        <v>0.1</v>
      </c>
      <c r="I3379" s="2">
        <v>42915</v>
      </c>
      <c r="J3379" t="s">
        <v>1560</v>
      </c>
      <c r="K3379" t="s">
        <v>102</v>
      </c>
      <c r="L3379">
        <v>10024</v>
      </c>
      <c r="M3379">
        <v>1209</v>
      </c>
      <c r="N3379" t="s">
        <v>1244</v>
      </c>
      <c r="O3379">
        <v>1</v>
      </c>
      <c r="P3379">
        <v>1</v>
      </c>
      <c r="Q3379" t="s">
        <v>104</v>
      </c>
      <c r="R3379" t="s">
        <v>8304</v>
      </c>
      <c r="S3379">
        <v>1.31</v>
      </c>
      <c r="T3379">
        <v>118</v>
      </c>
      <c r="U3379" t="s">
        <v>19</v>
      </c>
      <c r="V3379" s="2">
        <v>42918</v>
      </c>
      <c r="W3379" t="s">
        <v>130</v>
      </c>
      <c r="X3379" t="s">
        <v>175</v>
      </c>
      <c r="Y3379" t="s">
        <v>24</v>
      </c>
    </row>
    <row r="3380" spans="1:25" hidden="1" x14ac:dyDescent="0.35">
      <c r="A3380">
        <v>2</v>
      </c>
      <c r="B3380" t="s">
        <v>43</v>
      </c>
      <c r="C3380">
        <v>3</v>
      </c>
      <c r="D3380" t="s">
        <v>26</v>
      </c>
      <c r="E3380" t="s">
        <v>1174</v>
      </c>
      <c r="F3380" t="s">
        <v>13</v>
      </c>
      <c r="G3380" t="s">
        <v>1974</v>
      </c>
      <c r="H3380" s="1">
        <v>0.2</v>
      </c>
      <c r="I3380" s="2">
        <v>42814</v>
      </c>
      <c r="J3380" t="s">
        <v>3706</v>
      </c>
      <c r="K3380" t="s">
        <v>30</v>
      </c>
      <c r="L3380">
        <v>97301</v>
      </c>
      <c r="M3380">
        <v>1300</v>
      </c>
      <c r="N3380" t="s">
        <v>3457</v>
      </c>
      <c r="O3380">
        <v>3</v>
      </c>
      <c r="P3380">
        <v>3</v>
      </c>
      <c r="Q3380" t="s">
        <v>32</v>
      </c>
      <c r="R3380" t="s">
        <v>8304</v>
      </c>
      <c r="S3380">
        <v>2.56</v>
      </c>
      <c r="T3380">
        <v>29</v>
      </c>
      <c r="U3380" t="s">
        <v>19</v>
      </c>
      <c r="V3380" s="2">
        <v>42816</v>
      </c>
      <c r="W3380" t="s">
        <v>20</v>
      </c>
      <c r="X3380" t="s">
        <v>262</v>
      </c>
      <c r="Y3380" t="s">
        <v>42</v>
      </c>
    </row>
    <row r="3381" spans="1:25" hidden="1" x14ac:dyDescent="0.35">
      <c r="A3381">
        <v>5</v>
      </c>
      <c r="B3381" t="s">
        <v>43</v>
      </c>
      <c r="C3381">
        <v>6</v>
      </c>
      <c r="D3381" t="s">
        <v>26</v>
      </c>
      <c r="E3381" t="s">
        <v>281</v>
      </c>
      <c r="F3381" t="s">
        <v>13</v>
      </c>
      <c r="G3381" t="s">
        <v>5732</v>
      </c>
      <c r="H3381" s="1">
        <v>0.2</v>
      </c>
      <c r="I3381" s="2">
        <v>43009</v>
      </c>
      <c r="J3381" t="s">
        <v>6650</v>
      </c>
      <c r="K3381" t="s">
        <v>30</v>
      </c>
      <c r="L3381">
        <v>80013</v>
      </c>
      <c r="M3381">
        <v>1579</v>
      </c>
      <c r="N3381" t="s">
        <v>337</v>
      </c>
      <c r="O3381">
        <v>17</v>
      </c>
      <c r="P3381">
        <v>4</v>
      </c>
      <c r="Q3381" t="s">
        <v>32</v>
      </c>
      <c r="R3381" t="s">
        <v>8304</v>
      </c>
      <c r="S3381">
        <v>17.43</v>
      </c>
      <c r="T3381">
        <v>139</v>
      </c>
      <c r="U3381" t="s">
        <v>33</v>
      </c>
      <c r="V3381" s="2">
        <v>43014</v>
      </c>
      <c r="W3381" t="s">
        <v>39</v>
      </c>
      <c r="X3381" t="s">
        <v>285</v>
      </c>
      <c r="Y3381" t="s">
        <v>42</v>
      </c>
    </row>
    <row r="3382" spans="1:25" hidden="1" x14ac:dyDescent="0.35">
      <c r="A3382">
        <v>4</v>
      </c>
      <c r="B3382" t="s">
        <v>43</v>
      </c>
      <c r="C3382">
        <v>6</v>
      </c>
      <c r="D3382" t="s">
        <v>11</v>
      </c>
      <c r="E3382" t="s">
        <v>498</v>
      </c>
      <c r="F3382" t="s">
        <v>13</v>
      </c>
      <c r="G3382" t="s">
        <v>677</v>
      </c>
      <c r="H3382" s="1">
        <v>0.3</v>
      </c>
      <c r="I3382" s="2">
        <v>42975</v>
      </c>
      <c r="J3382" t="s">
        <v>5504</v>
      </c>
      <c r="K3382" t="s">
        <v>73</v>
      </c>
      <c r="L3382">
        <v>75081</v>
      </c>
      <c r="M3382">
        <v>820</v>
      </c>
      <c r="N3382" t="s">
        <v>1493</v>
      </c>
      <c r="O3382">
        <v>-16</v>
      </c>
      <c r="P3382">
        <v>1</v>
      </c>
      <c r="Q3382" t="s">
        <v>75</v>
      </c>
      <c r="R3382" t="s">
        <v>8304</v>
      </c>
      <c r="S3382">
        <v>-16.260000000000002</v>
      </c>
      <c r="T3382">
        <v>103</v>
      </c>
      <c r="U3382" t="s">
        <v>33</v>
      </c>
      <c r="V3382" s="2">
        <v>42979</v>
      </c>
      <c r="W3382" t="s">
        <v>39</v>
      </c>
      <c r="X3382" t="s">
        <v>77</v>
      </c>
      <c r="Y3382" t="s">
        <v>41</v>
      </c>
    </row>
    <row r="3383" spans="1:25" hidden="1" x14ac:dyDescent="0.35">
      <c r="A3383">
        <v>4</v>
      </c>
      <c r="B3383" t="s">
        <v>43</v>
      </c>
      <c r="C3383">
        <v>6</v>
      </c>
      <c r="D3383" t="s">
        <v>50</v>
      </c>
      <c r="E3383" t="s">
        <v>498</v>
      </c>
      <c r="F3383" t="s">
        <v>13</v>
      </c>
      <c r="G3383" t="s">
        <v>677</v>
      </c>
      <c r="H3383" s="1">
        <v>0.2</v>
      </c>
      <c r="I3383" s="2">
        <v>42975</v>
      </c>
      <c r="J3383" t="s">
        <v>5504</v>
      </c>
      <c r="K3383" t="s">
        <v>73</v>
      </c>
      <c r="L3383">
        <v>75081</v>
      </c>
      <c r="M3383">
        <v>1100</v>
      </c>
      <c r="N3383" t="s">
        <v>4967</v>
      </c>
      <c r="O3383">
        <v>82</v>
      </c>
      <c r="P3383">
        <v>5</v>
      </c>
      <c r="Q3383" t="s">
        <v>75</v>
      </c>
      <c r="R3383" t="s">
        <v>8304</v>
      </c>
      <c r="S3383">
        <v>82.5</v>
      </c>
      <c r="T3383">
        <v>1100</v>
      </c>
      <c r="U3383" t="s">
        <v>33</v>
      </c>
      <c r="V3383" s="2">
        <v>42979</v>
      </c>
      <c r="W3383" t="s">
        <v>39</v>
      </c>
      <c r="X3383" t="s">
        <v>77</v>
      </c>
      <c r="Y3383" t="s">
        <v>52</v>
      </c>
    </row>
    <row r="3384" spans="1:25" hidden="1" x14ac:dyDescent="0.35">
      <c r="A3384">
        <v>1</v>
      </c>
      <c r="B3384" t="s">
        <v>10</v>
      </c>
      <c r="C3384">
        <v>1</v>
      </c>
      <c r="D3384" t="s">
        <v>26</v>
      </c>
      <c r="E3384" t="s">
        <v>178</v>
      </c>
      <c r="F3384" t="s">
        <v>13</v>
      </c>
      <c r="G3384" t="s">
        <v>6928</v>
      </c>
      <c r="H3384" s="1">
        <v>0.7</v>
      </c>
      <c r="I3384" s="2">
        <v>43075</v>
      </c>
      <c r="J3384" t="s">
        <v>7244</v>
      </c>
      <c r="K3384" t="s">
        <v>102</v>
      </c>
      <c r="L3384">
        <v>45373</v>
      </c>
      <c r="M3384">
        <v>905</v>
      </c>
      <c r="N3384" t="s">
        <v>257</v>
      </c>
      <c r="O3384">
        <v>-10</v>
      </c>
      <c r="P3384">
        <v>3</v>
      </c>
      <c r="Q3384" t="s">
        <v>104</v>
      </c>
      <c r="R3384" t="s">
        <v>8304</v>
      </c>
      <c r="S3384">
        <v>-10.38</v>
      </c>
      <c r="T3384">
        <v>15</v>
      </c>
      <c r="U3384" t="s">
        <v>76</v>
      </c>
      <c r="V3384" s="2">
        <v>43076</v>
      </c>
      <c r="W3384" t="s">
        <v>130</v>
      </c>
      <c r="X3384" t="s">
        <v>309</v>
      </c>
      <c r="Y3384" t="s">
        <v>54</v>
      </c>
    </row>
    <row r="3385" spans="1:25" hidden="1" x14ac:dyDescent="0.35">
      <c r="A3385">
        <v>5</v>
      </c>
      <c r="B3385" t="s">
        <v>43</v>
      </c>
      <c r="C3385">
        <v>6</v>
      </c>
      <c r="D3385" t="s">
        <v>26</v>
      </c>
      <c r="E3385" t="s">
        <v>171</v>
      </c>
      <c r="F3385" t="s">
        <v>13</v>
      </c>
      <c r="G3385" t="s">
        <v>242</v>
      </c>
      <c r="H3385" s="1">
        <v>0</v>
      </c>
      <c r="I3385" s="2">
        <v>42990</v>
      </c>
      <c r="J3385" t="s">
        <v>4112</v>
      </c>
      <c r="K3385" t="s">
        <v>102</v>
      </c>
      <c r="L3385">
        <v>10035</v>
      </c>
      <c r="M3385">
        <v>232</v>
      </c>
      <c r="N3385" t="s">
        <v>924</v>
      </c>
      <c r="O3385">
        <v>6</v>
      </c>
      <c r="P3385">
        <v>4</v>
      </c>
      <c r="Q3385" t="s">
        <v>104</v>
      </c>
      <c r="R3385" t="s">
        <v>8304</v>
      </c>
      <c r="S3385">
        <v>6.05</v>
      </c>
      <c r="T3385">
        <v>13</v>
      </c>
      <c r="U3385" t="s">
        <v>19</v>
      </c>
      <c r="V3385" s="2">
        <v>42995</v>
      </c>
      <c r="W3385" t="s">
        <v>39</v>
      </c>
      <c r="X3385" t="s">
        <v>175</v>
      </c>
      <c r="Y3385" t="s">
        <v>35</v>
      </c>
    </row>
    <row r="3386" spans="1:25" hidden="1" x14ac:dyDescent="0.35">
      <c r="A3386">
        <v>5</v>
      </c>
      <c r="B3386" t="s">
        <v>43</v>
      </c>
      <c r="C3386">
        <v>6</v>
      </c>
      <c r="D3386" t="s">
        <v>50</v>
      </c>
      <c r="E3386" t="s">
        <v>171</v>
      </c>
      <c r="F3386" t="s">
        <v>13</v>
      </c>
      <c r="G3386" t="s">
        <v>242</v>
      </c>
      <c r="H3386" s="1">
        <v>0.2</v>
      </c>
      <c r="I3386" s="2">
        <v>42990</v>
      </c>
      <c r="J3386" t="s">
        <v>4112</v>
      </c>
      <c r="K3386" t="s">
        <v>102</v>
      </c>
      <c r="L3386">
        <v>10035</v>
      </c>
      <c r="M3386">
        <v>796</v>
      </c>
      <c r="N3386" t="s">
        <v>4794</v>
      </c>
      <c r="O3386">
        <v>60</v>
      </c>
      <c r="P3386">
        <v>2</v>
      </c>
      <c r="Q3386" t="s">
        <v>104</v>
      </c>
      <c r="R3386" t="s">
        <v>8304</v>
      </c>
      <c r="S3386">
        <v>60</v>
      </c>
      <c r="T3386">
        <v>480</v>
      </c>
      <c r="U3386" t="s">
        <v>19</v>
      </c>
      <c r="V3386" s="2">
        <v>42995</v>
      </c>
      <c r="W3386" t="s">
        <v>39</v>
      </c>
      <c r="X3386" t="s">
        <v>175</v>
      </c>
      <c r="Y3386" t="s">
        <v>727</v>
      </c>
    </row>
    <row r="3387" spans="1:25" hidden="1" x14ac:dyDescent="0.35">
      <c r="A3387">
        <v>3</v>
      </c>
      <c r="B3387" t="s">
        <v>25</v>
      </c>
      <c r="C3387">
        <v>1</v>
      </c>
      <c r="D3387" t="s">
        <v>26</v>
      </c>
      <c r="E3387" t="s">
        <v>171</v>
      </c>
      <c r="F3387" t="s">
        <v>13</v>
      </c>
      <c r="G3387" t="s">
        <v>1297</v>
      </c>
      <c r="H3387" s="1">
        <v>0</v>
      </c>
      <c r="I3387" s="2">
        <v>42832</v>
      </c>
      <c r="J3387" t="s">
        <v>2880</v>
      </c>
      <c r="K3387" t="s">
        <v>102</v>
      </c>
      <c r="L3387">
        <v>10035</v>
      </c>
      <c r="M3387">
        <v>1667</v>
      </c>
      <c r="N3387" t="s">
        <v>2881</v>
      </c>
      <c r="O3387">
        <v>6</v>
      </c>
      <c r="P3387">
        <v>2</v>
      </c>
      <c r="Q3387" t="s">
        <v>104</v>
      </c>
      <c r="R3387" t="s">
        <v>8304</v>
      </c>
      <c r="S3387">
        <v>5.87</v>
      </c>
      <c r="T3387">
        <v>23</v>
      </c>
      <c r="U3387" t="s">
        <v>19</v>
      </c>
      <c r="V3387" s="2">
        <v>42835</v>
      </c>
      <c r="W3387" t="s">
        <v>130</v>
      </c>
      <c r="X3387" t="s">
        <v>175</v>
      </c>
      <c r="Y3387" t="s">
        <v>42</v>
      </c>
    </row>
    <row r="3388" spans="1:25" hidden="1" x14ac:dyDescent="0.35">
      <c r="A3388">
        <v>3</v>
      </c>
      <c r="B3388" t="s">
        <v>25</v>
      </c>
      <c r="C3388">
        <v>1</v>
      </c>
      <c r="D3388" t="s">
        <v>26</v>
      </c>
      <c r="E3388" t="s">
        <v>171</v>
      </c>
      <c r="F3388" t="s">
        <v>13</v>
      </c>
      <c r="G3388" t="s">
        <v>1297</v>
      </c>
      <c r="H3388" s="1">
        <v>0</v>
      </c>
      <c r="I3388" s="2">
        <v>42832</v>
      </c>
      <c r="J3388" t="s">
        <v>2880</v>
      </c>
      <c r="K3388" t="s">
        <v>102</v>
      </c>
      <c r="L3388">
        <v>10035</v>
      </c>
      <c r="M3388">
        <v>1713</v>
      </c>
      <c r="N3388" t="s">
        <v>2912</v>
      </c>
      <c r="O3388">
        <v>12</v>
      </c>
      <c r="P3388">
        <v>4</v>
      </c>
      <c r="Q3388" t="s">
        <v>104</v>
      </c>
      <c r="R3388" t="s">
        <v>8304</v>
      </c>
      <c r="S3388">
        <v>12.44</v>
      </c>
      <c r="T3388">
        <v>26</v>
      </c>
      <c r="U3388" t="s">
        <v>19</v>
      </c>
      <c r="V3388" s="2">
        <v>42835</v>
      </c>
      <c r="W3388" t="s">
        <v>130</v>
      </c>
      <c r="X3388" t="s">
        <v>175</v>
      </c>
      <c r="Y3388" t="s">
        <v>64</v>
      </c>
    </row>
    <row r="3389" spans="1:25" hidden="1" x14ac:dyDescent="0.35">
      <c r="A3389">
        <v>4</v>
      </c>
      <c r="B3389" t="s">
        <v>43</v>
      </c>
      <c r="C3389">
        <v>6</v>
      </c>
      <c r="D3389" t="s">
        <v>50</v>
      </c>
      <c r="E3389" t="s">
        <v>122</v>
      </c>
      <c r="F3389" t="s">
        <v>13</v>
      </c>
      <c r="G3389" t="s">
        <v>541</v>
      </c>
      <c r="H3389" s="1">
        <v>0.2</v>
      </c>
      <c r="I3389" s="2">
        <v>42912</v>
      </c>
      <c r="J3389" t="s">
        <v>4995</v>
      </c>
      <c r="K3389" t="s">
        <v>73</v>
      </c>
      <c r="L3389">
        <v>77070</v>
      </c>
      <c r="M3389">
        <v>1297</v>
      </c>
      <c r="N3389" t="s">
        <v>4825</v>
      </c>
      <c r="O3389">
        <v>109</v>
      </c>
      <c r="P3389">
        <v>3</v>
      </c>
      <c r="Q3389" t="s">
        <v>75</v>
      </c>
      <c r="R3389" t="s">
        <v>8304</v>
      </c>
      <c r="S3389">
        <v>109.34</v>
      </c>
      <c r="T3389">
        <v>972</v>
      </c>
      <c r="U3389" t="s">
        <v>19</v>
      </c>
      <c r="V3389" s="2">
        <v>42916</v>
      </c>
      <c r="W3389" t="s">
        <v>39</v>
      </c>
      <c r="X3389" t="s">
        <v>77</v>
      </c>
      <c r="Y3389" t="s">
        <v>52</v>
      </c>
    </row>
    <row r="3390" spans="1:25" hidden="1" x14ac:dyDescent="0.35">
      <c r="A3390">
        <v>5</v>
      </c>
      <c r="B3390" t="s">
        <v>25</v>
      </c>
      <c r="C3390">
        <v>3</v>
      </c>
      <c r="D3390" t="s">
        <v>26</v>
      </c>
      <c r="E3390" t="s">
        <v>4262</v>
      </c>
      <c r="F3390" t="s">
        <v>13</v>
      </c>
      <c r="G3390" t="s">
        <v>5551</v>
      </c>
      <c r="H3390" s="1">
        <v>0</v>
      </c>
      <c r="I3390" s="2">
        <v>42870</v>
      </c>
      <c r="J3390" t="s">
        <v>6106</v>
      </c>
      <c r="K3390" t="s">
        <v>16</v>
      </c>
      <c r="L3390">
        <v>30076</v>
      </c>
      <c r="M3390">
        <v>1614</v>
      </c>
      <c r="N3390" t="s">
        <v>3450</v>
      </c>
      <c r="O3390">
        <v>9</v>
      </c>
      <c r="P3390">
        <v>3</v>
      </c>
      <c r="Q3390" t="s">
        <v>18</v>
      </c>
      <c r="R3390" t="s">
        <v>8304</v>
      </c>
      <c r="S3390">
        <v>8.7899999999999991</v>
      </c>
      <c r="T3390">
        <v>18</v>
      </c>
      <c r="U3390" t="s">
        <v>33</v>
      </c>
      <c r="V3390" s="2">
        <v>42875</v>
      </c>
      <c r="W3390" t="s">
        <v>20</v>
      </c>
      <c r="X3390" t="s">
        <v>761</v>
      </c>
      <c r="Y3390" t="s">
        <v>119</v>
      </c>
    </row>
    <row r="3391" spans="1:25" hidden="1" x14ac:dyDescent="0.35">
      <c r="A3391">
        <v>7</v>
      </c>
      <c r="B3391" t="s">
        <v>25</v>
      </c>
      <c r="C3391">
        <v>6</v>
      </c>
      <c r="D3391" t="s">
        <v>26</v>
      </c>
      <c r="E3391" t="s">
        <v>827</v>
      </c>
      <c r="F3391" t="s">
        <v>13</v>
      </c>
      <c r="G3391" t="s">
        <v>5217</v>
      </c>
      <c r="H3391" s="1">
        <v>0</v>
      </c>
      <c r="I3391" s="2">
        <v>43058</v>
      </c>
      <c r="J3391" t="s">
        <v>6594</v>
      </c>
      <c r="K3391" t="s">
        <v>30</v>
      </c>
      <c r="L3391">
        <v>89115</v>
      </c>
      <c r="M3391">
        <v>858</v>
      </c>
      <c r="N3391" t="s">
        <v>4413</v>
      </c>
      <c r="O3391">
        <v>8</v>
      </c>
      <c r="P3391">
        <v>4</v>
      </c>
      <c r="Q3391" t="s">
        <v>32</v>
      </c>
      <c r="R3391" t="s">
        <v>8304</v>
      </c>
      <c r="S3391">
        <v>8.39</v>
      </c>
      <c r="T3391">
        <v>31</v>
      </c>
      <c r="U3391" t="s">
        <v>33</v>
      </c>
      <c r="V3391" s="2">
        <v>43065</v>
      </c>
      <c r="W3391" t="s">
        <v>39</v>
      </c>
      <c r="X3391" t="s">
        <v>831</v>
      </c>
      <c r="Y3391" t="s">
        <v>56</v>
      </c>
    </row>
    <row r="3392" spans="1:25" hidden="1" x14ac:dyDescent="0.35">
      <c r="A3392">
        <v>5</v>
      </c>
      <c r="B3392" t="s">
        <v>43</v>
      </c>
      <c r="C3392">
        <v>6</v>
      </c>
      <c r="D3392" t="s">
        <v>11</v>
      </c>
      <c r="E3392" t="s">
        <v>1556</v>
      </c>
      <c r="F3392" t="s">
        <v>13</v>
      </c>
      <c r="G3392" t="s">
        <v>5335</v>
      </c>
      <c r="H3392" s="1">
        <v>0.1</v>
      </c>
      <c r="I3392" s="2">
        <v>42891</v>
      </c>
      <c r="J3392" t="s">
        <v>5624</v>
      </c>
      <c r="K3392" t="s">
        <v>102</v>
      </c>
      <c r="L3392">
        <v>14215</v>
      </c>
      <c r="M3392">
        <v>836</v>
      </c>
      <c r="N3392" t="s">
        <v>1150</v>
      </c>
      <c r="O3392">
        <v>169</v>
      </c>
      <c r="P3392">
        <v>9</v>
      </c>
      <c r="Q3392" t="s">
        <v>104</v>
      </c>
      <c r="R3392" t="s">
        <v>8304</v>
      </c>
      <c r="S3392">
        <v>169.18</v>
      </c>
      <c r="T3392">
        <v>1523</v>
      </c>
      <c r="U3392" t="s">
        <v>33</v>
      </c>
      <c r="V3392" s="2">
        <v>42896</v>
      </c>
      <c r="W3392" t="s">
        <v>39</v>
      </c>
      <c r="X3392" t="s">
        <v>175</v>
      </c>
      <c r="Y3392" t="s">
        <v>24</v>
      </c>
    </row>
    <row r="3393" spans="1:25" hidden="1" x14ac:dyDescent="0.35">
      <c r="A3393">
        <v>4</v>
      </c>
      <c r="B3393" t="s">
        <v>43</v>
      </c>
      <c r="C3393">
        <v>6</v>
      </c>
      <c r="D3393" t="s">
        <v>11</v>
      </c>
      <c r="E3393" t="s">
        <v>209</v>
      </c>
      <c r="F3393" t="s">
        <v>13</v>
      </c>
      <c r="G3393" t="s">
        <v>5712</v>
      </c>
      <c r="H3393" s="1">
        <v>0.2</v>
      </c>
      <c r="I3393" s="2">
        <v>43065</v>
      </c>
      <c r="J3393" t="s">
        <v>5713</v>
      </c>
      <c r="K3393" t="s">
        <v>16</v>
      </c>
      <c r="L3393">
        <v>38301</v>
      </c>
      <c r="M3393">
        <v>870</v>
      </c>
      <c r="N3393" t="s">
        <v>5546</v>
      </c>
      <c r="O3393">
        <v>190</v>
      </c>
      <c r="P3393">
        <v>11</v>
      </c>
      <c r="Q3393" t="s">
        <v>18</v>
      </c>
      <c r="R3393" t="s">
        <v>8304</v>
      </c>
      <c r="S3393">
        <v>190.43</v>
      </c>
      <c r="T3393">
        <v>692</v>
      </c>
      <c r="U3393" t="s">
        <v>33</v>
      </c>
      <c r="V3393" s="2">
        <v>43069</v>
      </c>
      <c r="W3393" t="s">
        <v>39</v>
      </c>
      <c r="X3393" t="s">
        <v>214</v>
      </c>
      <c r="Y3393" t="s">
        <v>47</v>
      </c>
    </row>
    <row r="3394" spans="1:25" hidden="1" x14ac:dyDescent="0.35">
      <c r="A3394">
        <v>5</v>
      </c>
      <c r="B3394" t="s">
        <v>43</v>
      </c>
      <c r="C3394">
        <v>6</v>
      </c>
      <c r="D3394" t="s">
        <v>11</v>
      </c>
      <c r="E3394" t="s">
        <v>99</v>
      </c>
      <c r="F3394" t="s">
        <v>13</v>
      </c>
      <c r="G3394" t="s">
        <v>7084</v>
      </c>
      <c r="H3394" s="1">
        <v>0.2</v>
      </c>
      <c r="I3394" s="2">
        <v>42830</v>
      </c>
      <c r="J3394" t="s">
        <v>7085</v>
      </c>
      <c r="K3394" t="s">
        <v>102</v>
      </c>
      <c r="L3394">
        <v>19143</v>
      </c>
      <c r="M3394">
        <v>485</v>
      </c>
      <c r="N3394" t="s">
        <v>2320</v>
      </c>
      <c r="O3394">
        <v>2</v>
      </c>
      <c r="P3394">
        <v>1</v>
      </c>
      <c r="Q3394" t="s">
        <v>104</v>
      </c>
      <c r="R3394" t="s">
        <v>8304</v>
      </c>
      <c r="S3394">
        <v>2.37</v>
      </c>
      <c r="T3394">
        <v>8</v>
      </c>
      <c r="U3394" t="s">
        <v>76</v>
      </c>
      <c r="V3394" s="2">
        <v>42835</v>
      </c>
      <c r="W3394" t="s">
        <v>39</v>
      </c>
      <c r="X3394" t="s">
        <v>105</v>
      </c>
      <c r="Y3394" t="s">
        <v>47</v>
      </c>
    </row>
    <row r="3395" spans="1:25" hidden="1" x14ac:dyDescent="0.35">
      <c r="A3395">
        <v>5</v>
      </c>
      <c r="B3395" t="s">
        <v>43</v>
      </c>
      <c r="C3395">
        <v>6</v>
      </c>
      <c r="D3395" t="s">
        <v>11</v>
      </c>
      <c r="E3395" t="s">
        <v>99</v>
      </c>
      <c r="F3395" t="s">
        <v>13</v>
      </c>
      <c r="G3395" t="s">
        <v>7084</v>
      </c>
      <c r="H3395" s="1">
        <v>0.2</v>
      </c>
      <c r="I3395" s="2">
        <v>42830</v>
      </c>
      <c r="J3395" t="s">
        <v>7085</v>
      </c>
      <c r="K3395" t="s">
        <v>102</v>
      </c>
      <c r="L3395">
        <v>19143</v>
      </c>
      <c r="M3395">
        <v>1536</v>
      </c>
      <c r="N3395" t="s">
        <v>1631</v>
      </c>
      <c r="O3395">
        <v>-68</v>
      </c>
      <c r="P3395">
        <v>4</v>
      </c>
      <c r="Q3395" t="s">
        <v>104</v>
      </c>
      <c r="R3395" t="s">
        <v>8304</v>
      </c>
      <c r="S3395">
        <v>-68.39</v>
      </c>
      <c r="T3395">
        <v>547</v>
      </c>
      <c r="U3395" t="s">
        <v>76</v>
      </c>
      <c r="V3395" s="2">
        <v>42835</v>
      </c>
      <c r="W3395" t="s">
        <v>39</v>
      </c>
      <c r="X3395" t="s">
        <v>105</v>
      </c>
      <c r="Y3395" t="s">
        <v>47</v>
      </c>
    </row>
    <row r="3396" spans="1:25" hidden="1" x14ac:dyDescent="0.35">
      <c r="A3396">
        <v>5</v>
      </c>
      <c r="B3396" t="s">
        <v>43</v>
      </c>
      <c r="C3396">
        <v>6</v>
      </c>
      <c r="D3396" t="s">
        <v>11</v>
      </c>
      <c r="E3396" t="s">
        <v>99</v>
      </c>
      <c r="F3396" t="s">
        <v>13</v>
      </c>
      <c r="G3396" t="s">
        <v>7084</v>
      </c>
      <c r="H3396" s="1">
        <v>0.5</v>
      </c>
      <c r="I3396" s="2">
        <v>42830</v>
      </c>
      <c r="J3396" t="s">
        <v>7085</v>
      </c>
      <c r="K3396" t="s">
        <v>102</v>
      </c>
      <c r="L3396">
        <v>19143</v>
      </c>
      <c r="M3396">
        <v>384</v>
      </c>
      <c r="N3396" t="s">
        <v>1484</v>
      </c>
      <c r="O3396">
        <v>-211</v>
      </c>
      <c r="P3396">
        <v>5</v>
      </c>
      <c r="Q3396" t="s">
        <v>104</v>
      </c>
      <c r="R3396" t="s">
        <v>8304</v>
      </c>
      <c r="S3396">
        <v>-211.47</v>
      </c>
      <c r="T3396">
        <v>352</v>
      </c>
      <c r="U3396" t="s">
        <v>76</v>
      </c>
      <c r="V3396" s="2">
        <v>42835</v>
      </c>
      <c r="W3396" t="s">
        <v>39</v>
      </c>
      <c r="X3396" t="s">
        <v>105</v>
      </c>
      <c r="Y3396" t="s">
        <v>22</v>
      </c>
    </row>
    <row r="3397" spans="1:25" hidden="1" x14ac:dyDescent="0.35">
      <c r="A3397">
        <v>5</v>
      </c>
      <c r="B3397" t="s">
        <v>43</v>
      </c>
      <c r="C3397">
        <v>6</v>
      </c>
      <c r="D3397" t="s">
        <v>26</v>
      </c>
      <c r="E3397" t="s">
        <v>99</v>
      </c>
      <c r="F3397" t="s">
        <v>13</v>
      </c>
      <c r="G3397" t="s">
        <v>7084</v>
      </c>
      <c r="H3397" s="1">
        <v>0.2</v>
      </c>
      <c r="I3397" s="2">
        <v>42830</v>
      </c>
      <c r="J3397" t="s">
        <v>7085</v>
      </c>
      <c r="K3397" t="s">
        <v>102</v>
      </c>
      <c r="L3397">
        <v>19143</v>
      </c>
      <c r="M3397">
        <v>644</v>
      </c>
      <c r="N3397" t="s">
        <v>2961</v>
      </c>
      <c r="O3397">
        <v>21</v>
      </c>
      <c r="P3397">
        <v>4</v>
      </c>
      <c r="Q3397" t="s">
        <v>104</v>
      </c>
      <c r="R3397" t="s">
        <v>8304</v>
      </c>
      <c r="S3397">
        <v>21.14</v>
      </c>
      <c r="T3397">
        <v>564</v>
      </c>
      <c r="U3397" t="s">
        <v>76</v>
      </c>
      <c r="V3397" s="2">
        <v>42835</v>
      </c>
      <c r="W3397" t="s">
        <v>39</v>
      </c>
      <c r="X3397" t="s">
        <v>105</v>
      </c>
      <c r="Y3397" t="s">
        <v>42</v>
      </c>
    </row>
    <row r="3398" spans="1:25" hidden="1" x14ac:dyDescent="0.35">
      <c r="A3398">
        <v>5</v>
      </c>
      <c r="B3398" t="s">
        <v>43</v>
      </c>
      <c r="C3398">
        <v>6</v>
      </c>
      <c r="D3398" t="s">
        <v>26</v>
      </c>
      <c r="E3398" t="s">
        <v>99</v>
      </c>
      <c r="F3398" t="s">
        <v>13</v>
      </c>
      <c r="G3398" t="s">
        <v>7084</v>
      </c>
      <c r="H3398" s="1">
        <v>0.2</v>
      </c>
      <c r="I3398" s="2">
        <v>42830</v>
      </c>
      <c r="J3398" t="s">
        <v>7085</v>
      </c>
      <c r="K3398" t="s">
        <v>102</v>
      </c>
      <c r="L3398">
        <v>19143</v>
      </c>
      <c r="M3398">
        <v>334</v>
      </c>
      <c r="N3398" t="s">
        <v>4064</v>
      </c>
      <c r="O3398">
        <v>18</v>
      </c>
      <c r="P3398">
        <v>7</v>
      </c>
      <c r="Q3398" t="s">
        <v>104</v>
      </c>
      <c r="R3398" t="s">
        <v>8304</v>
      </c>
      <c r="S3398">
        <v>18.399999999999999</v>
      </c>
      <c r="T3398">
        <v>98</v>
      </c>
      <c r="U3398" t="s">
        <v>76</v>
      </c>
      <c r="V3398" s="2">
        <v>42835</v>
      </c>
      <c r="W3398" t="s">
        <v>39</v>
      </c>
      <c r="X3398" t="s">
        <v>105</v>
      </c>
      <c r="Y3398" t="s">
        <v>56</v>
      </c>
    </row>
    <row r="3399" spans="1:25" hidden="1" x14ac:dyDescent="0.35">
      <c r="A3399">
        <v>5</v>
      </c>
      <c r="B3399" t="s">
        <v>43</v>
      </c>
      <c r="C3399">
        <v>6</v>
      </c>
      <c r="D3399" t="s">
        <v>26</v>
      </c>
      <c r="E3399" t="s">
        <v>99</v>
      </c>
      <c r="F3399" t="s">
        <v>13</v>
      </c>
      <c r="G3399" t="s">
        <v>7084</v>
      </c>
      <c r="H3399" s="1">
        <v>0.7</v>
      </c>
      <c r="I3399" s="2">
        <v>42830</v>
      </c>
      <c r="J3399" t="s">
        <v>7085</v>
      </c>
      <c r="K3399" t="s">
        <v>102</v>
      </c>
      <c r="L3399">
        <v>19143</v>
      </c>
      <c r="M3399">
        <v>415</v>
      </c>
      <c r="N3399" t="s">
        <v>4644</v>
      </c>
      <c r="O3399">
        <v>-7</v>
      </c>
      <c r="P3399">
        <v>4</v>
      </c>
      <c r="Q3399" t="s">
        <v>104</v>
      </c>
      <c r="R3399" t="s">
        <v>8304</v>
      </c>
      <c r="S3399">
        <v>-6.95</v>
      </c>
      <c r="T3399">
        <v>10</v>
      </c>
      <c r="U3399" t="s">
        <v>76</v>
      </c>
      <c r="V3399" s="2">
        <v>42835</v>
      </c>
      <c r="W3399" t="s">
        <v>39</v>
      </c>
      <c r="X3399" t="s">
        <v>105</v>
      </c>
      <c r="Y3399" t="s">
        <v>54</v>
      </c>
    </row>
    <row r="3400" spans="1:25" hidden="1" x14ac:dyDescent="0.35">
      <c r="A3400">
        <v>5</v>
      </c>
      <c r="B3400" t="s">
        <v>43</v>
      </c>
      <c r="C3400">
        <v>6</v>
      </c>
      <c r="D3400" t="s">
        <v>50</v>
      </c>
      <c r="E3400" t="s">
        <v>99</v>
      </c>
      <c r="F3400" t="s">
        <v>13</v>
      </c>
      <c r="G3400" t="s">
        <v>7084</v>
      </c>
      <c r="H3400" s="1">
        <v>0.4</v>
      </c>
      <c r="I3400" s="2">
        <v>42830</v>
      </c>
      <c r="J3400" t="s">
        <v>7085</v>
      </c>
      <c r="K3400" t="s">
        <v>102</v>
      </c>
      <c r="L3400">
        <v>19143</v>
      </c>
      <c r="M3400">
        <v>1486</v>
      </c>
      <c r="N3400" t="s">
        <v>291</v>
      </c>
      <c r="O3400">
        <v>-10</v>
      </c>
      <c r="P3400">
        <v>2</v>
      </c>
      <c r="Q3400" t="s">
        <v>104</v>
      </c>
      <c r="R3400" t="s">
        <v>8304</v>
      </c>
      <c r="S3400">
        <v>-9.8000000000000007</v>
      </c>
      <c r="T3400">
        <v>42</v>
      </c>
      <c r="U3400" t="s">
        <v>76</v>
      </c>
      <c r="V3400" s="2">
        <v>42835</v>
      </c>
      <c r="W3400" t="s">
        <v>39</v>
      </c>
      <c r="X3400" t="s">
        <v>105</v>
      </c>
      <c r="Y3400" t="s">
        <v>52</v>
      </c>
    </row>
    <row r="3401" spans="1:25" hidden="1" x14ac:dyDescent="0.35">
      <c r="A3401">
        <v>5</v>
      </c>
      <c r="B3401" t="s">
        <v>43</v>
      </c>
      <c r="C3401">
        <v>6</v>
      </c>
      <c r="D3401" t="s">
        <v>50</v>
      </c>
      <c r="E3401" t="s">
        <v>99</v>
      </c>
      <c r="F3401" t="s">
        <v>13</v>
      </c>
      <c r="G3401" t="s">
        <v>7084</v>
      </c>
      <c r="H3401" s="1">
        <v>0.4</v>
      </c>
      <c r="I3401" s="2">
        <v>42830</v>
      </c>
      <c r="J3401" t="s">
        <v>7085</v>
      </c>
      <c r="K3401" t="s">
        <v>102</v>
      </c>
      <c r="L3401">
        <v>19143</v>
      </c>
      <c r="M3401">
        <v>478</v>
      </c>
      <c r="N3401" t="s">
        <v>1153</v>
      </c>
      <c r="O3401">
        <v>-3</v>
      </c>
      <c r="P3401">
        <v>5</v>
      </c>
      <c r="Q3401" t="s">
        <v>104</v>
      </c>
      <c r="R3401" t="s">
        <v>8304</v>
      </c>
      <c r="S3401">
        <v>-3.22</v>
      </c>
      <c r="T3401">
        <v>15</v>
      </c>
      <c r="U3401" t="s">
        <v>76</v>
      </c>
      <c r="V3401" s="2">
        <v>42835</v>
      </c>
      <c r="W3401" t="s">
        <v>39</v>
      </c>
      <c r="X3401" t="s">
        <v>105</v>
      </c>
      <c r="Y3401" t="s">
        <v>52</v>
      </c>
    </row>
    <row r="3402" spans="1:25" x14ac:dyDescent="0.35">
      <c r="A3402">
        <v>2</v>
      </c>
      <c r="B3402" t="s">
        <v>43</v>
      </c>
      <c r="C3402">
        <v>3</v>
      </c>
      <c r="D3402" t="s">
        <v>26</v>
      </c>
      <c r="E3402" t="s">
        <v>88</v>
      </c>
      <c r="F3402" t="s">
        <v>13</v>
      </c>
      <c r="G3402" t="s">
        <v>6844</v>
      </c>
      <c r="H3402" s="1">
        <v>0</v>
      </c>
      <c r="I3402" s="2">
        <v>43005</v>
      </c>
      <c r="J3402" t="s">
        <v>7369</v>
      </c>
      <c r="K3402" t="s">
        <v>30</v>
      </c>
      <c r="L3402">
        <v>94110</v>
      </c>
      <c r="M3402">
        <v>1268</v>
      </c>
      <c r="N3402" t="s">
        <v>468</v>
      </c>
      <c r="O3402">
        <v>4</v>
      </c>
      <c r="P3402">
        <v>1</v>
      </c>
      <c r="Q3402" t="s">
        <v>32</v>
      </c>
      <c r="R3402" t="s">
        <v>8304</v>
      </c>
      <c r="S3402">
        <v>4.34</v>
      </c>
      <c r="T3402">
        <v>16</v>
      </c>
      <c r="U3402" t="s">
        <v>76</v>
      </c>
      <c r="V3402" s="2">
        <v>43007</v>
      </c>
      <c r="W3402" t="s">
        <v>20</v>
      </c>
      <c r="X3402" t="s">
        <v>34</v>
      </c>
      <c r="Y3402" t="s">
        <v>42</v>
      </c>
    </row>
    <row r="3403" spans="1:25" x14ac:dyDescent="0.35">
      <c r="A3403">
        <v>2</v>
      </c>
      <c r="B3403" t="s">
        <v>43</v>
      </c>
      <c r="C3403">
        <v>3</v>
      </c>
      <c r="D3403" t="s">
        <v>26</v>
      </c>
      <c r="E3403" t="s">
        <v>88</v>
      </c>
      <c r="F3403" t="s">
        <v>13</v>
      </c>
      <c r="G3403" t="s">
        <v>6844</v>
      </c>
      <c r="H3403" s="1">
        <v>0</v>
      </c>
      <c r="I3403" s="2">
        <v>43005</v>
      </c>
      <c r="J3403" t="s">
        <v>7369</v>
      </c>
      <c r="K3403" t="s">
        <v>30</v>
      </c>
      <c r="L3403">
        <v>94110</v>
      </c>
      <c r="M3403">
        <v>1831</v>
      </c>
      <c r="N3403" t="s">
        <v>1131</v>
      </c>
      <c r="O3403">
        <v>6</v>
      </c>
      <c r="P3403">
        <v>2</v>
      </c>
      <c r="Q3403" t="s">
        <v>32</v>
      </c>
      <c r="R3403" t="s">
        <v>8304</v>
      </c>
      <c r="S3403">
        <v>6.22</v>
      </c>
      <c r="T3403">
        <v>13</v>
      </c>
      <c r="U3403" t="s">
        <v>76</v>
      </c>
      <c r="V3403" s="2">
        <v>43007</v>
      </c>
      <c r="W3403" t="s">
        <v>20</v>
      </c>
      <c r="X3403" t="s">
        <v>34</v>
      </c>
      <c r="Y3403" t="s">
        <v>64</v>
      </c>
    </row>
    <row r="3404" spans="1:25" x14ac:dyDescent="0.35">
      <c r="A3404">
        <v>2</v>
      </c>
      <c r="B3404" t="s">
        <v>43</v>
      </c>
      <c r="C3404">
        <v>3</v>
      </c>
      <c r="D3404" t="s">
        <v>26</v>
      </c>
      <c r="E3404" t="s">
        <v>88</v>
      </c>
      <c r="F3404" t="s">
        <v>13</v>
      </c>
      <c r="G3404" t="s">
        <v>6844</v>
      </c>
      <c r="H3404" s="1">
        <v>0</v>
      </c>
      <c r="I3404" s="2">
        <v>43005</v>
      </c>
      <c r="J3404" t="s">
        <v>7369</v>
      </c>
      <c r="K3404" t="s">
        <v>30</v>
      </c>
      <c r="L3404">
        <v>94110</v>
      </c>
      <c r="M3404">
        <v>1709</v>
      </c>
      <c r="N3404" t="s">
        <v>345</v>
      </c>
      <c r="O3404">
        <v>73</v>
      </c>
      <c r="P3404">
        <v>3</v>
      </c>
      <c r="Q3404" t="s">
        <v>32</v>
      </c>
      <c r="R3404" t="s">
        <v>8304</v>
      </c>
      <c r="S3404">
        <v>73.41</v>
      </c>
      <c r="T3404">
        <v>147</v>
      </c>
      <c r="U3404" t="s">
        <v>76</v>
      </c>
      <c r="V3404" s="2">
        <v>43007</v>
      </c>
      <c r="W3404" t="s">
        <v>20</v>
      </c>
      <c r="X3404" t="s">
        <v>34</v>
      </c>
      <c r="Y3404" t="s">
        <v>64</v>
      </c>
    </row>
    <row r="3405" spans="1:25" hidden="1" x14ac:dyDescent="0.35">
      <c r="A3405">
        <v>4</v>
      </c>
      <c r="B3405" t="s">
        <v>43</v>
      </c>
      <c r="C3405">
        <v>6</v>
      </c>
      <c r="D3405" t="s">
        <v>26</v>
      </c>
      <c r="E3405" t="s">
        <v>99</v>
      </c>
      <c r="F3405" t="s">
        <v>13</v>
      </c>
      <c r="G3405" t="s">
        <v>867</v>
      </c>
      <c r="H3405" s="1">
        <v>0.2</v>
      </c>
      <c r="I3405" s="2">
        <v>42902</v>
      </c>
      <c r="J3405" t="s">
        <v>4175</v>
      </c>
      <c r="K3405" t="s">
        <v>102</v>
      </c>
      <c r="L3405">
        <v>19134</v>
      </c>
      <c r="M3405">
        <v>1255</v>
      </c>
      <c r="N3405" t="s">
        <v>3671</v>
      </c>
      <c r="O3405">
        <v>2</v>
      </c>
      <c r="P3405">
        <v>2</v>
      </c>
      <c r="Q3405" t="s">
        <v>104</v>
      </c>
      <c r="R3405" t="s">
        <v>8304</v>
      </c>
      <c r="S3405">
        <v>2.17</v>
      </c>
      <c r="T3405">
        <v>6</v>
      </c>
      <c r="U3405" t="s">
        <v>19</v>
      </c>
      <c r="V3405" s="2">
        <v>42906</v>
      </c>
      <c r="W3405" t="s">
        <v>39</v>
      </c>
      <c r="X3405" t="s">
        <v>105</v>
      </c>
      <c r="Y3405" t="s">
        <v>119</v>
      </c>
    </row>
    <row r="3406" spans="1:25" hidden="1" x14ac:dyDescent="0.35">
      <c r="A3406">
        <v>4</v>
      </c>
      <c r="B3406" t="s">
        <v>25</v>
      </c>
      <c r="C3406">
        <v>3</v>
      </c>
      <c r="D3406" t="s">
        <v>26</v>
      </c>
      <c r="E3406" t="s">
        <v>99</v>
      </c>
      <c r="F3406" t="s">
        <v>13</v>
      </c>
      <c r="G3406" t="s">
        <v>2632</v>
      </c>
      <c r="H3406" s="1">
        <v>0.2</v>
      </c>
      <c r="I3406" s="2">
        <v>42820</v>
      </c>
      <c r="J3406" t="s">
        <v>3519</v>
      </c>
      <c r="K3406" t="s">
        <v>102</v>
      </c>
      <c r="L3406">
        <v>19140</v>
      </c>
      <c r="M3406">
        <v>1477</v>
      </c>
      <c r="N3406" t="s">
        <v>389</v>
      </c>
      <c r="O3406">
        <v>13</v>
      </c>
      <c r="P3406">
        <v>6</v>
      </c>
      <c r="Q3406" t="s">
        <v>104</v>
      </c>
      <c r="R3406" t="s">
        <v>8304</v>
      </c>
      <c r="S3406">
        <v>12.51</v>
      </c>
      <c r="T3406">
        <v>40</v>
      </c>
      <c r="U3406" t="s">
        <v>19</v>
      </c>
      <c r="V3406" s="2">
        <v>42824</v>
      </c>
      <c r="W3406" t="s">
        <v>20</v>
      </c>
      <c r="X3406" t="s">
        <v>105</v>
      </c>
      <c r="Y3406" t="s">
        <v>64</v>
      </c>
    </row>
    <row r="3407" spans="1:25" hidden="1" x14ac:dyDescent="0.35">
      <c r="A3407">
        <v>4</v>
      </c>
      <c r="B3407" t="s">
        <v>25</v>
      </c>
      <c r="C3407">
        <v>3</v>
      </c>
      <c r="D3407" t="s">
        <v>50</v>
      </c>
      <c r="E3407" t="s">
        <v>99</v>
      </c>
      <c r="F3407" t="s">
        <v>13</v>
      </c>
      <c r="G3407" t="s">
        <v>2632</v>
      </c>
      <c r="H3407" s="1">
        <v>0.2</v>
      </c>
      <c r="I3407" s="2">
        <v>42820</v>
      </c>
      <c r="J3407" t="s">
        <v>3519</v>
      </c>
      <c r="K3407" t="s">
        <v>102</v>
      </c>
      <c r="L3407">
        <v>19140</v>
      </c>
      <c r="M3407">
        <v>1606</v>
      </c>
      <c r="N3407" t="s">
        <v>189</v>
      </c>
      <c r="O3407">
        <v>5</v>
      </c>
      <c r="P3407">
        <v>3</v>
      </c>
      <c r="Q3407" t="s">
        <v>104</v>
      </c>
      <c r="R3407" t="s">
        <v>8304</v>
      </c>
      <c r="S3407">
        <v>5.03</v>
      </c>
      <c r="T3407">
        <v>17</v>
      </c>
      <c r="U3407" t="s">
        <v>19</v>
      </c>
      <c r="V3407" s="2">
        <v>42824</v>
      </c>
      <c r="W3407" t="s">
        <v>20</v>
      </c>
      <c r="X3407" t="s">
        <v>105</v>
      </c>
      <c r="Y3407" t="s">
        <v>113</v>
      </c>
    </row>
    <row r="3408" spans="1:25" x14ac:dyDescent="0.35">
      <c r="A3408">
        <v>5</v>
      </c>
      <c r="B3408" t="s">
        <v>43</v>
      </c>
      <c r="C3408">
        <v>6</v>
      </c>
      <c r="D3408" t="s">
        <v>26</v>
      </c>
      <c r="E3408" t="s">
        <v>347</v>
      </c>
      <c r="F3408" t="s">
        <v>13</v>
      </c>
      <c r="G3408" t="s">
        <v>2067</v>
      </c>
      <c r="H3408" s="1">
        <v>0</v>
      </c>
      <c r="I3408" s="2">
        <v>42808</v>
      </c>
      <c r="J3408" t="s">
        <v>4543</v>
      </c>
      <c r="K3408" t="s">
        <v>30</v>
      </c>
      <c r="L3408">
        <v>95661</v>
      </c>
      <c r="M3408">
        <v>1828</v>
      </c>
      <c r="N3408" t="s">
        <v>655</v>
      </c>
      <c r="O3408">
        <v>9</v>
      </c>
      <c r="P3408">
        <v>3</v>
      </c>
      <c r="Q3408" t="s">
        <v>32</v>
      </c>
      <c r="R3408" t="s">
        <v>8304</v>
      </c>
      <c r="S3408">
        <v>9.33</v>
      </c>
      <c r="T3408">
        <v>19</v>
      </c>
      <c r="U3408" t="s">
        <v>19</v>
      </c>
      <c r="V3408" s="2">
        <v>42813</v>
      </c>
      <c r="W3408" t="s">
        <v>39</v>
      </c>
      <c r="X3408" t="s">
        <v>34</v>
      </c>
      <c r="Y3408" t="s">
        <v>64</v>
      </c>
    </row>
    <row r="3409" spans="1:25" hidden="1" x14ac:dyDescent="0.35">
      <c r="A3409">
        <v>5</v>
      </c>
      <c r="B3409" t="s">
        <v>43</v>
      </c>
      <c r="C3409">
        <v>6</v>
      </c>
      <c r="D3409" t="s">
        <v>26</v>
      </c>
      <c r="E3409" t="s">
        <v>4264</v>
      </c>
      <c r="F3409" t="s">
        <v>13</v>
      </c>
      <c r="G3409" t="s">
        <v>1098</v>
      </c>
      <c r="H3409" s="1">
        <v>0</v>
      </c>
      <c r="I3409" s="2">
        <v>42994</v>
      </c>
      <c r="J3409" t="s">
        <v>4308</v>
      </c>
      <c r="K3409" t="s">
        <v>16</v>
      </c>
      <c r="L3409">
        <v>23602</v>
      </c>
      <c r="M3409">
        <v>1501</v>
      </c>
      <c r="N3409" t="s">
        <v>412</v>
      </c>
      <c r="O3409">
        <v>15</v>
      </c>
      <c r="P3409">
        <v>4</v>
      </c>
      <c r="Q3409" t="s">
        <v>18</v>
      </c>
      <c r="R3409" t="s">
        <v>8304</v>
      </c>
      <c r="S3409">
        <v>14.63</v>
      </c>
      <c r="T3409">
        <v>31</v>
      </c>
      <c r="U3409" t="s">
        <v>19</v>
      </c>
      <c r="V3409" s="2">
        <v>42999</v>
      </c>
      <c r="W3409" t="s">
        <v>39</v>
      </c>
      <c r="X3409" t="s">
        <v>205</v>
      </c>
      <c r="Y3409" t="s">
        <v>119</v>
      </c>
    </row>
    <row r="3410" spans="1:25" x14ac:dyDescent="0.35">
      <c r="A3410">
        <v>5</v>
      </c>
      <c r="B3410" t="s">
        <v>43</v>
      </c>
      <c r="C3410">
        <v>6</v>
      </c>
      <c r="D3410" t="s">
        <v>11</v>
      </c>
      <c r="E3410" t="s">
        <v>27</v>
      </c>
      <c r="F3410" t="s">
        <v>13</v>
      </c>
      <c r="G3410" t="s">
        <v>5251</v>
      </c>
      <c r="H3410" s="1">
        <v>0</v>
      </c>
      <c r="I3410" s="2">
        <v>42996</v>
      </c>
      <c r="J3410" t="s">
        <v>5721</v>
      </c>
      <c r="K3410" t="s">
        <v>30</v>
      </c>
      <c r="L3410">
        <v>90049</v>
      </c>
      <c r="M3410">
        <v>108</v>
      </c>
      <c r="N3410" t="s">
        <v>2618</v>
      </c>
      <c r="O3410">
        <v>10</v>
      </c>
      <c r="P3410">
        <v>2</v>
      </c>
      <c r="Q3410" t="s">
        <v>32</v>
      </c>
      <c r="R3410" t="s">
        <v>8304</v>
      </c>
      <c r="S3410">
        <v>10.25</v>
      </c>
      <c r="T3410">
        <v>24</v>
      </c>
      <c r="U3410" t="s">
        <v>33</v>
      </c>
      <c r="V3410" s="2">
        <v>43001</v>
      </c>
      <c r="W3410" t="s">
        <v>39</v>
      </c>
      <c r="X3410" t="s">
        <v>34</v>
      </c>
      <c r="Y3410" t="s">
        <v>47</v>
      </c>
    </row>
    <row r="3411" spans="1:25" x14ac:dyDescent="0.35">
      <c r="A3411">
        <v>5</v>
      </c>
      <c r="B3411" t="s">
        <v>43</v>
      </c>
      <c r="C3411">
        <v>6</v>
      </c>
      <c r="D3411" t="s">
        <v>26</v>
      </c>
      <c r="E3411" t="s">
        <v>27</v>
      </c>
      <c r="F3411" t="s">
        <v>13</v>
      </c>
      <c r="G3411" t="s">
        <v>5251</v>
      </c>
      <c r="H3411" s="1">
        <v>0</v>
      </c>
      <c r="I3411" s="2">
        <v>42996</v>
      </c>
      <c r="J3411" t="s">
        <v>5721</v>
      </c>
      <c r="K3411" t="s">
        <v>30</v>
      </c>
      <c r="L3411">
        <v>90049</v>
      </c>
      <c r="M3411">
        <v>1326</v>
      </c>
      <c r="N3411" t="s">
        <v>603</v>
      </c>
      <c r="O3411">
        <v>5</v>
      </c>
      <c r="P3411">
        <v>2</v>
      </c>
      <c r="Q3411" t="s">
        <v>32</v>
      </c>
      <c r="R3411" t="s">
        <v>8304</v>
      </c>
      <c r="S3411">
        <v>5.49</v>
      </c>
      <c r="T3411">
        <v>12</v>
      </c>
      <c r="U3411" t="s">
        <v>33</v>
      </c>
      <c r="V3411" s="2">
        <v>43001</v>
      </c>
      <c r="W3411" t="s">
        <v>39</v>
      </c>
      <c r="X3411" t="s">
        <v>34</v>
      </c>
      <c r="Y3411" t="s">
        <v>49</v>
      </c>
    </row>
    <row r="3412" spans="1:25" x14ac:dyDescent="0.35">
      <c r="A3412">
        <v>5</v>
      </c>
      <c r="B3412" t="s">
        <v>43</v>
      </c>
      <c r="C3412">
        <v>6</v>
      </c>
      <c r="D3412" t="s">
        <v>26</v>
      </c>
      <c r="E3412" t="s">
        <v>27</v>
      </c>
      <c r="F3412" t="s">
        <v>13</v>
      </c>
      <c r="G3412" t="s">
        <v>5251</v>
      </c>
      <c r="H3412" s="1">
        <v>0</v>
      </c>
      <c r="I3412" s="2">
        <v>42996</v>
      </c>
      <c r="J3412" t="s">
        <v>5721</v>
      </c>
      <c r="K3412" t="s">
        <v>30</v>
      </c>
      <c r="L3412">
        <v>90049</v>
      </c>
      <c r="M3412">
        <v>597</v>
      </c>
      <c r="N3412" t="s">
        <v>8264</v>
      </c>
      <c r="O3412">
        <v>5</v>
      </c>
      <c r="P3412">
        <v>2</v>
      </c>
      <c r="Q3412" t="s">
        <v>32</v>
      </c>
      <c r="R3412" t="s">
        <v>8304</v>
      </c>
      <c r="S3412">
        <v>5.07</v>
      </c>
      <c r="T3412">
        <v>17</v>
      </c>
      <c r="U3412" t="s">
        <v>33</v>
      </c>
      <c r="V3412" s="2">
        <v>43001</v>
      </c>
      <c r="W3412" t="s">
        <v>39</v>
      </c>
      <c r="X3412" t="s">
        <v>34</v>
      </c>
      <c r="Y3412" t="s">
        <v>356</v>
      </c>
    </row>
    <row r="3413" spans="1:25" hidden="1" x14ac:dyDescent="0.35">
      <c r="A3413">
        <v>5</v>
      </c>
      <c r="B3413" t="s">
        <v>25</v>
      </c>
      <c r="C3413">
        <v>3</v>
      </c>
      <c r="D3413" t="s">
        <v>11</v>
      </c>
      <c r="E3413" t="s">
        <v>1241</v>
      </c>
      <c r="F3413" t="s">
        <v>13</v>
      </c>
      <c r="G3413" t="s">
        <v>1242</v>
      </c>
      <c r="H3413" s="1">
        <v>0</v>
      </c>
      <c r="I3413" s="2">
        <v>43012</v>
      </c>
      <c r="J3413" t="s">
        <v>1243</v>
      </c>
      <c r="K3413" t="s">
        <v>16</v>
      </c>
      <c r="L3413">
        <v>31088</v>
      </c>
      <c r="M3413">
        <v>1209</v>
      </c>
      <c r="N3413" t="s">
        <v>1244</v>
      </c>
      <c r="O3413">
        <v>43</v>
      </c>
      <c r="P3413">
        <v>3</v>
      </c>
      <c r="Q3413" t="s">
        <v>18</v>
      </c>
      <c r="R3413" t="s">
        <v>8304</v>
      </c>
      <c r="S3413">
        <v>43.22</v>
      </c>
      <c r="T3413">
        <v>393</v>
      </c>
      <c r="U3413" t="s">
        <v>33</v>
      </c>
      <c r="V3413" s="2">
        <v>43017</v>
      </c>
      <c r="W3413" t="s">
        <v>20</v>
      </c>
      <c r="X3413" t="s">
        <v>761</v>
      </c>
      <c r="Y3413" t="s">
        <v>24</v>
      </c>
    </row>
    <row r="3414" spans="1:25" hidden="1" x14ac:dyDescent="0.35">
      <c r="A3414">
        <v>3</v>
      </c>
      <c r="B3414" t="s">
        <v>25</v>
      </c>
      <c r="C3414">
        <v>1</v>
      </c>
      <c r="D3414" t="s">
        <v>11</v>
      </c>
      <c r="E3414" t="s">
        <v>122</v>
      </c>
      <c r="F3414" t="s">
        <v>13</v>
      </c>
      <c r="G3414" t="s">
        <v>6837</v>
      </c>
      <c r="H3414" s="1">
        <v>0.32</v>
      </c>
      <c r="I3414" s="2">
        <v>42813</v>
      </c>
      <c r="J3414" t="s">
        <v>6838</v>
      </c>
      <c r="K3414" t="s">
        <v>73</v>
      </c>
      <c r="L3414">
        <v>77041</v>
      </c>
      <c r="M3414">
        <v>384</v>
      </c>
      <c r="N3414" t="s">
        <v>1484</v>
      </c>
      <c r="O3414">
        <v>-68</v>
      </c>
      <c r="P3414">
        <v>4</v>
      </c>
      <c r="Q3414" t="s">
        <v>75</v>
      </c>
      <c r="R3414" t="s">
        <v>8304</v>
      </c>
      <c r="S3414">
        <v>-67.67</v>
      </c>
      <c r="T3414">
        <v>383</v>
      </c>
      <c r="U3414" t="s">
        <v>76</v>
      </c>
      <c r="V3414" s="2">
        <v>42816</v>
      </c>
      <c r="W3414" t="s">
        <v>130</v>
      </c>
      <c r="X3414" t="s">
        <v>77</v>
      </c>
      <c r="Y3414" t="s">
        <v>22</v>
      </c>
    </row>
    <row r="3415" spans="1:25" hidden="1" x14ac:dyDescent="0.35">
      <c r="A3415">
        <v>3</v>
      </c>
      <c r="B3415" t="s">
        <v>25</v>
      </c>
      <c r="C3415">
        <v>1</v>
      </c>
      <c r="D3415" t="s">
        <v>26</v>
      </c>
      <c r="E3415" t="s">
        <v>122</v>
      </c>
      <c r="F3415" t="s">
        <v>13</v>
      </c>
      <c r="G3415" t="s">
        <v>6837</v>
      </c>
      <c r="H3415" s="1">
        <v>0.2</v>
      </c>
      <c r="I3415" s="2">
        <v>42813</v>
      </c>
      <c r="J3415" t="s">
        <v>6838</v>
      </c>
      <c r="K3415" t="s">
        <v>73</v>
      </c>
      <c r="L3415">
        <v>77041</v>
      </c>
      <c r="M3415">
        <v>1712</v>
      </c>
      <c r="N3415" t="s">
        <v>4492</v>
      </c>
      <c r="O3415">
        <v>24</v>
      </c>
      <c r="P3415">
        <v>2</v>
      </c>
      <c r="Q3415" t="s">
        <v>75</v>
      </c>
      <c r="R3415" t="s">
        <v>8304</v>
      </c>
      <c r="S3415">
        <v>23.77</v>
      </c>
      <c r="T3415">
        <v>66</v>
      </c>
      <c r="U3415" t="s">
        <v>76</v>
      </c>
      <c r="V3415" s="2">
        <v>42816</v>
      </c>
      <c r="W3415" t="s">
        <v>130</v>
      </c>
      <c r="X3415" t="s">
        <v>77</v>
      </c>
      <c r="Y3415" t="s">
        <v>64</v>
      </c>
    </row>
    <row r="3416" spans="1:25" hidden="1" x14ac:dyDescent="0.35">
      <c r="A3416">
        <v>5</v>
      </c>
      <c r="B3416" t="s">
        <v>43</v>
      </c>
      <c r="C3416">
        <v>6</v>
      </c>
      <c r="D3416" t="s">
        <v>26</v>
      </c>
      <c r="E3416" t="s">
        <v>1832</v>
      </c>
      <c r="F3416" t="s">
        <v>13</v>
      </c>
      <c r="G3416" t="s">
        <v>1873</v>
      </c>
      <c r="H3416" s="1">
        <v>0</v>
      </c>
      <c r="I3416" s="2">
        <v>42988</v>
      </c>
      <c r="J3416" t="s">
        <v>3770</v>
      </c>
      <c r="K3416" t="s">
        <v>73</v>
      </c>
      <c r="L3416">
        <v>74133</v>
      </c>
      <c r="M3416">
        <v>1749</v>
      </c>
      <c r="N3416" t="s">
        <v>2873</v>
      </c>
      <c r="O3416">
        <v>7</v>
      </c>
      <c r="P3416">
        <v>3</v>
      </c>
      <c r="Q3416" t="s">
        <v>75</v>
      </c>
      <c r="R3416" t="s">
        <v>8304</v>
      </c>
      <c r="S3416">
        <v>7.02</v>
      </c>
      <c r="T3416">
        <v>15</v>
      </c>
      <c r="U3416" t="s">
        <v>19</v>
      </c>
      <c r="V3416" s="2">
        <v>42993</v>
      </c>
      <c r="W3416" t="s">
        <v>39</v>
      </c>
      <c r="X3416" t="s">
        <v>401</v>
      </c>
      <c r="Y3416" t="s">
        <v>64</v>
      </c>
    </row>
    <row r="3417" spans="1:25" x14ac:dyDescent="0.35">
      <c r="A3417">
        <v>4</v>
      </c>
      <c r="B3417" t="s">
        <v>43</v>
      </c>
      <c r="C3417">
        <v>6</v>
      </c>
      <c r="D3417" t="s">
        <v>11</v>
      </c>
      <c r="E3417" t="s">
        <v>572</v>
      </c>
      <c r="F3417" t="s">
        <v>13</v>
      </c>
      <c r="G3417" t="s">
        <v>2233</v>
      </c>
      <c r="H3417" s="1">
        <v>0</v>
      </c>
      <c r="I3417" s="2">
        <v>43041</v>
      </c>
      <c r="J3417" t="s">
        <v>2653</v>
      </c>
      <c r="K3417" t="s">
        <v>30</v>
      </c>
      <c r="L3417">
        <v>92105</v>
      </c>
      <c r="M3417">
        <v>469</v>
      </c>
      <c r="N3417" t="s">
        <v>2256</v>
      </c>
      <c r="O3417">
        <v>34</v>
      </c>
      <c r="P3417">
        <v>6</v>
      </c>
      <c r="Q3417" t="s">
        <v>32</v>
      </c>
      <c r="R3417" t="s">
        <v>8304</v>
      </c>
      <c r="S3417">
        <v>33.94</v>
      </c>
      <c r="T3417">
        <v>97</v>
      </c>
      <c r="U3417" t="s">
        <v>19</v>
      </c>
      <c r="V3417" s="2">
        <v>43045</v>
      </c>
      <c r="W3417" t="s">
        <v>39</v>
      </c>
      <c r="X3417" t="s">
        <v>34</v>
      </c>
      <c r="Y3417" t="s">
        <v>47</v>
      </c>
    </row>
    <row r="3418" spans="1:25" x14ac:dyDescent="0.35">
      <c r="A3418">
        <v>4</v>
      </c>
      <c r="B3418" t="s">
        <v>43</v>
      </c>
      <c r="C3418">
        <v>6</v>
      </c>
      <c r="D3418" t="s">
        <v>11</v>
      </c>
      <c r="E3418" t="s">
        <v>572</v>
      </c>
      <c r="F3418" t="s">
        <v>13</v>
      </c>
      <c r="G3418" t="s">
        <v>2233</v>
      </c>
      <c r="H3418" s="1">
        <v>0.15</v>
      </c>
      <c r="I3418" s="2">
        <v>43041</v>
      </c>
      <c r="J3418" t="s">
        <v>2653</v>
      </c>
      <c r="K3418" t="s">
        <v>30</v>
      </c>
      <c r="L3418">
        <v>92105</v>
      </c>
      <c r="M3418">
        <v>1228</v>
      </c>
      <c r="N3418" t="s">
        <v>8128</v>
      </c>
      <c r="O3418">
        <v>-30</v>
      </c>
      <c r="P3418">
        <v>3</v>
      </c>
      <c r="Q3418" t="s">
        <v>32</v>
      </c>
      <c r="R3418" t="s">
        <v>8304</v>
      </c>
      <c r="S3418">
        <v>-30.15</v>
      </c>
      <c r="T3418">
        <v>512</v>
      </c>
      <c r="U3418" t="s">
        <v>19</v>
      </c>
      <c r="V3418" s="2">
        <v>43045</v>
      </c>
      <c r="W3418" t="s">
        <v>39</v>
      </c>
      <c r="X3418" t="s">
        <v>34</v>
      </c>
      <c r="Y3418" t="s">
        <v>22</v>
      </c>
    </row>
    <row r="3419" spans="1:25" x14ac:dyDescent="0.35">
      <c r="A3419">
        <v>4</v>
      </c>
      <c r="B3419" t="s">
        <v>43</v>
      </c>
      <c r="C3419">
        <v>6</v>
      </c>
      <c r="D3419" t="s">
        <v>26</v>
      </c>
      <c r="E3419" t="s">
        <v>572</v>
      </c>
      <c r="F3419" t="s">
        <v>13</v>
      </c>
      <c r="G3419" t="s">
        <v>2233</v>
      </c>
      <c r="H3419" s="1">
        <v>0.2</v>
      </c>
      <c r="I3419" s="2">
        <v>43041</v>
      </c>
      <c r="J3419" t="s">
        <v>2653</v>
      </c>
      <c r="K3419" t="s">
        <v>30</v>
      </c>
      <c r="L3419">
        <v>92105</v>
      </c>
      <c r="M3419">
        <v>410</v>
      </c>
      <c r="N3419" t="s">
        <v>1368</v>
      </c>
      <c r="O3419">
        <v>4</v>
      </c>
      <c r="P3419">
        <v>3</v>
      </c>
      <c r="Q3419" t="s">
        <v>32</v>
      </c>
      <c r="R3419" t="s">
        <v>8304</v>
      </c>
      <c r="S3419">
        <v>4.18</v>
      </c>
      <c r="T3419">
        <v>12</v>
      </c>
      <c r="U3419" t="s">
        <v>19</v>
      </c>
      <c r="V3419" s="2">
        <v>43045</v>
      </c>
      <c r="W3419" t="s">
        <v>39</v>
      </c>
      <c r="X3419" t="s">
        <v>34</v>
      </c>
      <c r="Y3419" t="s">
        <v>54</v>
      </c>
    </row>
    <row r="3420" spans="1:25" x14ac:dyDescent="0.35">
      <c r="A3420">
        <v>4</v>
      </c>
      <c r="B3420" t="s">
        <v>43</v>
      </c>
      <c r="C3420">
        <v>6</v>
      </c>
      <c r="D3420" t="s">
        <v>26</v>
      </c>
      <c r="E3420" t="s">
        <v>572</v>
      </c>
      <c r="F3420" t="s">
        <v>13</v>
      </c>
      <c r="G3420" t="s">
        <v>2233</v>
      </c>
      <c r="H3420" s="1">
        <v>0.2</v>
      </c>
      <c r="I3420" s="2">
        <v>43041</v>
      </c>
      <c r="J3420" t="s">
        <v>2653</v>
      </c>
      <c r="K3420" t="s">
        <v>30</v>
      </c>
      <c r="L3420">
        <v>92105</v>
      </c>
      <c r="M3420">
        <v>700</v>
      </c>
      <c r="N3420" t="s">
        <v>717</v>
      </c>
      <c r="O3420">
        <v>41</v>
      </c>
      <c r="P3420">
        <v>7</v>
      </c>
      <c r="Q3420" t="s">
        <v>32</v>
      </c>
      <c r="R3420" t="s">
        <v>8304</v>
      </c>
      <c r="S3420">
        <v>41.12</v>
      </c>
      <c r="T3420">
        <v>117</v>
      </c>
      <c r="U3420" t="s">
        <v>19</v>
      </c>
      <c r="V3420" s="2">
        <v>43045</v>
      </c>
      <c r="W3420" t="s">
        <v>39</v>
      </c>
      <c r="X3420" t="s">
        <v>34</v>
      </c>
      <c r="Y3420" t="s">
        <v>54</v>
      </c>
    </row>
    <row r="3421" spans="1:25" hidden="1" x14ac:dyDescent="0.35">
      <c r="A3421">
        <v>5</v>
      </c>
      <c r="B3421" t="s">
        <v>43</v>
      </c>
      <c r="C3421">
        <v>6</v>
      </c>
      <c r="D3421" t="s">
        <v>26</v>
      </c>
      <c r="E3421" t="s">
        <v>2762</v>
      </c>
      <c r="F3421" t="s">
        <v>13</v>
      </c>
      <c r="G3421" t="s">
        <v>254</v>
      </c>
      <c r="H3421" s="1">
        <v>0</v>
      </c>
      <c r="I3421" s="2">
        <v>42884</v>
      </c>
      <c r="J3421" t="s">
        <v>3763</v>
      </c>
      <c r="K3421" t="s">
        <v>73</v>
      </c>
      <c r="L3421">
        <v>46203</v>
      </c>
      <c r="M3421">
        <v>183</v>
      </c>
      <c r="N3421" t="s">
        <v>1434</v>
      </c>
      <c r="O3421">
        <v>6</v>
      </c>
      <c r="P3421">
        <v>3</v>
      </c>
      <c r="Q3421" t="s">
        <v>75</v>
      </c>
      <c r="R3421" t="s">
        <v>8304</v>
      </c>
      <c r="S3421">
        <v>5.7</v>
      </c>
      <c r="T3421">
        <v>12</v>
      </c>
      <c r="U3421" t="s">
        <v>19</v>
      </c>
      <c r="V3421" s="2">
        <v>42889</v>
      </c>
      <c r="W3421" t="s">
        <v>39</v>
      </c>
      <c r="X3421" t="s">
        <v>167</v>
      </c>
      <c r="Y3421" t="s">
        <v>35</v>
      </c>
    </row>
    <row r="3422" spans="1:25" hidden="1" x14ac:dyDescent="0.35">
      <c r="A3422">
        <v>5</v>
      </c>
      <c r="B3422" t="s">
        <v>43</v>
      </c>
      <c r="C3422">
        <v>6</v>
      </c>
      <c r="D3422" t="s">
        <v>26</v>
      </c>
      <c r="E3422" t="s">
        <v>211</v>
      </c>
      <c r="F3422" t="s">
        <v>13</v>
      </c>
      <c r="G3422" t="s">
        <v>1649</v>
      </c>
      <c r="H3422" s="1">
        <v>0.2</v>
      </c>
      <c r="I3422" s="2">
        <v>43061</v>
      </c>
      <c r="J3422" t="s">
        <v>4408</v>
      </c>
      <c r="K3422" t="s">
        <v>16</v>
      </c>
      <c r="L3422">
        <v>38109</v>
      </c>
      <c r="M3422">
        <v>1608</v>
      </c>
      <c r="N3422" t="s">
        <v>652</v>
      </c>
      <c r="O3422">
        <v>19</v>
      </c>
      <c r="P3422">
        <v>6</v>
      </c>
      <c r="Q3422" t="s">
        <v>18</v>
      </c>
      <c r="R3422" t="s">
        <v>8304</v>
      </c>
      <c r="S3422">
        <v>18.600000000000001</v>
      </c>
      <c r="T3422">
        <v>55</v>
      </c>
      <c r="U3422" t="s">
        <v>19</v>
      </c>
      <c r="V3422" s="2">
        <v>43066</v>
      </c>
      <c r="W3422" t="s">
        <v>39</v>
      </c>
      <c r="X3422" t="s">
        <v>214</v>
      </c>
      <c r="Y3422" t="s">
        <v>176</v>
      </c>
    </row>
    <row r="3423" spans="1:25" hidden="1" x14ac:dyDescent="0.35">
      <c r="A3423">
        <v>5</v>
      </c>
      <c r="B3423" t="s">
        <v>43</v>
      </c>
      <c r="C3423">
        <v>6</v>
      </c>
      <c r="D3423" t="s">
        <v>26</v>
      </c>
      <c r="E3423" t="s">
        <v>211</v>
      </c>
      <c r="F3423" t="s">
        <v>13</v>
      </c>
      <c r="G3423" t="s">
        <v>1649</v>
      </c>
      <c r="H3423" s="1">
        <v>0.7</v>
      </c>
      <c r="I3423" s="2">
        <v>43061</v>
      </c>
      <c r="J3423" t="s">
        <v>4408</v>
      </c>
      <c r="K3423" t="s">
        <v>16</v>
      </c>
      <c r="L3423">
        <v>38109</v>
      </c>
      <c r="M3423">
        <v>54</v>
      </c>
      <c r="N3423" t="s">
        <v>8242</v>
      </c>
      <c r="O3423">
        <v>-2</v>
      </c>
      <c r="P3423">
        <v>2</v>
      </c>
      <c r="Q3423" t="s">
        <v>18</v>
      </c>
      <c r="R3423" t="s">
        <v>8304</v>
      </c>
      <c r="S3423">
        <v>-2.06</v>
      </c>
      <c r="T3423">
        <v>3</v>
      </c>
      <c r="U3423" t="s">
        <v>19</v>
      </c>
      <c r="V3423" s="2">
        <v>43066</v>
      </c>
      <c r="W3423" t="s">
        <v>39</v>
      </c>
      <c r="X3423" t="s">
        <v>214</v>
      </c>
      <c r="Y3423" t="s">
        <v>54</v>
      </c>
    </row>
    <row r="3424" spans="1:25" hidden="1" x14ac:dyDescent="0.35">
      <c r="A3424">
        <v>6</v>
      </c>
      <c r="B3424" t="s">
        <v>10</v>
      </c>
      <c r="C3424">
        <v>6</v>
      </c>
      <c r="D3424" t="s">
        <v>11</v>
      </c>
      <c r="E3424" t="s">
        <v>5831</v>
      </c>
      <c r="F3424" t="s">
        <v>13</v>
      </c>
      <c r="G3424" t="s">
        <v>5508</v>
      </c>
      <c r="H3424" s="1">
        <v>0</v>
      </c>
      <c r="I3424" s="2">
        <v>42999</v>
      </c>
      <c r="J3424" t="s">
        <v>7967</v>
      </c>
      <c r="K3424" t="s">
        <v>73</v>
      </c>
      <c r="L3424">
        <v>48146</v>
      </c>
      <c r="M3424">
        <v>1228</v>
      </c>
      <c r="N3424" t="s">
        <v>8129</v>
      </c>
      <c r="O3424">
        <v>31</v>
      </c>
      <c r="P3424">
        <v>4</v>
      </c>
      <c r="Q3424" t="s">
        <v>75</v>
      </c>
      <c r="R3424" t="s">
        <v>92</v>
      </c>
      <c r="S3424">
        <v>31.09</v>
      </c>
      <c r="T3424">
        <v>194</v>
      </c>
      <c r="U3424" t="s">
        <v>33</v>
      </c>
      <c r="V3424" s="2">
        <v>43005</v>
      </c>
      <c r="W3424" t="s">
        <v>39</v>
      </c>
      <c r="X3424" t="s">
        <v>156</v>
      </c>
      <c r="Y3424" t="s">
        <v>22</v>
      </c>
    </row>
    <row r="3425" spans="1:25" hidden="1" x14ac:dyDescent="0.35">
      <c r="A3425">
        <v>6</v>
      </c>
      <c r="B3425" t="s">
        <v>10</v>
      </c>
      <c r="C3425">
        <v>6</v>
      </c>
      <c r="D3425" t="s">
        <v>26</v>
      </c>
      <c r="E3425" t="s">
        <v>5831</v>
      </c>
      <c r="F3425" t="s">
        <v>13</v>
      </c>
      <c r="G3425" t="s">
        <v>5508</v>
      </c>
      <c r="H3425" s="1">
        <v>0</v>
      </c>
      <c r="I3425" s="2">
        <v>42999</v>
      </c>
      <c r="J3425" t="s">
        <v>7967</v>
      </c>
      <c r="K3425" t="s">
        <v>73</v>
      </c>
      <c r="L3425">
        <v>48146</v>
      </c>
      <c r="M3425">
        <v>362</v>
      </c>
      <c r="N3425" t="s">
        <v>2826</v>
      </c>
      <c r="O3425">
        <v>8</v>
      </c>
      <c r="P3425">
        <v>1</v>
      </c>
      <c r="Q3425" t="s">
        <v>75</v>
      </c>
      <c r="R3425" t="s">
        <v>92</v>
      </c>
      <c r="S3425">
        <v>7.54</v>
      </c>
      <c r="T3425">
        <v>26</v>
      </c>
      <c r="U3425" t="s">
        <v>33</v>
      </c>
      <c r="V3425" s="2">
        <v>43005</v>
      </c>
      <c r="W3425" t="s">
        <v>39</v>
      </c>
      <c r="X3425" t="s">
        <v>156</v>
      </c>
      <c r="Y3425" t="s">
        <v>49</v>
      </c>
    </row>
    <row r="3426" spans="1:25" x14ac:dyDescent="0.35">
      <c r="A3426">
        <v>4</v>
      </c>
      <c r="B3426" t="s">
        <v>43</v>
      </c>
      <c r="C3426">
        <v>6</v>
      </c>
      <c r="D3426" t="s">
        <v>11</v>
      </c>
      <c r="E3426" t="s">
        <v>88</v>
      </c>
      <c r="F3426" t="s">
        <v>13</v>
      </c>
      <c r="G3426" t="s">
        <v>490</v>
      </c>
      <c r="H3426" s="1">
        <v>0</v>
      </c>
      <c r="I3426" s="2">
        <v>43016</v>
      </c>
      <c r="J3426" t="s">
        <v>2645</v>
      </c>
      <c r="K3426" t="s">
        <v>30</v>
      </c>
      <c r="L3426">
        <v>94122</v>
      </c>
      <c r="M3426">
        <v>510</v>
      </c>
      <c r="N3426" t="s">
        <v>686</v>
      </c>
      <c r="O3426">
        <v>63</v>
      </c>
      <c r="P3426">
        <v>5</v>
      </c>
      <c r="Q3426" t="s">
        <v>32</v>
      </c>
      <c r="R3426" t="s">
        <v>8304</v>
      </c>
      <c r="S3426">
        <v>62.74</v>
      </c>
      <c r="T3426">
        <v>146</v>
      </c>
      <c r="U3426" t="s">
        <v>19</v>
      </c>
      <c r="V3426" s="2">
        <v>43020</v>
      </c>
      <c r="W3426" t="s">
        <v>39</v>
      </c>
      <c r="X3426" t="s">
        <v>34</v>
      </c>
      <c r="Y3426" t="s">
        <v>47</v>
      </c>
    </row>
    <row r="3427" spans="1:25" x14ac:dyDescent="0.35">
      <c r="A3427">
        <v>0</v>
      </c>
      <c r="B3427" t="s">
        <v>10</v>
      </c>
      <c r="C3427">
        <v>0</v>
      </c>
      <c r="D3427" t="s">
        <v>11</v>
      </c>
      <c r="E3427" t="s">
        <v>88</v>
      </c>
      <c r="F3427" t="s">
        <v>13</v>
      </c>
      <c r="G3427" t="s">
        <v>2887</v>
      </c>
      <c r="H3427" s="1">
        <v>0.2</v>
      </c>
      <c r="I3427" s="2">
        <v>42955</v>
      </c>
      <c r="J3427" t="s">
        <v>7809</v>
      </c>
      <c r="K3427" t="s">
        <v>30</v>
      </c>
      <c r="L3427">
        <v>94109</v>
      </c>
      <c r="M3427">
        <v>751</v>
      </c>
      <c r="N3427" t="s">
        <v>764</v>
      </c>
      <c r="O3427">
        <v>11</v>
      </c>
      <c r="P3427">
        <v>1</v>
      </c>
      <c r="Q3427" t="s">
        <v>32</v>
      </c>
      <c r="R3427" t="s">
        <v>92</v>
      </c>
      <c r="S3427">
        <v>10.86</v>
      </c>
      <c r="T3427">
        <v>145</v>
      </c>
      <c r="U3427" t="s">
        <v>19</v>
      </c>
      <c r="V3427" s="2">
        <v>42955</v>
      </c>
      <c r="W3427" t="s">
        <v>773</v>
      </c>
      <c r="X3427" t="s">
        <v>34</v>
      </c>
      <c r="Y3427" t="s">
        <v>24</v>
      </c>
    </row>
    <row r="3428" spans="1:25" x14ac:dyDescent="0.35">
      <c r="A3428">
        <v>0</v>
      </c>
      <c r="B3428" t="s">
        <v>10</v>
      </c>
      <c r="C3428">
        <v>0</v>
      </c>
      <c r="D3428" t="s">
        <v>26</v>
      </c>
      <c r="E3428" t="s">
        <v>88</v>
      </c>
      <c r="F3428" t="s">
        <v>13</v>
      </c>
      <c r="G3428" t="s">
        <v>2887</v>
      </c>
      <c r="H3428" s="1">
        <v>0.2</v>
      </c>
      <c r="I3428" s="2">
        <v>42955</v>
      </c>
      <c r="J3428" t="s">
        <v>7809</v>
      </c>
      <c r="K3428" t="s">
        <v>30</v>
      </c>
      <c r="L3428">
        <v>94109</v>
      </c>
      <c r="M3428">
        <v>68</v>
      </c>
      <c r="N3428" t="s">
        <v>8238</v>
      </c>
      <c r="O3428">
        <v>2</v>
      </c>
      <c r="P3428">
        <v>2</v>
      </c>
      <c r="Q3428" t="s">
        <v>32</v>
      </c>
      <c r="R3428" t="s">
        <v>92</v>
      </c>
      <c r="S3428">
        <v>2.23</v>
      </c>
      <c r="T3428">
        <v>7</v>
      </c>
      <c r="U3428" t="s">
        <v>19</v>
      </c>
      <c r="V3428" s="2">
        <v>42955</v>
      </c>
      <c r="W3428" t="s">
        <v>773</v>
      </c>
      <c r="X3428" t="s">
        <v>34</v>
      </c>
      <c r="Y3428" t="s">
        <v>54</v>
      </c>
    </row>
    <row r="3429" spans="1:25" x14ac:dyDescent="0.35">
      <c r="A3429">
        <v>0</v>
      </c>
      <c r="B3429" t="s">
        <v>10</v>
      </c>
      <c r="C3429">
        <v>0</v>
      </c>
      <c r="D3429" t="s">
        <v>26</v>
      </c>
      <c r="E3429" t="s">
        <v>88</v>
      </c>
      <c r="F3429" t="s">
        <v>13</v>
      </c>
      <c r="G3429" t="s">
        <v>2887</v>
      </c>
      <c r="H3429" s="1">
        <v>0.2</v>
      </c>
      <c r="I3429" s="2">
        <v>42955</v>
      </c>
      <c r="J3429" t="s">
        <v>7809</v>
      </c>
      <c r="K3429" t="s">
        <v>30</v>
      </c>
      <c r="L3429">
        <v>94109</v>
      </c>
      <c r="M3429">
        <v>1317</v>
      </c>
      <c r="N3429" t="s">
        <v>618</v>
      </c>
      <c r="O3429">
        <v>3</v>
      </c>
      <c r="P3429">
        <v>2</v>
      </c>
      <c r="Q3429" t="s">
        <v>32</v>
      </c>
      <c r="R3429" t="s">
        <v>92</v>
      </c>
      <c r="S3429">
        <v>2.73</v>
      </c>
      <c r="T3429">
        <v>7</v>
      </c>
      <c r="U3429" t="s">
        <v>19</v>
      </c>
      <c r="V3429" s="2">
        <v>42955</v>
      </c>
      <c r="W3429" t="s">
        <v>773</v>
      </c>
      <c r="X3429" t="s">
        <v>34</v>
      </c>
      <c r="Y3429" t="s">
        <v>54</v>
      </c>
    </row>
    <row r="3430" spans="1:25" x14ac:dyDescent="0.35">
      <c r="A3430">
        <v>5</v>
      </c>
      <c r="B3430" t="s">
        <v>43</v>
      </c>
      <c r="C3430">
        <v>6</v>
      </c>
      <c r="D3430" t="s">
        <v>26</v>
      </c>
      <c r="E3430" t="s">
        <v>88</v>
      </c>
      <c r="F3430" t="s">
        <v>13</v>
      </c>
      <c r="G3430" t="s">
        <v>2204</v>
      </c>
      <c r="H3430" s="1">
        <v>0</v>
      </c>
      <c r="I3430" s="2">
        <v>43075</v>
      </c>
      <c r="J3430" t="s">
        <v>4456</v>
      </c>
      <c r="K3430" t="s">
        <v>30</v>
      </c>
      <c r="L3430">
        <v>94109</v>
      </c>
      <c r="M3430">
        <v>460</v>
      </c>
      <c r="N3430" t="s">
        <v>3951</v>
      </c>
      <c r="O3430">
        <v>2</v>
      </c>
      <c r="P3430">
        <v>2</v>
      </c>
      <c r="Q3430" t="s">
        <v>32</v>
      </c>
      <c r="R3430" t="s">
        <v>8304</v>
      </c>
      <c r="S3430">
        <v>2.02</v>
      </c>
      <c r="T3430">
        <v>8</v>
      </c>
      <c r="U3430" t="s">
        <v>19</v>
      </c>
      <c r="V3430" s="2">
        <v>43080</v>
      </c>
      <c r="W3430" t="s">
        <v>39</v>
      </c>
      <c r="X3430" t="s">
        <v>34</v>
      </c>
      <c r="Y3430" t="s">
        <v>56</v>
      </c>
    </row>
    <row r="3431" spans="1:25" hidden="1" x14ac:dyDescent="0.35">
      <c r="A3431">
        <v>2</v>
      </c>
      <c r="B3431" t="s">
        <v>43</v>
      </c>
      <c r="C3431">
        <v>3</v>
      </c>
      <c r="D3431" t="s">
        <v>11</v>
      </c>
      <c r="E3431" t="s">
        <v>1296</v>
      </c>
      <c r="F3431" t="s">
        <v>13</v>
      </c>
      <c r="G3431" t="s">
        <v>1369</v>
      </c>
      <c r="H3431" s="1">
        <v>0.3</v>
      </c>
      <c r="I3431" s="2">
        <v>42762</v>
      </c>
      <c r="J3431" t="s">
        <v>1964</v>
      </c>
      <c r="K3431" t="s">
        <v>102</v>
      </c>
      <c r="L3431">
        <v>44105</v>
      </c>
      <c r="M3431">
        <v>807</v>
      </c>
      <c r="N3431" t="s">
        <v>8106</v>
      </c>
      <c r="O3431">
        <v>-55</v>
      </c>
      <c r="P3431">
        <v>2</v>
      </c>
      <c r="Q3431" t="s">
        <v>104</v>
      </c>
      <c r="R3431" t="s">
        <v>8304</v>
      </c>
      <c r="S3431">
        <v>-54.6</v>
      </c>
      <c r="T3431">
        <v>182</v>
      </c>
      <c r="U3431" t="s">
        <v>19</v>
      </c>
      <c r="V3431" s="2">
        <v>42764</v>
      </c>
      <c r="W3431" t="s">
        <v>20</v>
      </c>
      <c r="X3431" t="s">
        <v>309</v>
      </c>
      <c r="Y3431" t="s">
        <v>24</v>
      </c>
    </row>
    <row r="3432" spans="1:25" hidden="1" x14ac:dyDescent="0.35">
      <c r="A3432">
        <v>2</v>
      </c>
      <c r="B3432" t="s">
        <v>43</v>
      </c>
      <c r="C3432">
        <v>3</v>
      </c>
      <c r="D3432" t="s">
        <v>50</v>
      </c>
      <c r="E3432" t="s">
        <v>1296</v>
      </c>
      <c r="F3432" t="s">
        <v>13</v>
      </c>
      <c r="G3432" t="s">
        <v>1369</v>
      </c>
      <c r="H3432" s="1">
        <v>0.4</v>
      </c>
      <c r="I3432" s="2">
        <v>42762</v>
      </c>
      <c r="J3432" t="s">
        <v>1964</v>
      </c>
      <c r="K3432" t="s">
        <v>102</v>
      </c>
      <c r="L3432">
        <v>44105</v>
      </c>
      <c r="M3432">
        <v>1177</v>
      </c>
      <c r="N3432" t="s">
        <v>4891</v>
      </c>
      <c r="O3432">
        <v>-36</v>
      </c>
      <c r="P3432">
        <v>1</v>
      </c>
      <c r="Q3432" t="s">
        <v>104</v>
      </c>
      <c r="R3432" t="s">
        <v>8304</v>
      </c>
      <c r="S3432">
        <v>-36.25</v>
      </c>
      <c r="T3432">
        <v>155</v>
      </c>
      <c r="U3432" t="s">
        <v>19</v>
      </c>
      <c r="V3432" s="2">
        <v>42764</v>
      </c>
      <c r="W3432" t="s">
        <v>20</v>
      </c>
      <c r="X3432" t="s">
        <v>309</v>
      </c>
      <c r="Y3432" t="s">
        <v>52</v>
      </c>
    </row>
    <row r="3433" spans="1:25" hidden="1" x14ac:dyDescent="0.35">
      <c r="A3433">
        <v>2</v>
      </c>
      <c r="B3433" t="s">
        <v>43</v>
      </c>
      <c r="C3433">
        <v>3</v>
      </c>
      <c r="D3433" t="s">
        <v>50</v>
      </c>
      <c r="E3433" t="s">
        <v>1296</v>
      </c>
      <c r="F3433" t="s">
        <v>13</v>
      </c>
      <c r="G3433" t="s">
        <v>1369</v>
      </c>
      <c r="H3433" s="1">
        <v>0.4</v>
      </c>
      <c r="I3433" s="2">
        <v>42762</v>
      </c>
      <c r="J3433" t="s">
        <v>1964</v>
      </c>
      <c r="K3433" t="s">
        <v>102</v>
      </c>
      <c r="L3433">
        <v>44105</v>
      </c>
      <c r="M3433">
        <v>1299</v>
      </c>
      <c r="N3433" t="s">
        <v>4863</v>
      </c>
      <c r="O3433">
        <v>-101</v>
      </c>
      <c r="P3433">
        <v>4</v>
      </c>
      <c r="Q3433" t="s">
        <v>104</v>
      </c>
      <c r="R3433" t="s">
        <v>8304</v>
      </c>
      <c r="S3433">
        <v>-100.79</v>
      </c>
      <c r="T3433">
        <v>432</v>
      </c>
      <c r="U3433" t="s">
        <v>19</v>
      </c>
      <c r="V3433" s="2">
        <v>42764</v>
      </c>
      <c r="W3433" t="s">
        <v>20</v>
      </c>
      <c r="X3433" t="s">
        <v>309</v>
      </c>
      <c r="Y3433" t="s">
        <v>52</v>
      </c>
    </row>
    <row r="3434" spans="1:25" x14ac:dyDescent="0.35">
      <c r="A3434">
        <v>4</v>
      </c>
      <c r="B3434" t="s">
        <v>25</v>
      </c>
      <c r="C3434">
        <v>3</v>
      </c>
      <c r="D3434" t="s">
        <v>26</v>
      </c>
      <c r="E3434" t="s">
        <v>27</v>
      </c>
      <c r="F3434" t="s">
        <v>13</v>
      </c>
      <c r="G3434" t="s">
        <v>788</v>
      </c>
      <c r="H3434" s="1">
        <v>0</v>
      </c>
      <c r="I3434" s="2">
        <v>43000</v>
      </c>
      <c r="J3434" t="s">
        <v>6148</v>
      </c>
      <c r="K3434" t="s">
        <v>30</v>
      </c>
      <c r="L3434">
        <v>90049</v>
      </c>
      <c r="M3434">
        <v>950</v>
      </c>
      <c r="N3434" t="s">
        <v>1307</v>
      </c>
      <c r="O3434">
        <v>17</v>
      </c>
      <c r="P3434">
        <v>3</v>
      </c>
      <c r="Q3434" t="s">
        <v>32</v>
      </c>
      <c r="R3434" t="s">
        <v>8304</v>
      </c>
      <c r="S3434">
        <v>16.59</v>
      </c>
      <c r="T3434">
        <v>61</v>
      </c>
      <c r="U3434" t="s">
        <v>33</v>
      </c>
      <c r="V3434" s="2">
        <v>43004</v>
      </c>
      <c r="W3434" t="s">
        <v>20</v>
      </c>
      <c r="X3434" t="s">
        <v>34</v>
      </c>
      <c r="Y3434" t="s">
        <v>56</v>
      </c>
    </row>
    <row r="3435" spans="1:25" x14ac:dyDescent="0.35">
      <c r="A3435">
        <v>5</v>
      </c>
      <c r="B3435" t="s">
        <v>43</v>
      </c>
      <c r="C3435">
        <v>6</v>
      </c>
      <c r="D3435" t="s">
        <v>26</v>
      </c>
      <c r="E3435" t="s">
        <v>2078</v>
      </c>
      <c r="F3435" t="s">
        <v>13</v>
      </c>
      <c r="G3435" t="s">
        <v>5508</v>
      </c>
      <c r="H3435" s="1">
        <v>0.2</v>
      </c>
      <c r="I3435" s="2">
        <v>42835</v>
      </c>
      <c r="J3435" t="s">
        <v>6633</v>
      </c>
      <c r="K3435" t="s">
        <v>30</v>
      </c>
      <c r="L3435">
        <v>95823</v>
      </c>
      <c r="M3435">
        <v>929</v>
      </c>
      <c r="N3435" t="s">
        <v>909</v>
      </c>
      <c r="O3435">
        <v>4</v>
      </c>
      <c r="P3435">
        <v>2</v>
      </c>
      <c r="Q3435" t="s">
        <v>32</v>
      </c>
      <c r="R3435" t="s">
        <v>8304</v>
      </c>
      <c r="S3435">
        <v>4.33</v>
      </c>
      <c r="T3435">
        <v>13</v>
      </c>
      <c r="U3435" t="s">
        <v>33</v>
      </c>
      <c r="V3435" s="2">
        <v>42840</v>
      </c>
      <c r="W3435" t="s">
        <v>39</v>
      </c>
      <c r="X3435" t="s">
        <v>34</v>
      </c>
      <c r="Y3435" t="s">
        <v>54</v>
      </c>
    </row>
    <row r="3436" spans="1:25" hidden="1" x14ac:dyDescent="0.35">
      <c r="A3436">
        <v>0</v>
      </c>
      <c r="B3436" t="s">
        <v>10</v>
      </c>
      <c r="C3436">
        <v>0</v>
      </c>
      <c r="D3436" t="s">
        <v>11</v>
      </c>
      <c r="E3436" t="s">
        <v>122</v>
      </c>
      <c r="F3436" t="s">
        <v>13</v>
      </c>
      <c r="G3436" t="s">
        <v>1486</v>
      </c>
      <c r="H3436" s="1">
        <v>0.6</v>
      </c>
      <c r="I3436" s="2">
        <v>42972</v>
      </c>
      <c r="J3436" t="s">
        <v>1746</v>
      </c>
      <c r="K3436" t="s">
        <v>73</v>
      </c>
      <c r="L3436">
        <v>77041</v>
      </c>
      <c r="M3436">
        <v>564</v>
      </c>
      <c r="N3436" t="s">
        <v>1582</v>
      </c>
      <c r="O3436">
        <v>-17</v>
      </c>
      <c r="P3436">
        <v>2</v>
      </c>
      <c r="Q3436" t="s">
        <v>75</v>
      </c>
      <c r="R3436" t="s">
        <v>8304</v>
      </c>
      <c r="S3436">
        <v>-16.59</v>
      </c>
      <c r="T3436">
        <v>20</v>
      </c>
      <c r="U3436" t="s">
        <v>19</v>
      </c>
      <c r="V3436" s="2">
        <v>42972</v>
      </c>
      <c r="W3436" t="s">
        <v>773</v>
      </c>
      <c r="X3436" t="s">
        <v>77</v>
      </c>
      <c r="Y3436" t="s">
        <v>47</v>
      </c>
    </row>
    <row r="3437" spans="1:25" hidden="1" x14ac:dyDescent="0.35">
      <c r="A3437">
        <v>0</v>
      </c>
      <c r="B3437" t="s">
        <v>10</v>
      </c>
      <c r="C3437">
        <v>0</v>
      </c>
      <c r="D3437" t="s">
        <v>11</v>
      </c>
      <c r="E3437" t="s">
        <v>122</v>
      </c>
      <c r="F3437" t="s">
        <v>13</v>
      </c>
      <c r="G3437" t="s">
        <v>1486</v>
      </c>
      <c r="H3437" s="1">
        <v>0.6</v>
      </c>
      <c r="I3437" s="2">
        <v>42972</v>
      </c>
      <c r="J3437" t="s">
        <v>1746</v>
      </c>
      <c r="K3437" t="s">
        <v>73</v>
      </c>
      <c r="L3437">
        <v>77041</v>
      </c>
      <c r="M3437">
        <v>1184</v>
      </c>
      <c r="N3437" t="s">
        <v>1750</v>
      </c>
      <c r="O3437">
        <v>-4</v>
      </c>
      <c r="P3437">
        <v>5</v>
      </c>
      <c r="Q3437" t="s">
        <v>75</v>
      </c>
      <c r="R3437" t="s">
        <v>8304</v>
      </c>
      <c r="S3437">
        <v>-3.94</v>
      </c>
      <c r="T3437">
        <v>8</v>
      </c>
      <c r="U3437" t="s">
        <v>19</v>
      </c>
      <c r="V3437" s="2">
        <v>42972</v>
      </c>
      <c r="W3437" t="s">
        <v>773</v>
      </c>
      <c r="X3437" t="s">
        <v>77</v>
      </c>
      <c r="Y3437" t="s">
        <v>47</v>
      </c>
    </row>
    <row r="3438" spans="1:25" hidden="1" x14ac:dyDescent="0.35">
      <c r="A3438">
        <v>0</v>
      </c>
      <c r="B3438" t="s">
        <v>10</v>
      </c>
      <c r="C3438">
        <v>0</v>
      </c>
      <c r="D3438" t="s">
        <v>26</v>
      </c>
      <c r="E3438" t="s">
        <v>122</v>
      </c>
      <c r="F3438" t="s">
        <v>13</v>
      </c>
      <c r="G3438" t="s">
        <v>1486</v>
      </c>
      <c r="H3438" s="1">
        <v>0.8</v>
      </c>
      <c r="I3438" s="2">
        <v>42972</v>
      </c>
      <c r="J3438" t="s">
        <v>1746</v>
      </c>
      <c r="K3438" t="s">
        <v>73</v>
      </c>
      <c r="L3438">
        <v>77041</v>
      </c>
      <c r="M3438">
        <v>1291</v>
      </c>
      <c r="N3438" t="s">
        <v>955</v>
      </c>
      <c r="O3438">
        <v>-6</v>
      </c>
      <c r="P3438">
        <v>1</v>
      </c>
      <c r="Q3438" t="s">
        <v>75</v>
      </c>
      <c r="R3438" t="s">
        <v>8304</v>
      </c>
      <c r="S3438">
        <v>-6.08</v>
      </c>
      <c r="T3438">
        <v>4</v>
      </c>
      <c r="U3438" t="s">
        <v>19</v>
      </c>
      <c r="V3438" s="2">
        <v>42972</v>
      </c>
      <c r="W3438" t="s">
        <v>773</v>
      </c>
      <c r="X3438" t="s">
        <v>77</v>
      </c>
      <c r="Y3438" t="s">
        <v>54</v>
      </c>
    </row>
    <row r="3439" spans="1:25" x14ac:dyDescent="0.35">
      <c r="A3439">
        <v>3</v>
      </c>
      <c r="B3439" t="s">
        <v>25</v>
      </c>
      <c r="C3439">
        <v>1</v>
      </c>
      <c r="D3439" t="s">
        <v>26</v>
      </c>
      <c r="E3439" t="s">
        <v>88</v>
      </c>
      <c r="F3439" t="s">
        <v>13</v>
      </c>
      <c r="G3439" t="s">
        <v>5941</v>
      </c>
      <c r="H3439" s="1">
        <v>0</v>
      </c>
      <c r="I3439" s="2">
        <v>43006</v>
      </c>
      <c r="J3439" t="s">
        <v>5942</v>
      </c>
      <c r="K3439" t="s">
        <v>30</v>
      </c>
      <c r="L3439">
        <v>94110</v>
      </c>
      <c r="M3439">
        <v>811</v>
      </c>
      <c r="N3439" t="s">
        <v>3573</v>
      </c>
      <c r="O3439">
        <v>15</v>
      </c>
      <c r="P3439">
        <v>2</v>
      </c>
      <c r="Q3439" t="s">
        <v>32</v>
      </c>
      <c r="R3439" t="s">
        <v>8304</v>
      </c>
      <c r="S3439">
        <v>15.25</v>
      </c>
      <c r="T3439">
        <v>44</v>
      </c>
      <c r="U3439" t="s">
        <v>33</v>
      </c>
      <c r="V3439" s="2">
        <v>43009</v>
      </c>
      <c r="W3439" t="s">
        <v>130</v>
      </c>
      <c r="X3439" t="s">
        <v>34</v>
      </c>
      <c r="Y3439" t="s">
        <v>56</v>
      </c>
    </row>
    <row r="3440" spans="1:25" x14ac:dyDescent="0.35">
      <c r="A3440">
        <v>3</v>
      </c>
      <c r="B3440" t="s">
        <v>25</v>
      </c>
      <c r="C3440">
        <v>1</v>
      </c>
      <c r="D3440" t="s">
        <v>26</v>
      </c>
      <c r="E3440" t="s">
        <v>88</v>
      </c>
      <c r="F3440" t="s">
        <v>13</v>
      </c>
      <c r="G3440" t="s">
        <v>5941</v>
      </c>
      <c r="H3440" s="1">
        <v>0</v>
      </c>
      <c r="I3440" s="2">
        <v>43006</v>
      </c>
      <c r="J3440" t="s">
        <v>5942</v>
      </c>
      <c r="K3440" t="s">
        <v>30</v>
      </c>
      <c r="L3440">
        <v>94110</v>
      </c>
      <c r="M3440">
        <v>812</v>
      </c>
      <c r="N3440" t="s">
        <v>795</v>
      </c>
      <c r="O3440">
        <v>14</v>
      </c>
      <c r="P3440">
        <v>3</v>
      </c>
      <c r="Q3440" t="s">
        <v>32</v>
      </c>
      <c r="R3440" t="s">
        <v>8304</v>
      </c>
      <c r="S3440">
        <v>14.28</v>
      </c>
      <c r="T3440">
        <v>43</v>
      </c>
      <c r="U3440" t="s">
        <v>33</v>
      </c>
      <c r="V3440" s="2">
        <v>43009</v>
      </c>
      <c r="W3440" t="s">
        <v>130</v>
      </c>
      <c r="X3440" t="s">
        <v>34</v>
      </c>
      <c r="Y3440" t="s">
        <v>56</v>
      </c>
    </row>
    <row r="3441" spans="1:25" hidden="1" x14ac:dyDescent="0.35">
      <c r="A3441">
        <v>4</v>
      </c>
      <c r="B3441" t="s">
        <v>43</v>
      </c>
      <c r="C3441">
        <v>6</v>
      </c>
      <c r="D3441" t="s">
        <v>26</v>
      </c>
      <c r="E3441" t="s">
        <v>65</v>
      </c>
      <c r="F3441" t="s">
        <v>13</v>
      </c>
      <c r="G3441" t="s">
        <v>5755</v>
      </c>
      <c r="H3441" s="1">
        <v>0.2</v>
      </c>
      <c r="I3441" s="2">
        <v>42876</v>
      </c>
      <c r="J3441" t="s">
        <v>6649</v>
      </c>
      <c r="K3441" t="s">
        <v>30</v>
      </c>
      <c r="L3441">
        <v>98105</v>
      </c>
      <c r="M3441">
        <v>900</v>
      </c>
      <c r="N3441" t="s">
        <v>3279</v>
      </c>
      <c r="O3441">
        <v>9</v>
      </c>
      <c r="P3441">
        <v>4</v>
      </c>
      <c r="Q3441" t="s">
        <v>32</v>
      </c>
      <c r="R3441" t="s">
        <v>8304</v>
      </c>
      <c r="S3441">
        <v>8.77</v>
      </c>
      <c r="T3441">
        <v>27</v>
      </c>
      <c r="U3441" t="s">
        <v>33</v>
      </c>
      <c r="V3441" s="2">
        <v>42880</v>
      </c>
      <c r="W3441" t="s">
        <v>39</v>
      </c>
      <c r="X3441" t="s">
        <v>69</v>
      </c>
      <c r="Y3441" t="s">
        <v>54</v>
      </c>
    </row>
    <row r="3442" spans="1:25" hidden="1" x14ac:dyDescent="0.35">
      <c r="A3442">
        <v>2</v>
      </c>
      <c r="B3442" t="s">
        <v>25</v>
      </c>
      <c r="C3442">
        <v>1</v>
      </c>
      <c r="D3442" t="s">
        <v>26</v>
      </c>
      <c r="E3442" t="s">
        <v>258</v>
      </c>
      <c r="F3442" t="s">
        <v>13</v>
      </c>
      <c r="G3442" t="s">
        <v>804</v>
      </c>
      <c r="H3442" s="1">
        <v>0.2</v>
      </c>
      <c r="I3442" s="2">
        <v>42971</v>
      </c>
      <c r="J3442" t="s">
        <v>3146</v>
      </c>
      <c r="K3442" t="s">
        <v>30</v>
      </c>
      <c r="L3442">
        <v>97206</v>
      </c>
      <c r="M3442">
        <v>1312</v>
      </c>
      <c r="N3442" t="s">
        <v>229</v>
      </c>
      <c r="O3442">
        <v>1</v>
      </c>
      <c r="P3442">
        <v>3</v>
      </c>
      <c r="Q3442" t="s">
        <v>32</v>
      </c>
      <c r="R3442" t="s">
        <v>8304</v>
      </c>
      <c r="S3442">
        <v>0.72</v>
      </c>
      <c r="T3442">
        <v>7</v>
      </c>
      <c r="U3442" t="s">
        <v>19</v>
      </c>
      <c r="V3442" s="2">
        <v>42973</v>
      </c>
      <c r="W3442" t="s">
        <v>130</v>
      </c>
      <c r="X3442" t="s">
        <v>262</v>
      </c>
      <c r="Y3442" t="s">
        <v>49</v>
      </c>
    </row>
    <row r="3443" spans="1:25" hidden="1" x14ac:dyDescent="0.35">
      <c r="A3443">
        <v>3</v>
      </c>
      <c r="B3443" t="s">
        <v>25</v>
      </c>
      <c r="C3443">
        <v>1</v>
      </c>
      <c r="D3443" t="s">
        <v>26</v>
      </c>
      <c r="E3443" t="s">
        <v>528</v>
      </c>
      <c r="F3443" t="s">
        <v>13</v>
      </c>
      <c r="G3443" t="s">
        <v>529</v>
      </c>
      <c r="H3443" s="1">
        <v>0.2</v>
      </c>
      <c r="I3443" s="2">
        <v>43093</v>
      </c>
      <c r="J3443" t="s">
        <v>530</v>
      </c>
      <c r="K3443" t="s">
        <v>102</v>
      </c>
      <c r="L3443">
        <v>43017</v>
      </c>
      <c r="M3443">
        <v>1218</v>
      </c>
      <c r="N3443" t="s">
        <v>531</v>
      </c>
      <c r="O3443">
        <v>2</v>
      </c>
      <c r="P3443">
        <v>2</v>
      </c>
      <c r="Q3443" t="s">
        <v>104</v>
      </c>
      <c r="R3443" t="s">
        <v>92</v>
      </c>
      <c r="S3443">
        <v>1.81</v>
      </c>
      <c r="T3443">
        <v>6</v>
      </c>
      <c r="U3443" t="s">
        <v>19</v>
      </c>
      <c r="V3443" s="2">
        <v>43096</v>
      </c>
      <c r="W3443" t="s">
        <v>130</v>
      </c>
      <c r="X3443" t="s">
        <v>309</v>
      </c>
      <c r="Y3443" t="s">
        <v>176</v>
      </c>
    </row>
    <row r="3444" spans="1:25" hidden="1" x14ac:dyDescent="0.35">
      <c r="A3444">
        <v>3</v>
      </c>
      <c r="B3444" t="s">
        <v>25</v>
      </c>
      <c r="C3444">
        <v>1</v>
      </c>
      <c r="D3444" t="s">
        <v>26</v>
      </c>
      <c r="E3444" t="s">
        <v>528</v>
      </c>
      <c r="F3444" t="s">
        <v>13</v>
      </c>
      <c r="G3444" t="s">
        <v>529</v>
      </c>
      <c r="H3444" s="1">
        <v>0.2</v>
      </c>
      <c r="I3444" s="2">
        <v>43093</v>
      </c>
      <c r="J3444" t="s">
        <v>530</v>
      </c>
      <c r="K3444" t="s">
        <v>102</v>
      </c>
      <c r="L3444">
        <v>43017</v>
      </c>
      <c r="M3444">
        <v>1622</v>
      </c>
      <c r="N3444" t="s">
        <v>532</v>
      </c>
      <c r="O3444">
        <v>8</v>
      </c>
      <c r="P3444">
        <v>6</v>
      </c>
      <c r="Q3444" t="s">
        <v>104</v>
      </c>
      <c r="R3444" t="s">
        <v>92</v>
      </c>
      <c r="S3444">
        <v>8.23</v>
      </c>
      <c r="T3444">
        <v>23</v>
      </c>
      <c r="U3444" t="s">
        <v>19</v>
      </c>
      <c r="V3444" s="2">
        <v>43096</v>
      </c>
      <c r="W3444" t="s">
        <v>130</v>
      </c>
      <c r="X3444" t="s">
        <v>309</v>
      </c>
      <c r="Y3444" t="s">
        <v>64</v>
      </c>
    </row>
    <row r="3445" spans="1:25" hidden="1" x14ac:dyDescent="0.35">
      <c r="A3445">
        <v>3</v>
      </c>
      <c r="B3445" t="s">
        <v>25</v>
      </c>
      <c r="C3445">
        <v>1</v>
      </c>
      <c r="D3445" t="s">
        <v>26</v>
      </c>
      <c r="E3445" t="s">
        <v>528</v>
      </c>
      <c r="F3445" t="s">
        <v>13</v>
      </c>
      <c r="G3445" t="s">
        <v>529</v>
      </c>
      <c r="H3445" s="1">
        <v>0.7</v>
      </c>
      <c r="I3445" s="2">
        <v>43093</v>
      </c>
      <c r="J3445" t="s">
        <v>530</v>
      </c>
      <c r="K3445" t="s">
        <v>102</v>
      </c>
      <c r="L3445">
        <v>43017</v>
      </c>
      <c r="M3445">
        <v>905</v>
      </c>
      <c r="N3445" t="s">
        <v>257</v>
      </c>
      <c r="O3445">
        <v>-14</v>
      </c>
      <c r="P3445">
        <v>4</v>
      </c>
      <c r="Q3445" t="s">
        <v>104</v>
      </c>
      <c r="R3445" t="s">
        <v>92</v>
      </c>
      <c r="S3445">
        <v>-13.84</v>
      </c>
      <c r="T3445">
        <v>20</v>
      </c>
      <c r="U3445" t="s">
        <v>19</v>
      </c>
      <c r="V3445" s="2">
        <v>43096</v>
      </c>
      <c r="W3445" t="s">
        <v>130</v>
      </c>
      <c r="X3445" t="s">
        <v>309</v>
      </c>
      <c r="Y3445" t="s">
        <v>54</v>
      </c>
    </row>
    <row r="3446" spans="1:25" hidden="1" x14ac:dyDescent="0.35">
      <c r="A3446">
        <v>3</v>
      </c>
      <c r="B3446" t="s">
        <v>25</v>
      </c>
      <c r="C3446">
        <v>1</v>
      </c>
      <c r="D3446" t="s">
        <v>11</v>
      </c>
      <c r="E3446" t="s">
        <v>528</v>
      </c>
      <c r="F3446" t="s">
        <v>13</v>
      </c>
      <c r="G3446" t="s">
        <v>529</v>
      </c>
      <c r="H3446" s="1">
        <v>0.2</v>
      </c>
      <c r="I3446" s="2">
        <v>43093</v>
      </c>
      <c r="J3446" t="s">
        <v>530</v>
      </c>
      <c r="K3446" t="s">
        <v>102</v>
      </c>
      <c r="L3446">
        <v>43017</v>
      </c>
      <c r="M3446">
        <v>620</v>
      </c>
      <c r="N3446" t="s">
        <v>8158</v>
      </c>
      <c r="O3446">
        <v>19</v>
      </c>
      <c r="P3446">
        <v>4</v>
      </c>
      <c r="Q3446" t="s">
        <v>104</v>
      </c>
      <c r="R3446" t="s">
        <v>92</v>
      </c>
      <c r="S3446">
        <v>19.079999999999998</v>
      </c>
      <c r="T3446">
        <v>73</v>
      </c>
      <c r="U3446" t="s">
        <v>19</v>
      </c>
      <c r="V3446" s="2">
        <v>43096</v>
      </c>
      <c r="W3446" t="s">
        <v>130</v>
      </c>
      <c r="X3446" t="s">
        <v>309</v>
      </c>
      <c r="Y3446" t="s">
        <v>47</v>
      </c>
    </row>
    <row r="3447" spans="1:25" hidden="1" x14ac:dyDescent="0.35">
      <c r="A3447">
        <v>3</v>
      </c>
      <c r="B3447" t="s">
        <v>25</v>
      </c>
      <c r="C3447">
        <v>1</v>
      </c>
      <c r="D3447" t="s">
        <v>50</v>
      </c>
      <c r="E3447" t="s">
        <v>528</v>
      </c>
      <c r="F3447" t="s">
        <v>13</v>
      </c>
      <c r="G3447" t="s">
        <v>529</v>
      </c>
      <c r="H3447" s="1">
        <v>0.7</v>
      </c>
      <c r="I3447" s="2">
        <v>43093</v>
      </c>
      <c r="J3447" t="s">
        <v>530</v>
      </c>
      <c r="K3447" t="s">
        <v>102</v>
      </c>
      <c r="L3447">
        <v>43017</v>
      </c>
      <c r="M3447">
        <v>1530</v>
      </c>
      <c r="N3447" t="s">
        <v>533</v>
      </c>
      <c r="O3447">
        <v>-384</v>
      </c>
      <c r="P3447">
        <v>4</v>
      </c>
      <c r="Q3447" t="s">
        <v>104</v>
      </c>
      <c r="R3447" t="s">
        <v>92</v>
      </c>
      <c r="S3447">
        <v>-383.99</v>
      </c>
      <c r="T3447">
        <v>480</v>
      </c>
      <c r="U3447" t="s">
        <v>19</v>
      </c>
      <c r="V3447" s="2">
        <v>43096</v>
      </c>
      <c r="W3447" t="s">
        <v>130</v>
      </c>
      <c r="X3447" t="s">
        <v>309</v>
      </c>
      <c r="Y3447" t="s">
        <v>422</v>
      </c>
    </row>
    <row r="3448" spans="1:25" hidden="1" x14ac:dyDescent="0.35">
      <c r="A3448">
        <v>3</v>
      </c>
      <c r="B3448" t="s">
        <v>25</v>
      </c>
      <c r="C3448">
        <v>1</v>
      </c>
      <c r="D3448" t="s">
        <v>26</v>
      </c>
      <c r="E3448" t="s">
        <v>528</v>
      </c>
      <c r="F3448" t="s">
        <v>13</v>
      </c>
      <c r="G3448" t="s">
        <v>529</v>
      </c>
      <c r="H3448" s="1">
        <v>0.2</v>
      </c>
      <c r="I3448" s="2">
        <v>43093</v>
      </c>
      <c r="J3448" t="s">
        <v>530</v>
      </c>
      <c r="K3448" t="s">
        <v>102</v>
      </c>
      <c r="L3448">
        <v>43017</v>
      </c>
      <c r="M3448">
        <v>1499</v>
      </c>
      <c r="N3448" t="s">
        <v>534</v>
      </c>
      <c r="O3448">
        <v>3</v>
      </c>
      <c r="P3448">
        <v>2</v>
      </c>
      <c r="Q3448" t="s">
        <v>104</v>
      </c>
      <c r="R3448" t="s">
        <v>92</v>
      </c>
      <c r="S3448">
        <v>2.72</v>
      </c>
      <c r="T3448">
        <v>27</v>
      </c>
      <c r="U3448" t="s">
        <v>19</v>
      </c>
      <c r="V3448" s="2">
        <v>43096</v>
      </c>
      <c r="W3448" t="s">
        <v>130</v>
      </c>
      <c r="X3448" t="s">
        <v>309</v>
      </c>
      <c r="Y3448" t="s">
        <v>49</v>
      </c>
    </row>
    <row r="3449" spans="1:25" hidden="1" x14ac:dyDescent="0.35">
      <c r="A3449">
        <v>4</v>
      </c>
      <c r="B3449" t="s">
        <v>25</v>
      </c>
      <c r="C3449">
        <v>3</v>
      </c>
      <c r="D3449" t="s">
        <v>26</v>
      </c>
      <c r="E3449" t="s">
        <v>3330</v>
      </c>
      <c r="F3449" t="s">
        <v>13</v>
      </c>
      <c r="G3449" t="s">
        <v>1634</v>
      </c>
      <c r="H3449" s="1">
        <v>0</v>
      </c>
      <c r="I3449" s="2">
        <v>42981</v>
      </c>
      <c r="J3449" t="s">
        <v>3331</v>
      </c>
      <c r="K3449" t="s">
        <v>73</v>
      </c>
      <c r="L3449">
        <v>49423</v>
      </c>
      <c r="M3449">
        <v>1462</v>
      </c>
      <c r="N3449" t="s">
        <v>3332</v>
      </c>
      <c r="O3449">
        <v>4</v>
      </c>
      <c r="P3449">
        <v>2</v>
      </c>
      <c r="Q3449" t="s">
        <v>75</v>
      </c>
      <c r="R3449" t="s">
        <v>8304</v>
      </c>
      <c r="S3449">
        <v>3.6</v>
      </c>
      <c r="T3449">
        <v>8</v>
      </c>
      <c r="U3449" t="s">
        <v>19</v>
      </c>
      <c r="V3449" s="2">
        <v>42985</v>
      </c>
      <c r="W3449" t="s">
        <v>20</v>
      </c>
      <c r="X3449" t="s">
        <v>156</v>
      </c>
      <c r="Y3449" t="s">
        <v>35</v>
      </c>
    </row>
    <row r="3450" spans="1:25" hidden="1" x14ac:dyDescent="0.35">
      <c r="A3450">
        <v>6</v>
      </c>
      <c r="B3450" t="s">
        <v>10</v>
      </c>
      <c r="C3450">
        <v>6</v>
      </c>
      <c r="D3450" t="s">
        <v>26</v>
      </c>
      <c r="E3450" t="s">
        <v>870</v>
      </c>
      <c r="F3450" t="s">
        <v>13</v>
      </c>
      <c r="G3450" t="s">
        <v>688</v>
      </c>
      <c r="H3450" s="1">
        <v>0</v>
      </c>
      <c r="I3450" s="2">
        <v>42984</v>
      </c>
      <c r="J3450" t="s">
        <v>6487</v>
      </c>
      <c r="K3450" t="s">
        <v>16</v>
      </c>
      <c r="L3450">
        <v>23223</v>
      </c>
      <c r="M3450">
        <v>1458</v>
      </c>
      <c r="N3450" t="s">
        <v>8248</v>
      </c>
      <c r="O3450">
        <v>21</v>
      </c>
      <c r="P3450">
        <v>9</v>
      </c>
      <c r="Q3450" t="s">
        <v>18</v>
      </c>
      <c r="R3450" t="s">
        <v>8304</v>
      </c>
      <c r="S3450">
        <v>21.45</v>
      </c>
      <c r="T3450">
        <v>47</v>
      </c>
      <c r="U3450" t="s">
        <v>33</v>
      </c>
      <c r="V3450" s="2">
        <v>42990</v>
      </c>
      <c r="W3450" t="s">
        <v>39</v>
      </c>
      <c r="X3450" t="s">
        <v>205</v>
      </c>
      <c r="Y3450" t="s">
        <v>54</v>
      </c>
    </row>
    <row r="3451" spans="1:25" hidden="1" x14ac:dyDescent="0.35">
      <c r="A3451">
        <v>3</v>
      </c>
      <c r="B3451" t="s">
        <v>25</v>
      </c>
      <c r="C3451">
        <v>1</v>
      </c>
      <c r="D3451" t="s">
        <v>26</v>
      </c>
      <c r="E3451" t="s">
        <v>99</v>
      </c>
      <c r="F3451" t="s">
        <v>13</v>
      </c>
      <c r="G3451" t="s">
        <v>2271</v>
      </c>
      <c r="H3451" s="1">
        <v>0.2</v>
      </c>
      <c r="I3451" s="2">
        <v>42960</v>
      </c>
      <c r="J3451" t="s">
        <v>2960</v>
      </c>
      <c r="K3451" t="s">
        <v>102</v>
      </c>
      <c r="L3451">
        <v>19143</v>
      </c>
      <c r="M3451">
        <v>644</v>
      </c>
      <c r="N3451" t="s">
        <v>2961</v>
      </c>
      <c r="O3451">
        <v>16</v>
      </c>
      <c r="P3451">
        <v>3</v>
      </c>
      <c r="Q3451" t="s">
        <v>104</v>
      </c>
      <c r="R3451" t="s">
        <v>8304</v>
      </c>
      <c r="S3451">
        <v>15.86</v>
      </c>
      <c r="T3451">
        <v>423</v>
      </c>
      <c r="U3451" t="s">
        <v>19</v>
      </c>
      <c r="V3451" s="2">
        <v>42963</v>
      </c>
      <c r="W3451" t="s">
        <v>130</v>
      </c>
      <c r="X3451" t="s">
        <v>105</v>
      </c>
      <c r="Y3451" t="s">
        <v>42</v>
      </c>
    </row>
    <row r="3452" spans="1:25" hidden="1" x14ac:dyDescent="0.35">
      <c r="A3452">
        <v>2</v>
      </c>
      <c r="B3452" t="s">
        <v>43</v>
      </c>
      <c r="C3452">
        <v>3</v>
      </c>
      <c r="D3452" t="s">
        <v>26</v>
      </c>
      <c r="E3452" t="s">
        <v>305</v>
      </c>
      <c r="F3452" t="s">
        <v>13</v>
      </c>
      <c r="G3452" t="s">
        <v>6098</v>
      </c>
      <c r="H3452" s="1">
        <v>0</v>
      </c>
      <c r="I3452" s="2">
        <v>42748</v>
      </c>
      <c r="J3452" t="s">
        <v>6099</v>
      </c>
      <c r="K3452" t="s">
        <v>16</v>
      </c>
      <c r="L3452">
        <v>31907</v>
      </c>
      <c r="M3452">
        <v>218</v>
      </c>
      <c r="N3452" t="s">
        <v>1403</v>
      </c>
      <c r="O3452">
        <v>5</v>
      </c>
      <c r="P3452">
        <v>2</v>
      </c>
      <c r="Q3452" t="s">
        <v>18</v>
      </c>
      <c r="R3452" t="s">
        <v>8304</v>
      </c>
      <c r="S3452">
        <v>4.8099999999999996</v>
      </c>
      <c r="T3452">
        <v>10</v>
      </c>
      <c r="U3452" t="s">
        <v>33</v>
      </c>
      <c r="V3452" s="2">
        <v>42750</v>
      </c>
      <c r="W3452" t="s">
        <v>20</v>
      </c>
      <c r="X3452" t="s">
        <v>761</v>
      </c>
      <c r="Y3452" t="s">
        <v>35</v>
      </c>
    </row>
    <row r="3453" spans="1:25" hidden="1" x14ac:dyDescent="0.35">
      <c r="A3453">
        <v>4</v>
      </c>
      <c r="B3453" t="s">
        <v>25</v>
      </c>
      <c r="C3453">
        <v>3</v>
      </c>
      <c r="D3453" t="s">
        <v>26</v>
      </c>
      <c r="E3453" t="s">
        <v>2556</v>
      </c>
      <c r="F3453" t="s">
        <v>13</v>
      </c>
      <c r="G3453" t="s">
        <v>2632</v>
      </c>
      <c r="H3453" s="1">
        <v>0.2</v>
      </c>
      <c r="I3453" s="2">
        <v>43030</v>
      </c>
      <c r="J3453" t="s">
        <v>3571</v>
      </c>
      <c r="K3453" t="s">
        <v>16</v>
      </c>
      <c r="L3453">
        <v>33021</v>
      </c>
      <c r="M3453">
        <v>589</v>
      </c>
      <c r="N3453" t="s">
        <v>626</v>
      </c>
      <c r="O3453">
        <v>1</v>
      </c>
      <c r="P3453">
        <v>1</v>
      </c>
      <c r="Q3453" t="s">
        <v>18</v>
      </c>
      <c r="R3453" t="s">
        <v>8304</v>
      </c>
      <c r="S3453">
        <v>1</v>
      </c>
      <c r="T3453">
        <v>10</v>
      </c>
      <c r="U3453" t="s">
        <v>19</v>
      </c>
      <c r="V3453" s="2">
        <v>43034</v>
      </c>
      <c r="W3453" t="s">
        <v>20</v>
      </c>
      <c r="X3453" t="s">
        <v>40</v>
      </c>
      <c r="Y3453" t="s">
        <v>42</v>
      </c>
    </row>
    <row r="3454" spans="1:25" hidden="1" x14ac:dyDescent="0.35">
      <c r="A3454">
        <v>5</v>
      </c>
      <c r="B3454" t="s">
        <v>43</v>
      </c>
      <c r="C3454">
        <v>6</v>
      </c>
      <c r="D3454" t="s">
        <v>50</v>
      </c>
      <c r="E3454" t="s">
        <v>5094</v>
      </c>
      <c r="F3454" t="s">
        <v>13</v>
      </c>
      <c r="G3454" t="s">
        <v>1103</v>
      </c>
      <c r="H3454" s="1">
        <v>0</v>
      </c>
      <c r="I3454" s="2">
        <v>42786</v>
      </c>
      <c r="J3454" t="s">
        <v>5095</v>
      </c>
      <c r="K3454" t="s">
        <v>16</v>
      </c>
      <c r="L3454">
        <v>71901</v>
      </c>
      <c r="M3454">
        <v>141</v>
      </c>
      <c r="N3454" t="s">
        <v>4889</v>
      </c>
      <c r="O3454">
        <v>3</v>
      </c>
      <c r="P3454">
        <v>1</v>
      </c>
      <c r="Q3454" t="s">
        <v>18</v>
      </c>
      <c r="R3454" t="s">
        <v>8304</v>
      </c>
      <c r="S3454">
        <v>3</v>
      </c>
      <c r="T3454">
        <v>30</v>
      </c>
      <c r="U3454" t="s">
        <v>19</v>
      </c>
      <c r="V3454" s="2">
        <v>42791</v>
      </c>
      <c r="W3454" t="s">
        <v>39</v>
      </c>
      <c r="X3454" t="s">
        <v>1016</v>
      </c>
      <c r="Y3454" t="s">
        <v>113</v>
      </c>
    </row>
    <row r="3455" spans="1:25" hidden="1" x14ac:dyDescent="0.35">
      <c r="A3455">
        <v>5</v>
      </c>
      <c r="B3455" t="s">
        <v>43</v>
      </c>
      <c r="C3455">
        <v>6</v>
      </c>
      <c r="D3455" t="s">
        <v>26</v>
      </c>
      <c r="E3455" t="s">
        <v>171</v>
      </c>
      <c r="F3455" t="s">
        <v>13</v>
      </c>
      <c r="G3455" t="s">
        <v>6856</v>
      </c>
      <c r="H3455" s="1">
        <v>0</v>
      </c>
      <c r="I3455" s="2">
        <v>43048</v>
      </c>
      <c r="J3455" t="s">
        <v>7488</v>
      </c>
      <c r="K3455" t="s">
        <v>102</v>
      </c>
      <c r="L3455">
        <v>10035</v>
      </c>
      <c r="M3455">
        <v>1263</v>
      </c>
      <c r="N3455" t="s">
        <v>8272</v>
      </c>
      <c r="O3455">
        <v>3</v>
      </c>
      <c r="P3455">
        <v>3</v>
      </c>
      <c r="Q3455" t="s">
        <v>104</v>
      </c>
      <c r="R3455" t="s">
        <v>8304</v>
      </c>
      <c r="S3455">
        <v>3.05</v>
      </c>
      <c r="T3455">
        <v>18</v>
      </c>
      <c r="U3455" t="s">
        <v>76</v>
      </c>
      <c r="V3455" s="2">
        <v>43053</v>
      </c>
      <c r="W3455" t="s">
        <v>39</v>
      </c>
      <c r="X3455" t="s">
        <v>175</v>
      </c>
      <c r="Y3455" t="s">
        <v>42</v>
      </c>
    </row>
    <row r="3456" spans="1:25" hidden="1" x14ac:dyDescent="0.35">
      <c r="A3456">
        <v>5</v>
      </c>
      <c r="B3456" t="s">
        <v>43</v>
      </c>
      <c r="C3456">
        <v>6</v>
      </c>
      <c r="D3456" t="s">
        <v>50</v>
      </c>
      <c r="E3456" t="s">
        <v>171</v>
      </c>
      <c r="F3456" t="s">
        <v>13</v>
      </c>
      <c r="G3456" t="s">
        <v>6856</v>
      </c>
      <c r="H3456" s="1">
        <v>0</v>
      </c>
      <c r="I3456" s="2">
        <v>43048</v>
      </c>
      <c r="J3456" t="s">
        <v>7488</v>
      </c>
      <c r="K3456" t="s">
        <v>102</v>
      </c>
      <c r="L3456">
        <v>10035</v>
      </c>
      <c r="M3456">
        <v>1849</v>
      </c>
      <c r="N3456" t="s">
        <v>6697</v>
      </c>
      <c r="O3456">
        <v>1115</v>
      </c>
      <c r="P3456">
        <v>2</v>
      </c>
      <c r="Q3456" t="s">
        <v>104</v>
      </c>
      <c r="R3456" t="s">
        <v>8304</v>
      </c>
      <c r="S3456">
        <v>1114.51</v>
      </c>
      <c r="T3456">
        <v>2322</v>
      </c>
      <c r="U3456" t="s">
        <v>76</v>
      </c>
      <c r="V3456" s="2">
        <v>43053</v>
      </c>
      <c r="W3456" t="s">
        <v>39</v>
      </c>
      <c r="X3456" t="s">
        <v>175</v>
      </c>
      <c r="Y3456" t="s">
        <v>422</v>
      </c>
    </row>
    <row r="3457" spans="1:25" hidden="1" x14ac:dyDescent="0.35">
      <c r="A3457">
        <v>5</v>
      </c>
      <c r="B3457" t="s">
        <v>43</v>
      </c>
      <c r="C3457">
        <v>6</v>
      </c>
      <c r="D3457" t="s">
        <v>26</v>
      </c>
      <c r="E3457" t="s">
        <v>305</v>
      </c>
      <c r="F3457" t="s">
        <v>13</v>
      </c>
      <c r="G3457" t="s">
        <v>5427</v>
      </c>
      <c r="H3457" s="1">
        <v>0</v>
      </c>
      <c r="I3457" s="2">
        <v>43424</v>
      </c>
      <c r="J3457" t="s">
        <v>6182</v>
      </c>
      <c r="K3457" t="s">
        <v>73</v>
      </c>
      <c r="L3457">
        <v>47201</v>
      </c>
      <c r="M3457">
        <v>1312</v>
      </c>
      <c r="N3457" t="s">
        <v>8157</v>
      </c>
      <c r="O3457">
        <v>2</v>
      </c>
      <c r="P3457">
        <v>1</v>
      </c>
      <c r="Q3457" t="s">
        <v>75</v>
      </c>
      <c r="R3457" t="s">
        <v>8304</v>
      </c>
      <c r="S3457">
        <v>2.31</v>
      </c>
      <c r="T3457">
        <v>5</v>
      </c>
      <c r="U3457" t="s">
        <v>33</v>
      </c>
      <c r="V3457" s="2">
        <v>43429</v>
      </c>
      <c r="W3457" t="s">
        <v>39</v>
      </c>
      <c r="X3457" t="s">
        <v>167</v>
      </c>
      <c r="Y3457" t="s">
        <v>54</v>
      </c>
    </row>
    <row r="3458" spans="1:25" hidden="1" x14ac:dyDescent="0.35">
      <c r="A3458">
        <v>5</v>
      </c>
      <c r="B3458" t="s">
        <v>43</v>
      </c>
      <c r="C3458">
        <v>6</v>
      </c>
      <c r="D3458" t="s">
        <v>26</v>
      </c>
      <c r="E3458" t="s">
        <v>305</v>
      </c>
      <c r="F3458" t="s">
        <v>13</v>
      </c>
      <c r="G3458" t="s">
        <v>5427</v>
      </c>
      <c r="H3458" s="1">
        <v>0</v>
      </c>
      <c r="I3458" s="2">
        <v>43424</v>
      </c>
      <c r="J3458" t="s">
        <v>6182</v>
      </c>
      <c r="K3458" t="s">
        <v>73</v>
      </c>
      <c r="L3458">
        <v>47201</v>
      </c>
      <c r="M3458">
        <v>131</v>
      </c>
      <c r="N3458" t="s">
        <v>8245</v>
      </c>
      <c r="O3458">
        <v>4</v>
      </c>
      <c r="P3458">
        <v>2</v>
      </c>
      <c r="Q3458" t="s">
        <v>75</v>
      </c>
      <c r="R3458" t="s">
        <v>8304</v>
      </c>
      <c r="S3458">
        <v>4.09</v>
      </c>
      <c r="T3458">
        <v>9</v>
      </c>
      <c r="U3458" t="s">
        <v>33</v>
      </c>
      <c r="V3458" s="2">
        <v>43429</v>
      </c>
      <c r="W3458" t="s">
        <v>39</v>
      </c>
      <c r="X3458" t="s">
        <v>167</v>
      </c>
      <c r="Y3458" t="s">
        <v>64</v>
      </c>
    </row>
    <row r="3459" spans="1:25" hidden="1" x14ac:dyDescent="0.35">
      <c r="A3459">
        <v>5</v>
      </c>
      <c r="B3459" t="s">
        <v>43</v>
      </c>
      <c r="C3459">
        <v>6</v>
      </c>
      <c r="D3459" t="s">
        <v>26</v>
      </c>
      <c r="E3459" t="s">
        <v>305</v>
      </c>
      <c r="F3459" t="s">
        <v>13</v>
      </c>
      <c r="G3459" t="s">
        <v>5427</v>
      </c>
      <c r="H3459" s="1">
        <v>0</v>
      </c>
      <c r="I3459" s="2">
        <v>43424</v>
      </c>
      <c r="J3459" t="s">
        <v>6182</v>
      </c>
      <c r="K3459" t="s">
        <v>73</v>
      </c>
      <c r="L3459">
        <v>47201</v>
      </c>
      <c r="M3459">
        <v>1680</v>
      </c>
      <c r="N3459" t="s">
        <v>3614</v>
      </c>
      <c r="O3459">
        <v>151</v>
      </c>
      <c r="P3459">
        <v>3</v>
      </c>
      <c r="Q3459" t="s">
        <v>75</v>
      </c>
      <c r="R3459" t="s">
        <v>8304</v>
      </c>
      <c r="S3459">
        <v>150.97999999999999</v>
      </c>
      <c r="T3459">
        <v>315</v>
      </c>
      <c r="U3459" t="s">
        <v>33</v>
      </c>
      <c r="V3459" s="2">
        <v>43429</v>
      </c>
      <c r="W3459" t="s">
        <v>39</v>
      </c>
      <c r="X3459" t="s">
        <v>167</v>
      </c>
      <c r="Y3459" t="s">
        <v>64</v>
      </c>
    </row>
    <row r="3460" spans="1:25" hidden="1" x14ac:dyDescent="0.35">
      <c r="A3460">
        <v>5</v>
      </c>
      <c r="B3460" t="s">
        <v>43</v>
      </c>
      <c r="C3460">
        <v>6</v>
      </c>
      <c r="D3460" t="s">
        <v>26</v>
      </c>
      <c r="E3460" t="s">
        <v>4625</v>
      </c>
      <c r="F3460" t="s">
        <v>13</v>
      </c>
      <c r="G3460" t="s">
        <v>1310</v>
      </c>
      <c r="H3460" s="1">
        <v>0.2</v>
      </c>
      <c r="I3460" s="2">
        <v>43428</v>
      </c>
      <c r="J3460" t="s">
        <v>4626</v>
      </c>
      <c r="K3460" t="s">
        <v>30</v>
      </c>
      <c r="L3460">
        <v>97504</v>
      </c>
      <c r="M3460">
        <v>905</v>
      </c>
      <c r="N3460" t="s">
        <v>8253</v>
      </c>
      <c r="O3460">
        <v>8</v>
      </c>
      <c r="P3460">
        <v>1</v>
      </c>
      <c r="Q3460" t="s">
        <v>32</v>
      </c>
      <c r="R3460" t="s">
        <v>8304</v>
      </c>
      <c r="S3460">
        <v>7.74</v>
      </c>
      <c r="T3460">
        <v>25</v>
      </c>
      <c r="U3460" t="s">
        <v>19</v>
      </c>
      <c r="V3460" s="2">
        <v>43433</v>
      </c>
      <c r="W3460" t="s">
        <v>39</v>
      </c>
      <c r="X3460" t="s">
        <v>262</v>
      </c>
      <c r="Y3460" t="s">
        <v>64</v>
      </c>
    </row>
    <row r="3461" spans="1:25" hidden="1" x14ac:dyDescent="0.35">
      <c r="A3461">
        <v>4</v>
      </c>
      <c r="B3461" t="s">
        <v>43</v>
      </c>
      <c r="C3461">
        <v>6</v>
      </c>
      <c r="D3461" t="s">
        <v>50</v>
      </c>
      <c r="E3461" t="s">
        <v>940</v>
      </c>
      <c r="F3461" t="s">
        <v>13</v>
      </c>
      <c r="G3461" t="s">
        <v>896</v>
      </c>
      <c r="H3461" s="1">
        <v>0</v>
      </c>
      <c r="I3461" s="2">
        <v>43447</v>
      </c>
      <c r="J3461" t="s">
        <v>941</v>
      </c>
      <c r="K3461" t="s">
        <v>73</v>
      </c>
      <c r="L3461">
        <v>73071</v>
      </c>
      <c r="M3461">
        <v>1081</v>
      </c>
      <c r="N3461" t="s">
        <v>942</v>
      </c>
      <c r="O3461">
        <v>25</v>
      </c>
      <c r="P3461">
        <v>4</v>
      </c>
      <c r="Q3461" t="s">
        <v>75</v>
      </c>
      <c r="R3461" t="s">
        <v>8304</v>
      </c>
      <c r="S3461">
        <v>24.91</v>
      </c>
      <c r="T3461">
        <v>64</v>
      </c>
      <c r="U3461" t="s">
        <v>33</v>
      </c>
      <c r="V3461" s="2">
        <v>43451</v>
      </c>
      <c r="W3461" t="s">
        <v>39</v>
      </c>
      <c r="X3461" t="s">
        <v>401</v>
      </c>
      <c r="Y3461" t="s">
        <v>113</v>
      </c>
    </row>
    <row r="3462" spans="1:25" x14ac:dyDescent="0.35">
      <c r="A3462">
        <v>5</v>
      </c>
      <c r="B3462" t="s">
        <v>43</v>
      </c>
      <c r="C3462">
        <v>6</v>
      </c>
      <c r="D3462" t="s">
        <v>50</v>
      </c>
      <c r="E3462" t="s">
        <v>1121</v>
      </c>
      <c r="F3462" t="s">
        <v>13</v>
      </c>
      <c r="G3462" t="s">
        <v>1712</v>
      </c>
      <c r="H3462" s="1">
        <v>0.2</v>
      </c>
      <c r="I3462" s="2">
        <v>43465</v>
      </c>
      <c r="J3462" t="s">
        <v>5169</v>
      </c>
      <c r="K3462" t="s">
        <v>30</v>
      </c>
      <c r="L3462">
        <v>92804</v>
      </c>
      <c r="M3462">
        <v>102</v>
      </c>
      <c r="N3462" t="s">
        <v>527</v>
      </c>
      <c r="O3462">
        <v>23</v>
      </c>
      <c r="P3462">
        <v>3</v>
      </c>
      <c r="Q3462" t="s">
        <v>32</v>
      </c>
      <c r="R3462" t="s">
        <v>8304</v>
      </c>
      <c r="S3462">
        <v>22.68</v>
      </c>
      <c r="T3462">
        <v>302</v>
      </c>
      <c r="U3462" t="s">
        <v>19</v>
      </c>
      <c r="V3462" s="2">
        <v>43470</v>
      </c>
      <c r="W3462" t="s">
        <v>39</v>
      </c>
      <c r="X3462" t="s">
        <v>34</v>
      </c>
      <c r="Y3462" t="s">
        <v>52</v>
      </c>
    </row>
    <row r="3463" spans="1:25" x14ac:dyDescent="0.35">
      <c r="A3463">
        <v>4</v>
      </c>
      <c r="B3463" t="s">
        <v>43</v>
      </c>
      <c r="C3463">
        <v>6</v>
      </c>
      <c r="D3463" t="s">
        <v>26</v>
      </c>
      <c r="E3463" t="s">
        <v>88</v>
      </c>
      <c r="F3463" t="s">
        <v>13</v>
      </c>
      <c r="G3463" t="s">
        <v>5463</v>
      </c>
      <c r="H3463" s="1">
        <v>0</v>
      </c>
      <c r="I3463" s="2">
        <v>43363</v>
      </c>
      <c r="J3463" t="s">
        <v>6567</v>
      </c>
      <c r="K3463" t="s">
        <v>30</v>
      </c>
      <c r="L3463">
        <v>94122</v>
      </c>
      <c r="M3463">
        <v>1740</v>
      </c>
      <c r="N3463" t="s">
        <v>4089</v>
      </c>
      <c r="O3463">
        <v>38</v>
      </c>
      <c r="P3463">
        <v>2</v>
      </c>
      <c r="Q3463" t="s">
        <v>32</v>
      </c>
      <c r="R3463" t="s">
        <v>8304</v>
      </c>
      <c r="S3463">
        <v>37.979999999999997</v>
      </c>
      <c r="T3463">
        <v>78</v>
      </c>
      <c r="U3463" t="s">
        <v>33</v>
      </c>
      <c r="V3463" s="2">
        <v>43367</v>
      </c>
      <c r="W3463" t="s">
        <v>39</v>
      </c>
      <c r="X3463" t="s">
        <v>34</v>
      </c>
      <c r="Y3463" t="s">
        <v>64</v>
      </c>
    </row>
    <row r="3464" spans="1:25" x14ac:dyDescent="0.35">
      <c r="A3464">
        <v>4</v>
      </c>
      <c r="B3464" t="s">
        <v>43</v>
      </c>
      <c r="C3464">
        <v>6</v>
      </c>
      <c r="D3464" t="s">
        <v>26</v>
      </c>
      <c r="E3464" t="s">
        <v>88</v>
      </c>
      <c r="F3464" t="s">
        <v>13</v>
      </c>
      <c r="G3464" t="s">
        <v>5463</v>
      </c>
      <c r="H3464" s="1">
        <v>0</v>
      </c>
      <c r="I3464" s="2">
        <v>43363</v>
      </c>
      <c r="J3464" t="s">
        <v>6567</v>
      </c>
      <c r="K3464" t="s">
        <v>30</v>
      </c>
      <c r="L3464">
        <v>94122</v>
      </c>
      <c r="M3464">
        <v>1160</v>
      </c>
      <c r="N3464" t="s">
        <v>361</v>
      </c>
      <c r="O3464">
        <v>3</v>
      </c>
      <c r="P3464">
        <v>4</v>
      </c>
      <c r="Q3464" t="s">
        <v>32</v>
      </c>
      <c r="R3464" t="s">
        <v>8304</v>
      </c>
      <c r="S3464">
        <v>3.18</v>
      </c>
      <c r="T3464">
        <v>12</v>
      </c>
      <c r="U3464" t="s">
        <v>33</v>
      </c>
      <c r="V3464" s="2">
        <v>43367</v>
      </c>
      <c r="W3464" t="s">
        <v>39</v>
      </c>
      <c r="X3464" t="s">
        <v>34</v>
      </c>
      <c r="Y3464" t="s">
        <v>49</v>
      </c>
    </row>
    <row r="3465" spans="1:25" x14ac:dyDescent="0.35">
      <c r="A3465">
        <v>4</v>
      </c>
      <c r="B3465" t="s">
        <v>43</v>
      </c>
      <c r="C3465">
        <v>6</v>
      </c>
      <c r="D3465" t="s">
        <v>26</v>
      </c>
      <c r="E3465" t="s">
        <v>88</v>
      </c>
      <c r="F3465" t="s">
        <v>13</v>
      </c>
      <c r="G3465" t="s">
        <v>5463</v>
      </c>
      <c r="H3465" s="1">
        <v>0</v>
      </c>
      <c r="I3465" s="2">
        <v>43363</v>
      </c>
      <c r="J3465" t="s">
        <v>6567</v>
      </c>
      <c r="K3465" t="s">
        <v>30</v>
      </c>
      <c r="L3465">
        <v>94122</v>
      </c>
      <c r="M3465">
        <v>1523</v>
      </c>
      <c r="N3465" t="s">
        <v>3765</v>
      </c>
      <c r="O3465">
        <v>30</v>
      </c>
      <c r="P3465">
        <v>9</v>
      </c>
      <c r="Q3465" t="s">
        <v>32</v>
      </c>
      <c r="R3465" t="s">
        <v>8304</v>
      </c>
      <c r="S3465">
        <v>30.26</v>
      </c>
      <c r="T3465">
        <v>66</v>
      </c>
      <c r="U3465" t="s">
        <v>33</v>
      </c>
      <c r="V3465" s="2">
        <v>43367</v>
      </c>
      <c r="W3465" t="s">
        <v>39</v>
      </c>
      <c r="X3465" t="s">
        <v>34</v>
      </c>
      <c r="Y3465" t="s">
        <v>64</v>
      </c>
    </row>
    <row r="3466" spans="1:25" x14ac:dyDescent="0.35">
      <c r="A3466">
        <v>4</v>
      </c>
      <c r="B3466" t="s">
        <v>43</v>
      </c>
      <c r="C3466">
        <v>6</v>
      </c>
      <c r="D3466" t="s">
        <v>26</v>
      </c>
      <c r="E3466" t="s">
        <v>88</v>
      </c>
      <c r="F3466" t="s">
        <v>13</v>
      </c>
      <c r="G3466" t="s">
        <v>5463</v>
      </c>
      <c r="H3466" s="1">
        <v>0.2</v>
      </c>
      <c r="I3466" s="2">
        <v>43363</v>
      </c>
      <c r="J3466" t="s">
        <v>6567</v>
      </c>
      <c r="K3466" t="s">
        <v>30</v>
      </c>
      <c r="L3466">
        <v>94122</v>
      </c>
      <c r="M3466">
        <v>649</v>
      </c>
      <c r="N3466" t="s">
        <v>68</v>
      </c>
      <c r="O3466">
        <v>88</v>
      </c>
      <c r="P3466">
        <v>2</v>
      </c>
      <c r="Q3466" t="s">
        <v>32</v>
      </c>
      <c r="R3466" t="s">
        <v>8304</v>
      </c>
      <c r="S3466">
        <v>88.39</v>
      </c>
      <c r="T3466">
        <v>272</v>
      </c>
      <c r="U3466" t="s">
        <v>33</v>
      </c>
      <c r="V3466" s="2">
        <v>43367</v>
      </c>
      <c r="W3466" t="s">
        <v>39</v>
      </c>
      <c r="X3466" t="s">
        <v>34</v>
      </c>
      <c r="Y3466" t="s">
        <v>54</v>
      </c>
    </row>
    <row r="3467" spans="1:25" x14ac:dyDescent="0.35">
      <c r="A3467">
        <v>4</v>
      </c>
      <c r="B3467" t="s">
        <v>43</v>
      </c>
      <c r="C3467">
        <v>6</v>
      </c>
      <c r="D3467" t="s">
        <v>26</v>
      </c>
      <c r="E3467" t="s">
        <v>88</v>
      </c>
      <c r="F3467" t="s">
        <v>13</v>
      </c>
      <c r="G3467" t="s">
        <v>5463</v>
      </c>
      <c r="H3467" s="1">
        <v>0.2</v>
      </c>
      <c r="I3467" s="2">
        <v>43363</v>
      </c>
      <c r="J3467" t="s">
        <v>6567</v>
      </c>
      <c r="K3467" t="s">
        <v>30</v>
      </c>
      <c r="L3467">
        <v>94122</v>
      </c>
      <c r="M3467">
        <v>901</v>
      </c>
      <c r="N3467" t="s">
        <v>3247</v>
      </c>
      <c r="O3467">
        <v>16</v>
      </c>
      <c r="P3467">
        <v>2</v>
      </c>
      <c r="Q3467" t="s">
        <v>32</v>
      </c>
      <c r="R3467" t="s">
        <v>8304</v>
      </c>
      <c r="S3467">
        <v>15.81</v>
      </c>
      <c r="T3467">
        <v>49</v>
      </c>
      <c r="U3467" t="s">
        <v>33</v>
      </c>
      <c r="V3467" s="2">
        <v>43367</v>
      </c>
      <c r="W3467" t="s">
        <v>39</v>
      </c>
      <c r="X3467" t="s">
        <v>34</v>
      </c>
      <c r="Y3467" t="s">
        <v>54</v>
      </c>
    </row>
    <row r="3468" spans="1:25" x14ac:dyDescent="0.35">
      <c r="A3468">
        <v>2</v>
      </c>
      <c r="B3468" t="s">
        <v>43</v>
      </c>
      <c r="C3468">
        <v>3</v>
      </c>
      <c r="D3468" t="s">
        <v>26</v>
      </c>
      <c r="E3468" t="s">
        <v>572</v>
      </c>
      <c r="F3468" t="s">
        <v>13</v>
      </c>
      <c r="G3468" t="s">
        <v>414</v>
      </c>
      <c r="H3468" s="1">
        <v>0</v>
      </c>
      <c r="I3468" s="2">
        <v>43275</v>
      </c>
      <c r="J3468" t="s">
        <v>3613</v>
      </c>
      <c r="K3468" t="s">
        <v>30</v>
      </c>
      <c r="L3468">
        <v>92037</v>
      </c>
      <c r="M3468">
        <v>1680</v>
      </c>
      <c r="N3468" t="s">
        <v>3614</v>
      </c>
      <c r="O3468">
        <v>50</v>
      </c>
      <c r="P3468">
        <v>1</v>
      </c>
      <c r="Q3468" t="s">
        <v>32</v>
      </c>
      <c r="R3468" t="s">
        <v>8304</v>
      </c>
      <c r="S3468">
        <v>50.33</v>
      </c>
      <c r="T3468">
        <v>105</v>
      </c>
      <c r="U3468" t="s">
        <v>19</v>
      </c>
      <c r="V3468" s="2">
        <v>43277</v>
      </c>
      <c r="W3468" t="s">
        <v>20</v>
      </c>
      <c r="X3468" t="s">
        <v>34</v>
      </c>
      <c r="Y3468" t="s">
        <v>64</v>
      </c>
    </row>
    <row r="3469" spans="1:25" x14ac:dyDescent="0.35">
      <c r="A3469">
        <v>2</v>
      </c>
      <c r="B3469" t="s">
        <v>43</v>
      </c>
      <c r="C3469">
        <v>3</v>
      </c>
      <c r="D3469" t="s">
        <v>26</v>
      </c>
      <c r="E3469" t="s">
        <v>572</v>
      </c>
      <c r="F3469" t="s">
        <v>13</v>
      </c>
      <c r="G3469" t="s">
        <v>414</v>
      </c>
      <c r="H3469" s="1">
        <v>0</v>
      </c>
      <c r="I3469" s="2">
        <v>43275</v>
      </c>
      <c r="J3469" t="s">
        <v>3613</v>
      </c>
      <c r="K3469" t="s">
        <v>30</v>
      </c>
      <c r="L3469">
        <v>92037</v>
      </c>
      <c r="M3469">
        <v>142</v>
      </c>
      <c r="N3469" t="s">
        <v>3643</v>
      </c>
      <c r="O3469">
        <v>72</v>
      </c>
      <c r="P3469">
        <v>3</v>
      </c>
      <c r="Q3469" t="s">
        <v>32</v>
      </c>
      <c r="R3469" t="s">
        <v>8304</v>
      </c>
      <c r="S3469">
        <v>72.430000000000007</v>
      </c>
      <c r="T3469">
        <v>241</v>
      </c>
      <c r="U3469" t="s">
        <v>19</v>
      </c>
      <c r="V3469" s="2">
        <v>43277</v>
      </c>
      <c r="W3469" t="s">
        <v>20</v>
      </c>
      <c r="X3469" t="s">
        <v>34</v>
      </c>
      <c r="Y3469" t="s">
        <v>56</v>
      </c>
    </row>
    <row r="3470" spans="1:25" x14ac:dyDescent="0.35">
      <c r="A3470">
        <v>2</v>
      </c>
      <c r="B3470" t="s">
        <v>43</v>
      </c>
      <c r="C3470">
        <v>3</v>
      </c>
      <c r="D3470" t="s">
        <v>50</v>
      </c>
      <c r="E3470" t="s">
        <v>572</v>
      </c>
      <c r="F3470" t="s">
        <v>13</v>
      </c>
      <c r="G3470" t="s">
        <v>414</v>
      </c>
      <c r="H3470" s="1">
        <v>0.2</v>
      </c>
      <c r="I3470" s="2">
        <v>43275</v>
      </c>
      <c r="J3470" t="s">
        <v>3613</v>
      </c>
      <c r="K3470" t="s">
        <v>30</v>
      </c>
      <c r="L3470">
        <v>92037</v>
      </c>
      <c r="M3470">
        <v>1227</v>
      </c>
      <c r="N3470" t="s">
        <v>4940</v>
      </c>
      <c r="O3470">
        <v>504</v>
      </c>
      <c r="P3470">
        <v>4</v>
      </c>
      <c r="Q3470" t="s">
        <v>32</v>
      </c>
      <c r="R3470" t="s">
        <v>8304</v>
      </c>
      <c r="S3470">
        <v>503.64</v>
      </c>
      <c r="T3470">
        <v>4477</v>
      </c>
      <c r="U3470" t="s">
        <v>19</v>
      </c>
      <c r="V3470" s="2">
        <v>43277</v>
      </c>
      <c r="W3470" t="s">
        <v>20</v>
      </c>
      <c r="X3470" t="s">
        <v>34</v>
      </c>
      <c r="Y3470" t="s">
        <v>422</v>
      </c>
    </row>
    <row r="3471" spans="1:25" hidden="1" x14ac:dyDescent="0.35">
      <c r="A3471">
        <v>4</v>
      </c>
      <c r="B3471" t="s">
        <v>43</v>
      </c>
      <c r="C3471">
        <v>6</v>
      </c>
      <c r="D3471" t="s">
        <v>26</v>
      </c>
      <c r="E3471" t="s">
        <v>1012</v>
      </c>
      <c r="F3471" t="s">
        <v>13</v>
      </c>
      <c r="G3471" t="s">
        <v>6860</v>
      </c>
      <c r="H3471" s="1">
        <v>0</v>
      </c>
      <c r="I3471" s="2">
        <v>43449</v>
      </c>
      <c r="J3471" t="s">
        <v>7573</v>
      </c>
      <c r="K3471" t="s">
        <v>16</v>
      </c>
      <c r="L3471">
        <v>72701</v>
      </c>
      <c r="M3471">
        <v>1755</v>
      </c>
      <c r="N3471" t="s">
        <v>837</v>
      </c>
      <c r="O3471">
        <v>9</v>
      </c>
      <c r="P3471">
        <v>3</v>
      </c>
      <c r="Q3471" t="s">
        <v>18</v>
      </c>
      <c r="R3471" t="s">
        <v>8304</v>
      </c>
      <c r="S3471">
        <v>9.33</v>
      </c>
      <c r="T3471">
        <v>19</v>
      </c>
      <c r="U3471" t="s">
        <v>76</v>
      </c>
      <c r="V3471" s="2">
        <v>43453</v>
      </c>
      <c r="W3471" t="s">
        <v>39</v>
      </c>
      <c r="X3471" t="s">
        <v>1016</v>
      </c>
      <c r="Y3471" t="s">
        <v>64</v>
      </c>
    </row>
    <row r="3472" spans="1:25" x14ac:dyDescent="0.35">
      <c r="A3472">
        <v>7</v>
      </c>
      <c r="B3472" t="s">
        <v>25</v>
      </c>
      <c r="C3472">
        <v>6</v>
      </c>
      <c r="D3472" t="s">
        <v>11</v>
      </c>
      <c r="E3472" t="s">
        <v>27</v>
      </c>
      <c r="F3472" t="s">
        <v>13</v>
      </c>
      <c r="G3472" t="s">
        <v>6993</v>
      </c>
      <c r="H3472" s="1">
        <v>0</v>
      </c>
      <c r="I3472" s="2">
        <v>43428</v>
      </c>
      <c r="J3472" t="s">
        <v>7145</v>
      </c>
      <c r="K3472" t="s">
        <v>30</v>
      </c>
      <c r="L3472">
        <v>90045</v>
      </c>
      <c r="M3472">
        <v>498</v>
      </c>
      <c r="N3472" t="s">
        <v>1217</v>
      </c>
      <c r="O3472">
        <v>3</v>
      </c>
      <c r="P3472">
        <v>2</v>
      </c>
      <c r="Q3472" t="s">
        <v>32</v>
      </c>
      <c r="R3472" t="s">
        <v>8304</v>
      </c>
      <c r="S3472">
        <v>3.08</v>
      </c>
      <c r="T3472">
        <v>10</v>
      </c>
      <c r="U3472" t="s">
        <v>76</v>
      </c>
      <c r="V3472" s="2">
        <v>43435</v>
      </c>
      <c r="W3472" t="s">
        <v>39</v>
      </c>
      <c r="X3472" t="s">
        <v>34</v>
      </c>
      <c r="Y3472" t="s">
        <v>47</v>
      </c>
    </row>
    <row r="3473" spans="1:25" x14ac:dyDescent="0.35">
      <c r="A3473">
        <v>7</v>
      </c>
      <c r="B3473" t="s">
        <v>25</v>
      </c>
      <c r="C3473">
        <v>6</v>
      </c>
      <c r="D3473" t="s">
        <v>50</v>
      </c>
      <c r="E3473" t="s">
        <v>27</v>
      </c>
      <c r="F3473" t="s">
        <v>13</v>
      </c>
      <c r="G3473" t="s">
        <v>6993</v>
      </c>
      <c r="H3473" s="1">
        <v>0.2</v>
      </c>
      <c r="I3473" s="2">
        <v>43428</v>
      </c>
      <c r="J3473" t="s">
        <v>7145</v>
      </c>
      <c r="K3473" t="s">
        <v>30</v>
      </c>
      <c r="L3473">
        <v>90045</v>
      </c>
      <c r="M3473">
        <v>912</v>
      </c>
      <c r="N3473" t="s">
        <v>4952</v>
      </c>
      <c r="O3473">
        <v>3</v>
      </c>
      <c r="P3473">
        <v>2</v>
      </c>
      <c r="Q3473" t="s">
        <v>32</v>
      </c>
      <c r="R3473" t="s">
        <v>8304</v>
      </c>
      <c r="S3473">
        <v>3.35</v>
      </c>
      <c r="T3473">
        <v>34</v>
      </c>
      <c r="U3473" t="s">
        <v>76</v>
      </c>
      <c r="V3473" s="2">
        <v>43435</v>
      </c>
      <c r="W3473" t="s">
        <v>39</v>
      </c>
      <c r="X3473" t="s">
        <v>34</v>
      </c>
      <c r="Y3473" t="s">
        <v>52</v>
      </c>
    </row>
    <row r="3474" spans="1:25" hidden="1" x14ac:dyDescent="0.35">
      <c r="A3474">
        <v>5</v>
      </c>
      <c r="B3474" t="s">
        <v>43</v>
      </c>
      <c r="C3474">
        <v>6</v>
      </c>
      <c r="D3474" t="s">
        <v>11</v>
      </c>
      <c r="E3474" t="s">
        <v>171</v>
      </c>
      <c r="F3474" t="s">
        <v>13</v>
      </c>
      <c r="G3474" t="s">
        <v>5443</v>
      </c>
      <c r="H3474" s="1">
        <v>0</v>
      </c>
      <c r="I3474" s="2">
        <v>43232</v>
      </c>
      <c r="J3474" t="s">
        <v>5591</v>
      </c>
      <c r="K3474" t="s">
        <v>102</v>
      </c>
      <c r="L3474">
        <v>10024</v>
      </c>
      <c r="M3474">
        <v>1220</v>
      </c>
      <c r="N3474" t="s">
        <v>1594</v>
      </c>
      <c r="O3474">
        <v>4</v>
      </c>
      <c r="P3474">
        <v>3</v>
      </c>
      <c r="Q3474" t="s">
        <v>104</v>
      </c>
      <c r="R3474" t="s">
        <v>8304</v>
      </c>
      <c r="S3474">
        <v>4.41</v>
      </c>
      <c r="T3474">
        <v>10</v>
      </c>
      <c r="U3474" t="s">
        <v>33</v>
      </c>
      <c r="V3474" s="2">
        <v>43237</v>
      </c>
      <c r="W3474" t="s">
        <v>39</v>
      </c>
      <c r="X3474" t="s">
        <v>175</v>
      </c>
      <c r="Y3474" t="s">
        <v>47</v>
      </c>
    </row>
    <row r="3475" spans="1:25" hidden="1" x14ac:dyDescent="0.35">
      <c r="A3475">
        <v>5</v>
      </c>
      <c r="B3475" t="s">
        <v>43</v>
      </c>
      <c r="C3475">
        <v>6</v>
      </c>
      <c r="D3475" t="s">
        <v>50</v>
      </c>
      <c r="E3475" t="s">
        <v>171</v>
      </c>
      <c r="F3475" t="s">
        <v>13</v>
      </c>
      <c r="G3475" t="s">
        <v>5443</v>
      </c>
      <c r="H3475" s="1">
        <v>0</v>
      </c>
      <c r="I3475" s="2">
        <v>43232</v>
      </c>
      <c r="J3475" t="s">
        <v>5591</v>
      </c>
      <c r="K3475" t="s">
        <v>102</v>
      </c>
      <c r="L3475">
        <v>10024</v>
      </c>
      <c r="M3475">
        <v>942</v>
      </c>
      <c r="N3475" t="s">
        <v>4878</v>
      </c>
      <c r="O3475">
        <v>303</v>
      </c>
      <c r="P3475">
        <v>4</v>
      </c>
      <c r="Q3475" t="s">
        <v>104</v>
      </c>
      <c r="R3475" t="s">
        <v>8304</v>
      </c>
      <c r="S3475">
        <v>303.33999999999997</v>
      </c>
      <c r="T3475">
        <v>632</v>
      </c>
      <c r="U3475" t="s">
        <v>33</v>
      </c>
      <c r="V3475" s="2">
        <v>43237</v>
      </c>
      <c r="W3475" t="s">
        <v>39</v>
      </c>
      <c r="X3475" t="s">
        <v>175</v>
      </c>
      <c r="Y3475" t="s">
        <v>52</v>
      </c>
    </row>
    <row r="3476" spans="1:25" hidden="1" x14ac:dyDescent="0.35">
      <c r="A3476">
        <v>4</v>
      </c>
      <c r="B3476" t="s">
        <v>43</v>
      </c>
      <c r="C3476">
        <v>6</v>
      </c>
      <c r="D3476" t="s">
        <v>26</v>
      </c>
      <c r="E3476" t="s">
        <v>171</v>
      </c>
      <c r="F3476" t="s">
        <v>13</v>
      </c>
      <c r="G3476" t="s">
        <v>6894</v>
      </c>
      <c r="H3476" s="1">
        <v>0</v>
      </c>
      <c r="I3476" s="2">
        <v>43444</v>
      </c>
      <c r="J3476" t="s">
        <v>7467</v>
      </c>
      <c r="K3476" t="s">
        <v>102</v>
      </c>
      <c r="L3476">
        <v>10024</v>
      </c>
      <c r="M3476">
        <v>1826</v>
      </c>
      <c r="N3476" t="s">
        <v>5841</v>
      </c>
      <c r="O3476">
        <v>3</v>
      </c>
      <c r="P3476">
        <v>1</v>
      </c>
      <c r="Q3476" t="s">
        <v>104</v>
      </c>
      <c r="R3476" t="s">
        <v>8304</v>
      </c>
      <c r="S3476">
        <v>3.11</v>
      </c>
      <c r="T3476">
        <v>6</v>
      </c>
      <c r="U3476" t="s">
        <v>76</v>
      </c>
      <c r="V3476" s="2">
        <v>43448</v>
      </c>
      <c r="W3476" t="s">
        <v>39</v>
      </c>
      <c r="X3476" t="s">
        <v>175</v>
      </c>
      <c r="Y3476" t="s">
        <v>64</v>
      </c>
    </row>
    <row r="3477" spans="1:25" hidden="1" x14ac:dyDescent="0.35">
      <c r="A3477">
        <v>3</v>
      </c>
      <c r="B3477" t="s">
        <v>25</v>
      </c>
      <c r="C3477">
        <v>1</v>
      </c>
      <c r="D3477" t="s">
        <v>26</v>
      </c>
      <c r="E3477" t="s">
        <v>5846</v>
      </c>
      <c r="F3477" t="s">
        <v>13</v>
      </c>
      <c r="G3477" t="s">
        <v>5715</v>
      </c>
      <c r="H3477" s="1">
        <v>0.2</v>
      </c>
      <c r="I3477" s="2">
        <v>43405</v>
      </c>
      <c r="J3477" t="s">
        <v>5847</v>
      </c>
      <c r="K3477" t="s">
        <v>73</v>
      </c>
      <c r="L3477">
        <v>77301</v>
      </c>
      <c r="M3477">
        <v>1544</v>
      </c>
      <c r="N3477" t="s">
        <v>3601</v>
      </c>
      <c r="O3477">
        <v>7</v>
      </c>
      <c r="P3477">
        <v>9</v>
      </c>
      <c r="Q3477" t="s">
        <v>75</v>
      </c>
      <c r="R3477" t="s">
        <v>8304</v>
      </c>
      <c r="S3477">
        <v>6.98</v>
      </c>
      <c r="T3477">
        <v>112</v>
      </c>
      <c r="U3477" t="s">
        <v>33</v>
      </c>
      <c r="V3477" s="2">
        <v>43408</v>
      </c>
      <c r="W3477" t="s">
        <v>130</v>
      </c>
      <c r="X3477" t="s">
        <v>77</v>
      </c>
      <c r="Y3477" t="s">
        <v>42</v>
      </c>
    </row>
    <row r="3478" spans="1:25" hidden="1" x14ac:dyDescent="0.35">
      <c r="A3478">
        <v>6</v>
      </c>
      <c r="B3478" t="s">
        <v>10</v>
      </c>
      <c r="C3478">
        <v>6</v>
      </c>
      <c r="D3478" t="s">
        <v>26</v>
      </c>
      <c r="E3478" t="s">
        <v>171</v>
      </c>
      <c r="F3478" t="s">
        <v>13</v>
      </c>
      <c r="G3478" t="s">
        <v>981</v>
      </c>
      <c r="H3478" s="1">
        <v>0</v>
      </c>
      <c r="I3478" s="2">
        <v>43277</v>
      </c>
      <c r="J3478" t="s">
        <v>982</v>
      </c>
      <c r="K3478" t="s">
        <v>102</v>
      </c>
      <c r="L3478">
        <v>10024</v>
      </c>
      <c r="M3478">
        <v>1304</v>
      </c>
      <c r="N3478" t="s">
        <v>983</v>
      </c>
      <c r="O3478">
        <v>7</v>
      </c>
      <c r="P3478">
        <v>5</v>
      </c>
      <c r="Q3478" t="s">
        <v>104</v>
      </c>
      <c r="R3478" t="s">
        <v>8304</v>
      </c>
      <c r="S3478">
        <v>6.62</v>
      </c>
      <c r="T3478">
        <v>15</v>
      </c>
      <c r="U3478" t="s">
        <v>33</v>
      </c>
      <c r="V3478" s="2">
        <v>43283</v>
      </c>
      <c r="W3478" t="s">
        <v>39</v>
      </c>
      <c r="X3478" t="s">
        <v>175</v>
      </c>
      <c r="Y3478" t="s">
        <v>49</v>
      </c>
    </row>
    <row r="3479" spans="1:25" hidden="1" x14ac:dyDescent="0.35">
      <c r="A3479">
        <v>6</v>
      </c>
      <c r="B3479" t="s">
        <v>10</v>
      </c>
      <c r="C3479">
        <v>6</v>
      </c>
      <c r="D3479" t="s">
        <v>26</v>
      </c>
      <c r="E3479" t="s">
        <v>171</v>
      </c>
      <c r="F3479" t="s">
        <v>13</v>
      </c>
      <c r="G3479" t="s">
        <v>981</v>
      </c>
      <c r="H3479" s="1">
        <v>0</v>
      </c>
      <c r="I3479" s="2">
        <v>43277</v>
      </c>
      <c r="J3479" t="s">
        <v>982</v>
      </c>
      <c r="K3479" t="s">
        <v>102</v>
      </c>
      <c r="L3479">
        <v>10024</v>
      </c>
      <c r="M3479">
        <v>660</v>
      </c>
      <c r="N3479" t="s">
        <v>984</v>
      </c>
      <c r="O3479">
        <v>85</v>
      </c>
      <c r="P3479">
        <v>5</v>
      </c>
      <c r="Q3479" t="s">
        <v>104</v>
      </c>
      <c r="R3479" t="s">
        <v>8304</v>
      </c>
      <c r="S3479">
        <v>84.51</v>
      </c>
      <c r="T3479">
        <v>704</v>
      </c>
      <c r="U3479" t="s">
        <v>33</v>
      </c>
      <c r="V3479" s="2">
        <v>43283</v>
      </c>
      <c r="W3479" t="s">
        <v>39</v>
      </c>
      <c r="X3479" t="s">
        <v>175</v>
      </c>
      <c r="Y3479" t="s">
        <v>42</v>
      </c>
    </row>
    <row r="3480" spans="1:25" x14ac:dyDescent="0.35">
      <c r="A3480">
        <v>4</v>
      </c>
      <c r="B3480" t="s">
        <v>43</v>
      </c>
      <c r="C3480">
        <v>6</v>
      </c>
      <c r="D3480" t="s">
        <v>11</v>
      </c>
      <c r="E3480" t="s">
        <v>27</v>
      </c>
      <c r="F3480" t="s">
        <v>13</v>
      </c>
      <c r="G3480" t="s">
        <v>5228</v>
      </c>
      <c r="H3480" s="1">
        <v>0.2</v>
      </c>
      <c r="I3480" s="2">
        <v>43367</v>
      </c>
      <c r="J3480" t="s">
        <v>5797</v>
      </c>
      <c r="K3480" t="s">
        <v>30</v>
      </c>
      <c r="L3480">
        <v>90049</v>
      </c>
      <c r="M3480">
        <v>845</v>
      </c>
      <c r="N3480" t="s">
        <v>2016</v>
      </c>
      <c r="O3480">
        <v>56</v>
      </c>
      <c r="P3480">
        <v>5</v>
      </c>
      <c r="Q3480" t="s">
        <v>32</v>
      </c>
      <c r="R3480" t="s">
        <v>8304</v>
      </c>
      <c r="S3480">
        <v>56.32</v>
      </c>
      <c r="T3480">
        <v>563</v>
      </c>
      <c r="U3480" t="s">
        <v>33</v>
      </c>
      <c r="V3480" s="2">
        <v>43371</v>
      </c>
      <c r="W3480" t="s">
        <v>39</v>
      </c>
      <c r="X3480" t="s">
        <v>34</v>
      </c>
      <c r="Y3480" t="s">
        <v>24</v>
      </c>
    </row>
    <row r="3481" spans="1:25" x14ac:dyDescent="0.35">
      <c r="A3481">
        <v>4</v>
      </c>
      <c r="B3481" t="s">
        <v>43</v>
      </c>
      <c r="C3481">
        <v>6</v>
      </c>
      <c r="D3481" t="s">
        <v>26</v>
      </c>
      <c r="E3481" t="s">
        <v>27</v>
      </c>
      <c r="F3481" t="s">
        <v>13</v>
      </c>
      <c r="G3481" t="s">
        <v>5228</v>
      </c>
      <c r="H3481" s="1">
        <v>0</v>
      </c>
      <c r="I3481" s="2">
        <v>43367</v>
      </c>
      <c r="J3481" t="s">
        <v>5797</v>
      </c>
      <c r="K3481" t="s">
        <v>30</v>
      </c>
      <c r="L3481">
        <v>90049</v>
      </c>
      <c r="M3481">
        <v>1589</v>
      </c>
      <c r="N3481" t="s">
        <v>8276</v>
      </c>
      <c r="O3481">
        <v>143</v>
      </c>
      <c r="P3481">
        <v>5</v>
      </c>
      <c r="Q3481" t="s">
        <v>32</v>
      </c>
      <c r="R3481" t="s">
        <v>8304</v>
      </c>
      <c r="S3481">
        <v>143.30000000000001</v>
      </c>
      <c r="T3481">
        <v>305</v>
      </c>
      <c r="U3481" t="s">
        <v>33</v>
      </c>
      <c r="V3481" s="2">
        <v>43371</v>
      </c>
      <c r="W3481" t="s">
        <v>39</v>
      </c>
      <c r="X3481" t="s">
        <v>34</v>
      </c>
      <c r="Y3481" t="s">
        <v>119</v>
      </c>
    </row>
    <row r="3482" spans="1:25" x14ac:dyDescent="0.35">
      <c r="A3482">
        <v>4</v>
      </c>
      <c r="B3482" t="s">
        <v>43</v>
      </c>
      <c r="C3482">
        <v>6</v>
      </c>
      <c r="D3482" t="s">
        <v>11</v>
      </c>
      <c r="E3482" t="s">
        <v>386</v>
      </c>
      <c r="F3482" t="s">
        <v>13</v>
      </c>
      <c r="G3482" t="s">
        <v>1626</v>
      </c>
      <c r="H3482" s="1">
        <v>0</v>
      </c>
      <c r="I3482" s="2">
        <v>43288</v>
      </c>
      <c r="J3482" t="s">
        <v>2647</v>
      </c>
      <c r="K3482" t="s">
        <v>30</v>
      </c>
      <c r="L3482">
        <v>95123</v>
      </c>
      <c r="M3482">
        <v>866</v>
      </c>
      <c r="N3482" t="s">
        <v>8179</v>
      </c>
      <c r="O3482">
        <v>73</v>
      </c>
      <c r="P3482">
        <v>5</v>
      </c>
      <c r="Q3482" t="s">
        <v>32</v>
      </c>
      <c r="R3482" t="s">
        <v>8304</v>
      </c>
      <c r="S3482">
        <v>73.319999999999993</v>
      </c>
      <c r="T3482">
        <v>216</v>
      </c>
      <c r="U3482" t="s">
        <v>19</v>
      </c>
      <c r="V3482" s="2">
        <v>43292</v>
      </c>
      <c r="W3482" t="s">
        <v>39</v>
      </c>
      <c r="X3482" t="s">
        <v>34</v>
      </c>
      <c r="Y3482" t="s">
        <v>47</v>
      </c>
    </row>
    <row r="3483" spans="1:25" x14ac:dyDescent="0.35">
      <c r="A3483">
        <v>5</v>
      </c>
      <c r="B3483" t="s">
        <v>43</v>
      </c>
      <c r="C3483">
        <v>6</v>
      </c>
      <c r="D3483" t="s">
        <v>11</v>
      </c>
      <c r="E3483" t="s">
        <v>572</v>
      </c>
      <c r="F3483" t="s">
        <v>13</v>
      </c>
      <c r="G3483" t="s">
        <v>2372</v>
      </c>
      <c r="H3483" s="1">
        <v>0.2</v>
      </c>
      <c r="I3483" s="2">
        <v>43136</v>
      </c>
      <c r="J3483" t="s">
        <v>2729</v>
      </c>
      <c r="K3483" t="s">
        <v>30</v>
      </c>
      <c r="L3483">
        <v>92037</v>
      </c>
      <c r="M3483">
        <v>429</v>
      </c>
      <c r="N3483" t="s">
        <v>1424</v>
      </c>
      <c r="O3483">
        <v>7</v>
      </c>
      <c r="P3483">
        <v>4</v>
      </c>
      <c r="Q3483" t="s">
        <v>32</v>
      </c>
      <c r="R3483" t="s">
        <v>8304</v>
      </c>
      <c r="S3483">
        <v>6.97</v>
      </c>
      <c r="T3483">
        <v>558</v>
      </c>
      <c r="U3483" t="s">
        <v>19</v>
      </c>
      <c r="V3483" s="2">
        <v>43141</v>
      </c>
      <c r="W3483" t="s">
        <v>39</v>
      </c>
      <c r="X3483" t="s">
        <v>34</v>
      </c>
      <c r="Y3483" t="s">
        <v>41</v>
      </c>
    </row>
    <row r="3484" spans="1:25" x14ac:dyDescent="0.35">
      <c r="A3484">
        <v>5</v>
      </c>
      <c r="B3484" t="s">
        <v>43</v>
      </c>
      <c r="C3484">
        <v>6</v>
      </c>
      <c r="D3484" t="s">
        <v>26</v>
      </c>
      <c r="E3484" t="s">
        <v>572</v>
      </c>
      <c r="F3484" t="s">
        <v>13</v>
      </c>
      <c r="G3484" t="s">
        <v>2372</v>
      </c>
      <c r="H3484" s="1">
        <v>0</v>
      </c>
      <c r="I3484" s="2">
        <v>43136</v>
      </c>
      <c r="J3484" t="s">
        <v>2729</v>
      </c>
      <c r="K3484" t="s">
        <v>30</v>
      </c>
      <c r="L3484">
        <v>92037</v>
      </c>
      <c r="M3484">
        <v>218</v>
      </c>
      <c r="N3484" t="s">
        <v>1403</v>
      </c>
      <c r="O3484">
        <v>7</v>
      </c>
      <c r="P3484">
        <v>3</v>
      </c>
      <c r="Q3484" t="s">
        <v>32</v>
      </c>
      <c r="R3484" t="s">
        <v>8304</v>
      </c>
      <c r="S3484">
        <v>7.22</v>
      </c>
      <c r="T3484">
        <v>15</v>
      </c>
      <c r="U3484" t="s">
        <v>19</v>
      </c>
      <c r="V3484" s="2">
        <v>43141</v>
      </c>
      <c r="W3484" t="s">
        <v>39</v>
      </c>
      <c r="X3484" t="s">
        <v>34</v>
      </c>
      <c r="Y3484" t="s">
        <v>35</v>
      </c>
    </row>
    <row r="3485" spans="1:25" x14ac:dyDescent="0.35">
      <c r="A3485">
        <v>5</v>
      </c>
      <c r="B3485" t="s">
        <v>43</v>
      </c>
      <c r="C3485">
        <v>6</v>
      </c>
      <c r="D3485" t="s">
        <v>26</v>
      </c>
      <c r="E3485" t="s">
        <v>572</v>
      </c>
      <c r="F3485" t="s">
        <v>13</v>
      </c>
      <c r="G3485" t="s">
        <v>2372</v>
      </c>
      <c r="H3485" s="1">
        <v>0</v>
      </c>
      <c r="I3485" s="2">
        <v>43136</v>
      </c>
      <c r="J3485" t="s">
        <v>2729</v>
      </c>
      <c r="K3485" t="s">
        <v>30</v>
      </c>
      <c r="L3485">
        <v>92037</v>
      </c>
      <c r="M3485">
        <v>646</v>
      </c>
      <c r="N3485" t="s">
        <v>3662</v>
      </c>
      <c r="O3485">
        <v>50</v>
      </c>
      <c r="P3485">
        <v>3</v>
      </c>
      <c r="Q3485" t="s">
        <v>32</v>
      </c>
      <c r="R3485" t="s">
        <v>8304</v>
      </c>
      <c r="S3485">
        <v>50.37</v>
      </c>
      <c r="T3485">
        <v>187</v>
      </c>
      <c r="U3485" t="s">
        <v>19</v>
      </c>
      <c r="V3485" s="2">
        <v>43141</v>
      </c>
      <c r="W3485" t="s">
        <v>39</v>
      </c>
      <c r="X3485" t="s">
        <v>34</v>
      </c>
      <c r="Y3485" t="s">
        <v>42</v>
      </c>
    </row>
    <row r="3486" spans="1:25" x14ac:dyDescent="0.35">
      <c r="A3486">
        <v>5</v>
      </c>
      <c r="B3486" t="s">
        <v>43</v>
      </c>
      <c r="C3486">
        <v>6</v>
      </c>
      <c r="D3486" t="s">
        <v>50</v>
      </c>
      <c r="E3486" t="s">
        <v>572</v>
      </c>
      <c r="F3486" t="s">
        <v>13</v>
      </c>
      <c r="G3486" t="s">
        <v>2372</v>
      </c>
      <c r="H3486" s="1">
        <v>0.2</v>
      </c>
      <c r="I3486" s="2">
        <v>43136</v>
      </c>
      <c r="J3486" t="s">
        <v>2729</v>
      </c>
      <c r="K3486" t="s">
        <v>30</v>
      </c>
      <c r="L3486">
        <v>92037</v>
      </c>
      <c r="M3486">
        <v>138</v>
      </c>
      <c r="N3486" t="s">
        <v>379</v>
      </c>
      <c r="O3486">
        <v>-32</v>
      </c>
      <c r="P3486">
        <v>4</v>
      </c>
      <c r="Q3486" t="s">
        <v>32</v>
      </c>
      <c r="R3486" t="s">
        <v>8304</v>
      </c>
      <c r="S3486">
        <v>-31.99</v>
      </c>
      <c r="T3486">
        <v>160</v>
      </c>
      <c r="U3486" t="s">
        <v>19</v>
      </c>
      <c r="V3486" s="2">
        <v>43141</v>
      </c>
      <c r="W3486" t="s">
        <v>39</v>
      </c>
      <c r="X3486" t="s">
        <v>34</v>
      </c>
      <c r="Y3486" t="s">
        <v>52</v>
      </c>
    </row>
    <row r="3487" spans="1:25" hidden="1" x14ac:dyDescent="0.35">
      <c r="A3487">
        <v>7</v>
      </c>
      <c r="B3487" t="s">
        <v>25</v>
      </c>
      <c r="C3487">
        <v>6</v>
      </c>
      <c r="D3487" t="s">
        <v>11</v>
      </c>
      <c r="E3487" t="s">
        <v>171</v>
      </c>
      <c r="F3487" t="s">
        <v>13</v>
      </c>
      <c r="G3487" t="s">
        <v>5556</v>
      </c>
      <c r="H3487" s="1">
        <v>0</v>
      </c>
      <c r="I3487" s="2">
        <v>43386</v>
      </c>
      <c r="J3487" t="s">
        <v>5590</v>
      </c>
      <c r="K3487" t="s">
        <v>102</v>
      </c>
      <c r="L3487">
        <v>10024</v>
      </c>
      <c r="M3487">
        <v>878</v>
      </c>
      <c r="N3487" t="s">
        <v>2302</v>
      </c>
      <c r="O3487">
        <v>34</v>
      </c>
      <c r="P3487">
        <v>3</v>
      </c>
      <c r="Q3487" t="s">
        <v>104</v>
      </c>
      <c r="R3487" t="s">
        <v>8304</v>
      </c>
      <c r="S3487">
        <v>33.729999999999997</v>
      </c>
      <c r="T3487">
        <v>82</v>
      </c>
      <c r="U3487" t="s">
        <v>33</v>
      </c>
      <c r="V3487" s="2">
        <v>43393</v>
      </c>
      <c r="W3487" t="s">
        <v>39</v>
      </c>
      <c r="X3487" t="s">
        <v>175</v>
      </c>
      <c r="Y3487" t="s">
        <v>47</v>
      </c>
    </row>
    <row r="3488" spans="1:25" hidden="1" x14ac:dyDescent="0.35">
      <c r="A3488">
        <v>7</v>
      </c>
      <c r="B3488" t="s">
        <v>25</v>
      </c>
      <c r="C3488">
        <v>6</v>
      </c>
      <c r="D3488" t="s">
        <v>26</v>
      </c>
      <c r="E3488" t="s">
        <v>171</v>
      </c>
      <c r="F3488" t="s">
        <v>13</v>
      </c>
      <c r="G3488" t="s">
        <v>5556</v>
      </c>
      <c r="H3488" s="1">
        <v>0</v>
      </c>
      <c r="I3488" s="2">
        <v>43386</v>
      </c>
      <c r="J3488" t="s">
        <v>5590</v>
      </c>
      <c r="K3488" t="s">
        <v>102</v>
      </c>
      <c r="L3488">
        <v>10024</v>
      </c>
      <c r="M3488">
        <v>465</v>
      </c>
      <c r="N3488" t="s">
        <v>3584</v>
      </c>
      <c r="O3488">
        <v>18</v>
      </c>
      <c r="P3488">
        <v>2</v>
      </c>
      <c r="Q3488" t="s">
        <v>104</v>
      </c>
      <c r="R3488" t="s">
        <v>8304</v>
      </c>
      <c r="S3488">
        <v>18.21</v>
      </c>
      <c r="T3488">
        <v>38</v>
      </c>
      <c r="U3488" t="s">
        <v>33</v>
      </c>
      <c r="V3488" s="2">
        <v>43393</v>
      </c>
      <c r="W3488" t="s">
        <v>39</v>
      </c>
      <c r="X3488" t="s">
        <v>175</v>
      </c>
      <c r="Y3488" t="s">
        <v>64</v>
      </c>
    </row>
    <row r="3489" spans="1:25" hidden="1" x14ac:dyDescent="0.35">
      <c r="A3489">
        <v>7</v>
      </c>
      <c r="B3489" t="s">
        <v>25</v>
      </c>
      <c r="C3489">
        <v>6</v>
      </c>
      <c r="D3489" t="s">
        <v>26</v>
      </c>
      <c r="E3489" t="s">
        <v>171</v>
      </c>
      <c r="F3489" t="s">
        <v>13</v>
      </c>
      <c r="G3489" t="s">
        <v>5556</v>
      </c>
      <c r="H3489" s="1">
        <v>0</v>
      </c>
      <c r="I3489" s="2">
        <v>43386</v>
      </c>
      <c r="J3489" t="s">
        <v>5590</v>
      </c>
      <c r="K3489" t="s">
        <v>102</v>
      </c>
      <c r="L3489">
        <v>10024</v>
      </c>
      <c r="M3489">
        <v>637</v>
      </c>
      <c r="N3489" t="s">
        <v>3371</v>
      </c>
      <c r="O3489">
        <v>24</v>
      </c>
      <c r="P3489">
        <v>3</v>
      </c>
      <c r="Q3489" t="s">
        <v>104</v>
      </c>
      <c r="R3489" t="s">
        <v>8304</v>
      </c>
      <c r="S3489">
        <v>23.97</v>
      </c>
      <c r="T3489">
        <v>100</v>
      </c>
      <c r="U3489" t="s">
        <v>33</v>
      </c>
      <c r="V3489" s="2">
        <v>43393</v>
      </c>
      <c r="W3489" t="s">
        <v>39</v>
      </c>
      <c r="X3489" t="s">
        <v>175</v>
      </c>
      <c r="Y3489" t="s">
        <v>42</v>
      </c>
    </row>
    <row r="3490" spans="1:25" hidden="1" x14ac:dyDescent="0.35">
      <c r="A3490">
        <v>7</v>
      </c>
      <c r="B3490" t="s">
        <v>25</v>
      </c>
      <c r="C3490">
        <v>6</v>
      </c>
      <c r="D3490" t="s">
        <v>26</v>
      </c>
      <c r="E3490" t="s">
        <v>171</v>
      </c>
      <c r="F3490" t="s">
        <v>13</v>
      </c>
      <c r="G3490" t="s">
        <v>5556</v>
      </c>
      <c r="H3490" s="1">
        <v>0</v>
      </c>
      <c r="I3490" s="2">
        <v>43386</v>
      </c>
      <c r="J3490" t="s">
        <v>5590</v>
      </c>
      <c r="K3490" t="s">
        <v>102</v>
      </c>
      <c r="L3490">
        <v>10024</v>
      </c>
      <c r="M3490">
        <v>325</v>
      </c>
      <c r="N3490" t="s">
        <v>3118</v>
      </c>
      <c r="O3490">
        <v>12</v>
      </c>
      <c r="P3490">
        <v>5</v>
      </c>
      <c r="Q3490" t="s">
        <v>104</v>
      </c>
      <c r="R3490" t="s">
        <v>8304</v>
      </c>
      <c r="S3490">
        <v>12.49</v>
      </c>
      <c r="T3490">
        <v>35</v>
      </c>
      <c r="U3490" t="s">
        <v>33</v>
      </c>
      <c r="V3490" s="2">
        <v>43393</v>
      </c>
      <c r="W3490" t="s">
        <v>39</v>
      </c>
      <c r="X3490" t="s">
        <v>175</v>
      </c>
      <c r="Y3490" t="s">
        <v>49</v>
      </c>
    </row>
    <row r="3491" spans="1:25" hidden="1" x14ac:dyDescent="0.35">
      <c r="A3491">
        <v>7</v>
      </c>
      <c r="B3491" t="s">
        <v>25</v>
      </c>
      <c r="C3491">
        <v>6</v>
      </c>
      <c r="D3491" t="s">
        <v>26</v>
      </c>
      <c r="E3491" t="s">
        <v>171</v>
      </c>
      <c r="F3491" t="s">
        <v>13</v>
      </c>
      <c r="G3491" t="s">
        <v>5556</v>
      </c>
      <c r="H3491" s="1">
        <v>0</v>
      </c>
      <c r="I3491" s="2">
        <v>43386</v>
      </c>
      <c r="J3491" t="s">
        <v>5590</v>
      </c>
      <c r="K3491" t="s">
        <v>102</v>
      </c>
      <c r="L3491">
        <v>10024</v>
      </c>
      <c r="M3491">
        <v>273</v>
      </c>
      <c r="N3491" t="s">
        <v>4085</v>
      </c>
      <c r="O3491">
        <v>11</v>
      </c>
      <c r="P3491">
        <v>5</v>
      </c>
      <c r="Q3491" t="s">
        <v>104</v>
      </c>
      <c r="R3491" t="s">
        <v>8304</v>
      </c>
      <c r="S3491">
        <v>11.45</v>
      </c>
      <c r="T3491">
        <v>25</v>
      </c>
      <c r="U3491" t="s">
        <v>33</v>
      </c>
      <c r="V3491" s="2">
        <v>43393</v>
      </c>
      <c r="W3491" t="s">
        <v>39</v>
      </c>
      <c r="X3491" t="s">
        <v>175</v>
      </c>
      <c r="Y3491" t="s">
        <v>35</v>
      </c>
    </row>
    <row r="3492" spans="1:25" hidden="1" x14ac:dyDescent="0.35">
      <c r="A3492">
        <v>7</v>
      </c>
      <c r="B3492" t="s">
        <v>25</v>
      </c>
      <c r="C3492">
        <v>6</v>
      </c>
      <c r="D3492" t="s">
        <v>11</v>
      </c>
      <c r="E3492" t="s">
        <v>3471</v>
      </c>
      <c r="F3492" t="s">
        <v>13</v>
      </c>
      <c r="G3492" t="s">
        <v>833</v>
      </c>
      <c r="H3492" s="1">
        <v>0</v>
      </c>
      <c r="I3492" s="2">
        <v>43459</v>
      </c>
      <c r="J3492" t="s">
        <v>5599</v>
      </c>
      <c r="K3492" t="s">
        <v>102</v>
      </c>
      <c r="L3492">
        <v>3060</v>
      </c>
      <c r="M3492">
        <v>1052</v>
      </c>
      <c r="N3492" t="s">
        <v>1589</v>
      </c>
      <c r="O3492">
        <v>7</v>
      </c>
      <c r="P3492">
        <v>4</v>
      </c>
      <c r="Q3492" t="s">
        <v>104</v>
      </c>
      <c r="R3492" t="s">
        <v>8304</v>
      </c>
      <c r="S3492">
        <v>6.55</v>
      </c>
      <c r="T3492">
        <v>21</v>
      </c>
      <c r="U3492" t="s">
        <v>33</v>
      </c>
      <c r="V3492" s="2">
        <v>43466</v>
      </c>
      <c r="W3492" t="s">
        <v>39</v>
      </c>
      <c r="X3492" t="s">
        <v>1529</v>
      </c>
      <c r="Y3492" t="s">
        <v>47</v>
      </c>
    </row>
    <row r="3493" spans="1:25" x14ac:dyDescent="0.35">
      <c r="A3493">
        <v>5</v>
      </c>
      <c r="B3493" t="s">
        <v>43</v>
      </c>
      <c r="C3493">
        <v>6</v>
      </c>
      <c r="D3493" t="s">
        <v>26</v>
      </c>
      <c r="E3493" t="s">
        <v>27</v>
      </c>
      <c r="F3493" t="s">
        <v>13</v>
      </c>
      <c r="G3493" t="s">
        <v>433</v>
      </c>
      <c r="H3493" s="1">
        <v>0</v>
      </c>
      <c r="I3493" s="2">
        <v>43135</v>
      </c>
      <c r="J3493" t="s">
        <v>6574</v>
      </c>
      <c r="K3493" t="s">
        <v>30</v>
      </c>
      <c r="L3493">
        <v>90049</v>
      </c>
      <c r="M3493">
        <v>1375</v>
      </c>
      <c r="N3493" t="s">
        <v>610</v>
      </c>
      <c r="O3493">
        <v>4</v>
      </c>
      <c r="P3493">
        <v>2</v>
      </c>
      <c r="Q3493" t="s">
        <v>32</v>
      </c>
      <c r="R3493" t="s">
        <v>8304</v>
      </c>
      <c r="S3493">
        <v>3.72</v>
      </c>
      <c r="T3493">
        <v>93</v>
      </c>
      <c r="U3493" t="s">
        <v>33</v>
      </c>
      <c r="V3493" s="2">
        <v>43140</v>
      </c>
      <c r="W3493" t="s">
        <v>39</v>
      </c>
      <c r="X3493" t="s">
        <v>34</v>
      </c>
      <c r="Y3493" t="s">
        <v>42</v>
      </c>
    </row>
    <row r="3494" spans="1:25" hidden="1" x14ac:dyDescent="0.35">
      <c r="A3494">
        <v>7</v>
      </c>
      <c r="B3494" t="s">
        <v>25</v>
      </c>
      <c r="C3494">
        <v>6</v>
      </c>
      <c r="D3494" t="s">
        <v>26</v>
      </c>
      <c r="E3494" t="s">
        <v>3993</v>
      </c>
      <c r="F3494" t="s">
        <v>13</v>
      </c>
      <c r="G3494" t="s">
        <v>2117</v>
      </c>
      <c r="H3494" s="1">
        <v>0</v>
      </c>
      <c r="I3494" s="2">
        <v>43212</v>
      </c>
      <c r="J3494" t="s">
        <v>3994</v>
      </c>
      <c r="K3494" t="s">
        <v>102</v>
      </c>
      <c r="L3494">
        <v>13440</v>
      </c>
      <c r="M3494">
        <v>1134</v>
      </c>
      <c r="N3494" t="s">
        <v>3099</v>
      </c>
      <c r="O3494">
        <v>1</v>
      </c>
      <c r="P3494">
        <v>1</v>
      </c>
      <c r="Q3494" t="s">
        <v>104</v>
      </c>
      <c r="R3494" t="s">
        <v>8304</v>
      </c>
      <c r="S3494">
        <v>0.81</v>
      </c>
      <c r="T3494">
        <v>3</v>
      </c>
      <c r="U3494" t="s">
        <v>19</v>
      </c>
      <c r="V3494" s="2">
        <v>43219</v>
      </c>
      <c r="W3494" t="s">
        <v>39</v>
      </c>
      <c r="X3494" t="s">
        <v>175</v>
      </c>
      <c r="Y3494" t="s">
        <v>49</v>
      </c>
    </row>
    <row r="3495" spans="1:25" hidden="1" x14ac:dyDescent="0.35">
      <c r="A3495">
        <v>7</v>
      </c>
      <c r="B3495" t="s">
        <v>25</v>
      </c>
      <c r="C3495">
        <v>6</v>
      </c>
      <c r="D3495" t="s">
        <v>26</v>
      </c>
      <c r="E3495" t="s">
        <v>3993</v>
      </c>
      <c r="F3495" t="s">
        <v>13</v>
      </c>
      <c r="G3495" t="s">
        <v>2117</v>
      </c>
      <c r="H3495" s="1">
        <v>0</v>
      </c>
      <c r="I3495" s="2">
        <v>43212</v>
      </c>
      <c r="J3495" t="s">
        <v>3994</v>
      </c>
      <c r="K3495" t="s">
        <v>102</v>
      </c>
      <c r="L3495">
        <v>13440</v>
      </c>
      <c r="M3495">
        <v>280</v>
      </c>
      <c r="N3495" t="s">
        <v>4070</v>
      </c>
      <c r="O3495">
        <v>8</v>
      </c>
      <c r="P3495">
        <v>9</v>
      </c>
      <c r="Q3495" t="s">
        <v>104</v>
      </c>
      <c r="R3495" t="s">
        <v>8304</v>
      </c>
      <c r="S3495">
        <v>8.35</v>
      </c>
      <c r="T3495">
        <v>32</v>
      </c>
      <c r="U3495" t="s">
        <v>19</v>
      </c>
      <c r="V3495" s="2">
        <v>43219</v>
      </c>
      <c r="W3495" t="s">
        <v>39</v>
      </c>
      <c r="X3495" t="s">
        <v>175</v>
      </c>
      <c r="Y3495" t="s">
        <v>49</v>
      </c>
    </row>
    <row r="3496" spans="1:25" hidden="1" x14ac:dyDescent="0.35">
      <c r="A3496">
        <v>5</v>
      </c>
      <c r="B3496" t="s">
        <v>43</v>
      </c>
      <c r="C3496">
        <v>6</v>
      </c>
      <c r="D3496" t="s">
        <v>26</v>
      </c>
      <c r="E3496" t="s">
        <v>171</v>
      </c>
      <c r="F3496" t="s">
        <v>13</v>
      </c>
      <c r="G3496" t="s">
        <v>5536</v>
      </c>
      <c r="H3496" s="1">
        <v>0</v>
      </c>
      <c r="I3496" s="2">
        <v>43417</v>
      </c>
      <c r="J3496" t="s">
        <v>6330</v>
      </c>
      <c r="K3496" t="s">
        <v>102</v>
      </c>
      <c r="L3496">
        <v>10011</v>
      </c>
      <c r="M3496">
        <v>589</v>
      </c>
      <c r="N3496" t="s">
        <v>626</v>
      </c>
      <c r="O3496">
        <v>7</v>
      </c>
      <c r="P3496">
        <v>2</v>
      </c>
      <c r="Q3496" t="s">
        <v>104</v>
      </c>
      <c r="R3496" t="s">
        <v>8304</v>
      </c>
      <c r="S3496">
        <v>6.97</v>
      </c>
      <c r="T3496">
        <v>25</v>
      </c>
      <c r="U3496" t="s">
        <v>33</v>
      </c>
      <c r="V3496" s="2">
        <v>43422</v>
      </c>
      <c r="W3496" t="s">
        <v>39</v>
      </c>
      <c r="X3496" t="s">
        <v>175</v>
      </c>
      <c r="Y3496" t="s">
        <v>42</v>
      </c>
    </row>
    <row r="3497" spans="1:25" hidden="1" x14ac:dyDescent="0.35">
      <c r="A3497">
        <v>5</v>
      </c>
      <c r="B3497" t="s">
        <v>43</v>
      </c>
      <c r="C3497">
        <v>6</v>
      </c>
      <c r="D3497" t="s">
        <v>26</v>
      </c>
      <c r="E3497" t="s">
        <v>171</v>
      </c>
      <c r="F3497" t="s">
        <v>13</v>
      </c>
      <c r="G3497" t="s">
        <v>5536</v>
      </c>
      <c r="H3497" s="1">
        <v>0</v>
      </c>
      <c r="I3497" s="2">
        <v>43417</v>
      </c>
      <c r="J3497" t="s">
        <v>6330</v>
      </c>
      <c r="K3497" t="s">
        <v>102</v>
      </c>
      <c r="L3497">
        <v>10011</v>
      </c>
      <c r="M3497">
        <v>1300</v>
      </c>
      <c r="N3497" t="s">
        <v>3457</v>
      </c>
      <c r="O3497">
        <v>10</v>
      </c>
      <c r="P3497">
        <v>3</v>
      </c>
      <c r="Q3497" t="s">
        <v>104</v>
      </c>
      <c r="R3497" t="s">
        <v>8304</v>
      </c>
      <c r="S3497">
        <v>9.89</v>
      </c>
      <c r="T3497">
        <v>37</v>
      </c>
      <c r="U3497" t="s">
        <v>33</v>
      </c>
      <c r="V3497" s="2">
        <v>43422</v>
      </c>
      <c r="W3497" t="s">
        <v>39</v>
      </c>
      <c r="X3497" t="s">
        <v>175</v>
      </c>
      <c r="Y3497" t="s">
        <v>42</v>
      </c>
    </row>
    <row r="3498" spans="1:25" hidden="1" x14ac:dyDescent="0.35">
      <c r="A3498">
        <v>5</v>
      </c>
      <c r="B3498" t="s">
        <v>43</v>
      </c>
      <c r="C3498">
        <v>6</v>
      </c>
      <c r="D3498" t="s">
        <v>26</v>
      </c>
      <c r="E3498" t="s">
        <v>171</v>
      </c>
      <c r="F3498" t="s">
        <v>13</v>
      </c>
      <c r="G3498" t="s">
        <v>5536</v>
      </c>
      <c r="H3498" s="1">
        <v>0</v>
      </c>
      <c r="I3498" s="2">
        <v>43417</v>
      </c>
      <c r="J3498" t="s">
        <v>6330</v>
      </c>
      <c r="K3498" t="s">
        <v>102</v>
      </c>
      <c r="L3498">
        <v>10011</v>
      </c>
      <c r="M3498">
        <v>356</v>
      </c>
      <c r="N3498" t="s">
        <v>2789</v>
      </c>
      <c r="O3498">
        <v>39</v>
      </c>
      <c r="P3498">
        <v>5</v>
      </c>
      <c r="Q3498" t="s">
        <v>104</v>
      </c>
      <c r="R3498" t="s">
        <v>8304</v>
      </c>
      <c r="S3498">
        <v>39.409999999999997</v>
      </c>
      <c r="T3498">
        <v>141</v>
      </c>
      <c r="U3498" t="s">
        <v>33</v>
      </c>
      <c r="V3498" s="2">
        <v>43422</v>
      </c>
      <c r="W3498" t="s">
        <v>39</v>
      </c>
      <c r="X3498" t="s">
        <v>175</v>
      </c>
      <c r="Y3498" t="s">
        <v>49</v>
      </c>
    </row>
    <row r="3499" spans="1:25" hidden="1" x14ac:dyDescent="0.35">
      <c r="A3499">
        <v>5</v>
      </c>
      <c r="B3499" t="s">
        <v>43</v>
      </c>
      <c r="C3499">
        <v>6</v>
      </c>
      <c r="D3499" t="s">
        <v>26</v>
      </c>
      <c r="E3499" t="s">
        <v>171</v>
      </c>
      <c r="F3499" t="s">
        <v>13</v>
      </c>
      <c r="G3499" t="s">
        <v>5536</v>
      </c>
      <c r="H3499" s="1">
        <v>0</v>
      </c>
      <c r="I3499" s="2">
        <v>43417</v>
      </c>
      <c r="J3499" t="s">
        <v>6330</v>
      </c>
      <c r="K3499" t="s">
        <v>102</v>
      </c>
      <c r="L3499">
        <v>10011</v>
      </c>
      <c r="M3499">
        <v>1543</v>
      </c>
      <c r="N3499" t="s">
        <v>448</v>
      </c>
      <c r="O3499">
        <v>20</v>
      </c>
      <c r="P3499">
        <v>5</v>
      </c>
      <c r="Q3499" t="s">
        <v>104</v>
      </c>
      <c r="R3499" t="s">
        <v>8304</v>
      </c>
      <c r="S3499">
        <v>20.16</v>
      </c>
      <c r="T3499">
        <v>78</v>
      </c>
      <c r="U3499" t="s">
        <v>33</v>
      </c>
      <c r="V3499" s="2">
        <v>43422</v>
      </c>
      <c r="W3499" t="s">
        <v>39</v>
      </c>
      <c r="X3499" t="s">
        <v>175</v>
      </c>
      <c r="Y3499" t="s">
        <v>42</v>
      </c>
    </row>
    <row r="3500" spans="1:25" x14ac:dyDescent="0.35">
      <c r="A3500">
        <v>5</v>
      </c>
      <c r="B3500" t="s">
        <v>43</v>
      </c>
      <c r="C3500">
        <v>6</v>
      </c>
      <c r="D3500" t="s">
        <v>26</v>
      </c>
      <c r="E3500" t="s">
        <v>27</v>
      </c>
      <c r="F3500" t="s">
        <v>13</v>
      </c>
      <c r="G3500" t="s">
        <v>140</v>
      </c>
      <c r="H3500" s="1">
        <v>0</v>
      </c>
      <c r="I3500" s="2">
        <v>43298</v>
      </c>
      <c r="J3500" t="s">
        <v>141</v>
      </c>
      <c r="K3500" t="s">
        <v>30</v>
      </c>
      <c r="L3500">
        <v>90049</v>
      </c>
      <c r="M3500">
        <v>557</v>
      </c>
      <c r="N3500" t="s">
        <v>142</v>
      </c>
      <c r="O3500">
        <v>4</v>
      </c>
      <c r="P3500">
        <v>2</v>
      </c>
      <c r="Q3500" t="s">
        <v>32</v>
      </c>
      <c r="R3500" t="s">
        <v>8304</v>
      </c>
      <c r="S3500">
        <v>3.89</v>
      </c>
      <c r="T3500">
        <v>78</v>
      </c>
      <c r="U3500" t="s">
        <v>33</v>
      </c>
      <c r="V3500" s="2">
        <v>43303</v>
      </c>
      <c r="W3500" t="s">
        <v>39</v>
      </c>
      <c r="X3500" t="s">
        <v>34</v>
      </c>
      <c r="Y3500" t="s">
        <v>42</v>
      </c>
    </row>
    <row r="3501" spans="1:25" hidden="1" x14ac:dyDescent="0.35">
      <c r="A3501">
        <v>0</v>
      </c>
      <c r="B3501" t="s">
        <v>10</v>
      </c>
      <c r="C3501">
        <v>0</v>
      </c>
      <c r="D3501" t="s">
        <v>50</v>
      </c>
      <c r="E3501" t="s">
        <v>998</v>
      </c>
      <c r="F3501" t="s">
        <v>13</v>
      </c>
      <c r="G3501" t="s">
        <v>1996</v>
      </c>
      <c r="H3501" s="1">
        <v>0</v>
      </c>
      <c r="I3501" s="2">
        <v>43295</v>
      </c>
      <c r="J3501" t="s">
        <v>4829</v>
      </c>
      <c r="K3501" t="s">
        <v>16</v>
      </c>
      <c r="L3501">
        <v>35810</v>
      </c>
      <c r="M3501">
        <v>883</v>
      </c>
      <c r="N3501" t="s">
        <v>456</v>
      </c>
      <c r="O3501">
        <v>7</v>
      </c>
      <c r="P3501">
        <v>2</v>
      </c>
      <c r="Q3501" t="s">
        <v>18</v>
      </c>
      <c r="R3501" t="s">
        <v>8304</v>
      </c>
      <c r="S3501">
        <v>7.25</v>
      </c>
      <c r="T3501">
        <v>29</v>
      </c>
      <c r="U3501" t="s">
        <v>19</v>
      </c>
      <c r="V3501" s="2">
        <v>43295</v>
      </c>
      <c r="W3501" t="s">
        <v>773</v>
      </c>
      <c r="X3501" t="s">
        <v>225</v>
      </c>
      <c r="Y3501" t="s">
        <v>113</v>
      </c>
    </row>
    <row r="3502" spans="1:25" x14ac:dyDescent="0.35">
      <c r="A3502">
        <v>6</v>
      </c>
      <c r="B3502" t="s">
        <v>10</v>
      </c>
      <c r="C3502">
        <v>6</v>
      </c>
      <c r="D3502" t="s">
        <v>26</v>
      </c>
      <c r="E3502" t="s">
        <v>88</v>
      </c>
      <c r="F3502" t="s">
        <v>13</v>
      </c>
      <c r="G3502" t="s">
        <v>3981</v>
      </c>
      <c r="H3502" s="1">
        <v>0</v>
      </c>
      <c r="I3502" s="2">
        <v>43368</v>
      </c>
      <c r="J3502" t="s">
        <v>4556</v>
      </c>
      <c r="K3502" t="s">
        <v>30</v>
      </c>
      <c r="L3502">
        <v>94109</v>
      </c>
      <c r="M3502">
        <v>323</v>
      </c>
      <c r="N3502" t="s">
        <v>420</v>
      </c>
      <c r="O3502">
        <v>7</v>
      </c>
      <c r="P3502">
        <v>4</v>
      </c>
      <c r="Q3502" t="s">
        <v>32</v>
      </c>
      <c r="R3502" t="s">
        <v>8304</v>
      </c>
      <c r="S3502">
        <v>6.96</v>
      </c>
      <c r="T3502">
        <v>17</v>
      </c>
      <c r="U3502" t="s">
        <v>19</v>
      </c>
      <c r="V3502" s="2">
        <v>43374</v>
      </c>
      <c r="W3502" t="s">
        <v>39</v>
      </c>
      <c r="X3502" t="s">
        <v>34</v>
      </c>
      <c r="Y3502" t="s">
        <v>49</v>
      </c>
    </row>
    <row r="3503" spans="1:25" hidden="1" x14ac:dyDescent="0.35">
      <c r="A3503">
        <v>2</v>
      </c>
      <c r="B3503" t="s">
        <v>43</v>
      </c>
      <c r="C3503">
        <v>3</v>
      </c>
      <c r="D3503" t="s">
        <v>26</v>
      </c>
      <c r="E3503" t="s">
        <v>3344</v>
      </c>
      <c r="F3503" t="s">
        <v>13</v>
      </c>
      <c r="G3503" t="s">
        <v>1622</v>
      </c>
      <c r="H3503" s="1">
        <v>0</v>
      </c>
      <c r="I3503" s="2">
        <v>43158</v>
      </c>
      <c r="J3503" t="s">
        <v>3345</v>
      </c>
      <c r="K3503" t="s">
        <v>73</v>
      </c>
      <c r="L3503">
        <v>54601</v>
      </c>
      <c r="M3503">
        <v>674</v>
      </c>
      <c r="N3503" t="s">
        <v>261</v>
      </c>
      <c r="O3503">
        <v>28</v>
      </c>
      <c r="P3503">
        <v>3</v>
      </c>
      <c r="Q3503" t="s">
        <v>75</v>
      </c>
      <c r="R3503" t="s">
        <v>8304</v>
      </c>
      <c r="S3503">
        <v>28.41</v>
      </c>
      <c r="T3503">
        <v>57</v>
      </c>
      <c r="U3503" t="s">
        <v>19</v>
      </c>
      <c r="V3503" s="2">
        <v>43160</v>
      </c>
      <c r="W3503" t="s">
        <v>20</v>
      </c>
      <c r="X3503" t="s">
        <v>82</v>
      </c>
      <c r="Y3503" t="s">
        <v>54</v>
      </c>
    </row>
    <row r="3504" spans="1:25" hidden="1" x14ac:dyDescent="0.35">
      <c r="A3504">
        <v>6</v>
      </c>
      <c r="B3504" t="s">
        <v>10</v>
      </c>
      <c r="C3504">
        <v>6</v>
      </c>
      <c r="D3504" t="s">
        <v>26</v>
      </c>
      <c r="E3504" t="s">
        <v>672</v>
      </c>
      <c r="F3504" t="s">
        <v>13</v>
      </c>
      <c r="G3504" t="s">
        <v>1840</v>
      </c>
      <c r="H3504" s="1">
        <v>0</v>
      </c>
      <c r="I3504" s="2">
        <v>43283</v>
      </c>
      <c r="J3504" t="s">
        <v>4274</v>
      </c>
      <c r="K3504" t="s">
        <v>16</v>
      </c>
      <c r="L3504">
        <v>22204</v>
      </c>
      <c r="M3504">
        <v>254</v>
      </c>
      <c r="N3504" t="s">
        <v>4275</v>
      </c>
      <c r="O3504">
        <v>3</v>
      </c>
      <c r="P3504">
        <v>2</v>
      </c>
      <c r="Q3504" t="s">
        <v>18</v>
      </c>
      <c r="R3504" t="s">
        <v>8304</v>
      </c>
      <c r="S3504">
        <v>3.16</v>
      </c>
      <c r="T3504">
        <v>8</v>
      </c>
      <c r="U3504" t="s">
        <v>19</v>
      </c>
      <c r="V3504" s="2">
        <v>43289</v>
      </c>
      <c r="W3504" t="s">
        <v>39</v>
      </c>
      <c r="X3504" t="s">
        <v>205</v>
      </c>
      <c r="Y3504" t="s">
        <v>49</v>
      </c>
    </row>
    <row r="3505" spans="1:25" hidden="1" x14ac:dyDescent="0.35">
      <c r="A3505">
        <v>3</v>
      </c>
      <c r="B3505" t="s">
        <v>10</v>
      </c>
      <c r="C3505">
        <v>3</v>
      </c>
      <c r="D3505" t="s">
        <v>26</v>
      </c>
      <c r="E3505" t="s">
        <v>2509</v>
      </c>
      <c r="F3505" t="s">
        <v>13</v>
      </c>
      <c r="G3505" t="s">
        <v>2146</v>
      </c>
      <c r="H3505" s="1">
        <v>0</v>
      </c>
      <c r="I3505" s="2">
        <v>43221</v>
      </c>
      <c r="J3505" t="s">
        <v>3536</v>
      </c>
      <c r="K3505" t="s">
        <v>16</v>
      </c>
      <c r="L3505">
        <v>72209</v>
      </c>
      <c r="M3505">
        <v>525</v>
      </c>
      <c r="N3505" t="s">
        <v>3515</v>
      </c>
      <c r="O3505">
        <v>4</v>
      </c>
      <c r="P3505">
        <v>2</v>
      </c>
      <c r="Q3505" t="s">
        <v>18</v>
      </c>
      <c r="R3505" t="s">
        <v>8304</v>
      </c>
      <c r="S3505">
        <v>4.3499999999999996</v>
      </c>
      <c r="T3505">
        <v>11</v>
      </c>
      <c r="U3505" t="s">
        <v>19</v>
      </c>
      <c r="V3505" s="2">
        <v>43224</v>
      </c>
      <c r="W3505" t="s">
        <v>20</v>
      </c>
      <c r="X3505" t="s">
        <v>1016</v>
      </c>
      <c r="Y3505" t="s">
        <v>49</v>
      </c>
    </row>
    <row r="3506" spans="1:25" hidden="1" x14ac:dyDescent="0.35">
      <c r="A3506">
        <v>3</v>
      </c>
      <c r="B3506" t="s">
        <v>10</v>
      </c>
      <c r="C3506">
        <v>3</v>
      </c>
      <c r="D3506" t="s">
        <v>26</v>
      </c>
      <c r="E3506" t="s">
        <v>2509</v>
      </c>
      <c r="F3506" t="s">
        <v>13</v>
      </c>
      <c r="G3506" t="s">
        <v>2146</v>
      </c>
      <c r="H3506" s="1">
        <v>0</v>
      </c>
      <c r="I3506" s="2">
        <v>43221</v>
      </c>
      <c r="J3506" t="s">
        <v>3536</v>
      </c>
      <c r="K3506" t="s">
        <v>16</v>
      </c>
      <c r="L3506">
        <v>72209</v>
      </c>
      <c r="M3506">
        <v>1707</v>
      </c>
      <c r="N3506" t="s">
        <v>3119</v>
      </c>
      <c r="O3506">
        <v>54</v>
      </c>
      <c r="P3506">
        <v>2</v>
      </c>
      <c r="Q3506" t="s">
        <v>18</v>
      </c>
      <c r="R3506" t="s">
        <v>8304</v>
      </c>
      <c r="S3506">
        <v>53.86</v>
      </c>
      <c r="T3506">
        <v>110</v>
      </c>
      <c r="U3506" t="s">
        <v>19</v>
      </c>
      <c r="V3506" s="2">
        <v>43224</v>
      </c>
      <c r="W3506" t="s">
        <v>20</v>
      </c>
      <c r="X3506" t="s">
        <v>1016</v>
      </c>
      <c r="Y3506" t="s">
        <v>64</v>
      </c>
    </row>
    <row r="3507" spans="1:25" hidden="1" x14ac:dyDescent="0.35">
      <c r="A3507">
        <v>3</v>
      </c>
      <c r="B3507" t="s">
        <v>10</v>
      </c>
      <c r="C3507">
        <v>3</v>
      </c>
      <c r="D3507" t="s">
        <v>26</v>
      </c>
      <c r="E3507" t="s">
        <v>2509</v>
      </c>
      <c r="F3507" t="s">
        <v>13</v>
      </c>
      <c r="G3507" t="s">
        <v>2146</v>
      </c>
      <c r="H3507" s="1">
        <v>0</v>
      </c>
      <c r="I3507" s="2">
        <v>43221</v>
      </c>
      <c r="J3507" t="s">
        <v>3536</v>
      </c>
      <c r="K3507" t="s">
        <v>16</v>
      </c>
      <c r="L3507">
        <v>72209</v>
      </c>
      <c r="M3507">
        <v>1794</v>
      </c>
      <c r="N3507" t="s">
        <v>3225</v>
      </c>
      <c r="O3507">
        <v>9</v>
      </c>
      <c r="P3507">
        <v>3</v>
      </c>
      <c r="Q3507" t="s">
        <v>18</v>
      </c>
      <c r="R3507" t="s">
        <v>8304</v>
      </c>
      <c r="S3507">
        <v>9.33</v>
      </c>
      <c r="T3507">
        <v>19</v>
      </c>
      <c r="U3507" t="s">
        <v>19</v>
      </c>
      <c r="V3507" s="2">
        <v>43224</v>
      </c>
      <c r="W3507" t="s">
        <v>20</v>
      </c>
      <c r="X3507" t="s">
        <v>1016</v>
      </c>
      <c r="Y3507" t="s">
        <v>64</v>
      </c>
    </row>
    <row r="3508" spans="1:25" hidden="1" x14ac:dyDescent="0.35">
      <c r="A3508">
        <v>6</v>
      </c>
      <c r="B3508" t="s">
        <v>10</v>
      </c>
      <c r="C3508">
        <v>6</v>
      </c>
      <c r="D3508" t="s">
        <v>26</v>
      </c>
      <c r="E3508" t="s">
        <v>604</v>
      </c>
      <c r="F3508" t="s">
        <v>13</v>
      </c>
      <c r="G3508" t="s">
        <v>705</v>
      </c>
      <c r="H3508" s="1">
        <v>0</v>
      </c>
      <c r="I3508" s="2">
        <v>43452</v>
      </c>
      <c r="J3508" t="s">
        <v>6320</v>
      </c>
      <c r="K3508" t="s">
        <v>102</v>
      </c>
      <c r="L3508">
        <v>7960</v>
      </c>
      <c r="M3508">
        <v>687</v>
      </c>
      <c r="N3508" t="s">
        <v>2769</v>
      </c>
      <c r="O3508">
        <v>843</v>
      </c>
      <c r="P3508">
        <v>2</v>
      </c>
      <c r="Q3508" t="s">
        <v>104</v>
      </c>
      <c r="R3508" t="s">
        <v>8304</v>
      </c>
      <c r="S3508">
        <v>843.17</v>
      </c>
      <c r="T3508">
        <v>1794</v>
      </c>
      <c r="U3508" t="s">
        <v>33</v>
      </c>
      <c r="V3508" s="2">
        <v>43458</v>
      </c>
      <c r="W3508" t="s">
        <v>39</v>
      </c>
      <c r="X3508" t="s">
        <v>485</v>
      </c>
      <c r="Y3508" t="s">
        <v>54</v>
      </c>
    </row>
    <row r="3509" spans="1:25" hidden="1" x14ac:dyDescent="0.35">
      <c r="A3509">
        <v>6</v>
      </c>
      <c r="B3509" t="s">
        <v>10</v>
      </c>
      <c r="C3509">
        <v>6</v>
      </c>
      <c r="D3509" t="s">
        <v>26</v>
      </c>
      <c r="E3509" t="s">
        <v>171</v>
      </c>
      <c r="F3509" t="s">
        <v>13</v>
      </c>
      <c r="G3509" t="s">
        <v>5256</v>
      </c>
      <c r="H3509" s="1">
        <v>0</v>
      </c>
      <c r="I3509" s="2">
        <v>43159</v>
      </c>
      <c r="J3509" t="s">
        <v>6367</v>
      </c>
      <c r="K3509" t="s">
        <v>102</v>
      </c>
      <c r="L3509">
        <v>10035</v>
      </c>
      <c r="M3509">
        <v>1507</v>
      </c>
      <c r="N3509" t="s">
        <v>346</v>
      </c>
      <c r="O3509">
        <v>18</v>
      </c>
      <c r="P3509">
        <v>6</v>
      </c>
      <c r="Q3509" t="s">
        <v>104</v>
      </c>
      <c r="R3509" t="s">
        <v>8304</v>
      </c>
      <c r="S3509">
        <v>18.239999999999998</v>
      </c>
      <c r="T3509">
        <v>36</v>
      </c>
      <c r="U3509" t="s">
        <v>33</v>
      </c>
      <c r="V3509" s="2">
        <v>43165</v>
      </c>
      <c r="W3509" t="s">
        <v>39</v>
      </c>
      <c r="X3509" t="s">
        <v>175</v>
      </c>
      <c r="Y3509" t="s">
        <v>176</v>
      </c>
    </row>
    <row r="3510" spans="1:25" hidden="1" x14ac:dyDescent="0.35">
      <c r="A3510">
        <v>4</v>
      </c>
      <c r="B3510" t="s">
        <v>25</v>
      </c>
      <c r="C3510">
        <v>3</v>
      </c>
      <c r="D3510" t="s">
        <v>26</v>
      </c>
      <c r="E3510" t="s">
        <v>700</v>
      </c>
      <c r="F3510" t="s">
        <v>13</v>
      </c>
      <c r="G3510" t="s">
        <v>5536</v>
      </c>
      <c r="H3510" s="1">
        <v>0</v>
      </c>
      <c r="I3510" s="2">
        <v>43150</v>
      </c>
      <c r="J3510" t="s">
        <v>6060</v>
      </c>
      <c r="K3510" t="s">
        <v>102</v>
      </c>
      <c r="L3510">
        <v>11561</v>
      </c>
      <c r="M3510">
        <v>1506</v>
      </c>
      <c r="N3510" t="s">
        <v>6061</v>
      </c>
      <c r="O3510">
        <v>4</v>
      </c>
      <c r="P3510">
        <v>3</v>
      </c>
      <c r="Q3510" t="s">
        <v>104</v>
      </c>
      <c r="R3510" t="s">
        <v>8304</v>
      </c>
      <c r="S3510">
        <v>4.07</v>
      </c>
      <c r="T3510">
        <v>9</v>
      </c>
      <c r="U3510" t="s">
        <v>33</v>
      </c>
      <c r="V3510" s="2">
        <v>43154</v>
      </c>
      <c r="W3510" t="s">
        <v>20</v>
      </c>
      <c r="X3510" t="s">
        <v>175</v>
      </c>
      <c r="Y3510" t="s">
        <v>35</v>
      </c>
    </row>
    <row r="3511" spans="1:25" hidden="1" x14ac:dyDescent="0.35">
      <c r="A3511">
        <v>4</v>
      </c>
      <c r="B3511" t="s">
        <v>25</v>
      </c>
      <c r="C3511">
        <v>3</v>
      </c>
      <c r="D3511" t="s">
        <v>26</v>
      </c>
      <c r="E3511" t="s">
        <v>700</v>
      </c>
      <c r="F3511" t="s">
        <v>13</v>
      </c>
      <c r="G3511" t="s">
        <v>5536</v>
      </c>
      <c r="H3511" s="1">
        <v>0</v>
      </c>
      <c r="I3511" s="2">
        <v>43150</v>
      </c>
      <c r="J3511" t="s">
        <v>6060</v>
      </c>
      <c r="K3511" t="s">
        <v>102</v>
      </c>
      <c r="L3511">
        <v>11561</v>
      </c>
      <c r="M3511">
        <v>82</v>
      </c>
      <c r="N3511" t="s">
        <v>4187</v>
      </c>
      <c r="O3511">
        <v>7</v>
      </c>
      <c r="P3511">
        <v>3</v>
      </c>
      <c r="Q3511" t="s">
        <v>104</v>
      </c>
      <c r="R3511" t="s">
        <v>8304</v>
      </c>
      <c r="S3511">
        <v>6.68</v>
      </c>
      <c r="T3511">
        <v>26</v>
      </c>
      <c r="U3511" t="s">
        <v>33</v>
      </c>
      <c r="V3511" s="2">
        <v>43154</v>
      </c>
      <c r="W3511" t="s">
        <v>20</v>
      </c>
      <c r="X3511" t="s">
        <v>175</v>
      </c>
      <c r="Y3511" t="s">
        <v>356</v>
      </c>
    </row>
    <row r="3512" spans="1:25" x14ac:dyDescent="0.35">
      <c r="A3512">
        <v>6</v>
      </c>
      <c r="B3512" t="s">
        <v>10</v>
      </c>
      <c r="C3512">
        <v>6</v>
      </c>
      <c r="D3512" t="s">
        <v>11</v>
      </c>
      <c r="E3512" t="s">
        <v>386</v>
      </c>
      <c r="F3512" t="s">
        <v>13</v>
      </c>
      <c r="G3512" t="s">
        <v>1261</v>
      </c>
      <c r="H3512" s="1">
        <v>0</v>
      </c>
      <c r="I3512" s="2">
        <v>43458</v>
      </c>
      <c r="J3512" t="s">
        <v>2661</v>
      </c>
      <c r="K3512" t="s">
        <v>30</v>
      </c>
      <c r="L3512">
        <v>95123</v>
      </c>
      <c r="M3512">
        <v>550</v>
      </c>
      <c r="N3512" t="s">
        <v>1995</v>
      </c>
      <c r="O3512">
        <v>18</v>
      </c>
      <c r="P3512">
        <v>7</v>
      </c>
      <c r="Q3512" t="s">
        <v>32</v>
      </c>
      <c r="R3512" t="s">
        <v>8304</v>
      </c>
      <c r="S3512">
        <v>18.46</v>
      </c>
      <c r="T3512">
        <v>44</v>
      </c>
      <c r="U3512" t="s">
        <v>19</v>
      </c>
      <c r="V3512" s="2">
        <v>43464</v>
      </c>
      <c r="W3512" t="s">
        <v>39</v>
      </c>
      <c r="X3512" t="s">
        <v>34</v>
      </c>
      <c r="Y3512" t="s">
        <v>47</v>
      </c>
    </row>
    <row r="3513" spans="1:25" x14ac:dyDescent="0.35">
      <c r="A3513">
        <v>6</v>
      </c>
      <c r="B3513" t="s">
        <v>10</v>
      </c>
      <c r="C3513">
        <v>6</v>
      </c>
      <c r="D3513" t="s">
        <v>26</v>
      </c>
      <c r="E3513" t="s">
        <v>386</v>
      </c>
      <c r="F3513" t="s">
        <v>13</v>
      </c>
      <c r="G3513" t="s">
        <v>1261</v>
      </c>
      <c r="H3513" s="1">
        <v>0</v>
      </c>
      <c r="I3513" s="2">
        <v>43458</v>
      </c>
      <c r="J3513" t="s">
        <v>2661</v>
      </c>
      <c r="K3513" t="s">
        <v>30</v>
      </c>
      <c r="L3513">
        <v>95123</v>
      </c>
      <c r="M3513">
        <v>1501</v>
      </c>
      <c r="N3513" t="s">
        <v>412</v>
      </c>
      <c r="O3513">
        <v>19</v>
      </c>
      <c r="P3513">
        <v>7</v>
      </c>
      <c r="Q3513" t="s">
        <v>32</v>
      </c>
      <c r="R3513" t="s">
        <v>8304</v>
      </c>
      <c r="S3513">
        <v>18.690000000000001</v>
      </c>
      <c r="T3513">
        <v>40</v>
      </c>
      <c r="U3513" t="s">
        <v>19</v>
      </c>
      <c r="V3513" s="2">
        <v>43464</v>
      </c>
      <c r="W3513" t="s">
        <v>39</v>
      </c>
      <c r="X3513" t="s">
        <v>34</v>
      </c>
      <c r="Y3513" t="s">
        <v>119</v>
      </c>
    </row>
    <row r="3514" spans="1:25" x14ac:dyDescent="0.35">
      <c r="A3514">
        <v>4</v>
      </c>
      <c r="B3514" t="s">
        <v>43</v>
      </c>
      <c r="C3514">
        <v>6</v>
      </c>
      <c r="D3514" t="s">
        <v>11</v>
      </c>
      <c r="E3514" t="s">
        <v>1670</v>
      </c>
      <c r="F3514" t="s">
        <v>13</v>
      </c>
      <c r="G3514" t="s">
        <v>6946</v>
      </c>
      <c r="H3514" s="1">
        <v>0.2</v>
      </c>
      <c r="I3514" s="2">
        <v>43376</v>
      </c>
      <c r="J3514" t="s">
        <v>7190</v>
      </c>
      <c r="K3514" t="s">
        <v>30</v>
      </c>
      <c r="L3514">
        <v>92630</v>
      </c>
      <c r="M3514">
        <v>744</v>
      </c>
      <c r="N3514" t="s">
        <v>8108</v>
      </c>
      <c r="O3514">
        <v>103</v>
      </c>
      <c r="P3514">
        <v>4</v>
      </c>
      <c r="Q3514" t="s">
        <v>32</v>
      </c>
      <c r="R3514" t="s">
        <v>8304</v>
      </c>
      <c r="S3514">
        <v>102.95</v>
      </c>
      <c r="T3514">
        <v>915</v>
      </c>
      <c r="U3514" t="s">
        <v>76</v>
      </c>
      <c r="V3514" s="2">
        <v>43380</v>
      </c>
      <c r="W3514" t="s">
        <v>39</v>
      </c>
      <c r="X3514" t="s">
        <v>34</v>
      </c>
      <c r="Y3514" t="s">
        <v>24</v>
      </c>
    </row>
    <row r="3515" spans="1:25" x14ac:dyDescent="0.35">
      <c r="A3515">
        <v>4</v>
      </c>
      <c r="B3515" t="s">
        <v>43</v>
      </c>
      <c r="C3515">
        <v>6</v>
      </c>
      <c r="D3515" t="s">
        <v>26</v>
      </c>
      <c r="E3515" t="s">
        <v>1670</v>
      </c>
      <c r="F3515" t="s">
        <v>13</v>
      </c>
      <c r="G3515" t="s">
        <v>6946</v>
      </c>
      <c r="H3515" s="1">
        <v>0</v>
      </c>
      <c r="I3515" s="2">
        <v>43376</v>
      </c>
      <c r="J3515" t="s">
        <v>7190</v>
      </c>
      <c r="K3515" t="s">
        <v>30</v>
      </c>
      <c r="L3515">
        <v>92630</v>
      </c>
      <c r="M3515">
        <v>1463</v>
      </c>
      <c r="N3515" t="s">
        <v>3437</v>
      </c>
      <c r="O3515">
        <v>3</v>
      </c>
      <c r="P3515">
        <v>2</v>
      </c>
      <c r="Q3515" t="s">
        <v>32</v>
      </c>
      <c r="R3515" t="s">
        <v>8304</v>
      </c>
      <c r="S3515">
        <v>2.96</v>
      </c>
      <c r="T3515">
        <v>6</v>
      </c>
      <c r="U3515" t="s">
        <v>76</v>
      </c>
      <c r="V3515" s="2">
        <v>43380</v>
      </c>
      <c r="W3515" t="s">
        <v>39</v>
      </c>
      <c r="X3515" t="s">
        <v>34</v>
      </c>
      <c r="Y3515" t="s">
        <v>35</v>
      </c>
    </row>
    <row r="3516" spans="1:25" x14ac:dyDescent="0.35">
      <c r="A3516">
        <v>4</v>
      </c>
      <c r="B3516" t="s">
        <v>43</v>
      </c>
      <c r="C3516">
        <v>6</v>
      </c>
      <c r="D3516" t="s">
        <v>26</v>
      </c>
      <c r="E3516" t="s">
        <v>1670</v>
      </c>
      <c r="F3516" t="s">
        <v>13</v>
      </c>
      <c r="G3516" t="s">
        <v>6946</v>
      </c>
      <c r="H3516" s="1">
        <v>0</v>
      </c>
      <c r="I3516" s="2">
        <v>43376</v>
      </c>
      <c r="J3516" t="s">
        <v>7190</v>
      </c>
      <c r="K3516" t="s">
        <v>30</v>
      </c>
      <c r="L3516">
        <v>92630</v>
      </c>
      <c r="M3516">
        <v>1682</v>
      </c>
      <c r="N3516" t="s">
        <v>3440</v>
      </c>
      <c r="O3516">
        <v>46</v>
      </c>
      <c r="P3516">
        <v>2</v>
      </c>
      <c r="Q3516" t="s">
        <v>32</v>
      </c>
      <c r="R3516" t="s">
        <v>8304</v>
      </c>
      <c r="S3516">
        <v>45.98</v>
      </c>
      <c r="T3516">
        <v>98</v>
      </c>
      <c r="U3516" t="s">
        <v>76</v>
      </c>
      <c r="V3516" s="2">
        <v>43380</v>
      </c>
      <c r="W3516" t="s">
        <v>39</v>
      </c>
      <c r="X3516" t="s">
        <v>34</v>
      </c>
      <c r="Y3516" t="s">
        <v>64</v>
      </c>
    </row>
    <row r="3517" spans="1:25" x14ac:dyDescent="0.35">
      <c r="A3517">
        <v>4</v>
      </c>
      <c r="B3517" t="s">
        <v>43</v>
      </c>
      <c r="C3517">
        <v>6</v>
      </c>
      <c r="D3517" t="s">
        <v>26</v>
      </c>
      <c r="E3517" t="s">
        <v>1670</v>
      </c>
      <c r="F3517" t="s">
        <v>13</v>
      </c>
      <c r="G3517" t="s">
        <v>6946</v>
      </c>
      <c r="H3517" s="1">
        <v>0</v>
      </c>
      <c r="I3517" s="2">
        <v>43376</v>
      </c>
      <c r="J3517" t="s">
        <v>7190</v>
      </c>
      <c r="K3517" t="s">
        <v>30</v>
      </c>
      <c r="L3517">
        <v>92630</v>
      </c>
      <c r="M3517">
        <v>1693</v>
      </c>
      <c r="N3517" t="s">
        <v>4604</v>
      </c>
      <c r="O3517">
        <v>4</v>
      </c>
      <c r="P3517">
        <v>2</v>
      </c>
      <c r="Q3517" t="s">
        <v>32</v>
      </c>
      <c r="R3517" t="s">
        <v>8304</v>
      </c>
      <c r="S3517">
        <v>3.85</v>
      </c>
      <c r="T3517">
        <v>9</v>
      </c>
      <c r="U3517" t="s">
        <v>76</v>
      </c>
      <c r="V3517" s="2">
        <v>43380</v>
      </c>
      <c r="W3517" t="s">
        <v>39</v>
      </c>
      <c r="X3517" t="s">
        <v>34</v>
      </c>
      <c r="Y3517" t="s">
        <v>64</v>
      </c>
    </row>
    <row r="3518" spans="1:25" hidden="1" x14ac:dyDescent="0.35">
      <c r="A3518">
        <v>2</v>
      </c>
      <c r="B3518" t="s">
        <v>43</v>
      </c>
      <c r="C3518">
        <v>3</v>
      </c>
      <c r="D3518" t="s">
        <v>11</v>
      </c>
      <c r="E3518" t="s">
        <v>122</v>
      </c>
      <c r="F3518" t="s">
        <v>13</v>
      </c>
      <c r="G3518" t="s">
        <v>499</v>
      </c>
      <c r="H3518" s="1">
        <v>0.3</v>
      </c>
      <c r="I3518" s="2">
        <v>43276</v>
      </c>
      <c r="J3518" t="s">
        <v>1842</v>
      </c>
      <c r="K3518" t="s">
        <v>73</v>
      </c>
      <c r="L3518">
        <v>77070</v>
      </c>
      <c r="M3518">
        <v>771</v>
      </c>
      <c r="N3518" t="s">
        <v>8105</v>
      </c>
      <c r="O3518">
        <v>-6</v>
      </c>
      <c r="P3518">
        <v>2</v>
      </c>
      <c r="Q3518" t="s">
        <v>75</v>
      </c>
      <c r="R3518" t="s">
        <v>8304</v>
      </c>
      <c r="S3518">
        <v>-6.09</v>
      </c>
      <c r="T3518">
        <v>85</v>
      </c>
      <c r="U3518" t="s">
        <v>19</v>
      </c>
      <c r="V3518" s="2">
        <v>43278</v>
      </c>
      <c r="W3518" t="s">
        <v>20</v>
      </c>
      <c r="X3518" t="s">
        <v>77</v>
      </c>
      <c r="Y3518" t="s">
        <v>24</v>
      </c>
    </row>
    <row r="3519" spans="1:25" hidden="1" x14ac:dyDescent="0.35">
      <c r="A3519">
        <v>2</v>
      </c>
      <c r="B3519" t="s">
        <v>43</v>
      </c>
      <c r="C3519">
        <v>3</v>
      </c>
      <c r="D3519" t="s">
        <v>11</v>
      </c>
      <c r="E3519" t="s">
        <v>122</v>
      </c>
      <c r="F3519" t="s">
        <v>13</v>
      </c>
      <c r="G3519" t="s">
        <v>499</v>
      </c>
      <c r="H3519" s="1">
        <v>0.6</v>
      </c>
      <c r="I3519" s="2">
        <v>43276</v>
      </c>
      <c r="J3519" t="s">
        <v>1842</v>
      </c>
      <c r="K3519" t="s">
        <v>73</v>
      </c>
      <c r="L3519">
        <v>77070</v>
      </c>
      <c r="M3519">
        <v>563</v>
      </c>
      <c r="N3519" t="s">
        <v>1875</v>
      </c>
      <c r="O3519">
        <v>-26</v>
      </c>
      <c r="P3519">
        <v>2</v>
      </c>
      <c r="Q3519" t="s">
        <v>75</v>
      </c>
      <c r="R3519" t="s">
        <v>8304</v>
      </c>
      <c r="S3519">
        <v>-26.17</v>
      </c>
      <c r="T3519">
        <v>33</v>
      </c>
      <c r="U3519" t="s">
        <v>19</v>
      </c>
      <c r="V3519" s="2">
        <v>43278</v>
      </c>
      <c r="W3519" t="s">
        <v>20</v>
      </c>
      <c r="X3519" t="s">
        <v>77</v>
      </c>
      <c r="Y3519" t="s">
        <v>47</v>
      </c>
    </row>
    <row r="3520" spans="1:25" hidden="1" x14ac:dyDescent="0.35">
      <c r="A3520">
        <v>5</v>
      </c>
      <c r="B3520" t="s">
        <v>25</v>
      </c>
      <c r="C3520">
        <v>3</v>
      </c>
      <c r="D3520" t="s">
        <v>26</v>
      </c>
      <c r="E3520" t="s">
        <v>171</v>
      </c>
      <c r="F3520" t="s">
        <v>13</v>
      </c>
      <c r="G3520" t="s">
        <v>6891</v>
      </c>
      <c r="H3520" s="1">
        <v>0.2</v>
      </c>
      <c r="I3520" s="2">
        <v>43366</v>
      </c>
      <c r="J3520" t="s">
        <v>7352</v>
      </c>
      <c r="K3520" t="s">
        <v>102</v>
      </c>
      <c r="L3520">
        <v>10009</v>
      </c>
      <c r="M3520">
        <v>17</v>
      </c>
      <c r="N3520" t="s">
        <v>1442</v>
      </c>
      <c r="O3520">
        <v>4</v>
      </c>
      <c r="P3520">
        <v>7</v>
      </c>
      <c r="Q3520" t="s">
        <v>104</v>
      </c>
      <c r="R3520" t="s">
        <v>8304</v>
      </c>
      <c r="S3520">
        <v>3.68</v>
      </c>
      <c r="T3520">
        <v>11</v>
      </c>
      <c r="U3520" t="s">
        <v>76</v>
      </c>
      <c r="V3520" s="2">
        <v>43371</v>
      </c>
      <c r="W3520" t="s">
        <v>20</v>
      </c>
      <c r="X3520" t="s">
        <v>175</v>
      </c>
      <c r="Y3520" t="s">
        <v>54</v>
      </c>
    </row>
    <row r="3521" spans="1:25" hidden="1" x14ac:dyDescent="0.35">
      <c r="A3521">
        <v>4</v>
      </c>
      <c r="B3521" t="s">
        <v>43</v>
      </c>
      <c r="C3521">
        <v>6</v>
      </c>
      <c r="D3521" t="s">
        <v>11</v>
      </c>
      <c r="E3521" t="s">
        <v>192</v>
      </c>
      <c r="F3521" t="s">
        <v>13</v>
      </c>
      <c r="G3521" t="s">
        <v>2258</v>
      </c>
      <c r="H3521" s="1">
        <v>0.6</v>
      </c>
      <c r="I3521" s="2">
        <v>43247</v>
      </c>
      <c r="J3521" t="s">
        <v>2259</v>
      </c>
      <c r="K3521" t="s">
        <v>73</v>
      </c>
      <c r="L3521">
        <v>60623</v>
      </c>
      <c r="M3521">
        <v>677</v>
      </c>
      <c r="N3521" t="s">
        <v>2260</v>
      </c>
      <c r="O3521">
        <v>-2</v>
      </c>
      <c r="P3521">
        <v>2</v>
      </c>
      <c r="Q3521" t="s">
        <v>75</v>
      </c>
      <c r="R3521" t="s">
        <v>8304</v>
      </c>
      <c r="S3521">
        <v>-1.68</v>
      </c>
      <c r="T3521">
        <v>6</v>
      </c>
      <c r="U3521" t="s">
        <v>19</v>
      </c>
      <c r="V3521" s="2">
        <v>43251</v>
      </c>
      <c r="W3521" t="s">
        <v>39</v>
      </c>
      <c r="X3521" t="s">
        <v>139</v>
      </c>
      <c r="Y3521" t="s">
        <v>47</v>
      </c>
    </row>
    <row r="3522" spans="1:25" hidden="1" x14ac:dyDescent="0.35">
      <c r="A3522">
        <v>4</v>
      </c>
      <c r="B3522" t="s">
        <v>43</v>
      </c>
      <c r="C3522">
        <v>6</v>
      </c>
      <c r="D3522" t="s">
        <v>11</v>
      </c>
      <c r="E3522" t="s">
        <v>192</v>
      </c>
      <c r="F3522" t="s">
        <v>13</v>
      </c>
      <c r="G3522" t="s">
        <v>2258</v>
      </c>
      <c r="H3522" s="1">
        <v>0.6</v>
      </c>
      <c r="I3522" s="2">
        <v>43247</v>
      </c>
      <c r="J3522" t="s">
        <v>2259</v>
      </c>
      <c r="K3522" t="s">
        <v>73</v>
      </c>
      <c r="L3522">
        <v>60623</v>
      </c>
      <c r="M3522">
        <v>19</v>
      </c>
      <c r="N3522" t="s">
        <v>2275</v>
      </c>
      <c r="O3522">
        <v>-33</v>
      </c>
      <c r="P3522">
        <v>3</v>
      </c>
      <c r="Q3522" t="s">
        <v>75</v>
      </c>
      <c r="R3522" t="s">
        <v>8304</v>
      </c>
      <c r="S3522">
        <v>-33.36</v>
      </c>
      <c r="T3522">
        <v>25</v>
      </c>
      <c r="U3522" t="s">
        <v>19</v>
      </c>
      <c r="V3522" s="2">
        <v>43251</v>
      </c>
      <c r="W3522" t="s">
        <v>39</v>
      </c>
      <c r="X3522" t="s">
        <v>139</v>
      </c>
      <c r="Y3522" t="s">
        <v>47</v>
      </c>
    </row>
    <row r="3523" spans="1:25" hidden="1" x14ac:dyDescent="0.35">
      <c r="A3523">
        <v>4</v>
      </c>
      <c r="B3523" t="s">
        <v>43</v>
      </c>
      <c r="C3523">
        <v>6</v>
      </c>
      <c r="D3523" t="s">
        <v>26</v>
      </c>
      <c r="E3523" t="s">
        <v>192</v>
      </c>
      <c r="F3523" t="s">
        <v>13</v>
      </c>
      <c r="G3523" t="s">
        <v>2258</v>
      </c>
      <c r="H3523" s="1">
        <v>0.2</v>
      </c>
      <c r="I3523" s="2">
        <v>43247</v>
      </c>
      <c r="J3523" t="s">
        <v>2259</v>
      </c>
      <c r="K3523" t="s">
        <v>73</v>
      </c>
      <c r="L3523">
        <v>60623</v>
      </c>
      <c r="M3523">
        <v>1498</v>
      </c>
      <c r="N3523" t="s">
        <v>3674</v>
      </c>
      <c r="O3523">
        <v>97</v>
      </c>
      <c r="P3523">
        <v>9</v>
      </c>
      <c r="Q3523" t="s">
        <v>75</v>
      </c>
      <c r="R3523" t="s">
        <v>8304</v>
      </c>
      <c r="S3523">
        <v>97.3</v>
      </c>
      <c r="T3523">
        <v>1297</v>
      </c>
      <c r="U3523" t="s">
        <v>19</v>
      </c>
      <c r="V3523" s="2">
        <v>43251</v>
      </c>
      <c r="W3523" t="s">
        <v>39</v>
      </c>
      <c r="X3523" t="s">
        <v>139</v>
      </c>
      <c r="Y3523" t="s">
        <v>42</v>
      </c>
    </row>
    <row r="3524" spans="1:25" x14ac:dyDescent="0.35">
      <c r="A3524">
        <v>5</v>
      </c>
      <c r="B3524" t="s">
        <v>43</v>
      </c>
      <c r="C3524">
        <v>6</v>
      </c>
      <c r="D3524" t="s">
        <v>26</v>
      </c>
      <c r="E3524" t="s">
        <v>1658</v>
      </c>
      <c r="F3524" t="s">
        <v>13</v>
      </c>
      <c r="G3524" t="s">
        <v>565</v>
      </c>
      <c r="H3524" s="1">
        <v>0</v>
      </c>
      <c r="I3524" s="2">
        <v>43107</v>
      </c>
      <c r="J3524" t="s">
        <v>7608</v>
      </c>
      <c r="K3524" t="s">
        <v>30</v>
      </c>
      <c r="L3524">
        <v>94601</v>
      </c>
      <c r="M3524">
        <v>1237</v>
      </c>
      <c r="N3524" t="s">
        <v>3533</v>
      </c>
      <c r="O3524">
        <v>10</v>
      </c>
      <c r="P3524">
        <v>1</v>
      </c>
      <c r="Q3524" t="s">
        <v>32</v>
      </c>
      <c r="R3524" t="s">
        <v>8304</v>
      </c>
      <c r="S3524">
        <v>10.029999999999999</v>
      </c>
      <c r="T3524">
        <v>35</v>
      </c>
      <c r="U3524" t="s">
        <v>76</v>
      </c>
      <c r="V3524" s="2">
        <v>43112</v>
      </c>
      <c r="W3524" t="s">
        <v>39</v>
      </c>
      <c r="X3524" t="s">
        <v>34</v>
      </c>
      <c r="Y3524" t="s">
        <v>49</v>
      </c>
    </row>
    <row r="3525" spans="1:25" hidden="1" x14ac:dyDescent="0.35">
      <c r="A3525">
        <v>2</v>
      </c>
      <c r="B3525" t="s">
        <v>43</v>
      </c>
      <c r="C3525">
        <v>3</v>
      </c>
      <c r="D3525" t="s">
        <v>50</v>
      </c>
      <c r="E3525" t="s">
        <v>122</v>
      </c>
      <c r="F3525" t="s">
        <v>13</v>
      </c>
      <c r="G3525" t="s">
        <v>1974</v>
      </c>
      <c r="H3525" s="1">
        <v>0.2</v>
      </c>
      <c r="I3525" s="2">
        <v>43295</v>
      </c>
      <c r="J3525" t="s">
        <v>4868</v>
      </c>
      <c r="K3525" t="s">
        <v>73</v>
      </c>
      <c r="L3525">
        <v>77036</v>
      </c>
      <c r="M3525">
        <v>342</v>
      </c>
      <c r="N3525" t="s">
        <v>4869</v>
      </c>
      <c r="O3525">
        <v>52</v>
      </c>
      <c r="P3525">
        <v>7</v>
      </c>
      <c r="Q3525" t="s">
        <v>75</v>
      </c>
      <c r="R3525" t="s">
        <v>8304</v>
      </c>
      <c r="S3525">
        <v>52.49</v>
      </c>
      <c r="T3525">
        <v>420</v>
      </c>
      <c r="U3525" t="s">
        <v>19</v>
      </c>
      <c r="V3525" s="2">
        <v>43297</v>
      </c>
      <c r="W3525" t="s">
        <v>20</v>
      </c>
      <c r="X3525" t="s">
        <v>77</v>
      </c>
      <c r="Y3525" t="s">
        <v>52</v>
      </c>
    </row>
    <row r="3526" spans="1:25" hidden="1" x14ac:dyDescent="0.35">
      <c r="A3526">
        <v>1</v>
      </c>
      <c r="B3526" t="s">
        <v>10</v>
      </c>
      <c r="C3526">
        <v>1</v>
      </c>
      <c r="D3526" t="s">
        <v>26</v>
      </c>
      <c r="E3526" t="s">
        <v>171</v>
      </c>
      <c r="F3526" t="s">
        <v>13</v>
      </c>
      <c r="G3526" t="s">
        <v>1297</v>
      </c>
      <c r="H3526" s="1">
        <v>0.2</v>
      </c>
      <c r="I3526" s="2">
        <v>43331</v>
      </c>
      <c r="J3526" t="s">
        <v>2932</v>
      </c>
      <c r="K3526" t="s">
        <v>102</v>
      </c>
      <c r="L3526">
        <v>10009</v>
      </c>
      <c r="M3526">
        <v>895</v>
      </c>
      <c r="N3526" t="s">
        <v>2933</v>
      </c>
      <c r="O3526">
        <v>90</v>
      </c>
      <c r="P3526">
        <v>2</v>
      </c>
      <c r="Q3526" t="s">
        <v>104</v>
      </c>
      <c r="R3526" t="s">
        <v>8304</v>
      </c>
      <c r="S3526">
        <v>89.95</v>
      </c>
      <c r="T3526">
        <v>277</v>
      </c>
      <c r="U3526" t="s">
        <v>19</v>
      </c>
      <c r="V3526" s="2">
        <v>43332</v>
      </c>
      <c r="W3526" t="s">
        <v>130</v>
      </c>
      <c r="X3526" t="s">
        <v>175</v>
      </c>
      <c r="Y3526" t="s">
        <v>54</v>
      </c>
    </row>
    <row r="3527" spans="1:25" hidden="1" x14ac:dyDescent="0.35">
      <c r="A3527">
        <v>1</v>
      </c>
      <c r="B3527" t="s">
        <v>10</v>
      </c>
      <c r="C3527">
        <v>1</v>
      </c>
      <c r="D3527" t="s">
        <v>26</v>
      </c>
      <c r="E3527" t="s">
        <v>171</v>
      </c>
      <c r="F3527" t="s">
        <v>13</v>
      </c>
      <c r="G3527" t="s">
        <v>1297</v>
      </c>
      <c r="H3527" s="1">
        <v>0.2</v>
      </c>
      <c r="I3527" s="2">
        <v>43331</v>
      </c>
      <c r="J3527" t="s">
        <v>2932</v>
      </c>
      <c r="K3527" t="s">
        <v>102</v>
      </c>
      <c r="L3527">
        <v>10009</v>
      </c>
      <c r="M3527">
        <v>412</v>
      </c>
      <c r="N3527" t="s">
        <v>2969</v>
      </c>
      <c r="O3527">
        <v>9</v>
      </c>
      <c r="P3527">
        <v>5</v>
      </c>
      <c r="Q3527" t="s">
        <v>104</v>
      </c>
      <c r="R3527" t="s">
        <v>8304</v>
      </c>
      <c r="S3527">
        <v>9.18</v>
      </c>
      <c r="T3527">
        <v>25</v>
      </c>
      <c r="U3527" t="s">
        <v>19</v>
      </c>
      <c r="V3527" s="2">
        <v>43332</v>
      </c>
      <c r="W3527" t="s">
        <v>130</v>
      </c>
      <c r="X3527" t="s">
        <v>175</v>
      </c>
      <c r="Y3527" t="s">
        <v>54</v>
      </c>
    </row>
    <row r="3528" spans="1:25" hidden="1" x14ac:dyDescent="0.35">
      <c r="A3528">
        <v>1</v>
      </c>
      <c r="B3528" t="s">
        <v>10</v>
      </c>
      <c r="C3528">
        <v>1</v>
      </c>
      <c r="D3528" t="s">
        <v>26</v>
      </c>
      <c r="E3528" t="s">
        <v>171</v>
      </c>
      <c r="F3528" t="s">
        <v>13</v>
      </c>
      <c r="G3528" t="s">
        <v>1297</v>
      </c>
      <c r="H3528" s="1">
        <v>0.2</v>
      </c>
      <c r="I3528" s="2">
        <v>43331</v>
      </c>
      <c r="J3528" t="s">
        <v>2932</v>
      </c>
      <c r="K3528" t="s">
        <v>102</v>
      </c>
      <c r="L3528">
        <v>10009</v>
      </c>
      <c r="M3528">
        <v>1529</v>
      </c>
      <c r="N3528" t="s">
        <v>2973</v>
      </c>
      <c r="O3528">
        <v>55</v>
      </c>
      <c r="P3528">
        <v>6</v>
      </c>
      <c r="Q3528" t="s">
        <v>104</v>
      </c>
      <c r="R3528" t="s">
        <v>8304</v>
      </c>
      <c r="S3528">
        <v>55.01</v>
      </c>
      <c r="T3528">
        <v>147</v>
      </c>
      <c r="U3528" t="s">
        <v>19</v>
      </c>
      <c r="V3528" s="2">
        <v>43332</v>
      </c>
      <c r="W3528" t="s">
        <v>130</v>
      </c>
      <c r="X3528" t="s">
        <v>175</v>
      </c>
      <c r="Y3528" t="s">
        <v>54</v>
      </c>
    </row>
    <row r="3529" spans="1:25" hidden="1" x14ac:dyDescent="0.35">
      <c r="A3529">
        <v>6</v>
      </c>
      <c r="B3529" t="s">
        <v>10</v>
      </c>
      <c r="C3529">
        <v>6</v>
      </c>
      <c r="D3529" t="s">
        <v>50</v>
      </c>
      <c r="E3529" t="s">
        <v>870</v>
      </c>
      <c r="F3529" t="s">
        <v>13</v>
      </c>
      <c r="G3529" t="s">
        <v>1469</v>
      </c>
      <c r="H3529" s="1">
        <v>0</v>
      </c>
      <c r="I3529" s="2">
        <v>43275</v>
      </c>
      <c r="J3529" t="s">
        <v>4972</v>
      </c>
      <c r="K3529" t="s">
        <v>73</v>
      </c>
      <c r="L3529">
        <v>47374</v>
      </c>
      <c r="M3529">
        <v>1245</v>
      </c>
      <c r="N3529" t="s">
        <v>4954</v>
      </c>
      <c r="O3529">
        <v>123</v>
      </c>
      <c r="P3529">
        <v>9</v>
      </c>
      <c r="Q3529" t="s">
        <v>75</v>
      </c>
      <c r="R3529" t="s">
        <v>8304</v>
      </c>
      <c r="S3529">
        <v>123.45</v>
      </c>
      <c r="T3529">
        <v>441</v>
      </c>
      <c r="U3529" t="s">
        <v>19</v>
      </c>
      <c r="V3529" s="2">
        <v>43281</v>
      </c>
      <c r="W3529" t="s">
        <v>39</v>
      </c>
      <c r="X3529" t="s">
        <v>167</v>
      </c>
      <c r="Y3529" t="s">
        <v>52</v>
      </c>
    </row>
    <row r="3530" spans="1:25" hidden="1" x14ac:dyDescent="0.35">
      <c r="A3530">
        <v>2</v>
      </c>
      <c r="B3530" t="s">
        <v>25</v>
      </c>
      <c r="C3530">
        <v>1</v>
      </c>
      <c r="D3530" t="s">
        <v>11</v>
      </c>
      <c r="E3530" t="s">
        <v>201</v>
      </c>
      <c r="F3530" t="s">
        <v>13</v>
      </c>
      <c r="G3530" t="s">
        <v>1632</v>
      </c>
      <c r="H3530" s="1">
        <v>0</v>
      </c>
      <c r="I3530" s="2">
        <v>43443</v>
      </c>
      <c r="J3530" t="s">
        <v>1633</v>
      </c>
      <c r="K3530" t="s">
        <v>16</v>
      </c>
      <c r="L3530">
        <v>22153</v>
      </c>
      <c r="M3530">
        <v>908</v>
      </c>
      <c r="N3530" t="s">
        <v>8197</v>
      </c>
      <c r="O3530">
        <v>159</v>
      </c>
      <c r="P3530">
        <v>7</v>
      </c>
      <c r="Q3530" t="s">
        <v>18</v>
      </c>
      <c r="R3530" t="s">
        <v>8304</v>
      </c>
      <c r="S3530">
        <v>158.53</v>
      </c>
      <c r="T3530">
        <v>1057</v>
      </c>
      <c r="U3530" t="s">
        <v>19</v>
      </c>
      <c r="V3530" s="2">
        <v>43445</v>
      </c>
      <c r="W3530" t="s">
        <v>130</v>
      </c>
      <c r="X3530" t="s">
        <v>205</v>
      </c>
      <c r="Y3530" t="s">
        <v>41</v>
      </c>
    </row>
    <row r="3531" spans="1:25" hidden="1" x14ac:dyDescent="0.35">
      <c r="A3531">
        <v>6</v>
      </c>
      <c r="B3531" t="s">
        <v>10</v>
      </c>
      <c r="C3531">
        <v>6</v>
      </c>
      <c r="D3531" t="s">
        <v>11</v>
      </c>
      <c r="E3531" t="s">
        <v>171</v>
      </c>
      <c r="F3531" t="s">
        <v>13</v>
      </c>
      <c r="G3531" t="s">
        <v>5240</v>
      </c>
      <c r="H3531" s="1">
        <v>0</v>
      </c>
      <c r="I3531" s="2">
        <v>43277</v>
      </c>
      <c r="J3531" t="s">
        <v>5596</v>
      </c>
      <c r="K3531" t="s">
        <v>102</v>
      </c>
      <c r="L3531">
        <v>10035</v>
      </c>
      <c r="M3531">
        <v>492</v>
      </c>
      <c r="N3531" t="s">
        <v>5222</v>
      </c>
      <c r="O3531">
        <v>13</v>
      </c>
      <c r="P3531">
        <v>3</v>
      </c>
      <c r="Q3531" t="s">
        <v>104</v>
      </c>
      <c r="R3531" t="s">
        <v>8304</v>
      </c>
      <c r="S3531">
        <v>12.83</v>
      </c>
      <c r="T3531">
        <v>38</v>
      </c>
      <c r="U3531" t="s">
        <v>33</v>
      </c>
      <c r="V3531" s="2">
        <v>43283</v>
      </c>
      <c r="W3531" t="s">
        <v>39</v>
      </c>
      <c r="X3531" t="s">
        <v>175</v>
      </c>
      <c r="Y3531" t="s">
        <v>47</v>
      </c>
    </row>
    <row r="3532" spans="1:25" hidden="1" x14ac:dyDescent="0.35">
      <c r="A3532">
        <v>6</v>
      </c>
      <c r="B3532" t="s">
        <v>10</v>
      </c>
      <c r="C3532">
        <v>6</v>
      </c>
      <c r="D3532" t="s">
        <v>50</v>
      </c>
      <c r="E3532" t="s">
        <v>171</v>
      </c>
      <c r="F3532" t="s">
        <v>13</v>
      </c>
      <c r="G3532" t="s">
        <v>5240</v>
      </c>
      <c r="H3532" s="1">
        <v>0</v>
      </c>
      <c r="I3532" s="2">
        <v>43277</v>
      </c>
      <c r="J3532" t="s">
        <v>5596</v>
      </c>
      <c r="K3532" t="s">
        <v>102</v>
      </c>
      <c r="L3532">
        <v>10035</v>
      </c>
      <c r="M3532">
        <v>125</v>
      </c>
      <c r="N3532" t="s">
        <v>4752</v>
      </c>
      <c r="O3532">
        <v>9</v>
      </c>
      <c r="P3532">
        <v>3</v>
      </c>
      <c r="Q3532" t="s">
        <v>104</v>
      </c>
      <c r="R3532" t="s">
        <v>8304</v>
      </c>
      <c r="S3532">
        <v>9.02</v>
      </c>
      <c r="T3532">
        <v>21</v>
      </c>
      <c r="U3532" t="s">
        <v>33</v>
      </c>
      <c r="V3532" s="2">
        <v>43283</v>
      </c>
      <c r="W3532" t="s">
        <v>39</v>
      </c>
      <c r="X3532" t="s">
        <v>175</v>
      </c>
      <c r="Y3532" t="s">
        <v>113</v>
      </c>
    </row>
    <row r="3533" spans="1:25" hidden="1" x14ac:dyDescent="0.35">
      <c r="A3533">
        <v>6</v>
      </c>
      <c r="B3533" t="s">
        <v>10</v>
      </c>
      <c r="C3533">
        <v>6</v>
      </c>
      <c r="D3533" t="s">
        <v>50</v>
      </c>
      <c r="E3533" t="s">
        <v>171</v>
      </c>
      <c r="F3533" t="s">
        <v>13</v>
      </c>
      <c r="G3533" t="s">
        <v>5240</v>
      </c>
      <c r="H3533" s="1">
        <v>0</v>
      </c>
      <c r="I3533" s="2">
        <v>43277</v>
      </c>
      <c r="J3533" t="s">
        <v>5596</v>
      </c>
      <c r="K3533" t="s">
        <v>102</v>
      </c>
      <c r="L3533">
        <v>10035</v>
      </c>
      <c r="M3533">
        <v>1262</v>
      </c>
      <c r="N3533" t="s">
        <v>5150</v>
      </c>
      <c r="O3533">
        <v>10</v>
      </c>
      <c r="P3533">
        <v>4</v>
      </c>
      <c r="Q3533" t="s">
        <v>104</v>
      </c>
      <c r="R3533" t="s">
        <v>8304</v>
      </c>
      <c r="S3533">
        <v>9.8000000000000007</v>
      </c>
      <c r="T3533">
        <v>140</v>
      </c>
      <c r="U3533" t="s">
        <v>33</v>
      </c>
      <c r="V3533" s="2">
        <v>43283</v>
      </c>
      <c r="W3533" t="s">
        <v>39</v>
      </c>
      <c r="X3533" t="s">
        <v>175</v>
      </c>
      <c r="Y3533" t="s">
        <v>113</v>
      </c>
    </row>
    <row r="3534" spans="1:25" hidden="1" x14ac:dyDescent="0.35">
      <c r="A3534">
        <v>5</v>
      </c>
      <c r="B3534" t="s">
        <v>43</v>
      </c>
      <c r="C3534">
        <v>6</v>
      </c>
      <c r="D3534" t="s">
        <v>11</v>
      </c>
      <c r="E3534" t="s">
        <v>1097</v>
      </c>
      <c r="F3534" t="s">
        <v>13</v>
      </c>
      <c r="G3534" t="s">
        <v>1289</v>
      </c>
      <c r="H3534" s="1">
        <v>0</v>
      </c>
      <c r="I3534" s="2">
        <v>43173</v>
      </c>
      <c r="J3534" t="s">
        <v>5482</v>
      </c>
      <c r="K3534" t="s">
        <v>73</v>
      </c>
      <c r="L3534">
        <v>54302</v>
      </c>
      <c r="M3534">
        <v>1618</v>
      </c>
      <c r="N3534" t="s">
        <v>1464</v>
      </c>
      <c r="O3534">
        <v>4</v>
      </c>
      <c r="P3534">
        <v>2</v>
      </c>
      <c r="Q3534" t="s">
        <v>75</v>
      </c>
      <c r="R3534" t="s">
        <v>8304</v>
      </c>
      <c r="S3534">
        <v>4.3499999999999996</v>
      </c>
      <c r="T3534">
        <v>17</v>
      </c>
      <c r="U3534" t="s">
        <v>33</v>
      </c>
      <c r="V3534" s="2">
        <v>43178</v>
      </c>
      <c r="W3534" t="s">
        <v>39</v>
      </c>
      <c r="X3534" t="s">
        <v>82</v>
      </c>
      <c r="Y3534" t="s">
        <v>47</v>
      </c>
    </row>
    <row r="3535" spans="1:25" hidden="1" x14ac:dyDescent="0.35">
      <c r="A3535">
        <v>5</v>
      </c>
      <c r="B3535" t="s">
        <v>43</v>
      </c>
      <c r="C3535">
        <v>6</v>
      </c>
      <c r="D3535" t="s">
        <v>26</v>
      </c>
      <c r="E3535" t="s">
        <v>4264</v>
      </c>
      <c r="F3535" t="s">
        <v>13</v>
      </c>
      <c r="G3535" t="s">
        <v>2020</v>
      </c>
      <c r="H3535" s="1">
        <v>0</v>
      </c>
      <c r="I3535" s="2">
        <v>43354</v>
      </c>
      <c r="J3535" t="s">
        <v>4265</v>
      </c>
      <c r="K3535" t="s">
        <v>16</v>
      </c>
      <c r="L3535">
        <v>23602</v>
      </c>
      <c r="M3535">
        <v>3</v>
      </c>
      <c r="N3535" t="s">
        <v>4266</v>
      </c>
      <c r="O3535">
        <v>5</v>
      </c>
      <c r="P3535">
        <v>1</v>
      </c>
      <c r="Q3535" t="s">
        <v>18</v>
      </c>
      <c r="R3535" t="s">
        <v>8304</v>
      </c>
      <c r="S3535">
        <v>5.43</v>
      </c>
      <c r="T3535">
        <v>11</v>
      </c>
      <c r="U3535" t="s">
        <v>19</v>
      </c>
      <c r="V3535" s="2">
        <v>43359</v>
      </c>
      <c r="W3535" t="s">
        <v>39</v>
      </c>
      <c r="X3535" t="s">
        <v>205</v>
      </c>
      <c r="Y3535" t="s">
        <v>119</v>
      </c>
    </row>
    <row r="3536" spans="1:25" hidden="1" x14ac:dyDescent="0.35">
      <c r="A3536">
        <v>5</v>
      </c>
      <c r="B3536" t="s">
        <v>43</v>
      </c>
      <c r="C3536">
        <v>6</v>
      </c>
      <c r="D3536" t="s">
        <v>50</v>
      </c>
      <c r="E3536" t="s">
        <v>4264</v>
      </c>
      <c r="F3536" t="s">
        <v>13</v>
      </c>
      <c r="G3536" t="s">
        <v>2020</v>
      </c>
      <c r="H3536" s="1">
        <v>0</v>
      </c>
      <c r="I3536" s="2">
        <v>43354</v>
      </c>
      <c r="J3536" t="s">
        <v>4265</v>
      </c>
      <c r="K3536" t="s">
        <v>16</v>
      </c>
      <c r="L3536">
        <v>23602</v>
      </c>
      <c r="M3536">
        <v>402</v>
      </c>
      <c r="N3536" t="s">
        <v>4993</v>
      </c>
      <c r="O3536">
        <v>752</v>
      </c>
      <c r="P3536">
        <v>8</v>
      </c>
      <c r="Q3536" t="s">
        <v>18</v>
      </c>
      <c r="R3536" t="s">
        <v>8304</v>
      </c>
      <c r="S3536">
        <v>751.96</v>
      </c>
      <c r="T3536">
        <v>1600</v>
      </c>
      <c r="U3536" t="s">
        <v>19</v>
      </c>
      <c r="V3536" s="2">
        <v>43359</v>
      </c>
      <c r="W3536" t="s">
        <v>39</v>
      </c>
      <c r="X3536" t="s">
        <v>205</v>
      </c>
      <c r="Y3536" t="s">
        <v>727</v>
      </c>
    </row>
    <row r="3537" spans="1:25" hidden="1" x14ac:dyDescent="0.35">
      <c r="A3537">
        <v>2</v>
      </c>
      <c r="B3537" t="s">
        <v>25</v>
      </c>
      <c r="C3537">
        <v>1</v>
      </c>
      <c r="D3537" t="s">
        <v>26</v>
      </c>
      <c r="E3537" t="s">
        <v>171</v>
      </c>
      <c r="F3537" t="s">
        <v>13</v>
      </c>
      <c r="G3537" t="s">
        <v>2523</v>
      </c>
      <c r="H3537" s="1">
        <v>0</v>
      </c>
      <c r="I3537" s="2">
        <v>43158</v>
      </c>
      <c r="J3537" t="s">
        <v>2883</v>
      </c>
      <c r="K3537" t="s">
        <v>102</v>
      </c>
      <c r="L3537">
        <v>10011</v>
      </c>
      <c r="M3537">
        <v>467</v>
      </c>
      <c r="N3537" t="s">
        <v>2884</v>
      </c>
      <c r="O3537">
        <v>50</v>
      </c>
      <c r="P3537">
        <v>3</v>
      </c>
      <c r="Q3537" t="s">
        <v>104</v>
      </c>
      <c r="R3537" t="s">
        <v>8304</v>
      </c>
      <c r="S3537">
        <v>49.56</v>
      </c>
      <c r="T3537">
        <v>171</v>
      </c>
      <c r="U3537" t="s">
        <v>19</v>
      </c>
      <c r="V3537" s="2">
        <v>43160</v>
      </c>
      <c r="W3537" t="s">
        <v>130</v>
      </c>
      <c r="X3537" t="s">
        <v>175</v>
      </c>
      <c r="Y3537" t="s">
        <v>56</v>
      </c>
    </row>
    <row r="3538" spans="1:25" hidden="1" x14ac:dyDescent="0.35">
      <c r="A3538">
        <v>1</v>
      </c>
      <c r="B3538" t="s">
        <v>10</v>
      </c>
      <c r="C3538">
        <v>1</v>
      </c>
      <c r="D3538" t="s">
        <v>26</v>
      </c>
      <c r="E3538" t="s">
        <v>1609</v>
      </c>
      <c r="F3538" t="s">
        <v>13</v>
      </c>
      <c r="G3538" t="s">
        <v>1619</v>
      </c>
      <c r="H3538" s="1">
        <v>0</v>
      </c>
      <c r="I3538" s="2">
        <v>43305</v>
      </c>
      <c r="J3538" t="s">
        <v>3021</v>
      </c>
      <c r="K3538" t="s">
        <v>16</v>
      </c>
      <c r="L3538">
        <v>70506</v>
      </c>
      <c r="M3538">
        <v>1239</v>
      </c>
      <c r="N3538" t="s">
        <v>3022</v>
      </c>
      <c r="O3538">
        <v>21</v>
      </c>
      <c r="P3538">
        <v>5</v>
      </c>
      <c r="Q3538" t="s">
        <v>18</v>
      </c>
      <c r="R3538" t="s">
        <v>8304</v>
      </c>
      <c r="S3538">
        <v>21.23</v>
      </c>
      <c r="T3538">
        <v>73</v>
      </c>
      <c r="U3538" t="s">
        <v>19</v>
      </c>
      <c r="V3538" s="2">
        <v>43306</v>
      </c>
      <c r="W3538" t="s">
        <v>130</v>
      </c>
      <c r="X3538" t="s">
        <v>454</v>
      </c>
      <c r="Y3538" t="s">
        <v>49</v>
      </c>
    </row>
    <row r="3539" spans="1:25" hidden="1" x14ac:dyDescent="0.35">
      <c r="A3539">
        <v>4</v>
      </c>
      <c r="B3539" t="s">
        <v>43</v>
      </c>
      <c r="C3539">
        <v>6</v>
      </c>
      <c r="D3539" t="s">
        <v>26</v>
      </c>
      <c r="E3539" t="s">
        <v>99</v>
      </c>
      <c r="F3539" t="s">
        <v>13</v>
      </c>
      <c r="G3539" t="s">
        <v>392</v>
      </c>
      <c r="H3539" s="1">
        <v>0.2</v>
      </c>
      <c r="I3539" s="2">
        <v>43299</v>
      </c>
      <c r="J3539" t="s">
        <v>7534</v>
      </c>
      <c r="K3539" t="s">
        <v>102</v>
      </c>
      <c r="L3539">
        <v>19140</v>
      </c>
      <c r="M3539">
        <v>1757</v>
      </c>
      <c r="N3539" t="s">
        <v>1407</v>
      </c>
      <c r="O3539">
        <v>7</v>
      </c>
      <c r="P3539">
        <v>4</v>
      </c>
      <c r="Q3539" t="s">
        <v>104</v>
      </c>
      <c r="R3539" t="s">
        <v>8304</v>
      </c>
      <c r="S3539">
        <v>6.7</v>
      </c>
      <c r="T3539">
        <v>18</v>
      </c>
      <c r="U3539" t="s">
        <v>76</v>
      </c>
      <c r="V3539" s="2">
        <v>43303</v>
      </c>
      <c r="W3539" t="s">
        <v>39</v>
      </c>
      <c r="X3539" t="s">
        <v>105</v>
      </c>
      <c r="Y3539" t="s">
        <v>64</v>
      </c>
    </row>
    <row r="3540" spans="1:25" hidden="1" x14ac:dyDescent="0.35">
      <c r="A3540">
        <v>4</v>
      </c>
      <c r="B3540" t="s">
        <v>43</v>
      </c>
      <c r="C3540">
        <v>6</v>
      </c>
      <c r="D3540" t="s">
        <v>26</v>
      </c>
      <c r="E3540" t="s">
        <v>99</v>
      </c>
      <c r="F3540" t="s">
        <v>13</v>
      </c>
      <c r="G3540" t="s">
        <v>392</v>
      </c>
      <c r="H3540" s="1">
        <v>0.2</v>
      </c>
      <c r="I3540" s="2">
        <v>43299</v>
      </c>
      <c r="J3540" t="s">
        <v>7534</v>
      </c>
      <c r="K3540" t="s">
        <v>102</v>
      </c>
      <c r="L3540">
        <v>19140</v>
      </c>
      <c r="M3540">
        <v>1141</v>
      </c>
      <c r="N3540" t="s">
        <v>4022</v>
      </c>
      <c r="O3540">
        <v>1</v>
      </c>
      <c r="P3540">
        <v>8</v>
      </c>
      <c r="Q3540" t="s">
        <v>104</v>
      </c>
      <c r="R3540" t="s">
        <v>8304</v>
      </c>
      <c r="S3540">
        <v>1.27</v>
      </c>
      <c r="T3540">
        <v>11</v>
      </c>
      <c r="U3540" t="s">
        <v>76</v>
      </c>
      <c r="V3540" s="2">
        <v>43303</v>
      </c>
      <c r="W3540" t="s">
        <v>39</v>
      </c>
      <c r="X3540" t="s">
        <v>105</v>
      </c>
      <c r="Y3540" t="s">
        <v>49</v>
      </c>
    </row>
    <row r="3541" spans="1:25" hidden="1" x14ac:dyDescent="0.35">
      <c r="A3541">
        <v>4</v>
      </c>
      <c r="B3541" t="s">
        <v>43</v>
      </c>
      <c r="C3541">
        <v>6</v>
      </c>
      <c r="D3541" t="s">
        <v>26</v>
      </c>
      <c r="E3541" t="s">
        <v>99</v>
      </c>
      <c r="F3541" t="s">
        <v>13</v>
      </c>
      <c r="G3541" t="s">
        <v>392</v>
      </c>
      <c r="H3541" s="1">
        <v>0.2</v>
      </c>
      <c r="I3541" s="2">
        <v>43299</v>
      </c>
      <c r="J3541" t="s">
        <v>7534</v>
      </c>
      <c r="K3541" t="s">
        <v>102</v>
      </c>
      <c r="L3541">
        <v>19140</v>
      </c>
      <c r="M3541">
        <v>1512</v>
      </c>
      <c r="N3541" t="s">
        <v>3267</v>
      </c>
      <c r="O3541">
        <v>25</v>
      </c>
      <c r="P3541">
        <v>10</v>
      </c>
      <c r="Q3541" t="s">
        <v>104</v>
      </c>
      <c r="R3541" t="s">
        <v>8304</v>
      </c>
      <c r="S3541">
        <v>24.86</v>
      </c>
      <c r="T3541">
        <v>284</v>
      </c>
      <c r="U3541" t="s">
        <v>76</v>
      </c>
      <c r="V3541" s="2">
        <v>43303</v>
      </c>
      <c r="W3541" t="s">
        <v>39</v>
      </c>
      <c r="X3541" t="s">
        <v>105</v>
      </c>
      <c r="Y3541" t="s">
        <v>42</v>
      </c>
    </row>
    <row r="3542" spans="1:25" hidden="1" x14ac:dyDescent="0.35">
      <c r="A3542">
        <v>3</v>
      </c>
      <c r="B3542" t="s">
        <v>25</v>
      </c>
      <c r="C3542">
        <v>1</v>
      </c>
      <c r="D3542" t="s">
        <v>26</v>
      </c>
      <c r="E3542" t="s">
        <v>489</v>
      </c>
      <c r="F3542" t="s">
        <v>13</v>
      </c>
      <c r="G3542" t="s">
        <v>1374</v>
      </c>
      <c r="H3542" s="1">
        <v>0.2</v>
      </c>
      <c r="I3542" s="2">
        <v>43461</v>
      </c>
      <c r="J3542" t="s">
        <v>7243</v>
      </c>
      <c r="K3542" t="s">
        <v>102</v>
      </c>
      <c r="L3542">
        <v>44312</v>
      </c>
      <c r="M3542">
        <v>1219</v>
      </c>
      <c r="N3542" t="s">
        <v>308</v>
      </c>
      <c r="O3542">
        <v>6</v>
      </c>
      <c r="P3542">
        <v>6</v>
      </c>
      <c r="Q3542" t="s">
        <v>104</v>
      </c>
      <c r="R3542" t="s">
        <v>8304</v>
      </c>
      <c r="S3542">
        <v>6.23</v>
      </c>
      <c r="T3542">
        <v>17</v>
      </c>
      <c r="U3542" t="s">
        <v>76</v>
      </c>
      <c r="V3542" s="2">
        <v>43464</v>
      </c>
      <c r="W3542" t="s">
        <v>130</v>
      </c>
      <c r="X3542" t="s">
        <v>309</v>
      </c>
      <c r="Y3542" t="s">
        <v>176</v>
      </c>
    </row>
    <row r="3543" spans="1:25" x14ac:dyDescent="0.35">
      <c r="A3543">
        <v>6</v>
      </c>
      <c r="B3543" t="s">
        <v>10</v>
      </c>
      <c r="C3543">
        <v>6</v>
      </c>
      <c r="D3543" t="s">
        <v>26</v>
      </c>
      <c r="E3543" t="s">
        <v>3138</v>
      </c>
      <c r="F3543" t="s">
        <v>13</v>
      </c>
      <c r="G3543" t="s">
        <v>1077</v>
      </c>
      <c r="H3543" s="1">
        <v>0</v>
      </c>
      <c r="I3543" s="2">
        <v>43447</v>
      </c>
      <c r="J3543" t="s">
        <v>4511</v>
      </c>
      <c r="K3543" t="s">
        <v>30</v>
      </c>
      <c r="L3543">
        <v>92503</v>
      </c>
      <c r="M3543">
        <v>475</v>
      </c>
      <c r="N3543" t="s">
        <v>814</v>
      </c>
      <c r="O3543">
        <v>3</v>
      </c>
      <c r="P3543">
        <v>3</v>
      </c>
      <c r="Q3543" t="s">
        <v>32</v>
      </c>
      <c r="R3543" t="s">
        <v>8304</v>
      </c>
      <c r="S3543">
        <v>3.25</v>
      </c>
      <c r="T3543">
        <v>10</v>
      </c>
      <c r="U3543" t="s">
        <v>19</v>
      </c>
      <c r="V3543" s="2">
        <v>43453</v>
      </c>
      <c r="W3543" t="s">
        <v>39</v>
      </c>
      <c r="X3543" t="s">
        <v>34</v>
      </c>
      <c r="Y3543" t="s">
        <v>49</v>
      </c>
    </row>
    <row r="3544" spans="1:25" hidden="1" x14ac:dyDescent="0.35">
      <c r="A3544">
        <v>1</v>
      </c>
      <c r="B3544" t="s">
        <v>10</v>
      </c>
      <c r="C3544">
        <v>1</v>
      </c>
      <c r="D3544" t="s">
        <v>11</v>
      </c>
      <c r="E3544" t="s">
        <v>998</v>
      </c>
      <c r="F3544" t="s">
        <v>13</v>
      </c>
      <c r="G3544" t="s">
        <v>544</v>
      </c>
      <c r="H3544" s="1">
        <v>0.3</v>
      </c>
      <c r="I3544" s="2">
        <v>43283</v>
      </c>
      <c r="J3544" t="s">
        <v>5199</v>
      </c>
      <c r="K3544" t="s">
        <v>73</v>
      </c>
      <c r="L3544">
        <v>77340</v>
      </c>
      <c r="M3544">
        <v>737</v>
      </c>
      <c r="N3544" t="s">
        <v>1985</v>
      </c>
      <c r="O3544">
        <v>0</v>
      </c>
      <c r="P3544">
        <v>5</v>
      </c>
      <c r="Q3544" t="s">
        <v>75</v>
      </c>
      <c r="R3544" t="s">
        <v>8304</v>
      </c>
      <c r="S3544">
        <v>0</v>
      </c>
      <c r="T3544">
        <v>528</v>
      </c>
      <c r="U3544" t="s">
        <v>33</v>
      </c>
      <c r="V3544" s="2">
        <v>43284</v>
      </c>
      <c r="W3544" t="s">
        <v>130</v>
      </c>
      <c r="X3544" t="s">
        <v>77</v>
      </c>
      <c r="Y3544" t="s">
        <v>24</v>
      </c>
    </row>
    <row r="3545" spans="1:25" hidden="1" x14ac:dyDescent="0.35">
      <c r="A3545">
        <v>1</v>
      </c>
      <c r="B3545" t="s">
        <v>10</v>
      </c>
      <c r="C3545">
        <v>1</v>
      </c>
      <c r="D3545" t="s">
        <v>26</v>
      </c>
      <c r="E3545" t="s">
        <v>998</v>
      </c>
      <c r="F3545" t="s">
        <v>13</v>
      </c>
      <c r="G3545" t="s">
        <v>544</v>
      </c>
      <c r="H3545" s="1">
        <v>0.2</v>
      </c>
      <c r="I3545" s="2">
        <v>43283</v>
      </c>
      <c r="J3545" t="s">
        <v>5199</v>
      </c>
      <c r="K3545" t="s">
        <v>73</v>
      </c>
      <c r="L3545">
        <v>77340</v>
      </c>
      <c r="M3545">
        <v>1804</v>
      </c>
      <c r="N3545" t="s">
        <v>4311</v>
      </c>
      <c r="O3545">
        <v>15</v>
      </c>
      <c r="P3545">
        <v>8</v>
      </c>
      <c r="Q3545" t="s">
        <v>75</v>
      </c>
      <c r="R3545" t="s">
        <v>8304</v>
      </c>
      <c r="S3545">
        <v>14.52</v>
      </c>
      <c r="T3545">
        <v>41</v>
      </c>
      <c r="U3545" t="s">
        <v>33</v>
      </c>
      <c r="V3545" s="2">
        <v>43284</v>
      </c>
      <c r="W3545" t="s">
        <v>130</v>
      </c>
      <c r="X3545" t="s">
        <v>77</v>
      </c>
      <c r="Y3545" t="s">
        <v>64</v>
      </c>
    </row>
    <row r="3546" spans="1:25" hidden="1" x14ac:dyDescent="0.35">
      <c r="A3546">
        <v>4</v>
      </c>
      <c r="B3546" t="s">
        <v>25</v>
      </c>
      <c r="C3546">
        <v>3</v>
      </c>
      <c r="D3546" t="s">
        <v>26</v>
      </c>
      <c r="E3546" t="s">
        <v>3217</v>
      </c>
      <c r="F3546" t="s">
        <v>13</v>
      </c>
      <c r="G3546" t="s">
        <v>893</v>
      </c>
      <c r="H3546" s="1">
        <v>0</v>
      </c>
      <c r="I3546" s="2">
        <v>43362</v>
      </c>
      <c r="J3546" t="s">
        <v>7336</v>
      </c>
      <c r="K3546" t="s">
        <v>102</v>
      </c>
      <c r="L3546">
        <v>7050</v>
      </c>
      <c r="M3546">
        <v>77</v>
      </c>
      <c r="N3546" t="s">
        <v>2923</v>
      </c>
      <c r="O3546">
        <v>8</v>
      </c>
      <c r="P3546">
        <v>3</v>
      </c>
      <c r="Q3546" t="s">
        <v>104</v>
      </c>
      <c r="R3546" t="s">
        <v>8304</v>
      </c>
      <c r="S3546">
        <v>8.1</v>
      </c>
      <c r="T3546">
        <v>28</v>
      </c>
      <c r="U3546" t="s">
        <v>76</v>
      </c>
      <c r="V3546" s="2">
        <v>43366</v>
      </c>
      <c r="W3546" t="s">
        <v>20</v>
      </c>
      <c r="X3546" t="s">
        <v>485</v>
      </c>
      <c r="Y3546" t="s">
        <v>356</v>
      </c>
    </row>
    <row r="3547" spans="1:25" hidden="1" x14ac:dyDescent="0.35">
      <c r="A3547">
        <v>4</v>
      </c>
      <c r="B3547" t="s">
        <v>25</v>
      </c>
      <c r="C3547">
        <v>3</v>
      </c>
      <c r="D3547" t="s">
        <v>26</v>
      </c>
      <c r="E3547" t="s">
        <v>3217</v>
      </c>
      <c r="F3547" t="s">
        <v>13</v>
      </c>
      <c r="G3547" t="s">
        <v>893</v>
      </c>
      <c r="H3547" s="1">
        <v>0</v>
      </c>
      <c r="I3547" s="2">
        <v>43362</v>
      </c>
      <c r="J3547" t="s">
        <v>7336</v>
      </c>
      <c r="K3547" t="s">
        <v>102</v>
      </c>
      <c r="L3547">
        <v>7050</v>
      </c>
      <c r="M3547">
        <v>1520</v>
      </c>
      <c r="N3547" t="s">
        <v>78</v>
      </c>
      <c r="O3547">
        <v>13</v>
      </c>
      <c r="P3547">
        <v>6</v>
      </c>
      <c r="Q3547" t="s">
        <v>104</v>
      </c>
      <c r="R3547" t="s">
        <v>8304</v>
      </c>
      <c r="S3547">
        <v>12.72</v>
      </c>
      <c r="T3547">
        <v>25</v>
      </c>
      <c r="U3547" t="s">
        <v>76</v>
      </c>
      <c r="V3547" s="2">
        <v>43366</v>
      </c>
      <c r="W3547" t="s">
        <v>20</v>
      </c>
      <c r="X3547" t="s">
        <v>485</v>
      </c>
      <c r="Y3547" t="s">
        <v>54</v>
      </c>
    </row>
    <row r="3548" spans="1:25" hidden="1" x14ac:dyDescent="0.35">
      <c r="A3548">
        <v>3</v>
      </c>
      <c r="B3548" t="s">
        <v>10</v>
      </c>
      <c r="C3548">
        <v>3</v>
      </c>
      <c r="D3548" t="s">
        <v>11</v>
      </c>
      <c r="E3548" t="s">
        <v>171</v>
      </c>
      <c r="F3548" t="s">
        <v>13</v>
      </c>
      <c r="G3548" t="s">
        <v>8127</v>
      </c>
      <c r="H3548" s="1">
        <v>0.2</v>
      </c>
      <c r="I3548" s="2">
        <v>43349</v>
      </c>
      <c r="J3548" t="s">
        <v>1947</v>
      </c>
      <c r="K3548" t="s">
        <v>102</v>
      </c>
      <c r="L3548">
        <v>10035</v>
      </c>
      <c r="M3548">
        <v>170</v>
      </c>
      <c r="N3548" t="s">
        <v>1692</v>
      </c>
      <c r="O3548">
        <v>90</v>
      </c>
      <c r="P3548">
        <v>3</v>
      </c>
      <c r="Q3548" t="s">
        <v>104</v>
      </c>
      <c r="R3548" t="s">
        <v>8304</v>
      </c>
      <c r="S3548">
        <v>90.29</v>
      </c>
      <c r="T3548">
        <v>722</v>
      </c>
      <c r="U3548" t="s">
        <v>19</v>
      </c>
      <c r="V3548" s="2">
        <v>43352</v>
      </c>
      <c r="W3548" t="s">
        <v>20</v>
      </c>
      <c r="X3548" t="s">
        <v>175</v>
      </c>
      <c r="Y3548" t="s">
        <v>22</v>
      </c>
    </row>
    <row r="3549" spans="1:25" hidden="1" x14ac:dyDescent="0.35">
      <c r="A3549">
        <v>3</v>
      </c>
      <c r="B3549" t="s">
        <v>10</v>
      </c>
      <c r="C3549">
        <v>3</v>
      </c>
      <c r="D3549" t="s">
        <v>50</v>
      </c>
      <c r="E3549" t="s">
        <v>171</v>
      </c>
      <c r="F3549" t="s">
        <v>13</v>
      </c>
      <c r="G3549" t="s">
        <v>8127</v>
      </c>
      <c r="H3549" s="1">
        <v>0</v>
      </c>
      <c r="I3549" s="2">
        <v>43349</v>
      </c>
      <c r="J3549" t="s">
        <v>1947</v>
      </c>
      <c r="K3549" t="s">
        <v>102</v>
      </c>
      <c r="L3549">
        <v>10035</v>
      </c>
      <c r="M3549">
        <v>1062</v>
      </c>
      <c r="N3549" t="s">
        <v>4711</v>
      </c>
      <c r="O3549">
        <v>11</v>
      </c>
      <c r="P3549">
        <v>2</v>
      </c>
      <c r="Q3549" t="s">
        <v>104</v>
      </c>
      <c r="R3549" t="s">
        <v>8304</v>
      </c>
      <c r="S3549">
        <v>11.15</v>
      </c>
      <c r="T3549">
        <v>32</v>
      </c>
      <c r="U3549" t="s">
        <v>19</v>
      </c>
      <c r="V3549" s="2">
        <v>43352</v>
      </c>
      <c r="W3549" t="s">
        <v>20</v>
      </c>
      <c r="X3549" t="s">
        <v>175</v>
      </c>
      <c r="Y3549" t="s">
        <v>113</v>
      </c>
    </row>
    <row r="3550" spans="1:25" hidden="1" x14ac:dyDescent="0.35">
      <c r="A3550">
        <v>4</v>
      </c>
      <c r="B3550" t="s">
        <v>43</v>
      </c>
      <c r="C3550">
        <v>6</v>
      </c>
      <c r="D3550" t="s">
        <v>26</v>
      </c>
      <c r="E3550" t="s">
        <v>122</v>
      </c>
      <c r="F3550" t="s">
        <v>13</v>
      </c>
      <c r="G3550" t="s">
        <v>896</v>
      </c>
      <c r="H3550" s="1">
        <v>0.2</v>
      </c>
      <c r="I3550" s="2">
        <v>43306</v>
      </c>
      <c r="J3550" t="s">
        <v>6268</v>
      </c>
      <c r="K3550" t="s">
        <v>73</v>
      </c>
      <c r="L3550">
        <v>77070</v>
      </c>
      <c r="M3550">
        <v>202</v>
      </c>
      <c r="N3550" t="s">
        <v>1205</v>
      </c>
      <c r="O3550">
        <v>6</v>
      </c>
      <c r="P3550">
        <v>4</v>
      </c>
      <c r="Q3550" t="s">
        <v>75</v>
      </c>
      <c r="R3550" t="s">
        <v>8304</v>
      </c>
      <c r="S3550">
        <v>5.7</v>
      </c>
      <c r="T3550">
        <v>16</v>
      </c>
      <c r="U3550" t="s">
        <v>33</v>
      </c>
      <c r="V3550" s="2">
        <v>43310</v>
      </c>
      <c r="W3550" t="s">
        <v>39</v>
      </c>
      <c r="X3550" t="s">
        <v>77</v>
      </c>
      <c r="Y3550" t="s">
        <v>35</v>
      </c>
    </row>
    <row r="3551" spans="1:25" hidden="1" x14ac:dyDescent="0.35">
      <c r="A3551">
        <v>0</v>
      </c>
      <c r="B3551" t="s">
        <v>10</v>
      </c>
      <c r="C3551">
        <v>0</v>
      </c>
      <c r="D3551" t="s">
        <v>11</v>
      </c>
      <c r="E3551" t="s">
        <v>65</v>
      </c>
      <c r="F3551" t="s">
        <v>13</v>
      </c>
      <c r="G3551" t="s">
        <v>273</v>
      </c>
      <c r="H3551" s="1">
        <v>0</v>
      </c>
      <c r="I3551" s="2">
        <v>43285</v>
      </c>
      <c r="J3551" t="s">
        <v>6913</v>
      </c>
      <c r="K3551" t="s">
        <v>30</v>
      </c>
      <c r="L3551">
        <v>98103</v>
      </c>
      <c r="M3551">
        <v>1053</v>
      </c>
      <c r="N3551" t="s">
        <v>1229</v>
      </c>
      <c r="O3551">
        <v>9</v>
      </c>
      <c r="P3551">
        <v>5</v>
      </c>
      <c r="Q3551" t="s">
        <v>32</v>
      </c>
      <c r="R3551" t="s">
        <v>8304</v>
      </c>
      <c r="S3551">
        <v>8.64</v>
      </c>
      <c r="T3551">
        <v>25</v>
      </c>
      <c r="U3551" t="s">
        <v>76</v>
      </c>
      <c r="V3551" s="2">
        <v>43285</v>
      </c>
      <c r="W3551" t="s">
        <v>773</v>
      </c>
      <c r="X3551" t="s">
        <v>69</v>
      </c>
      <c r="Y3551" t="s">
        <v>47</v>
      </c>
    </row>
    <row r="3552" spans="1:25" hidden="1" x14ac:dyDescent="0.35">
      <c r="A3552">
        <v>0</v>
      </c>
      <c r="B3552" t="s">
        <v>10</v>
      </c>
      <c r="C3552">
        <v>0</v>
      </c>
      <c r="D3552" t="s">
        <v>50</v>
      </c>
      <c r="E3552" t="s">
        <v>65</v>
      </c>
      <c r="F3552" t="s">
        <v>13</v>
      </c>
      <c r="G3552" t="s">
        <v>273</v>
      </c>
      <c r="H3552" s="1">
        <v>0.2</v>
      </c>
      <c r="I3552" s="2">
        <v>43285</v>
      </c>
      <c r="J3552" t="s">
        <v>6913</v>
      </c>
      <c r="K3552" t="s">
        <v>30</v>
      </c>
      <c r="L3552">
        <v>98103</v>
      </c>
      <c r="M3552">
        <v>173</v>
      </c>
      <c r="N3552" t="s">
        <v>5123</v>
      </c>
      <c r="O3552">
        <v>20</v>
      </c>
      <c r="P3552">
        <v>3</v>
      </c>
      <c r="Q3552" t="s">
        <v>32</v>
      </c>
      <c r="R3552" t="s">
        <v>8304</v>
      </c>
      <c r="S3552">
        <v>19.97</v>
      </c>
      <c r="T3552">
        <v>177</v>
      </c>
      <c r="U3552" t="s">
        <v>76</v>
      </c>
      <c r="V3552" s="2">
        <v>43285</v>
      </c>
      <c r="W3552" t="s">
        <v>773</v>
      </c>
      <c r="X3552" t="s">
        <v>69</v>
      </c>
      <c r="Y3552" t="s">
        <v>52</v>
      </c>
    </row>
    <row r="3553" spans="1:25" hidden="1" x14ac:dyDescent="0.35">
      <c r="A3553">
        <v>0</v>
      </c>
      <c r="B3553" t="s">
        <v>10</v>
      </c>
      <c r="C3553">
        <v>0</v>
      </c>
      <c r="D3553" t="s">
        <v>50</v>
      </c>
      <c r="E3553" t="s">
        <v>65</v>
      </c>
      <c r="F3553" t="s">
        <v>13</v>
      </c>
      <c r="G3553" t="s">
        <v>273</v>
      </c>
      <c r="H3553" s="1">
        <v>0.2</v>
      </c>
      <c r="I3553" s="2">
        <v>43285</v>
      </c>
      <c r="J3553" t="s">
        <v>6913</v>
      </c>
      <c r="K3553" t="s">
        <v>30</v>
      </c>
      <c r="L3553">
        <v>98103</v>
      </c>
      <c r="M3553">
        <v>1232</v>
      </c>
      <c r="N3553" t="s">
        <v>4763</v>
      </c>
      <c r="O3553">
        <v>9</v>
      </c>
      <c r="P3553">
        <v>3</v>
      </c>
      <c r="Q3553" t="s">
        <v>32</v>
      </c>
      <c r="R3553" t="s">
        <v>8304</v>
      </c>
      <c r="S3553">
        <v>9</v>
      </c>
      <c r="T3553">
        <v>72</v>
      </c>
      <c r="U3553" t="s">
        <v>76</v>
      </c>
      <c r="V3553" s="2">
        <v>43285</v>
      </c>
      <c r="W3553" t="s">
        <v>773</v>
      </c>
      <c r="X3553" t="s">
        <v>69</v>
      </c>
      <c r="Y3553" t="s">
        <v>52</v>
      </c>
    </row>
    <row r="3554" spans="1:25" hidden="1" x14ac:dyDescent="0.35">
      <c r="A3554">
        <v>4</v>
      </c>
      <c r="B3554" t="s">
        <v>43</v>
      </c>
      <c r="C3554">
        <v>6</v>
      </c>
      <c r="D3554" t="s">
        <v>26</v>
      </c>
      <c r="E3554" t="s">
        <v>3918</v>
      </c>
      <c r="F3554" t="s">
        <v>13</v>
      </c>
      <c r="G3554" t="s">
        <v>2709</v>
      </c>
      <c r="H3554" s="1">
        <v>0.2</v>
      </c>
      <c r="I3554" s="2">
        <v>43415</v>
      </c>
      <c r="J3554" t="s">
        <v>3919</v>
      </c>
      <c r="K3554" t="s">
        <v>73</v>
      </c>
      <c r="L3554">
        <v>60004</v>
      </c>
      <c r="M3554">
        <v>1148</v>
      </c>
      <c r="N3554" t="s">
        <v>1157</v>
      </c>
      <c r="O3554">
        <v>1</v>
      </c>
      <c r="P3554">
        <v>6</v>
      </c>
      <c r="Q3554" t="s">
        <v>75</v>
      </c>
      <c r="R3554" t="s">
        <v>8304</v>
      </c>
      <c r="S3554">
        <v>1.23</v>
      </c>
      <c r="T3554">
        <v>14</v>
      </c>
      <c r="U3554" t="s">
        <v>19</v>
      </c>
      <c r="V3554" s="2">
        <v>43419</v>
      </c>
      <c r="W3554" t="s">
        <v>39</v>
      </c>
      <c r="X3554" t="s">
        <v>139</v>
      </c>
      <c r="Y3554" t="s">
        <v>49</v>
      </c>
    </row>
    <row r="3555" spans="1:25" x14ac:dyDescent="0.35">
      <c r="A3555">
        <v>4</v>
      </c>
      <c r="B3555" t="s">
        <v>43</v>
      </c>
      <c r="C3555">
        <v>6</v>
      </c>
      <c r="D3555" t="s">
        <v>26</v>
      </c>
      <c r="E3555" t="s">
        <v>2072</v>
      </c>
      <c r="F3555" t="s">
        <v>13</v>
      </c>
      <c r="G3555" t="s">
        <v>462</v>
      </c>
      <c r="H3555" s="1">
        <v>0</v>
      </c>
      <c r="I3555" s="2">
        <v>43258</v>
      </c>
      <c r="J3555" t="s">
        <v>7615</v>
      </c>
      <c r="K3555" t="s">
        <v>30</v>
      </c>
      <c r="L3555">
        <v>93309</v>
      </c>
      <c r="M3555">
        <v>1622</v>
      </c>
      <c r="N3555" t="s">
        <v>532</v>
      </c>
      <c r="O3555">
        <v>2</v>
      </c>
      <c r="P3555">
        <v>1</v>
      </c>
      <c r="Q3555" t="s">
        <v>32</v>
      </c>
      <c r="R3555" t="s">
        <v>8304</v>
      </c>
      <c r="S3555">
        <v>2.3199999999999998</v>
      </c>
      <c r="T3555">
        <v>5</v>
      </c>
      <c r="U3555" t="s">
        <v>76</v>
      </c>
      <c r="V3555" s="2">
        <v>43262</v>
      </c>
      <c r="W3555" t="s">
        <v>39</v>
      </c>
      <c r="X3555" t="s">
        <v>34</v>
      </c>
      <c r="Y3555" t="s">
        <v>64</v>
      </c>
    </row>
    <row r="3556" spans="1:25" x14ac:dyDescent="0.35">
      <c r="A3556">
        <v>4</v>
      </c>
      <c r="B3556" t="s">
        <v>43</v>
      </c>
      <c r="C3556">
        <v>6</v>
      </c>
      <c r="D3556" t="s">
        <v>26</v>
      </c>
      <c r="E3556" t="s">
        <v>2072</v>
      </c>
      <c r="F3556" t="s">
        <v>13</v>
      </c>
      <c r="G3556" t="s">
        <v>462</v>
      </c>
      <c r="H3556" s="1">
        <v>0.2</v>
      </c>
      <c r="I3556" s="2">
        <v>43258</v>
      </c>
      <c r="J3556" t="s">
        <v>7615</v>
      </c>
      <c r="K3556" t="s">
        <v>30</v>
      </c>
      <c r="L3556">
        <v>93309</v>
      </c>
      <c r="M3556">
        <v>247</v>
      </c>
      <c r="N3556" t="s">
        <v>1317</v>
      </c>
      <c r="O3556">
        <v>2</v>
      </c>
      <c r="P3556">
        <v>1</v>
      </c>
      <c r="Q3556" t="s">
        <v>32</v>
      </c>
      <c r="R3556" t="s">
        <v>8304</v>
      </c>
      <c r="S3556">
        <v>1.55</v>
      </c>
      <c r="T3556">
        <v>5</v>
      </c>
      <c r="U3556" t="s">
        <v>76</v>
      </c>
      <c r="V3556" s="2">
        <v>43262</v>
      </c>
      <c r="W3556" t="s">
        <v>39</v>
      </c>
      <c r="X3556" t="s">
        <v>34</v>
      </c>
      <c r="Y3556" t="s">
        <v>54</v>
      </c>
    </row>
    <row r="3557" spans="1:25" hidden="1" x14ac:dyDescent="0.35">
      <c r="A3557">
        <v>4</v>
      </c>
      <c r="B3557" t="s">
        <v>43</v>
      </c>
      <c r="C3557">
        <v>6</v>
      </c>
      <c r="D3557" t="s">
        <v>26</v>
      </c>
      <c r="E3557" t="s">
        <v>171</v>
      </c>
      <c r="F3557" t="s">
        <v>13</v>
      </c>
      <c r="G3557" t="s">
        <v>348</v>
      </c>
      <c r="H3557" s="1">
        <v>0.2</v>
      </c>
      <c r="I3557" s="2">
        <v>43456</v>
      </c>
      <c r="J3557" t="s">
        <v>4173</v>
      </c>
      <c r="K3557" t="s">
        <v>102</v>
      </c>
      <c r="L3557">
        <v>10035</v>
      </c>
      <c r="M3557">
        <v>698</v>
      </c>
      <c r="N3557" t="s">
        <v>8229</v>
      </c>
      <c r="O3557">
        <v>9</v>
      </c>
      <c r="P3557">
        <v>2</v>
      </c>
      <c r="Q3557" t="s">
        <v>104</v>
      </c>
      <c r="R3557" t="s">
        <v>8304</v>
      </c>
      <c r="S3557">
        <v>8.9499999999999993</v>
      </c>
      <c r="T3557">
        <v>26</v>
      </c>
      <c r="U3557" t="s">
        <v>19</v>
      </c>
      <c r="V3557" s="2">
        <v>43460</v>
      </c>
      <c r="W3557" t="s">
        <v>39</v>
      </c>
      <c r="X3557" t="s">
        <v>175</v>
      </c>
      <c r="Y3557" t="s">
        <v>54</v>
      </c>
    </row>
    <row r="3558" spans="1:25" x14ac:dyDescent="0.35">
      <c r="A3558">
        <v>4</v>
      </c>
      <c r="B3558" t="s">
        <v>43</v>
      </c>
      <c r="C3558">
        <v>6</v>
      </c>
      <c r="D3558" t="s">
        <v>50</v>
      </c>
      <c r="E3558" t="s">
        <v>572</v>
      </c>
      <c r="F3558" t="s">
        <v>13</v>
      </c>
      <c r="G3558" t="s">
        <v>1792</v>
      </c>
      <c r="H3558" s="1">
        <v>0</v>
      </c>
      <c r="I3558" s="2">
        <v>43422</v>
      </c>
      <c r="J3558" t="s">
        <v>5149</v>
      </c>
      <c r="K3558" t="s">
        <v>30</v>
      </c>
      <c r="L3558">
        <v>92105</v>
      </c>
      <c r="M3558">
        <v>1616</v>
      </c>
      <c r="N3558" t="s">
        <v>4885</v>
      </c>
      <c r="O3558">
        <v>95</v>
      </c>
      <c r="P3558">
        <v>5</v>
      </c>
      <c r="Q3558" t="s">
        <v>32</v>
      </c>
      <c r="R3558" t="s">
        <v>8304</v>
      </c>
      <c r="S3558">
        <v>95.2</v>
      </c>
      <c r="T3558">
        <v>595</v>
      </c>
      <c r="U3558" t="s">
        <v>19</v>
      </c>
      <c r="V3558" s="2">
        <v>43426</v>
      </c>
      <c r="W3558" t="s">
        <v>39</v>
      </c>
      <c r="X3558" t="s">
        <v>34</v>
      </c>
      <c r="Y3558" t="s">
        <v>113</v>
      </c>
    </row>
    <row r="3559" spans="1:25" x14ac:dyDescent="0.35">
      <c r="A3559">
        <v>7</v>
      </c>
      <c r="B3559" t="s">
        <v>25</v>
      </c>
      <c r="C3559">
        <v>6</v>
      </c>
      <c r="D3559" t="s">
        <v>26</v>
      </c>
      <c r="E3559" t="s">
        <v>4469</v>
      </c>
      <c r="F3559" t="s">
        <v>13</v>
      </c>
      <c r="G3559" t="s">
        <v>2244</v>
      </c>
      <c r="H3559" s="1">
        <v>0</v>
      </c>
      <c r="I3559" s="2">
        <v>43351</v>
      </c>
      <c r="J3559" t="s">
        <v>4470</v>
      </c>
      <c r="K3559" t="s">
        <v>30</v>
      </c>
      <c r="L3559">
        <v>93277</v>
      </c>
      <c r="M3559">
        <v>539</v>
      </c>
      <c r="N3559" t="s">
        <v>8225</v>
      </c>
      <c r="O3559">
        <v>4</v>
      </c>
      <c r="P3559">
        <v>2</v>
      </c>
      <c r="Q3559" t="s">
        <v>32</v>
      </c>
      <c r="R3559" t="s">
        <v>8304</v>
      </c>
      <c r="S3559">
        <v>3.72</v>
      </c>
      <c r="T3559">
        <v>15</v>
      </c>
      <c r="U3559" t="s">
        <v>19</v>
      </c>
      <c r="V3559" s="2">
        <v>43358</v>
      </c>
      <c r="W3559" t="s">
        <v>39</v>
      </c>
      <c r="X3559" t="s">
        <v>34</v>
      </c>
      <c r="Y3559" t="s">
        <v>49</v>
      </c>
    </row>
    <row r="3560" spans="1:25" x14ac:dyDescent="0.35">
      <c r="A3560">
        <v>7</v>
      </c>
      <c r="B3560" t="s">
        <v>25</v>
      </c>
      <c r="C3560">
        <v>6</v>
      </c>
      <c r="D3560" t="s">
        <v>26</v>
      </c>
      <c r="E3560" t="s">
        <v>4469</v>
      </c>
      <c r="F3560" t="s">
        <v>13</v>
      </c>
      <c r="G3560" t="s">
        <v>2244</v>
      </c>
      <c r="H3560" s="1">
        <v>0</v>
      </c>
      <c r="I3560" s="2">
        <v>43351</v>
      </c>
      <c r="J3560" t="s">
        <v>4470</v>
      </c>
      <c r="K3560" t="s">
        <v>30</v>
      </c>
      <c r="L3560">
        <v>93277</v>
      </c>
      <c r="M3560">
        <v>1098</v>
      </c>
      <c r="N3560" t="s">
        <v>1227</v>
      </c>
      <c r="O3560">
        <v>65</v>
      </c>
      <c r="P3560">
        <v>2</v>
      </c>
      <c r="Q3560" t="s">
        <v>32</v>
      </c>
      <c r="R3560" t="s">
        <v>8304</v>
      </c>
      <c r="S3560">
        <v>65.44</v>
      </c>
      <c r="T3560">
        <v>262</v>
      </c>
      <c r="U3560" t="s">
        <v>19</v>
      </c>
      <c r="V3560" s="2">
        <v>43358</v>
      </c>
      <c r="W3560" t="s">
        <v>39</v>
      </c>
      <c r="X3560" t="s">
        <v>34</v>
      </c>
      <c r="Y3560" t="s">
        <v>42</v>
      </c>
    </row>
    <row r="3561" spans="1:25" x14ac:dyDescent="0.35">
      <c r="A3561">
        <v>7</v>
      </c>
      <c r="B3561" t="s">
        <v>25</v>
      </c>
      <c r="C3561">
        <v>6</v>
      </c>
      <c r="D3561" t="s">
        <v>26</v>
      </c>
      <c r="E3561" t="s">
        <v>4469</v>
      </c>
      <c r="F3561" t="s">
        <v>13</v>
      </c>
      <c r="G3561" t="s">
        <v>2244</v>
      </c>
      <c r="H3561" s="1">
        <v>0</v>
      </c>
      <c r="I3561" s="2">
        <v>43351</v>
      </c>
      <c r="J3561" t="s">
        <v>4470</v>
      </c>
      <c r="K3561" t="s">
        <v>30</v>
      </c>
      <c r="L3561">
        <v>93277</v>
      </c>
      <c r="M3561">
        <v>1693</v>
      </c>
      <c r="N3561" t="s">
        <v>4604</v>
      </c>
      <c r="O3561">
        <v>15</v>
      </c>
      <c r="P3561">
        <v>8</v>
      </c>
      <c r="Q3561" t="s">
        <v>32</v>
      </c>
      <c r="R3561" t="s">
        <v>8304</v>
      </c>
      <c r="S3561">
        <v>15.41</v>
      </c>
      <c r="T3561">
        <v>34</v>
      </c>
      <c r="U3561" t="s">
        <v>19</v>
      </c>
      <c r="V3561" s="2">
        <v>43358</v>
      </c>
      <c r="W3561" t="s">
        <v>39</v>
      </c>
      <c r="X3561" t="s">
        <v>34</v>
      </c>
      <c r="Y3561" t="s">
        <v>64</v>
      </c>
    </row>
    <row r="3562" spans="1:25" hidden="1" x14ac:dyDescent="0.35">
      <c r="A3562">
        <v>3</v>
      </c>
      <c r="B3562" t="s">
        <v>25</v>
      </c>
      <c r="C3562">
        <v>1</v>
      </c>
      <c r="D3562" t="s">
        <v>11</v>
      </c>
      <c r="E3562" t="s">
        <v>320</v>
      </c>
      <c r="F3562" t="s">
        <v>13</v>
      </c>
      <c r="G3562" t="s">
        <v>321</v>
      </c>
      <c r="H3562" s="1">
        <v>0</v>
      </c>
      <c r="I3562" s="2">
        <v>43263</v>
      </c>
      <c r="J3562" t="s">
        <v>322</v>
      </c>
      <c r="K3562" t="s">
        <v>102</v>
      </c>
      <c r="L3562">
        <v>19805</v>
      </c>
      <c r="M3562">
        <v>150</v>
      </c>
      <c r="N3562" t="s">
        <v>323</v>
      </c>
      <c r="O3562">
        <v>18</v>
      </c>
      <c r="P3562">
        <v>3</v>
      </c>
      <c r="Q3562" t="s">
        <v>104</v>
      </c>
      <c r="R3562" t="s">
        <v>8304</v>
      </c>
      <c r="S3562">
        <v>18.350000000000001</v>
      </c>
      <c r="T3562">
        <v>47</v>
      </c>
      <c r="U3562" t="s">
        <v>19</v>
      </c>
      <c r="V3562" s="2">
        <v>43266</v>
      </c>
      <c r="W3562" t="s">
        <v>130</v>
      </c>
      <c r="X3562" t="s">
        <v>161</v>
      </c>
      <c r="Y3562" t="s">
        <v>47</v>
      </c>
    </row>
    <row r="3563" spans="1:25" hidden="1" x14ac:dyDescent="0.35">
      <c r="A3563">
        <v>3</v>
      </c>
      <c r="B3563" t="s">
        <v>25</v>
      </c>
      <c r="C3563">
        <v>1</v>
      </c>
      <c r="D3563" t="s">
        <v>26</v>
      </c>
      <c r="E3563" t="s">
        <v>320</v>
      </c>
      <c r="F3563" t="s">
        <v>13</v>
      </c>
      <c r="G3563" t="s">
        <v>321</v>
      </c>
      <c r="H3563" s="1">
        <v>0</v>
      </c>
      <c r="I3563" s="2">
        <v>43263</v>
      </c>
      <c r="J3563" t="s">
        <v>322</v>
      </c>
      <c r="K3563" t="s">
        <v>102</v>
      </c>
      <c r="L3563">
        <v>19805</v>
      </c>
      <c r="M3563">
        <v>535</v>
      </c>
      <c r="N3563" t="s">
        <v>53</v>
      </c>
      <c r="O3563">
        <v>14</v>
      </c>
      <c r="P3563">
        <v>4</v>
      </c>
      <c r="Q3563" t="s">
        <v>104</v>
      </c>
      <c r="R3563" t="s">
        <v>8304</v>
      </c>
      <c r="S3563">
        <v>13.88</v>
      </c>
      <c r="T3563">
        <v>31</v>
      </c>
      <c r="U3563" t="s">
        <v>19</v>
      </c>
      <c r="V3563" s="2">
        <v>43266</v>
      </c>
      <c r="W3563" t="s">
        <v>130</v>
      </c>
      <c r="X3563" t="s">
        <v>161</v>
      </c>
      <c r="Y3563" t="s">
        <v>54</v>
      </c>
    </row>
    <row r="3564" spans="1:25" hidden="1" x14ac:dyDescent="0.35">
      <c r="A3564">
        <v>3</v>
      </c>
      <c r="B3564" t="s">
        <v>25</v>
      </c>
      <c r="C3564">
        <v>1</v>
      </c>
      <c r="D3564" t="s">
        <v>26</v>
      </c>
      <c r="E3564" t="s">
        <v>320</v>
      </c>
      <c r="F3564" t="s">
        <v>13</v>
      </c>
      <c r="G3564" t="s">
        <v>321</v>
      </c>
      <c r="H3564" s="1">
        <v>0</v>
      </c>
      <c r="I3564" s="2">
        <v>43263</v>
      </c>
      <c r="J3564" t="s">
        <v>322</v>
      </c>
      <c r="K3564" t="s">
        <v>102</v>
      </c>
      <c r="L3564">
        <v>19805</v>
      </c>
      <c r="M3564">
        <v>462</v>
      </c>
      <c r="N3564" t="s">
        <v>324</v>
      </c>
      <c r="O3564">
        <v>63</v>
      </c>
      <c r="P3564">
        <v>6</v>
      </c>
      <c r="Q3564" t="s">
        <v>104</v>
      </c>
      <c r="R3564" t="s">
        <v>8304</v>
      </c>
      <c r="S3564">
        <v>63.44</v>
      </c>
      <c r="T3564">
        <v>227</v>
      </c>
      <c r="U3564" t="s">
        <v>19</v>
      </c>
      <c r="V3564" s="2">
        <v>43266</v>
      </c>
      <c r="W3564" t="s">
        <v>130</v>
      </c>
      <c r="X3564" t="s">
        <v>161</v>
      </c>
      <c r="Y3564" t="s">
        <v>42</v>
      </c>
    </row>
    <row r="3565" spans="1:25" hidden="1" x14ac:dyDescent="0.35">
      <c r="A3565">
        <v>3</v>
      </c>
      <c r="B3565" t="s">
        <v>25</v>
      </c>
      <c r="C3565">
        <v>1</v>
      </c>
      <c r="D3565" t="s">
        <v>26</v>
      </c>
      <c r="E3565" t="s">
        <v>320</v>
      </c>
      <c r="F3565" t="s">
        <v>13</v>
      </c>
      <c r="G3565" t="s">
        <v>321</v>
      </c>
      <c r="H3565" s="1">
        <v>0</v>
      </c>
      <c r="I3565" s="2">
        <v>43263</v>
      </c>
      <c r="J3565" t="s">
        <v>322</v>
      </c>
      <c r="K3565" t="s">
        <v>102</v>
      </c>
      <c r="L3565">
        <v>19805</v>
      </c>
      <c r="M3565">
        <v>774</v>
      </c>
      <c r="N3565" t="s">
        <v>325</v>
      </c>
      <c r="O3565">
        <v>52</v>
      </c>
      <c r="P3565">
        <v>9</v>
      </c>
      <c r="Q3565" t="s">
        <v>104</v>
      </c>
      <c r="R3565" t="s">
        <v>8304</v>
      </c>
      <c r="S3565">
        <v>51.76</v>
      </c>
      <c r="T3565">
        <v>115</v>
      </c>
      <c r="U3565" t="s">
        <v>19</v>
      </c>
      <c r="V3565" s="2">
        <v>43266</v>
      </c>
      <c r="W3565" t="s">
        <v>130</v>
      </c>
      <c r="X3565" t="s">
        <v>161</v>
      </c>
      <c r="Y3565" t="s">
        <v>119</v>
      </c>
    </row>
    <row r="3566" spans="1:25" hidden="1" x14ac:dyDescent="0.35">
      <c r="A3566">
        <v>3</v>
      </c>
      <c r="B3566" t="s">
        <v>25</v>
      </c>
      <c r="C3566">
        <v>1</v>
      </c>
      <c r="D3566" t="s">
        <v>50</v>
      </c>
      <c r="E3566" t="s">
        <v>320</v>
      </c>
      <c r="F3566" t="s">
        <v>13</v>
      </c>
      <c r="G3566" t="s">
        <v>321</v>
      </c>
      <c r="H3566" s="1">
        <v>0</v>
      </c>
      <c r="I3566" s="2">
        <v>43263</v>
      </c>
      <c r="J3566" t="s">
        <v>322</v>
      </c>
      <c r="K3566" t="s">
        <v>102</v>
      </c>
      <c r="L3566">
        <v>19805</v>
      </c>
      <c r="M3566">
        <v>970</v>
      </c>
      <c r="N3566" t="s">
        <v>326</v>
      </c>
      <c r="O3566">
        <v>20</v>
      </c>
      <c r="P3566">
        <v>7</v>
      </c>
      <c r="Q3566" t="s">
        <v>104</v>
      </c>
      <c r="R3566" t="s">
        <v>8304</v>
      </c>
      <c r="S3566">
        <v>19.73</v>
      </c>
      <c r="T3566">
        <v>68</v>
      </c>
      <c r="U3566" t="s">
        <v>19</v>
      </c>
      <c r="V3566" s="2">
        <v>43266</v>
      </c>
      <c r="W3566" t="s">
        <v>130</v>
      </c>
      <c r="X3566" t="s">
        <v>161</v>
      </c>
      <c r="Y3566" t="s">
        <v>52</v>
      </c>
    </row>
    <row r="3567" spans="1:25" x14ac:dyDescent="0.35">
      <c r="A3567">
        <v>7</v>
      </c>
      <c r="B3567" t="s">
        <v>25</v>
      </c>
      <c r="C3567">
        <v>6</v>
      </c>
      <c r="D3567" t="s">
        <v>50</v>
      </c>
      <c r="E3567" t="s">
        <v>27</v>
      </c>
      <c r="F3567" t="s">
        <v>13</v>
      </c>
      <c r="G3567" t="s">
        <v>612</v>
      </c>
      <c r="H3567" s="1">
        <v>0.2</v>
      </c>
      <c r="I3567" s="2">
        <v>43293</v>
      </c>
      <c r="J3567" t="s">
        <v>977</v>
      </c>
      <c r="K3567" t="s">
        <v>30</v>
      </c>
      <c r="L3567">
        <v>90008</v>
      </c>
      <c r="M3567">
        <v>444</v>
      </c>
      <c r="N3567" t="s">
        <v>978</v>
      </c>
      <c r="O3567">
        <v>7</v>
      </c>
      <c r="P3567">
        <v>6</v>
      </c>
      <c r="Q3567" t="s">
        <v>32</v>
      </c>
      <c r="R3567" t="s">
        <v>8304</v>
      </c>
      <c r="S3567">
        <v>7.18</v>
      </c>
      <c r="T3567">
        <v>96</v>
      </c>
      <c r="U3567" t="s">
        <v>33</v>
      </c>
      <c r="V3567" s="2">
        <v>43300</v>
      </c>
      <c r="W3567" t="s">
        <v>39</v>
      </c>
      <c r="X3567" t="s">
        <v>34</v>
      </c>
      <c r="Y3567" t="s">
        <v>52</v>
      </c>
    </row>
    <row r="3568" spans="1:25" hidden="1" x14ac:dyDescent="0.35">
      <c r="A3568">
        <v>4</v>
      </c>
      <c r="B3568" t="s">
        <v>43</v>
      </c>
      <c r="C3568">
        <v>6</v>
      </c>
      <c r="D3568" t="s">
        <v>11</v>
      </c>
      <c r="E3568" t="s">
        <v>465</v>
      </c>
      <c r="F3568" t="s">
        <v>13</v>
      </c>
      <c r="G3568" t="s">
        <v>5453</v>
      </c>
      <c r="H3568" s="1">
        <v>0.6</v>
      </c>
      <c r="I3568" s="2">
        <v>43376</v>
      </c>
      <c r="J3568" t="s">
        <v>5553</v>
      </c>
      <c r="K3568" t="s">
        <v>73</v>
      </c>
      <c r="L3568">
        <v>75051</v>
      </c>
      <c r="M3568">
        <v>566</v>
      </c>
      <c r="N3568" t="s">
        <v>681</v>
      </c>
      <c r="O3568">
        <v>-30</v>
      </c>
      <c r="P3568">
        <v>5</v>
      </c>
      <c r="Q3568" t="s">
        <v>75</v>
      </c>
      <c r="R3568" t="s">
        <v>8304</v>
      </c>
      <c r="S3568">
        <v>-29.51</v>
      </c>
      <c r="T3568">
        <v>38</v>
      </c>
      <c r="U3568" t="s">
        <v>33</v>
      </c>
      <c r="V3568" s="2">
        <v>43380</v>
      </c>
      <c r="W3568" t="s">
        <v>39</v>
      </c>
      <c r="X3568" t="s">
        <v>77</v>
      </c>
      <c r="Y3568" t="s">
        <v>47</v>
      </c>
    </row>
    <row r="3569" spans="1:25" hidden="1" x14ac:dyDescent="0.35">
      <c r="A3569">
        <v>7</v>
      </c>
      <c r="B3569" t="s">
        <v>25</v>
      </c>
      <c r="C3569">
        <v>6</v>
      </c>
      <c r="D3569" t="s">
        <v>26</v>
      </c>
      <c r="E3569" t="s">
        <v>1269</v>
      </c>
      <c r="F3569" t="s">
        <v>13</v>
      </c>
      <c r="G3569" t="s">
        <v>620</v>
      </c>
      <c r="H3569" s="1">
        <v>0.2</v>
      </c>
      <c r="I3569" s="2">
        <v>43191</v>
      </c>
      <c r="J3569" t="s">
        <v>1270</v>
      </c>
      <c r="K3569" t="s">
        <v>30</v>
      </c>
      <c r="L3569">
        <v>85635</v>
      </c>
      <c r="M3569">
        <v>1507</v>
      </c>
      <c r="N3569" t="s">
        <v>346</v>
      </c>
      <c r="O3569">
        <v>10</v>
      </c>
      <c r="P3569">
        <v>5</v>
      </c>
      <c r="Q3569" t="s">
        <v>32</v>
      </c>
      <c r="R3569" t="s">
        <v>8304</v>
      </c>
      <c r="S3569">
        <v>9.86</v>
      </c>
      <c r="T3569">
        <v>32</v>
      </c>
      <c r="U3569" t="s">
        <v>33</v>
      </c>
      <c r="V3569" s="2">
        <v>43198</v>
      </c>
      <c r="W3569" t="s">
        <v>39</v>
      </c>
      <c r="X3569" t="s">
        <v>199</v>
      </c>
      <c r="Y3569" t="s">
        <v>176</v>
      </c>
    </row>
    <row r="3570" spans="1:25" hidden="1" x14ac:dyDescent="0.35">
      <c r="A3570">
        <v>7</v>
      </c>
      <c r="B3570" t="s">
        <v>25</v>
      </c>
      <c r="C3570">
        <v>6</v>
      </c>
      <c r="D3570" t="s">
        <v>26</v>
      </c>
      <c r="E3570" t="s">
        <v>1269</v>
      </c>
      <c r="F3570" t="s">
        <v>13</v>
      </c>
      <c r="G3570" t="s">
        <v>620</v>
      </c>
      <c r="H3570" s="1">
        <v>0.2</v>
      </c>
      <c r="I3570" s="2">
        <v>43191</v>
      </c>
      <c r="J3570" t="s">
        <v>1270</v>
      </c>
      <c r="K3570" t="s">
        <v>30</v>
      </c>
      <c r="L3570">
        <v>85635</v>
      </c>
      <c r="M3570">
        <v>298</v>
      </c>
      <c r="N3570" t="s">
        <v>1271</v>
      </c>
      <c r="O3570">
        <v>3</v>
      </c>
      <c r="P3570">
        <v>2</v>
      </c>
      <c r="Q3570" t="s">
        <v>32</v>
      </c>
      <c r="R3570" t="s">
        <v>8304</v>
      </c>
      <c r="S3570">
        <v>3.01</v>
      </c>
      <c r="T3570">
        <v>30</v>
      </c>
      <c r="U3570" t="s">
        <v>33</v>
      </c>
      <c r="V3570" s="2">
        <v>43198</v>
      </c>
      <c r="W3570" t="s">
        <v>39</v>
      </c>
      <c r="X3570" t="s">
        <v>199</v>
      </c>
      <c r="Y3570" t="s">
        <v>56</v>
      </c>
    </row>
    <row r="3571" spans="1:25" hidden="1" x14ac:dyDescent="0.35">
      <c r="A3571">
        <v>5</v>
      </c>
      <c r="B3571" t="s">
        <v>43</v>
      </c>
      <c r="C3571">
        <v>6</v>
      </c>
      <c r="D3571" t="s">
        <v>26</v>
      </c>
      <c r="E3571" t="s">
        <v>3823</v>
      </c>
      <c r="F3571" t="s">
        <v>13</v>
      </c>
      <c r="G3571" t="s">
        <v>2312</v>
      </c>
      <c r="H3571" s="1">
        <v>0.2</v>
      </c>
      <c r="I3571" s="2">
        <v>43162</v>
      </c>
      <c r="J3571" t="s">
        <v>3824</v>
      </c>
      <c r="K3571" t="s">
        <v>73</v>
      </c>
      <c r="L3571">
        <v>78664</v>
      </c>
      <c r="M3571">
        <v>41</v>
      </c>
      <c r="N3571" t="s">
        <v>8255</v>
      </c>
      <c r="O3571">
        <v>1</v>
      </c>
      <c r="P3571">
        <v>1</v>
      </c>
      <c r="Q3571" t="s">
        <v>75</v>
      </c>
      <c r="R3571" t="s">
        <v>8304</v>
      </c>
      <c r="S3571">
        <v>0.78</v>
      </c>
      <c r="T3571">
        <v>2</v>
      </c>
      <c r="U3571" t="s">
        <v>19</v>
      </c>
      <c r="V3571" s="2">
        <v>43167</v>
      </c>
      <c r="W3571" t="s">
        <v>39</v>
      </c>
      <c r="X3571" t="s">
        <v>77</v>
      </c>
      <c r="Y3571" t="s">
        <v>176</v>
      </c>
    </row>
    <row r="3572" spans="1:25" hidden="1" x14ac:dyDescent="0.35">
      <c r="A3572">
        <v>5</v>
      </c>
      <c r="B3572" t="s">
        <v>43</v>
      </c>
      <c r="C3572">
        <v>6</v>
      </c>
      <c r="D3572" t="s">
        <v>26</v>
      </c>
      <c r="E3572" t="s">
        <v>3823</v>
      </c>
      <c r="F3572" t="s">
        <v>13</v>
      </c>
      <c r="G3572" t="s">
        <v>2312</v>
      </c>
      <c r="H3572" s="1">
        <v>0.2</v>
      </c>
      <c r="I3572" s="2">
        <v>43162</v>
      </c>
      <c r="J3572" t="s">
        <v>3824</v>
      </c>
      <c r="K3572" t="s">
        <v>73</v>
      </c>
      <c r="L3572">
        <v>78664</v>
      </c>
      <c r="M3572">
        <v>806</v>
      </c>
      <c r="N3572" t="s">
        <v>3682</v>
      </c>
      <c r="O3572">
        <v>-786</v>
      </c>
      <c r="P3572">
        <v>3</v>
      </c>
      <c r="Q3572" t="s">
        <v>75</v>
      </c>
      <c r="R3572" t="s">
        <v>8304</v>
      </c>
      <c r="S3572">
        <v>-786.01</v>
      </c>
      <c r="T3572">
        <v>3930</v>
      </c>
      <c r="U3572" t="s">
        <v>19</v>
      </c>
      <c r="V3572" s="2">
        <v>43167</v>
      </c>
      <c r="W3572" t="s">
        <v>39</v>
      </c>
      <c r="X3572" t="s">
        <v>77</v>
      </c>
      <c r="Y3572" t="s">
        <v>356</v>
      </c>
    </row>
    <row r="3573" spans="1:25" hidden="1" x14ac:dyDescent="0.35">
      <c r="A3573">
        <v>5</v>
      </c>
      <c r="B3573" t="s">
        <v>43</v>
      </c>
      <c r="C3573">
        <v>6</v>
      </c>
      <c r="D3573" t="s">
        <v>50</v>
      </c>
      <c r="E3573" t="s">
        <v>3823</v>
      </c>
      <c r="F3573" t="s">
        <v>13</v>
      </c>
      <c r="G3573" t="s">
        <v>2312</v>
      </c>
      <c r="H3573" s="1">
        <v>0.2</v>
      </c>
      <c r="I3573" s="2">
        <v>43162</v>
      </c>
      <c r="J3573" t="s">
        <v>3824</v>
      </c>
      <c r="K3573" t="s">
        <v>73</v>
      </c>
      <c r="L3573">
        <v>78664</v>
      </c>
      <c r="M3573">
        <v>1299</v>
      </c>
      <c r="N3573" t="s">
        <v>4863</v>
      </c>
      <c r="O3573">
        <v>32</v>
      </c>
      <c r="P3573">
        <v>3</v>
      </c>
      <c r="Q3573" t="s">
        <v>75</v>
      </c>
      <c r="R3573" t="s">
        <v>8304</v>
      </c>
      <c r="S3573">
        <v>32.4</v>
      </c>
      <c r="T3573">
        <v>432</v>
      </c>
      <c r="U3573" t="s">
        <v>19</v>
      </c>
      <c r="V3573" s="2">
        <v>43167</v>
      </c>
      <c r="W3573" t="s">
        <v>39</v>
      </c>
      <c r="X3573" t="s">
        <v>77</v>
      </c>
      <c r="Y3573" t="s">
        <v>52</v>
      </c>
    </row>
    <row r="3574" spans="1:25" hidden="1" x14ac:dyDescent="0.35">
      <c r="A3574">
        <v>5</v>
      </c>
      <c r="B3574" t="s">
        <v>43</v>
      </c>
      <c r="C3574">
        <v>6</v>
      </c>
      <c r="D3574" t="s">
        <v>50</v>
      </c>
      <c r="E3574" t="s">
        <v>3823</v>
      </c>
      <c r="F3574" t="s">
        <v>13</v>
      </c>
      <c r="G3574" t="s">
        <v>2312</v>
      </c>
      <c r="H3574" s="1">
        <v>0.2</v>
      </c>
      <c r="I3574" s="2">
        <v>43162</v>
      </c>
      <c r="J3574" t="s">
        <v>3824</v>
      </c>
      <c r="K3574" t="s">
        <v>73</v>
      </c>
      <c r="L3574">
        <v>78664</v>
      </c>
      <c r="M3574">
        <v>1603</v>
      </c>
      <c r="N3574" t="s">
        <v>1240</v>
      </c>
      <c r="O3574">
        <v>6</v>
      </c>
      <c r="P3574">
        <v>7</v>
      </c>
      <c r="Q3574" t="s">
        <v>75</v>
      </c>
      <c r="R3574" t="s">
        <v>8304</v>
      </c>
      <c r="S3574">
        <v>5.74</v>
      </c>
      <c r="T3574">
        <v>42</v>
      </c>
      <c r="U3574" t="s">
        <v>19</v>
      </c>
      <c r="V3574" s="2">
        <v>43167</v>
      </c>
      <c r="W3574" t="s">
        <v>39</v>
      </c>
      <c r="X3574" t="s">
        <v>77</v>
      </c>
      <c r="Y3574" t="s">
        <v>113</v>
      </c>
    </row>
    <row r="3575" spans="1:25" hidden="1" x14ac:dyDescent="0.35">
      <c r="A3575">
        <v>2</v>
      </c>
      <c r="B3575" t="s">
        <v>43</v>
      </c>
      <c r="C3575">
        <v>3</v>
      </c>
      <c r="D3575" t="s">
        <v>26</v>
      </c>
      <c r="E3575" t="s">
        <v>1832</v>
      </c>
      <c r="F3575" t="s">
        <v>13</v>
      </c>
      <c r="G3575" t="s">
        <v>2107</v>
      </c>
      <c r="H3575" s="1">
        <v>0</v>
      </c>
      <c r="I3575" s="2">
        <v>43315</v>
      </c>
      <c r="J3575" t="s">
        <v>3346</v>
      </c>
      <c r="K3575" t="s">
        <v>73</v>
      </c>
      <c r="L3575">
        <v>74133</v>
      </c>
      <c r="M3575">
        <v>1589</v>
      </c>
      <c r="N3575" t="s">
        <v>312</v>
      </c>
      <c r="O3575">
        <v>38</v>
      </c>
      <c r="P3575">
        <v>3</v>
      </c>
      <c r="Q3575" t="s">
        <v>75</v>
      </c>
      <c r="R3575" t="s">
        <v>8304</v>
      </c>
      <c r="S3575">
        <v>38.32</v>
      </c>
      <c r="T3575">
        <v>82</v>
      </c>
      <c r="U3575" t="s">
        <v>19</v>
      </c>
      <c r="V3575" s="2">
        <v>43317</v>
      </c>
      <c r="W3575" t="s">
        <v>20</v>
      </c>
      <c r="X3575" t="s">
        <v>401</v>
      </c>
      <c r="Y3575" t="s">
        <v>119</v>
      </c>
    </row>
    <row r="3576" spans="1:25" hidden="1" x14ac:dyDescent="0.35">
      <c r="A3576">
        <v>2</v>
      </c>
      <c r="B3576" t="s">
        <v>43</v>
      </c>
      <c r="C3576">
        <v>3</v>
      </c>
      <c r="D3576" t="s">
        <v>50</v>
      </c>
      <c r="E3576" t="s">
        <v>1832</v>
      </c>
      <c r="F3576" t="s">
        <v>13</v>
      </c>
      <c r="G3576" t="s">
        <v>2107</v>
      </c>
      <c r="H3576" s="1">
        <v>0</v>
      </c>
      <c r="I3576" s="2">
        <v>43315</v>
      </c>
      <c r="J3576" t="s">
        <v>3346</v>
      </c>
      <c r="K3576" t="s">
        <v>73</v>
      </c>
      <c r="L3576">
        <v>74133</v>
      </c>
      <c r="M3576">
        <v>1472</v>
      </c>
      <c r="N3576" t="s">
        <v>4851</v>
      </c>
      <c r="O3576">
        <v>23</v>
      </c>
      <c r="P3576">
        <v>12</v>
      </c>
      <c r="Q3576" t="s">
        <v>75</v>
      </c>
      <c r="R3576" t="s">
        <v>8304</v>
      </c>
      <c r="S3576">
        <v>23.42</v>
      </c>
      <c r="T3576">
        <v>167</v>
      </c>
      <c r="U3576" t="s">
        <v>19</v>
      </c>
      <c r="V3576" s="2">
        <v>43317</v>
      </c>
      <c r="W3576" t="s">
        <v>20</v>
      </c>
      <c r="X3576" t="s">
        <v>401</v>
      </c>
      <c r="Y3576" t="s">
        <v>113</v>
      </c>
    </row>
    <row r="3577" spans="1:25" hidden="1" x14ac:dyDescent="0.35">
      <c r="A3577">
        <v>4</v>
      </c>
      <c r="B3577" t="s">
        <v>43</v>
      </c>
      <c r="C3577">
        <v>6</v>
      </c>
      <c r="D3577" t="s">
        <v>11</v>
      </c>
      <c r="E3577" t="s">
        <v>209</v>
      </c>
      <c r="F3577" t="s">
        <v>13</v>
      </c>
      <c r="G3577" t="s">
        <v>2516</v>
      </c>
      <c r="H3577" s="1">
        <v>0</v>
      </c>
      <c r="I3577" s="2">
        <v>43306</v>
      </c>
      <c r="J3577" t="s">
        <v>2517</v>
      </c>
      <c r="K3577" t="s">
        <v>16</v>
      </c>
      <c r="L3577">
        <v>39212</v>
      </c>
      <c r="M3577">
        <v>1201</v>
      </c>
      <c r="N3577" t="s">
        <v>8170</v>
      </c>
      <c r="O3577">
        <v>389</v>
      </c>
      <c r="P3577">
        <v>8</v>
      </c>
      <c r="Q3577" t="s">
        <v>18</v>
      </c>
      <c r="R3577" t="s">
        <v>8304</v>
      </c>
      <c r="S3577">
        <v>388.81</v>
      </c>
      <c r="T3577">
        <v>2430</v>
      </c>
      <c r="U3577" t="s">
        <v>19</v>
      </c>
      <c r="V3577" s="2">
        <v>43310</v>
      </c>
      <c r="W3577" t="s">
        <v>39</v>
      </c>
      <c r="X3577" t="s">
        <v>887</v>
      </c>
      <c r="Y3577" t="s">
        <v>41</v>
      </c>
    </row>
    <row r="3578" spans="1:25" hidden="1" x14ac:dyDescent="0.35">
      <c r="A3578">
        <v>4</v>
      </c>
      <c r="B3578" t="s">
        <v>43</v>
      </c>
      <c r="C3578">
        <v>6</v>
      </c>
      <c r="D3578" t="s">
        <v>26</v>
      </c>
      <c r="E3578" t="s">
        <v>209</v>
      </c>
      <c r="F3578" t="s">
        <v>13</v>
      </c>
      <c r="G3578" t="s">
        <v>2516</v>
      </c>
      <c r="H3578" s="1">
        <v>0</v>
      </c>
      <c r="I3578" s="2">
        <v>43306</v>
      </c>
      <c r="J3578" t="s">
        <v>2517</v>
      </c>
      <c r="K3578" t="s">
        <v>16</v>
      </c>
      <c r="L3578">
        <v>39212</v>
      </c>
      <c r="M3578">
        <v>117</v>
      </c>
      <c r="N3578" t="s">
        <v>3870</v>
      </c>
      <c r="O3578">
        <v>0</v>
      </c>
      <c r="P3578">
        <v>1</v>
      </c>
      <c r="Q3578" t="s">
        <v>18</v>
      </c>
      <c r="R3578" t="s">
        <v>8304</v>
      </c>
      <c r="S3578">
        <v>0.32</v>
      </c>
      <c r="T3578">
        <v>8</v>
      </c>
      <c r="U3578" t="s">
        <v>19</v>
      </c>
      <c r="V3578" s="2">
        <v>43310</v>
      </c>
      <c r="W3578" t="s">
        <v>39</v>
      </c>
      <c r="X3578" t="s">
        <v>887</v>
      </c>
      <c r="Y3578" t="s">
        <v>42</v>
      </c>
    </row>
    <row r="3579" spans="1:25" hidden="1" x14ac:dyDescent="0.35">
      <c r="A3579">
        <v>4</v>
      </c>
      <c r="B3579" t="s">
        <v>43</v>
      </c>
      <c r="C3579">
        <v>6</v>
      </c>
      <c r="D3579" t="s">
        <v>26</v>
      </c>
      <c r="E3579" t="s">
        <v>209</v>
      </c>
      <c r="F3579" t="s">
        <v>13</v>
      </c>
      <c r="G3579" t="s">
        <v>2516</v>
      </c>
      <c r="H3579" s="1">
        <v>0</v>
      </c>
      <c r="I3579" s="2">
        <v>43306</v>
      </c>
      <c r="J3579" t="s">
        <v>2517</v>
      </c>
      <c r="K3579" t="s">
        <v>16</v>
      </c>
      <c r="L3579">
        <v>39212</v>
      </c>
      <c r="M3579">
        <v>106</v>
      </c>
      <c r="N3579" t="s">
        <v>2833</v>
      </c>
      <c r="O3579">
        <v>32</v>
      </c>
      <c r="P3579">
        <v>5</v>
      </c>
      <c r="Q3579" t="s">
        <v>18</v>
      </c>
      <c r="R3579" t="s">
        <v>8304</v>
      </c>
      <c r="S3579">
        <v>32.090000000000003</v>
      </c>
      <c r="T3579">
        <v>66</v>
      </c>
      <c r="U3579" t="s">
        <v>19</v>
      </c>
      <c r="V3579" s="2">
        <v>43310</v>
      </c>
      <c r="W3579" t="s">
        <v>39</v>
      </c>
      <c r="X3579" t="s">
        <v>887</v>
      </c>
      <c r="Y3579" t="s">
        <v>64</v>
      </c>
    </row>
    <row r="3580" spans="1:25" hidden="1" x14ac:dyDescent="0.35">
      <c r="A3580">
        <v>6</v>
      </c>
      <c r="B3580" t="s">
        <v>10</v>
      </c>
      <c r="C3580">
        <v>6</v>
      </c>
      <c r="D3580" t="s">
        <v>11</v>
      </c>
      <c r="E3580" t="s">
        <v>36</v>
      </c>
      <c r="F3580" t="s">
        <v>13</v>
      </c>
      <c r="G3580" t="s">
        <v>1647</v>
      </c>
      <c r="H3580" s="1">
        <v>0.45</v>
      </c>
      <c r="I3580" s="2">
        <v>43431</v>
      </c>
      <c r="J3580" t="s">
        <v>2574</v>
      </c>
      <c r="K3580" t="s">
        <v>16</v>
      </c>
      <c r="L3580">
        <v>33311</v>
      </c>
      <c r="M3580">
        <v>964</v>
      </c>
      <c r="N3580" t="s">
        <v>1859</v>
      </c>
      <c r="O3580">
        <v>-114</v>
      </c>
      <c r="P3580">
        <v>7</v>
      </c>
      <c r="Q3580" t="s">
        <v>18</v>
      </c>
      <c r="R3580" t="s">
        <v>8304</v>
      </c>
      <c r="S3580">
        <v>-114.35</v>
      </c>
      <c r="T3580">
        <v>331</v>
      </c>
      <c r="U3580" t="s">
        <v>19</v>
      </c>
      <c r="V3580" s="2">
        <v>43437</v>
      </c>
      <c r="W3580" t="s">
        <v>39</v>
      </c>
      <c r="X3580" t="s">
        <v>40</v>
      </c>
      <c r="Y3580" t="s">
        <v>41</v>
      </c>
    </row>
    <row r="3581" spans="1:25" hidden="1" x14ac:dyDescent="0.35">
      <c r="A3581">
        <v>6</v>
      </c>
      <c r="B3581" t="s">
        <v>10</v>
      </c>
      <c r="C3581">
        <v>6</v>
      </c>
      <c r="D3581" t="s">
        <v>50</v>
      </c>
      <c r="E3581" t="s">
        <v>36</v>
      </c>
      <c r="F3581" t="s">
        <v>13</v>
      </c>
      <c r="G3581" t="s">
        <v>1647</v>
      </c>
      <c r="H3581" s="1">
        <v>0.2</v>
      </c>
      <c r="I3581" s="2">
        <v>43431</v>
      </c>
      <c r="J3581" t="s">
        <v>2574</v>
      </c>
      <c r="K3581" t="s">
        <v>16</v>
      </c>
      <c r="L3581">
        <v>33311</v>
      </c>
      <c r="M3581">
        <v>1628</v>
      </c>
      <c r="N3581" t="s">
        <v>5046</v>
      </c>
      <c r="O3581">
        <v>15</v>
      </c>
      <c r="P3581">
        <v>1</v>
      </c>
      <c r="Q3581" t="s">
        <v>18</v>
      </c>
      <c r="R3581" t="s">
        <v>8304</v>
      </c>
      <c r="S3581">
        <v>14.59</v>
      </c>
      <c r="T3581">
        <v>117</v>
      </c>
      <c r="U3581" t="s">
        <v>19</v>
      </c>
      <c r="V3581" s="2">
        <v>43437</v>
      </c>
      <c r="W3581" t="s">
        <v>39</v>
      </c>
      <c r="X3581" t="s">
        <v>40</v>
      </c>
      <c r="Y3581" t="s">
        <v>52</v>
      </c>
    </row>
    <row r="3582" spans="1:25" hidden="1" x14ac:dyDescent="0.35">
      <c r="A3582">
        <v>4</v>
      </c>
      <c r="B3582" t="s">
        <v>43</v>
      </c>
      <c r="C3582">
        <v>6</v>
      </c>
      <c r="D3582" t="s">
        <v>26</v>
      </c>
      <c r="E3582" t="s">
        <v>3400</v>
      </c>
      <c r="F3582" t="s">
        <v>13</v>
      </c>
      <c r="G3582" t="s">
        <v>1583</v>
      </c>
      <c r="H3582" s="1">
        <v>0.2</v>
      </c>
      <c r="I3582" s="2">
        <v>43222</v>
      </c>
      <c r="J3582" t="s">
        <v>3853</v>
      </c>
      <c r="K3582" t="s">
        <v>73</v>
      </c>
      <c r="L3582">
        <v>75061</v>
      </c>
      <c r="M3582">
        <v>213</v>
      </c>
      <c r="N3582" t="s">
        <v>3854</v>
      </c>
      <c r="O3582">
        <v>2</v>
      </c>
      <c r="P3582">
        <v>2</v>
      </c>
      <c r="Q3582" t="s">
        <v>75</v>
      </c>
      <c r="R3582" t="s">
        <v>8304</v>
      </c>
      <c r="S3582">
        <v>1.76</v>
      </c>
      <c r="T3582">
        <v>5</v>
      </c>
      <c r="U3582" t="s">
        <v>19</v>
      </c>
      <c r="V3582" s="2">
        <v>43226</v>
      </c>
      <c r="W3582" t="s">
        <v>39</v>
      </c>
      <c r="X3582" t="s">
        <v>77</v>
      </c>
      <c r="Y3582" t="s">
        <v>35</v>
      </c>
    </row>
    <row r="3583" spans="1:25" hidden="1" x14ac:dyDescent="0.35">
      <c r="A3583">
        <v>4</v>
      </c>
      <c r="B3583" t="s">
        <v>43</v>
      </c>
      <c r="C3583">
        <v>6</v>
      </c>
      <c r="D3583" t="s">
        <v>26</v>
      </c>
      <c r="E3583" t="s">
        <v>3400</v>
      </c>
      <c r="F3583" t="s">
        <v>13</v>
      </c>
      <c r="G3583" t="s">
        <v>1583</v>
      </c>
      <c r="H3583" s="1">
        <v>0.2</v>
      </c>
      <c r="I3583" s="2">
        <v>43222</v>
      </c>
      <c r="J3583" t="s">
        <v>3853</v>
      </c>
      <c r="K3583" t="s">
        <v>73</v>
      </c>
      <c r="L3583">
        <v>75061</v>
      </c>
      <c r="M3583">
        <v>117</v>
      </c>
      <c r="N3583" t="s">
        <v>3870</v>
      </c>
      <c r="O3583">
        <v>-4</v>
      </c>
      <c r="P3583">
        <v>3</v>
      </c>
      <c r="Q3583" t="s">
        <v>75</v>
      </c>
      <c r="R3583" t="s">
        <v>8304</v>
      </c>
      <c r="S3583">
        <v>-3.79</v>
      </c>
      <c r="T3583">
        <v>19</v>
      </c>
      <c r="U3583" t="s">
        <v>19</v>
      </c>
      <c r="V3583" s="2">
        <v>43226</v>
      </c>
      <c r="W3583" t="s">
        <v>39</v>
      </c>
      <c r="X3583" t="s">
        <v>77</v>
      </c>
      <c r="Y3583" t="s">
        <v>42</v>
      </c>
    </row>
    <row r="3584" spans="1:25" hidden="1" x14ac:dyDescent="0.35">
      <c r="A3584">
        <v>4</v>
      </c>
      <c r="B3584" t="s">
        <v>43</v>
      </c>
      <c r="C3584">
        <v>6</v>
      </c>
      <c r="D3584" t="s">
        <v>26</v>
      </c>
      <c r="E3584" t="s">
        <v>3400</v>
      </c>
      <c r="F3584" t="s">
        <v>13</v>
      </c>
      <c r="G3584" t="s">
        <v>1583</v>
      </c>
      <c r="H3584" s="1">
        <v>0.2</v>
      </c>
      <c r="I3584" s="2">
        <v>43222</v>
      </c>
      <c r="J3584" t="s">
        <v>3853</v>
      </c>
      <c r="K3584" t="s">
        <v>73</v>
      </c>
      <c r="L3584">
        <v>75061</v>
      </c>
      <c r="M3584">
        <v>1514</v>
      </c>
      <c r="N3584" t="s">
        <v>3895</v>
      </c>
      <c r="O3584">
        <v>-3</v>
      </c>
      <c r="P3584">
        <v>3</v>
      </c>
      <c r="Q3584" t="s">
        <v>75</v>
      </c>
      <c r="R3584" t="s">
        <v>8304</v>
      </c>
      <c r="S3584">
        <v>-3.17</v>
      </c>
      <c r="T3584">
        <v>13</v>
      </c>
      <c r="U3584" t="s">
        <v>19</v>
      </c>
      <c r="V3584" s="2">
        <v>43226</v>
      </c>
      <c r="W3584" t="s">
        <v>39</v>
      </c>
      <c r="X3584" t="s">
        <v>77</v>
      </c>
      <c r="Y3584" t="s">
        <v>42</v>
      </c>
    </row>
    <row r="3585" spans="1:25" x14ac:dyDescent="0.35">
      <c r="A3585">
        <v>4</v>
      </c>
      <c r="B3585" t="s">
        <v>43</v>
      </c>
      <c r="C3585">
        <v>6</v>
      </c>
      <c r="D3585" t="s">
        <v>26</v>
      </c>
      <c r="E3585" t="s">
        <v>369</v>
      </c>
      <c r="F3585" t="s">
        <v>13</v>
      </c>
      <c r="G3585" t="s">
        <v>544</v>
      </c>
      <c r="H3585" s="1">
        <v>0</v>
      </c>
      <c r="I3585" s="2">
        <v>43263</v>
      </c>
      <c r="J3585" t="s">
        <v>6562</v>
      </c>
      <c r="K3585" t="s">
        <v>30</v>
      </c>
      <c r="L3585">
        <v>91104</v>
      </c>
      <c r="M3585">
        <v>1833</v>
      </c>
      <c r="N3585" t="s">
        <v>3638</v>
      </c>
      <c r="O3585">
        <v>6</v>
      </c>
      <c r="P3585">
        <v>2</v>
      </c>
      <c r="Q3585" t="s">
        <v>32</v>
      </c>
      <c r="R3585" t="s">
        <v>8304</v>
      </c>
      <c r="S3585">
        <v>6.22</v>
      </c>
      <c r="T3585">
        <v>13</v>
      </c>
      <c r="U3585" t="s">
        <v>33</v>
      </c>
      <c r="V3585" s="2">
        <v>43267</v>
      </c>
      <c r="W3585" t="s">
        <v>39</v>
      </c>
      <c r="X3585" t="s">
        <v>34</v>
      </c>
      <c r="Y3585" t="s">
        <v>64</v>
      </c>
    </row>
    <row r="3586" spans="1:25" x14ac:dyDescent="0.35">
      <c r="A3586">
        <v>4</v>
      </c>
      <c r="B3586" t="s">
        <v>43</v>
      </c>
      <c r="C3586">
        <v>6</v>
      </c>
      <c r="D3586" t="s">
        <v>26</v>
      </c>
      <c r="E3586" t="s">
        <v>369</v>
      </c>
      <c r="F3586" t="s">
        <v>13</v>
      </c>
      <c r="G3586" t="s">
        <v>544</v>
      </c>
      <c r="H3586" s="1">
        <v>0</v>
      </c>
      <c r="I3586" s="2">
        <v>43263</v>
      </c>
      <c r="J3586" t="s">
        <v>6562</v>
      </c>
      <c r="K3586" t="s">
        <v>30</v>
      </c>
      <c r="L3586">
        <v>91104</v>
      </c>
      <c r="M3586">
        <v>905</v>
      </c>
      <c r="N3586" t="s">
        <v>8253</v>
      </c>
      <c r="O3586">
        <v>84</v>
      </c>
      <c r="P3586">
        <v>6</v>
      </c>
      <c r="Q3586" t="s">
        <v>32</v>
      </c>
      <c r="R3586" t="s">
        <v>8304</v>
      </c>
      <c r="S3586">
        <v>83.65</v>
      </c>
      <c r="T3586">
        <v>186</v>
      </c>
      <c r="U3586" t="s">
        <v>33</v>
      </c>
      <c r="V3586" s="2">
        <v>43267</v>
      </c>
      <c r="W3586" t="s">
        <v>39</v>
      </c>
      <c r="X3586" t="s">
        <v>34</v>
      </c>
      <c r="Y3586" t="s">
        <v>64</v>
      </c>
    </row>
    <row r="3587" spans="1:25" x14ac:dyDescent="0.35">
      <c r="A3587">
        <v>4</v>
      </c>
      <c r="B3587" t="s">
        <v>43</v>
      </c>
      <c r="C3587">
        <v>6</v>
      </c>
      <c r="D3587" t="s">
        <v>26</v>
      </c>
      <c r="E3587" t="s">
        <v>27</v>
      </c>
      <c r="F3587" t="s">
        <v>13</v>
      </c>
      <c r="G3587" t="s">
        <v>486</v>
      </c>
      <c r="H3587" s="1">
        <v>0</v>
      </c>
      <c r="I3587" s="2">
        <v>43435</v>
      </c>
      <c r="J3587" t="s">
        <v>8024</v>
      </c>
      <c r="K3587" t="s">
        <v>30</v>
      </c>
      <c r="L3587">
        <v>90004</v>
      </c>
      <c r="M3587">
        <v>1412</v>
      </c>
      <c r="N3587" t="s">
        <v>352</v>
      </c>
      <c r="O3587">
        <v>7</v>
      </c>
      <c r="P3587">
        <v>8</v>
      </c>
      <c r="Q3587" t="s">
        <v>32</v>
      </c>
      <c r="R3587" t="s">
        <v>92</v>
      </c>
      <c r="S3587">
        <v>6.91</v>
      </c>
      <c r="T3587">
        <v>23</v>
      </c>
      <c r="U3587" t="s">
        <v>33</v>
      </c>
      <c r="V3587" s="2">
        <v>43439</v>
      </c>
      <c r="W3587" t="s">
        <v>39</v>
      </c>
      <c r="X3587" t="s">
        <v>34</v>
      </c>
      <c r="Y3587" t="s">
        <v>49</v>
      </c>
    </row>
    <row r="3588" spans="1:25" hidden="1" x14ac:dyDescent="0.35">
      <c r="A3588">
        <v>6</v>
      </c>
      <c r="B3588" t="s">
        <v>10</v>
      </c>
      <c r="C3588">
        <v>6</v>
      </c>
      <c r="D3588" t="s">
        <v>26</v>
      </c>
      <c r="E3588" t="s">
        <v>178</v>
      </c>
      <c r="F3588" t="s">
        <v>13</v>
      </c>
      <c r="G3588" t="s">
        <v>1285</v>
      </c>
      <c r="H3588" s="1">
        <v>0.2</v>
      </c>
      <c r="I3588" s="2">
        <v>43198</v>
      </c>
      <c r="J3588" t="s">
        <v>7507</v>
      </c>
      <c r="K3588" t="s">
        <v>102</v>
      </c>
      <c r="L3588">
        <v>45373</v>
      </c>
      <c r="M3588">
        <v>3</v>
      </c>
      <c r="N3588" t="s">
        <v>4266</v>
      </c>
      <c r="O3588">
        <v>3</v>
      </c>
      <c r="P3588">
        <v>1</v>
      </c>
      <c r="Q3588" t="s">
        <v>104</v>
      </c>
      <c r="R3588" t="s">
        <v>8304</v>
      </c>
      <c r="S3588">
        <v>3.22</v>
      </c>
      <c r="T3588">
        <v>9</v>
      </c>
      <c r="U3588" t="s">
        <v>76</v>
      </c>
      <c r="V3588" s="2">
        <v>43204</v>
      </c>
      <c r="W3588" t="s">
        <v>39</v>
      </c>
      <c r="X3588" t="s">
        <v>309</v>
      </c>
      <c r="Y3588" t="s">
        <v>119</v>
      </c>
    </row>
    <row r="3589" spans="1:25" hidden="1" x14ac:dyDescent="0.35">
      <c r="A3589">
        <v>6</v>
      </c>
      <c r="B3589" t="s">
        <v>10</v>
      </c>
      <c r="C3589">
        <v>6</v>
      </c>
      <c r="D3589" t="s">
        <v>26</v>
      </c>
      <c r="E3589" t="s">
        <v>178</v>
      </c>
      <c r="F3589" t="s">
        <v>13</v>
      </c>
      <c r="G3589" t="s">
        <v>1285</v>
      </c>
      <c r="H3589" s="1">
        <v>0.7</v>
      </c>
      <c r="I3589" s="2">
        <v>43198</v>
      </c>
      <c r="J3589" t="s">
        <v>7507</v>
      </c>
      <c r="K3589" t="s">
        <v>102</v>
      </c>
      <c r="L3589">
        <v>45373</v>
      </c>
      <c r="M3589">
        <v>422</v>
      </c>
      <c r="N3589" t="s">
        <v>3529</v>
      </c>
      <c r="O3589">
        <v>-101</v>
      </c>
      <c r="P3589">
        <v>6</v>
      </c>
      <c r="Q3589" t="s">
        <v>104</v>
      </c>
      <c r="R3589" t="s">
        <v>8304</v>
      </c>
      <c r="S3589">
        <v>-100.92</v>
      </c>
      <c r="T3589">
        <v>121</v>
      </c>
      <c r="U3589" t="s">
        <v>76</v>
      </c>
      <c r="V3589" s="2">
        <v>43204</v>
      </c>
      <c r="W3589" t="s">
        <v>39</v>
      </c>
      <c r="X3589" t="s">
        <v>309</v>
      </c>
      <c r="Y3589" t="s">
        <v>54</v>
      </c>
    </row>
    <row r="3590" spans="1:25" hidden="1" x14ac:dyDescent="0.35">
      <c r="A3590">
        <v>0</v>
      </c>
      <c r="B3590" t="s">
        <v>10</v>
      </c>
      <c r="C3590">
        <v>0</v>
      </c>
      <c r="D3590" t="s">
        <v>26</v>
      </c>
      <c r="E3590" t="s">
        <v>99</v>
      </c>
      <c r="F3590" t="s">
        <v>13</v>
      </c>
      <c r="G3590" t="s">
        <v>5413</v>
      </c>
      <c r="H3590" s="1">
        <v>0.2</v>
      </c>
      <c r="I3590" s="2">
        <v>43284</v>
      </c>
      <c r="J3590" t="s">
        <v>5994</v>
      </c>
      <c r="K3590" t="s">
        <v>102</v>
      </c>
      <c r="L3590">
        <v>19143</v>
      </c>
      <c r="M3590">
        <v>1719</v>
      </c>
      <c r="N3590" t="s">
        <v>3286</v>
      </c>
      <c r="O3590">
        <v>39</v>
      </c>
      <c r="P3590">
        <v>5</v>
      </c>
      <c r="Q3590" t="s">
        <v>104</v>
      </c>
      <c r="R3590" t="s">
        <v>8304</v>
      </c>
      <c r="S3590">
        <v>38.72</v>
      </c>
      <c r="T3590">
        <v>124</v>
      </c>
      <c r="U3590" t="s">
        <v>33</v>
      </c>
      <c r="V3590" s="2">
        <v>43284</v>
      </c>
      <c r="W3590" t="s">
        <v>773</v>
      </c>
      <c r="X3590" t="s">
        <v>105</v>
      </c>
      <c r="Y3590" t="s">
        <v>64</v>
      </c>
    </row>
    <row r="3591" spans="1:25" hidden="1" x14ac:dyDescent="0.35">
      <c r="A3591">
        <v>4</v>
      </c>
      <c r="B3591" t="s">
        <v>43</v>
      </c>
      <c r="C3591">
        <v>6</v>
      </c>
      <c r="D3591" t="s">
        <v>26</v>
      </c>
      <c r="E3591" t="s">
        <v>457</v>
      </c>
      <c r="F3591" t="s">
        <v>13</v>
      </c>
      <c r="G3591" t="s">
        <v>458</v>
      </c>
      <c r="H3591" s="1">
        <v>0</v>
      </c>
      <c r="I3591" s="2">
        <v>43432</v>
      </c>
      <c r="J3591" t="s">
        <v>459</v>
      </c>
      <c r="K3591" t="s">
        <v>102</v>
      </c>
      <c r="L3591">
        <v>6824</v>
      </c>
      <c r="M3591">
        <v>263</v>
      </c>
      <c r="N3591" t="s">
        <v>460</v>
      </c>
      <c r="O3591">
        <v>3</v>
      </c>
      <c r="P3591">
        <v>2</v>
      </c>
      <c r="Q3591" t="s">
        <v>104</v>
      </c>
      <c r="R3591" t="s">
        <v>8304</v>
      </c>
      <c r="S3591">
        <v>3.44</v>
      </c>
      <c r="T3591">
        <v>7</v>
      </c>
      <c r="U3591" t="s">
        <v>19</v>
      </c>
      <c r="V3591" s="2">
        <v>43436</v>
      </c>
      <c r="W3591" t="s">
        <v>39</v>
      </c>
      <c r="X3591" t="s">
        <v>461</v>
      </c>
      <c r="Y3591" t="s">
        <v>54</v>
      </c>
    </row>
    <row r="3592" spans="1:25" hidden="1" x14ac:dyDescent="0.35">
      <c r="A3592">
        <v>5</v>
      </c>
      <c r="B3592" t="s">
        <v>43</v>
      </c>
      <c r="C3592">
        <v>6</v>
      </c>
      <c r="D3592" t="s">
        <v>11</v>
      </c>
      <c r="E3592" t="s">
        <v>65</v>
      </c>
      <c r="F3592" t="s">
        <v>13</v>
      </c>
      <c r="G3592" t="s">
        <v>2376</v>
      </c>
      <c r="H3592" s="1">
        <v>0</v>
      </c>
      <c r="I3592" s="2">
        <v>43459</v>
      </c>
      <c r="J3592" t="s">
        <v>7850</v>
      </c>
      <c r="K3592" t="s">
        <v>30</v>
      </c>
      <c r="L3592">
        <v>98115</v>
      </c>
      <c r="M3592">
        <v>1387</v>
      </c>
      <c r="N3592" t="s">
        <v>1969</v>
      </c>
      <c r="O3592">
        <v>629</v>
      </c>
      <c r="P3592">
        <v>5</v>
      </c>
      <c r="Q3592" t="s">
        <v>32</v>
      </c>
      <c r="R3592" t="s">
        <v>92</v>
      </c>
      <c r="S3592">
        <v>629.01</v>
      </c>
      <c r="T3592">
        <v>1747</v>
      </c>
      <c r="U3592" t="s">
        <v>19</v>
      </c>
      <c r="V3592" s="2">
        <v>43464</v>
      </c>
      <c r="W3592" t="s">
        <v>39</v>
      </c>
      <c r="X3592" t="s">
        <v>69</v>
      </c>
      <c r="Y3592" t="s">
        <v>41</v>
      </c>
    </row>
    <row r="3593" spans="1:25" hidden="1" x14ac:dyDescent="0.35">
      <c r="A3593">
        <v>5</v>
      </c>
      <c r="B3593" t="s">
        <v>43</v>
      </c>
      <c r="C3593">
        <v>6</v>
      </c>
      <c r="D3593" t="s">
        <v>11</v>
      </c>
      <c r="E3593" t="s">
        <v>65</v>
      </c>
      <c r="F3593" t="s">
        <v>13</v>
      </c>
      <c r="G3593" t="s">
        <v>2376</v>
      </c>
      <c r="H3593" s="1">
        <v>0.2</v>
      </c>
      <c r="I3593" s="2">
        <v>43459</v>
      </c>
      <c r="J3593" t="s">
        <v>7850</v>
      </c>
      <c r="K3593" t="s">
        <v>30</v>
      </c>
      <c r="L3593">
        <v>98115</v>
      </c>
      <c r="M3593">
        <v>752</v>
      </c>
      <c r="N3593" t="s">
        <v>8133</v>
      </c>
      <c r="O3593">
        <v>52</v>
      </c>
      <c r="P3593">
        <v>3</v>
      </c>
      <c r="Q3593" t="s">
        <v>32</v>
      </c>
      <c r="R3593" t="s">
        <v>92</v>
      </c>
      <c r="S3593">
        <v>52.38</v>
      </c>
      <c r="T3593">
        <v>698</v>
      </c>
      <c r="U3593" t="s">
        <v>19</v>
      </c>
      <c r="V3593" s="2">
        <v>43464</v>
      </c>
      <c r="W3593" t="s">
        <v>39</v>
      </c>
      <c r="X3593" t="s">
        <v>69</v>
      </c>
      <c r="Y3593" t="s">
        <v>24</v>
      </c>
    </row>
    <row r="3594" spans="1:25" hidden="1" x14ac:dyDescent="0.35">
      <c r="A3594">
        <v>5</v>
      </c>
      <c r="B3594" t="s">
        <v>43</v>
      </c>
      <c r="C3594">
        <v>6</v>
      </c>
      <c r="D3594" t="s">
        <v>11</v>
      </c>
      <c r="E3594" t="s">
        <v>3717</v>
      </c>
      <c r="F3594" t="s">
        <v>13</v>
      </c>
      <c r="G3594" t="s">
        <v>5497</v>
      </c>
      <c r="H3594" s="1">
        <v>0</v>
      </c>
      <c r="I3594" s="2">
        <v>43103</v>
      </c>
      <c r="J3594" t="s">
        <v>5498</v>
      </c>
      <c r="K3594" t="s">
        <v>73</v>
      </c>
      <c r="L3594">
        <v>74012</v>
      </c>
      <c r="M3594">
        <v>847</v>
      </c>
      <c r="N3594" t="s">
        <v>806</v>
      </c>
      <c r="O3594">
        <v>350</v>
      </c>
      <c r="P3594">
        <v>7</v>
      </c>
      <c r="Q3594" t="s">
        <v>75</v>
      </c>
      <c r="R3594" t="s">
        <v>8304</v>
      </c>
      <c r="S3594">
        <v>350.43</v>
      </c>
      <c r="T3594">
        <v>1593</v>
      </c>
      <c r="U3594" t="s">
        <v>33</v>
      </c>
      <c r="V3594" s="2">
        <v>43108</v>
      </c>
      <c r="W3594" t="s">
        <v>39</v>
      </c>
      <c r="X3594" t="s">
        <v>401</v>
      </c>
      <c r="Y3594" t="s">
        <v>41</v>
      </c>
    </row>
    <row r="3595" spans="1:25" hidden="1" x14ac:dyDescent="0.35">
      <c r="A3595">
        <v>5</v>
      </c>
      <c r="B3595" t="s">
        <v>43</v>
      </c>
      <c r="C3595">
        <v>6</v>
      </c>
      <c r="D3595" t="s">
        <v>26</v>
      </c>
      <c r="E3595" t="s">
        <v>3717</v>
      </c>
      <c r="F3595" t="s">
        <v>13</v>
      </c>
      <c r="G3595" t="s">
        <v>5497</v>
      </c>
      <c r="H3595" s="1">
        <v>0</v>
      </c>
      <c r="I3595" s="2">
        <v>43103</v>
      </c>
      <c r="J3595" t="s">
        <v>5498</v>
      </c>
      <c r="K3595" t="s">
        <v>73</v>
      </c>
      <c r="L3595">
        <v>74012</v>
      </c>
      <c r="M3595">
        <v>1519</v>
      </c>
      <c r="N3595" t="s">
        <v>725</v>
      </c>
      <c r="O3595">
        <v>5</v>
      </c>
      <c r="P3595">
        <v>2</v>
      </c>
      <c r="Q3595" t="s">
        <v>75</v>
      </c>
      <c r="R3595" t="s">
        <v>8304</v>
      </c>
      <c r="S3595">
        <v>5.35</v>
      </c>
      <c r="T3595">
        <v>12</v>
      </c>
      <c r="U3595" t="s">
        <v>33</v>
      </c>
      <c r="V3595" s="2">
        <v>43108</v>
      </c>
      <c r="W3595" t="s">
        <v>39</v>
      </c>
      <c r="X3595" t="s">
        <v>401</v>
      </c>
      <c r="Y3595" t="s">
        <v>54</v>
      </c>
    </row>
    <row r="3596" spans="1:25" hidden="1" x14ac:dyDescent="0.35">
      <c r="A3596">
        <v>0</v>
      </c>
      <c r="B3596" t="s">
        <v>10</v>
      </c>
      <c r="C3596">
        <v>0</v>
      </c>
      <c r="D3596" t="s">
        <v>50</v>
      </c>
      <c r="E3596" t="s">
        <v>4342</v>
      </c>
      <c r="F3596" t="s">
        <v>13</v>
      </c>
      <c r="G3596" t="s">
        <v>1495</v>
      </c>
      <c r="H3596" s="1">
        <v>0.2</v>
      </c>
      <c r="I3596" s="2">
        <v>43240</v>
      </c>
      <c r="J3596" t="s">
        <v>4835</v>
      </c>
      <c r="K3596" t="s">
        <v>16</v>
      </c>
      <c r="L3596">
        <v>28806</v>
      </c>
      <c r="M3596">
        <v>446</v>
      </c>
      <c r="N3596" t="s">
        <v>4836</v>
      </c>
      <c r="O3596">
        <v>85</v>
      </c>
      <c r="P3596">
        <v>5</v>
      </c>
      <c r="Q3596" t="s">
        <v>18</v>
      </c>
      <c r="R3596" t="s">
        <v>8304</v>
      </c>
      <c r="S3596">
        <v>85.25</v>
      </c>
      <c r="T3596">
        <v>1364</v>
      </c>
      <c r="U3596" t="s">
        <v>19</v>
      </c>
      <c r="V3596" s="2">
        <v>43240</v>
      </c>
      <c r="W3596" t="s">
        <v>773</v>
      </c>
      <c r="X3596" t="s">
        <v>63</v>
      </c>
      <c r="Y3596" t="s">
        <v>52</v>
      </c>
    </row>
    <row r="3597" spans="1:25" hidden="1" x14ac:dyDescent="0.35">
      <c r="A3597">
        <v>5</v>
      </c>
      <c r="B3597" t="s">
        <v>43</v>
      </c>
      <c r="C3597">
        <v>6</v>
      </c>
      <c r="D3597" t="s">
        <v>26</v>
      </c>
      <c r="E3597" t="s">
        <v>171</v>
      </c>
      <c r="F3597" t="s">
        <v>13</v>
      </c>
      <c r="G3597" t="s">
        <v>1103</v>
      </c>
      <c r="H3597" s="1">
        <v>0</v>
      </c>
      <c r="I3597" s="2">
        <v>43318</v>
      </c>
      <c r="J3597" t="s">
        <v>4142</v>
      </c>
      <c r="K3597" t="s">
        <v>102</v>
      </c>
      <c r="L3597">
        <v>10024</v>
      </c>
      <c r="M3597">
        <v>522</v>
      </c>
      <c r="N3597" t="s">
        <v>755</v>
      </c>
      <c r="O3597">
        <v>16</v>
      </c>
      <c r="P3597">
        <v>9</v>
      </c>
      <c r="Q3597" t="s">
        <v>104</v>
      </c>
      <c r="R3597" t="s">
        <v>8304</v>
      </c>
      <c r="S3597">
        <v>15.72</v>
      </c>
      <c r="T3597">
        <v>38</v>
      </c>
      <c r="U3597" t="s">
        <v>19</v>
      </c>
      <c r="V3597" s="2">
        <v>43323</v>
      </c>
      <c r="W3597" t="s">
        <v>39</v>
      </c>
      <c r="X3597" t="s">
        <v>175</v>
      </c>
      <c r="Y3597" t="s">
        <v>49</v>
      </c>
    </row>
    <row r="3598" spans="1:25" hidden="1" x14ac:dyDescent="0.35">
      <c r="A3598">
        <v>4</v>
      </c>
      <c r="B3598" t="s">
        <v>43</v>
      </c>
      <c r="C3598">
        <v>6</v>
      </c>
      <c r="D3598" t="s">
        <v>26</v>
      </c>
      <c r="E3598" t="s">
        <v>928</v>
      </c>
      <c r="F3598" t="s">
        <v>13</v>
      </c>
      <c r="G3598" t="s">
        <v>1103</v>
      </c>
      <c r="H3598" s="1">
        <v>0.2</v>
      </c>
      <c r="I3598" s="2">
        <v>43438</v>
      </c>
      <c r="J3598" t="s">
        <v>4193</v>
      </c>
      <c r="K3598" t="s">
        <v>102</v>
      </c>
      <c r="L3598">
        <v>13021</v>
      </c>
      <c r="M3598">
        <v>692</v>
      </c>
      <c r="N3598" t="s">
        <v>2987</v>
      </c>
      <c r="O3598">
        <v>6</v>
      </c>
      <c r="P3598">
        <v>3</v>
      </c>
      <c r="Q3598" t="s">
        <v>104</v>
      </c>
      <c r="R3598" t="s">
        <v>8304</v>
      </c>
      <c r="S3598">
        <v>5.82</v>
      </c>
      <c r="T3598">
        <v>16</v>
      </c>
      <c r="U3598" t="s">
        <v>19</v>
      </c>
      <c r="V3598" s="2">
        <v>43442</v>
      </c>
      <c r="W3598" t="s">
        <v>39</v>
      </c>
      <c r="X3598" t="s">
        <v>175</v>
      </c>
      <c r="Y3598" t="s">
        <v>54</v>
      </c>
    </row>
    <row r="3599" spans="1:25" hidden="1" x14ac:dyDescent="0.35">
      <c r="A3599">
        <v>7</v>
      </c>
      <c r="B3599" t="s">
        <v>25</v>
      </c>
      <c r="C3599">
        <v>6</v>
      </c>
      <c r="D3599" t="s">
        <v>26</v>
      </c>
      <c r="E3599" t="s">
        <v>99</v>
      </c>
      <c r="F3599" t="s">
        <v>13</v>
      </c>
      <c r="G3599" t="s">
        <v>6850</v>
      </c>
      <c r="H3599" s="1">
        <v>0.2</v>
      </c>
      <c r="I3599" s="2">
        <v>43428</v>
      </c>
      <c r="J3599" t="s">
        <v>7527</v>
      </c>
      <c r="K3599" t="s">
        <v>102</v>
      </c>
      <c r="L3599">
        <v>19143</v>
      </c>
      <c r="M3599">
        <v>1517</v>
      </c>
      <c r="N3599" t="s">
        <v>5866</v>
      </c>
      <c r="O3599">
        <v>2</v>
      </c>
      <c r="P3599">
        <v>3</v>
      </c>
      <c r="Q3599" t="s">
        <v>104</v>
      </c>
      <c r="R3599" t="s">
        <v>8304</v>
      </c>
      <c r="S3599">
        <v>1.6</v>
      </c>
      <c r="T3599">
        <v>4</v>
      </c>
      <c r="U3599" t="s">
        <v>76</v>
      </c>
      <c r="V3599" s="2">
        <v>43435</v>
      </c>
      <c r="W3599" t="s">
        <v>39</v>
      </c>
      <c r="X3599" t="s">
        <v>105</v>
      </c>
      <c r="Y3599" t="s">
        <v>176</v>
      </c>
    </row>
    <row r="3600" spans="1:25" x14ac:dyDescent="0.35">
      <c r="A3600">
        <v>5</v>
      </c>
      <c r="B3600" t="s">
        <v>43</v>
      </c>
      <c r="C3600">
        <v>6</v>
      </c>
      <c r="D3600" t="s">
        <v>26</v>
      </c>
      <c r="E3600" t="s">
        <v>7913</v>
      </c>
      <c r="F3600" t="s">
        <v>13</v>
      </c>
      <c r="G3600" t="s">
        <v>1769</v>
      </c>
      <c r="H3600" s="1">
        <v>0</v>
      </c>
      <c r="I3600" s="2">
        <v>43403</v>
      </c>
      <c r="J3600" t="s">
        <v>7914</v>
      </c>
      <c r="K3600" t="s">
        <v>30</v>
      </c>
      <c r="L3600">
        <v>93405</v>
      </c>
      <c r="M3600">
        <v>151</v>
      </c>
      <c r="N3600" t="s">
        <v>4525</v>
      </c>
      <c r="O3600">
        <v>1</v>
      </c>
      <c r="P3600">
        <v>2</v>
      </c>
      <c r="Q3600" t="s">
        <v>32</v>
      </c>
      <c r="R3600" t="s">
        <v>92</v>
      </c>
      <c r="S3600">
        <v>1.19</v>
      </c>
      <c r="T3600">
        <v>4</v>
      </c>
      <c r="U3600" t="s">
        <v>19</v>
      </c>
      <c r="V3600" s="2">
        <v>43408</v>
      </c>
      <c r="W3600" t="s">
        <v>39</v>
      </c>
      <c r="X3600" t="s">
        <v>34</v>
      </c>
      <c r="Y3600" t="s">
        <v>176</v>
      </c>
    </row>
    <row r="3601" spans="1:25" hidden="1" x14ac:dyDescent="0.35">
      <c r="A3601">
        <v>4</v>
      </c>
      <c r="B3601" t="s">
        <v>43</v>
      </c>
      <c r="C3601">
        <v>6</v>
      </c>
      <c r="D3601" t="s">
        <v>26</v>
      </c>
      <c r="E3601" t="s">
        <v>1772</v>
      </c>
      <c r="F3601" t="s">
        <v>13</v>
      </c>
      <c r="G3601" t="s">
        <v>5440</v>
      </c>
      <c r="H3601" s="1">
        <v>0</v>
      </c>
      <c r="I3601" s="2">
        <v>43436</v>
      </c>
      <c r="J3601" t="s">
        <v>6219</v>
      </c>
      <c r="K3601" t="s">
        <v>73</v>
      </c>
      <c r="L3601">
        <v>52302</v>
      </c>
      <c r="M3601">
        <v>721</v>
      </c>
      <c r="N3601" t="s">
        <v>1148</v>
      </c>
      <c r="O3601">
        <v>54</v>
      </c>
      <c r="P3601">
        <v>8</v>
      </c>
      <c r="Q3601" t="s">
        <v>75</v>
      </c>
      <c r="R3601" t="s">
        <v>8304</v>
      </c>
      <c r="S3601">
        <v>54.44</v>
      </c>
      <c r="T3601">
        <v>116</v>
      </c>
      <c r="U3601" t="s">
        <v>33</v>
      </c>
      <c r="V3601" s="2">
        <v>43440</v>
      </c>
      <c r="W3601" t="s">
        <v>39</v>
      </c>
      <c r="X3601" t="s">
        <v>304</v>
      </c>
      <c r="Y3601" t="s">
        <v>54</v>
      </c>
    </row>
    <row r="3602" spans="1:25" hidden="1" x14ac:dyDescent="0.35">
      <c r="A3602">
        <v>5</v>
      </c>
      <c r="B3602" t="s">
        <v>25</v>
      </c>
      <c r="C3602">
        <v>3</v>
      </c>
      <c r="D3602" t="s">
        <v>11</v>
      </c>
      <c r="E3602" t="s">
        <v>171</v>
      </c>
      <c r="F3602" t="s">
        <v>13</v>
      </c>
      <c r="G3602" t="s">
        <v>1972</v>
      </c>
      <c r="H3602" s="1">
        <v>0.4</v>
      </c>
      <c r="I3602" s="2">
        <v>43324</v>
      </c>
      <c r="J3602" t="s">
        <v>1973</v>
      </c>
      <c r="K3602" t="s">
        <v>102</v>
      </c>
      <c r="L3602">
        <v>10024</v>
      </c>
      <c r="M3602">
        <v>429</v>
      </c>
      <c r="N3602" t="s">
        <v>1424</v>
      </c>
      <c r="O3602">
        <v>-66</v>
      </c>
      <c r="P3602">
        <v>2</v>
      </c>
      <c r="Q3602" t="s">
        <v>104</v>
      </c>
      <c r="R3602" t="s">
        <v>8304</v>
      </c>
      <c r="S3602">
        <v>-66.23</v>
      </c>
      <c r="T3602">
        <v>209</v>
      </c>
      <c r="U3602" t="s">
        <v>19</v>
      </c>
      <c r="V3602" s="2">
        <v>43329</v>
      </c>
      <c r="W3602" t="s">
        <v>20</v>
      </c>
      <c r="X3602" t="s">
        <v>175</v>
      </c>
      <c r="Y3602" t="s">
        <v>41</v>
      </c>
    </row>
    <row r="3603" spans="1:25" hidden="1" x14ac:dyDescent="0.35">
      <c r="A3603">
        <v>5</v>
      </c>
      <c r="B3603" t="s">
        <v>25</v>
      </c>
      <c r="C3603">
        <v>3</v>
      </c>
      <c r="D3603" t="s">
        <v>26</v>
      </c>
      <c r="E3603" t="s">
        <v>171</v>
      </c>
      <c r="F3603" t="s">
        <v>13</v>
      </c>
      <c r="G3603" t="s">
        <v>1972</v>
      </c>
      <c r="H3603" s="1">
        <v>0</v>
      </c>
      <c r="I3603" s="2">
        <v>43324</v>
      </c>
      <c r="J3603" t="s">
        <v>1973</v>
      </c>
      <c r="K3603" t="s">
        <v>102</v>
      </c>
      <c r="L3603">
        <v>10024</v>
      </c>
      <c r="M3603">
        <v>1551</v>
      </c>
      <c r="N3603" t="s">
        <v>3475</v>
      </c>
      <c r="O3603">
        <v>286</v>
      </c>
      <c r="P3603">
        <v>6</v>
      </c>
      <c r="Q3603" t="s">
        <v>104</v>
      </c>
      <c r="R3603" t="s">
        <v>8304</v>
      </c>
      <c r="S3603">
        <v>286.38</v>
      </c>
      <c r="T3603">
        <v>1591</v>
      </c>
      <c r="U3603" t="s">
        <v>19</v>
      </c>
      <c r="V3603" s="2">
        <v>43329</v>
      </c>
      <c r="W3603" t="s">
        <v>20</v>
      </c>
      <c r="X3603" t="s">
        <v>175</v>
      </c>
      <c r="Y3603" t="s">
        <v>42</v>
      </c>
    </row>
    <row r="3604" spans="1:25" hidden="1" x14ac:dyDescent="0.35">
      <c r="A3604">
        <v>2</v>
      </c>
      <c r="B3604" t="s">
        <v>43</v>
      </c>
      <c r="C3604">
        <v>3</v>
      </c>
      <c r="D3604" t="s">
        <v>26</v>
      </c>
      <c r="E3604" t="s">
        <v>65</v>
      </c>
      <c r="F3604" t="s">
        <v>13</v>
      </c>
      <c r="G3604" t="s">
        <v>1974</v>
      </c>
      <c r="H3604" s="1">
        <v>0</v>
      </c>
      <c r="I3604" s="2">
        <v>43206</v>
      </c>
      <c r="J3604" t="s">
        <v>3663</v>
      </c>
      <c r="K3604" t="s">
        <v>30</v>
      </c>
      <c r="L3604">
        <v>98115</v>
      </c>
      <c r="M3604">
        <v>1516</v>
      </c>
      <c r="N3604" t="s">
        <v>3664</v>
      </c>
      <c r="O3604">
        <v>1</v>
      </c>
      <c r="P3604">
        <v>3</v>
      </c>
      <c r="Q3604" t="s">
        <v>32</v>
      </c>
      <c r="R3604" t="s">
        <v>8304</v>
      </c>
      <c r="S3604">
        <v>0.86</v>
      </c>
      <c r="T3604">
        <v>29</v>
      </c>
      <c r="U3604" t="s">
        <v>19</v>
      </c>
      <c r="V3604" s="2">
        <v>43208</v>
      </c>
      <c r="W3604" t="s">
        <v>20</v>
      </c>
      <c r="X3604" t="s">
        <v>69</v>
      </c>
      <c r="Y3604" t="s">
        <v>356</v>
      </c>
    </row>
    <row r="3605" spans="1:25" x14ac:dyDescent="0.35">
      <c r="A3605">
        <v>2</v>
      </c>
      <c r="B3605" t="s">
        <v>25</v>
      </c>
      <c r="C3605">
        <v>1</v>
      </c>
      <c r="D3605" t="s">
        <v>26</v>
      </c>
      <c r="E3605" t="s">
        <v>88</v>
      </c>
      <c r="F3605" t="s">
        <v>13</v>
      </c>
      <c r="G3605" t="s">
        <v>5406</v>
      </c>
      <c r="H3605" s="1">
        <v>0</v>
      </c>
      <c r="I3605" s="2">
        <v>43414</v>
      </c>
      <c r="J3605" t="s">
        <v>5966</v>
      </c>
      <c r="K3605" t="s">
        <v>30</v>
      </c>
      <c r="L3605">
        <v>94122</v>
      </c>
      <c r="M3605">
        <v>665</v>
      </c>
      <c r="N3605" t="s">
        <v>780</v>
      </c>
      <c r="O3605">
        <v>42</v>
      </c>
      <c r="P3605">
        <v>7</v>
      </c>
      <c r="Q3605" t="s">
        <v>32</v>
      </c>
      <c r="R3605" t="s">
        <v>8304</v>
      </c>
      <c r="S3605">
        <v>42.07</v>
      </c>
      <c r="T3605">
        <v>156</v>
      </c>
      <c r="U3605" t="s">
        <v>33</v>
      </c>
      <c r="V3605" s="2">
        <v>43416</v>
      </c>
      <c r="W3605" t="s">
        <v>130</v>
      </c>
      <c r="X3605" t="s">
        <v>34</v>
      </c>
      <c r="Y3605" t="s">
        <v>42</v>
      </c>
    </row>
    <row r="3606" spans="1:25" x14ac:dyDescent="0.35">
      <c r="A3606">
        <v>2</v>
      </c>
      <c r="B3606" t="s">
        <v>25</v>
      </c>
      <c r="C3606">
        <v>1</v>
      </c>
      <c r="D3606" t="s">
        <v>26</v>
      </c>
      <c r="E3606" t="s">
        <v>88</v>
      </c>
      <c r="F3606" t="s">
        <v>13</v>
      </c>
      <c r="G3606" t="s">
        <v>5406</v>
      </c>
      <c r="H3606" s="1">
        <v>0.2</v>
      </c>
      <c r="I3606" s="2">
        <v>43414</v>
      </c>
      <c r="J3606" t="s">
        <v>5966</v>
      </c>
      <c r="K3606" t="s">
        <v>30</v>
      </c>
      <c r="L3606">
        <v>94122</v>
      </c>
      <c r="M3606">
        <v>328</v>
      </c>
      <c r="N3606" t="s">
        <v>3252</v>
      </c>
      <c r="O3606">
        <v>25</v>
      </c>
      <c r="P3606">
        <v>3</v>
      </c>
      <c r="Q3606" t="s">
        <v>32</v>
      </c>
      <c r="R3606" t="s">
        <v>8304</v>
      </c>
      <c r="S3606">
        <v>24.5</v>
      </c>
      <c r="T3606">
        <v>70</v>
      </c>
      <c r="U3606" t="s">
        <v>33</v>
      </c>
      <c r="V3606" s="2">
        <v>43416</v>
      </c>
      <c r="W3606" t="s">
        <v>130</v>
      </c>
      <c r="X3606" t="s">
        <v>34</v>
      </c>
      <c r="Y3606" t="s">
        <v>54</v>
      </c>
    </row>
    <row r="3607" spans="1:25" x14ac:dyDescent="0.35">
      <c r="A3607">
        <v>1</v>
      </c>
      <c r="B3607" t="s">
        <v>10</v>
      </c>
      <c r="C3607">
        <v>1</v>
      </c>
      <c r="D3607" t="s">
        <v>26</v>
      </c>
      <c r="E3607" t="s">
        <v>386</v>
      </c>
      <c r="F3607" t="s">
        <v>13</v>
      </c>
      <c r="G3607" t="s">
        <v>1414</v>
      </c>
      <c r="H3607" s="1">
        <v>0</v>
      </c>
      <c r="I3607" s="2">
        <v>43338</v>
      </c>
      <c r="J3607" t="s">
        <v>7876</v>
      </c>
      <c r="K3607" t="s">
        <v>30</v>
      </c>
      <c r="L3607">
        <v>95123</v>
      </c>
      <c r="M3607">
        <v>114</v>
      </c>
      <c r="N3607" t="s">
        <v>642</v>
      </c>
      <c r="O3607">
        <v>5</v>
      </c>
      <c r="P3607">
        <v>3</v>
      </c>
      <c r="Q3607" t="s">
        <v>32</v>
      </c>
      <c r="R3607" t="s">
        <v>92</v>
      </c>
      <c r="S3607">
        <v>4.91</v>
      </c>
      <c r="T3607">
        <v>10</v>
      </c>
      <c r="U3607" t="s">
        <v>19</v>
      </c>
      <c r="V3607" s="2">
        <v>43339</v>
      </c>
      <c r="W3607" t="s">
        <v>130</v>
      </c>
      <c r="X3607" t="s">
        <v>34</v>
      </c>
      <c r="Y3607" t="s">
        <v>176</v>
      </c>
    </row>
    <row r="3608" spans="1:25" x14ac:dyDescent="0.35">
      <c r="A3608">
        <v>1</v>
      </c>
      <c r="B3608" t="s">
        <v>10</v>
      </c>
      <c r="C3608">
        <v>1</v>
      </c>
      <c r="D3608" t="s">
        <v>26</v>
      </c>
      <c r="E3608" t="s">
        <v>386</v>
      </c>
      <c r="F3608" t="s">
        <v>13</v>
      </c>
      <c r="G3608" t="s">
        <v>1414</v>
      </c>
      <c r="H3608" s="1">
        <v>0</v>
      </c>
      <c r="I3608" s="2">
        <v>43338</v>
      </c>
      <c r="J3608" t="s">
        <v>7876</v>
      </c>
      <c r="K3608" t="s">
        <v>30</v>
      </c>
      <c r="L3608">
        <v>95123</v>
      </c>
      <c r="M3608">
        <v>1777</v>
      </c>
      <c r="N3608" t="s">
        <v>7380</v>
      </c>
      <c r="O3608">
        <v>70</v>
      </c>
      <c r="P3608">
        <v>5</v>
      </c>
      <c r="Q3608" t="s">
        <v>32</v>
      </c>
      <c r="R3608" t="s">
        <v>92</v>
      </c>
      <c r="S3608">
        <v>69.7</v>
      </c>
      <c r="T3608">
        <v>155</v>
      </c>
      <c r="U3608" t="s">
        <v>19</v>
      </c>
      <c r="V3608" s="2">
        <v>43339</v>
      </c>
      <c r="W3608" t="s">
        <v>130</v>
      </c>
      <c r="X3608" t="s">
        <v>34</v>
      </c>
      <c r="Y3608" t="s">
        <v>64</v>
      </c>
    </row>
    <row r="3609" spans="1:25" hidden="1" x14ac:dyDescent="0.35">
      <c r="A3609">
        <v>4</v>
      </c>
      <c r="B3609" t="s">
        <v>43</v>
      </c>
      <c r="C3609">
        <v>6</v>
      </c>
      <c r="D3609" t="s">
        <v>26</v>
      </c>
      <c r="E3609" t="s">
        <v>2017</v>
      </c>
      <c r="F3609" t="s">
        <v>13</v>
      </c>
      <c r="G3609" t="s">
        <v>273</v>
      </c>
      <c r="H3609" s="1">
        <v>0.2</v>
      </c>
      <c r="I3609" s="2">
        <v>43225</v>
      </c>
      <c r="J3609" t="s">
        <v>7595</v>
      </c>
      <c r="K3609" t="s">
        <v>16</v>
      </c>
      <c r="L3609">
        <v>32303</v>
      </c>
      <c r="M3609">
        <v>1465</v>
      </c>
      <c r="N3609" t="s">
        <v>7596</v>
      </c>
      <c r="O3609">
        <v>31</v>
      </c>
      <c r="P3609">
        <v>4</v>
      </c>
      <c r="Q3609" t="s">
        <v>18</v>
      </c>
      <c r="R3609" t="s">
        <v>8304</v>
      </c>
      <c r="S3609">
        <v>31.47</v>
      </c>
      <c r="T3609">
        <v>93</v>
      </c>
      <c r="U3609" t="s">
        <v>76</v>
      </c>
      <c r="V3609" s="2">
        <v>43229</v>
      </c>
      <c r="W3609" t="s">
        <v>39</v>
      </c>
      <c r="X3609" t="s">
        <v>40</v>
      </c>
      <c r="Y3609" t="s">
        <v>64</v>
      </c>
    </row>
    <row r="3610" spans="1:25" hidden="1" x14ac:dyDescent="0.35">
      <c r="A3610">
        <v>4</v>
      </c>
      <c r="B3610" t="s">
        <v>43</v>
      </c>
      <c r="C3610">
        <v>6</v>
      </c>
      <c r="D3610" t="s">
        <v>50</v>
      </c>
      <c r="E3610" t="s">
        <v>2017</v>
      </c>
      <c r="F3610" t="s">
        <v>13</v>
      </c>
      <c r="G3610" t="s">
        <v>273</v>
      </c>
      <c r="H3610" s="1">
        <v>0.2</v>
      </c>
      <c r="I3610" s="2">
        <v>43225</v>
      </c>
      <c r="J3610" t="s">
        <v>7595</v>
      </c>
      <c r="K3610" t="s">
        <v>16</v>
      </c>
      <c r="L3610">
        <v>32303</v>
      </c>
      <c r="M3610">
        <v>173</v>
      </c>
      <c r="N3610" t="s">
        <v>5123</v>
      </c>
      <c r="O3610">
        <v>20</v>
      </c>
      <c r="P3610">
        <v>3</v>
      </c>
      <c r="Q3610" t="s">
        <v>18</v>
      </c>
      <c r="R3610" t="s">
        <v>8304</v>
      </c>
      <c r="S3610">
        <v>19.97</v>
      </c>
      <c r="T3610">
        <v>177</v>
      </c>
      <c r="U3610" t="s">
        <v>76</v>
      </c>
      <c r="V3610" s="2">
        <v>43229</v>
      </c>
      <c r="W3610" t="s">
        <v>39</v>
      </c>
      <c r="X3610" t="s">
        <v>40</v>
      </c>
      <c r="Y3610" t="s">
        <v>52</v>
      </c>
    </row>
    <row r="3611" spans="1:25" hidden="1" x14ac:dyDescent="0.35">
      <c r="A3611">
        <v>5</v>
      </c>
      <c r="B3611" t="s">
        <v>43</v>
      </c>
      <c r="C3611">
        <v>6</v>
      </c>
      <c r="D3611" t="s">
        <v>11</v>
      </c>
      <c r="E3611" t="s">
        <v>1456</v>
      </c>
      <c r="F3611" t="s">
        <v>13</v>
      </c>
      <c r="G3611" t="s">
        <v>84</v>
      </c>
      <c r="H3611" s="1">
        <v>0</v>
      </c>
      <c r="I3611" s="2">
        <v>43356</v>
      </c>
      <c r="J3611" t="s">
        <v>2174</v>
      </c>
      <c r="K3611" t="s">
        <v>73</v>
      </c>
      <c r="L3611">
        <v>68104</v>
      </c>
      <c r="M3611">
        <v>594</v>
      </c>
      <c r="N3611" t="s">
        <v>8102</v>
      </c>
      <c r="O3611">
        <v>388</v>
      </c>
      <c r="P3611">
        <v>14</v>
      </c>
      <c r="Q3611" t="s">
        <v>75</v>
      </c>
      <c r="R3611" t="s">
        <v>8304</v>
      </c>
      <c r="S3611">
        <v>387.57</v>
      </c>
      <c r="T3611">
        <v>1336</v>
      </c>
      <c r="U3611" t="s">
        <v>19</v>
      </c>
      <c r="V3611" s="2">
        <v>43361</v>
      </c>
      <c r="W3611" t="s">
        <v>39</v>
      </c>
      <c r="X3611" t="s">
        <v>98</v>
      </c>
      <c r="Y3611" t="s">
        <v>47</v>
      </c>
    </row>
    <row r="3612" spans="1:25" hidden="1" x14ac:dyDescent="0.35">
      <c r="A3612">
        <v>5</v>
      </c>
      <c r="B3612" t="s">
        <v>43</v>
      </c>
      <c r="C3612">
        <v>6</v>
      </c>
      <c r="D3612" t="s">
        <v>26</v>
      </c>
      <c r="E3612" t="s">
        <v>1456</v>
      </c>
      <c r="F3612" t="s">
        <v>13</v>
      </c>
      <c r="G3612" t="s">
        <v>84</v>
      </c>
      <c r="H3612" s="1">
        <v>0</v>
      </c>
      <c r="I3612" s="2">
        <v>43356</v>
      </c>
      <c r="J3612" t="s">
        <v>2174</v>
      </c>
      <c r="K3612" t="s">
        <v>73</v>
      </c>
      <c r="L3612">
        <v>68104</v>
      </c>
      <c r="M3612">
        <v>793</v>
      </c>
      <c r="N3612" t="s">
        <v>3724</v>
      </c>
      <c r="O3612">
        <v>136</v>
      </c>
      <c r="P3612">
        <v>2</v>
      </c>
      <c r="Q3612" t="s">
        <v>75</v>
      </c>
      <c r="R3612" t="s">
        <v>8304</v>
      </c>
      <c r="S3612">
        <v>136.08000000000001</v>
      </c>
      <c r="T3612">
        <v>378</v>
      </c>
      <c r="U3612" t="s">
        <v>19</v>
      </c>
      <c r="V3612" s="2">
        <v>43361</v>
      </c>
      <c r="W3612" t="s">
        <v>39</v>
      </c>
      <c r="X3612" t="s">
        <v>98</v>
      </c>
      <c r="Y3612" t="s">
        <v>56</v>
      </c>
    </row>
    <row r="3613" spans="1:25" hidden="1" x14ac:dyDescent="0.35">
      <c r="A3613">
        <v>5</v>
      </c>
      <c r="B3613" t="s">
        <v>43</v>
      </c>
      <c r="C3613">
        <v>6</v>
      </c>
      <c r="D3613" t="s">
        <v>26</v>
      </c>
      <c r="E3613" t="s">
        <v>1456</v>
      </c>
      <c r="F3613" t="s">
        <v>13</v>
      </c>
      <c r="G3613" t="s">
        <v>84</v>
      </c>
      <c r="H3613" s="1">
        <v>0</v>
      </c>
      <c r="I3613" s="2">
        <v>43356</v>
      </c>
      <c r="J3613" t="s">
        <v>2174</v>
      </c>
      <c r="K3613" t="s">
        <v>73</v>
      </c>
      <c r="L3613">
        <v>68104</v>
      </c>
      <c r="M3613">
        <v>597</v>
      </c>
      <c r="N3613" t="s">
        <v>8264</v>
      </c>
      <c r="O3613">
        <v>5</v>
      </c>
      <c r="P3613">
        <v>2</v>
      </c>
      <c r="Q3613" t="s">
        <v>75</v>
      </c>
      <c r="R3613" t="s">
        <v>8304</v>
      </c>
      <c r="S3613">
        <v>5.07</v>
      </c>
      <c r="T3613">
        <v>17</v>
      </c>
      <c r="U3613" t="s">
        <v>19</v>
      </c>
      <c r="V3613" s="2">
        <v>43361</v>
      </c>
      <c r="W3613" t="s">
        <v>39</v>
      </c>
      <c r="X3613" t="s">
        <v>98</v>
      </c>
      <c r="Y3613" t="s">
        <v>356</v>
      </c>
    </row>
    <row r="3614" spans="1:25" hidden="1" x14ac:dyDescent="0.35">
      <c r="A3614">
        <v>5</v>
      </c>
      <c r="B3614" t="s">
        <v>43</v>
      </c>
      <c r="C3614">
        <v>6</v>
      </c>
      <c r="D3614" t="s">
        <v>26</v>
      </c>
      <c r="E3614" t="s">
        <v>1456</v>
      </c>
      <c r="F3614" t="s">
        <v>13</v>
      </c>
      <c r="G3614" t="s">
        <v>84</v>
      </c>
      <c r="H3614" s="1">
        <v>0</v>
      </c>
      <c r="I3614" s="2">
        <v>43356</v>
      </c>
      <c r="J3614" t="s">
        <v>2174</v>
      </c>
      <c r="K3614" t="s">
        <v>73</v>
      </c>
      <c r="L3614">
        <v>68104</v>
      </c>
      <c r="M3614">
        <v>96</v>
      </c>
      <c r="N3614" t="s">
        <v>8224</v>
      </c>
      <c r="O3614">
        <v>9</v>
      </c>
      <c r="P3614">
        <v>3</v>
      </c>
      <c r="Q3614" t="s">
        <v>75</v>
      </c>
      <c r="R3614" t="s">
        <v>8304</v>
      </c>
      <c r="S3614">
        <v>8.64</v>
      </c>
      <c r="T3614">
        <v>18</v>
      </c>
      <c r="U3614" t="s">
        <v>19</v>
      </c>
      <c r="V3614" s="2">
        <v>43361</v>
      </c>
      <c r="W3614" t="s">
        <v>39</v>
      </c>
      <c r="X3614" t="s">
        <v>98</v>
      </c>
      <c r="Y3614" t="s">
        <v>64</v>
      </c>
    </row>
    <row r="3615" spans="1:25" hidden="1" x14ac:dyDescent="0.35">
      <c r="A3615">
        <v>5</v>
      </c>
      <c r="B3615" t="s">
        <v>43</v>
      </c>
      <c r="C3615">
        <v>6</v>
      </c>
      <c r="D3615" t="s">
        <v>26</v>
      </c>
      <c r="E3615" t="s">
        <v>1456</v>
      </c>
      <c r="F3615" t="s">
        <v>13</v>
      </c>
      <c r="G3615" t="s">
        <v>84</v>
      </c>
      <c r="H3615" s="1">
        <v>0</v>
      </c>
      <c r="I3615" s="2">
        <v>43356</v>
      </c>
      <c r="J3615" t="s">
        <v>2174</v>
      </c>
      <c r="K3615" t="s">
        <v>73</v>
      </c>
      <c r="L3615">
        <v>68104</v>
      </c>
      <c r="M3615">
        <v>1567</v>
      </c>
      <c r="N3615" t="s">
        <v>3767</v>
      </c>
      <c r="O3615">
        <v>8</v>
      </c>
      <c r="P3615">
        <v>3</v>
      </c>
      <c r="Q3615" t="s">
        <v>75</v>
      </c>
      <c r="R3615" t="s">
        <v>8304</v>
      </c>
      <c r="S3615">
        <v>8.4499999999999993</v>
      </c>
      <c r="T3615">
        <v>18</v>
      </c>
      <c r="U3615" t="s">
        <v>19</v>
      </c>
      <c r="V3615" s="2">
        <v>43361</v>
      </c>
      <c r="W3615" t="s">
        <v>39</v>
      </c>
      <c r="X3615" t="s">
        <v>98</v>
      </c>
      <c r="Y3615" t="s">
        <v>64</v>
      </c>
    </row>
    <row r="3616" spans="1:25" hidden="1" x14ac:dyDescent="0.35">
      <c r="A3616">
        <v>5</v>
      </c>
      <c r="B3616" t="s">
        <v>43</v>
      </c>
      <c r="C3616">
        <v>6</v>
      </c>
      <c r="D3616" t="s">
        <v>26</v>
      </c>
      <c r="E3616" t="s">
        <v>1456</v>
      </c>
      <c r="F3616" t="s">
        <v>13</v>
      </c>
      <c r="G3616" t="s">
        <v>84</v>
      </c>
      <c r="H3616" s="1">
        <v>0</v>
      </c>
      <c r="I3616" s="2">
        <v>43356</v>
      </c>
      <c r="J3616" t="s">
        <v>2174</v>
      </c>
      <c r="K3616" t="s">
        <v>73</v>
      </c>
      <c r="L3616">
        <v>68104</v>
      </c>
      <c r="M3616">
        <v>1361</v>
      </c>
      <c r="N3616" t="s">
        <v>3459</v>
      </c>
      <c r="O3616">
        <v>0</v>
      </c>
      <c r="P3616">
        <v>3</v>
      </c>
      <c r="Q3616" t="s">
        <v>75</v>
      </c>
      <c r="R3616" t="s">
        <v>8304</v>
      </c>
      <c r="S3616">
        <v>0.41</v>
      </c>
      <c r="T3616">
        <v>41</v>
      </c>
      <c r="U3616" t="s">
        <v>19</v>
      </c>
      <c r="V3616" s="2">
        <v>43361</v>
      </c>
      <c r="W3616" t="s">
        <v>39</v>
      </c>
      <c r="X3616" t="s">
        <v>98</v>
      </c>
      <c r="Y3616" t="s">
        <v>42</v>
      </c>
    </row>
    <row r="3617" spans="1:25" hidden="1" x14ac:dyDescent="0.35">
      <c r="A3617">
        <v>5</v>
      </c>
      <c r="B3617" t="s">
        <v>43</v>
      </c>
      <c r="C3617">
        <v>6</v>
      </c>
      <c r="D3617" t="s">
        <v>26</v>
      </c>
      <c r="E3617" t="s">
        <v>1456</v>
      </c>
      <c r="F3617" t="s">
        <v>13</v>
      </c>
      <c r="G3617" t="s">
        <v>84</v>
      </c>
      <c r="H3617" s="1">
        <v>0</v>
      </c>
      <c r="I3617" s="2">
        <v>43356</v>
      </c>
      <c r="J3617" t="s">
        <v>2174</v>
      </c>
      <c r="K3617" t="s">
        <v>73</v>
      </c>
      <c r="L3617">
        <v>68104</v>
      </c>
      <c r="M3617">
        <v>198</v>
      </c>
      <c r="N3617" t="s">
        <v>3791</v>
      </c>
      <c r="O3617">
        <v>7</v>
      </c>
      <c r="P3617">
        <v>5</v>
      </c>
      <c r="Q3617" t="s">
        <v>75</v>
      </c>
      <c r="R3617" t="s">
        <v>8304</v>
      </c>
      <c r="S3617">
        <v>7.06</v>
      </c>
      <c r="T3617">
        <v>14</v>
      </c>
      <c r="U3617" t="s">
        <v>19</v>
      </c>
      <c r="V3617" s="2">
        <v>43361</v>
      </c>
      <c r="W3617" t="s">
        <v>39</v>
      </c>
      <c r="X3617" t="s">
        <v>98</v>
      </c>
      <c r="Y3617" t="s">
        <v>35</v>
      </c>
    </row>
    <row r="3618" spans="1:25" hidden="1" x14ac:dyDescent="0.35">
      <c r="A3618">
        <v>5</v>
      </c>
      <c r="B3618" t="s">
        <v>43</v>
      </c>
      <c r="C3618">
        <v>6</v>
      </c>
      <c r="D3618" t="s">
        <v>26</v>
      </c>
      <c r="E3618" t="s">
        <v>1456</v>
      </c>
      <c r="F3618" t="s">
        <v>13</v>
      </c>
      <c r="G3618" t="s">
        <v>84</v>
      </c>
      <c r="H3618" s="1">
        <v>0</v>
      </c>
      <c r="I3618" s="2">
        <v>43356</v>
      </c>
      <c r="J3618" t="s">
        <v>2174</v>
      </c>
      <c r="K3618" t="s">
        <v>73</v>
      </c>
      <c r="L3618">
        <v>68104</v>
      </c>
      <c r="M3618">
        <v>646</v>
      </c>
      <c r="N3618" t="s">
        <v>3662</v>
      </c>
      <c r="O3618">
        <v>101</v>
      </c>
      <c r="P3618">
        <v>6</v>
      </c>
      <c r="Q3618" t="s">
        <v>75</v>
      </c>
      <c r="R3618" t="s">
        <v>8304</v>
      </c>
      <c r="S3618">
        <v>100.73</v>
      </c>
      <c r="T3618">
        <v>373</v>
      </c>
      <c r="U3618" t="s">
        <v>19</v>
      </c>
      <c r="V3618" s="2">
        <v>43361</v>
      </c>
      <c r="W3618" t="s">
        <v>39</v>
      </c>
      <c r="X3618" t="s">
        <v>98</v>
      </c>
      <c r="Y3618" t="s">
        <v>42</v>
      </c>
    </row>
    <row r="3619" spans="1:25" hidden="1" x14ac:dyDescent="0.35">
      <c r="A3619">
        <v>5</v>
      </c>
      <c r="B3619" t="s">
        <v>43</v>
      </c>
      <c r="C3619">
        <v>6</v>
      </c>
      <c r="D3619" t="s">
        <v>50</v>
      </c>
      <c r="E3619" t="s">
        <v>1456</v>
      </c>
      <c r="F3619" t="s">
        <v>13</v>
      </c>
      <c r="G3619" t="s">
        <v>84</v>
      </c>
      <c r="H3619" s="1">
        <v>0</v>
      </c>
      <c r="I3619" s="2">
        <v>43356</v>
      </c>
      <c r="J3619" t="s">
        <v>2174</v>
      </c>
      <c r="K3619" t="s">
        <v>73</v>
      </c>
      <c r="L3619">
        <v>68104</v>
      </c>
      <c r="M3619">
        <v>1071</v>
      </c>
      <c r="N3619" t="s">
        <v>4837</v>
      </c>
      <c r="O3619">
        <v>0</v>
      </c>
      <c r="P3619">
        <v>3</v>
      </c>
      <c r="Q3619" t="s">
        <v>75</v>
      </c>
      <c r="R3619" t="s">
        <v>8304</v>
      </c>
      <c r="S3619">
        <v>0.3</v>
      </c>
      <c r="T3619">
        <v>30</v>
      </c>
      <c r="U3619" t="s">
        <v>19</v>
      </c>
      <c r="V3619" s="2">
        <v>43361</v>
      </c>
      <c r="W3619" t="s">
        <v>39</v>
      </c>
      <c r="X3619" t="s">
        <v>98</v>
      </c>
      <c r="Y3619" t="s">
        <v>52</v>
      </c>
    </row>
    <row r="3620" spans="1:25" hidden="1" x14ac:dyDescent="0.35">
      <c r="A3620">
        <v>5</v>
      </c>
      <c r="B3620" t="s">
        <v>43</v>
      </c>
      <c r="C3620">
        <v>6</v>
      </c>
      <c r="D3620" t="s">
        <v>50</v>
      </c>
      <c r="E3620" t="s">
        <v>1456</v>
      </c>
      <c r="F3620" t="s">
        <v>13</v>
      </c>
      <c r="G3620" t="s">
        <v>84</v>
      </c>
      <c r="H3620" s="1">
        <v>0</v>
      </c>
      <c r="I3620" s="2">
        <v>43356</v>
      </c>
      <c r="J3620" t="s">
        <v>2174</v>
      </c>
      <c r="K3620" t="s">
        <v>73</v>
      </c>
      <c r="L3620">
        <v>68104</v>
      </c>
      <c r="M3620">
        <v>344</v>
      </c>
      <c r="N3620" t="s">
        <v>4971</v>
      </c>
      <c r="O3620">
        <v>42</v>
      </c>
      <c r="P3620">
        <v>5</v>
      </c>
      <c r="Q3620" t="s">
        <v>75</v>
      </c>
      <c r="R3620" t="s">
        <v>8304</v>
      </c>
      <c r="S3620">
        <v>41.99</v>
      </c>
      <c r="T3620">
        <v>150</v>
      </c>
      <c r="U3620" t="s">
        <v>19</v>
      </c>
      <c r="V3620" s="2">
        <v>43361</v>
      </c>
      <c r="W3620" t="s">
        <v>39</v>
      </c>
      <c r="X3620" t="s">
        <v>98</v>
      </c>
      <c r="Y3620" t="s">
        <v>52</v>
      </c>
    </row>
    <row r="3621" spans="1:25" hidden="1" x14ac:dyDescent="0.35">
      <c r="A3621">
        <v>2</v>
      </c>
      <c r="B3621" t="s">
        <v>25</v>
      </c>
      <c r="C3621">
        <v>1</v>
      </c>
      <c r="D3621" t="s">
        <v>11</v>
      </c>
      <c r="E3621" t="s">
        <v>1595</v>
      </c>
      <c r="F3621" t="s">
        <v>13</v>
      </c>
      <c r="G3621" t="s">
        <v>1063</v>
      </c>
      <c r="H3621" s="1">
        <v>0.3</v>
      </c>
      <c r="I3621" s="2">
        <v>43464</v>
      </c>
      <c r="J3621" t="s">
        <v>1596</v>
      </c>
      <c r="K3621" t="s">
        <v>102</v>
      </c>
      <c r="L3621">
        <v>17602</v>
      </c>
      <c r="M3621">
        <v>833</v>
      </c>
      <c r="N3621" t="s">
        <v>23</v>
      </c>
      <c r="O3621">
        <v>0</v>
      </c>
      <c r="P3621">
        <v>1</v>
      </c>
      <c r="Q3621" t="s">
        <v>104</v>
      </c>
      <c r="R3621" t="s">
        <v>8304</v>
      </c>
      <c r="S3621">
        <v>0</v>
      </c>
      <c r="T3621">
        <v>171</v>
      </c>
      <c r="U3621" t="s">
        <v>19</v>
      </c>
      <c r="V3621" s="2">
        <v>43466</v>
      </c>
      <c r="W3621" t="s">
        <v>130</v>
      </c>
      <c r="X3621" t="s">
        <v>105</v>
      </c>
      <c r="Y3621" t="s">
        <v>24</v>
      </c>
    </row>
    <row r="3622" spans="1:25" hidden="1" x14ac:dyDescent="0.35">
      <c r="A3622">
        <v>6</v>
      </c>
      <c r="B3622" t="s">
        <v>10</v>
      </c>
      <c r="C3622">
        <v>6</v>
      </c>
      <c r="D3622" t="s">
        <v>11</v>
      </c>
      <c r="E3622" t="s">
        <v>672</v>
      </c>
      <c r="F3622" t="s">
        <v>13</v>
      </c>
      <c r="G3622" t="s">
        <v>7121</v>
      </c>
      <c r="H3622" s="1">
        <v>0</v>
      </c>
      <c r="I3622" s="2">
        <v>43393</v>
      </c>
      <c r="J3622" t="s">
        <v>7122</v>
      </c>
      <c r="K3622" t="s">
        <v>16</v>
      </c>
      <c r="L3622">
        <v>22204</v>
      </c>
      <c r="M3622">
        <v>123</v>
      </c>
      <c r="N3622" t="s">
        <v>920</v>
      </c>
      <c r="O3622">
        <v>18</v>
      </c>
      <c r="P3622">
        <v>5</v>
      </c>
      <c r="Q3622" t="s">
        <v>18</v>
      </c>
      <c r="R3622" t="s">
        <v>8304</v>
      </c>
      <c r="S3622">
        <v>18.329999999999998</v>
      </c>
      <c r="T3622">
        <v>61</v>
      </c>
      <c r="U3622" t="s">
        <v>76</v>
      </c>
      <c r="V3622" s="2">
        <v>43399</v>
      </c>
      <c r="W3622" t="s">
        <v>39</v>
      </c>
      <c r="X3622" t="s">
        <v>205</v>
      </c>
      <c r="Y3622" t="s">
        <v>47</v>
      </c>
    </row>
    <row r="3623" spans="1:25" x14ac:dyDescent="0.35">
      <c r="A3623">
        <v>1</v>
      </c>
      <c r="B3623" t="s">
        <v>10</v>
      </c>
      <c r="C3623">
        <v>1</v>
      </c>
      <c r="D3623" t="s">
        <v>26</v>
      </c>
      <c r="E3623" t="s">
        <v>88</v>
      </c>
      <c r="F3623" t="s">
        <v>13</v>
      </c>
      <c r="G3623" t="s">
        <v>5863</v>
      </c>
      <c r="H3623" s="1">
        <v>0</v>
      </c>
      <c r="I3623" s="2">
        <v>43270</v>
      </c>
      <c r="J3623" t="s">
        <v>5951</v>
      </c>
      <c r="K3623" t="s">
        <v>30</v>
      </c>
      <c r="L3623">
        <v>94110</v>
      </c>
      <c r="M3623">
        <v>1087</v>
      </c>
      <c r="N3623" t="s">
        <v>8287</v>
      </c>
      <c r="O3623">
        <v>8</v>
      </c>
      <c r="P3623">
        <v>2</v>
      </c>
      <c r="Q3623" t="s">
        <v>32</v>
      </c>
      <c r="R3623" t="s">
        <v>8304</v>
      </c>
      <c r="S3623">
        <v>8.0500000000000007</v>
      </c>
      <c r="T3623">
        <v>17</v>
      </c>
      <c r="U3623" t="s">
        <v>33</v>
      </c>
      <c r="V3623" s="2">
        <v>43271</v>
      </c>
      <c r="W3623" t="s">
        <v>130</v>
      </c>
      <c r="X3623" t="s">
        <v>34</v>
      </c>
      <c r="Y3623" t="s">
        <v>64</v>
      </c>
    </row>
    <row r="3624" spans="1:25" hidden="1" x14ac:dyDescent="0.35">
      <c r="A3624">
        <v>4</v>
      </c>
      <c r="B3624" t="s">
        <v>43</v>
      </c>
      <c r="C3624">
        <v>6</v>
      </c>
      <c r="D3624" t="s">
        <v>11</v>
      </c>
      <c r="E3624" t="s">
        <v>171</v>
      </c>
      <c r="F3624" t="s">
        <v>13</v>
      </c>
      <c r="G3624" t="s">
        <v>2020</v>
      </c>
      <c r="H3624" s="1">
        <v>0.1</v>
      </c>
      <c r="I3624" s="2">
        <v>43147</v>
      </c>
      <c r="J3624" t="s">
        <v>2365</v>
      </c>
      <c r="K3624" t="s">
        <v>102</v>
      </c>
      <c r="L3624">
        <v>10024</v>
      </c>
      <c r="M3624">
        <v>835</v>
      </c>
      <c r="N3624" t="s">
        <v>1852</v>
      </c>
      <c r="O3624">
        <v>40</v>
      </c>
      <c r="P3624">
        <v>3</v>
      </c>
      <c r="Q3624" t="s">
        <v>104</v>
      </c>
      <c r="R3624" t="s">
        <v>8304</v>
      </c>
      <c r="S3624">
        <v>39.92</v>
      </c>
      <c r="T3624">
        <v>327</v>
      </c>
      <c r="U3624" t="s">
        <v>19</v>
      </c>
      <c r="V3624" s="2">
        <v>43151</v>
      </c>
      <c r="W3624" t="s">
        <v>39</v>
      </c>
      <c r="X3624" t="s">
        <v>175</v>
      </c>
      <c r="Y3624" t="s">
        <v>24</v>
      </c>
    </row>
    <row r="3625" spans="1:25" hidden="1" x14ac:dyDescent="0.35">
      <c r="A3625">
        <v>4</v>
      </c>
      <c r="B3625" t="s">
        <v>43</v>
      </c>
      <c r="C3625">
        <v>6</v>
      </c>
      <c r="D3625" t="s">
        <v>50</v>
      </c>
      <c r="E3625" t="s">
        <v>171</v>
      </c>
      <c r="F3625" t="s">
        <v>13</v>
      </c>
      <c r="G3625" t="s">
        <v>2020</v>
      </c>
      <c r="H3625" s="1">
        <v>0</v>
      </c>
      <c r="I3625" s="2">
        <v>43147</v>
      </c>
      <c r="J3625" t="s">
        <v>2365</v>
      </c>
      <c r="K3625" t="s">
        <v>102</v>
      </c>
      <c r="L3625">
        <v>10024</v>
      </c>
      <c r="M3625">
        <v>1000</v>
      </c>
      <c r="N3625" t="s">
        <v>616</v>
      </c>
      <c r="O3625">
        <v>40</v>
      </c>
      <c r="P3625">
        <v>3</v>
      </c>
      <c r="Q3625" t="s">
        <v>104</v>
      </c>
      <c r="R3625" t="s">
        <v>8304</v>
      </c>
      <c r="S3625">
        <v>39.590000000000003</v>
      </c>
      <c r="T3625">
        <v>90</v>
      </c>
      <c r="U3625" t="s">
        <v>19</v>
      </c>
      <c r="V3625" s="2">
        <v>43151</v>
      </c>
      <c r="W3625" t="s">
        <v>39</v>
      </c>
      <c r="X3625" t="s">
        <v>175</v>
      </c>
      <c r="Y3625" t="s">
        <v>113</v>
      </c>
    </row>
    <row r="3626" spans="1:25" hidden="1" x14ac:dyDescent="0.35">
      <c r="A3626">
        <v>6</v>
      </c>
      <c r="B3626" t="s">
        <v>10</v>
      </c>
      <c r="C3626">
        <v>6</v>
      </c>
      <c r="D3626" t="s">
        <v>26</v>
      </c>
      <c r="E3626" t="s">
        <v>171</v>
      </c>
      <c r="F3626" t="s">
        <v>13</v>
      </c>
      <c r="G3626" t="s">
        <v>172</v>
      </c>
      <c r="H3626" s="1">
        <v>0</v>
      </c>
      <c r="I3626" s="2">
        <v>43445</v>
      </c>
      <c r="J3626" t="s">
        <v>173</v>
      </c>
      <c r="K3626" t="s">
        <v>102</v>
      </c>
      <c r="L3626">
        <v>10024</v>
      </c>
      <c r="M3626">
        <v>110</v>
      </c>
      <c r="N3626" t="s">
        <v>174</v>
      </c>
      <c r="O3626">
        <v>6</v>
      </c>
      <c r="P3626">
        <v>7</v>
      </c>
      <c r="Q3626" t="s">
        <v>104</v>
      </c>
      <c r="R3626" t="s">
        <v>8304</v>
      </c>
      <c r="S3626">
        <v>6.26</v>
      </c>
      <c r="T3626">
        <v>15</v>
      </c>
      <c r="U3626" t="s">
        <v>33</v>
      </c>
      <c r="V3626" s="2">
        <v>43451</v>
      </c>
      <c r="W3626" t="s">
        <v>39</v>
      </c>
      <c r="X3626" t="s">
        <v>175</v>
      </c>
      <c r="Y3626" t="s">
        <v>176</v>
      </c>
    </row>
    <row r="3627" spans="1:25" hidden="1" x14ac:dyDescent="0.35">
      <c r="A3627">
        <v>6</v>
      </c>
      <c r="B3627" t="s">
        <v>10</v>
      </c>
      <c r="C3627">
        <v>6</v>
      </c>
      <c r="D3627" t="s">
        <v>50</v>
      </c>
      <c r="E3627" t="s">
        <v>171</v>
      </c>
      <c r="F3627" t="s">
        <v>13</v>
      </c>
      <c r="G3627" t="s">
        <v>172</v>
      </c>
      <c r="H3627" s="1">
        <v>0</v>
      </c>
      <c r="I3627" s="2">
        <v>43445</v>
      </c>
      <c r="J3627" t="s">
        <v>173</v>
      </c>
      <c r="K3627" t="s">
        <v>102</v>
      </c>
      <c r="L3627">
        <v>10024</v>
      </c>
      <c r="M3627">
        <v>160</v>
      </c>
      <c r="N3627" t="s">
        <v>177</v>
      </c>
      <c r="O3627">
        <v>299</v>
      </c>
      <c r="P3627">
        <v>5</v>
      </c>
      <c r="Q3627" t="s">
        <v>104</v>
      </c>
      <c r="R3627" t="s">
        <v>8304</v>
      </c>
      <c r="S3627">
        <v>298.69</v>
      </c>
      <c r="T3627">
        <v>1030</v>
      </c>
      <c r="U3627" t="s">
        <v>33</v>
      </c>
      <c r="V3627" s="2">
        <v>43451</v>
      </c>
      <c r="W3627" t="s">
        <v>39</v>
      </c>
      <c r="X3627" t="s">
        <v>175</v>
      </c>
      <c r="Y3627" t="s">
        <v>52</v>
      </c>
    </row>
    <row r="3628" spans="1:25" hidden="1" x14ac:dyDescent="0.35">
      <c r="A3628">
        <v>6</v>
      </c>
      <c r="B3628" t="s">
        <v>10</v>
      </c>
      <c r="C3628">
        <v>6</v>
      </c>
      <c r="D3628" t="s">
        <v>26</v>
      </c>
      <c r="E3628" t="s">
        <v>305</v>
      </c>
      <c r="F3628" t="s">
        <v>13</v>
      </c>
      <c r="G3628" t="s">
        <v>196</v>
      </c>
      <c r="H3628" s="1">
        <v>0</v>
      </c>
      <c r="I3628" s="2">
        <v>43360</v>
      </c>
      <c r="J3628" t="s">
        <v>6207</v>
      </c>
      <c r="K3628" t="s">
        <v>73</v>
      </c>
      <c r="L3628">
        <v>47201</v>
      </c>
      <c r="M3628">
        <v>1416</v>
      </c>
      <c r="N3628" t="s">
        <v>425</v>
      </c>
      <c r="O3628">
        <v>12</v>
      </c>
      <c r="P3628">
        <v>5</v>
      </c>
      <c r="Q3628" t="s">
        <v>75</v>
      </c>
      <c r="R3628" t="s">
        <v>8304</v>
      </c>
      <c r="S3628">
        <v>12.36</v>
      </c>
      <c r="T3628">
        <v>33</v>
      </c>
      <c r="U3628" t="s">
        <v>33</v>
      </c>
      <c r="V3628" s="2">
        <v>43366</v>
      </c>
      <c r="W3628" t="s">
        <v>39</v>
      </c>
      <c r="X3628" t="s">
        <v>167</v>
      </c>
      <c r="Y3628" t="s">
        <v>49</v>
      </c>
    </row>
    <row r="3629" spans="1:25" x14ac:dyDescent="0.35">
      <c r="A3629">
        <v>7</v>
      </c>
      <c r="B3629" t="s">
        <v>25</v>
      </c>
      <c r="C3629">
        <v>6</v>
      </c>
      <c r="D3629" t="s">
        <v>50</v>
      </c>
      <c r="E3629" t="s">
        <v>27</v>
      </c>
      <c r="F3629" t="s">
        <v>13</v>
      </c>
      <c r="G3629" t="s">
        <v>223</v>
      </c>
      <c r="H3629" s="1">
        <v>0</v>
      </c>
      <c r="I3629" s="2">
        <v>43419</v>
      </c>
      <c r="J3629" t="s">
        <v>6792</v>
      </c>
      <c r="K3629" t="s">
        <v>30</v>
      </c>
      <c r="L3629">
        <v>90008</v>
      </c>
      <c r="M3629">
        <v>913</v>
      </c>
      <c r="N3629" t="s">
        <v>1062</v>
      </c>
      <c r="O3629">
        <v>41</v>
      </c>
      <c r="P3629">
        <v>3</v>
      </c>
      <c r="Q3629" t="s">
        <v>32</v>
      </c>
      <c r="R3629" t="s">
        <v>8304</v>
      </c>
      <c r="S3629">
        <v>40.75</v>
      </c>
      <c r="T3629">
        <v>99</v>
      </c>
      <c r="U3629" t="s">
        <v>33</v>
      </c>
      <c r="V3629" s="2">
        <v>43426</v>
      </c>
      <c r="W3629" t="s">
        <v>39</v>
      </c>
      <c r="X3629" t="s">
        <v>34</v>
      </c>
      <c r="Y3629" t="s">
        <v>113</v>
      </c>
    </row>
    <row r="3630" spans="1:25" hidden="1" x14ac:dyDescent="0.35">
      <c r="A3630">
        <v>5</v>
      </c>
      <c r="B3630" t="s">
        <v>43</v>
      </c>
      <c r="C3630">
        <v>6</v>
      </c>
      <c r="D3630" t="s">
        <v>26</v>
      </c>
      <c r="E3630" t="s">
        <v>171</v>
      </c>
      <c r="F3630" t="s">
        <v>13</v>
      </c>
      <c r="G3630" t="s">
        <v>206</v>
      </c>
      <c r="H3630" s="1">
        <v>0.2</v>
      </c>
      <c r="I3630" s="2">
        <v>43361</v>
      </c>
      <c r="J3630" t="s">
        <v>207</v>
      </c>
      <c r="K3630" t="s">
        <v>102</v>
      </c>
      <c r="L3630">
        <v>10009</v>
      </c>
      <c r="M3630">
        <v>236</v>
      </c>
      <c r="N3630" t="s">
        <v>208</v>
      </c>
      <c r="O3630">
        <v>2</v>
      </c>
      <c r="P3630">
        <v>1</v>
      </c>
      <c r="Q3630" t="s">
        <v>104</v>
      </c>
      <c r="R3630" t="s">
        <v>8304</v>
      </c>
      <c r="S3630">
        <v>1.73</v>
      </c>
      <c r="T3630">
        <v>5</v>
      </c>
      <c r="U3630" t="s">
        <v>19</v>
      </c>
      <c r="V3630" s="2">
        <v>43366</v>
      </c>
      <c r="W3630" t="s">
        <v>39</v>
      </c>
      <c r="X3630" t="s">
        <v>175</v>
      </c>
      <c r="Y3630" t="s">
        <v>54</v>
      </c>
    </row>
    <row r="3631" spans="1:25" hidden="1" x14ac:dyDescent="0.35">
      <c r="A3631">
        <v>4</v>
      </c>
      <c r="B3631" t="s">
        <v>43</v>
      </c>
      <c r="C3631">
        <v>6</v>
      </c>
      <c r="D3631" t="s">
        <v>11</v>
      </c>
      <c r="E3631" t="s">
        <v>171</v>
      </c>
      <c r="F3631" t="s">
        <v>13</v>
      </c>
      <c r="G3631" t="s">
        <v>2417</v>
      </c>
      <c r="H3631" s="1">
        <v>0.2</v>
      </c>
      <c r="I3631" s="2">
        <v>43373</v>
      </c>
      <c r="J3631" t="s">
        <v>2418</v>
      </c>
      <c r="K3631" t="s">
        <v>102</v>
      </c>
      <c r="L3631">
        <v>10011</v>
      </c>
      <c r="M3631">
        <v>1228</v>
      </c>
      <c r="N3631" t="s">
        <v>8122</v>
      </c>
      <c r="O3631">
        <v>-26</v>
      </c>
      <c r="P3631">
        <v>5</v>
      </c>
      <c r="Q3631" t="s">
        <v>104</v>
      </c>
      <c r="R3631" t="s">
        <v>8304</v>
      </c>
      <c r="S3631">
        <v>-26.2</v>
      </c>
      <c r="T3631">
        <v>524</v>
      </c>
      <c r="U3631" t="s">
        <v>19</v>
      </c>
      <c r="V3631" s="2">
        <v>43377</v>
      </c>
      <c r="W3631" t="s">
        <v>39</v>
      </c>
      <c r="X3631" t="s">
        <v>175</v>
      </c>
      <c r="Y3631" t="s">
        <v>22</v>
      </c>
    </row>
    <row r="3632" spans="1:25" hidden="1" x14ac:dyDescent="0.35">
      <c r="A3632">
        <v>3</v>
      </c>
      <c r="B3632" t="s">
        <v>10</v>
      </c>
      <c r="C3632">
        <v>3</v>
      </c>
      <c r="D3632" t="s">
        <v>11</v>
      </c>
      <c r="E3632" t="s">
        <v>818</v>
      </c>
      <c r="F3632" t="s">
        <v>13</v>
      </c>
      <c r="G3632" t="s">
        <v>418</v>
      </c>
      <c r="H3632" s="1">
        <v>0.2</v>
      </c>
      <c r="I3632" s="2">
        <v>43345</v>
      </c>
      <c r="J3632" t="s">
        <v>2094</v>
      </c>
      <c r="K3632" t="s">
        <v>30</v>
      </c>
      <c r="L3632">
        <v>98198</v>
      </c>
      <c r="M3632">
        <v>762</v>
      </c>
      <c r="N3632" t="s">
        <v>170</v>
      </c>
      <c r="O3632">
        <v>-3</v>
      </c>
      <c r="P3632">
        <v>3</v>
      </c>
      <c r="Q3632" t="s">
        <v>32</v>
      </c>
      <c r="R3632" t="s">
        <v>8304</v>
      </c>
      <c r="S3632">
        <v>-2.7</v>
      </c>
      <c r="T3632">
        <v>216</v>
      </c>
      <c r="U3632" t="s">
        <v>19</v>
      </c>
      <c r="V3632" s="2">
        <v>43348</v>
      </c>
      <c r="W3632" t="s">
        <v>20</v>
      </c>
      <c r="X3632" t="s">
        <v>69</v>
      </c>
      <c r="Y3632" t="s">
        <v>24</v>
      </c>
    </row>
    <row r="3633" spans="1:25" hidden="1" x14ac:dyDescent="0.35">
      <c r="A3633">
        <v>3</v>
      </c>
      <c r="B3633" t="s">
        <v>10</v>
      </c>
      <c r="C3633">
        <v>3</v>
      </c>
      <c r="D3633" t="s">
        <v>26</v>
      </c>
      <c r="E3633" t="s">
        <v>818</v>
      </c>
      <c r="F3633" t="s">
        <v>13</v>
      </c>
      <c r="G3633" t="s">
        <v>418</v>
      </c>
      <c r="H3633" s="1">
        <v>0</v>
      </c>
      <c r="I3633" s="2">
        <v>43345</v>
      </c>
      <c r="J3633" t="s">
        <v>2094</v>
      </c>
      <c r="K3633" t="s">
        <v>30</v>
      </c>
      <c r="L3633">
        <v>98198</v>
      </c>
      <c r="M3633">
        <v>929</v>
      </c>
      <c r="N3633" t="s">
        <v>8233</v>
      </c>
      <c r="O3633">
        <v>31</v>
      </c>
      <c r="P3633">
        <v>3</v>
      </c>
      <c r="Q3633" t="s">
        <v>32</v>
      </c>
      <c r="R3633" t="s">
        <v>8304</v>
      </c>
      <c r="S3633">
        <v>30.99</v>
      </c>
      <c r="T3633">
        <v>66</v>
      </c>
      <c r="U3633" t="s">
        <v>19</v>
      </c>
      <c r="V3633" s="2">
        <v>43348</v>
      </c>
      <c r="W3633" t="s">
        <v>20</v>
      </c>
      <c r="X3633" t="s">
        <v>69</v>
      </c>
      <c r="Y3633" t="s">
        <v>119</v>
      </c>
    </row>
    <row r="3634" spans="1:25" hidden="1" x14ac:dyDescent="0.35">
      <c r="A3634">
        <v>0</v>
      </c>
      <c r="B3634" t="s">
        <v>10</v>
      </c>
      <c r="C3634">
        <v>0</v>
      </c>
      <c r="D3634" t="s">
        <v>26</v>
      </c>
      <c r="E3634" t="s">
        <v>1822</v>
      </c>
      <c r="F3634" t="s">
        <v>13</v>
      </c>
      <c r="G3634" t="s">
        <v>1792</v>
      </c>
      <c r="H3634" s="1">
        <v>0.7</v>
      </c>
      <c r="I3634" s="2">
        <v>43167</v>
      </c>
      <c r="J3634" t="s">
        <v>3314</v>
      </c>
      <c r="K3634" t="s">
        <v>30</v>
      </c>
      <c r="L3634">
        <v>85301</v>
      </c>
      <c r="M3634">
        <v>711</v>
      </c>
      <c r="N3634" t="s">
        <v>3170</v>
      </c>
      <c r="O3634">
        <v>-7</v>
      </c>
      <c r="P3634">
        <v>3</v>
      </c>
      <c r="Q3634" t="s">
        <v>32</v>
      </c>
      <c r="R3634" t="s">
        <v>8304</v>
      </c>
      <c r="S3634">
        <v>-7.11</v>
      </c>
      <c r="T3634">
        <v>10</v>
      </c>
      <c r="U3634" t="s">
        <v>19</v>
      </c>
      <c r="V3634" s="2">
        <v>43167</v>
      </c>
      <c r="W3634" t="s">
        <v>773</v>
      </c>
      <c r="X3634" t="s">
        <v>199</v>
      </c>
      <c r="Y3634" t="s">
        <v>54</v>
      </c>
    </row>
    <row r="3635" spans="1:25" hidden="1" x14ac:dyDescent="0.35">
      <c r="A3635">
        <v>3</v>
      </c>
      <c r="B3635" t="s">
        <v>25</v>
      </c>
      <c r="C3635">
        <v>1</v>
      </c>
      <c r="D3635" t="s">
        <v>26</v>
      </c>
      <c r="E3635" t="s">
        <v>372</v>
      </c>
      <c r="F3635" t="s">
        <v>13</v>
      </c>
      <c r="G3635" t="s">
        <v>844</v>
      </c>
      <c r="H3635" s="1">
        <v>0.2</v>
      </c>
      <c r="I3635" s="2">
        <v>43393</v>
      </c>
      <c r="J3635" t="s">
        <v>1042</v>
      </c>
      <c r="K3635" t="s">
        <v>102</v>
      </c>
      <c r="L3635">
        <v>43055</v>
      </c>
      <c r="M3635">
        <v>1312</v>
      </c>
      <c r="N3635" t="s">
        <v>229</v>
      </c>
      <c r="O3635">
        <v>1</v>
      </c>
      <c r="P3635">
        <v>3</v>
      </c>
      <c r="Q3635" t="s">
        <v>104</v>
      </c>
      <c r="R3635" t="s">
        <v>8304</v>
      </c>
      <c r="S3635">
        <v>0.72</v>
      </c>
      <c r="T3635">
        <v>7</v>
      </c>
      <c r="U3635" t="s">
        <v>19</v>
      </c>
      <c r="V3635" s="2">
        <v>43396</v>
      </c>
      <c r="W3635" t="s">
        <v>130</v>
      </c>
      <c r="X3635" t="s">
        <v>309</v>
      </c>
      <c r="Y3635" t="s">
        <v>49</v>
      </c>
    </row>
    <row r="3636" spans="1:25" hidden="1" x14ac:dyDescent="0.35">
      <c r="A3636">
        <v>2</v>
      </c>
      <c r="B3636" t="s">
        <v>43</v>
      </c>
      <c r="C3636">
        <v>3</v>
      </c>
      <c r="D3636" t="s">
        <v>11</v>
      </c>
      <c r="E3636" t="s">
        <v>2112</v>
      </c>
      <c r="F3636" t="s">
        <v>13</v>
      </c>
      <c r="G3636" t="s">
        <v>2113</v>
      </c>
      <c r="H3636" s="1">
        <v>0.7</v>
      </c>
      <c r="I3636" s="2">
        <v>43178</v>
      </c>
      <c r="J3636" t="s">
        <v>2114</v>
      </c>
      <c r="K3636" t="s">
        <v>30</v>
      </c>
      <c r="L3636">
        <v>80122</v>
      </c>
      <c r="M3636">
        <v>167</v>
      </c>
      <c r="N3636" t="s">
        <v>2115</v>
      </c>
      <c r="O3636">
        <v>-99</v>
      </c>
      <c r="P3636">
        <v>1</v>
      </c>
      <c r="Q3636" t="s">
        <v>32</v>
      </c>
      <c r="R3636" t="s">
        <v>8304</v>
      </c>
      <c r="S3636">
        <v>-98.8</v>
      </c>
      <c r="T3636">
        <v>72</v>
      </c>
      <c r="U3636" t="s">
        <v>19</v>
      </c>
      <c r="V3636" s="2">
        <v>43180</v>
      </c>
      <c r="W3636" t="s">
        <v>20</v>
      </c>
      <c r="X3636" t="s">
        <v>285</v>
      </c>
      <c r="Y3636" t="s">
        <v>22</v>
      </c>
    </row>
    <row r="3637" spans="1:25" hidden="1" x14ac:dyDescent="0.35">
      <c r="A3637">
        <v>6</v>
      </c>
      <c r="B3637" t="s">
        <v>10</v>
      </c>
      <c r="C3637">
        <v>6</v>
      </c>
      <c r="D3637" t="s">
        <v>26</v>
      </c>
      <c r="E3637" t="s">
        <v>106</v>
      </c>
      <c r="F3637" t="s">
        <v>13</v>
      </c>
      <c r="G3637" t="s">
        <v>414</v>
      </c>
      <c r="H3637" s="1">
        <v>0</v>
      </c>
      <c r="I3637" s="2">
        <v>43288</v>
      </c>
      <c r="J3637" t="s">
        <v>4471</v>
      </c>
      <c r="K3637" t="s">
        <v>30</v>
      </c>
      <c r="L3637">
        <v>84057</v>
      </c>
      <c r="M3637">
        <v>359</v>
      </c>
      <c r="N3637" t="s">
        <v>3927</v>
      </c>
      <c r="O3637">
        <v>13</v>
      </c>
      <c r="P3637">
        <v>2</v>
      </c>
      <c r="Q3637" t="s">
        <v>32</v>
      </c>
      <c r="R3637" t="s">
        <v>8304</v>
      </c>
      <c r="S3637">
        <v>12.87</v>
      </c>
      <c r="T3637">
        <v>46</v>
      </c>
      <c r="U3637" t="s">
        <v>19</v>
      </c>
      <c r="V3637" s="2">
        <v>43294</v>
      </c>
      <c r="W3637" t="s">
        <v>39</v>
      </c>
      <c r="X3637" t="s">
        <v>87</v>
      </c>
      <c r="Y3637" t="s">
        <v>49</v>
      </c>
    </row>
    <row r="3638" spans="1:25" hidden="1" x14ac:dyDescent="0.35">
      <c r="A3638">
        <v>6</v>
      </c>
      <c r="B3638" t="s">
        <v>10</v>
      </c>
      <c r="C3638">
        <v>6</v>
      </c>
      <c r="D3638" t="s">
        <v>26</v>
      </c>
      <c r="E3638" t="s">
        <v>106</v>
      </c>
      <c r="F3638" t="s">
        <v>13</v>
      </c>
      <c r="G3638" t="s">
        <v>414</v>
      </c>
      <c r="H3638" s="1">
        <v>0</v>
      </c>
      <c r="I3638" s="2">
        <v>43288</v>
      </c>
      <c r="J3638" t="s">
        <v>4471</v>
      </c>
      <c r="K3638" t="s">
        <v>30</v>
      </c>
      <c r="L3638">
        <v>84057</v>
      </c>
      <c r="M3638">
        <v>1831</v>
      </c>
      <c r="N3638" t="s">
        <v>1131</v>
      </c>
      <c r="O3638">
        <v>6</v>
      </c>
      <c r="P3638">
        <v>2</v>
      </c>
      <c r="Q3638" t="s">
        <v>32</v>
      </c>
      <c r="R3638" t="s">
        <v>8304</v>
      </c>
      <c r="S3638">
        <v>6.22</v>
      </c>
      <c r="T3638">
        <v>13</v>
      </c>
      <c r="U3638" t="s">
        <v>19</v>
      </c>
      <c r="V3638" s="2">
        <v>43294</v>
      </c>
      <c r="W3638" t="s">
        <v>39</v>
      </c>
      <c r="X3638" t="s">
        <v>87</v>
      </c>
      <c r="Y3638" t="s">
        <v>64</v>
      </c>
    </row>
    <row r="3639" spans="1:25" x14ac:dyDescent="0.35">
      <c r="A3639">
        <v>3</v>
      </c>
      <c r="B3639" t="s">
        <v>10</v>
      </c>
      <c r="C3639">
        <v>3</v>
      </c>
      <c r="D3639" t="s">
        <v>26</v>
      </c>
      <c r="E3639" t="s">
        <v>88</v>
      </c>
      <c r="F3639" t="s">
        <v>13</v>
      </c>
      <c r="G3639" t="s">
        <v>1118</v>
      </c>
      <c r="H3639" s="1">
        <v>0</v>
      </c>
      <c r="I3639" s="2">
        <v>43150</v>
      </c>
      <c r="J3639" t="s">
        <v>3633</v>
      </c>
      <c r="K3639" t="s">
        <v>30</v>
      </c>
      <c r="L3639">
        <v>94109</v>
      </c>
      <c r="M3639">
        <v>1670</v>
      </c>
      <c r="N3639" t="s">
        <v>351</v>
      </c>
      <c r="O3639">
        <v>33</v>
      </c>
      <c r="P3639">
        <v>2</v>
      </c>
      <c r="Q3639" t="s">
        <v>32</v>
      </c>
      <c r="R3639" t="s">
        <v>8304</v>
      </c>
      <c r="S3639">
        <v>33.31</v>
      </c>
      <c r="T3639">
        <v>71</v>
      </c>
      <c r="U3639" t="s">
        <v>19</v>
      </c>
      <c r="V3639" s="2">
        <v>43153</v>
      </c>
      <c r="W3639" t="s">
        <v>20</v>
      </c>
      <c r="X3639" t="s">
        <v>34</v>
      </c>
      <c r="Y3639" t="s">
        <v>64</v>
      </c>
    </row>
    <row r="3640" spans="1:25" hidden="1" x14ac:dyDescent="0.35">
      <c r="A3640">
        <v>0</v>
      </c>
      <c r="B3640" t="s">
        <v>10</v>
      </c>
      <c r="C3640">
        <v>0</v>
      </c>
      <c r="D3640" t="s">
        <v>26</v>
      </c>
      <c r="E3640" t="s">
        <v>1296</v>
      </c>
      <c r="F3640" t="s">
        <v>13</v>
      </c>
      <c r="G3640" t="s">
        <v>301</v>
      </c>
      <c r="H3640" s="1">
        <v>0.2</v>
      </c>
      <c r="I3640" s="2">
        <v>43228</v>
      </c>
      <c r="J3640" t="s">
        <v>3234</v>
      </c>
      <c r="K3640" t="s">
        <v>102</v>
      </c>
      <c r="L3640">
        <v>44105</v>
      </c>
      <c r="M3640">
        <v>1689</v>
      </c>
      <c r="N3640" t="s">
        <v>1112</v>
      </c>
      <c r="O3640">
        <v>4</v>
      </c>
      <c r="P3640">
        <v>2</v>
      </c>
      <c r="Q3640" t="s">
        <v>104</v>
      </c>
      <c r="R3640" t="s">
        <v>8304</v>
      </c>
      <c r="S3640">
        <v>3.74</v>
      </c>
      <c r="T3640">
        <v>11</v>
      </c>
      <c r="U3640" t="s">
        <v>19</v>
      </c>
      <c r="V3640" s="2">
        <v>43228</v>
      </c>
      <c r="W3640" t="s">
        <v>773</v>
      </c>
      <c r="X3640" t="s">
        <v>309</v>
      </c>
      <c r="Y3640" t="s">
        <v>64</v>
      </c>
    </row>
    <row r="3641" spans="1:25" hidden="1" x14ac:dyDescent="0.35">
      <c r="A3641">
        <v>0</v>
      </c>
      <c r="B3641" t="s">
        <v>10</v>
      </c>
      <c r="C3641">
        <v>0</v>
      </c>
      <c r="D3641" t="s">
        <v>26</v>
      </c>
      <c r="E3641" t="s">
        <v>1296</v>
      </c>
      <c r="F3641" t="s">
        <v>13</v>
      </c>
      <c r="G3641" t="s">
        <v>301</v>
      </c>
      <c r="H3641" s="1">
        <v>0.2</v>
      </c>
      <c r="I3641" s="2">
        <v>43228</v>
      </c>
      <c r="J3641" t="s">
        <v>3234</v>
      </c>
      <c r="K3641" t="s">
        <v>102</v>
      </c>
      <c r="L3641">
        <v>44105</v>
      </c>
      <c r="M3641">
        <v>1827</v>
      </c>
      <c r="N3641" t="s">
        <v>1149</v>
      </c>
      <c r="O3641">
        <v>4</v>
      </c>
      <c r="P3641">
        <v>2</v>
      </c>
      <c r="Q3641" t="s">
        <v>104</v>
      </c>
      <c r="R3641" t="s">
        <v>8304</v>
      </c>
      <c r="S3641">
        <v>3.63</v>
      </c>
      <c r="T3641">
        <v>10</v>
      </c>
      <c r="U3641" t="s">
        <v>19</v>
      </c>
      <c r="V3641" s="2">
        <v>43228</v>
      </c>
      <c r="W3641" t="s">
        <v>773</v>
      </c>
      <c r="X3641" t="s">
        <v>309</v>
      </c>
      <c r="Y3641" t="s">
        <v>64</v>
      </c>
    </row>
    <row r="3642" spans="1:25" hidden="1" x14ac:dyDescent="0.35">
      <c r="A3642">
        <v>0</v>
      </c>
      <c r="B3642" t="s">
        <v>10</v>
      </c>
      <c r="C3642">
        <v>0</v>
      </c>
      <c r="D3642" t="s">
        <v>26</v>
      </c>
      <c r="E3642" t="s">
        <v>1296</v>
      </c>
      <c r="F3642" t="s">
        <v>13</v>
      </c>
      <c r="G3642" t="s">
        <v>301</v>
      </c>
      <c r="H3642" s="1">
        <v>0.2</v>
      </c>
      <c r="I3642" s="2">
        <v>43228</v>
      </c>
      <c r="J3642" t="s">
        <v>3234</v>
      </c>
      <c r="K3642" t="s">
        <v>102</v>
      </c>
      <c r="L3642">
        <v>44105</v>
      </c>
      <c r="M3642">
        <v>790</v>
      </c>
      <c r="N3642" t="s">
        <v>3236</v>
      </c>
      <c r="O3642">
        <v>2</v>
      </c>
      <c r="P3642">
        <v>2</v>
      </c>
      <c r="Q3642" t="s">
        <v>104</v>
      </c>
      <c r="R3642" t="s">
        <v>8304</v>
      </c>
      <c r="S3642">
        <v>1.57</v>
      </c>
      <c r="T3642">
        <v>25</v>
      </c>
      <c r="U3642" t="s">
        <v>19</v>
      </c>
      <c r="V3642" s="2">
        <v>43228</v>
      </c>
      <c r="W3642" t="s">
        <v>773</v>
      </c>
      <c r="X3642" t="s">
        <v>309</v>
      </c>
      <c r="Y3642" t="s">
        <v>42</v>
      </c>
    </row>
    <row r="3643" spans="1:25" hidden="1" x14ac:dyDescent="0.35">
      <c r="A3643">
        <v>0</v>
      </c>
      <c r="B3643" t="s">
        <v>10</v>
      </c>
      <c r="C3643">
        <v>0</v>
      </c>
      <c r="D3643" t="s">
        <v>26</v>
      </c>
      <c r="E3643" t="s">
        <v>1296</v>
      </c>
      <c r="F3643" t="s">
        <v>13</v>
      </c>
      <c r="G3643" t="s">
        <v>301</v>
      </c>
      <c r="H3643" s="1">
        <v>0.2</v>
      </c>
      <c r="I3643" s="2">
        <v>43228</v>
      </c>
      <c r="J3643" t="s">
        <v>3234</v>
      </c>
      <c r="K3643" t="s">
        <v>102</v>
      </c>
      <c r="L3643">
        <v>44105</v>
      </c>
      <c r="M3643">
        <v>1461</v>
      </c>
      <c r="N3643" t="s">
        <v>3240</v>
      </c>
      <c r="O3643">
        <v>88</v>
      </c>
      <c r="P3643">
        <v>3</v>
      </c>
      <c r="Q3643" t="s">
        <v>104</v>
      </c>
      <c r="R3643" t="s">
        <v>8304</v>
      </c>
      <c r="S3643">
        <v>88.03</v>
      </c>
      <c r="T3643">
        <v>1006</v>
      </c>
      <c r="U3643" t="s">
        <v>19</v>
      </c>
      <c r="V3643" s="2">
        <v>43228</v>
      </c>
      <c r="W3643" t="s">
        <v>773</v>
      </c>
      <c r="X3643" t="s">
        <v>309</v>
      </c>
      <c r="Y3643" t="s">
        <v>42</v>
      </c>
    </row>
    <row r="3644" spans="1:25" hidden="1" x14ac:dyDescent="0.35">
      <c r="A3644">
        <v>0</v>
      </c>
      <c r="B3644" t="s">
        <v>10</v>
      </c>
      <c r="C3644">
        <v>0</v>
      </c>
      <c r="D3644" t="s">
        <v>50</v>
      </c>
      <c r="E3644" t="s">
        <v>1296</v>
      </c>
      <c r="F3644" t="s">
        <v>13</v>
      </c>
      <c r="G3644" t="s">
        <v>301</v>
      </c>
      <c r="H3644" s="1">
        <v>0.2</v>
      </c>
      <c r="I3644" s="2">
        <v>43228</v>
      </c>
      <c r="J3644" t="s">
        <v>3234</v>
      </c>
      <c r="K3644" t="s">
        <v>102</v>
      </c>
      <c r="L3644">
        <v>44105</v>
      </c>
      <c r="M3644">
        <v>1406</v>
      </c>
      <c r="N3644" t="s">
        <v>1106</v>
      </c>
      <c r="O3644">
        <v>7</v>
      </c>
      <c r="P3644">
        <v>2</v>
      </c>
      <c r="Q3644" t="s">
        <v>104</v>
      </c>
      <c r="R3644" t="s">
        <v>8304</v>
      </c>
      <c r="S3644">
        <v>7.26</v>
      </c>
      <c r="T3644">
        <v>58</v>
      </c>
      <c r="U3644" t="s">
        <v>19</v>
      </c>
      <c r="V3644" s="2">
        <v>43228</v>
      </c>
      <c r="W3644" t="s">
        <v>773</v>
      </c>
      <c r="X3644" t="s">
        <v>309</v>
      </c>
      <c r="Y3644" t="s">
        <v>113</v>
      </c>
    </row>
    <row r="3645" spans="1:25" hidden="1" x14ac:dyDescent="0.35">
      <c r="A3645">
        <v>4</v>
      </c>
      <c r="B3645" t="s">
        <v>43</v>
      </c>
      <c r="C3645">
        <v>6</v>
      </c>
      <c r="D3645" t="s">
        <v>50</v>
      </c>
      <c r="E3645" t="s">
        <v>305</v>
      </c>
      <c r="F3645" t="s">
        <v>13</v>
      </c>
      <c r="G3645" t="s">
        <v>5469</v>
      </c>
      <c r="H3645" s="1">
        <v>0</v>
      </c>
      <c r="I3645" s="2">
        <v>43117</v>
      </c>
      <c r="J3645" t="s">
        <v>6778</v>
      </c>
      <c r="K3645" t="s">
        <v>16</v>
      </c>
      <c r="L3645">
        <v>31907</v>
      </c>
      <c r="M3645">
        <v>667</v>
      </c>
      <c r="N3645" t="s">
        <v>1275</v>
      </c>
      <c r="O3645">
        <v>32</v>
      </c>
      <c r="P3645">
        <v>4</v>
      </c>
      <c r="Q3645" t="s">
        <v>18</v>
      </c>
      <c r="R3645" t="s">
        <v>8304</v>
      </c>
      <c r="S3645">
        <v>31.6</v>
      </c>
      <c r="T3645">
        <v>316</v>
      </c>
      <c r="U3645" t="s">
        <v>33</v>
      </c>
      <c r="V3645" s="2">
        <v>43121</v>
      </c>
      <c r="W3645" t="s">
        <v>39</v>
      </c>
      <c r="X3645" t="s">
        <v>761</v>
      </c>
      <c r="Y3645" t="s">
        <v>113</v>
      </c>
    </row>
    <row r="3646" spans="1:25" hidden="1" x14ac:dyDescent="0.35">
      <c r="A3646">
        <v>2</v>
      </c>
      <c r="B3646" t="s">
        <v>43</v>
      </c>
      <c r="C3646">
        <v>3</v>
      </c>
      <c r="D3646" t="s">
        <v>26</v>
      </c>
      <c r="E3646" t="s">
        <v>6175</v>
      </c>
      <c r="F3646" t="s">
        <v>13</v>
      </c>
      <c r="G3646" t="s">
        <v>5508</v>
      </c>
      <c r="H3646" s="1">
        <v>0.2</v>
      </c>
      <c r="I3646" s="2">
        <v>43372</v>
      </c>
      <c r="J3646" t="s">
        <v>6176</v>
      </c>
      <c r="K3646" t="s">
        <v>30</v>
      </c>
      <c r="L3646">
        <v>85364</v>
      </c>
      <c r="M3646">
        <v>1169</v>
      </c>
      <c r="N3646" t="s">
        <v>2889</v>
      </c>
      <c r="O3646">
        <v>1</v>
      </c>
      <c r="P3646">
        <v>4</v>
      </c>
      <c r="Q3646" t="s">
        <v>32</v>
      </c>
      <c r="R3646" t="s">
        <v>8304</v>
      </c>
      <c r="S3646">
        <v>1.18</v>
      </c>
      <c r="T3646">
        <v>10</v>
      </c>
      <c r="U3646" t="s">
        <v>33</v>
      </c>
      <c r="V3646" s="2">
        <v>43374</v>
      </c>
      <c r="W3646" t="s">
        <v>20</v>
      </c>
      <c r="X3646" t="s">
        <v>199</v>
      </c>
      <c r="Y3646" t="s">
        <v>49</v>
      </c>
    </row>
    <row r="3647" spans="1:25" x14ac:dyDescent="0.35">
      <c r="A3647">
        <v>3</v>
      </c>
      <c r="B3647" t="s">
        <v>25</v>
      </c>
      <c r="C3647">
        <v>1</v>
      </c>
      <c r="D3647" t="s">
        <v>26</v>
      </c>
      <c r="E3647" t="s">
        <v>572</v>
      </c>
      <c r="F3647" t="s">
        <v>13</v>
      </c>
      <c r="G3647" t="s">
        <v>28</v>
      </c>
      <c r="H3647" s="1">
        <v>0</v>
      </c>
      <c r="I3647" s="2">
        <v>43366</v>
      </c>
      <c r="J3647" t="s">
        <v>5944</v>
      </c>
      <c r="K3647" t="s">
        <v>30</v>
      </c>
      <c r="L3647">
        <v>92037</v>
      </c>
      <c r="M3647">
        <v>1292</v>
      </c>
      <c r="N3647" t="s">
        <v>118</v>
      </c>
      <c r="O3647">
        <v>2</v>
      </c>
      <c r="P3647">
        <v>2</v>
      </c>
      <c r="Q3647" t="s">
        <v>32</v>
      </c>
      <c r="R3647" t="s">
        <v>8304</v>
      </c>
      <c r="S3647">
        <v>1.92</v>
      </c>
      <c r="T3647">
        <v>4</v>
      </c>
      <c r="U3647" t="s">
        <v>33</v>
      </c>
      <c r="V3647" s="2">
        <v>43369</v>
      </c>
      <c r="W3647" t="s">
        <v>130</v>
      </c>
      <c r="X3647" t="s">
        <v>34</v>
      </c>
      <c r="Y3647" t="s">
        <v>119</v>
      </c>
    </row>
    <row r="3648" spans="1:25" x14ac:dyDescent="0.35">
      <c r="A3648">
        <v>3</v>
      </c>
      <c r="B3648" t="s">
        <v>25</v>
      </c>
      <c r="C3648">
        <v>1</v>
      </c>
      <c r="D3648" t="s">
        <v>26</v>
      </c>
      <c r="E3648" t="s">
        <v>572</v>
      </c>
      <c r="F3648" t="s">
        <v>13</v>
      </c>
      <c r="G3648" t="s">
        <v>28</v>
      </c>
      <c r="H3648" s="1">
        <v>0</v>
      </c>
      <c r="I3648" s="2">
        <v>43366</v>
      </c>
      <c r="J3648" t="s">
        <v>5944</v>
      </c>
      <c r="K3648" t="s">
        <v>30</v>
      </c>
      <c r="L3648">
        <v>92037</v>
      </c>
      <c r="M3648">
        <v>220</v>
      </c>
      <c r="N3648" t="s">
        <v>436</v>
      </c>
      <c r="O3648">
        <v>9</v>
      </c>
      <c r="P3648">
        <v>3</v>
      </c>
      <c r="Q3648" t="s">
        <v>32</v>
      </c>
      <c r="R3648" t="s">
        <v>8304</v>
      </c>
      <c r="S3648">
        <v>8.69</v>
      </c>
      <c r="T3648">
        <v>19</v>
      </c>
      <c r="U3648" t="s">
        <v>33</v>
      </c>
      <c r="V3648" s="2">
        <v>43369</v>
      </c>
      <c r="W3648" t="s">
        <v>130</v>
      </c>
      <c r="X3648" t="s">
        <v>34</v>
      </c>
      <c r="Y3648" t="s">
        <v>35</v>
      </c>
    </row>
    <row r="3649" spans="1:25" hidden="1" x14ac:dyDescent="0.35">
      <c r="A3649">
        <v>0</v>
      </c>
      <c r="B3649" t="s">
        <v>10</v>
      </c>
      <c r="C3649">
        <v>0</v>
      </c>
      <c r="D3649" t="s">
        <v>26</v>
      </c>
      <c r="E3649" t="s">
        <v>201</v>
      </c>
      <c r="F3649" t="s">
        <v>13</v>
      </c>
      <c r="G3649" t="s">
        <v>1220</v>
      </c>
      <c r="H3649" s="1">
        <v>0</v>
      </c>
      <c r="I3649" s="2">
        <v>43138</v>
      </c>
      <c r="J3649" t="s">
        <v>3256</v>
      </c>
      <c r="K3649" t="s">
        <v>16</v>
      </c>
      <c r="L3649">
        <v>22153</v>
      </c>
      <c r="M3649">
        <v>1264</v>
      </c>
      <c r="N3649" t="s">
        <v>2820</v>
      </c>
      <c r="O3649">
        <v>4</v>
      </c>
      <c r="P3649">
        <v>3</v>
      </c>
      <c r="Q3649" t="s">
        <v>18</v>
      </c>
      <c r="R3649" t="s">
        <v>8304</v>
      </c>
      <c r="S3649">
        <v>3.6</v>
      </c>
      <c r="T3649">
        <v>8</v>
      </c>
      <c r="U3649" t="s">
        <v>19</v>
      </c>
      <c r="V3649" s="2">
        <v>43138</v>
      </c>
      <c r="W3649" t="s">
        <v>773</v>
      </c>
      <c r="X3649" t="s">
        <v>205</v>
      </c>
      <c r="Y3649" t="s">
        <v>35</v>
      </c>
    </row>
    <row r="3650" spans="1:25" hidden="1" x14ac:dyDescent="0.35">
      <c r="A3650">
        <v>0</v>
      </c>
      <c r="B3650" t="s">
        <v>10</v>
      </c>
      <c r="C3650">
        <v>0</v>
      </c>
      <c r="D3650" t="s">
        <v>50</v>
      </c>
      <c r="E3650" t="s">
        <v>201</v>
      </c>
      <c r="F3650" t="s">
        <v>13</v>
      </c>
      <c r="G3650" t="s">
        <v>1220</v>
      </c>
      <c r="H3650" s="1">
        <v>0</v>
      </c>
      <c r="I3650" s="2">
        <v>43138</v>
      </c>
      <c r="J3650" t="s">
        <v>3256</v>
      </c>
      <c r="K3650" t="s">
        <v>16</v>
      </c>
      <c r="L3650">
        <v>22153</v>
      </c>
      <c r="M3650">
        <v>1090</v>
      </c>
      <c r="N3650" t="s">
        <v>4830</v>
      </c>
      <c r="O3650">
        <v>21</v>
      </c>
      <c r="P3650">
        <v>4</v>
      </c>
      <c r="Q3650" t="s">
        <v>18</v>
      </c>
      <c r="R3650" t="s">
        <v>8304</v>
      </c>
      <c r="S3650">
        <v>21</v>
      </c>
      <c r="T3650">
        <v>100</v>
      </c>
      <c r="U3650" t="s">
        <v>19</v>
      </c>
      <c r="V3650" s="2">
        <v>43138</v>
      </c>
      <c r="W3650" t="s">
        <v>773</v>
      </c>
      <c r="X3650" t="s">
        <v>205</v>
      </c>
      <c r="Y3650" t="s">
        <v>113</v>
      </c>
    </row>
    <row r="3651" spans="1:25" hidden="1" x14ac:dyDescent="0.35">
      <c r="A3651">
        <v>6</v>
      </c>
      <c r="B3651" t="s">
        <v>10</v>
      </c>
      <c r="C3651">
        <v>6</v>
      </c>
      <c r="D3651" t="s">
        <v>26</v>
      </c>
      <c r="E3651" t="s">
        <v>1485</v>
      </c>
      <c r="F3651" t="s">
        <v>13</v>
      </c>
      <c r="G3651" t="s">
        <v>1916</v>
      </c>
      <c r="H3651" s="1">
        <v>0.2</v>
      </c>
      <c r="I3651" s="2">
        <v>43430</v>
      </c>
      <c r="J3651" t="s">
        <v>3898</v>
      </c>
      <c r="K3651" t="s">
        <v>73</v>
      </c>
      <c r="L3651">
        <v>79907</v>
      </c>
      <c r="M3651">
        <v>525</v>
      </c>
      <c r="N3651" t="s">
        <v>3515</v>
      </c>
      <c r="O3651">
        <v>4</v>
      </c>
      <c r="P3651">
        <v>4</v>
      </c>
      <c r="Q3651" t="s">
        <v>75</v>
      </c>
      <c r="R3651" t="s">
        <v>8304</v>
      </c>
      <c r="S3651">
        <v>4.24</v>
      </c>
      <c r="T3651">
        <v>18</v>
      </c>
      <c r="U3651" t="s">
        <v>19</v>
      </c>
      <c r="V3651" s="2">
        <v>43436</v>
      </c>
      <c r="W3651" t="s">
        <v>39</v>
      </c>
      <c r="X3651" t="s">
        <v>77</v>
      </c>
      <c r="Y3651" t="s">
        <v>49</v>
      </c>
    </row>
    <row r="3652" spans="1:25" hidden="1" x14ac:dyDescent="0.35">
      <c r="A3652">
        <v>4</v>
      </c>
      <c r="B3652" t="s">
        <v>43</v>
      </c>
      <c r="C3652">
        <v>6</v>
      </c>
      <c r="D3652" t="s">
        <v>11</v>
      </c>
      <c r="E3652" t="s">
        <v>287</v>
      </c>
      <c r="F3652" t="s">
        <v>13</v>
      </c>
      <c r="G3652" t="s">
        <v>2376</v>
      </c>
      <c r="H3652" s="1">
        <v>0.4</v>
      </c>
      <c r="I3652" s="2">
        <v>43345</v>
      </c>
      <c r="J3652" t="s">
        <v>7836</v>
      </c>
      <c r="K3652" t="s">
        <v>16</v>
      </c>
      <c r="L3652">
        <v>28205</v>
      </c>
      <c r="M3652">
        <v>848</v>
      </c>
      <c r="N3652" t="s">
        <v>315</v>
      </c>
      <c r="O3652">
        <v>-150</v>
      </c>
      <c r="P3652">
        <v>3</v>
      </c>
      <c r="Q3652" t="s">
        <v>18</v>
      </c>
      <c r="R3652" t="s">
        <v>92</v>
      </c>
      <c r="S3652">
        <v>-149.63</v>
      </c>
      <c r="T3652">
        <v>473</v>
      </c>
      <c r="U3652" t="s">
        <v>19</v>
      </c>
      <c r="V3652" s="2">
        <v>43349</v>
      </c>
      <c r="W3652" t="s">
        <v>39</v>
      </c>
      <c r="X3652" t="s">
        <v>63</v>
      </c>
      <c r="Y3652" t="s">
        <v>41</v>
      </c>
    </row>
    <row r="3653" spans="1:25" hidden="1" x14ac:dyDescent="0.35">
      <c r="A3653">
        <v>4</v>
      </c>
      <c r="B3653" t="s">
        <v>43</v>
      </c>
      <c r="C3653">
        <v>6</v>
      </c>
      <c r="D3653" t="s">
        <v>26</v>
      </c>
      <c r="E3653" t="s">
        <v>287</v>
      </c>
      <c r="F3653" t="s">
        <v>13</v>
      </c>
      <c r="G3653" t="s">
        <v>2376</v>
      </c>
      <c r="H3653" s="1">
        <v>0.2</v>
      </c>
      <c r="I3653" s="2">
        <v>43345</v>
      </c>
      <c r="J3653" t="s">
        <v>7836</v>
      </c>
      <c r="K3653" t="s">
        <v>16</v>
      </c>
      <c r="L3653">
        <v>28205</v>
      </c>
      <c r="M3653">
        <v>1848</v>
      </c>
      <c r="N3653" t="s">
        <v>1126</v>
      </c>
      <c r="O3653">
        <v>3</v>
      </c>
      <c r="P3653">
        <v>4</v>
      </c>
      <c r="Q3653" t="s">
        <v>18</v>
      </c>
      <c r="R3653" t="s">
        <v>92</v>
      </c>
      <c r="S3653">
        <v>3.4</v>
      </c>
      <c r="T3653">
        <v>19</v>
      </c>
      <c r="U3653" t="s">
        <v>19</v>
      </c>
      <c r="V3653" s="2">
        <v>43349</v>
      </c>
      <c r="W3653" t="s">
        <v>39</v>
      </c>
      <c r="X3653" t="s">
        <v>63</v>
      </c>
      <c r="Y3653" t="s">
        <v>49</v>
      </c>
    </row>
    <row r="3654" spans="1:25" hidden="1" x14ac:dyDescent="0.35">
      <c r="A3654">
        <v>4</v>
      </c>
      <c r="B3654" t="s">
        <v>43</v>
      </c>
      <c r="C3654">
        <v>6</v>
      </c>
      <c r="D3654" t="s">
        <v>26</v>
      </c>
      <c r="E3654" t="s">
        <v>287</v>
      </c>
      <c r="F3654" t="s">
        <v>13</v>
      </c>
      <c r="G3654" t="s">
        <v>2376</v>
      </c>
      <c r="H3654" s="1">
        <v>0.2</v>
      </c>
      <c r="I3654" s="2">
        <v>43345</v>
      </c>
      <c r="J3654" t="s">
        <v>7836</v>
      </c>
      <c r="K3654" t="s">
        <v>16</v>
      </c>
      <c r="L3654">
        <v>28205</v>
      </c>
      <c r="M3654">
        <v>299</v>
      </c>
      <c r="N3654" t="s">
        <v>2926</v>
      </c>
      <c r="O3654">
        <v>35</v>
      </c>
      <c r="P3654">
        <v>9</v>
      </c>
      <c r="Q3654" t="s">
        <v>18</v>
      </c>
      <c r="R3654" t="s">
        <v>92</v>
      </c>
      <c r="S3654">
        <v>34.81</v>
      </c>
      <c r="T3654">
        <v>309</v>
      </c>
      <c r="U3654" t="s">
        <v>19</v>
      </c>
      <c r="V3654" s="2">
        <v>43349</v>
      </c>
      <c r="W3654" t="s">
        <v>39</v>
      </c>
      <c r="X3654" t="s">
        <v>63</v>
      </c>
      <c r="Y3654" t="s">
        <v>56</v>
      </c>
    </row>
    <row r="3655" spans="1:25" hidden="1" x14ac:dyDescent="0.35">
      <c r="A3655">
        <v>4</v>
      </c>
      <c r="B3655" t="s">
        <v>43</v>
      </c>
      <c r="C3655">
        <v>6</v>
      </c>
      <c r="D3655" t="s">
        <v>26</v>
      </c>
      <c r="E3655" t="s">
        <v>287</v>
      </c>
      <c r="F3655" t="s">
        <v>13</v>
      </c>
      <c r="G3655" t="s">
        <v>2376</v>
      </c>
      <c r="H3655" s="1">
        <v>0.7</v>
      </c>
      <c r="I3655" s="2">
        <v>43345</v>
      </c>
      <c r="J3655" t="s">
        <v>7836</v>
      </c>
      <c r="K3655" t="s">
        <v>16</v>
      </c>
      <c r="L3655">
        <v>28205</v>
      </c>
      <c r="M3655">
        <v>697</v>
      </c>
      <c r="N3655" t="s">
        <v>4242</v>
      </c>
      <c r="O3655">
        <v>-13</v>
      </c>
      <c r="P3655">
        <v>5</v>
      </c>
      <c r="Q3655" t="s">
        <v>18</v>
      </c>
      <c r="R3655" t="s">
        <v>92</v>
      </c>
      <c r="S3655">
        <v>-12.63</v>
      </c>
      <c r="T3655">
        <v>17</v>
      </c>
      <c r="U3655" t="s">
        <v>19</v>
      </c>
      <c r="V3655" s="2">
        <v>43349</v>
      </c>
      <c r="W3655" t="s">
        <v>39</v>
      </c>
      <c r="X3655" t="s">
        <v>63</v>
      </c>
      <c r="Y3655" t="s">
        <v>54</v>
      </c>
    </row>
    <row r="3656" spans="1:25" hidden="1" x14ac:dyDescent="0.35">
      <c r="A3656">
        <v>4</v>
      </c>
      <c r="B3656" t="s">
        <v>43</v>
      </c>
      <c r="C3656">
        <v>6</v>
      </c>
      <c r="D3656" t="s">
        <v>26</v>
      </c>
      <c r="E3656" t="s">
        <v>287</v>
      </c>
      <c r="F3656" t="s">
        <v>13</v>
      </c>
      <c r="G3656" t="s">
        <v>2376</v>
      </c>
      <c r="H3656" s="1">
        <v>0.7</v>
      </c>
      <c r="I3656" s="2">
        <v>43345</v>
      </c>
      <c r="J3656" t="s">
        <v>7836</v>
      </c>
      <c r="K3656" t="s">
        <v>16</v>
      </c>
      <c r="L3656">
        <v>28205</v>
      </c>
      <c r="M3656">
        <v>795</v>
      </c>
      <c r="N3656" t="s">
        <v>2986</v>
      </c>
      <c r="O3656">
        <v>-18</v>
      </c>
      <c r="P3656">
        <v>7</v>
      </c>
      <c r="Q3656" t="s">
        <v>18</v>
      </c>
      <c r="R3656" t="s">
        <v>92</v>
      </c>
      <c r="S3656">
        <v>-17.57</v>
      </c>
      <c r="T3656">
        <v>23</v>
      </c>
      <c r="U3656" t="s">
        <v>19</v>
      </c>
      <c r="V3656" s="2">
        <v>43349</v>
      </c>
      <c r="W3656" t="s">
        <v>39</v>
      </c>
      <c r="X3656" t="s">
        <v>63</v>
      </c>
      <c r="Y3656" t="s">
        <v>54</v>
      </c>
    </row>
    <row r="3657" spans="1:25" hidden="1" x14ac:dyDescent="0.35">
      <c r="A3657">
        <v>4</v>
      </c>
      <c r="B3657" t="s">
        <v>43</v>
      </c>
      <c r="C3657">
        <v>6</v>
      </c>
      <c r="D3657" t="s">
        <v>50</v>
      </c>
      <c r="E3657" t="s">
        <v>287</v>
      </c>
      <c r="F3657" t="s">
        <v>13</v>
      </c>
      <c r="G3657" t="s">
        <v>2376</v>
      </c>
      <c r="H3657" s="1">
        <v>0.2</v>
      </c>
      <c r="I3657" s="2">
        <v>43345</v>
      </c>
      <c r="J3657" t="s">
        <v>7836</v>
      </c>
      <c r="K3657" t="s">
        <v>16</v>
      </c>
      <c r="L3657">
        <v>28205</v>
      </c>
      <c r="M3657">
        <v>1283</v>
      </c>
      <c r="N3657" t="s">
        <v>4755</v>
      </c>
      <c r="O3657">
        <v>304</v>
      </c>
      <c r="P3657">
        <v>3</v>
      </c>
      <c r="Q3657" t="s">
        <v>18</v>
      </c>
      <c r="R3657" t="s">
        <v>92</v>
      </c>
      <c r="S3657">
        <v>303.8</v>
      </c>
      <c r="T3657">
        <v>1013</v>
      </c>
      <c r="U3657" t="s">
        <v>19</v>
      </c>
      <c r="V3657" s="2">
        <v>43349</v>
      </c>
      <c r="W3657" t="s">
        <v>39</v>
      </c>
      <c r="X3657" t="s">
        <v>63</v>
      </c>
      <c r="Y3657" t="s">
        <v>113</v>
      </c>
    </row>
    <row r="3658" spans="1:25" x14ac:dyDescent="0.35">
      <c r="A3658">
        <v>4</v>
      </c>
      <c r="B3658" t="s">
        <v>43</v>
      </c>
      <c r="C3658">
        <v>6</v>
      </c>
      <c r="D3658" t="s">
        <v>11</v>
      </c>
      <c r="E3658" t="s">
        <v>27</v>
      </c>
      <c r="F3658" t="s">
        <v>13</v>
      </c>
      <c r="G3658" t="s">
        <v>1869</v>
      </c>
      <c r="H3658" s="1">
        <v>0</v>
      </c>
      <c r="I3658" s="2">
        <v>43430</v>
      </c>
      <c r="J3658" t="s">
        <v>2651</v>
      </c>
      <c r="K3658" t="s">
        <v>30</v>
      </c>
      <c r="L3658">
        <v>90045</v>
      </c>
      <c r="M3658">
        <v>727</v>
      </c>
      <c r="N3658" t="s">
        <v>8201</v>
      </c>
      <c r="O3658">
        <v>298</v>
      </c>
      <c r="P3658">
        <v>6</v>
      </c>
      <c r="Q3658" t="s">
        <v>32</v>
      </c>
      <c r="R3658" t="s">
        <v>8304</v>
      </c>
      <c r="S3658">
        <v>297.69</v>
      </c>
      <c r="T3658">
        <v>595</v>
      </c>
      <c r="U3658" t="s">
        <v>19</v>
      </c>
      <c r="V3658" s="2">
        <v>43434</v>
      </c>
      <c r="W3658" t="s">
        <v>39</v>
      </c>
      <c r="X3658" t="s">
        <v>34</v>
      </c>
      <c r="Y3658" t="s">
        <v>47</v>
      </c>
    </row>
    <row r="3659" spans="1:25" x14ac:dyDescent="0.35">
      <c r="A3659">
        <v>4</v>
      </c>
      <c r="B3659" t="s">
        <v>43</v>
      </c>
      <c r="C3659">
        <v>6</v>
      </c>
      <c r="D3659" t="s">
        <v>11</v>
      </c>
      <c r="E3659" t="s">
        <v>27</v>
      </c>
      <c r="F3659" t="s">
        <v>13</v>
      </c>
      <c r="G3659" t="s">
        <v>1869</v>
      </c>
      <c r="H3659" s="1">
        <v>0.15</v>
      </c>
      <c r="I3659" s="2">
        <v>43430</v>
      </c>
      <c r="J3659" t="s">
        <v>2651</v>
      </c>
      <c r="K3659" t="s">
        <v>30</v>
      </c>
      <c r="L3659">
        <v>90045</v>
      </c>
      <c r="M3659">
        <v>530</v>
      </c>
      <c r="N3659" t="s">
        <v>1570</v>
      </c>
      <c r="O3659">
        <v>160</v>
      </c>
      <c r="P3659">
        <v>8</v>
      </c>
      <c r="Q3659" t="s">
        <v>32</v>
      </c>
      <c r="R3659" t="s">
        <v>8304</v>
      </c>
      <c r="S3659">
        <v>160.31</v>
      </c>
      <c r="T3659">
        <v>3407</v>
      </c>
      <c r="U3659" t="s">
        <v>19</v>
      </c>
      <c r="V3659" s="2">
        <v>43434</v>
      </c>
      <c r="W3659" t="s">
        <v>39</v>
      </c>
      <c r="X3659" t="s">
        <v>34</v>
      </c>
      <c r="Y3659" t="s">
        <v>22</v>
      </c>
    </row>
    <row r="3660" spans="1:25" x14ac:dyDescent="0.35">
      <c r="A3660">
        <v>4</v>
      </c>
      <c r="B3660" t="s">
        <v>43</v>
      </c>
      <c r="C3660">
        <v>6</v>
      </c>
      <c r="D3660" t="s">
        <v>26</v>
      </c>
      <c r="E3660" t="s">
        <v>27</v>
      </c>
      <c r="F3660" t="s">
        <v>13</v>
      </c>
      <c r="G3660" t="s">
        <v>1869</v>
      </c>
      <c r="H3660" s="1">
        <v>0</v>
      </c>
      <c r="I3660" s="2">
        <v>43430</v>
      </c>
      <c r="J3660" t="s">
        <v>2651</v>
      </c>
      <c r="K3660" t="s">
        <v>30</v>
      </c>
      <c r="L3660">
        <v>90045</v>
      </c>
      <c r="M3660">
        <v>300</v>
      </c>
      <c r="N3660" t="s">
        <v>3665</v>
      </c>
      <c r="O3660">
        <v>19</v>
      </c>
      <c r="P3660">
        <v>2</v>
      </c>
      <c r="Q3660" t="s">
        <v>32</v>
      </c>
      <c r="R3660" t="s">
        <v>8304</v>
      </c>
      <c r="S3660">
        <v>19.489999999999998</v>
      </c>
      <c r="T3660">
        <v>65</v>
      </c>
      <c r="U3660" t="s">
        <v>19</v>
      </c>
      <c r="V3660" s="2">
        <v>43434</v>
      </c>
      <c r="W3660" t="s">
        <v>39</v>
      </c>
      <c r="X3660" t="s">
        <v>34</v>
      </c>
      <c r="Y3660" t="s">
        <v>56</v>
      </c>
    </row>
    <row r="3661" spans="1:25" x14ac:dyDescent="0.35">
      <c r="A3661">
        <v>4</v>
      </c>
      <c r="B3661" t="s">
        <v>43</v>
      </c>
      <c r="C3661">
        <v>6</v>
      </c>
      <c r="D3661" t="s">
        <v>26</v>
      </c>
      <c r="E3661" t="s">
        <v>27</v>
      </c>
      <c r="F3661" t="s">
        <v>13</v>
      </c>
      <c r="G3661" t="s">
        <v>1869</v>
      </c>
      <c r="H3661" s="1">
        <v>0</v>
      </c>
      <c r="I3661" s="2">
        <v>43430</v>
      </c>
      <c r="J3661" t="s">
        <v>2651</v>
      </c>
      <c r="K3661" t="s">
        <v>30</v>
      </c>
      <c r="L3661">
        <v>90045</v>
      </c>
      <c r="M3661">
        <v>1123</v>
      </c>
      <c r="N3661" t="s">
        <v>3607</v>
      </c>
      <c r="O3661">
        <v>10</v>
      </c>
      <c r="P3661">
        <v>9</v>
      </c>
      <c r="Q3661" t="s">
        <v>32</v>
      </c>
      <c r="R3661" t="s">
        <v>8304</v>
      </c>
      <c r="S3661">
        <v>10.41</v>
      </c>
      <c r="T3661">
        <v>37</v>
      </c>
      <c r="U3661" t="s">
        <v>19</v>
      </c>
      <c r="V3661" s="2">
        <v>43434</v>
      </c>
      <c r="W3661" t="s">
        <v>39</v>
      </c>
      <c r="X3661" t="s">
        <v>34</v>
      </c>
      <c r="Y3661" t="s">
        <v>49</v>
      </c>
    </row>
    <row r="3662" spans="1:25" hidden="1" x14ac:dyDescent="0.35">
      <c r="A3662">
        <v>2</v>
      </c>
      <c r="B3662" t="s">
        <v>25</v>
      </c>
      <c r="C3662">
        <v>1</v>
      </c>
      <c r="D3662" t="s">
        <v>11</v>
      </c>
      <c r="E3662" t="s">
        <v>1707</v>
      </c>
      <c r="F3662" t="s">
        <v>13</v>
      </c>
      <c r="G3662" t="s">
        <v>348</v>
      </c>
      <c r="H3662" s="1">
        <v>0.2</v>
      </c>
      <c r="I3662" s="2">
        <v>43268</v>
      </c>
      <c r="J3662" t="s">
        <v>1708</v>
      </c>
      <c r="K3662" t="s">
        <v>30</v>
      </c>
      <c r="L3662">
        <v>80501</v>
      </c>
      <c r="M3662">
        <v>1367</v>
      </c>
      <c r="N3662" t="s">
        <v>8200</v>
      </c>
      <c r="O3662">
        <v>-13</v>
      </c>
      <c r="P3662">
        <v>3</v>
      </c>
      <c r="Q3662" t="s">
        <v>32</v>
      </c>
      <c r="R3662" t="s">
        <v>8304</v>
      </c>
      <c r="S3662">
        <v>-13.32</v>
      </c>
      <c r="T3662">
        <v>266</v>
      </c>
      <c r="U3662" t="s">
        <v>19</v>
      </c>
      <c r="V3662" s="2">
        <v>43270</v>
      </c>
      <c r="W3662" t="s">
        <v>130</v>
      </c>
      <c r="X3662" t="s">
        <v>285</v>
      </c>
      <c r="Y3662" t="s">
        <v>47</v>
      </c>
    </row>
    <row r="3663" spans="1:25" hidden="1" x14ac:dyDescent="0.35">
      <c r="A3663">
        <v>2</v>
      </c>
      <c r="B3663" t="s">
        <v>25</v>
      </c>
      <c r="C3663">
        <v>1</v>
      </c>
      <c r="D3663" t="s">
        <v>11</v>
      </c>
      <c r="E3663" t="s">
        <v>1707</v>
      </c>
      <c r="F3663" t="s">
        <v>13</v>
      </c>
      <c r="G3663" t="s">
        <v>348</v>
      </c>
      <c r="H3663" s="1">
        <v>0.2</v>
      </c>
      <c r="I3663" s="2">
        <v>43268</v>
      </c>
      <c r="J3663" t="s">
        <v>1708</v>
      </c>
      <c r="K3663" t="s">
        <v>30</v>
      </c>
      <c r="L3663">
        <v>80501</v>
      </c>
      <c r="M3663">
        <v>764</v>
      </c>
      <c r="N3663" t="s">
        <v>8118</v>
      </c>
      <c r="O3663">
        <v>54</v>
      </c>
      <c r="P3663">
        <v>4</v>
      </c>
      <c r="Q3663" t="s">
        <v>32</v>
      </c>
      <c r="R3663" t="s">
        <v>8304</v>
      </c>
      <c r="S3663">
        <v>54.35</v>
      </c>
      <c r="T3663">
        <v>483</v>
      </c>
      <c r="U3663" t="s">
        <v>19</v>
      </c>
      <c r="V3663" s="2">
        <v>43270</v>
      </c>
      <c r="W3663" t="s">
        <v>130</v>
      </c>
      <c r="X3663" t="s">
        <v>285</v>
      </c>
      <c r="Y3663" t="s">
        <v>24</v>
      </c>
    </row>
    <row r="3664" spans="1:25" hidden="1" x14ac:dyDescent="0.35">
      <c r="A3664">
        <v>7</v>
      </c>
      <c r="B3664" t="s">
        <v>25</v>
      </c>
      <c r="C3664">
        <v>6</v>
      </c>
      <c r="D3664" t="s">
        <v>50</v>
      </c>
      <c r="E3664" t="s">
        <v>3669</v>
      </c>
      <c r="F3664" t="s">
        <v>13</v>
      </c>
      <c r="G3664" t="s">
        <v>136</v>
      </c>
      <c r="H3664" s="1">
        <v>0.2</v>
      </c>
      <c r="I3664" s="2">
        <v>43241</v>
      </c>
      <c r="J3664" t="s">
        <v>6820</v>
      </c>
      <c r="K3664" t="s">
        <v>30</v>
      </c>
      <c r="L3664">
        <v>89431</v>
      </c>
      <c r="M3664">
        <v>1241</v>
      </c>
      <c r="N3664" t="s">
        <v>6821</v>
      </c>
      <c r="O3664">
        <v>180</v>
      </c>
      <c r="P3664">
        <v>10</v>
      </c>
      <c r="Q3664" t="s">
        <v>32</v>
      </c>
      <c r="R3664" t="s">
        <v>8304</v>
      </c>
      <c r="S3664">
        <v>179.73</v>
      </c>
      <c r="T3664">
        <v>2396</v>
      </c>
      <c r="U3664" t="s">
        <v>33</v>
      </c>
      <c r="V3664" s="2">
        <v>43248</v>
      </c>
      <c r="W3664" t="s">
        <v>39</v>
      </c>
      <c r="X3664" t="s">
        <v>831</v>
      </c>
      <c r="Y3664" t="s">
        <v>422</v>
      </c>
    </row>
    <row r="3665" spans="1:25" x14ac:dyDescent="0.35">
      <c r="A3665">
        <v>3</v>
      </c>
      <c r="B3665" t="s">
        <v>25</v>
      </c>
      <c r="C3665">
        <v>1</v>
      </c>
      <c r="D3665" t="s">
        <v>11</v>
      </c>
      <c r="E3665" t="s">
        <v>88</v>
      </c>
      <c r="F3665" t="s">
        <v>13</v>
      </c>
      <c r="G3665" t="s">
        <v>6873</v>
      </c>
      <c r="H3665" s="1">
        <v>0</v>
      </c>
      <c r="I3665" s="2">
        <v>43265</v>
      </c>
      <c r="J3665" t="s">
        <v>6874</v>
      </c>
      <c r="K3665" t="s">
        <v>30</v>
      </c>
      <c r="L3665">
        <v>94122</v>
      </c>
      <c r="M3665">
        <v>730</v>
      </c>
      <c r="N3665" t="s">
        <v>927</v>
      </c>
      <c r="O3665">
        <v>4</v>
      </c>
      <c r="P3665">
        <v>3</v>
      </c>
      <c r="Q3665" t="s">
        <v>32</v>
      </c>
      <c r="R3665" t="s">
        <v>8304</v>
      </c>
      <c r="S3665">
        <v>4.0999999999999996</v>
      </c>
      <c r="T3665">
        <v>9</v>
      </c>
      <c r="U3665" t="s">
        <v>76</v>
      </c>
      <c r="V3665" s="2">
        <v>43268</v>
      </c>
      <c r="W3665" t="s">
        <v>130</v>
      </c>
      <c r="X3665" t="s">
        <v>34</v>
      </c>
      <c r="Y3665" t="s">
        <v>47</v>
      </c>
    </row>
    <row r="3666" spans="1:25" x14ac:dyDescent="0.35">
      <c r="A3666">
        <v>3</v>
      </c>
      <c r="B3666" t="s">
        <v>25</v>
      </c>
      <c r="C3666">
        <v>1</v>
      </c>
      <c r="D3666" t="s">
        <v>26</v>
      </c>
      <c r="E3666" t="s">
        <v>88</v>
      </c>
      <c r="F3666" t="s">
        <v>13</v>
      </c>
      <c r="G3666" t="s">
        <v>6873</v>
      </c>
      <c r="H3666" s="1">
        <v>0</v>
      </c>
      <c r="I3666" s="2">
        <v>43265</v>
      </c>
      <c r="J3666" t="s">
        <v>6874</v>
      </c>
      <c r="K3666" t="s">
        <v>30</v>
      </c>
      <c r="L3666">
        <v>94122</v>
      </c>
      <c r="M3666">
        <v>1163</v>
      </c>
      <c r="N3666" t="s">
        <v>3754</v>
      </c>
      <c r="O3666">
        <v>3</v>
      </c>
      <c r="P3666">
        <v>3</v>
      </c>
      <c r="Q3666" t="s">
        <v>32</v>
      </c>
      <c r="R3666" t="s">
        <v>8304</v>
      </c>
      <c r="S3666">
        <v>2.5099999999999998</v>
      </c>
      <c r="T3666">
        <v>9</v>
      </c>
      <c r="U3666" t="s">
        <v>76</v>
      </c>
      <c r="V3666" s="2">
        <v>43268</v>
      </c>
      <c r="W3666" t="s">
        <v>130</v>
      </c>
      <c r="X3666" t="s">
        <v>34</v>
      </c>
      <c r="Y3666" t="s">
        <v>49</v>
      </c>
    </row>
    <row r="3667" spans="1:25" x14ac:dyDescent="0.35">
      <c r="A3667">
        <v>3</v>
      </c>
      <c r="B3667" t="s">
        <v>25</v>
      </c>
      <c r="C3667">
        <v>1</v>
      </c>
      <c r="D3667" t="s">
        <v>26</v>
      </c>
      <c r="E3667" t="s">
        <v>88</v>
      </c>
      <c r="F3667" t="s">
        <v>13</v>
      </c>
      <c r="G3667" t="s">
        <v>6873</v>
      </c>
      <c r="H3667" s="1">
        <v>0</v>
      </c>
      <c r="I3667" s="2">
        <v>43265</v>
      </c>
      <c r="J3667" t="s">
        <v>6874</v>
      </c>
      <c r="K3667" t="s">
        <v>30</v>
      </c>
      <c r="L3667">
        <v>94122</v>
      </c>
      <c r="M3667">
        <v>1141</v>
      </c>
      <c r="N3667" t="s">
        <v>4022</v>
      </c>
      <c r="O3667">
        <v>2</v>
      </c>
      <c r="P3667">
        <v>4</v>
      </c>
      <c r="Q3667" t="s">
        <v>32</v>
      </c>
      <c r="R3667" t="s">
        <v>8304</v>
      </c>
      <c r="S3667">
        <v>2.04</v>
      </c>
      <c r="T3667">
        <v>7</v>
      </c>
      <c r="U3667" t="s">
        <v>76</v>
      </c>
      <c r="V3667" s="2">
        <v>43268</v>
      </c>
      <c r="W3667" t="s">
        <v>130</v>
      </c>
      <c r="X3667" t="s">
        <v>34</v>
      </c>
      <c r="Y3667" t="s">
        <v>49</v>
      </c>
    </row>
    <row r="3668" spans="1:25" x14ac:dyDescent="0.35">
      <c r="A3668">
        <v>3</v>
      </c>
      <c r="B3668" t="s">
        <v>25</v>
      </c>
      <c r="C3668">
        <v>1</v>
      </c>
      <c r="D3668" t="s">
        <v>50</v>
      </c>
      <c r="E3668" t="s">
        <v>88</v>
      </c>
      <c r="F3668" t="s">
        <v>13</v>
      </c>
      <c r="G3668" t="s">
        <v>6873</v>
      </c>
      <c r="H3668" s="1">
        <v>0</v>
      </c>
      <c r="I3668" s="2">
        <v>43265</v>
      </c>
      <c r="J3668" t="s">
        <v>6874</v>
      </c>
      <c r="K3668" t="s">
        <v>30</v>
      </c>
      <c r="L3668">
        <v>94122</v>
      </c>
      <c r="M3668">
        <v>1002</v>
      </c>
      <c r="N3668" t="s">
        <v>4906</v>
      </c>
      <c r="O3668">
        <v>10</v>
      </c>
      <c r="P3668">
        <v>1</v>
      </c>
      <c r="Q3668" t="s">
        <v>32</v>
      </c>
      <c r="R3668" t="s">
        <v>8304</v>
      </c>
      <c r="S3668">
        <v>9.67</v>
      </c>
      <c r="T3668">
        <v>29</v>
      </c>
      <c r="U3668" t="s">
        <v>76</v>
      </c>
      <c r="V3668" s="2">
        <v>43268</v>
      </c>
      <c r="W3668" t="s">
        <v>130</v>
      </c>
      <c r="X3668" t="s">
        <v>34</v>
      </c>
      <c r="Y3668" t="s">
        <v>113</v>
      </c>
    </row>
    <row r="3669" spans="1:25" x14ac:dyDescent="0.35">
      <c r="A3669">
        <v>7</v>
      </c>
      <c r="B3669" t="s">
        <v>25</v>
      </c>
      <c r="C3669">
        <v>6</v>
      </c>
      <c r="D3669" t="s">
        <v>11</v>
      </c>
      <c r="E3669" t="s">
        <v>27</v>
      </c>
      <c r="F3669" t="s">
        <v>13</v>
      </c>
      <c r="G3669" t="s">
        <v>7186</v>
      </c>
      <c r="H3669" s="1">
        <v>0.2</v>
      </c>
      <c r="I3669" s="2">
        <v>43320</v>
      </c>
      <c r="J3669" t="s">
        <v>7187</v>
      </c>
      <c r="K3669" t="s">
        <v>30</v>
      </c>
      <c r="L3669">
        <v>90036</v>
      </c>
      <c r="M3669">
        <v>423</v>
      </c>
      <c r="N3669" t="s">
        <v>8202</v>
      </c>
      <c r="O3669">
        <v>13</v>
      </c>
      <c r="P3669">
        <v>2</v>
      </c>
      <c r="Q3669" t="s">
        <v>32</v>
      </c>
      <c r="R3669" t="s">
        <v>8304</v>
      </c>
      <c r="S3669">
        <v>12.83</v>
      </c>
      <c r="T3669">
        <v>513</v>
      </c>
      <c r="U3669" t="s">
        <v>76</v>
      </c>
      <c r="V3669" s="2">
        <v>43327</v>
      </c>
      <c r="W3669" t="s">
        <v>39</v>
      </c>
      <c r="X3669" t="s">
        <v>34</v>
      </c>
      <c r="Y3669" t="s">
        <v>41</v>
      </c>
    </row>
    <row r="3670" spans="1:25" x14ac:dyDescent="0.35">
      <c r="A3670">
        <v>7</v>
      </c>
      <c r="B3670" t="s">
        <v>25</v>
      </c>
      <c r="C3670">
        <v>6</v>
      </c>
      <c r="D3670" t="s">
        <v>26</v>
      </c>
      <c r="E3670" t="s">
        <v>27</v>
      </c>
      <c r="F3670" t="s">
        <v>13</v>
      </c>
      <c r="G3670" t="s">
        <v>7186</v>
      </c>
      <c r="H3670" s="1">
        <v>0</v>
      </c>
      <c r="I3670" s="2">
        <v>43320</v>
      </c>
      <c r="J3670" t="s">
        <v>7187</v>
      </c>
      <c r="K3670" t="s">
        <v>30</v>
      </c>
      <c r="L3670">
        <v>90036</v>
      </c>
      <c r="M3670">
        <v>949</v>
      </c>
      <c r="N3670" t="s">
        <v>3303</v>
      </c>
      <c r="O3670">
        <v>137</v>
      </c>
      <c r="P3670">
        <v>6</v>
      </c>
      <c r="Q3670" t="s">
        <v>32</v>
      </c>
      <c r="R3670" t="s">
        <v>8304</v>
      </c>
      <c r="S3670">
        <v>136.62</v>
      </c>
      <c r="T3670">
        <v>488</v>
      </c>
      <c r="U3670" t="s">
        <v>76</v>
      </c>
      <c r="V3670" s="2">
        <v>43327</v>
      </c>
      <c r="W3670" t="s">
        <v>39</v>
      </c>
      <c r="X3670" t="s">
        <v>34</v>
      </c>
      <c r="Y3670" t="s">
        <v>56</v>
      </c>
    </row>
    <row r="3671" spans="1:25" x14ac:dyDescent="0.35">
      <c r="A3671">
        <v>7</v>
      </c>
      <c r="B3671" t="s">
        <v>25</v>
      </c>
      <c r="C3671">
        <v>6</v>
      </c>
      <c r="D3671" t="s">
        <v>26</v>
      </c>
      <c r="E3671" t="s">
        <v>27</v>
      </c>
      <c r="F3671" t="s">
        <v>13</v>
      </c>
      <c r="G3671" t="s">
        <v>7186</v>
      </c>
      <c r="H3671" s="1">
        <v>0.2</v>
      </c>
      <c r="I3671" s="2">
        <v>43320</v>
      </c>
      <c r="J3671" t="s">
        <v>7187</v>
      </c>
      <c r="K3671" t="s">
        <v>30</v>
      </c>
      <c r="L3671">
        <v>90036</v>
      </c>
      <c r="M3671">
        <v>50</v>
      </c>
      <c r="N3671" t="s">
        <v>749</v>
      </c>
      <c r="O3671">
        <v>5</v>
      </c>
      <c r="P3671">
        <v>5</v>
      </c>
      <c r="Q3671" t="s">
        <v>32</v>
      </c>
      <c r="R3671" t="s">
        <v>8304</v>
      </c>
      <c r="S3671">
        <v>5.33</v>
      </c>
      <c r="T3671">
        <v>15</v>
      </c>
      <c r="U3671" t="s">
        <v>76</v>
      </c>
      <c r="V3671" s="2">
        <v>43327</v>
      </c>
      <c r="W3671" t="s">
        <v>39</v>
      </c>
      <c r="X3671" t="s">
        <v>34</v>
      </c>
      <c r="Y3671" t="s">
        <v>54</v>
      </c>
    </row>
    <row r="3672" spans="1:25" hidden="1" x14ac:dyDescent="0.35">
      <c r="A3672">
        <v>4</v>
      </c>
      <c r="B3672" t="s">
        <v>43</v>
      </c>
      <c r="C3672">
        <v>6</v>
      </c>
      <c r="D3672" t="s">
        <v>26</v>
      </c>
      <c r="E3672" t="s">
        <v>99</v>
      </c>
      <c r="F3672" t="s">
        <v>13</v>
      </c>
      <c r="G3672" t="s">
        <v>7306</v>
      </c>
      <c r="H3672" s="1">
        <v>0.2</v>
      </c>
      <c r="I3672" s="2">
        <v>43258</v>
      </c>
      <c r="J3672" t="s">
        <v>7539</v>
      </c>
      <c r="K3672" t="s">
        <v>102</v>
      </c>
      <c r="L3672">
        <v>19120</v>
      </c>
      <c r="M3672">
        <v>910</v>
      </c>
      <c r="N3672" t="s">
        <v>353</v>
      </c>
      <c r="O3672">
        <v>3</v>
      </c>
      <c r="P3672">
        <v>6</v>
      </c>
      <c r="Q3672" t="s">
        <v>104</v>
      </c>
      <c r="R3672" t="s">
        <v>8304</v>
      </c>
      <c r="S3672">
        <v>3.5</v>
      </c>
      <c r="T3672">
        <v>10</v>
      </c>
      <c r="U3672" t="s">
        <v>76</v>
      </c>
      <c r="V3672" s="2">
        <v>43262</v>
      </c>
      <c r="W3672" t="s">
        <v>39</v>
      </c>
      <c r="X3672" t="s">
        <v>105</v>
      </c>
      <c r="Y3672" t="s">
        <v>176</v>
      </c>
    </row>
    <row r="3673" spans="1:25" hidden="1" x14ac:dyDescent="0.35">
      <c r="A3673">
        <v>3</v>
      </c>
      <c r="B3673" t="s">
        <v>25</v>
      </c>
      <c r="C3673">
        <v>1</v>
      </c>
      <c r="D3673" t="s">
        <v>50</v>
      </c>
      <c r="E3673" t="s">
        <v>2056</v>
      </c>
      <c r="F3673" t="s">
        <v>13</v>
      </c>
      <c r="G3673" t="s">
        <v>5704</v>
      </c>
      <c r="H3673" s="1">
        <v>0</v>
      </c>
      <c r="I3673" s="2">
        <v>43181</v>
      </c>
      <c r="J3673" t="s">
        <v>6689</v>
      </c>
      <c r="K3673" t="s">
        <v>30</v>
      </c>
      <c r="L3673">
        <v>89031</v>
      </c>
      <c r="M3673">
        <v>1002</v>
      </c>
      <c r="N3673" t="s">
        <v>4906</v>
      </c>
      <c r="O3673">
        <v>19</v>
      </c>
      <c r="P3673">
        <v>2</v>
      </c>
      <c r="Q3673" t="s">
        <v>32</v>
      </c>
      <c r="R3673" t="s">
        <v>8304</v>
      </c>
      <c r="S3673">
        <v>19.329999999999998</v>
      </c>
      <c r="T3673">
        <v>59</v>
      </c>
      <c r="U3673" t="s">
        <v>33</v>
      </c>
      <c r="V3673" s="2">
        <v>43184</v>
      </c>
      <c r="W3673" t="s">
        <v>130</v>
      </c>
      <c r="X3673" t="s">
        <v>831</v>
      </c>
      <c r="Y3673" t="s">
        <v>113</v>
      </c>
    </row>
    <row r="3674" spans="1:25" hidden="1" x14ac:dyDescent="0.35">
      <c r="A3674">
        <v>1</v>
      </c>
      <c r="B3674" t="s">
        <v>10</v>
      </c>
      <c r="C3674">
        <v>1</v>
      </c>
      <c r="D3674" t="s">
        <v>11</v>
      </c>
      <c r="E3674" t="s">
        <v>1607</v>
      </c>
      <c r="F3674" t="s">
        <v>13</v>
      </c>
      <c r="G3674" t="s">
        <v>1127</v>
      </c>
      <c r="H3674" s="1">
        <v>0.5</v>
      </c>
      <c r="I3674" s="2">
        <v>43309</v>
      </c>
      <c r="J3674" t="s">
        <v>1608</v>
      </c>
      <c r="K3674" t="s">
        <v>102</v>
      </c>
      <c r="L3674">
        <v>18018</v>
      </c>
      <c r="M3674">
        <v>1389</v>
      </c>
      <c r="N3674" t="s">
        <v>1503</v>
      </c>
      <c r="O3674">
        <v>-78</v>
      </c>
      <c r="P3674">
        <v>5</v>
      </c>
      <c r="Q3674" t="s">
        <v>104</v>
      </c>
      <c r="R3674" t="s">
        <v>8304</v>
      </c>
      <c r="S3674">
        <v>-78.08</v>
      </c>
      <c r="T3674">
        <v>177</v>
      </c>
      <c r="U3674" t="s">
        <v>19</v>
      </c>
      <c r="V3674" s="2">
        <v>43310</v>
      </c>
      <c r="W3674" t="s">
        <v>130</v>
      </c>
      <c r="X3674" t="s">
        <v>105</v>
      </c>
      <c r="Y3674" t="s">
        <v>22</v>
      </c>
    </row>
    <row r="3675" spans="1:25" hidden="1" x14ac:dyDescent="0.35">
      <c r="A3675">
        <v>1</v>
      </c>
      <c r="B3675" t="s">
        <v>10</v>
      </c>
      <c r="C3675">
        <v>1</v>
      </c>
      <c r="D3675" t="s">
        <v>26</v>
      </c>
      <c r="E3675" t="s">
        <v>1607</v>
      </c>
      <c r="F3675" t="s">
        <v>13</v>
      </c>
      <c r="G3675" t="s">
        <v>1127</v>
      </c>
      <c r="H3675" s="1">
        <v>0.2</v>
      </c>
      <c r="I3675" s="2">
        <v>43309</v>
      </c>
      <c r="J3675" t="s">
        <v>1608</v>
      </c>
      <c r="K3675" t="s">
        <v>102</v>
      </c>
      <c r="L3675">
        <v>18018</v>
      </c>
      <c r="M3675">
        <v>862</v>
      </c>
      <c r="N3675" t="s">
        <v>2949</v>
      </c>
      <c r="O3675">
        <v>1</v>
      </c>
      <c r="P3675">
        <v>3</v>
      </c>
      <c r="Q3675" t="s">
        <v>104</v>
      </c>
      <c r="R3675" t="s">
        <v>8304</v>
      </c>
      <c r="S3675">
        <v>0.71</v>
      </c>
      <c r="T3675">
        <v>9</v>
      </c>
      <c r="U3675" t="s">
        <v>19</v>
      </c>
      <c r="V3675" s="2">
        <v>43310</v>
      </c>
      <c r="W3675" t="s">
        <v>130</v>
      </c>
      <c r="X3675" t="s">
        <v>105</v>
      </c>
      <c r="Y3675" t="s">
        <v>56</v>
      </c>
    </row>
    <row r="3676" spans="1:25" hidden="1" x14ac:dyDescent="0.35">
      <c r="A3676">
        <v>1</v>
      </c>
      <c r="B3676" t="s">
        <v>10</v>
      </c>
      <c r="C3676">
        <v>1</v>
      </c>
      <c r="D3676" t="s">
        <v>26</v>
      </c>
      <c r="E3676" t="s">
        <v>1607</v>
      </c>
      <c r="F3676" t="s">
        <v>13</v>
      </c>
      <c r="G3676" t="s">
        <v>1127</v>
      </c>
      <c r="H3676" s="1">
        <v>0.7</v>
      </c>
      <c r="I3676" s="2">
        <v>43309</v>
      </c>
      <c r="J3676" t="s">
        <v>1608</v>
      </c>
      <c r="K3676" t="s">
        <v>102</v>
      </c>
      <c r="L3676">
        <v>18018</v>
      </c>
      <c r="M3676">
        <v>689</v>
      </c>
      <c r="N3676" t="s">
        <v>2936</v>
      </c>
      <c r="O3676">
        <v>-913</v>
      </c>
      <c r="P3676">
        <v>6</v>
      </c>
      <c r="Q3676" t="s">
        <v>104</v>
      </c>
      <c r="R3676" t="s">
        <v>8304</v>
      </c>
      <c r="S3676">
        <v>-913.18</v>
      </c>
      <c r="T3676">
        <v>1370</v>
      </c>
      <c r="U3676" t="s">
        <v>19</v>
      </c>
      <c r="V3676" s="2">
        <v>43310</v>
      </c>
      <c r="W3676" t="s">
        <v>130</v>
      </c>
      <c r="X3676" t="s">
        <v>105</v>
      </c>
      <c r="Y3676" t="s">
        <v>54</v>
      </c>
    </row>
    <row r="3677" spans="1:25" hidden="1" x14ac:dyDescent="0.35">
      <c r="A3677">
        <v>4</v>
      </c>
      <c r="B3677" t="s">
        <v>43</v>
      </c>
      <c r="C3677">
        <v>6</v>
      </c>
      <c r="D3677" t="s">
        <v>50</v>
      </c>
      <c r="E3677" t="s">
        <v>122</v>
      </c>
      <c r="F3677" t="s">
        <v>13</v>
      </c>
      <c r="G3677" t="s">
        <v>2079</v>
      </c>
      <c r="H3677" s="1">
        <v>0.2</v>
      </c>
      <c r="I3677" s="2">
        <v>43424</v>
      </c>
      <c r="J3677" t="s">
        <v>4975</v>
      </c>
      <c r="K3677" t="s">
        <v>73</v>
      </c>
      <c r="L3677">
        <v>77041</v>
      </c>
      <c r="M3677">
        <v>1665</v>
      </c>
      <c r="N3677" t="s">
        <v>4976</v>
      </c>
      <c r="O3677">
        <v>13</v>
      </c>
      <c r="P3677">
        <v>1</v>
      </c>
      <c r="Q3677" t="s">
        <v>75</v>
      </c>
      <c r="R3677" t="s">
        <v>8304</v>
      </c>
      <c r="S3677">
        <v>13.23</v>
      </c>
      <c r="T3677">
        <v>151</v>
      </c>
      <c r="U3677" t="s">
        <v>19</v>
      </c>
      <c r="V3677" s="2">
        <v>43428</v>
      </c>
      <c r="W3677" t="s">
        <v>39</v>
      </c>
      <c r="X3677" t="s">
        <v>77</v>
      </c>
      <c r="Y3677" t="s">
        <v>52</v>
      </c>
    </row>
    <row r="3678" spans="1:25" hidden="1" x14ac:dyDescent="0.35">
      <c r="A3678">
        <v>4</v>
      </c>
      <c r="B3678" t="s">
        <v>43</v>
      </c>
      <c r="C3678">
        <v>6</v>
      </c>
      <c r="D3678" t="s">
        <v>50</v>
      </c>
      <c r="E3678" t="s">
        <v>201</v>
      </c>
      <c r="F3678" t="s">
        <v>13</v>
      </c>
      <c r="G3678" t="s">
        <v>144</v>
      </c>
      <c r="H3678" s="1">
        <v>0.2</v>
      </c>
      <c r="I3678" s="2">
        <v>43372</v>
      </c>
      <c r="J3678" t="s">
        <v>6814</v>
      </c>
      <c r="K3678" t="s">
        <v>30</v>
      </c>
      <c r="L3678">
        <v>97477</v>
      </c>
      <c r="M3678">
        <v>1629</v>
      </c>
      <c r="N3678" t="s">
        <v>4800</v>
      </c>
      <c r="O3678">
        <v>75</v>
      </c>
      <c r="P3678">
        <v>3</v>
      </c>
      <c r="Q3678" t="s">
        <v>32</v>
      </c>
      <c r="R3678" t="s">
        <v>8304</v>
      </c>
      <c r="S3678">
        <v>75.180000000000007</v>
      </c>
      <c r="T3678">
        <v>859</v>
      </c>
      <c r="U3678" t="s">
        <v>33</v>
      </c>
      <c r="V3678" s="2">
        <v>43376</v>
      </c>
      <c r="W3678" t="s">
        <v>39</v>
      </c>
      <c r="X3678" t="s">
        <v>262</v>
      </c>
      <c r="Y3678" t="s">
        <v>52</v>
      </c>
    </row>
    <row r="3679" spans="1:25" hidden="1" x14ac:dyDescent="0.35">
      <c r="A3679">
        <v>7</v>
      </c>
      <c r="B3679" t="s">
        <v>25</v>
      </c>
      <c r="C3679">
        <v>6</v>
      </c>
      <c r="D3679" t="s">
        <v>11</v>
      </c>
      <c r="E3679" t="s">
        <v>12</v>
      </c>
      <c r="F3679" t="s">
        <v>13</v>
      </c>
      <c r="G3679" t="s">
        <v>2208</v>
      </c>
      <c r="H3679" s="1">
        <v>0</v>
      </c>
      <c r="I3679" s="2">
        <v>43147</v>
      </c>
      <c r="J3679" t="s">
        <v>2495</v>
      </c>
      <c r="K3679" t="s">
        <v>16</v>
      </c>
      <c r="L3679">
        <v>42420</v>
      </c>
      <c r="M3679">
        <v>559</v>
      </c>
      <c r="N3679" t="s">
        <v>341</v>
      </c>
      <c r="O3679">
        <v>35</v>
      </c>
      <c r="P3679">
        <v>4</v>
      </c>
      <c r="Q3679" t="s">
        <v>18</v>
      </c>
      <c r="R3679" t="s">
        <v>8304</v>
      </c>
      <c r="S3679">
        <v>34.99</v>
      </c>
      <c r="T3679">
        <v>318</v>
      </c>
      <c r="U3679" t="s">
        <v>19</v>
      </c>
      <c r="V3679" s="2">
        <v>43154</v>
      </c>
      <c r="W3679" t="s">
        <v>39</v>
      </c>
      <c r="X3679" t="s">
        <v>21</v>
      </c>
      <c r="Y3679" t="s">
        <v>47</v>
      </c>
    </row>
    <row r="3680" spans="1:25" hidden="1" x14ac:dyDescent="0.35">
      <c r="A3680">
        <v>7</v>
      </c>
      <c r="B3680" t="s">
        <v>25</v>
      </c>
      <c r="C3680">
        <v>6</v>
      </c>
      <c r="D3680" t="s">
        <v>26</v>
      </c>
      <c r="E3680" t="s">
        <v>12</v>
      </c>
      <c r="F3680" t="s">
        <v>13</v>
      </c>
      <c r="G3680" t="s">
        <v>2208</v>
      </c>
      <c r="H3680" s="1">
        <v>0</v>
      </c>
      <c r="I3680" s="2">
        <v>43147</v>
      </c>
      <c r="J3680" t="s">
        <v>2495</v>
      </c>
      <c r="K3680" t="s">
        <v>16</v>
      </c>
      <c r="L3680">
        <v>42420</v>
      </c>
      <c r="M3680">
        <v>1630</v>
      </c>
      <c r="N3680" t="s">
        <v>772</v>
      </c>
      <c r="O3680">
        <v>3</v>
      </c>
      <c r="P3680">
        <v>1</v>
      </c>
      <c r="Q3680" t="s">
        <v>18</v>
      </c>
      <c r="R3680" t="s">
        <v>8304</v>
      </c>
      <c r="S3680">
        <v>2.61</v>
      </c>
      <c r="T3680">
        <v>6</v>
      </c>
      <c r="U3680" t="s">
        <v>19</v>
      </c>
      <c r="V3680" s="2">
        <v>43154</v>
      </c>
      <c r="W3680" t="s">
        <v>39</v>
      </c>
      <c r="X3680" t="s">
        <v>21</v>
      </c>
      <c r="Y3680" t="s">
        <v>54</v>
      </c>
    </row>
    <row r="3681" spans="1:25" hidden="1" x14ac:dyDescent="0.35">
      <c r="A3681">
        <v>7</v>
      </c>
      <c r="B3681" t="s">
        <v>25</v>
      </c>
      <c r="C3681">
        <v>6</v>
      </c>
      <c r="D3681" t="s">
        <v>26</v>
      </c>
      <c r="E3681" t="s">
        <v>1595</v>
      </c>
      <c r="F3681" t="s">
        <v>13</v>
      </c>
      <c r="G3681" t="s">
        <v>3679</v>
      </c>
      <c r="H3681" s="1">
        <v>0.7</v>
      </c>
      <c r="I3681" s="2">
        <v>43429</v>
      </c>
      <c r="J3681" t="s">
        <v>4234</v>
      </c>
      <c r="K3681" t="s">
        <v>102</v>
      </c>
      <c r="L3681">
        <v>43130</v>
      </c>
      <c r="M3681">
        <v>689</v>
      </c>
      <c r="N3681" t="s">
        <v>2936</v>
      </c>
      <c r="O3681">
        <v>-304</v>
      </c>
      <c r="P3681">
        <v>2</v>
      </c>
      <c r="Q3681" t="s">
        <v>104</v>
      </c>
      <c r="R3681" t="s">
        <v>8304</v>
      </c>
      <c r="S3681">
        <v>-304.39</v>
      </c>
      <c r="T3681">
        <v>457</v>
      </c>
      <c r="U3681" t="s">
        <v>19</v>
      </c>
      <c r="V3681" s="2">
        <v>43436</v>
      </c>
      <c r="W3681" t="s">
        <v>39</v>
      </c>
      <c r="X3681" t="s">
        <v>309</v>
      </c>
      <c r="Y3681" t="s">
        <v>54</v>
      </c>
    </row>
    <row r="3682" spans="1:25" hidden="1" x14ac:dyDescent="0.35">
      <c r="A3682">
        <v>7</v>
      </c>
      <c r="B3682" t="s">
        <v>25</v>
      </c>
      <c r="C3682">
        <v>6</v>
      </c>
      <c r="D3682" t="s">
        <v>50</v>
      </c>
      <c r="E3682" t="s">
        <v>1595</v>
      </c>
      <c r="F3682" t="s">
        <v>13</v>
      </c>
      <c r="G3682" t="s">
        <v>3679</v>
      </c>
      <c r="H3682" s="1">
        <v>0.2</v>
      </c>
      <c r="I3682" s="2">
        <v>43429</v>
      </c>
      <c r="J3682" t="s">
        <v>4234</v>
      </c>
      <c r="K3682" t="s">
        <v>102</v>
      </c>
      <c r="L3682">
        <v>43130</v>
      </c>
      <c r="M3682">
        <v>1117</v>
      </c>
      <c r="N3682" t="s">
        <v>5073</v>
      </c>
      <c r="O3682">
        <v>12</v>
      </c>
      <c r="P3682">
        <v>3</v>
      </c>
      <c r="Q3682" t="s">
        <v>104</v>
      </c>
      <c r="R3682" t="s">
        <v>8304</v>
      </c>
      <c r="S3682">
        <v>12</v>
      </c>
      <c r="T3682">
        <v>60</v>
      </c>
      <c r="U3682" t="s">
        <v>19</v>
      </c>
      <c r="V3682" s="2">
        <v>43436</v>
      </c>
      <c r="W3682" t="s">
        <v>39</v>
      </c>
      <c r="X3682" t="s">
        <v>309</v>
      </c>
      <c r="Y3682" t="s">
        <v>113</v>
      </c>
    </row>
    <row r="3683" spans="1:25" hidden="1" x14ac:dyDescent="0.35">
      <c r="A3683">
        <v>7</v>
      </c>
      <c r="B3683" t="s">
        <v>25</v>
      </c>
      <c r="C3683">
        <v>6</v>
      </c>
      <c r="D3683" t="s">
        <v>50</v>
      </c>
      <c r="E3683" t="s">
        <v>1595</v>
      </c>
      <c r="F3683" t="s">
        <v>13</v>
      </c>
      <c r="G3683" t="s">
        <v>3679</v>
      </c>
      <c r="H3683" s="1">
        <v>0.7</v>
      </c>
      <c r="I3683" s="2">
        <v>43429</v>
      </c>
      <c r="J3683" t="s">
        <v>4234</v>
      </c>
      <c r="K3683" t="s">
        <v>102</v>
      </c>
      <c r="L3683">
        <v>43130</v>
      </c>
      <c r="M3683">
        <v>476</v>
      </c>
      <c r="N3683" t="s">
        <v>4760</v>
      </c>
      <c r="O3683">
        <v>-6600</v>
      </c>
      <c r="P3683">
        <v>5</v>
      </c>
      <c r="Q3683" t="s">
        <v>104</v>
      </c>
      <c r="R3683" t="s">
        <v>8304</v>
      </c>
      <c r="S3683">
        <v>-6599.98</v>
      </c>
      <c r="T3683">
        <v>4500</v>
      </c>
      <c r="U3683" t="s">
        <v>19</v>
      </c>
      <c r="V3683" s="2">
        <v>43436</v>
      </c>
      <c r="W3683" t="s">
        <v>39</v>
      </c>
      <c r="X3683" t="s">
        <v>309</v>
      </c>
      <c r="Y3683" t="s">
        <v>422</v>
      </c>
    </row>
    <row r="3684" spans="1:25" hidden="1" x14ac:dyDescent="0.35">
      <c r="A3684">
        <v>1</v>
      </c>
      <c r="B3684" t="s">
        <v>25</v>
      </c>
      <c r="C3684">
        <v>0</v>
      </c>
      <c r="D3684" t="s">
        <v>50</v>
      </c>
      <c r="E3684" t="s">
        <v>122</v>
      </c>
      <c r="F3684" t="s">
        <v>13</v>
      </c>
      <c r="G3684" t="s">
        <v>1230</v>
      </c>
      <c r="H3684" s="1">
        <v>0.2</v>
      </c>
      <c r="I3684" s="2">
        <v>43250</v>
      </c>
      <c r="J3684" t="s">
        <v>4820</v>
      </c>
      <c r="K3684" t="s">
        <v>73</v>
      </c>
      <c r="L3684">
        <v>77041</v>
      </c>
      <c r="M3684">
        <v>1471</v>
      </c>
      <c r="N3684" t="s">
        <v>524</v>
      </c>
      <c r="O3684">
        <v>11</v>
      </c>
      <c r="P3684">
        <v>5</v>
      </c>
      <c r="Q3684" t="s">
        <v>75</v>
      </c>
      <c r="R3684" t="s">
        <v>8304</v>
      </c>
      <c r="S3684">
        <v>11.2</v>
      </c>
      <c r="T3684">
        <v>224</v>
      </c>
      <c r="U3684" t="s">
        <v>19</v>
      </c>
      <c r="V3684" s="2">
        <v>43251</v>
      </c>
      <c r="W3684" t="s">
        <v>773</v>
      </c>
      <c r="X3684" t="s">
        <v>77</v>
      </c>
      <c r="Y3684" t="s">
        <v>113</v>
      </c>
    </row>
    <row r="3685" spans="1:25" hidden="1" x14ac:dyDescent="0.35">
      <c r="A3685">
        <v>1</v>
      </c>
      <c r="B3685" t="s">
        <v>25</v>
      </c>
      <c r="C3685">
        <v>0</v>
      </c>
      <c r="D3685" t="s">
        <v>50</v>
      </c>
      <c r="E3685" t="s">
        <v>122</v>
      </c>
      <c r="F3685" t="s">
        <v>13</v>
      </c>
      <c r="G3685" t="s">
        <v>1230</v>
      </c>
      <c r="H3685" s="1">
        <v>0.2</v>
      </c>
      <c r="I3685" s="2">
        <v>43250</v>
      </c>
      <c r="J3685" t="s">
        <v>4820</v>
      </c>
      <c r="K3685" t="s">
        <v>73</v>
      </c>
      <c r="L3685">
        <v>77041</v>
      </c>
      <c r="M3685">
        <v>137</v>
      </c>
      <c r="N3685" t="s">
        <v>344</v>
      </c>
      <c r="O3685">
        <v>8</v>
      </c>
      <c r="P3685">
        <v>5</v>
      </c>
      <c r="Q3685" t="s">
        <v>75</v>
      </c>
      <c r="R3685" t="s">
        <v>8304</v>
      </c>
      <c r="S3685">
        <v>8</v>
      </c>
      <c r="T3685">
        <v>80</v>
      </c>
      <c r="U3685" t="s">
        <v>19</v>
      </c>
      <c r="V3685" s="2">
        <v>43251</v>
      </c>
      <c r="W3685" t="s">
        <v>773</v>
      </c>
      <c r="X3685" t="s">
        <v>77</v>
      </c>
      <c r="Y3685" t="s">
        <v>52</v>
      </c>
    </row>
    <row r="3686" spans="1:25" hidden="1" x14ac:dyDescent="0.35">
      <c r="A3686">
        <v>0</v>
      </c>
      <c r="B3686" t="s">
        <v>10</v>
      </c>
      <c r="C3686">
        <v>0</v>
      </c>
      <c r="D3686" t="s">
        <v>50</v>
      </c>
      <c r="E3686" t="s">
        <v>6175</v>
      </c>
      <c r="F3686" t="s">
        <v>13</v>
      </c>
      <c r="G3686" t="s">
        <v>1292</v>
      </c>
      <c r="H3686" s="1">
        <v>0.2</v>
      </c>
      <c r="I3686" s="2">
        <v>43234</v>
      </c>
      <c r="J3686" t="s">
        <v>6702</v>
      </c>
      <c r="K3686" t="s">
        <v>30</v>
      </c>
      <c r="L3686">
        <v>85364</v>
      </c>
      <c r="M3686">
        <v>913</v>
      </c>
      <c r="N3686" t="s">
        <v>1062</v>
      </c>
      <c r="O3686">
        <v>49</v>
      </c>
      <c r="P3686">
        <v>7</v>
      </c>
      <c r="Q3686" t="s">
        <v>32</v>
      </c>
      <c r="R3686" t="s">
        <v>8304</v>
      </c>
      <c r="S3686">
        <v>48.7</v>
      </c>
      <c r="T3686">
        <v>186</v>
      </c>
      <c r="U3686" t="s">
        <v>33</v>
      </c>
      <c r="V3686" s="2">
        <v>43234</v>
      </c>
      <c r="W3686" t="s">
        <v>773</v>
      </c>
      <c r="X3686" t="s">
        <v>199</v>
      </c>
      <c r="Y3686" t="s">
        <v>113</v>
      </c>
    </row>
    <row r="3687" spans="1:25" hidden="1" x14ac:dyDescent="0.35">
      <c r="A3687">
        <v>3</v>
      </c>
      <c r="B3687" t="s">
        <v>10</v>
      </c>
      <c r="C3687">
        <v>3</v>
      </c>
      <c r="D3687" t="s">
        <v>26</v>
      </c>
      <c r="E3687" t="s">
        <v>741</v>
      </c>
      <c r="F3687" t="s">
        <v>13</v>
      </c>
      <c r="G3687" t="s">
        <v>5814</v>
      </c>
      <c r="H3687" s="1">
        <v>0</v>
      </c>
      <c r="I3687" s="2">
        <v>43257</v>
      </c>
      <c r="J3687" t="s">
        <v>6067</v>
      </c>
      <c r="K3687" t="s">
        <v>102</v>
      </c>
      <c r="L3687">
        <v>1852</v>
      </c>
      <c r="M3687">
        <v>1730</v>
      </c>
      <c r="N3687" t="s">
        <v>6068</v>
      </c>
      <c r="O3687">
        <v>49</v>
      </c>
      <c r="P3687">
        <v>4</v>
      </c>
      <c r="Q3687" t="s">
        <v>104</v>
      </c>
      <c r="R3687" t="s">
        <v>8304</v>
      </c>
      <c r="S3687">
        <v>48.54</v>
      </c>
      <c r="T3687">
        <v>106</v>
      </c>
      <c r="U3687" t="s">
        <v>33</v>
      </c>
      <c r="V3687" s="2">
        <v>43260</v>
      </c>
      <c r="W3687" t="s">
        <v>20</v>
      </c>
      <c r="X3687" t="s">
        <v>744</v>
      </c>
      <c r="Y3687" t="s">
        <v>64</v>
      </c>
    </row>
    <row r="3688" spans="1:25" hidden="1" x14ac:dyDescent="0.35">
      <c r="A3688">
        <v>5</v>
      </c>
      <c r="B3688" t="s">
        <v>43</v>
      </c>
      <c r="C3688">
        <v>6</v>
      </c>
      <c r="D3688" t="s">
        <v>26</v>
      </c>
      <c r="E3688" t="s">
        <v>192</v>
      </c>
      <c r="F3688" t="s">
        <v>13</v>
      </c>
      <c r="G3688" t="s">
        <v>5859</v>
      </c>
      <c r="H3688" s="1">
        <v>0.8</v>
      </c>
      <c r="I3688" s="2">
        <v>43453</v>
      </c>
      <c r="J3688" t="s">
        <v>6298</v>
      </c>
      <c r="K3688" t="s">
        <v>73</v>
      </c>
      <c r="L3688">
        <v>60623</v>
      </c>
      <c r="M3688">
        <v>1639</v>
      </c>
      <c r="N3688" t="s">
        <v>3140</v>
      </c>
      <c r="O3688">
        <v>-3</v>
      </c>
      <c r="P3688">
        <v>5</v>
      </c>
      <c r="Q3688" t="s">
        <v>75</v>
      </c>
      <c r="R3688" t="s">
        <v>8304</v>
      </c>
      <c r="S3688">
        <v>-2.88</v>
      </c>
      <c r="T3688">
        <v>2</v>
      </c>
      <c r="U3688" t="s">
        <v>33</v>
      </c>
      <c r="V3688" s="2">
        <v>43458</v>
      </c>
      <c r="W3688" t="s">
        <v>39</v>
      </c>
      <c r="X3688" t="s">
        <v>139</v>
      </c>
      <c r="Y3688" t="s">
        <v>54</v>
      </c>
    </row>
    <row r="3689" spans="1:25" hidden="1" x14ac:dyDescent="0.35">
      <c r="A3689">
        <v>2</v>
      </c>
      <c r="B3689" t="s">
        <v>43</v>
      </c>
      <c r="C3689">
        <v>3</v>
      </c>
      <c r="D3689" t="s">
        <v>26</v>
      </c>
      <c r="E3689" t="s">
        <v>171</v>
      </c>
      <c r="F3689" t="s">
        <v>13</v>
      </c>
      <c r="G3689" t="s">
        <v>1619</v>
      </c>
      <c r="H3689" s="1">
        <v>0</v>
      </c>
      <c r="I3689" s="2">
        <v>43439</v>
      </c>
      <c r="J3689" t="s">
        <v>3460</v>
      </c>
      <c r="K3689" t="s">
        <v>102</v>
      </c>
      <c r="L3689">
        <v>10024</v>
      </c>
      <c r="M3689">
        <v>533</v>
      </c>
      <c r="N3689" t="s">
        <v>3395</v>
      </c>
      <c r="O3689">
        <v>121</v>
      </c>
      <c r="P3689">
        <v>3</v>
      </c>
      <c r="Q3689" t="s">
        <v>104</v>
      </c>
      <c r="R3689" t="s">
        <v>8304</v>
      </c>
      <c r="S3689">
        <v>120.95</v>
      </c>
      <c r="T3689">
        <v>465</v>
      </c>
      <c r="U3689" t="s">
        <v>19</v>
      </c>
      <c r="V3689" s="2">
        <v>43441</v>
      </c>
      <c r="W3689" t="s">
        <v>20</v>
      </c>
      <c r="X3689" t="s">
        <v>175</v>
      </c>
      <c r="Y3689" t="s">
        <v>42</v>
      </c>
    </row>
    <row r="3690" spans="1:25" hidden="1" x14ac:dyDescent="0.35">
      <c r="A3690">
        <v>4</v>
      </c>
      <c r="B3690" t="s">
        <v>43</v>
      </c>
      <c r="C3690">
        <v>6</v>
      </c>
      <c r="D3690" t="s">
        <v>26</v>
      </c>
      <c r="E3690" t="s">
        <v>4423</v>
      </c>
      <c r="F3690" t="s">
        <v>13</v>
      </c>
      <c r="G3690" t="s">
        <v>1054</v>
      </c>
      <c r="H3690" s="1">
        <v>0.7</v>
      </c>
      <c r="I3690" s="2">
        <v>43240</v>
      </c>
      <c r="J3690" t="s">
        <v>4424</v>
      </c>
      <c r="K3690" t="s">
        <v>16</v>
      </c>
      <c r="L3690">
        <v>34952</v>
      </c>
      <c r="M3690">
        <v>260</v>
      </c>
      <c r="N3690" t="s">
        <v>728</v>
      </c>
      <c r="O3690">
        <v>-2</v>
      </c>
      <c r="P3690">
        <v>2</v>
      </c>
      <c r="Q3690" t="s">
        <v>18</v>
      </c>
      <c r="R3690" t="s">
        <v>8304</v>
      </c>
      <c r="S3690">
        <v>-2.25</v>
      </c>
      <c r="T3690">
        <v>3</v>
      </c>
      <c r="U3690" t="s">
        <v>19</v>
      </c>
      <c r="V3690" s="2">
        <v>43244</v>
      </c>
      <c r="W3690" t="s">
        <v>39</v>
      </c>
      <c r="X3690" t="s">
        <v>40</v>
      </c>
      <c r="Y3690" t="s">
        <v>54</v>
      </c>
    </row>
    <row r="3691" spans="1:25" hidden="1" x14ac:dyDescent="0.35">
      <c r="A3691">
        <v>6</v>
      </c>
      <c r="B3691" t="s">
        <v>10</v>
      </c>
      <c r="C3691">
        <v>6</v>
      </c>
      <c r="D3691" t="s">
        <v>26</v>
      </c>
      <c r="E3691" t="s">
        <v>1872</v>
      </c>
      <c r="F3691" t="s">
        <v>13</v>
      </c>
      <c r="G3691" t="s">
        <v>544</v>
      </c>
      <c r="H3691" s="1">
        <v>0.2</v>
      </c>
      <c r="I3691" s="2">
        <v>43271</v>
      </c>
      <c r="J3691" t="s">
        <v>6239</v>
      </c>
      <c r="K3691" t="s">
        <v>73</v>
      </c>
      <c r="L3691">
        <v>75007</v>
      </c>
      <c r="M3691">
        <v>1809</v>
      </c>
      <c r="N3691" t="s">
        <v>3105</v>
      </c>
      <c r="O3691">
        <v>4</v>
      </c>
      <c r="P3691">
        <v>2</v>
      </c>
      <c r="Q3691" t="s">
        <v>75</v>
      </c>
      <c r="R3691" t="s">
        <v>8304</v>
      </c>
      <c r="S3691">
        <v>3.63</v>
      </c>
      <c r="T3691">
        <v>10</v>
      </c>
      <c r="U3691" t="s">
        <v>33</v>
      </c>
      <c r="V3691" s="2">
        <v>43277</v>
      </c>
      <c r="W3691" t="s">
        <v>39</v>
      </c>
      <c r="X3691" t="s">
        <v>77</v>
      </c>
      <c r="Y3691" t="s">
        <v>64</v>
      </c>
    </row>
    <row r="3692" spans="1:25" hidden="1" x14ac:dyDescent="0.35">
      <c r="A3692">
        <v>6</v>
      </c>
      <c r="B3692" t="s">
        <v>10</v>
      </c>
      <c r="C3692">
        <v>6</v>
      </c>
      <c r="D3692" t="s">
        <v>50</v>
      </c>
      <c r="E3692" t="s">
        <v>1872</v>
      </c>
      <c r="F3692" t="s">
        <v>13</v>
      </c>
      <c r="G3692" t="s">
        <v>544</v>
      </c>
      <c r="H3692" s="1">
        <v>0.2</v>
      </c>
      <c r="I3692" s="2">
        <v>43271</v>
      </c>
      <c r="J3692" t="s">
        <v>6239</v>
      </c>
      <c r="K3692" t="s">
        <v>73</v>
      </c>
      <c r="L3692">
        <v>75007</v>
      </c>
      <c r="M3692">
        <v>1025</v>
      </c>
      <c r="N3692" t="s">
        <v>4753</v>
      </c>
      <c r="O3692">
        <v>26</v>
      </c>
      <c r="P3692">
        <v>4</v>
      </c>
      <c r="Q3692" t="s">
        <v>75</v>
      </c>
      <c r="R3692" t="s">
        <v>8304</v>
      </c>
      <c r="S3692">
        <v>26.39</v>
      </c>
      <c r="T3692">
        <v>96</v>
      </c>
      <c r="U3692" t="s">
        <v>33</v>
      </c>
      <c r="V3692" s="2">
        <v>43277</v>
      </c>
      <c r="W3692" t="s">
        <v>39</v>
      </c>
      <c r="X3692" t="s">
        <v>77</v>
      </c>
      <c r="Y3692" t="s">
        <v>113</v>
      </c>
    </row>
    <row r="3693" spans="1:25" hidden="1" x14ac:dyDescent="0.35">
      <c r="A3693">
        <v>4</v>
      </c>
      <c r="B3693" t="s">
        <v>43</v>
      </c>
      <c r="C3693">
        <v>6</v>
      </c>
      <c r="D3693" t="s">
        <v>26</v>
      </c>
      <c r="E3693" t="s">
        <v>1613</v>
      </c>
      <c r="F3693" t="s">
        <v>13</v>
      </c>
      <c r="G3693" t="s">
        <v>1495</v>
      </c>
      <c r="H3693" s="1">
        <v>0</v>
      </c>
      <c r="I3693" s="2">
        <v>43372</v>
      </c>
      <c r="J3693" t="s">
        <v>4294</v>
      </c>
      <c r="K3693" t="s">
        <v>16</v>
      </c>
      <c r="L3693">
        <v>36608</v>
      </c>
      <c r="M3693">
        <v>1310</v>
      </c>
      <c r="N3693" t="s">
        <v>1247</v>
      </c>
      <c r="O3693">
        <v>30</v>
      </c>
      <c r="P3693">
        <v>3</v>
      </c>
      <c r="Q3693" t="s">
        <v>18</v>
      </c>
      <c r="R3693" t="s">
        <v>8304</v>
      </c>
      <c r="S3693">
        <v>30.21</v>
      </c>
      <c r="T3693">
        <v>63</v>
      </c>
      <c r="U3693" t="s">
        <v>19</v>
      </c>
      <c r="V3693" s="2">
        <v>43376</v>
      </c>
      <c r="W3693" t="s">
        <v>39</v>
      </c>
      <c r="X3693" t="s">
        <v>225</v>
      </c>
      <c r="Y3693" t="s">
        <v>54</v>
      </c>
    </row>
    <row r="3694" spans="1:25" hidden="1" x14ac:dyDescent="0.35">
      <c r="A3694">
        <v>4</v>
      </c>
      <c r="B3694" t="s">
        <v>43</v>
      </c>
      <c r="C3694">
        <v>6</v>
      </c>
      <c r="D3694" t="s">
        <v>26</v>
      </c>
      <c r="E3694" t="s">
        <v>1613</v>
      </c>
      <c r="F3694" t="s">
        <v>13</v>
      </c>
      <c r="G3694" t="s">
        <v>1495</v>
      </c>
      <c r="H3694" s="1">
        <v>0</v>
      </c>
      <c r="I3694" s="2">
        <v>43372</v>
      </c>
      <c r="J3694" t="s">
        <v>4294</v>
      </c>
      <c r="K3694" t="s">
        <v>16</v>
      </c>
      <c r="L3694">
        <v>36608</v>
      </c>
      <c r="M3694">
        <v>1412</v>
      </c>
      <c r="N3694" t="s">
        <v>352</v>
      </c>
      <c r="O3694">
        <v>8</v>
      </c>
      <c r="P3694">
        <v>9</v>
      </c>
      <c r="Q3694" t="s">
        <v>18</v>
      </c>
      <c r="R3694" t="s">
        <v>8304</v>
      </c>
      <c r="S3694">
        <v>7.78</v>
      </c>
      <c r="T3694">
        <v>26</v>
      </c>
      <c r="U3694" t="s">
        <v>19</v>
      </c>
      <c r="V3694" s="2">
        <v>43376</v>
      </c>
      <c r="W3694" t="s">
        <v>39</v>
      </c>
      <c r="X3694" t="s">
        <v>225</v>
      </c>
      <c r="Y3694" t="s">
        <v>49</v>
      </c>
    </row>
    <row r="3695" spans="1:25" hidden="1" x14ac:dyDescent="0.35">
      <c r="A3695">
        <v>4</v>
      </c>
      <c r="B3695" t="s">
        <v>43</v>
      </c>
      <c r="C3695">
        <v>6</v>
      </c>
      <c r="D3695" t="s">
        <v>50</v>
      </c>
      <c r="E3695" t="s">
        <v>1613</v>
      </c>
      <c r="F3695" t="s">
        <v>13</v>
      </c>
      <c r="G3695" t="s">
        <v>1495</v>
      </c>
      <c r="H3695" s="1">
        <v>0</v>
      </c>
      <c r="I3695" s="2">
        <v>43372</v>
      </c>
      <c r="J3695" t="s">
        <v>4294</v>
      </c>
      <c r="K3695" t="s">
        <v>16</v>
      </c>
      <c r="L3695">
        <v>36608</v>
      </c>
      <c r="M3695">
        <v>1010</v>
      </c>
      <c r="N3695" t="s">
        <v>5099</v>
      </c>
      <c r="O3695">
        <v>71</v>
      </c>
      <c r="P3695">
        <v>3</v>
      </c>
      <c r="Q3695" t="s">
        <v>18</v>
      </c>
      <c r="R3695" t="s">
        <v>8304</v>
      </c>
      <c r="S3695">
        <v>71.39</v>
      </c>
      <c r="T3695">
        <v>210</v>
      </c>
      <c r="U3695" t="s">
        <v>19</v>
      </c>
      <c r="V3695" s="2">
        <v>43376</v>
      </c>
      <c r="W3695" t="s">
        <v>39</v>
      </c>
      <c r="X3695" t="s">
        <v>225</v>
      </c>
      <c r="Y3695" t="s">
        <v>113</v>
      </c>
    </row>
    <row r="3696" spans="1:25" x14ac:dyDescent="0.35">
      <c r="A3696">
        <v>0</v>
      </c>
      <c r="B3696" t="s">
        <v>10</v>
      </c>
      <c r="C3696">
        <v>0</v>
      </c>
      <c r="D3696" t="s">
        <v>26</v>
      </c>
      <c r="E3696" t="s">
        <v>59</v>
      </c>
      <c r="F3696" t="s">
        <v>13</v>
      </c>
      <c r="G3696" t="s">
        <v>2939</v>
      </c>
      <c r="H3696" s="1">
        <v>0.2</v>
      </c>
      <c r="I3696" s="2">
        <v>43422</v>
      </c>
      <c r="J3696" t="s">
        <v>3311</v>
      </c>
      <c r="K3696" t="s">
        <v>30</v>
      </c>
      <c r="L3696">
        <v>94521</v>
      </c>
      <c r="M3696">
        <v>1342</v>
      </c>
      <c r="N3696" t="s">
        <v>3142</v>
      </c>
      <c r="O3696">
        <v>22</v>
      </c>
      <c r="P3696">
        <v>5</v>
      </c>
      <c r="Q3696" t="s">
        <v>32</v>
      </c>
      <c r="R3696" t="s">
        <v>8304</v>
      </c>
      <c r="S3696">
        <v>22.16</v>
      </c>
      <c r="T3696">
        <v>61</v>
      </c>
      <c r="U3696" t="s">
        <v>19</v>
      </c>
      <c r="V3696" s="2">
        <v>43422</v>
      </c>
      <c r="W3696" t="s">
        <v>773</v>
      </c>
      <c r="X3696" t="s">
        <v>34</v>
      </c>
      <c r="Y3696" t="s">
        <v>54</v>
      </c>
    </row>
    <row r="3697" spans="1:25" hidden="1" x14ac:dyDescent="0.35">
      <c r="A3697">
        <v>3</v>
      </c>
      <c r="B3697" t="s">
        <v>25</v>
      </c>
      <c r="C3697">
        <v>1</v>
      </c>
      <c r="D3697" t="s">
        <v>26</v>
      </c>
      <c r="E3697" t="s">
        <v>787</v>
      </c>
      <c r="F3697" t="s">
        <v>13</v>
      </c>
      <c r="G3697" t="s">
        <v>2199</v>
      </c>
      <c r="H3697" s="1">
        <v>0.8</v>
      </c>
      <c r="I3697" s="2">
        <v>43373</v>
      </c>
      <c r="J3697" t="s">
        <v>2846</v>
      </c>
      <c r="K3697" t="s">
        <v>73</v>
      </c>
      <c r="L3697">
        <v>62301</v>
      </c>
      <c r="M3697">
        <v>1312</v>
      </c>
      <c r="N3697" t="s">
        <v>8157</v>
      </c>
      <c r="O3697">
        <v>-3</v>
      </c>
      <c r="P3697">
        <v>2</v>
      </c>
      <c r="Q3697" t="s">
        <v>75</v>
      </c>
      <c r="R3697" t="s">
        <v>8304</v>
      </c>
      <c r="S3697">
        <v>-3.24</v>
      </c>
      <c r="T3697">
        <v>2</v>
      </c>
      <c r="U3697" t="s">
        <v>19</v>
      </c>
      <c r="V3697" s="2">
        <v>43376</v>
      </c>
      <c r="W3697" t="s">
        <v>130</v>
      </c>
      <c r="X3697" t="s">
        <v>139</v>
      </c>
      <c r="Y3697" t="s">
        <v>54</v>
      </c>
    </row>
    <row r="3698" spans="1:25" x14ac:dyDescent="0.35">
      <c r="A3698">
        <v>4</v>
      </c>
      <c r="B3698" t="s">
        <v>43</v>
      </c>
      <c r="C3698">
        <v>6</v>
      </c>
      <c r="D3698" t="s">
        <v>11</v>
      </c>
      <c r="E3698" t="s">
        <v>667</v>
      </c>
      <c r="F3698" t="s">
        <v>13</v>
      </c>
      <c r="G3698" t="s">
        <v>1655</v>
      </c>
      <c r="H3698" s="1">
        <v>0.15</v>
      </c>
      <c r="I3698" s="2">
        <v>43207</v>
      </c>
      <c r="J3698" t="s">
        <v>2673</v>
      </c>
      <c r="K3698" t="s">
        <v>30</v>
      </c>
      <c r="L3698">
        <v>90712</v>
      </c>
      <c r="M3698">
        <v>390</v>
      </c>
      <c r="N3698" t="s">
        <v>2407</v>
      </c>
      <c r="O3698">
        <v>24</v>
      </c>
      <c r="P3698">
        <v>3</v>
      </c>
      <c r="Q3698" t="s">
        <v>32</v>
      </c>
      <c r="R3698" t="s">
        <v>8304</v>
      </c>
      <c r="S3698">
        <v>24.24</v>
      </c>
      <c r="T3698">
        <v>257</v>
      </c>
      <c r="U3698" t="s">
        <v>19</v>
      </c>
      <c r="V3698" s="2">
        <v>43211</v>
      </c>
      <c r="W3698" t="s">
        <v>39</v>
      </c>
      <c r="X3698" t="s">
        <v>34</v>
      </c>
      <c r="Y3698" t="s">
        <v>22</v>
      </c>
    </row>
    <row r="3699" spans="1:25" hidden="1" x14ac:dyDescent="0.35">
      <c r="A3699">
        <v>4</v>
      </c>
      <c r="B3699" t="s">
        <v>43</v>
      </c>
      <c r="C3699">
        <v>6</v>
      </c>
      <c r="D3699" t="s">
        <v>26</v>
      </c>
      <c r="E3699" t="s">
        <v>498</v>
      </c>
      <c r="F3699" t="s">
        <v>13</v>
      </c>
      <c r="G3699" t="s">
        <v>95</v>
      </c>
      <c r="H3699" s="1">
        <v>0.2</v>
      </c>
      <c r="I3699" s="2">
        <v>43351</v>
      </c>
      <c r="J3699" t="s">
        <v>6227</v>
      </c>
      <c r="K3699" t="s">
        <v>73</v>
      </c>
      <c r="L3699">
        <v>75081</v>
      </c>
      <c r="M3699">
        <v>346</v>
      </c>
      <c r="N3699" t="s">
        <v>933</v>
      </c>
      <c r="O3699">
        <v>6</v>
      </c>
      <c r="P3699">
        <v>2</v>
      </c>
      <c r="Q3699" t="s">
        <v>75</v>
      </c>
      <c r="R3699" t="s">
        <v>8304</v>
      </c>
      <c r="S3699">
        <v>6.16</v>
      </c>
      <c r="T3699">
        <v>70</v>
      </c>
      <c r="U3699" t="s">
        <v>33</v>
      </c>
      <c r="V3699" s="2">
        <v>43355</v>
      </c>
      <c r="W3699" t="s">
        <v>39</v>
      </c>
      <c r="X3699" t="s">
        <v>77</v>
      </c>
      <c r="Y3699" t="s">
        <v>49</v>
      </c>
    </row>
    <row r="3700" spans="1:25" hidden="1" x14ac:dyDescent="0.35">
      <c r="A3700">
        <v>4</v>
      </c>
      <c r="B3700" t="s">
        <v>43</v>
      </c>
      <c r="C3700">
        <v>6</v>
      </c>
      <c r="D3700" t="s">
        <v>50</v>
      </c>
      <c r="E3700" t="s">
        <v>498</v>
      </c>
      <c r="F3700" t="s">
        <v>13</v>
      </c>
      <c r="G3700" t="s">
        <v>95</v>
      </c>
      <c r="H3700" s="1">
        <v>0.2</v>
      </c>
      <c r="I3700" s="2">
        <v>43351</v>
      </c>
      <c r="J3700" t="s">
        <v>6227</v>
      </c>
      <c r="K3700" t="s">
        <v>73</v>
      </c>
      <c r="L3700">
        <v>75081</v>
      </c>
      <c r="M3700">
        <v>306</v>
      </c>
      <c r="N3700" t="s">
        <v>4896</v>
      </c>
      <c r="O3700">
        <v>22</v>
      </c>
      <c r="P3700">
        <v>5</v>
      </c>
      <c r="Q3700" t="s">
        <v>75</v>
      </c>
      <c r="R3700" t="s">
        <v>8304</v>
      </c>
      <c r="S3700">
        <v>21.74</v>
      </c>
      <c r="T3700">
        <v>60</v>
      </c>
      <c r="U3700" t="s">
        <v>33</v>
      </c>
      <c r="V3700" s="2">
        <v>43355</v>
      </c>
      <c r="W3700" t="s">
        <v>39</v>
      </c>
      <c r="X3700" t="s">
        <v>77</v>
      </c>
      <c r="Y3700" t="s">
        <v>52</v>
      </c>
    </row>
    <row r="3701" spans="1:25" hidden="1" x14ac:dyDescent="0.35">
      <c r="A3701">
        <v>7</v>
      </c>
      <c r="B3701" t="s">
        <v>25</v>
      </c>
      <c r="C3701">
        <v>6</v>
      </c>
      <c r="D3701" t="s">
        <v>11</v>
      </c>
      <c r="E3701" t="s">
        <v>281</v>
      </c>
      <c r="F3701" t="s">
        <v>13</v>
      </c>
      <c r="G3701" t="s">
        <v>7184</v>
      </c>
      <c r="H3701" s="1">
        <v>0.2</v>
      </c>
      <c r="I3701" s="2">
        <v>43367</v>
      </c>
      <c r="J3701" t="s">
        <v>7185</v>
      </c>
      <c r="K3701" t="s">
        <v>30</v>
      </c>
      <c r="L3701">
        <v>80013</v>
      </c>
      <c r="M3701">
        <v>593</v>
      </c>
      <c r="N3701" t="s">
        <v>663</v>
      </c>
      <c r="O3701">
        <v>8</v>
      </c>
      <c r="P3701">
        <v>2</v>
      </c>
      <c r="Q3701" t="s">
        <v>32</v>
      </c>
      <c r="R3701" t="s">
        <v>8304</v>
      </c>
      <c r="S3701">
        <v>7.5</v>
      </c>
      <c r="T3701">
        <v>21</v>
      </c>
      <c r="U3701" t="s">
        <v>76</v>
      </c>
      <c r="V3701" s="2">
        <v>43374</v>
      </c>
      <c r="W3701" t="s">
        <v>39</v>
      </c>
      <c r="X3701" t="s">
        <v>285</v>
      </c>
      <c r="Y3701" t="s">
        <v>47</v>
      </c>
    </row>
    <row r="3702" spans="1:25" hidden="1" x14ac:dyDescent="0.35">
      <c r="A3702">
        <v>7</v>
      </c>
      <c r="B3702" t="s">
        <v>25</v>
      </c>
      <c r="C3702">
        <v>6</v>
      </c>
      <c r="D3702" t="s">
        <v>26</v>
      </c>
      <c r="E3702" t="s">
        <v>281</v>
      </c>
      <c r="F3702" t="s">
        <v>13</v>
      </c>
      <c r="G3702" t="s">
        <v>7184</v>
      </c>
      <c r="H3702" s="1">
        <v>0.2</v>
      </c>
      <c r="I3702" s="2">
        <v>43367</v>
      </c>
      <c r="J3702" t="s">
        <v>7185</v>
      </c>
      <c r="K3702" t="s">
        <v>30</v>
      </c>
      <c r="L3702">
        <v>80013</v>
      </c>
      <c r="M3702">
        <v>1444</v>
      </c>
      <c r="N3702" t="s">
        <v>3260</v>
      </c>
      <c r="O3702">
        <v>-96</v>
      </c>
      <c r="P3702">
        <v>9</v>
      </c>
      <c r="Q3702" t="s">
        <v>32</v>
      </c>
      <c r="R3702" t="s">
        <v>8304</v>
      </c>
      <c r="S3702">
        <v>-95.82</v>
      </c>
      <c r="T3702">
        <v>511</v>
      </c>
      <c r="U3702" t="s">
        <v>76</v>
      </c>
      <c r="V3702" s="2">
        <v>43374</v>
      </c>
      <c r="W3702" t="s">
        <v>39</v>
      </c>
      <c r="X3702" t="s">
        <v>285</v>
      </c>
      <c r="Y3702" t="s">
        <v>42</v>
      </c>
    </row>
    <row r="3703" spans="1:25" x14ac:dyDescent="0.35">
      <c r="A3703">
        <v>6</v>
      </c>
      <c r="B3703" t="s">
        <v>10</v>
      </c>
      <c r="C3703">
        <v>6</v>
      </c>
      <c r="D3703" t="s">
        <v>50</v>
      </c>
      <c r="E3703" t="s">
        <v>2032</v>
      </c>
      <c r="F3703" t="s">
        <v>13</v>
      </c>
      <c r="G3703" t="s">
        <v>800</v>
      </c>
      <c r="H3703" s="1">
        <v>0</v>
      </c>
      <c r="I3703" s="2">
        <v>43109</v>
      </c>
      <c r="J3703" t="s">
        <v>6799</v>
      </c>
      <c r="K3703" t="s">
        <v>30</v>
      </c>
      <c r="L3703">
        <v>93727</v>
      </c>
      <c r="M3703">
        <v>1010</v>
      </c>
      <c r="N3703" t="s">
        <v>5099</v>
      </c>
      <c r="O3703">
        <v>119</v>
      </c>
      <c r="P3703">
        <v>5</v>
      </c>
      <c r="Q3703" t="s">
        <v>32</v>
      </c>
      <c r="R3703" t="s">
        <v>8304</v>
      </c>
      <c r="S3703">
        <v>118.98</v>
      </c>
      <c r="T3703">
        <v>350</v>
      </c>
      <c r="U3703" t="s">
        <v>33</v>
      </c>
      <c r="V3703" s="2">
        <v>43115</v>
      </c>
      <c r="W3703" t="s">
        <v>39</v>
      </c>
      <c r="X3703" t="s">
        <v>34</v>
      </c>
      <c r="Y3703" t="s">
        <v>113</v>
      </c>
    </row>
    <row r="3704" spans="1:25" x14ac:dyDescent="0.35">
      <c r="A3704">
        <v>6</v>
      </c>
      <c r="B3704" t="s">
        <v>10</v>
      </c>
      <c r="C3704">
        <v>6</v>
      </c>
      <c r="D3704" t="s">
        <v>50</v>
      </c>
      <c r="E3704" t="s">
        <v>2032</v>
      </c>
      <c r="F3704" t="s">
        <v>13</v>
      </c>
      <c r="G3704" t="s">
        <v>800</v>
      </c>
      <c r="H3704" s="1">
        <v>0.2</v>
      </c>
      <c r="I3704" s="2">
        <v>43109</v>
      </c>
      <c r="J3704" t="s">
        <v>6799</v>
      </c>
      <c r="K3704" t="s">
        <v>30</v>
      </c>
      <c r="L3704">
        <v>93727</v>
      </c>
      <c r="M3704">
        <v>1118</v>
      </c>
      <c r="N3704" t="s">
        <v>200</v>
      </c>
      <c r="O3704">
        <v>142</v>
      </c>
      <c r="P3704">
        <v>9</v>
      </c>
      <c r="Q3704" t="s">
        <v>32</v>
      </c>
      <c r="R3704" t="s">
        <v>8304</v>
      </c>
      <c r="S3704">
        <v>141.72</v>
      </c>
      <c r="T3704">
        <v>378</v>
      </c>
      <c r="U3704" t="s">
        <v>33</v>
      </c>
      <c r="V3704" s="2">
        <v>43115</v>
      </c>
      <c r="W3704" t="s">
        <v>39</v>
      </c>
      <c r="X3704" t="s">
        <v>34</v>
      </c>
      <c r="Y3704" t="s">
        <v>52</v>
      </c>
    </row>
    <row r="3705" spans="1:25" hidden="1" x14ac:dyDescent="0.35">
      <c r="A3705">
        <v>4</v>
      </c>
      <c r="B3705" t="s">
        <v>25</v>
      </c>
      <c r="C3705">
        <v>3</v>
      </c>
      <c r="D3705" t="s">
        <v>26</v>
      </c>
      <c r="E3705" t="s">
        <v>1822</v>
      </c>
      <c r="F3705" t="s">
        <v>13</v>
      </c>
      <c r="G3705" t="s">
        <v>967</v>
      </c>
      <c r="H3705" s="1">
        <v>0.2</v>
      </c>
      <c r="I3705" s="2">
        <v>43169</v>
      </c>
      <c r="J3705" t="s">
        <v>6164</v>
      </c>
      <c r="K3705" t="s">
        <v>30</v>
      </c>
      <c r="L3705">
        <v>85301</v>
      </c>
      <c r="M3705">
        <v>1098</v>
      </c>
      <c r="N3705" t="s">
        <v>1227</v>
      </c>
      <c r="O3705">
        <v>7</v>
      </c>
      <c r="P3705">
        <v>1</v>
      </c>
      <c r="Q3705" t="s">
        <v>32</v>
      </c>
      <c r="R3705" t="s">
        <v>8304</v>
      </c>
      <c r="S3705">
        <v>6.54</v>
      </c>
      <c r="T3705">
        <v>105</v>
      </c>
      <c r="U3705" t="s">
        <v>33</v>
      </c>
      <c r="V3705" s="2">
        <v>43173</v>
      </c>
      <c r="W3705" t="s">
        <v>20</v>
      </c>
      <c r="X3705" t="s">
        <v>199</v>
      </c>
      <c r="Y3705" t="s">
        <v>42</v>
      </c>
    </row>
    <row r="3706" spans="1:25" hidden="1" x14ac:dyDescent="0.35">
      <c r="A3706">
        <v>2</v>
      </c>
      <c r="B3706" t="s">
        <v>43</v>
      </c>
      <c r="C3706">
        <v>3</v>
      </c>
      <c r="D3706" t="s">
        <v>26</v>
      </c>
      <c r="E3706" t="s">
        <v>122</v>
      </c>
      <c r="F3706" t="s">
        <v>13</v>
      </c>
      <c r="G3706" t="s">
        <v>839</v>
      </c>
      <c r="H3706" s="1">
        <v>0.2</v>
      </c>
      <c r="I3706" s="2">
        <v>43351</v>
      </c>
      <c r="J3706" t="s">
        <v>840</v>
      </c>
      <c r="K3706" t="s">
        <v>73</v>
      </c>
      <c r="L3706">
        <v>77036</v>
      </c>
      <c r="M3706">
        <v>1528</v>
      </c>
      <c r="N3706" t="s">
        <v>841</v>
      </c>
      <c r="O3706">
        <v>4</v>
      </c>
      <c r="P3706">
        <v>3</v>
      </c>
      <c r="Q3706" t="s">
        <v>75</v>
      </c>
      <c r="R3706" t="s">
        <v>8304</v>
      </c>
      <c r="S3706">
        <v>3.6</v>
      </c>
      <c r="T3706">
        <v>36</v>
      </c>
      <c r="U3706" t="s">
        <v>19</v>
      </c>
      <c r="V3706" s="2">
        <v>43353</v>
      </c>
      <c r="W3706" t="s">
        <v>20</v>
      </c>
      <c r="X3706" t="s">
        <v>77</v>
      </c>
      <c r="Y3706" t="s">
        <v>42</v>
      </c>
    </row>
    <row r="3707" spans="1:25" hidden="1" x14ac:dyDescent="0.35">
      <c r="A3707">
        <v>2</v>
      </c>
      <c r="B3707" t="s">
        <v>43</v>
      </c>
      <c r="C3707">
        <v>3</v>
      </c>
      <c r="D3707" t="s">
        <v>11</v>
      </c>
      <c r="E3707" t="s">
        <v>122</v>
      </c>
      <c r="F3707" t="s">
        <v>13</v>
      </c>
      <c r="G3707" t="s">
        <v>839</v>
      </c>
      <c r="H3707" s="1">
        <v>0.32</v>
      </c>
      <c r="I3707" s="2">
        <v>43351</v>
      </c>
      <c r="J3707" t="s">
        <v>840</v>
      </c>
      <c r="K3707" t="s">
        <v>73</v>
      </c>
      <c r="L3707">
        <v>77036</v>
      </c>
      <c r="M3707">
        <v>1358</v>
      </c>
      <c r="N3707" t="s">
        <v>116</v>
      </c>
      <c r="O3707">
        <v>-317</v>
      </c>
      <c r="P3707">
        <v>4</v>
      </c>
      <c r="Q3707" t="s">
        <v>75</v>
      </c>
      <c r="R3707" t="s">
        <v>8304</v>
      </c>
      <c r="S3707">
        <v>-317.14999999999998</v>
      </c>
      <c r="T3707">
        <v>2396</v>
      </c>
      <c r="U3707" t="s">
        <v>19</v>
      </c>
      <c r="V3707" s="2">
        <v>43353</v>
      </c>
      <c r="W3707" t="s">
        <v>20</v>
      </c>
      <c r="X3707" t="s">
        <v>77</v>
      </c>
      <c r="Y3707" t="s">
        <v>22</v>
      </c>
    </row>
    <row r="3708" spans="1:25" hidden="1" x14ac:dyDescent="0.35">
      <c r="A3708">
        <v>2</v>
      </c>
      <c r="B3708" t="s">
        <v>43</v>
      </c>
      <c r="C3708">
        <v>3</v>
      </c>
      <c r="D3708" t="s">
        <v>26</v>
      </c>
      <c r="E3708" t="s">
        <v>122</v>
      </c>
      <c r="F3708" t="s">
        <v>13</v>
      </c>
      <c r="G3708" t="s">
        <v>839</v>
      </c>
      <c r="H3708" s="1">
        <v>0.2</v>
      </c>
      <c r="I3708" s="2">
        <v>43351</v>
      </c>
      <c r="J3708" t="s">
        <v>840</v>
      </c>
      <c r="K3708" t="s">
        <v>73</v>
      </c>
      <c r="L3708">
        <v>77036</v>
      </c>
      <c r="M3708">
        <v>470</v>
      </c>
      <c r="N3708" t="s">
        <v>8174</v>
      </c>
      <c r="O3708">
        <v>-33</v>
      </c>
      <c r="P3708">
        <v>4</v>
      </c>
      <c r="Q3708" t="s">
        <v>75</v>
      </c>
      <c r="R3708" t="s">
        <v>8304</v>
      </c>
      <c r="S3708">
        <v>-32.78</v>
      </c>
      <c r="T3708">
        <v>131</v>
      </c>
      <c r="U3708" t="s">
        <v>19</v>
      </c>
      <c r="V3708" s="2">
        <v>43353</v>
      </c>
      <c r="W3708" t="s">
        <v>20</v>
      </c>
      <c r="X3708" t="s">
        <v>77</v>
      </c>
      <c r="Y3708" t="s">
        <v>42</v>
      </c>
    </row>
    <row r="3709" spans="1:25" hidden="1" x14ac:dyDescent="0.35">
      <c r="A3709">
        <v>2</v>
      </c>
      <c r="B3709" t="s">
        <v>43</v>
      </c>
      <c r="C3709">
        <v>3</v>
      </c>
      <c r="D3709" t="s">
        <v>50</v>
      </c>
      <c r="E3709" t="s">
        <v>122</v>
      </c>
      <c r="F3709" t="s">
        <v>13</v>
      </c>
      <c r="G3709" t="s">
        <v>839</v>
      </c>
      <c r="H3709" s="1">
        <v>0.2</v>
      </c>
      <c r="I3709" s="2">
        <v>43351</v>
      </c>
      <c r="J3709" t="s">
        <v>840</v>
      </c>
      <c r="K3709" t="s">
        <v>73</v>
      </c>
      <c r="L3709">
        <v>77036</v>
      </c>
      <c r="M3709">
        <v>1469</v>
      </c>
      <c r="N3709" t="s">
        <v>842</v>
      </c>
      <c r="O3709">
        <v>1</v>
      </c>
      <c r="P3709">
        <v>2</v>
      </c>
      <c r="Q3709" t="s">
        <v>75</v>
      </c>
      <c r="R3709" t="s">
        <v>8304</v>
      </c>
      <c r="S3709">
        <v>0.72</v>
      </c>
      <c r="T3709">
        <v>58</v>
      </c>
      <c r="U3709" t="s">
        <v>19</v>
      </c>
      <c r="V3709" s="2">
        <v>43353</v>
      </c>
      <c r="W3709" t="s">
        <v>20</v>
      </c>
      <c r="X3709" t="s">
        <v>77</v>
      </c>
      <c r="Y3709" t="s">
        <v>113</v>
      </c>
    </row>
    <row r="3710" spans="1:25" hidden="1" x14ac:dyDescent="0.35">
      <c r="A3710">
        <v>5</v>
      </c>
      <c r="B3710" t="s">
        <v>43</v>
      </c>
      <c r="C3710">
        <v>6</v>
      </c>
      <c r="D3710" t="s">
        <v>26</v>
      </c>
      <c r="E3710" t="s">
        <v>281</v>
      </c>
      <c r="F3710" t="s">
        <v>13</v>
      </c>
      <c r="G3710" t="s">
        <v>6948</v>
      </c>
      <c r="H3710" s="1">
        <v>0.2</v>
      </c>
      <c r="I3710" s="2">
        <v>43212</v>
      </c>
      <c r="J3710" t="s">
        <v>7430</v>
      </c>
      <c r="K3710" t="s">
        <v>73</v>
      </c>
      <c r="L3710">
        <v>60505</v>
      </c>
      <c r="M3710">
        <v>1271</v>
      </c>
      <c r="N3710" t="s">
        <v>775</v>
      </c>
      <c r="O3710">
        <v>2</v>
      </c>
      <c r="P3710">
        <v>2</v>
      </c>
      <c r="Q3710" t="s">
        <v>75</v>
      </c>
      <c r="R3710" t="s">
        <v>8304</v>
      </c>
      <c r="S3710">
        <v>2.4</v>
      </c>
      <c r="T3710">
        <v>24</v>
      </c>
      <c r="U3710" t="s">
        <v>76</v>
      </c>
      <c r="V3710" s="2">
        <v>43217</v>
      </c>
      <c r="W3710" t="s">
        <v>39</v>
      </c>
      <c r="X3710" t="s">
        <v>139</v>
      </c>
      <c r="Y3710" t="s">
        <v>42</v>
      </c>
    </row>
    <row r="3711" spans="1:25" hidden="1" x14ac:dyDescent="0.35">
      <c r="A3711">
        <v>6</v>
      </c>
      <c r="B3711" t="s">
        <v>10</v>
      </c>
      <c r="C3711">
        <v>6</v>
      </c>
      <c r="D3711" t="s">
        <v>26</v>
      </c>
      <c r="E3711" t="s">
        <v>99</v>
      </c>
      <c r="F3711" t="s">
        <v>13</v>
      </c>
      <c r="G3711" t="s">
        <v>3981</v>
      </c>
      <c r="H3711" s="1">
        <v>0.2</v>
      </c>
      <c r="I3711" s="2">
        <v>43229</v>
      </c>
      <c r="J3711" t="s">
        <v>4149</v>
      </c>
      <c r="K3711" t="s">
        <v>102</v>
      </c>
      <c r="L3711">
        <v>19140</v>
      </c>
      <c r="M3711">
        <v>1501</v>
      </c>
      <c r="N3711" t="s">
        <v>412</v>
      </c>
      <c r="O3711">
        <v>4</v>
      </c>
      <c r="P3711">
        <v>1</v>
      </c>
      <c r="Q3711" t="s">
        <v>104</v>
      </c>
      <c r="R3711" t="s">
        <v>8304</v>
      </c>
      <c r="S3711">
        <v>3.5</v>
      </c>
      <c r="T3711">
        <v>9</v>
      </c>
      <c r="U3711" t="s">
        <v>19</v>
      </c>
      <c r="V3711" s="2">
        <v>43235</v>
      </c>
      <c r="W3711" t="s">
        <v>39</v>
      </c>
      <c r="X3711" t="s">
        <v>105</v>
      </c>
      <c r="Y3711" t="s">
        <v>119</v>
      </c>
    </row>
    <row r="3712" spans="1:25" hidden="1" x14ac:dyDescent="0.35">
      <c r="A3712">
        <v>6</v>
      </c>
      <c r="B3712" t="s">
        <v>10</v>
      </c>
      <c r="C3712">
        <v>6</v>
      </c>
      <c r="D3712" t="s">
        <v>26</v>
      </c>
      <c r="E3712" t="s">
        <v>99</v>
      </c>
      <c r="F3712" t="s">
        <v>13</v>
      </c>
      <c r="G3712" t="s">
        <v>3981</v>
      </c>
      <c r="H3712" s="1">
        <v>0.2</v>
      </c>
      <c r="I3712" s="2">
        <v>43229</v>
      </c>
      <c r="J3712" t="s">
        <v>4149</v>
      </c>
      <c r="K3712" t="s">
        <v>102</v>
      </c>
      <c r="L3712">
        <v>19140</v>
      </c>
      <c r="M3712">
        <v>1133</v>
      </c>
      <c r="N3712" t="s">
        <v>3375</v>
      </c>
      <c r="O3712">
        <v>10</v>
      </c>
      <c r="P3712">
        <v>5</v>
      </c>
      <c r="Q3712" t="s">
        <v>104</v>
      </c>
      <c r="R3712" t="s">
        <v>8304</v>
      </c>
      <c r="S3712">
        <v>9.92</v>
      </c>
      <c r="T3712">
        <v>79</v>
      </c>
      <c r="U3712" t="s">
        <v>19</v>
      </c>
      <c r="V3712" s="2">
        <v>43235</v>
      </c>
      <c r="W3712" t="s">
        <v>39</v>
      </c>
      <c r="X3712" t="s">
        <v>105</v>
      </c>
      <c r="Y3712" t="s">
        <v>49</v>
      </c>
    </row>
    <row r="3713" spans="1:25" hidden="1" x14ac:dyDescent="0.35">
      <c r="A3713">
        <v>3</v>
      </c>
      <c r="B3713" t="s">
        <v>10</v>
      </c>
      <c r="C3713">
        <v>3</v>
      </c>
      <c r="D3713" t="s">
        <v>50</v>
      </c>
      <c r="E3713" t="s">
        <v>2026</v>
      </c>
      <c r="F3713" t="s">
        <v>13</v>
      </c>
      <c r="G3713" t="s">
        <v>7520</v>
      </c>
      <c r="H3713" s="1">
        <v>0.2</v>
      </c>
      <c r="I3713" s="2">
        <v>43139</v>
      </c>
      <c r="J3713" t="s">
        <v>7738</v>
      </c>
      <c r="K3713" t="s">
        <v>16</v>
      </c>
      <c r="L3713">
        <v>27604</v>
      </c>
      <c r="M3713">
        <v>1399</v>
      </c>
      <c r="N3713" t="s">
        <v>5114</v>
      </c>
      <c r="O3713">
        <v>127</v>
      </c>
      <c r="P3713">
        <v>3</v>
      </c>
      <c r="Q3713" t="s">
        <v>18</v>
      </c>
      <c r="R3713" t="s">
        <v>8304</v>
      </c>
      <c r="S3713">
        <v>126.9</v>
      </c>
      <c r="T3713">
        <v>1128</v>
      </c>
      <c r="U3713" t="s">
        <v>76</v>
      </c>
      <c r="V3713" s="2">
        <v>43142</v>
      </c>
      <c r="W3713" t="s">
        <v>20</v>
      </c>
      <c r="X3713" t="s">
        <v>63</v>
      </c>
      <c r="Y3713" t="s">
        <v>52</v>
      </c>
    </row>
    <row r="3714" spans="1:25" x14ac:dyDescent="0.35">
      <c r="A3714">
        <v>5</v>
      </c>
      <c r="B3714" t="s">
        <v>43</v>
      </c>
      <c r="C3714">
        <v>6</v>
      </c>
      <c r="D3714" t="s">
        <v>26</v>
      </c>
      <c r="E3714" t="s">
        <v>27</v>
      </c>
      <c r="F3714" t="s">
        <v>13</v>
      </c>
      <c r="G3714" t="s">
        <v>985</v>
      </c>
      <c r="H3714" s="1">
        <v>0</v>
      </c>
      <c r="I3714" s="2">
        <v>43407</v>
      </c>
      <c r="J3714" t="s">
        <v>4455</v>
      </c>
      <c r="K3714" t="s">
        <v>30</v>
      </c>
      <c r="L3714">
        <v>90049</v>
      </c>
      <c r="M3714">
        <v>808</v>
      </c>
      <c r="N3714" t="s">
        <v>4159</v>
      </c>
      <c r="O3714">
        <v>14</v>
      </c>
      <c r="P3714">
        <v>2</v>
      </c>
      <c r="Q3714" t="s">
        <v>32</v>
      </c>
      <c r="R3714" t="s">
        <v>8304</v>
      </c>
      <c r="S3714">
        <v>14.3</v>
      </c>
      <c r="T3714">
        <v>43</v>
      </c>
      <c r="U3714" t="s">
        <v>19</v>
      </c>
      <c r="V3714" s="2">
        <v>43412</v>
      </c>
      <c r="W3714" t="s">
        <v>39</v>
      </c>
      <c r="X3714" t="s">
        <v>34</v>
      </c>
      <c r="Y3714" t="s">
        <v>56</v>
      </c>
    </row>
    <row r="3715" spans="1:25" x14ac:dyDescent="0.35">
      <c r="A3715">
        <v>5</v>
      </c>
      <c r="B3715" t="s">
        <v>43</v>
      </c>
      <c r="C3715">
        <v>6</v>
      </c>
      <c r="D3715" t="s">
        <v>26</v>
      </c>
      <c r="E3715" t="s">
        <v>27</v>
      </c>
      <c r="F3715" t="s">
        <v>13</v>
      </c>
      <c r="G3715" t="s">
        <v>985</v>
      </c>
      <c r="H3715" s="1">
        <v>0</v>
      </c>
      <c r="I3715" s="2">
        <v>43407</v>
      </c>
      <c r="J3715" t="s">
        <v>4455</v>
      </c>
      <c r="K3715" t="s">
        <v>30</v>
      </c>
      <c r="L3715">
        <v>90049</v>
      </c>
      <c r="M3715">
        <v>1111</v>
      </c>
      <c r="N3715" t="s">
        <v>4541</v>
      </c>
      <c r="O3715">
        <v>151</v>
      </c>
      <c r="P3715">
        <v>3</v>
      </c>
      <c r="Q3715" t="s">
        <v>32</v>
      </c>
      <c r="R3715" t="s">
        <v>8304</v>
      </c>
      <c r="S3715">
        <v>150.97999999999999</v>
      </c>
      <c r="T3715">
        <v>315</v>
      </c>
      <c r="U3715" t="s">
        <v>19</v>
      </c>
      <c r="V3715" s="2">
        <v>43412</v>
      </c>
      <c r="W3715" t="s">
        <v>39</v>
      </c>
      <c r="X3715" t="s">
        <v>34</v>
      </c>
      <c r="Y3715" t="s">
        <v>64</v>
      </c>
    </row>
    <row r="3716" spans="1:25" x14ac:dyDescent="0.35">
      <c r="A3716">
        <v>5</v>
      </c>
      <c r="B3716" t="s">
        <v>43</v>
      </c>
      <c r="C3716">
        <v>6</v>
      </c>
      <c r="D3716" t="s">
        <v>26</v>
      </c>
      <c r="E3716" t="s">
        <v>27</v>
      </c>
      <c r="F3716" t="s">
        <v>13</v>
      </c>
      <c r="G3716" t="s">
        <v>985</v>
      </c>
      <c r="H3716" s="1">
        <v>0</v>
      </c>
      <c r="I3716" s="2">
        <v>43407</v>
      </c>
      <c r="J3716" t="s">
        <v>4455</v>
      </c>
      <c r="K3716" t="s">
        <v>30</v>
      </c>
      <c r="L3716">
        <v>90049</v>
      </c>
      <c r="M3716">
        <v>1683</v>
      </c>
      <c r="N3716" t="s">
        <v>3381</v>
      </c>
      <c r="O3716">
        <v>57</v>
      </c>
      <c r="P3716">
        <v>3</v>
      </c>
      <c r="Q3716" t="s">
        <v>32</v>
      </c>
      <c r="R3716" t="s">
        <v>8304</v>
      </c>
      <c r="S3716">
        <v>56.98</v>
      </c>
      <c r="T3716">
        <v>116</v>
      </c>
      <c r="U3716" t="s">
        <v>19</v>
      </c>
      <c r="V3716" s="2">
        <v>43412</v>
      </c>
      <c r="W3716" t="s">
        <v>39</v>
      </c>
      <c r="X3716" t="s">
        <v>34</v>
      </c>
      <c r="Y3716" t="s">
        <v>64</v>
      </c>
    </row>
    <row r="3717" spans="1:25" x14ac:dyDescent="0.35">
      <c r="A3717">
        <v>5</v>
      </c>
      <c r="B3717" t="s">
        <v>43</v>
      </c>
      <c r="C3717">
        <v>6</v>
      </c>
      <c r="D3717" t="s">
        <v>26</v>
      </c>
      <c r="E3717" t="s">
        <v>27</v>
      </c>
      <c r="F3717" t="s">
        <v>13</v>
      </c>
      <c r="G3717" t="s">
        <v>985</v>
      </c>
      <c r="H3717" s="1">
        <v>0</v>
      </c>
      <c r="I3717" s="2">
        <v>43407</v>
      </c>
      <c r="J3717" t="s">
        <v>4455</v>
      </c>
      <c r="K3717" t="s">
        <v>30</v>
      </c>
      <c r="L3717">
        <v>90049</v>
      </c>
      <c r="M3717">
        <v>1824</v>
      </c>
      <c r="N3717" t="s">
        <v>4542</v>
      </c>
      <c r="O3717">
        <v>9</v>
      </c>
      <c r="P3717">
        <v>3</v>
      </c>
      <c r="Q3717" t="s">
        <v>32</v>
      </c>
      <c r="R3717" t="s">
        <v>8304</v>
      </c>
      <c r="S3717">
        <v>9.33</v>
      </c>
      <c r="T3717">
        <v>19</v>
      </c>
      <c r="U3717" t="s">
        <v>19</v>
      </c>
      <c r="V3717" s="2">
        <v>43412</v>
      </c>
      <c r="W3717" t="s">
        <v>39</v>
      </c>
      <c r="X3717" t="s">
        <v>34</v>
      </c>
      <c r="Y3717" t="s">
        <v>64</v>
      </c>
    </row>
    <row r="3718" spans="1:25" x14ac:dyDescent="0.35">
      <c r="A3718">
        <v>5</v>
      </c>
      <c r="B3718" t="s">
        <v>43</v>
      </c>
      <c r="C3718">
        <v>6</v>
      </c>
      <c r="D3718" t="s">
        <v>26</v>
      </c>
      <c r="E3718" t="s">
        <v>27</v>
      </c>
      <c r="F3718" t="s">
        <v>13</v>
      </c>
      <c r="G3718" t="s">
        <v>985</v>
      </c>
      <c r="H3718" s="1">
        <v>0</v>
      </c>
      <c r="I3718" s="2">
        <v>43407</v>
      </c>
      <c r="J3718" t="s">
        <v>4455</v>
      </c>
      <c r="K3718" t="s">
        <v>30</v>
      </c>
      <c r="L3718">
        <v>90049</v>
      </c>
      <c r="M3718">
        <v>1518</v>
      </c>
      <c r="N3718" t="s">
        <v>3125</v>
      </c>
      <c r="O3718">
        <v>5</v>
      </c>
      <c r="P3718">
        <v>7</v>
      </c>
      <c r="Q3718" t="s">
        <v>32</v>
      </c>
      <c r="R3718" t="s">
        <v>8304</v>
      </c>
      <c r="S3718">
        <v>5.04</v>
      </c>
      <c r="T3718">
        <v>15</v>
      </c>
      <c r="U3718" t="s">
        <v>19</v>
      </c>
      <c r="V3718" s="2">
        <v>43412</v>
      </c>
      <c r="W3718" t="s">
        <v>39</v>
      </c>
      <c r="X3718" t="s">
        <v>34</v>
      </c>
      <c r="Y3718" t="s">
        <v>176</v>
      </c>
    </row>
    <row r="3719" spans="1:25" x14ac:dyDescent="0.35">
      <c r="A3719">
        <v>5</v>
      </c>
      <c r="B3719" t="s">
        <v>43</v>
      </c>
      <c r="C3719">
        <v>6</v>
      </c>
      <c r="D3719" t="s">
        <v>26</v>
      </c>
      <c r="E3719" t="s">
        <v>27</v>
      </c>
      <c r="F3719" t="s">
        <v>13</v>
      </c>
      <c r="G3719" t="s">
        <v>985</v>
      </c>
      <c r="H3719" s="1">
        <v>0.2</v>
      </c>
      <c r="I3719" s="2">
        <v>43407</v>
      </c>
      <c r="J3719" t="s">
        <v>4455</v>
      </c>
      <c r="K3719" t="s">
        <v>30</v>
      </c>
      <c r="L3719">
        <v>90049</v>
      </c>
      <c r="M3719">
        <v>640</v>
      </c>
      <c r="N3719" t="s">
        <v>3761</v>
      </c>
      <c r="O3719">
        <v>3</v>
      </c>
      <c r="P3719">
        <v>2</v>
      </c>
      <c r="Q3719" t="s">
        <v>32</v>
      </c>
      <c r="R3719" t="s">
        <v>8304</v>
      </c>
      <c r="S3719">
        <v>3.02</v>
      </c>
      <c r="T3719">
        <v>9</v>
      </c>
      <c r="U3719" t="s">
        <v>19</v>
      </c>
      <c r="V3719" s="2">
        <v>43412</v>
      </c>
      <c r="W3719" t="s">
        <v>39</v>
      </c>
      <c r="X3719" t="s">
        <v>34</v>
      </c>
      <c r="Y3719" t="s">
        <v>54</v>
      </c>
    </row>
    <row r="3720" spans="1:25" x14ac:dyDescent="0.35">
      <c r="A3720">
        <v>5</v>
      </c>
      <c r="B3720" t="s">
        <v>43</v>
      </c>
      <c r="C3720">
        <v>6</v>
      </c>
      <c r="D3720" t="s">
        <v>26</v>
      </c>
      <c r="E3720" t="s">
        <v>27</v>
      </c>
      <c r="F3720" t="s">
        <v>13</v>
      </c>
      <c r="G3720" t="s">
        <v>985</v>
      </c>
      <c r="H3720" s="1">
        <v>0.2</v>
      </c>
      <c r="I3720" s="2">
        <v>43407</v>
      </c>
      <c r="J3720" t="s">
        <v>4455</v>
      </c>
      <c r="K3720" t="s">
        <v>30</v>
      </c>
      <c r="L3720">
        <v>90049</v>
      </c>
      <c r="M3720">
        <v>237</v>
      </c>
      <c r="N3720" t="s">
        <v>8155</v>
      </c>
      <c r="O3720">
        <v>16</v>
      </c>
      <c r="P3720">
        <v>12</v>
      </c>
      <c r="Q3720" t="s">
        <v>32</v>
      </c>
      <c r="R3720" t="s">
        <v>8304</v>
      </c>
      <c r="S3720">
        <v>15.8</v>
      </c>
      <c r="T3720">
        <v>44</v>
      </c>
      <c r="U3720" t="s">
        <v>19</v>
      </c>
      <c r="V3720" s="2">
        <v>43412</v>
      </c>
      <c r="W3720" t="s">
        <v>39</v>
      </c>
      <c r="X3720" t="s">
        <v>34</v>
      </c>
      <c r="Y3720" t="s">
        <v>54</v>
      </c>
    </row>
    <row r="3721" spans="1:25" hidden="1" x14ac:dyDescent="0.35">
      <c r="A3721">
        <v>4</v>
      </c>
      <c r="B3721" t="s">
        <v>43</v>
      </c>
      <c r="C3721">
        <v>6</v>
      </c>
      <c r="D3721" t="s">
        <v>11</v>
      </c>
      <c r="E3721" t="s">
        <v>961</v>
      </c>
      <c r="F3721" t="s">
        <v>13</v>
      </c>
      <c r="G3721" t="s">
        <v>1524</v>
      </c>
      <c r="H3721" s="1">
        <v>0.3</v>
      </c>
      <c r="I3721" s="2">
        <v>43222</v>
      </c>
      <c r="J3721" t="s">
        <v>2220</v>
      </c>
      <c r="K3721" t="s">
        <v>73</v>
      </c>
      <c r="L3721">
        <v>79109</v>
      </c>
      <c r="M3721">
        <v>1206</v>
      </c>
      <c r="N3721" t="s">
        <v>1566</v>
      </c>
      <c r="O3721">
        <v>-110</v>
      </c>
      <c r="P3721">
        <v>4</v>
      </c>
      <c r="Q3721" t="s">
        <v>75</v>
      </c>
      <c r="R3721" t="s">
        <v>8304</v>
      </c>
      <c r="S3721">
        <v>-110.02</v>
      </c>
      <c r="T3721">
        <v>367</v>
      </c>
      <c r="U3721" t="s">
        <v>19</v>
      </c>
      <c r="V3721" s="2">
        <v>43226</v>
      </c>
      <c r="W3721" t="s">
        <v>39</v>
      </c>
      <c r="X3721" t="s">
        <v>77</v>
      </c>
      <c r="Y3721" t="s">
        <v>24</v>
      </c>
    </row>
    <row r="3722" spans="1:25" hidden="1" x14ac:dyDescent="0.35">
      <c r="A3722">
        <v>2</v>
      </c>
      <c r="B3722" t="s">
        <v>43</v>
      </c>
      <c r="C3722">
        <v>3</v>
      </c>
      <c r="D3722" t="s">
        <v>26</v>
      </c>
      <c r="E3722" t="s">
        <v>4338</v>
      </c>
      <c r="F3722" t="s">
        <v>13</v>
      </c>
      <c r="G3722" t="s">
        <v>5941</v>
      </c>
      <c r="H3722" s="1">
        <v>0</v>
      </c>
      <c r="I3722" s="2">
        <v>43124</v>
      </c>
      <c r="J3722" t="s">
        <v>6108</v>
      </c>
      <c r="K3722" t="s">
        <v>16</v>
      </c>
      <c r="L3722">
        <v>39503</v>
      </c>
      <c r="M3722">
        <v>1845</v>
      </c>
      <c r="N3722" t="s">
        <v>1057</v>
      </c>
      <c r="O3722">
        <v>16</v>
      </c>
      <c r="P3722">
        <v>4</v>
      </c>
      <c r="Q3722" t="s">
        <v>18</v>
      </c>
      <c r="R3722" t="s">
        <v>8304</v>
      </c>
      <c r="S3722">
        <v>15.68</v>
      </c>
      <c r="T3722">
        <v>31</v>
      </c>
      <c r="U3722" t="s">
        <v>33</v>
      </c>
      <c r="V3722" s="2">
        <v>43126</v>
      </c>
      <c r="W3722" t="s">
        <v>20</v>
      </c>
      <c r="X3722" t="s">
        <v>887</v>
      </c>
      <c r="Y3722" t="s">
        <v>54</v>
      </c>
    </row>
    <row r="3723" spans="1:25" hidden="1" x14ac:dyDescent="0.35">
      <c r="A3723">
        <v>5</v>
      </c>
      <c r="B3723" t="s">
        <v>43</v>
      </c>
      <c r="C3723">
        <v>6</v>
      </c>
      <c r="D3723" t="s">
        <v>26</v>
      </c>
      <c r="E3723" t="s">
        <v>192</v>
      </c>
      <c r="F3723" t="s">
        <v>13</v>
      </c>
      <c r="G3723" t="s">
        <v>5602</v>
      </c>
      <c r="H3723" s="1">
        <v>0.2</v>
      </c>
      <c r="I3723" s="2">
        <v>43200</v>
      </c>
      <c r="J3723" t="s">
        <v>6266</v>
      </c>
      <c r="K3723" t="s">
        <v>73</v>
      </c>
      <c r="L3723">
        <v>60653</v>
      </c>
      <c r="M3723">
        <v>322</v>
      </c>
      <c r="N3723" t="s">
        <v>3691</v>
      </c>
      <c r="O3723">
        <v>3</v>
      </c>
      <c r="P3723">
        <v>4</v>
      </c>
      <c r="Q3723" t="s">
        <v>75</v>
      </c>
      <c r="R3723" t="s">
        <v>8304</v>
      </c>
      <c r="S3723">
        <v>3.22</v>
      </c>
      <c r="T3723">
        <v>14</v>
      </c>
      <c r="U3723" t="s">
        <v>33</v>
      </c>
      <c r="V3723" s="2">
        <v>43205</v>
      </c>
      <c r="W3723" t="s">
        <v>39</v>
      </c>
      <c r="X3723" t="s">
        <v>139</v>
      </c>
      <c r="Y3723" t="s">
        <v>49</v>
      </c>
    </row>
    <row r="3724" spans="1:25" hidden="1" x14ac:dyDescent="0.35">
      <c r="A3724">
        <v>7</v>
      </c>
      <c r="B3724" t="s">
        <v>25</v>
      </c>
      <c r="C3724">
        <v>6</v>
      </c>
      <c r="D3724" t="s">
        <v>26</v>
      </c>
      <c r="E3724" t="s">
        <v>171</v>
      </c>
      <c r="F3724" t="s">
        <v>13</v>
      </c>
      <c r="G3724" t="s">
        <v>187</v>
      </c>
      <c r="H3724" s="1">
        <v>0</v>
      </c>
      <c r="I3724" s="2">
        <v>43209</v>
      </c>
      <c r="J3724" t="s">
        <v>4034</v>
      </c>
      <c r="K3724" t="s">
        <v>102</v>
      </c>
      <c r="L3724">
        <v>10035</v>
      </c>
      <c r="M3724">
        <v>321</v>
      </c>
      <c r="N3724" t="s">
        <v>2810</v>
      </c>
      <c r="O3724">
        <v>1</v>
      </c>
      <c r="P3724">
        <v>2</v>
      </c>
      <c r="Q3724" t="s">
        <v>104</v>
      </c>
      <c r="R3724" t="s">
        <v>8304</v>
      </c>
      <c r="S3724">
        <v>1.48</v>
      </c>
      <c r="T3724">
        <v>3</v>
      </c>
      <c r="U3724" t="s">
        <v>19</v>
      </c>
      <c r="V3724" s="2">
        <v>43216</v>
      </c>
      <c r="W3724" t="s">
        <v>39</v>
      </c>
      <c r="X3724" t="s">
        <v>175</v>
      </c>
      <c r="Y3724" t="s">
        <v>49</v>
      </c>
    </row>
    <row r="3725" spans="1:25" hidden="1" x14ac:dyDescent="0.35">
      <c r="A3725">
        <v>7</v>
      </c>
      <c r="B3725" t="s">
        <v>25</v>
      </c>
      <c r="C3725">
        <v>6</v>
      </c>
      <c r="D3725" t="s">
        <v>26</v>
      </c>
      <c r="E3725" t="s">
        <v>171</v>
      </c>
      <c r="F3725" t="s">
        <v>13</v>
      </c>
      <c r="G3725" t="s">
        <v>187</v>
      </c>
      <c r="H3725" s="1">
        <v>0</v>
      </c>
      <c r="I3725" s="2">
        <v>43209</v>
      </c>
      <c r="J3725" t="s">
        <v>4034</v>
      </c>
      <c r="K3725" t="s">
        <v>102</v>
      </c>
      <c r="L3725">
        <v>10035</v>
      </c>
      <c r="M3725">
        <v>1238</v>
      </c>
      <c r="N3725" t="s">
        <v>3881</v>
      </c>
      <c r="O3725">
        <v>18</v>
      </c>
      <c r="P3725">
        <v>2</v>
      </c>
      <c r="Q3725" t="s">
        <v>104</v>
      </c>
      <c r="R3725" t="s">
        <v>8304</v>
      </c>
      <c r="S3725">
        <v>17.989999999999998</v>
      </c>
      <c r="T3725">
        <v>72</v>
      </c>
      <c r="U3725" t="s">
        <v>19</v>
      </c>
      <c r="V3725" s="2">
        <v>43216</v>
      </c>
      <c r="W3725" t="s">
        <v>39</v>
      </c>
      <c r="X3725" t="s">
        <v>175</v>
      </c>
      <c r="Y3725" t="s">
        <v>49</v>
      </c>
    </row>
    <row r="3726" spans="1:25" hidden="1" x14ac:dyDescent="0.35">
      <c r="A3726">
        <v>7</v>
      </c>
      <c r="B3726" t="s">
        <v>25</v>
      </c>
      <c r="C3726">
        <v>6</v>
      </c>
      <c r="D3726" t="s">
        <v>26</v>
      </c>
      <c r="E3726" t="s">
        <v>171</v>
      </c>
      <c r="F3726" t="s">
        <v>13</v>
      </c>
      <c r="G3726" t="s">
        <v>187</v>
      </c>
      <c r="H3726" s="1">
        <v>0</v>
      </c>
      <c r="I3726" s="2">
        <v>43209</v>
      </c>
      <c r="J3726" t="s">
        <v>4034</v>
      </c>
      <c r="K3726" t="s">
        <v>102</v>
      </c>
      <c r="L3726">
        <v>10035</v>
      </c>
      <c r="M3726">
        <v>80</v>
      </c>
      <c r="N3726" t="s">
        <v>3034</v>
      </c>
      <c r="O3726">
        <v>2</v>
      </c>
      <c r="P3726">
        <v>2</v>
      </c>
      <c r="Q3726" t="s">
        <v>104</v>
      </c>
      <c r="R3726" t="s">
        <v>8304</v>
      </c>
      <c r="S3726">
        <v>2.25</v>
      </c>
      <c r="T3726">
        <v>8</v>
      </c>
      <c r="U3726" t="s">
        <v>19</v>
      </c>
      <c r="V3726" s="2">
        <v>43216</v>
      </c>
      <c r="W3726" t="s">
        <v>39</v>
      </c>
      <c r="X3726" t="s">
        <v>175</v>
      </c>
      <c r="Y3726" t="s">
        <v>356</v>
      </c>
    </row>
    <row r="3727" spans="1:25" hidden="1" x14ac:dyDescent="0.35">
      <c r="A3727">
        <v>7</v>
      </c>
      <c r="B3727" t="s">
        <v>25</v>
      </c>
      <c r="C3727">
        <v>6</v>
      </c>
      <c r="D3727" t="s">
        <v>26</v>
      </c>
      <c r="E3727" t="s">
        <v>171</v>
      </c>
      <c r="F3727" t="s">
        <v>13</v>
      </c>
      <c r="G3727" t="s">
        <v>187</v>
      </c>
      <c r="H3727" s="1">
        <v>0</v>
      </c>
      <c r="I3727" s="2">
        <v>43209</v>
      </c>
      <c r="J3727" t="s">
        <v>4034</v>
      </c>
      <c r="K3727" t="s">
        <v>102</v>
      </c>
      <c r="L3727">
        <v>10035</v>
      </c>
      <c r="M3727">
        <v>1484</v>
      </c>
      <c r="N3727" t="s">
        <v>423</v>
      </c>
      <c r="O3727">
        <v>14</v>
      </c>
      <c r="P3727">
        <v>4</v>
      </c>
      <c r="Q3727" t="s">
        <v>104</v>
      </c>
      <c r="R3727" t="s">
        <v>8304</v>
      </c>
      <c r="S3727">
        <v>13.8</v>
      </c>
      <c r="T3727">
        <v>460</v>
      </c>
      <c r="U3727" t="s">
        <v>19</v>
      </c>
      <c r="V3727" s="2">
        <v>43216</v>
      </c>
      <c r="W3727" t="s">
        <v>39</v>
      </c>
      <c r="X3727" t="s">
        <v>175</v>
      </c>
      <c r="Y3727" t="s">
        <v>42</v>
      </c>
    </row>
    <row r="3728" spans="1:25" hidden="1" x14ac:dyDescent="0.35">
      <c r="A3728">
        <v>7</v>
      </c>
      <c r="B3728" t="s">
        <v>25</v>
      </c>
      <c r="C3728">
        <v>6</v>
      </c>
      <c r="D3728" t="s">
        <v>26</v>
      </c>
      <c r="E3728" t="s">
        <v>171</v>
      </c>
      <c r="F3728" t="s">
        <v>13</v>
      </c>
      <c r="G3728" t="s">
        <v>187</v>
      </c>
      <c r="H3728" s="1">
        <v>0</v>
      </c>
      <c r="I3728" s="2">
        <v>43209</v>
      </c>
      <c r="J3728" t="s">
        <v>4034</v>
      </c>
      <c r="K3728" t="s">
        <v>102</v>
      </c>
      <c r="L3728">
        <v>10035</v>
      </c>
      <c r="M3728">
        <v>671</v>
      </c>
      <c r="N3728" t="s">
        <v>355</v>
      </c>
      <c r="O3728">
        <v>15</v>
      </c>
      <c r="P3728">
        <v>5</v>
      </c>
      <c r="Q3728" t="s">
        <v>104</v>
      </c>
      <c r="R3728" t="s">
        <v>8304</v>
      </c>
      <c r="S3728">
        <v>15.37</v>
      </c>
      <c r="T3728">
        <v>55</v>
      </c>
      <c r="U3728" t="s">
        <v>19</v>
      </c>
      <c r="V3728" s="2">
        <v>43216</v>
      </c>
      <c r="W3728" t="s">
        <v>39</v>
      </c>
      <c r="X3728" t="s">
        <v>175</v>
      </c>
      <c r="Y3728" t="s">
        <v>356</v>
      </c>
    </row>
    <row r="3729" spans="1:25" hidden="1" x14ac:dyDescent="0.35">
      <c r="A3729">
        <v>7</v>
      </c>
      <c r="B3729" t="s">
        <v>25</v>
      </c>
      <c r="C3729">
        <v>6</v>
      </c>
      <c r="D3729" t="s">
        <v>26</v>
      </c>
      <c r="E3729" t="s">
        <v>171</v>
      </c>
      <c r="F3729" t="s">
        <v>13</v>
      </c>
      <c r="G3729" t="s">
        <v>187</v>
      </c>
      <c r="H3729" s="1">
        <v>0.2</v>
      </c>
      <c r="I3729" s="2">
        <v>43209</v>
      </c>
      <c r="J3729" t="s">
        <v>4034</v>
      </c>
      <c r="K3729" t="s">
        <v>102</v>
      </c>
      <c r="L3729">
        <v>10035</v>
      </c>
      <c r="M3729">
        <v>1635</v>
      </c>
      <c r="N3729" t="s">
        <v>4172</v>
      </c>
      <c r="O3729">
        <v>3</v>
      </c>
      <c r="P3729">
        <v>2</v>
      </c>
      <c r="Q3729" t="s">
        <v>104</v>
      </c>
      <c r="R3729" t="s">
        <v>8304</v>
      </c>
      <c r="S3729">
        <v>3.25</v>
      </c>
      <c r="T3729">
        <v>9</v>
      </c>
      <c r="U3729" t="s">
        <v>19</v>
      </c>
      <c r="V3729" s="2">
        <v>43216</v>
      </c>
      <c r="W3729" t="s">
        <v>39</v>
      </c>
      <c r="X3729" t="s">
        <v>175</v>
      </c>
      <c r="Y3729" t="s">
        <v>54</v>
      </c>
    </row>
    <row r="3730" spans="1:25" hidden="1" x14ac:dyDescent="0.35">
      <c r="A3730">
        <v>7</v>
      </c>
      <c r="B3730" t="s">
        <v>25</v>
      </c>
      <c r="C3730">
        <v>6</v>
      </c>
      <c r="D3730" t="s">
        <v>50</v>
      </c>
      <c r="E3730" t="s">
        <v>171</v>
      </c>
      <c r="F3730" t="s">
        <v>13</v>
      </c>
      <c r="G3730" t="s">
        <v>187</v>
      </c>
      <c r="H3730" s="1">
        <v>0</v>
      </c>
      <c r="I3730" s="2">
        <v>43209</v>
      </c>
      <c r="J3730" t="s">
        <v>4034</v>
      </c>
      <c r="K3730" t="s">
        <v>102</v>
      </c>
      <c r="L3730">
        <v>10035</v>
      </c>
      <c r="M3730">
        <v>732</v>
      </c>
      <c r="N3730" t="s">
        <v>5037</v>
      </c>
      <c r="O3730">
        <v>1</v>
      </c>
      <c r="P3730">
        <v>2</v>
      </c>
      <c r="Q3730" t="s">
        <v>104</v>
      </c>
      <c r="R3730" t="s">
        <v>8304</v>
      </c>
      <c r="S3730">
        <v>0.78</v>
      </c>
      <c r="T3730">
        <v>26</v>
      </c>
      <c r="U3730" t="s">
        <v>19</v>
      </c>
      <c r="V3730" s="2">
        <v>43216</v>
      </c>
      <c r="W3730" t="s">
        <v>39</v>
      </c>
      <c r="X3730" t="s">
        <v>175</v>
      </c>
      <c r="Y3730" t="s">
        <v>52</v>
      </c>
    </row>
    <row r="3731" spans="1:25" hidden="1" x14ac:dyDescent="0.35">
      <c r="A3731">
        <v>2</v>
      </c>
      <c r="B3731" t="s">
        <v>43</v>
      </c>
      <c r="C3731">
        <v>3</v>
      </c>
      <c r="D3731" t="s">
        <v>26</v>
      </c>
      <c r="E3731" t="s">
        <v>2486</v>
      </c>
      <c r="F3731" t="s">
        <v>13</v>
      </c>
      <c r="G3731" t="s">
        <v>1188</v>
      </c>
      <c r="H3731" s="1">
        <v>0</v>
      </c>
      <c r="I3731" s="2">
        <v>43439</v>
      </c>
      <c r="J3731" t="s">
        <v>3565</v>
      </c>
      <c r="K3731" t="s">
        <v>16</v>
      </c>
      <c r="L3731">
        <v>40324</v>
      </c>
      <c r="M3731">
        <v>635</v>
      </c>
      <c r="N3731" t="s">
        <v>921</v>
      </c>
      <c r="O3731">
        <v>70</v>
      </c>
      <c r="P3731">
        <v>9</v>
      </c>
      <c r="Q3731" t="s">
        <v>18</v>
      </c>
      <c r="R3731" t="s">
        <v>8304</v>
      </c>
      <c r="S3731">
        <v>70.180000000000007</v>
      </c>
      <c r="T3731">
        <v>585</v>
      </c>
      <c r="U3731" t="s">
        <v>19</v>
      </c>
      <c r="V3731" s="2">
        <v>43441</v>
      </c>
      <c r="W3731" t="s">
        <v>20</v>
      </c>
      <c r="X3731" t="s">
        <v>21</v>
      </c>
      <c r="Y3731" t="s">
        <v>42</v>
      </c>
    </row>
    <row r="3732" spans="1:25" hidden="1" x14ac:dyDescent="0.35">
      <c r="A3732">
        <v>2</v>
      </c>
      <c r="B3732" t="s">
        <v>43</v>
      </c>
      <c r="C3732">
        <v>3</v>
      </c>
      <c r="D3732" t="s">
        <v>50</v>
      </c>
      <c r="E3732" t="s">
        <v>2486</v>
      </c>
      <c r="F3732" t="s">
        <v>13</v>
      </c>
      <c r="G3732" t="s">
        <v>1188</v>
      </c>
      <c r="H3732" s="1">
        <v>0</v>
      </c>
      <c r="I3732" s="2">
        <v>43439</v>
      </c>
      <c r="J3732" t="s">
        <v>3565</v>
      </c>
      <c r="K3732" t="s">
        <v>16</v>
      </c>
      <c r="L3732">
        <v>40324</v>
      </c>
      <c r="M3732">
        <v>1396</v>
      </c>
      <c r="N3732" t="s">
        <v>4901</v>
      </c>
      <c r="O3732">
        <v>196</v>
      </c>
      <c r="P3732">
        <v>2</v>
      </c>
      <c r="Q3732" t="s">
        <v>18</v>
      </c>
      <c r="R3732" t="s">
        <v>8304</v>
      </c>
      <c r="S3732">
        <v>195.99</v>
      </c>
      <c r="T3732">
        <v>700</v>
      </c>
      <c r="U3732" t="s">
        <v>19</v>
      </c>
      <c r="V3732" s="2">
        <v>43441</v>
      </c>
      <c r="W3732" t="s">
        <v>20</v>
      </c>
      <c r="X3732" t="s">
        <v>21</v>
      </c>
      <c r="Y3732" t="s">
        <v>52</v>
      </c>
    </row>
    <row r="3733" spans="1:25" hidden="1" x14ac:dyDescent="0.35">
      <c r="A3733">
        <v>7</v>
      </c>
      <c r="B3733" t="s">
        <v>25</v>
      </c>
      <c r="C3733">
        <v>6</v>
      </c>
      <c r="D3733" t="s">
        <v>26</v>
      </c>
      <c r="E3733" t="s">
        <v>4283</v>
      </c>
      <c r="F3733" t="s">
        <v>13</v>
      </c>
      <c r="G3733" t="s">
        <v>359</v>
      </c>
      <c r="H3733" s="1">
        <v>0.2</v>
      </c>
      <c r="I3733" s="2">
        <v>43365</v>
      </c>
      <c r="J3733" t="s">
        <v>6509</v>
      </c>
      <c r="K3733" t="s">
        <v>16</v>
      </c>
      <c r="L3733">
        <v>37167</v>
      </c>
      <c r="M3733">
        <v>308</v>
      </c>
      <c r="N3733" t="s">
        <v>4327</v>
      </c>
      <c r="O3733">
        <v>5</v>
      </c>
      <c r="P3733">
        <v>3</v>
      </c>
      <c r="Q3733" t="s">
        <v>18</v>
      </c>
      <c r="R3733" t="s">
        <v>8304</v>
      </c>
      <c r="S3733">
        <v>4.59</v>
      </c>
      <c r="T3733">
        <v>41</v>
      </c>
      <c r="U3733" t="s">
        <v>33</v>
      </c>
      <c r="V3733" s="2">
        <v>43372</v>
      </c>
      <c r="W3733" t="s">
        <v>39</v>
      </c>
      <c r="X3733" t="s">
        <v>214</v>
      </c>
      <c r="Y3733" t="s">
        <v>49</v>
      </c>
    </row>
    <row r="3734" spans="1:25" hidden="1" x14ac:dyDescent="0.35">
      <c r="A3734">
        <v>7</v>
      </c>
      <c r="B3734" t="s">
        <v>25</v>
      </c>
      <c r="C3734">
        <v>6</v>
      </c>
      <c r="D3734" t="s">
        <v>50</v>
      </c>
      <c r="E3734" t="s">
        <v>4283</v>
      </c>
      <c r="F3734" t="s">
        <v>13</v>
      </c>
      <c r="G3734" t="s">
        <v>359</v>
      </c>
      <c r="H3734" s="1">
        <v>0.2</v>
      </c>
      <c r="I3734" s="2">
        <v>43365</v>
      </c>
      <c r="J3734" t="s">
        <v>6509</v>
      </c>
      <c r="K3734" t="s">
        <v>16</v>
      </c>
      <c r="L3734">
        <v>37167</v>
      </c>
      <c r="M3734">
        <v>1254</v>
      </c>
      <c r="N3734" t="s">
        <v>4712</v>
      </c>
      <c r="O3734">
        <v>6</v>
      </c>
      <c r="P3734">
        <v>8</v>
      </c>
      <c r="Q3734" t="s">
        <v>18</v>
      </c>
      <c r="R3734" t="s">
        <v>8304</v>
      </c>
      <c r="S3734">
        <v>5.59</v>
      </c>
      <c r="T3734">
        <v>64</v>
      </c>
      <c r="U3734" t="s">
        <v>33</v>
      </c>
      <c r="V3734" s="2">
        <v>43372</v>
      </c>
      <c r="W3734" t="s">
        <v>39</v>
      </c>
      <c r="X3734" t="s">
        <v>214</v>
      </c>
      <c r="Y3734" t="s">
        <v>52</v>
      </c>
    </row>
    <row r="3735" spans="1:25" x14ac:dyDescent="0.35">
      <c r="A3735">
        <v>5</v>
      </c>
      <c r="B3735" t="s">
        <v>43</v>
      </c>
      <c r="C3735">
        <v>6</v>
      </c>
      <c r="D3735" t="s">
        <v>26</v>
      </c>
      <c r="E3735" t="s">
        <v>27</v>
      </c>
      <c r="F3735" t="s">
        <v>13</v>
      </c>
      <c r="G3735" t="s">
        <v>249</v>
      </c>
      <c r="H3735" s="1">
        <v>0</v>
      </c>
      <c r="I3735" s="2">
        <v>43360</v>
      </c>
      <c r="J3735" t="s">
        <v>250</v>
      </c>
      <c r="K3735" t="s">
        <v>30</v>
      </c>
      <c r="L3735">
        <v>90036</v>
      </c>
      <c r="M3735">
        <v>1587</v>
      </c>
      <c r="N3735" t="s">
        <v>251</v>
      </c>
      <c r="O3735">
        <v>7</v>
      </c>
      <c r="P3735">
        <v>3</v>
      </c>
      <c r="Q3735" t="s">
        <v>32</v>
      </c>
      <c r="R3735" t="s">
        <v>92</v>
      </c>
      <c r="S3735">
        <v>6.63</v>
      </c>
      <c r="T3735">
        <v>20</v>
      </c>
      <c r="U3735" t="s">
        <v>33</v>
      </c>
      <c r="V3735" s="2">
        <v>43365</v>
      </c>
      <c r="W3735" t="s">
        <v>39</v>
      </c>
      <c r="X3735" t="s">
        <v>34</v>
      </c>
      <c r="Y3735" t="s">
        <v>49</v>
      </c>
    </row>
    <row r="3736" spans="1:25" x14ac:dyDescent="0.35">
      <c r="A3736">
        <v>5</v>
      </c>
      <c r="B3736" t="s">
        <v>43</v>
      </c>
      <c r="C3736">
        <v>6</v>
      </c>
      <c r="D3736" t="s">
        <v>50</v>
      </c>
      <c r="E3736" t="s">
        <v>27</v>
      </c>
      <c r="F3736" t="s">
        <v>13</v>
      </c>
      <c r="G3736" t="s">
        <v>249</v>
      </c>
      <c r="H3736" s="1">
        <v>0.2</v>
      </c>
      <c r="I3736" s="2">
        <v>43360</v>
      </c>
      <c r="J3736" t="s">
        <v>250</v>
      </c>
      <c r="K3736" t="s">
        <v>30</v>
      </c>
      <c r="L3736">
        <v>90036</v>
      </c>
      <c r="M3736">
        <v>1251</v>
      </c>
      <c r="N3736" t="s">
        <v>138</v>
      </c>
      <c r="O3736">
        <v>8</v>
      </c>
      <c r="P3736">
        <v>2</v>
      </c>
      <c r="Q3736" t="s">
        <v>32</v>
      </c>
      <c r="R3736" t="s">
        <v>92</v>
      </c>
      <c r="S3736">
        <v>8.2799999999999994</v>
      </c>
      <c r="T3736">
        <v>74</v>
      </c>
      <c r="U3736" t="s">
        <v>33</v>
      </c>
      <c r="V3736" s="2">
        <v>43365</v>
      </c>
      <c r="W3736" t="s">
        <v>39</v>
      </c>
      <c r="X3736" t="s">
        <v>34</v>
      </c>
      <c r="Y3736" t="s">
        <v>52</v>
      </c>
    </row>
    <row r="3737" spans="1:25" x14ac:dyDescent="0.35">
      <c r="A3737">
        <v>5</v>
      </c>
      <c r="B3737" t="s">
        <v>43</v>
      </c>
      <c r="C3737">
        <v>6</v>
      </c>
      <c r="D3737" t="s">
        <v>26</v>
      </c>
      <c r="E3737" t="s">
        <v>27</v>
      </c>
      <c r="F3737" t="s">
        <v>13</v>
      </c>
      <c r="G3737" t="s">
        <v>249</v>
      </c>
      <c r="H3737" s="1">
        <v>0</v>
      </c>
      <c r="I3737" s="2">
        <v>43360</v>
      </c>
      <c r="J3737" t="s">
        <v>250</v>
      </c>
      <c r="K3737" t="s">
        <v>30</v>
      </c>
      <c r="L3737">
        <v>90036</v>
      </c>
      <c r="M3737">
        <v>1795</v>
      </c>
      <c r="N3737" t="s">
        <v>252</v>
      </c>
      <c r="O3737">
        <v>3</v>
      </c>
      <c r="P3737">
        <v>1</v>
      </c>
      <c r="Q3737" t="s">
        <v>32</v>
      </c>
      <c r="R3737" t="s">
        <v>92</v>
      </c>
      <c r="S3737">
        <v>3.11</v>
      </c>
      <c r="T3737">
        <v>6</v>
      </c>
      <c r="U3737" t="s">
        <v>33</v>
      </c>
      <c r="V3737" s="2">
        <v>43365</v>
      </c>
      <c r="W3737" t="s">
        <v>39</v>
      </c>
      <c r="X3737" t="s">
        <v>34</v>
      </c>
      <c r="Y3737" t="s">
        <v>64</v>
      </c>
    </row>
    <row r="3738" spans="1:25" hidden="1" x14ac:dyDescent="0.35">
      <c r="A3738">
        <v>2</v>
      </c>
      <c r="B3738" t="s">
        <v>25</v>
      </c>
      <c r="C3738">
        <v>1</v>
      </c>
      <c r="D3738" t="s">
        <v>26</v>
      </c>
      <c r="E3738" t="s">
        <v>607</v>
      </c>
      <c r="F3738" t="s">
        <v>13</v>
      </c>
      <c r="G3738" t="s">
        <v>2634</v>
      </c>
      <c r="H3738" s="1">
        <v>0.2</v>
      </c>
      <c r="I3738" s="2">
        <v>43424</v>
      </c>
      <c r="J3738" t="s">
        <v>2955</v>
      </c>
      <c r="K3738" t="s">
        <v>102</v>
      </c>
      <c r="L3738">
        <v>45231</v>
      </c>
      <c r="M3738">
        <v>1478</v>
      </c>
      <c r="N3738" t="s">
        <v>2956</v>
      </c>
      <c r="O3738">
        <v>5</v>
      </c>
      <c r="P3738">
        <v>3</v>
      </c>
      <c r="Q3738" t="s">
        <v>104</v>
      </c>
      <c r="R3738" t="s">
        <v>8304</v>
      </c>
      <c r="S3738">
        <v>5.0999999999999996</v>
      </c>
      <c r="T3738">
        <v>16</v>
      </c>
      <c r="U3738" t="s">
        <v>19</v>
      </c>
      <c r="V3738" s="2">
        <v>43426</v>
      </c>
      <c r="W3738" t="s">
        <v>130</v>
      </c>
      <c r="X3738" t="s">
        <v>309</v>
      </c>
      <c r="Y3738" t="s">
        <v>64</v>
      </c>
    </row>
    <row r="3739" spans="1:25" hidden="1" x14ac:dyDescent="0.35">
      <c r="A3739">
        <v>2</v>
      </c>
      <c r="B3739" t="s">
        <v>25</v>
      </c>
      <c r="C3739">
        <v>1</v>
      </c>
      <c r="D3739" t="s">
        <v>26</v>
      </c>
      <c r="E3739" t="s">
        <v>607</v>
      </c>
      <c r="F3739" t="s">
        <v>13</v>
      </c>
      <c r="G3739" t="s">
        <v>2634</v>
      </c>
      <c r="H3739" s="1">
        <v>0.7</v>
      </c>
      <c r="I3739" s="2">
        <v>43424</v>
      </c>
      <c r="J3739" t="s">
        <v>2955</v>
      </c>
      <c r="K3739" t="s">
        <v>102</v>
      </c>
      <c r="L3739">
        <v>45231</v>
      </c>
      <c r="M3739">
        <v>35</v>
      </c>
      <c r="N3739" t="s">
        <v>586</v>
      </c>
      <c r="O3739">
        <v>-2</v>
      </c>
      <c r="P3739">
        <v>2</v>
      </c>
      <c r="Q3739" t="s">
        <v>104</v>
      </c>
      <c r="R3739" t="s">
        <v>8304</v>
      </c>
      <c r="S3739">
        <v>-1.93</v>
      </c>
      <c r="T3739">
        <v>3</v>
      </c>
      <c r="U3739" t="s">
        <v>19</v>
      </c>
      <c r="V3739" s="2">
        <v>43426</v>
      </c>
      <c r="W3739" t="s">
        <v>130</v>
      </c>
      <c r="X3739" t="s">
        <v>309</v>
      </c>
      <c r="Y3739" t="s">
        <v>54</v>
      </c>
    </row>
    <row r="3740" spans="1:25" hidden="1" x14ac:dyDescent="0.35">
      <c r="A3740">
        <v>2</v>
      </c>
      <c r="B3740" t="s">
        <v>25</v>
      </c>
      <c r="C3740">
        <v>1</v>
      </c>
      <c r="D3740" t="s">
        <v>26</v>
      </c>
      <c r="E3740" t="s">
        <v>607</v>
      </c>
      <c r="F3740" t="s">
        <v>13</v>
      </c>
      <c r="G3740" t="s">
        <v>2634</v>
      </c>
      <c r="H3740" s="1">
        <v>0.7</v>
      </c>
      <c r="I3740" s="2">
        <v>43424</v>
      </c>
      <c r="J3740" t="s">
        <v>2955</v>
      </c>
      <c r="K3740" t="s">
        <v>102</v>
      </c>
      <c r="L3740">
        <v>45231</v>
      </c>
      <c r="M3740">
        <v>266</v>
      </c>
      <c r="N3740" t="s">
        <v>117</v>
      </c>
      <c r="O3740">
        <v>-11</v>
      </c>
      <c r="P3740">
        <v>3</v>
      </c>
      <c r="Q3740" t="s">
        <v>104</v>
      </c>
      <c r="R3740" t="s">
        <v>8304</v>
      </c>
      <c r="S3740">
        <v>-10.58</v>
      </c>
      <c r="T3740">
        <v>14</v>
      </c>
      <c r="U3740" t="s">
        <v>19</v>
      </c>
      <c r="V3740" s="2">
        <v>43426</v>
      </c>
      <c r="W3740" t="s">
        <v>130</v>
      </c>
      <c r="X3740" t="s">
        <v>309</v>
      </c>
      <c r="Y3740" t="s">
        <v>54</v>
      </c>
    </row>
    <row r="3741" spans="1:25" hidden="1" x14ac:dyDescent="0.35">
      <c r="A3741">
        <v>7</v>
      </c>
      <c r="B3741" t="s">
        <v>25</v>
      </c>
      <c r="C3741">
        <v>6</v>
      </c>
      <c r="D3741" t="s">
        <v>11</v>
      </c>
      <c r="E3741" t="s">
        <v>333</v>
      </c>
      <c r="F3741" t="s">
        <v>13</v>
      </c>
      <c r="G3741" t="s">
        <v>5757</v>
      </c>
      <c r="H3741" s="1">
        <v>0.2</v>
      </c>
      <c r="I3741" s="2">
        <v>43459</v>
      </c>
      <c r="J3741" t="s">
        <v>5758</v>
      </c>
      <c r="K3741" t="s">
        <v>30</v>
      </c>
      <c r="L3741">
        <v>85023</v>
      </c>
      <c r="M3741">
        <v>766</v>
      </c>
      <c r="N3741" t="s">
        <v>1787</v>
      </c>
      <c r="O3741">
        <v>4</v>
      </c>
      <c r="P3741">
        <v>2</v>
      </c>
      <c r="Q3741" t="s">
        <v>32</v>
      </c>
      <c r="R3741" t="s">
        <v>8304</v>
      </c>
      <c r="S3741">
        <v>4.2</v>
      </c>
      <c r="T3741">
        <v>48</v>
      </c>
      <c r="U3741" t="s">
        <v>33</v>
      </c>
      <c r="V3741" s="2">
        <v>43466</v>
      </c>
      <c r="W3741" t="s">
        <v>39</v>
      </c>
      <c r="X3741" t="s">
        <v>199</v>
      </c>
      <c r="Y3741" t="s">
        <v>24</v>
      </c>
    </row>
    <row r="3742" spans="1:25" hidden="1" x14ac:dyDescent="0.35">
      <c r="A3742">
        <v>7</v>
      </c>
      <c r="B3742" t="s">
        <v>25</v>
      </c>
      <c r="C3742">
        <v>6</v>
      </c>
      <c r="D3742" t="s">
        <v>11</v>
      </c>
      <c r="E3742" t="s">
        <v>333</v>
      </c>
      <c r="F3742" t="s">
        <v>13</v>
      </c>
      <c r="G3742" t="s">
        <v>5757</v>
      </c>
      <c r="H3742" s="1">
        <v>0.5</v>
      </c>
      <c r="I3742" s="2">
        <v>43459</v>
      </c>
      <c r="J3742" t="s">
        <v>5758</v>
      </c>
      <c r="K3742" t="s">
        <v>30</v>
      </c>
      <c r="L3742">
        <v>85023</v>
      </c>
      <c r="M3742">
        <v>965</v>
      </c>
      <c r="N3742" t="s">
        <v>562</v>
      </c>
      <c r="O3742">
        <v>-24</v>
      </c>
      <c r="P3742">
        <v>1</v>
      </c>
      <c r="Q3742" t="s">
        <v>32</v>
      </c>
      <c r="R3742" t="s">
        <v>8304</v>
      </c>
      <c r="S3742">
        <v>-24.1</v>
      </c>
      <c r="T3742">
        <v>35</v>
      </c>
      <c r="U3742" t="s">
        <v>33</v>
      </c>
      <c r="V3742" s="2">
        <v>43466</v>
      </c>
      <c r="W3742" t="s">
        <v>39</v>
      </c>
      <c r="X3742" t="s">
        <v>199</v>
      </c>
      <c r="Y3742" t="s">
        <v>41</v>
      </c>
    </row>
    <row r="3743" spans="1:25" hidden="1" x14ac:dyDescent="0.35">
      <c r="A3743">
        <v>7</v>
      </c>
      <c r="B3743" t="s">
        <v>25</v>
      </c>
      <c r="C3743">
        <v>6</v>
      </c>
      <c r="D3743" t="s">
        <v>50</v>
      </c>
      <c r="E3743" t="s">
        <v>333</v>
      </c>
      <c r="F3743" t="s">
        <v>13</v>
      </c>
      <c r="G3743" t="s">
        <v>5757</v>
      </c>
      <c r="H3743" s="1">
        <v>0.2</v>
      </c>
      <c r="I3743" s="2">
        <v>43459</v>
      </c>
      <c r="J3743" t="s">
        <v>5758</v>
      </c>
      <c r="K3743" t="s">
        <v>30</v>
      </c>
      <c r="L3743">
        <v>85023</v>
      </c>
      <c r="M3743">
        <v>890</v>
      </c>
      <c r="N3743" t="s">
        <v>4754</v>
      </c>
      <c r="O3743">
        <v>21</v>
      </c>
      <c r="P3743">
        <v>2</v>
      </c>
      <c r="Q3743" t="s">
        <v>32</v>
      </c>
      <c r="R3743" t="s">
        <v>8304</v>
      </c>
      <c r="S3743">
        <v>21.42</v>
      </c>
      <c r="T3743">
        <v>101</v>
      </c>
      <c r="U3743" t="s">
        <v>33</v>
      </c>
      <c r="V3743" s="2">
        <v>43466</v>
      </c>
      <c r="W3743" t="s">
        <v>39</v>
      </c>
      <c r="X3743" t="s">
        <v>199</v>
      </c>
      <c r="Y3743" t="s">
        <v>113</v>
      </c>
    </row>
    <row r="3744" spans="1:25" hidden="1" x14ac:dyDescent="0.35">
      <c r="A3744">
        <v>7</v>
      </c>
      <c r="B3744" t="s">
        <v>25</v>
      </c>
      <c r="C3744">
        <v>6</v>
      </c>
      <c r="D3744" t="s">
        <v>50</v>
      </c>
      <c r="E3744" t="s">
        <v>333</v>
      </c>
      <c r="F3744" t="s">
        <v>13</v>
      </c>
      <c r="G3744" t="s">
        <v>5757</v>
      </c>
      <c r="H3744" s="1">
        <v>0.2</v>
      </c>
      <c r="I3744" s="2">
        <v>43459</v>
      </c>
      <c r="J3744" t="s">
        <v>5758</v>
      </c>
      <c r="K3744" t="s">
        <v>30</v>
      </c>
      <c r="L3744">
        <v>85023</v>
      </c>
      <c r="M3744">
        <v>920</v>
      </c>
      <c r="N3744" t="s">
        <v>4849</v>
      </c>
      <c r="O3744">
        <v>-8</v>
      </c>
      <c r="P3744">
        <v>3</v>
      </c>
      <c r="Q3744" t="s">
        <v>32</v>
      </c>
      <c r="R3744" t="s">
        <v>8304</v>
      </c>
      <c r="S3744">
        <v>-7.9</v>
      </c>
      <c r="T3744">
        <v>45</v>
      </c>
      <c r="U3744" t="s">
        <v>33</v>
      </c>
      <c r="V3744" s="2">
        <v>43466</v>
      </c>
      <c r="W3744" t="s">
        <v>39</v>
      </c>
      <c r="X3744" t="s">
        <v>199</v>
      </c>
      <c r="Y3744" t="s">
        <v>113</v>
      </c>
    </row>
    <row r="3745" spans="1:25" hidden="1" x14ac:dyDescent="0.35">
      <c r="A3745">
        <v>7</v>
      </c>
      <c r="B3745" t="s">
        <v>25</v>
      </c>
      <c r="C3745">
        <v>6</v>
      </c>
      <c r="D3745" t="s">
        <v>50</v>
      </c>
      <c r="E3745" t="s">
        <v>333</v>
      </c>
      <c r="F3745" t="s">
        <v>13</v>
      </c>
      <c r="G3745" t="s">
        <v>5757</v>
      </c>
      <c r="H3745" s="1">
        <v>0.7</v>
      </c>
      <c r="I3745" s="2">
        <v>43459</v>
      </c>
      <c r="J3745" t="s">
        <v>5758</v>
      </c>
      <c r="K3745" t="s">
        <v>30</v>
      </c>
      <c r="L3745">
        <v>85023</v>
      </c>
      <c r="M3745">
        <v>1242</v>
      </c>
      <c r="N3745" t="s">
        <v>4823</v>
      </c>
      <c r="O3745">
        <v>-387</v>
      </c>
      <c r="P3745">
        <v>2</v>
      </c>
      <c r="Q3745" t="s">
        <v>32</v>
      </c>
      <c r="R3745" t="s">
        <v>8304</v>
      </c>
      <c r="S3745">
        <v>-386.96</v>
      </c>
      <c r="T3745">
        <v>270</v>
      </c>
      <c r="U3745" t="s">
        <v>33</v>
      </c>
      <c r="V3745" s="2">
        <v>43466</v>
      </c>
      <c r="W3745" t="s">
        <v>39</v>
      </c>
      <c r="X3745" t="s">
        <v>199</v>
      </c>
      <c r="Y3745" t="s">
        <v>422</v>
      </c>
    </row>
    <row r="3746" spans="1:25" hidden="1" x14ac:dyDescent="0.35">
      <c r="A3746">
        <v>7</v>
      </c>
      <c r="B3746" t="s">
        <v>25</v>
      </c>
      <c r="C3746">
        <v>6</v>
      </c>
      <c r="D3746" t="s">
        <v>11</v>
      </c>
      <c r="E3746" t="s">
        <v>333</v>
      </c>
      <c r="F3746" t="s">
        <v>13</v>
      </c>
      <c r="G3746" t="s">
        <v>952</v>
      </c>
      <c r="H3746" s="1">
        <v>0.2</v>
      </c>
      <c r="I3746" s="2">
        <v>43212</v>
      </c>
      <c r="J3746" t="s">
        <v>953</v>
      </c>
      <c r="K3746" t="s">
        <v>30</v>
      </c>
      <c r="L3746">
        <v>85023</v>
      </c>
      <c r="M3746">
        <v>592</v>
      </c>
      <c r="N3746" t="s">
        <v>766</v>
      </c>
      <c r="O3746">
        <v>7</v>
      </c>
      <c r="P3746">
        <v>5</v>
      </c>
      <c r="Q3746" t="s">
        <v>32</v>
      </c>
      <c r="R3746" t="s">
        <v>92</v>
      </c>
      <c r="S3746">
        <v>7.07</v>
      </c>
      <c r="T3746">
        <v>24</v>
      </c>
      <c r="U3746" t="s">
        <v>76</v>
      </c>
      <c r="V3746" s="2">
        <v>43219</v>
      </c>
      <c r="W3746" t="s">
        <v>39</v>
      </c>
      <c r="X3746" t="s">
        <v>199</v>
      </c>
      <c r="Y3746" t="s">
        <v>47</v>
      </c>
    </row>
    <row r="3747" spans="1:25" hidden="1" x14ac:dyDescent="0.35">
      <c r="A3747">
        <v>7</v>
      </c>
      <c r="B3747" t="s">
        <v>25</v>
      </c>
      <c r="C3747">
        <v>6</v>
      </c>
      <c r="D3747" t="s">
        <v>11</v>
      </c>
      <c r="E3747" t="s">
        <v>333</v>
      </c>
      <c r="F3747" t="s">
        <v>13</v>
      </c>
      <c r="G3747" t="s">
        <v>952</v>
      </c>
      <c r="H3747" s="1">
        <v>0.5</v>
      </c>
      <c r="I3747" s="2">
        <v>43212</v>
      </c>
      <c r="J3747" t="s">
        <v>953</v>
      </c>
      <c r="K3747" t="s">
        <v>30</v>
      </c>
      <c r="L3747">
        <v>85023</v>
      </c>
      <c r="M3747">
        <v>377</v>
      </c>
      <c r="N3747" t="s">
        <v>954</v>
      </c>
      <c r="O3747">
        <v>-814</v>
      </c>
      <c r="P3747">
        <v>6</v>
      </c>
      <c r="Q3747" t="s">
        <v>32</v>
      </c>
      <c r="R3747" t="s">
        <v>92</v>
      </c>
      <c r="S3747">
        <v>-814.48</v>
      </c>
      <c r="T3747">
        <v>1273</v>
      </c>
      <c r="U3747" t="s">
        <v>76</v>
      </c>
      <c r="V3747" s="2">
        <v>43219</v>
      </c>
      <c r="W3747" t="s">
        <v>39</v>
      </c>
      <c r="X3747" t="s">
        <v>199</v>
      </c>
      <c r="Y3747" t="s">
        <v>41</v>
      </c>
    </row>
    <row r="3748" spans="1:25" hidden="1" x14ac:dyDescent="0.35">
      <c r="A3748">
        <v>7</v>
      </c>
      <c r="B3748" t="s">
        <v>25</v>
      </c>
      <c r="C3748">
        <v>6</v>
      </c>
      <c r="D3748" t="s">
        <v>26</v>
      </c>
      <c r="E3748" t="s">
        <v>333</v>
      </c>
      <c r="F3748" t="s">
        <v>13</v>
      </c>
      <c r="G3748" t="s">
        <v>952</v>
      </c>
      <c r="H3748" s="1">
        <v>0.7</v>
      </c>
      <c r="I3748" s="2">
        <v>43212</v>
      </c>
      <c r="J3748" t="s">
        <v>953</v>
      </c>
      <c r="K3748" t="s">
        <v>30</v>
      </c>
      <c r="L3748">
        <v>85023</v>
      </c>
      <c r="M3748">
        <v>1291</v>
      </c>
      <c r="N3748" t="s">
        <v>955</v>
      </c>
      <c r="O3748">
        <v>-21</v>
      </c>
      <c r="P3748">
        <v>5</v>
      </c>
      <c r="Q3748" t="s">
        <v>32</v>
      </c>
      <c r="R3748" t="s">
        <v>92</v>
      </c>
      <c r="S3748">
        <v>-20.89</v>
      </c>
      <c r="T3748">
        <v>28</v>
      </c>
      <c r="U3748" t="s">
        <v>76</v>
      </c>
      <c r="V3748" s="2">
        <v>43219</v>
      </c>
      <c r="W3748" t="s">
        <v>39</v>
      </c>
      <c r="X3748" t="s">
        <v>199</v>
      </c>
      <c r="Y3748" t="s">
        <v>54</v>
      </c>
    </row>
    <row r="3749" spans="1:25" hidden="1" x14ac:dyDescent="0.35">
      <c r="A3749">
        <v>7</v>
      </c>
      <c r="B3749" t="s">
        <v>25</v>
      </c>
      <c r="C3749">
        <v>6</v>
      </c>
      <c r="D3749" t="s">
        <v>26</v>
      </c>
      <c r="E3749" t="s">
        <v>333</v>
      </c>
      <c r="F3749" t="s">
        <v>13</v>
      </c>
      <c r="G3749" t="s">
        <v>952</v>
      </c>
      <c r="H3749" s="1">
        <v>0.2</v>
      </c>
      <c r="I3749" s="2">
        <v>43212</v>
      </c>
      <c r="J3749" t="s">
        <v>953</v>
      </c>
      <c r="K3749" t="s">
        <v>30</v>
      </c>
      <c r="L3749">
        <v>85023</v>
      </c>
      <c r="M3749">
        <v>1308</v>
      </c>
      <c r="N3749" t="s">
        <v>956</v>
      </c>
      <c r="O3749">
        <v>-35</v>
      </c>
      <c r="P3749">
        <v>2</v>
      </c>
      <c r="Q3749" t="s">
        <v>32</v>
      </c>
      <c r="R3749" t="s">
        <v>92</v>
      </c>
      <c r="S3749">
        <v>-34.76</v>
      </c>
      <c r="T3749">
        <v>185</v>
      </c>
      <c r="U3749" t="s">
        <v>76</v>
      </c>
      <c r="V3749" s="2">
        <v>43219</v>
      </c>
      <c r="W3749" t="s">
        <v>39</v>
      </c>
      <c r="X3749" t="s">
        <v>199</v>
      </c>
      <c r="Y3749" t="s">
        <v>356</v>
      </c>
    </row>
    <row r="3750" spans="1:25" hidden="1" x14ac:dyDescent="0.35">
      <c r="A3750">
        <v>7</v>
      </c>
      <c r="B3750" t="s">
        <v>25</v>
      </c>
      <c r="C3750">
        <v>6</v>
      </c>
      <c r="D3750" t="s">
        <v>26</v>
      </c>
      <c r="E3750" t="s">
        <v>333</v>
      </c>
      <c r="F3750" t="s">
        <v>13</v>
      </c>
      <c r="G3750" t="s">
        <v>952</v>
      </c>
      <c r="H3750" s="1">
        <v>0.2</v>
      </c>
      <c r="I3750" s="2">
        <v>43212</v>
      </c>
      <c r="J3750" t="s">
        <v>953</v>
      </c>
      <c r="K3750" t="s">
        <v>30</v>
      </c>
      <c r="L3750">
        <v>85023</v>
      </c>
      <c r="M3750">
        <v>654</v>
      </c>
      <c r="N3750" t="s">
        <v>957</v>
      </c>
      <c r="O3750">
        <v>6</v>
      </c>
      <c r="P3750">
        <v>2</v>
      </c>
      <c r="Q3750" t="s">
        <v>32</v>
      </c>
      <c r="R3750" t="s">
        <v>92</v>
      </c>
      <c r="S3750">
        <v>5.87</v>
      </c>
      <c r="T3750">
        <v>78</v>
      </c>
      <c r="U3750" t="s">
        <v>76</v>
      </c>
      <c r="V3750" s="2">
        <v>43219</v>
      </c>
      <c r="W3750" t="s">
        <v>39</v>
      </c>
      <c r="X3750" t="s">
        <v>199</v>
      </c>
      <c r="Y3750" t="s">
        <v>56</v>
      </c>
    </row>
    <row r="3751" spans="1:25" hidden="1" x14ac:dyDescent="0.35">
      <c r="A3751">
        <v>4</v>
      </c>
      <c r="B3751" t="s">
        <v>43</v>
      </c>
      <c r="C3751">
        <v>6</v>
      </c>
      <c r="D3751" t="s">
        <v>26</v>
      </c>
      <c r="E3751" t="s">
        <v>2505</v>
      </c>
      <c r="F3751" t="s">
        <v>13</v>
      </c>
      <c r="G3751" t="s">
        <v>5820</v>
      </c>
      <c r="H3751" s="1">
        <v>0</v>
      </c>
      <c r="I3751" s="2">
        <v>43232</v>
      </c>
      <c r="J3751" t="s">
        <v>6474</v>
      </c>
      <c r="K3751" t="s">
        <v>16</v>
      </c>
      <c r="L3751">
        <v>23464</v>
      </c>
      <c r="M3751">
        <v>1360</v>
      </c>
      <c r="N3751" t="s">
        <v>1033</v>
      </c>
      <c r="O3751">
        <v>3</v>
      </c>
      <c r="P3751">
        <v>4</v>
      </c>
      <c r="Q3751" t="s">
        <v>18</v>
      </c>
      <c r="R3751" t="s">
        <v>8304</v>
      </c>
      <c r="S3751">
        <v>2.96</v>
      </c>
      <c r="T3751">
        <v>11</v>
      </c>
      <c r="U3751" t="s">
        <v>33</v>
      </c>
      <c r="V3751" s="2">
        <v>43236</v>
      </c>
      <c r="W3751" t="s">
        <v>39</v>
      </c>
      <c r="X3751" t="s">
        <v>205</v>
      </c>
      <c r="Y3751" t="s">
        <v>49</v>
      </c>
    </row>
    <row r="3752" spans="1:25" x14ac:dyDescent="0.35">
      <c r="A3752">
        <v>4</v>
      </c>
      <c r="B3752" t="s">
        <v>25</v>
      </c>
      <c r="C3752">
        <v>3</v>
      </c>
      <c r="D3752" t="s">
        <v>26</v>
      </c>
      <c r="E3752" t="s">
        <v>572</v>
      </c>
      <c r="F3752" t="s">
        <v>13</v>
      </c>
      <c r="G3752" t="s">
        <v>66</v>
      </c>
      <c r="H3752" s="1">
        <v>0</v>
      </c>
      <c r="I3752" s="2">
        <v>43410</v>
      </c>
      <c r="J3752" t="s">
        <v>3660</v>
      </c>
      <c r="K3752" t="s">
        <v>30</v>
      </c>
      <c r="L3752">
        <v>92105</v>
      </c>
      <c r="M3752">
        <v>583</v>
      </c>
      <c r="N3752" t="s">
        <v>248</v>
      </c>
      <c r="O3752">
        <v>23</v>
      </c>
      <c r="P3752">
        <v>3</v>
      </c>
      <c r="Q3752" t="s">
        <v>32</v>
      </c>
      <c r="R3752" t="s">
        <v>8304</v>
      </c>
      <c r="S3752">
        <v>22.91</v>
      </c>
      <c r="T3752">
        <v>85</v>
      </c>
      <c r="U3752" t="s">
        <v>19</v>
      </c>
      <c r="V3752" s="2">
        <v>43414</v>
      </c>
      <c r="W3752" t="s">
        <v>20</v>
      </c>
      <c r="X3752" t="s">
        <v>34</v>
      </c>
      <c r="Y3752" t="s">
        <v>42</v>
      </c>
    </row>
    <row r="3753" spans="1:25" x14ac:dyDescent="0.35">
      <c r="A3753">
        <v>4</v>
      </c>
      <c r="B3753" t="s">
        <v>43</v>
      </c>
      <c r="C3753">
        <v>6</v>
      </c>
      <c r="D3753" t="s">
        <v>11</v>
      </c>
      <c r="E3753" t="s">
        <v>88</v>
      </c>
      <c r="F3753" t="s">
        <v>13</v>
      </c>
      <c r="G3753" t="s">
        <v>929</v>
      </c>
      <c r="H3753" s="1">
        <v>0</v>
      </c>
      <c r="I3753" s="2">
        <v>43295</v>
      </c>
      <c r="J3753" t="s">
        <v>2641</v>
      </c>
      <c r="K3753" t="s">
        <v>30</v>
      </c>
      <c r="L3753">
        <v>94122</v>
      </c>
      <c r="M3753">
        <v>508</v>
      </c>
      <c r="N3753" t="s">
        <v>1020</v>
      </c>
      <c r="O3753">
        <v>10</v>
      </c>
      <c r="P3753">
        <v>4</v>
      </c>
      <c r="Q3753" t="s">
        <v>32</v>
      </c>
      <c r="R3753" t="s">
        <v>8304</v>
      </c>
      <c r="S3753">
        <v>10.16</v>
      </c>
      <c r="T3753">
        <v>31</v>
      </c>
      <c r="U3753" t="s">
        <v>19</v>
      </c>
      <c r="V3753" s="2">
        <v>43299</v>
      </c>
      <c r="W3753" t="s">
        <v>39</v>
      </c>
      <c r="X3753" t="s">
        <v>34</v>
      </c>
      <c r="Y3753" t="s">
        <v>47</v>
      </c>
    </row>
    <row r="3754" spans="1:25" x14ac:dyDescent="0.35">
      <c r="A3754">
        <v>4</v>
      </c>
      <c r="B3754" t="s">
        <v>43</v>
      </c>
      <c r="C3754">
        <v>6</v>
      </c>
      <c r="D3754" t="s">
        <v>26</v>
      </c>
      <c r="E3754" t="s">
        <v>88</v>
      </c>
      <c r="F3754" t="s">
        <v>13</v>
      </c>
      <c r="G3754" t="s">
        <v>929</v>
      </c>
      <c r="H3754" s="1">
        <v>0</v>
      </c>
      <c r="I3754" s="2">
        <v>43295</v>
      </c>
      <c r="J3754" t="s">
        <v>2641</v>
      </c>
      <c r="K3754" t="s">
        <v>30</v>
      </c>
      <c r="L3754">
        <v>94122</v>
      </c>
      <c r="M3754">
        <v>808</v>
      </c>
      <c r="N3754" t="s">
        <v>4159</v>
      </c>
      <c r="O3754">
        <v>50</v>
      </c>
      <c r="P3754">
        <v>7</v>
      </c>
      <c r="Q3754" t="s">
        <v>32</v>
      </c>
      <c r="R3754" t="s">
        <v>8304</v>
      </c>
      <c r="S3754">
        <v>50.03</v>
      </c>
      <c r="T3754">
        <v>152</v>
      </c>
      <c r="U3754" t="s">
        <v>19</v>
      </c>
      <c r="V3754" s="2">
        <v>43299</v>
      </c>
      <c r="W3754" t="s">
        <v>39</v>
      </c>
      <c r="X3754" t="s">
        <v>34</v>
      </c>
      <c r="Y3754" t="s">
        <v>56</v>
      </c>
    </row>
    <row r="3755" spans="1:25" x14ac:dyDescent="0.35">
      <c r="A3755">
        <v>4</v>
      </c>
      <c r="B3755" t="s">
        <v>43</v>
      </c>
      <c r="C3755">
        <v>6</v>
      </c>
      <c r="D3755" t="s">
        <v>50</v>
      </c>
      <c r="E3755" t="s">
        <v>88</v>
      </c>
      <c r="F3755" t="s">
        <v>13</v>
      </c>
      <c r="G3755" t="s">
        <v>929</v>
      </c>
      <c r="H3755" s="1">
        <v>0.2</v>
      </c>
      <c r="I3755" s="2">
        <v>43295</v>
      </c>
      <c r="J3755" t="s">
        <v>2641</v>
      </c>
      <c r="K3755" t="s">
        <v>30</v>
      </c>
      <c r="L3755">
        <v>94122</v>
      </c>
      <c r="M3755">
        <v>1251</v>
      </c>
      <c r="N3755" t="s">
        <v>138</v>
      </c>
      <c r="O3755">
        <v>12</v>
      </c>
      <c r="P3755">
        <v>3</v>
      </c>
      <c r="Q3755" t="s">
        <v>32</v>
      </c>
      <c r="R3755" t="s">
        <v>8304</v>
      </c>
      <c r="S3755">
        <v>12.42</v>
      </c>
      <c r="T3755">
        <v>110</v>
      </c>
      <c r="U3755" t="s">
        <v>19</v>
      </c>
      <c r="V3755" s="2">
        <v>43299</v>
      </c>
      <c r="W3755" t="s">
        <v>39</v>
      </c>
      <c r="X3755" t="s">
        <v>34</v>
      </c>
      <c r="Y3755" t="s">
        <v>52</v>
      </c>
    </row>
    <row r="3756" spans="1:25" hidden="1" x14ac:dyDescent="0.35">
      <c r="A3756">
        <v>5</v>
      </c>
      <c r="B3756" t="s">
        <v>43</v>
      </c>
      <c r="C3756">
        <v>6</v>
      </c>
      <c r="D3756" t="s">
        <v>11</v>
      </c>
      <c r="E3756" t="s">
        <v>65</v>
      </c>
      <c r="F3756" t="s">
        <v>13</v>
      </c>
      <c r="G3756" t="s">
        <v>2582</v>
      </c>
      <c r="H3756" s="1">
        <v>0</v>
      </c>
      <c r="I3756" s="2">
        <v>43351</v>
      </c>
      <c r="J3756" t="s">
        <v>2583</v>
      </c>
      <c r="K3756" t="s">
        <v>30</v>
      </c>
      <c r="L3756">
        <v>98103</v>
      </c>
      <c r="M3756">
        <v>866</v>
      </c>
      <c r="N3756" t="s">
        <v>8179</v>
      </c>
      <c r="O3756">
        <v>15</v>
      </c>
      <c r="P3756">
        <v>1</v>
      </c>
      <c r="Q3756" t="s">
        <v>32</v>
      </c>
      <c r="R3756" t="s">
        <v>8304</v>
      </c>
      <c r="S3756">
        <v>14.66</v>
      </c>
      <c r="T3756">
        <v>43</v>
      </c>
      <c r="U3756" t="s">
        <v>19</v>
      </c>
      <c r="V3756" s="2">
        <v>43356</v>
      </c>
      <c r="W3756" t="s">
        <v>39</v>
      </c>
      <c r="X3756" t="s">
        <v>69</v>
      </c>
      <c r="Y3756" t="s">
        <v>47</v>
      </c>
    </row>
    <row r="3757" spans="1:25" hidden="1" x14ac:dyDescent="0.35">
      <c r="A3757">
        <v>5</v>
      </c>
      <c r="B3757" t="s">
        <v>43</v>
      </c>
      <c r="C3757">
        <v>6</v>
      </c>
      <c r="D3757" t="s">
        <v>26</v>
      </c>
      <c r="E3757" t="s">
        <v>65</v>
      </c>
      <c r="F3757" t="s">
        <v>13</v>
      </c>
      <c r="G3757" t="s">
        <v>2582</v>
      </c>
      <c r="H3757" s="1">
        <v>0</v>
      </c>
      <c r="I3757" s="2">
        <v>43351</v>
      </c>
      <c r="J3757" t="s">
        <v>2583</v>
      </c>
      <c r="K3757" t="s">
        <v>30</v>
      </c>
      <c r="L3757">
        <v>98103</v>
      </c>
      <c r="M3757">
        <v>129</v>
      </c>
      <c r="N3757" t="s">
        <v>8162</v>
      </c>
      <c r="O3757">
        <v>14</v>
      </c>
      <c r="P3757">
        <v>7</v>
      </c>
      <c r="Q3757" t="s">
        <v>32</v>
      </c>
      <c r="R3757" t="s">
        <v>8304</v>
      </c>
      <c r="S3757">
        <v>14.2</v>
      </c>
      <c r="T3757">
        <v>31</v>
      </c>
      <c r="U3757" t="s">
        <v>19</v>
      </c>
      <c r="V3757" s="2">
        <v>43356</v>
      </c>
      <c r="W3757" t="s">
        <v>39</v>
      </c>
      <c r="X3757" t="s">
        <v>69</v>
      </c>
      <c r="Y3757" t="s">
        <v>64</v>
      </c>
    </row>
    <row r="3758" spans="1:25" hidden="1" x14ac:dyDescent="0.35">
      <c r="A3758">
        <v>2</v>
      </c>
      <c r="B3758" t="s">
        <v>25</v>
      </c>
      <c r="C3758">
        <v>1</v>
      </c>
      <c r="D3758" t="s">
        <v>26</v>
      </c>
      <c r="E3758" t="s">
        <v>171</v>
      </c>
      <c r="F3758" t="s">
        <v>13</v>
      </c>
      <c r="G3758" t="s">
        <v>334</v>
      </c>
      <c r="H3758" s="1">
        <v>0.2</v>
      </c>
      <c r="I3758" s="2">
        <v>43352</v>
      </c>
      <c r="J3758" t="s">
        <v>2937</v>
      </c>
      <c r="K3758" t="s">
        <v>102</v>
      </c>
      <c r="L3758">
        <v>10024</v>
      </c>
      <c r="M3758">
        <v>408</v>
      </c>
      <c r="N3758" t="s">
        <v>1451</v>
      </c>
      <c r="O3758">
        <v>5</v>
      </c>
      <c r="P3758">
        <v>2</v>
      </c>
      <c r="Q3758" t="s">
        <v>104</v>
      </c>
      <c r="R3758" t="s">
        <v>8304</v>
      </c>
      <c r="S3758">
        <v>5.48</v>
      </c>
      <c r="T3758">
        <v>15</v>
      </c>
      <c r="U3758" t="s">
        <v>19</v>
      </c>
      <c r="V3758" s="2">
        <v>43354</v>
      </c>
      <c r="W3758" t="s">
        <v>130</v>
      </c>
      <c r="X3758" t="s">
        <v>175</v>
      </c>
      <c r="Y3758" t="s">
        <v>54</v>
      </c>
    </row>
    <row r="3759" spans="1:25" hidden="1" x14ac:dyDescent="0.35">
      <c r="A3759">
        <v>4</v>
      </c>
      <c r="B3759" t="s">
        <v>25</v>
      </c>
      <c r="C3759">
        <v>3</v>
      </c>
      <c r="D3759" t="s">
        <v>50</v>
      </c>
      <c r="E3759" t="s">
        <v>192</v>
      </c>
      <c r="F3759" t="s">
        <v>13</v>
      </c>
      <c r="G3759" t="s">
        <v>1414</v>
      </c>
      <c r="H3759" s="1">
        <v>0.2</v>
      </c>
      <c r="I3759" s="2">
        <v>43279</v>
      </c>
      <c r="J3759" t="s">
        <v>4856</v>
      </c>
      <c r="K3759" t="s">
        <v>73</v>
      </c>
      <c r="L3759">
        <v>60610</v>
      </c>
      <c r="M3759">
        <v>1293</v>
      </c>
      <c r="N3759" t="s">
        <v>4857</v>
      </c>
      <c r="O3759">
        <v>36</v>
      </c>
      <c r="P3759">
        <v>3</v>
      </c>
      <c r="Q3759" t="s">
        <v>75</v>
      </c>
      <c r="R3759" t="s">
        <v>8304</v>
      </c>
      <c r="S3759">
        <v>36</v>
      </c>
      <c r="T3759">
        <v>360</v>
      </c>
      <c r="U3759" t="s">
        <v>19</v>
      </c>
      <c r="V3759" s="2">
        <v>43283</v>
      </c>
      <c r="W3759" t="s">
        <v>20</v>
      </c>
      <c r="X3759" t="s">
        <v>139</v>
      </c>
      <c r="Y3759" t="s">
        <v>52</v>
      </c>
    </row>
    <row r="3760" spans="1:25" x14ac:dyDescent="0.35">
      <c r="A3760">
        <v>4</v>
      </c>
      <c r="B3760" t="s">
        <v>43</v>
      </c>
      <c r="C3760">
        <v>6</v>
      </c>
      <c r="D3760" t="s">
        <v>50</v>
      </c>
      <c r="E3760" t="s">
        <v>5162</v>
      </c>
      <c r="F3760" t="s">
        <v>13</v>
      </c>
      <c r="G3760" t="s">
        <v>1114</v>
      </c>
      <c r="H3760" s="1">
        <v>0.2</v>
      </c>
      <c r="I3760" s="2">
        <v>43361</v>
      </c>
      <c r="J3760" t="s">
        <v>5163</v>
      </c>
      <c r="K3760" t="s">
        <v>30</v>
      </c>
      <c r="L3760">
        <v>95695</v>
      </c>
      <c r="M3760">
        <v>1293</v>
      </c>
      <c r="N3760" t="s">
        <v>4857</v>
      </c>
      <c r="O3760">
        <v>24</v>
      </c>
      <c r="P3760">
        <v>2</v>
      </c>
      <c r="Q3760" t="s">
        <v>32</v>
      </c>
      <c r="R3760" t="s">
        <v>8304</v>
      </c>
      <c r="S3760">
        <v>24</v>
      </c>
      <c r="T3760">
        <v>240</v>
      </c>
      <c r="U3760" t="s">
        <v>19</v>
      </c>
      <c r="V3760" s="2">
        <v>43365</v>
      </c>
      <c r="W3760" t="s">
        <v>39</v>
      </c>
      <c r="X3760" t="s">
        <v>34</v>
      </c>
      <c r="Y3760" t="s">
        <v>52</v>
      </c>
    </row>
    <row r="3761" spans="1:25" hidden="1" x14ac:dyDescent="0.35">
      <c r="A3761">
        <v>4</v>
      </c>
      <c r="B3761" t="s">
        <v>43</v>
      </c>
      <c r="C3761">
        <v>6</v>
      </c>
      <c r="D3761" t="s">
        <v>11</v>
      </c>
      <c r="E3761" t="s">
        <v>2995</v>
      </c>
      <c r="F3761" t="s">
        <v>13</v>
      </c>
      <c r="G3761" t="s">
        <v>7125</v>
      </c>
      <c r="H3761" s="1">
        <v>0</v>
      </c>
      <c r="I3761" s="2">
        <v>43316</v>
      </c>
      <c r="J3761" t="s">
        <v>7126</v>
      </c>
      <c r="K3761" t="s">
        <v>16</v>
      </c>
      <c r="L3761">
        <v>23434</v>
      </c>
      <c r="M3761">
        <v>108</v>
      </c>
      <c r="N3761" t="s">
        <v>2618</v>
      </c>
      <c r="O3761">
        <v>46</v>
      </c>
      <c r="P3761">
        <v>9</v>
      </c>
      <c r="Q3761" t="s">
        <v>18</v>
      </c>
      <c r="R3761" t="s">
        <v>8304</v>
      </c>
      <c r="S3761">
        <v>46.12</v>
      </c>
      <c r="T3761">
        <v>110</v>
      </c>
      <c r="U3761" t="s">
        <v>76</v>
      </c>
      <c r="V3761" s="2">
        <v>43320</v>
      </c>
      <c r="W3761" t="s">
        <v>39</v>
      </c>
      <c r="X3761" t="s">
        <v>205</v>
      </c>
      <c r="Y3761" t="s">
        <v>47</v>
      </c>
    </row>
    <row r="3762" spans="1:25" hidden="1" x14ac:dyDescent="0.35">
      <c r="A3762">
        <v>4</v>
      </c>
      <c r="B3762" t="s">
        <v>43</v>
      </c>
      <c r="C3762">
        <v>6</v>
      </c>
      <c r="D3762" t="s">
        <v>26</v>
      </c>
      <c r="E3762" t="s">
        <v>2995</v>
      </c>
      <c r="F3762" t="s">
        <v>13</v>
      </c>
      <c r="G3762" t="s">
        <v>7125</v>
      </c>
      <c r="H3762" s="1">
        <v>0</v>
      </c>
      <c r="I3762" s="2">
        <v>43316</v>
      </c>
      <c r="J3762" t="s">
        <v>7126</v>
      </c>
      <c r="K3762" t="s">
        <v>16</v>
      </c>
      <c r="L3762">
        <v>23434</v>
      </c>
      <c r="M3762">
        <v>183</v>
      </c>
      <c r="N3762" t="s">
        <v>1434</v>
      </c>
      <c r="O3762">
        <v>2</v>
      </c>
      <c r="P3762">
        <v>1</v>
      </c>
      <c r="Q3762" t="s">
        <v>18</v>
      </c>
      <c r="R3762" t="s">
        <v>8304</v>
      </c>
      <c r="S3762">
        <v>1.9</v>
      </c>
      <c r="T3762">
        <v>4</v>
      </c>
      <c r="U3762" t="s">
        <v>76</v>
      </c>
      <c r="V3762" s="2">
        <v>43320</v>
      </c>
      <c r="W3762" t="s">
        <v>39</v>
      </c>
      <c r="X3762" t="s">
        <v>205</v>
      </c>
      <c r="Y3762" t="s">
        <v>35</v>
      </c>
    </row>
    <row r="3763" spans="1:25" hidden="1" x14ac:dyDescent="0.35">
      <c r="A3763">
        <v>4</v>
      </c>
      <c r="B3763" t="s">
        <v>43</v>
      </c>
      <c r="C3763">
        <v>6</v>
      </c>
      <c r="D3763" t="s">
        <v>26</v>
      </c>
      <c r="E3763" t="s">
        <v>2995</v>
      </c>
      <c r="F3763" t="s">
        <v>13</v>
      </c>
      <c r="G3763" t="s">
        <v>7125</v>
      </c>
      <c r="H3763" s="1">
        <v>0</v>
      </c>
      <c r="I3763" s="2">
        <v>43316</v>
      </c>
      <c r="J3763" t="s">
        <v>7126</v>
      </c>
      <c r="K3763" t="s">
        <v>16</v>
      </c>
      <c r="L3763">
        <v>23434</v>
      </c>
      <c r="M3763">
        <v>185</v>
      </c>
      <c r="N3763" t="s">
        <v>7286</v>
      </c>
      <c r="O3763">
        <v>5</v>
      </c>
      <c r="P3763">
        <v>2</v>
      </c>
      <c r="Q3763" t="s">
        <v>18</v>
      </c>
      <c r="R3763" t="s">
        <v>8304</v>
      </c>
      <c r="S3763">
        <v>4.8099999999999996</v>
      </c>
      <c r="T3763">
        <v>10</v>
      </c>
      <c r="U3763" t="s">
        <v>76</v>
      </c>
      <c r="V3763" s="2">
        <v>43320</v>
      </c>
      <c r="W3763" t="s">
        <v>39</v>
      </c>
      <c r="X3763" t="s">
        <v>205</v>
      </c>
      <c r="Y3763" t="s">
        <v>35</v>
      </c>
    </row>
    <row r="3764" spans="1:25" hidden="1" x14ac:dyDescent="0.35">
      <c r="A3764">
        <v>4</v>
      </c>
      <c r="B3764" t="s">
        <v>43</v>
      </c>
      <c r="C3764">
        <v>6</v>
      </c>
      <c r="D3764" t="s">
        <v>26</v>
      </c>
      <c r="E3764" t="s">
        <v>2995</v>
      </c>
      <c r="F3764" t="s">
        <v>13</v>
      </c>
      <c r="G3764" t="s">
        <v>7125</v>
      </c>
      <c r="H3764" s="1">
        <v>0</v>
      </c>
      <c r="I3764" s="2">
        <v>43316</v>
      </c>
      <c r="J3764" t="s">
        <v>7126</v>
      </c>
      <c r="K3764" t="s">
        <v>16</v>
      </c>
      <c r="L3764">
        <v>23434</v>
      </c>
      <c r="M3764">
        <v>71</v>
      </c>
      <c r="N3764" t="s">
        <v>8173</v>
      </c>
      <c r="O3764">
        <v>11</v>
      </c>
      <c r="P3764">
        <v>2</v>
      </c>
      <c r="Q3764" t="s">
        <v>18</v>
      </c>
      <c r="R3764" t="s">
        <v>8304</v>
      </c>
      <c r="S3764">
        <v>10.52</v>
      </c>
      <c r="T3764">
        <v>35</v>
      </c>
      <c r="U3764" t="s">
        <v>76</v>
      </c>
      <c r="V3764" s="2">
        <v>43320</v>
      </c>
      <c r="W3764" t="s">
        <v>39</v>
      </c>
      <c r="X3764" t="s">
        <v>205</v>
      </c>
      <c r="Y3764" t="s">
        <v>356</v>
      </c>
    </row>
    <row r="3765" spans="1:25" hidden="1" x14ac:dyDescent="0.35">
      <c r="A3765">
        <v>2</v>
      </c>
      <c r="B3765" t="s">
        <v>43</v>
      </c>
      <c r="C3765">
        <v>3</v>
      </c>
      <c r="D3765" t="s">
        <v>11</v>
      </c>
      <c r="E3765" t="s">
        <v>99</v>
      </c>
      <c r="F3765" t="s">
        <v>13</v>
      </c>
      <c r="G3765" t="s">
        <v>357</v>
      </c>
      <c r="H3765" s="1">
        <v>0.2</v>
      </c>
      <c r="I3765" s="2">
        <v>43348</v>
      </c>
      <c r="J3765" t="s">
        <v>358</v>
      </c>
      <c r="K3765" t="s">
        <v>102</v>
      </c>
      <c r="L3765">
        <v>19140</v>
      </c>
      <c r="M3765">
        <v>872</v>
      </c>
      <c r="N3765" t="s">
        <v>8145</v>
      </c>
      <c r="O3765">
        <v>10</v>
      </c>
      <c r="P3765">
        <v>2</v>
      </c>
      <c r="Q3765" t="s">
        <v>104</v>
      </c>
      <c r="R3765" t="s">
        <v>8304</v>
      </c>
      <c r="S3765">
        <v>10.35</v>
      </c>
      <c r="T3765">
        <v>83</v>
      </c>
      <c r="U3765" t="s">
        <v>33</v>
      </c>
      <c r="V3765" s="2">
        <v>43350</v>
      </c>
      <c r="W3765" t="s">
        <v>20</v>
      </c>
      <c r="X3765" t="s">
        <v>105</v>
      </c>
      <c r="Y3765" t="s">
        <v>47</v>
      </c>
    </row>
    <row r="3766" spans="1:25" hidden="1" x14ac:dyDescent="0.35">
      <c r="A3766">
        <v>2</v>
      </c>
      <c r="B3766" t="s">
        <v>25</v>
      </c>
      <c r="C3766">
        <v>1</v>
      </c>
      <c r="D3766" t="s">
        <v>26</v>
      </c>
      <c r="E3766" t="s">
        <v>1030</v>
      </c>
      <c r="F3766" t="s">
        <v>13</v>
      </c>
      <c r="G3766" t="s">
        <v>1501</v>
      </c>
      <c r="H3766" s="1">
        <v>0</v>
      </c>
      <c r="I3766" s="2">
        <v>43143</v>
      </c>
      <c r="J3766" t="s">
        <v>3014</v>
      </c>
      <c r="K3766" t="s">
        <v>16</v>
      </c>
      <c r="L3766">
        <v>30318</v>
      </c>
      <c r="M3766">
        <v>242</v>
      </c>
      <c r="N3766" t="s">
        <v>336</v>
      </c>
      <c r="O3766">
        <v>7</v>
      </c>
      <c r="P3766">
        <v>4</v>
      </c>
      <c r="Q3766" t="s">
        <v>18</v>
      </c>
      <c r="R3766" t="s">
        <v>8304</v>
      </c>
      <c r="S3766">
        <v>7.48</v>
      </c>
      <c r="T3766">
        <v>16</v>
      </c>
      <c r="U3766" t="s">
        <v>19</v>
      </c>
      <c r="V3766" s="2">
        <v>43145</v>
      </c>
      <c r="W3766" t="s">
        <v>130</v>
      </c>
      <c r="X3766" t="s">
        <v>761</v>
      </c>
      <c r="Y3766" t="s">
        <v>54</v>
      </c>
    </row>
    <row r="3767" spans="1:25" hidden="1" x14ac:dyDescent="0.35">
      <c r="A3767">
        <v>2</v>
      </c>
      <c r="B3767" t="s">
        <v>25</v>
      </c>
      <c r="C3767">
        <v>1</v>
      </c>
      <c r="D3767" t="s">
        <v>26</v>
      </c>
      <c r="E3767" t="s">
        <v>1030</v>
      </c>
      <c r="F3767" t="s">
        <v>13</v>
      </c>
      <c r="G3767" t="s">
        <v>1501</v>
      </c>
      <c r="H3767" s="1">
        <v>0</v>
      </c>
      <c r="I3767" s="2">
        <v>43143</v>
      </c>
      <c r="J3767" t="s">
        <v>3014</v>
      </c>
      <c r="K3767" t="s">
        <v>16</v>
      </c>
      <c r="L3767">
        <v>30318</v>
      </c>
      <c r="M3767">
        <v>1553</v>
      </c>
      <c r="N3767" t="s">
        <v>3027</v>
      </c>
      <c r="O3767">
        <v>176</v>
      </c>
      <c r="P3767">
        <v>6</v>
      </c>
      <c r="Q3767" t="s">
        <v>18</v>
      </c>
      <c r="R3767" t="s">
        <v>8304</v>
      </c>
      <c r="S3767">
        <v>175.52</v>
      </c>
      <c r="T3767">
        <v>1350</v>
      </c>
      <c r="U3767" t="s">
        <v>19</v>
      </c>
      <c r="V3767" s="2">
        <v>43145</v>
      </c>
      <c r="W3767" t="s">
        <v>130</v>
      </c>
      <c r="X3767" t="s">
        <v>761</v>
      </c>
      <c r="Y3767" t="s">
        <v>42</v>
      </c>
    </row>
    <row r="3768" spans="1:25" x14ac:dyDescent="0.35">
      <c r="A3768">
        <v>2</v>
      </c>
      <c r="B3768" t="s">
        <v>25</v>
      </c>
      <c r="C3768">
        <v>1</v>
      </c>
      <c r="D3768" t="s">
        <v>50</v>
      </c>
      <c r="E3768" t="s">
        <v>88</v>
      </c>
      <c r="F3768" t="s">
        <v>13</v>
      </c>
      <c r="G3768" t="s">
        <v>1419</v>
      </c>
      <c r="H3768" s="1">
        <v>0.2</v>
      </c>
      <c r="I3768" s="2">
        <v>43197</v>
      </c>
      <c r="J3768" t="s">
        <v>1420</v>
      </c>
      <c r="K3768" t="s">
        <v>30</v>
      </c>
      <c r="L3768">
        <v>94110</v>
      </c>
      <c r="M3768">
        <v>797</v>
      </c>
      <c r="N3768" t="s">
        <v>1421</v>
      </c>
      <c r="O3768">
        <v>375</v>
      </c>
      <c r="P3768">
        <v>3</v>
      </c>
      <c r="Q3768" t="s">
        <v>32</v>
      </c>
      <c r="R3768" t="s">
        <v>8304</v>
      </c>
      <c r="S3768">
        <v>374.99</v>
      </c>
      <c r="T3768">
        <v>1200</v>
      </c>
      <c r="U3768" t="s">
        <v>33</v>
      </c>
      <c r="V3768" s="2">
        <v>43199</v>
      </c>
      <c r="W3768" t="s">
        <v>130</v>
      </c>
      <c r="X3768" t="s">
        <v>34</v>
      </c>
      <c r="Y3768" t="s">
        <v>727</v>
      </c>
    </row>
    <row r="3769" spans="1:25" hidden="1" x14ac:dyDescent="0.35">
      <c r="A3769">
        <v>3</v>
      </c>
      <c r="B3769" t="s">
        <v>10</v>
      </c>
      <c r="C3769">
        <v>3</v>
      </c>
      <c r="D3769" t="s">
        <v>26</v>
      </c>
      <c r="E3769" t="s">
        <v>65</v>
      </c>
      <c r="F3769" t="s">
        <v>13</v>
      </c>
      <c r="G3769" t="s">
        <v>5467</v>
      </c>
      <c r="H3769" s="1">
        <v>0</v>
      </c>
      <c r="I3769" s="2">
        <v>43366</v>
      </c>
      <c r="J3769" t="s">
        <v>6147</v>
      </c>
      <c r="K3769" t="s">
        <v>30</v>
      </c>
      <c r="L3769">
        <v>98115</v>
      </c>
      <c r="M3769">
        <v>75</v>
      </c>
      <c r="N3769" t="s">
        <v>3024</v>
      </c>
      <c r="O3769">
        <v>4</v>
      </c>
      <c r="P3769">
        <v>2</v>
      </c>
      <c r="Q3769" t="s">
        <v>32</v>
      </c>
      <c r="R3769" t="s">
        <v>8304</v>
      </c>
      <c r="S3769">
        <v>3.69</v>
      </c>
      <c r="T3769">
        <v>14</v>
      </c>
      <c r="U3769" t="s">
        <v>33</v>
      </c>
      <c r="V3769" s="2">
        <v>43369</v>
      </c>
      <c r="W3769" t="s">
        <v>20</v>
      </c>
      <c r="X3769" t="s">
        <v>69</v>
      </c>
      <c r="Y3769" t="s">
        <v>356</v>
      </c>
    </row>
    <row r="3770" spans="1:25" hidden="1" x14ac:dyDescent="0.35">
      <c r="A3770">
        <v>4</v>
      </c>
      <c r="B3770" t="s">
        <v>25</v>
      </c>
      <c r="C3770">
        <v>3</v>
      </c>
      <c r="D3770" t="s">
        <v>26</v>
      </c>
      <c r="E3770" t="s">
        <v>305</v>
      </c>
      <c r="F3770" t="s">
        <v>13</v>
      </c>
      <c r="G3770" t="s">
        <v>640</v>
      </c>
      <c r="H3770" s="1">
        <v>0.2</v>
      </c>
      <c r="I3770" s="2">
        <v>43424</v>
      </c>
      <c r="J3770" t="s">
        <v>641</v>
      </c>
      <c r="K3770" t="s">
        <v>102</v>
      </c>
      <c r="L3770">
        <v>43229</v>
      </c>
      <c r="M3770">
        <v>114</v>
      </c>
      <c r="N3770" t="s">
        <v>642</v>
      </c>
      <c r="O3770">
        <v>7</v>
      </c>
      <c r="P3770">
        <v>7</v>
      </c>
      <c r="Q3770" t="s">
        <v>104</v>
      </c>
      <c r="R3770" t="s">
        <v>8304</v>
      </c>
      <c r="S3770">
        <v>6.68</v>
      </c>
      <c r="T3770">
        <v>19</v>
      </c>
      <c r="U3770" t="s">
        <v>76</v>
      </c>
      <c r="V3770" s="2">
        <v>43428</v>
      </c>
      <c r="W3770" t="s">
        <v>20</v>
      </c>
      <c r="X3770" t="s">
        <v>309</v>
      </c>
      <c r="Y3770" t="s">
        <v>176</v>
      </c>
    </row>
    <row r="3771" spans="1:25" hidden="1" x14ac:dyDescent="0.35">
      <c r="A3771">
        <v>4</v>
      </c>
      <c r="B3771" t="s">
        <v>25</v>
      </c>
      <c r="C3771">
        <v>3</v>
      </c>
      <c r="D3771" t="s">
        <v>26</v>
      </c>
      <c r="E3771" t="s">
        <v>305</v>
      </c>
      <c r="F3771" t="s">
        <v>13</v>
      </c>
      <c r="G3771" t="s">
        <v>640</v>
      </c>
      <c r="H3771" s="1">
        <v>0.2</v>
      </c>
      <c r="I3771" s="2">
        <v>43424</v>
      </c>
      <c r="J3771" t="s">
        <v>641</v>
      </c>
      <c r="K3771" t="s">
        <v>102</v>
      </c>
      <c r="L3771">
        <v>43229</v>
      </c>
      <c r="M3771">
        <v>223</v>
      </c>
      <c r="N3771" t="s">
        <v>643</v>
      </c>
      <c r="O3771">
        <v>6</v>
      </c>
      <c r="P3771">
        <v>8</v>
      </c>
      <c r="Q3771" t="s">
        <v>104</v>
      </c>
      <c r="R3771" t="s">
        <v>8304</v>
      </c>
      <c r="S3771">
        <v>6.24</v>
      </c>
      <c r="T3771">
        <v>18</v>
      </c>
      <c r="U3771" t="s">
        <v>76</v>
      </c>
      <c r="V3771" s="2">
        <v>43428</v>
      </c>
      <c r="W3771" t="s">
        <v>20</v>
      </c>
      <c r="X3771" t="s">
        <v>309</v>
      </c>
      <c r="Y3771" t="s">
        <v>35</v>
      </c>
    </row>
    <row r="3772" spans="1:25" hidden="1" x14ac:dyDescent="0.35">
      <c r="A3772">
        <v>4</v>
      </c>
      <c r="B3772" t="s">
        <v>25</v>
      </c>
      <c r="C3772">
        <v>3</v>
      </c>
      <c r="D3772" t="s">
        <v>50</v>
      </c>
      <c r="E3772" t="s">
        <v>305</v>
      </c>
      <c r="F3772" t="s">
        <v>13</v>
      </c>
      <c r="G3772" t="s">
        <v>640</v>
      </c>
      <c r="H3772" s="1">
        <v>0.2</v>
      </c>
      <c r="I3772" s="2">
        <v>43424</v>
      </c>
      <c r="J3772" t="s">
        <v>641</v>
      </c>
      <c r="K3772" t="s">
        <v>102</v>
      </c>
      <c r="L3772">
        <v>43229</v>
      </c>
      <c r="M3772">
        <v>1029</v>
      </c>
      <c r="N3772" t="s">
        <v>644</v>
      </c>
      <c r="O3772">
        <v>54</v>
      </c>
      <c r="P3772">
        <v>2</v>
      </c>
      <c r="Q3772" t="s">
        <v>104</v>
      </c>
      <c r="R3772" t="s">
        <v>8304</v>
      </c>
      <c r="S3772">
        <v>54.4</v>
      </c>
      <c r="T3772">
        <v>256</v>
      </c>
      <c r="U3772" t="s">
        <v>76</v>
      </c>
      <c r="V3772" s="2">
        <v>43428</v>
      </c>
      <c r="W3772" t="s">
        <v>20</v>
      </c>
      <c r="X3772" t="s">
        <v>309</v>
      </c>
      <c r="Y3772" t="s">
        <v>113</v>
      </c>
    </row>
    <row r="3773" spans="1:25" hidden="1" x14ac:dyDescent="0.35">
      <c r="A3773">
        <v>4</v>
      </c>
      <c r="B3773" t="s">
        <v>25</v>
      </c>
      <c r="C3773">
        <v>3</v>
      </c>
      <c r="D3773" t="s">
        <v>11</v>
      </c>
      <c r="E3773" t="s">
        <v>305</v>
      </c>
      <c r="F3773" t="s">
        <v>13</v>
      </c>
      <c r="G3773" t="s">
        <v>640</v>
      </c>
      <c r="H3773" s="1">
        <v>0.5</v>
      </c>
      <c r="I3773" s="2">
        <v>43424</v>
      </c>
      <c r="J3773" t="s">
        <v>641</v>
      </c>
      <c r="K3773" t="s">
        <v>102</v>
      </c>
      <c r="L3773">
        <v>43229</v>
      </c>
      <c r="M3773">
        <v>391</v>
      </c>
      <c r="N3773" t="s">
        <v>645</v>
      </c>
      <c r="O3773">
        <v>-49</v>
      </c>
      <c r="P3773">
        <v>3</v>
      </c>
      <c r="Q3773" t="s">
        <v>104</v>
      </c>
      <c r="R3773" t="s">
        <v>8304</v>
      </c>
      <c r="S3773">
        <v>-48.7</v>
      </c>
      <c r="T3773">
        <v>87</v>
      </c>
      <c r="U3773" t="s">
        <v>76</v>
      </c>
      <c r="V3773" s="2">
        <v>43428</v>
      </c>
      <c r="W3773" t="s">
        <v>20</v>
      </c>
      <c r="X3773" t="s">
        <v>309</v>
      </c>
      <c r="Y3773" t="s">
        <v>22</v>
      </c>
    </row>
    <row r="3774" spans="1:25" hidden="1" x14ac:dyDescent="0.35">
      <c r="A3774">
        <v>6</v>
      </c>
      <c r="B3774" t="s">
        <v>10</v>
      </c>
      <c r="C3774">
        <v>6</v>
      </c>
      <c r="D3774" t="s">
        <v>11</v>
      </c>
      <c r="E3774" t="s">
        <v>192</v>
      </c>
      <c r="F3774" t="s">
        <v>13</v>
      </c>
      <c r="G3774" t="s">
        <v>282</v>
      </c>
      <c r="H3774" s="1">
        <v>0.5</v>
      </c>
      <c r="I3774" s="2">
        <v>43165</v>
      </c>
      <c r="J3774" t="s">
        <v>2247</v>
      </c>
      <c r="K3774" t="s">
        <v>73</v>
      </c>
      <c r="L3774">
        <v>60623</v>
      </c>
      <c r="M3774">
        <v>314</v>
      </c>
      <c r="N3774" t="s">
        <v>2111</v>
      </c>
      <c r="O3774">
        <v>-99</v>
      </c>
      <c r="P3774">
        <v>2</v>
      </c>
      <c r="Q3774" t="s">
        <v>75</v>
      </c>
      <c r="R3774" t="s">
        <v>8304</v>
      </c>
      <c r="S3774">
        <v>-99.27</v>
      </c>
      <c r="T3774">
        <v>146</v>
      </c>
      <c r="U3774" t="s">
        <v>19</v>
      </c>
      <c r="V3774" s="2">
        <v>43171</v>
      </c>
      <c r="W3774" t="s">
        <v>39</v>
      </c>
      <c r="X3774" t="s">
        <v>139</v>
      </c>
      <c r="Y3774" t="s">
        <v>41</v>
      </c>
    </row>
    <row r="3775" spans="1:25" hidden="1" x14ac:dyDescent="0.35">
      <c r="A3775">
        <v>6</v>
      </c>
      <c r="B3775" t="s">
        <v>10</v>
      </c>
      <c r="C3775">
        <v>6</v>
      </c>
      <c r="D3775" t="s">
        <v>11</v>
      </c>
      <c r="E3775" t="s">
        <v>192</v>
      </c>
      <c r="F3775" t="s">
        <v>13</v>
      </c>
      <c r="G3775" t="s">
        <v>282</v>
      </c>
      <c r="H3775" s="1">
        <v>0.6</v>
      </c>
      <c r="I3775" s="2">
        <v>43165</v>
      </c>
      <c r="J3775" t="s">
        <v>2247</v>
      </c>
      <c r="K3775" t="s">
        <v>73</v>
      </c>
      <c r="L3775">
        <v>60623</v>
      </c>
      <c r="M3775">
        <v>559</v>
      </c>
      <c r="N3775" t="s">
        <v>341</v>
      </c>
      <c r="O3775">
        <v>-195</v>
      </c>
      <c r="P3775">
        <v>5</v>
      </c>
      <c r="Q3775" t="s">
        <v>75</v>
      </c>
      <c r="R3775" t="s">
        <v>8304</v>
      </c>
      <c r="S3775">
        <v>-194.82</v>
      </c>
      <c r="T3775">
        <v>159</v>
      </c>
      <c r="U3775" t="s">
        <v>19</v>
      </c>
      <c r="V3775" s="2">
        <v>43171</v>
      </c>
      <c r="W3775" t="s">
        <v>39</v>
      </c>
      <c r="X3775" t="s">
        <v>139</v>
      </c>
      <c r="Y3775" t="s">
        <v>47</v>
      </c>
    </row>
    <row r="3776" spans="1:25" hidden="1" x14ac:dyDescent="0.35">
      <c r="A3776">
        <v>6</v>
      </c>
      <c r="B3776" t="s">
        <v>10</v>
      </c>
      <c r="C3776">
        <v>6</v>
      </c>
      <c r="D3776" t="s">
        <v>26</v>
      </c>
      <c r="E3776" t="s">
        <v>192</v>
      </c>
      <c r="F3776" t="s">
        <v>13</v>
      </c>
      <c r="G3776" t="s">
        <v>282</v>
      </c>
      <c r="H3776" s="1">
        <v>0.8</v>
      </c>
      <c r="I3776" s="2">
        <v>43165</v>
      </c>
      <c r="J3776" t="s">
        <v>2247</v>
      </c>
      <c r="K3776" t="s">
        <v>73</v>
      </c>
      <c r="L3776">
        <v>60623</v>
      </c>
      <c r="M3776">
        <v>460</v>
      </c>
      <c r="N3776" t="s">
        <v>3951</v>
      </c>
      <c r="O3776">
        <v>-6</v>
      </c>
      <c r="P3776">
        <v>3</v>
      </c>
      <c r="Q3776" t="s">
        <v>75</v>
      </c>
      <c r="R3776" t="s">
        <v>8304</v>
      </c>
      <c r="S3776">
        <v>-6.3</v>
      </c>
      <c r="T3776">
        <v>2</v>
      </c>
      <c r="U3776" t="s">
        <v>19</v>
      </c>
      <c r="V3776" s="2">
        <v>43171</v>
      </c>
      <c r="W3776" t="s">
        <v>39</v>
      </c>
      <c r="X3776" t="s">
        <v>139</v>
      </c>
      <c r="Y3776" t="s">
        <v>56</v>
      </c>
    </row>
    <row r="3777" spans="1:25" hidden="1" x14ac:dyDescent="0.35">
      <c r="A3777">
        <v>6</v>
      </c>
      <c r="B3777" t="s">
        <v>10</v>
      </c>
      <c r="C3777">
        <v>6</v>
      </c>
      <c r="D3777" t="s">
        <v>26</v>
      </c>
      <c r="E3777" t="s">
        <v>192</v>
      </c>
      <c r="F3777" t="s">
        <v>13</v>
      </c>
      <c r="G3777" t="s">
        <v>282</v>
      </c>
      <c r="H3777" s="1">
        <v>0.8</v>
      </c>
      <c r="I3777" s="2">
        <v>43165</v>
      </c>
      <c r="J3777" t="s">
        <v>2247</v>
      </c>
      <c r="K3777" t="s">
        <v>73</v>
      </c>
      <c r="L3777">
        <v>60623</v>
      </c>
      <c r="M3777">
        <v>1257</v>
      </c>
      <c r="N3777" t="s">
        <v>2928</v>
      </c>
      <c r="O3777">
        <v>-3</v>
      </c>
      <c r="P3777">
        <v>4</v>
      </c>
      <c r="Q3777" t="s">
        <v>75</v>
      </c>
      <c r="R3777" t="s">
        <v>8304</v>
      </c>
      <c r="S3777">
        <v>-2.76</v>
      </c>
      <c r="T3777">
        <v>2</v>
      </c>
      <c r="U3777" t="s">
        <v>19</v>
      </c>
      <c r="V3777" s="2">
        <v>43171</v>
      </c>
      <c r="W3777" t="s">
        <v>39</v>
      </c>
      <c r="X3777" t="s">
        <v>139</v>
      </c>
      <c r="Y3777" t="s">
        <v>54</v>
      </c>
    </row>
    <row r="3778" spans="1:25" hidden="1" x14ac:dyDescent="0.35">
      <c r="A3778">
        <v>5</v>
      </c>
      <c r="B3778" t="s">
        <v>43</v>
      </c>
      <c r="C3778">
        <v>6</v>
      </c>
      <c r="D3778" t="s">
        <v>11</v>
      </c>
      <c r="E3778" t="s">
        <v>171</v>
      </c>
      <c r="F3778" t="s">
        <v>13</v>
      </c>
      <c r="G3778" t="s">
        <v>5391</v>
      </c>
      <c r="H3778" s="1">
        <v>0.1</v>
      </c>
      <c r="I3778" s="2">
        <v>43459</v>
      </c>
      <c r="J3778" t="s">
        <v>5621</v>
      </c>
      <c r="K3778" t="s">
        <v>102</v>
      </c>
      <c r="L3778">
        <v>10024</v>
      </c>
      <c r="M3778">
        <v>825</v>
      </c>
      <c r="N3778" t="s">
        <v>1448</v>
      </c>
      <c r="O3778">
        <v>173</v>
      </c>
      <c r="P3778">
        <v>3</v>
      </c>
      <c r="Q3778" t="s">
        <v>104</v>
      </c>
      <c r="R3778" t="s">
        <v>8304</v>
      </c>
      <c r="S3778">
        <v>173.33</v>
      </c>
      <c r="T3778">
        <v>867</v>
      </c>
      <c r="U3778" t="s">
        <v>33</v>
      </c>
      <c r="V3778" s="2">
        <v>43464</v>
      </c>
      <c r="W3778" t="s">
        <v>39</v>
      </c>
      <c r="X3778" t="s">
        <v>175</v>
      </c>
      <c r="Y3778" t="s">
        <v>24</v>
      </c>
    </row>
    <row r="3779" spans="1:25" hidden="1" x14ac:dyDescent="0.35">
      <c r="A3779">
        <v>5</v>
      </c>
      <c r="B3779" t="s">
        <v>43</v>
      </c>
      <c r="C3779">
        <v>6</v>
      </c>
      <c r="D3779" t="s">
        <v>11</v>
      </c>
      <c r="E3779" t="s">
        <v>171</v>
      </c>
      <c r="F3779" t="s">
        <v>13</v>
      </c>
      <c r="G3779" t="s">
        <v>5391</v>
      </c>
      <c r="H3779" s="1">
        <v>0.4</v>
      </c>
      <c r="I3779" s="2">
        <v>43459</v>
      </c>
      <c r="J3779" t="s">
        <v>5621</v>
      </c>
      <c r="K3779" t="s">
        <v>102</v>
      </c>
      <c r="L3779">
        <v>10024</v>
      </c>
      <c r="M3779">
        <v>313</v>
      </c>
      <c r="N3779" t="s">
        <v>1856</v>
      </c>
      <c r="O3779">
        <v>-120</v>
      </c>
      <c r="P3779">
        <v>2</v>
      </c>
      <c r="Q3779" t="s">
        <v>104</v>
      </c>
      <c r="R3779" t="s">
        <v>8304</v>
      </c>
      <c r="S3779">
        <v>-120.05</v>
      </c>
      <c r="T3779">
        <v>313</v>
      </c>
      <c r="U3779" t="s">
        <v>33</v>
      </c>
      <c r="V3779" s="2">
        <v>43464</v>
      </c>
      <c r="W3779" t="s">
        <v>39</v>
      </c>
      <c r="X3779" t="s">
        <v>175</v>
      </c>
      <c r="Y3779" t="s">
        <v>41</v>
      </c>
    </row>
    <row r="3780" spans="1:25" x14ac:dyDescent="0.35">
      <c r="A3780">
        <v>2</v>
      </c>
      <c r="B3780" t="s">
        <v>25</v>
      </c>
      <c r="C3780">
        <v>1</v>
      </c>
      <c r="D3780" t="s">
        <v>26</v>
      </c>
      <c r="E3780" t="s">
        <v>552</v>
      </c>
      <c r="F3780" t="s">
        <v>13</v>
      </c>
      <c r="G3780" t="s">
        <v>1191</v>
      </c>
      <c r="H3780" s="1">
        <v>0</v>
      </c>
      <c r="I3780" s="2">
        <v>43256</v>
      </c>
      <c r="J3780" t="s">
        <v>3116</v>
      </c>
      <c r="K3780" t="s">
        <v>30</v>
      </c>
      <c r="L3780">
        <v>95051</v>
      </c>
      <c r="M3780">
        <v>38</v>
      </c>
      <c r="N3780" t="s">
        <v>3041</v>
      </c>
      <c r="O3780">
        <v>16</v>
      </c>
      <c r="P3780">
        <v>4</v>
      </c>
      <c r="Q3780" t="s">
        <v>32</v>
      </c>
      <c r="R3780" t="s">
        <v>8304</v>
      </c>
      <c r="S3780">
        <v>15.72</v>
      </c>
      <c r="T3780">
        <v>58</v>
      </c>
      <c r="U3780" t="s">
        <v>19</v>
      </c>
      <c r="V3780" s="2">
        <v>43258</v>
      </c>
      <c r="W3780" t="s">
        <v>130</v>
      </c>
      <c r="X3780" t="s">
        <v>34</v>
      </c>
      <c r="Y3780" t="s">
        <v>56</v>
      </c>
    </row>
    <row r="3781" spans="1:25" x14ac:dyDescent="0.35">
      <c r="A3781">
        <v>2</v>
      </c>
      <c r="B3781" t="s">
        <v>25</v>
      </c>
      <c r="C3781">
        <v>1</v>
      </c>
      <c r="D3781" t="s">
        <v>26</v>
      </c>
      <c r="E3781" t="s">
        <v>552</v>
      </c>
      <c r="F3781" t="s">
        <v>13</v>
      </c>
      <c r="G3781" t="s">
        <v>1191</v>
      </c>
      <c r="H3781" s="1">
        <v>0.2</v>
      </c>
      <c r="I3781" s="2">
        <v>43256</v>
      </c>
      <c r="J3781" t="s">
        <v>3116</v>
      </c>
      <c r="K3781" t="s">
        <v>30</v>
      </c>
      <c r="L3781">
        <v>95051</v>
      </c>
      <c r="M3781">
        <v>260</v>
      </c>
      <c r="N3781" t="s">
        <v>728</v>
      </c>
      <c r="O3781">
        <v>7</v>
      </c>
      <c r="P3781">
        <v>6</v>
      </c>
      <c r="Q3781" t="s">
        <v>32</v>
      </c>
      <c r="R3781" t="s">
        <v>8304</v>
      </c>
      <c r="S3781">
        <v>7</v>
      </c>
      <c r="T3781">
        <v>22</v>
      </c>
      <c r="U3781" t="s">
        <v>19</v>
      </c>
      <c r="V3781" s="2">
        <v>43258</v>
      </c>
      <c r="W3781" t="s">
        <v>130</v>
      </c>
      <c r="X3781" t="s">
        <v>34</v>
      </c>
      <c r="Y3781" t="s">
        <v>54</v>
      </c>
    </row>
    <row r="3782" spans="1:25" hidden="1" x14ac:dyDescent="0.35">
      <c r="A3782">
        <v>6</v>
      </c>
      <c r="B3782" t="s">
        <v>10</v>
      </c>
      <c r="C3782">
        <v>6</v>
      </c>
      <c r="D3782" t="s">
        <v>26</v>
      </c>
      <c r="E3782" t="s">
        <v>604</v>
      </c>
      <c r="F3782" t="s">
        <v>13</v>
      </c>
      <c r="G3782" t="s">
        <v>242</v>
      </c>
      <c r="H3782" s="1">
        <v>0</v>
      </c>
      <c r="I3782" s="2">
        <v>43122</v>
      </c>
      <c r="J3782" t="s">
        <v>605</v>
      </c>
      <c r="K3782" t="s">
        <v>102</v>
      </c>
      <c r="L3782">
        <v>7960</v>
      </c>
      <c r="M3782">
        <v>276</v>
      </c>
      <c r="N3782" t="s">
        <v>606</v>
      </c>
      <c r="O3782">
        <v>0</v>
      </c>
      <c r="P3782">
        <v>6</v>
      </c>
      <c r="Q3782" t="s">
        <v>104</v>
      </c>
      <c r="R3782" t="s">
        <v>8304</v>
      </c>
      <c r="S3782">
        <v>0.3</v>
      </c>
      <c r="T3782">
        <v>8</v>
      </c>
      <c r="U3782" t="s">
        <v>19</v>
      </c>
      <c r="V3782" s="2">
        <v>43128</v>
      </c>
      <c r="W3782" t="s">
        <v>39</v>
      </c>
      <c r="X3782" t="s">
        <v>485</v>
      </c>
      <c r="Y3782" t="s">
        <v>176</v>
      </c>
    </row>
    <row r="3783" spans="1:25" x14ac:dyDescent="0.35">
      <c r="A3783">
        <v>2</v>
      </c>
      <c r="B3783" t="s">
        <v>43</v>
      </c>
      <c r="C3783">
        <v>3</v>
      </c>
      <c r="D3783" t="s">
        <v>26</v>
      </c>
      <c r="E3783" t="s">
        <v>27</v>
      </c>
      <c r="F3783" t="s">
        <v>13</v>
      </c>
      <c r="G3783" t="s">
        <v>1504</v>
      </c>
      <c r="H3783" s="1">
        <v>0</v>
      </c>
      <c r="I3783" s="2">
        <v>43306</v>
      </c>
      <c r="J3783" t="s">
        <v>3683</v>
      </c>
      <c r="K3783" t="s">
        <v>30</v>
      </c>
      <c r="L3783">
        <v>90032</v>
      </c>
      <c r="M3783">
        <v>1216</v>
      </c>
      <c r="N3783" t="s">
        <v>703</v>
      </c>
      <c r="O3783">
        <v>11</v>
      </c>
      <c r="P3783">
        <v>6</v>
      </c>
      <c r="Q3783" t="s">
        <v>32</v>
      </c>
      <c r="R3783" t="s">
        <v>8304</v>
      </c>
      <c r="S3783">
        <v>10.74</v>
      </c>
      <c r="T3783">
        <v>21</v>
      </c>
      <c r="U3783" t="s">
        <v>19</v>
      </c>
      <c r="V3783" s="2">
        <v>43308</v>
      </c>
      <c r="W3783" t="s">
        <v>20</v>
      </c>
      <c r="X3783" t="s">
        <v>34</v>
      </c>
      <c r="Y3783" t="s">
        <v>176</v>
      </c>
    </row>
    <row r="3784" spans="1:25" hidden="1" x14ac:dyDescent="0.35">
      <c r="A3784">
        <v>3</v>
      </c>
      <c r="B3784" t="s">
        <v>25</v>
      </c>
      <c r="C3784">
        <v>1</v>
      </c>
      <c r="D3784" t="s">
        <v>26</v>
      </c>
      <c r="E3784" t="s">
        <v>2762</v>
      </c>
      <c r="F3784" t="s">
        <v>13</v>
      </c>
      <c r="G3784" t="s">
        <v>5824</v>
      </c>
      <c r="H3784" s="1">
        <v>0</v>
      </c>
      <c r="I3784" s="2">
        <v>43423</v>
      </c>
      <c r="J3784" t="s">
        <v>5825</v>
      </c>
      <c r="K3784" t="s">
        <v>73</v>
      </c>
      <c r="L3784">
        <v>46203</v>
      </c>
      <c r="M3784">
        <v>37</v>
      </c>
      <c r="N3784" t="s">
        <v>3422</v>
      </c>
      <c r="O3784">
        <v>16</v>
      </c>
      <c r="P3784">
        <v>3</v>
      </c>
      <c r="Q3784" t="s">
        <v>75</v>
      </c>
      <c r="R3784" t="s">
        <v>8304</v>
      </c>
      <c r="S3784">
        <v>15.94</v>
      </c>
      <c r="T3784">
        <v>55</v>
      </c>
      <c r="U3784" t="s">
        <v>33</v>
      </c>
      <c r="V3784" s="2">
        <v>43426</v>
      </c>
      <c r="W3784" t="s">
        <v>130</v>
      </c>
      <c r="X3784" t="s">
        <v>167</v>
      </c>
      <c r="Y3784" t="s">
        <v>56</v>
      </c>
    </row>
    <row r="3785" spans="1:25" hidden="1" x14ac:dyDescent="0.35">
      <c r="A3785">
        <v>4</v>
      </c>
      <c r="B3785" t="s">
        <v>43</v>
      </c>
      <c r="C3785">
        <v>6</v>
      </c>
      <c r="D3785" t="s">
        <v>11</v>
      </c>
      <c r="E3785" t="s">
        <v>171</v>
      </c>
      <c r="F3785" t="s">
        <v>13</v>
      </c>
      <c r="G3785" t="s">
        <v>1142</v>
      </c>
      <c r="H3785" s="1">
        <v>0.1</v>
      </c>
      <c r="I3785" s="2">
        <v>43191</v>
      </c>
      <c r="J3785" t="s">
        <v>2370</v>
      </c>
      <c r="K3785" t="s">
        <v>102</v>
      </c>
      <c r="L3785">
        <v>10009</v>
      </c>
      <c r="M3785">
        <v>833</v>
      </c>
      <c r="N3785" t="s">
        <v>23</v>
      </c>
      <c r="O3785">
        <v>293</v>
      </c>
      <c r="P3785">
        <v>6</v>
      </c>
      <c r="Q3785" t="s">
        <v>104</v>
      </c>
      <c r="R3785" t="s">
        <v>8304</v>
      </c>
      <c r="S3785">
        <v>292.77999999999997</v>
      </c>
      <c r="T3785">
        <v>1317</v>
      </c>
      <c r="U3785" t="s">
        <v>19</v>
      </c>
      <c r="V3785" s="2">
        <v>43195</v>
      </c>
      <c r="W3785" t="s">
        <v>39</v>
      </c>
      <c r="X3785" t="s">
        <v>175</v>
      </c>
      <c r="Y3785" t="s">
        <v>24</v>
      </c>
    </row>
    <row r="3786" spans="1:25" hidden="1" x14ac:dyDescent="0.35">
      <c r="A3786">
        <v>4</v>
      </c>
      <c r="B3786" t="s">
        <v>43</v>
      </c>
      <c r="C3786">
        <v>6</v>
      </c>
      <c r="D3786" t="s">
        <v>26</v>
      </c>
      <c r="E3786" t="s">
        <v>171</v>
      </c>
      <c r="F3786" t="s">
        <v>13</v>
      </c>
      <c r="G3786" t="s">
        <v>1142</v>
      </c>
      <c r="H3786" s="1">
        <v>0</v>
      </c>
      <c r="I3786" s="2">
        <v>43191</v>
      </c>
      <c r="J3786" t="s">
        <v>2370</v>
      </c>
      <c r="K3786" t="s">
        <v>102</v>
      </c>
      <c r="L3786">
        <v>10009</v>
      </c>
      <c r="M3786">
        <v>1504</v>
      </c>
      <c r="N3786" t="s">
        <v>774</v>
      </c>
      <c r="O3786">
        <v>19</v>
      </c>
      <c r="P3786">
        <v>8</v>
      </c>
      <c r="Q3786" t="s">
        <v>104</v>
      </c>
      <c r="R3786" t="s">
        <v>8304</v>
      </c>
      <c r="S3786">
        <v>18.510000000000002</v>
      </c>
      <c r="T3786">
        <v>64</v>
      </c>
      <c r="U3786" t="s">
        <v>19</v>
      </c>
      <c r="V3786" s="2">
        <v>43195</v>
      </c>
      <c r="W3786" t="s">
        <v>39</v>
      </c>
      <c r="X3786" t="s">
        <v>175</v>
      </c>
      <c r="Y3786" t="s">
        <v>356</v>
      </c>
    </row>
    <row r="3787" spans="1:25" hidden="1" x14ac:dyDescent="0.35">
      <c r="A3787">
        <v>4</v>
      </c>
      <c r="B3787" t="s">
        <v>43</v>
      </c>
      <c r="C3787">
        <v>6</v>
      </c>
      <c r="D3787" t="s">
        <v>26</v>
      </c>
      <c r="E3787" t="s">
        <v>171</v>
      </c>
      <c r="F3787" t="s">
        <v>13</v>
      </c>
      <c r="G3787" t="s">
        <v>1142</v>
      </c>
      <c r="H3787" s="1">
        <v>0.2</v>
      </c>
      <c r="I3787" s="2">
        <v>43191</v>
      </c>
      <c r="J3787" t="s">
        <v>2370</v>
      </c>
      <c r="K3787" t="s">
        <v>102</v>
      </c>
      <c r="L3787">
        <v>10009</v>
      </c>
      <c r="M3787">
        <v>260</v>
      </c>
      <c r="N3787" t="s">
        <v>728</v>
      </c>
      <c r="O3787">
        <v>1</v>
      </c>
      <c r="P3787">
        <v>1</v>
      </c>
      <c r="Q3787" t="s">
        <v>104</v>
      </c>
      <c r="R3787" t="s">
        <v>8304</v>
      </c>
      <c r="S3787">
        <v>1.1200000000000001</v>
      </c>
      <c r="T3787">
        <v>4</v>
      </c>
      <c r="U3787" t="s">
        <v>19</v>
      </c>
      <c r="V3787" s="2">
        <v>43195</v>
      </c>
      <c r="W3787" t="s">
        <v>39</v>
      </c>
      <c r="X3787" t="s">
        <v>175</v>
      </c>
      <c r="Y3787" t="s">
        <v>54</v>
      </c>
    </row>
    <row r="3788" spans="1:25" hidden="1" x14ac:dyDescent="0.35">
      <c r="A3788">
        <v>4</v>
      </c>
      <c r="B3788" t="s">
        <v>43</v>
      </c>
      <c r="C3788">
        <v>6</v>
      </c>
      <c r="D3788" t="s">
        <v>26</v>
      </c>
      <c r="E3788" t="s">
        <v>372</v>
      </c>
      <c r="F3788" t="s">
        <v>13</v>
      </c>
      <c r="G3788" t="s">
        <v>282</v>
      </c>
      <c r="H3788" s="1">
        <v>0.2</v>
      </c>
      <c r="I3788" s="2">
        <v>43159</v>
      </c>
      <c r="J3788" t="s">
        <v>4222</v>
      </c>
      <c r="K3788" t="s">
        <v>102</v>
      </c>
      <c r="L3788">
        <v>43055</v>
      </c>
      <c r="M3788">
        <v>1156</v>
      </c>
      <c r="N3788" t="s">
        <v>4223</v>
      </c>
      <c r="O3788">
        <v>8</v>
      </c>
      <c r="P3788">
        <v>7</v>
      </c>
      <c r="Q3788" t="s">
        <v>104</v>
      </c>
      <c r="R3788" t="s">
        <v>8304</v>
      </c>
      <c r="S3788">
        <v>8.33</v>
      </c>
      <c r="T3788">
        <v>111</v>
      </c>
      <c r="U3788" t="s">
        <v>19</v>
      </c>
      <c r="V3788" s="2">
        <v>43163</v>
      </c>
      <c r="W3788" t="s">
        <v>39</v>
      </c>
      <c r="X3788" t="s">
        <v>309</v>
      </c>
      <c r="Y3788" t="s">
        <v>49</v>
      </c>
    </row>
    <row r="3789" spans="1:25" hidden="1" x14ac:dyDescent="0.35">
      <c r="A3789">
        <v>3</v>
      </c>
      <c r="B3789" t="s">
        <v>25</v>
      </c>
      <c r="C3789">
        <v>1</v>
      </c>
      <c r="D3789" t="s">
        <v>50</v>
      </c>
      <c r="E3789" t="s">
        <v>122</v>
      </c>
      <c r="F3789" t="s">
        <v>13</v>
      </c>
      <c r="G3789" t="s">
        <v>2122</v>
      </c>
      <c r="H3789" s="1">
        <v>0.2</v>
      </c>
      <c r="I3789" s="2">
        <v>43304</v>
      </c>
      <c r="J3789" t="s">
        <v>4725</v>
      </c>
      <c r="K3789" t="s">
        <v>73</v>
      </c>
      <c r="L3789">
        <v>77041</v>
      </c>
      <c r="M3789">
        <v>783</v>
      </c>
      <c r="N3789" t="s">
        <v>4726</v>
      </c>
      <c r="O3789">
        <v>12</v>
      </c>
      <c r="P3789">
        <v>8</v>
      </c>
      <c r="Q3789" t="s">
        <v>75</v>
      </c>
      <c r="R3789" t="s">
        <v>8304</v>
      </c>
      <c r="S3789">
        <v>11.51</v>
      </c>
      <c r="T3789">
        <v>115</v>
      </c>
      <c r="U3789" t="s">
        <v>19</v>
      </c>
      <c r="V3789" s="2">
        <v>43307</v>
      </c>
      <c r="W3789" t="s">
        <v>130</v>
      </c>
      <c r="X3789" t="s">
        <v>77</v>
      </c>
      <c r="Y3789" t="s">
        <v>52</v>
      </c>
    </row>
    <row r="3790" spans="1:25" hidden="1" x14ac:dyDescent="0.35">
      <c r="A3790">
        <v>4</v>
      </c>
      <c r="B3790" t="s">
        <v>43</v>
      </c>
      <c r="C3790">
        <v>6</v>
      </c>
      <c r="D3790" t="s">
        <v>26</v>
      </c>
      <c r="E3790" t="s">
        <v>906</v>
      </c>
      <c r="F3790" t="s">
        <v>13</v>
      </c>
      <c r="G3790" t="s">
        <v>8114</v>
      </c>
      <c r="H3790" s="1">
        <v>0.2</v>
      </c>
      <c r="I3790" s="2">
        <v>43361</v>
      </c>
      <c r="J3790" t="s">
        <v>4347</v>
      </c>
      <c r="K3790" t="s">
        <v>16</v>
      </c>
      <c r="L3790">
        <v>32216</v>
      </c>
      <c r="M3790">
        <v>188</v>
      </c>
      <c r="N3790" t="s">
        <v>1259</v>
      </c>
      <c r="O3790">
        <v>1</v>
      </c>
      <c r="P3790">
        <v>1</v>
      </c>
      <c r="Q3790" t="s">
        <v>18</v>
      </c>
      <c r="R3790" t="s">
        <v>8304</v>
      </c>
      <c r="S3790">
        <v>1.05</v>
      </c>
      <c r="T3790">
        <v>3</v>
      </c>
      <c r="U3790" t="s">
        <v>19</v>
      </c>
      <c r="V3790" s="2">
        <v>43365</v>
      </c>
      <c r="W3790" t="s">
        <v>39</v>
      </c>
      <c r="X3790" t="s">
        <v>40</v>
      </c>
      <c r="Y3790" t="s">
        <v>35</v>
      </c>
    </row>
    <row r="3791" spans="1:25" hidden="1" x14ac:dyDescent="0.35">
      <c r="A3791">
        <v>5</v>
      </c>
      <c r="B3791" t="s">
        <v>43</v>
      </c>
      <c r="C3791">
        <v>6</v>
      </c>
      <c r="D3791" t="s">
        <v>26</v>
      </c>
      <c r="E3791" t="s">
        <v>171</v>
      </c>
      <c r="F3791" t="s">
        <v>13</v>
      </c>
      <c r="G3791" t="s">
        <v>1509</v>
      </c>
      <c r="H3791" s="1">
        <v>0.2</v>
      </c>
      <c r="I3791" s="2">
        <v>43360</v>
      </c>
      <c r="J3791" t="s">
        <v>4214</v>
      </c>
      <c r="K3791" t="s">
        <v>102</v>
      </c>
      <c r="L3791">
        <v>10035</v>
      </c>
      <c r="M3791">
        <v>234</v>
      </c>
      <c r="N3791" t="s">
        <v>3066</v>
      </c>
      <c r="O3791">
        <v>78</v>
      </c>
      <c r="P3791">
        <v>5</v>
      </c>
      <c r="Q3791" t="s">
        <v>104</v>
      </c>
      <c r="R3791" t="s">
        <v>8304</v>
      </c>
      <c r="S3791">
        <v>78.430000000000007</v>
      </c>
      <c r="T3791">
        <v>232</v>
      </c>
      <c r="U3791" t="s">
        <v>19</v>
      </c>
      <c r="V3791" s="2">
        <v>43365</v>
      </c>
      <c r="W3791" t="s">
        <v>39</v>
      </c>
      <c r="X3791" t="s">
        <v>175</v>
      </c>
      <c r="Y3791" t="s">
        <v>54</v>
      </c>
    </row>
    <row r="3792" spans="1:25" hidden="1" x14ac:dyDescent="0.35">
      <c r="A3792">
        <v>1</v>
      </c>
      <c r="B3792" t="s">
        <v>10</v>
      </c>
      <c r="C3792">
        <v>1</v>
      </c>
      <c r="D3792" t="s">
        <v>50</v>
      </c>
      <c r="E3792" t="s">
        <v>1550</v>
      </c>
      <c r="F3792" t="s">
        <v>13</v>
      </c>
      <c r="G3792" t="s">
        <v>2749</v>
      </c>
      <c r="H3792" s="1">
        <v>0</v>
      </c>
      <c r="I3792" s="2">
        <v>43394</v>
      </c>
      <c r="J3792" t="s">
        <v>4740</v>
      </c>
      <c r="K3792" t="s">
        <v>102</v>
      </c>
      <c r="L3792">
        <v>21215</v>
      </c>
      <c r="M3792">
        <v>1003</v>
      </c>
      <c r="N3792" t="s">
        <v>4741</v>
      </c>
      <c r="O3792">
        <v>10</v>
      </c>
      <c r="P3792">
        <v>6</v>
      </c>
      <c r="Q3792" t="s">
        <v>104</v>
      </c>
      <c r="R3792" t="s">
        <v>8304</v>
      </c>
      <c r="S3792">
        <v>9.82</v>
      </c>
      <c r="T3792">
        <v>98</v>
      </c>
      <c r="U3792" t="s">
        <v>19</v>
      </c>
      <c r="V3792" s="2">
        <v>43395</v>
      </c>
      <c r="W3792" t="s">
        <v>130</v>
      </c>
      <c r="X3792" t="s">
        <v>1549</v>
      </c>
      <c r="Y3792" t="s">
        <v>113</v>
      </c>
    </row>
    <row r="3793" spans="1:25" hidden="1" x14ac:dyDescent="0.35">
      <c r="A3793">
        <v>6</v>
      </c>
      <c r="B3793" t="s">
        <v>10</v>
      </c>
      <c r="C3793">
        <v>6</v>
      </c>
      <c r="D3793" t="s">
        <v>26</v>
      </c>
      <c r="E3793" t="s">
        <v>876</v>
      </c>
      <c r="F3793" t="s">
        <v>13</v>
      </c>
      <c r="G3793" t="s">
        <v>1659</v>
      </c>
      <c r="H3793" s="1">
        <v>0</v>
      </c>
      <c r="I3793" s="2">
        <v>43461</v>
      </c>
      <c r="J3793" t="s">
        <v>4267</v>
      </c>
      <c r="K3793" t="s">
        <v>16</v>
      </c>
      <c r="L3793">
        <v>40214</v>
      </c>
      <c r="M3793">
        <v>186</v>
      </c>
      <c r="N3793" t="s">
        <v>4268</v>
      </c>
      <c r="O3793">
        <v>1</v>
      </c>
      <c r="P3793">
        <v>1</v>
      </c>
      <c r="Q3793" t="s">
        <v>18</v>
      </c>
      <c r="R3793" t="s">
        <v>8304</v>
      </c>
      <c r="S3793">
        <v>1.2</v>
      </c>
      <c r="T3793">
        <v>3</v>
      </c>
      <c r="U3793" t="s">
        <v>19</v>
      </c>
      <c r="V3793" s="2">
        <v>43467</v>
      </c>
      <c r="W3793" t="s">
        <v>39</v>
      </c>
      <c r="X3793" t="s">
        <v>21</v>
      </c>
      <c r="Y3793" t="s">
        <v>35</v>
      </c>
    </row>
    <row r="3794" spans="1:25" hidden="1" x14ac:dyDescent="0.35">
      <c r="A3794">
        <v>1</v>
      </c>
      <c r="B3794" t="s">
        <v>10</v>
      </c>
      <c r="C3794">
        <v>1</v>
      </c>
      <c r="D3794" t="s">
        <v>26</v>
      </c>
      <c r="E3794" t="s">
        <v>178</v>
      </c>
      <c r="F3794" t="s">
        <v>13</v>
      </c>
      <c r="G3794" t="s">
        <v>179</v>
      </c>
      <c r="H3794" s="1">
        <v>0</v>
      </c>
      <c r="I3794" s="2">
        <v>43268</v>
      </c>
      <c r="J3794" t="s">
        <v>180</v>
      </c>
      <c r="K3794" t="s">
        <v>102</v>
      </c>
      <c r="L3794">
        <v>12180</v>
      </c>
      <c r="M3794">
        <v>817</v>
      </c>
      <c r="N3794" t="s">
        <v>181</v>
      </c>
      <c r="O3794">
        <v>52</v>
      </c>
      <c r="P3794">
        <v>6</v>
      </c>
      <c r="Q3794" t="s">
        <v>104</v>
      </c>
      <c r="R3794" t="s">
        <v>92</v>
      </c>
      <c r="S3794">
        <v>52.14</v>
      </c>
      <c r="T3794">
        <v>209</v>
      </c>
      <c r="U3794" t="s">
        <v>19</v>
      </c>
      <c r="V3794" s="2">
        <v>43269</v>
      </c>
      <c r="W3794" t="s">
        <v>130</v>
      </c>
      <c r="X3794" t="s">
        <v>175</v>
      </c>
      <c r="Y3794" t="s">
        <v>42</v>
      </c>
    </row>
    <row r="3795" spans="1:25" hidden="1" x14ac:dyDescent="0.35">
      <c r="A3795">
        <v>1</v>
      </c>
      <c r="B3795" t="s">
        <v>10</v>
      </c>
      <c r="C3795">
        <v>1</v>
      </c>
      <c r="D3795" t="s">
        <v>26</v>
      </c>
      <c r="E3795" t="s">
        <v>178</v>
      </c>
      <c r="F3795" t="s">
        <v>13</v>
      </c>
      <c r="G3795" t="s">
        <v>179</v>
      </c>
      <c r="H3795" s="1">
        <v>0</v>
      </c>
      <c r="I3795" s="2">
        <v>43268</v>
      </c>
      <c r="J3795" t="s">
        <v>180</v>
      </c>
      <c r="K3795" t="s">
        <v>102</v>
      </c>
      <c r="L3795">
        <v>12180</v>
      </c>
      <c r="M3795">
        <v>1838</v>
      </c>
      <c r="N3795" t="s">
        <v>182</v>
      </c>
      <c r="O3795">
        <v>16</v>
      </c>
      <c r="P3795">
        <v>5</v>
      </c>
      <c r="Q3795" t="s">
        <v>104</v>
      </c>
      <c r="R3795" t="s">
        <v>92</v>
      </c>
      <c r="S3795">
        <v>15.55</v>
      </c>
      <c r="T3795">
        <v>32</v>
      </c>
      <c r="U3795" t="s">
        <v>19</v>
      </c>
      <c r="V3795" s="2">
        <v>43269</v>
      </c>
      <c r="W3795" t="s">
        <v>130</v>
      </c>
      <c r="X3795" t="s">
        <v>175</v>
      </c>
      <c r="Y3795" t="s">
        <v>64</v>
      </c>
    </row>
    <row r="3796" spans="1:25" hidden="1" x14ac:dyDescent="0.35">
      <c r="A3796">
        <v>1</v>
      </c>
      <c r="B3796" t="s">
        <v>10</v>
      </c>
      <c r="C3796">
        <v>1</v>
      </c>
      <c r="D3796" t="s">
        <v>11</v>
      </c>
      <c r="E3796" t="s">
        <v>178</v>
      </c>
      <c r="F3796" t="s">
        <v>13</v>
      </c>
      <c r="G3796" t="s">
        <v>179</v>
      </c>
      <c r="H3796" s="1">
        <v>0.1</v>
      </c>
      <c r="I3796" s="2">
        <v>43268</v>
      </c>
      <c r="J3796" t="s">
        <v>180</v>
      </c>
      <c r="K3796" t="s">
        <v>102</v>
      </c>
      <c r="L3796">
        <v>12180</v>
      </c>
      <c r="M3796">
        <v>1182</v>
      </c>
      <c r="N3796" t="s">
        <v>183</v>
      </c>
      <c r="O3796">
        <v>7</v>
      </c>
      <c r="P3796">
        <v>5</v>
      </c>
      <c r="Q3796" t="s">
        <v>104</v>
      </c>
      <c r="R3796" t="s">
        <v>92</v>
      </c>
      <c r="S3796">
        <v>7.1</v>
      </c>
      <c r="T3796">
        <v>319</v>
      </c>
      <c r="U3796" t="s">
        <v>19</v>
      </c>
      <c r="V3796" s="2">
        <v>43269</v>
      </c>
      <c r="W3796" t="s">
        <v>130</v>
      </c>
      <c r="X3796" t="s">
        <v>175</v>
      </c>
      <c r="Y3796" t="s">
        <v>24</v>
      </c>
    </row>
    <row r="3797" spans="1:25" hidden="1" x14ac:dyDescent="0.35">
      <c r="A3797">
        <v>1</v>
      </c>
      <c r="B3797" t="s">
        <v>10</v>
      </c>
      <c r="C3797">
        <v>1</v>
      </c>
      <c r="D3797" t="s">
        <v>26</v>
      </c>
      <c r="E3797" t="s">
        <v>178</v>
      </c>
      <c r="F3797" t="s">
        <v>13</v>
      </c>
      <c r="G3797" t="s">
        <v>179</v>
      </c>
      <c r="H3797" s="1">
        <v>0</v>
      </c>
      <c r="I3797" s="2">
        <v>43268</v>
      </c>
      <c r="J3797" t="s">
        <v>180</v>
      </c>
      <c r="K3797" t="s">
        <v>102</v>
      </c>
      <c r="L3797">
        <v>12180</v>
      </c>
      <c r="M3797">
        <v>149</v>
      </c>
      <c r="N3797" t="s">
        <v>184</v>
      </c>
      <c r="O3797">
        <v>7</v>
      </c>
      <c r="P3797">
        <v>2</v>
      </c>
      <c r="Q3797" t="s">
        <v>104</v>
      </c>
      <c r="R3797" t="s">
        <v>92</v>
      </c>
      <c r="S3797">
        <v>6.99</v>
      </c>
      <c r="T3797">
        <v>15</v>
      </c>
      <c r="U3797" t="s">
        <v>19</v>
      </c>
      <c r="V3797" s="2">
        <v>43269</v>
      </c>
      <c r="W3797" t="s">
        <v>130</v>
      </c>
      <c r="X3797" t="s">
        <v>175</v>
      </c>
      <c r="Y3797" t="s">
        <v>64</v>
      </c>
    </row>
    <row r="3798" spans="1:25" hidden="1" x14ac:dyDescent="0.35">
      <c r="A3798">
        <v>1</v>
      </c>
      <c r="B3798" t="s">
        <v>10</v>
      </c>
      <c r="C3798">
        <v>1</v>
      </c>
      <c r="D3798" t="s">
        <v>50</v>
      </c>
      <c r="E3798" t="s">
        <v>178</v>
      </c>
      <c r="F3798" t="s">
        <v>13</v>
      </c>
      <c r="G3798" t="s">
        <v>179</v>
      </c>
      <c r="H3798" s="1">
        <v>0</v>
      </c>
      <c r="I3798" s="2">
        <v>43268</v>
      </c>
      <c r="J3798" t="s">
        <v>180</v>
      </c>
      <c r="K3798" t="s">
        <v>102</v>
      </c>
      <c r="L3798">
        <v>12180</v>
      </c>
      <c r="M3798">
        <v>916</v>
      </c>
      <c r="N3798" t="s">
        <v>160</v>
      </c>
      <c r="O3798">
        <v>3</v>
      </c>
      <c r="P3798">
        <v>2</v>
      </c>
      <c r="Q3798" t="s">
        <v>104</v>
      </c>
      <c r="R3798" t="s">
        <v>92</v>
      </c>
      <c r="S3798">
        <v>3.3</v>
      </c>
      <c r="T3798">
        <v>30</v>
      </c>
      <c r="U3798" t="s">
        <v>19</v>
      </c>
      <c r="V3798" s="2">
        <v>43269</v>
      </c>
      <c r="W3798" t="s">
        <v>130</v>
      </c>
      <c r="X3798" t="s">
        <v>175</v>
      </c>
      <c r="Y3798" t="s">
        <v>113</v>
      </c>
    </row>
    <row r="3799" spans="1:25" hidden="1" x14ac:dyDescent="0.35">
      <c r="A3799">
        <v>1</v>
      </c>
      <c r="B3799" t="s">
        <v>10</v>
      </c>
      <c r="C3799">
        <v>1</v>
      </c>
      <c r="D3799" t="s">
        <v>26</v>
      </c>
      <c r="E3799" t="s">
        <v>178</v>
      </c>
      <c r="F3799" t="s">
        <v>13</v>
      </c>
      <c r="G3799" t="s">
        <v>179</v>
      </c>
      <c r="H3799" s="1">
        <v>0.2</v>
      </c>
      <c r="I3799" s="2">
        <v>43268</v>
      </c>
      <c r="J3799" t="s">
        <v>180</v>
      </c>
      <c r="K3799" t="s">
        <v>102</v>
      </c>
      <c r="L3799">
        <v>12180</v>
      </c>
      <c r="M3799">
        <v>1287</v>
      </c>
      <c r="N3799" t="s">
        <v>185</v>
      </c>
      <c r="O3799">
        <v>16</v>
      </c>
      <c r="P3799">
        <v>4</v>
      </c>
      <c r="Q3799" t="s">
        <v>104</v>
      </c>
      <c r="R3799" t="s">
        <v>92</v>
      </c>
      <c r="S3799">
        <v>16.36</v>
      </c>
      <c r="T3799">
        <v>48</v>
      </c>
      <c r="U3799" t="s">
        <v>19</v>
      </c>
      <c r="V3799" s="2">
        <v>43269</v>
      </c>
      <c r="W3799" t="s">
        <v>130</v>
      </c>
      <c r="X3799" t="s">
        <v>175</v>
      </c>
      <c r="Y3799" t="s">
        <v>54</v>
      </c>
    </row>
    <row r="3800" spans="1:25" hidden="1" x14ac:dyDescent="0.35">
      <c r="A3800">
        <v>1</v>
      </c>
      <c r="B3800" t="s">
        <v>10</v>
      </c>
      <c r="C3800">
        <v>1</v>
      </c>
      <c r="D3800" t="s">
        <v>26</v>
      </c>
      <c r="E3800" t="s">
        <v>178</v>
      </c>
      <c r="F3800" t="s">
        <v>13</v>
      </c>
      <c r="G3800" t="s">
        <v>179</v>
      </c>
      <c r="H3800" s="1">
        <v>0</v>
      </c>
      <c r="I3800" s="2">
        <v>43268</v>
      </c>
      <c r="J3800" t="s">
        <v>180</v>
      </c>
      <c r="K3800" t="s">
        <v>102</v>
      </c>
      <c r="L3800">
        <v>12180</v>
      </c>
      <c r="M3800">
        <v>1306</v>
      </c>
      <c r="N3800" t="s">
        <v>186</v>
      </c>
      <c r="O3800">
        <v>1</v>
      </c>
      <c r="P3800">
        <v>1</v>
      </c>
      <c r="Q3800" t="s">
        <v>104</v>
      </c>
      <c r="R3800" t="s">
        <v>92</v>
      </c>
      <c r="S3800">
        <v>0.84</v>
      </c>
      <c r="T3800">
        <v>2</v>
      </c>
      <c r="U3800" t="s">
        <v>19</v>
      </c>
      <c r="V3800" s="2">
        <v>43269</v>
      </c>
      <c r="W3800" t="s">
        <v>130</v>
      </c>
      <c r="X3800" t="s">
        <v>175</v>
      </c>
      <c r="Y3800" t="s">
        <v>49</v>
      </c>
    </row>
    <row r="3801" spans="1:25" x14ac:dyDescent="0.35">
      <c r="A3801">
        <v>2</v>
      </c>
      <c r="B3801" t="s">
        <v>25</v>
      </c>
      <c r="C3801">
        <v>1</v>
      </c>
      <c r="D3801" t="s">
        <v>26</v>
      </c>
      <c r="E3801" t="s">
        <v>27</v>
      </c>
      <c r="F3801" t="s">
        <v>13</v>
      </c>
      <c r="G3801" t="s">
        <v>1602</v>
      </c>
      <c r="H3801" s="1">
        <v>0</v>
      </c>
      <c r="I3801" s="2">
        <v>43228</v>
      </c>
      <c r="J3801" t="s">
        <v>3104</v>
      </c>
      <c r="K3801" t="s">
        <v>30</v>
      </c>
      <c r="L3801">
        <v>90004</v>
      </c>
      <c r="M3801">
        <v>1714</v>
      </c>
      <c r="N3801" t="s">
        <v>405</v>
      </c>
      <c r="O3801">
        <v>8</v>
      </c>
      <c r="P3801">
        <v>3</v>
      </c>
      <c r="Q3801" t="s">
        <v>32</v>
      </c>
      <c r="R3801" t="s">
        <v>8304</v>
      </c>
      <c r="S3801">
        <v>8.07</v>
      </c>
      <c r="T3801">
        <v>18</v>
      </c>
      <c r="U3801" t="s">
        <v>19</v>
      </c>
      <c r="V3801" s="2">
        <v>43230</v>
      </c>
      <c r="W3801" t="s">
        <v>130</v>
      </c>
      <c r="X3801" t="s">
        <v>34</v>
      </c>
      <c r="Y3801" t="s">
        <v>64</v>
      </c>
    </row>
    <row r="3802" spans="1:25" hidden="1" x14ac:dyDescent="0.35">
      <c r="A3802">
        <v>0</v>
      </c>
      <c r="B3802" t="s">
        <v>10</v>
      </c>
      <c r="C3802">
        <v>0</v>
      </c>
      <c r="D3802" t="s">
        <v>26</v>
      </c>
      <c r="E3802" t="s">
        <v>961</v>
      </c>
      <c r="F3802" t="s">
        <v>13</v>
      </c>
      <c r="G3802" t="s">
        <v>2362</v>
      </c>
      <c r="H3802" s="1">
        <v>0.2</v>
      </c>
      <c r="I3802" s="2">
        <v>43374</v>
      </c>
      <c r="J3802" t="s">
        <v>3189</v>
      </c>
      <c r="K3802" t="s">
        <v>73</v>
      </c>
      <c r="L3802">
        <v>79109</v>
      </c>
      <c r="M3802">
        <v>538</v>
      </c>
      <c r="N3802" t="s">
        <v>125</v>
      </c>
      <c r="O3802">
        <v>10</v>
      </c>
      <c r="P3802">
        <v>1</v>
      </c>
      <c r="Q3802" t="s">
        <v>75</v>
      </c>
      <c r="R3802" t="s">
        <v>8304</v>
      </c>
      <c r="S3802">
        <v>9.57</v>
      </c>
      <c r="T3802">
        <v>28</v>
      </c>
      <c r="U3802" t="s">
        <v>19</v>
      </c>
      <c r="V3802" s="2">
        <v>43374</v>
      </c>
      <c r="W3802" t="s">
        <v>773</v>
      </c>
      <c r="X3802" t="s">
        <v>77</v>
      </c>
      <c r="Y3802" t="s">
        <v>64</v>
      </c>
    </row>
    <row r="3803" spans="1:25" hidden="1" x14ac:dyDescent="0.35">
      <c r="A3803">
        <v>0</v>
      </c>
      <c r="B3803" t="s">
        <v>10</v>
      </c>
      <c r="C3803">
        <v>0</v>
      </c>
      <c r="D3803" t="s">
        <v>50</v>
      </c>
      <c r="E3803" t="s">
        <v>961</v>
      </c>
      <c r="F3803" t="s">
        <v>13</v>
      </c>
      <c r="G3803" t="s">
        <v>2362</v>
      </c>
      <c r="H3803" s="1">
        <v>0.2</v>
      </c>
      <c r="I3803" s="2">
        <v>43374</v>
      </c>
      <c r="J3803" t="s">
        <v>3189</v>
      </c>
      <c r="K3803" t="s">
        <v>73</v>
      </c>
      <c r="L3803">
        <v>79109</v>
      </c>
      <c r="M3803">
        <v>913</v>
      </c>
      <c r="N3803" t="s">
        <v>1062</v>
      </c>
      <c r="O3803">
        <v>21</v>
      </c>
      <c r="P3803">
        <v>3</v>
      </c>
      <c r="Q3803" t="s">
        <v>75</v>
      </c>
      <c r="R3803" t="s">
        <v>8304</v>
      </c>
      <c r="S3803">
        <v>20.87</v>
      </c>
      <c r="T3803">
        <v>80</v>
      </c>
      <c r="U3803" t="s">
        <v>19</v>
      </c>
      <c r="V3803" s="2">
        <v>43374</v>
      </c>
      <c r="W3803" t="s">
        <v>773</v>
      </c>
      <c r="X3803" t="s">
        <v>77</v>
      </c>
      <c r="Y3803" t="s">
        <v>113</v>
      </c>
    </row>
    <row r="3804" spans="1:25" x14ac:dyDescent="0.35">
      <c r="A3804">
        <v>2</v>
      </c>
      <c r="B3804" t="s">
        <v>43</v>
      </c>
      <c r="C3804">
        <v>3</v>
      </c>
      <c r="D3804" t="s">
        <v>26</v>
      </c>
      <c r="E3804" t="s">
        <v>2078</v>
      </c>
      <c r="F3804" t="s">
        <v>13</v>
      </c>
      <c r="G3804" t="s">
        <v>136</v>
      </c>
      <c r="H3804" s="1">
        <v>0.2</v>
      </c>
      <c r="I3804" s="2">
        <v>43316</v>
      </c>
      <c r="J3804" t="s">
        <v>6169</v>
      </c>
      <c r="K3804" t="s">
        <v>30</v>
      </c>
      <c r="L3804">
        <v>95823</v>
      </c>
      <c r="M3804">
        <v>1312</v>
      </c>
      <c r="N3804" t="s">
        <v>8157</v>
      </c>
      <c r="O3804">
        <v>4</v>
      </c>
      <c r="P3804">
        <v>3</v>
      </c>
      <c r="Q3804" t="s">
        <v>32</v>
      </c>
      <c r="R3804" t="s">
        <v>8304</v>
      </c>
      <c r="S3804">
        <v>3.98</v>
      </c>
      <c r="T3804">
        <v>12</v>
      </c>
      <c r="U3804" t="s">
        <v>33</v>
      </c>
      <c r="V3804" s="2">
        <v>43318</v>
      </c>
      <c r="W3804" t="s">
        <v>20</v>
      </c>
      <c r="X3804" t="s">
        <v>34</v>
      </c>
      <c r="Y3804" t="s">
        <v>54</v>
      </c>
    </row>
    <row r="3805" spans="1:25" x14ac:dyDescent="0.35">
      <c r="A3805">
        <v>2</v>
      </c>
      <c r="B3805" t="s">
        <v>43</v>
      </c>
      <c r="C3805">
        <v>3</v>
      </c>
      <c r="D3805" t="s">
        <v>26</v>
      </c>
      <c r="E3805" t="s">
        <v>2078</v>
      </c>
      <c r="F3805" t="s">
        <v>13</v>
      </c>
      <c r="G3805" t="s">
        <v>136</v>
      </c>
      <c r="H3805" s="1">
        <v>0.2</v>
      </c>
      <c r="I3805" s="2">
        <v>43316</v>
      </c>
      <c r="J3805" t="s">
        <v>6169</v>
      </c>
      <c r="K3805" t="s">
        <v>30</v>
      </c>
      <c r="L3805">
        <v>95823</v>
      </c>
      <c r="M3805">
        <v>1647</v>
      </c>
      <c r="N3805" t="s">
        <v>152</v>
      </c>
      <c r="O3805">
        <v>7</v>
      </c>
      <c r="P3805">
        <v>3</v>
      </c>
      <c r="Q3805" t="s">
        <v>32</v>
      </c>
      <c r="R3805" t="s">
        <v>8304</v>
      </c>
      <c r="S3805">
        <v>7.07</v>
      </c>
      <c r="T3805">
        <v>21</v>
      </c>
      <c r="U3805" t="s">
        <v>33</v>
      </c>
      <c r="V3805" s="2">
        <v>43318</v>
      </c>
      <c r="W3805" t="s">
        <v>20</v>
      </c>
      <c r="X3805" t="s">
        <v>34</v>
      </c>
      <c r="Y3805" t="s">
        <v>54</v>
      </c>
    </row>
    <row r="3806" spans="1:25" x14ac:dyDescent="0.35">
      <c r="A3806">
        <v>2</v>
      </c>
      <c r="B3806" t="s">
        <v>43</v>
      </c>
      <c r="C3806">
        <v>3</v>
      </c>
      <c r="D3806" t="s">
        <v>50</v>
      </c>
      <c r="E3806" t="s">
        <v>2078</v>
      </c>
      <c r="F3806" t="s">
        <v>13</v>
      </c>
      <c r="G3806" t="s">
        <v>136</v>
      </c>
      <c r="H3806" s="1">
        <v>0.2</v>
      </c>
      <c r="I3806" s="2">
        <v>43316</v>
      </c>
      <c r="J3806" t="s">
        <v>6169</v>
      </c>
      <c r="K3806" t="s">
        <v>30</v>
      </c>
      <c r="L3806">
        <v>95823</v>
      </c>
      <c r="M3806">
        <v>1099</v>
      </c>
      <c r="N3806" t="s">
        <v>51</v>
      </c>
      <c r="O3806">
        <v>30</v>
      </c>
      <c r="P3806">
        <v>2</v>
      </c>
      <c r="Q3806" t="s">
        <v>32</v>
      </c>
      <c r="R3806" t="s">
        <v>8304</v>
      </c>
      <c r="S3806">
        <v>30.24</v>
      </c>
      <c r="T3806">
        <v>302</v>
      </c>
      <c r="U3806" t="s">
        <v>33</v>
      </c>
      <c r="V3806" s="2">
        <v>43318</v>
      </c>
      <c r="W3806" t="s">
        <v>20</v>
      </c>
      <c r="X3806" t="s">
        <v>34</v>
      </c>
      <c r="Y3806" t="s">
        <v>52</v>
      </c>
    </row>
    <row r="3807" spans="1:25" hidden="1" x14ac:dyDescent="0.35">
      <c r="A3807">
        <v>3</v>
      </c>
      <c r="B3807" t="s">
        <v>10</v>
      </c>
      <c r="C3807">
        <v>3</v>
      </c>
      <c r="D3807" t="s">
        <v>26</v>
      </c>
      <c r="E3807" t="s">
        <v>171</v>
      </c>
      <c r="F3807" t="s">
        <v>13</v>
      </c>
      <c r="G3807" t="s">
        <v>1712</v>
      </c>
      <c r="H3807" s="1">
        <v>0.2</v>
      </c>
      <c r="I3807" s="2">
        <v>43459</v>
      </c>
      <c r="J3807" t="s">
        <v>3488</v>
      </c>
      <c r="K3807" t="s">
        <v>102</v>
      </c>
      <c r="L3807">
        <v>10035</v>
      </c>
      <c r="M3807">
        <v>700</v>
      </c>
      <c r="N3807" t="s">
        <v>717</v>
      </c>
      <c r="O3807">
        <v>12</v>
      </c>
      <c r="P3807">
        <v>2</v>
      </c>
      <c r="Q3807" t="s">
        <v>104</v>
      </c>
      <c r="R3807" t="s">
        <v>8304</v>
      </c>
      <c r="S3807">
        <v>11.75</v>
      </c>
      <c r="T3807">
        <v>34</v>
      </c>
      <c r="U3807" t="s">
        <v>19</v>
      </c>
      <c r="V3807" s="2">
        <v>43462</v>
      </c>
      <c r="W3807" t="s">
        <v>20</v>
      </c>
      <c r="X3807" t="s">
        <v>175</v>
      </c>
      <c r="Y3807" t="s">
        <v>54</v>
      </c>
    </row>
    <row r="3808" spans="1:25" hidden="1" x14ac:dyDescent="0.35">
      <c r="A3808">
        <v>4</v>
      </c>
      <c r="B3808" t="s">
        <v>43</v>
      </c>
      <c r="C3808">
        <v>6</v>
      </c>
      <c r="D3808" t="s">
        <v>26</v>
      </c>
      <c r="E3808" t="s">
        <v>99</v>
      </c>
      <c r="F3808" t="s">
        <v>13</v>
      </c>
      <c r="G3808" t="s">
        <v>1712</v>
      </c>
      <c r="H3808" s="1">
        <v>0.2</v>
      </c>
      <c r="I3808" s="2">
        <v>43167</v>
      </c>
      <c r="J3808" t="s">
        <v>4176</v>
      </c>
      <c r="K3808" t="s">
        <v>102</v>
      </c>
      <c r="L3808">
        <v>19120</v>
      </c>
      <c r="M3808">
        <v>1367</v>
      </c>
      <c r="N3808" t="s">
        <v>2906</v>
      </c>
      <c r="O3808">
        <v>-1</v>
      </c>
      <c r="P3808">
        <v>2</v>
      </c>
      <c r="Q3808" t="s">
        <v>104</v>
      </c>
      <c r="R3808" t="s">
        <v>8304</v>
      </c>
      <c r="S3808">
        <v>-1.35</v>
      </c>
      <c r="T3808">
        <v>6</v>
      </c>
      <c r="U3808" t="s">
        <v>19</v>
      </c>
      <c r="V3808" s="2">
        <v>43171</v>
      </c>
      <c r="W3808" t="s">
        <v>39</v>
      </c>
      <c r="X3808" t="s">
        <v>105</v>
      </c>
      <c r="Y3808" t="s">
        <v>176</v>
      </c>
    </row>
    <row r="3809" spans="1:25" hidden="1" x14ac:dyDescent="0.35">
      <c r="A3809">
        <v>4</v>
      </c>
      <c r="B3809" t="s">
        <v>43</v>
      </c>
      <c r="C3809">
        <v>6</v>
      </c>
      <c r="D3809" t="s">
        <v>50</v>
      </c>
      <c r="E3809" t="s">
        <v>99</v>
      </c>
      <c r="F3809" t="s">
        <v>13</v>
      </c>
      <c r="G3809" t="s">
        <v>1712</v>
      </c>
      <c r="H3809" s="1">
        <v>0.4</v>
      </c>
      <c r="I3809" s="2">
        <v>43167</v>
      </c>
      <c r="J3809" t="s">
        <v>4176</v>
      </c>
      <c r="K3809" t="s">
        <v>102</v>
      </c>
      <c r="L3809">
        <v>19120</v>
      </c>
      <c r="M3809">
        <v>156</v>
      </c>
      <c r="N3809" t="s">
        <v>4832</v>
      </c>
      <c r="O3809">
        <v>-25</v>
      </c>
      <c r="P3809">
        <v>4</v>
      </c>
      <c r="Q3809" t="s">
        <v>104</v>
      </c>
      <c r="R3809" t="s">
        <v>8304</v>
      </c>
      <c r="S3809">
        <v>-25.33</v>
      </c>
      <c r="T3809">
        <v>109</v>
      </c>
      <c r="U3809" t="s">
        <v>19</v>
      </c>
      <c r="V3809" s="2">
        <v>43171</v>
      </c>
      <c r="W3809" t="s">
        <v>39</v>
      </c>
      <c r="X3809" t="s">
        <v>105</v>
      </c>
      <c r="Y3809" t="s">
        <v>52</v>
      </c>
    </row>
    <row r="3810" spans="1:25" hidden="1" x14ac:dyDescent="0.35">
      <c r="A3810">
        <v>5</v>
      </c>
      <c r="B3810" t="s">
        <v>43</v>
      </c>
      <c r="C3810">
        <v>6</v>
      </c>
      <c r="D3810" t="s">
        <v>26</v>
      </c>
      <c r="E3810" t="s">
        <v>122</v>
      </c>
      <c r="F3810" t="s">
        <v>13</v>
      </c>
      <c r="G3810" t="s">
        <v>338</v>
      </c>
      <c r="H3810" s="1">
        <v>0.8</v>
      </c>
      <c r="I3810" s="2">
        <v>43311</v>
      </c>
      <c r="J3810" t="s">
        <v>7450</v>
      </c>
      <c r="K3810" t="s">
        <v>73</v>
      </c>
      <c r="L3810">
        <v>77070</v>
      </c>
      <c r="M3810">
        <v>716</v>
      </c>
      <c r="N3810" t="s">
        <v>2867</v>
      </c>
      <c r="O3810">
        <v>-14</v>
      </c>
      <c r="P3810">
        <v>3</v>
      </c>
      <c r="Q3810" t="s">
        <v>75</v>
      </c>
      <c r="R3810" t="s">
        <v>8304</v>
      </c>
      <c r="S3810">
        <v>-13.9</v>
      </c>
      <c r="T3810">
        <v>9</v>
      </c>
      <c r="U3810" t="s">
        <v>76</v>
      </c>
      <c r="V3810" s="2">
        <v>43316</v>
      </c>
      <c r="W3810" t="s">
        <v>39</v>
      </c>
      <c r="X3810" t="s">
        <v>77</v>
      </c>
      <c r="Y3810" t="s">
        <v>54</v>
      </c>
    </row>
    <row r="3811" spans="1:25" x14ac:dyDescent="0.35">
      <c r="A3811">
        <v>5</v>
      </c>
      <c r="B3811" t="s">
        <v>43</v>
      </c>
      <c r="C3811">
        <v>6</v>
      </c>
      <c r="D3811" t="s">
        <v>26</v>
      </c>
      <c r="E3811" t="s">
        <v>88</v>
      </c>
      <c r="F3811" t="s">
        <v>13</v>
      </c>
      <c r="G3811" t="s">
        <v>1823</v>
      </c>
      <c r="H3811" s="1">
        <v>0</v>
      </c>
      <c r="I3811" s="2">
        <v>43438</v>
      </c>
      <c r="J3811" t="s">
        <v>4444</v>
      </c>
      <c r="K3811" t="s">
        <v>30</v>
      </c>
      <c r="L3811">
        <v>94109</v>
      </c>
      <c r="M3811">
        <v>1708</v>
      </c>
      <c r="N3811" t="s">
        <v>3050</v>
      </c>
      <c r="O3811">
        <v>50</v>
      </c>
      <c r="P3811">
        <v>1</v>
      </c>
      <c r="Q3811" t="s">
        <v>32</v>
      </c>
      <c r="R3811" t="s">
        <v>8304</v>
      </c>
      <c r="S3811">
        <v>50.33</v>
      </c>
      <c r="T3811">
        <v>105</v>
      </c>
      <c r="U3811" t="s">
        <v>19</v>
      </c>
      <c r="V3811" s="2">
        <v>43443</v>
      </c>
      <c r="W3811" t="s">
        <v>39</v>
      </c>
      <c r="X3811" t="s">
        <v>34</v>
      </c>
      <c r="Y3811" t="s">
        <v>64</v>
      </c>
    </row>
    <row r="3812" spans="1:25" hidden="1" x14ac:dyDescent="0.35">
      <c r="A3812">
        <v>4</v>
      </c>
      <c r="B3812" t="s">
        <v>43</v>
      </c>
      <c r="C3812">
        <v>6</v>
      </c>
      <c r="D3812" t="s">
        <v>11</v>
      </c>
      <c r="E3812" t="s">
        <v>201</v>
      </c>
      <c r="F3812" t="s">
        <v>13</v>
      </c>
      <c r="G3812" t="s">
        <v>1063</v>
      </c>
      <c r="H3812" s="1">
        <v>0</v>
      </c>
      <c r="I3812" s="2">
        <v>43202</v>
      </c>
      <c r="J3812" t="s">
        <v>2496</v>
      </c>
      <c r="K3812" t="s">
        <v>16</v>
      </c>
      <c r="L3812">
        <v>22153</v>
      </c>
      <c r="M3812">
        <v>964</v>
      </c>
      <c r="N3812" t="s">
        <v>1859</v>
      </c>
      <c r="O3812">
        <v>76</v>
      </c>
      <c r="P3812">
        <v>4</v>
      </c>
      <c r="Q3812" t="s">
        <v>18</v>
      </c>
      <c r="R3812" t="s">
        <v>8304</v>
      </c>
      <c r="S3812">
        <v>75.66</v>
      </c>
      <c r="T3812">
        <v>344</v>
      </c>
      <c r="U3812" t="s">
        <v>19</v>
      </c>
      <c r="V3812" s="2">
        <v>43206</v>
      </c>
      <c r="W3812" t="s">
        <v>39</v>
      </c>
      <c r="X3812" t="s">
        <v>205</v>
      </c>
      <c r="Y3812" t="s">
        <v>41</v>
      </c>
    </row>
    <row r="3813" spans="1:25" hidden="1" x14ac:dyDescent="0.35">
      <c r="A3813">
        <v>4</v>
      </c>
      <c r="B3813" t="s">
        <v>43</v>
      </c>
      <c r="C3813">
        <v>6</v>
      </c>
      <c r="D3813" t="s">
        <v>26</v>
      </c>
      <c r="E3813" t="s">
        <v>201</v>
      </c>
      <c r="F3813" t="s">
        <v>13</v>
      </c>
      <c r="G3813" t="s">
        <v>1063</v>
      </c>
      <c r="H3813" s="1">
        <v>0</v>
      </c>
      <c r="I3813" s="2">
        <v>43202</v>
      </c>
      <c r="J3813" t="s">
        <v>2496</v>
      </c>
      <c r="K3813" t="s">
        <v>16</v>
      </c>
      <c r="L3813">
        <v>22153</v>
      </c>
      <c r="M3813">
        <v>1741</v>
      </c>
      <c r="N3813" t="s">
        <v>2919</v>
      </c>
      <c r="O3813">
        <v>20</v>
      </c>
      <c r="P3813">
        <v>1</v>
      </c>
      <c r="Q3813" t="s">
        <v>18</v>
      </c>
      <c r="R3813" t="s">
        <v>8304</v>
      </c>
      <c r="S3813">
        <v>20.09</v>
      </c>
      <c r="T3813">
        <v>41</v>
      </c>
      <c r="U3813" t="s">
        <v>19</v>
      </c>
      <c r="V3813" s="2">
        <v>43206</v>
      </c>
      <c r="W3813" t="s">
        <v>39</v>
      </c>
      <c r="X3813" t="s">
        <v>205</v>
      </c>
      <c r="Y3813" t="s">
        <v>64</v>
      </c>
    </row>
    <row r="3814" spans="1:25" hidden="1" x14ac:dyDescent="0.35">
      <c r="A3814">
        <v>4</v>
      </c>
      <c r="B3814" t="s">
        <v>43</v>
      </c>
      <c r="C3814">
        <v>6</v>
      </c>
      <c r="D3814" t="s">
        <v>26</v>
      </c>
      <c r="E3814" t="s">
        <v>201</v>
      </c>
      <c r="F3814" t="s">
        <v>13</v>
      </c>
      <c r="G3814" t="s">
        <v>1063</v>
      </c>
      <c r="H3814" s="1">
        <v>0</v>
      </c>
      <c r="I3814" s="2">
        <v>43202</v>
      </c>
      <c r="J3814" t="s">
        <v>2496</v>
      </c>
      <c r="K3814" t="s">
        <v>16</v>
      </c>
      <c r="L3814">
        <v>22153</v>
      </c>
      <c r="M3814">
        <v>774</v>
      </c>
      <c r="N3814" t="s">
        <v>325</v>
      </c>
      <c r="O3814">
        <v>29</v>
      </c>
      <c r="P3814">
        <v>5</v>
      </c>
      <c r="Q3814" t="s">
        <v>18</v>
      </c>
      <c r="R3814" t="s">
        <v>8304</v>
      </c>
      <c r="S3814">
        <v>28.75</v>
      </c>
      <c r="T3814">
        <v>64</v>
      </c>
      <c r="U3814" t="s">
        <v>19</v>
      </c>
      <c r="V3814" s="2">
        <v>43206</v>
      </c>
      <c r="W3814" t="s">
        <v>39</v>
      </c>
      <c r="X3814" t="s">
        <v>205</v>
      </c>
      <c r="Y3814" t="s">
        <v>119</v>
      </c>
    </row>
    <row r="3815" spans="1:25" hidden="1" x14ac:dyDescent="0.35">
      <c r="A3815">
        <v>4</v>
      </c>
      <c r="B3815" t="s">
        <v>43</v>
      </c>
      <c r="C3815">
        <v>6</v>
      </c>
      <c r="D3815" t="s">
        <v>11</v>
      </c>
      <c r="E3815" t="s">
        <v>2703</v>
      </c>
      <c r="F3815" t="s">
        <v>13</v>
      </c>
      <c r="G3815" t="s">
        <v>2376</v>
      </c>
      <c r="H3815" s="1">
        <v>0.2</v>
      </c>
      <c r="I3815" s="2">
        <v>43289</v>
      </c>
      <c r="J3815" t="s">
        <v>2704</v>
      </c>
      <c r="K3815" t="s">
        <v>30</v>
      </c>
      <c r="L3815">
        <v>80020</v>
      </c>
      <c r="M3815">
        <v>1372</v>
      </c>
      <c r="N3815" t="s">
        <v>424</v>
      </c>
      <c r="O3815">
        <v>75</v>
      </c>
      <c r="P3815">
        <v>3</v>
      </c>
      <c r="Q3815" t="s">
        <v>32</v>
      </c>
      <c r="R3815" t="s">
        <v>8304</v>
      </c>
      <c r="S3815">
        <v>74.569999999999993</v>
      </c>
      <c r="T3815">
        <v>663</v>
      </c>
      <c r="U3815" t="s">
        <v>19</v>
      </c>
      <c r="V3815" s="2">
        <v>43293</v>
      </c>
      <c r="W3815" t="s">
        <v>39</v>
      </c>
      <c r="X3815" t="s">
        <v>285</v>
      </c>
      <c r="Y3815" t="s">
        <v>24</v>
      </c>
    </row>
    <row r="3816" spans="1:25" hidden="1" x14ac:dyDescent="0.35">
      <c r="A3816">
        <v>4</v>
      </c>
      <c r="B3816" t="s">
        <v>43</v>
      </c>
      <c r="C3816">
        <v>6</v>
      </c>
      <c r="D3816" t="s">
        <v>26</v>
      </c>
      <c r="E3816" t="s">
        <v>2703</v>
      </c>
      <c r="F3816" t="s">
        <v>13</v>
      </c>
      <c r="G3816" t="s">
        <v>2376</v>
      </c>
      <c r="H3816" s="1">
        <v>0.2</v>
      </c>
      <c r="I3816" s="2">
        <v>43289</v>
      </c>
      <c r="J3816" t="s">
        <v>2704</v>
      </c>
      <c r="K3816" t="s">
        <v>30</v>
      </c>
      <c r="L3816">
        <v>80020</v>
      </c>
      <c r="M3816">
        <v>1263</v>
      </c>
      <c r="N3816" t="s">
        <v>8272</v>
      </c>
      <c r="O3816">
        <v>-1</v>
      </c>
      <c r="P3816">
        <v>7</v>
      </c>
      <c r="Q3816" t="s">
        <v>32</v>
      </c>
      <c r="R3816" t="s">
        <v>8304</v>
      </c>
      <c r="S3816">
        <v>-1.26</v>
      </c>
      <c r="T3816">
        <v>33</v>
      </c>
      <c r="U3816" t="s">
        <v>19</v>
      </c>
      <c r="V3816" s="2">
        <v>43293</v>
      </c>
      <c r="W3816" t="s">
        <v>39</v>
      </c>
      <c r="X3816" t="s">
        <v>285</v>
      </c>
      <c r="Y3816" t="s">
        <v>42</v>
      </c>
    </row>
    <row r="3817" spans="1:25" hidden="1" x14ac:dyDescent="0.35">
      <c r="A3817">
        <v>4</v>
      </c>
      <c r="B3817" t="s">
        <v>43</v>
      </c>
      <c r="C3817">
        <v>6</v>
      </c>
      <c r="D3817" t="s">
        <v>26</v>
      </c>
      <c r="E3817" t="s">
        <v>2703</v>
      </c>
      <c r="F3817" t="s">
        <v>13</v>
      </c>
      <c r="G3817" t="s">
        <v>2376</v>
      </c>
      <c r="H3817" s="1">
        <v>0.7</v>
      </c>
      <c r="I3817" s="2">
        <v>43289</v>
      </c>
      <c r="J3817" t="s">
        <v>2704</v>
      </c>
      <c r="K3817" t="s">
        <v>30</v>
      </c>
      <c r="L3817">
        <v>80020</v>
      </c>
      <c r="M3817">
        <v>714</v>
      </c>
      <c r="N3817" t="s">
        <v>3074</v>
      </c>
      <c r="O3817">
        <v>-13</v>
      </c>
      <c r="P3817">
        <v>2</v>
      </c>
      <c r="Q3817" t="s">
        <v>32</v>
      </c>
      <c r="R3817" t="s">
        <v>8304</v>
      </c>
      <c r="S3817">
        <v>-13.31</v>
      </c>
      <c r="T3817">
        <v>20</v>
      </c>
      <c r="U3817" t="s">
        <v>19</v>
      </c>
      <c r="V3817" s="2">
        <v>43293</v>
      </c>
      <c r="W3817" t="s">
        <v>39</v>
      </c>
      <c r="X3817" t="s">
        <v>285</v>
      </c>
      <c r="Y3817" t="s">
        <v>54</v>
      </c>
    </row>
    <row r="3818" spans="1:25" hidden="1" x14ac:dyDescent="0.35">
      <c r="A3818">
        <v>4</v>
      </c>
      <c r="B3818" t="s">
        <v>43</v>
      </c>
      <c r="C3818">
        <v>6</v>
      </c>
      <c r="D3818" t="s">
        <v>26</v>
      </c>
      <c r="E3818" t="s">
        <v>2703</v>
      </c>
      <c r="F3818" t="s">
        <v>13</v>
      </c>
      <c r="G3818" t="s">
        <v>2376</v>
      </c>
      <c r="H3818" s="1">
        <v>0.7</v>
      </c>
      <c r="I3818" s="2">
        <v>43289</v>
      </c>
      <c r="J3818" t="s">
        <v>2704</v>
      </c>
      <c r="K3818" t="s">
        <v>30</v>
      </c>
      <c r="L3818">
        <v>80020</v>
      </c>
      <c r="M3818">
        <v>1633</v>
      </c>
      <c r="N3818" t="s">
        <v>111</v>
      </c>
      <c r="O3818">
        <v>-6</v>
      </c>
      <c r="P3818">
        <v>4</v>
      </c>
      <c r="Q3818" t="s">
        <v>32</v>
      </c>
      <c r="R3818" t="s">
        <v>8304</v>
      </c>
      <c r="S3818">
        <v>-6.12</v>
      </c>
      <c r="T3818">
        <v>9</v>
      </c>
      <c r="U3818" t="s">
        <v>19</v>
      </c>
      <c r="V3818" s="2">
        <v>43293</v>
      </c>
      <c r="W3818" t="s">
        <v>39</v>
      </c>
      <c r="X3818" t="s">
        <v>285</v>
      </c>
      <c r="Y3818" t="s">
        <v>54</v>
      </c>
    </row>
    <row r="3819" spans="1:25" hidden="1" x14ac:dyDescent="0.35">
      <c r="A3819">
        <v>5</v>
      </c>
      <c r="B3819" t="s">
        <v>43</v>
      </c>
      <c r="C3819">
        <v>6</v>
      </c>
      <c r="D3819" t="s">
        <v>26</v>
      </c>
      <c r="E3819" t="s">
        <v>372</v>
      </c>
      <c r="F3819" t="s">
        <v>13</v>
      </c>
      <c r="G3819" t="s">
        <v>44</v>
      </c>
      <c r="H3819" s="1">
        <v>0</v>
      </c>
      <c r="I3819" s="2">
        <v>43162</v>
      </c>
      <c r="J3819" t="s">
        <v>7903</v>
      </c>
      <c r="K3819" t="s">
        <v>102</v>
      </c>
      <c r="L3819">
        <v>19711</v>
      </c>
      <c r="M3819">
        <v>1735</v>
      </c>
      <c r="N3819" t="s">
        <v>4349</v>
      </c>
      <c r="O3819">
        <v>80</v>
      </c>
      <c r="P3819">
        <v>3</v>
      </c>
      <c r="Q3819" t="s">
        <v>104</v>
      </c>
      <c r="R3819" t="s">
        <v>92</v>
      </c>
      <c r="S3819">
        <v>79.89</v>
      </c>
      <c r="T3819">
        <v>166</v>
      </c>
      <c r="U3819" t="s">
        <v>19</v>
      </c>
      <c r="V3819" s="2">
        <v>43167</v>
      </c>
      <c r="W3819" t="s">
        <v>39</v>
      </c>
      <c r="X3819" t="s">
        <v>161</v>
      </c>
      <c r="Y3819" t="s">
        <v>64</v>
      </c>
    </row>
    <row r="3820" spans="1:25" hidden="1" x14ac:dyDescent="0.35">
      <c r="A3820">
        <v>5</v>
      </c>
      <c r="B3820" t="s">
        <v>43</v>
      </c>
      <c r="C3820">
        <v>6</v>
      </c>
      <c r="D3820" t="s">
        <v>26</v>
      </c>
      <c r="E3820" t="s">
        <v>372</v>
      </c>
      <c r="F3820" t="s">
        <v>13</v>
      </c>
      <c r="G3820" t="s">
        <v>44</v>
      </c>
      <c r="H3820" s="1">
        <v>0</v>
      </c>
      <c r="I3820" s="2">
        <v>43162</v>
      </c>
      <c r="J3820" t="s">
        <v>7903</v>
      </c>
      <c r="K3820" t="s">
        <v>102</v>
      </c>
      <c r="L3820">
        <v>19711</v>
      </c>
      <c r="M3820">
        <v>704</v>
      </c>
      <c r="N3820" t="s">
        <v>3180</v>
      </c>
      <c r="O3820">
        <v>219</v>
      </c>
      <c r="P3820">
        <v>7</v>
      </c>
      <c r="Q3820" t="s">
        <v>104</v>
      </c>
      <c r="R3820" t="s">
        <v>92</v>
      </c>
      <c r="S3820">
        <v>219.45</v>
      </c>
      <c r="T3820">
        <v>448</v>
      </c>
      <c r="U3820" t="s">
        <v>19</v>
      </c>
      <c r="V3820" s="2">
        <v>43167</v>
      </c>
      <c r="W3820" t="s">
        <v>39</v>
      </c>
      <c r="X3820" t="s">
        <v>161</v>
      </c>
      <c r="Y3820" t="s">
        <v>54</v>
      </c>
    </row>
    <row r="3821" spans="1:25" hidden="1" x14ac:dyDescent="0.35">
      <c r="A3821">
        <v>5</v>
      </c>
      <c r="B3821" t="s">
        <v>43</v>
      </c>
      <c r="C3821">
        <v>6</v>
      </c>
      <c r="D3821" t="s">
        <v>50</v>
      </c>
      <c r="E3821" t="s">
        <v>372</v>
      </c>
      <c r="F3821" t="s">
        <v>13</v>
      </c>
      <c r="G3821" t="s">
        <v>44</v>
      </c>
      <c r="H3821" s="1">
        <v>0</v>
      </c>
      <c r="I3821" s="2">
        <v>43162</v>
      </c>
      <c r="J3821" t="s">
        <v>7903</v>
      </c>
      <c r="K3821" t="s">
        <v>102</v>
      </c>
      <c r="L3821">
        <v>19711</v>
      </c>
      <c r="M3821">
        <v>1322</v>
      </c>
      <c r="N3821" t="s">
        <v>4900</v>
      </c>
      <c r="O3821">
        <v>130</v>
      </c>
      <c r="P3821">
        <v>5</v>
      </c>
      <c r="Q3821" t="s">
        <v>104</v>
      </c>
      <c r="R3821" t="s">
        <v>92</v>
      </c>
      <c r="S3821">
        <v>129.59</v>
      </c>
      <c r="T3821">
        <v>480</v>
      </c>
      <c r="U3821" t="s">
        <v>19</v>
      </c>
      <c r="V3821" s="2">
        <v>43167</v>
      </c>
      <c r="W3821" t="s">
        <v>39</v>
      </c>
      <c r="X3821" t="s">
        <v>161</v>
      </c>
      <c r="Y3821" t="s">
        <v>52</v>
      </c>
    </row>
    <row r="3822" spans="1:25" hidden="1" x14ac:dyDescent="0.35">
      <c r="A3822">
        <v>5</v>
      </c>
      <c r="B3822" t="s">
        <v>43</v>
      </c>
      <c r="C3822">
        <v>6</v>
      </c>
      <c r="D3822" t="s">
        <v>26</v>
      </c>
      <c r="E3822" t="s">
        <v>3827</v>
      </c>
      <c r="F3822" t="s">
        <v>13</v>
      </c>
      <c r="G3822" t="s">
        <v>1191</v>
      </c>
      <c r="H3822" s="1">
        <v>0.2</v>
      </c>
      <c r="I3822" s="2">
        <v>43304</v>
      </c>
      <c r="J3822" t="s">
        <v>3828</v>
      </c>
      <c r="K3822" t="s">
        <v>73</v>
      </c>
      <c r="L3822">
        <v>78501</v>
      </c>
      <c r="M3822">
        <v>1837</v>
      </c>
      <c r="N3822" t="s">
        <v>3017</v>
      </c>
      <c r="O3822">
        <v>2</v>
      </c>
      <c r="P3822">
        <v>1</v>
      </c>
      <c r="Q3822" t="s">
        <v>75</v>
      </c>
      <c r="R3822" t="s">
        <v>8304</v>
      </c>
      <c r="S3822">
        <v>1.81</v>
      </c>
      <c r="T3822">
        <v>5</v>
      </c>
      <c r="U3822" t="s">
        <v>19</v>
      </c>
      <c r="V3822" s="2">
        <v>43309</v>
      </c>
      <c r="W3822" t="s">
        <v>39</v>
      </c>
      <c r="X3822" t="s">
        <v>77</v>
      </c>
      <c r="Y3822" t="s">
        <v>64</v>
      </c>
    </row>
    <row r="3823" spans="1:25" hidden="1" x14ac:dyDescent="0.35">
      <c r="A3823">
        <v>5</v>
      </c>
      <c r="B3823" t="s">
        <v>43</v>
      </c>
      <c r="C3823">
        <v>6</v>
      </c>
      <c r="D3823" t="s">
        <v>26</v>
      </c>
      <c r="E3823" t="s">
        <v>3827</v>
      </c>
      <c r="F3823" t="s">
        <v>13</v>
      </c>
      <c r="G3823" t="s">
        <v>1191</v>
      </c>
      <c r="H3823" s="1">
        <v>0.2</v>
      </c>
      <c r="I3823" s="2">
        <v>43304</v>
      </c>
      <c r="J3823" t="s">
        <v>3828</v>
      </c>
      <c r="K3823" t="s">
        <v>73</v>
      </c>
      <c r="L3823">
        <v>78501</v>
      </c>
      <c r="M3823">
        <v>1155</v>
      </c>
      <c r="N3823" t="s">
        <v>3840</v>
      </c>
      <c r="O3823">
        <v>0</v>
      </c>
      <c r="P3823">
        <v>2</v>
      </c>
      <c r="Q3823" t="s">
        <v>75</v>
      </c>
      <c r="R3823" t="s">
        <v>8304</v>
      </c>
      <c r="S3823">
        <v>0.33</v>
      </c>
      <c r="T3823">
        <v>4</v>
      </c>
      <c r="U3823" t="s">
        <v>19</v>
      </c>
      <c r="V3823" s="2">
        <v>43309</v>
      </c>
      <c r="W3823" t="s">
        <v>39</v>
      </c>
      <c r="X3823" t="s">
        <v>77</v>
      </c>
      <c r="Y3823" t="s">
        <v>49</v>
      </c>
    </row>
    <row r="3824" spans="1:25" hidden="1" x14ac:dyDescent="0.35">
      <c r="A3824">
        <v>5</v>
      </c>
      <c r="B3824" t="s">
        <v>43</v>
      </c>
      <c r="C3824">
        <v>6</v>
      </c>
      <c r="D3824" t="s">
        <v>26</v>
      </c>
      <c r="E3824" t="s">
        <v>3827</v>
      </c>
      <c r="F3824" t="s">
        <v>13</v>
      </c>
      <c r="G3824" t="s">
        <v>1191</v>
      </c>
      <c r="H3824" s="1">
        <v>0.2</v>
      </c>
      <c r="I3824" s="2">
        <v>43304</v>
      </c>
      <c r="J3824" t="s">
        <v>3828</v>
      </c>
      <c r="K3824" t="s">
        <v>73</v>
      </c>
      <c r="L3824">
        <v>78501</v>
      </c>
      <c r="M3824">
        <v>76</v>
      </c>
      <c r="N3824" t="s">
        <v>3373</v>
      </c>
      <c r="O3824">
        <v>1</v>
      </c>
      <c r="P3824">
        <v>2</v>
      </c>
      <c r="Q3824" t="s">
        <v>75</v>
      </c>
      <c r="R3824" t="s">
        <v>8304</v>
      </c>
      <c r="S3824">
        <v>1</v>
      </c>
      <c r="T3824">
        <v>13</v>
      </c>
      <c r="U3824" t="s">
        <v>19</v>
      </c>
      <c r="V3824" s="2">
        <v>43309</v>
      </c>
      <c r="W3824" t="s">
        <v>39</v>
      </c>
      <c r="X3824" t="s">
        <v>77</v>
      </c>
      <c r="Y3824" t="s">
        <v>356</v>
      </c>
    </row>
    <row r="3825" spans="1:25" hidden="1" x14ac:dyDescent="0.35">
      <c r="A3825">
        <v>5</v>
      </c>
      <c r="B3825" t="s">
        <v>43</v>
      </c>
      <c r="C3825">
        <v>6</v>
      </c>
      <c r="D3825" t="s">
        <v>26</v>
      </c>
      <c r="E3825" t="s">
        <v>3827</v>
      </c>
      <c r="F3825" t="s">
        <v>13</v>
      </c>
      <c r="G3825" t="s">
        <v>1191</v>
      </c>
      <c r="H3825" s="1">
        <v>0.2</v>
      </c>
      <c r="I3825" s="2">
        <v>43304</v>
      </c>
      <c r="J3825" t="s">
        <v>3828</v>
      </c>
      <c r="K3825" t="s">
        <v>73</v>
      </c>
      <c r="L3825">
        <v>78501</v>
      </c>
      <c r="M3825">
        <v>346</v>
      </c>
      <c r="N3825" t="s">
        <v>933</v>
      </c>
      <c r="O3825">
        <v>15</v>
      </c>
      <c r="P3825">
        <v>5</v>
      </c>
      <c r="Q3825" t="s">
        <v>75</v>
      </c>
      <c r="R3825" t="s">
        <v>8304</v>
      </c>
      <c r="S3825">
        <v>15.39</v>
      </c>
      <c r="T3825">
        <v>176</v>
      </c>
      <c r="U3825" t="s">
        <v>19</v>
      </c>
      <c r="V3825" s="2">
        <v>43309</v>
      </c>
      <c r="W3825" t="s">
        <v>39</v>
      </c>
      <c r="X3825" t="s">
        <v>77</v>
      </c>
      <c r="Y3825" t="s">
        <v>49</v>
      </c>
    </row>
    <row r="3826" spans="1:25" hidden="1" x14ac:dyDescent="0.35">
      <c r="A3826">
        <v>5</v>
      </c>
      <c r="B3826" t="s">
        <v>43</v>
      </c>
      <c r="C3826">
        <v>6</v>
      </c>
      <c r="D3826" t="s">
        <v>26</v>
      </c>
      <c r="E3826" t="s">
        <v>3827</v>
      </c>
      <c r="F3826" t="s">
        <v>13</v>
      </c>
      <c r="G3826" t="s">
        <v>1191</v>
      </c>
      <c r="H3826" s="1">
        <v>0.8</v>
      </c>
      <c r="I3826" s="2">
        <v>43304</v>
      </c>
      <c r="J3826" t="s">
        <v>3828</v>
      </c>
      <c r="K3826" t="s">
        <v>73</v>
      </c>
      <c r="L3826">
        <v>78501</v>
      </c>
      <c r="M3826">
        <v>1519</v>
      </c>
      <c r="N3826" t="s">
        <v>725</v>
      </c>
      <c r="O3826">
        <v>-8</v>
      </c>
      <c r="P3826">
        <v>4</v>
      </c>
      <c r="Q3826" t="s">
        <v>75</v>
      </c>
      <c r="R3826" t="s">
        <v>8304</v>
      </c>
      <c r="S3826">
        <v>-8.32</v>
      </c>
      <c r="T3826">
        <v>5</v>
      </c>
      <c r="U3826" t="s">
        <v>19</v>
      </c>
      <c r="V3826" s="2">
        <v>43309</v>
      </c>
      <c r="W3826" t="s">
        <v>39</v>
      </c>
      <c r="X3826" t="s">
        <v>77</v>
      </c>
      <c r="Y3826" t="s">
        <v>54</v>
      </c>
    </row>
    <row r="3827" spans="1:25" hidden="1" x14ac:dyDescent="0.35">
      <c r="A3827">
        <v>5</v>
      </c>
      <c r="B3827" t="s">
        <v>43</v>
      </c>
      <c r="C3827">
        <v>6</v>
      </c>
      <c r="D3827" t="s">
        <v>50</v>
      </c>
      <c r="E3827" t="s">
        <v>36</v>
      </c>
      <c r="F3827" t="s">
        <v>13</v>
      </c>
      <c r="G3827" t="s">
        <v>1383</v>
      </c>
      <c r="H3827" s="1">
        <v>0.2</v>
      </c>
      <c r="I3827" s="2">
        <v>43353</v>
      </c>
      <c r="J3827" t="s">
        <v>6786</v>
      </c>
      <c r="K3827" t="s">
        <v>16</v>
      </c>
      <c r="L3827">
        <v>33311</v>
      </c>
      <c r="M3827">
        <v>733</v>
      </c>
      <c r="N3827" t="s">
        <v>4707</v>
      </c>
      <c r="O3827">
        <v>58</v>
      </c>
      <c r="P3827">
        <v>7</v>
      </c>
      <c r="Q3827" t="s">
        <v>18</v>
      </c>
      <c r="R3827" t="s">
        <v>8304</v>
      </c>
      <c r="S3827">
        <v>58.46</v>
      </c>
      <c r="T3827">
        <v>520</v>
      </c>
      <c r="U3827" t="s">
        <v>33</v>
      </c>
      <c r="V3827" s="2">
        <v>43358</v>
      </c>
      <c r="W3827" t="s">
        <v>39</v>
      </c>
      <c r="X3827" t="s">
        <v>40</v>
      </c>
      <c r="Y3827" t="s">
        <v>52</v>
      </c>
    </row>
    <row r="3828" spans="1:25" x14ac:dyDescent="0.35">
      <c r="A3828">
        <v>6</v>
      </c>
      <c r="B3828" t="s">
        <v>10</v>
      </c>
      <c r="C3828">
        <v>6</v>
      </c>
      <c r="D3828" t="s">
        <v>26</v>
      </c>
      <c r="E3828" t="s">
        <v>3138</v>
      </c>
      <c r="F3828" t="s">
        <v>13</v>
      </c>
      <c r="G3828" t="s">
        <v>1507</v>
      </c>
      <c r="H3828" s="1">
        <v>0</v>
      </c>
      <c r="I3828" s="2">
        <v>43394</v>
      </c>
      <c r="J3828" t="s">
        <v>7920</v>
      </c>
      <c r="K3828" t="s">
        <v>30</v>
      </c>
      <c r="L3828">
        <v>92503</v>
      </c>
      <c r="M3828">
        <v>1351</v>
      </c>
      <c r="N3828" t="s">
        <v>8265</v>
      </c>
      <c r="O3828">
        <v>11</v>
      </c>
      <c r="P3828">
        <v>3</v>
      </c>
      <c r="Q3828" t="s">
        <v>32</v>
      </c>
      <c r="R3828" t="s">
        <v>92</v>
      </c>
      <c r="S3828">
        <v>11.23</v>
      </c>
      <c r="T3828">
        <v>23</v>
      </c>
      <c r="U3828" t="s">
        <v>19</v>
      </c>
      <c r="V3828" s="2">
        <v>43400</v>
      </c>
      <c r="W3828" t="s">
        <v>39</v>
      </c>
      <c r="X3828" t="s">
        <v>34</v>
      </c>
      <c r="Y3828" t="s">
        <v>64</v>
      </c>
    </row>
    <row r="3829" spans="1:25" hidden="1" x14ac:dyDescent="0.35">
      <c r="A3829">
        <v>4</v>
      </c>
      <c r="B3829" t="s">
        <v>43</v>
      </c>
      <c r="C3829">
        <v>6</v>
      </c>
      <c r="D3829" t="s">
        <v>50</v>
      </c>
      <c r="E3829" t="s">
        <v>122</v>
      </c>
      <c r="F3829" t="s">
        <v>13</v>
      </c>
      <c r="G3829" t="s">
        <v>2439</v>
      </c>
      <c r="H3829" s="1">
        <v>0.2</v>
      </c>
      <c r="I3829" s="2">
        <v>43229</v>
      </c>
      <c r="J3829" t="s">
        <v>4983</v>
      </c>
      <c r="K3829" t="s">
        <v>73</v>
      </c>
      <c r="L3829">
        <v>77036</v>
      </c>
      <c r="M3829">
        <v>891</v>
      </c>
      <c r="N3829" t="s">
        <v>8109</v>
      </c>
      <c r="O3829">
        <v>2</v>
      </c>
      <c r="P3829">
        <v>2</v>
      </c>
      <c r="Q3829" t="s">
        <v>75</v>
      </c>
      <c r="R3829" t="s">
        <v>8304</v>
      </c>
      <c r="S3829">
        <v>1.91</v>
      </c>
      <c r="T3829">
        <v>19</v>
      </c>
      <c r="U3829" t="s">
        <v>19</v>
      </c>
      <c r="V3829" s="2">
        <v>43233</v>
      </c>
      <c r="W3829" t="s">
        <v>39</v>
      </c>
      <c r="X3829" t="s">
        <v>77</v>
      </c>
      <c r="Y3829" t="s">
        <v>52</v>
      </c>
    </row>
    <row r="3830" spans="1:25" hidden="1" x14ac:dyDescent="0.35">
      <c r="A3830">
        <v>4</v>
      </c>
      <c r="B3830" t="s">
        <v>43</v>
      </c>
      <c r="C3830">
        <v>6</v>
      </c>
      <c r="D3830" t="s">
        <v>26</v>
      </c>
      <c r="E3830" t="s">
        <v>6332</v>
      </c>
      <c r="F3830" t="s">
        <v>13</v>
      </c>
      <c r="G3830" t="s">
        <v>5297</v>
      </c>
      <c r="H3830" s="1">
        <v>0</v>
      </c>
      <c r="I3830" s="2">
        <v>43402</v>
      </c>
      <c r="J3830" t="s">
        <v>6333</v>
      </c>
      <c r="K3830" t="s">
        <v>102</v>
      </c>
      <c r="L3830">
        <v>8302</v>
      </c>
      <c r="M3830">
        <v>460</v>
      </c>
      <c r="N3830" t="s">
        <v>3951</v>
      </c>
      <c r="O3830">
        <v>3</v>
      </c>
      <c r="P3830">
        <v>3</v>
      </c>
      <c r="Q3830" t="s">
        <v>104</v>
      </c>
      <c r="R3830" t="s">
        <v>8304</v>
      </c>
      <c r="S3830">
        <v>3.03</v>
      </c>
      <c r="T3830">
        <v>12</v>
      </c>
      <c r="U3830" t="s">
        <v>33</v>
      </c>
      <c r="V3830" s="2">
        <v>43406</v>
      </c>
      <c r="W3830" t="s">
        <v>39</v>
      </c>
      <c r="X3830" t="s">
        <v>485</v>
      </c>
      <c r="Y3830" t="s">
        <v>56</v>
      </c>
    </row>
    <row r="3831" spans="1:25" hidden="1" x14ac:dyDescent="0.35">
      <c r="A3831">
        <v>4</v>
      </c>
      <c r="B3831" t="s">
        <v>43</v>
      </c>
      <c r="C3831">
        <v>6</v>
      </c>
      <c r="D3831" t="s">
        <v>26</v>
      </c>
      <c r="E3831" t="s">
        <v>6332</v>
      </c>
      <c r="F3831" t="s">
        <v>13</v>
      </c>
      <c r="G3831" t="s">
        <v>5297</v>
      </c>
      <c r="H3831" s="1">
        <v>0</v>
      </c>
      <c r="I3831" s="2">
        <v>43402</v>
      </c>
      <c r="J3831" t="s">
        <v>6333</v>
      </c>
      <c r="K3831" t="s">
        <v>102</v>
      </c>
      <c r="L3831">
        <v>8302</v>
      </c>
      <c r="M3831">
        <v>1361</v>
      </c>
      <c r="N3831" t="s">
        <v>3459</v>
      </c>
      <c r="O3831">
        <v>0</v>
      </c>
      <c r="P3831">
        <v>3</v>
      </c>
      <c r="Q3831" t="s">
        <v>104</v>
      </c>
      <c r="R3831" t="s">
        <v>8304</v>
      </c>
      <c r="S3831">
        <v>0.41</v>
      </c>
      <c r="T3831">
        <v>41</v>
      </c>
      <c r="U3831" t="s">
        <v>33</v>
      </c>
      <c r="V3831" s="2">
        <v>43406</v>
      </c>
      <c r="W3831" t="s">
        <v>39</v>
      </c>
      <c r="X3831" t="s">
        <v>485</v>
      </c>
      <c r="Y3831" t="s">
        <v>42</v>
      </c>
    </row>
    <row r="3832" spans="1:25" x14ac:dyDescent="0.35">
      <c r="A3832">
        <v>4</v>
      </c>
      <c r="B3832" t="s">
        <v>43</v>
      </c>
      <c r="C3832">
        <v>6</v>
      </c>
      <c r="D3832" t="s">
        <v>26</v>
      </c>
      <c r="E3832" t="s">
        <v>2078</v>
      </c>
      <c r="F3832" t="s">
        <v>13</v>
      </c>
      <c r="G3832" t="s">
        <v>2010</v>
      </c>
      <c r="H3832" s="1">
        <v>0</v>
      </c>
      <c r="I3832" s="2">
        <v>43463</v>
      </c>
      <c r="J3832" t="s">
        <v>4449</v>
      </c>
      <c r="K3832" t="s">
        <v>30</v>
      </c>
      <c r="L3832">
        <v>95823</v>
      </c>
      <c r="M3832">
        <v>1320</v>
      </c>
      <c r="N3832" t="s">
        <v>3618</v>
      </c>
      <c r="O3832">
        <v>4</v>
      </c>
      <c r="P3832">
        <v>1</v>
      </c>
      <c r="Q3832" t="s">
        <v>32</v>
      </c>
      <c r="R3832" t="s">
        <v>8304</v>
      </c>
      <c r="S3832">
        <v>4.07</v>
      </c>
      <c r="T3832">
        <v>14</v>
      </c>
      <c r="U3832" t="s">
        <v>19</v>
      </c>
      <c r="V3832" s="2">
        <v>43467</v>
      </c>
      <c r="W3832" t="s">
        <v>39</v>
      </c>
      <c r="X3832" t="s">
        <v>34</v>
      </c>
      <c r="Y3832" t="s">
        <v>42</v>
      </c>
    </row>
    <row r="3833" spans="1:25" x14ac:dyDescent="0.35">
      <c r="A3833">
        <v>4</v>
      </c>
      <c r="B3833" t="s">
        <v>43</v>
      </c>
      <c r="C3833">
        <v>6</v>
      </c>
      <c r="D3833" t="s">
        <v>26</v>
      </c>
      <c r="E3833" t="s">
        <v>2078</v>
      </c>
      <c r="F3833" t="s">
        <v>13</v>
      </c>
      <c r="G3833" t="s">
        <v>2010</v>
      </c>
      <c r="H3833" s="1">
        <v>0</v>
      </c>
      <c r="I3833" s="2">
        <v>43463</v>
      </c>
      <c r="J3833" t="s">
        <v>4449</v>
      </c>
      <c r="K3833" t="s">
        <v>30</v>
      </c>
      <c r="L3833">
        <v>95823</v>
      </c>
      <c r="M3833">
        <v>672</v>
      </c>
      <c r="N3833" t="s">
        <v>3835</v>
      </c>
      <c r="O3833">
        <v>7</v>
      </c>
      <c r="P3833">
        <v>2</v>
      </c>
      <c r="Q3833" t="s">
        <v>32</v>
      </c>
      <c r="R3833" t="s">
        <v>8304</v>
      </c>
      <c r="S3833">
        <v>7.27</v>
      </c>
      <c r="T3833">
        <v>28</v>
      </c>
      <c r="U3833" t="s">
        <v>19</v>
      </c>
      <c r="V3833" s="2">
        <v>43467</v>
      </c>
      <c r="W3833" t="s">
        <v>39</v>
      </c>
      <c r="X3833" t="s">
        <v>34</v>
      </c>
      <c r="Y3833" t="s">
        <v>356</v>
      </c>
    </row>
    <row r="3834" spans="1:25" x14ac:dyDescent="0.35">
      <c r="A3834">
        <v>3</v>
      </c>
      <c r="B3834" t="s">
        <v>25</v>
      </c>
      <c r="C3834">
        <v>1</v>
      </c>
      <c r="D3834" t="s">
        <v>26</v>
      </c>
      <c r="E3834" t="s">
        <v>88</v>
      </c>
      <c r="F3834" t="s">
        <v>13</v>
      </c>
      <c r="G3834" t="s">
        <v>5794</v>
      </c>
      <c r="H3834" s="1">
        <v>0</v>
      </c>
      <c r="I3834" s="2">
        <v>43311</v>
      </c>
      <c r="J3834" t="s">
        <v>5943</v>
      </c>
      <c r="K3834" t="s">
        <v>30</v>
      </c>
      <c r="L3834">
        <v>94122</v>
      </c>
      <c r="M3834">
        <v>863</v>
      </c>
      <c r="N3834" t="s">
        <v>3187</v>
      </c>
      <c r="O3834">
        <v>179</v>
      </c>
      <c r="P3834">
        <v>2</v>
      </c>
      <c r="Q3834" t="s">
        <v>32</v>
      </c>
      <c r="R3834" t="s">
        <v>8304</v>
      </c>
      <c r="S3834">
        <v>178.91</v>
      </c>
      <c r="T3834">
        <v>716</v>
      </c>
      <c r="U3834" t="s">
        <v>33</v>
      </c>
      <c r="V3834" s="2">
        <v>43314</v>
      </c>
      <c r="W3834" t="s">
        <v>130</v>
      </c>
      <c r="X3834" t="s">
        <v>34</v>
      </c>
      <c r="Y3834" t="s">
        <v>56</v>
      </c>
    </row>
    <row r="3835" spans="1:25" hidden="1" x14ac:dyDescent="0.35">
      <c r="A3835">
        <v>0</v>
      </c>
      <c r="B3835" t="s">
        <v>10</v>
      </c>
      <c r="C3835">
        <v>0</v>
      </c>
      <c r="D3835" t="s">
        <v>11</v>
      </c>
      <c r="E3835" t="s">
        <v>1822</v>
      </c>
      <c r="F3835" t="s">
        <v>13</v>
      </c>
      <c r="G3835" t="s">
        <v>1823</v>
      </c>
      <c r="H3835" s="1">
        <v>0.2</v>
      </c>
      <c r="I3835" s="2">
        <v>43204</v>
      </c>
      <c r="J3835" t="s">
        <v>1824</v>
      </c>
      <c r="K3835" t="s">
        <v>30</v>
      </c>
      <c r="L3835">
        <v>85301</v>
      </c>
      <c r="M3835">
        <v>824</v>
      </c>
      <c r="N3835" t="s">
        <v>680</v>
      </c>
      <c r="O3835">
        <v>105</v>
      </c>
      <c r="P3835">
        <v>4</v>
      </c>
      <c r="Q3835" t="s">
        <v>32</v>
      </c>
      <c r="R3835" t="s">
        <v>8304</v>
      </c>
      <c r="S3835">
        <v>105.02</v>
      </c>
      <c r="T3835">
        <v>934</v>
      </c>
      <c r="U3835" t="s">
        <v>19</v>
      </c>
      <c r="V3835" s="2">
        <v>43204</v>
      </c>
      <c r="W3835" t="s">
        <v>773</v>
      </c>
      <c r="X3835" t="s">
        <v>199</v>
      </c>
      <c r="Y3835" t="s">
        <v>24</v>
      </c>
    </row>
    <row r="3836" spans="1:25" hidden="1" x14ac:dyDescent="0.35">
      <c r="A3836">
        <v>0</v>
      </c>
      <c r="B3836" t="s">
        <v>10</v>
      </c>
      <c r="C3836">
        <v>0</v>
      </c>
      <c r="D3836" t="s">
        <v>26</v>
      </c>
      <c r="E3836" t="s">
        <v>1822</v>
      </c>
      <c r="F3836" t="s">
        <v>13</v>
      </c>
      <c r="G3836" t="s">
        <v>1823</v>
      </c>
      <c r="H3836" s="1">
        <v>0.2</v>
      </c>
      <c r="I3836" s="2">
        <v>43204</v>
      </c>
      <c r="J3836" t="s">
        <v>1824</v>
      </c>
      <c r="K3836" t="s">
        <v>30</v>
      </c>
      <c r="L3836">
        <v>85301</v>
      </c>
      <c r="M3836">
        <v>652</v>
      </c>
      <c r="N3836" t="s">
        <v>577</v>
      </c>
      <c r="O3836">
        <v>4</v>
      </c>
      <c r="P3836">
        <v>4</v>
      </c>
      <c r="Q3836" t="s">
        <v>32</v>
      </c>
      <c r="R3836" t="s">
        <v>8304</v>
      </c>
      <c r="S3836">
        <v>4.3</v>
      </c>
      <c r="T3836">
        <v>43</v>
      </c>
      <c r="U3836" t="s">
        <v>19</v>
      </c>
      <c r="V3836" s="2">
        <v>43204</v>
      </c>
      <c r="W3836" t="s">
        <v>773</v>
      </c>
      <c r="X3836" t="s">
        <v>199</v>
      </c>
      <c r="Y3836" t="s">
        <v>42</v>
      </c>
    </row>
    <row r="3837" spans="1:25" hidden="1" x14ac:dyDescent="0.35">
      <c r="A3837">
        <v>3</v>
      </c>
      <c r="B3837" t="s">
        <v>25</v>
      </c>
      <c r="C3837">
        <v>1</v>
      </c>
      <c r="D3837" t="s">
        <v>26</v>
      </c>
      <c r="E3837" t="s">
        <v>708</v>
      </c>
      <c r="F3837" t="s">
        <v>13</v>
      </c>
      <c r="G3837" t="s">
        <v>5912</v>
      </c>
      <c r="H3837" s="1">
        <v>0.2</v>
      </c>
      <c r="I3837" s="2">
        <v>43225</v>
      </c>
      <c r="J3837" t="s">
        <v>5933</v>
      </c>
      <c r="K3837" t="s">
        <v>16</v>
      </c>
      <c r="L3837">
        <v>37130</v>
      </c>
      <c r="M3837">
        <v>1762</v>
      </c>
      <c r="N3837" t="s">
        <v>3550</v>
      </c>
      <c r="O3837">
        <v>5</v>
      </c>
      <c r="P3837">
        <v>3</v>
      </c>
      <c r="Q3837" t="s">
        <v>18</v>
      </c>
      <c r="R3837" t="s">
        <v>8304</v>
      </c>
      <c r="S3837">
        <v>5.2</v>
      </c>
      <c r="T3837">
        <v>14</v>
      </c>
      <c r="U3837" t="s">
        <v>33</v>
      </c>
      <c r="V3837" s="2">
        <v>43228</v>
      </c>
      <c r="W3837" t="s">
        <v>130</v>
      </c>
      <c r="X3837" t="s">
        <v>214</v>
      </c>
      <c r="Y3837" t="s">
        <v>64</v>
      </c>
    </row>
    <row r="3838" spans="1:25" hidden="1" x14ac:dyDescent="0.35">
      <c r="A3838">
        <v>2</v>
      </c>
      <c r="B3838" t="s">
        <v>43</v>
      </c>
      <c r="C3838">
        <v>3</v>
      </c>
      <c r="D3838" t="s">
        <v>26</v>
      </c>
      <c r="E3838" t="s">
        <v>635</v>
      </c>
      <c r="F3838" t="s">
        <v>13</v>
      </c>
      <c r="G3838" t="s">
        <v>636</v>
      </c>
      <c r="H3838" s="1">
        <v>0.7</v>
      </c>
      <c r="I3838" s="2">
        <v>43452</v>
      </c>
      <c r="J3838" t="s">
        <v>637</v>
      </c>
      <c r="K3838" t="s">
        <v>16</v>
      </c>
      <c r="L3838">
        <v>33319</v>
      </c>
      <c r="M3838">
        <v>718</v>
      </c>
      <c r="N3838" t="s">
        <v>638</v>
      </c>
      <c r="O3838">
        <v>-169</v>
      </c>
      <c r="P3838">
        <v>7</v>
      </c>
      <c r="Q3838" t="s">
        <v>18</v>
      </c>
      <c r="R3838" t="s">
        <v>8304</v>
      </c>
      <c r="S3838">
        <v>-169.37</v>
      </c>
      <c r="T3838">
        <v>254</v>
      </c>
      <c r="U3838" t="s">
        <v>33</v>
      </c>
      <c r="V3838" s="2">
        <v>43454</v>
      </c>
      <c r="W3838" t="s">
        <v>20</v>
      </c>
      <c r="X3838" t="s">
        <v>40</v>
      </c>
      <c r="Y3838" t="s">
        <v>54</v>
      </c>
    </row>
    <row r="3839" spans="1:25" hidden="1" x14ac:dyDescent="0.35">
      <c r="A3839">
        <v>2</v>
      </c>
      <c r="B3839" t="s">
        <v>43</v>
      </c>
      <c r="C3839">
        <v>3</v>
      </c>
      <c r="D3839" t="s">
        <v>26</v>
      </c>
      <c r="E3839" t="s">
        <v>635</v>
      </c>
      <c r="F3839" t="s">
        <v>13</v>
      </c>
      <c r="G3839" t="s">
        <v>636</v>
      </c>
      <c r="H3839" s="1">
        <v>0.2</v>
      </c>
      <c r="I3839" s="2">
        <v>43452</v>
      </c>
      <c r="J3839" t="s">
        <v>637</v>
      </c>
      <c r="K3839" t="s">
        <v>16</v>
      </c>
      <c r="L3839">
        <v>33319</v>
      </c>
      <c r="M3839">
        <v>40</v>
      </c>
      <c r="N3839" t="s">
        <v>439</v>
      </c>
      <c r="O3839">
        <v>24</v>
      </c>
      <c r="P3839">
        <v>2</v>
      </c>
      <c r="Q3839" t="s">
        <v>18</v>
      </c>
      <c r="R3839" t="s">
        <v>8304</v>
      </c>
      <c r="S3839">
        <v>24.32</v>
      </c>
      <c r="T3839">
        <v>195</v>
      </c>
      <c r="U3839" t="s">
        <v>33</v>
      </c>
      <c r="V3839" s="2">
        <v>43454</v>
      </c>
      <c r="W3839" t="s">
        <v>20</v>
      </c>
      <c r="X3839" t="s">
        <v>40</v>
      </c>
      <c r="Y3839" t="s">
        <v>56</v>
      </c>
    </row>
    <row r="3840" spans="1:25" hidden="1" x14ac:dyDescent="0.35">
      <c r="A3840">
        <v>2</v>
      </c>
      <c r="B3840" t="s">
        <v>43</v>
      </c>
      <c r="C3840">
        <v>3</v>
      </c>
      <c r="D3840" t="s">
        <v>26</v>
      </c>
      <c r="E3840" t="s">
        <v>635</v>
      </c>
      <c r="F3840" t="s">
        <v>13</v>
      </c>
      <c r="G3840" t="s">
        <v>636</v>
      </c>
      <c r="H3840" s="1">
        <v>0.2</v>
      </c>
      <c r="I3840" s="2">
        <v>43452</v>
      </c>
      <c r="J3840" t="s">
        <v>637</v>
      </c>
      <c r="K3840" t="s">
        <v>16</v>
      </c>
      <c r="L3840">
        <v>33319</v>
      </c>
      <c r="M3840">
        <v>1307</v>
      </c>
      <c r="N3840" t="s">
        <v>639</v>
      </c>
      <c r="O3840">
        <v>-204</v>
      </c>
      <c r="P3840">
        <v>5</v>
      </c>
      <c r="Q3840" t="s">
        <v>18</v>
      </c>
      <c r="R3840" t="s">
        <v>8304</v>
      </c>
      <c r="S3840">
        <v>-204.31</v>
      </c>
      <c r="T3840">
        <v>961</v>
      </c>
      <c r="U3840" t="s">
        <v>33</v>
      </c>
      <c r="V3840" s="2">
        <v>43454</v>
      </c>
      <c r="W3840" t="s">
        <v>20</v>
      </c>
      <c r="X3840" t="s">
        <v>40</v>
      </c>
      <c r="Y3840" t="s">
        <v>356</v>
      </c>
    </row>
    <row r="3841" spans="1:25" hidden="1" x14ac:dyDescent="0.35">
      <c r="A3841">
        <v>5</v>
      </c>
      <c r="B3841" t="s">
        <v>25</v>
      </c>
      <c r="C3841">
        <v>3</v>
      </c>
      <c r="D3841" t="s">
        <v>26</v>
      </c>
      <c r="E3841" t="s">
        <v>122</v>
      </c>
      <c r="F3841" t="s">
        <v>13</v>
      </c>
      <c r="G3841" t="s">
        <v>1374</v>
      </c>
      <c r="H3841" s="1">
        <v>0.8</v>
      </c>
      <c r="I3841" s="2">
        <v>43345</v>
      </c>
      <c r="J3841" t="s">
        <v>7328</v>
      </c>
      <c r="K3841" t="s">
        <v>73</v>
      </c>
      <c r="L3841">
        <v>77070</v>
      </c>
      <c r="M3841">
        <v>59</v>
      </c>
      <c r="N3841" t="s">
        <v>8277</v>
      </c>
      <c r="O3841">
        <v>-13</v>
      </c>
      <c r="P3841">
        <v>8</v>
      </c>
      <c r="Q3841" t="s">
        <v>75</v>
      </c>
      <c r="R3841" t="s">
        <v>8304</v>
      </c>
      <c r="S3841">
        <v>-13.34</v>
      </c>
      <c r="T3841">
        <v>9</v>
      </c>
      <c r="U3841" t="s">
        <v>76</v>
      </c>
      <c r="V3841" s="2">
        <v>43350</v>
      </c>
      <c r="W3841" t="s">
        <v>20</v>
      </c>
      <c r="X3841" t="s">
        <v>77</v>
      </c>
      <c r="Y3841" t="s">
        <v>54</v>
      </c>
    </row>
    <row r="3842" spans="1:25" hidden="1" x14ac:dyDescent="0.35">
      <c r="A3842">
        <v>5</v>
      </c>
      <c r="B3842" t="s">
        <v>25</v>
      </c>
      <c r="C3842">
        <v>3</v>
      </c>
      <c r="D3842" t="s">
        <v>50</v>
      </c>
      <c r="E3842" t="s">
        <v>122</v>
      </c>
      <c r="F3842" t="s">
        <v>13</v>
      </c>
      <c r="G3842" t="s">
        <v>1374</v>
      </c>
      <c r="H3842" s="1">
        <v>0.2</v>
      </c>
      <c r="I3842" s="2">
        <v>43345</v>
      </c>
      <c r="J3842" t="s">
        <v>7328</v>
      </c>
      <c r="K3842" t="s">
        <v>73</v>
      </c>
      <c r="L3842">
        <v>77070</v>
      </c>
      <c r="M3842">
        <v>1023</v>
      </c>
      <c r="N3842" t="s">
        <v>4818</v>
      </c>
      <c r="O3842">
        <v>34</v>
      </c>
      <c r="P3842">
        <v>5</v>
      </c>
      <c r="Q3842" t="s">
        <v>75</v>
      </c>
      <c r="R3842" t="s">
        <v>8304</v>
      </c>
      <c r="S3842">
        <v>33.909999999999997</v>
      </c>
      <c r="T3842">
        <v>160</v>
      </c>
      <c r="U3842" t="s">
        <v>76</v>
      </c>
      <c r="V3842" s="2">
        <v>43350</v>
      </c>
      <c r="W3842" t="s">
        <v>20</v>
      </c>
      <c r="X3842" t="s">
        <v>77</v>
      </c>
      <c r="Y3842" t="s">
        <v>113</v>
      </c>
    </row>
    <row r="3843" spans="1:25" hidden="1" x14ac:dyDescent="0.35">
      <c r="A3843">
        <v>4</v>
      </c>
      <c r="B3843" t="s">
        <v>43</v>
      </c>
      <c r="C3843">
        <v>6</v>
      </c>
      <c r="D3843" t="s">
        <v>11</v>
      </c>
      <c r="E3843" t="s">
        <v>457</v>
      </c>
      <c r="F3843" t="s">
        <v>13</v>
      </c>
      <c r="G3843" t="s">
        <v>2244</v>
      </c>
      <c r="H3843" s="1">
        <v>0.2</v>
      </c>
      <c r="I3843" s="2">
        <v>43257</v>
      </c>
      <c r="J3843" t="s">
        <v>2392</v>
      </c>
      <c r="K3843" t="s">
        <v>102</v>
      </c>
      <c r="L3843">
        <v>45014</v>
      </c>
      <c r="M3843">
        <v>505</v>
      </c>
      <c r="N3843" t="s">
        <v>2393</v>
      </c>
      <c r="O3843">
        <v>0</v>
      </c>
      <c r="P3843">
        <v>2</v>
      </c>
      <c r="Q3843" t="s">
        <v>104</v>
      </c>
      <c r="R3843" t="s">
        <v>8304</v>
      </c>
      <c r="S3843">
        <v>0</v>
      </c>
      <c r="T3843">
        <v>83</v>
      </c>
      <c r="U3843" t="s">
        <v>19</v>
      </c>
      <c r="V3843" s="2">
        <v>43261</v>
      </c>
      <c r="W3843" t="s">
        <v>39</v>
      </c>
      <c r="X3843" t="s">
        <v>309</v>
      </c>
      <c r="Y3843" t="s">
        <v>47</v>
      </c>
    </row>
    <row r="3844" spans="1:25" hidden="1" x14ac:dyDescent="0.35">
      <c r="A3844">
        <v>4</v>
      </c>
      <c r="B3844" t="s">
        <v>43</v>
      </c>
      <c r="C3844">
        <v>6</v>
      </c>
      <c r="D3844" t="s">
        <v>11</v>
      </c>
      <c r="E3844" t="s">
        <v>457</v>
      </c>
      <c r="F3844" t="s">
        <v>13</v>
      </c>
      <c r="G3844" t="s">
        <v>2244</v>
      </c>
      <c r="H3844" s="1">
        <v>0.2</v>
      </c>
      <c r="I3844" s="2">
        <v>43257</v>
      </c>
      <c r="J3844" t="s">
        <v>2392</v>
      </c>
      <c r="K3844" t="s">
        <v>102</v>
      </c>
      <c r="L3844">
        <v>45014</v>
      </c>
      <c r="M3844">
        <v>596</v>
      </c>
      <c r="N3844" t="s">
        <v>1446</v>
      </c>
      <c r="O3844">
        <v>35</v>
      </c>
      <c r="P3844">
        <v>3</v>
      </c>
      <c r="Q3844" t="s">
        <v>104</v>
      </c>
      <c r="R3844" t="s">
        <v>8304</v>
      </c>
      <c r="S3844">
        <v>34.97</v>
      </c>
      <c r="T3844">
        <v>466</v>
      </c>
      <c r="U3844" t="s">
        <v>19</v>
      </c>
      <c r="V3844" s="2">
        <v>43261</v>
      </c>
      <c r="W3844" t="s">
        <v>39</v>
      </c>
      <c r="X3844" t="s">
        <v>309</v>
      </c>
      <c r="Y3844" t="s">
        <v>47</v>
      </c>
    </row>
    <row r="3845" spans="1:25" x14ac:dyDescent="0.35">
      <c r="A3845">
        <v>4</v>
      </c>
      <c r="B3845" t="s">
        <v>25</v>
      </c>
      <c r="C3845">
        <v>3</v>
      </c>
      <c r="D3845" t="s">
        <v>26</v>
      </c>
      <c r="E3845" t="s">
        <v>3634</v>
      </c>
      <c r="F3845" t="s">
        <v>13</v>
      </c>
      <c r="G3845" t="s">
        <v>1230</v>
      </c>
      <c r="H3845" s="1">
        <v>0.2</v>
      </c>
      <c r="I3845" s="2">
        <v>43352</v>
      </c>
      <c r="J3845" t="s">
        <v>3709</v>
      </c>
      <c r="K3845" t="s">
        <v>30</v>
      </c>
      <c r="L3845">
        <v>95207</v>
      </c>
      <c r="M3845">
        <v>1602</v>
      </c>
      <c r="N3845" t="s">
        <v>3342</v>
      </c>
      <c r="O3845">
        <v>19</v>
      </c>
      <c r="P3845">
        <v>4</v>
      </c>
      <c r="Q3845" t="s">
        <v>32</v>
      </c>
      <c r="R3845" t="s">
        <v>8304</v>
      </c>
      <c r="S3845">
        <v>18.68</v>
      </c>
      <c r="T3845">
        <v>55</v>
      </c>
      <c r="U3845" t="s">
        <v>19</v>
      </c>
      <c r="V3845" s="2">
        <v>43356</v>
      </c>
      <c r="W3845" t="s">
        <v>20</v>
      </c>
      <c r="X3845" t="s">
        <v>34</v>
      </c>
      <c r="Y3845" t="s">
        <v>54</v>
      </c>
    </row>
    <row r="3846" spans="1:25" x14ac:dyDescent="0.35">
      <c r="A3846">
        <v>5</v>
      </c>
      <c r="B3846" t="s">
        <v>43</v>
      </c>
      <c r="C3846">
        <v>6</v>
      </c>
      <c r="D3846" t="s">
        <v>26</v>
      </c>
      <c r="E3846" t="s">
        <v>27</v>
      </c>
      <c r="F3846" t="s">
        <v>13</v>
      </c>
      <c r="G3846" t="s">
        <v>1374</v>
      </c>
      <c r="H3846" s="1">
        <v>0</v>
      </c>
      <c r="I3846" s="2">
        <v>43144</v>
      </c>
      <c r="J3846" t="s">
        <v>1375</v>
      </c>
      <c r="K3846" t="s">
        <v>30</v>
      </c>
      <c r="L3846">
        <v>90045</v>
      </c>
      <c r="M3846">
        <v>1572</v>
      </c>
      <c r="N3846" t="s">
        <v>1376</v>
      </c>
      <c r="O3846">
        <v>73</v>
      </c>
      <c r="P3846">
        <v>3</v>
      </c>
      <c r="Q3846" t="s">
        <v>32</v>
      </c>
      <c r="R3846" t="s">
        <v>8304</v>
      </c>
      <c r="S3846">
        <v>73.41</v>
      </c>
      <c r="T3846">
        <v>147</v>
      </c>
      <c r="U3846" t="s">
        <v>76</v>
      </c>
      <c r="V3846" s="2">
        <v>43149</v>
      </c>
      <c r="W3846" t="s">
        <v>39</v>
      </c>
      <c r="X3846" t="s">
        <v>34</v>
      </c>
      <c r="Y3846" t="s">
        <v>64</v>
      </c>
    </row>
    <row r="3847" spans="1:25" hidden="1" x14ac:dyDescent="0.35">
      <c r="A3847">
        <v>4</v>
      </c>
      <c r="B3847" t="s">
        <v>43</v>
      </c>
      <c r="C3847">
        <v>6</v>
      </c>
      <c r="D3847" t="s">
        <v>11</v>
      </c>
      <c r="E3847" t="s">
        <v>7002</v>
      </c>
      <c r="F3847" t="s">
        <v>13</v>
      </c>
      <c r="G3847" t="s">
        <v>7003</v>
      </c>
      <c r="H3847" s="1">
        <v>0</v>
      </c>
      <c r="I3847" s="2">
        <v>43212</v>
      </c>
      <c r="J3847" t="s">
        <v>7004</v>
      </c>
      <c r="K3847" t="s">
        <v>73</v>
      </c>
      <c r="L3847">
        <v>65109</v>
      </c>
      <c r="M3847">
        <v>554</v>
      </c>
      <c r="N3847" t="s">
        <v>1541</v>
      </c>
      <c r="O3847">
        <v>9</v>
      </c>
      <c r="P3847">
        <v>2</v>
      </c>
      <c r="Q3847" t="s">
        <v>75</v>
      </c>
      <c r="R3847" t="s">
        <v>8304</v>
      </c>
      <c r="S3847">
        <v>8.66</v>
      </c>
      <c r="T3847">
        <v>87</v>
      </c>
      <c r="U3847" t="s">
        <v>76</v>
      </c>
      <c r="V3847" s="2">
        <v>43216</v>
      </c>
      <c r="W3847" t="s">
        <v>39</v>
      </c>
      <c r="X3847" t="s">
        <v>368</v>
      </c>
      <c r="Y3847" t="s">
        <v>47</v>
      </c>
    </row>
    <row r="3848" spans="1:25" hidden="1" x14ac:dyDescent="0.35">
      <c r="A3848">
        <v>4</v>
      </c>
      <c r="B3848" t="s">
        <v>43</v>
      </c>
      <c r="C3848">
        <v>6</v>
      </c>
      <c r="D3848" t="s">
        <v>11</v>
      </c>
      <c r="E3848" t="s">
        <v>3222</v>
      </c>
      <c r="F3848" t="s">
        <v>13</v>
      </c>
      <c r="G3848" t="s">
        <v>5364</v>
      </c>
      <c r="H3848" s="1">
        <v>0</v>
      </c>
      <c r="I3848" s="2">
        <v>43355</v>
      </c>
      <c r="J3848" t="s">
        <v>5579</v>
      </c>
      <c r="K3848" t="s">
        <v>102</v>
      </c>
      <c r="L3848">
        <v>13501</v>
      </c>
      <c r="M3848">
        <v>488</v>
      </c>
      <c r="N3848" t="s">
        <v>1953</v>
      </c>
      <c r="O3848">
        <v>15</v>
      </c>
      <c r="P3848">
        <v>2</v>
      </c>
      <c r="Q3848" t="s">
        <v>104</v>
      </c>
      <c r="R3848" t="s">
        <v>8304</v>
      </c>
      <c r="S3848">
        <v>14.57</v>
      </c>
      <c r="T3848">
        <v>40</v>
      </c>
      <c r="U3848" t="s">
        <v>33</v>
      </c>
      <c r="V3848" s="2">
        <v>43359</v>
      </c>
      <c r="W3848" t="s">
        <v>39</v>
      </c>
      <c r="X3848" t="s">
        <v>175</v>
      </c>
      <c r="Y3848" t="s">
        <v>47</v>
      </c>
    </row>
    <row r="3849" spans="1:25" x14ac:dyDescent="0.35">
      <c r="A3849">
        <v>2</v>
      </c>
      <c r="B3849" t="s">
        <v>25</v>
      </c>
      <c r="C3849">
        <v>1</v>
      </c>
      <c r="D3849" t="s">
        <v>26</v>
      </c>
      <c r="E3849" t="s">
        <v>88</v>
      </c>
      <c r="F3849" t="s">
        <v>13</v>
      </c>
      <c r="G3849" t="s">
        <v>6827</v>
      </c>
      <c r="H3849" s="1">
        <v>0</v>
      </c>
      <c r="I3849" s="2">
        <v>43345</v>
      </c>
      <c r="J3849" t="s">
        <v>7261</v>
      </c>
      <c r="K3849" t="s">
        <v>30</v>
      </c>
      <c r="L3849">
        <v>94122</v>
      </c>
      <c r="M3849">
        <v>1543</v>
      </c>
      <c r="N3849" t="s">
        <v>448</v>
      </c>
      <c r="O3849">
        <v>12</v>
      </c>
      <c r="P3849">
        <v>3</v>
      </c>
      <c r="Q3849" t="s">
        <v>32</v>
      </c>
      <c r="R3849" t="s">
        <v>8304</v>
      </c>
      <c r="S3849">
        <v>12.1</v>
      </c>
      <c r="T3849">
        <v>47</v>
      </c>
      <c r="U3849" t="s">
        <v>76</v>
      </c>
      <c r="V3849" s="2">
        <v>43347</v>
      </c>
      <c r="W3849" t="s">
        <v>130</v>
      </c>
      <c r="X3849" t="s">
        <v>34</v>
      </c>
      <c r="Y3849" t="s">
        <v>42</v>
      </c>
    </row>
    <row r="3850" spans="1:25" x14ac:dyDescent="0.35">
      <c r="A3850">
        <v>6</v>
      </c>
      <c r="B3850" t="s">
        <v>10</v>
      </c>
      <c r="C3850">
        <v>6</v>
      </c>
      <c r="D3850" t="s">
        <v>26</v>
      </c>
      <c r="E3850" t="s">
        <v>4578</v>
      </c>
      <c r="F3850" t="s">
        <v>13</v>
      </c>
      <c r="G3850" t="s">
        <v>970</v>
      </c>
      <c r="H3850" s="1">
        <v>0</v>
      </c>
      <c r="I3850" s="2">
        <v>43328</v>
      </c>
      <c r="J3850" t="s">
        <v>4579</v>
      </c>
      <c r="K3850" t="s">
        <v>30</v>
      </c>
      <c r="L3850">
        <v>95616</v>
      </c>
      <c r="M3850">
        <v>1726</v>
      </c>
      <c r="N3850" t="s">
        <v>3617</v>
      </c>
      <c r="O3850">
        <v>16</v>
      </c>
      <c r="P3850">
        <v>5</v>
      </c>
      <c r="Q3850" t="s">
        <v>32</v>
      </c>
      <c r="R3850" t="s">
        <v>8304</v>
      </c>
      <c r="S3850">
        <v>15.55</v>
      </c>
      <c r="T3850">
        <v>32</v>
      </c>
      <c r="U3850" t="s">
        <v>19</v>
      </c>
      <c r="V3850" s="2">
        <v>43334</v>
      </c>
      <c r="W3850" t="s">
        <v>39</v>
      </c>
      <c r="X3850" t="s">
        <v>34</v>
      </c>
      <c r="Y3850" t="s">
        <v>64</v>
      </c>
    </row>
    <row r="3851" spans="1:25" hidden="1" x14ac:dyDescent="0.35">
      <c r="A3851">
        <v>6</v>
      </c>
      <c r="B3851" t="s">
        <v>10</v>
      </c>
      <c r="C3851">
        <v>6</v>
      </c>
      <c r="D3851" t="s">
        <v>26</v>
      </c>
      <c r="E3851" t="s">
        <v>4735</v>
      </c>
      <c r="F3851" t="s">
        <v>13</v>
      </c>
      <c r="G3851" t="s">
        <v>6983</v>
      </c>
      <c r="H3851" s="1">
        <v>0</v>
      </c>
      <c r="I3851" s="2">
        <v>43423</v>
      </c>
      <c r="J3851" t="s">
        <v>7503</v>
      </c>
      <c r="K3851" t="s">
        <v>102</v>
      </c>
      <c r="L3851">
        <v>14304</v>
      </c>
      <c r="M3851">
        <v>1157</v>
      </c>
      <c r="N3851" t="s">
        <v>7480</v>
      </c>
      <c r="O3851">
        <v>5</v>
      </c>
      <c r="P3851">
        <v>6</v>
      </c>
      <c r="Q3851" t="s">
        <v>104</v>
      </c>
      <c r="R3851" t="s">
        <v>8304</v>
      </c>
      <c r="S3851">
        <v>5.01</v>
      </c>
      <c r="T3851">
        <v>17</v>
      </c>
      <c r="U3851" t="s">
        <v>76</v>
      </c>
      <c r="V3851" s="2">
        <v>43429</v>
      </c>
      <c r="W3851" t="s">
        <v>39</v>
      </c>
      <c r="X3851" t="s">
        <v>175</v>
      </c>
      <c r="Y3851" t="s">
        <v>49</v>
      </c>
    </row>
    <row r="3852" spans="1:25" hidden="1" x14ac:dyDescent="0.35">
      <c r="A3852">
        <v>6</v>
      </c>
      <c r="B3852" t="s">
        <v>10</v>
      </c>
      <c r="C3852">
        <v>6</v>
      </c>
      <c r="D3852" t="s">
        <v>26</v>
      </c>
      <c r="E3852" t="s">
        <v>4735</v>
      </c>
      <c r="F3852" t="s">
        <v>13</v>
      </c>
      <c r="G3852" t="s">
        <v>6983</v>
      </c>
      <c r="H3852" s="1">
        <v>0.2</v>
      </c>
      <c r="I3852" s="2">
        <v>43423</v>
      </c>
      <c r="J3852" t="s">
        <v>7503</v>
      </c>
      <c r="K3852" t="s">
        <v>102</v>
      </c>
      <c r="L3852">
        <v>14304</v>
      </c>
      <c r="M3852">
        <v>696</v>
      </c>
      <c r="N3852" t="s">
        <v>3151</v>
      </c>
      <c r="O3852">
        <v>6</v>
      </c>
      <c r="P3852">
        <v>3</v>
      </c>
      <c r="Q3852" t="s">
        <v>104</v>
      </c>
      <c r="R3852" t="s">
        <v>8304</v>
      </c>
      <c r="S3852">
        <v>6.42</v>
      </c>
      <c r="T3852">
        <v>18</v>
      </c>
      <c r="U3852" t="s">
        <v>76</v>
      </c>
      <c r="V3852" s="2">
        <v>43429</v>
      </c>
      <c r="W3852" t="s">
        <v>39</v>
      </c>
      <c r="X3852" t="s">
        <v>175</v>
      </c>
      <c r="Y3852" t="s">
        <v>54</v>
      </c>
    </row>
    <row r="3853" spans="1:25" hidden="1" x14ac:dyDescent="0.35">
      <c r="A3853">
        <v>3</v>
      </c>
      <c r="B3853" t="s">
        <v>10</v>
      </c>
      <c r="C3853">
        <v>3</v>
      </c>
      <c r="D3853" t="s">
        <v>26</v>
      </c>
      <c r="E3853" t="s">
        <v>3046</v>
      </c>
      <c r="F3853" t="s">
        <v>13</v>
      </c>
      <c r="G3853" t="s">
        <v>5242</v>
      </c>
      <c r="H3853" s="1">
        <v>0.2</v>
      </c>
      <c r="I3853" s="2">
        <v>43246</v>
      </c>
      <c r="J3853" t="s">
        <v>6124</v>
      </c>
      <c r="K3853" t="s">
        <v>16</v>
      </c>
      <c r="L3853">
        <v>33445</v>
      </c>
      <c r="M3853">
        <v>112</v>
      </c>
      <c r="N3853" t="s">
        <v>3110</v>
      </c>
      <c r="O3853">
        <v>14</v>
      </c>
      <c r="P3853">
        <v>6</v>
      </c>
      <c r="Q3853" t="s">
        <v>18</v>
      </c>
      <c r="R3853" t="s">
        <v>8304</v>
      </c>
      <c r="S3853">
        <v>13.85</v>
      </c>
      <c r="T3853">
        <v>185</v>
      </c>
      <c r="U3853" t="s">
        <v>33</v>
      </c>
      <c r="V3853" s="2">
        <v>43249</v>
      </c>
      <c r="W3853" t="s">
        <v>20</v>
      </c>
      <c r="X3853" t="s">
        <v>40</v>
      </c>
      <c r="Y3853" t="s">
        <v>42</v>
      </c>
    </row>
    <row r="3854" spans="1:25" hidden="1" x14ac:dyDescent="0.35">
      <c r="A3854">
        <v>3</v>
      </c>
      <c r="B3854" t="s">
        <v>10</v>
      </c>
      <c r="C3854">
        <v>3</v>
      </c>
      <c r="D3854" t="s">
        <v>50</v>
      </c>
      <c r="E3854" t="s">
        <v>3046</v>
      </c>
      <c r="F3854" t="s">
        <v>13</v>
      </c>
      <c r="G3854" t="s">
        <v>5242</v>
      </c>
      <c r="H3854" s="1">
        <v>0.2</v>
      </c>
      <c r="I3854" s="2">
        <v>43246</v>
      </c>
      <c r="J3854" t="s">
        <v>6124</v>
      </c>
      <c r="K3854" t="s">
        <v>16</v>
      </c>
      <c r="L3854">
        <v>33445</v>
      </c>
      <c r="M3854">
        <v>915</v>
      </c>
      <c r="N3854" t="s">
        <v>1237</v>
      </c>
      <c r="O3854">
        <v>12</v>
      </c>
      <c r="P3854">
        <v>2</v>
      </c>
      <c r="Q3854" t="s">
        <v>18</v>
      </c>
      <c r="R3854" t="s">
        <v>8304</v>
      </c>
      <c r="S3854">
        <v>11.98</v>
      </c>
      <c r="T3854">
        <v>48</v>
      </c>
      <c r="U3854" t="s">
        <v>33</v>
      </c>
      <c r="V3854" s="2">
        <v>43249</v>
      </c>
      <c r="W3854" t="s">
        <v>20</v>
      </c>
      <c r="X3854" t="s">
        <v>40</v>
      </c>
      <c r="Y3854" t="s">
        <v>113</v>
      </c>
    </row>
    <row r="3855" spans="1:25" x14ac:dyDescent="0.35">
      <c r="A3855">
        <v>5</v>
      </c>
      <c r="B3855" t="s">
        <v>43</v>
      </c>
      <c r="C3855">
        <v>6</v>
      </c>
      <c r="D3855" t="s">
        <v>26</v>
      </c>
      <c r="E3855" t="s">
        <v>27</v>
      </c>
      <c r="F3855" t="s">
        <v>13</v>
      </c>
      <c r="G3855" t="s">
        <v>1127</v>
      </c>
      <c r="H3855" s="1">
        <v>0</v>
      </c>
      <c r="I3855" s="2">
        <v>43261</v>
      </c>
      <c r="J3855" t="s">
        <v>1128</v>
      </c>
      <c r="K3855" t="s">
        <v>30</v>
      </c>
      <c r="L3855">
        <v>90045</v>
      </c>
      <c r="M3855">
        <v>180</v>
      </c>
      <c r="N3855" t="s">
        <v>1129</v>
      </c>
      <c r="O3855">
        <v>10</v>
      </c>
      <c r="P3855">
        <v>2</v>
      </c>
      <c r="Q3855" t="s">
        <v>32</v>
      </c>
      <c r="R3855" t="s">
        <v>8304</v>
      </c>
      <c r="S3855">
        <v>9.94</v>
      </c>
      <c r="T3855">
        <v>21</v>
      </c>
      <c r="U3855" t="s">
        <v>19</v>
      </c>
      <c r="V3855" s="2">
        <v>43266</v>
      </c>
      <c r="W3855" t="s">
        <v>39</v>
      </c>
      <c r="X3855" t="s">
        <v>34</v>
      </c>
      <c r="Y3855" t="s">
        <v>35</v>
      </c>
    </row>
    <row r="3856" spans="1:25" x14ac:dyDescent="0.35">
      <c r="A3856">
        <v>5</v>
      </c>
      <c r="B3856" t="s">
        <v>43</v>
      </c>
      <c r="C3856">
        <v>6</v>
      </c>
      <c r="D3856" t="s">
        <v>11</v>
      </c>
      <c r="E3856" t="s">
        <v>27</v>
      </c>
      <c r="F3856" t="s">
        <v>13</v>
      </c>
      <c r="G3856" t="s">
        <v>1127</v>
      </c>
      <c r="H3856" s="1">
        <v>0.2</v>
      </c>
      <c r="I3856" s="2">
        <v>43261</v>
      </c>
      <c r="J3856" t="s">
        <v>1128</v>
      </c>
      <c r="K3856" t="s">
        <v>30</v>
      </c>
      <c r="L3856">
        <v>90045</v>
      </c>
      <c r="M3856">
        <v>367</v>
      </c>
      <c r="N3856" t="s">
        <v>1130</v>
      </c>
      <c r="O3856">
        <v>-217</v>
      </c>
      <c r="P3856">
        <v>4</v>
      </c>
      <c r="Q3856" t="s">
        <v>32</v>
      </c>
      <c r="R3856" t="s">
        <v>8304</v>
      </c>
      <c r="S3856">
        <v>-217.05</v>
      </c>
      <c r="T3856">
        <v>1336</v>
      </c>
      <c r="U3856" t="s">
        <v>19</v>
      </c>
      <c r="V3856" s="2">
        <v>43266</v>
      </c>
      <c r="W3856" t="s">
        <v>39</v>
      </c>
      <c r="X3856" t="s">
        <v>34</v>
      </c>
      <c r="Y3856" t="s">
        <v>41</v>
      </c>
    </row>
    <row r="3857" spans="1:25" x14ac:dyDescent="0.35">
      <c r="A3857">
        <v>5</v>
      </c>
      <c r="B3857" t="s">
        <v>43</v>
      </c>
      <c r="C3857">
        <v>6</v>
      </c>
      <c r="D3857" t="s">
        <v>26</v>
      </c>
      <c r="E3857" t="s">
        <v>27</v>
      </c>
      <c r="F3857" t="s">
        <v>13</v>
      </c>
      <c r="G3857" t="s">
        <v>1127</v>
      </c>
      <c r="H3857" s="1">
        <v>0</v>
      </c>
      <c r="I3857" s="2">
        <v>43261</v>
      </c>
      <c r="J3857" t="s">
        <v>1128</v>
      </c>
      <c r="K3857" t="s">
        <v>30</v>
      </c>
      <c r="L3857">
        <v>90045</v>
      </c>
      <c r="M3857">
        <v>1831</v>
      </c>
      <c r="N3857" t="s">
        <v>1131</v>
      </c>
      <c r="O3857">
        <v>16</v>
      </c>
      <c r="P3857">
        <v>5</v>
      </c>
      <c r="Q3857" t="s">
        <v>32</v>
      </c>
      <c r="R3857" t="s">
        <v>8304</v>
      </c>
      <c r="S3857">
        <v>15.55</v>
      </c>
      <c r="T3857">
        <v>32</v>
      </c>
      <c r="U3857" t="s">
        <v>19</v>
      </c>
      <c r="V3857" s="2">
        <v>43266</v>
      </c>
      <c r="W3857" t="s">
        <v>39</v>
      </c>
      <c r="X3857" t="s">
        <v>34</v>
      </c>
      <c r="Y3857" t="s">
        <v>64</v>
      </c>
    </row>
    <row r="3858" spans="1:25" hidden="1" x14ac:dyDescent="0.35">
      <c r="A3858">
        <v>2</v>
      </c>
      <c r="B3858" t="s">
        <v>43</v>
      </c>
      <c r="C3858">
        <v>3</v>
      </c>
      <c r="D3858" t="s">
        <v>26</v>
      </c>
      <c r="E3858" t="s">
        <v>237</v>
      </c>
      <c r="F3858" t="s">
        <v>13</v>
      </c>
      <c r="G3858" t="s">
        <v>395</v>
      </c>
      <c r="H3858" s="1">
        <v>0.2</v>
      </c>
      <c r="I3858" s="2">
        <v>43177</v>
      </c>
      <c r="J3858" t="s">
        <v>3580</v>
      </c>
      <c r="K3858" t="s">
        <v>16</v>
      </c>
      <c r="L3858">
        <v>38401</v>
      </c>
      <c r="M3858">
        <v>865</v>
      </c>
      <c r="N3858" t="s">
        <v>3581</v>
      </c>
      <c r="O3858">
        <v>87</v>
      </c>
      <c r="P3858">
        <v>3</v>
      </c>
      <c r="Q3858" t="s">
        <v>18</v>
      </c>
      <c r="R3858" t="s">
        <v>8304</v>
      </c>
      <c r="S3858">
        <v>87.18</v>
      </c>
      <c r="T3858">
        <v>872</v>
      </c>
      <c r="U3858" t="s">
        <v>19</v>
      </c>
      <c r="V3858" s="2">
        <v>43179</v>
      </c>
      <c r="W3858" t="s">
        <v>20</v>
      </c>
      <c r="X3858" t="s">
        <v>214</v>
      </c>
      <c r="Y3858" t="s">
        <v>56</v>
      </c>
    </row>
    <row r="3859" spans="1:25" x14ac:dyDescent="0.35">
      <c r="A3859">
        <v>4</v>
      </c>
      <c r="B3859" t="s">
        <v>43</v>
      </c>
      <c r="C3859">
        <v>6</v>
      </c>
      <c r="D3859" t="s">
        <v>11</v>
      </c>
      <c r="E3859" t="s">
        <v>27</v>
      </c>
      <c r="F3859" t="s">
        <v>13</v>
      </c>
      <c r="G3859" t="s">
        <v>1733</v>
      </c>
      <c r="H3859" s="1">
        <v>0.2</v>
      </c>
      <c r="I3859" s="2">
        <v>43429</v>
      </c>
      <c r="J3859" t="s">
        <v>7860</v>
      </c>
      <c r="K3859" t="s">
        <v>30</v>
      </c>
      <c r="L3859">
        <v>90032</v>
      </c>
      <c r="M3859">
        <v>1233</v>
      </c>
      <c r="N3859" t="s">
        <v>441</v>
      </c>
      <c r="O3859">
        <v>19</v>
      </c>
      <c r="P3859">
        <v>3</v>
      </c>
      <c r="Q3859" t="s">
        <v>32</v>
      </c>
      <c r="R3859" t="s">
        <v>92</v>
      </c>
      <c r="S3859">
        <v>19.440000000000001</v>
      </c>
      <c r="T3859">
        <v>194</v>
      </c>
      <c r="U3859" t="s">
        <v>19</v>
      </c>
      <c r="V3859" s="2">
        <v>43433</v>
      </c>
      <c r="W3859" t="s">
        <v>39</v>
      </c>
      <c r="X3859" t="s">
        <v>34</v>
      </c>
      <c r="Y3859" t="s">
        <v>24</v>
      </c>
    </row>
    <row r="3860" spans="1:25" hidden="1" x14ac:dyDescent="0.35">
      <c r="A3860">
        <v>4</v>
      </c>
      <c r="B3860" t="s">
        <v>43</v>
      </c>
      <c r="C3860">
        <v>6</v>
      </c>
      <c r="D3860" t="s">
        <v>26</v>
      </c>
      <c r="E3860" t="s">
        <v>192</v>
      </c>
      <c r="F3860" t="s">
        <v>13</v>
      </c>
      <c r="G3860" t="s">
        <v>1088</v>
      </c>
      <c r="H3860" s="1">
        <v>0.2</v>
      </c>
      <c r="I3860" s="2">
        <v>43384</v>
      </c>
      <c r="J3860" t="s">
        <v>3836</v>
      </c>
      <c r="K3860" t="s">
        <v>73</v>
      </c>
      <c r="L3860">
        <v>60610</v>
      </c>
      <c r="M3860">
        <v>245</v>
      </c>
      <c r="N3860" t="s">
        <v>3837</v>
      </c>
      <c r="O3860">
        <v>1</v>
      </c>
      <c r="P3860">
        <v>2</v>
      </c>
      <c r="Q3860" t="s">
        <v>75</v>
      </c>
      <c r="R3860" t="s">
        <v>8304</v>
      </c>
      <c r="S3860">
        <v>0.67</v>
      </c>
      <c r="T3860">
        <v>5</v>
      </c>
      <c r="U3860" t="s">
        <v>19</v>
      </c>
      <c r="V3860" s="2">
        <v>43388</v>
      </c>
      <c r="W3860" t="s">
        <v>39</v>
      </c>
      <c r="X3860" t="s">
        <v>139</v>
      </c>
      <c r="Y3860" t="s">
        <v>49</v>
      </c>
    </row>
    <row r="3861" spans="1:25" hidden="1" x14ac:dyDescent="0.35">
      <c r="A3861">
        <v>4</v>
      </c>
      <c r="B3861" t="s">
        <v>43</v>
      </c>
      <c r="C3861">
        <v>6</v>
      </c>
      <c r="D3861" t="s">
        <v>26</v>
      </c>
      <c r="E3861" t="s">
        <v>192</v>
      </c>
      <c r="F3861" t="s">
        <v>13</v>
      </c>
      <c r="G3861" t="s">
        <v>1088</v>
      </c>
      <c r="H3861" s="1">
        <v>0.2</v>
      </c>
      <c r="I3861" s="2">
        <v>43384</v>
      </c>
      <c r="J3861" t="s">
        <v>3836</v>
      </c>
      <c r="K3861" t="s">
        <v>73</v>
      </c>
      <c r="L3861">
        <v>60610</v>
      </c>
      <c r="M3861">
        <v>1122</v>
      </c>
      <c r="N3861" t="s">
        <v>2815</v>
      </c>
      <c r="O3861">
        <v>3</v>
      </c>
      <c r="P3861">
        <v>3</v>
      </c>
      <c r="Q3861" t="s">
        <v>75</v>
      </c>
      <c r="R3861" t="s">
        <v>8304</v>
      </c>
      <c r="S3861">
        <v>3.46</v>
      </c>
      <c r="T3861">
        <v>28</v>
      </c>
      <c r="U3861" t="s">
        <v>19</v>
      </c>
      <c r="V3861" s="2">
        <v>43388</v>
      </c>
      <c r="W3861" t="s">
        <v>39</v>
      </c>
      <c r="X3861" t="s">
        <v>139</v>
      </c>
      <c r="Y3861" t="s">
        <v>49</v>
      </c>
    </row>
    <row r="3862" spans="1:25" hidden="1" x14ac:dyDescent="0.35">
      <c r="A3862">
        <v>0</v>
      </c>
      <c r="B3862" t="s">
        <v>10</v>
      </c>
      <c r="C3862">
        <v>0</v>
      </c>
      <c r="D3862" t="s">
        <v>11</v>
      </c>
      <c r="E3862" t="s">
        <v>171</v>
      </c>
      <c r="F3862" t="s">
        <v>13</v>
      </c>
      <c r="G3862" t="s">
        <v>6901</v>
      </c>
      <c r="H3862" s="1">
        <v>0.2</v>
      </c>
      <c r="I3862" s="2">
        <v>43425</v>
      </c>
      <c r="J3862" t="s">
        <v>6902</v>
      </c>
      <c r="K3862" t="s">
        <v>102</v>
      </c>
      <c r="L3862">
        <v>10009</v>
      </c>
      <c r="M3862">
        <v>840</v>
      </c>
      <c r="N3862" t="s">
        <v>2338</v>
      </c>
      <c r="O3862">
        <v>13</v>
      </c>
      <c r="P3862">
        <v>2</v>
      </c>
      <c r="Q3862" t="s">
        <v>104</v>
      </c>
      <c r="R3862" t="s">
        <v>8304</v>
      </c>
      <c r="S3862">
        <v>12.78</v>
      </c>
      <c r="T3862">
        <v>114</v>
      </c>
      <c r="U3862" t="s">
        <v>76</v>
      </c>
      <c r="V3862" s="2">
        <v>43425</v>
      </c>
      <c r="W3862" t="s">
        <v>773</v>
      </c>
      <c r="X3862" t="s">
        <v>175</v>
      </c>
      <c r="Y3862" t="s">
        <v>22</v>
      </c>
    </row>
    <row r="3863" spans="1:25" x14ac:dyDescent="0.35">
      <c r="A3863">
        <v>2</v>
      </c>
      <c r="B3863" t="s">
        <v>43</v>
      </c>
      <c r="C3863">
        <v>3</v>
      </c>
      <c r="D3863" t="s">
        <v>26</v>
      </c>
      <c r="E3863" t="s">
        <v>1595</v>
      </c>
      <c r="F3863" t="s">
        <v>13</v>
      </c>
      <c r="G3863" t="s">
        <v>482</v>
      </c>
      <c r="H3863" s="1">
        <v>0.2</v>
      </c>
      <c r="I3863" s="2">
        <v>43351</v>
      </c>
      <c r="J3863" t="s">
        <v>7384</v>
      </c>
      <c r="K3863" t="s">
        <v>30</v>
      </c>
      <c r="L3863">
        <v>93534</v>
      </c>
      <c r="M3863">
        <v>1492</v>
      </c>
      <c r="N3863" t="s">
        <v>8172</v>
      </c>
      <c r="O3863">
        <v>12</v>
      </c>
      <c r="P3863">
        <v>2</v>
      </c>
      <c r="Q3863" t="s">
        <v>32</v>
      </c>
      <c r="R3863" t="s">
        <v>8304</v>
      </c>
      <c r="S3863">
        <v>11.56</v>
      </c>
      <c r="T3863">
        <v>33</v>
      </c>
      <c r="U3863" t="s">
        <v>76</v>
      </c>
      <c r="V3863" s="2">
        <v>43353</v>
      </c>
      <c r="W3863" t="s">
        <v>20</v>
      </c>
      <c r="X3863" t="s">
        <v>34</v>
      </c>
      <c r="Y3863" t="s">
        <v>54</v>
      </c>
    </row>
    <row r="3864" spans="1:25" x14ac:dyDescent="0.35">
      <c r="A3864">
        <v>2</v>
      </c>
      <c r="B3864" t="s">
        <v>43</v>
      </c>
      <c r="C3864">
        <v>3</v>
      </c>
      <c r="D3864" t="s">
        <v>26</v>
      </c>
      <c r="E3864" t="s">
        <v>1595</v>
      </c>
      <c r="F3864" t="s">
        <v>13</v>
      </c>
      <c r="G3864" t="s">
        <v>482</v>
      </c>
      <c r="H3864" s="1">
        <v>0.2</v>
      </c>
      <c r="I3864" s="2">
        <v>43351</v>
      </c>
      <c r="J3864" t="s">
        <v>7384</v>
      </c>
      <c r="K3864" t="s">
        <v>30</v>
      </c>
      <c r="L3864">
        <v>93534</v>
      </c>
      <c r="M3864">
        <v>1310</v>
      </c>
      <c r="N3864" t="s">
        <v>1247</v>
      </c>
      <c r="O3864">
        <v>23</v>
      </c>
      <c r="P3864">
        <v>4</v>
      </c>
      <c r="Q3864" t="s">
        <v>32</v>
      </c>
      <c r="R3864" t="s">
        <v>8304</v>
      </c>
      <c r="S3864">
        <v>23.5</v>
      </c>
      <c r="T3864">
        <v>67</v>
      </c>
      <c r="U3864" t="s">
        <v>76</v>
      </c>
      <c r="V3864" s="2">
        <v>43353</v>
      </c>
      <c r="W3864" t="s">
        <v>20</v>
      </c>
      <c r="X3864" t="s">
        <v>34</v>
      </c>
      <c r="Y3864" t="s">
        <v>54</v>
      </c>
    </row>
    <row r="3865" spans="1:25" hidden="1" x14ac:dyDescent="0.35">
      <c r="A3865">
        <v>2</v>
      </c>
      <c r="B3865" t="s">
        <v>25</v>
      </c>
      <c r="C3865">
        <v>1</v>
      </c>
      <c r="D3865" t="s">
        <v>26</v>
      </c>
      <c r="E3865" t="s">
        <v>2831</v>
      </c>
      <c r="F3865" t="s">
        <v>13</v>
      </c>
      <c r="G3865" t="s">
        <v>884</v>
      </c>
      <c r="H3865" s="1">
        <v>0.2</v>
      </c>
      <c r="I3865" s="2">
        <v>43330</v>
      </c>
      <c r="J3865" t="s">
        <v>2832</v>
      </c>
      <c r="K3865" t="s">
        <v>73</v>
      </c>
      <c r="L3865">
        <v>78539</v>
      </c>
      <c r="M3865">
        <v>106</v>
      </c>
      <c r="N3865" t="s">
        <v>2833</v>
      </c>
      <c r="O3865">
        <v>30</v>
      </c>
      <c r="P3865">
        <v>8</v>
      </c>
      <c r="Q3865" t="s">
        <v>75</v>
      </c>
      <c r="R3865" t="s">
        <v>8304</v>
      </c>
      <c r="S3865">
        <v>30.39</v>
      </c>
      <c r="T3865">
        <v>84</v>
      </c>
      <c r="U3865" t="s">
        <v>19</v>
      </c>
      <c r="V3865" s="2">
        <v>43332</v>
      </c>
      <c r="W3865" t="s">
        <v>130</v>
      </c>
      <c r="X3865" t="s">
        <v>77</v>
      </c>
      <c r="Y3865" t="s">
        <v>64</v>
      </c>
    </row>
    <row r="3866" spans="1:25" hidden="1" x14ac:dyDescent="0.35">
      <c r="A3866">
        <v>2</v>
      </c>
      <c r="B3866" t="s">
        <v>25</v>
      </c>
      <c r="C3866">
        <v>1</v>
      </c>
      <c r="D3866" t="s">
        <v>26</v>
      </c>
      <c r="E3866" t="s">
        <v>2831</v>
      </c>
      <c r="F3866" t="s">
        <v>13</v>
      </c>
      <c r="G3866" t="s">
        <v>884</v>
      </c>
      <c r="H3866" s="1">
        <v>0.8</v>
      </c>
      <c r="I3866" s="2">
        <v>43330</v>
      </c>
      <c r="J3866" t="s">
        <v>2832</v>
      </c>
      <c r="K3866" t="s">
        <v>73</v>
      </c>
      <c r="L3866">
        <v>78539</v>
      </c>
      <c r="M3866">
        <v>722</v>
      </c>
      <c r="N3866" t="s">
        <v>2837</v>
      </c>
      <c r="O3866">
        <v>-3</v>
      </c>
      <c r="P3866">
        <v>1</v>
      </c>
      <c r="Q3866" t="s">
        <v>75</v>
      </c>
      <c r="R3866" t="s">
        <v>8304</v>
      </c>
      <c r="S3866">
        <v>-3.41</v>
      </c>
      <c r="T3866">
        <v>2</v>
      </c>
      <c r="U3866" t="s">
        <v>19</v>
      </c>
      <c r="V3866" s="2">
        <v>43332</v>
      </c>
      <c r="W3866" t="s">
        <v>130</v>
      </c>
      <c r="X3866" t="s">
        <v>77</v>
      </c>
      <c r="Y3866" t="s">
        <v>54</v>
      </c>
    </row>
    <row r="3867" spans="1:25" hidden="1" x14ac:dyDescent="0.35">
      <c r="A3867">
        <v>2</v>
      </c>
      <c r="B3867" t="s">
        <v>43</v>
      </c>
      <c r="C3867">
        <v>3</v>
      </c>
      <c r="D3867" t="s">
        <v>26</v>
      </c>
      <c r="E3867" t="s">
        <v>3525</v>
      </c>
      <c r="F3867" t="s">
        <v>13</v>
      </c>
      <c r="G3867" t="s">
        <v>673</v>
      </c>
      <c r="H3867" s="1">
        <v>0.7</v>
      </c>
      <c r="I3867" s="2">
        <v>43449</v>
      </c>
      <c r="J3867" t="s">
        <v>3526</v>
      </c>
      <c r="K3867" t="s">
        <v>102</v>
      </c>
      <c r="L3867">
        <v>44221</v>
      </c>
      <c r="M3867">
        <v>272</v>
      </c>
      <c r="N3867" t="s">
        <v>2847</v>
      </c>
      <c r="O3867">
        <v>-1</v>
      </c>
      <c r="P3867">
        <v>3</v>
      </c>
      <c r="Q3867" t="s">
        <v>104</v>
      </c>
      <c r="R3867" t="s">
        <v>8304</v>
      </c>
      <c r="S3867">
        <v>-1.48</v>
      </c>
      <c r="T3867">
        <v>2</v>
      </c>
      <c r="U3867" t="s">
        <v>19</v>
      </c>
      <c r="V3867" s="2">
        <v>43451</v>
      </c>
      <c r="W3867" t="s">
        <v>20</v>
      </c>
      <c r="X3867" t="s">
        <v>309</v>
      </c>
      <c r="Y3867" t="s">
        <v>54</v>
      </c>
    </row>
    <row r="3868" spans="1:25" hidden="1" x14ac:dyDescent="0.35">
      <c r="A3868">
        <v>4</v>
      </c>
      <c r="B3868" t="s">
        <v>43</v>
      </c>
      <c r="C3868">
        <v>6</v>
      </c>
      <c r="D3868" t="s">
        <v>26</v>
      </c>
      <c r="E3868" t="s">
        <v>171</v>
      </c>
      <c r="F3868" t="s">
        <v>13</v>
      </c>
      <c r="G3868" t="s">
        <v>5440</v>
      </c>
      <c r="H3868" s="1">
        <v>0</v>
      </c>
      <c r="I3868" s="2">
        <v>43387</v>
      </c>
      <c r="J3868" t="s">
        <v>6326</v>
      </c>
      <c r="K3868" t="s">
        <v>102</v>
      </c>
      <c r="L3868">
        <v>10009</v>
      </c>
      <c r="M3868">
        <v>1700</v>
      </c>
      <c r="N3868" t="s">
        <v>858</v>
      </c>
      <c r="O3868">
        <v>55</v>
      </c>
      <c r="P3868">
        <v>2</v>
      </c>
      <c r="Q3868" t="s">
        <v>104</v>
      </c>
      <c r="R3868" t="s">
        <v>8304</v>
      </c>
      <c r="S3868">
        <v>54.86</v>
      </c>
      <c r="T3868">
        <v>112</v>
      </c>
      <c r="U3868" t="s">
        <v>33</v>
      </c>
      <c r="V3868" s="2">
        <v>43391</v>
      </c>
      <c r="W3868" t="s">
        <v>39</v>
      </c>
      <c r="X3868" t="s">
        <v>175</v>
      </c>
      <c r="Y3868" t="s">
        <v>64</v>
      </c>
    </row>
    <row r="3869" spans="1:25" hidden="1" x14ac:dyDescent="0.35">
      <c r="A3869">
        <v>4</v>
      </c>
      <c r="B3869" t="s">
        <v>43</v>
      </c>
      <c r="C3869">
        <v>6</v>
      </c>
      <c r="D3869" t="s">
        <v>50</v>
      </c>
      <c r="E3869" t="s">
        <v>171</v>
      </c>
      <c r="F3869" t="s">
        <v>13</v>
      </c>
      <c r="G3869" t="s">
        <v>5440</v>
      </c>
      <c r="H3869" s="1">
        <v>0</v>
      </c>
      <c r="I3869" s="2">
        <v>43387</v>
      </c>
      <c r="J3869" t="s">
        <v>6326</v>
      </c>
      <c r="K3869" t="s">
        <v>102</v>
      </c>
      <c r="L3869">
        <v>10009</v>
      </c>
      <c r="M3869">
        <v>1107</v>
      </c>
      <c r="N3869" t="s">
        <v>5166</v>
      </c>
      <c r="O3869">
        <v>273</v>
      </c>
      <c r="P3869">
        <v>7</v>
      </c>
      <c r="Q3869" t="s">
        <v>104</v>
      </c>
      <c r="R3869" t="s">
        <v>8304</v>
      </c>
      <c r="S3869">
        <v>272.98</v>
      </c>
      <c r="T3869">
        <v>1092</v>
      </c>
      <c r="U3869" t="s">
        <v>33</v>
      </c>
      <c r="V3869" s="2">
        <v>43391</v>
      </c>
      <c r="W3869" t="s">
        <v>39</v>
      </c>
      <c r="X3869" t="s">
        <v>175</v>
      </c>
      <c r="Y3869" t="s">
        <v>52</v>
      </c>
    </row>
    <row r="3870" spans="1:25" hidden="1" x14ac:dyDescent="0.35">
      <c r="A3870">
        <v>4</v>
      </c>
      <c r="B3870" t="s">
        <v>43</v>
      </c>
      <c r="C3870">
        <v>6</v>
      </c>
      <c r="D3870" t="s">
        <v>11</v>
      </c>
      <c r="E3870" t="s">
        <v>2305</v>
      </c>
      <c r="F3870" t="s">
        <v>13</v>
      </c>
      <c r="G3870" t="s">
        <v>212</v>
      </c>
      <c r="H3870" s="1">
        <v>0</v>
      </c>
      <c r="I3870" s="2">
        <v>43435</v>
      </c>
      <c r="J3870" t="s">
        <v>2306</v>
      </c>
      <c r="K3870" t="s">
        <v>102</v>
      </c>
      <c r="L3870">
        <v>20852</v>
      </c>
      <c r="M3870">
        <v>792</v>
      </c>
      <c r="N3870" t="s">
        <v>1993</v>
      </c>
      <c r="O3870">
        <v>52</v>
      </c>
      <c r="P3870">
        <v>2</v>
      </c>
      <c r="Q3870" t="s">
        <v>104</v>
      </c>
      <c r="R3870" t="s">
        <v>8304</v>
      </c>
      <c r="S3870">
        <v>51.75</v>
      </c>
      <c r="T3870">
        <v>173</v>
      </c>
      <c r="U3870" t="s">
        <v>19</v>
      </c>
      <c r="V3870" s="2">
        <v>43439</v>
      </c>
      <c r="W3870" t="s">
        <v>39</v>
      </c>
      <c r="X3870" t="s">
        <v>1549</v>
      </c>
      <c r="Y3870" t="s">
        <v>24</v>
      </c>
    </row>
    <row r="3871" spans="1:25" hidden="1" x14ac:dyDescent="0.35">
      <c r="A3871">
        <v>4</v>
      </c>
      <c r="B3871" t="s">
        <v>43</v>
      </c>
      <c r="C3871">
        <v>6</v>
      </c>
      <c r="D3871" t="s">
        <v>50</v>
      </c>
      <c r="E3871" t="s">
        <v>2305</v>
      </c>
      <c r="F3871" t="s">
        <v>13</v>
      </c>
      <c r="G3871" t="s">
        <v>212</v>
      </c>
      <c r="H3871" s="1">
        <v>0</v>
      </c>
      <c r="I3871" s="2">
        <v>43435</v>
      </c>
      <c r="J3871" t="s">
        <v>2306</v>
      </c>
      <c r="K3871" t="s">
        <v>102</v>
      </c>
      <c r="L3871">
        <v>20852</v>
      </c>
      <c r="M3871">
        <v>944</v>
      </c>
      <c r="N3871" t="s">
        <v>427</v>
      </c>
      <c r="O3871">
        <v>45</v>
      </c>
      <c r="P3871">
        <v>3</v>
      </c>
      <c r="Q3871" t="s">
        <v>104</v>
      </c>
      <c r="R3871" t="s">
        <v>8304</v>
      </c>
      <c r="S3871">
        <v>44.99</v>
      </c>
      <c r="T3871">
        <v>180</v>
      </c>
      <c r="U3871" t="s">
        <v>19</v>
      </c>
      <c r="V3871" s="2">
        <v>43439</v>
      </c>
      <c r="W3871" t="s">
        <v>39</v>
      </c>
      <c r="X3871" t="s">
        <v>1549</v>
      </c>
      <c r="Y3871" t="s">
        <v>52</v>
      </c>
    </row>
    <row r="3872" spans="1:25" x14ac:dyDescent="0.35">
      <c r="A3872">
        <v>6</v>
      </c>
      <c r="B3872" t="s">
        <v>10</v>
      </c>
      <c r="C3872">
        <v>6</v>
      </c>
      <c r="D3872" t="s">
        <v>11</v>
      </c>
      <c r="E3872" t="s">
        <v>27</v>
      </c>
      <c r="F3872" t="s">
        <v>13</v>
      </c>
      <c r="G3872" t="s">
        <v>2655</v>
      </c>
      <c r="H3872" s="1">
        <v>0</v>
      </c>
      <c r="I3872" s="2">
        <v>43123</v>
      </c>
      <c r="J3872" t="s">
        <v>2656</v>
      </c>
      <c r="K3872" t="s">
        <v>30</v>
      </c>
      <c r="L3872">
        <v>90036</v>
      </c>
      <c r="M3872">
        <v>491</v>
      </c>
      <c r="N3872" t="s">
        <v>1729</v>
      </c>
      <c r="O3872">
        <v>22</v>
      </c>
      <c r="P3872">
        <v>7</v>
      </c>
      <c r="Q3872" t="s">
        <v>32</v>
      </c>
      <c r="R3872" t="s">
        <v>8304</v>
      </c>
      <c r="S3872">
        <v>21.6</v>
      </c>
      <c r="T3872">
        <v>60</v>
      </c>
      <c r="U3872" t="s">
        <v>19</v>
      </c>
      <c r="V3872" s="2">
        <v>43129</v>
      </c>
      <c r="W3872" t="s">
        <v>39</v>
      </c>
      <c r="X3872" t="s">
        <v>34</v>
      </c>
      <c r="Y3872" t="s">
        <v>47</v>
      </c>
    </row>
    <row r="3873" spans="1:25" hidden="1" x14ac:dyDescent="0.35">
      <c r="A3873">
        <v>7</v>
      </c>
      <c r="B3873" t="s">
        <v>25</v>
      </c>
      <c r="C3873">
        <v>6</v>
      </c>
      <c r="D3873" t="s">
        <v>11</v>
      </c>
      <c r="E3873" t="s">
        <v>65</v>
      </c>
      <c r="F3873" t="s">
        <v>13</v>
      </c>
      <c r="G3873" t="s">
        <v>7156</v>
      </c>
      <c r="H3873" s="1">
        <v>0</v>
      </c>
      <c r="I3873" s="2">
        <v>43428</v>
      </c>
      <c r="J3873" t="s">
        <v>7157</v>
      </c>
      <c r="K3873" t="s">
        <v>30</v>
      </c>
      <c r="L3873">
        <v>98105</v>
      </c>
      <c r="M3873">
        <v>878</v>
      </c>
      <c r="N3873" t="s">
        <v>2302</v>
      </c>
      <c r="O3873">
        <v>34</v>
      </c>
      <c r="P3873">
        <v>3</v>
      </c>
      <c r="Q3873" t="s">
        <v>32</v>
      </c>
      <c r="R3873" t="s">
        <v>8304</v>
      </c>
      <c r="S3873">
        <v>33.729999999999997</v>
      </c>
      <c r="T3873">
        <v>82</v>
      </c>
      <c r="U3873" t="s">
        <v>76</v>
      </c>
      <c r="V3873" s="2">
        <v>43435</v>
      </c>
      <c r="W3873" t="s">
        <v>39</v>
      </c>
      <c r="X3873" t="s">
        <v>69</v>
      </c>
      <c r="Y3873" t="s">
        <v>47</v>
      </c>
    </row>
    <row r="3874" spans="1:25" hidden="1" x14ac:dyDescent="0.35">
      <c r="A3874">
        <v>4</v>
      </c>
      <c r="B3874" t="s">
        <v>43</v>
      </c>
      <c r="C3874">
        <v>6</v>
      </c>
      <c r="D3874" t="s">
        <v>50</v>
      </c>
      <c r="E3874" t="s">
        <v>2529</v>
      </c>
      <c r="F3874" t="s">
        <v>13</v>
      </c>
      <c r="G3874" t="s">
        <v>158</v>
      </c>
      <c r="H3874" s="1">
        <v>0.2</v>
      </c>
      <c r="I3874" s="2">
        <v>43442</v>
      </c>
      <c r="J3874" t="s">
        <v>5116</v>
      </c>
      <c r="K3874" t="s">
        <v>16</v>
      </c>
      <c r="L3874">
        <v>27834</v>
      </c>
      <c r="M3874">
        <v>441</v>
      </c>
      <c r="N3874" t="s">
        <v>1144</v>
      </c>
      <c r="O3874">
        <v>31</v>
      </c>
      <c r="P3874">
        <v>2</v>
      </c>
      <c r="Q3874" t="s">
        <v>18</v>
      </c>
      <c r="R3874" t="s">
        <v>8304</v>
      </c>
      <c r="S3874">
        <v>31.2</v>
      </c>
      <c r="T3874">
        <v>250</v>
      </c>
      <c r="U3874" t="s">
        <v>19</v>
      </c>
      <c r="V3874" s="2">
        <v>43446</v>
      </c>
      <c r="W3874" t="s">
        <v>39</v>
      </c>
      <c r="X3874" t="s">
        <v>63</v>
      </c>
      <c r="Y3874" t="s">
        <v>52</v>
      </c>
    </row>
    <row r="3875" spans="1:25" hidden="1" x14ac:dyDescent="0.35">
      <c r="A3875">
        <v>4</v>
      </c>
      <c r="B3875" t="s">
        <v>43</v>
      </c>
      <c r="C3875">
        <v>6</v>
      </c>
      <c r="D3875" t="s">
        <v>50</v>
      </c>
      <c r="E3875" t="s">
        <v>2529</v>
      </c>
      <c r="F3875" t="s">
        <v>13</v>
      </c>
      <c r="G3875" t="s">
        <v>158</v>
      </c>
      <c r="H3875" s="1">
        <v>0.2</v>
      </c>
      <c r="I3875" s="2">
        <v>43442</v>
      </c>
      <c r="J3875" t="s">
        <v>5116</v>
      </c>
      <c r="K3875" t="s">
        <v>16</v>
      </c>
      <c r="L3875">
        <v>27834</v>
      </c>
      <c r="M3875">
        <v>914</v>
      </c>
      <c r="N3875" t="s">
        <v>5118</v>
      </c>
      <c r="O3875">
        <v>-2</v>
      </c>
      <c r="P3875">
        <v>3</v>
      </c>
      <c r="Q3875" t="s">
        <v>18</v>
      </c>
      <c r="R3875" t="s">
        <v>8304</v>
      </c>
      <c r="S3875">
        <v>-2.48</v>
      </c>
      <c r="T3875">
        <v>17</v>
      </c>
      <c r="U3875" t="s">
        <v>19</v>
      </c>
      <c r="V3875" s="2">
        <v>43446</v>
      </c>
      <c r="W3875" t="s">
        <v>39</v>
      </c>
      <c r="X3875" t="s">
        <v>63</v>
      </c>
      <c r="Y3875" t="s">
        <v>113</v>
      </c>
    </row>
    <row r="3876" spans="1:25" hidden="1" x14ac:dyDescent="0.35">
      <c r="A3876">
        <v>4</v>
      </c>
      <c r="B3876" t="s">
        <v>43</v>
      </c>
      <c r="C3876">
        <v>6</v>
      </c>
      <c r="D3876" t="s">
        <v>50</v>
      </c>
      <c r="E3876" t="s">
        <v>2529</v>
      </c>
      <c r="F3876" t="s">
        <v>13</v>
      </c>
      <c r="G3876" t="s">
        <v>158</v>
      </c>
      <c r="H3876" s="1">
        <v>0.2</v>
      </c>
      <c r="I3876" s="2">
        <v>43442</v>
      </c>
      <c r="J3876" t="s">
        <v>5116</v>
      </c>
      <c r="K3876" t="s">
        <v>16</v>
      </c>
      <c r="L3876">
        <v>27834</v>
      </c>
      <c r="M3876">
        <v>1058</v>
      </c>
      <c r="N3876" t="s">
        <v>4814</v>
      </c>
      <c r="O3876">
        <v>18</v>
      </c>
      <c r="P3876">
        <v>3</v>
      </c>
      <c r="Q3876" t="s">
        <v>18</v>
      </c>
      <c r="R3876" t="s">
        <v>8304</v>
      </c>
      <c r="S3876">
        <v>17.88</v>
      </c>
      <c r="T3876">
        <v>68</v>
      </c>
      <c r="U3876" t="s">
        <v>19</v>
      </c>
      <c r="V3876" s="2">
        <v>43446</v>
      </c>
      <c r="W3876" t="s">
        <v>39</v>
      </c>
      <c r="X3876" t="s">
        <v>63</v>
      </c>
      <c r="Y3876" t="s">
        <v>113</v>
      </c>
    </row>
    <row r="3877" spans="1:25" hidden="1" x14ac:dyDescent="0.35">
      <c r="A3877">
        <v>7</v>
      </c>
      <c r="B3877" t="s">
        <v>25</v>
      </c>
      <c r="C3877">
        <v>6</v>
      </c>
      <c r="D3877" t="s">
        <v>26</v>
      </c>
      <c r="E3877" t="s">
        <v>209</v>
      </c>
      <c r="F3877" t="s">
        <v>13</v>
      </c>
      <c r="G3877" t="s">
        <v>541</v>
      </c>
      <c r="H3877" s="1">
        <v>0</v>
      </c>
      <c r="I3877" s="2">
        <v>43248</v>
      </c>
      <c r="J3877" t="s">
        <v>4326</v>
      </c>
      <c r="K3877" t="s">
        <v>16</v>
      </c>
      <c r="L3877">
        <v>39212</v>
      </c>
      <c r="M3877">
        <v>363</v>
      </c>
      <c r="N3877" t="s">
        <v>694</v>
      </c>
      <c r="O3877">
        <v>50</v>
      </c>
      <c r="P3877">
        <v>6</v>
      </c>
      <c r="Q3877" t="s">
        <v>18</v>
      </c>
      <c r="R3877" t="s">
        <v>8304</v>
      </c>
      <c r="S3877">
        <v>50.19</v>
      </c>
      <c r="T3877">
        <v>186</v>
      </c>
      <c r="U3877" t="s">
        <v>19</v>
      </c>
      <c r="V3877" s="2">
        <v>43255</v>
      </c>
      <c r="W3877" t="s">
        <v>39</v>
      </c>
      <c r="X3877" t="s">
        <v>887</v>
      </c>
      <c r="Y3877" t="s">
        <v>49</v>
      </c>
    </row>
    <row r="3878" spans="1:25" hidden="1" x14ac:dyDescent="0.35">
      <c r="A3878">
        <v>2</v>
      </c>
      <c r="B3878" t="s">
        <v>25</v>
      </c>
      <c r="C3878">
        <v>1</v>
      </c>
      <c r="D3878" t="s">
        <v>26</v>
      </c>
      <c r="E3878" t="s">
        <v>870</v>
      </c>
      <c r="F3878" t="s">
        <v>13</v>
      </c>
      <c r="G3878" t="s">
        <v>5820</v>
      </c>
      <c r="H3878" s="1">
        <v>0</v>
      </c>
      <c r="I3878" s="2">
        <v>43183</v>
      </c>
      <c r="J3878" t="s">
        <v>5821</v>
      </c>
      <c r="K3878" t="s">
        <v>73</v>
      </c>
      <c r="L3878">
        <v>47374</v>
      </c>
      <c r="M3878">
        <v>925</v>
      </c>
      <c r="N3878" t="s">
        <v>8246</v>
      </c>
      <c r="O3878">
        <v>10</v>
      </c>
      <c r="P3878">
        <v>1</v>
      </c>
      <c r="Q3878" t="s">
        <v>75</v>
      </c>
      <c r="R3878" t="s">
        <v>8304</v>
      </c>
      <c r="S3878">
        <v>10.34</v>
      </c>
      <c r="T3878">
        <v>22</v>
      </c>
      <c r="U3878" t="s">
        <v>33</v>
      </c>
      <c r="V3878" s="2">
        <v>43185</v>
      </c>
      <c r="W3878" t="s">
        <v>130</v>
      </c>
      <c r="X3878" t="s">
        <v>167</v>
      </c>
      <c r="Y3878" t="s">
        <v>64</v>
      </c>
    </row>
    <row r="3879" spans="1:25" hidden="1" x14ac:dyDescent="0.35">
      <c r="A3879">
        <v>4</v>
      </c>
      <c r="B3879" t="s">
        <v>43</v>
      </c>
      <c r="C3879">
        <v>6</v>
      </c>
      <c r="D3879" t="s">
        <v>26</v>
      </c>
      <c r="E3879" t="s">
        <v>65</v>
      </c>
      <c r="F3879" t="s">
        <v>13</v>
      </c>
      <c r="G3879" t="s">
        <v>414</v>
      </c>
      <c r="H3879" s="1">
        <v>0.2</v>
      </c>
      <c r="I3879" s="2">
        <v>43411</v>
      </c>
      <c r="J3879" t="s">
        <v>415</v>
      </c>
      <c r="K3879" t="s">
        <v>30</v>
      </c>
      <c r="L3879">
        <v>98115</v>
      </c>
      <c r="M3879">
        <v>1646</v>
      </c>
      <c r="N3879" t="s">
        <v>416</v>
      </c>
      <c r="O3879">
        <v>10</v>
      </c>
      <c r="P3879">
        <v>2</v>
      </c>
      <c r="Q3879" t="s">
        <v>32</v>
      </c>
      <c r="R3879" t="s">
        <v>8304</v>
      </c>
      <c r="S3879">
        <v>9.69</v>
      </c>
      <c r="T3879">
        <v>28</v>
      </c>
      <c r="U3879" t="s">
        <v>19</v>
      </c>
      <c r="V3879" s="2">
        <v>43415</v>
      </c>
      <c r="W3879" t="s">
        <v>39</v>
      </c>
      <c r="X3879" t="s">
        <v>69</v>
      </c>
      <c r="Y3879" t="s">
        <v>54</v>
      </c>
    </row>
    <row r="3880" spans="1:25" hidden="1" x14ac:dyDescent="0.35">
      <c r="A3880">
        <v>4</v>
      </c>
      <c r="B3880" t="s">
        <v>43</v>
      </c>
      <c r="C3880">
        <v>6</v>
      </c>
      <c r="D3880" t="s">
        <v>11</v>
      </c>
      <c r="E3880" t="s">
        <v>201</v>
      </c>
      <c r="F3880" t="s">
        <v>13</v>
      </c>
      <c r="G3880" t="s">
        <v>5551</v>
      </c>
      <c r="H3880" s="1">
        <v>0</v>
      </c>
      <c r="I3880" s="2">
        <v>43250</v>
      </c>
      <c r="J3880" t="s">
        <v>5680</v>
      </c>
      <c r="K3880" t="s">
        <v>16</v>
      </c>
      <c r="L3880">
        <v>22153</v>
      </c>
      <c r="M3880">
        <v>849</v>
      </c>
      <c r="N3880" t="s">
        <v>2452</v>
      </c>
      <c r="O3880">
        <v>387</v>
      </c>
      <c r="P3880">
        <v>10</v>
      </c>
      <c r="Q3880" t="s">
        <v>18</v>
      </c>
      <c r="R3880" t="s">
        <v>8304</v>
      </c>
      <c r="S3880">
        <v>386.83</v>
      </c>
      <c r="T3880">
        <v>2276</v>
      </c>
      <c r="U3880" t="s">
        <v>33</v>
      </c>
      <c r="V3880" s="2">
        <v>43254</v>
      </c>
      <c r="W3880" t="s">
        <v>39</v>
      </c>
      <c r="X3880" t="s">
        <v>205</v>
      </c>
      <c r="Y3880" t="s">
        <v>41</v>
      </c>
    </row>
    <row r="3881" spans="1:25" hidden="1" x14ac:dyDescent="0.35">
      <c r="A3881">
        <v>4</v>
      </c>
      <c r="B3881" t="s">
        <v>43</v>
      </c>
      <c r="C3881">
        <v>6</v>
      </c>
      <c r="D3881" t="s">
        <v>26</v>
      </c>
      <c r="E3881" t="s">
        <v>201</v>
      </c>
      <c r="F3881" t="s">
        <v>13</v>
      </c>
      <c r="G3881" t="s">
        <v>5551</v>
      </c>
      <c r="H3881" s="1">
        <v>0</v>
      </c>
      <c r="I3881" s="2">
        <v>43250</v>
      </c>
      <c r="J3881" t="s">
        <v>5680</v>
      </c>
      <c r="K3881" t="s">
        <v>16</v>
      </c>
      <c r="L3881">
        <v>22153</v>
      </c>
      <c r="M3881">
        <v>180</v>
      </c>
      <c r="N3881" t="s">
        <v>1129</v>
      </c>
      <c r="O3881">
        <v>30</v>
      </c>
      <c r="P3881">
        <v>6</v>
      </c>
      <c r="Q3881" t="s">
        <v>18</v>
      </c>
      <c r="R3881" t="s">
        <v>8304</v>
      </c>
      <c r="S3881">
        <v>29.81</v>
      </c>
      <c r="T3881">
        <v>62</v>
      </c>
      <c r="U3881" t="s">
        <v>33</v>
      </c>
      <c r="V3881" s="2">
        <v>43254</v>
      </c>
      <c r="W3881" t="s">
        <v>39</v>
      </c>
      <c r="X3881" t="s">
        <v>205</v>
      </c>
      <c r="Y3881" t="s">
        <v>35</v>
      </c>
    </row>
    <row r="3882" spans="1:25" hidden="1" x14ac:dyDescent="0.35">
      <c r="A3882">
        <v>4</v>
      </c>
      <c r="B3882" t="s">
        <v>43</v>
      </c>
      <c r="C3882">
        <v>6</v>
      </c>
      <c r="D3882" t="s">
        <v>50</v>
      </c>
      <c r="E3882" t="s">
        <v>201</v>
      </c>
      <c r="F3882" t="s">
        <v>13</v>
      </c>
      <c r="G3882" t="s">
        <v>5551</v>
      </c>
      <c r="H3882" s="1">
        <v>0</v>
      </c>
      <c r="I3882" s="2">
        <v>43250</v>
      </c>
      <c r="J3882" t="s">
        <v>5680</v>
      </c>
      <c r="K3882" t="s">
        <v>16</v>
      </c>
      <c r="L3882">
        <v>22153</v>
      </c>
      <c r="M3882">
        <v>1278</v>
      </c>
      <c r="N3882" t="s">
        <v>4749</v>
      </c>
      <c r="O3882">
        <v>653</v>
      </c>
      <c r="P3882">
        <v>6</v>
      </c>
      <c r="Q3882" t="s">
        <v>18</v>
      </c>
      <c r="R3882" t="s">
        <v>8304</v>
      </c>
      <c r="S3882">
        <v>653.29999999999995</v>
      </c>
      <c r="T3882">
        <v>1980</v>
      </c>
      <c r="U3882" t="s">
        <v>33</v>
      </c>
      <c r="V3882" s="2">
        <v>43254</v>
      </c>
      <c r="W3882" t="s">
        <v>39</v>
      </c>
      <c r="X3882" t="s">
        <v>205</v>
      </c>
      <c r="Y3882" t="s">
        <v>113</v>
      </c>
    </row>
    <row r="3883" spans="1:25" hidden="1" x14ac:dyDescent="0.35">
      <c r="A3883">
        <v>5</v>
      </c>
      <c r="B3883" t="s">
        <v>43</v>
      </c>
      <c r="C3883">
        <v>6</v>
      </c>
      <c r="D3883" t="s">
        <v>11</v>
      </c>
      <c r="E3883" t="s">
        <v>4353</v>
      </c>
      <c r="F3883" t="s">
        <v>13</v>
      </c>
      <c r="G3883" t="s">
        <v>701</v>
      </c>
      <c r="H3883" s="1">
        <v>0.2</v>
      </c>
      <c r="I3883" s="2">
        <v>43424</v>
      </c>
      <c r="J3883" t="s">
        <v>5686</v>
      </c>
      <c r="K3883" t="s">
        <v>16</v>
      </c>
      <c r="L3883">
        <v>32839</v>
      </c>
      <c r="M3883">
        <v>1228</v>
      </c>
      <c r="N3883" t="s">
        <v>8110</v>
      </c>
      <c r="O3883">
        <v>11</v>
      </c>
      <c r="P3883">
        <v>2</v>
      </c>
      <c r="Q3883" t="s">
        <v>18</v>
      </c>
      <c r="R3883" t="s">
        <v>8304</v>
      </c>
      <c r="S3883">
        <v>10.86</v>
      </c>
      <c r="T3883">
        <v>290</v>
      </c>
      <c r="U3883" t="s">
        <v>33</v>
      </c>
      <c r="V3883" s="2">
        <v>43429</v>
      </c>
      <c r="W3883" t="s">
        <v>39</v>
      </c>
      <c r="X3883" t="s">
        <v>40</v>
      </c>
      <c r="Y3883" t="s">
        <v>22</v>
      </c>
    </row>
    <row r="3884" spans="1:25" hidden="1" x14ac:dyDescent="0.35">
      <c r="A3884">
        <v>5</v>
      </c>
      <c r="B3884" t="s">
        <v>43</v>
      </c>
      <c r="C3884">
        <v>6</v>
      </c>
      <c r="D3884" t="s">
        <v>26</v>
      </c>
      <c r="E3884" t="s">
        <v>4353</v>
      </c>
      <c r="F3884" t="s">
        <v>13</v>
      </c>
      <c r="G3884" t="s">
        <v>701</v>
      </c>
      <c r="H3884" s="1">
        <v>0.2</v>
      </c>
      <c r="I3884" s="2">
        <v>43424</v>
      </c>
      <c r="J3884" t="s">
        <v>5686</v>
      </c>
      <c r="K3884" t="s">
        <v>16</v>
      </c>
      <c r="L3884">
        <v>32839</v>
      </c>
      <c r="M3884">
        <v>118</v>
      </c>
      <c r="N3884" t="s">
        <v>796</v>
      </c>
      <c r="O3884">
        <v>4</v>
      </c>
      <c r="P3884">
        <v>5</v>
      </c>
      <c r="Q3884" t="s">
        <v>18</v>
      </c>
      <c r="R3884" t="s">
        <v>8304</v>
      </c>
      <c r="S3884">
        <v>4.47</v>
      </c>
      <c r="T3884">
        <v>40</v>
      </c>
      <c r="U3884" t="s">
        <v>33</v>
      </c>
      <c r="V3884" s="2">
        <v>43429</v>
      </c>
      <c r="W3884" t="s">
        <v>39</v>
      </c>
      <c r="X3884" t="s">
        <v>40</v>
      </c>
      <c r="Y3884" t="s">
        <v>42</v>
      </c>
    </row>
    <row r="3885" spans="1:25" hidden="1" x14ac:dyDescent="0.35">
      <c r="A3885">
        <v>5</v>
      </c>
      <c r="B3885" t="s">
        <v>43</v>
      </c>
      <c r="C3885">
        <v>6</v>
      </c>
      <c r="D3885" t="s">
        <v>50</v>
      </c>
      <c r="E3885" t="s">
        <v>4353</v>
      </c>
      <c r="F3885" t="s">
        <v>13</v>
      </c>
      <c r="G3885" t="s">
        <v>701</v>
      </c>
      <c r="H3885" s="1">
        <v>0.2</v>
      </c>
      <c r="I3885" s="2">
        <v>43424</v>
      </c>
      <c r="J3885" t="s">
        <v>5686</v>
      </c>
      <c r="K3885" t="s">
        <v>16</v>
      </c>
      <c r="L3885">
        <v>32839</v>
      </c>
      <c r="M3885">
        <v>779</v>
      </c>
      <c r="N3885" t="s">
        <v>4893</v>
      </c>
      <c r="O3885">
        <v>24</v>
      </c>
      <c r="P3885">
        <v>4</v>
      </c>
      <c r="Q3885" t="s">
        <v>18</v>
      </c>
      <c r="R3885" t="s">
        <v>8304</v>
      </c>
      <c r="S3885">
        <v>24.48</v>
      </c>
      <c r="T3885">
        <v>245</v>
      </c>
      <c r="U3885" t="s">
        <v>33</v>
      </c>
      <c r="V3885" s="2">
        <v>43429</v>
      </c>
      <c r="W3885" t="s">
        <v>39</v>
      </c>
      <c r="X3885" t="s">
        <v>40</v>
      </c>
      <c r="Y3885" t="s">
        <v>52</v>
      </c>
    </row>
    <row r="3886" spans="1:25" hidden="1" x14ac:dyDescent="0.35">
      <c r="A3886">
        <v>4</v>
      </c>
      <c r="B3886" t="s">
        <v>43</v>
      </c>
      <c r="C3886">
        <v>6</v>
      </c>
      <c r="D3886" t="s">
        <v>26</v>
      </c>
      <c r="E3886" t="s">
        <v>1296</v>
      </c>
      <c r="F3886" t="s">
        <v>13</v>
      </c>
      <c r="G3886" t="s">
        <v>1526</v>
      </c>
      <c r="H3886" s="1">
        <v>0.2</v>
      </c>
      <c r="I3886" s="2">
        <v>43368</v>
      </c>
      <c r="J3886" t="s">
        <v>4146</v>
      </c>
      <c r="K3886" t="s">
        <v>102</v>
      </c>
      <c r="L3886">
        <v>44105</v>
      </c>
      <c r="M3886">
        <v>863</v>
      </c>
      <c r="N3886" t="s">
        <v>3187</v>
      </c>
      <c r="O3886">
        <v>18</v>
      </c>
      <c r="P3886">
        <v>1</v>
      </c>
      <c r="Q3886" t="s">
        <v>104</v>
      </c>
      <c r="R3886" t="s">
        <v>8304</v>
      </c>
      <c r="S3886">
        <v>17.89</v>
      </c>
      <c r="T3886">
        <v>286</v>
      </c>
      <c r="U3886" t="s">
        <v>19</v>
      </c>
      <c r="V3886" s="2">
        <v>43372</v>
      </c>
      <c r="W3886" t="s">
        <v>39</v>
      </c>
      <c r="X3886" t="s">
        <v>309</v>
      </c>
      <c r="Y3886" t="s">
        <v>56</v>
      </c>
    </row>
    <row r="3887" spans="1:25" hidden="1" x14ac:dyDescent="0.35">
      <c r="A3887">
        <v>4</v>
      </c>
      <c r="B3887" t="s">
        <v>43</v>
      </c>
      <c r="C3887">
        <v>6</v>
      </c>
      <c r="D3887" t="s">
        <v>26</v>
      </c>
      <c r="E3887" t="s">
        <v>1296</v>
      </c>
      <c r="F3887" t="s">
        <v>13</v>
      </c>
      <c r="G3887" t="s">
        <v>1526</v>
      </c>
      <c r="H3887" s="1">
        <v>0.2</v>
      </c>
      <c r="I3887" s="2">
        <v>43368</v>
      </c>
      <c r="J3887" t="s">
        <v>4146</v>
      </c>
      <c r="K3887" t="s">
        <v>102</v>
      </c>
      <c r="L3887">
        <v>44105</v>
      </c>
      <c r="M3887">
        <v>575</v>
      </c>
      <c r="N3887" t="s">
        <v>1071</v>
      </c>
      <c r="O3887">
        <v>-5</v>
      </c>
      <c r="P3887">
        <v>2</v>
      </c>
      <c r="Q3887" t="s">
        <v>104</v>
      </c>
      <c r="R3887" t="s">
        <v>8304</v>
      </c>
      <c r="S3887">
        <v>-4.84</v>
      </c>
      <c r="T3887">
        <v>24</v>
      </c>
      <c r="U3887" t="s">
        <v>19</v>
      </c>
      <c r="V3887" s="2">
        <v>43372</v>
      </c>
      <c r="W3887" t="s">
        <v>39</v>
      </c>
      <c r="X3887" t="s">
        <v>309</v>
      </c>
      <c r="Y3887" t="s">
        <v>42</v>
      </c>
    </row>
    <row r="3888" spans="1:25" hidden="1" x14ac:dyDescent="0.35">
      <c r="A3888">
        <v>4</v>
      </c>
      <c r="B3888" t="s">
        <v>43</v>
      </c>
      <c r="C3888">
        <v>6</v>
      </c>
      <c r="D3888" t="s">
        <v>26</v>
      </c>
      <c r="E3888" t="s">
        <v>1296</v>
      </c>
      <c r="F3888" t="s">
        <v>13</v>
      </c>
      <c r="G3888" t="s">
        <v>1526</v>
      </c>
      <c r="H3888" s="1">
        <v>0.2</v>
      </c>
      <c r="I3888" s="2">
        <v>43368</v>
      </c>
      <c r="J3888" t="s">
        <v>4146</v>
      </c>
      <c r="K3888" t="s">
        <v>102</v>
      </c>
      <c r="L3888">
        <v>44105</v>
      </c>
      <c r="M3888">
        <v>1377</v>
      </c>
      <c r="N3888" t="s">
        <v>2946</v>
      </c>
      <c r="O3888">
        <v>-83</v>
      </c>
      <c r="P3888">
        <v>3</v>
      </c>
      <c r="Q3888" t="s">
        <v>104</v>
      </c>
      <c r="R3888" t="s">
        <v>8304</v>
      </c>
      <c r="S3888">
        <v>-82.88</v>
      </c>
      <c r="T3888">
        <v>332</v>
      </c>
      <c r="U3888" t="s">
        <v>19</v>
      </c>
      <c r="V3888" s="2">
        <v>43372</v>
      </c>
      <c r="W3888" t="s">
        <v>39</v>
      </c>
      <c r="X3888" t="s">
        <v>309</v>
      </c>
      <c r="Y3888" t="s">
        <v>42</v>
      </c>
    </row>
    <row r="3889" spans="1:25" hidden="1" x14ac:dyDescent="0.35">
      <c r="A3889">
        <v>4</v>
      </c>
      <c r="B3889" t="s">
        <v>43</v>
      </c>
      <c r="C3889">
        <v>6</v>
      </c>
      <c r="D3889" t="s">
        <v>26</v>
      </c>
      <c r="E3889" t="s">
        <v>397</v>
      </c>
      <c r="F3889" t="s">
        <v>13</v>
      </c>
      <c r="G3889" t="s">
        <v>398</v>
      </c>
      <c r="H3889" s="1">
        <v>0</v>
      </c>
      <c r="I3889" s="2">
        <v>43424</v>
      </c>
      <c r="J3889" t="s">
        <v>399</v>
      </c>
      <c r="K3889" t="s">
        <v>73</v>
      </c>
      <c r="L3889">
        <v>73034</v>
      </c>
      <c r="M3889">
        <v>230</v>
      </c>
      <c r="N3889" t="s">
        <v>400</v>
      </c>
      <c r="O3889">
        <v>7</v>
      </c>
      <c r="P3889">
        <v>2</v>
      </c>
      <c r="Q3889" t="s">
        <v>75</v>
      </c>
      <c r="R3889" t="s">
        <v>8304</v>
      </c>
      <c r="S3889">
        <v>6.87</v>
      </c>
      <c r="T3889">
        <v>15</v>
      </c>
      <c r="U3889" t="s">
        <v>19</v>
      </c>
      <c r="V3889" s="2">
        <v>43428</v>
      </c>
      <c r="W3889" t="s">
        <v>39</v>
      </c>
      <c r="X3889" t="s">
        <v>401</v>
      </c>
      <c r="Y3889" t="s">
        <v>35</v>
      </c>
    </row>
    <row r="3890" spans="1:25" hidden="1" x14ac:dyDescent="0.35">
      <c r="A3890">
        <v>4</v>
      </c>
      <c r="B3890" t="s">
        <v>43</v>
      </c>
      <c r="C3890">
        <v>6</v>
      </c>
      <c r="D3890" t="s">
        <v>50</v>
      </c>
      <c r="E3890" t="s">
        <v>397</v>
      </c>
      <c r="F3890" t="s">
        <v>13</v>
      </c>
      <c r="G3890" t="s">
        <v>398</v>
      </c>
      <c r="H3890" s="1">
        <v>0</v>
      </c>
      <c r="I3890" s="2">
        <v>43424</v>
      </c>
      <c r="J3890" t="s">
        <v>399</v>
      </c>
      <c r="K3890" t="s">
        <v>73</v>
      </c>
      <c r="L3890">
        <v>73034</v>
      </c>
      <c r="M3890">
        <v>175</v>
      </c>
      <c r="N3890" t="s">
        <v>402</v>
      </c>
      <c r="O3890">
        <v>236</v>
      </c>
      <c r="P3890">
        <v>7</v>
      </c>
      <c r="Q3890" t="s">
        <v>75</v>
      </c>
      <c r="R3890" t="s">
        <v>8304</v>
      </c>
      <c r="S3890">
        <v>236.23</v>
      </c>
      <c r="T3890">
        <v>945</v>
      </c>
      <c r="U3890" t="s">
        <v>19</v>
      </c>
      <c r="V3890" s="2">
        <v>43428</v>
      </c>
      <c r="W3890" t="s">
        <v>39</v>
      </c>
      <c r="X3890" t="s">
        <v>401</v>
      </c>
      <c r="Y3890" t="s">
        <v>52</v>
      </c>
    </row>
    <row r="3891" spans="1:25" hidden="1" x14ac:dyDescent="0.35">
      <c r="A3891">
        <v>5</v>
      </c>
      <c r="B3891" t="s">
        <v>43</v>
      </c>
      <c r="C3891">
        <v>6</v>
      </c>
      <c r="D3891" t="s">
        <v>26</v>
      </c>
      <c r="E3891" t="s">
        <v>498</v>
      </c>
      <c r="F3891" t="s">
        <v>13</v>
      </c>
      <c r="G3891" t="s">
        <v>797</v>
      </c>
      <c r="H3891" s="1">
        <v>0.2</v>
      </c>
      <c r="I3891" s="2">
        <v>43241</v>
      </c>
      <c r="J3891" t="s">
        <v>6284</v>
      </c>
      <c r="K3891" t="s">
        <v>73</v>
      </c>
      <c r="L3891">
        <v>75081</v>
      </c>
      <c r="M3891">
        <v>1475</v>
      </c>
      <c r="N3891" t="s">
        <v>2900</v>
      </c>
      <c r="O3891">
        <v>31</v>
      </c>
      <c r="P3891">
        <v>9</v>
      </c>
      <c r="Q3891" t="s">
        <v>75</v>
      </c>
      <c r="R3891" t="s">
        <v>8304</v>
      </c>
      <c r="S3891">
        <v>31</v>
      </c>
      <c r="T3891">
        <v>83</v>
      </c>
      <c r="U3891" t="s">
        <v>33</v>
      </c>
      <c r="V3891" s="2">
        <v>43246</v>
      </c>
      <c r="W3891" t="s">
        <v>39</v>
      </c>
      <c r="X3891" t="s">
        <v>77</v>
      </c>
      <c r="Y3891" t="s">
        <v>64</v>
      </c>
    </row>
    <row r="3892" spans="1:25" hidden="1" x14ac:dyDescent="0.35">
      <c r="A3892">
        <v>5</v>
      </c>
      <c r="B3892" t="s">
        <v>43</v>
      </c>
      <c r="C3892">
        <v>6</v>
      </c>
      <c r="D3892" t="s">
        <v>26</v>
      </c>
      <c r="E3892" t="s">
        <v>498</v>
      </c>
      <c r="F3892" t="s">
        <v>13</v>
      </c>
      <c r="G3892" t="s">
        <v>797</v>
      </c>
      <c r="H3892" s="1">
        <v>0.8</v>
      </c>
      <c r="I3892" s="2">
        <v>43241</v>
      </c>
      <c r="J3892" t="s">
        <v>6284</v>
      </c>
      <c r="K3892" t="s">
        <v>73</v>
      </c>
      <c r="L3892">
        <v>75081</v>
      </c>
      <c r="M3892">
        <v>1312</v>
      </c>
      <c r="N3892" t="s">
        <v>8157</v>
      </c>
      <c r="O3892">
        <v>-3</v>
      </c>
      <c r="P3892">
        <v>2</v>
      </c>
      <c r="Q3892" t="s">
        <v>75</v>
      </c>
      <c r="R3892" t="s">
        <v>8304</v>
      </c>
      <c r="S3892">
        <v>-3.24</v>
      </c>
      <c r="T3892">
        <v>2</v>
      </c>
      <c r="U3892" t="s">
        <v>33</v>
      </c>
      <c r="V3892" s="2">
        <v>43246</v>
      </c>
      <c r="W3892" t="s">
        <v>39</v>
      </c>
      <c r="X3892" t="s">
        <v>77</v>
      </c>
      <c r="Y3892" t="s">
        <v>54</v>
      </c>
    </row>
    <row r="3893" spans="1:25" hidden="1" x14ac:dyDescent="0.35">
      <c r="A3893">
        <v>4</v>
      </c>
      <c r="B3893" t="s">
        <v>43</v>
      </c>
      <c r="C3893">
        <v>6</v>
      </c>
      <c r="D3893" t="s">
        <v>11</v>
      </c>
      <c r="E3893" t="s">
        <v>237</v>
      </c>
      <c r="F3893" t="s">
        <v>13</v>
      </c>
      <c r="G3893" t="s">
        <v>5397</v>
      </c>
      <c r="H3893" s="1">
        <v>0</v>
      </c>
      <c r="I3893" s="2">
        <v>43303</v>
      </c>
      <c r="J3893" t="s">
        <v>7969</v>
      </c>
      <c r="K3893" t="s">
        <v>102</v>
      </c>
      <c r="L3893">
        <v>21044</v>
      </c>
      <c r="M3893">
        <v>591</v>
      </c>
      <c r="N3893" t="s">
        <v>1662</v>
      </c>
      <c r="O3893">
        <v>9</v>
      </c>
      <c r="P3893">
        <v>3</v>
      </c>
      <c r="Q3893" t="s">
        <v>104</v>
      </c>
      <c r="R3893" t="s">
        <v>92</v>
      </c>
      <c r="S3893">
        <v>9.32</v>
      </c>
      <c r="T3893">
        <v>27</v>
      </c>
      <c r="U3893" t="s">
        <v>33</v>
      </c>
      <c r="V3893" s="2">
        <v>43307</v>
      </c>
      <c r="W3893" t="s">
        <v>39</v>
      </c>
      <c r="X3893" t="s">
        <v>1549</v>
      </c>
      <c r="Y3893" t="s">
        <v>47</v>
      </c>
    </row>
    <row r="3894" spans="1:25" hidden="1" x14ac:dyDescent="0.35">
      <c r="A3894">
        <v>4</v>
      </c>
      <c r="B3894" t="s">
        <v>43</v>
      </c>
      <c r="C3894">
        <v>6</v>
      </c>
      <c r="D3894" t="s">
        <v>26</v>
      </c>
      <c r="E3894" t="s">
        <v>237</v>
      </c>
      <c r="F3894" t="s">
        <v>13</v>
      </c>
      <c r="G3894" t="s">
        <v>5397</v>
      </c>
      <c r="H3894" s="1">
        <v>0</v>
      </c>
      <c r="I3894" s="2">
        <v>43303</v>
      </c>
      <c r="J3894" t="s">
        <v>7969</v>
      </c>
      <c r="K3894" t="s">
        <v>102</v>
      </c>
      <c r="L3894">
        <v>21044</v>
      </c>
      <c r="M3894">
        <v>298</v>
      </c>
      <c r="N3894" t="s">
        <v>1271</v>
      </c>
      <c r="O3894">
        <v>11</v>
      </c>
      <c r="P3894">
        <v>2</v>
      </c>
      <c r="Q3894" t="s">
        <v>104</v>
      </c>
      <c r="R3894" t="s">
        <v>92</v>
      </c>
      <c r="S3894">
        <v>10.55</v>
      </c>
      <c r="T3894">
        <v>38</v>
      </c>
      <c r="U3894" t="s">
        <v>33</v>
      </c>
      <c r="V3894" s="2">
        <v>43307</v>
      </c>
      <c r="W3894" t="s">
        <v>39</v>
      </c>
      <c r="X3894" t="s">
        <v>1549</v>
      </c>
      <c r="Y3894" t="s">
        <v>56</v>
      </c>
    </row>
    <row r="3895" spans="1:25" hidden="1" x14ac:dyDescent="0.35">
      <c r="A3895">
        <v>4</v>
      </c>
      <c r="B3895" t="s">
        <v>43</v>
      </c>
      <c r="C3895">
        <v>6</v>
      </c>
      <c r="D3895" t="s">
        <v>26</v>
      </c>
      <c r="E3895" t="s">
        <v>237</v>
      </c>
      <c r="F3895" t="s">
        <v>13</v>
      </c>
      <c r="G3895" t="s">
        <v>5397</v>
      </c>
      <c r="H3895" s="1">
        <v>0</v>
      </c>
      <c r="I3895" s="2">
        <v>43303</v>
      </c>
      <c r="J3895" t="s">
        <v>7969</v>
      </c>
      <c r="K3895" t="s">
        <v>102</v>
      </c>
      <c r="L3895">
        <v>21044</v>
      </c>
      <c r="M3895">
        <v>1639</v>
      </c>
      <c r="N3895" t="s">
        <v>3140</v>
      </c>
      <c r="O3895">
        <v>3</v>
      </c>
      <c r="P3895">
        <v>3</v>
      </c>
      <c r="Q3895" t="s">
        <v>104</v>
      </c>
      <c r="R3895" t="s">
        <v>92</v>
      </c>
      <c r="S3895">
        <v>2.59</v>
      </c>
      <c r="T3895">
        <v>5</v>
      </c>
      <c r="U3895" t="s">
        <v>33</v>
      </c>
      <c r="V3895" s="2">
        <v>43307</v>
      </c>
      <c r="W3895" t="s">
        <v>39</v>
      </c>
      <c r="X3895" t="s">
        <v>1549</v>
      </c>
      <c r="Y3895" t="s">
        <v>54</v>
      </c>
    </row>
    <row r="3896" spans="1:25" hidden="1" x14ac:dyDescent="0.35">
      <c r="A3896">
        <v>4</v>
      </c>
      <c r="B3896" t="s">
        <v>43</v>
      </c>
      <c r="C3896">
        <v>6</v>
      </c>
      <c r="D3896" t="s">
        <v>26</v>
      </c>
      <c r="E3896" t="s">
        <v>237</v>
      </c>
      <c r="F3896" t="s">
        <v>13</v>
      </c>
      <c r="G3896" t="s">
        <v>5397</v>
      </c>
      <c r="H3896" s="1">
        <v>0</v>
      </c>
      <c r="I3896" s="2">
        <v>43303</v>
      </c>
      <c r="J3896" t="s">
        <v>7969</v>
      </c>
      <c r="K3896" t="s">
        <v>102</v>
      </c>
      <c r="L3896">
        <v>21044</v>
      </c>
      <c r="M3896">
        <v>1820</v>
      </c>
      <c r="N3896" t="s">
        <v>634</v>
      </c>
      <c r="O3896">
        <v>25</v>
      </c>
      <c r="P3896">
        <v>8</v>
      </c>
      <c r="Q3896" t="s">
        <v>104</v>
      </c>
      <c r="R3896" t="s">
        <v>92</v>
      </c>
      <c r="S3896">
        <v>24.88</v>
      </c>
      <c r="T3896">
        <v>52</v>
      </c>
      <c r="U3896" t="s">
        <v>33</v>
      </c>
      <c r="V3896" s="2">
        <v>43307</v>
      </c>
      <c r="W3896" t="s">
        <v>39</v>
      </c>
      <c r="X3896" t="s">
        <v>1549</v>
      </c>
      <c r="Y3896" t="s">
        <v>64</v>
      </c>
    </row>
    <row r="3897" spans="1:25" hidden="1" x14ac:dyDescent="0.35">
      <c r="A3897">
        <v>5</v>
      </c>
      <c r="B3897" t="s">
        <v>43</v>
      </c>
      <c r="C3897">
        <v>6</v>
      </c>
      <c r="D3897" t="s">
        <v>26</v>
      </c>
      <c r="E3897" t="s">
        <v>99</v>
      </c>
      <c r="F3897" t="s">
        <v>13</v>
      </c>
      <c r="G3897" t="s">
        <v>1195</v>
      </c>
      <c r="H3897" s="1">
        <v>0.2</v>
      </c>
      <c r="I3897" s="2">
        <v>43197</v>
      </c>
      <c r="J3897" t="s">
        <v>4188</v>
      </c>
      <c r="K3897" t="s">
        <v>102</v>
      </c>
      <c r="L3897">
        <v>19120</v>
      </c>
      <c r="M3897">
        <v>290</v>
      </c>
      <c r="N3897" t="s">
        <v>3076</v>
      </c>
      <c r="O3897">
        <v>3</v>
      </c>
      <c r="P3897">
        <v>3</v>
      </c>
      <c r="Q3897" t="s">
        <v>104</v>
      </c>
      <c r="R3897" t="s">
        <v>8304</v>
      </c>
      <c r="S3897">
        <v>2.5099999999999998</v>
      </c>
      <c r="T3897">
        <v>34</v>
      </c>
      <c r="U3897" t="s">
        <v>19</v>
      </c>
      <c r="V3897" s="2">
        <v>43202</v>
      </c>
      <c r="W3897" t="s">
        <v>39</v>
      </c>
      <c r="X3897" t="s">
        <v>105</v>
      </c>
      <c r="Y3897" t="s">
        <v>56</v>
      </c>
    </row>
    <row r="3898" spans="1:25" hidden="1" x14ac:dyDescent="0.35">
      <c r="A3898">
        <v>5</v>
      </c>
      <c r="B3898" t="s">
        <v>43</v>
      </c>
      <c r="C3898">
        <v>6</v>
      </c>
      <c r="D3898" t="s">
        <v>26</v>
      </c>
      <c r="E3898" t="s">
        <v>99</v>
      </c>
      <c r="F3898" t="s">
        <v>13</v>
      </c>
      <c r="G3898" t="s">
        <v>1195</v>
      </c>
      <c r="H3898" s="1">
        <v>0.2</v>
      </c>
      <c r="I3898" s="2">
        <v>43197</v>
      </c>
      <c r="J3898" t="s">
        <v>4188</v>
      </c>
      <c r="K3898" t="s">
        <v>102</v>
      </c>
      <c r="L3898">
        <v>19120</v>
      </c>
      <c r="M3898">
        <v>580</v>
      </c>
      <c r="N3898" t="s">
        <v>4204</v>
      </c>
      <c r="O3898">
        <v>4</v>
      </c>
      <c r="P3898">
        <v>3</v>
      </c>
      <c r="Q3898" t="s">
        <v>104</v>
      </c>
      <c r="R3898" t="s">
        <v>8304</v>
      </c>
      <c r="S3898">
        <v>3.67</v>
      </c>
      <c r="T3898">
        <v>37</v>
      </c>
      <c r="U3898" t="s">
        <v>19</v>
      </c>
      <c r="V3898" s="2">
        <v>43202</v>
      </c>
      <c r="W3898" t="s">
        <v>39</v>
      </c>
      <c r="X3898" t="s">
        <v>105</v>
      </c>
      <c r="Y3898" t="s">
        <v>42</v>
      </c>
    </row>
    <row r="3899" spans="1:25" hidden="1" x14ac:dyDescent="0.35">
      <c r="A3899">
        <v>4</v>
      </c>
      <c r="B3899" t="s">
        <v>25</v>
      </c>
      <c r="C3899">
        <v>3</v>
      </c>
      <c r="D3899" t="s">
        <v>26</v>
      </c>
      <c r="E3899" t="s">
        <v>818</v>
      </c>
      <c r="F3899" t="s">
        <v>13</v>
      </c>
      <c r="G3899" t="s">
        <v>5617</v>
      </c>
      <c r="H3899" s="1">
        <v>0</v>
      </c>
      <c r="I3899" s="2">
        <v>43425</v>
      </c>
      <c r="J3899" t="s">
        <v>6022</v>
      </c>
      <c r="K3899" t="s">
        <v>73</v>
      </c>
      <c r="L3899">
        <v>50315</v>
      </c>
      <c r="M3899">
        <v>1786</v>
      </c>
      <c r="N3899" t="s">
        <v>872</v>
      </c>
      <c r="O3899">
        <v>20</v>
      </c>
      <c r="P3899">
        <v>7</v>
      </c>
      <c r="Q3899" t="s">
        <v>75</v>
      </c>
      <c r="R3899" t="s">
        <v>8304</v>
      </c>
      <c r="S3899">
        <v>19.829999999999998</v>
      </c>
      <c r="T3899">
        <v>40</v>
      </c>
      <c r="U3899" t="s">
        <v>33</v>
      </c>
      <c r="V3899" s="2">
        <v>43429</v>
      </c>
      <c r="W3899" t="s">
        <v>20</v>
      </c>
      <c r="X3899" t="s">
        <v>304</v>
      </c>
      <c r="Y3899" t="s">
        <v>64</v>
      </c>
    </row>
    <row r="3900" spans="1:25" hidden="1" x14ac:dyDescent="0.35">
      <c r="A3900">
        <v>4</v>
      </c>
      <c r="B3900" t="s">
        <v>25</v>
      </c>
      <c r="C3900">
        <v>3</v>
      </c>
      <c r="D3900" t="s">
        <v>50</v>
      </c>
      <c r="E3900" t="s">
        <v>818</v>
      </c>
      <c r="F3900" t="s">
        <v>13</v>
      </c>
      <c r="G3900" t="s">
        <v>5617</v>
      </c>
      <c r="H3900" s="1">
        <v>0</v>
      </c>
      <c r="I3900" s="2">
        <v>43425</v>
      </c>
      <c r="J3900" t="s">
        <v>6022</v>
      </c>
      <c r="K3900" t="s">
        <v>73</v>
      </c>
      <c r="L3900">
        <v>50315</v>
      </c>
      <c r="M3900">
        <v>1022</v>
      </c>
      <c r="N3900" t="s">
        <v>581</v>
      </c>
      <c r="O3900">
        <v>109</v>
      </c>
      <c r="P3900">
        <v>3</v>
      </c>
      <c r="Q3900" t="s">
        <v>75</v>
      </c>
      <c r="R3900" t="s">
        <v>8304</v>
      </c>
      <c r="S3900">
        <v>109.33</v>
      </c>
      <c r="T3900">
        <v>405</v>
      </c>
      <c r="U3900" t="s">
        <v>33</v>
      </c>
      <c r="V3900" s="2">
        <v>43429</v>
      </c>
      <c r="W3900" t="s">
        <v>20</v>
      </c>
      <c r="X3900" t="s">
        <v>304</v>
      </c>
      <c r="Y3900" t="s">
        <v>52</v>
      </c>
    </row>
    <row r="3901" spans="1:25" hidden="1" x14ac:dyDescent="0.35">
      <c r="A3901">
        <v>4</v>
      </c>
      <c r="B3901" t="s">
        <v>43</v>
      </c>
      <c r="C3901">
        <v>6</v>
      </c>
      <c r="D3901" t="s">
        <v>50</v>
      </c>
      <c r="E3901" t="s">
        <v>375</v>
      </c>
      <c r="F3901" t="s">
        <v>13</v>
      </c>
      <c r="G3901" t="s">
        <v>376</v>
      </c>
      <c r="H3901" s="1">
        <v>0</v>
      </c>
      <c r="I3901" s="2">
        <v>43439</v>
      </c>
      <c r="J3901" t="s">
        <v>377</v>
      </c>
      <c r="K3901" t="s">
        <v>73</v>
      </c>
      <c r="L3901">
        <v>53132</v>
      </c>
      <c r="M3901">
        <v>1276</v>
      </c>
      <c r="N3901" t="s">
        <v>378</v>
      </c>
      <c r="O3901">
        <v>104</v>
      </c>
      <c r="P3901">
        <v>11</v>
      </c>
      <c r="Q3901" t="s">
        <v>75</v>
      </c>
      <c r="R3901" t="s">
        <v>8304</v>
      </c>
      <c r="S3901">
        <v>103.8</v>
      </c>
      <c r="T3901">
        <v>384</v>
      </c>
      <c r="U3901" t="s">
        <v>33</v>
      </c>
      <c r="V3901" s="2">
        <v>43443</v>
      </c>
      <c r="W3901" t="s">
        <v>39</v>
      </c>
      <c r="X3901" t="s">
        <v>82</v>
      </c>
      <c r="Y3901" t="s">
        <v>52</v>
      </c>
    </row>
    <row r="3902" spans="1:25" hidden="1" x14ac:dyDescent="0.35">
      <c r="A3902">
        <v>4</v>
      </c>
      <c r="B3902" t="s">
        <v>43</v>
      </c>
      <c r="C3902">
        <v>6</v>
      </c>
      <c r="D3902" t="s">
        <v>50</v>
      </c>
      <c r="E3902" t="s">
        <v>375</v>
      </c>
      <c r="F3902" t="s">
        <v>13</v>
      </c>
      <c r="G3902" t="s">
        <v>376</v>
      </c>
      <c r="H3902" s="1">
        <v>0</v>
      </c>
      <c r="I3902" s="2">
        <v>43439</v>
      </c>
      <c r="J3902" t="s">
        <v>377</v>
      </c>
      <c r="K3902" t="s">
        <v>73</v>
      </c>
      <c r="L3902">
        <v>53132</v>
      </c>
      <c r="M3902">
        <v>138</v>
      </c>
      <c r="N3902" t="s">
        <v>379</v>
      </c>
      <c r="O3902">
        <v>6</v>
      </c>
      <c r="P3902">
        <v>3</v>
      </c>
      <c r="Q3902" t="s">
        <v>75</v>
      </c>
      <c r="R3902" t="s">
        <v>8304</v>
      </c>
      <c r="S3902">
        <v>6</v>
      </c>
      <c r="T3902">
        <v>150</v>
      </c>
      <c r="U3902" t="s">
        <v>33</v>
      </c>
      <c r="V3902" s="2">
        <v>43443</v>
      </c>
      <c r="W3902" t="s">
        <v>39</v>
      </c>
      <c r="X3902" t="s">
        <v>82</v>
      </c>
      <c r="Y3902" t="s">
        <v>52</v>
      </c>
    </row>
    <row r="3903" spans="1:25" hidden="1" x14ac:dyDescent="0.35">
      <c r="A3903">
        <v>4</v>
      </c>
      <c r="B3903" t="s">
        <v>43</v>
      </c>
      <c r="C3903">
        <v>6</v>
      </c>
      <c r="D3903" t="s">
        <v>11</v>
      </c>
      <c r="E3903" t="s">
        <v>375</v>
      </c>
      <c r="F3903" t="s">
        <v>13</v>
      </c>
      <c r="G3903" t="s">
        <v>376</v>
      </c>
      <c r="H3903" s="1">
        <v>0</v>
      </c>
      <c r="I3903" s="2">
        <v>43439</v>
      </c>
      <c r="J3903" t="s">
        <v>377</v>
      </c>
      <c r="K3903" t="s">
        <v>73</v>
      </c>
      <c r="L3903">
        <v>53132</v>
      </c>
      <c r="M3903">
        <v>833</v>
      </c>
      <c r="N3903" t="s">
        <v>23</v>
      </c>
      <c r="O3903">
        <v>586</v>
      </c>
      <c r="P3903">
        <v>8</v>
      </c>
      <c r="Q3903" t="s">
        <v>75</v>
      </c>
      <c r="R3903" t="s">
        <v>8304</v>
      </c>
      <c r="S3903">
        <v>585.54999999999995</v>
      </c>
      <c r="T3903">
        <v>1952</v>
      </c>
      <c r="U3903" t="s">
        <v>33</v>
      </c>
      <c r="V3903" s="2">
        <v>43443</v>
      </c>
      <c r="W3903" t="s">
        <v>39</v>
      </c>
      <c r="X3903" t="s">
        <v>82</v>
      </c>
      <c r="Y3903" t="s">
        <v>24</v>
      </c>
    </row>
    <row r="3904" spans="1:25" hidden="1" x14ac:dyDescent="0.35">
      <c r="A3904">
        <v>4</v>
      </c>
      <c r="B3904" t="s">
        <v>43</v>
      </c>
      <c r="C3904">
        <v>6</v>
      </c>
      <c r="D3904" t="s">
        <v>26</v>
      </c>
      <c r="E3904" t="s">
        <v>375</v>
      </c>
      <c r="F3904" t="s">
        <v>13</v>
      </c>
      <c r="G3904" t="s">
        <v>376</v>
      </c>
      <c r="H3904" s="1">
        <v>0</v>
      </c>
      <c r="I3904" s="2">
        <v>43439</v>
      </c>
      <c r="J3904" t="s">
        <v>377</v>
      </c>
      <c r="K3904" t="s">
        <v>73</v>
      </c>
      <c r="L3904">
        <v>53132</v>
      </c>
      <c r="M3904">
        <v>702</v>
      </c>
      <c r="N3904" t="s">
        <v>380</v>
      </c>
      <c r="O3904">
        <v>81</v>
      </c>
      <c r="P3904">
        <v>5</v>
      </c>
      <c r="Q3904" t="s">
        <v>75</v>
      </c>
      <c r="R3904" t="s">
        <v>8304</v>
      </c>
      <c r="S3904">
        <v>80.63</v>
      </c>
      <c r="T3904">
        <v>172</v>
      </c>
      <c r="U3904" t="s">
        <v>33</v>
      </c>
      <c r="V3904" s="2">
        <v>43443</v>
      </c>
      <c r="W3904" t="s">
        <v>39</v>
      </c>
      <c r="X3904" t="s">
        <v>82</v>
      </c>
      <c r="Y3904" t="s">
        <v>54</v>
      </c>
    </row>
    <row r="3905" spans="1:25" hidden="1" x14ac:dyDescent="0.35">
      <c r="A3905">
        <v>1</v>
      </c>
      <c r="B3905" t="s">
        <v>10</v>
      </c>
      <c r="C3905">
        <v>1</v>
      </c>
      <c r="D3905" t="s">
        <v>26</v>
      </c>
      <c r="E3905" t="s">
        <v>646</v>
      </c>
      <c r="F3905" t="s">
        <v>13</v>
      </c>
      <c r="G3905" t="s">
        <v>593</v>
      </c>
      <c r="H3905" s="1">
        <v>0.2</v>
      </c>
      <c r="I3905" s="2">
        <v>43460</v>
      </c>
      <c r="J3905" t="s">
        <v>3141</v>
      </c>
      <c r="K3905" t="s">
        <v>30</v>
      </c>
      <c r="L3905">
        <v>80906</v>
      </c>
      <c r="M3905">
        <v>1418</v>
      </c>
      <c r="N3905" t="s">
        <v>2894</v>
      </c>
      <c r="O3905">
        <v>3</v>
      </c>
      <c r="P3905">
        <v>2</v>
      </c>
      <c r="Q3905" t="s">
        <v>32</v>
      </c>
      <c r="R3905" t="s">
        <v>8304</v>
      </c>
      <c r="S3905">
        <v>2.5499999999999998</v>
      </c>
      <c r="T3905">
        <v>11</v>
      </c>
      <c r="U3905" t="s">
        <v>19</v>
      </c>
      <c r="V3905" s="2">
        <v>43461</v>
      </c>
      <c r="W3905" t="s">
        <v>130</v>
      </c>
      <c r="X3905" t="s">
        <v>285</v>
      </c>
      <c r="Y3905" t="s">
        <v>49</v>
      </c>
    </row>
    <row r="3906" spans="1:25" hidden="1" x14ac:dyDescent="0.35">
      <c r="A3906">
        <v>7</v>
      </c>
      <c r="B3906" t="s">
        <v>25</v>
      </c>
      <c r="C3906">
        <v>6</v>
      </c>
      <c r="D3906" t="s">
        <v>11</v>
      </c>
      <c r="E3906" t="s">
        <v>535</v>
      </c>
      <c r="F3906" t="s">
        <v>13</v>
      </c>
      <c r="G3906" t="s">
        <v>60</v>
      </c>
      <c r="H3906" s="1">
        <v>0</v>
      </c>
      <c r="I3906" s="2">
        <v>43338</v>
      </c>
      <c r="J3906" t="s">
        <v>2153</v>
      </c>
      <c r="K3906" t="s">
        <v>73</v>
      </c>
      <c r="L3906">
        <v>48234</v>
      </c>
      <c r="M3906">
        <v>823</v>
      </c>
      <c r="N3906" t="s">
        <v>2154</v>
      </c>
      <c r="O3906">
        <v>99</v>
      </c>
      <c r="P3906">
        <v>4</v>
      </c>
      <c r="Q3906" t="s">
        <v>75</v>
      </c>
      <c r="R3906" t="s">
        <v>8304</v>
      </c>
      <c r="S3906">
        <v>98.52</v>
      </c>
      <c r="T3906">
        <v>448</v>
      </c>
      <c r="U3906" t="s">
        <v>19</v>
      </c>
      <c r="V3906" s="2">
        <v>43345</v>
      </c>
      <c r="W3906" t="s">
        <v>39</v>
      </c>
      <c r="X3906" t="s">
        <v>156</v>
      </c>
      <c r="Y3906" t="s">
        <v>41</v>
      </c>
    </row>
    <row r="3907" spans="1:25" hidden="1" x14ac:dyDescent="0.35">
      <c r="A3907">
        <v>7</v>
      </c>
      <c r="B3907" t="s">
        <v>25</v>
      </c>
      <c r="C3907">
        <v>6</v>
      </c>
      <c r="D3907" t="s">
        <v>26</v>
      </c>
      <c r="E3907" t="s">
        <v>535</v>
      </c>
      <c r="F3907" t="s">
        <v>13</v>
      </c>
      <c r="G3907" t="s">
        <v>60</v>
      </c>
      <c r="H3907" s="1">
        <v>0</v>
      </c>
      <c r="I3907" s="2">
        <v>43338</v>
      </c>
      <c r="J3907" t="s">
        <v>2153</v>
      </c>
      <c r="K3907" t="s">
        <v>73</v>
      </c>
      <c r="L3907">
        <v>48234</v>
      </c>
      <c r="M3907">
        <v>1747</v>
      </c>
      <c r="N3907" t="s">
        <v>3740</v>
      </c>
      <c r="O3907">
        <v>6</v>
      </c>
      <c r="P3907">
        <v>2</v>
      </c>
      <c r="Q3907" t="s">
        <v>75</v>
      </c>
      <c r="R3907" t="s">
        <v>8304</v>
      </c>
      <c r="S3907">
        <v>5.66</v>
      </c>
      <c r="T3907">
        <v>12</v>
      </c>
      <c r="U3907" t="s">
        <v>19</v>
      </c>
      <c r="V3907" s="2">
        <v>43345</v>
      </c>
      <c r="W3907" t="s">
        <v>39</v>
      </c>
      <c r="X3907" t="s">
        <v>156</v>
      </c>
      <c r="Y3907" t="s">
        <v>64</v>
      </c>
    </row>
    <row r="3908" spans="1:25" hidden="1" x14ac:dyDescent="0.35">
      <c r="A3908">
        <v>7</v>
      </c>
      <c r="B3908" t="s">
        <v>25</v>
      </c>
      <c r="C3908">
        <v>6</v>
      </c>
      <c r="D3908" t="s">
        <v>26</v>
      </c>
      <c r="E3908" t="s">
        <v>535</v>
      </c>
      <c r="F3908" t="s">
        <v>13</v>
      </c>
      <c r="G3908" t="s">
        <v>60</v>
      </c>
      <c r="H3908" s="1">
        <v>0</v>
      </c>
      <c r="I3908" s="2">
        <v>43338</v>
      </c>
      <c r="J3908" t="s">
        <v>2153</v>
      </c>
      <c r="K3908" t="s">
        <v>73</v>
      </c>
      <c r="L3908">
        <v>48234</v>
      </c>
      <c r="M3908">
        <v>1151</v>
      </c>
      <c r="N3908" t="s">
        <v>3752</v>
      </c>
      <c r="O3908">
        <v>3</v>
      </c>
      <c r="P3908">
        <v>3</v>
      </c>
      <c r="Q3908" t="s">
        <v>75</v>
      </c>
      <c r="R3908" t="s">
        <v>8304</v>
      </c>
      <c r="S3908">
        <v>2.5099999999999998</v>
      </c>
      <c r="T3908">
        <v>9</v>
      </c>
      <c r="U3908" t="s">
        <v>19</v>
      </c>
      <c r="V3908" s="2">
        <v>43345</v>
      </c>
      <c r="W3908" t="s">
        <v>39</v>
      </c>
      <c r="X3908" t="s">
        <v>156</v>
      </c>
      <c r="Y3908" t="s">
        <v>49</v>
      </c>
    </row>
    <row r="3909" spans="1:25" hidden="1" x14ac:dyDescent="0.35">
      <c r="A3909">
        <v>7</v>
      </c>
      <c r="B3909" t="s">
        <v>25</v>
      </c>
      <c r="C3909">
        <v>6</v>
      </c>
      <c r="D3909" t="s">
        <v>50</v>
      </c>
      <c r="E3909" t="s">
        <v>535</v>
      </c>
      <c r="F3909" t="s">
        <v>13</v>
      </c>
      <c r="G3909" t="s">
        <v>60</v>
      </c>
      <c r="H3909" s="1">
        <v>0</v>
      </c>
      <c r="I3909" s="2">
        <v>43338</v>
      </c>
      <c r="J3909" t="s">
        <v>2153</v>
      </c>
      <c r="K3909" t="s">
        <v>73</v>
      </c>
      <c r="L3909">
        <v>48234</v>
      </c>
      <c r="M3909">
        <v>1115</v>
      </c>
      <c r="N3909" t="s">
        <v>784</v>
      </c>
      <c r="O3909">
        <v>163</v>
      </c>
      <c r="P3909">
        <v>3</v>
      </c>
      <c r="Q3909" t="s">
        <v>75</v>
      </c>
      <c r="R3909" t="s">
        <v>8304</v>
      </c>
      <c r="S3909">
        <v>163.19</v>
      </c>
      <c r="T3909">
        <v>480</v>
      </c>
      <c r="U3909" t="s">
        <v>19</v>
      </c>
      <c r="V3909" s="2">
        <v>43345</v>
      </c>
      <c r="W3909" t="s">
        <v>39</v>
      </c>
      <c r="X3909" t="s">
        <v>156</v>
      </c>
      <c r="Y3909" t="s">
        <v>113</v>
      </c>
    </row>
    <row r="3910" spans="1:25" hidden="1" x14ac:dyDescent="0.35">
      <c r="A3910">
        <v>7</v>
      </c>
      <c r="B3910" t="s">
        <v>25</v>
      </c>
      <c r="C3910">
        <v>6</v>
      </c>
      <c r="D3910" t="s">
        <v>50</v>
      </c>
      <c r="E3910" t="s">
        <v>535</v>
      </c>
      <c r="F3910" t="s">
        <v>13</v>
      </c>
      <c r="G3910" t="s">
        <v>60</v>
      </c>
      <c r="H3910" s="1">
        <v>0</v>
      </c>
      <c r="I3910" s="2">
        <v>43338</v>
      </c>
      <c r="J3910" t="s">
        <v>2153</v>
      </c>
      <c r="K3910" t="s">
        <v>73</v>
      </c>
      <c r="L3910">
        <v>48234</v>
      </c>
      <c r="M3910">
        <v>453</v>
      </c>
      <c r="N3910" t="s">
        <v>1388</v>
      </c>
      <c r="O3910">
        <v>59</v>
      </c>
      <c r="P3910">
        <v>3</v>
      </c>
      <c r="Q3910" t="s">
        <v>75</v>
      </c>
      <c r="R3910" t="s">
        <v>8304</v>
      </c>
      <c r="S3910">
        <v>58.79</v>
      </c>
      <c r="T3910">
        <v>210</v>
      </c>
      <c r="U3910" t="s">
        <v>19</v>
      </c>
      <c r="V3910" s="2">
        <v>43345</v>
      </c>
      <c r="W3910" t="s">
        <v>39</v>
      </c>
      <c r="X3910" t="s">
        <v>156</v>
      </c>
      <c r="Y3910" t="s">
        <v>52</v>
      </c>
    </row>
    <row r="3911" spans="1:25" hidden="1" x14ac:dyDescent="0.35">
      <c r="A3911">
        <v>5</v>
      </c>
      <c r="B3911" t="s">
        <v>43</v>
      </c>
      <c r="C3911">
        <v>6</v>
      </c>
      <c r="D3911" t="s">
        <v>26</v>
      </c>
      <c r="E3911" t="s">
        <v>1382</v>
      </c>
      <c r="F3911" t="s">
        <v>13</v>
      </c>
      <c r="G3911" t="s">
        <v>1383</v>
      </c>
      <c r="H3911" s="1">
        <v>0.2</v>
      </c>
      <c r="I3911" s="2">
        <v>43288</v>
      </c>
      <c r="J3911" t="s">
        <v>1384</v>
      </c>
      <c r="K3911" t="s">
        <v>16</v>
      </c>
      <c r="L3911">
        <v>33012</v>
      </c>
      <c r="M3911">
        <v>86</v>
      </c>
      <c r="N3911" t="s">
        <v>1385</v>
      </c>
      <c r="O3911">
        <v>5</v>
      </c>
      <c r="P3911">
        <v>7</v>
      </c>
      <c r="Q3911" t="s">
        <v>18</v>
      </c>
      <c r="R3911" t="s">
        <v>8304</v>
      </c>
      <c r="S3911">
        <v>5.13</v>
      </c>
      <c r="T3911">
        <v>46</v>
      </c>
      <c r="U3911" t="s">
        <v>33</v>
      </c>
      <c r="V3911" s="2">
        <v>43293</v>
      </c>
      <c r="W3911" t="s">
        <v>39</v>
      </c>
      <c r="X3911" t="s">
        <v>40</v>
      </c>
      <c r="Y3911" t="s">
        <v>356</v>
      </c>
    </row>
    <row r="3912" spans="1:25" hidden="1" x14ac:dyDescent="0.35">
      <c r="A3912">
        <v>6</v>
      </c>
      <c r="B3912" t="s">
        <v>10</v>
      </c>
      <c r="C3912">
        <v>6</v>
      </c>
      <c r="D3912" t="s">
        <v>11</v>
      </c>
      <c r="E3912" t="s">
        <v>493</v>
      </c>
      <c r="F3912" t="s">
        <v>13</v>
      </c>
      <c r="G3912" t="s">
        <v>5558</v>
      </c>
      <c r="H3912" s="1">
        <v>0.2</v>
      </c>
      <c r="I3912" s="2">
        <v>43299</v>
      </c>
      <c r="J3912" t="s">
        <v>7986</v>
      </c>
      <c r="K3912" t="s">
        <v>30</v>
      </c>
      <c r="L3912">
        <v>80219</v>
      </c>
      <c r="M3912">
        <v>826</v>
      </c>
      <c r="N3912" t="s">
        <v>947</v>
      </c>
      <c r="O3912">
        <v>11</v>
      </c>
      <c r="P3912">
        <v>3</v>
      </c>
      <c r="Q3912" t="s">
        <v>32</v>
      </c>
      <c r="R3912" t="s">
        <v>92</v>
      </c>
      <c r="S3912">
        <v>10.68</v>
      </c>
      <c r="T3912">
        <v>854</v>
      </c>
      <c r="U3912" t="s">
        <v>33</v>
      </c>
      <c r="V3912" s="2">
        <v>43305</v>
      </c>
      <c r="W3912" t="s">
        <v>39</v>
      </c>
      <c r="X3912" t="s">
        <v>285</v>
      </c>
      <c r="Y3912" t="s">
        <v>24</v>
      </c>
    </row>
    <row r="3913" spans="1:25" hidden="1" x14ac:dyDescent="0.35">
      <c r="A3913">
        <v>6</v>
      </c>
      <c r="B3913" t="s">
        <v>10</v>
      </c>
      <c r="C3913">
        <v>6</v>
      </c>
      <c r="D3913" t="s">
        <v>11</v>
      </c>
      <c r="E3913" t="s">
        <v>493</v>
      </c>
      <c r="F3913" t="s">
        <v>13</v>
      </c>
      <c r="G3913" t="s">
        <v>5558</v>
      </c>
      <c r="H3913" s="1">
        <v>0.2</v>
      </c>
      <c r="I3913" s="2">
        <v>43299</v>
      </c>
      <c r="J3913" t="s">
        <v>7986</v>
      </c>
      <c r="K3913" t="s">
        <v>30</v>
      </c>
      <c r="L3913">
        <v>80219</v>
      </c>
      <c r="M3913">
        <v>837</v>
      </c>
      <c r="N3913" t="s">
        <v>1467</v>
      </c>
      <c r="O3913">
        <v>41</v>
      </c>
      <c r="P3913">
        <v>3</v>
      </c>
      <c r="Q3913" t="s">
        <v>32</v>
      </c>
      <c r="R3913" t="s">
        <v>92</v>
      </c>
      <c r="S3913">
        <v>40.799999999999997</v>
      </c>
      <c r="T3913">
        <v>544</v>
      </c>
      <c r="U3913" t="s">
        <v>33</v>
      </c>
      <c r="V3913" s="2">
        <v>43305</v>
      </c>
      <c r="W3913" t="s">
        <v>39</v>
      </c>
      <c r="X3913" t="s">
        <v>285</v>
      </c>
      <c r="Y3913" t="s">
        <v>24</v>
      </c>
    </row>
    <row r="3914" spans="1:25" hidden="1" x14ac:dyDescent="0.35">
      <c r="A3914">
        <v>6</v>
      </c>
      <c r="B3914" t="s">
        <v>10</v>
      </c>
      <c r="C3914">
        <v>6</v>
      </c>
      <c r="D3914" t="s">
        <v>26</v>
      </c>
      <c r="E3914" t="s">
        <v>493</v>
      </c>
      <c r="F3914" t="s">
        <v>13</v>
      </c>
      <c r="G3914" t="s">
        <v>5558</v>
      </c>
      <c r="H3914" s="1">
        <v>0.2</v>
      </c>
      <c r="I3914" s="2">
        <v>43299</v>
      </c>
      <c r="J3914" t="s">
        <v>7986</v>
      </c>
      <c r="K3914" t="s">
        <v>30</v>
      </c>
      <c r="L3914">
        <v>80219</v>
      </c>
      <c r="M3914">
        <v>1433</v>
      </c>
      <c r="N3914" t="s">
        <v>7300</v>
      </c>
      <c r="O3914">
        <v>0</v>
      </c>
      <c r="P3914">
        <v>2</v>
      </c>
      <c r="Q3914" t="s">
        <v>32</v>
      </c>
      <c r="R3914" t="s">
        <v>92</v>
      </c>
      <c r="S3914">
        <v>0</v>
      </c>
      <c r="T3914">
        <v>594</v>
      </c>
      <c r="U3914" t="s">
        <v>33</v>
      </c>
      <c r="V3914" s="2">
        <v>43305</v>
      </c>
      <c r="W3914" t="s">
        <v>39</v>
      </c>
      <c r="X3914" t="s">
        <v>285</v>
      </c>
      <c r="Y3914" t="s">
        <v>42</v>
      </c>
    </row>
    <row r="3915" spans="1:25" hidden="1" x14ac:dyDescent="0.35">
      <c r="A3915">
        <v>6</v>
      </c>
      <c r="B3915" t="s">
        <v>10</v>
      </c>
      <c r="C3915">
        <v>6</v>
      </c>
      <c r="D3915" t="s">
        <v>26</v>
      </c>
      <c r="E3915" t="s">
        <v>493</v>
      </c>
      <c r="F3915" t="s">
        <v>13</v>
      </c>
      <c r="G3915" t="s">
        <v>5558</v>
      </c>
      <c r="H3915" s="1">
        <v>0.2</v>
      </c>
      <c r="I3915" s="2">
        <v>43299</v>
      </c>
      <c r="J3915" t="s">
        <v>7986</v>
      </c>
      <c r="K3915" t="s">
        <v>30</v>
      </c>
      <c r="L3915">
        <v>80219</v>
      </c>
      <c r="M3915">
        <v>660</v>
      </c>
      <c r="N3915" t="s">
        <v>984</v>
      </c>
      <c r="O3915">
        <v>-34</v>
      </c>
      <c r="P3915">
        <v>3</v>
      </c>
      <c r="Q3915" t="s">
        <v>32</v>
      </c>
      <c r="R3915" t="s">
        <v>92</v>
      </c>
      <c r="S3915">
        <v>-33.799999999999997</v>
      </c>
      <c r="T3915">
        <v>338</v>
      </c>
      <c r="U3915" t="s">
        <v>33</v>
      </c>
      <c r="V3915" s="2">
        <v>43305</v>
      </c>
      <c r="W3915" t="s">
        <v>39</v>
      </c>
      <c r="X3915" t="s">
        <v>285</v>
      </c>
      <c r="Y3915" t="s">
        <v>42</v>
      </c>
    </row>
    <row r="3916" spans="1:25" hidden="1" x14ac:dyDescent="0.35">
      <c r="A3916">
        <v>6</v>
      </c>
      <c r="B3916" t="s">
        <v>10</v>
      </c>
      <c r="C3916">
        <v>6</v>
      </c>
      <c r="D3916" t="s">
        <v>26</v>
      </c>
      <c r="E3916" t="s">
        <v>493</v>
      </c>
      <c r="F3916" t="s">
        <v>13</v>
      </c>
      <c r="G3916" t="s">
        <v>5558</v>
      </c>
      <c r="H3916" s="1">
        <v>0.7</v>
      </c>
      <c r="I3916" s="2">
        <v>43299</v>
      </c>
      <c r="J3916" t="s">
        <v>7986</v>
      </c>
      <c r="K3916" t="s">
        <v>30</v>
      </c>
      <c r="L3916">
        <v>80219</v>
      </c>
      <c r="M3916">
        <v>1364</v>
      </c>
      <c r="N3916" t="s">
        <v>629</v>
      </c>
      <c r="O3916">
        <v>-1</v>
      </c>
      <c r="P3916">
        <v>3</v>
      </c>
      <c r="Q3916" t="s">
        <v>32</v>
      </c>
      <c r="R3916" t="s">
        <v>92</v>
      </c>
      <c r="S3916">
        <v>-1.44</v>
      </c>
      <c r="T3916">
        <v>2</v>
      </c>
      <c r="U3916" t="s">
        <v>33</v>
      </c>
      <c r="V3916" s="2">
        <v>43305</v>
      </c>
      <c r="W3916" t="s">
        <v>39</v>
      </c>
      <c r="X3916" t="s">
        <v>285</v>
      </c>
      <c r="Y3916" t="s">
        <v>54</v>
      </c>
    </row>
    <row r="3917" spans="1:25" hidden="1" x14ac:dyDescent="0.35">
      <c r="A3917">
        <v>5</v>
      </c>
      <c r="B3917" t="s">
        <v>43</v>
      </c>
      <c r="C3917">
        <v>6</v>
      </c>
      <c r="D3917" t="s">
        <v>11</v>
      </c>
      <c r="E3917" t="s">
        <v>333</v>
      </c>
      <c r="F3917" t="s">
        <v>13</v>
      </c>
      <c r="G3917" t="s">
        <v>6871</v>
      </c>
      <c r="H3917" s="1">
        <v>0.2</v>
      </c>
      <c r="I3917" s="2">
        <v>43382</v>
      </c>
      <c r="J3917" t="s">
        <v>7183</v>
      </c>
      <c r="K3917" t="s">
        <v>30</v>
      </c>
      <c r="L3917">
        <v>85023</v>
      </c>
      <c r="M3917">
        <v>1534</v>
      </c>
      <c r="N3917" t="s">
        <v>8220</v>
      </c>
      <c r="O3917">
        <v>0</v>
      </c>
      <c r="P3917">
        <v>2</v>
      </c>
      <c r="Q3917" t="s">
        <v>32</v>
      </c>
      <c r="R3917" t="s">
        <v>8304</v>
      </c>
      <c r="S3917">
        <v>0</v>
      </c>
      <c r="T3917">
        <v>170</v>
      </c>
      <c r="U3917" t="s">
        <v>76</v>
      </c>
      <c r="V3917" s="2">
        <v>43387</v>
      </c>
      <c r="W3917" t="s">
        <v>39</v>
      </c>
      <c r="X3917" t="s">
        <v>199</v>
      </c>
      <c r="Y3917" t="s">
        <v>47</v>
      </c>
    </row>
    <row r="3918" spans="1:25" hidden="1" x14ac:dyDescent="0.35">
      <c r="A3918">
        <v>5</v>
      </c>
      <c r="B3918" t="s">
        <v>43</v>
      </c>
      <c r="C3918">
        <v>6</v>
      </c>
      <c r="D3918" t="s">
        <v>26</v>
      </c>
      <c r="E3918" t="s">
        <v>333</v>
      </c>
      <c r="F3918" t="s">
        <v>13</v>
      </c>
      <c r="G3918" t="s">
        <v>6871</v>
      </c>
      <c r="H3918" s="1">
        <v>0.2</v>
      </c>
      <c r="I3918" s="2">
        <v>43382</v>
      </c>
      <c r="J3918" t="s">
        <v>7183</v>
      </c>
      <c r="K3918" t="s">
        <v>30</v>
      </c>
      <c r="L3918">
        <v>85023</v>
      </c>
      <c r="M3918">
        <v>1124</v>
      </c>
      <c r="N3918" t="s">
        <v>3063</v>
      </c>
      <c r="O3918">
        <v>0</v>
      </c>
      <c r="P3918">
        <v>1</v>
      </c>
      <c r="Q3918" t="s">
        <v>32</v>
      </c>
      <c r="R3918" t="s">
        <v>8304</v>
      </c>
      <c r="S3918">
        <v>0.16</v>
      </c>
      <c r="T3918">
        <v>1</v>
      </c>
      <c r="U3918" t="s">
        <v>76</v>
      </c>
      <c r="V3918" s="2">
        <v>43387</v>
      </c>
      <c r="W3918" t="s">
        <v>39</v>
      </c>
      <c r="X3918" t="s">
        <v>199</v>
      </c>
      <c r="Y3918" t="s">
        <v>49</v>
      </c>
    </row>
    <row r="3919" spans="1:25" x14ac:dyDescent="0.35">
      <c r="A3919">
        <v>6</v>
      </c>
      <c r="B3919" t="s">
        <v>10</v>
      </c>
      <c r="C3919">
        <v>6</v>
      </c>
      <c r="D3919" t="s">
        <v>11</v>
      </c>
      <c r="E3919" t="s">
        <v>2595</v>
      </c>
      <c r="F3919" t="s">
        <v>13</v>
      </c>
      <c r="G3919" t="s">
        <v>227</v>
      </c>
      <c r="H3919" s="1">
        <v>0</v>
      </c>
      <c r="I3919" s="2">
        <v>43456</v>
      </c>
      <c r="J3919" t="s">
        <v>2596</v>
      </c>
      <c r="K3919" t="s">
        <v>30</v>
      </c>
      <c r="L3919">
        <v>92553</v>
      </c>
      <c r="M3919">
        <v>1047</v>
      </c>
      <c r="N3919" t="s">
        <v>299</v>
      </c>
      <c r="O3919">
        <v>11</v>
      </c>
      <c r="P3919">
        <v>2</v>
      </c>
      <c r="Q3919" t="s">
        <v>32</v>
      </c>
      <c r="R3919" t="s">
        <v>8304</v>
      </c>
      <c r="S3919">
        <v>10.91</v>
      </c>
      <c r="T3919">
        <v>42</v>
      </c>
      <c r="U3919" t="s">
        <v>19</v>
      </c>
      <c r="V3919" s="2">
        <v>43462</v>
      </c>
      <c r="W3919" t="s">
        <v>39</v>
      </c>
      <c r="X3919" t="s">
        <v>34</v>
      </c>
      <c r="Y3919" t="s">
        <v>47</v>
      </c>
    </row>
    <row r="3920" spans="1:25" x14ac:dyDescent="0.35">
      <c r="A3920">
        <v>6</v>
      </c>
      <c r="B3920" t="s">
        <v>10</v>
      </c>
      <c r="C3920">
        <v>6</v>
      </c>
      <c r="D3920" t="s">
        <v>11</v>
      </c>
      <c r="E3920" t="s">
        <v>2595</v>
      </c>
      <c r="F3920" t="s">
        <v>13</v>
      </c>
      <c r="G3920" t="s">
        <v>227</v>
      </c>
      <c r="H3920" s="1">
        <v>0</v>
      </c>
      <c r="I3920" s="2">
        <v>43456</v>
      </c>
      <c r="J3920" t="s">
        <v>2596</v>
      </c>
      <c r="K3920" t="s">
        <v>30</v>
      </c>
      <c r="L3920">
        <v>92553</v>
      </c>
      <c r="M3920">
        <v>503</v>
      </c>
      <c r="N3920" t="s">
        <v>2558</v>
      </c>
      <c r="O3920">
        <v>202</v>
      </c>
      <c r="P3920">
        <v>8</v>
      </c>
      <c r="Q3920" t="s">
        <v>32</v>
      </c>
      <c r="R3920" t="s">
        <v>8304</v>
      </c>
      <c r="S3920">
        <v>202.25</v>
      </c>
      <c r="T3920">
        <v>843</v>
      </c>
      <c r="U3920" t="s">
        <v>19</v>
      </c>
      <c r="V3920" s="2">
        <v>43462</v>
      </c>
      <c r="W3920" t="s">
        <v>39</v>
      </c>
      <c r="X3920" t="s">
        <v>34</v>
      </c>
      <c r="Y3920" t="s">
        <v>47</v>
      </c>
    </row>
    <row r="3921" spans="1:25" hidden="1" x14ac:dyDescent="0.35">
      <c r="A3921">
        <v>5</v>
      </c>
      <c r="B3921" t="s">
        <v>43</v>
      </c>
      <c r="C3921">
        <v>6</v>
      </c>
      <c r="D3921" t="s">
        <v>26</v>
      </c>
      <c r="E3921" t="s">
        <v>99</v>
      </c>
      <c r="F3921" t="s">
        <v>13</v>
      </c>
      <c r="G3921" t="s">
        <v>462</v>
      </c>
      <c r="H3921" s="1">
        <v>0.2</v>
      </c>
      <c r="I3921" s="2">
        <v>43457</v>
      </c>
      <c r="J3921" t="s">
        <v>7517</v>
      </c>
      <c r="K3921" t="s">
        <v>102</v>
      </c>
      <c r="L3921">
        <v>19143</v>
      </c>
      <c r="M3921">
        <v>1749</v>
      </c>
      <c r="N3921" t="s">
        <v>2873</v>
      </c>
      <c r="O3921">
        <v>3</v>
      </c>
      <c r="P3921">
        <v>2</v>
      </c>
      <c r="Q3921" t="s">
        <v>104</v>
      </c>
      <c r="R3921" t="s">
        <v>8304</v>
      </c>
      <c r="S3921">
        <v>2.69</v>
      </c>
      <c r="T3921">
        <v>8</v>
      </c>
      <c r="U3921" t="s">
        <v>76</v>
      </c>
      <c r="V3921" s="2">
        <v>43462</v>
      </c>
      <c r="W3921" t="s">
        <v>39</v>
      </c>
      <c r="X3921" t="s">
        <v>105</v>
      </c>
      <c r="Y3921" t="s">
        <v>64</v>
      </c>
    </row>
    <row r="3922" spans="1:25" hidden="1" x14ac:dyDescent="0.35">
      <c r="A3922">
        <v>5</v>
      </c>
      <c r="B3922" t="s">
        <v>43</v>
      </c>
      <c r="C3922">
        <v>6</v>
      </c>
      <c r="D3922" t="s">
        <v>50</v>
      </c>
      <c r="E3922" t="s">
        <v>99</v>
      </c>
      <c r="F3922" t="s">
        <v>13</v>
      </c>
      <c r="G3922" t="s">
        <v>462</v>
      </c>
      <c r="H3922" s="1">
        <v>0.4</v>
      </c>
      <c r="I3922" s="2">
        <v>43457</v>
      </c>
      <c r="J3922" t="s">
        <v>7517</v>
      </c>
      <c r="K3922" t="s">
        <v>102</v>
      </c>
      <c r="L3922">
        <v>19143</v>
      </c>
      <c r="M3922">
        <v>994</v>
      </c>
      <c r="N3922" t="s">
        <v>7772</v>
      </c>
      <c r="O3922">
        <v>-375</v>
      </c>
      <c r="P3922">
        <v>5</v>
      </c>
      <c r="Q3922" t="s">
        <v>104</v>
      </c>
      <c r="R3922" t="s">
        <v>8304</v>
      </c>
      <c r="S3922">
        <v>-374.99</v>
      </c>
      <c r="T3922">
        <v>1500</v>
      </c>
      <c r="U3922" t="s">
        <v>76</v>
      </c>
      <c r="V3922" s="2">
        <v>43462</v>
      </c>
      <c r="W3922" t="s">
        <v>39</v>
      </c>
      <c r="X3922" t="s">
        <v>105</v>
      </c>
      <c r="Y3922" t="s">
        <v>52</v>
      </c>
    </row>
    <row r="3923" spans="1:25" hidden="1" x14ac:dyDescent="0.35">
      <c r="A3923">
        <v>7</v>
      </c>
      <c r="B3923" t="s">
        <v>25</v>
      </c>
      <c r="C3923">
        <v>6</v>
      </c>
      <c r="D3923" t="s">
        <v>26</v>
      </c>
      <c r="E3923" t="s">
        <v>171</v>
      </c>
      <c r="F3923" t="s">
        <v>13</v>
      </c>
      <c r="G3923" t="s">
        <v>815</v>
      </c>
      <c r="H3923" s="1">
        <v>0</v>
      </c>
      <c r="I3923" s="2">
        <v>43425</v>
      </c>
      <c r="J3923" t="s">
        <v>4054</v>
      </c>
      <c r="K3923" t="s">
        <v>102</v>
      </c>
      <c r="L3923">
        <v>10035</v>
      </c>
      <c r="M3923">
        <v>1773</v>
      </c>
      <c r="N3923" t="s">
        <v>4055</v>
      </c>
      <c r="O3923">
        <v>6</v>
      </c>
      <c r="P3923">
        <v>2</v>
      </c>
      <c r="Q3923" t="s">
        <v>104</v>
      </c>
      <c r="R3923" t="s">
        <v>8304</v>
      </c>
      <c r="S3923">
        <v>6.35</v>
      </c>
      <c r="T3923">
        <v>13</v>
      </c>
      <c r="U3923" t="s">
        <v>19</v>
      </c>
      <c r="V3923" s="2">
        <v>43432</v>
      </c>
      <c r="W3923" t="s">
        <v>39</v>
      </c>
      <c r="X3923" t="s">
        <v>175</v>
      </c>
      <c r="Y3923" t="s">
        <v>64</v>
      </c>
    </row>
    <row r="3924" spans="1:25" hidden="1" x14ac:dyDescent="0.35">
      <c r="A3924">
        <v>5</v>
      </c>
      <c r="B3924" t="s">
        <v>43</v>
      </c>
      <c r="C3924">
        <v>6</v>
      </c>
      <c r="D3924" t="s">
        <v>26</v>
      </c>
      <c r="E3924" t="s">
        <v>192</v>
      </c>
      <c r="F3924" t="s">
        <v>13</v>
      </c>
      <c r="G3924" t="s">
        <v>5371</v>
      </c>
      <c r="H3924" s="1">
        <v>0.2</v>
      </c>
      <c r="I3924" s="2">
        <v>43130</v>
      </c>
      <c r="J3924" t="s">
        <v>6271</v>
      </c>
      <c r="K3924" t="s">
        <v>73</v>
      </c>
      <c r="L3924">
        <v>60623</v>
      </c>
      <c r="M3924">
        <v>1739</v>
      </c>
      <c r="N3924" t="s">
        <v>190</v>
      </c>
      <c r="O3924">
        <v>53</v>
      </c>
      <c r="P3924">
        <v>4</v>
      </c>
      <c r="Q3924" t="s">
        <v>75</v>
      </c>
      <c r="R3924" t="s">
        <v>8304</v>
      </c>
      <c r="S3924">
        <v>52.82</v>
      </c>
      <c r="T3924">
        <v>157</v>
      </c>
      <c r="U3924" t="s">
        <v>33</v>
      </c>
      <c r="V3924" s="2">
        <v>43135</v>
      </c>
      <c r="W3924" t="s">
        <v>39</v>
      </c>
      <c r="X3924" t="s">
        <v>139</v>
      </c>
      <c r="Y3924" t="s">
        <v>64</v>
      </c>
    </row>
    <row r="3925" spans="1:25" x14ac:dyDescent="0.35">
      <c r="A3925">
        <v>7</v>
      </c>
      <c r="B3925" t="s">
        <v>25</v>
      </c>
      <c r="C3925">
        <v>6</v>
      </c>
      <c r="D3925" t="s">
        <v>11</v>
      </c>
      <c r="E3925" t="s">
        <v>88</v>
      </c>
      <c r="F3925" t="s">
        <v>13</v>
      </c>
      <c r="G3925" t="s">
        <v>227</v>
      </c>
      <c r="H3925" s="1">
        <v>0</v>
      </c>
      <c r="I3925" s="2">
        <v>43277</v>
      </c>
      <c r="J3925" t="s">
        <v>2619</v>
      </c>
      <c r="K3925" t="s">
        <v>30</v>
      </c>
      <c r="L3925">
        <v>94109</v>
      </c>
      <c r="M3925">
        <v>572</v>
      </c>
      <c r="N3925" t="s">
        <v>1880</v>
      </c>
      <c r="O3925">
        <v>6</v>
      </c>
      <c r="P3925">
        <v>3</v>
      </c>
      <c r="Q3925" t="s">
        <v>32</v>
      </c>
      <c r="R3925" t="s">
        <v>8304</v>
      </c>
      <c r="S3925">
        <v>6.42</v>
      </c>
      <c r="T3925">
        <v>22</v>
      </c>
      <c r="U3925" t="s">
        <v>19</v>
      </c>
      <c r="V3925" s="2">
        <v>43284</v>
      </c>
      <c r="W3925" t="s">
        <v>39</v>
      </c>
      <c r="X3925" t="s">
        <v>34</v>
      </c>
      <c r="Y3925" t="s">
        <v>47</v>
      </c>
    </row>
    <row r="3926" spans="1:25" x14ac:dyDescent="0.35">
      <c r="A3926">
        <v>3</v>
      </c>
      <c r="B3926" t="s">
        <v>25</v>
      </c>
      <c r="C3926">
        <v>1</v>
      </c>
      <c r="D3926" t="s">
        <v>11</v>
      </c>
      <c r="E3926" t="s">
        <v>27</v>
      </c>
      <c r="F3926" t="s">
        <v>13</v>
      </c>
      <c r="G3926" t="s">
        <v>1679</v>
      </c>
      <c r="H3926" s="1">
        <v>0.2</v>
      </c>
      <c r="I3926" s="2">
        <v>43407</v>
      </c>
      <c r="J3926" t="s">
        <v>1699</v>
      </c>
      <c r="K3926" t="s">
        <v>30</v>
      </c>
      <c r="L3926">
        <v>90032</v>
      </c>
      <c r="M3926">
        <v>745</v>
      </c>
      <c r="N3926" t="s">
        <v>1700</v>
      </c>
      <c r="O3926">
        <v>-30</v>
      </c>
      <c r="P3926">
        <v>2</v>
      </c>
      <c r="Q3926" t="s">
        <v>32</v>
      </c>
      <c r="R3926" t="s">
        <v>8304</v>
      </c>
      <c r="S3926">
        <v>-29.92</v>
      </c>
      <c r="T3926">
        <v>218</v>
      </c>
      <c r="U3926" t="s">
        <v>19</v>
      </c>
      <c r="V3926" s="2">
        <v>43410</v>
      </c>
      <c r="W3926" t="s">
        <v>130</v>
      </c>
      <c r="X3926" t="s">
        <v>34</v>
      </c>
      <c r="Y3926" t="s">
        <v>24</v>
      </c>
    </row>
    <row r="3927" spans="1:25" x14ac:dyDescent="0.35">
      <c r="A3927">
        <v>3</v>
      </c>
      <c r="B3927" t="s">
        <v>25</v>
      </c>
      <c r="C3927">
        <v>1</v>
      </c>
      <c r="D3927" t="s">
        <v>26</v>
      </c>
      <c r="E3927" t="s">
        <v>27</v>
      </c>
      <c r="F3927" t="s">
        <v>13</v>
      </c>
      <c r="G3927" t="s">
        <v>1679</v>
      </c>
      <c r="H3927" s="1">
        <v>0</v>
      </c>
      <c r="I3927" s="2">
        <v>43407</v>
      </c>
      <c r="J3927" t="s">
        <v>1699</v>
      </c>
      <c r="K3927" t="s">
        <v>30</v>
      </c>
      <c r="L3927">
        <v>90032</v>
      </c>
      <c r="M3927">
        <v>851</v>
      </c>
      <c r="N3927" t="s">
        <v>8136</v>
      </c>
      <c r="O3927">
        <v>430</v>
      </c>
      <c r="P3927">
        <v>4</v>
      </c>
      <c r="Q3927" t="s">
        <v>32</v>
      </c>
      <c r="R3927" t="s">
        <v>8304</v>
      </c>
      <c r="S3927">
        <v>429.58</v>
      </c>
      <c r="T3927">
        <v>1101</v>
      </c>
      <c r="U3927" t="s">
        <v>19</v>
      </c>
      <c r="V3927" s="2">
        <v>43410</v>
      </c>
      <c r="W3927" t="s">
        <v>130</v>
      </c>
      <c r="X3927" t="s">
        <v>34</v>
      </c>
      <c r="Y3927" t="s">
        <v>56</v>
      </c>
    </row>
    <row r="3928" spans="1:25" x14ac:dyDescent="0.35">
      <c r="A3928">
        <v>3</v>
      </c>
      <c r="B3928" t="s">
        <v>25</v>
      </c>
      <c r="C3928">
        <v>1</v>
      </c>
      <c r="D3928" t="s">
        <v>26</v>
      </c>
      <c r="E3928" t="s">
        <v>27</v>
      </c>
      <c r="F3928" t="s">
        <v>13</v>
      </c>
      <c r="G3928" t="s">
        <v>1679</v>
      </c>
      <c r="H3928" s="1">
        <v>0</v>
      </c>
      <c r="I3928" s="2">
        <v>43407</v>
      </c>
      <c r="J3928" t="s">
        <v>1699</v>
      </c>
      <c r="K3928" t="s">
        <v>30</v>
      </c>
      <c r="L3928">
        <v>90032</v>
      </c>
      <c r="M3928">
        <v>210</v>
      </c>
      <c r="N3928" t="s">
        <v>3131</v>
      </c>
      <c r="O3928">
        <v>41</v>
      </c>
      <c r="P3928">
        <v>7</v>
      </c>
      <c r="Q3928" t="s">
        <v>32</v>
      </c>
      <c r="R3928" t="s">
        <v>8304</v>
      </c>
      <c r="S3928">
        <v>41.22</v>
      </c>
      <c r="T3928">
        <v>88</v>
      </c>
      <c r="U3928" t="s">
        <v>19</v>
      </c>
      <c r="V3928" s="2">
        <v>43410</v>
      </c>
      <c r="W3928" t="s">
        <v>130</v>
      </c>
      <c r="X3928" t="s">
        <v>34</v>
      </c>
      <c r="Y3928" t="s">
        <v>35</v>
      </c>
    </row>
    <row r="3929" spans="1:25" x14ac:dyDescent="0.35">
      <c r="A3929">
        <v>3</v>
      </c>
      <c r="B3929" t="s">
        <v>25</v>
      </c>
      <c r="C3929">
        <v>1</v>
      </c>
      <c r="D3929" t="s">
        <v>50</v>
      </c>
      <c r="E3929" t="s">
        <v>27</v>
      </c>
      <c r="F3929" t="s">
        <v>13</v>
      </c>
      <c r="G3929" t="s">
        <v>1679</v>
      </c>
      <c r="H3929" s="1">
        <v>0</v>
      </c>
      <c r="I3929" s="2">
        <v>43407</v>
      </c>
      <c r="J3929" t="s">
        <v>1699</v>
      </c>
      <c r="K3929" t="s">
        <v>30</v>
      </c>
      <c r="L3929">
        <v>90032</v>
      </c>
      <c r="M3929">
        <v>957</v>
      </c>
      <c r="N3929" t="s">
        <v>4791</v>
      </c>
      <c r="O3929">
        <v>29</v>
      </c>
      <c r="P3929">
        <v>5</v>
      </c>
      <c r="Q3929" t="s">
        <v>32</v>
      </c>
      <c r="R3929" t="s">
        <v>8304</v>
      </c>
      <c r="S3929">
        <v>29.03</v>
      </c>
      <c r="T3929">
        <v>83</v>
      </c>
      <c r="U3929" t="s">
        <v>19</v>
      </c>
      <c r="V3929" s="2">
        <v>43410</v>
      </c>
      <c r="W3929" t="s">
        <v>130</v>
      </c>
      <c r="X3929" t="s">
        <v>34</v>
      </c>
      <c r="Y3929" t="s">
        <v>113</v>
      </c>
    </row>
    <row r="3930" spans="1:25" x14ac:dyDescent="0.35">
      <c r="A3930">
        <v>3</v>
      </c>
      <c r="B3930" t="s">
        <v>10</v>
      </c>
      <c r="C3930">
        <v>3</v>
      </c>
      <c r="D3930" t="s">
        <v>26</v>
      </c>
      <c r="E3930" t="s">
        <v>88</v>
      </c>
      <c r="F3930" t="s">
        <v>13</v>
      </c>
      <c r="G3930" t="s">
        <v>723</v>
      </c>
      <c r="H3930" s="1">
        <v>0</v>
      </c>
      <c r="I3930" s="2">
        <v>43442</v>
      </c>
      <c r="J3930" t="s">
        <v>3640</v>
      </c>
      <c r="K3930" t="s">
        <v>30</v>
      </c>
      <c r="L3930">
        <v>94110</v>
      </c>
      <c r="M3930">
        <v>644</v>
      </c>
      <c r="N3930" t="s">
        <v>2961</v>
      </c>
      <c r="O3930">
        <v>81</v>
      </c>
      <c r="P3930">
        <v>2</v>
      </c>
      <c r="Q3930" t="s">
        <v>32</v>
      </c>
      <c r="R3930" t="s">
        <v>8304</v>
      </c>
      <c r="S3930">
        <v>81.05</v>
      </c>
      <c r="T3930">
        <v>352</v>
      </c>
      <c r="U3930" t="s">
        <v>19</v>
      </c>
      <c r="V3930" s="2">
        <v>43445</v>
      </c>
      <c r="W3930" t="s">
        <v>20</v>
      </c>
      <c r="X3930" t="s">
        <v>34</v>
      </c>
      <c r="Y3930" t="s">
        <v>42</v>
      </c>
    </row>
    <row r="3931" spans="1:25" x14ac:dyDescent="0.35">
      <c r="A3931">
        <v>3</v>
      </c>
      <c r="B3931" t="s">
        <v>10</v>
      </c>
      <c r="C3931">
        <v>3</v>
      </c>
      <c r="D3931" t="s">
        <v>26</v>
      </c>
      <c r="E3931" t="s">
        <v>88</v>
      </c>
      <c r="F3931" t="s">
        <v>13</v>
      </c>
      <c r="G3931" t="s">
        <v>723</v>
      </c>
      <c r="H3931" s="1">
        <v>0</v>
      </c>
      <c r="I3931" s="2">
        <v>43442</v>
      </c>
      <c r="J3931" t="s">
        <v>3640</v>
      </c>
      <c r="K3931" t="s">
        <v>30</v>
      </c>
      <c r="L3931">
        <v>94110</v>
      </c>
      <c r="M3931">
        <v>1456</v>
      </c>
      <c r="N3931" t="s">
        <v>219</v>
      </c>
      <c r="O3931">
        <v>10</v>
      </c>
      <c r="P3931">
        <v>3</v>
      </c>
      <c r="Q3931" t="s">
        <v>32</v>
      </c>
      <c r="R3931" t="s">
        <v>8304</v>
      </c>
      <c r="S3931">
        <v>9.5299999999999994</v>
      </c>
      <c r="T3931">
        <v>34</v>
      </c>
      <c r="U3931" t="s">
        <v>19</v>
      </c>
      <c r="V3931" s="2">
        <v>43445</v>
      </c>
      <c r="W3931" t="s">
        <v>20</v>
      </c>
      <c r="X3931" t="s">
        <v>34</v>
      </c>
      <c r="Y3931" t="s">
        <v>42</v>
      </c>
    </row>
    <row r="3932" spans="1:25" hidden="1" x14ac:dyDescent="0.35">
      <c r="A3932">
        <v>5</v>
      </c>
      <c r="B3932" t="s">
        <v>25</v>
      </c>
      <c r="C3932">
        <v>3</v>
      </c>
      <c r="D3932" t="s">
        <v>11</v>
      </c>
      <c r="E3932" t="s">
        <v>664</v>
      </c>
      <c r="F3932" t="s">
        <v>13</v>
      </c>
      <c r="G3932" t="s">
        <v>1124</v>
      </c>
      <c r="H3932" s="1">
        <v>0</v>
      </c>
      <c r="I3932" s="2">
        <v>43422</v>
      </c>
      <c r="J3932" t="s">
        <v>1826</v>
      </c>
      <c r="K3932" t="s">
        <v>73</v>
      </c>
      <c r="L3932">
        <v>48180</v>
      </c>
      <c r="M3932">
        <v>1181</v>
      </c>
      <c r="N3932" t="s">
        <v>239</v>
      </c>
      <c r="O3932">
        <v>33</v>
      </c>
      <c r="P3932">
        <v>2</v>
      </c>
      <c r="Q3932" t="s">
        <v>75</v>
      </c>
      <c r="R3932" t="s">
        <v>8304</v>
      </c>
      <c r="S3932">
        <v>33.22</v>
      </c>
      <c r="T3932">
        <v>302</v>
      </c>
      <c r="U3932" t="s">
        <v>19</v>
      </c>
      <c r="V3932" s="2">
        <v>43427</v>
      </c>
      <c r="W3932" t="s">
        <v>20</v>
      </c>
      <c r="X3932" t="s">
        <v>156</v>
      </c>
      <c r="Y3932" t="s">
        <v>24</v>
      </c>
    </row>
    <row r="3933" spans="1:25" hidden="1" x14ac:dyDescent="0.35">
      <c r="A3933">
        <v>0</v>
      </c>
      <c r="B3933" t="s">
        <v>10</v>
      </c>
      <c r="C3933">
        <v>0</v>
      </c>
      <c r="D3933" t="s">
        <v>26</v>
      </c>
      <c r="E3933" t="s">
        <v>372</v>
      </c>
      <c r="F3933" t="s">
        <v>13</v>
      </c>
      <c r="G3933" t="s">
        <v>3072</v>
      </c>
      <c r="H3933" s="1">
        <v>0</v>
      </c>
      <c r="I3933" s="2">
        <v>43176</v>
      </c>
      <c r="J3933" t="s">
        <v>3211</v>
      </c>
      <c r="K3933" t="s">
        <v>102</v>
      </c>
      <c r="L3933">
        <v>19711</v>
      </c>
      <c r="M3933">
        <v>46</v>
      </c>
      <c r="N3933" t="s">
        <v>8239</v>
      </c>
      <c r="O3933">
        <v>16</v>
      </c>
      <c r="P3933">
        <v>2</v>
      </c>
      <c r="Q3933" t="s">
        <v>104</v>
      </c>
      <c r="R3933" t="s">
        <v>8304</v>
      </c>
      <c r="S3933">
        <v>15.94</v>
      </c>
      <c r="T3933">
        <v>33</v>
      </c>
      <c r="U3933" t="s">
        <v>19</v>
      </c>
      <c r="V3933" s="2">
        <v>43176</v>
      </c>
      <c r="W3933" t="s">
        <v>773</v>
      </c>
      <c r="X3933" t="s">
        <v>161</v>
      </c>
      <c r="Y3933" t="s">
        <v>54</v>
      </c>
    </row>
    <row r="3934" spans="1:25" hidden="1" x14ac:dyDescent="0.35">
      <c r="A3934">
        <v>0</v>
      </c>
      <c r="B3934" t="s">
        <v>10</v>
      </c>
      <c r="C3934">
        <v>0</v>
      </c>
      <c r="D3934" t="s">
        <v>50</v>
      </c>
      <c r="E3934" t="s">
        <v>372</v>
      </c>
      <c r="F3934" t="s">
        <v>13</v>
      </c>
      <c r="G3934" t="s">
        <v>3072</v>
      </c>
      <c r="H3934" s="1">
        <v>0</v>
      </c>
      <c r="I3934" s="2">
        <v>43176</v>
      </c>
      <c r="J3934" t="s">
        <v>3211</v>
      </c>
      <c r="K3934" t="s">
        <v>102</v>
      </c>
      <c r="L3934">
        <v>19711</v>
      </c>
      <c r="M3934">
        <v>1285</v>
      </c>
      <c r="N3934" t="s">
        <v>4822</v>
      </c>
      <c r="O3934">
        <v>62</v>
      </c>
      <c r="P3934">
        <v>2</v>
      </c>
      <c r="Q3934" t="s">
        <v>104</v>
      </c>
      <c r="R3934" t="s">
        <v>8304</v>
      </c>
      <c r="S3934">
        <v>62.39</v>
      </c>
      <c r="T3934">
        <v>130</v>
      </c>
      <c r="U3934" t="s">
        <v>19</v>
      </c>
      <c r="V3934" s="2">
        <v>43176</v>
      </c>
      <c r="W3934" t="s">
        <v>773</v>
      </c>
      <c r="X3934" t="s">
        <v>161</v>
      </c>
      <c r="Y3934" t="s">
        <v>52</v>
      </c>
    </row>
    <row r="3935" spans="1:25" hidden="1" x14ac:dyDescent="0.35">
      <c r="A3935">
        <v>4</v>
      </c>
      <c r="B3935" t="s">
        <v>25</v>
      </c>
      <c r="C3935">
        <v>3</v>
      </c>
      <c r="D3935" t="s">
        <v>26</v>
      </c>
      <c r="E3935" t="s">
        <v>3400</v>
      </c>
      <c r="F3935" t="s">
        <v>13</v>
      </c>
      <c r="G3935" t="s">
        <v>1501</v>
      </c>
      <c r="H3935" s="1">
        <v>0.2</v>
      </c>
      <c r="I3935" s="2">
        <v>43295</v>
      </c>
      <c r="J3935" t="s">
        <v>3401</v>
      </c>
      <c r="K3935" t="s">
        <v>73</v>
      </c>
      <c r="L3935">
        <v>75061</v>
      </c>
      <c r="M3935">
        <v>1707</v>
      </c>
      <c r="N3935" t="s">
        <v>3119</v>
      </c>
      <c r="O3935">
        <v>80</v>
      </c>
      <c r="P3935">
        <v>5</v>
      </c>
      <c r="Q3935" t="s">
        <v>75</v>
      </c>
      <c r="R3935" t="s">
        <v>8304</v>
      </c>
      <c r="S3935">
        <v>79.69</v>
      </c>
      <c r="T3935">
        <v>220</v>
      </c>
      <c r="U3935" t="s">
        <v>19</v>
      </c>
      <c r="V3935" s="2">
        <v>43299</v>
      </c>
      <c r="W3935" t="s">
        <v>20</v>
      </c>
      <c r="X3935" t="s">
        <v>77</v>
      </c>
      <c r="Y3935" t="s">
        <v>64</v>
      </c>
    </row>
    <row r="3936" spans="1:25" hidden="1" x14ac:dyDescent="0.35">
      <c r="A3936">
        <v>5</v>
      </c>
      <c r="B3936" t="s">
        <v>43</v>
      </c>
      <c r="C3936">
        <v>6</v>
      </c>
      <c r="D3936" t="s">
        <v>26</v>
      </c>
      <c r="E3936" t="s">
        <v>450</v>
      </c>
      <c r="F3936" t="s">
        <v>13</v>
      </c>
      <c r="G3936" t="s">
        <v>5766</v>
      </c>
      <c r="H3936" s="1">
        <v>0</v>
      </c>
      <c r="I3936" s="2">
        <v>43171</v>
      </c>
      <c r="J3936" t="s">
        <v>6455</v>
      </c>
      <c r="K3936" t="s">
        <v>16</v>
      </c>
      <c r="L3936">
        <v>71203</v>
      </c>
      <c r="M3936">
        <v>1822</v>
      </c>
      <c r="N3936" t="s">
        <v>4496</v>
      </c>
      <c r="O3936">
        <v>6</v>
      </c>
      <c r="P3936">
        <v>2</v>
      </c>
      <c r="Q3936" t="s">
        <v>18</v>
      </c>
      <c r="R3936" t="s">
        <v>8304</v>
      </c>
      <c r="S3936">
        <v>6.22</v>
      </c>
      <c r="T3936">
        <v>13</v>
      </c>
      <c r="U3936" t="s">
        <v>33</v>
      </c>
      <c r="V3936" s="2">
        <v>43176</v>
      </c>
      <c r="W3936" t="s">
        <v>39</v>
      </c>
      <c r="X3936" t="s">
        <v>454</v>
      </c>
      <c r="Y3936" t="s">
        <v>64</v>
      </c>
    </row>
    <row r="3937" spans="1:25" hidden="1" x14ac:dyDescent="0.35">
      <c r="A3937">
        <v>4</v>
      </c>
      <c r="B3937" t="s">
        <v>43</v>
      </c>
      <c r="C3937">
        <v>6</v>
      </c>
      <c r="D3937" t="s">
        <v>26</v>
      </c>
      <c r="E3937" t="s">
        <v>2422</v>
      </c>
      <c r="F3937" t="s">
        <v>13</v>
      </c>
      <c r="G3937" t="s">
        <v>5256</v>
      </c>
      <c r="H3937" s="1">
        <v>0.2</v>
      </c>
      <c r="I3937" s="2">
        <v>43306</v>
      </c>
      <c r="J3937" t="s">
        <v>6424</v>
      </c>
      <c r="K3937" t="s">
        <v>102</v>
      </c>
      <c r="L3937">
        <v>43615</v>
      </c>
      <c r="M3937">
        <v>1582</v>
      </c>
      <c r="N3937" t="s">
        <v>3000</v>
      </c>
      <c r="O3937">
        <v>27</v>
      </c>
      <c r="P3937">
        <v>5</v>
      </c>
      <c r="Q3937" t="s">
        <v>104</v>
      </c>
      <c r="R3937" t="s">
        <v>8304</v>
      </c>
      <c r="S3937">
        <v>27.44</v>
      </c>
      <c r="T3937">
        <v>244</v>
      </c>
      <c r="U3937" t="s">
        <v>33</v>
      </c>
      <c r="V3937" s="2">
        <v>43310</v>
      </c>
      <c r="W3937" t="s">
        <v>39</v>
      </c>
      <c r="X3937" t="s">
        <v>309</v>
      </c>
      <c r="Y3937" t="s">
        <v>56</v>
      </c>
    </row>
    <row r="3938" spans="1:25" hidden="1" x14ac:dyDescent="0.35">
      <c r="A3938">
        <v>1</v>
      </c>
      <c r="B3938" t="s">
        <v>10</v>
      </c>
      <c r="C3938">
        <v>1</v>
      </c>
      <c r="D3938" t="s">
        <v>11</v>
      </c>
      <c r="E3938" t="s">
        <v>192</v>
      </c>
      <c r="F3938" t="s">
        <v>13</v>
      </c>
      <c r="G3938" t="s">
        <v>677</v>
      </c>
      <c r="H3938" s="1">
        <v>0.3</v>
      </c>
      <c r="I3938" s="2">
        <v>43457</v>
      </c>
      <c r="J3938" t="s">
        <v>5197</v>
      </c>
      <c r="K3938" t="s">
        <v>73</v>
      </c>
      <c r="L3938">
        <v>60623</v>
      </c>
      <c r="M3938">
        <v>390</v>
      </c>
      <c r="N3938" t="s">
        <v>2407</v>
      </c>
      <c r="O3938">
        <v>-14</v>
      </c>
      <c r="P3938">
        <v>2</v>
      </c>
      <c r="Q3938" t="s">
        <v>75</v>
      </c>
      <c r="R3938" t="s">
        <v>8304</v>
      </c>
      <c r="S3938">
        <v>-14.14</v>
      </c>
      <c r="T3938">
        <v>141</v>
      </c>
      <c r="U3938" t="s">
        <v>33</v>
      </c>
      <c r="V3938" s="2">
        <v>43458</v>
      </c>
      <c r="W3938" t="s">
        <v>130</v>
      </c>
      <c r="X3938" t="s">
        <v>139</v>
      </c>
      <c r="Y3938" t="s">
        <v>22</v>
      </c>
    </row>
    <row r="3939" spans="1:25" hidden="1" x14ac:dyDescent="0.35">
      <c r="A3939">
        <v>2</v>
      </c>
      <c r="B3939" t="s">
        <v>43</v>
      </c>
      <c r="C3939">
        <v>3</v>
      </c>
      <c r="D3939" t="s">
        <v>26</v>
      </c>
      <c r="E3939" t="s">
        <v>2422</v>
      </c>
      <c r="F3939" t="s">
        <v>13</v>
      </c>
      <c r="G3939" t="s">
        <v>1978</v>
      </c>
      <c r="H3939" s="1">
        <v>0.2</v>
      </c>
      <c r="I3939" s="2">
        <v>43414</v>
      </c>
      <c r="J3939" t="s">
        <v>3504</v>
      </c>
      <c r="K3939" t="s">
        <v>102</v>
      </c>
      <c r="L3939">
        <v>43615</v>
      </c>
      <c r="M3939">
        <v>54</v>
      </c>
      <c r="N3939" t="s">
        <v>3505</v>
      </c>
      <c r="O3939">
        <v>-2</v>
      </c>
      <c r="P3939">
        <v>3</v>
      </c>
      <c r="Q3939" t="s">
        <v>104</v>
      </c>
      <c r="R3939" t="s">
        <v>8304</v>
      </c>
      <c r="S3939">
        <v>-2.44</v>
      </c>
      <c r="T3939">
        <v>39</v>
      </c>
      <c r="U3939" t="s">
        <v>19</v>
      </c>
      <c r="V3939" s="2">
        <v>43416</v>
      </c>
      <c r="W3939" t="s">
        <v>20</v>
      </c>
      <c r="X3939" t="s">
        <v>309</v>
      </c>
      <c r="Y3939" t="s">
        <v>42</v>
      </c>
    </row>
    <row r="3940" spans="1:25" hidden="1" x14ac:dyDescent="0.35">
      <c r="A3940">
        <v>2</v>
      </c>
      <c r="B3940" t="s">
        <v>43</v>
      </c>
      <c r="C3940">
        <v>3</v>
      </c>
      <c r="D3940" t="s">
        <v>26</v>
      </c>
      <c r="E3940" t="s">
        <v>2422</v>
      </c>
      <c r="F3940" t="s">
        <v>13</v>
      </c>
      <c r="G3940" t="s">
        <v>1978</v>
      </c>
      <c r="H3940" s="1">
        <v>0.2</v>
      </c>
      <c r="I3940" s="2">
        <v>43414</v>
      </c>
      <c r="J3940" t="s">
        <v>3504</v>
      </c>
      <c r="K3940" t="s">
        <v>102</v>
      </c>
      <c r="L3940">
        <v>43615</v>
      </c>
      <c r="M3940">
        <v>1504</v>
      </c>
      <c r="N3940" t="s">
        <v>774</v>
      </c>
      <c r="O3940">
        <v>-3</v>
      </c>
      <c r="P3940">
        <v>5</v>
      </c>
      <c r="Q3940" t="s">
        <v>104</v>
      </c>
      <c r="R3940" t="s">
        <v>8304</v>
      </c>
      <c r="S3940">
        <v>-3.31</v>
      </c>
      <c r="T3940">
        <v>15</v>
      </c>
      <c r="U3940" t="s">
        <v>19</v>
      </c>
      <c r="V3940" s="2">
        <v>43416</v>
      </c>
      <c r="W3940" t="s">
        <v>20</v>
      </c>
      <c r="X3940" t="s">
        <v>309</v>
      </c>
      <c r="Y3940" t="s">
        <v>356</v>
      </c>
    </row>
    <row r="3941" spans="1:25" hidden="1" x14ac:dyDescent="0.35">
      <c r="A3941">
        <v>2</v>
      </c>
      <c r="B3941" t="s">
        <v>43</v>
      </c>
      <c r="C3941">
        <v>3</v>
      </c>
      <c r="D3941" t="s">
        <v>11</v>
      </c>
      <c r="E3941" t="s">
        <v>535</v>
      </c>
      <c r="F3941" t="s">
        <v>13</v>
      </c>
      <c r="G3941" t="s">
        <v>80</v>
      </c>
      <c r="H3941" s="1">
        <v>0</v>
      </c>
      <c r="I3941" s="2">
        <v>43348</v>
      </c>
      <c r="J3941" t="s">
        <v>919</v>
      </c>
      <c r="K3941" t="s">
        <v>73</v>
      </c>
      <c r="L3941">
        <v>48227</v>
      </c>
      <c r="M3941">
        <v>123</v>
      </c>
      <c r="N3941" t="s">
        <v>920</v>
      </c>
      <c r="O3941">
        <v>4</v>
      </c>
      <c r="P3941">
        <v>1</v>
      </c>
      <c r="Q3941" t="s">
        <v>75</v>
      </c>
      <c r="R3941" t="s">
        <v>8304</v>
      </c>
      <c r="S3941">
        <v>3.67</v>
      </c>
      <c r="T3941">
        <v>12</v>
      </c>
      <c r="U3941" t="s">
        <v>19</v>
      </c>
      <c r="V3941" s="2">
        <v>43350</v>
      </c>
      <c r="W3941" t="s">
        <v>20</v>
      </c>
      <c r="X3941" t="s">
        <v>156</v>
      </c>
      <c r="Y3941" t="s">
        <v>47</v>
      </c>
    </row>
    <row r="3942" spans="1:25" hidden="1" x14ac:dyDescent="0.35">
      <c r="A3942">
        <v>2</v>
      </c>
      <c r="B3942" t="s">
        <v>43</v>
      </c>
      <c r="C3942">
        <v>3</v>
      </c>
      <c r="D3942" t="s">
        <v>26</v>
      </c>
      <c r="E3942" t="s">
        <v>535</v>
      </c>
      <c r="F3942" t="s">
        <v>13</v>
      </c>
      <c r="G3942" t="s">
        <v>80</v>
      </c>
      <c r="H3942" s="1">
        <v>0</v>
      </c>
      <c r="I3942" s="2">
        <v>43348</v>
      </c>
      <c r="J3942" t="s">
        <v>919</v>
      </c>
      <c r="K3942" t="s">
        <v>73</v>
      </c>
      <c r="L3942">
        <v>48227</v>
      </c>
      <c r="M3942">
        <v>635</v>
      </c>
      <c r="N3942" t="s">
        <v>921</v>
      </c>
      <c r="O3942">
        <v>23</v>
      </c>
      <c r="P3942">
        <v>3</v>
      </c>
      <c r="Q3942" t="s">
        <v>75</v>
      </c>
      <c r="R3942" t="s">
        <v>8304</v>
      </c>
      <c r="S3942">
        <v>23.39</v>
      </c>
      <c r="T3942">
        <v>195</v>
      </c>
      <c r="U3942" t="s">
        <v>19</v>
      </c>
      <c r="V3942" s="2">
        <v>43350</v>
      </c>
      <c r="W3942" t="s">
        <v>20</v>
      </c>
      <c r="X3942" t="s">
        <v>156</v>
      </c>
      <c r="Y3942" t="s">
        <v>42</v>
      </c>
    </row>
    <row r="3943" spans="1:25" hidden="1" x14ac:dyDescent="0.35">
      <c r="A3943">
        <v>2</v>
      </c>
      <c r="B3943" t="s">
        <v>43</v>
      </c>
      <c r="C3943">
        <v>3</v>
      </c>
      <c r="D3943" t="s">
        <v>26</v>
      </c>
      <c r="E3943" t="s">
        <v>535</v>
      </c>
      <c r="F3943" t="s">
        <v>13</v>
      </c>
      <c r="G3943" t="s">
        <v>80</v>
      </c>
      <c r="H3943" s="1">
        <v>0</v>
      </c>
      <c r="I3943" s="2">
        <v>43348</v>
      </c>
      <c r="J3943" t="s">
        <v>919</v>
      </c>
      <c r="K3943" t="s">
        <v>73</v>
      </c>
      <c r="L3943">
        <v>48227</v>
      </c>
      <c r="M3943">
        <v>581</v>
      </c>
      <c r="N3943" t="s">
        <v>922</v>
      </c>
      <c r="O3943">
        <v>21</v>
      </c>
      <c r="P3943">
        <v>3</v>
      </c>
      <c r="Q3943" t="s">
        <v>75</v>
      </c>
      <c r="R3943" t="s">
        <v>8304</v>
      </c>
      <c r="S3943">
        <v>20.58</v>
      </c>
      <c r="T3943">
        <v>71</v>
      </c>
      <c r="U3943" t="s">
        <v>19</v>
      </c>
      <c r="V3943" s="2">
        <v>43350</v>
      </c>
      <c r="W3943" t="s">
        <v>20</v>
      </c>
      <c r="X3943" t="s">
        <v>156</v>
      </c>
      <c r="Y3943" t="s">
        <v>42</v>
      </c>
    </row>
    <row r="3944" spans="1:25" hidden="1" x14ac:dyDescent="0.35">
      <c r="A3944">
        <v>2</v>
      </c>
      <c r="B3944" t="s">
        <v>43</v>
      </c>
      <c r="C3944">
        <v>3</v>
      </c>
      <c r="D3944" t="s">
        <v>26</v>
      </c>
      <c r="E3944" t="s">
        <v>535</v>
      </c>
      <c r="F3944" t="s">
        <v>13</v>
      </c>
      <c r="G3944" t="s">
        <v>80</v>
      </c>
      <c r="H3944" s="1">
        <v>0</v>
      </c>
      <c r="I3944" s="2">
        <v>43348</v>
      </c>
      <c r="J3944" t="s">
        <v>919</v>
      </c>
      <c r="K3944" t="s">
        <v>73</v>
      </c>
      <c r="L3944">
        <v>48227</v>
      </c>
      <c r="M3944">
        <v>1840</v>
      </c>
      <c r="N3944" t="s">
        <v>8176</v>
      </c>
      <c r="O3944">
        <v>42</v>
      </c>
      <c r="P3944">
        <v>4</v>
      </c>
      <c r="Q3944" t="s">
        <v>75</v>
      </c>
      <c r="R3944" t="s">
        <v>8304</v>
      </c>
      <c r="S3944">
        <v>42.03</v>
      </c>
      <c r="T3944">
        <v>91</v>
      </c>
      <c r="U3944" t="s">
        <v>19</v>
      </c>
      <c r="V3944" s="2">
        <v>43350</v>
      </c>
      <c r="W3944" t="s">
        <v>20</v>
      </c>
      <c r="X3944" t="s">
        <v>156</v>
      </c>
      <c r="Y3944" t="s">
        <v>64</v>
      </c>
    </row>
    <row r="3945" spans="1:25" hidden="1" x14ac:dyDescent="0.35">
      <c r="A3945">
        <v>2</v>
      </c>
      <c r="B3945" t="s">
        <v>43</v>
      </c>
      <c r="C3945">
        <v>3</v>
      </c>
      <c r="D3945" t="s">
        <v>11</v>
      </c>
      <c r="E3945" t="s">
        <v>535</v>
      </c>
      <c r="F3945" t="s">
        <v>13</v>
      </c>
      <c r="G3945" t="s">
        <v>80</v>
      </c>
      <c r="H3945" s="1">
        <v>0</v>
      </c>
      <c r="I3945" s="2">
        <v>43348</v>
      </c>
      <c r="J3945" t="s">
        <v>919</v>
      </c>
      <c r="K3945" t="s">
        <v>73</v>
      </c>
      <c r="L3945">
        <v>48227</v>
      </c>
      <c r="M3945">
        <v>1208</v>
      </c>
      <c r="N3945" t="s">
        <v>923</v>
      </c>
      <c r="O3945">
        <v>29</v>
      </c>
      <c r="P3945">
        <v>3</v>
      </c>
      <c r="Q3945" t="s">
        <v>75</v>
      </c>
      <c r="R3945" t="s">
        <v>8304</v>
      </c>
      <c r="S3945">
        <v>29.15</v>
      </c>
      <c r="T3945">
        <v>243</v>
      </c>
      <c r="U3945" t="s">
        <v>19</v>
      </c>
      <c r="V3945" s="2">
        <v>43350</v>
      </c>
      <c r="W3945" t="s">
        <v>20</v>
      </c>
      <c r="X3945" t="s">
        <v>156</v>
      </c>
      <c r="Y3945" t="s">
        <v>24</v>
      </c>
    </row>
    <row r="3946" spans="1:25" hidden="1" x14ac:dyDescent="0.35">
      <c r="A3946">
        <v>2</v>
      </c>
      <c r="B3946" t="s">
        <v>43</v>
      </c>
      <c r="C3946">
        <v>3</v>
      </c>
      <c r="D3946" t="s">
        <v>26</v>
      </c>
      <c r="E3946" t="s">
        <v>535</v>
      </c>
      <c r="F3946" t="s">
        <v>13</v>
      </c>
      <c r="G3946" t="s">
        <v>80</v>
      </c>
      <c r="H3946" s="1">
        <v>0</v>
      </c>
      <c r="I3946" s="2">
        <v>43348</v>
      </c>
      <c r="J3946" t="s">
        <v>919</v>
      </c>
      <c r="K3946" t="s">
        <v>73</v>
      </c>
      <c r="L3946">
        <v>48227</v>
      </c>
      <c r="M3946">
        <v>232</v>
      </c>
      <c r="N3946" t="s">
        <v>924</v>
      </c>
      <c r="O3946">
        <v>11</v>
      </c>
      <c r="P3946">
        <v>7</v>
      </c>
      <c r="Q3946" t="s">
        <v>75</v>
      </c>
      <c r="R3946" t="s">
        <v>8304</v>
      </c>
      <c r="S3946">
        <v>10.58</v>
      </c>
      <c r="T3946">
        <v>22</v>
      </c>
      <c r="U3946" t="s">
        <v>19</v>
      </c>
      <c r="V3946" s="2">
        <v>43350</v>
      </c>
      <c r="W3946" t="s">
        <v>20</v>
      </c>
      <c r="X3946" t="s">
        <v>156</v>
      </c>
      <c r="Y3946" t="s">
        <v>35</v>
      </c>
    </row>
    <row r="3947" spans="1:25" x14ac:dyDescent="0.35">
      <c r="A3947">
        <v>5</v>
      </c>
      <c r="B3947" t="s">
        <v>43</v>
      </c>
      <c r="C3947">
        <v>6</v>
      </c>
      <c r="D3947" t="s">
        <v>11</v>
      </c>
      <c r="E3947" t="s">
        <v>1249</v>
      </c>
      <c r="F3947" t="s">
        <v>13</v>
      </c>
      <c r="G3947" t="s">
        <v>273</v>
      </c>
      <c r="H3947" s="1">
        <v>0</v>
      </c>
      <c r="I3947" s="2">
        <v>43240</v>
      </c>
      <c r="J3947" t="s">
        <v>1250</v>
      </c>
      <c r="K3947" t="s">
        <v>30</v>
      </c>
      <c r="L3947">
        <v>94591</v>
      </c>
      <c r="M3947">
        <v>1043</v>
      </c>
      <c r="N3947" t="s">
        <v>559</v>
      </c>
      <c r="O3947">
        <v>273</v>
      </c>
      <c r="P3947">
        <v>5</v>
      </c>
      <c r="Q3947" t="s">
        <v>32</v>
      </c>
      <c r="R3947" t="s">
        <v>92</v>
      </c>
      <c r="S3947">
        <v>272.79000000000002</v>
      </c>
      <c r="T3947">
        <v>1049</v>
      </c>
      <c r="U3947" t="s">
        <v>76</v>
      </c>
      <c r="V3947" s="2">
        <v>43245</v>
      </c>
      <c r="W3947" t="s">
        <v>39</v>
      </c>
      <c r="X3947" t="s">
        <v>34</v>
      </c>
      <c r="Y3947" t="s">
        <v>47</v>
      </c>
    </row>
    <row r="3948" spans="1:25" x14ac:dyDescent="0.35">
      <c r="A3948">
        <v>5</v>
      </c>
      <c r="B3948" t="s">
        <v>43</v>
      </c>
      <c r="C3948">
        <v>6</v>
      </c>
      <c r="D3948" t="s">
        <v>26</v>
      </c>
      <c r="E3948" t="s">
        <v>1249</v>
      </c>
      <c r="F3948" t="s">
        <v>13</v>
      </c>
      <c r="G3948" t="s">
        <v>273</v>
      </c>
      <c r="H3948" s="1">
        <v>0.2</v>
      </c>
      <c r="I3948" s="2">
        <v>43240</v>
      </c>
      <c r="J3948" t="s">
        <v>1250</v>
      </c>
      <c r="K3948" t="s">
        <v>30</v>
      </c>
      <c r="L3948">
        <v>94591</v>
      </c>
      <c r="M3948">
        <v>1652</v>
      </c>
      <c r="N3948" t="s">
        <v>1251</v>
      </c>
      <c r="O3948">
        <v>5</v>
      </c>
      <c r="P3948">
        <v>4</v>
      </c>
      <c r="Q3948" t="s">
        <v>32</v>
      </c>
      <c r="R3948" t="s">
        <v>92</v>
      </c>
      <c r="S3948">
        <v>5.01</v>
      </c>
      <c r="T3948">
        <v>15</v>
      </c>
      <c r="U3948" t="s">
        <v>76</v>
      </c>
      <c r="V3948" s="2">
        <v>43245</v>
      </c>
      <c r="W3948" t="s">
        <v>39</v>
      </c>
      <c r="X3948" t="s">
        <v>34</v>
      </c>
      <c r="Y3948" t="s">
        <v>54</v>
      </c>
    </row>
    <row r="3949" spans="1:25" hidden="1" x14ac:dyDescent="0.35">
      <c r="A3949">
        <v>4</v>
      </c>
      <c r="B3949" t="s">
        <v>43</v>
      </c>
      <c r="C3949">
        <v>6</v>
      </c>
      <c r="D3949" t="s">
        <v>26</v>
      </c>
      <c r="E3949" t="s">
        <v>803</v>
      </c>
      <c r="F3949" t="s">
        <v>13</v>
      </c>
      <c r="G3949" t="s">
        <v>2767</v>
      </c>
      <c r="H3949" s="1">
        <v>0.2</v>
      </c>
      <c r="I3949" s="2">
        <v>43365</v>
      </c>
      <c r="J3949" t="s">
        <v>4356</v>
      </c>
      <c r="K3949" t="s">
        <v>16</v>
      </c>
      <c r="L3949">
        <v>33024</v>
      </c>
      <c r="M3949">
        <v>232</v>
      </c>
      <c r="N3949" t="s">
        <v>8169</v>
      </c>
      <c r="O3949">
        <v>6</v>
      </c>
      <c r="P3949">
        <v>2</v>
      </c>
      <c r="Q3949" t="s">
        <v>18</v>
      </c>
      <c r="R3949" t="s">
        <v>8304</v>
      </c>
      <c r="S3949">
        <v>5.8</v>
      </c>
      <c r="T3949">
        <v>17</v>
      </c>
      <c r="U3949" t="s">
        <v>19</v>
      </c>
      <c r="V3949" s="2">
        <v>43369</v>
      </c>
      <c r="W3949" t="s">
        <v>39</v>
      </c>
      <c r="X3949" t="s">
        <v>40</v>
      </c>
      <c r="Y3949" t="s">
        <v>35</v>
      </c>
    </row>
    <row r="3950" spans="1:25" hidden="1" x14ac:dyDescent="0.35">
      <c r="A3950">
        <v>4</v>
      </c>
      <c r="B3950" t="s">
        <v>43</v>
      </c>
      <c r="C3950">
        <v>6</v>
      </c>
      <c r="D3950" t="s">
        <v>26</v>
      </c>
      <c r="E3950" t="s">
        <v>803</v>
      </c>
      <c r="F3950" t="s">
        <v>13</v>
      </c>
      <c r="G3950" t="s">
        <v>2767</v>
      </c>
      <c r="H3950" s="1">
        <v>0.7</v>
      </c>
      <c r="I3950" s="2">
        <v>43365</v>
      </c>
      <c r="J3950" t="s">
        <v>4356</v>
      </c>
      <c r="K3950" t="s">
        <v>16</v>
      </c>
      <c r="L3950">
        <v>33024</v>
      </c>
      <c r="M3950">
        <v>67</v>
      </c>
      <c r="N3950" t="s">
        <v>2990</v>
      </c>
      <c r="O3950">
        <v>-6</v>
      </c>
      <c r="P3950">
        <v>9</v>
      </c>
      <c r="Q3950" t="s">
        <v>18</v>
      </c>
      <c r="R3950" t="s">
        <v>8304</v>
      </c>
      <c r="S3950">
        <v>-6</v>
      </c>
      <c r="T3950">
        <v>8</v>
      </c>
      <c r="U3950" t="s">
        <v>19</v>
      </c>
      <c r="V3950" s="2">
        <v>43369</v>
      </c>
      <c r="W3950" t="s">
        <v>39</v>
      </c>
      <c r="X3950" t="s">
        <v>40</v>
      </c>
      <c r="Y3950" t="s">
        <v>54</v>
      </c>
    </row>
    <row r="3951" spans="1:25" hidden="1" x14ac:dyDescent="0.35">
      <c r="A3951">
        <v>5</v>
      </c>
      <c r="B3951" t="s">
        <v>43</v>
      </c>
      <c r="C3951">
        <v>6</v>
      </c>
      <c r="D3951" t="s">
        <v>11</v>
      </c>
      <c r="E3951" t="s">
        <v>498</v>
      </c>
      <c r="F3951" t="s">
        <v>13</v>
      </c>
      <c r="G3951" t="s">
        <v>1323</v>
      </c>
      <c r="H3951" s="1">
        <v>0.6</v>
      </c>
      <c r="I3951" s="2">
        <v>43411</v>
      </c>
      <c r="J3951" t="s">
        <v>2290</v>
      </c>
      <c r="K3951" t="s">
        <v>73</v>
      </c>
      <c r="L3951">
        <v>75220</v>
      </c>
      <c r="M3951">
        <v>620</v>
      </c>
      <c r="N3951" t="s">
        <v>8215</v>
      </c>
      <c r="O3951">
        <v>-18</v>
      </c>
      <c r="P3951">
        <v>5</v>
      </c>
      <c r="Q3951" t="s">
        <v>75</v>
      </c>
      <c r="R3951" t="s">
        <v>8304</v>
      </c>
      <c r="S3951">
        <v>-17.78</v>
      </c>
      <c r="T3951">
        <v>44</v>
      </c>
      <c r="U3951" t="s">
        <v>19</v>
      </c>
      <c r="V3951" s="2">
        <v>43416</v>
      </c>
      <c r="W3951" t="s">
        <v>39</v>
      </c>
      <c r="X3951" t="s">
        <v>77</v>
      </c>
      <c r="Y3951" t="s">
        <v>47</v>
      </c>
    </row>
    <row r="3952" spans="1:25" hidden="1" x14ac:dyDescent="0.35">
      <c r="A3952">
        <v>5</v>
      </c>
      <c r="B3952" t="s">
        <v>43</v>
      </c>
      <c r="C3952">
        <v>6</v>
      </c>
      <c r="D3952" t="s">
        <v>26</v>
      </c>
      <c r="E3952" t="s">
        <v>498</v>
      </c>
      <c r="F3952" t="s">
        <v>13</v>
      </c>
      <c r="G3952" t="s">
        <v>1323</v>
      </c>
      <c r="H3952" s="1">
        <v>0.2</v>
      </c>
      <c r="I3952" s="2">
        <v>43411</v>
      </c>
      <c r="J3952" t="s">
        <v>2290</v>
      </c>
      <c r="K3952" t="s">
        <v>73</v>
      </c>
      <c r="L3952">
        <v>75220</v>
      </c>
      <c r="M3952">
        <v>1098</v>
      </c>
      <c r="N3952" t="s">
        <v>1227</v>
      </c>
      <c r="O3952">
        <v>20</v>
      </c>
      <c r="P3952">
        <v>3</v>
      </c>
      <c r="Q3952" t="s">
        <v>75</v>
      </c>
      <c r="R3952" t="s">
        <v>8304</v>
      </c>
      <c r="S3952">
        <v>19.63</v>
      </c>
      <c r="T3952">
        <v>314</v>
      </c>
      <c r="U3952" t="s">
        <v>19</v>
      </c>
      <c r="V3952" s="2">
        <v>43416</v>
      </c>
      <c r="W3952" t="s">
        <v>39</v>
      </c>
      <c r="X3952" t="s">
        <v>77</v>
      </c>
      <c r="Y3952" t="s">
        <v>42</v>
      </c>
    </row>
    <row r="3953" spans="1:25" hidden="1" x14ac:dyDescent="0.35">
      <c r="A3953">
        <v>4</v>
      </c>
      <c r="B3953" t="s">
        <v>43</v>
      </c>
      <c r="C3953">
        <v>6</v>
      </c>
      <c r="D3953" t="s">
        <v>26</v>
      </c>
      <c r="E3953" t="s">
        <v>99</v>
      </c>
      <c r="F3953" t="s">
        <v>13</v>
      </c>
      <c r="G3953" t="s">
        <v>8140</v>
      </c>
      <c r="H3953" s="1">
        <v>0.2</v>
      </c>
      <c r="I3953" s="2">
        <v>43310</v>
      </c>
      <c r="J3953" t="s">
        <v>6400</v>
      </c>
      <c r="K3953" t="s">
        <v>102</v>
      </c>
      <c r="L3953">
        <v>19140</v>
      </c>
      <c r="M3953">
        <v>777</v>
      </c>
      <c r="N3953" t="s">
        <v>155</v>
      </c>
      <c r="O3953">
        <v>-17</v>
      </c>
      <c r="P3953">
        <v>2</v>
      </c>
      <c r="Q3953" t="s">
        <v>104</v>
      </c>
      <c r="R3953" t="s">
        <v>8304</v>
      </c>
      <c r="S3953">
        <v>-16.96</v>
      </c>
      <c r="T3953">
        <v>85</v>
      </c>
      <c r="U3953" t="s">
        <v>33</v>
      </c>
      <c r="V3953" s="2">
        <v>43314</v>
      </c>
      <c r="W3953" t="s">
        <v>39</v>
      </c>
      <c r="X3953" t="s">
        <v>105</v>
      </c>
      <c r="Y3953" t="s">
        <v>42</v>
      </c>
    </row>
    <row r="3954" spans="1:25" x14ac:dyDescent="0.35">
      <c r="A3954">
        <v>5</v>
      </c>
      <c r="B3954" t="s">
        <v>43</v>
      </c>
      <c r="C3954">
        <v>6</v>
      </c>
      <c r="D3954" t="s">
        <v>26</v>
      </c>
      <c r="E3954" t="s">
        <v>88</v>
      </c>
      <c r="F3954" t="s">
        <v>13</v>
      </c>
      <c r="G3954" t="s">
        <v>1921</v>
      </c>
      <c r="H3954" s="1">
        <v>0.2</v>
      </c>
      <c r="I3954" s="2">
        <v>43411</v>
      </c>
      <c r="J3954" t="s">
        <v>4639</v>
      </c>
      <c r="K3954" t="s">
        <v>30</v>
      </c>
      <c r="L3954">
        <v>94122</v>
      </c>
      <c r="M3954">
        <v>719</v>
      </c>
      <c r="N3954" t="s">
        <v>891</v>
      </c>
      <c r="O3954">
        <v>20</v>
      </c>
      <c r="P3954">
        <v>2</v>
      </c>
      <c r="Q3954" t="s">
        <v>32</v>
      </c>
      <c r="R3954" t="s">
        <v>8304</v>
      </c>
      <c r="S3954">
        <v>20.149999999999999</v>
      </c>
      <c r="T3954">
        <v>58</v>
      </c>
      <c r="U3954" t="s">
        <v>19</v>
      </c>
      <c r="V3954" s="2">
        <v>43416</v>
      </c>
      <c r="W3954" t="s">
        <v>39</v>
      </c>
      <c r="X3954" t="s">
        <v>34</v>
      </c>
      <c r="Y3954" t="s">
        <v>54</v>
      </c>
    </row>
    <row r="3955" spans="1:25" hidden="1" x14ac:dyDescent="0.35">
      <c r="A3955">
        <v>4</v>
      </c>
      <c r="B3955" t="s">
        <v>43</v>
      </c>
      <c r="C3955">
        <v>6</v>
      </c>
      <c r="D3955" t="s">
        <v>26</v>
      </c>
      <c r="E3955" t="s">
        <v>535</v>
      </c>
      <c r="F3955" t="s">
        <v>13</v>
      </c>
      <c r="G3955" t="s">
        <v>2689</v>
      </c>
      <c r="H3955" s="1">
        <v>0</v>
      </c>
      <c r="I3955" s="2">
        <v>43344</v>
      </c>
      <c r="J3955" t="s">
        <v>3725</v>
      </c>
      <c r="K3955" t="s">
        <v>73</v>
      </c>
      <c r="L3955">
        <v>48227</v>
      </c>
      <c r="M3955">
        <v>1129</v>
      </c>
      <c r="N3955" t="s">
        <v>3443</v>
      </c>
      <c r="O3955">
        <v>3</v>
      </c>
      <c r="P3955">
        <v>2</v>
      </c>
      <c r="Q3955" t="s">
        <v>75</v>
      </c>
      <c r="R3955" t="s">
        <v>8304</v>
      </c>
      <c r="S3955">
        <v>2.99</v>
      </c>
      <c r="T3955">
        <v>12</v>
      </c>
      <c r="U3955" t="s">
        <v>19</v>
      </c>
      <c r="V3955" s="2">
        <v>43348</v>
      </c>
      <c r="W3955" t="s">
        <v>39</v>
      </c>
      <c r="X3955" t="s">
        <v>156</v>
      </c>
      <c r="Y3955" t="s">
        <v>49</v>
      </c>
    </row>
    <row r="3956" spans="1:25" hidden="1" x14ac:dyDescent="0.35">
      <c r="A3956">
        <v>4</v>
      </c>
      <c r="B3956" t="s">
        <v>43</v>
      </c>
      <c r="C3956">
        <v>6</v>
      </c>
      <c r="D3956" t="s">
        <v>26</v>
      </c>
      <c r="E3956" t="s">
        <v>535</v>
      </c>
      <c r="F3956" t="s">
        <v>13</v>
      </c>
      <c r="G3956" t="s">
        <v>2689</v>
      </c>
      <c r="H3956" s="1">
        <v>0</v>
      </c>
      <c r="I3956" s="2">
        <v>43344</v>
      </c>
      <c r="J3956" t="s">
        <v>3725</v>
      </c>
      <c r="K3956" t="s">
        <v>73</v>
      </c>
      <c r="L3956">
        <v>48227</v>
      </c>
      <c r="M3956">
        <v>696</v>
      </c>
      <c r="N3956" t="s">
        <v>3151</v>
      </c>
      <c r="O3956">
        <v>14</v>
      </c>
      <c r="P3956">
        <v>4</v>
      </c>
      <c r="Q3956" t="s">
        <v>75</v>
      </c>
      <c r="R3956" t="s">
        <v>8304</v>
      </c>
      <c r="S3956">
        <v>14.46</v>
      </c>
      <c r="T3956">
        <v>30</v>
      </c>
      <c r="U3956" t="s">
        <v>19</v>
      </c>
      <c r="V3956" s="2">
        <v>43348</v>
      </c>
      <c r="W3956" t="s">
        <v>39</v>
      </c>
      <c r="X3956" t="s">
        <v>156</v>
      </c>
      <c r="Y3956" t="s">
        <v>54</v>
      </c>
    </row>
    <row r="3957" spans="1:25" hidden="1" x14ac:dyDescent="0.35">
      <c r="A3957">
        <v>4</v>
      </c>
      <c r="B3957" t="s">
        <v>43</v>
      </c>
      <c r="C3957">
        <v>6</v>
      </c>
      <c r="D3957" t="s">
        <v>26</v>
      </c>
      <c r="E3957" t="s">
        <v>535</v>
      </c>
      <c r="F3957" t="s">
        <v>13</v>
      </c>
      <c r="G3957" t="s">
        <v>2689</v>
      </c>
      <c r="H3957" s="1">
        <v>0</v>
      </c>
      <c r="I3957" s="2">
        <v>43344</v>
      </c>
      <c r="J3957" t="s">
        <v>3725</v>
      </c>
      <c r="K3957" t="s">
        <v>73</v>
      </c>
      <c r="L3957">
        <v>48227</v>
      </c>
      <c r="M3957">
        <v>1630</v>
      </c>
      <c r="N3957" t="s">
        <v>8237</v>
      </c>
      <c r="O3957">
        <v>13</v>
      </c>
      <c r="P3957">
        <v>5</v>
      </c>
      <c r="Q3957" t="s">
        <v>75</v>
      </c>
      <c r="R3957" t="s">
        <v>8304</v>
      </c>
      <c r="S3957">
        <v>12.67</v>
      </c>
      <c r="T3957">
        <v>26</v>
      </c>
      <c r="U3957" t="s">
        <v>19</v>
      </c>
      <c r="V3957" s="2">
        <v>43348</v>
      </c>
      <c r="W3957" t="s">
        <v>39</v>
      </c>
      <c r="X3957" t="s">
        <v>156</v>
      </c>
      <c r="Y3957" t="s">
        <v>54</v>
      </c>
    </row>
    <row r="3958" spans="1:25" hidden="1" x14ac:dyDescent="0.35">
      <c r="A3958">
        <v>4</v>
      </c>
      <c r="B3958" t="s">
        <v>43</v>
      </c>
      <c r="C3958">
        <v>6</v>
      </c>
      <c r="D3958" t="s">
        <v>26</v>
      </c>
      <c r="E3958" t="s">
        <v>535</v>
      </c>
      <c r="F3958" t="s">
        <v>13</v>
      </c>
      <c r="G3958" t="s">
        <v>2689</v>
      </c>
      <c r="H3958" s="1">
        <v>0</v>
      </c>
      <c r="I3958" s="2">
        <v>43344</v>
      </c>
      <c r="J3958" t="s">
        <v>3725</v>
      </c>
      <c r="K3958" t="s">
        <v>73</v>
      </c>
      <c r="L3958">
        <v>48227</v>
      </c>
      <c r="M3958">
        <v>1652</v>
      </c>
      <c r="N3958" t="s">
        <v>1251</v>
      </c>
      <c r="O3958">
        <v>11</v>
      </c>
      <c r="P3958">
        <v>5</v>
      </c>
      <c r="Q3958" t="s">
        <v>75</v>
      </c>
      <c r="R3958" t="s">
        <v>8304</v>
      </c>
      <c r="S3958">
        <v>11.09</v>
      </c>
      <c r="T3958">
        <v>24</v>
      </c>
      <c r="U3958" t="s">
        <v>19</v>
      </c>
      <c r="V3958" s="2">
        <v>43348</v>
      </c>
      <c r="W3958" t="s">
        <v>39</v>
      </c>
      <c r="X3958" t="s">
        <v>156</v>
      </c>
      <c r="Y3958" t="s">
        <v>54</v>
      </c>
    </row>
    <row r="3959" spans="1:25" hidden="1" x14ac:dyDescent="0.35">
      <c r="A3959">
        <v>4</v>
      </c>
      <c r="B3959" t="s">
        <v>43</v>
      </c>
      <c r="C3959">
        <v>6</v>
      </c>
      <c r="D3959" t="s">
        <v>26</v>
      </c>
      <c r="E3959" t="s">
        <v>535</v>
      </c>
      <c r="F3959" t="s">
        <v>13</v>
      </c>
      <c r="G3959" t="s">
        <v>2689</v>
      </c>
      <c r="H3959" s="1">
        <v>0.1</v>
      </c>
      <c r="I3959" s="2">
        <v>43344</v>
      </c>
      <c r="J3959" t="s">
        <v>3725</v>
      </c>
      <c r="K3959" t="s">
        <v>73</v>
      </c>
      <c r="L3959">
        <v>48227</v>
      </c>
      <c r="M3959">
        <v>613</v>
      </c>
      <c r="N3959" t="s">
        <v>1268</v>
      </c>
      <c r="O3959">
        <v>71</v>
      </c>
      <c r="P3959">
        <v>4</v>
      </c>
      <c r="Q3959" t="s">
        <v>75</v>
      </c>
      <c r="R3959" t="s">
        <v>8304</v>
      </c>
      <c r="S3959">
        <v>71.16</v>
      </c>
      <c r="T3959">
        <v>377</v>
      </c>
      <c r="U3959" t="s">
        <v>19</v>
      </c>
      <c r="V3959" s="2">
        <v>43348</v>
      </c>
      <c r="W3959" t="s">
        <v>39</v>
      </c>
      <c r="X3959" t="s">
        <v>156</v>
      </c>
      <c r="Y3959" t="s">
        <v>56</v>
      </c>
    </row>
    <row r="3960" spans="1:25" hidden="1" x14ac:dyDescent="0.35">
      <c r="A3960">
        <v>4</v>
      </c>
      <c r="B3960" t="s">
        <v>43</v>
      </c>
      <c r="C3960">
        <v>6</v>
      </c>
      <c r="D3960" t="s">
        <v>50</v>
      </c>
      <c r="E3960" t="s">
        <v>535</v>
      </c>
      <c r="F3960" t="s">
        <v>13</v>
      </c>
      <c r="G3960" t="s">
        <v>2689</v>
      </c>
      <c r="H3960" s="1">
        <v>0</v>
      </c>
      <c r="I3960" s="2">
        <v>43344</v>
      </c>
      <c r="J3960" t="s">
        <v>3725</v>
      </c>
      <c r="K3960" t="s">
        <v>73</v>
      </c>
      <c r="L3960">
        <v>48227</v>
      </c>
      <c r="M3960">
        <v>301</v>
      </c>
      <c r="N3960" t="s">
        <v>936</v>
      </c>
      <c r="O3960">
        <v>2</v>
      </c>
      <c r="P3960">
        <v>1</v>
      </c>
      <c r="Q3960" t="s">
        <v>75</v>
      </c>
      <c r="R3960" t="s">
        <v>8304</v>
      </c>
      <c r="S3960">
        <v>2.2799999999999998</v>
      </c>
      <c r="T3960">
        <v>9</v>
      </c>
      <c r="U3960" t="s">
        <v>19</v>
      </c>
      <c r="V3960" s="2">
        <v>43348</v>
      </c>
      <c r="W3960" t="s">
        <v>39</v>
      </c>
      <c r="X3960" t="s">
        <v>156</v>
      </c>
      <c r="Y3960" t="s">
        <v>52</v>
      </c>
    </row>
    <row r="3961" spans="1:25" hidden="1" x14ac:dyDescent="0.35">
      <c r="A3961">
        <v>0</v>
      </c>
      <c r="B3961" t="s">
        <v>10</v>
      </c>
      <c r="C3961">
        <v>0</v>
      </c>
      <c r="D3961" t="s">
        <v>26</v>
      </c>
      <c r="E3961" t="s">
        <v>79</v>
      </c>
      <c r="F3961" t="s">
        <v>13</v>
      </c>
      <c r="G3961" t="s">
        <v>1007</v>
      </c>
      <c r="H3961" s="1">
        <v>0</v>
      </c>
      <c r="I3961" s="2">
        <v>43345</v>
      </c>
      <c r="J3961" t="s">
        <v>3171</v>
      </c>
      <c r="K3961" t="s">
        <v>73</v>
      </c>
      <c r="L3961">
        <v>53711</v>
      </c>
      <c r="M3961">
        <v>457</v>
      </c>
      <c r="N3961" t="s">
        <v>3172</v>
      </c>
      <c r="O3961">
        <v>1</v>
      </c>
      <c r="P3961">
        <v>1</v>
      </c>
      <c r="Q3961" t="s">
        <v>75</v>
      </c>
      <c r="R3961" t="s">
        <v>8304</v>
      </c>
      <c r="S3961">
        <v>0.65</v>
      </c>
      <c r="T3961">
        <v>2</v>
      </c>
      <c r="U3961" t="s">
        <v>19</v>
      </c>
      <c r="V3961" s="2">
        <v>43345</v>
      </c>
      <c r="W3961" t="s">
        <v>773</v>
      </c>
      <c r="X3961" t="s">
        <v>82</v>
      </c>
      <c r="Y3961" t="s">
        <v>176</v>
      </c>
    </row>
    <row r="3962" spans="1:25" hidden="1" x14ac:dyDescent="0.35">
      <c r="A3962">
        <v>0</v>
      </c>
      <c r="B3962" t="s">
        <v>10</v>
      </c>
      <c r="C3962">
        <v>0</v>
      </c>
      <c r="D3962" t="s">
        <v>26</v>
      </c>
      <c r="E3962" t="s">
        <v>79</v>
      </c>
      <c r="F3962" t="s">
        <v>13</v>
      </c>
      <c r="G3962" t="s">
        <v>1007</v>
      </c>
      <c r="H3962" s="1">
        <v>0</v>
      </c>
      <c r="I3962" s="2">
        <v>43345</v>
      </c>
      <c r="J3962" t="s">
        <v>3171</v>
      </c>
      <c r="K3962" t="s">
        <v>73</v>
      </c>
      <c r="L3962">
        <v>53711</v>
      </c>
      <c r="M3962">
        <v>68</v>
      </c>
      <c r="N3962" t="s">
        <v>8238</v>
      </c>
      <c r="O3962">
        <v>4</v>
      </c>
      <c r="P3962">
        <v>2</v>
      </c>
      <c r="Q3962" t="s">
        <v>75</v>
      </c>
      <c r="R3962" t="s">
        <v>8304</v>
      </c>
      <c r="S3962">
        <v>3.88</v>
      </c>
      <c r="T3962">
        <v>8</v>
      </c>
      <c r="U3962" t="s">
        <v>19</v>
      </c>
      <c r="V3962" s="2">
        <v>43345</v>
      </c>
      <c r="W3962" t="s">
        <v>773</v>
      </c>
      <c r="X3962" t="s">
        <v>82</v>
      </c>
      <c r="Y3962" t="s">
        <v>54</v>
      </c>
    </row>
    <row r="3963" spans="1:25" hidden="1" x14ac:dyDescent="0.35">
      <c r="A3963">
        <v>7</v>
      </c>
      <c r="B3963" t="s">
        <v>25</v>
      </c>
      <c r="C3963">
        <v>6</v>
      </c>
      <c r="D3963" t="s">
        <v>11</v>
      </c>
      <c r="E3963" t="s">
        <v>65</v>
      </c>
      <c r="F3963" t="s">
        <v>13</v>
      </c>
      <c r="G3963" t="s">
        <v>95</v>
      </c>
      <c r="H3963" s="1">
        <v>0</v>
      </c>
      <c r="I3963" s="2">
        <v>43110</v>
      </c>
      <c r="J3963" t="s">
        <v>7979</v>
      </c>
      <c r="K3963" t="s">
        <v>30</v>
      </c>
      <c r="L3963">
        <v>98115</v>
      </c>
      <c r="M3963">
        <v>16</v>
      </c>
      <c r="N3963" t="s">
        <v>1795</v>
      </c>
      <c r="O3963">
        <v>34</v>
      </c>
      <c r="P3963">
        <v>4</v>
      </c>
      <c r="Q3963" t="s">
        <v>32</v>
      </c>
      <c r="R3963" t="s">
        <v>92</v>
      </c>
      <c r="S3963">
        <v>34.369999999999997</v>
      </c>
      <c r="T3963">
        <v>80</v>
      </c>
      <c r="U3963" t="s">
        <v>33</v>
      </c>
      <c r="V3963" s="2">
        <v>43117</v>
      </c>
      <c r="W3963" t="s">
        <v>39</v>
      </c>
      <c r="X3963" t="s">
        <v>69</v>
      </c>
      <c r="Y3963" t="s">
        <v>47</v>
      </c>
    </row>
    <row r="3964" spans="1:25" hidden="1" x14ac:dyDescent="0.35">
      <c r="A3964">
        <v>7</v>
      </c>
      <c r="B3964" t="s">
        <v>25</v>
      </c>
      <c r="C3964">
        <v>6</v>
      </c>
      <c r="D3964" t="s">
        <v>50</v>
      </c>
      <c r="E3964" t="s">
        <v>65</v>
      </c>
      <c r="F3964" t="s">
        <v>13</v>
      </c>
      <c r="G3964" t="s">
        <v>95</v>
      </c>
      <c r="H3964" s="1">
        <v>0</v>
      </c>
      <c r="I3964" s="2">
        <v>43110</v>
      </c>
      <c r="J3964" t="s">
        <v>7979</v>
      </c>
      <c r="K3964" t="s">
        <v>30</v>
      </c>
      <c r="L3964">
        <v>98115</v>
      </c>
      <c r="M3964">
        <v>1021</v>
      </c>
      <c r="N3964" t="s">
        <v>807</v>
      </c>
      <c r="O3964">
        <v>13</v>
      </c>
      <c r="P3964">
        <v>2</v>
      </c>
      <c r="Q3964" t="s">
        <v>32</v>
      </c>
      <c r="R3964" t="s">
        <v>92</v>
      </c>
      <c r="S3964">
        <v>13.3</v>
      </c>
      <c r="T3964">
        <v>70</v>
      </c>
      <c r="U3964" t="s">
        <v>33</v>
      </c>
      <c r="V3964" s="2">
        <v>43117</v>
      </c>
      <c r="W3964" t="s">
        <v>39</v>
      </c>
      <c r="X3964" t="s">
        <v>69</v>
      </c>
      <c r="Y3964" t="s">
        <v>113</v>
      </c>
    </row>
    <row r="3965" spans="1:25" x14ac:dyDescent="0.35">
      <c r="A3965">
        <v>6</v>
      </c>
      <c r="B3965" t="s">
        <v>10</v>
      </c>
      <c r="C3965">
        <v>6</v>
      </c>
      <c r="D3965" t="s">
        <v>26</v>
      </c>
      <c r="E3965" t="s">
        <v>386</v>
      </c>
      <c r="F3965" t="s">
        <v>13</v>
      </c>
      <c r="G3965" t="s">
        <v>1951</v>
      </c>
      <c r="H3965" s="1">
        <v>0</v>
      </c>
      <c r="I3965" s="2">
        <v>43354</v>
      </c>
      <c r="J3965" t="s">
        <v>4552</v>
      </c>
      <c r="K3965" t="s">
        <v>30</v>
      </c>
      <c r="L3965">
        <v>95123</v>
      </c>
      <c r="M3965">
        <v>1526</v>
      </c>
      <c r="N3965" t="s">
        <v>8143</v>
      </c>
      <c r="O3965">
        <v>7</v>
      </c>
      <c r="P3965">
        <v>3</v>
      </c>
      <c r="Q3965" t="s">
        <v>32</v>
      </c>
      <c r="R3965" t="s">
        <v>8304</v>
      </c>
      <c r="S3965">
        <v>6.66</v>
      </c>
      <c r="T3965">
        <v>333</v>
      </c>
      <c r="U3965" t="s">
        <v>19</v>
      </c>
      <c r="V3965" s="2">
        <v>43360</v>
      </c>
      <c r="W3965" t="s">
        <v>39</v>
      </c>
      <c r="X3965" t="s">
        <v>34</v>
      </c>
      <c r="Y3965" t="s">
        <v>42</v>
      </c>
    </row>
    <row r="3966" spans="1:25" x14ac:dyDescent="0.35">
      <c r="A3966">
        <v>6</v>
      </c>
      <c r="B3966" t="s">
        <v>10</v>
      </c>
      <c r="C3966">
        <v>6</v>
      </c>
      <c r="D3966" t="s">
        <v>26</v>
      </c>
      <c r="E3966" t="s">
        <v>386</v>
      </c>
      <c r="F3966" t="s">
        <v>13</v>
      </c>
      <c r="G3966" t="s">
        <v>1951</v>
      </c>
      <c r="H3966" s="1">
        <v>0.2</v>
      </c>
      <c r="I3966" s="2">
        <v>43354</v>
      </c>
      <c r="J3966" t="s">
        <v>4552</v>
      </c>
      <c r="K3966" t="s">
        <v>30</v>
      </c>
      <c r="L3966">
        <v>95123</v>
      </c>
      <c r="M3966">
        <v>712</v>
      </c>
      <c r="N3966" t="s">
        <v>1025</v>
      </c>
      <c r="O3966">
        <v>13</v>
      </c>
      <c r="P3966">
        <v>2</v>
      </c>
      <c r="Q3966" t="s">
        <v>32</v>
      </c>
      <c r="R3966" t="s">
        <v>8304</v>
      </c>
      <c r="S3966">
        <v>12.96</v>
      </c>
      <c r="T3966">
        <v>40</v>
      </c>
      <c r="U3966" t="s">
        <v>19</v>
      </c>
      <c r="V3966" s="2">
        <v>43360</v>
      </c>
      <c r="W3966" t="s">
        <v>39</v>
      </c>
      <c r="X3966" t="s">
        <v>34</v>
      </c>
      <c r="Y3966" t="s">
        <v>54</v>
      </c>
    </row>
    <row r="3967" spans="1:25" hidden="1" x14ac:dyDescent="0.35">
      <c r="A3967">
        <v>4</v>
      </c>
      <c r="B3967" t="s">
        <v>43</v>
      </c>
      <c r="C3967">
        <v>6</v>
      </c>
      <c r="D3967" t="s">
        <v>11</v>
      </c>
      <c r="E3967" t="s">
        <v>171</v>
      </c>
      <c r="F3967" t="s">
        <v>13</v>
      </c>
      <c r="G3967" t="s">
        <v>2379</v>
      </c>
      <c r="H3967" s="1">
        <v>0.1</v>
      </c>
      <c r="I3967" s="2">
        <v>43400</v>
      </c>
      <c r="J3967" t="s">
        <v>2380</v>
      </c>
      <c r="K3967" t="s">
        <v>102</v>
      </c>
      <c r="L3967">
        <v>10011</v>
      </c>
      <c r="M3967">
        <v>1089</v>
      </c>
      <c r="N3967" t="s">
        <v>1716</v>
      </c>
      <c r="O3967">
        <v>81</v>
      </c>
      <c r="P3967">
        <v>14</v>
      </c>
      <c r="Q3967" t="s">
        <v>104</v>
      </c>
      <c r="R3967" t="s">
        <v>8304</v>
      </c>
      <c r="S3967">
        <v>80.78</v>
      </c>
      <c r="T3967">
        <v>428</v>
      </c>
      <c r="U3967" t="s">
        <v>19</v>
      </c>
      <c r="V3967" s="2">
        <v>43404</v>
      </c>
      <c r="W3967" t="s">
        <v>39</v>
      </c>
      <c r="X3967" t="s">
        <v>175</v>
      </c>
      <c r="Y3967" t="s">
        <v>24</v>
      </c>
    </row>
    <row r="3968" spans="1:25" hidden="1" x14ac:dyDescent="0.35">
      <c r="A3968">
        <v>4</v>
      </c>
      <c r="B3968" t="s">
        <v>43</v>
      </c>
      <c r="C3968">
        <v>6</v>
      </c>
      <c r="D3968" t="s">
        <v>26</v>
      </c>
      <c r="E3968" t="s">
        <v>171</v>
      </c>
      <c r="F3968" t="s">
        <v>13</v>
      </c>
      <c r="G3968" t="s">
        <v>2379</v>
      </c>
      <c r="H3968" s="1">
        <v>0</v>
      </c>
      <c r="I3968" s="2">
        <v>43400</v>
      </c>
      <c r="J3968" t="s">
        <v>2380</v>
      </c>
      <c r="K3968" t="s">
        <v>102</v>
      </c>
      <c r="L3968">
        <v>10011</v>
      </c>
      <c r="M3968">
        <v>1362</v>
      </c>
      <c r="N3968" t="s">
        <v>4058</v>
      </c>
      <c r="O3968">
        <v>1</v>
      </c>
      <c r="P3968">
        <v>2</v>
      </c>
      <c r="Q3968" t="s">
        <v>104</v>
      </c>
      <c r="R3968" t="s">
        <v>8304</v>
      </c>
      <c r="S3968">
        <v>1.34</v>
      </c>
      <c r="T3968">
        <v>33</v>
      </c>
      <c r="U3968" t="s">
        <v>19</v>
      </c>
      <c r="V3968" s="2">
        <v>43404</v>
      </c>
      <c r="W3968" t="s">
        <v>39</v>
      </c>
      <c r="X3968" t="s">
        <v>175</v>
      </c>
      <c r="Y3968" t="s">
        <v>42</v>
      </c>
    </row>
    <row r="3969" spans="1:25" hidden="1" x14ac:dyDescent="0.35">
      <c r="A3969">
        <v>4</v>
      </c>
      <c r="B3969" t="s">
        <v>43</v>
      </c>
      <c r="C3969">
        <v>6</v>
      </c>
      <c r="D3969" t="s">
        <v>26</v>
      </c>
      <c r="E3969" t="s">
        <v>171</v>
      </c>
      <c r="F3969" t="s">
        <v>13</v>
      </c>
      <c r="G3969" t="s">
        <v>2379</v>
      </c>
      <c r="H3969" s="1">
        <v>0</v>
      </c>
      <c r="I3969" s="2">
        <v>43400</v>
      </c>
      <c r="J3969" t="s">
        <v>2380</v>
      </c>
      <c r="K3969" t="s">
        <v>102</v>
      </c>
      <c r="L3969">
        <v>10011</v>
      </c>
      <c r="M3969">
        <v>111</v>
      </c>
      <c r="N3969" t="s">
        <v>514</v>
      </c>
      <c r="O3969">
        <v>13</v>
      </c>
      <c r="P3969">
        <v>7</v>
      </c>
      <c r="Q3969" t="s">
        <v>104</v>
      </c>
      <c r="R3969" t="s">
        <v>8304</v>
      </c>
      <c r="S3969">
        <v>12.61</v>
      </c>
      <c r="T3969">
        <v>41</v>
      </c>
      <c r="U3969" t="s">
        <v>19</v>
      </c>
      <c r="V3969" s="2">
        <v>43404</v>
      </c>
      <c r="W3969" t="s">
        <v>39</v>
      </c>
      <c r="X3969" t="s">
        <v>175</v>
      </c>
      <c r="Y3969" t="s">
        <v>176</v>
      </c>
    </row>
    <row r="3970" spans="1:25" hidden="1" x14ac:dyDescent="0.35">
      <c r="A3970">
        <v>4</v>
      </c>
      <c r="B3970" t="s">
        <v>43</v>
      </c>
      <c r="C3970">
        <v>6</v>
      </c>
      <c r="D3970" t="s">
        <v>26</v>
      </c>
      <c r="E3970" t="s">
        <v>171</v>
      </c>
      <c r="F3970" t="s">
        <v>13</v>
      </c>
      <c r="G3970" t="s">
        <v>2379</v>
      </c>
      <c r="H3970" s="1">
        <v>0.2</v>
      </c>
      <c r="I3970" s="2">
        <v>43400</v>
      </c>
      <c r="J3970" t="s">
        <v>2380</v>
      </c>
      <c r="K3970" t="s">
        <v>102</v>
      </c>
      <c r="L3970">
        <v>10011</v>
      </c>
      <c r="M3970">
        <v>1318</v>
      </c>
      <c r="N3970" t="s">
        <v>1213</v>
      </c>
      <c r="O3970">
        <v>3</v>
      </c>
      <c r="P3970">
        <v>2</v>
      </c>
      <c r="Q3970" t="s">
        <v>104</v>
      </c>
      <c r="R3970" t="s">
        <v>8304</v>
      </c>
      <c r="S3970">
        <v>3.28</v>
      </c>
      <c r="T3970">
        <v>10</v>
      </c>
      <c r="U3970" t="s">
        <v>19</v>
      </c>
      <c r="V3970" s="2">
        <v>43404</v>
      </c>
      <c r="W3970" t="s">
        <v>39</v>
      </c>
      <c r="X3970" t="s">
        <v>175</v>
      </c>
      <c r="Y3970" t="s">
        <v>54</v>
      </c>
    </row>
    <row r="3971" spans="1:25" hidden="1" x14ac:dyDescent="0.35">
      <c r="A3971">
        <v>5</v>
      </c>
      <c r="B3971" t="s">
        <v>43</v>
      </c>
      <c r="C3971">
        <v>6</v>
      </c>
      <c r="D3971" t="s">
        <v>26</v>
      </c>
      <c r="E3971" t="s">
        <v>171</v>
      </c>
      <c r="F3971" t="s">
        <v>13</v>
      </c>
      <c r="G3971" t="s">
        <v>1230</v>
      </c>
      <c r="H3971" s="1">
        <v>0</v>
      </c>
      <c r="I3971" s="2">
        <v>43298</v>
      </c>
      <c r="J3971" t="s">
        <v>4019</v>
      </c>
      <c r="K3971" t="s">
        <v>102</v>
      </c>
      <c r="L3971">
        <v>10024</v>
      </c>
      <c r="M3971">
        <v>295</v>
      </c>
      <c r="N3971" t="s">
        <v>55</v>
      </c>
      <c r="O3971">
        <v>14</v>
      </c>
      <c r="P3971">
        <v>2</v>
      </c>
      <c r="Q3971" t="s">
        <v>104</v>
      </c>
      <c r="R3971" t="s">
        <v>8304</v>
      </c>
      <c r="S3971">
        <v>13.79</v>
      </c>
      <c r="T3971">
        <v>46</v>
      </c>
      <c r="U3971" t="s">
        <v>19</v>
      </c>
      <c r="V3971" s="2">
        <v>43303</v>
      </c>
      <c r="W3971" t="s">
        <v>39</v>
      </c>
      <c r="X3971" t="s">
        <v>175</v>
      </c>
      <c r="Y3971" t="s">
        <v>56</v>
      </c>
    </row>
    <row r="3972" spans="1:25" x14ac:dyDescent="0.35">
      <c r="A3972">
        <v>5</v>
      </c>
      <c r="B3972" t="s">
        <v>43</v>
      </c>
      <c r="C3972">
        <v>6</v>
      </c>
      <c r="D3972" t="s">
        <v>11</v>
      </c>
      <c r="E3972" t="s">
        <v>88</v>
      </c>
      <c r="F3972" t="s">
        <v>13</v>
      </c>
      <c r="G3972" t="s">
        <v>1132</v>
      </c>
      <c r="H3972" s="1">
        <v>0</v>
      </c>
      <c r="I3972" s="2">
        <v>43415</v>
      </c>
      <c r="J3972" t="s">
        <v>2600</v>
      </c>
      <c r="K3972" t="s">
        <v>30</v>
      </c>
      <c r="L3972">
        <v>94110</v>
      </c>
      <c r="M3972">
        <v>1047</v>
      </c>
      <c r="N3972" t="s">
        <v>299</v>
      </c>
      <c r="O3972">
        <v>11</v>
      </c>
      <c r="P3972">
        <v>2</v>
      </c>
      <c r="Q3972" t="s">
        <v>32</v>
      </c>
      <c r="R3972" t="s">
        <v>8304</v>
      </c>
      <c r="S3972">
        <v>10.91</v>
      </c>
      <c r="T3972">
        <v>42</v>
      </c>
      <c r="U3972" t="s">
        <v>19</v>
      </c>
      <c r="V3972" s="2">
        <v>43420</v>
      </c>
      <c r="W3972" t="s">
        <v>39</v>
      </c>
      <c r="X3972" t="s">
        <v>34</v>
      </c>
      <c r="Y3972" t="s">
        <v>47</v>
      </c>
    </row>
    <row r="3973" spans="1:25" x14ac:dyDescent="0.35">
      <c r="A3973">
        <v>5</v>
      </c>
      <c r="B3973" t="s">
        <v>43</v>
      </c>
      <c r="C3973">
        <v>6</v>
      </c>
      <c r="D3973" t="s">
        <v>11</v>
      </c>
      <c r="E3973" t="s">
        <v>88</v>
      </c>
      <c r="F3973" t="s">
        <v>13</v>
      </c>
      <c r="G3973" t="s">
        <v>1132</v>
      </c>
      <c r="H3973" s="1">
        <v>0.2</v>
      </c>
      <c r="I3973" s="2">
        <v>43415</v>
      </c>
      <c r="J3973" t="s">
        <v>2600</v>
      </c>
      <c r="K3973" t="s">
        <v>30</v>
      </c>
      <c r="L3973">
        <v>94110</v>
      </c>
      <c r="M3973">
        <v>836</v>
      </c>
      <c r="N3973" t="s">
        <v>1150</v>
      </c>
      <c r="O3973">
        <v>0</v>
      </c>
      <c r="P3973">
        <v>3</v>
      </c>
      <c r="Q3973" t="s">
        <v>32</v>
      </c>
      <c r="R3973" t="s">
        <v>8304</v>
      </c>
      <c r="S3973">
        <v>0</v>
      </c>
      <c r="T3973">
        <v>451</v>
      </c>
      <c r="U3973" t="s">
        <v>19</v>
      </c>
      <c r="V3973" s="2">
        <v>43420</v>
      </c>
      <c r="W3973" t="s">
        <v>39</v>
      </c>
      <c r="X3973" t="s">
        <v>34</v>
      </c>
      <c r="Y3973" t="s">
        <v>24</v>
      </c>
    </row>
    <row r="3974" spans="1:25" x14ac:dyDescent="0.35">
      <c r="A3974">
        <v>5</v>
      </c>
      <c r="B3974" t="s">
        <v>43</v>
      </c>
      <c r="C3974">
        <v>6</v>
      </c>
      <c r="D3974" t="s">
        <v>26</v>
      </c>
      <c r="E3974" t="s">
        <v>88</v>
      </c>
      <c r="F3974" t="s">
        <v>13</v>
      </c>
      <c r="G3974" t="s">
        <v>1132</v>
      </c>
      <c r="H3974" s="1">
        <v>0.2</v>
      </c>
      <c r="I3974" s="2">
        <v>43415</v>
      </c>
      <c r="J3974" t="s">
        <v>2600</v>
      </c>
      <c r="K3974" t="s">
        <v>30</v>
      </c>
      <c r="L3974">
        <v>94110</v>
      </c>
      <c r="M3974">
        <v>263</v>
      </c>
      <c r="N3974" t="s">
        <v>460</v>
      </c>
      <c r="O3974">
        <v>11</v>
      </c>
      <c r="P3974">
        <v>11</v>
      </c>
      <c r="Q3974" t="s">
        <v>32</v>
      </c>
      <c r="R3974" t="s">
        <v>8304</v>
      </c>
      <c r="S3974">
        <v>11.03</v>
      </c>
      <c r="T3974">
        <v>32</v>
      </c>
      <c r="U3974" t="s">
        <v>19</v>
      </c>
      <c r="V3974" s="2">
        <v>43420</v>
      </c>
      <c r="W3974" t="s">
        <v>39</v>
      </c>
      <c r="X3974" t="s">
        <v>34</v>
      </c>
      <c r="Y3974" t="s">
        <v>54</v>
      </c>
    </row>
    <row r="3975" spans="1:25" hidden="1" x14ac:dyDescent="0.35">
      <c r="A3975">
        <v>4</v>
      </c>
      <c r="B3975" t="s">
        <v>43</v>
      </c>
      <c r="C3975">
        <v>6</v>
      </c>
      <c r="D3975" t="s">
        <v>11</v>
      </c>
      <c r="E3975" t="s">
        <v>59</v>
      </c>
      <c r="F3975" t="s">
        <v>13</v>
      </c>
      <c r="G3975" t="s">
        <v>1266</v>
      </c>
      <c r="H3975" s="1">
        <v>0</v>
      </c>
      <c r="I3975" s="2">
        <v>43117</v>
      </c>
      <c r="J3975" t="s">
        <v>8049</v>
      </c>
      <c r="K3975" t="s">
        <v>102</v>
      </c>
      <c r="L3975">
        <v>3301</v>
      </c>
      <c r="M3975">
        <v>1541</v>
      </c>
      <c r="N3975" t="s">
        <v>8159</v>
      </c>
      <c r="O3975">
        <v>65</v>
      </c>
      <c r="P3975">
        <v>3</v>
      </c>
      <c r="Q3975" t="s">
        <v>104</v>
      </c>
      <c r="R3975" t="s">
        <v>92</v>
      </c>
      <c r="S3975">
        <v>64.52</v>
      </c>
      <c r="T3975">
        <v>323</v>
      </c>
      <c r="U3975" t="s">
        <v>76</v>
      </c>
      <c r="V3975" s="2">
        <v>43121</v>
      </c>
      <c r="W3975" t="s">
        <v>39</v>
      </c>
      <c r="X3975" t="s">
        <v>1529</v>
      </c>
      <c r="Y3975" t="s">
        <v>47</v>
      </c>
    </row>
    <row r="3976" spans="1:25" hidden="1" x14ac:dyDescent="0.35">
      <c r="A3976">
        <v>4</v>
      </c>
      <c r="B3976" t="s">
        <v>43</v>
      </c>
      <c r="C3976">
        <v>6</v>
      </c>
      <c r="D3976" t="s">
        <v>50</v>
      </c>
      <c r="E3976" t="s">
        <v>59</v>
      </c>
      <c r="F3976" t="s">
        <v>13</v>
      </c>
      <c r="G3976" t="s">
        <v>1266</v>
      </c>
      <c r="H3976" s="1">
        <v>0</v>
      </c>
      <c r="I3976" s="2">
        <v>43117</v>
      </c>
      <c r="J3976" t="s">
        <v>8049</v>
      </c>
      <c r="K3976" t="s">
        <v>102</v>
      </c>
      <c r="L3976">
        <v>3301</v>
      </c>
      <c r="M3976">
        <v>1000</v>
      </c>
      <c r="N3976" t="s">
        <v>616</v>
      </c>
      <c r="O3976">
        <v>13</v>
      </c>
      <c r="P3976">
        <v>1</v>
      </c>
      <c r="Q3976" t="s">
        <v>104</v>
      </c>
      <c r="R3976" t="s">
        <v>92</v>
      </c>
      <c r="S3976">
        <v>13.2</v>
      </c>
      <c r="T3976">
        <v>30</v>
      </c>
      <c r="U3976" t="s">
        <v>76</v>
      </c>
      <c r="V3976" s="2">
        <v>43121</v>
      </c>
      <c r="W3976" t="s">
        <v>39</v>
      </c>
      <c r="X3976" t="s">
        <v>1529</v>
      </c>
      <c r="Y3976" t="s">
        <v>113</v>
      </c>
    </row>
    <row r="3977" spans="1:25" hidden="1" x14ac:dyDescent="0.35">
      <c r="A3977">
        <v>4</v>
      </c>
      <c r="B3977" t="s">
        <v>43</v>
      </c>
      <c r="C3977">
        <v>6</v>
      </c>
      <c r="D3977" t="s">
        <v>50</v>
      </c>
      <c r="E3977" t="s">
        <v>59</v>
      </c>
      <c r="F3977" t="s">
        <v>13</v>
      </c>
      <c r="G3977" t="s">
        <v>1266</v>
      </c>
      <c r="H3977" s="1">
        <v>0</v>
      </c>
      <c r="I3977" s="2">
        <v>43117</v>
      </c>
      <c r="J3977" t="s">
        <v>8049</v>
      </c>
      <c r="K3977" t="s">
        <v>102</v>
      </c>
      <c r="L3977">
        <v>3301</v>
      </c>
      <c r="M3977">
        <v>1007</v>
      </c>
      <c r="N3977" t="s">
        <v>4853</v>
      </c>
      <c r="O3977">
        <v>67</v>
      </c>
      <c r="P3977">
        <v>3</v>
      </c>
      <c r="Q3977" t="s">
        <v>104</v>
      </c>
      <c r="R3977" t="s">
        <v>92</v>
      </c>
      <c r="S3977">
        <v>66.95</v>
      </c>
      <c r="T3977">
        <v>372</v>
      </c>
      <c r="U3977" t="s">
        <v>76</v>
      </c>
      <c r="V3977" s="2">
        <v>43121</v>
      </c>
      <c r="W3977" t="s">
        <v>39</v>
      </c>
      <c r="X3977" t="s">
        <v>1529</v>
      </c>
      <c r="Y3977" t="s">
        <v>113</v>
      </c>
    </row>
    <row r="3978" spans="1:25" hidden="1" x14ac:dyDescent="0.35">
      <c r="A3978">
        <v>6</v>
      </c>
      <c r="B3978" t="s">
        <v>10</v>
      </c>
      <c r="C3978">
        <v>6</v>
      </c>
      <c r="D3978" t="s">
        <v>26</v>
      </c>
      <c r="E3978" t="s">
        <v>2556</v>
      </c>
      <c r="F3978" t="s">
        <v>13</v>
      </c>
      <c r="G3978" t="s">
        <v>5210</v>
      </c>
      <c r="H3978" s="1">
        <v>0.2</v>
      </c>
      <c r="I3978" s="2">
        <v>43339</v>
      </c>
      <c r="J3978" t="s">
        <v>6513</v>
      </c>
      <c r="K3978" t="s">
        <v>16</v>
      </c>
      <c r="L3978">
        <v>33021</v>
      </c>
      <c r="M3978">
        <v>192</v>
      </c>
      <c r="N3978" t="s">
        <v>6514</v>
      </c>
      <c r="O3978">
        <v>3</v>
      </c>
      <c r="P3978">
        <v>4</v>
      </c>
      <c r="Q3978" t="s">
        <v>18</v>
      </c>
      <c r="R3978" t="s">
        <v>8304</v>
      </c>
      <c r="S3978">
        <v>3.34</v>
      </c>
      <c r="T3978">
        <v>9</v>
      </c>
      <c r="U3978" t="s">
        <v>33</v>
      </c>
      <c r="V3978" s="2">
        <v>43345</v>
      </c>
      <c r="W3978" t="s">
        <v>39</v>
      </c>
      <c r="X3978" t="s">
        <v>40</v>
      </c>
      <c r="Y3978" t="s">
        <v>35</v>
      </c>
    </row>
    <row r="3979" spans="1:25" hidden="1" x14ac:dyDescent="0.35">
      <c r="A3979">
        <v>3</v>
      </c>
      <c r="B3979" t="s">
        <v>25</v>
      </c>
      <c r="C3979">
        <v>1</v>
      </c>
      <c r="D3979" t="s">
        <v>11</v>
      </c>
      <c r="E3979" t="s">
        <v>5200</v>
      </c>
      <c r="F3979" t="s">
        <v>13</v>
      </c>
      <c r="G3979" t="s">
        <v>5201</v>
      </c>
      <c r="H3979" s="1">
        <v>0.3</v>
      </c>
      <c r="I3979" s="2">
        <v>43162</v>
      </c>
      <c r="J3979" t="s">
        <v>5202</v>
      </c>
      <c r="K3979" t="s">
        <v>73</v>
      </c>
      <c r="L3979">
        <v>79762</v>
      </c>
      <c r="M3979">
        <v>1210</v>
      </c>
      <c r="N3979" t="s">
        <v>2366</v>
      </c>
      <c r="O3979">
        <v>-56</v>
      </c>
      <c r="P3979">
        <v>5</v>
      </c>
      <c r="Q3979" t="s">
        <v>75</v>
      </c>
      <c r="R3979" t="s">
        <v>8304</v>
      </c>
      <c r="S3979">
        <v>-56.34</v>
      </c>
      <c r="T3979">
        <v>563</v>
      </c>
      <c r="U3979" t="s">
        <v>33</v>
      </c>
      <c r="V3979" s="2">
        <v>43165</v>
      </c>
      <c r="W3979" t="s">
        <v>130</v>
      </c>
      <c r="X3979" t="s">
        <v>77</v>
      </c>
      <c r="Y3979" t="s">
        <v>24</v>
      </c>
    </row>
    <row r="3980" spans="1:25" hidden="1" x14ac:dyDescent="0.35">
      <c r="A3980">
        <v>3</v>
      </c>
      <c r="B3980" t="s">
        <v>25</v>
      </c>
      <c r="C3980">
        <v>1</v>
      </c>
      <c r="D3980" t="s">
        <v>26</v>
      </c>
      <c r="E3980" t="s">
        <v>5200</v>
      </c>
      <c r="F3980" t="s">
        <v>13</v>
      </c>
      <c r="G3980" t="s">
        <v>5201</v>
      </c>
      <c r="H3980" s="1">
        <v>0.2</v>
      </c>
      <c r="I3980" s="2">
        <v>43162</v>
      </c>
      <c r="J3980" t="s">
        <v>5202</v>
      </c>
      <c r="K3980" t="s">
        <v>73</v>
      </c>
      <c r="L3980">
        <v>79762</v>
      </c>
      <c r="M3980">
        <v>1351</v>
      </c>
      <c r="N3980" t="s">
        <v>8265</v>
      </c>
      <c r="O3980">
        <v>16</v>
      </c>
      <c r="P3980">
        <v>7</v>
      </c>
      <c r="Q3980" t="s">
        <v>75</v>
      </c>
      <c r="R3980" t="s">
        <v>8304</v>
      </c>
      <c r="S3980">
        <v>15.51</v>
      </c>
      <c r="T3980">
        <v>43</v>
      </c>
      <c r="U3980" t="s">
        <v>33</v>
      </c>
      <c r="V3980" s="2">
        <v>43165</v>
      </c>
      <c r="W3980" t="s">
        <v>130</v>
      </c>
      <c r="X3980" t="s">
        <v>77</v>
      </c>
      <c r="Y3980" t="s">
        <v>64</v>
      </c>
    </row>
    <row r="3981" spans="1:25" hidden="1" x14ac:dyDescent="0.35">
      <c r="A3981">
        <v>5</v>
      </c>
      <c r="B3981" t="s">
        <v>43</v>
      </c>
      <c r="C3981">
        <v>6</v>
      </c>
      <c r="D3981" t="s">
        <v>11</v>
      </c>
      <c r="E3981" t="s">
        <v>5739</v>
      </c>
      <c r="F3981" t="s">
        <v>13</v>
      </c>
      <c r="G3981" t="s">
        <v>1252</v>
      </c>
      <c r="H3981" s="1">
        <v>0</v>
      </c>
      <c r="I3981" s="2">
        <v>43358</v>
      </c>
      <c r="J3981" t="s">
        <v>5740</v>
      </c>
      <c r="K3981" t="s">
        <v>30</v>
      </c>
      <c r="L3981">
        <v>83301</v>
      </c>
      <c r="M3981">
        <v>370</v>
      </c>
      <c r="N3981" t="s">
        <v>550</v>
      </c>
      <c r="O3981">
        <v>260</v>
      </c>
      <c r="P3981">
        <v>3</v>
      </c>
      <c r="Q3981" t="s">
        <v>32</v>
      </c>
      <c r="R3981" t="s">
        <v>8304</v>
      </c>
      <c r="S3981">
        <v>259.52999999999997</v>
      </c>
      <c r="T3981">
        <v>1128</v>
      </c>
      <c r="U3981" t="s">
        <v>33</v>
      </c>
      <c r="V3981" s="2">
        <v>43363</v>
      </c>
      <c r="W3981" t="s">
        <v>39</v>
      </c>
      <c r="X3981" t="s">
        <v>1677</v>
      </c>
      <c r="Y3981" t="s">
        <v>41</v>
      </c>
    </row>
    <row r="3982" spans="1:25" hidden="1" x14ac:dyDescent="0.35">
      <c r="A3982">
        <v>5</v>
      </c>
      <c r="B3982" t="s">
        <v>43</v>
      </c>
      <c r="C3982">
        <v>6</v>
      </c>
      <c r="D3982" t="s">
        <v>26</v>
      </c>
      <c r="E3982" t="s">
        <v>5739</v>
      </c>
      <c r="F3982" t="s">
        <v>13</v>
      </c>
      <c r="G3982" t="s">
        <v>1252</v>
      </c>
      <c r="H3982" s="1">
        <v>0.2</v>
      </c>
      <c r="I3982" s="2">
        <v>43358</v>
      </c>
      <c r="J3982" t="s">
        <v>5740</v>
      </c>
      <c r="K3982" t="s">
        <v>30</v>
      </c>
      <c r="L3982">
        <v>83301</v>
      </c>
      <c r="M3982">
        <v>249</v>
      </c>
      <c r="N3982" t="s">
        <v>3421</v>
      </c>
      <c r="O3982">
        <v>7</v>
      </c>
      <c r="P3982">
        <v>4</v>
      </c>
      <c r="Q3982" t="s">
        <v>32</v>
      </c>
      <c r="R3982" t="s">
        <v>8304</v>
      </c>
      <c r="S3982">
        <v>6.64</v>
      </c>
      <c r="T3982">
        <v>20</v>
      </c>
      <c r="U3982" t="s">
        <v>33</v>
      </c>
      <c r="V3982" s="2">
        <v>43363</v>
      </c>
      <c r="W3982" t="s">
        <v>39</v>
      </c>
      <c r="X3982" t="s">
        <v>1677</v>
      </c>
      <c r="Y3982" t="s">
        <v>54</v>
      </c>
    </row>
    <row r="3983" spans="1:25" hidden="1" x14ac:dyDescent="0.35">
      <c r="A3983">
        <v>5</v>
      </c>
      <c r="B3983" t="s">
        <v>25</v>
      </c>
      <c r="C3983">
        <v>3</v>
      </c>
      <c r="D3983" t="s">
        <v>26</v>
      </c>
      <c r="E3983" t="s">
        <v>1382</v>
      </c>
      <c r="F3983" t="s">
        <v>13</v>
      </c>
      <c r="G3983" t="s">
        <v>2394</v>
      </c>
      <c r="H3983" s="1">
        <v>0.2</v>
      </c>
      <c r="I3983" s="2">
        <v>43374</v>
      </c>
      <c r="J3983" t="s">
        <v>3599</v>
      </c>
      <c r="K3983" t="s">
        <v>16</v>
      </c>
      <c r="L3983">
        <v>33012</v>
      </c>
      <c r="M3983">
        <v>1508</v>
      </c>
      <c r="N3983" t="s">
        <v>3043</v>
      </c>
      <c r="O3983">
        <v>5</v>
      </c>
      <c r="P3983">
        <v>8</v>
      </c>
      <c r="Q3983" t="s">
        <v>18</v>
      </c>
      <c r="R3983" t="s">
        <v>8304</v>
      </c>
      <c r="S3983">
        <v>5.03</v>
      </c>
      <c r="T3983">
        <v>31</v>
      </c>
      <c r="U3983" t="s">
        <v>19</v>
      </c>
      <c r="V3983" s="2">
        <v>43379</v>
      </c>
      <c r="W3983" t="s">
        <v>20</v>
      </c>
      <c r="X3983" t="s">
        <v>40</v>
      </c>
      <c r="Y3983" t="s">
        <v>49</v>
      </c>
    </row>
    <row r="3984" spans="1:25" hidden="1" x14ac:dyDescent="0.35">
      <c r="A3984">
        <v>5</v>
      </c>
      <c r="B3984" t="s">
        <v>25</v>
      </c>
      <c r="C3984">
        <v>3</v>
      </c>
      <c r="D3984" t="s">
        <v>26</v>
      </c>
      <c r="E3984" t="s">
        <v>1382</v>
      </c>
      <c r="F3984" t="s">
        <v>13</v>
      </c>
      <c r="G3984" t="s">
        <v>2394</v>
      </c>
      <c r="H3984" s="1">
        <v>0.7</v>
      </c>
      <c r="I3984" s="2">
        <v>43374</v>
      </c>
      <c r="J3984" t="s">
        <v>3599</v>
      </c>
      <c r="K3984" t="s">
        <v>16</v>
      </c>
      <c r="L3984">
        <v>33012</v>
      </c>
      <c r="M3984">
        <v>260</v>
      </c>
      <c r="N3984" t="s">
        <v>728</v>
      </c>
      <c r="O3984">
        <v>-4</v>
      </c>
      <c r="P3984">
        <v>4</v>
      </c>
      <c r="Q3984" t="s">
        <v>18</v>
      </c>
      <c r="R3984" t="s">
        <v>8304</v>
      </c>
      <c r="S3984">
        <v>-4.49</v>
      </c>
      <c r="T3984">
        <v>5</v>
      </c>
      <c r="U3984" t="s">
        <v>19</v>
      </c>
      <c r="V3984" s="2">
        <v>43379</v>
      </c>
      <c r="W3984" t="s">
        <v>20</v>
      </c>
      <c r="X3984" t="s">
        <v>40</v>
      </c>
      <c r="Y3984" t="s">
        <v>54</v>
      </c>
    </row>
    <row r="3985" spans="1:25" hidden="1" x14ac:dyDescent="0.35">
      <c r="A3985">
        <v>6</v>
      </c>
      <c r="B3985" t="s">
        <v>10</v>
      </c>
      <c r="C3985">
        <v>6</v>
      </c>
      <c r="D3985" t="s">
        <v>50</v>
      </c>
      <c r="E3985" t="s">
        <v>178</v>
      </c>
      <c r="F3985" t="s">
        <v>13</v>
      </c>
      <c r="G3985" t="s">
        <v>880</v>
      </c>
      <c r="H3985" s="1">
        <v>0.4</v>
      </c>
      <c r="I3985" s="2">
        <v>43382</v>
      </c>
      <c r="J3985" t="s">
        <v>6775</v>
      </c>
      <c r="K3985" t="s">
        <v>102</v>
      </c>
      <c r="L3985">
        <v>45373</v>
      </c>
      <c r="M3985">
        <v>1071</v>
      </c>
      <c r="N3985" t="s">
        <v>4837</v>
      </c>
      <c r="O3985">
        <v>-16</v>
      </c>
      <c r="P3985">
        <v>4</v>
      </c>
      <c r="Q3985" t="s">
        <v>104</v>
      </c>
      <c r="R3985" t="s">
        <v>8304</v>
      </c>
      <c r="S3985">
        <v>-15.58</v>
      </c>
      <c r="T3985">
        <v>24</v>
      </c>
      <c r="U3985" t="s">
        <v>33</v>
      </c>
      <c r="V3985" s="2">
        <v>43388</v>
      </c>
      <c r="W3985" t="s">
        <v>39</v>
      </c>
      <c r="X3985" t="s">
        <v>309</v>
      </c>
      <c r="Y3985" t="s">
        <v>52</v>
      </c>
    </row>
    <row r="3986" spans="1:25" hidden="1" x14ac:dyDescent="0.35">
      <c r="A3986">
        <v>4</v>
      </c>
      <c r="B3986" t="s">
        <v>43</v>
      </c>
      <c r="C3986">
        <v>6</v>
      </c>
      <c r="D3986" t="s">
        <v>26</v>
      </c>
      <c r="E3986" t="s">
        <v>535</v>
      </c>
      <c r="F3986" t="s">
        <v>13</v>
      </c>
      <c r="G3986" t="s">
        <v>2292</v>
      </c>
      <c r="H3986" s="1">
        <v>0</v>
      </c>
      <c r="I3986" s="2">
        <v>43451</v>
      </c>
      <c r="J3986" t="s">
        <v>3820</v>
      </c>
      <c r="K3986" t="s">
        <v>73</v>
      </c>
      <c r="L3986">
        <v>48205</v>
      </c>
      <c r="M3986">
        <v>689</v>
      </c>
      <c r="N3986" t="s">
        <v>2936</v>
      </c>
      <c r="O3986">
        <v>4946</v>
      </c>
      <c r="P3986">
        <v>13</v>
      </c>
      <c r="Q3986" t="s">
        <v>75</v>
      </c>
      <c r="R3986" t="s">
        <v>8304</v>
      </c>
      <c r="S3986">
        <v>4946.37</v>
      </c>
      <c r="T3986">
        <v>9893</v>
      </c>
      <c r="U3986" t="s">
        <v>19</v>
      </c>
      <c r="V3986" s="2">
        <v>43455</v>
      </c>
      <c r="W3986" t="s">
        <v>39</v>
      </c>
      <c r="X3986" t="s">
        <v>156</v>
      </c>
      <c r="Y3986" t="s">
        <v>54</v>
      </c>
    </row>
    <row r="3987" spans="1:25" hidden="1" x14ac:dyDescent="0.35">
      <c r="A3987">
        <v>2</v>
      </c>
      <c r="B3987" t="s">
        <v>25</v>
      </c>
      <c r="C3987">
        <v>1</v>
      </c>
      <c r="D3987" t="s">
        <v>26</v>
      </c>
      <c r="E3987" t="s">
        <v>5854</v>
      </c>
      <c r="F3987" t="s">
        <v>13</v>
      </c>
      <c r="G3987" t="s">
        <v>5316</v>
      </c>
      <c r="H3987" s="1">
        <v>0.8</v>
      </c>
      <c r="I3987" s="2">
        <v>43464</v>
      </c>
      <c r="J3987" t="s">
        <v>5855</v>
      </c>
      <c r="K3987" t="s">
        <v>73</v>
      </c>
      <c r="L3987">
        <v>77536</v>
      </c>
      <c r="M3987">
        <v>236</v>
      </c>
      <c r="N3987" t="s">
        <v>208</v>
      </c>
      <c r="O3987">
        <v>-10</v>
      </c>
      <c r="P3987">
        <v>6</v>
      </c>
      <c r="Q3987" t="s">
        <v>75</v>
      </c>
      <c r="R3987" t="s">
        <v>8304</v>
      </c>
      <c r="S3987">
        <v>-10.39</v>
      </c>
      <c r="T3987">
        <v>7</v>
      </c>
      <c r="U3987" t="s">
        <v>33</v>
      </c>
      <c r="V3987" s="2">
        <v>43466</v>
      </c>
      <c r="W3987" t="s">
        <v>130</v>
      </c>
      <c r="X3987" t="s">
        <v>77</v>
      </c>
      <c r="Y3987" t="s">
        <v>54</v>
      </c>
    </row>
    <row r="3988" spans="1:25" hidden="1" x14ac:dyDescent="0.35">
      <c r="A3988">
        <v>4</v>
      </c>
      <c r="B3988" t="s">
        <v>43</v>
      </c>
      <c r="C3988">
        <v>6</v>
      </c>
      <c r="D3988" t="s">
        <v>26</v>
      </c>
      <c r="E3988" t="s">
        <v>171</v>
      </c>
      <c r="F3988" t="s">
        <v>13</v>
      </c>
      <c r="G3988" t="s">
        <v>579</v>
      </c>
      <c r="H3988" s="1">
        <v>0.2</v>
      </c>
      <c r="I3988" s="2">
        <v>43295</v>
      </c>
      <c r="J3988" t="s">
        <v>6390</v>
      </c>
      <c r="K3988" t="s">
        <v>102</v>
      </c>
      <c r="L3988">
        <v>10009</v>
      </c>
      <c r="M3988">
        <v>709</v>
      </c>
      <c r="N3988" t="s">
        <v>1404</v>
      </c>
      <c r="O3988">
        <v>5</v>
      </c>
      <c r="P3988">
        <v>2</v>
      </c>
      <c r="Q3988" t="s">
        <v>104</v>
      </c>
      <c r="R3988" t="s">
        <v>8304</v>
      </c>
      <c r="S3988">
        <v>5.13</v>
      </c>
      <c r="T3988">
        <v>14</v>
      </c>
      <c r="U3988" t="s">
        <v>33</v>
      </c>
      <c r="V3988" s="2">
        <v>43299</v>
      </c>
      <c r="W3988" t="s">
        <v>39</v>
      </c>
      <c r="X3988" t="s">
        <v>175</v>
      </c>
      <c r="Y3988" t="s">
        <v>54</v>
      </c>
    </row>
    <row r="3989" spans="1:25" hidden="1" x14ac:dyDescent="0.35">
      <c r="A3989">
        <v>6</v>
      </c>
      <c r="B3989" t="s">
        <v>10</v>
      </c>
      <c r="C3989">
        <v>6</v>
      </c>
      <c r="D3989" t="s">
        <v>26</v>
      </c>
      <c r="E3989" t="s">
        <v>2240</v>
      </c>
      <c r="F3989" t="s">
        <v>13</v>
      </c>
      <c r="G3989" t="s">
        <v>1188</v>
      </c>
      <c r="H3989" s="1">
        <v>0.2</v>
      </c>
      <c r="I3989" s="2">
        <v>43343</v>
      </c>
      <c r="J3989" t="s">
        <v>3874</v>
      </c>
      <c r="K3989" t="s">
        <v>73</v>
      </c>
      <c r="L3989">
        <v>76706</v>
      </c>
      <c r="M3989">
        <v>1528</v>
      </c>
      <c r="N3989" t="s">
        <v>841</v>
      </c>
      <c r="O3989">
        <v>2</v>
      </c>
      <c r="P3989">
        <v>2</v>
      </c>
      <c r="Q3989" t="s">
        <v>75</v>
      </c>
      <c r="R3989" t="s">
        <v>8304</v>
      </c>
      <c r="S3989">
        <v>2.4</v>
      </c>
      <c r="T3989">
        <v>24</v>
      </c>
      <c r="U3989" t="s">
        <v>19</v>
      </c>
      <c r="V3989" s="2">
        <v>43349</v>
      </c>
      <c r="W3989" t="s">
        <v>39</v>
      </c>
      <c r="X3989" t="s">
        <v>77</v>
      </c>
      <c r="Y3989" t="s">
        <v>42</v>
      </c>
    </row>
    <row r="3990" spans="1:25" hidden="1" x14ac:dyDescent="0.35">
      <c r="A3990">
        <v>3</v>
      </c>
      <c r="B3990" t="s">
        <v>25</v>
      </c>
      <c r="C3990">
        <v>1</v>
      </c>
      <c r="D3990" t="s">
        <v>26</v>
      </c>
      <c r="E3990" t="s">
        <v>2891</v>
      </c>
      <c r="F3990" t="s">
        <v>13</v>
      </c>
      <c r="G3990" t="s">
        <v>16</v>
      </c>
      <c r="H3990" s="1">
        <v>0</v>
      </c>
      <c r="I3990" s="2">
        <v>43431</v>
      </c>
      <c r="J3990" t="s">
        <v>2892</v>
      </c>
      <c r="K3990" t="s">
        <v>102</v>
      </c>
      <c r="L3990">
        <v>7017</v>
      </c>
      <c r="M3990">
        <v>1139</v>
      </c>
      <c r="N3990" t="s">
        <v>785</v>
      </c>
      <c r="O3990">
        <v>10</v>
      </c>
      <c r="P3990">
        <v>3</v>
      </c>
      <c r="Q3990" t="s">
        <v>104</v>
      </c>
      <c r="R3990" t="s">
        <v>8304</v>
      </c>
      <c r="S3990">
        <v>9.6999999999999993</v>
      </c>
      <c r="T3990">
        <v>35</v>
      </c>
      <c r="U3990" t="s">
        <v>19</v>
      </c>
      <c r="V3990" s="2">
        <v>43434</v>
      </c>
      <c r="W3990" t="s">
        <v>130</v>
      </c>
      <c r="X3990" t="s">
        <v>485</v>
      </c>
      <c r="Y3990" t="s">
        <v>49</v>
      </c>
    </row>
    <row r="3991" spans="1:25" hidden="1" x14ac:dyDescent="0.35">
      <c r="A3991">
        <v>3</v>
      </c>
      <c r="B3991" t="s">
        <v>25</v>
      </c>
      <c r="C3991">
        <v>1</v>
      </c>
      <c r="D3991" t="s">
        <v>26</v>
      </c>
      <c r="E3991" t="s">
        <v>2891</v>
      </c>
      <c r="F3991" t="s">
        <v>13</v>
      </c>
      <c r="G3991" t="s">
        <v>16</v>
      </c>
      <c r="H3991" s="1">
        <v>0</v>
      </c>
      <c r="I3991" s="2">
        <v>43431</v>
      </c>
      <c r="J3991" t="s">
        <v>2892</v>
      </c>
      <c r="K3991" t="s">
        <v>102</v>
      </c>
      <c r="L3991">
        <v>7017</v>
      </c>
      <c r="M3991">
        <v>1819</v>
      </c>
      <c r="N3991" t="s">
        <v>2911</v>
      </c>
      <c r="O3991">
        <v>12</v>
      </c>
      <c r="P3991">
        <v>4</v>
      </c>
      <c r="Q3991" t="s">
        <v>104</v>
      </c>
      <c r="R3991" t="s">
        <v>8304</v>
      </c>
      <c r="S3991">
        <v>12.44</v>
      </c>
      <c r="T3991">
        <v>26</v>
      </c>
      <c r="U3991" t="s">
        <v>19</v>
      </c>
      <c r="V3991" s="2">
        <v>43434</v>
      </c>
      <c r="W3991" t="s">
        <v>130</v>
      </c>
      <c r="X3991" t="s">
        <v>485</v>
      </c>
      <c r="Y3991" t="s">
        <v>64</v>
      </c>
    </row>
    <row r="3992" spans="1:25" hidden="1" x14ac:dyDescent="0.35">
      <c r="A3992">
        <v>3</v>
      </c>
      <c r="B3992" t="s">
        <v>25</v>
      </c>
      <c r="C3992">
        <v>1</v>
      </c>
      <c r="D3992" t="s">
        <v>26</v>
      </c>
      <c r="E3992" t="s">
        <v>2891</v>
      </c>
      <c r="F3992" t="s">
        <v>13</v>
      </c>
      <c r="G3992" t="s">
        <v>16</v>
      </c>
      <c r="H3992" s="1">
        <v>0</v>
      </c>
      <c r="I3992" s="2">
        <v>43431</v>
      </c>
      <c r="J3992" t="s">
        <v>2892</v>
      </c>
      <c r="K3992" t="s">
        <v>102</v>
      </c>
      <c r="L3992">
        <v>7017</v>
      </c>
      <c r="M3992">
        <v>698</v>
      </c>
      <c r="N3992" t="s">
        <v>8229</v>
      </c>
      <c r="O3992">
        <v>38</v>
      </c>
      <c r="P3992">
        <v>5</v>
      </c>
      <c r="Q3992" t="s">
        <v>104</v>
      </c>
      <c r="R3992" t="s">
        <v>8304</v>
      </c>
      <c r="S3992">
        <v>38.380000000000003</v>
      </c>
      <c r="T3992">
        <v>80</v>
      </c>
      <c r="U3992" t="s">
        <v>19</v>
      </c>
      <c r="V3992" s="2">
        <v>43434</v>
      </c>
      <c r="W3992" t="s">
        <v>130</v>
      </c>
      <c r="X3992" t="s">
        <v>485</v>
      </c>
      <c r="Y3992" t="s">
        <v>54</v>
      </c>
    </row>
    <row r="3993" spans="1:25" hidden="1" x14ac:dyDescent="0.35">
      <c r="A3993">
        <v>3</v>
      </c>
      <c r="B3993" t="s">
        <v>25</v>
      </c>
      <c r="C3993">
        <v>1</v>
      </c>
      <c r="D3993" t="s">
        <v>26</v>
      </c>
      <c r="E3993" t="s">
        <v>2891</v>
      </c>
      <c r="F3993" t="s">
        <v>13</v>
      </c>
      <c r="G3993" t="s">
        <v>16</v>
      </c>
      <c r="H3993" s="1">
        <v>0</v>
      </c>
      <c r="I3993" s="2">
        <v>43431</v>
      </c>
      <c r="J3993" t="s">
        <v>2892</v>
      </c>
      <c r="K3993" t="s">
        <v>102</v>
      </c>
      <c r="L3993">
        <v>7017</v>
      </c>
      <c r="M3993">
        <v>1741</v>
      </c>
      <c r="N3993" t="s">
        <v>2919</v>
      </c>
      <c r="O3993">
        <v>100</v>
      </c>
      <c r="P3993">
        <v>5</v>
      </c>
      <c r="Q3993" t="s">
        <v>104</v>
      </c>
      <c r="R3993" t="s">
        <v>8304</v>
      </c>
      <c r="S3993">
        <v>100.43</v>
      </c>
      <c r="T3993">
        <v>205</v>
      </c>
      <c r="U3993" t="s">
        <v>19</v>
      </c>
      <c r="V3993" s="2">
        <v>43434</v>
      </c>
      <c r="W3993" t="s">
        <v>130</v>
      </c>
      <c r="X3993" t="s">
        <v>485</v>
      </c>
      <c r="Y3993" t="s">
        <v>64</v>
      </c>
    </row>
    <row r="3994" spans="1:25" hidden="1" x14ac:dyDescent="0.35">
      <c r="A3994">
        <v>2</v>
      </c>
      <c r="B3994" t="s">
        <v>25</v>
      </c>
      <c r="C3994">
        <v>1</v>
      </c>
      <c r="D3994" t="s">
        <v>50</v>
      </c>
      <c r="E3994" t="s">
        <v>126</v>
      </c>
      <c r="F3994" t="s">
        <v>13</v>
      </c>
      <c r="G3994" t="s">
        <v>127</v>
      </c>
      <c r="H3994" s="1">
        <v>0.2</v>
      </c>
      <c r="I3994" s="2">
        <v>43442</v>
      </c>
      <c r="J3994" t="s">
        <v>128</v>
      </c>
      <c r="K3994" t="s">
        <v>73</v>
      </c>
      <c r="L3994">
        <v>75080</v>
      </c>
      <c r="M3994">
        <v>726</v>
      </c>
      <c r="N3994" t="s">
        <v>129</v>
      </c>
      <c r="O3994">
        <v>123</v>
      </c>
      <c r="P3994">
        <v>7</v>
      </c>
      <c r="Q3994" t="s">
        <v>75</v>
      </c>
      <c r="R3994" t="s">
        <v>8304</v>
      </c>
      <c r="S3994">
        <v>123.47</v>
      </c>
      <c r="T3994">
        <v>1098</v>
      </c>
      <c r="U3994" t="s">
        <v>33</v>
      </c>
      <c r="V3994" s="2">
        <v>43444</v>
      </c>
      <c r="W3994" t="s">
        <v>130</v>
      </c>
      <c r="X3994" t="s">
        <v>77</v>
      </c>
      <c r="Y3994" t="s">
        <v>52</v>
      </c>
    </row>
    <row r="3995" spans="1:25" hidden="1" x14ac:dyDescent="0.35">
      <c r="A3995">
        <v>2</v>
      </c>
      <c r="B3995" t="s">
        <v>25</v>
      </c>
      <c r="C3995">
        <v>1</v>
      </c>
      <c r="D3995" t="s">
        <v>11</v>
      </c>
      <c r="E3995" t="s">
        <v>126</v>
      </c>
      <c r="F3995" t="s">
        <v>13</v>
      </c>
      <c r="G3995" t="s">
        <v>127</v>
      </c>
      <c r="H3995" s="1">
        <v>0.6</v>
      </c>
      <c r="I3995" s="2">
        <v>43442</v>
      </c>
      <c r="J3995" t="s">
        <v>128</v>
      </c>
      <c r="K3995" t="s">
        <v>73</v>
      </c>
      <c r="L3995">
        <v>75080</v>
      </c>
      <c r="M3995">
        <v>594</v>
      </c>
      <c r="N3995" t="s">
        <v>8102</v>
      </c>
      <c r="O3995">
        <v>-148</v>
      </c>
      <c r="P3995">
        <v>5</v>
      </c>
      <c r="Q3995" t="s">
        <v>75</v>
      </c>
      <c r="R3995" t="s">
        <v>8304</v>
      </c>
      <c r="S3995">
        <v>-147.96</v>
      </c>
      <c r="T3995">
        <v>191</v>
      </c>
      <c r="U3995" t="s">
        <v>33</v>
      </c>
      <c r="V3995" s="2">
        <v>43444</v>
      </c>
      <c r="W3995" t="s">
        <v>130</v>
      </c>
      <c r="X3995" t="s">
        <v>77</v>
      </c>
      <c r="Y3995" t="s">
        <v>47</v>
      </c>
    </row>
    <row r="3996" spans="1:25" hidden="1" x14ac:dyDescent="0.35">
      <c r="A3996">
        <v>5</v>
      </c>
      <c r="B3996" t="s">
        <v>43</v>
      </c>
      <c r="C3996">
        <v>6</v>
      </c>
      <c r="D3996" t="s">
        <v>26</v>
      </c>
      <c r="E3996" t="s">
        <v>2479</v>
      </c>
      <c r="F3996" t="s">
        <v>13</v>
      </c>
      <c r="G3996" t="s">
        <v>970</v>
      </c>
      <c r="H3996" s="1">
        <v>0</v>
      </c>
      <c r="I3996" s="2">
        <v>43347</v>
      </c>
      <c r="J3996" t="s">
        <v>4318</v>
      </c>
      <c r="K3996" t="s">
        <v>16</v>
      </c>
      <c r="L3996">
        <v>72401</v>
      </c>
      <c r="M3996">
        <v>1676</v>
      </c>
      <c r="N3996" t="s">
        <v>2902</v>
      </c>
      <c r="O3996">
        <v>115</v>
      </c>
      <c r="P3996">
        <v>5</v>
      </c>
      <c r="Q3996" t="s">
        <v>18</v>
      </c>
      <c r="R3996" t="s">
        <v>8304</v>
      </c>
      <c r="S3996">
        <v>114.96</v>
      </c>
      <c r="T3996">
        <v>240</v>
      </c>
      <c r="U3996" t="s">
        <v>19</v>
      </c>
      <c r="V3996" s="2">
        <v>43352</v>
      </c>
      <c r="W3996" t="s">
        <v>39</v>
      </c>
      <c r="X3996" t="s">
        <v>1016</v>
      </c>
      <c r="Y3996" t="s">
        <v>64</v>
      </c>
    </row>
    <row r="3997" spans="1:25" hidden="1" x14ac:dyDescent="0.35">
      <c r="A3997">
        <v>5</v>
      </c>
      <c r="B3997" t="s">
        <v>43</v>
      </c>
      <c r="C3997">
        <v>6</v>
      </c>
      <c r="D3997" t="s">
        <v>26</v>
      </c>
      <c r="E3997" t="s">
        <v>192</v>
      </c>
      <c r="F3997" t="s">
        <v>13</v>
      </c>
      <c r="G3997" t="s">
        <v>2632</v>
      </c>
      <c r="H3997" s="1">
        <v>0.2</v>
      </c>
      <c r="I3997" s="2">
        <v>43230</v>
      </c>
      <c r="J3997" t="s">
        <v>3842</v>
      </c>
      <c r="K3997" t="s">
        <v>73</v>
      </c>
      <c r="L3997">
        <v>60610</v>
      </c>
      <c r="M3997">
        <v>785</v>
      </c>
      <c r="N3997" t="s">
        <v>3843</v>
      </c>
      <c r="O3997">
        <v>2</v>
      </c>
      <c r="P3997">
        <v>2</v>
      </c>
      <c r="Q3997" t="s">
        <v>75</v>
      </c>
      <c r="R3997" t="s">
        <v>8304</v>
      </c>
      <c r="S3997">
        <v>2.39</v>
      </c>
      <c r="T3997">
        <v>7</v>
      </c>
      <c r="U3997" t="s">
        <v>19</v>
      </c>
      <c r="V3997" s="2">
        <v>43235</v>
      </c>
      <c r="W3997" t="s">
        <v>39</v>
      </c>
      <c r="X3997" t="s">
        <v>139</v>
      </c>
      <c r="Y3997" t="s">
        <v>119</v>
      </c>
    </row>
    <row r="3998" spans="1:25" hidden="1" x14ac:dyDescent="0.35">
      <c r="A3998">
        <v>5</v>
      </c>
      <c r="B3998" t="s">
        <v>43</v>
      </c>
      <c r="C3998">
        <v>6</v>
      </c>
      <c r="D3998" t="s">
        <v>26</v>
      </c>
      <c r="E3998" t="s">
        <v>305</v>
      </c>
      <c r="F3998" t="s">
        <v>13</v>
      </c>
      <c r="G3998" t="s">
        <v>1974</v>
      </c>
      <c r="H3998" s="1">
        <v>0.2</v>
      </c>
      <c r="I3998" s="2">
        <v>43464</v>
      </c>
      <c r="J3998" t="s">
        <v>4178</v>
      </c>
      <c r="K3998" t="s">
        <v>102</v>
      </c>
      <c r="L3998">
        <v>43229</v>
      </c>
      <c r="M3998">
        <v>195</v>
      </c>
      <c r="N3998" t="s">
        <v>2764</v>
      </c>
      <c r="O3998">
        <v>2</v>
      </c>
      <c r="P3998">
        <v>2</v>
      </c>
      <c r="Q3998" t="s">
        <v>104</v>
      </c>
      <c r="R3998" t="s">
        <v>8304</v>
      </c>
      <c r="S3998">
        <v>1.99</v>
      </c>
      <c r="T3998">
        <v>6</v>
      </c>
      <c r="U3998" t="s">
        <v>19</v>
      </c>
      <c r="V3998" s="2">
        <v>43469</v>
      </c>
      <c r="W3998" t="s">
        <v>39</v>
      </c>
      <c r="X3998" t="s">
        <v>309</v>
      </c>
      <c r="Y3998" t="s">
        <v>35</v>
      </c>
    </row>
    <row r="3999" spans="1:25" hidden="1" x14ac:dyDescent="0.35">
      <c r="A3999">
        <v>5</v>
      </c>
      <c r="B3999" t="s">
        <v>43</v>
      </c>
      <c r="C3999">
        <v>6</v>
      </c>
      <c r="D3999" t="s">
        <v>26</v>
      </c>
      <c r="E3999" t="s">
        <v>305</v>
      </c>
      <c r="F3999" t="s">
        <v>13</v>
      </c>
      <c r="G3999" t="s">
        <v>1974</v>
      </c>
      <c r="H3999" s="1">
        <v>0.2</v>
      </c>
      <c r="I3999" s="2">
        <v>43464</v>
      </c>
      <c r="J3999" t="s">
        <v>4178</v>
      </c>
      <c r="K3999" t="s">
        <v>102</v>
      </c>
      <c r="L3999">
        <v>43229</v>
      </c>
      <c r="M3999">
        <v>82</v>
      </c>
      <c r="N3999" t="s">
        <v>4187</v>
      </c>
      <c r="O3999">
        <v>1</v>
      </c>
      <c r="P3999">
        <v>2</v>
      </c>
      <c r="Q3999" t="s">
        <v>104</v>
      </c>
      <c r="R3999" t="s">
        <v>8304</v>
      </c>
      <c r="S3999">
        <v>1.03</v>
      </c>
      <c r="T3999">
        <v>14</v>
      </c>
      <c r="U3999" t="s">
        <v>19</v>
      </c>
      <c r="V3999" s="2">
        <v>43469</v>
      </c>
      <c r="W3999" t="s">
        <v>39</v>
      </c>
      <c r="X3999" t="s">
        <v>309</v>
      </c>
      <c r="Y3999" t="s">
        <v>356</v>
      </c>
    </row>
    <row r="4000" spans="1:25" x14ac:dyDescent="0.35">
      <c r="A4000">
        <v>5</v>
      </c>
      <c r="B4000" t="s">
        <v>43</v>
      </c>
      <c r="C4000">
        <v>6</v>
      </c>
      <c r="D4000" t="s">
        <v>11</v>
      </c>
      <c r="E4000" t="s">
        <v>27</v>
      </c>
      <c r="F4000" t="s">
        <v>13</v>
      </c>
      <c r="G4000" t="s">
        <v>1647</v>
      </c>
      <c r="H4000" s="1">
        <v>0.15</v>
      </c>
      <c r="I4000" s="2">
        <v>43199</v>
      </c>
      <c r="J4000" t="s">
        <v>2679</v>
      </c>
      <c r="K4000" t="s">
        <v>30</v>
      </c>
      <c r="L4000">
        <v>90004</v>
      </c>
      <c r="M4000">
        <v>387</v>
      </c>
      <c r="N4000" t="s">
        <v>17</v>
      </c>
      <c r="O4000">
        <v>7</v>
      </c>
      <c r="P4000">
        <v>5</v>
      </c>
      <c r="Q4000" t="s">
        <v>32</v>
      </c>
      <c r="R4000" t="s">
        <v>8304</v>
      </c>
      <c r="S4000">
        <v>6.55</v>
      </c>
      <c r="T4000">
        <v>557</v>
      </c>
      <c r="U4000" t="s">
        <v>19</v>
      </c>
      <c r="V4000" s="2">
        <v>43204</v>
      </c>
      <c r="W4000" t="s">
        <v>39</v>
      </c>
      <c r="X4000" t="s">
        <v>34</v>
      </c>
      <c r="Y4000" t="s">
        <v>22</v>
      </c>
    </row>
    <row r="4001" spans="1:25" x14ac:dyDescent="0.35">
      <c r="A4001">
        <v>2</v>
      </c>
      <c r="B4001" t="s">
        <v>43</v>
      </c>
      <c r="C4001">
        <v>3</v>
      </c>
      <c r="D4001" t="s">
        <v>26</v>
      </c>
      <c r="E4001" t="s">
        <v>572</v>
      </c>
      <c r="F4001" t="s">
        <v>13</v>
      </c>
      <c r="G4001" t="s">
        <v>6901</v>
      </c>
      <c r="H4001" s="1">
        <v>0</v>
      </c>
      <c r="I4001" s="2">
        <v>43205</v>
      </c>
      <c r="J4001" t="s">
        <v>7374</v>
      </c>
      <c r="K4001" t="s">
        <v>30</v>
      </c>
      <c r="L4001">
        <v>92105</v>
      </c>
      <c r="M4001">
        <v>1704</v>
      </c>
      <c r="N4001" t="s">
        <v>363</v>
      </c>
      <c r="O4001">
        <v>69</v>
      </c>
      <c r="P4001">
        <v>3</v>
      </c>
      <c r="Q4001" t="s">
        <v>32</v>
      </c>
      <c r="R4001" t="s">
        <v>8304</v>
      </c>
      <c r="S4001">
        <v>68.98</v>
      </c>
      <c r="T4001">
        <v>144</v>
      </c>
      <c r="U4001" t="s">
        <v>76</v>
      </c>
      <c r="V4001" s="2">
        <v>43207</v>
      </c>
      <c r="W4001" t="s">
        <v>20</v>
      </c>
      <c r="X4001" t="s">
        <v>34</v>
      </c>
      <c r="Y4001" t="s">
        <v>64</v>
      </c>
    </row>
    <row r="4002" spans="1:25" hidden="1" x14ac:dyDescent="0.35">
      <c r="A4002">
        <v>4</v>
      </c>
      <c r="B4002" t="s">
        <v>43</v>
      </c>
      <c r="C4002">
        <v>6</v>
      </c>
      <c r="D4002" t="s">
        <v>11</v>
      </c>
      <c r="E4002" t="s">
        <v>1269</v>
      </c>
      <c r="F4002" t="s">
        <v>13</v>
      </c>
      <c r="G4002" t="s">
        <v>114</v>
      </c>
      <c r="H4002" s="1">
        <v>0.2</v>
      </c>
      <c r="I4002" s="2">
        <v>43135</v>
      </c>
      <c r="J4002" t="s">
        <v>2695</v>
      </c>
      <c r="K4002" t="s">
        <v>30</v>
      </c>
      <c r="L4002">
        <v>85635</v>
      </c>
      <c r="M4002">
        <v>1185</v>
      </c>
      <c r="N4002" t="s">
        <v>2148</v>
      </c>
      <c r="O4002">
        <v>4</v>
      </c>
      <c r="P4002">
        <v>2</v>
      </c>
      <c r="Q4002" t="s">
        <v>32</v>
      </c>
      <c r="R4002" t="s">
        <v>8304</v>
      </c>
      <c r="S4002">
        <v>3.95</v>
      </c>
      <c r="T4002">
        <v>14</v>
      </c>
      <c r="U4002" t="s">
        <v>19</v>
      </c>
      <c r="V4002" s="2">
        <v>43139</v>
      </c>
      <c r="W4002" t="s">
        <v>39</v>
      </c>
      <c r="X4002" t="s">
        <v>199</v>
      </c>
      <c r="Y4002" t="s">
        <v>47</v>
      </c>
    </row>
    <row r="4003" spans="1:25" hidden="1" x14ac:dyDescent="0.35">
      <c r="A4003">
        <v>2</v>
      </c>
      <c r="B4003" t="s">
        <v>43</v>
      </c>
      <c r="C4003">
        <v>3</v>
      </c>
      <c r="D4003" t="s">
        <v>26</v>
      </c>
      <c r="E4003" t="s">
        <v>122</v>
      </c>
      <c r="F4003" t="s">
        <v>13</v>
      </c>
      <c r="G4003" t="s">
        <v>5249</v>
      </c>
      <c r="H4003" s="1">
        <v>0.2</v>
      </c>
      <c r="I4003" s="2">
        <v>43339</v>
      </c>
      <c r="J4003" t="s">
        <v>6024</v>
      </c>
      <c r="K4003" t="s">
        <v>73</v>
      </c>
      <c r="L4003">
        <v>77041</v>
      </c>
      <c r="M4003">
        <v>1301</v>
      </c>
      <c r="N4003" t="s">
        <v>4412</v>
      </c>
      <c r="O4003">
        <v>1</v>
      </c>
      <c r="P4003">
        <v>1</v>
      </c>
      <c r="Q4003" t="s">
        <v>75</v>
      </c>
      <c r="R4003" t="s">
        <v>8304</v>
      </c>
      <c r="S4003">
        <v>1.06</v>
      </c>
      <c r="T4003">
        <v>14</v>
      </c>
      <c r="U4003" t="s">
        <v>33</v>
      </c>
      <c r="V4003" s="2">
        <v>43341</v>
      </c>
      <c r="W4003" t="s">
        <v>20</v>
      </c>
      <c r="X4003" t="s">
        <v>77</v>
      </c>
      <c r="Y4003" t="s">
        <v>42</v>
      </c>
    </row>
    <row r="4004" spans="1:25" hidden="1" x14ac:dyDescent="0.35">
      <c r="A4004">
        <v>2</v>
      </c>
      <c r="B4004" t="s">
        <v>43</v>
      </c>
      <c r="C4004">
        <v>3</v>
      </c>
      <c r="D4004" t="s">
        <v>26</v>
      </c>
      <c r="E4004" t="s">
        <v>122</v>
      </c>
      <c r="F4004" t="s">
        <v>13</v>
      </c>
      <c r="G4004" t="s">
        <v>5249</v>
      </c>
      <c r="H4004" s="1">
        <v>0.2</v>
      </c>
      <c r="I4004" s="2">
        <v>43339</v>
      </c>
      <c r="J4004" t="s">
        <v>6024</v>
      </c>
      <c r="K4004" t="s">
        <v>73</v>
      </c>
      <c r="L4004">
        <v>77041</v>
      </c>
      <c r="M4004">
        <v>1480</v>
      </c>
      <c r="N4004" t="s">
        <v>4493</v>
      </c>
      <c r="O4004">
        <v>28</v>
      </c>
      <c r="P4004">
        <v>5</v>
      </c>
      <c r="Q4004" t="s">
        <v>75</v>
      </c>
      <c r="R4004" t="s">
        <v>8304</v>
      </c>
      <c r="S4004">
        <v>27.97</v>
      </c>
      <c r="T4004">
        <v>80</v>
      </c>
      <c r="U4004" t="s">
        <v>33</v>
      </c>
      <c r="V4004" s="2">
        <v>43341</v>
      </c>
      <c r="W4004" t="s">
        <v>20</v>
      </c>
      <c r="X4004" t="s">
        <v>77</v>
      </c>
      <c r="Y4004" t="s">
        <v>64</v>
      </c>
    </row>
    <row r="4005" spans="1:25" hidden="1" x14ac:dyDescent="0.35">
      <c r="A4005">
        <v>4</v>
      </c>
      <c r="B4005" t="s">
        <v>43</v>
      </c>
      <c r="C4005">
        <v>6</v>
      </c>
      <c r="D4005" t="s">
        <v>11</v>
      </c>
      <c r="E4005" t="s">
        <v>2414</v>
      </c>
      <c r="F4005" t="s">
        <v>13</v>
      </c>
      <c r="G4005" t="s">
        <v>6951</v>
      </c>
      <c r="H4005" s="1">
        <v>0.2</v>
      </c>
      <c r="I4005" s="2">
        <v>43226</v>
      </c>
      <c r="J4005" t="s">
        <v>7091</v>
      </c>
      <c r="K4005" t="s">
        <v>102</v>
      </c>
      <c r="L4005">
        <v>44052</v>
      </c>
      <c r="M4005">
        <v>495</v>
      </c>
      <c r="N4005" t="s">
        <v>7092</v>
      </c>
      <c r="O4005">
        <v>12</v>
      </c>
      <c r="P4005">
        <v>7</v>
      </c>
      <c r="Q4005" t="s">
        <v>104</v>
      </c>
      <c r="R4005" t="s">
        <v>8304</v>
      </c>
      <c r="S4005">
        <v>11.63</v>
      </c>
      <c r="T4005">
        <v>55</v>
      </c>
      <c r="U4005" t="s">
        <v>76</v>
      </c>
      <c r="V4005" s="2">
        <v>43230</v>
      </c>
      <c r="W4005" t="s">
        <v>39</v>
      </c>
      <c r="X4005" t="s">
        <v>309</v>
      </c>
      <c r="Y4005" t="s">
        <v>47</v>
      </c>
    </row>
    <row r="4006" spans="1:25" hidden="1" x14ac:dyDescent="0.35">
      <c r="A4006">
        <v>4</v>
      </c>
      <c r="B4006" t="s">
        <v>43</v>
      </c>
      <c r="C4006">
        <v>6</v>
      </c>
      <c r="D4006" t="s">
        <v>26</v>
      </c>
      <c r="E4006" t="s">
        <v>2414</v>
      </c>
      <c r="F4006" t="s">
        <v>13</v>
      </c>
      <c r="G4006" t="s">
        <v>6951</v>
      </c>
      <c r="H4006" s="1">
        <v>0.2</v>
      </c>
      <c r="I4006" s="2">
        <v>43226</v>
      </c>
      <c r="J4006" t="s">
        <v>7091</v>
      </c>
      <c r="K4006" t="s">
        <v>102</v>
      </c>
      <c r="L4006">
        <v>44052</v>
      </c>
      <c r="M4006">
        <v>115</v>
      </c>
      <c r="N4006" t="s">
        <v>1120</v>
      </c>
      <c r="O4006">
        <v>2</v>
      </c>
      <c r="P4006">
        <v>2</v>
      </c>
      <c r="Q4006" t="s">
        <v>104</v>
      </c>
      <c r="R4006" t="s">
        <v>8304</v>
      </c>
      <c r="S4006">
        <v>1.71</v>
      </c>
      <c r="T4006">
        <v>7</v>
      </c>
      <c r="U4006" t="s">
        <v>76</v>
      </c>
      <c r="V4006" s="2">
        <v>43230</v>
      </c>
      <c r="W4006" t="s">
        <v>39</v>
      </c>
      <c r="X4006" t="s">
        <v>309</v>
      </c>
      <c r="Y4006" t="s">
        <v>176</v>
      </c>
    </row>
    <row r="4007" spans="1:25" hidden="1" x14ac:dyDescent="0.35">
      <c r="A4007">
        <v>4</v>
      </c>
      <c r="B4007" t="s">
        <v>43</v>
      </c>
      <c r="C4007">
        <v>6</v>
      </c>
      <c r="D4007" t="s">
        <v>26</v>
      </c>
      <c r="E4007" t="s">
        <v>2414</v>
      </c>
      <c r="F4007" t="s">
        <v>13</v>
      </c>
      <c r="G4007" t="s">
        <v>6951</v>
      </c>
      <c r="H4007" s="1">
        <v>0.2</v>
      </c>
      <c r="I4007" s="2">
        <v>43226</v>
      </c>
      <c r="J4007" t="s">
        <v>7091</v>
      </c>
      <c r="K4007" t="s">
        <v>102</v>
      </c>
      <c r="L4007">
        <v>44052</v>
      </c>
      <c r="M4007">
        <v>1748</v>
      </c>
      <c r="N4007" t="s">
        <v>3940</v>
      </c>
      <c r="O4007">
        <v>15</v>
      </c>
      <c r="P4007">
        <v>2</v>
      </c>
      <c r="Q4007" t="s">
        <v>104</v>
      </c>
      <c r="R4007" t="s">
        <v>8304</v>
      </c>
      <c r="S4007">
        <v>15.49</v>
      </c>
      <c r="T4007">
        <v>50</v>
      </c>
      <c r="U4007" t="s">
        <v>76</v>
      </c>
      <c r="V4007" s="2">
        <v>43230</v>
      </c>
      <c r="W4007" t="s">
        <v>39</v>
      </c>
      <c r="X4007" t="s">
        <v>309</v>
      </c>
      <c r="Y4007" t="s">
        <v>64</v>
      </c>
    </row>
    <row r="4008" spans="1:25" hidden="1" x14ac:dyDescent="0.35">
      <c r="A4008">
        <v>4</v>
      </c>
      <c r="B4008" t="s">
        <v>43</v>
      </c>
      <c r="C4008">
        <v>6</v>
      </c>
      <c r="D4008" t="s">
        <v>11</v>
      </c>
      <c r="E4008" t="s">
        <v>1065</v>
      </c>
      <c r="F4008" t="s">
        <v>13</v>
      </c>
      <c r="G4008" t="s">
        <v>5715</v>
      </c>
      <c r="H4008" s="1">
        <v>0.45</v>
      </c>
      <c r="I4008" s="2">
        <v>43324</v>
      </c>
      <c r="J4008" t="s">
        <v>5716</v>
      </c>
      <c r="K4008" t="s">
        <v>16</v>
      </c>
      <c r="L4008">
        <v>33801</v>
      </c>
      <c r="M4008">
        <v>365</v>
      </c>
      <c r="N4008" t="s">
        <v>660</v>
      </c>
      <c r="O4008">
        <v>-256</v>
      </c>
      <c r="P4008">
        <v>7</v>
      </c>
      <c r="Q4008" t="s">
        <v>18</v>
      </c>
      <c r="R4008" t="s">
        <v>8304</v>
      </c>
      <c r="S4008">
        <v>-255.59</v>
      </c>
      <c r="T4008">
        <v>562</v>
      </c>
      <c r="U4008" t="s">
        <v>33</v>
      </c>
      <c r="V4008" s="2">
        <v>43328</v>
      </c>
      <c r="W4008" t="s">
        <v>39</v>
      </c>
      <c r="X4008" t="s">
        <v>40</v>
      </c>
      <c r="Y4008" t="s">
        <v>41</v>
      </c>
    </row>
    <row r="4009" spans="1:25" hidden="1" x14ac:dyDescent="0.35">
      <c r="A4009">
        <v>0</v>
      </c>
      <c r="B4009" t="s">
        <v>10</v>
      </c>
      <c r="C4009">
        <v>0</v>
      </c>
      <c r="D4009" t="s">
        <v>26</v>
      </c>
      <c r="E4009" t="s">
        <v>347</v>
      </c>
      <c r="F4009" t="s">
        <v>13</v>
      </c>
      <c r="G4009" t="s">
        <v>7067</v>
      </c>
      <c r="H4009" s="1">
        <v>0</v>
      </c>
      <c r="I4009" s="2">
        <v>43277</v>
      </c>
      <c r="J4009" t="s">
        <v>7277</v>
      </c>
      <c r="K4009" t="s">
        <v>73</v>
      </c>
      <c r="L4009">
        <v>48066</v>
      </c>
      <c r="M4009">
        <v>929</v>
      </c>
      <c r="N4009" t="s">
        <v>909</v>
      </c>
      <c r="O4009">
        <v>4</v>
      </c>
      <c r="P4009">
        <v>1</v>
      </c>
      <c r="Q4009" t="s">
        <v>75</v>
      </c>
      <c r="R4009" t="s">
        <v>8304</v>
      </c>
      <c r="S4009">
        <v>3.77</v>
      </c>
      <c r="T4009">
        <v>8</v>
      </c>
      <c r="U4009" t="s">
        <v>76</v>
      </c>
      <c r="V4009" s="2">
        <v>43277</v>
      </c>
      <c r="W4009" t="s">
        <v>773</v>
      </c>
      <c r="X4009" t="s">
        <v>156</v>
      </c>
      <c r="Y4009" t="s">
        <v>54</v>
      </c>
    </row>
    <row r="4010" spans="1:25" hidden="1" x14ac:dyDescent="0.35">
      <c r="A4010">
        <v>0</v>
      </c>
      <c r="B4010" t="s">
        <v>10</v>
      </c>
      <c r="C4010">
        <v>0</v>
      </c>
      <c r="D4010" t="s">
        <v>26</v>
      </c>
      <c r="E4010" t="s">
        <v>347</v>
      </c>
      <c r="F4010" t="s">
        <v>13</v>
      </c>
      <c r="G4010" t="s">
        <v>7067</v>
      </c>
      <c r="H4010" s="1">
        <v>0</v>
      </c>
      <c r="I4010" s="2">
        <v>43277</v>
      </c>
      <c r="J4010" t="s">
        <v>7277</v>
      </c>
      <c r="K4010" t="s">
        <v>73</v>
      </c>
      <c r="L4010">
        <v>48066</v>
      </c>
      <c r="M4010">
        <v>1384</v>
      </c>
      <c r="N4010" t="s">
        <v>3748</v>
      </c>
      <c r="O4010">
        <v>44</v>
      </c>
      <c r="P4010">
        <v>4</v>
      </c>
      <c r="Q4010" t="s">
        <v>75</v>
      </c>
      <c r="R4010" t="s">
        <v>8304</v>
      </c>
      <c r="S4010">
        <v>44.47</v>
      </c>
      <c r="T4010">
        <v>171</v>
      </c>
      <c r="U4010" t="s">
        <v>76</v>
      </c>
      <c r="V4010" s="2">
        <v>43277</v>
      </c>
      <c r="W4010" t="s">
        <v>773</v>
      </c>
      <c r="X4010" t="s">
        <v>156</v>
      </c>
      <c r="Y4010" t="s">
        <v>42</v>
      </c>
    </row>
    <row r="4011" spans="1:25" hidden="1" x14ac:dyDescent="0.35">
      <c r="A4011">
        <v>0</v>
      </c>
      <c r="B4011" t="s">
        <v>10</v>
      </c>
      <c r="C4011">
        <v>0</v>
      </c>
      <c r="D4011" t="s">
        <v>26</v>
      </c>
      <c r="E4011" t="s">
        <v>347</v>
      </c>
      <c r="F4011" t="s">
        <v>13</v>
      </c>
      <c r="G4011" t="s">
        <v>7067</v>
      </c>
      <c r="H4011" s="1">
        <v>0</v>
      </c>
      <c r="I4011" s="2">
        <v>43277</v>
      </c>
      <c r="J4011" t="s">
        <v>7277</v>
      </c>
      <c r="K4011" t="s">
        <v>73</v>
      </c>
      <c r="L4011">
        <v>48066</v>
      </c>
      <c r="M4011">
        <v>1625</v>
      </c>
      <c r="N4011" t="s">
        <v>1028</v>
      </c>
      <c r="O4011">
        <v>181</v>
      </c>
      <c r="P4011">
        <v>9</v>
      </c>
      <c r="Q4011" t="s">
        <v>75</v>
      </c>
      <c r="R4011" t="s">
        <v>8304</v>
      </c>
      <c r="S4011">
        <v>180.77</v>
      </c>
      <c r="T4011">
        <v>369</v>
      </c>
      <c r="U4011" t="s">
        <v>76</v>
      </c>
      <c r="V4011" s="2">
        <v>43277</v>
      </c>
      <c r="W4011" t="s">
        <v>773</v>
      </c>
      <c r="X4011" t="s">
        <v>156</v>
      </c>
      <c r="Y4011" t="s">
        <v>64</v>
      </c>
    </row>
    <row r="4012" spans="1:25" hidden="1" x14ac:dyDescent="0.35">
      <c r="A4012">
        <v>2</v>
      </c>
      <c r="B4012" t="s">
        <v>43</v>
      </c>
      <c r="C4012">
        <v>3</v>
      </c>
      <c r="D4012" t="s">
        <v>11</v>
      </c>
      <c r="E4012" t="s">
        <v>1960</v>
      </c>
      <c r="F4012" t="s">
        <v>13</v>
      </c>
      <c r="G4012" t="s">
        <v>301</v>
      </c>
      <c r="H4012" s="1">
        <v>0.2</v>
      </c>
      <c r="I4012" s="2">
        <v>43453</v>
      </c>
      <c r="J4012" t="s">
        <v>1961</v>
      </c>
      <c r="K4012" t="s">
        <v>102</v>
      </c>
      <c r="L4012">
        <v>19601</v>
      </c>
      <c r="M4012">
        <v>580</v>
      </c>
      <c r="N4012" t="s">
        <v>8208</v>
      </c>
      <c r="O4012">
        <v>-30</v>
      </c>
      <c r="P4012">
        <v>5</v>
      </c>
      <c r="Q4012" t="s">
        <v>104</v>
      </c>
      <c r="R4012" t="s">
        <v>8304</v>
      </c>
      <c r="S4012">
        <v>-30.39</v>
      </c>
      <c r="T4012">
        <v>304</v>
      </c>
      <c r="U4012" t="s">
        <v>19</v>
      </c>
      <c r="V4012" s="2">
        <v>43455</v>
      </c>
      <c r="W4012" t="s">
        <v>20</v>
      </c>
      <c r="X4012" t="s">
        <v>105</v>
      </c>
      <c r="Y4012" t="s">
        <v>47</v>
      </c>
    </row>
    <row r="4013" spans="1:25" hidden="1" x14ac:dyDescent="0.35">
      <c r="A4013">
        <v>5</v>
      </c>
      <c r="B4013" t="s">
        <v>43</v>
      </c>
      <c r="C4013">
        <v>6</v>
      </c>
      <c r="D4013" t="s">
        <v>26</v>
      </c>
      <c r="E4013" t="s">
        <v>2548</v>
      </c>
      <c r="F4013" t="s">
        <v>13</v>
      </c>
      <c r="G4013" t="s">
        <v>5295</v>
      </c>
      <c r="H4013" s="1">
        <v>0.7</v>
      </c>
      <c r="I4013" s="2">
        <v>43178</v>
      </c>
      <c r="J4013" t="s">
        <v>6526</v>
      </c>
      <c r="K4013" t="s">
        <v>16</v>
      </c>
      <c r="L4013">
        <v>37211</v>
      </c>
      <c r="M4013">
        <v>903</v>
      </c>
      <c r="N4013" t="s">
        <v>721</v>
      </c>
      <c r="O4013">
        <v>-21</v>
      </c>
      <c r="P4013">
        <v>3</v>
      </c>
      <c r="Q4013" t="s">
        <v>18</v>
      </c>
      <c r="R4013" t="s">
        <v>8304</v>
      </c>
      <c r="S4013">
        <v>-20.72</v>
      </c>
      <c r="T4013">
        <v>31</v>
      </c>
      <c r="U4013" t="s">
        <v>33</v>
      </c>
      <c r="V4013" s="2">
        <v>43183</v>
      </c>
      <c r="W4013" t="s">
        <v>39</v>
      </c>
      <c r="X4013" t="s">
        <v>214</v>
      </c>
      <c r="Y4013" t="s">
        <v>54</v>
      </c>
    </row>
    <row r="4014" spans="1:25" hidden="1" x14ac:dyDescent="0.35">
      <c r="A4014">
        <v>2</v>
      </c>
      <c r="B4014" t="s">
        <v>25</v>
      </c>
      <c r="C4014">
        <v>1</v>
      </c>
      <c r="D4014" t="s">
        <v>50</v>
      </c>
      <c r="E4014" t="s">
        <v>147</v>
      </c>
      <c r="F4014" t="s">
        <v>13</v>
      </c>
      <c r="G4014" t="s">
        <v>148</v>
      </c>
      <c r="H4014" s="1">
        <v>0</v>
      </c>
      <c r="I4014" s="2">
        <v>43170</v>
      </c>
      <c r="J4014" t="s">
        <v>149</v>
      </c>
      <c r="K4014" t="s">
        <v>73</v>
      </c>
      <c r="L4014">
        <v>55122</v>
      </c>
      <c r="M4014">
        <v>1605</v>
      </c>
      <c r="N4014" t="s">
        <v>150</v>
      </c>
      <c r="O4014">
        <v>20</v>
      </c>
      <c r="P4014">
        <v>2</v>
      </c>
      <c r="Q4014" t="s">
        <v>75</v>
      </c>
      <c r="R4014" t="s">
        <v>8304</v>
      </c>
      <c r="S4014">
        <v>19.77</v>
      </c>
      <c r="T4014">
        <v>46</v>
      </c>
      <c r="U4014" t="s">
        <v>33</v>
      </c>
      <c r="V4014" s="2">
        <v>43172</v>
      </c>
      <c r="W4014" t="s">
        <v>130</v>
      </c>
      <c r="X4014" t="s">
        <v>151</v>
      </c>
      <c r="Y4014" t="s">
        <v>113</v>
      </c>
    </row>
    <row r="4015" spans="1:25" hidden="1" x14ac:dyDescent="0.35">
      <c r="A4015">
        <v>2</v>
      </c>
      <c r="B4015" t="s">
        <v>25</v>
      </c>
      <c r="C4015">
        <v>1</v>
      </c>
      <c r="D4015" t="s">
        <v>26</v>
      </c>
      <c r="E4015" t="s">
        <v>147</v>
      </c>
      <c r="F4015" t="s">
        <v>13</v>
      </c>
      <c r="G4015" t="s">
        <v>148</v>
      </c>
      <c r="H4015" s="1">
        <v>0</v>
      </c>
      <c r="I4015" s="2">
        <v>43170</v>
      </c>
      <c r="J4015" t="s">
        <v>149</v>
      </c>
      <c r="K4015" t="s">
        <v>73</v>
      </c>
      <c r="L4015">
        <v>55122</v>
      </c>
      <c r="M4015">
        <v>1647</v>
      </c>
      <c r="N4015" t="s">
        <v>152</v>
      </c>
      <c r="O4015">
        <v>8</v>
      </c>
      <c r="P4015">
        <v>2</v>
      </c>
      <c r="Q4015" t="s">
        <v>75</v>
      </c>
      <c r="R4015" t="s">
        <v>8304</v>
      </c>
      <c r="S4015">
        <v>8.2100000000000009</v>
      </c>
      <c r="T4015">
        <v>17</v>
      </c>
      <c r="U4015" t="s">
        <v>33</v>
      </c>
      <c r="V4015" s="2">
        <v>43172</v>
      </c>
      <c r="W4015" t="s">
        <v>130</v>
      </c>
      <c r="X4015" t="s">
        <v>151</v>
      </c>
      <c r="Y4015" t="s">
        <v>54</v>
      </c>
    </row>
    <row r="4016" spans="1:25" x14ac:dyDescent="0.35">
      <c r="A4016">
        <v>4</v>
      </c>
      <c r="B4016" t="s">
        <v>43</v>
      </c>
      <c r="C4016">
        <v>6</v>
      </c>
      <c r="D4016" t="s">
        <v>50</v>
      </c>
      <c r="E4016" t="s">
        <v>88</v>
      </c>
      <c r="F4016" t="s">
        <v>13</v>
      </c>
      <c r="G4016" t="s">
        <v>6848</v>
      </c>
      <c r="H4016" s="1">
        <v>0</v>
      </c>
      <c r="I4016" s="2">
        <v>43397</v>
      </c>
      <c r="J4016" t="s">
        <v>8083</v>
      </c>
      <c r="K4016" t="s">
        <v>30</v>
      </c>
      <c r="L4016">
        <v>94110</v>
      </c>
      <c r="M4016">
        <v>1116</v>
      </c>
      <c r="N4016" t="s">
        <v>699</v>
      </c>
      <c r="O4016">
        <v>162</v>
      </c>
      <c r="P4016">
        <v>5</v>
      </c>
      <c r="Q4016" t="s">
        <v>32</v>
      </c>
      <c r="R4016" t="s">
        <v>92</v>
      </c>
      <c r="S4016">
        <v>162</v>
      </c>
      <c r="T4016">
        <v>450</v>
      </c>
      <c r="U4016" t="s">
        <v>76</v>
      </c>
      <c r="V4016" s="2">
        <v>43401</v>
      </c>
      <c r="W4016" t="s">
        <v>39</v>
      </c>
      <c r="X4016" t="s">
        <v>34</v>
      </c>
      <c r="Y4016" t="s">
        <v>113</v>
      </c>
    </row>
    <row r="4017" spans="1:25" x14ac:dyDescent="0.35">
      <c r="A4017">
        <v>7</v>
      </c>
      <c r="B4017" t="s">
        <v>25</v>
      </c>
      <c r="C4017">
        <v>6</v>
      </c>
      <c r="D4017" t="s">
        <v>11</v>
      </c>
      <c r="E4017" t="s">
        <v>2732</v>
      </c>
      <c r="F4017" t="s">
        <v>13</v>
      </c>
      <c r="G4017" t="s">
        <v>80</v>
      </c>
      <c r="H4017" s="1">
        <v>0.2</v>
      </c>
      <c r="I4017" s="2">
        <v>43450</v>
      </c>
      <c r="J4017" t="s">
        <v>2733</v>
      </c>
      <c r="K4017" t="s">
        <v>30</v>
      </c>
      <c r="L4017">
        <v>92307</v>
      </c>
      <c r="M4017">
        <v>1203</v>
      </c>
      <c r="N4017" t="s">
        <v>2187</v>
      </c>
      <c r="O4017">
        <v>7</v>
      </c>
      <c r="P4017">
        <v>5</v>
      </c>
      <c r="Q4017" t="s">
        <v>32</v>
      </c>
      <c r="R4017" t="s">
        <v>8304</v>
      </c>
      <c r="S4017">
        <v>7.05</v>
      </c>
      <c r="T4017">
        <v>564</v>
      </c>
      <c r="U4017" t="s">
        <v>19</v>
      </c>
      <c r="V4017" s="2">
        <v>43457</v>
      </c>
      <c r="W4017" t="s">
        <v>39</v>
      </c>
      <c r="X4017" t="s">
        <v>34</v>
      </c>
      <c r="Y4017" t="s">
        <v>24</v>
      </c>
    </row>
    <row r="4018" spans="1:25" x14ac:dyDescent="0.35">
      <c r="A4018">
        <v>1</v>
      </c>
      <c r="B4018" t="s">
        <v>10</v>
      </c>
      <c r="C4018">
        <v>1</v>
      </c>
      <c r="D4018" t="s">
        <v>26</v>
      </c>
      <c r="E4018" t="s">
        <v>88</v>
      </c>
      <c r="F4018" t="s">
        <v>13</v>
      </c>
      <c r="G4018" t="s">
        <v>7141</v>
      </c>
      <c r="H4018" s="1">
        <v>0</v>
      </c>
      <c r="I4018" s="2">
        <v>43421</v>
      </c>
      <c r="J4018" t="s">
        <v>8056</v>
      </c>
      <c r="K4018" t="s">
        <v>30</v>
      </c>
      <c r="L4018">
        <v>94122</v>
      </c>
      <c r="M4018">
        <v>88</v>
      </c>
      <c r="N4018" t="s">
        <v>1294</v>
      </c>
      <c r="O4018">
        <v>13</v>
      </c>
      <c r="P4018">
        <v>5</v>
      </c>
      <c r="Q4018" t="s">
        <v>32</v>
      </c>
      <c r="R4018" t="s">
        <v>92</v>
      </c>
      <c r="S4018">
        <v>13.37</v>
      </c>
      <c r="T4018">
        <v>50</v>
      </c>
      <c r="U4018" t="s">
        <v>76</v>
      </c>
      <c r="V4018" s="2">
        <v>43422</v>
      </c>
      <c r="W4018" t="s">
        <v>130</v>
      </c>
      <c r="X4018" t="s">
        <v>34</v>
      </c>
      <c r="Y4018" t="s">
        <v>356</v>
      </c>
    </row>
    <row r="4019" spans="1:25" hidden="1" x14ac:dyDescent="0.35">
      <c r="A4019">
        <v>7</v>
      </c>
      <c r="B4019" t="s">
        <v>25</v>
      </c>
      <c r="C4019">
        <v>6</v>
      </c>
      <c r="D4019" t="s">
        <v>11</v>
      </c>
      <c r="E4019" t="s">
        <v>870</v>
      </c>
      <c r="F4019" t="s">
        <v>13</v>
      </c>
      <c r="G4019" t="s">
        <v>1690</v>
      </c>
      <c r="H4019" s="1">
        <v>0</v>
      </c>
      <c r="I4019" s="2">
        <v>43134</v>
      </c>
      <c r="J4019" t="s">
        <v>2491</v>
      </c>
      <c r="K4019" t="s">
        <v>16</v>
      </c>
      <c r="L4019">
        <v>40475</v>
      </c>
      <c r="M4019">
        <v>842</v>
      </c>
      <c r="N4019" t="s">
        <v>886</v>
      </c>
      <c r="O4019">
        <v>225</v>
      </c>
      <c r="P4019">
        <v>4</v>
      </c>
      <c r="Q4019" t="s">
        <v>18</v>
      </c>
      <c r="R4019" t="s">
        <v>8304</v>
      </c>
      <c r="S4019">
        <v>225.26</v>
      </c>
      <c r="T4019">
        <v>866</v>
      </c>
      <c r="U4019" t="s">
        <v>19</v>
      </c>
      <c r="V4019" s="2">
        <v>43141</v>
      </c>
      <c r="W4019" t="s">
        <v>39</v>
      </c>
      <c r="X4019" t="s">
        <v>21</v>
      </c>
      <c r="Y4019" t="s">
        <v>24</v>
      </c>
    </row>
    <row r="4020" spans="1:25" hidden="1" x14ac:dyDescent="0.35">
      <c r="A4020">
        <v>4</v>
      </c>
      <c r="B4020" t="s">
        <v>43</v>
      </c>
      <c r="C4020">
        <v>6</v>
      </c>
      <c r="D4020" t="s">
        <v>26</v>
      </c>
      <c r="E4020" t="s">
        <v>99</v>
      </c>
      <c r="F4020" t="s">
        <v>13</v>
      </c>
      <c r="G4020" t="s">
        <v>1266</v>
      </c>
      <c r="H4020" s="1">
        <v>0.2</v>
      </c>
      <c r="I4020" s="2">
        <v>43417</v>
      </c>
      <c r="J4020" t="s">
        <v>7540</v>
      </c>
      <c r="K4020" t="s">
        <v>102</v>
      </c>
      <c r="L4020">
        <v>19143</v>
      </c>
      <c r="M4020">
        <v>1624</v>
      </c>
      <c r="N4020" t="s">
        <v>2823</v>
      </c>
      <c r="O4020">
        <v>79</v>
      </c>
      <c r="P4020">
        <v>7</v>
      </c>
      <c r="Q4020" t="s">
        <v>104</v>
      </c>
      <c r="R4020" t="s">
        <v>8304</v>
      </c>
      <c r="S4020">
        <v>78.680000000000007</v>
      </c>
      <c r="T4020">
        <v>217</v>
      </c>
      <c r="U4020" t="s">
        <v>76</v>
      </c>
      <c r="V4020" s="2">
        <v>43421</v>
      </c>
      <c r="W4020" t="s">
        <v>39</v>
      </c>
      <c r="X4020" t="s">
        <v>105</v>
      </c>
      <c r="Y4020" t="s">
        <v>64</v>
      </c>
    </row>
    <row r="4021" spans="1:25" hidden="1" x14ac:dyDescent="0.35">
      <c r="A4021">
        <v>5</v>
      </c>
      <c r="B4021" t="s">
        <v>43</v>
      </c>
      <c r="C4021">
        <v>6</v>
      </c>
      <c r="D4021" t="s">
        <v>50</v>
      </c>
      <c r="E4021" t="s">
        <v>2017</v>
      </c>
      <c r="F4021" t="s">
        <v>13</v>
      </c>
      <c r="G4021" t="s">
        <v>1956</v>
      </c>
      <c r="H4021" s="1">
        <v>0.2</v>
      </c>
      <c r="I4021" s="2">
        <v>43327</v>
      </c>
      <c r="J4021" t="s">
        <v>5128</v>
      </c>
      <c r="K4021" t="s">
        <v>16</v>
      </c>
      <c r="L4021">
        <v>32303</v>
      </c>
      <c r="M4021">
        <v>885</v>
      </c>
      <c r="N4021" t="s">
        <v>4805</v>
      </c>
      <c r="O4021">
        <v>71</v>
      </c>
      <c r="P4021">
        <v>7</v>
      </c>
      <c r="Q4021" t="s">
        <v>18</v>
      </c>
      <c r="R4021" t="s">
        <v>8304</v>
      </c>
      <c r="S4021">
        <v>70.55</v>
      </c>
      <c r="T4021">
        <v>706</v>
      </c>
      <c r="U4021" t="s">
        <v>19</v>
      </c>
      <c r="V4021" s="2">
        <v>43332</v>
      </c>
      <c r="W4021" t="s">
        <v>39</v>
      </c>
      <c r="X4021" t="s">
        <v>40</v>
      </c>
      <c r="Y4021" t="s">
        <v>52</v>
      </c>
    </row>
    <row r="4022" spans="1:25" hidden="1" x14ac:dyDescent="0.35">
      <c r="A4022">
        <v>7</v>
      </c>
      <c r="B4022" t="s">
        <v>25</v>
      </c>
      <c r="C4022">
        <v>6</v>
      </c>
      <c r="D4022" t="s">
        <v>26</v>
      </c>
      <c r="E4022" t="s">
        <v>1609</v>
      </c>
      <c r="F4022" t="s">
        <v>13</v>
      </c>
      <c r="G4022" t="s">
        <v>6184</v>
      </c>
      <c r="H4022" s="1">
        <v>0</v>
      </c>
      <c r="I4022" s="2">
        <v>43375</v>
      </c>
      <c r="J4022" t="s">
        <v>6185</v>
      </c>
      <c r="K4022" t="s">
        <v>73</v>
      </c>
      <c r="L4022">
        <v>47905</v>
      </c>
      <c r="M4022">
        <v>1499</v>
      </c>
      <c r="N4022" t="s">
        <v>534</v>
      </c>
      <c r="O4022">
        <v>10</v>
      </c>
      <c r="P4022">
        <v>2</v>
      </c>
      <c r="Q4022" t="s">
        <v>75</v>
      </c>
      <c r="R4022" t="s">
        <v>8304</v>
      </c>
      <c r="S4022">
        <v>9.51</v>
      </c>
      <c r="T4022">
        <v>34</v>
      </c>
      <c r="U4022" t="s">
        <v>33</v>
      </c>
      <c r="V4022" s="2">
        <v>43382</v>
      </c>
      <c r="W4022" t="s">
        <v>39</v>
      </c>
      <c r="X4022" t="s">
        <v>167</v>
      </c>
      <c r="Y4022" t="s">
        <v>49</v>
      </c>
    </row>
    <row r="4023" spans="1:25" hidden="1" x14ac:dyDescent="0.35">
      <c r="A4023">
        <v>7</v>
      </c>
      <c r="B4023" t="s">
        <v>25</v>
      </c>
      <c r="C4023">
        <v>6</v>
      </c>
      <c r="D4023" t="s">
        <v>26</v>
      </c>
      <c r="E4023" t="s">
        <v>1609</v>
      </c>
      <c r="F4023" t="s">
        <v>13</v>
      </c>
      <c r="G4023" t="s">
        <v>6184</v>
      </c>
      <c r="H4023" s="1">
        <v>0</v>
      </c>
      <c r="I4023" s="2">
        <v>43375</v>
      </c>
      <c r="J4023" t="s">
        <v>6185</v>
      </c>
      <c r="K4023" t="s">
        <v>73</v>
      </c>
      <c r="L4023">
        <v>47905</v>
      </c>
      <c r="M4023">
        <v>898</v>
      </c>
      <c r="N4023" t="s">
        <v>2778</v>
      </c>
      <c r="O4023">
        <v>331</v>
      </c>
      <c r="P4023">
        <v>2</v>
      </c>
      <c r="Q4023" t="s">
        <v>75</v>
      </c>
      <c r="R4023" t="s">
        <v>8304</v>
      </c>
      <c r="S4023">
        <v>331.19</v>
      </c>
      <c r="T4023">
        <v>736</v>
      </c>
      <c r="U4023" t="s">
        <v>33</v>
      </c>
      <c r="V4023" s="2">
        <v>43382</v>
      </c>
      <c r="W4023" t="s">
        <v>39</v>
      </c>
      <c r="X4023" t="s">
        <v>167</v>
      </c>
      <c r="Y4023" t="s">
        <v>54</v>
      </c>
    </row>
    <row r="4024" spans="1:25" hidden="1" x14ac:dyDescent="0.35">
      <c r="A4024">
        <v>7</v>
      </c>
      <c r="B4024" t="s">
        <v>25</v>
      </c>
      <c r="C4024">
        <v>6</v>
      </c>
      <c r="D4024" t="s">
        <v>26</v>
      </c>
      <c r="E4024" t="s">
        <v>1609</v>
      </c>
      <c r="F4024" t="s">
        <v>13</v>
      </c>
      <c r="G4024" t="s">
        <v>6184</v>
      </c>
      <c r="H4024" s="1">
        <v>0</v>
      </c>
      <c r="I4024" s="2">
        <v>43375</v>
      </c>
      <c r="J4024" t="s">
        <v>6185</v>
      </c>
      <c r="K4024" t="s">
        <v>73</v>
      </c>
      <c r="L4024">
        <v>47905</v>
      </c>
      <c r="M4024">
        <v>54</v>
      </c>
      <c r="N4024" t="s">
        <v>3505</v>
      </c>
      <c r="O4024">
        <v>5</v>
      </c>
      <c r="P4024">
        <v>2</v>
      </c>
      <c r="Q4024" t="s">
        <v>75</v>
      </c>
      <c r="R4024" t="s">
        <v>8304</v>
      </c>
      <c r="S4024">
        <v>4.87</v>
      </c>
      <c r="T4024">
        <v>32</v>
      </c>
      <c r="U4024" t="s">
        <v>33</v>
      </c>
      <c r="V4024" s="2">
        <v>43382</v>
      </c>
      <c r="W4024" t="s">
        <v>39</v>
      </c>
      <c r="X4024" t="s">
        <v>167</v>
      </c>
      <c r="Y4024" t="s">
        <v>42</v>
      </c>
    </row>
    <row r="4025" spans="1:25" hidden="1" x14ac:dyDescent="0.35">
      <c r="A4025">
        <v>7</v>
      </c>
      <c r="B4025" t="s">
        <v>25</v>
      </c>
      <c r="C4025">
        <v>6</v>
      </c>
      <c r="D4025" t="s">
        <v>26</v>
      </c>
      <c r="E4025" t="s">
        <v>1609</v>
      </c>
      <c r="F4025" t="s">
        <v>13</v>
      </c>
      <c r="G4025" t="s">
        <v>6184</v>
      </c>
      <c r="H4025" s="1">
        <v>0</v>
      </c>
      <c r="I4025" s="2">
        <v>43375</v>
      </c>
      <c r="J4025" t="s">
        <v>6185</v>
      </c>
      <c r="K4025" t="s">
        <v>73</v>
      </c>
      <c r="L4025">
        <v>47905</v>
      </c>
      <c r="M4025">
        <v>54</v>
      </c>
      <c r="N4025" t="s">
        <v>8242</v>
      </c>
      <c r="O4025">
        <v>17</v>
      </c>
      <c r="P4025">
        <v>7</v>
      </c>
      <c r="Q4025" t="s">
        <v>75</v>
      </c>
      <c r="R4025" t="s">
        <v>8304</v>
      </c>
      <c r="S4025">
        <v>16.84</v>
      </c>
      <c r="T4025">
        <v>34</v>
      </c>
      <c r="U4025" t="s">
        <v>33</v>
      </c>
      <c r="V4025" s="2">
        <v>43382</v>
      </c>
      <c r="W4025" t="s">
        <v>39</v>
      </c>
      <c r="X4025" t="s">
        <v>167</v>
      </c>
      <c r="Y4025" t="s">
        <v>54</v>
      </c>
    </row>
    <row r="4026" spans="1:25" hidden="1" x14ac:dyDescent="0.35">
      <c r="A4026">
        <v>7</v>
      </c>
      <c r="B4026" t="s">
        <v>25</v>
      </c>
      <c r="C4026">
        <v>6</v>
      </c>
      <c r="D4026" t="s">
        <v>50</v>
      </c>
      <c r="E4026" t="s">
        <v>1609</v>
      </c>
      <c r="F4026" t="s">
        <v>13</v>
      </c>
      <c r="G4026" t="s">
        <v>6184</v>
      </c>
      <c r="H4026" s="1">
        <v>0</v>
      </c>
      <c r="I4026" s="2">
        <v>43375</v>
      </c>
      <c r="J4026" t="s">
        <v>6185</v>
      </c>
      <c r="K4026" t="s">
        <v>73</v>
      </c>
      <c r="L4026">
        <v>47905</v>
      </c>
      <c r="M4026">
        <v>399</v>
      </c>
      <c r="N4026" t="s">
        <v>5042</v>
      </c>
      <c r="O4026">
        <v>8400</v>
      </c>
      <c r="P4026">
        <v>5</v>
      </c>
      <c r="Q4026" t="s">
        <v>75</v>
      </c>
      <c r="R4026" t="s">
        <v>8304</v>
      </c>
      <c r="S4026">
        <v>8399.98</v>
      </c>
      <c r="T4026">
        <v>17500</v>
      </c>
      <c r="U4026" t="s">
        <v>33</v>
      </c>
      <c r="V4026" s="2">
        <v>43382</v>
      </c>
      <c r="W4026" t="s">
        <v>39</v>
      </c>
      <c r="X4026" t="s">
        <v>167</v>
      </c>
      <c r="Y4026" t="s">
        <v>727</v>
      </c>
    </row>
    <row r="4027" spans="1:25" x14ac:dyDescent="0.35">
      <c r="A4027">
        <v>5</v>
      </c>
      <c r="B4027" t="s">
        <v>43</v>
      </c>
      <c r="C4027">
        <v>6</v>
      </c>
      <c r="D4027" t="s">
        <v>11</v>
      </c>
      <c r="E4027" t="s">
        <v>27</v>
      </c>
      <c r="F4027" t="s">
        <v>13</v>
      </c>
      <c r="G4027" t="s">
        <v>1369</v>
      </c>
      <c r="H4027" s="1">
        <v>0.2</v>
      </c>
      <c r="I4027" s="2">
        <v>43262</v>
      </c>
      <c r="J4027" t="s">
        <v>2714</v>
      </c>
      <c r="K4027" t="s">
        <v>30</v>
      </c>
      <c r="L4027">
        <v>90049</v>
      </c>
      <c r="M4027">
        <v>370</v>
      </c>
      <c r="N4027" t="s">
        <v>550</v>
      </c>
      <c r="O4027">
        <v>34</v>
      </c>
      <c r="P4027">
        <v>3</v>
      </c>
      <c r="Q4027" t="s">
        <v>32</v>
      </c>
      <c r="R4027" t="s">
        <v>8304</v>
      </c>
      <c r="S4027">
        <v>33.85</v>
      </c>
      <c r="T4027">
        <v>903</v>
      </c>
      <c r="U4027" t="s">
        <v>19</v>
      </c>
      <c r="V4027" s="2">
        <v>43267</v>
      </c>
      <c r="W4027" t="s">
        <v>39</v>
      </c>
      <c r="X4027" t="s">
        <v>34</v>
      </c>
      <c r="Y4027" t="s">
        <v>41</v>
      </c>
    </row>
    <row r="4028" spans="1:25" hidden="1" x14ac:dyDescent="0.35">
      <c r="A4028">
        <v>3</v>
      </c>
      <c r="B4028" t="s">
        <v>25</v>
      </c>
      <c r="C4028">
        <v>1</v>
      </c>
      <c r="D4028" t="s">
        <v>11</v>
      </c>
      <c r="E4028" t="s">
        <v>171</v>
      </c>
      <c r="F4028" t="s">
        <v>13</v>
      </c>
      <c r="G4028" t="s">
        <v>490</v>
      </c>
      <c r="H4028" s="1">
        <v>0.1</v>
      </c>
      <c r="I4028" s="2">
        <v>43418</v>
      </c>
      <c r="J4028" t="s">
        <v>1561</v>
      </c>
      <c r="K4028" t="s">
        <v>102</v>
      </c>
      <c r="L4028">
        <v>10009</v>
      </c>
      <c r="M4028">
        <v>837</v>
      </c>
      <c r="N4028" t="s">
        <v>1467</v>
      </c>
      <c r="O4028">
        <v>73</v>
      </c>
      <c r="P4028">
        <v>2</v>
      </c>
      <c r="Q4028" t="s">
        <v>104</v>
      </c>
      <c r="R4028" t="s">
        <v>8304</v>
      </c>
      <c r="S4028">
        <v>72.53</v>
      </c>
      <c r="T4028">
        <v>408</v>
      </c>
      <c r="U4028" t="s">
        <v>19</v>
      </c>
      <c r="V4028" s="2">
        <v>43421</v>
      </c>
      <c r="W4028" t="s">
        <v>130</v>
      </c>
      <c r="X4028" t="s">
        <v>175</v>
      </c>
      <c r="Y4028" t="s">
        <v>24</v>
      </c>
    </row>
    <row r="4029" spans="1:25" hidden="1" x14ac:dyDescent="0.35">
      <c r="A4029">
        <v>3</v>
      </c>
      <c r="B4029" t="s">
        <v>25</v>
      </c>
      <c r="C4029">
        <v>1</v>
      </c>
      <c r="D4029" t="s">
        <v>26</v>
      </c>
      <c r="E4029" t="s">
        <v>171</v>
      </c>
      <c r="F4029" t="s">
        <v>13</v>
      </c>
      <c r="G4029" t="s">
        <v>490</v>
      </c>
      <c r="H4029" s="1">
        <v>0</v>
      </c>
      <c r="I4029" s="2">
        <v>43418</v>
      </c>
      <c r="J4029" t="s">
        <v>1561</v>
      </c>
      <c r="K4029" t="s">
        <v>102</v>
      </c>
      <c r="L4029">
        <v>10009</v>
      </c>
      <c r="M4029">
        <v>1545</v>
      </c>
      <c r="N4029" t="s">
        <v>391</v>
      </c>
      <c r="O4029">
        <v>11</v>
      </c>
      <c r="P4029">
        <v>3</v>
      </c>
      <c r="Q4029" t="s">
        <v>104</v>
      </c>
      <c r="R4029" t="s">
        <v>8304</v>
      </c>
      <c r="S4029">
        <v>10.51</v>
      </c>
      <c r="T4029">
        <v>40</v>
      </c>
      <c r="U4029" t="s">
        <v>19</v>
      </c>
      <c r="V4029" s="2">
        <v>43421</v>
      </c>
      <c r="W4029" t="s">
        <v>130</v>
      </c>
      <c r="X4029" t="s">
        <v>175</v>
      </c>
      <c r="Y4029" t="s">
        <v>42</v>
      </c>
    </row>
    <row r="4030" spans="1:25" hidden="1" x14ac:dyDescent="0.35">
      <c r="A4030">
        <v>0</v>
      </c>
      <c r="B4030" t="s">
        <v>10</v>
      </c>
      <c r="C4030">
        <v>0</v>
      </c>
      <c r="D4030" t="s">
        <v>11</v>
      </c>
      <c r="E4030" t="s">
        <v>65</v>
      </c>
      <c r="F4030" t="s">
        <v>13</v>
      </c>
      <c r="G4030" t="s">
        <v>1649</v>
      </c>
      <c r="H4030" s="1">
        <v>0.2</v>
      </c>
      <c r="I4030" s="2">
        <v>43181</v>
      </c>
      <c r="J4030" t="s">
        <v>7811</v>
      </c>
      <c r="K4030" t="s">
        <v>30</v>
      </c>
      <c r="L4030">
        <v>98103</v>
      </c>
      <c r="M4030">
        <v>766</v>
      </c>
      <c r="N4030" t="s">
        <v>1787</v>
      </c>
      <c r="O4030">
        <v>15</v>
      </c>
      <c r="P4030">
        <v>7</v>
      </c>
      <c r="Q4030" t="s">
        <v>32</v>
      </c>
      <c r="R4030" t="s">
        <v>92</v>
      </c>
      <c r="S4030">
        <v>14.69</v>
      </c>
      <c r="T4030">
        <v>168</v>
      </c>
      <c r="U4030" t="s">
        <v>19</v>
      </c>
      <c r="V4030" s="2">
        <v>43181</v>
      </c>
      <c r="W4030" t="s">
        <v>773</v>
      </c>
      <c r="X4030" t="s">
        <v>69</v>
      </c>
      <c r="Y4030" t="s">
        <v>24</v>
      </c>
    </row>
    <row r="4031" spans="1:25" x14ac:dyDescent="0.35">
      <c r="A4031">
        <v>4</v>
      </c>
      <c r="B4031" t="s">
        <v>43</v>
      </c>
      <c r="C4031">
        <v>6</v>
      </c>
      <c r="D4031" t="s">
        <v>26</v>
      </c>
      <c r="E4031" t="s">
        <v>27</v>
      </c>
      <c r="F4031" t="s">
        <v>13</v>
      </c>
      <c r="G4031" t="s">
        <v>1195</v>
      </c>
      <c r="H4031" s="1">
        <v>0</v>
      </c>
      <c r="I4031" s="2">
        <v>43276</v>
      </c>
      <c r="J4031" t="s">
        <v>4506</v>
      </c>
      <c r="K4031" t="s">
        <v>30</v>
      </c>
      <c r="L4031">
        <v>90049</v>
      </c>
      <c r="M4031">
        <v>645</v>
      </c>
      <c r="N4031" t="s">
        <v>3667</v>
      </c>
      <c r="O4031">
        <v>17</v>
      </c>
      <c r="P4031">
        <v>3</v>
      </c>
      <c r="Q4031" t="s">
        <v>32</v>
      </c>
      <c r="R4031" t="s">
        <v>8304</v>
      </c>
      <c r="S4031">
        <v>17.03</v>
      </c>
      <c r="T4031">
        <v>61</v>
      </c>
      <c r="U4031" t="s">
        <v>19</v>
      </c>
      <c r="V4031" s="2">
        <v>43280</v>
      </c>
      <c r="W4031" t="s">
        <v>39</v>
      </c>
      <c r="X4031" t="s">
        <v>34</v>
      </c>
      <c r="Y4031" t="s">
        <v>56</v>
      </c>
    </row>
    <row r="4032" spans="1:25" hidden="1" x14ac:dyDescent="0.35">
      <c r="A4032">
        <v>5</v>
      </c>
      <c r="B4032" t="s">
        <v>43</v>
      </c>
      <c r="C4032">
        <v>6</v>
      </c>
      <c r="D4032" t="s">
        <v>26</v>
      </c>
      <c r="E4032" t="s">
        <v>2563</v>
      </c>
      <c r="F4032" t="s">
        <v>13</v>
      </c>
      <c r="G4032" t="s">
        <v>6825</v>
      </c>
      <c r="H4032" s="1">
        <v>0.7</v>
      </c>
      <c r="I4032" s="2">
        <v>43321</v>
      </c>
      <c r="J4032" t="s">
        <v>7602</v>
      </c>
      <c r="K4032" t="s">
        <v>16</v>
      </c>
      <c r="L4032">
        <v>37075</v>
      </c>
      <c r="M4032">
        <v>1586</v>
      </c>
      <c r="N4032" t="s">
        <v>731</v>
      </c>
      <c r="O4032">
        <v>-3</v>
      </c>
      <c r="P4032">
        <v>3</v>
      </c>
      <c r="Q4032" t="s">
        <v>18</v>
      </c>
      <c r="R4032" t="s">
        <v>8304</v>
      </c>
      <c r="S4032">
        <v>-3.04</v>
      </c>
      <c r="T4032">
        <v>4</v>
      </c>
      <c r="U4032" t="s">
        <v>76</v>
      </c>
      <c r="V4032" s="2">
        <v>43326</v>
      </c>
      <c r="W4032" t="s">
        <v>39</v>
      </c>
      <c r="X4032" t="s">
        <v>214</v>
      </c>
      <c r="Y4032" t="s">
        <v>54</v>
      </c>
    </row>
    <row r="4033" spans="1:25" hidden="1" x14ac:dyDescent="0.35">
      <c r="A4033">
        <v>5</v>
      </c>
      <c r="B4033" t="s">
        <v>43</v>
      </c>
      <c r="C4033">
        <v>6</v>
      </c>
      <c r="D4033" t="s">
        <v>26</v>
      </c>
      <c r="E4033" t="s">
        <v>2563</v>
      </c>
      <c r="F4033" t="s">
        <v>13</v>
      </c>
      <c r="G4033" t="s">
        <v>6825</v>
      </c>
      <c r="H4033" s="1">
        <v>0.7</v>
      </c>
      <c r="I4033" s="2">
        <v>43321</v>
      </c>
      <c r="J4033" t="s">
        <v>7602</v>
      </c>
      <c r="K4033" t="s">
        <v>16</v>
      </c>
      <c r="L4033">
        <v>37075</v>
      </c>
      <c r="M4033">
        <v>240</v>
      </c>
      <c r="N4033" t="s">
        <v>3713</v>
      </c>
      <c r="O4033">
        <v>-8</v>
      </c>
      <c r="P4033">
        <v>5</v>
      </c>
      <c r="Q4033" t="s">
        <v>18</v>
      </c>
      <c r="R4033" t="s">
        <v>8304</v>
      </c>
      <c r="S4033">
        <v>-7.92</v>
      </c>
      <c r="T4033">
        <v>12</v>
      </c>
      <c r="U4033" t="s">
        <v>76</v>
      </c>
      <c r="V4033" s="2">
        <v>43326</v>
      </c>
      <c r="W4033" t="s">
        <v>39</v>
      </c>
      <c r="X4033" t="s">
        <v>214</v>
      </c>
      <c r="Y4033" t="s">
        <v>54</v>
      </c>
    </row>
    <row r="4034" spans="1:25" hidden="1" x14ac:dyDescent="0.35">
      <c r="A4034">
        <v>1</v>
      </c>
      <c r="B4034" t="s">
        <v>10</v>
      </c>
      <c r="C4034">
        <v>1</v>
      </c>
      <c r="D4034" t="s">
        <v>26</v>
      </c>
      <c r="E4034" t="s">
        <v>333</v>
      </c>
      <c r="F4034" t="s">
        <v>13</v>
      </c>
      <c r="G4034" t="s">
        <v>2244</v>
      </c>
      <c r="H4034" s="1">
        <v>0.7</v>
      </c>
      <c r="I4034" s="2">
        <v>43375</v>
      </c>
      <c r="J4034" t="s">
        <v>3169</v>
      </c>
      <c r="K4034" t="s">
        <v>30</v>
      </c>
      <c r="L4034">
        <v>85023</v>
      </c>
      <c r="M4034">
        <v>1309</v>
      </c>
      <c r="N4034" t="s">
        <v>1090</v>
      </c>
      <c r="O4034">
        <v>-40</v>
      </c>
      <c r="P4034">
        <v>6</v>
      </c>
      <c r="Q4034" t="s">
        <v>32</v>
      </c>
      <c r="R4034" t="s">
        <v>8304</v>
      </c>
      <c r="S4034">
        <v>-40.18</v>
      </c>
      <c r="T4034">
        <v>55</v>
      </c>
      <c r="U4034" t="s">
        <v>19</v>
      </c>
      <c r="V4034" s="2">
        <v>43376</v>
      </c>
      <c r="W4034" t="s">
        <v>130</v>
      </c>
      <c r="X4034" t="s">
        <v>199</v>
      </c>
      <c r="Y4034" t="s">
        <v>54</v>
      </c>
    </row>
    <row r="4035" spans="1:25" x14ac:dyDescent="0.35">
      <c r="A4035">
        <v>4</v>
      </c>
      <c r="B4035" t="s">
        <v>43</v>
      </c>
      <c r="C4035">
        <v>6</v>
      </c>
      <c r="D4035" t="s">
        <v>26</v>
      </c>
      <c r="E4035" t="s">
        <v>27</v>
      </c>
      <c r="F4035" t="s">
        <v>13</v>
      </c>
      <c r="G4035" t="s">
        <v>999</v>
      </c>
      <c r="H4035" s="1">
        <v>0</v>
      </c>
      <c r="I4035" s="2">
        <v>43408</v>
      </c>
      <c r="J4035" t="s">
        <v>7674</v>
      </c>
      <c r="K4035" t="s">
        <v>30</v>
      </c>
      <c r="L4035">
        <v>90004</v>
      </c>
      <c r="M4035">
        <v>1834</v>
      </c>
      <c r="N4035" t="s">
        <v>3887</v>
      </c>
      <c r="O4035">
        <v>19</v>
      </c>
      <c r="P4035">
        <v>6</v>
      </c>
      <c r="Q4035" t="s">
        <v>32</v>
      </c>
      <c r="R4035" t="s">
        <v>8304</v>
      </c>
      <c r="S4035">
        <v>18.66</v>
      </c>
      <c r="T4035">
        <v>39</v>
      </c>
      <c r="U4035" t="s">
        <v>76</v>
      </c>
      <c r="V4035" s="2">
        <v>43412</v>
      </c>
      <c r="W4035" t="s">
        <v>39</v>
      </c>
      <c r="X4035" t="s">
        <v>34</v>
      </c>
      <c r="Y4035" t="s">
        <v>64</v>
      </c>
    </row>
    <row r="4036" spans="1:25" x14ac:dyDescent="0.35">
      <c r="A4036">
        <v>4</v>
      </c>
      <c r="B4036" t="s">
        <v>43</v>
      </c>
      <c r="C4036">
        <v>6</v>
      </c>
      <c r="D4036" t="s">
        <v>26</v>
      </c>
      <c r="E4036" t="s">
        <v>27</v>
      </c>
      <c r="F4036" t="s">
        <v>13</v>
      </c>
      <c r="G4036" t="s">
        <v>999</v>
      </c>
      <c r="H4036" s="1">
        <v>0.2</v>
      </c>
      <c r="I4036" s="2">
        <v>43408</v>
      </c>
      <c r="J4036" t="s">
        <v>7674</v>
      </c>
      <c r="K4036" t="s">
        <v>30</v>
      </c>
      <c r="L4036">
        <v>90004</v>
      </c>
      <c r="M4036">
        <v>45</v>
      </c>
      <c r="N4036" t="s">
        <v>5904</v>
      </c>
      <c r="O4036">
        <v>1</v>
      </c>
      <c r="P4036">
        <v>1</v>
      </c>
      <c r="Q4036" t="s">
        <v>32</v>
      </c>
      <c r="R4036" t="s">
        <v>8304</v>
      </c>
      <c r="S4036">
        <v>1.3</v>
      </c>
      <c r="T4036">
        <v>4</v>
      </c>
      <c r="U4036" t="s">
        <v>76</v>
      </c>
      <c r="V4036" s="2">
        <v>43412</v>
      </c>
      <c r="W4036" t="s">
        <v>39</v>
      </c>
      <c r="X4036" t="s">
        <v>34</v>
      </c>
      <c r="Y4036" t="s">
        <v>54</v>
      </c>
    </row>
    <row r="4037" spans="1:25" x14ac:dyDescent="0.35">
      <c r="A4037">
        <v>4</v>
      </c>
      <c r="B4037" t="s">
        <v>43</v>
      </c>
      <c r="C4037">
        <v>6</v>
      </c>
      <c r="D4037" t="s">
        <v>26</v>
      </c>
      <c r="E4037" t="s">
        <v>27</v>
      </c>
      <c r="F4037" t="s">
        <v>13</v>
      </c>
      <c r="G4037" t="s">
        <v>999</v>
      </c>
      <c r="H4037" s="1">
        <v>0.2</v>
      </c>
      <c r="I4037" s="2">
        <v>43408</v>
      </c>
      <c r="J4037" t="s">
        <v>7674</v>
      </c>
      <c r="K4037" t="s">
        <v>30</v>
      </c>
      <c r="L4037">
        <v>90004</v>
      </c>
      <c r="M4037">
        <v>1586</v>
      </c>
      <c r="N4037" t="s">
        <v>731</v>
      </c>
      <c r="O4037">
        <v>3</v>
      </c>
      <c r="P4037">
        <v>2</v>
      </c>
      <c r="Q4037" t="s">
        <v>32</v>
      </c>
      <c r="R4037" t="s">
        <v>8304</v>
      </c>
      <c r="S4037">
        <v>2.8</v>
      </c>
      <c r="T4037">
        <v>8</v>
      </c>
      <c r="U4037" t="s">
        <v>76</v>
      </c>
      <c r="V4037" s="2">
        <v>43412</v>
      </c>
      <c r="W4037" t="s">
        <v>39</v>
      </c>
      <c r="X4037" t="s">
        <v>34</v>
      </c>
      <c r="Y4037" t="s">
        <v>54</v>
      </c>
    </row>
    <row r="4038" spans="1:25" hidden="1" x14ac:dyDescent="0.35">
      <c r="A4038">
        <v>6</v>
      </c>
      <c r="B4038" t="s">
        <v>10</v>
      </c>
      <c r="C4038">
        <v>6</v>
      </c>
      <c r="D4038" t="s">
        <v>26</v>
      </c>
      <c r="E4038" t="s">
        <v>1468</v>
      </c>
      <c r="F4038" t="s">
        <v>13</v>
      </c>
      <c r="G4038" t="s">
        <v>6873</v>
      </c>
      <c r="H4038" s="1">
        <v>0</v>
      </c>
      <c r="I4038" s="2">
        <v>43153</v>
      </c>
      <c r="J4038" t="s">
        <v>7419</v>
      </c>
      <c r="K4038" t="s">
        <v>73</v>
      </c>
      <c r="L4038">
        <v>53209</v>
      </c>
      <c r="M4038">
        <v>286</v>
      </c>
      <c r="N4038" t="s">
        <v>3575</v>
      </c>
      <c r="O4038">
        <v>137</v>
      </c>
      <c r="P4038">
        <v>9</v>
      </c>
      <c r="Q4038" t="s">
        <v>75</v>
      </c>
      <c r="R4038" t="s">
        <v>8304</v>
      </c>
      <c r="S4038">
        <v>137.29</v>
      </c>
      <c r="T4038">
        <v>490</v>
      </c>
      <c r="U4038" t="s">
        <v>76</v>
      </c>
      <c r="V4038" s="2">
        <v>43159</v>
      </c>
      <c r="W4038" t="s">
        <v>39</v>
      </c>
      <c r="X4038" t="s">
        <v>82</v>
      </c>
      <c r="Y4038" t="s">
        <v>56</v>
      </c>
    </row>
    <row r="4039" spans="1:25" hidden="1" x14ac:dyDescent="0.35">
      <c r="A4039">
        <v>4</v>
      </c>
      <c r="B4039" t="s">
        <v>43</v>
      </c>
      <c r="C4039">
        <v>6</v>
      </c>
      <c r="D4039" t="s">
        <v>11</v>
      </c>
      <c r="E4039" t="s">
        <v>305</v>
      </c>
      <c r="F4039" t="s">
        <v>13</v>
      </c>
      <c r="G4039" t="s">
        <v>536</v>
      </c>
      <c r="H4039" s="1">
        <v>0</v>
      </c>
      <c r="I4039" s="2">
        <v>43186</v>
      </c>
      <c r="J4039" t="s">
        <v>5660</v>
      </c>
      <c r="K4039" t="s">
        <v>16</v>
      </c>
      <c r="L4039">
        <v>31907</v>
      </c>
      <c r="M4039">
        <v>497</v>
      </c>
      <c r="N4039" t="s">
        <v>1681</v>
      </c>
      <c r="O4039">
        <v>9</v>
      </c>
      <c r="P4039">
        <v>1</v>
      </c>
      <c r="Q4039" t="s">
        <v>18</v>
      </c>
      <c r="R4039" t="s">
        <v>8304</v>
      </c>
      <c r="S4039">
        <v>8.6999999999999993</v>
      </c>
      <c r="T4039">
        <v>20</v>
      </c>
      <c r="U4039" t="s">
        <v>33</v>
      </c>
      <c r="V4039" s="2">
        <v>43190</v>
      </c>
      <c r="W4039" t="s">
        <v>39</v>
      </c>
      <c r="X4039" t="s">
        <v>761</v>
      </c>
      <c r="Y4039" t="s">
        <v>47</v>
      </c>
    </row>
    <row r="4040" spans="1:25" hidden="1" x14ac:dyDescent="0.35">
      <c r="A4040">
        <v>4</v>
      </c>
      <c r="B4040" t="s">
        <v>43</v>
      </c>
      <c r="C4040">
        <v>6</v>
      </c>
      <c r="D4040" t="s">
        <v>11</v>
      </c>
      <c r="E4040" t="s">
        <v>305</v>
      </c>
      <c r="F4040" t="s">
        <v>13</v>
      </c>
      <c r="G4040" t="s">
        <v>536</v>
      </c>
      <c r="H4040" s="1">
        <v>0</v>
      </c>
      <c r="I4040" s="2">
        <v>43186</v>
      </c>
      <c r="J4040" t="s">
        <v>5660</v>
      </c>
      <c r="K4040" t="s">
        <v>16</v>
      </c>
      <c r="L4040">
        <v>31907</v>
      </c>
      <c r="M4040">
        <v>571</v>
      </c>
      <c r="N4040" t="s">
        <v>1624</v>
      </c>
      <c r="O4040">
        <v>11</v>
      </c>
      <c r="P4040">
        <v>4</v>
      </c>
      <c r="Q4040" t="s">
        <v>18</v>
      </c>
      <c r="R4040" t="s">
        <v>8304</v>
      </c>
      <c r="S4040">
        <v>11.18</v>
      </c>
      <c r="T4040">
        <v>40</v>
      </c>
      <c r="U4040" t="s">
        <v>33</v>
      </c>
      <c r="V4040" s="2">
        <v>43190</v>
      </c>
      <c r="W4040" t="s">
        <v>39</v>
      </c>
      <c r="X4040" t="s">
        <v>761</v>
      </c>
      <c r="Y4040" t="s">
        <v>47</v>
      </c>
    </row>
    <row r="4041" spans="1:25" hidden="1" x14ac:dyDescent="0.35">
      <c r="A4041">
        <v>4</v>
      </c>
      <c r="B4041" t="s">
        <v>43</v>
      </c>
      <c r="C4041">
        <v>6</v>
      </c>
      <c r="D4041" t="s">
        <v>26</v>
      </c>
      <c r="E4041" t="s">
        <v>305</v>
      </c>
      <c r="F4041" t="s">
        <v>13</v>
      </c>
      <c r="G4041" t="s">
        <v>536</v>
      </c>
      <c r="H4041" s="1">
        <v>0</v>
      </c>
      <c r="I4041" s="2">
        <v>43186</v>
      </c>
      <c r="J4041" t="s">
        <v>5660</v>
      </c>
      <c r="K4041" t="s">
        <v>16</v>
      </c>
      <c r="L4041">
        <v>31907</v>
      </c>
      <c r="M4041">
        <v>46</v>
      </c>
      <c r="N4041" t="s">
        <v>8239</v>
      </c>
      <c r="O4041">
        <v>16</v>
      </c>
      <c r="P4041">
        <v>2</v>
      </c>
      <c r="Q4041" t="s">
        <v>18</v>
      </c>
      <c r="R4041" t="s">
        <v>8304</v>
      </c>
      <c r="S4041">
        <v>15.94</v>
      </c>
      <c r="T4041">
        <v>33</v>
      </c>
      <c r="U4041" t="s">
        <v>33</v>
      </c>
      <c r="V4041" s="2">
        <v>43190</v>
      </c>
      <c r="W4041" t="s">
        <v>39</v>
      </c>
      <c r="X4041" t="s">
        <v>761</v>
      </c>
      <c r="Y4041" t="s">
        <v>54</v>
      </c>
    </row>
    <row r="4042" spans="1:25" x14ac:dyDescent="0.35">
      <c r="A4042">
        <v>5</v>
      </c>
      <c r="B4042" t="s">
        <v>43</v>
      </c>
      <c r="C4042">
        <v>6</v>
      </c>
      <c r="D4042" t="s">
        <v>26</v>
      </c>
      <c r="E4042" t="s">
        <v>3138</v>
      </c>
      <c r="F4042" t="s">
        <v>13</v>
      </c>
      <c r="G4042" t="s">
        <v>7078</v>
      </c>
      <c r="H4042" s="1">
        <v>0.2</v>
      </c>
      <c r="I4042" s="2">
        <v>43172</v>
      </c>
      <c r="J4042" t="s">
        <v>7702</v>
      </c>
      <c r="K4042" t="s">
        <v>30</v>
      </c>
      <c r="L4042">
        <v>92503</v>
      </c>
      <c r="M4042">
        <v>408</v>
      </c>
      <c r="N4042" t="s">
        <v>1451</v>
      </c>
      <c r="O4042">
        <v>19</v>
      </c>
      <c r="P4042">
        <v>7</v>
      </c>
      <c r="Q4042" t="s">
        <v>32</v>
      </c>
      <c r="R4042" t="s">
        <v>8304</v>
      </c>
      <c r="S4042">
        <v>19.190000000000001</v>
      </c>
      <c r="T4042">
        <v>51</v>
      </c>
      <c r="U4042" t="s">
        <v>76</v>
      </c>
      <c r="V4042" s="2">
        <v>43177</v>
      </c>
      <c r="W4042" t="s">
        <v>39</v>
      </c>
      <c r="X4042" t="s">
        <v>34</v>
      </c>
      <c r="Y4042" t="s">
        <v>54</v>
      </c>
    </row>
    <row r="4043" spans="1:25" hidden="1" x14ac:dyDescent="0.35">
      <c r="A4043">
        <v>6</v>
      </c>
      <c r="B4043" t="s">
        <v>10</v>
      </c>
      <c r="C4043">
        <v>6</v>
      </c>
      <c r="D4043" t="s">
        <v>11</v>
      </c>
      <c r="E4043" t="s">
        <v>99</v>
      </c>
      <c r="F4043" t="s">
        <v>13</v>
      </c>
      <c r="G4043" t="s">
        <v>1114</v>
      </c>
      <c r="H4043" s="1">
        <v>0.3</v>
      </c>
      <c r="I4043" s="2">
        <v>43404</v>
      </c>
      <c r="J4043" t="s">
        <v>2446</v>
      </c>
      <c r="K4043" t="s">
        <v>102</v>
      </c>
      <c r="L4043">
        <v>19143</v>
      </c>
      <c r="M4043">
        <v>845</v>
      </c>
      <c r="N4043" t="s">
        <v>2016</v>
      </c>
      <c r="O4043">
        <v>-14</v>
      </c>
      <c r="P4043">
        <v>5</v>
      </c>
      <c r="Q4043" t="s">
        <v>104</v>
      </c>
      <c r="R4043" t="s">
        <v>8304</v>
      </c>
      <c r="S4043">
        <v>-14.08</v>
      </c>
      <c r="T4043">
        <v>493</v>
      </c>
      <c r="U4043" t="s">
        <v>19</v>
      </c>
      <c r="V4043" s="2">
        <v>43410</v>
      </c>
      <c r="W4043" t="s">
        <v>39</v>
      </c>
      <c r="X4043" t="s">
        <v>105</v>
      </c>
      <c r="Y4043" t="s">
        <v>24</v>
      </c>
    </row>
    <row r="4044" spans="1:25" hidden="1" x14ac:dyDescent="0.35">
      <c r="A4044">
        <v>0</v>
      </c>
      <c r="B4044" t="s">
        <v>10</v>
      </c>
      <c r="C4044">
        <v>0</v>
      </c>
      <c r="D4044" t="s">
        <v>11</v>
      </c>
      <c r="E4044" t="s">
        <v>70</v>
      </c>
      <c r="F4044" t="s">
        <v>13</v>
      </c>
      <c r="G4044" t="s">
        <v>1743</v>
      </c>
      <c r="H4044" s="1">
        <v>0.3</v>
      </c>
      <c r="I4044" s="2">
        <v>43246</v>
      </c>
      <c r="J4044" t="s">
        <v>1744</v>
      </c>
      <c r="K4044" t="s">
        <v>73</v>
      </c>
      <c r="L4044">
        <v>76106</v>
      </c>
      <c r="M4044">
        <v>1214</v>
      </c>
      <c r="N4044" t="s">
        <v>1745</v>
      </c>
      <c r="O4044">
        <v>-89</v>
      </c>
      <c r="P4044">
        <v>5</v>
      </c>
      <c r="Q4044" t="s">
        <v>75</v>
      </c>
      <c r="R4044" t="s">
        <v>8304</v>
      </c>
      <c r="S4044">
        <v>-88.78</v>
      </c>
      <c r="T4044">
        <v>388</v>
      </c>
      <c r="U4044" t="s">
        <v>19</v>
      </c>
      <c r="V4044" s="2">
        <v>43246</v>
      </c>
      <c r="W4044" t="s">
        <v>773</v>
      </c>
      <c r="X4044" t="s">
        <v>77</v>
      </c>
      <c r="Y4044" t="s">
        <v>24</v>
      </c>
    </row>
    <row r="4045" spans="1:25" hidden="1" x14ac:dyDescent="0.35">
      <c r="A4045">
        <v>0</v>
      </c>
      <c r="B4045" t="s">
        <v>10</v>
      </c>
      <c r="C4045">
        <v>0</v>
      </c>
      <c r="D4045" t="s">
        <v>26</v>
      </c>
      <c r="E4045" t="s">
        <v>70</v>
      </c>
      <c r="F4045" t="s">
        <v>13</v>
      </c>
      <c r="G4045" t="s">
        <v>1743</v>
      </c>
      <c r="H4045" s="1">
        <v>0.2</v>
      </c>
      <c r="I4045" s="2">
        <v>43246</v>
      </c>
      <c r="J4045" t="s">
        <v>1744</v>
      </c>
      <c r="K4045" t="s">
        <v>73</v>
      </c>
      <c r="L4045">
        <v>76106</v>
      </c>
      <c r="M4045">
        <v>1816</v>
      </c>
      <c r="N4045" t="s">
        <v>2830</v>
      </c>
      <c r="O4045">
        <v>4</v>
      </c>
      <c r="P4045">
        <v>2</v>
      </c>
      <c r="Q4045" t="s">
        <v>75</v>
      </c>
      <c r="R4045" t="s">
        <v>8304</v>
      </c>
      <c r="S4045">
        <v>3.63</v>
      </c>
      <c r="T4045">
        <v>10</v>
      </c>
      <c r="U4045" t="s">
        <v>19</v>
      </c>
      <c r="V4045" s="2">
        <v>43246</v>
      </c>
      <c r="W4045" t="s">
        <v>773</v>
      </c>
      <c r="X4045" t="s">
        <v>77</v>
      </c>
      <c r="Y4045" t="s">
        <v>64</v>
      </c>
    </row>
    <row r="4046" spans="1:25" hidden="1" x14ac:dyDescent="0.35">
      <c r="A4046">
        <v>0</v>
      </c>
      <c r="B4046" t="s">
        <v>10</v>
      </c>
      <c r="C4046">
        <v>0</v>
      </c>
      <c r="D4046" t="s">
        <v>26</v>
      </c>
      <c r="E4046" t="s">
        <v>70</v>
      </c>
      <c r="F4046" t="s">
        <v>13</v>
      </c>
      <c r="G4046" t="s">
        <v>1743</v>
      </c>
      <c r="H4046" s="1">
        <v>0.2</v>
      </c>
      <c r="I4046" s="2">
        <v>43246</v>
      </c>
      <c r="J4046" t="s">
        <v>1744</v>
      </c>
      <c r="K4046" t="s">
        <v>73</v>
      </c>
      <c r="L4046">
        <v>76106</v>
      </c>
      <c r="M4046">
        <v>1597</v>
      </c>
      <c r="N4046" t="s">
        <v>280</v>
      </c>
      <c r="O4046">
        <v>5</v>
      </c>
      <c r="P4046">
        <v>3</v>
      </c>
      <c r="Q4046" t="s">
        <v>75</v>
      </c>
      <c r="R4046" t="s">
        <v>8304</v>
      </c>
      <c r="S4046">
        <v>5.2</v>
      </c>
      <c r="T4046">
        <v>14</v>
      </c>
      <c r="U4046" t="s">
        <v>19</v>
      </c>
      <c r="V4046" s="2">
        <v>43246</v>
      </c>
      <c r="W4046" t="s">
        <v>773</v>
      </c>
      <c r="X4046" t="s">
        <v>77</v>
      </c>
      <c r="Y4046" t="s">
        <v>64</v>
      </c>
    </row>
    <row r="4047" spans="1:25" hidden="1" x14ac:dyDescent="0.35">
      <c r="A4047">
        <v>0</v>
      </c>
      <c r="B4047" t="s">
        <v>10</v>
      </c>
      <c r="C4047">
        <v>0</v>
      </c>
      <c r="D4047" t="s">
        <v>50</v>
      </c>
      <c r="E4047" t="s">
        <v>70</v>
      </c>
      <c r="F4047" t="s">
        <v>13</v>
      </c>
      <c r="G4047" t="s">
        <v>1743</v>
      </c>
      <c r="H4047" s="1">
        <v>0.2</v>
      </c>
      <c r="I4047" s="2">
        <v>43246</v>
      </c>
      <c r="J4047" t="s">
        <v>1744</v>
      </c>
      <c r="K4047" t="s">
        <v>73</v>
      </c>
      <c r="L4047">
        <v>76106</v>
      </c>
      <c r="M4047">
        <v>1006</v>
      </c>
      <c r="N4047" t="s">
        <v>4816</v>
      </c>
      <c r="O4047">
        <v>-7</v>
      </c>
      <c r="P4047">
        <v>1</v>
      </c>
      <c r="Q4047" t="s">
        <v>75</v>
      </c>
      <c r="R4047" t="s">
        <v>8304</v>
      </c>
      <c r="S4047">
        <v>-7.2</v>
      </c>
      <c r="T4047">
        <v>64</v>
      </c>
      <c r="U4047" t="s">
        <v>19</v>
      </c>
      <c r="V4047" s="2">
        <v>43246</v>
      </c>
      <c r="W4047" t="s">
        <v>773</v>
      </c>
      <c r="X4047" t="s">
        <v>77</v>
      </c>
      <c r="Y4047" t="s">
        <v>113</v>
      </c>
    </row>
    <row r="4048" spans="1:25" hidden="1" x14ac:dyDescent="0.35">
      <c r="A4048">
        <v>7</v>
      </c>
      <c r="B4048" t="s">
        <v>25</v>
      </c>
      <c r="C4048">
        <v>6</v>
      </c>
      <c r="D4048" t="s">
        <v>26</v>
      </c>
      <c r="E4048" t="s">
        <v>2877</v>
      </c>
      <c r="F4048" t="s">
        <v>13</v>
      </c>
      <c r="G4048" t="s">
        <v>2632</v>
      </c>
      <c r="H4048" s="1">
        <v>0</v>
      </c>
      <c r="I4048" s="2">
        <v>43277</v>
      </c>
      <c r="J4048" t="s">
        <v>4132</v>
      </c>
      <c r="K4048" t="s">
        <v>102</v>
      </c>
      <c r="L4048">
        <v>2908</v>
      </c>
      <c r="M4048">
        <v>1666</v>
      </c>
      <c r="N4048" t="s">
        <v>903</v>
      </c>
      <c r="O4048">
        <v>1</v>
      </c>
      <c r="P4048">
        <v>5</v>
      </c>
      <c r="Q4048" t="s">
        <v>104</v>
      </c>
      <c r="R4048" t="s">
        <v>8304</v>
      </c>
      <c r="S4048">
        <v>1.04</v>
      </c>
      <c r="T4048">
        <v>15</v>
      </c>
      <c r="U4048" t="s">
        <v>19</v>
      </c>
      <c r="V4048" s="2">
        <v>43284</v>
      </c>
      <c r="W4048" t="s">
        <v>39</v>
      </c>
      <c r="X4048" t="s">
        <v>836</v>
      </c>
      <c r="Y4048" t="s">
        <v>42</v>
      </c>
    </row>
    <row r="4049" spans="1:25" hidden="1" x14ac:dyDescent="0.35">
      <c r="A4049">
        <v>2</v>
      </c>
      <c r="B4049" t="s">
        <v>25</v>
      </c>
      <c r="C4049">
        <v>1</v>
      </c>
      <c r="D4049" t="s">
        <v>26</v>
      </c>
      <c r="E4049" t="s">
        <v>2548</v>
      </c>
      <c r="F4049" t="s">
        <v>13</v>
      </c>
      <c r="G4049" t="s">
        <v>2582</v>
      </c>
      <c r="H4049" s="1">
        <v>0.2</v>
      </c>
      <c r="I4049" s="2">
        <v>43326</v>
      </c>
      <c r="J4049" t="s">
        <v>3053</v>
      </c>
      <c r="K4049" t="s">
        <v>16</v>
      </c>
      <c r="L4049">
        <v>37211</v>
      </c>
      <c r="M4049">
        <v>1802</v>
      </c>
      <c r="N4049" t="s">
        <v>3054</v>
      </c>
      <c r="O4049">
        <v>5</v>
      </c>
      <c r="P4049">
        <v>3</v>
      </c>
      <c r="Q4049" t="s">
        <v>18</v>
      </c>
      <c r="R4049" t="s">
        <v>8304</v>
      </c>
      <c r="S4049">
        <v>5.44</v>
      </c>
      <c r="T4049">
        <v>16</v>
      </c>
      <c r="U4049" t="s">
        <v>19</v>
      </c>
      <c r="V4049" s="2">
        <v>43328</v>
      </c>
      <c r="W4049" t="s">
        <v>130</v>
      </c>
      <c r="X4049" t="s">
        <v>214</v>
      </c>
      <c r="Y4049" t="s">
        <v>64</v>
      </c>
    </row>
    <row r="4050" spans="1:25" hidden="1" x14ac:dyDescent="0.35">
      <c r="A4050">
        <v>4</v>
      </c>
      <c r="B4050" t="s">
        <v>43</v>
      </c>
      <c r="C4050">
        <v>6</v>
      </c>
      <c r="D4050" t="s">
        <v>11</v>
      </c>
      <c r="E4050" t="s">
        <v>1097</v>
      </c>
      <c r="F4050" t="s">
        <v>13</v>
      </c>
      <c r="G4050" t="s">
        <v>1438</v>
      </c>
      <c r="H4050" s="1">
        <v>0</v>
      </c>
      <c r="I4050" s="2">
        <v>43365</v>
      </c>
      <c r="J4050" t="s">
        <v>5481</v>
      </c>
      <c r="K4050" t="s">
        <v>73</v>
      </c>
      <c r="L4050">
        <v>54302</v>
      </c>
      <c r="M4050">
        <v>496</v>
      </c>
      <c r="N4050" t="s">
        <v>2282</v>
      </c>
      <c r="O4050">
        <v>8</v>
      </c>
      <c r="P4050">
        <v>2</v>
      </c>
      <c r="Q4050" t="s">
        <v>75</v>
      </c>
      <c r="R4050" t="s">
        <v>8304</v>
      </c>
      <c r="S4050">
        <v>7.58</v>
      </c>
      <c r="T4050">
        <v>19</v>
      </c>
      <c r="U4050" t="s">
        <v>33</v>
      </c>
      <c r="V4050" s="2">
        <v>43369</v>
      </c>
      <c r="W4050" t="s">
        <v>39</v>
      </c>
      <c r="X4050" t="s">
        <v>82</v>
      </c>
      <c r="Y4050" t="s">
        <v>47</v>
      </c>
    </row>
    <row r="4051" spans="1:25" hidden="1" x14ac:dyDescent="0.35">
      <c r="A4051">
        <v>4</v>
      </c>
      <c r="B4051" t="s">
        <v>25</v>
      </c>
      <c r="C4051">
        <v>3</v>
      </c>
      <c r="D4051" t="s">
        <v>26</v>
      </c>
      <c r="E4051" t="s">
        <v>171</v>
      </c>
      <c r="F4051" t="s">
        <v>13</v>
      </c>
      <c r="G4051" t="s">
        <v>1211</v>
      </c>
      <c r="H4051" s="1">
        <v>0</v>
      </c>
      <c r="I4051" s="2">
        <v>43171</v>
      </c>
      <c r="J4051" t="s">
        <v>3449</v>
      </c>
      <c r="K4051" t="s">
        <v>102</v>
      </c>
      <c r="L4051">
        <v>10024</v>
      </c>
      <c r="M4051">
        <v>1501</v>
      </c>
      <c r="N4051" t="s">
        <v>412</v>
      </c>
      <c r="O4051">
        <v>13</v>
      </c>
      <c r="P4051">
        <v>3</v>
      </c>
      <c r="Q4051" t="s">
        <v>104</v>
      </c>
      <c r="R4051" t="s">
        <v>8304</v>
      </c>
      <c r="S4051">
        <v>13.5</v>
      </c>
      <c r="T4051">
        <v>29</v>
      </c>
      <c r="U4051" t="s">
        <v>19</v>
      </c>
      <c r="V4051" s="2">
        <v>43175</v>
      </c>
      <c r="W4051" t="s">
        <v>20</v>
      </c>
      <c r="X4051" t="s">
        <v>175</v>
      </c>
      <c r="Y4051" t="s">
        <v>119</v>
      </c>
    </row>
    <row r="4052" spans="1:25" hidden="1" x14ac:dyDescent="0.35">
      <c r="A4052">
        <v>2</v>
      </c>
      <c r="B4052" t="s">
        <v>25</v>
      </c>
      <c r="C4052">
        <v>1</v>
      </c>
      <c r="D4052" t="s">
        <v>26</v>
      </c>
      <c r="E4052" t="s">
        <v>201</v>
      </c>
      <c r="F4052" t="s">
        <v>13</v>
      </c>
      <c r="G4052" t="s">
        <v>202</v>
      </c>
      <c r="H4052" s="1">
        <v>0</v>
      </c>
      <c r="I4052" s="2">
        <v>43255</v>
      </c>
      <c r="J4052" t="s">
        <v>203</v>
      </c>
      <c r="K4052" t="s">
        <v>16</v>
      </c>
      <c r="L4052">
        <v>22153</v>
      </c>
      <c r="M4052">
        <v>1464</v>
      </c>
      <c r="N4052" t="s">
        <v>204</v>
      </c>
      <c r="O4052">
        <v>36</v>
      </c>
      <c r="P4052">
        <v>2</v>
      </c>
      <c r="Q4052" t="s">
        <v>18</v>
      </c>
      <c r="R4052" t="s">
        <v>8304</v>
      </c>
      <c r="S4052">
        <v>35.659999999999997</v>
      </c>
      <c r="T4052">
        <v>76</v>
      </c>
      <c r="U4052" t="s">
        <v>19</v>
      </c>
      <c r="V4052" s="2">
        <v>43257</v>
      </c>
      <c r="W4052" t="s">
        <v>130</v>
      </c>
      <c r="X4052" t="s">
        <v>205</v>
      </c>
      <c r="Y4052" t="s">
        <v>64</v>
      </c>
    </row>
    <row r="4053" spans="1:25" hidden="1" x14ac:dyDescent="0.35">
      <c r="A4053">
        <v>5</v>
      </c>
      <c r="B4053" t="s">
        <v>43</v>
      </c>
      <c r="C4053">
        <v>6</v>
      </c>
      <c r="D4053" t="s">
        <v>11</v>
      </c>
      <c r="E4053" t="s">
        <v>171</v>
      </c>
      <c r="F4053" t="s">
        <v>13</v>
      </c>
      <c r="G4053" t="s">
        <v>1583</v>
      </c>
      <c r="H4053" s="1">
        <v>0.2</v>
      </c>
      <c r="I4053" s="2">
        <v>43272</v>
      </c>
      <c r="J4053" t="s">
        <v>2387</v>
      </c>
      <c r="K4053" t="s">
        <v>102</v>
      </c>
      <c r="L4053">
        <v>10011</v>
      </c>
      <c r="M4053">
        <v>1228</v>
      </c>
      <c r="N4053" t="s">
        <v>8120</v>
      </c>
      <c r="O4053">
        <v>-44</v>
      </c>
      <c r="P4053">
        <v>2</v>
      </c>
      <c r="Q4053" t="s">
        <v>104</v>
      </c>
      <c r="R4053" t="s">
        <v>8304</v>
      </c>
      <c r="S4053">
        <v>-44.2</v>
      </c>
      <c r="T4053">
        <v>354</v>
      </c>
      <c r="U4053" t="s">
        <v>19</v>
      </c>
      <c r="V4053" s="2">
        <v>43277</v>
      </c>
      <c r="W4053" t="s">
        <v>39</v>
      </c>
      <c r="X4053" t="s">
        <v>175</v>
      </c>
      <c r="Y4053" t="s">
        <v>22</v>
      </c>
    </row>
    <row r="4054" spans="1:25" hidden="1" x14ac:dyDescent="0.35">
      <c r="A4054">
        <v>5</v>
      </c>
      <c r="B4054" t="s">
        <v>43</v>
      </c>
      <c r="C4054">
        <v>6</v>
      </c>
      <c r="D4054" t="s">
        <v>26</v>
      </c>
      <c r="E4054" t="s">
        <v>171</v>
      </c>
      <c r="F4054" t="s">
        <v>13</v>
      </c>
      <c r="G4054" t="s">
        <v>1583</v>
      </c>
      <c r="H4054" s="1">
        <v>0.2</v>
      </c>
      <c r="I4054" s="2">
        <v>43272</v>
      </c>
      <c r="J4054" t="s">
        <v>2387</v>
      </c>
      <c r="K4054" t="s">
        <v>102</v>
      </c>
      <c r="L4054">
        <v>10011</v>
      </c>
      <c r="M4054">
        <v>1489</v>
      </c>
      <c r="N4054" t="s">
        <v>3316</v>
      </c>
      <c r="O4054">
        <v>13</v>
      </c>
      <c r="P4054">
        <v>5</v>
      </c>
      <c r="Q4054" t="s">
        <v>104</v>
      </c>
      <c r="R4054" t="s">
        <v>8304</v>
      </c>
      <c r="S4054">
        <v>12.8</v>
      </c>
      <c r="T4054">
        <v>37</v>
      </c>
      <c r="U4054" t="s">
        <v>19</v>
      </c>
      <c r="V4054" s="2">
        <v>43277</v>
      </c>
      <c r="W4054" t="s">
        <v>39</v>
      </c>
      <c r="X4054" t="s">
        <v>175</v>
      </c>
      <c r="Y4054" t="s">
        <v>54</v>
      </c>
    </row>
    <row r="4055" spans="1:25" hidden="1" x14ac:dyDescent="0.35">
      <c r="A4055">
        <v>5</v>
      </c>
      <c r="B4055" t="s">
        <v>43</v>
      </c>
      <c r="C4055">
        <v>6</v>
      </c>
      <c r="D4055" t="s">
        <v>26</v>
      </c>
      <c r="E4055" t="s">
        <v>171</v>
      </c>
      <c r="F4055" t="s">
        <v>13</v>
      </c>
      <c r="G4055" t="s">
        <v>1583</v>
      </c>
      <c r="H4055" s="1">
        <v>0.2</v>
      </c>
      <c r="I4055" s="2">
        <v>43272</v>
      </c>
      <c r="J4055" t="s">
        <v>2387</v>
      </c>
      <c r="K4055" t="s">
        <v>102</v>
      </c>
      <c r="L4055">
        <v>10011</v>
      </c>
      <c r="M4055">
        <v>1310</v>
      </c>
      <c r="N4055" t="s">
        <v>8262</v>
      </c>
      <c r="O4055">
        <v>60</v>
      </c>
      <c r="P4055">
        <v>6</v>
      </c>
      <c r="Q4055" t="s">
        <v>104</v>
      </c>
      <c r="R4055" t="s">
        <v>8304</v>
      </c>
      <c r="S4055">
        <v>60.5</v>
      </c>
      <c r="T4055">
        <v>186</v>
      </c>
      <c r="U4055" t="s">
        <v>19</v>
      </c>
      <c r="V4055" s="2">
        <v>43277</v>
      </c>
      <c r="W4055" t="s">
        <v>39</v>
      </c>
      <c r="X4055" t="s">
        <v>175</v>
      </c>
      <c r="Y4055" t="s">
        <v>54</v>
      </c>
    </row>
    <row r="4056" spans="1:25" hidden="1" x14ac:dyDescent="0.35">
      <c r="A4056">
        <v>4</v>
      </c>
      <c r="B4056" t="s">
        <v>43</v>
      </c>
      <c r="C4056">
        <v>6</v>
      </c>
      <c r="D4056" t="s">
        <v>11</v>
      </c>
      <c r="E4056" t="s">
        <v>201</v>
      </c>
      <c r="F4056" t="s">
        <v>13</v>
      </c>
      <c r="G4056" t="s">
        <v>5479</v>
      </c>
      <c r="H4056" s="1">
        <v>0</v>
      </c>
      <c r="I4056" s="2">
        <v>43414</v>
      </c>
      <c r="J4056" t="s">
        <v>5480</v>
      </c>
      <c r="K4056" t="s">
        <v>73</v>
      </c>
      <c r="L4056">
        <v>65807</v>
      </c>
      <c r="M4056">
        <v>25</v>
      </c>
      <c r="N4056" t="s">
        <v>1685</v>
      </c>
      <c r="O4056">
        <v>17</v>
      </c>
      <c r="P4056">
        <v>2</v>
      </c>
      <c r="Q4056" t="s">
        <v>75</v>
      </c>
      <c r="R4056" t="s">
        <v>8304</v>
      </c>
      <c r="S4056">
        <v>17.16</v>
      </c>
      <c r="T4056">
        <v>37</v>
      </c>
      <c r="U4056" t="s">
        <v>33</v>
      </c>
      <c r="V4056" s="2">
        <v>43418</v>
      </c>
      <c r="W4056" t="s">
        <v>39</v>
      </c>
      <c r="X4056" t="s">
        <v>368</v>
      </c>
      <c r="Y4056" t="s">
        <v>47</v>
      </c>
    </row>
    <row r="4057" spans="1:25" hidden="1" x14ac:dyDescent="0.35">
      <c r="A4057">
        <v>4</v>
      </c>
      <c r="B4057" t="s">
        <v>43</v>
      </c>
      <c r="C4057">
        <v>6</v>
      </c>
      <c r="D4057" t="s">
        <v>26</v>
      </c>
      <c r="E4057" t="s">
        <v>201</v>
      </c>
      <c r="F4057" t="s">
        <v>13</v>
      </c>
      <c r="G4057" t="s">
        <v>5479</v>
      </c>
      <c r="H4057" s="1">
        <v>0</v>
      </c>
      <c r="I4057" s="2">
        <v>43414</v>
      </c>
      <c r="J4057" t="s">
        <v>5480</v>
      </c>
      <c r="K4057" t="s">
        <v>73</v>
      </c>
      <c r="L4057">
        <v>65807</v>
      </c>
      <c r="M4057">
        <v>1647</v>
      </c>
      <c r="N4057" t="s">
        <v>8227</v>
      </c>
      <c r="O4057">
        <v>39</v>
      </c>
      <c r="P4057">
        <v>2</v>
      </c>
      <c r="Q4057" t="s">
        <v>75</v>
      </c>
      <c r="R4057" t="s">
        <v>8304</v>
      </c>
      <c r="S4057">
        <v>39.340000000000003</v>
      </c>
      <c r="T4057">
        <v>82</v>
      </c>
      <c r="U4057" t="s">
        <v>33</v>
      </c>
      <c r="V4057" s="2">
        <v>43418</v>
      </c>
      <c r="W4057" t="s">
        <v>39</v>
      </c>
      <c r="X4057" t="s">
        <v>368</v>
      </c>
      <c r="Y4057" t="s">
        <v>54</v>
      </c>
    </row>
    <row r="4058" spans="1:25" hidden="1" x14ac:dyDescent="0.35">
      <c r="A4058">
        <v>4</v>
      </c>
      <c r="B4058" t="s">
        <v>43</v>
      </c>
      <c r="C4058">
        <v>6</v>
      </c>
      <c r="D4058" t="s">
        <v>11</v>
      </c>
      <c r="E4058" t="s">
        <v>369</v>
      </c>
      <c r="F4058" t="s">
        <v>13</v>
      </c>
      <c r="G4058" t="s">
        <v>131</v>
      </c>
      <c r="H4058" s="1">
        <v>0.3</v>
      </c>
      <c r="I4058" s="2">
        <v>43422</v>
      </c>
      <c r="J4058" t="s">
        <v>7033</v>
      </c>
      <c r="K4058" t="s">
        <v>73</v>
      </c>
      <c r="L4058">
        <v>77506</v>
      </c>
      <c r="M4058">
        <v>772</v>
      </c>
      <c r="N4058" t="s">
        <v>432</v>
      </c>
      <c r="O4058">
        <v>-18</v>
      </c>
      <c r="P4058">
        <v>6</v>
      </c>
      <c r="Q4058" t="s">
        <v>75</v>
      </c>
      <c r="R4058" t="s">
        <v>8304</v>
      </c>
      <c r="S4058">
        <v>-18.22</v>
      </c>
      <c r="T4058">
        <v>255</v>
      </c>
      <c r="U4058" t="s">
        <v>76</v>
      </c>
      <c r="V4058" s="2">
        <v>43426</v>
      </c>
      <c r="W4058" t="s">
        <v>39</v>
      </c>
      <c r="X4058" t="s">
        <v>77</v>
      </c>
      <c r="Y4058" t="s">
        <v>24</v>
      </c>
    </row>
    <row r="4059" spans="1:25" hidden="1" x14ac:dyDescent="0.35">
      <c r="A4059">
        <v>4</v>
      </c>
      <c r="B4059" t="s">
        <v>43</v>
      </c>
      <c r="C4059">
        <v>6</v>
      </c>
      <c r="D4059" t="s">
        <v>26</v>
      </c>
      <c r="E4059" t="s">
        <v>369</v>
      </c>
      <c r="F4059" t="s">
        <v>13</v>
      </c>
      <c r="G4059" t="s">
        <v>131</v>
      </c>
      <c r="H4059" s="1">
        <v>0.2</v>
      </c>
      <c r="I4059" s="2">
        <v>43422</v>
      </c>
      <c r="J4059" t="s">
        <v>7033</v>
      </c>
      <c r="K4059" t="s">
        <v>73</v>
      </c>
      <c r="L4059">
        <v>77506</v>
      </c>
      <c r="M4059">
        <v>29</v>
      </c>
      <c r="N4059" t="s">
        <v>473</v>
      </c>
      <c r="O4059">
        <v>1</v>
      </c>
      <c r="P4059">
        <v>2</v>
      </c>
      <c r="Q4059" t="s">
        <v>75</v>
      </c>
      <c r="R4059" t="s">
        <v>8304</v>
      </c>
      <c r="S4059">
        <v>1.03</v>
      </c>
      <c r="T4059">
        <v>6</v>
      </c>
      <c r="U4059" t="s">
        <v>76</v>
      </c>
      <c r="V4059" s="2">
        <v>43426</v>
      </c>
      <c r="W4059" t="s">
        <v>39</v>
      </c>
      <c r="X4059" t="s">
        <v>77</v>
      </c>
      <c r="Y4059" t="s">
        <v>49</v>
      </c>
    </row>
    <row r="4060" spans="1:25" hidden="1" x14ac:dyDescent="0.35">
      <c r="A4060">
        <v>4</v>
      </c>
      <c r="B4060" t="s">
        <v>43</v>
      </c>
      <c r="C4060">
        <v>6</v>
      </c>
      <c r="D4060" t="s">
        <v>26</v>
      </c>
      <c r="E4060" t="s">
        <v>369</v>
      </c>
      <c r="F4060" t="s">
        <v>13</v>
      </c>
      <c r="G4060" t="s">
        <v>131</v>
      </c>
      <c r="H4060" s="1">
        <v>0.2</v>
      </c>
      <c r="I4060" s="2">
        <v>43422</v>
      </c>
      <c r="J4060" t="s">
        <v>7033</v>
      </c>
      <c r="K4060" t="s">
        <v>73</v>
      </c>
      <c r="L4060">
        <v>77506</v>
      </c>
      <c r="M4060">
        <v>179</v>
      </c>
      <c r="N4060" t="s">
        <v>1342</v>
      </c>
      <c r="O4060">
        <v>16</v>
      </c>
      <c r="P4060">
        <v>2</v>
      </c>
      <c r="Q4060" t="s">
        <v>75</v>
      </c>
      <c r="R4060" t="s">
        <v>8304</v>
      </c>
      <c r="S4060">
        <v>15.88</v>
      </c>
      <c r="T4060">
        <v>49</v>
      </c>
      <c r="U4060" t="s">
        <v>76</v>
      </c>
      <c r="V4060" s="2">
        <v>43426</v>
      </c>
      <c r="W4060" t="s">
        <v>39</v>
      </c>
      <c r="X4060" t="s">
        <v>77</v>
      </c>
      <c r="Y4060" t="s">
        <v>35</v>
      </c>
    </row>
    <row r="4061" spans="1:25" hidden="1" x14ac:dyDescent="0.35">
      <c r="A4061">
        <v>4</v>
      </c>
      <c r="B4061" t="s">
        <v>43</v>
      </c>
      <c r="C4061">
        <v>6</v>
      </c>
      <c r="D4061" t="s">
        <v>26</v>
      </c>
      <c r="E4061" t="s">
        <v>369</v>
      </c>
      <c r="F4061" t="s">
        <v>13</v>
      </c>
      <c r="G4061" t="s">
        <v>131</v>
      </c>
      <c r="H4061" s="1">
        <v>0.2</v>
      </c>
      <c r="I4061" s="2">
        <v>43422</v>
      </c>
      <c r="J4061" t="s">
        <v>7033</v>
      </c>
      <c r="K4061" t="s">
        <v>73</v>
      </c>
      <c r="L4061">
        <v>77506</v>
      </c>
      <c r="M4061">
        <v>1671</v>
      </c>
      <c r="N4061" t="s">
        <v>748</v>
      </c>
      <c r="O4061">
        <v>7</v>
      </c>
      <c r="P4061">
        <v>2</v>
      </c>
      <c r="Q4061" t="s">
        <v>75</v>
      </c>
      <c r="R4061" t="s">
        <v>8304</v>
      </c>
      <c r="S4061">
        <v>6.63</v>
      </c>
      <c r="T4061">
        <v>20</v>
      </c>
      <c r="U4061" t="s">
        <v>76</v>
      </c>
      <c r="V4061" s="2">
        <v>43426</v>
      </c>
      <c r="W4061" t="s">
        <v>39</v>
      </c>
      <c r="X4061" t="s">
        <v>77</v>
      </c>
      <c r="Y4061" t="s">
        <v>64</v>
      </c>
    </row>
    <row r="4062" spans="1:25" x14ac:dyDescent="0.35">
      <c r="A4062">
        <v>0</v>
      </c>
      <c r="B4062" t="s">
        <v>10</v>
      </c>
      <c r="C4062">
        <v>0</v>
      </c>
      <c r="D4062" t="s">
        <v>11</v>
      </c>
      <c r="E4062" t="s">
        <v>88</v>
      </c>
      <c r="F4062" t="s">
        <v>13</v>
      </c>
      <c r="G4062" t="s">
        <v>5331</v>
      </c>
      <c r="H4062" s="1">
        <v>0</v>
      </c>
      <c r="I4062" s="2">
        <v>43162</v>
      </c>
      <c r="J4062" t="s">
        <v>5332</v>
      </c>
      <c r="K4062" t="s">
        <v>30</v>
      </c>
      <c r="L4062">
        <v>94110</v>
      </c>
      <c r="M4062">
        <v>615</v>
      </c>
      <c r="N4062" t="s">
        <v>8213</v>
      </c>
      <c r="O4062">
        <v>12</v>
      </c>
      <c r="P4062">
        <v>3</v>
      </c>
      <c r="Q4062" t="s">
        <v>32</v>
      </c>
      <c r="R4062" t="s">
        <v>8304</v>
      </c>
      <c r="S4062">
        <v>12</v>
      </c>
      <c r="T4062">
        <v>35</v>
      </c>
      <c r="U4062" t="s">
        <v>33</v>
      </c>
      <c r="V4062" s="2">
        <v>43162</v>
      </c>
      <c r="W4062" t="s">
        <v>773</v>
      </c>
      <c r="X4062" t="s">
        <v>34</v>
      </c>
      <c r="Y4062" t="s">
        <v>47</v>
      </c>
    </row>
    <row r="4063" spans="1:25" x14ac:dyDescent="0.35">
      <c r="A4063">
        <v>0</v>
      </c>
      <c r="B4063" t="s">
        <v>10</v>
      </c>
      <c r="C4063">
        <v>0</v>
      </c>
      <c r="D4063" t="s">
        <v>26</v>
      </c>
      <c r="E4063" t="s">
        <v>88</v>
      </c>
      <c r="F4063" t="s">
        <v>13</v>
      </c>
      <c r="G4063" t="s">
        <v>5331</v>
      </c>
      <c r="H4063" s="1">
        <v>0</v>
      </c>
      <c r="I4063" s="2">
        <v>43162</v>
      </c>
      <c r="J4063" t="s">
        <v>5332</v>
      </c>
      <c r="K4063" t="s">
        <v>30</v>
      </c>
      <c r="L4063">
        <v>94110</v>
      </c>
      <c r="M4063">
        <v>597</v>
      </c>
      <c r="N4063" t="s">
        <v>8264</v>
      </c>
      <c r="O4063">
        <v>8</v>
      </c>
      <c r="P4063">
        <v>3</v>
      </c>
      <c r="Q4063" t="s">
        <v>32</v>
      </c>
      <c r="R4063" t="s">
        <v>8304</v>
      </c>
      <c r="S4063">
        <v>7.6</v>
      </c>
      <c r="T4063">
        <v>25</v>
      </c>
      <c r="U4063" t="s">
        <v>33</v>
      </c>
      <c r="V4063" s="2">
        <v>43162</v>
      </c>
      <c r="W4063" t="s">
        <v>773</v>
      </c>
      <c r="X4063" t="s">
        <v>34</v>
      </c>
      <c r="Y4063" t="s">
        <v>356</v>
      </c>
    </row>
    <row r="4064" spans="1:25" hidden="1" x14ac:dyDescent="0.35">
      <c r="A4064">
        <v>2</v>
      </c>
      <c r="B4064" t="s">
        <v>43</v>
      </c>
      <c r="C4064">
        <v>3</v>
      </c>
      <c r="D4064" t="s">
        <v>26</v>
      </c>
      <c r="E4064" t="s">
        <v>171</v>
      </c>
      <c r="F4064" t="s">
        <v>13</v>
      </c>
      <c r="G4064" t="s">
        <v>5300</v>
      </c>
      <c r="H4064" s="1">
        <v>0</v>
      </c>
      <c r="I4064" s="2">
        <v>43184</v>
      </c>
      <c r="J4064" t="s">
        <v>6058</v>
      </c>
      <c r="K4064" t="s">
        <v>102</v>
      </c>
      <c r="L4064">
        <v>10024</v>
      </c>
      <c r="M4064">
        <v>1133</v>
      </c>
      <c r="N4064" t="s">
        <v>3375</v>
      </c>
      <c r="O4064">
        <v>18</v>
      </c>
      <c r="P4064">
        <v>3</v>
      </c>
      <c r="Q4064" t="s">
        <v>104</v>
      </c>
      <c r="R4064" t="s">
        <v>8304</v>
      </c>
      <c r="S4064">
        <v>17.86</v>
      </c>
      <c r="T4064">
        <v>60</v>
      </c>
      <c r="U4064" t="s">
        <v>33</v>
      </c>
      <c r="V4064" s="2">
        <v>43186</v>
      </c>
      <c r="W4064" t="s">
        <v>20</v>
      </c>
      <c r="X4064" t="s">
        <v>175</v>
      </c>
      <c r="Y4064" t="s">
        <v>49</v>
      </c>
    </row>
    <row r="4065" spans="1:25" hidden="1" x14ac:dyDescent="0.35">
      <c r="A4065">
        <v>2</v>
      </c>
      <c r="B4065" t="s">
        <v>25</v>
      </c>
      <c r="C4065">
        <v>1</v>
      </c>
      <c r="D4065" t="s">
        <v>26</v>
      </c>
      <c r="E4065" t="s">
        <v>99</v>
      </c>
      <c r="F4065" t="s">
        <v>13</v>
      </c>
      <c r="G4065" t="s">
        <v>1188</v>
      </c>
      <c r="H4065" s="1">
        <v>0.2</v>
      </c>
      <c r="I4065" s="2">
        <v>43295</v>
      </c>
      <c r="J4065" t="s">
        <v>1189</v>
      </c>
      <c r="K4065" t="s">
        <v>102</v>
      </c>
      <c r="L4065">
        <v>19134</v>
      </c>
      <c r="M4065">
        <v>87</v>
      </c>
      <c r="N4065" t="s">
        <v>1190</v>
      </c>
      <c r="O4065">
        <v>1</v>
      </c>
      <c r="P4065">
        <v>2</v>
      </c>
      <c r="Q4065" t="s">
        <v>104</v>
      </c>
      <c r="R4065" t="s">
        <v>8304</v>
      </c>
      <c r="S4065">
        <v>1.02</v>
      </c>
      <c r="T4065">
        <v>12</v>
      </c>
      <c r="U4065" t="s">
        <v>19</v>
      </c>
      <c r="V4065" s="2">
        <v>43297</v>
      </c>
      <c r="W4065" t="s">
        <v>130</v>
      </c>
      <c r="X4065" t="s">
        <v>105</v>
      </c>
      <c r="Y4065" t="s">
        <v>356</v>
      </c>
    </row>
    <row r="4066" spans="1:25" hidden="1" x14ac:dyDescent="0.35">
      <c r="A4066">
        <v>3</v>
      </c>
      <c r="B4066" t="s">
        <v>25</v>
      </c>
      <c r="C4066">
        <v>1</v>
      </c>
      <c r="D4066" t="s">
        <v>11</v>
      </c>
      <c r="E4066" t="s">
        <v>99</v>
      </c>
      <c r="F4066" t="s">
        <v>13</v>
      </c>
      <c r="G4066" t="s">
        <v>6852</v>
      </c>
      <c r="H4066" s="1">
        <v>0.2</v>
      </c>
      <c r="I4066" s="2">
        <v>43362</v>
      </c>
      <c r="J4066" t="s">
        <v>6853</v>
      </c>
      <c r="K4066" t="s">
        <v>102</v>
      </c>
      <c r="L4066">
        <v>19140</v>
      </c>
      <c r="M4066">
        <v>1187</v>
      </c>
      <c r="N4066" t="s">
        <v>1771</v>
      </c>
      <c r="O4066">
        <v>4</v>
      </c>
      <c r="P4066">
        <v>3</v>
      </c>
      <c r="Q4066" t="s">
        <v>104</v>
      </c>
      <c r="R4066" t="s">
        <v>8304</v>
      </c>
      <c r="S4066">
        <v>3.84</v>
      </c>
      <c r="T4066">
        <v>26</v>
      </c>
      <c r="U4066" t="s">
        <v>76</v>
      </c>
      <c r="V4066" s="2">
        <v>43365</v>
      </c>
      <c r="W4066" t="s">
        <v>130</v>
      </c>
      <c r="X4066" t="s">
        <v>105</v>
      </c>
      <c r="Y4066" t="s">
        <v>47</v>
      </c>
    </row>
    <row r="4067" spans="1:25" hidden="1" x14ac:dyDescent="0.35">
      <c r="A4067">
        <v>6</v>
      </c>
      <c r="B4067" t="s">
        <v>10</v>
      </c>
      <c r="C4067">
        <v>6</v>
      </c>
      <c r="D4067" t="s">
        <v>26</v>
      </c>
      <c r="E4067" t="s">
        <v>99</v>
      </c>
      <c r="F4067" t="s">
        <v>13</v>
      </c>
      <c r="G4067" t="s">
        <v>2109</v>
      </c>
      <c r="H4067" s="1">
        <v>0.2</v>
      </c>
      <c r="I4067" s="2">
        <v>43365</v>
      </c>
      <c r="J4067" t="s">
        <v>4191</v>
      </c>
      <c r="K4067" t="s">
        <v>102</v>
      </c>
      <c r="L4067">
        <v>19140</v>
      </c>
      <c r="M4067">
        <v>1165</v>
      </c>
      <c r="N4067" t="s">
        <v>3935</v>
      </c>
      <c r="O4067">
        <v>1</v>
      </c>
      <c r="P4067">
        <v>3</v>
      </c>
      <c r="Q4067" t="s">
        <v>104</v>
      </c>
      <c r="R4067" t="s">
        <v>8304</v>
      </c>
      <c r="S4067">
        <v>0.89</v>
      </c>
      <c r="T4067">
        <v>8</v>
      </c>
      <c r="U4067" t="s">
        <v>19</v>
      </c>
      <c r="V4067" s="2">
        <v>43371</v>
      </c>
      <c r="W4067" t="s">
        <v>39</v>
      </c>
      <c r="X4067" t="s">
        <v>105</v>
      </c>
      <c r="Y4067" t="s">
        <v>49</v>
      </c>
    </row>
    <row r="4068" spans="1:25" hidden="1" x14ac:dyDescent="0.35">
      <c r="A4068">
        <v>7</v>
      </c>
      <c r="B4068" t="s">
        <v>25</v>
      </c>
      <c r="C4068">
        <v>6</v>
      </c>
      <c r="D4068" t="s">
        <v>11</v>
      </c>
      <c r="E4068" t="s">
        <v>892</v>
      </c>
      <c r="F4068" t="s">
        <v>13</v>
      </c>
      <c r="G4068" t="s">
        <v>1571</v>
      </c>
      <c r="H4068" s="1">
        <v>0</v>
      </c>
      <c r="I4068" s="2">
        <v>43361</v>
      </c>
      <c r="J4068" t="s">
        <v>2334</v>
      </c>
      <c r="K4068" t="s">
        <v>102</v>
      </c>
      <c r="L4068">
        <v>10801</v>
      </c>
      <c r="M4068">
        <v>497</v>
      </c>
      <c r="N4068" t="s">
        <v>1681</v>
      </c>
      <c r="O4068">
        <v>26</v>
      </c>
      <c r="P4068">
        <v>3</v>
      </c>
      <c r="Q4068" t="s">
        <v>104</v>
      </c>
      <c r="R4068" t="s">
        <v>8304</v>
      </c>
      <c r="S4068">
        <v>26.11</v>
      </c>
      <c r="T4068">
        <v>61</v>
      </c>
      <c r="U4068" t="s">
        <v>19</v>
      </c>
      <c r="V4068" s="2">
        <v>43368</v>
      </c>
      <c r="W4068" t="s">
        <v>39</v>
      </c>
      <c r="X4068" t="s">
        <v>175</v>
      </c>
      <c r="Y4068" t="s">
        <v>47</v>
      </c>
    </row>
    <row r="4069" spans="1:25" hidden="1" x14ac:dyDescent="0.35">
      <c r="A4069">
        <v>7</v>
      </c>
      <c r="B4069" t="s">
        <v>25</v>
      </c>
      <c r="C4069">
        <v>6</v>
      </c>
      <c r="D4069" t="s">
        <v>11</v>
      </c>
      <c r="E4069" t="s">
        <v>892</v>
      </c>
      <c r="F4069" t="s">
        <v>13</v>
      </c>
      <c r="G4069" t="s">
        <v>1571</v>
      </c>
      <c r="H4069" s="1">
        <v>0.1</v>
      </c>
      <c r="I4069" s="2">
        <v>43361</v>
      </c>
      <c r="J4069" t="s">
        <v>2334</v>
      </c>
      <c r="K4069" t="s">
        <v>102</v>
      </c>
      <c r="L4069">
        <v>10801</v>
      </c>
      <c r="M4069">
        <v>760</v>
      </c>
      <c r="N4069" t="s">
        <v>1564</v>
      </c>
      <c r="O4069">
        <v>140</v>
      </c>
      <c r="P4069">
        <v>2</v>
      </c>
      <c r="Q4069" t="s">
        <v>104</v>
      </c>
      <c r="R4069" t="s">
        <v>8304</v>
      </c>
      <c r="S4069">
        <v>140.4</v>
      </c>
      <c r="T4069">
        <v>632</v>
      </c>
      <c r="U4069" t="s">
        <v>19</v>
      </c>
      <c r="V4069" s="2">
        <v>43368</v>
      </c>
      <c r="W4069" t="s">
        <v>39</v>
      </c>
      <c r="X4069" t="s">
        <v>175</v>
      </c>
      <c r="Y4069" t="s">
        <v>24</v>
      </c>
    </row>
    <row r="4070" spans="1:25" hidden="1" x14ac:dyDescent="0.35">
      <c r="A4070">
        <v>0</v>
      </c>
      <c r="B4070" t="s">
        <v>10</v>
      </c>
      <c r="C4070">
        <v>0</v>
      </c>
      <c r="D4070" t="s">
        <v>11</v>
      </c>
      <c r="E4070" t="s">
        <v>241</v>
      </c>
      <c r="F4070" t="s">
        <v>13</v>
      </c>
      <c r="G4070" t="s">
        <v>758</v>
      </c>
      <c r="H4070" s="1">
        <v>0</v>
      </c>
      <c r="I4070" s="2">
        <v>43401</v>
      </c>
      <c r="J4070" t="s">
        <v>5319</v>
      </c>
      <c r="K4070" t="s">
        <v>102</v>
      </c>
      <c r="L4070">
        <v>14609</v>
      </c>
      <c r="M4070">
        <v>1538</v>
      </c>
      <c r="N4070" t="s">
        <v>8285</v>
      </c>
      <c r="O4070">
        <v>76</v>
      </c>
      <c r="P4070">
        <v>5</v>
      </c>
      <c r="Q4070" t="s">
        <v>104</v>
      </c>
      <c r="R4070" t="s">
        <v>8304</v>
      </c>
      <c r="S4070">
        <v>75.680000000000007</v>
      </c>
      <c r="T4070">
        <v>757</v>
      </c>
      <c r="U4070" t="s">
        <v>33</v>
      </c>
      <c r="V4070" s="2">
        <v>43401</v>
      </c>
      <c r="W4070" t="s">
        <v>773</v>
      </c>
      <c r="X4070" t="s">
        <v>175</v>
      </c>
      <c r="Y4070" t="s">
        <v>47</v>
      </c>
    </row>
    <row r="4071" spans="1:25" hidden="1" x14ac:dyDescent="0.35">
      <c r="A4071">
        <v>5</v>
      </c>
      <c r="B4071" t="s">
        <v>43</v>
      </c>
      <c r="C4071">
        <v>6</v>
      </c>
      <c r="D4071" t="s">
        <v>11</v>
      </c>
      <c r="E4071" t="s">
        <v>171</v>
      </c>
      <c r="F4071" t="s">
        <v>13</v>
      </c>
      <c r="G4071" t="s">
        <v>587</v>
      </c>
      <c r="H4071" s="1">
        <v>0.1</v>
      </c>
      <c r="I4071" s="2">
        <v>43197</v>
      </c>
      <c r="J4071" t="s">
        <v>5622</v>
      </c>
      <c r="K4071" t="s">
        <v>102</v>
      </c>
      <c r="L4071">
        <v>10035</v>
      </c>
      <c r="M4071">
        <v>833</v>
      </c>
      <c r="N4071" t="s">
        <v>23</v>
      </c>
      <c r="O4071">
        <v>146</v>
      </c>
      <c r="P4071">
        <v>3</v>
      </c>
      <c r="Q4071" t="s">
        <v>104</v>
      </c>
      <c r="R4071" t="s">
        <v>8304</v>
      </c>
      <c r="S4071">
        <v>146.38999999999999</v>
      </c>
      <c r="T4071">
        <v>659</v>
      </c>
      <c r="U4071" t="s">
        <v>33</v>
      </c>
      <c r="V4071" s="2">
        <v>43202</v>
      </c>
      <c r="W4071" t="s">
        <v>39</v>
      </c>
      <c r="X4071" t="s">
        <v>175</v>
      </c>
      <c r="Y4071" t="s">
        <v>24</v>
      </c>
    </row>
    <row r="4072" spans="1:25" hidden="1" x14ac:dyDescent="0.35">
      <c r="A4072">
        <v>3</v>
      </c>
      <c r="B4072" t="s">
        <v>25</v>
      </c>
      <c r="C4072">
        <v>1</v>
      </c>
      <c r="D4072" t="s">
        <v>26</v>
      </c>
      <c r="E4072" t="s">
        <v>171</v>
      </c>
      <c r="F4072" t="s">
        <v>13</v>
      </c>
      <c r="G4072" t="s">
        <v>1374</v>
      </c>
      <c r="H4072" s="1">
        <v>0</v>
      </c>
      <c r="I4072" s="2">
        <v>43258</v>
      </c>
      <c r="J4072" t="s">
        <v>7233</v>
      </c>
      <c r="K4072" t="s">
        <v>102</v>
      </c>
      <c r="L4072">
        <v>10035</v>
      </c>
      <c r="M4072">
        <v>1831</v>
      </c>
      <c r="N4072" t="s">
        <v>1131</v>
      </c>
      <c r="O4072">
        <v>16</v>
      </c>
      <c r="P4072">
        <v>5</v>
      </c>
      <c r="Q4072" t="s">
        <v>104</v>
      </c>
      <c r="R4072" t="s">
        <v>8304</v>
      </c>
      <c r="S4072">
        <v>15.55</v>
      </c>
      <c r="T4072">
        <v>32</v>
      </c>
      <c r="U4072" t="s">
        <v>76</v>
      </c>
      <c r="V4072" s="2">
        <v>43261</v>
      </c>
      <c r="W4072" t="s">
        <v>130</v>
      </c>
      <c r="X4072" t="s">
        <v>175</v>
      </c>
      <c r="Y4072" t="s">
        <v>64</v>
      </c>
    </row>
    <row r="4073" spans="1:25" hidden="1" x14ac:dyDescent="0.35">
      <c r="A4073">
        <v>4</v>
      </c>
      <c r="B4073" t="s">
        <v>43</v>
      </c>
      <c r="C4073">
        <v>6</v>
      </c>
      <c r="D4073" t="s">
        <v>26</v>
      </c>
      <c r="E4073" t="s">
        <v>99</v>
      </c>
      <c r="F4073" t="s">
        <v>13</v>
      </c>
      <c r="G4073" t="s">
        <v>1162</v>
      </c>
      <c r="H4073" s="1">
        <v>0.7</v>
      </c>
      <c r="I4073" s="2">
        <v>43193</v>
      </c>
      <c r="J4073" t="s">
        <v>4260</v>
      </c>
      <c r="K4073" t="s">
        <v>102</v>
      </c>
      <c r="L4073">
        <v>19140</v>
      </c>
      <c r="M4073">
        <v>717</v>
      </c>
      <c r="N4073" t="s">
        <v>4245</v>
      </c>
      <c r="O4073">
        <v>-83</v>
      </c>
      <c r="P4073">
        <v>9</v>
      </c>
      <c r="Q4073" t="s">
        <v>104</v>
      </c>
      <c r="R4073" t="s">
        <v>8304</v>
      </c>
      <c r="S4073">
        <v>-83.2</v>
      </c>
      <c r="T4073">
        <v>100</v>
      </c>
      <c r="U4073" t="s">
        <v>19</v>
      </c>
      <c r="V4073" s="2">
        <v>43197</v>
      </c>
      <c r="W4073" t="s">
        <v>39</v>
      </c>
      <c r="X4073" t="s">
        <v>105</v>
      </c>
      <c r="Y4073" t="s">
        <v>54</v>
      </c>
    </row>
    <row r="4074" spans="1:25" hidden="1" x14ac:dyDescent="0.35">
      <c r="A4074">
        <v>4</v>
      </c>
      <c r="B4074" t="s">
        <v>43</v>
      </c>
      <c r="C4074">
        <v>6</v>
      </c>
      <c r="D4074" t="s">
        <v>50</v>
      </c>
      <c r="E4074" t="s">
        <v>3214</v>
      </c>
      <c r="F4074" t="s">
        <v>13</v>
      </c>
      <c r="G4074" t="s">
        <v>273</v>
      </c>
      <c r="H4074" s="1">
        <v>0</v>
      </c>
      <c r="I4074" s="2">
        <v>43168</v>
      </c>
      <c r="J4074" t="s">
        <v>7763</v>
      </c>
      <c r="K4074" t="s">
        <v>102</v>
      </c>
      <c r="L4074">
        <v>6460</v>
      </c>
      <c r="M4074">
        <v>1096</v>
      </c>
      <c r="N4074" t="s">
        <v>599</v>
      </c>
      <c r="O4074">
        <v>88</v>
      </c>
      <c r="P4074">
        <v>5</v>
      </c>
      <c r="Q4074" t="s">
        <v>104</v>
      </c>
      <c r="R4074" t="s">
        <v>8304</v>
      </c>
      <c r="S4074">
        <v>87.89</v>
      </c>
      <c r="T4074">
        <v>200</v>
      </c>
      <c r="U4074" t="s">
        <v>76</v>
      </c>
      <c r="V4074" s="2">
        <v>43172</v>
      </c>
      <c r="W4074" t="s">
        <v>39</v>
      </c>
      <c r="X4074" t="s">
        <v>461</v>
      </c>
      <c r="Y4074" t="s">
        <v>113</v>
      </c>
    </row>
    <row r="4075" spans="1:25" hidden="1" x14ac:dyDescent="0.35">
      <c r="A4075">
        <v>4</v>
      </c>
      <c r="B4075" t="s">
        <v>25</v>
      </c>
      <c r="C4075">
        <v>3</v>
      </c>
      <c r="D4075" t="s">
        <v>11</v>
      </c>
      <c r="E4075" t="s">
        <v>122</v>
      </c>
      <c r="F4075" t="s">
        <v>13</v>
      </c>
      <c r="G4075" t="s">
        <v>6933</v>
      </c>
      <c r="H4075" s="1">
        <v>0.3</v>
      </c>
      <c r="I4075" s="2">
        <v>43263</v>
      </c>
      <c r="J4075" t="s">
        <v>6934</v>
      </c>
      <c r="K4075" t="s">
        <v>73</v>
      </c>
      <c r="L4075">
        <v>77070</v>
      </c>
      <c r="M4075">
        <v>749</v>
      </c>
      <c r="N4075" t="s">
        <v>5462</v>
      </c>
      <c r="O4075">
        <v>-119</v>
      </c>
      <c r="P4075">
        <v>2</v>
      </c>
      <c r="Q4075" t="s">
        <v>75</v>
      </c>
      <c r="R4075" t="s">
        <v>8304</v>
      </c>
      <c r="S4075">
        <v>-119.23</v>
      </c>
      <c r="T4075">
        <v>379</v>
      </c>
      <c r="U4075" t="s">
        <v>76</v>
      </c>
      <c r="V4075" s="2">
        <v>43267</v>
      </c>
      <c r="W4075" t="s">
        <v>20</v>
      </c>
      <c r="X4075" t="s">
        <v>77</v>
      </c>
      <c r="Y4075" t="s">
        <v>24</v>
      </c>
    </row>
    <row r="4076" spans="1:25" hidden="1" x14ac:dyDescent="0.35">
      <c r="A4076">
        <v>4</v>
      </c>
      <c r="B4076" t="s">
        <v>25</v>
      </c>
      <c r="C4076">
        <v>3</v>
      </c>
      <c r="D4076" t="s">
        <v>11</v>
      </c>
      <c r="E4076" t="s">
        <v>122</v>
      </c>
      <c r="F4076" t="s">
        <v>13</v>
      </c>
      <c r="G4076" t="s">
        <v>6933</v>
      </c>
      <c r="H4076" s="1">
        <v>0.6</v>
      </c>
      <c r="I4076" s="2">
        <v>43263</v>
      </c>
      <c r="J4076" t="s">
        <v>6934</v>
      </c>
      <c r="K4076" t="s">
        <v>73</v>
      </c>
      <c r="L4076">
        <v>77070</v>
      </c>
      <c r="M4076">
        <v>486</v>
      </c>
      <c r="N4076" t="s">
        <v>1514</v>
      </c>
      <c r="O4076">
        <v>-5</v>
      </c>
      <c r="P4076">
        <v>2</v>
      </c>
      <c r="Q4076" t="s">
        <v>75</v>
      </c>
      <c r="R4076" t="s">
        <v>8304</v>
      </c>
      <c r="S4076">
        <v>-4.54</v>
      </c>
      <c r="T4076">
        <v>7</v>
      </c>
      <c r="U4076" t="s">
        <v>76</v>
      </c>
      <c r="V4076" s="2">
        <v>43267</v>
      </c>
      <c r="W4076" t="s">
        <v>20</v>
      </c>
      <c r="X4076" t="s">
        <v>77</v>
      </c>
      <c r="Y4076" t="s">
        <v>47</v>
      </c>
    </row>
    <row r="4077" spans="1:25" hidden="1" x14ac:dyDescent="0.35">
      <c r="A4077">
        <v>4</v>
      </c>
      <c r="B4077" t="s">
        <v>25</v>
      </c>
      <c r="C4077">
        <v>3</v>
      </c>
      <c r="D4077" t="s">
        <v>26</v>
      </c>
      <c r="E4077" t="s">
        <v>122</v>
      </c>
      <c r="F4077" t="s">
        <v>13</v>
      </c>
      <c r="G4077" t="s">
        <v>6933</v>
      </c>
      <c r="H4077" s="1">
        <v>0.2</v>
      </c>
      <c r="I4077" s="2">
        <v>43263</v>
      </c>
      <c r="J4077" t="s">
        <v>6934</v>
      </c>
      <c r="K4077" t="s">
        <v>73</v>
      </c>
      <c r="L4077">
        <v>77070</v>
      </c>
      <c r="M4077">
        <v>1773</v>
      </c>
      <c r="N4077" t="s">
        <v>4055</v>
      </c>
      <c r="O4077">
        <v>6</v>
      </c>
      <c r="P4077">
        <v>3</v>
      </c>
      <c r="Q4077" t="s">
        <v>75</v>
      </c>
      <c r="R4077" t="s">
        <v>8304</v>
      </c>
      <c r="S4077">
        <v>5.64</v>
      </c>
      <c r="T4077">
        <v>16</v>
      </c>
      <c r="U4077" t="s">
        <v>76</v>
      </c>
      <c r="V4077" s="2">
        <v>43267</v>
      </c>
      <c r="W4077" t="s">
        <v>20</v>
      </c>
      <c r="X4077" t="s">
        <v>77</v>
      </c>
      <c r="Y4077" t="s">
        <v>64</v>
      </c>
    </row>
    <row r="4078" spans="1:25" hidden="1" x14ac:dyDescent="0.35">
      <c r="A4078">
        <v>4</v>
      </c>
      <c r="B4078" t="s">
        <v>25</v>
      </c>
      <c r="C4078">
        <v>3</v>
      </c>
      <c r="D4078" t="s">
        <v>26</v>
      </c>
      <c r="E4078" t="s">
        <v>122</v>
      </c>
      <c r="F4078" t="s">
        <v>13</v>
      </c>
      <c r="G4078" t="s">
        <v>6933</v>
      </c>
      <c r="H4078" s="1">
        <v>0.2</v>
      </c>
      <c r="I4078" s="2">
        <v>43263</v>
      </c>
      <c r="J4078" t="s">
        <v>6934</v>
      </c>
      <c r="K4078" t="s">
        <v>73</v>
      </c>
      <c r="L4078">
        <v>77070</v>
      </c>
      <c r="M4078">
        <v>1174</v>
      </c>
      <c r="N4078" t="s">
        <v>3730</v>
      </c>
      <c r="O4078">
        <v>4</v>
      </c>
      <c r="P4078">
        <v>8</v>
      </c>
      <c r="Q4078" t="s">
        <v>75</v>
      </c>
      <c r="R4078" t="s">
        <v>8304</v>
      </c>
      <c r="S4078">
        <v>3.94</v>
      </c>
      <c r="T4078">
        <v>11</v>
      </c>
      <c r="U4078" t="s">
        <v>76</v>
      </c>
      <c r="V4078" s="2">
        <v>43267</v>
      </c>
      <c r="W4078" t="s">
        <v>20</v>
      </c>
      <c r="X4078" t="s">
        <v>77</v>
      </c>
      <c r="Y4078" t="s">
        <v>49</v>
      </c>
    </row>
    <row r="4079" spans="1:25" hidden="1" x14ac:dyDescent="0.35">
      <c r="A4079">
        <v>4</v>
      </c>
      <c r="B4079" t="s">
        <v>25</v>
      </c>
      <c r="C4079">
        <v>3</v>
      </c>
      <c r="D4079" t="s">
        <v>26</v>
      </c>
      <c r="E4079" t="s">
        <v>122</v>
      </c>
      <c r="F4079" t="s">
        <v>13</v>
      </c>
      <c r="G4079" t="s">
        <v>6933</v>
      </c>
      <c r="H4079" s="1">
        <v>0.2</v>
      </c>
      <c r="I4079" s="2">
        <v>43263</v>
      </c>
      <c r="J4079" t="s">
        <v>6934</v>
      </c>
      <c r="K4079" t="s">
        <v>73</v>
      </c>
      <c r="L4079">
        <v>77070</v>
      </c>
      <c r="M4079">
        <v>1503</v>
      </c>
      <c r="N4079" t="s">
        <v>3908</v>
      </c>
      <c r="O4079">
        <v>7</v>
      </c>
      <c r="P4079">
        <v>9</v>
      </c>
      <c r="Q4079" t="s">
        <v>75</v>
      </c>
      <c r="R4079" t="s">
        <v>8304</v>
      </c>
      <c r="S4079">
        <v>6.75</v>
      </c>
      <c r="T4079">
        <v>68</v>
      </c>
      <c r="U4079" t="s">
        <v>76</v>
      </c>
      <c r="V4079" s="2">
        <v>43267</v>
      </c>
      <c r="W4079" t="s">
        <v>20</v>
      </c>
      <c r="X4079" t="s">
        <v>77</v>
      </c>
      <c r="Y4079" t="s">
        <v>42</v>
      </c>
    </row>
    <row r="4080" spans="1:25" hidden="1" x14ac:dyDescent="0.35">
      <c r="A4080">
        <v>4</v>
      </c>
      <c r="B4080" t="s">
        <v>25</v>
      </c>
      <c r="C4080">
        <v>3</v>
      </c>
      <c r="D4080" t="s">
        <v>26</v>
      </c>
      <c r="E4080" t="s">
        <v>122</v>
      </c>
      <c r="F4080" t="s">
        <v>13</v>
      </c>
      <c r="G4080" t="s">
        <v>6933</v>
      </c>
      <c r="H4080" s="1">
        <v>0.8</v>
      </c>
      <c r="I4080" s="2">
        <v>43263</v>
      </c>
      <c r="J4080" t="s">
        <v>6934</v>
      </c>
      <c r="K4080" t="s">
        <v>73</v>
      </c>
      <c r="L4080">
        <v>77070</v>
      </c>
      <c r="M4080">
        <v>54</v>
      </c>
      <c r="N4080" t="s">
        <v>8146</v>
      </c>
      <c r="O4080">
        <v>-3</v>
      </c>
      <c r="P4080">
        <v>2</v>
      </c>
      <c r="Q4080" t="s">
        <v>75</v>
      </c>
      <c r="R4080" t="s">
        <v>8304</v>
      </c>
      <c r="S4080">
        <v>-2.67</v>
      </c>
      <c r="T4080">
        <v>2</v>
      </c>
      <c r="U4080" t="s">
        <v>76</v>
      </c>
      <c r="V4080" s="2">
        <v>43267</v>
      </c>
      <c r="W4080" t="s">
        <v>20</v>
      </c>
      <c r="X4080" t="s">
        <v>77</v>
      </c>
      <c r="Y4080" t="s">
        <v>54</v>
      </c>
    </row>
    <row r="4081" spans="1:25" hidden="1" x14ac:dyDescent="0.35">
      <c r="A4081">
        <v>4</v>
      </c>
      <c r="B4081" t="s">
        <v>25</v>
      </c>
      <c r="C4081">
        <v>3</v>
      </c>
      <c r="D4081" t="s">
        <v>26</v>
      </c>
      <c r="E4081" t="s">
        <v>122</v>
      </c>
      <c r="F4081" t="s">
        <v>13</v>
      </c>
      <c r="G4081" t="s">
        <v>6933</v>
      </c>
      <c r="H4081" s="1">
        <v>0.8</v>
      </c>
      <c r="I4081" s="2">
        <v>43263</v>
      </c>
      <c r="J4081" t="s">
        <v>6934</v>
      </c>
      <c r="K4081" t="s">
        <v>73</v>
      </c>
      <c r="L4081">
        <v>77070</v>
      </c>
      <c r="M4081">
        <v>142</v>
      </c>
      <c r="N4081" t="s">
        <v>3643</v>
      </c>
      <c r="O4081">
        <v>-161</v>
      </c>
      <c r="P4081">
        <v>4</v>
      </c>
      <c r="Q4081" t="s">
        <v>75</v>
      </c>
      <c r="R4081" t="s">
        <v>8304</v>
      </c>
      <c r="S4081">
        <v>-160.96</v>
      </c>
      <c r="T4081">
        <v>64</v>
      </c>
      <c r="U4081" t="s">
        <v>76</v>
      </c>
      <c r="V4081" s="2">
        <v>43267</v>
      </c>
      <c r="W4081" t="s">
        <v>20</v>
      </c>
      <c r="X4081" t="s">
        <v>77</v>
      </c>
      <c r="Y4081" t="s">
        <v>56</v>
      </c>
    </row>
    <row r="4082" spans="1:25" x14ac:dyDescent="0.35">
      <c r="A4082">
        <v>3</v>
      </c>
      <c r="B4082" t="s">
        <v>25</v>
      </c>
      <c r="C4082">
        <v>1</v>
      </c>
      <c r="D4082" t="s">
        <v>26</v>
      </c>
      <c r="E4082" t="s">
        <v>88</v>
      </c>
      <c r="F4082" t="s">
        <v>13</v>
      </c>
      <c r="G4082" t="s">
        <v>297</v>
      </c>
      <c r="H4082" s="1">
        <v>0</v>
      </c>
      <c r="I4082" s="2">
        <v>43344</v>
      </c>
      <c r="J4082" t="s">
        <v>5945</v>
      </c>
      <c r="K4082" t="s">
        <v>30</v>
      </c>
      <c r="L4082">
        <v>94110</v>
      </c>
      <c r="M4082">
        <v>1623</v>
      </c>
      <c r="N4082" t="s">
        <v>1073</v>
      </c>
      <c r="O4082">
        <v>11</v>
      </c>
      <c r="P4082">
        <v>2</v>
      </c>
      <c r="Q4082" t="s">
        <v>32</v>
      </c>
      <c r="R4082" t="s">
        <v>8304</v>
      </c>
      <c r="S4082">
        <v>10.94</v>
      </c>
      <c r="T4082">
        <v>22</v>
      </c>
      <c r="U4082" t="s">
        <v>33</v>
      </c>
      <c r="V4082" s="2">
        <v>43347</v>
      </c>
      <c r="W4082" t="s">
        <v>130</v>
      </c>
      <c r="X4082" t="s">
        <v>34</v>
      </c>
      <c r="Y4082" t="s">
        <v>119</v>
      </c>
    </row>
    <row r="4083" spans="1:25" hidden="1" x14ac:dyDescent="0.35">
      <c r="A4083">
        <v>5</v>
      </c>
      <c r="B4083" t="s">
        <v>25</v>
      </c>
      <c r="C4083">
        <v>3</v>
      </c>
      <c r="D4083" t="s">
        <v>11</v>
      </c>
      <c r="E4083" t="s">
        <v>1784</v>
      </c>
      <c r="F4083" t="s">
        <v>13</v>
      </c>
      <c r="G4083" t="s">
        <v>2379</v>
      </c>
      <c r="H4083" s="1">
        <v>0</v>
      </c>
      <c r="I4083" s="2">
        <v>43400</v>
      </c>
      <c r="J4083" t="s">
        <v>7816</v>
      </c>
      <c r="K4083" t="s">
        <v>16</v>
      </c>
      <c r="L4083">
        <v>23666</v>
      </c>
      <c r="M4083">
        <v>752</v>
      </c>
      <c r="N4083" t="s">
        <v>8133</v>
      </c>
      <c r="O4083">
        <v>76</v>
      </c>
      <c r="P4083">
        <v>1</v>
      </c>
      <c r="Q4083" t="s">
        <v>18</v>
      </c>
      <c r="R4083" t="s">
        <v>92</v>
      </c>
      <c r="S4083">
        <v>75.650000000000006</v>
      </c>
      <c r="T4083">
        <v>291</v>
      </c>
      <c r="U4083" t="s">
        <v>19</v>
      </c>
      <c r="V4083" s="2">
        <v>43405</v>
      </c>
      <c r="W4083" t="s">
        <v>20</v>
      </c>
      <c r="X4083" t="s">
        <v>205</v>
      </c>
      <c r="Y4083" t="s">
        <v>24</v>
      </c>
    </row>
    <row r="4084" spans="1:25" hidden="1" x14ac:dyDescent="0.35">
      <c r="A4084">
        <v>7</v>
      </c>
      <c r="B4084" t="s">
        <v>25</v>
      </c>
      <c r="C4084">
        <v>6</v>
      </c>
      <c r="D4084" t="s">
        <v>50</v>
      </c>
      <c r="E4084" t="s">
        <v>4401</v>
      </c>
      <c r="F4084" t="s">
        <v>13</v>
      </c>
      <c r="G4084" t="s">
        <v>7358</v>
      </c>
      <c r="H4084" s="1">
        <v>0.2</v>
      </c>
      <c r="I4084" s="2">
        <v>43397</v>
      </c>
      <c r="J4084" t="s">
        <v>7782</v>
      </c>
      <c r="K4084" t="s">
        <v>16</v>
      </c>
      <c r="L4084">
        <v>37087</v>
      </c>
      <c r="M4084">
        <v>145</v>
      </c>
      <c r="N4084" t="s">
        <v>4981</v>
      </c>
      <c r="O4084">
        <v>18</v>
      </c>
      <c r="P4084">
        <v>3</v>
      </c>
      <c r="Q4084" t="s">
        <v>18</v>
      </c>
      <c r="R4084" t="s">
        <v>8304</v>
      </c>
      <c r="S4084">
        <v>18</v>
      </c>
      <c r="T4084">
        <v>240</v>
      </c>
      <c r="U4084" t="s">
        <v>76</v>
      </c>
      <c r="V4084" s="2">
        <v>43404</v>
      </c>
      <c r="W4084" t="s">
        <v>39</v>
      </c>
      <c r="X4084" t="s">
        <v>214</v>
      </c>
      <c r="Y4084" t="s">
        <v>52</v>
      </c>
    </row>
    <row r="4085" spans="1:25" hidden="1" x14ac:dyDescent="0.35">
      <c r="A4085">
        <v>2</v>
      </c>
      <c r="B4085" t="s">
        <v>43</v>
      </c>
      <c r="C4085">
        <v>3</v>
      </c>
      <c r="D4085" t="s">
        <v>26</v>
      </c>
      <c r="E4085" t="s">
        <v>498</v>
      </c>
      <c r="F4085" t="s">
        <v>13</v>
      </c>
      <c r="G4085" t="s">
        <v>2020</v>
      </c>
      <c r="H4085" s="1">
        <v>0.2</v>
      </c>
      <c r="I4085" s="2">
        <v>43320</v>
      </c>
      <c r="J4085" t="s">
        <v>3389</v>
      </c>
      <c r="K4085" t="s">
        <v>73</v>
      </c>
      <c r="L4085">
        <v>75081</v>
      </c>
      <c r="M4085">
        <v>925</v>
      </c>
      <c r="N4085" t="s">
        <v>8246</v>
      </c>
      <c r="O4085">
        <v>18</v>
      </c>
      <c r="P4085">
        <v>3</v>
      </c>
      <c r="Q4085" t="s">
        <v>75</v>
      </c>
      <c r="R4085" t="s">
        <v>8304</v>
      </c>
      <c r="S4085">
        <v>17.53</v>
      </c>
      <c r="T4085">
        <v>54</v>
      </c>
      <c r="U4085" t="s">
        <v>19</v>
      </c>
      <c r="V4085" s="2">
        <v>43322</v>
      </c>
      <c r="W4085" t="s">
        <v>20</v>
      </c>
      <c r="X4085" t="s">
        <v>77</v>
      </c>
      <c r="Y4085" t="s">
        <v>64</v>
      </c>
    </row>
    <row r="4086" spans="1:25" hidden="1" x14ac:dyDescent="0.35">
      <c r="A4086">
        <v>2</v>
      </c>
      <c r="B4086" t="s">
        <v>43</v>
      </c>
      <c r="C4086">
        <v>3</v>
      </c>
      <c r="D4086" t="s">
        <v>26</v>
      </c>
      <c r="E4086" t="s">
        <v>498</v>
      </c>
      <c r="F4086" t="s">
        <v>13</v>
      </c>
      <c r="G4086" t="s">
        <v>2020</v>
      </c>
      <c r="H4086" s="1">
        <v>0.2</v>
      </c>
      <c r="I4086" s="2">
        <v>43320</v>
      </c>
      <c r="J4086" t="s">
        <v>3389</v>
      </c>
      <c r="K4086" t="s">
        <v>73</v>
      </c>
      <c r="L4086">
        <v>75081</v>
      </c>
      <c r="M4086">
        <v>1218</v>
      </c>
      <c r="N4086" t="s">
        <v>531</v>
      </c>
      <c r="O4086">
        <v>4</v>
      </c>
      <c r="P4086">
        <v>4</v>
      </c>
      <c r="Q4086" t="s">
        <v>75</v>
      </c>
      <c r="R4086" t="s">
        <v>8304</v>
      </c>
      <c r="S4086">
        <v>3.63</v>
      </c>
      <c r="T4086">
        <v>11</v>
      </c>
      <c r="U4086" t="s">
        <v>19</v>
      </c>
      <c r="V4086" s="2">
        <v>43322</v>
      </c>
      <c r="W4086" t="s">
        <v>20</v>
      </c>
      <c r="X4086" t="s">
        <v>77</v>
      </c>
      <c r="Y4086" t="s">
        <v>176</v>
      </c>
    </row>
    <row r="4087" spans="1:25" hidden="1" x14ac:dyDescent="0.35">
      <c r="A4087">
        <v>2</v>
      </c>
      <c r="B4087" t="s">
        <v>43</v>
      </c>
      <c r="C4087">
        <v>3</v>
      </c>
      <c r="D4087" t="s">
        <v>26</v>
      </c>
      <c r="E4087" t="s">
        <v>99</v>
      </c>
      <c r="F4087" t="s">
        <v>13</v>
      </c>
      <c r="G4087" t="s">
        <v>1206</v>
      </c>
      <c r="H4087" s="1">
        <v>0.2</v>
      </c>
      <c r="I4087" s="2">
        <v>43354</v>
      </c>
      <c r="J4087" t="s">
        <v>1207</v>
      </c>
      <c r="K4087" t="s">
        <v>102</v>
      </c>
      <c r="L4087">
        <v>19143</v>
      </c>
      <c r="M4087">
        <v>1770</v>
      </c>
      <c r="N4087" t="s">
        <v>1208</v>
      </c>
      <c r="O4087">
        <v>3</v>
      </c>
      <c r="P4087">
        <v>2</v>
      </c>
      <c r="Q4087" t="s">
        <v>104</v>
      </c>
      <c r="R4087" t="s">
        <v>8304</v>
      </c>
      <c r="S4087">
        <v>2.64</v>
      </c>
      <c r="T4087">
        <v>8</v>
      </c>
      <c r="U4087" t="s">
        <v>33</v>
      </c>
      <c r="V4087" s="2">
        <v>43356</v>
      </c>
      <c r="W4087" t="s">
        <v>20</v>
      </c>
      <c r="X4087" t="s">
        <v>105</v>
      </c>
      <c r="Y4087" t="s">
        <v>64</v>
      </c>
    </row>
    <row r="4088" spans="1:25" hidden="1" x14ac:dyDescent="0.35">
      <c r="A4088">
        <v>2</v>
      </c>
      <c r="B4088" t="s">
        <v>43</v>
      </c>
      <c r="C4088">
        <v>3</v>
      </c>
      <c r="D4088" t="s">
        <v>50</v>
      </c>
      <c r="E4088" t="s">
        <v>99</v>
      </c>
      <c r="F4088" t="s">
        <v>13</v>
      </c>
      <c r="G4088" t="s">
        <v>1206</v>
      </c>
      <c r="H4088" s="1">
        <v>0.4</v>
      </c>
      <c r="I4088" s="2">
        <v>43354</v>
      </c>
      <c r="J4088" t="s">
        <v>1207</v>
      </c>
      <c r="K4088" t="s">
        <v>102</v>
      </c>
      <c r="L4088">
        <v>19143</v>
      </c>
      <c r="M4088">
        <v>431</v>
      </c>
      <c r="N4088" t="s">
        <v>1209</v>
      </c>
      <c r="O4088">
        <v>-158</v>
      </c>
      <c r="P4088">
        <v>9</v>
      </c>
      <c r="Q4088" t="s">
        <v>104</v>
      </c>
      <c r="R4088" t="s">
        <v>8304</v>
      </c>
      <c r="S4088">
        <v>-157.94</v>
      </c>
      <c r="T4088">
        <v>729</v>
      </c>
      <c r="U4088" t="s">
        <v>33</v>
      </c>
      <c r="V4088" s="2">
        <v>43356</v>
      </c>
      <c r="W4088" t="s">
        <v>20</v>
      </c>
      <c r="X4088" t="s">
        <v>105</v>
      </c>
      <c r="Y4088" t="s">
        <v>52</v>
      </c>
    </row>
    <row r="4089" spans="1:25" hidden="1" x14ac:dyDescent="0.35">
      <c r="A4089">
        <v>4</v>
      </c>
      <c r="B4089" t="s">
        <v>43</v>
      </c>
      <c r="C4089">
        <v>6</v>
      </c>
      <c r="D4089" t="s">
        <v>26</v>
      </c>
      <c r="E4089" t="s">
        <v>372</v>
      </c>
      <c r="F4089" t="s">
        <v>13</v>
      </c>
      <c r="G4089" t="s">
        <v>437</v>
      </c>
      <c r="H4089" s="1">
        <v>0</v>
      </c>
      <c r="I4089" s="2">
        <v>43424</v>
      </c>
      <c r="J4089" t="s">
        <v>4078</v>
      </c>
      <c r="K4089" t="s">
        <v>102</v>
      </c>
      <c r="L4089">
        <v>19711</v>
      </c>
      <c r="M4089">
        <v>1639</v>
      </c>
      <c r="N4089" t="s">
        <v>8269</v>
      </c>
      <c r="O4089">
        <v>63</v>
      </c>
      <c r="P4089">
        <v>3</v>
      </c>
      <c r="Q4089" t="s">
        <v>104</v>
      </c>
      <c r="R4089" t="s">
        <v>8304</v>
      </c>
      <c r="S4089">
        <v>62.92</v>
      </c>
      <c r="T4089">
        <v>128</v>
      </c>
      <c r="U4089" t="s">
        <v>19</v>
      </c>
      <c r="V4089" s="2">
        <v>43428</v>
      </c>
      <c r="W4089" t="s">
        <v>39</v>
      </c>
      <c r="X4089" t="s">
        <v>161</v>
      </c>
      <c r="Y4089" t="s">
        <v>54</v>
      </c>
    </row>
    <row r="4090" spans="1:25" hidden="1" x14ac:dyDescent="0.35">
      <c r="A4090">
        <v>5</v>
      </c>
      <c r="B4090" t="s">
        <v>25</v>
      </c>
      <c r="C4090">
        <v>3</v>
      </c>
      <c r="D4090" t="s">
        <v>11</v>
      </c>
      <c r="E4090" t="s">
        <v>99</v>
      </c>
      <c r="F4090" t="s">
        <v>13</v>
      </c>
      <c r="G4090" t="s">
        <v>1951</v>
      </c>
      <c r="H4090" s="1">
        <v>0.2</v>
      </c>
      <c r="I4090" s="2">
        <v>43418</v>
      </c>
      <c r="J4090" t="s">
        <v>1952</v>
      </c>
      <c r="K4090" t="s">
        <v>102</v>
      </c>
      <c r="L4090">
        <v>19134</v>
      </c>
      <c r="M4090">
        <v>488</v>
      </c>
      <c r="N4090" t="s">
        <v>1953</v>
      </c>
      <c r="O4090">
        <v>10</v>
      </c>
      <c r="P4090">
        <v>3</v>
      </c>
      <c r="Q4090" t="s">
        <v>104</v>
      </c>
      <c r="R4090" t="s">
        <v>8304</v>
      </c>
      <c r="S4090">
        <v>9.7200000000000006</v>
      </c>
      <c r="T4090">
        <v>49</v>
      </c>
      <c r="U4090" t="s">
        <v>19</v>
      </c>
      <c r="V4090" s="2">
        <v>43423</v>
      </c>
      <c r="W4090" t="s">
        <v>20</v>
      </c>
      <c r="X4090" t="s">
        <v>105</v>
      </c>
      <c r="Y4090" t="s">
        <v>47</v>
      </c>
    </row>
    <row r="4091" spans="1:25" hidden="1" x14ac:dyDescent="0.35">
      <c r="A4091">
        <v>5</v>
      </c>
      <c r="B4091" t="s">
        <v>25</v>
      </c>
      <c r="C4091">
        <v>3</v>
      </c>
      <c r="D4091" t="s">
        <v>11</v>
      </c>
      <c r="E4091" t="s">
        <v>99</v>
      </c>
      <c r="F4091" t="s">
        <v>13</v>
      </c>
      <c r="G4091" t="s">
        <v>1951</v>
      </c>
      <c r="H4091" s="1">
        <v>0.3</v>
      </c>
      <c r="I4091" s="2">
        <v>43418</v>
      </c>
      <c r="J4091" t="s">
        <v>1952</v>
      </c>
      <c r="K4091" t="s">
        <v>102</v>
      </c>
      <c r="L4091">
        <v>19134</v>
      </c>
      <c r="M4091">
        <v>751</v>
      </c>
      <c r="N4091" t="s">
        <v>764</v>
      </c>
      <c r="O4091">
        <v>-22</v>
      </c>
      <c r="P4091">
        <v>3</v>
      </c>
      <c r="Q4091" t="s">
        <v>104</v>
      </c>
      <c r="R4091" t="s">
        <v>8304</v>
      </c>
      <c r="S4091">
        <v>-21.72</v>
      </c>
      <c r="T4091">
        <v>380</v>
      </c>
      <c r="U4091" t="s">
        <v>19</v>
      </c>
      <c r="V4091" s="2">
        <v>43423</v>
      </c>
      <c r="W4091" t="s">
        <v>20</v>
      </c>
      <c r="X4091" t="s">
        <v>105</v>
      </c>
      <c r="Y4091" t="s">
        <v>24</v>
      </c>
    </row>
    <row r="4092" spans="1:25" hidden="1" x14ac:dyDescent="0.35">
      <c r="A4092">
        <v>5</v>
      </c>
      <c r="B4092" t="s">
        <v>25</v>
      </c>
      <c r="C4092">
        <v>3</v>
      </c>
      <c r="D4092" t="s">
        <v>50</v>
      </c>
      <c r="E4092" t="s">
        <v>99</v>
      </c>
      <c r="F4092" t="s">
        <v>13</v>
      </c>
      <c r="G4092" t="s">
        <v>1951</v>
      </c>
      <c r="H4092" s="1">
        <v>0.4</v>
      </c>
      <c r="I4092" s="2">
        <v>43418</v>
      </c>
      <c r="J4092" t="s">
        <v>1952</v>
      </c>
      <c r="K4092" t="s">
        <v>102</v>
      </c>
      <c r="L4092">
        <v>19134</v>
      </c>
      <c r="M4092">
        <v>1453</v>
      </c>
      <c r="N4092" t="s">
        <v>854</v>
      </c>
      <c r="O4092">
        <v>180</v>
      </c>
      <c r="P4092">
        <v>4</v>
      </c>
      <c r="Q4092" t="s">
        <v>104</v>
      </c>
      <c r="R4092" t="s">
        <v>8304</v>
      </c>
      <c r="S4092">
        <v>180</v>
      </c>
      <c r="T4092">
        <v>1200</v>
      </c>
      <c r="U4092" t="s">
        <v>19</v>
      </c>
      <c r="V4092" s="2">
        <v>43423</v>
      </c>
      <c r="W4092" t="s">
        <v>20</v>
      </c>
      <c r="X4092" t="s">
        <v>105</v>
      </c>
      <c r="Y4092" t="s">
        <v>727</v>
      </c>
    </row>
    <row r="4093" spans="1:25" hidden="1" x14ac:dyDescent="0.35">
      <c r="A4093">
        <v>5</v>
      </c>
      <c r="B4093" t="s">
        <v>43</v>
      </c>
      <c r="C4093">
        <v>6</v>
      </c>
      <c r="D4093" t="s">
        <v>50</v>
      </c>
      <c r="E4093" t="s">
        <v>958</v>
      </c>
      <c r="F4093" t="s">
        <v>13</v>
      </c>
      <c r="G4093" t="s">
        <v>952</v>
      </c>
      <c r="H4093" s="1">
        <v>0.2</v>
      </c>
      <c r="I4093" s="2">
        <v>43248</v>
      </c>
      <c r="J4093" t="s">
        <v>7750</v>
      </c>
      <c r="K4093" t="s">
        <v>73</v>
      </c>
      <c r="L4093">
        <v>60068</v>
      </c>
      <c r="M4093">
        <v>1629</v>
      </c>
      <c r="N4093" t="s">
        <v>4800</v>
      </c>
      <c r="O4093">
        <v>25</v>
      </c>
      <c r="P4093">
        <v>1</v>
      </c>
      <c r="Q4093" t="s">
        <v>75</v>
      </c>
      <c r="R4093" t="s">
        <v>8304</v>
      </c>
      <c r="S4093">
        <v>25.06</v>
      </c>
      <c r="T4093">
        <v>286</v>
      </c>
      <c r="U4093" t="s">
        <v>76</v>
      </c>
      <c r="V4093" s="2">
        <v>43253</v>
      </c>
      <c r="W4093" t="s">
        <v>39</v>
      </c>
      <c r="X4093" t="s">
        <v>139</v>
      </c>
      <c r="Y4093" t="s">
        <v>52</v>
      </c>
    </row>
    <row r="4094" spans="1:25" hidden="1" x14ac:dyDescent="0.35">
      <c r="A4094">
        <v>1</v>
      </c>
      <c r="B4094" t="s">
        <v>10</v>
      </c>
      <c r="C4094">
        <v>1</v>
      </c>
      <c r="D4094" t="s">
        <v>11</v>
      </c>
      <c r="E4094" t="s">
        <v>171</v>
      </c>
      <c r="F4094" t="s">
        <v>13</v>
      </c>
      <c r="G4094" t="s">
        <v>544</v>
      </c>
      <c r="H4094" s="1">
        <v>0</v>
      </c>
      <c r="I4094" s="2">
        <v>43152</v>
      </c>
      <c r="J4094" t="s">
        <v>5226</v>
      </c>
      <c r="K4094" t="s">
        <v>102</v>
      </c>
      <c r="L4094">
        <v>10011</v>
      </c>
      <c r="M4094">
        <v>675</v>
      </c>
      <c r="N4094" t="s">
        <v>657</v>
      </c>
      <c r="O4094">
        <v>67</v>
      </c>
      <c r="P4094">
        <v>7</v>
      </c>
      <c r="Q4094" t="s">
        <v>104</v>
      </c>
      <c r="R4094" t="s">
        <v>8304</v>
      </c>
      <c r="S4094">
        <v>66.540000000000006</v>
      </c>
      <c r="T4094">
        <v>136</v>
      </c>
      <c r="U4094" t="s">
        <v>33</v>
      </c>
      <c r="V4094" s="2">
        <v>43153</v>
      </c>
      <c r="W4094" t="s">
        <v>130</v>
      </c>
      <c r="X4094" t="s">
        <v>175</v>
      </c>
      <c r="Y4094" t="s">
        <v>47</v>
      </c>
    </row>
    <row r="4095" spans="1:25" hidden="1" x14ac:dyDescent="0.35">
      <c r="A4095">
        <v>0</v>
      </c>
      <c r="B4095" t="s">
        <v>10</v>
      </c>
      <c r="C4095">
        <v>0</v>
      </c>
      <c r="D4095" t="s">
        <v>26</v>
      </c>
      <c r="E4095" t="s">
        <v>2812</v>
      </c>
      <c r="F4095" t="s">
        <v>13</v>
      </c>
      <c r="G4095" t="s">
        <v>8127</v>
      </c>
      <c r="H4095" s="1">
        <v>0.2</v>
      </c>
      <c r="I4095" s="2">
        <v>43377</v>
      </c>
      <c r="J4095" t="s">
        <v>3205</v>
      </c>
      <c r="K4095" t="s">
        <v>73</v>
      </c>
      <c r="L4095">
        <v>75056</v>
      </c>
      <c r="M4095">
        <v>976</v>
      </c>
      <c r="N4095" t="s">
        <v>3206</v>
      </c>
      <c r="O4095">
        <v>19</v>
      </c>
      <c r="P4095">
        <v>7</v>
      </c>
      <c r="Q4095" t="s">
        <v>75</v>
      </c>
      <c r="R4095" t="s">
        <v>8304</v>
      </c>
      <c r="S4095">
        <v>19.420000000000002</v>
      </c>
      <c r="T4095">
        <v>60</v>
      </c>
      <c r="U4095" t="s">
        <v>19</v>
      </c>
      <c r="V4095" s="2">
        <v>43377</v>
      </c>
      <c r="W4095" t="s">
        <v>773</v>
      </c>
      <c r="X4095" t="s">
        <v>77</v>
      </c>
      <c r="Y4095" t="s">
        <v>119</v>
      </c>
    </row>
    <row r="4096" spans="1:25" hidden="1" x14ac:dyDescent="0.35">
      <c r="A4096">
        <v>5</v>
      </c>
      <c r="B4096" t="s">
        <v>43</v>
      </c>
      <c r="C4096">
        <v>6</v>
      </c>
      <c r="D4096" t="s">
        <v>26</v>
      </c>
      <c r="E4096" t="s">
        <v>201</v>
      </c>
      <c r="F4096" t="s">
        <v>13</v>
      </c>
      <c r="G4096" t="s">
        <v>60</v>
      </c>
      <c r="H4096" s="1">
        <v>0</v>
      </c>
      <c r="I4096" s="2">
        <v>43298</v>
      </c>
      <c r="J4096" t="s">
        <v>3720</v>
      </c>
      <c r="K4096" t="s">
        <v>73</v>
      </c>
      <c r="L4096">
        <v>65807</v>
      </c>
      <c r="M4096">
        <v>1351</v>
      </c>
      <c r="N4096" t="s">
        <v>8265</v>
      </c>
      <c r="O4096">
        <v>4</v>
      </c>
      <c r="P4096">
        <v>1</v>
      </c>
      <c r="Q4096" t="s">
        <v>75</v>
      </c>
      <c r="R4096" t="s">
        <v>8304</v>
      </c>
      <c r="S4096">
        <v>3.74</v>
      </c>
      <c r="T4096">
        <v>8</v>
      </c>
      <c r="U4096" t="s">
        <v>19</v>
      </c>
      <c r="V4096" s="2">
        <v>43303</v>
      </c>
      <c r="W4096" t="s">
        <v>39</v>
      </c>
      <c r="X4096" t="s">
        <v>368</v>
      </c>
      <c r="Y4096" t="s">
        <v>64</v>
      </c>
    </row>
    <row r="4097" spans="1:25" hidden="1" x14ac:dyDescent="0.35">
      <c r="A4097">
        <v>5</v>
      </c>
      <c r="B4097" t="s">
        <v>43</v>
      </c>
      <c r="C4097">
        <v>6</v>
      </c>
      <c r="D4097" t="s">
        <v>26</v>
      </c>
      <c r="E4097" t="s">
        <v>201</v>
      </c>
      <c r="F4097" t="s">
        <v>13</v>
      </c>
      <c r="G4097" t="s">
        <v>60</v>
      </c>
      <c r="H4097" s="1">
        <v>0</v>
      </c>
      <c r="I4097" s="2">
        <v>43298</v>
      </c>
      <c r="J4097" t="s">
        <v>3720</v>
      </c>
      <c r="K4097" t="s">
        <v>73</v>
      </c>
      <c r="L4097">
        <v>65807</v>
      </c>
      <c r="M4097">
        <v>1551</v>
      </c>
      <c r="N4097" t="s">
        <v>3475</v>
      </c>
      <c r="O4097">
        <v>48</v>
      </c>
      <c r="P4097">
        <v>1</v>
      </c>
      <c r="Q4097" t="s">
        <v>75</v>
      </c>
      <c r="R4097" t="s">
        <v>8304</v>
      </c>
      <c r="S4097">
        <v>47.73</v>
      </c>
      <c r="T4097">
        <v>265</v>
      </c>
      <c r="U4097" t="s">
        <v>19</v>
      </c>
      <c r="V4097" s="2">
        <v>43303</v>
      </c>
      <c r="W4097" t="s">
        <v>39</v>
      </c>
      <c r="X4097" t="s">
        <v>368</v>
      </c>
      <c r="Y4097" t="s">
        <v>42</v>
      </c>
    </row>
    <row r="4098" spans="1:25" hidden="1" x14ac:dyDescent="0.35">
      <c r="A4098">
        <v>5</v>
      </c>
      <c r="B4098" t="s">
        <v>43</v>
      </c>
      <c r="C4098">
        <v>6</v>
      </c>
      <c r="D4098" t="s">
        <v>26</v>
      </c>
      <c r="E4098" t="s">
        <v>201</v>
      </c>
      <c r="F4098" t="s">
        <v>13</v>
      </c>
      <c r="G4098" t="s">
        <v>60</v>
      </c>
      <c r="H4098" s="1">
        <v>0</v>
      </c>
      <c r="I4098" s="2">
        <v>43298</v>
      </c>
      <c r="J4098" t="s">
        <v>3720</v>
      </c>
      <c r="K4098" t="s">
        <v>73</v>
      </c>
      <c r="L4098">
        <v>65807</v>
      </c>
      <c r="M4098">
        <v>1523</v>
      </c>
      <c r="N4098" t="s">
        <v>3765</v>
      </c>
      <c r="O4098">
        <v>10</v>
      </c>
      <c r="P4098">
        <v>3</v>
      </c>
      <c r="Q4098" t="s">
        <v>75</v>
      </c>
      <c r="R4098" t="s">
        <v>8304</v>
      </c>
      <c r="S4098">
        <v>10.09</v>
      </c>
      <c r="T4098">
        <v>22</v>
      </c>
      <c r="U4098" t="s">
        <v>19</v>
      </c>
      <c r="V4098" s="2">
        <v>43303</v>
      </c>
      <c r="W4098" t="s">
        <v>39</v>
      </c>
      <c r="X4098" t="s">
        <v>368</v>
      </c>
      <c r="Y4098" t="s">
        <v>64</v>
      </c>
    </row>
    <row r="4099" spans="1:25" hidden="1" x14ac:dyDescent="0.35">
      <c r="A4099">
        <v>5</v>
      </c>
      <c r="B4099" t="s">
        <v>43</v>
      </c>
      <c r="C4099">
        <v>6</v>
      </c>
      <c r="D4099" t="s">
        <v>26</v>
      </c>
      <c r="E4099" t="s">
        <v>201</v>
      </c>
      <c r="F4099" t="s">
        <v>13</v>
      </c>
      <c r="G4099" t="s">
        <v>60</v>
      </c>
      <c r="H4099" s="1">
        <v>0</v>
      </c>
      <c r="I4099" s="2">
        <v>43298</v>
      </c>
      <c r="J4099" t="s">
        <v>3720</v>
      </c>
      <c r="K4099" t="s">
        <v>73</v>
      </c>
      <c r="L4099">
        <v>65807</v>
      </c>
      <c r="M4099">
        <v>417</v>
      </c>
      <c r="N4099" t="s">
        <v>8235</v>
      </c>
      <c r="O4099">
        <v>5</v>
      </c>
      <c r="P4099">
        <v>3</v>
      </c>
      <c r="Q4099" t="s">
        <v>75</v>
      </c>
      <c r="R4099" t="s">
        <v>8304</v>
      </c>
      <c r="S4099">
        <v>4.8600000000000003</v>
      </c>
      <c r="T4099">
        <v>243</v>
      </c>
      <c r="U4099" t="s">
        <v>19</v>
      </c>
      <c r="V4099" s="2">
        <v>43303</v>
      </c>
      <c r="W4099" t="s">
        <v>39</v>
      </c>
      <c r="X4099" t="s">
        <v>368</v>
      </c>
      <c r="Y4099" t="s">
        <v>42</v>
      </c>
    </row>
    <row r="4100" spans="1:25" hidden="1" x14ac:dyDescent="0.35">
      <c r="A4100">
        <v>5</v>
      </c>
      <c r="B4100" t="s">
        <v>43</v>
      </c>
      <c r="C4100">
        <v>6</v>
      </c>
      <c r="D4100" t="s">
        <v>26</v>
      </c>
      <c r="E4100" t="s">
        <v>201</v>
      </c>
      <c r="F4100" t="s">
        <v>13</v>
      </c>
      <c r="G4100" t="s">
        <v>60</v>
      </c>
      <c r="H4100" s="1">
        <v>0</v>
      </c>
      <c r="I4100" s="2">
        <v>43298</v>
      </c>
      <c r="J4100" t="s">
        <v>3720</v>
      </c>
      <c r="K4100" t="s">
        <v>73</v>
      </c>
      <c r="L4100">
        <v>65807</v>
      </c>
      <c r="M4100">
        <v>1793</v>
      </c>
      <c r="N4100" t="s">
        <v>1265</v>
      </c>
      <c r="O4100">
        <v>25</v>
      </c>
      <c r="P4100">
        <v>8</v>
      </c>
      <c r="Q4100" t="s">
        <v>75</v>
      </c>
      <c r="R4100" t="s">
        <v>8304</v>
      </c>
      <c r="S4100">
        <v>25.4</v>
      </c>
      <c r="T4100">
        <v>52</v>
      </c>
      <c r="U4100" t="s">
        <v>19</v>
      </c>
      <c r="V4100" s="2">
        <v>43303</v>
      </c>
      <c r="W4100" t="s">
        <v>39</v>
      </c>
      <c r="X4100" t="s">
        <v>368</v>
      </c>
      <c r="Y4100" t="s">
        <v>64</v>
      </c>
    </row>
    <row r="4101" spans="1:25" x14ac:dyDescent="0.35">
      <c r="A4101">
        <v>4</v>
      </c>
      <c r="B4101" t="s">
        <v>25</v>
      </c>
      <c r="C4101">
        <v>3</v>
      </c>
      <c r="D4101" t="s">
        <v>50</v>
      </c>
      <c r="E4101" t="s">
        <v>27</v>
      </c>
      <c r="F4101" t="s">
        <v>13</v>
      </c>
      <c r="G4101" t="s">
        <v>520</v>
      </c>
      <c r="H4101" s="1">
        <v>0</v>
      </c>
      <c r="I4101" s="2">
        <v>43397</v>
      </c>
      <c r="J4101" t="s">
        <v>6727</v>
      </c>
      <c r="K4101" t="s">
        <v>30</v>
      </c>
      <c r="L4101">
        <v>90032</v>
      </c>
      <c r="M4101">
        <v>1026</v>
      </c>
      <c r="N4101" t="s">
        <v>4751</v>
      </c>
      <c r="O4101">
        <v>22</v>
      </c>
      <c r="P4101">
        <v>2</v>
      </c>
      <c r="Q4101" t="s">
        <v>32</v>
      </c>
      <c r="R4101" t="s">
        <v>8304</v>
      </c>
      <c r="S4101">
        <v>21.6</v>
      </c>
      <c r="T4101">
        <v>360</v>
      </c>
      <c r="U4101" t="s">
        <v>33</v>
      </c>
      <c r="V4101" s="2">
        <v>43401</v>
      </c>
      <c r="W4101" t="s">
        <v>20</v>
      </c>
      <c r="X4101" t="s">
        <v>34</v>
      </c>
      <c r="Y4101" t="s">
        <v>113</v>
      </c>
    </row>
    <row r="4102" spans="1:25" x14ac:dyDescent="0.35">
      <c r="A4102">
        <v>4</v>
      </c>
      <c r="B4102" t="s">
        <v>25</v>
      </c>
      <c r="C4102">
        <v>3</v>
      </c>
      <c r="D4102" t="s">
        <v>50</v>
      </c>
      <c r="E4102" t="s">
        <v>27</v>
      </c>
      <c r="F4102" t="s">
        <v>13</v>
      </c>
      <c r="G4102" t="s">
        <v>520</v>
      </c>
      <c r="H4102" s="1">
        <v>0</v>
      </c>
      <c r="I4102" s="2">
        <v>43397</v>
      </c>
      <c r="J4102" t="s">
        <v>6727</v>
      </c>
      <c r="K4102" t="s">
        <v>30</v>
      </c>
      <c r="L4102">
        <v>90032</v>
      </c>
      <c r="M4102">
        <v>1090</v>
      </c>
      <c r="N4102" t="s">
        <v>4830</v>
      </c>
      <c r="O4102">
        <v>21</v>
      </c>
      <c r="P4102">
        <v>4</v>
      </c>
      <c r="Q4102" t="s">
        <v>32</v>
      </c>
      <c r="R4102" t="s">
        <v>8304</v>
      </c>
      <c r="S4102">
        <v>21</v>
      </c>
      <c r="T4102">
        <v>100</v>
      </c>
      <c r="U4102" t="s">
        <v>33</v>
      </c>
      <c r="V4102" s="2">
        <v>43401</v>
      </c>
      <c r="W4102" t="s">
        <v>20</v>
      </c>
      <c r="X4102" t="s">
        <v>34</v>
      </c>
      <c r="Y4102" t="s">
        <v>113</v>
      </c>
    </row>
    <row r="4103" spans="1:25" x14ac:dyDescent="0.35">
      <c r="A4103">
        <v>4</v>
      </c>
      <c r="B4103" t="s">
        <v>25</v>
      </c>
      <c r="C4103">
        <v>3</v>
      </c>
      <c r="D4103" t="s">
        <v>26</v>
      </c>
      <c r="E4103" t="s">
        <v>27</v>
      </c>
      <c r="F4103" t="s">
        <v>13</v>
      </c>
      <c r="G4103" t="s">
        <v>109</v>
      </c>
      <c r="H4103" s="1">
        <v>0.2</v>
      </c>
      <c r="I4103" s="2">
        <v>43116</v>
      </c>
      <c r="J4103" t="s">
        <v>110</v>
      </c>
      <c r="K4103" t="s">
        <v>30</v>
      </c>
      <c r="L4103">
        <v>90049</v>
      </c>
      <c r="M4103">
        <v>1633</v>
      </c>
      <c r="N4103" t="s">
        <v>111</v>
      </c>
      <c r="O4103">
        <v>4</v>
      </c>
      <c r="P4103">
        <v>2</v>
      </c>
      <c r="Q4103" t="s">
        <v>32</v>
      </c>
      <c r="R4103" t="s">
        <v>8304</v>
      </c>
      <c r="S4103">
        <v>4.22</v>
      </c>
      <c r="T4103">
        <v>12</v>
      </c>
      <c r="U4103" t="s">
        <v>19</v>
      </c>
      <c r="V4103" s="2">
        <v>43120</v>
      </c>
      <c r="W4103" t="s">
        <v>20</v>
      </c>
      <c r="X4103" t="s">
        <v>34</v>
      </c>
      <c r="Y4103" t="s">
        <v>54</v>
      </c>
    </row>
    <row r="4104" spans="1:25" x14ac:dyDescent="0.35">
      <c r="A4104">
        <v>4</v>
      </c>
      <c r="B4104" t="s">
        <v>25</v>
      </c>
      <c r="C4104">
        <v>3</v>
      </c>
      <c r="D4104" t="s">
        <v>50</v>
      </c>
      <c r="E4104" t="s">
        <v>27</v>
      </c>
      <c r="F4104" t="s">
        <v>13</v>
      </c>
      <c r="G4104" t="s">
        <v>109</v>
      </c>
      <c r="H4104" s="1">
        <v>0</v>
      </c>
      <c r="I4104" s="2">
        <v>43116</v>
      </c>
      <c r="J4104" t="s">
        <v>110</v>
      </c>
      <c r="K4104" t="s">
        <v>30</v>
      </c>
      <c r="L4104">
        <v>90049</v>
      </c>
      <c r="M4104">
        <v>917</v>
      </c>
      <c r="N4104" t="s">
        <v>112</v>
      </c>
      <c r="O4104">
        <v>12</v>
      </c>
      <c r="P4104">
        <v>3</v>
      </c>
      <c r="Q4104" t="s">
        <v>32</v>
      </c>
      <c r="R4104" t="s">
        <v>8304</v>
      </c>
      <c r="S4104">
        <v>11.77</v>
      </c>
      <c r="T4104">
        <v>91</v>
      </c>
      <c r="U4104" t="s">
        <v>19</v>
      </c>
      <c r="V4104" s="2">
        <v>43120</v>
      </c>
      <c r="W4104" t="s">
        <v>20</v>
      </c>
      <c r="X4104" t="s">
        <v>34</v>
      </c>
      <c r="Y4104" t="s">
        <v>113</v>
      </c>
    </row>
    <row r="4105" spans="1:25" hidden="1" x14ac:dyDescent="0.35">
      <c r="A4105">
        <v>4</v>
      </c>
      <c r="B4105" t="s">
        <v>43</v>
      </c>
      <c r="C4105">
        <v>6</v>
      </c>
      <c r="D4105" t="s">
        <v>26</v>
      </c>
      <c r="E4105" t="s">
        <v>4376</v>
      </c>
      <c r="F4105" t="s">
        <v>13</v>
      </c>
      <c r="G4105" t="s">
        <v>3679</v>
      </c>
      <c r="H4105" s="1">
        <v>0.2</v>
      </c>
      <c r="I4105" s="2">
        <v>43417</v>
      </c>
      <c r="J4105" t="s">
        <v>4418</v>
      </c>
      <c r="K4105" t="s">
        <v>16</v>
      </c>
      <c r="L4105">
        <v>27360</v>
      </c>
      <c r="M4105">
        <v>77</v>
      </c>
      <c r="N4105" t="s">
        <v>2923</v>
      </c>
      <c r="O4105">
        <v>6</v>
      </c>
      <c r="P4105">
        <v>7</v>
      </c>
      <c r="Q4105" t="s">
        <v>18</v>
      </c>
      <c r="R4105" t="s">
        <v>8304</v>
      </c>
      <c r="S4105">
        <v>5.87</v>
      </c>
      <c r="T4105">
        <v>52</v>
      </c>
      <c r="U4105" t="s">
        <v>19</v>
      </c>
      <c r="V4105" s="2">
        <v>43421</v>
      </c>
      <c r="W4105" t="s">
        <v>39</v>
      </c>
      <c r="X4105" t="s">
        <v>63</v>
      </c>
      <c r="Y4105" t="s">
        <v>356</v>
      </c>
    </row>
    <row r="4106" spans="1:25" hidden="1" x14ac:dyDescent="0.35">
      <c r="A4106">
        <v>2</v>
      </c>
      <c r="B4106" t="s">
        <v>25</v>
      </c>
      <c r="C4106">
        <v>1</v>
      </c>
      <c r="D4106" t="s">
        <v>26</v>
      </c>
      <c r="E4106" t="s">
        <v>99</v>
      </c>
      <c r="F4106" t="s">
        <v>13</v>
      </c>
      <c r="G4106" t="s">
        <v>2063</v>
      </c>
      <c r="H4106" s="1">
        <v>0.2</v>
      </c>
      <c r="I4106" s="2">
        <v>43261</v>
      </c>
      <c r="J4106" t="s">
        <v>2984</v>
      </c>
      <c r="K4106" t="s">
        <v>102</v>
      </c>
      <c r="L4106">
        <v>19140</v>
      </c>
      <c r="M4106">
        <v>195</v>
      </c>
      <c r="N4106" t="s">
        <v>2764</v>
      </c>
      <c r="O4106">
        <v>8</v>
      </c>
      <c r="P4106">
        <v>8</v>
      </c>
      <c r="Q4106" t="s">
        <v>104</v>
      </c>
      <c r="R4106" t="s">
        <v>8304</v>
      </c>
      <c r="S4106">
        <v>7.97</v>
      </c>
      <c r="T4106">
        <v>24</v>
      </c>
      <c r="U4106" t="s">
        <v>19</v>
      </c>
      <c r="V4106" s="2">
        <v>43263</v>
      </c>
      <c r="W4106" t="s">
        <v>130</v>
      </c>
      <c r="X4106" t="s">
        <v>105</v>
      </c>
      <c r="Y4106" t="s">
        <v>35</v>
      </c>
    </row>
    <row r="4107" spans="1:25" hidden="1" x14ac:dyDescent="0.35">
      <c r="A4107">
        <v>4</v>
      </c>
      <c r="B4107" t="s">
        <v>43</v>
      </c>
      <c r="C4107">
        <v>6</v>
      </c>
      <c r="D4107" t="s">
        <v>11</v>
      </c>
      <c r="E4107" t="s">
        <v>2163</v>
      </c>
      <c r="F4107" t="s">
        <v>13</v>
      </c>
      <c r="G4107" t="s">
        <v>2164</v>
      </c>
      <c r="H4107" s="1">
        <v>0</v>
      </c>
      <c r="I4107" s="2">
        <v>43463</v>
      </c>
      <c r="J4107" t="s">
        <v>2165</v>
      </c>
      <c r="K4107" t="s">
        <v>73</v>
      </c>
      <c r="L4107">
        <v>67212</v>
      </c>
      <c r="M4107">
        <v>615</v>
      </c>
      <c r="N4107" t="s">
        <v>8213</v>
      </c>
      <c r="O4107">
        <v>24</v>
      </c>
      <c r="P4107">
        <v>6</v>
      </c>
      <c r="Q4107" t="s">
        <v>75</v>
      </c>
      <c r="R4107" t="s">
        <v>8304</v>
      </c>
      <c r="S4107">
        <v>23.99</v>
      </c>
      <c r="T4107">
        <v>71</v>
      </c>
      <c r="U4107" t="s">
        <v>19</v>
      </c>
      <c r="V4107" s="2">
        <v>43467</v>
      </c>
      <c r="W4107" t="s">
        <v>39</v>
      </c>
      <c r="X4107" t="s">
        <v>2166</v>
      </c>
      <c r="Y4107" t="s">
        <v>47</v>
      </c>
    </row>
    <row r="4108" spans="1:25" hidden="1" x14ac:dyDescent="0.35">
      <c r="A4108">
        <v>4</v>
      </c>
      <c r="B4108" t="s">
        <v>43</v>
      </c>
      <c r="C4108">
        <v>6</v>
      </c>
      <c r="D4108" t="s">
        <v>26</v>
      </c>
      <c r="E4108" t="s">
        <v>2163</v>
      </c>
      <c r="F4108" t="s">
        <v>13</v>
      </c>
      <c r="G4108" t="s">
        <v>2164</v>
      </c>
      <c r="H4108" s="1">
        <v>0</v>
      </c>
      <c r="I4108" s="2">
        <v>43463</v>
      </c>
      <c r="J4108" t="s">
        <v>2165</v>
      </c>
      <c r="K4108" t="s">
        <v>73</v>
      </c>
      <c r="L4108">
        <v>67212</v>
      </c>
      <c r="M4108">
        <v>291</v>
      </c>
      <c r="N4108" t="s">
        <v>3038</v>
      </c>
      <c r="O4108">
        <v>23</v>
      </c>
      <c r="P4108">
        <v>2</v>
      </c>
      <c r="Q4108" t="s">
        <v>75</v>
      </c>
      <c r="R4108" t="s">
        <v>8304</v>
      </c>
      <c r="S4108">
        <v>22.95</v>
      </c>
      <c r="T4108">
        <v>82</v>
      </c>
      <c r="U4108" t="s">
        <v>19</v>
      </c>
      <c r="V4108" s="2">
        <v>43467</v>
      </c>
      <c r="W4108" t="s">
        <v>39</v>
      </c>
      <c r="X4108" t="s">
        <v>2166</v>
      </c>
      <c r="Y4108" t="s">
        <v>56</v>
      </c>
    </row>
    <row r="4109" spans="1:25" hidden="1" x14ac:dyDescent="0.35">
      <c r="A4109">
        <v>4</v>
      </c>
      <c r="B4109" t="s">
        <v>43</v>
      </c>
      <c r="C4109">
        <v>6</v>
      </c>
      <c r="D4109" t="s">
        <v>11</v>
      </c>
      <c r="E4109" t="s">
        <v>870</v>
      </c>
      <c r="F4109" t="s">
        <v>13</v>
      </c>
      <c r="G4109" t="s">
        <v>2117</v>
      </c>
      <c r="H4109" s="1">
        <v>0</v>
      </c>
      <c r="I4109" s="2">
        <v>43437</v>
      </c>
      <c r="J4109" t="s">
        <v>2118</v>
      </c>
      <c r="K4109" t="s">
        <v>73</v>
      </c>
      <c r="L4109">
        <v>47374</v>
      </c>
      <c r="M4109">
        <v>766</v>
      </c>
      <c r="N4109" t="s">
        <v>1787</v>
      </c>
      <c r="O4109">
        <v>8</v>
      </c>
      <c r="P4109">
        <v>1</v>
      </c>
      <c r="Q4109" t="s">
        <v>75</v>
      </c>
      <c r="R4109" t="s">
        <v>8304</v>
      </c>
      <c r="S4109">
        <v>8.09</v>
      </c>
      <c r="T4109">
        <v>30</v>
      </c>
      <c r="U4109" t="s">
        <v>19</v>
      </c>
      <c r="V4109" s="2">
        <v>43441</v>
      </c>
      <c r="W4109" t="s">
        <v>39</v>
      </c>
      <c r="X4109" t="s">
        <v>167</v>
      </c>
      <c r="Y4109" t="s">
        <v>24</v>
      </c>
    </row>
    <row r="4110" spans="1:25" hidden="1" x14ac:dyDescent="0.35">
      <c r="A4110">
        <v>4</v>
      </c>
      <c r="B4110" t="s">
        <v>43</v>
      </c>
      <c r="C4110">
        <v>6</v>
      </c>
      <c r="D4110" t="s">
        <v>11</v>
      </c>
      <c r="E4110" t="s">
        <v>870</v>
      </c>
      <c r="F4110" t="s">
        <v>13</v>
      </c>
      <c r="G4110" t="s">
        <v>2117</v>
      </c>
      <c r="H4110" s="1">
        <v>0</v>
      </c>
      <c r="I4110" s="2">
        <v>43437</v>
      </c>
      <c r="J4110" t="s">
        <v>2118</v>
      </c>
      <c r="K4110" t="s">
        <v>73</v>
      </c>
      <c r="L4110">
        <v>47374</v>
      </c>
      <c r="M4110">
        <v>827</v>
      </c>
      <c r="N4110" t="s">
        <v>732</v>
      </c>
      <c r="O4110">
        <v>105</v>
      </c>
      <c r="P4110">
        <v>2</v>
      </c>
      <c r="Q4110" t="s">
        <v>75</v>
      </c>
      <c r="R4110" t="s">
        <v>8304</v>
      </c>
      <c r="S4110">
        <v>104.75</v>
      </c>
      <c r="T4110">
        <v>582</v>
      </c>
      <c r="U4110" t="s">
        <v>19</v>
      </c>
      <c r="V4110" s="2">
        <v>43441</v>
      </c>
      <c r="W4110" t="s">
        <v>39</v>
      </c>
      <c r="X4110" t="s">
        <v>167</v>
      </c>
      <c r="Y4110" t="s">
        <v>41</v>
      </c>
    </row>
    <row r="4111" spans="1:25" hidden="1" x14ac:dyDescent="0.35">
      <c r="A4111">
        <v>7</v>
      </c>
      <c r="B4111" t="s">
        <v>25</v>
      </c>
      <c r="C4111">
        <v>6</v>
      </c>
      <c r="D4111" t="s">
        <v>26</v>
      </c>
      <c r="E4111" t="s">
        <v>1758</v>
      </c>
      <c r="F4111" t="s">
        <v>13</v>
      </c>
      <c r="G4111" t="s">
        <v>2758</v>
      </c>
      <c r="H4111" s="1">
        <v>0</v>
      </c>
      <c r="I4111" s="2">
        <v>43236</v>
      </c>
      <c r="J4111" t="s">
        <v>4119</v>
      </c>
      <c r="K4111" t="s">
        <v>102</v>
      </c>
      <c r="L4111">
        <v>6457</v>
      </c>
      <c r="M4111">
        <v>1377</v>
      </c>
      <c r="N4111" t="s">
        <v>2946</v>
      </c>
      <c r="O4111">
        <v>0</v>
      </c>
      <c r="P4111">
        <v>4</v>
      </c>
      <c r="Q4111" t="s">
        <v>104</v>
      </c>
      <c r="R4111" t="s">
        <v>8304</v>
      </c>
      <c r="S4111">
        <v>0</v>
      </c>
      <c r="T4111">
        <v>553</v>
      </c>
      <c r="U4111" t="s">
        <v>19</v>
      </c>
      <c r="V4111" s="2">
        <v>43243</v>
      </c>
      <c r="W4111" t="s">
        <v>39</v>
      </c>
      <c r="X4111" t="s">
        <v>461</v>
      </c>
      <c r="Y4111" t="s">
        <v>42</v>
      </c>
    </row>
    <row r="4112" spans="1:25" hidden="1" x14ac:dyDescent="0.35">
      <c r="A4112">
        <v>6</v>
      </c>
      <c r="B4112" t="s">
        <v>10</v>
      </c>
      <c r="C4112">
        <v>6</v>
      </c>
      <c r="D4112" t="s">
        <v>26</v>
      </c>
      <c r="E4112" t="s">
        <v>2648</v>
      </c>
      <c r="F4112" t="s">
        <v>13</v>
      </c>
      <c r="G4112" t="s">
        <v>6844</v>
      </c>
      <c r="H4112" s="1">
        <v>0</v>
      </c>
      <c r="I4112" s="2">
        <v>43296</v>
      </c>
      <c r="J4112" t="s">
        <v>7670</v>
      </c>
      <c r="K4112" t="s">
        <v>30</v>
      </c>
      <c r="L4112">
        <v>84604</v>
      </c>
      <c r="M4112">
        <v>670</v>
      </c>
      <c r="N4112" t="s">
        <v>6358</v>
      </c>
      <c r="O4112">
        <v>12</v>
      </c>
      <c r="P4112">
        <v>5</v>
      </c>
      <c r="Q4112" t="s">
        <v>32</v>
      </c>
      <c r="R4112" t="s">
        <v>8304</v>
      </c>
      <c r="S4112">
        <v>12.43</v>
      </c>
      <c r="T4112">
        <v>44</v>
      </c>
      <c r="U4112" t="s">
        <v>76</v>
      </c>
      <c r="V4112" s="2">
        <v>43302</v>
      </c>
      <c r="W4112" t="s">
        <v>39</v>
      </c>
      <c r="X4112" t="s">
        <v>87</v>
      </c>
      <c r="Y4112" t="s">
        <v>356</v>
      </c>
    </row>
    <row r="4113" spans="1:25" hidden="1" x14ac:dyDescent="0.35">
      <c r="A4113">
        <v>5</v>
      </c>
      <c r="B4113" t="s">
        <v>43</v>
      </c>
      <c r="C4113">
        <v>6</v>
      </c>
      <c r="D4113" t="s">
        <v>11</v>
      </c>
      <c r="E4113" t="s">
        <v>2398</v>
      </c>
      <c r="F4113" t="s">
        <v>13</v>
      </c>
      <c r="G4113" t="s">
        <v>864</v>
      </c>
      <c r="H4113" s="1">
        <v>0.2</v>
      </c>
      <c r="I4113" s="2">
        <v>43303</v>
      </c>
      <c r="J4113" t="s">
        <v>2399</v>
      </c>
      <c r="K4113" t="s">
        <v>102</v>
      </c>
      <c r="L4113">
        <v>18103</v>
      </c>
      <c r="M4113">
        <v>1056</v>
      </c>
      <c r="N4113" t="s">
        <v>1955</v>
      </c>
      <c r="O4113">
        <v>3</v>
      </c>
      <c r="P4113">
        <v>2</v>
      </c>
      <c r="Q4113" t="s">
        <v>104</v>
      </c>
      <c r="R4113" t="s">
        <v>8304</v>
      </c>
      <c r="S4113">
        <v>3.35</v>
      </c>
      <c r="T4113">
        <v>12</v>
      </c>
      <c r="U4113" t="s">
        <v>19</v>
      </c>
      <c r="V4113" s="2">
        <v>43308</v>
      </c>
      <c r="W4113" t="s">
        <v>39</v>
      </c>
      <c r="X4113" t="s">
        <v>105</v>
      </c>
      <c r="Y4113" t="s">
        <v>47</v>
      </c>
    </row>
    <row r="4114" spans="1:25" hidden="1" x14ac:dyDescent="0.35">
      <c r="A4114">
        <v>5</v>
      </c>
      <c r="B4114" t="s">
        <v>43</v>
      </c>
      <c r="C4114">
        <v>6</v>
      </c>
      <c r="D4114" t="s">
        <v>26</v>
      </c>
      <c r="E4114" t="s">
        <v>2398</v>
      </c>
      <c r="F4114" t="s">
        <v>13</v>
      </c>
      <c r="G4114" t="s">
        <v>864</v>
      </c>
      <c r="H4114" s="1">
        <v>0.2</v>
      </c>
      <c r="I4114" s="2">
        <v>43303</v>
      </c>
      <c r="J4114" t="s">
        <v>2399</v>
      </c>
      <c r="K4114" t="s">
        <v>102</v>
      </c>
      <c r="L4114">
        <v>18103</v>
      </c>
      <c r="M4114">
        <v>11</v>
      </c>
      <c r="N4114" t="s">
        <v>4162</v>
      </c>
      <c r="O4114">
        <v>0</v>
      </c>
      <c r="P4114">
        <v>2</v>
      </c>
      <c r="Q4114" t="s">
        <v>104</v>
      </c>
      <c r="R4114" t="s">
        <v>8304</v>
      </c>
      <c r="S4114">
        <v>0.36</v>
      </c>
      <c r="T4114">
        <v>4</v>
      </c>
      <c r="U4114" t="s">
        <v>19</v>
      </c>
      <c r="V4114" s="2">
        <v>43308</v>
      </c>
      <c r="W4114" t="s">
        <v>39</v>
      </c>
      <c r="X4114" t="s">
        <v>105</v>
      </c>
      <c r="Y4114" t="s">
        <v>49</v>
      </c>
    </row>
    <row r="4115" spans="1:25" x14ac:dyDescent="0.35">
      <c r="A4115">
        <v>5</v>
      </c>
      <c r="B4115" t="s">
        <v>43</v>
      </c>
      <c r="C4115">
        <v>6</v>
      </c>
      <c r="D4115" t="s">
        <v>11</v>
      </c>
      <c r="E4115" t="s">
        <v>88</v>
      </c>
      <c r="F4115" t="s">
        <v>13</v>
      </c>
      <c r="G4115" t="s">
        <v>1054</v>
      </c>
      <c r="H4115" s="1">
        <v>0.2</v>
      </c>
      <c r="I4115" s="2">
        <v>43260</v>
      </c>
      <c r="J4115" t="s">
        <v>2701</v>
      </c>
      <c r="K4115" t="s">
        <v>30</v>
      </c>
      <c r="L4115">
        <v>94109</v>
      </c>
      <c r="M4115">
        <v>747</v>
      </c>
      <c r="N4115" t="s">
        <v>103</v>
      </c>
      <c r="O4115">
        <v>14</v>
      </c>
      <c r="P4115">
        <v>3</v>
      </c>
      <c r="Q4115" t="s">
        <v>32</v>
      </c>
      <c r="R4115" t="s">
        <v>8304</v>
      </c>
      <c r="S4115">
        <v>13.76</v>
      </c>
      <c r="T4115">
        <v>122</v>
      </c>
      <c r="U4115" t="s">
        <v>19</v>
      </c>
      <c r="V4115" s="2">
        <v>43265</v>
      </c>
      <c r="W4115" t="s">
        <v>39</v>
      </c>
      <c r="X4115" t="s">
        <v>34</v>
      </c>
      <c r="Y4115" t="s">
        <v>24</v>
      </c>
    </row>
    <row r="4116" spans="1:25" hidden="1" x14ac:dyDescent="0.35">
      <c r="A4116">
        <v>0</v>
      </c>
      <c r="B4116" t="s">
        <v>10</v>
      </c>
      <c r="C4116">
        <v>0</v>
      </c>
      <c r="D4116" t="s">
        <v>11</v>
      </c>
      <c r="E4116" t="s">
        <v>99</v>
      </c>
      <c r="F4116" t="s">
        <v>13</v>
      </c>
      <c r="G4116" t="s">
        <v>6905</v>
      </c>
      <c r="H4116" s="1">
        <v>0.2</v>
      </c>
      <c r="I4116" s="2">
        <v>43170</v>
      </c>
      <c r="J4116" t="s">
        <v>6906</v>
      </c>
      <c r="K4116" t="s">
        <v>102</v>
      </c>
      <c r="L4116">
        <v>19140</v>
      </c>
      <c r="M4116">
        <v>485</v>
      </c>
      <c r="N4116" t="s">
        <v>2320</v>
      </c>
      <c r="O4116">
        <v>9</v>
      </c>
      <c r="P4116">
        <v>4</v>
      </c>
      <c r="Q4116" t="s">
        <v>104</v>
      </c>
      <c r="R4116" t="s">
        <v>8304</v>
      </c>
      <c r="S4116">
        <v>9.48</v>
      </c>
      <c r="T4116">
        <v>30</v>
      </c>
      <c r="U4116" t="s">
        <v>76</v>
      </c>
      <c r="V4116" s="2">
        <v>43170</v>
      </c>
      <c r="W4116" t="s">
        <v>773</v>
      </c>
      <c r="X4116" t="s">
        <v>105</v>
      </c>
      <c r="Y4116" t="s">
        <v>47</v>
      </c>
    </row>
    <row r="4117" spans="1:25" hidden="1" x14ac:dyDescent="0.35">
      <c r="A4117">
        <v>4</v>
      </c>
      <c r="B4117" t="s">
        <v>25</v>
      </c>
      <c r="C4117">
        <v>3</v>
      </c>
      <c r="D4117" t="s">
        <v>26</v>
      </c>
      <c r="E4117" t="s">
        <v>843</v>
      </c>
      <c r="F4117" t="s">
        <v>13</v>
      </c>
      <c r="G4117" t="s">
        <v>5387</v>
      </c>
      <c r="H4117" s="1">
        <v>0.2</v>
      </c>
      <c r="I4117" s="2">
        <v>43163</v>
      </c>
      <c r="J4117" t="s">
        <v>6122</v>
      </c>
      <c r="K4117" t="s">
        <v>16</v>
      </c>
      <c r="L4117">
        <v>33180</v>
      </c>
      <c r="M4117">
        <v>229</v>
      </c>
      <c r="N4117" t="s">
        <v>4002</v>
      </c>
      <c r="O4117">
        <v>4</v>
      </c>
      <c r="P4117">
        <v>4</v>
      </c>
      <c r="Q4117" t="s">
        <v>18</v>
      </c>
      <c r="R4117" t="s">
        <v>8304</v>
      </c>
      <c r="S4117">
        <v>3.53</v>
      </c>
      <c r="T4117">
        <v>10</v>
      </c>
      <c r="U4117" t="s">
        <v>33</v>
      </c>
      <c r="V4117" s="2">
        <v>43167</v>
      </c>
      <c r="W4117" t="s">
        <v>20</v>
      </c>
      <c r="X4117" t="s">
        <v>40</v>
      </c>
      <c r="Y4117" t="s">
        <v>35</v>
      </c>
    </row>
    <row r="4118" spans="1:25" hidden="1" x14ac:dyDescent="0.35">
      <c r="A4118">
        <v>4</v>
      </c>
      <c r="B4118" t="s">
        <v>43</v>
      </c>
      <c r="C4118">
        <v>6</v>
      </c>
      <c r="D4118" t="s">
        <v>11</v>
      </c>
      <c r="E4118" t="s">
        <v>171</v>
      </c>
      <c r="F4118" t="s">
        <v>13</v>
      </c>
      <c r="G4118" t="s">
        <v>1347</v>
      </c>
      <c r="H4118" s="1">
        <v>0.1</v>
      </c>
      <c r="I4118" s="2">
        <v>43333</v>
      </c>
      <c r="J4118" t="s">
        <v>2375</v>
      </c>
      <c r="K4118" t="s">
        <v>102</v>
      </c>
      <c r="L4118">
        <v>10035</v>
      </c>
      <c r="M4118">
        <v>977</v>
      </c>
      <c r="N4118" t="s">
        <v>2088</v>
      </c>
      <c r="O4118">
        <v>64</v>
      </c>
      <c r="P4118">
        <v>7</v>
      </c>
      <c r="Q4118" t="s">
        <v>104</v>
      </c>
      <c r="R4118" t="s">
        <v>8304</v>
      </c>
      <c r="S4118">
        <v>63.69</v>
      </c>
      <c r="T4118">
        <v>573</v>
      </c>
      <c r="U4118" t="s">
        <v>19</v>
      </c>
      <c r="V4118" s="2">
        <v>43337</v>
      </c>
      <c r="W4118" t="s">
        <v>39</v>
      </c>
      <c r="X4118" t="s">
        <v>175</v>
      </c>
      <c r="Y4118" t="s">
        <v>24</v>
      </c>
    </row>
    <row r="4119" spans="1:25" x14ac:dyDescent="0.35">
      <c r="A4119">
        <v>6</v>
      </c>
      <c r="B4119" t="s">
        <v>10</v>
      </c>
      <c r="C4119">
        <v>6</v>
      </c>
      <c r="D4119" t="s">
        <v>26</v>
      </c>
      <c r="E4119" t="s">
        <v>88</v>
      </c>
      <c r="F4119" t="s">
        <v>13</v>
      </c>
      <c r="G4119" t="s">
        <v>1622</v>
      </c>
      <c r="H4119" s="1">
        <v>0</v>
      </c>
      <c r="I4119" s="2">
        <v>43238</v>
      </c>
      <c r="J4119" t="s">
        <v>4544</v>
      </c>
      <c r="K4119" t="s">
        <v>30</v>
      </c>
      <c r="L4119">
        <v>94110</v>
      </c>
      <c r="M4119">
        <v>1597</v>
      </c>
      <c r="N4119" t="s">
        <v>280</v>
      </c>
      <c r="O4119">
        <v>9</v>
      </c>
      <c r="P4119">
        <v>3</v>
      </c>
      <c r="Q4119" t="s">
        <v>32</v>
      </c>
      <c r="R4119" t="s">
        <v>8304</v>
      </c>
      <c r="S4119">
        <v>8.7899999999999991</v>
      </c>
      <c r="T4119">
        <v>18</v>
      </c>
      <c r="U4119" t="s">
        <v>19</v>
      </c>
      <c r="V4119" s="2">
        <v>43244</v>
      </c>
      <c r="W4119" t="s">
        <v>39</v>
      </c>
      <c r="X4119" t="s">
        <v>34</v>
      </c>
      <c r="Y4119" t="s">
        <v>64</v>
      </c>
    </row>
    <row r="4120" spans="1:25" x14ac:dyDescent="0.35">
      <c r="A4120">
        <v>6</v>
      </c>
      <c r="B4120" t="s">
        <v>10</v>
      </c>
      <c r="C4120">
        <v>6</v>
      </c>
      <c r="D4120" t="s">
        <v>26</v>
      </c>
      <c r="E4120" t="s">
        <v>88</v>
      </c>
      <c r="F4120" t="s">
        <v>13</v>
      </c>
      <c r="G4120" t="s">
        <v>1622</v>
      </c>
      <c r="H4120" s="1">
        <v>0</v>
      </c>
      <c r="I4120" s="2">
        <v>43238</v>
      </c>
      <c r="J4120" t="s">
        <v>4544</v>
      </c>
      <c r="K4120" t="s">
        <v>30</v>
      </c>
      <c r="L4120">
        <v>94110</v>
      </c>
      <c r="M4120">
        <v>817</v>
      </c>
      <c r="N4120" t="s">
        <v>181</v>
      </c>
      <c r="O4120">
        <v>26</v>
      </c>
      <c r="P4120">
        <v>3</v>
      </c>
      <c r="Q4120" t="s">
        <v>32</v>
      </c>
      <c r="R4120" t="s">
        <v>8304</v>
      </c>
      <c r="S4120">
        <v>26.07</v>
      </c>
      <c r="T4120">
        <v>104</v>
      </c>
      <c r="U4120" t="s">
        <v>19</v>
      </c>
      <c r="V4120" s="2">
        <v>43244</v>
      </c>
      <c r="W4120" t="s">
        <v>39</v>
      </c>
      <c r="X4120" t="s">
        <v>34</v>
      </c>
      <c r="Y4120" t="s">
        <v>42</v>
      </c>
    </row>
    <row r="4121" spans="1:25" hidden="1" x14ac:dyDescent="0.35">
      <c r="A4121">
        <v>2</v>
      </c>
      <c r="B4121" t="s">
        <v>43</v>
      </c>
      <c r="C4121">
        <v>3</v>
      </c>
      <c r="D4121" t="s">
        <v>11</v>
      </c>
      <c r="E4121" t="s">
        <v>535</v>
      </c>
      <c r="F4121" t="s">
        <v>13</v>
      </c>
      <c r="G4121" t="s">
        <v>800</v>
      </c>
      <c r="H4121" s="1">
        <v>0</v>
      </c>
      <c r="I4121" s="2">
        <v>43247</v>
      </c>
      <c r="J4121" t="s">
        <v>5347</v>
      </c>
      <c r="K4121" t="s">
        <v>73</v>
      </c>
      <c r="L4121">
        <v>48205</v>
      </c>
      <c r="M4121">
        <v>828</v>
      </c>
      <c r="N4121" t="s">
        <v>1116</v>
      </c>
      <c r="O4121">
        <v>701</v>
      </c>
      <c r="P4121">
        <v>5</v>
      </c>
      <c r="Q4121" t="s">
        <v>75</v>
      </c>
      <c r="R4121" t="s">
        <v>8304</v>
      </c>
      <c r="S4121">
        <v>700.98</v>
      </c>
      <c r="T4121">
        <v>3505</v>
      </c>
      <c r="U4121" t="s">
        <v>33</v>
      </c>
      <c r="V4121" s="2">
        <v>43249</v>
      </c>
      <c r="W4121" t="s">
        <v>20</v>
      </c>
      <c r="X4121" t="s">
        <v>156</v>
      </c>
      <c r="Y4121" t="s">
        <v>24</v>
      </c>
    </row>
    <row r="4122" spans="1:25" hidden="1" x14ac:dyDescent="0.35">
      <c r="A4122">
        <v>2</v>
      </c>
      <c r="B4122" t="s">
        <v>43</v>
      </c>
      <c r="C4122">
        <v>3</v>
      </c>
      <c r="D4122" t="s">
        <v>26</v>
      </c>
      <c r="E4122" t="s">
        <v>535</v>
      </c>
      <c r="F4122" t="s">
        <v>13</v>
      </c>
      <c r="G4122" t="s">
        <v>800</v>
      </c>
      <c r="H4122" s="1">
        <v>0</v>
      </c>
      <c r="I4122" s="2">
        <v>43247</v>
      </c>
      <c r="J4122" t="s">
        <v>5347</v>
      </c>
      <c r="K4122" t="s">
        <v>73</v>
      </c>
      <c r="L4122">
        <v>48205</v>
      </c>
      <c r="M4122">
        <v>1703</v>
      </c>
      <c r="N4122" t="s">
        <v>3739</v>
      </c>
      <c r="O4122">
        <v>69</v>
      </c>
      <c r="P4122">
        <v>3</v>
      </c>
      <c r="Q4122" t="s">
        <v>75</v>
      </c>
      <c r="R4122" t="s">
        <v>8304</v>
      </c>
      <c r="S4122">
        <v>69.180000000000007</v>
      </c>
      <c r="T4122">
        <v>144</v>
      </c>
      <c r="U4122" t="s">
        <v>33</v>
      </c>
      <c r="V4122" s="2">
        <v>43249</v>
      </c>
      <c r="W4122" t="s">
        <v>20</v>
      </c>
      <c r="X4122" t="s">
        <v>156</v>
      </c>
      <c r="Y4122" t="s">
        <v>64</v>
      </c>
    </row>
    <row r="4123" spans="1:25" hidden="1" x14ac:dyDescent="0.35">
      <c r="A4123">
        <v>2</v>
      </c>
      <c r="B4123" t="s">
        <v>43</v>
      </c>
      <c r="C4123">
        <v>3</v>
      </c>
      <c r="D4123" t="s">
        <v>26</v>
      </c>
      <c r="E4123" t="s">
        <v>535</v>
      </c>
      <c r="F4123" t="s">
        <v>13</v>
      </c>
      <c r="G4123" t="s">
        <v>800</v>
      </c>
      <c r="H4123" s="1">
        <v>0</v>
      </c>
      <c r="I4123" s="2">
        <v>43247</v>
      </c>
      <c r="J4123" t="s">
        <v>5347</v>
      </c>
      <c r="K4123" t="s">
        <v>73</v>
      </c>
      <c r="L4123">
        <v>48205</v>
      </c>
      <c r="M4123">
        <v>1708</v>
      </c>
      <c r="N4123" t="s">
        <v>3050</v>
      </c>
      <c r="O4123">
        <v>151</v>
      </c>
      <c r="P4123">
        <v>3</v>
      </c>
      <c r="Q4123" t="s">
        <v>75</v>
      </c>
      <c r="R4123" t="s">
        <v>8304</v>
      </c>
      <c r="S4123">
        <v>150.97999999999999</v>
      </c>
      <c r="T4123">
        <v>315</v>
      </c>
      <c r="U4123" t="s">
        <v>33</v>
      </c>
      <c r="V4123" s="2">
        <v>43249</v>
      </c>
      <c r="W4123" t="s">
        <v>20</v>
      </c>
      <c r="X4123" t="s">
        <v>156</v>
      </c>
      <c r="Y4123" t="s">
        <v>64</v>
      </c>
    </row>
    <row r="4124" spans="1:25" hidden="1" x14ac:dyDescent="0.35">
      <c r="A4124">
        <v>4</v>
      </c>
      <c r="B4124" t="s">
        <v>43</v>
      </c>
      <c r="C4124">
        <v>6</v>
      </c>
      <c r="D4124" t="s">
        <v>26</v>
      </c>
      <c r="E4124" t="s">
        <v>171</v>
      </c>
      <c r="F4124" t="s">
        <v>13</v>
      </c>
      <c r="G4124" t="s">
        <v>1444</v>
      </c>
      <c r="H4124" s="1">
        <v>0.2</v>
      </c>
      <c r="I4124" s="2">
        <v>43460</v>
      </c>
      <c r="J4124" t="s">
        <v>6409</v>
      </c>
      <c r="K4124" t="s">
        <v>102</v>
      </c>
      <c r="L4124">
        <v>10024</v>
      </c>
      <c r="M4124">
        <v>1364</v>
      </c>
      <c r="N4124" t="s">
        <v>629</v>
      </c>
      <c r="O4124">
        <v>2</v>
      </c>
      <c r="P4124">
        <v>3</v>
      </c>
      <c r="Q4124" t="s">
        <v>104</v>
      </c>
      <c r="R4124" t="s">
        <v>8304</v>
      </c>
      <c r="S4124">
        <v>1.68</v>
      </c>
      <c r="T4124">
        <v>5</v>
      </c>
      <c r="U4124" t="s">
        <v>33</v>
      </c>
      <c r="V4124" s="2">
        <v>43464</v>
      </c>
      <c r="W4124" t="s">
        <v>39</v>
      </c>
      <c r="X4124" t="s">
        <v>175</v>
      </c>
      <c r="Y4124" t="s">
        <v>54</v>
      </c>
    </row>
    <row r="4125" spans="1:25" hidden="1" x14ac:dyDescent="0.35">
      <c r="A4125">
        <v>4</v>
      </c>
      <c r="B4125" t="s">
        <v>25</v>
      </c>
      <c r="C4125">
        <v>3</v>
      </c>
      <c r="D4125" t="s">
        <v>11</v>
      </c>
      <c r="E4125" t="s">
        <v>178</v>
      </c>
      <c r="F4125" t="s">
        <v>13</v>
      </c>
      <c r="G4125" t="s">
        <v>6880</v>
      </c>
      <c r="H4125" s="1">
        <v>0</v>
      </c>
      <c r="I4125" s="2">
        <v>43194</v>
      </c>
      <c r="J4125" t="s">
        <v>6955</v>
      </c>
      <c r="K4125" t="s">
        <v>102</v>
      </c>
      <c r="L4125">
        <v>12180</v>
      </c>
      <c r="M4125">
        <v>506</v>
      </c>
      <c r="N4125" t="s">
        <v>1108</v>
      </c>
      <c r="O4125">
        <v>7</v>
      </c>
      <c r="P4125">
        <v>2</v>
      </c>
      <c r="Q4125" t="s">
        <v>104</v>
      </c>
      <c r="R4125" t="s">
        <v>8304</v>
      </c>
      <c r="S4125">
        <v>7.44</v>
      </c>
      <c r="T4125">
        <v>83</v>
      </c>
      <c r="U4125" t="s">
        <v>76</v>
      </c>
      <c r="V4125" s="2">
        <v>43198</v>
      </c>
      <c r="W4125" t="s">
        <v>20</v>
      </c>
      <c r="X4125" t="s">
        <v>175</v>
      </c>
      <c r="Y4125" t="s">
        <v>47</v>
      </c>
    </row>
    <row r="4126" spans="1:25" hidden="1" x14ac:dyDescent="0.35">
      <c r="A4126">
        <v>4</v>
      </c>
      <c r="B4126" t="s">
        <v>25</v>
      </c>
      <c r="C4126">
        <v>3</v>
      </c>
      <c r="D4126" t="s">
        <v>26</v>
      </c>
      <c r="E4126" t="s">
        <v>178</v>
      </c>
      <c r="F4126" t="s">
        <v>13</v>
      </c>
      <c r="G4126" t="s">
        <v>6880</v>
      </c>
      <c r="H4126" s="1">
        <v>0</v>
      </c>
      <c r="I4126" s="2">
        <v>43194</v>
      </c>
      <c r="J4126" t="s">
        <v>6955</v>
      </c>
      <c r="K4126" t="s">
        <v>102</v>
      </c>
      <c r="L4126">
        <v>12180</v>
      </c>
      <c r="M4126">
        <v>1543</v>
      </c>
      <c r="N4126" t="s">
        <v>448</v>
      </c>
      <c r="O4126">
        <v>8</v>
      </c>
      <c r="P4126">
        <v>2</v>
      </c>
      <c r="Q4126" t="s">
        <v>104</v>
      </c>
      <c r="R4126" t="s">
        <v>8304</v>
      </c>
      <c r="S4126">
        <v>8.07</v>
      </c>
      <c r="T4126">
        <v>31</v>
      </c>
      <c r="U4126" t="s">
        <v>76</v>
      </c>
      <c r="V4126" s="2">
        <v>43198</v>
      </c>
      <c r="W4126" t="s">
        <v>20</v>
      </c>
      <c r="X4126" t="s">
        <v>175</v>
      </c>
      <c r="Y4126" t="s">
        <v>42</v>
      </c>
    </row>
    <row r="4127" spans="1:25" hidden="1" x14ac:dyDescent="0.35">
      <c r="A4127">
        <v>4</v>
      </c>
      <c r="B4127" t="s">
        <v>25</v>
      </c>
      <c r="C4127">
        <v>3</v>
      </c>
      <c r="D4127" t="s">
        <v>50</v>
      </c>
      <c r="E4127" t="s">
        <v>178</v>
      </c>
      <c r="F4127" t="s">
        <v>13</v>
      </c>
      <c r="G4127" t="s">
        <v>6880</v>
      </c>
      <c r="H4127" s="1">
        <v>0</v>
      </c>
      <c r="I4127" s="2">
        <v>43194</v>
      </c>
      <c r="J4127" t="s">
        <v>6955</v>
      </c>
      <c r="K4127" t="s">
        <v>102</v>
      </c>
      <c r="L4127">
        <v>12180</v>
      </c>
      <c r="M4127">
        <v>1025</v>
      </c>
      <c r="N4127" t="s">
        <v>4753</v>
      </c>
      <c r="O4127">
        <v>38</v>
      </c>
      <c r="P4127">
        <v>3</v>
      </c>
      <c r="Q4127" t="s">
        <v>104</v>
      </c>
      <c r="R4127" t="s">
        <v>8304</v>
      </c>
      <c r="S4127">
        <v>37.79</v>
      </c>
      <c r="T4127">
        <v>90</v>
      </c>
      <c r="U4127" t="s">
        <v>76</v>
      </c>
      <c r="V4127" s="2">
        <v>43198</v>
      </c>
      <c r="W4127" t="s">
        <v>20</v>
      </c>
      <c r="X4127" t="s">
        <v>175</v>
      </c>
      <c r="Y4127" t="s">
        <v>113</v>
      </c>
    </row>
    <row r="4128" spans="1:25" hidden="1" x14ac:dyDescent="0.35">
      <c r="A4128">
        <v>4</v>
      </c>
      <c r="B4128" t="s">
        <v>43</v>
      </c>
      <c r="C4128">
        <v>6</v>
      </c>
      <c r="D4128" t="s">
        <v>11</v>
      </c>
      <c r="E4128" t="s">
        <v>171</v>
      </c>
      <c r="F4128" t="s">
        <v>13</v>
      </c>
      <c r="G4128" t="s">
        <v>2151</v>
      </c>
      <c r="H4128" s="1">
        <v>0</v>
      </c>
      <c r="I4128" s="2">
        <v>43347</v>
      </c>
      <c r="J4128" t="s">
        <v>2298</v>
      </c>
      <c r="K4128" t="s">
        <v>102</v>
      </c>
      <c r="L4128">
        <v>10011</v>
      </c>
      <c r="M4128">
        <v>876</v>
      </c>
      <c r="N4128" t="s">
        <v>8196</v>
      </c>
      <c r="O4128">
        <v>25</v>
      </c>
      <c r="P4128">
        <v>1</v>
      </c>
      <c r="Q4128" t="s">
        <v>104</v>
      </c>
      <c r="R4128" t="s">
        <v>8304</v>
      </c>
      <c r="S4128">
        <v>24.94</v>
      </c>
      <c r="T4128">
        <v>64</v>
      </c>
      <c r="U4128" t="s">
        <v>19</v>
      </c>
      <c r="V4128" s="2">
        <v>43351</v>
      </c>
      <c r="W4128" t="s">
        <v>39</v>
      </c>
      <c r="X4128" t="s">
        <v>175</v>
      </c>
      <c r="Y4128" t="s">
        <v>47</v>
      </c>
    </row>
    <row r="4129" spans="1:25" hidden="1" x14ac:dyDescent="0.35">
      <c r="A4129">
        <v>4</v>
      </c>
      <c r="B4129" t="s">
        <v>43</v>
      </c>
      <c r="C4129">
        <v>6</v>
      </c>
      <c r="D4129" t="s">
        <v>26</v>
      </c>
      <c r="E4129" t="s">
        <v>171</v>
      </c>
      <c r="F4129" t="s">
        <v>13</v>
      </c>
      <c r="G4129" t="s">
        <v>2151</v>
      </c>
      <c r="H4129" s="1">
        <v>0</v>
      </c>
      <c r="I4129" s="2">
        <v>43347</v>
      </c>
      <c r="J4129" t="s">
        <v>2298</v>
      </c>
      <c r="K4129" t="s">
        <v>102</v>
      </c>
      <c r="L4129">
        <v>10011</v>
      </c>
      <c r="M4129">
        <v>83</v>
      </c>
      <c r="N4129" t="s">
        <v>4121</v>
      </c>
      <c r="O4129">
        <v>7</v>
      </c>
      <c r="P4129">
        <v>4</v>
      </c>
      <c r="Q4129" t="s">
        <v>104</v>
      </c>
      <c r="R4129" t="s">
        <v>8304</v>
      </c>
      <c r="S4129">
        <v>6.59</v>
      </c>
      <c r="T4129">
        <v>23</v>
      </c>
      <c r="U4129" t="s">
        <v>19</v>
      </c>
      <c r="V4129" s="2">
        <v>43351</v>
      </c>
      <c r="W4129" t="s">
        <v>39</v>
      </c>
      <c r="X4129" t="s">
        <v>175</v>
      </c>
      <c r="Y4129" t="s">
        <v>356</v>
      </c>
    </row>
    <row r="4130" spans="1:25" hidden="1" x14ac:dyDescent="0.35">
      <c r="A4130">
        <v>4</v>
      </c>
      <c r="B4130" t="s">
        <v>43</v>
      </c>
      <c r="C4130">
        <v>6</v>
      </c>
      <c r="D4130" t="s">
        <v>26</v>
      </c>
      <c r="E4130" t="s">
        <v>171</v>
      </c>
      <c r="F4130" t="s">
        <v>13</v>
      </c>
      <c r="G4130" t="s">
        <v>2151</v>
      </c>
      <c r="H4130" s="1">
        <v>0.2</v>
      </c>
      <c r="I4130" s="2">
        <v>43347</v>
      </c>
      <c r="J4130" t="s">
        <v>2298</v>
      </c>
      <c r="K4130" t="s">
        <v>102</v>
      </c>
      <c r="L4130">
        <v>10011</v>
      </c>
      <c r="M4130">
        <v>1287</v>
      </c>
      <c r="N4130" t="s">
        <v>185</v>
      </c>
      <c r="O4130">
        <v>20</v>
      </c>
      <c r="P4130">
        <v>5</v>
      </c>
      <c r="Q4130" t="s">
        <v>104</v>
      </c>
      <c r="R4130" t="s">
        <v>8304</v>
      </c>
      <c r="S4130">
        <v>20.45</v>
      </c>
      <c r="T4130">
        <v>61</v>
      </c>
      <c r="U4130" t="s">
        <v>19</v>
      </c>
      <c r="V4130" s="2">
        <v>43351</v>
      </c>
      <c r="W4130" t="s">
        <v>39</v>
      </c>
      <c r="X4130" t="s">
        <v>175</v>
      </c>
      <c r="Y4130" t="s">
        <v>54</v>
      </c>
    </row>
    <row r="4131" spans="1:25" hidden="1" x14ac:dyDescent="0.35">
      <c r="A4131">
        <v>2</v>
      </c>
      <c r="B4131" t="s">
        <v>43</v>
      </c>
      <c r="C4131">
        <v>3</v>
      </c>
      <c r="D4131" t="s">
        <v>26</v>
      </c>
      <c r="E4131" t="s">
        <v>1030</v>
      </c>
      <c r="F4131" t="s">
        <v>13</v>
      </c>
      <c r="G4131" t="s">
        <v>1619</v>
      </c>
      <c r="H4131" s="1">
        <v>0</v>
      </c>
      <c r="I4131" s="2">
        <v>43370</v>
      </c>
      <c r="J4131" t="s">
        <v>3547</v>
      </c>
      <c r="K4131" t="s">
        <v>16</v>
      </c>
      <c r="L4131">
        <v>30318</v>
      </c>
      <c r="M4131">
        <v>329</v>
      </c>
      <c r="N4131" t="s">
        <v>479</v>
      </c>
      <c r="O4131">
        <v>5</v>
      </c>
      <c r="P4131">
        <v>3</v>
      </c>
      <c r="Q4131" t="s">
        <v>18</v>
      </c>
      <c r="R4131" t="s">
        <v>8304</v>
      </c>
      <c r="S4131">
        <v>4.58</v>
      </c>
      <c r="T4131">
        <v>14</v>
      </c>
      <c r="U4131" t="s">
        <v>19</v>
      </c>
      <c r="V4131" s="2">
        <v>43372</v>
      </c>
      <c r="W4131" t="s">
        <v>20</v>
      </c>
      <c r="X4131" t="s">
        <v>761</v>
      </c>
      <c r="Y4131" t="s">
        <v>49</v>
      </c>
    </row>
    <row r="4132" spans="1:25" hidden="1" x14ac:dyDescent="0.35">
      <c r="A4132">
        <v>2</v>
      </c>
      <c r="B4132" t="s">
        <v>43</v>
      </c>
      <c r="C4132">
        <v>3</v>
      </c>
      <c r="D4132" t="s">
        <v>26</v>
      </c>
      <c r="E4132" t="s">
        <v>1030</v>
      </c>
      <c r="F4132" t="s">
        <v>13</v>
      </c>
      <c r="G4132" t="s">
        <v>1619</v>
      </c>
      <c r="H4132" s="1">
        <v>0</v>
      </c>
      <c r="I4132" s="2">
        <v>43370</v>
      </c>
      <c r="J4132" t="s">
        <v>3547</v>
      </c>
      <c r="K4132" t="s">
        <v>16</v>
      </c>
      <c r="L4132">
        <v>30318</v>
      </c>
      <c r="M4132">
        <v>1762</v>
      </c>
      <c r="N4132" t="s">
        <v>3550</v>
      </c>
      <c r="O4132">
        <v>9</v>
      </c>
      <c r="P4132">
        <v>3</v>
      </c>
      <c r="Q4132" t="s">
        <v>18</v>
      </c>
      <c r="R4132" t="s">
        <v>8304</v>
      </c>
      <c r="S4132">
        <v>8.7899999999999991</v>
      </c>
      <c r="T4132">
        <v>18</v>
      </c>
      <c r="U4132" t="s">
        <v>19</v>
      </c>
      <c r="V4132" s="2">
        <v>43372</v>
      </c>
      <c r="W4132" t="s">
        <v>20</v>
      </c>
      <c r="X4132" t="s">
        <v>761</v>
      </c>
      <c r="Y4132" t="s">
        <v>64</v>
      </c>
    </row>
    <row r="4133" spans="1:25" hidden="1" x14ac:dyDescent="0.35">
      <c r="A4133">
        <v>5</v>
      </c>
      <c r="B4133" t="s">
        <v>43</v>
      </c>
      <c r="C4133">
        <v>6</v>
      </c>
      <c r="D4133" t="s">
        <v>11</v>
      </c>
      <c r="E4133" t="s">
        <v>171</v>
      </c>
      <c r="F4133" t="s">
        <v>13</v>
      </c>
      <c r="G4133" t="s">
        <v>1118</v>
      </c>
      <c r="H4133" s="1">
        <v>0</v>
      </c>
      <c r="I4133" s="2">
        <v>43150</v>
      </c>
      <c r="J4133" t="s">
        <v>2317</v>
      </c>
      <c r="K4133" t="s">
        <v>102</v>
      </c>
      <c r="L4133">
        <v>10035</v>
      </c>
      <c r="M4133">
        <v>620</v>
      </c>
      <c r="N4133" t="s">
        <v>8198</v>
      </c>
      <c r="O4133">
        <v>15</v>
      </c>
      <c r="P4133">
        <v>2</v>
      </c>
      <c r="Q4133" t="s">
        <v>104</v>
      </c>
      <c r="R4133" t="s">
        <v>8304</v>
      </c>
      <c r="S4133">
        <v>14.67</v>
      </c>
      <c r="T4133">
        <v>44</v>
      </c>
      <c r="U4133" t="s">
        <v>19</v>
      </c>
      <c r="V4133" s="2">
        <v>43155</v>
      </c>
      <c r="W4133" t="s">
        <v>39</v>
      </c>
      <c r="X4133" t="s">
        <v>175</v>
      </c>
      <c r="Y4133" t="s">
        <v>47</v>
      </c>
    </row>
    <row r="4134" spans="1:25" hidden="1" x14ac:dyDescent="0.35">
      <c r="A4134">
        <v>5</v>
      </c>
      <c r="B4134" t="s">
        <v>43</v>
      </c>
      <c r="C4134">
        <v>6</v>
      </c>
      <c r="D4134" t="s">
        <v>26</v>
      </c>
      <c r="E4134" t="s">
        <v>171</v>
      </c>
      <c r="F4134" t="s">
        <v>13</v>
      </c>
      <c r="G4134" t="s">
        <v>1118</v>
      </c>
      <c r="H4134" s="1">
        <v>0</v>
      </c>
      <c r="I4134" s="2">
        <v>43150</v>
      </c>
      <c r="J4134" t="s">
        <v>2317</v>
      </c>
      <c r="K4134" t="s">
        <v>102</v>
      </c>
      <c r="L4134">
        <v>10035</v>
      </c>
      <c r="M4134">
        <v>418</v>
      </c>
      <c r="N4134" t="s">
        <v>1056</v>
      </c>
      <c r="O4134">
        <v>10</v>
      </c>
      <c r="P4134">
        <v>3</v>
      </c>
      <c r="Q4134" t="s">
        <v>104</v>
      </c>
      <c r="R4134" t="s">
        <v>8304</v>
      </c>
      <c r="S4134">
        <v>9.7200000000000006</v>
      </c>
      <c r="T4134">
        <v>243</v>
      </c>
      <c r="U4134" t="s">
        <v>19</v>
      </c>
      <c r="V4134" s="2">
        <v>43155</v>
      </c>
      <c r="W4134" t="s">
        <v>39</v>
      </c>
      <c r="X4134" t="s">
        <v>175</v>
      </c>
      <c r="Y4134" t="s">
        <v>42</v>
      </c>
    </row>
    <row r="4135" spans="1:25" x14ac:dyDescent="0.35">
      <c r="A4135">
        <v>6</v>
      </c>
      <c r="B4135" t="s">
        <v>10</v>
      </c>
      <c r="C4135">
        <v>6</v>
      </c>
      <c r="D4135" t="s">
        <v>11</v>
      </c>
      <c r="E4135" t="s">
        <v>386</v>
      </c>
      <c r="F4135" t="s">
        <v>13</v>
      </c>
      <c r="G4135" t="s">
        <v>5316</v>
      </c>
      <c r="H4135" s="1">
        <v>0.15</v>
      </c>
      <c r="I4135" s="2">
        <v>43359</v>
      </c>
      <c r="J4135" t="s">
        <v>5750</v>
      </c>
      <c r="K4135" t="s">
        <v>30</v>
      </c>
      <c r="L4135">
        <v>95123</v>
      </c>
      <c r="M4135">
        <v>1434</v>
      </c>
      <c r="N4135" t="s">
        <v>1569</v>
      </c>
      <c r="O4135">
        <v>-13</v>
      </c>
      <c r="P4135">
        <v>2</v>
      </c>
      <c r="Q4135" t="s">
        <v>32</v>
      </c>
      <c r="R4135" t="s">
        <v>8304</v>
      </c>
      <c r="S4135">
        <v>-12.88</v>
      </c>
      <c r="T4135">
        <v>274</v>
      </c>
      <c r="U4135" t="s">
        <v>33</v>
      </c>
      <c r="V4135" s="2">
        <v>43365</v>
      </c>
      <c r="W4135" t="s">
        <v>39</v>
      </c>
      <c r="X4135" t="s">
        <v>34</v>
      </c>
      <c r="Y4135" t="s">
        <v>22</v>
      </c>
    </row>
    <row r="4136" spans="1:25" x14ac:dyDescent="0.35">
      <c r="A4136">
        <v>6</v>
      </c>
      <c r="B4136" t="s">
        <v>10</v>
      </c>
      <c r="C4136">
        <v>6</v>
      </c>
      <c r="D4136" t="s">
        <v>26</v>
      </c>
      <c r="E4136" t="s">
        <v>386</v>
      </c>
      <c r="F4136" t="s">
        <v>13</v>
      </c>
      <c r="G4136" t="s">
        <v>5316</v>
      </c>
      <c r="H4136" s="1">
        <v>0</v>
      </c>
      <c r="I4136" s="2">
        <v>43359</v>
      </c>
      <c r="J4136" t="s">
        <v>5750</v>
      </c>
      <c r="K4136" t="s">
        <v>30</v>
      </c>
      <c r="L4136">
        <v>95123</v>
      </c>
      <c r="M4136">
        <v>610</v>
      </c>
      <c r="N4136" t="s">
        <v>4103</v>
      </c>
      <c r="O4136">
        <v>5</v>
      </c>
      <c r="P4136">
        <v>4</v>
      </c>
      <c r="Q4136" t="s">
        <v>32</v>
      </c>
      <c r="R4136" t="s">
        <v>8304</v>
      </c>
      <c r="S4136">
        <v>4.54</v>
      </c>
      <c r="T4136">
        <v>17</v>
      </c>
      <c r="U4136" t="s">
        <v>33</v>
      </c>
      <c r="V4136" s="2">
        <v>43365</v>
      </c>
      <c r="W4136" t="s">
        <v>39</v>
      </c>
      <c r="X4136" t="s">
        <v>34</v>
      </c>
      <c r="Y4136" t="s">
        <v>56</v>
      </c>
    </row>
    <row r="4137" spans="1:25" x14ac:dyDescent="0.35">
      <c r="A4137">
        <v>7</v>
      </c>
      <c r="B4137" t="s">
        <v>25</v>
      </c>
      <c r="C4137">
        <v>6</v>
      </c>
      <c r="D4137" t="s">
        <v>26</v>
      </c>
      <c r="E4137" t="s">
        <v>88</v>
      </c>
      <c r="F4137" t="s">
        <v>13</v>
      </c>
      <c r="G4137" t="s">
        <v>1641</v>
      </c>
      <c r="H4137" s="1">
        <v>0</v>
      </c>
      <c r="I4137" s="2">
        <v>43200</v>
      </c>
      <c r="J4137" t="s">
        <v>4507</v>
      </c>
      <c r="K4137" t="s">
        <v>30</v>
      </c>
      <c r="L4137">
        <v>94122</v>
      </c>
      <c r="M4137">
        <v>26</v>
      </c>
      <c r="N4137" t="s">
        <v>8137</v>
      </c>
      <c r="O4137">
        <v>44</v>
      </c>
      <c r="P4137">
        <v>3</v>
      </c>
      <c r="Q4137" t="s">
        <v>32</v>
      </c>
      <c r="R4137" t="s">
        <v>8304</v>
      </c>
      <c r="S4137">
        <v>44.37</v>
      </c>
      <c r="T4137">
        <v>114</v>
      </c>
      <c r="U4137" t="s">
        <v>19</v>
      </c>
      <c r="V4137" s="2">
        <v>43207</v>
      </c>
      <c r="W4137" t="s">
        <v>39</v>
      </c>
      <c r="X4137" t="s">
        <v>34</v>
      </c>
      <c r="Y4137" t="s">
        <v>56</v>
      </c>
    </row>
    <row r="4138" spans="1:25" x14ac:dyDescent="0.35">
      <c r="A4138">
        <v>7</v>
      </c>
      <c r="B4138" t="s">
        <v>25</v>
      </c>
      <c r="C4138">
        <v>6</v>
      </c>
      <c r="D4138" t="s">
        <v>26</v>
      </c>
      <c r="E4138" t="s">
        <v>88</v>
      </c>
      <c r="F4138" t="s">
        <v>13</v>
      </c>
      <c r="G4138" t="s">
        <v>1641</v>
      </c>
      <c r="H4138" s="1">
        <v>0</v>
      </c>
      <c r="I4138" s="2">
        <v>43200</v>
      </c>
      <c r="J4138" t="s">
        <v>4507</v>
      </c>
      <c r="K4138" t="s">
        <v>30</v>
      </c>
      <c r="L4138">
        <v>94122</v>
      </c>
      <c r="M4138">
        <v>658</v>
      </c>
      <c r="N4138" t="s">
        <v>3796</v>
      </c>
      <c r="O4138">
        <v>81</v>
      </c>
      <c r="P4138">
        <v>3</v>
      </c>
      <c r="Q4138" t="s">
        <v>32</v>
      </c>
      <c r="R4138" t="s">
        <v>8304</v>
      </c>
      <c r="S4138">
        <v>81.13</v>
      </c>
      <c r="T4138">
        <v>580</v>
      </c>
      <c r="U4138" t="s">
        <v>19</v>
      </c>
      <c r="V4138" s="2">
        <v>43207</v>
      </c>
      <c r="W4138" t="s">
        <v>39</v>
      </c>
      <c r="X4138" t="s">
        <v>34</v>
      </c>
      <c r="Y4138" t="s">
        <v>42</v>
      </c>
    </row>
    <row r="4139" spans="1:25" x14ac:dyDescent="0.35">
      <c r="A4139">
        <v>7</v>
      </c>
      <c r="B4139" t="s">
        <v>25</v>
      </c>
      <c r="C4139">
        <v>6</v>
      </c>
      <c r="D4139" t="s">
        <v>26</v>
      </c>
      <c r="E4139" t="s">
        <v>88</v>
      </c>
      <c r="F4139" t="s">
        <v>13</v>
      </c>
      <c r="G4139" t="s">
        <v>1641</v>
      </c>
      <c r="H4139" s="1">
        <v>0</v>
      </c>
      <c r="I4139" s="2">
        <v>43200</v>
      </c>
      <c r="J4139" t="s">
        <v>4507</v>
      </c>
      <c r="K4139" t="s">
        <v>30</v>
      </c>
      <c r="L4139">
        <v>94122</v>
      </c>
      <c r="M4139">
        <v>1362</v>
      </c>
      <c r="N4139" t="s">
        <v>4058</v>
      </c>
      <c r="O4139">
        <v>6</v>
      </c>
      <c r="P4139">
        <v>9</v>
      </c>
      <c r="Q4139" t="s">
        <v>32</v>
      </c>
      <c r="R4139" t="s">
        <v>8304</v>
      </c>
      <c r="S4139">
        <v>6.03</v>
      </c>
      <c r="T4139">
        <v>151</v>
      </c>
      <c r="U4139" t="s">
        <v>19</v>
      </c>
      <c r="V4139" s="2">
        <v>43207</v>
      </c>
      <c r="W4139" t="s">
        <v>39</v>
      </c>
      <c r="X4139" t="s">
        <v>34</v>
      </c>
      <c r="Y4139" t="s">
        <v>42</v>
      </c>
    </row>
    <row r="4140" spans="1:25" x14ac:dyDescent="0.35">
      <c r="A4140">
        <v>7</v>
      </c>
      <c r="B4140" t="s">
        <v>25</v>
      </c>
      <c r="C4140">
        <v>6</v>
      </c>
      <c r="D4140" t="s">
        <v>26</v>
      </c>
      <c r="E4140" t="s">
        <v>88</v>
      </c>
      <c r="F4140" t="s">
        <v>13</v>
      </c>
      <c r="G4140" t="s">
        <v>1641</v>
      </c>
      <c r="H4140" s="1">
        <v>0.2</v>
      </c>
      <c r="I4140" s="2">
        <v>43200</v>
      </c>
      <c r="J4140" t="s">
        <v>4507</v>
      </c>
      <c r="K4140" t="s">
        <v>30</v>
      </c>
      <c r="L4140">
        <v>94122</v>
      </c>
      <c r="M4140">
        <v>701</v>
      </c>
      <c r="N4140" t="s">
        <v>1134</v>
      </c>
      <c r="O4140">
        <v>16</v>
      </c>
      <c r="P4140">
        <v>4</v>
      </c>
      <c r="Q4140" t="s">
        <v>32</v>
      </c>
      <c r="R4140" t="s">
        <v>8304</v>
      </c>
      <c r="S4140">
        <v>15.61</v>
      </c>
      <c r="T4140">
        <v>48</v>
      </c>
      <c r="U4140" t="s">
        <v>19</v>
      </c>
      <c r="V4140" s="2">
        <v>43207</v>
      </c>
      <c r="W4140" t="s">
        <v>39</v>
      </c>
      <c r="X4140" t="s">
        <v>34</v>
      </c>
      <c r="Y4140" t="s">
        <v>54</v>
      </c>
    </row>
    <row r="4141" spans="1:25" hidden="1" x14ac:dyDescent="0.35">
      <c r="A4141">
        <v>6</v>
      </c>
      <c r="B4141" t="s">
        <v>10</v>
      </c>
      <c r="C4141">
        <v>6</v>
      </c>
      <c r="D4141" t="s">
        <v>26</v>
      </c>
      <c r="E4141" t="s">
        <v>2529</v>
      </c>
      <c r="F4141" t="s">
        <v>13</v>
      </c>
      <c r="G4141" t="s">
        <v>6897</v>
      </c>
      <c r="H4141" s="1">
        <v>0.2</v>
      </c>
      <c r="I4141" s="2">
        <v>43333</v>
      </c>
      <c r="J4141" t="s">
        <v>7591</v>
      </c>
      <c r="K4141" t="s">
        <v>16</v>
      </c>
      <c r="L4141">
        <v>27834</v>
      </c>
      <c r="M4141">
        <v>71</v>
      </c>
      <c r="N4141" t="s">
        <v>8173</v>
      </c>
      <c r="O4141">
        <v>4</v>
      </c>
      <c r="P4141">
        <v>2</v>
      </c>
      <c r="Q4141" t="s">
        <v>18</v>
      </c>
      <c r="R4141" t="s">
        <v>8304</v>
      </c>
      <c r="S4141">
        <v>3.51</v>
      </c>
      <c r="T4141">
        <v>28</v>
      </c>
      <c r="U4141" t="s">
        <v>76</v>
      </c>
      <c r="V4141" s="2">
        <v>43339</v>
      </c>
      <c r="W4141" t="s">
        <v>39</v>
      </c>
      <c r="X4141" t="s">
        <v>63</v>
      </c>
      <c r="Y4141" t="s">
        <v>356</v>
      </c>
    </row>
    <row r="4142" spans="1:25" hidden="1" x14ac:dyDescent="0.35">
      <c r="A4142">
        <v>6</v>
      </c>
      <c r="B4142" t="s">
        <v>10</v>
      </c>
      <c r="C4142">
        <v>6</v>
      </c>
      <c r="D4142" t="s">
        <v>26</v>
      </c>
      <c r="E4142" t="s">
        <v>2529</v>
      </c>
      <c r="F4142" t="s">
        <v>13</v>
      </c>
      <c r="G4142" t="s">
        <v>6897</v>
      </c>
      <c r="H4142" s="1">
        <v>0.2</v>
      </c>
      <c r="I4142" s="2">
        <v>43333</v>
      </c>
      <c r="J4142" t="s">
        <v>7591</v>
      </c>
      <c r="K4142" t="s">
        <v>16</v>
      </c>
      <c r="L4142">
        <v>27834</v>
      </c>
      <c r="M4142">
        <v>198</v>
      </c>
      <c r="N4142" t="s">
        <v>3791</v>
      </c>
      <c r="O4142">
        <v>3</v>
      </c>
      <c r="P4142">
        <v>4</v>
      </c>
      <c r="Q4142" t="s">
        <v>18</v>
      </c>
      <c r="R4142" t="s">
        <v>8304</v>
      </c>
      <c r="S4142">
        <v>3.34</v>
      </c>
      <c r="T4142">
        <v>9</v>
      </c>
      <c r="U4142" t="s">
        <v>76</v>
      </c>
      <c r="V4142" s="2">
        <v>43339</v>
      </c>
      <c r="W4142" t="s">
        <v>39</v>
      </c>
      <c r="X4142" t="s">
        <v>63</v>
      </c>
      <c r="Y4142" t="s">
        <v>35</v>
      </c>
    </row>
    <row r="4143" spans="1:25" x14ac:dyDescent="0.35">
      <c r="A4143">
        <v>2</v>
      </c>
      <c r="B4143" t="s">
        <v>25</v>
      </c>
      <c r="C4143">
        <v>1</v>
      </c>
      <c r="D4143" t="s">
        <v>11</v>
      </c>
      <c r="E4143" t="s">
        <v>27</v>
      </c>
      <c r="F4143" t="s">
        <v>13</v>
      </c>
      <c r="G4143" t="s">
        <v>815</v>
      </c>
      <c r="H4143" s="1">
        <v>0.15</v>
      </c>
      <c r="I4143" s="2">
        <v>43268</v>
      </c>
      <c r="J4143" t="s">
        <v>1689</v>
      </c>
      <c r="K4143" t="s">
        <v>30</v>
      </c>
      <c r="L4143">
        <v>90045</v>
      </c>
      <c r="M4143">
        <v>384</v>
      </c>
      <c r="N4143" t="s">
        <v>1484</v>
      </c>
      <c r="O4143">
        <v>14</v>
      </c>
      <c r="P4143">
        <v>2</v>
      </c>
      <c r="Q4143" t="s">
        <v>32</v>
      </c>
      <c r="R4143" t="s">
        <v>8304</v>
      </c>
      <c r="S4143">
        <v>14.1</v>
      </c>
      <c r="T4143">
        <v>240</v>
      </c>
      <c r="U4143" t="s">
        <v>19</v>
      </c>
      <c r="V4143" s="2">
        <v>43270</v>
      </c>
      <c r="W4143" t="s">
        <v>130</v>
      </c>
      <c r="X4143" t="s">
        <v>34</v>
      </c>
      <c r="Y4143" t="s">
        <v>22</v>
      </c>
    </row>
    <row r="4144" spans="1:25" x14ac:dyDescent="0.35">
      <c r="A4144">
        <v>2</v>
      </c>
      <c r="B4144" t="s">
        <v>25</v>
      </c>
      <c r="C4144">
        <v>1</v>
      </c>
      <c r="D4144" t="s">
        <v>26</v>
      </c>
      <c r="E4144" t="s">
        <v>27</v>
      </c>
      <c r="F4144" t="s">
        <v>13</v>
      </c>
      <c r="G4144" t="s">
        <v>815</v>
      </c>
      <c r="H4144" s="1">
        <v>0</v>
      </c>
      <c r="I4144" s="2">
        <v>43268</v>
      </c>
      <c r="J4144" t="s">
        <v>1689</v>
      </c>
      <c r="K4144" t="s">
        <v>30</v>
      </c>
      <c r="L4144">
        <v>90045</v>
      </c>
      <c r="M4144">
        <v>1707</v>
      </c>
      <c r="N4144" t="s">
        <v>3119</v>
      </c>
      <c r="O4144">
        <v>108</v>
      </c>
      <c r="P4144">
        <v>4</v>
      </c>
      <c r="Q4144" t="s">
        <v>32</v>
      </c>
      <c r="R4144" t="s">
        <v>8304</v>
      </c>
      <c r="S4144">
        <v>107.72</v>
      </c>
      <c r="T4144">
        <v>220</v>
      </c>
      <c r="U4144" t="s">
        <v>19</v>
      </c>
      <c r="V4144" s="2">
        <v>43270</v>
      </c>
      <c r="W4144" t="s">
        <v>130</v>
      </c>
      <c r="X4144" t="s">
        <v>34</v>
      </c>
      <c r="Y4144" t="s">
        <v>64</v>
      </c>
    </row>
    <row r="4145" spans="1:25" x14ac:dyDescent="0.35">
      <c r="A4145">
        <v>2</v>
      </c>
      <c r="B4145" t="s">
        <v>25</v>
      </c>
      <c r="C4145">
        <v>1</v>
      </c>
      <c r="D4145" t="s">
        <v>26</v>
      </c>
      <c r="E4145" t="s">
        <v>27</v>
      </c>
      <c r="F4145" t="s">
        <v>13</v>
      </c>
      <c r="G4145" t="s">
        <v>815</v>
      </c>
      <c r="H4145" s="1">
        <v>0</v>
      </c>
      <c r="I4145" s="2">
        <v>43268</v>
      </c>
      <c r="J4145" t="s">
        <v>1689</v>
      </c>
      <c r="K4145" t="s">
        <v>30</v>
      </c>
      <c r="L4145">
        <v>90045</v>
      </c>
      <c r="M4145">
        <v>205</v>
      </c>
      <c r="N4145" t="s">
        <v>2938</v>
      </c>
      <c r="O4145">
        <v>11</v>
      </c>
      <c r="P4145">
        <v>6</v>
      </c>
      <c r="Q4145" t="s">
        <v>32</v>
      </c>
      <c r="R4145" t="s">
        <v>8304</v>
      </c>
      <c r="S4145">
        <v>10.8</v>
      </c>
      <c r="T4145">
        <v>23</v>
      </c>
      <c r="U4145" t="s">
        <v>19</v>
      </c>
      <c r="V4145" s="2">
        <v>43270</v>
      </c>
      <c r="W4145" t="s">
        <v>130</v>
      </c>
      <c r="X4145" t="s">
        <v>34</v>
      </c>
      <c r="Y4145" t="s">
        <v>35</v>
      </c>
    </row>
    <row r="4146" spans="1:25" hidden="1" x14ac:dyDescent="0.35">
      <c r="A4146">
        <v>1</v>
      </c>
      <c r="B4146" t="s">
        <v>10</v>
      </c>
      <c r="C4146">
        <v>1</v>
      </c>
      <c r="D4146" t="s">
        <v>26</v>
      </c>
      <c r="E4146" t="s">
        <v>65</v>
      </c>
      <c r="F4146" t="s">
        <v>13</v>
      </c>
      <c r="G4146" t="s">
        <v>1449</v>
      </c>
      <c r="H4146" s="1">
        <v>0</v>
      </c>
      <c r="I4146" s="2">
        <v>43458</v>
      </c>
      <c r="J4146" t="s">
        <v>7995</v>
      </c>
      <c r="K4146" t="s">
        <v>30</v>
      </c>
      <c r="L4146">
        <v>98103</v>
      </c>
      <c r="M4146">
        <v>1689</v>
      </c>
      <c r="N4146" t="s">
        <v>1112</v>
      </c>
      <c r="O4146">
        <v>16</v>
      </c>
      <c r="P4146">
        <v>5</v>
      </c>
      <c r="Q4146" t="s">
        <v>32</v>
      </c>
      <c r="R4146" t="s">
        <v>92</v>
      </c>
      <c r="S4146">
        <v>16.03</v>
      </c>
      <c r="T4146">
        <v>33</v>
      </c>
      <c r="U4146" t="s">
        <v>33</v>
      </c>
      <c r="V4146" s="2">
        <v>43459</v>
      </c>
      <c r="W4146" t="s">
        <v>130</v>
      </c>
      <c r="X4146" t="s">
        <v>69</v>
      </c>
      <c r="Y4146" t="s">
        <v>64</v>
      </c>
    </row>
    <row r="4147" spans="1:25" hidden="1" x14ac:dyDescent="0.35">
      <c r="A4147">
        <v>6</v>
      </c>
      <c r="B4147" t="s">
        <v>10</v>
      </c>
      <c r="C4147">
        <v>6</v>
      </c>
      <c r="D4147" t="s">
        <v>11</v>
      </c>
      <c r="E4147" t="s">
        <v>1382</v>
      </c>
      <c r="F4147" t="s">
        <v>13</v>
      </c>
      <c r="G4147" t="s">
        <v>7070</v>
      </c>
      <c r="H4147" s="1">
        <v>0.2</v>
      </c>
      <c r="I4147" s="2">
        <v>43428</v>
      </c>
      <c r="J4147" t="s">
        <v>7132</v>
      </c>
      <c r="K4147" t="s">
        <v>16</v>
      </c>
      <c r="L4147">
        <v>33012</v>
      </c>
      <c r="M4147">
        <v>1228</v>
      </c>
      <c r="N4147" t="s">
        <v>8121</v>
      </c>
      <c r="O4147">
        <v>8</v>
      </c>
      <c r="P4147">
        <v>5</v>
      </c>
      <c r="Q4147" t="s">
        <v>18</v>
      </c>
      <c r="R4147" t="s">
        <v>8304</v>
      </c>
      <c r="S4147">
        <v>8.5</v>
      </c>
      <c r="T4147">
        <v>340</v>
      </c>
      <c r="U4147" t="s">
        <v>76</v>
      </c>
      <c r="V4147" s="2">
        <v>43434</v>
      </c>
      <c r="W4147" t="s">
        <v>39</v>
      </c>
      <c r="X4147" t="s">
        <v>40</v>
      </c>
      <c r="Y4147" t="s">
        <v>22</v>
      </c>
    </row>
    <row r="4148" spans="1:25" hidden="1" x14ac:dyDescent="0.35">
      <c r="A4148">
        <v>6</v>
      </c>
      <c r="B4148" t="s">
        <v>10</v>
      </c>
      <c r="C4148">
        <v>6</v>
      </c>
      <c r="D4148" t="s">
        <v>26</v>
      </c>
      <c r="E4148" t="s">
        <v>1382</v>
      </c>
      <c r="F4148" t="s">
        <v>13</v>
      </c>
      <c r="G4148" t="s">
        <v>7070</v>
      </c>
      <c r="H4148" s="1">
        <v>0.2</v>
      </c>
      <c r="I4148" s="2">
        <v>43428</v>
      </c>
      <c r="J4148" t="s">
        <v>7132</v>
      </c>
      <c r="K4148" t="s">
        <v>16</v>
      </c>
      <c r="L4148">
        <v>33012</v>
      </c>
      <c r="M4148">
        <v>633</v>
      </c>
      <c r="N4148" t="s">
        <v>4458</v>
      </c>
      <c r="O4148">
        <v>4</v>
      </c>
      <c r="P4148">
        <v>2</v>
      </c>
      <c r="Q4148" t="s">
        <v>18</v>
      </c>
      <c r="R4148" t="s">
        <v>8304</v>
      </c>
      <c r="S4148">
        <v>4.24</v>
      </c>
      <c r="T4148">
        <v>42</v>
      </c>
      <c r="U4148" t="s">
        <v>76</v>
      </c>
      <c r="V4148" s="2">
        <v>43434</v>
      </c>
      <c r="W4148" t="s">
        <v>39</v>
      </c>
      <c r="X4148" t="s">
        <v>40</v>
      </c>
      <c r="Y4148" t="s">
        <v>56</v>
      </c>
    </row>
    <row r="4149" spans="1:25" hidden="1" x14ac:dyDescent="0.35">
      <c r="A4149">
        <v>6</v>
      </c>
      <c r="B4149" t="s">
        <v>10</v>
      </c>
      <c r="C4149">
        <v>6</v>
      </c>
      <c r="D4149" t="s">
        <v>26</v>
      </c>
      <c r="E4149" t="s">
        <v>1382</v>
      </c>
      <c r="F4149" t="s">
        <v>13</v>
      </c>
      <c r="G4149" t="s">
        <v>7070</v>
      </c>
      <c r="H4149" s="1">
        <v>0.2</v>
      </c>
      <c r="I4149" s="2">
        <v>43428</v>
      </c>
      <c r="J4149" t="s">
        <v>7132</v>
      </c>
      <c r="K4149" t="s">
        <v>16</v>
      </c>
      <c r="L4149">
        <v>33012</v>
      </c>
      <c r="M4149">
        <v>1576</v>
      </c>
      <c r="N4149" t="s">
        <v>3652</v>
      </c>
      <c r="O4149">
        <v>3</v>
      </c>
      <c r="P4149">
        <v>4</v>
      </c>
      <c r="Q4149" t="s">
        <v>18</v>
      </c>
      <c r="R4149" t="s">
        <v>8304</v>
      </c>
      <c r="S4149">
        <v>3.42</v>
      </c>
      <c r="T4149">
        <v>11</v>
      </c>
      <c r="U4149" t="s">
        <v>76</v>
      </c>
      <c r="V4149" s="2">
        <v>43434</v>
      </c>
      <c r="W4149" t="s">
        <v>39</v>
      </c>
      <c r="X4149" t="s">
        <v>40</v>
      </c>
      <c r="Y4149" t="s">
        <v>64</v>
      </c>
    </row>
    <row r="4150" spans="1:25" hidden="1" x14ac:dyDescent="0.35">
      <c r="A4150">
        <v>4</v>
      </c>
      <c r="B4150" t="s">
        <v>25</v>
      </c>
      <c r="C4150">
        <v>3</v>
      </c>
      <c r="D4150" t="s">
        <v>11</v>
      </c>
      <c r="E4150" t="s">
        <v>1468</v>
      </c>
      <c r="F4150" t="s">
        <v>13</v>
      </c>
      <c r="G4150" t="s">
        <v>1242</v>
      </c>
      <c r="H4150" s="1">
        <v>0</v>
      </c>
      <c r="I4150" s="2">
        <v>43192</v>
      </c>
      <c r="J4150" t="s">
        <v>5348</v>
      </c>
      <c r="K4150" t="s">
        <v>73</v>
      </c>
      <c r="L4150">
        <v>53209</v>
      </c>
      <c r="M4150">
        <v>752</v>
      </c>
      <c r="N4150" t="s">
        <v>8133</v>
      </c>
      <c r="O4150">
        <v>378</v>
      </c>
      <c r="P4150">
        <v>5</v>
      </c>
      <c r="Q4150" t="s">
        <v>75</v>
      </c>
      <c r="R4150" t="s">
        <v>8304</v>
      </c>
      <c r="S4150">
        <v>378.27</v>
      </c>
      <c r="T4150">
        <v>1455</v>
      </c>
      <c r="U4150" t="s">
        <v>33</v>
      </c>
      <c r="V4150" s="2">
        <v>43196</v>
      </c>
      <c r="W4150" t="s">
        <v>20</v>
      </c>
      <c r="X4150" t="s">
        <v>82</v>
      </c>
      <c r="Y4150" t="s">
        <v>24</v>
      </c>
    </row>
    <row r="4151" spans="1:25" hidden="1" x14ac:dyDescent="0.35">
      <c r="A4151">
        <v>5</v>
      </c>
      <c r="B4151" t="s">
        <v>43</v>
      </c>
      <c r="C4151">
        <v>6</v>
      </c>
      <c r="D4151" t="s">
        <v>26</v>
      </c>
      <c r="E4151" t="s">
        <v>1359</v>
      </c>
      <c r="F4151" t="s">
        <v>13</v>
      </c>
      <c r="G4151" t="s">
        <v>5219</v>
      </c>
      <c r="H4151" s="1">
        <v>0.7</v>
      </c>
      <c r="I4151" s="2">
        <v>43432</v>
      </c>
      <c r="J4151" t="s">
        <v>6531</v>
      </c>
      <c r="K4151" t="s">
        <v>16</v>
      </c>
      <c r="L4151">
        <v>32137</v>
      </c>
      <c r="M4151">
        <v>70</v>
      </c>
      <c r="N4151" t="s">
        <v>3733</v>
      </c>
      <c r="O4151">
        <v>-6</v>
      </c>
      <c r="P4151">
        <v>6</v>
      </c>
      <c r="Q4151" t="s">
        <v>18</v>
      </c>
      <c r="R4151" t="s">
        <v>8304</v>
      </c>
      <c r="S4151">
        <v>-5.7</v>
      </c>
      <c r="T4151">
        <v>7</v>
      </c>
      <c r="U4151" t="s">
        <v>33</v>
      </c>
      <c r="V4151" s="2">
        <v>43437</v>
      </c>
      <c r="W4151" t="s">
        <v>39</v>
      </c>
      <c r="X4151" t="s">
        <v>40</v>
      </c>
      <c r="Y4151" t="s">
        <v>54</v>
      </c>
    </row>
    <row r="4152" spans="1:25" hidden="1" x14ac:dyDescent="0.35">
      <c r="A4152">
        <v>4</v>
      </c>
      <c r="B4152" t="s">
        <v>43</v>
      </c>
      <c r="C4152">
        <v>6</v>
      </c>
      <c r="D4152" t="s">
        <v>26</v>
      </c>
      <c r="E4152" t="s">
        <v>171</v>
      </c>
      <c r="F4152" t="s">
        <v>13</v>
      </c>
      <c r="G4152" t="s">
        <v>1289</v>
      </c>
      <c r="H4152" s="1">
        <v>0</v>
      </c>
      <c r="I4152" s="2">
        <v>43185</v>
      </c>
      <c r="J4152" t="s">
        <v>1290</v>
      </c>
      <c r="K4152" t="s">
        <v>102</v>
      </c>
      <c r="L4152">
        <v>10011</v>
      </c>
      <c r="M4152">
        <v>776</v>
      </c>
      <c r="N4152" t="s">
        <v>515</v>
      </c>
      <c r="O4152">
        <v>18</v>
      </c>
      <c r="P4152">
        <v>5</v>
      </c>
      <c r="Q4152" t="s">
        <v>104</v>
      </c>
      <c r="R4152" t="s">
        <v>8304</v>
      </c>
      <c r="S4152">
        <v>18.399999999999999</v>
      </c>
      <c r="T4152">
        <v>460</v>
      </c>
      <c r="U4152" t="s">
        <v>33</v>
      </c>
      <c r="V4152" s="2">
        <v>43189</v>
      </c>
      <c r="W4152" t="s">
        <v>39</v>
      </c>
      <c r="X4152" t="s">
        <v>175</v>
      </c>
      <c r="Y4152" t="s">
        <v>42</v>
      </c>
    </row>
    <row r="4153" spans="1:25" hidden="1" x14ac:dyDescent="0.35">
      <c r="A4153">
        <v>6</v>
      </c>
      <c r="B4153" t="s">
        <v>10</v>
      </c>
      <c r="C4153">
        <v>6</v>
      </c>
      <c r="D4153" t="s">
        <v>26</v>
      </c>
      <c r="E4153" t="s">
        <v>3400</v>
      </c>
      <c r="F4153" t="s">
        <v>13</v>
      </c>
      <c r="G4153" t="s">
        <v>5476</v>
      </c>
      <c r="H4153" s="1">
        <v>0.2</v>
      </c>
      <c r="I4153" s="2">
        <v>43368</v>
      </c>
      <c r="J4153" t="s">
        <v>6269</v>
      </c>
      <c r="K4153" t="s">
        <v>73</v>
      </c>
      <c r="L4153">
        <v>75061</v>
      </c>
      <c r="M4153">
        <v>208</v>
      </c>
      <c r="N4153" t="s">
        <v>2978</v>
      </c>
      <c r="O4153">
        <v>5</v>
      </c>
      <c r="P4153">
        <v>4</v>
      </c>
      <c r="Q4153" t="s">
        <v>75</v>
      </c>
      <c r="R4153" t="s">
        <v>8304</v>
      </c>
      <c r="S4153">
        <v>5.18</v>
      </c>
      <c r="T4153">
        <v>16</v>
      </c>
      <c r="U4153" t="s">
        <v>33</v>
      </c>
      <c r="V4153" s="2">
        <v>43374</v>
      </c>
      <c r="W4153" t="s">
        <v>39</v>
      </c>
      <c r="X4153" t="s">
        <v>77</v>
      </c>
      <c r="Y4153" t="s">
        <v>35</v>
      </c>
    </row>
    <row r="4154" spans="1:25" hidden="1" x14ac:dyDescent="0.35">
      <c r="A4154">
        <v>3</v>
      </c>
      <c r="B4154" t="s">
        <v>10</v>
      </c>
      <c r="C4154">
        <v>3</v>
      </c>
      <c r="D4154" t="s">
        <v>11</v>
      </c>
      <c r="E4154" t="s">
        <v>1550</v>
      </c>
      <c r="F4154" t="s">
        <v>13</v>
      </c>
      <c r="G4154" t="s">
        <v>800</v>
      </c>
      <c r="H4154" s="1">
        <v>0</v>
      </c>
      <c r="I4154" s="2">
        <v>43428</v>
      </c>
      <c r="J4154" t="s">
        <v>5385</v>
      </c>
      <c r="K4154" t="s">
        <v>102</v>
      </c>
      <c r="L4154">
        <v>21215</v>
      </c>
      <c r="M4154">
        <v>866</v>
      </c>
      <c r="N4154" t="s">
        <v>8211</v>
      </c>
      <c r="O4154">
        <v>85</v>
      </c>
      <c r="P4154">
        <v>4</v>
      </c>
      <c r="Q4154" t="s">
        <v>104</v>
      </c>
      <c r="R4154" t="s">
        <v>8304</v>
      </c>
      <c r="S4154">
        <v>85.18</v>
      </c>
      <c r="T4154">
        <v>208</v>
      </c>
      <c r="U4154" t="s">
        <v>33</v>
      </c>
      <c r="V4154" s="2">
        <v>43431</v>
      </c>
      <c r="W4154" t="s">
        <v>20</v>
      </c>
      <c r="X4154" t="s">
        <v>1549</v>
      </c>
      <c r="Y4154" t="s">
        <v>47</v>
      </c>
    </row>
    <row r="4155" spans="1:25" hidden="1" x14ac:dyDescent="0.35">
      <c r="A4155">
        <v>6</v>
      </c>
      <c r="B4155" t="s">
        <v>10</v>
      </c>
      <c r="C4155">
        <v>6</v>
      </c>
      <c r="D4155" t="s">
        <v>26</v>
      </c>
      <c r="E4155" t="s">
        <v>498</v>
      </c>
      <c r="F4155" t="s">
        <v>13</v>
      </c>
      <c r="G4155" t="s">
        <v>1419</v>
      </c>
      <c r="H4155" s="1">
        <v>0.2</v>
      </c>
      <c r="I4155" s="2">
        <v>43349</v>
      </c>
      <c r="J4155" t="s">
        <v>6272</v>
      </c>
      <c r="K4155" t="s">
        <v>73</v>
      </c>
      <c r="L4155">
        <v>75217</v>
      </c>
      <c r="M4155">
        <v>106</v>
      </c>
      <c r="N4155" t="s">
        <v>2833</v>
      </c>
      <c r="O4155">
        <v>15</v>
      </c>
      <c r="P4155">
        <v>4</v>
      </c>
      <c r="Q4155" t="s">
        <v>75</v>
      </c>
      <c r="R4155" t="s">
        <v>8304</v>
      </c>
      <c r="S4155">
        <v>15.2</v>
      </c>
      <c r="T4155">
        <v>42</v>
      </c>
      <c r="U4155" t="s">
        <v>33</v>
      </c>
      <c r="V4155" s="2">
        <v>43355</v>
      </c>
      <c r="W4155" t="s">
        <v>39</v>
      </c>
      <c r="X4155" t="s">
        <v>77</v>
      </c>
      <c r="Y4155" t="s">
        <v>64</v>
      </c>
    </row>
    <row r="4156" spans="1:25" hidden="1" x14ac:dyDescent="0.35">
      <c r="A4156">
        <v>6</v>
      </c>
      <c r="B4156" t="s">
        <v>10</v>
      </c>
      <c r="C4156">
        <v>6</v>
      </c>
      <c r="D4156" t="s">
        <v>50</v>
      </c>
      <c r="E4156" t="s">
        <v>498</v>
      </c>
      <c r="F4156" t="s">
        <v>13</v>
      </c>
      <c r="G4156" t="s">
        <v>1419</v>
      </c>
      <c r="H4156" s="1">
        <v>0.2</v>
      </c>
      <c r="I4156" s="2">
        <v>43349</v>
      </c>
      <c r="J4156" t="s">
        <v>6272</v>
      </c>
      <c r="K4156" t="s">
        <v>73</v>
      </c>
      <c r="L4156">
        <v>75217</v>
      </c>
      <c r="M4156">
        <v>160</v>
      </c>
      <c r="N4156" t="s">
        <v>177</v>
      </c>
      <c r="O4156">
        <v>37</v>
      </c>
      <c r="P4156">
        <v>2</v>
      </c>
      <c r="Q4156" t="s">
        <v>75</v>
      </c>
      <c r="R4156" t="s">
        <v>8304</v>
      </c>
      <c r="S4156">
        <v>37.08</v>
      </c>
      <c r="T4156">
        <v>330</v>
      </c>
      <c r="U4156" t="s">
        <v>33</v>
      </c>
      <c r="V4156" s="2">
        <v>43355</v>
      </c>
      <c r="W4156" t="s">
        <v>39</v>
      </c>
      <c r="X4156" t="s">
        <v>77</v>
      </c>
      <c r="Y4156" t="s">
        <v>52</v>
      </c>
    </row>
    <row r="4157" spans="1:25" hidden="1" x14ac:dyDescent="0.35">
      <c r="A4157">
        <v>5</v>
      </c>
      <c r="B4157" t="s">
        <v>43</v>
      </c>
      <c r="C4157">
        <v>6</v>
      </c>
      <c r="D4157" t="s">
        <v>11</v>
      </c>
      <c r="E4157" t="s">
        <v>201</v>
      </c>
      <c r="F4157" t="s">
        <v>13</v>
      </c>
      <c r="G4157" t="s">
        <v>1444</v>
      </c>
      <c r="H4157" s="1">
        <v>0</v>
      </c>
      <c r="I4157" s="2">
        <v>43355</v>
      </c>
      <c r="J4157" t="s">
        <v>5669</v>
      </c>
      <c r="K4157" t="s">
        <v>16</v>
      </c>
      <c r="L4157">
        <v>22153</v>
      </c>
      <c r="M4157">
        <v>844</v>
      </c>
      <c r="N4157" t="s">
        <v>2156</v>
      </c>
      <c r="O4157">
        <v>307</v>
      </c>
      <c r="P4157">
        <v>4</v>
      </c>
      <c r="Q4157" t="s">
        <v>18</v>
      </c>
      <c r="R4157" t="s">
        <v>8304</v>
      </c>
      <c r="S4157">
        <v>307.14</v>
      </c>
      <c r="T4157">
        <v>1059</v>
      </c>
      <c r="U4157" t="s">
        <v>33</v>
      </c>
      <c r="V4157" s="2">
        <v>43360</v>
      </c>
      <c r="W4157" t="s">
        <v>39</v>
      </c>
      <c r="X4157" t="s">
        <v>205</v>
      </c>
      <c r="Y4157" t="s">
        <v>24</v>
      </c>
    </row>
    <row r="4158" spans="1:25" hidden="1" x14ac:dyDescent="0.35">
      <c r="A4158">
        <v>5</v>
      </c>
      <c r="B4158" t="s">
        <v>43</v>
      </c>
      <c r="C4158">
        <v>6</v>
      </c>
      <c r="D4158" t="s">
        <v>26</v>
      </c>
      <c r="E4158" t="s">
        <v>201</v>
      </c>
      <c r="F4158" t="s">
        <v>13</v>
      </c>
      <c r="G4158" t="s">
        <v>1444</v>
      </c>
      <c r="H4158" s="1">
        <v>0</v>
      </c>
      <c r="I4158" s="2">
        <v>43355</v>
      </c>
      <c r="J4158" t="s">
        <v>5669</v>
      </c>
      <c r="K4158" t="s">
        <v>16</v>
      </c>
      <c r="L4158">
        <v>22153</v>
      </c>
      <c r="M4158">
        <v>1507</v>
      </c>
      <c r="N4158" t="s">
        <v>346</v>
      </c>
      <c r="O4158">
        <v>5</v>
      </c>
      <c r="P4158">
        <v>3</v>
      </c>
      <c r="Q4158" t="s">
        <v>18</v>
      </c>
      <c r="R4158" t="s">
        <v>8304</v>
      </c>
      <c r="S4158">
        <v>5.22</v>
      </c>
      <c r="T4158">
        <v>11</v>
      </c>
      <c r="U4158" t="s">
        <v>33</v>
      </c>
      <c r="V4158" s="2">
        <v>43360</v>
      </c>
      <c r="W4158" t="s">
        <v>39</v>
      </c>
      <c r="X4158" t="s">
        <v>205</v>
      </c>
      <c r="Y4158" t="s">
        <v>176</v>
      </c>
    </row>
    <row r="4159" spans="1:25" hidden="1" x14ac:dyDescent="0.35">
      <c r="A4159">
        <v>5</v>
      </c>
      <c r="B4159" t="s">
        <v>43</v>
      </c>
      <c r="C4159">
        <v>6</v>
      </c>
      <c r="D4159" t="s">
        <v>26</v>
      </c>
      <c r="E4159" t="s">
        <v>201</v>
      </c>
      <c r="F4159" t="s">
        <v>13</v>
      </c>
      <c r="G4159" t="s">
        <v>1444</v>
      </c>
      <c r="H4159" s="1">
        <v>0</v>
      </c>
      <c r="I4159" s="2">
        <v>43355</v>
      </c>
      <c r="J4159" t="s">
        <v>5669</v>
      </c>
      <c r="K4159" t="s">
        <v>16</v>
      </c>
      <c r="L4159">
        <v>22153</v>
      </c>
      <c r="M4159">
        <v>1361</v>
      </c>
      <c r="N4159" t="s">
        <v>3459</v>
      </c>
      <c r="O4159">
        <v>1</v>
      </c>
      <c r="P4159">
        <v>5</v>
      </c>
      <c r="Q4159" t="s">
        <v>18</v>
      </c>
      <c r="R4159" t="s">
        <v>8304</v>
      </c>
      <c r="S4159">
        <v>0.68</v>
      </c>
      <c r="T4159">
        <v>68</v>
      </c>
      <c r="U4159" t="s">
        <v>33</v>
      </c>
      <c r="V4159" s="2">
        <v>43360</v>
      </c>
      <c r="W4159" t="s">
        <v>39</v>
      </c>
      <c r="X4159" t="s">
        <v>205</v>
      </c>
      <c r="Y4159" t="s">
        <v>42</v>
      </c>
    </row>
    <row r="4160" spans="1:25" hidden="1" x14ac:dyDescent="0.35">
      <c r="A4160">
        <v>5</v>
      </c>
      <c r="B4160" t="s">
        <v>43</v>
      </c>
      <c r="C4160">
        <v>6</v>
      </c>
      <c r="D4160" t="s">
        <v>50</v>
      </c>
      <c r="E4160" t="s">
        <v>201</v>
      </c>
      <c r="F4160" t="s">
        <v>13</v>
      </c>
      <c r="G4160" t="s">
        <v>1444</v>
      </c>
      <c r="H4160" s="1">
        <v>0</v>
      </c>
      <c r="I4160" s="2">
        <v>43355</v>
      </c>
      <c r="J4160" t="s">
        <v>5669</v>
      </c>
      <c r="K4160" t="s">
        <v>16</v>
      </c>
      <c r="L4160">
        <v>22153</v>
      </c>
      <c r="M4160">
        <v>914</v>
      </c>
      <c r="N4160" t="s">
        <v>5118</v>
      </c>
      <c r="O4160">
        <v>2</v>
      </c>
      <c r="P4160">
        <v>3</v>
      </c>
      <c r="Q4160" t="s">
        <v>18</v>
      </c>
      <c r="R4160" t="s">
        <v>8304</v>
      </c>
      <c r="S4160">
        <v>1.66</v>
      </c>
      <c r="T4160">
        <v>21</v>
      </c>
      <c r="U4160" t="s">
        <v>33</v>
      </c>
      <c r="V4160" s="2">
        <v>43360</v>
      </c>
      <c r="W4160" t="s">
        <v>39</v>
      </c>
      <c r="X4160" t="s">
        <v>205</v>
      </c>
      <c r="Y4160" t="s">
        <v>113</v>
      </c>
    </row>
    <row r="4161" spans="1:25" hidden="1" x14ac:dyDescent="0.35">
      <c r="A4161">
        <v>3</v>
      </c>
      <c r="B4161" t="s">
        <v>10</v>
      </c>
      <c r="C4161">
        <v>3</v>
      </c>
      <c r="D4161" t="s">
        <v>11</v>
      </c>
      <c r="E4161" t="s">
        <v>1595</v>
      </c>
      <c r="F4161" t="s">
        <v>13</v>
      </c>
      <c r="G4161" t="s">
        <v>959</v>
      </c>
      <c r="H4161" s="1">
        <v>0.2</v>
      </c>
      <c r="I4161" s="2">
        <v>43366</v>
      </c>
      <c r="J4161" t="s">
        <v>6963</v>
      </c>
      <c r="K4161" t="s">
        <v>102</v>
      </c>
      <c r="L4161">
        <v>43130</v>
      </c>
      <c r="M4161">
        <v>552</v>
      </c>
      <c r="N4161" t="s">
        <v>1517</v>
      </c>
      <c r="O4161">
        <v>8</v>
      </c>
      <c r="P4161">
        <v>4</v>
      </c>
      <c r="Q4161" t="s">
        <v>104</v>
      </c>
      <c r="R4161" t="s">
        <v>8304</v>
      </c>
      <c r="S4161">
        <v>7.7</v>
      </c>
      <c r="T4161">
        <v>28</v>
      </c>
      <c r="U4161" t="s">
        <v>76</v>
      </c>
      <c r="V4161" s="2">
        <v>43369</v>
      </c>
      <c r="W4161" t="s">
        <v>20</v>
      </c>
      <c r="X4161" t="s">
        <v>309</v>
      </c>
      <c r="Y4161" t="s">
        <v>47</v>
      </c>
    </row>
    <row r="4162" spans="1:25" hidden="1" x14ac:dyDescent="0.35">
      <c r="A4162">
        <v>3</v>
      </c>
      <c r="B4162" t="s">
        <v>10</v>
      </c>
      <c r="C4162">
        <v>3</v>
      </c>
      <c r="D4162" t="s">
        <v>26</v>
      </c>
      <c r="E4162" t="s">
        <v>1595</v>
      </c>
      <c r="F4162" t="s">
        <v>13</v>
      </c>
      <c r="G4162" t="s">
        <v>959</v>
      </c>
      <c r="H4162" s="1">
        <v>0.2</v>
      </c>
      <c r="I4162" s="2">
        <v>43366</v>
      </c>
      <c r="J4162" t="s">
        <v>6963</v>
      </c>
      <c r="K4162" t="s">
        <v>102</v>
      </c>
      <c r="L4162">
        <v>43130</v>
      </c>
      <c r="M4162">
        <v>1768</v>
      </c>
      <c r="N4162" t="s">
        <v>3358</v>
      </c>
      <c r="O4162">
        <v>4</v>
      </c>
      <c r="P4162">
        <v>3</v>
      </c>
      <c r="Q4162" t="s">
        <v>104</v>
      </c>
      <c r="R4162" t="s">
        <v>8304</v>
      </c>
      <c r="S4162">
        <v>4.03</v>
      </c>
      <c r="T4162">
        <v>12</v>
      </c>
      <c r="U4162" t="s">
        <v>76</v>
      </c>
      <c r="V4162" s="2">
        <v>43369</v>
      </c>
      <c r="W4162" t="s">
        <v>20</v>
      </c>
      <c r="X4162" t="s">
        <v>309</v>
      </c>
      <c r="Y4162" t="s">
        <v>64</v>
      </c>
    </row>
    <row r="4163" spans="1:25" hidden="1" x14ac:dyDescent="0.35">
      <c r="A4163">
        <v>3</v>
      </c>
      <c r="B4163" t="s">
        <v>10</v>
      </c>
      <c r="C4163">
        <v>3</v>
      </c>
      <c r="D4163" t="s">
        <v>26</v>
      </c>
      <c r="E4163" t="s">
        <v>1595</v>
      </c>
      <c r="F4163" t="s">
        <v>13</v>
      </c>
      <c r="G4163" t="s">
        <v>959</v>
      </c>
      <c r="H4163" s="1">
        <v>0.7</v>
      </c>
      <c r="I4163" s="2">
        <v>43366</v>
      </c>
      <c r="J4163" t="s">
        <v>6963</v>
      </c>
      <c r="K4163" t="s">
        <v>102</v>
      </c>
      <c r="L4163">
        <v>43130</v>
      </c>
      <c r="M4163">
        <v>640</v>
      </c>
      <c r="N4163" t="s">
        <v>3761</v>
      </c>
      <c r="O4163">
        <v>-10</v>
      </c>
      <c r="P4163">
        <v>7</v>
      </c>
      <c r="Q4163" t="s">
        <v>104</v>
      </c>
      <c r="R4163" t="s">
        <v>8304</v>
      </c>
      <c r="S4163">
        <v>-9.76</v>
      </c>
      <c r="T4163">
        <v>12</v>
      </c>
      <c r="U4163" t="s">
        <v>76</v>
      </c>
      <c r="V4163" s="2">
        <v>43369</v>
      </c>
      <c r="W4163" t="s">
        <v>20</v>
      </c>
      <c r="X4163" t="s">
        <v>309</v>
      </c>
      <c r="Y4163" t="s">
        <v>54</v>
      </c>
    </row>
    <row r="4164" spans="1:25" hidden="1" x14ac:dyDescent="0.35">
      <c r="A4164">
        <v>1</v>
      </c>
      <c r="B4164" t="s">
        <v>10</v>
      </c>
      <c r="C4164">
        <v>1</v>
      </c>
      <c r="D4164" t="s">
        <v>26</v>
      </c>
      <c r="E4164" t="s">
        <v>281</v>
      </c>
      <c r="F4164" t="s">
        <v>13</v>
      </c>
      <c r="G4164" t="s">
        <v>2389</v>
      </c>
      <c r="H4164" s="1">
        <v>0.2</v>
      </c>
      <c r="I4164" s="2">
        <v>43463</v>
      </c>
      <c r="J4164" t="s">
        <v>2822</v>
      </c>
      <c r="K4164" t="s">
        <v>73</v>
      </c>
      <c r="L4164">
        <v>60505</v>
      </c>
      <c r="M4164">
        <v>1624</v>
      </c>
      <c r="N4164" t="s">
        <v>2823</v>
      </c>
      <c r="O4164">
        <v>67</v>
      </c>
      <c r="P4164">
        <v>6</v>
      </c>
      <c r="Q4164" t="s">
        <v>75</v>
      </c>
      <c r="R4164" t="s">
        <v>8304</v>
      </c>
      <c r="S4164">
        <v>67.44</v>
      </c>
      <c r="T4164">
        <v>186</v>
      </c>
      <c r="U4164" t="s">
        <v>19</v>
      </c>
      <c r="V4164" s="2">
        <v>43464</v>
      </c>
      <c r="W4164" t="s">
        <v>130</v>
      </c>
      <c r="X4164" t="s">
        <v>139</v>
      </c>
      <c r="Y4164" t="s">
        <v>64</v>
      </c>
    </row>
    <row r="4165" spans="1:25" hidden="1" x14ac:dyDescent="0.35">
      <c r="A4165">
        <v>6</v>
      </c>
      <c r="B4165" t="s">
        <v>10</v>
      </c>
      <c r="C4165">
        <v>6</v>
      </c>
      <c r="D4165" t="s">
        <v>11</v>
      </c>
      <c r="E4165" t="s">
        <v>171</v>
      </c>
      <c r="F4165" t="s">
        <v>13</v>
      </c>
      <c r="G4165" t="s">
        <v>2079</v>
      </c>
      <c r="H4165" s="1">
        <v>0.1</v>
      </c>
      <c r="I4165" s="2">
        <v>43190</v>
      </c>
      <c r="J4165" t="s">
        <v>2369</v>
      </c>
      <c r="K4165" t="s">
        <v>102</v>
      </c>
      <c r="L4165">
        <v>10009</v>
      </c>
      <c r="M4165">
        <v>772</v>
      </c>
      <c r="N4165" t="s">
        <v>432</v>
      </c>
      <c r="O4165">
        <v>55</v>
      </c>
      <c r="P4165">
        <v>6</v>
      </c>
      <c r="Q4165" t="s">
        <v>104</v>
      </c>
      <c r="R4165" t="s">
        <v>8304</v>
      </c>
      <c r="S4165">
        <v>54.67</v>
      </c>
      <c r="T4165">
        <v>328</v>
      </c>
      <c r="U4165" t="s">
        <v>19</v>
      </c>
      <c r="V4165" s="2">
        <v>43196</v>
      </c>
      <c r="W4165" t="s">
        <v>39</v>
      </c>
      <c r="X4165" t="s">
        <v>175</v>
      </c>
      <c r="Y4165" t="s">
        <v>24</v>
      </c>
    </row>
    <row r="4166" spans="1:25" hidden="1" x14ac:dyDescent="0.35">
      <c r="A4166">
        <v>3</v>
      </c>
      <c r="B4166" t="s">
        <v>25</v>
      </c>
      <c r="C4166">
        <v>1</v>
      </c>
      <c r="D4166" t="s">
        <v>26</v>
      </c>
      <c r="E4166" t="s">
        <v>1595</v>
      </c>
      <c r="F4166" t="s">
        <v>13</v>
      </c>
      <c r="G4166" t="s">
        <v>414</v>
      </c>
      <c r="H4166" s="1">
        <v>0.2</v>
      </c>
      <c r="I4166" s="2">
        <v>43213</v>
      </c>
      <c r="J4166" t="s">
        <v>2941</v>
      </c>
      <c r="K4166" t="s">
        <v>102</v>
      </c>
      <c r="L4166">
        <v>43130</v>
      </c>
      <c r="M4166">
        <v>1738</v>
      </c>
      <c r="N4166" t="s">
        <v>2942</v>
      </c>
      <c r="O4166">
        <v>29</v>
      </c>
      <c r="P4166">
        <v>2</v>
      </c>
      <c r="Q4166" t="s">
        <v>104</v>
      </c>
      <c r="R4166" t="s">
        <v>8304</v>
      </c>
      <c r="S4166">
        <v>29.36</v>
      </c>
      <c r="T4166">
        <v>78</v>
      </c>
      <c r="U4166" t="s">
        <v>19</v>
      </c>
      <c r="V4166" s="2">
        <v>43216</v>
      </c>
      <c r="W4166" t="s">
        <v>130</v>
      </c>
      <c r="X4166" t="s">
        <v>309</v>
      </c>
      <c r="Y4166" t="s">
        <v>64</v>
      </c>
    </row>
    <row r="4167" spans="1:25" hidden="1" x14ac:dyDescent="0.35">
      <c r="A4167">
        <v>3</v>
      </c>
      <c r="B4167" t="s">
        <v>25</v>
      </c>
      <c r="C4167">
        <v>1</v>
      </c>
      <c r="D4167" t="s">
        <v>26</v>
      </c>
      <c r="E4167" t="s">
        <v>1595</v>
      </c>
      <c r="F4167" t="s">
        <v>13</v>
      </c>
      <c r="G4167" t="s">
        <v>414</v>
      </c>
      <c r="H4167" s="1">
        <v>0.2</v>
      </c>
      <c r="I4167" s="2">
        <v>43213</v>
      </c>
      <c r="J4167" t="s">
        <v>2941</v>
      </c>
      <c r="K4167" t="s">
        <v>102</v>
      </c>
      <c r="L4167">
        <v>43130</v>
      </c>
      <c r="M4167">
        <v>574</v>
      </c>
      <c r="N4167" t="s">
        <v>8100</v>
      </c>
      <c r="O4167">
        <v>6</v>
      </c>
      <c r="P4167">
        <v>5</v>
      </c>
      <c r="Q4167" t="s">
        <v>104</v>
      </c>
      <c r="R4167" t="s">
        <v>8304</v>
      </c>
      <c r="S4167">
        <v>6.29</v>
      </c>
      <c r="T4167">
        <v>56</v>
      </c>
      <c r="U4167" t="s">
        <v>19</v>
      </c>
      <c r="V4167" s="2">
        <v>43216</v>
      </c>
      <c r="W4167" t="s">
        <v>130</v>
      </c>
      <c r="X4167" t="s">
        <v>309</v>
      </c>
      <c r="Y4167" t="s">
        <v>42</v>
      </c>
    </row>
    <row r="4168" spans="1:25" hidden="1" x14ac:dyDescent="0.35">
      <c r="A4168">
        <v>3</v>
      </c>
      <c r="B4168" t="s">
        <v>25</v>
      </c>
      <c r="C4168">
        <v>1</v>
      </c>
      <c r="D4168" t="s">
        <v>26</v>
      </c>
      <c r="E4168" t="s">
        <v>1595</v>
      </c>
      <c r="F4168" t="s">
        <v>13</v>
      </c>
      <c r="G4168" t="s">
        <v>414</v>
      </c>
      <c r="H4168" s="1">
        <v>0.2</v>
      </c>
      <c r="I4168" s="2">
        <v>43213</v>
      </c>
      <c r="J4168" t="s">
        <v>2941</v>
      </c>
      <c r="K4168" t="s">
        <v>102</v>
      </c>
      <c r="L4168">
        <v>43130</v>
      </c>
      <c r="M4168">
        <v>599</v>
      </c>
      <c r="N4168" t="s">
        <v>2981</v>
      </c>
      <c r="O4168">
        <v>38</v>
      </c>
      <c r="P4168">
        <v>6</v>
      </c>
      <c r="Q4168" t="s">
        <v>104</v>
      </c>
      <c r="R4168" t="s">
        <v>8304</v>
      </c>
      <c r="S4168">
        <v>37.92</v>
      </c>
      <c r="T4168">
        <v>108</v>
      </c>
      <c r="U4168" t="s">
        <v>19</v>
      </c>
      <c r="V4168" s="2">
        <v>43216</v>
      </c>
      <c r="W4168" t="s">
        <v>130</v>
      </c>
      <c r="X4168" t="s">
        <v>309</v>
      </c>
      <c r="Y4168" t="s">
        <v>64</v>
      </c>
    </row>
    <row r="4169" spans="1:25" x14ac:dyDescent="0.35">
      <c r="A4169">
        <v>6</v>
      </c>
      <c r="B4169" t="s">
        <v>10</v>
      </c>
      <c r="C4169">
        <v>6</v>
      </c>
      <c r="D4169" t="s">
        <v>11</v>
      </c>
      <c r="E4169" t="s">
        <v>27</v>
      </c>
      <c r="F4169" t="s">
        <v>13</v>
      </c>
      <c r="G4169" t="s">
        <v>1211</v>
      </c>
      <c r="H4169" s="1">
        <v>0</v>
      </c>
      <c r="I4169" s="2">
        <v>43198</v>
      </c>
      <c r="J4169" t="s">
        <v>2642</v>
      </c>
      <c r="K4169" t="s">
        <v>30</v>
      </c>
      <c r="L4169">
        <v>90032</v>
      </c>
      <c r="M4169">
        <v>394</v>
      </c>
      <c r="N4169" t="s">
        <v>2330</v>
      </c>
      <c r="O4169">
        <v>10</v>
      </c>
      <c r="P4169">
        <v>5</v>
      </c>
      <c r="Q4169" t="s">
        <v>32</v>
      </c>
      <c r="R4169" t="s">
        <v>8304</v>
      </c>
      <c r="S4169">
        <v>10.37</v>
      </c>
      <c r="T4169">
        <v>25</v>
      </c>
      <c r="U4169" t="s">
        <v>19</v>
      </c>
      <c r="V4169" s="2">
        <v>43204</v>
      </c>
      <c r="W4169" t="s">
        <v>39</v>
      </c>
      <c r="X4169" t="s">
        <v>34</v>
      </c>
      <c r="Y4169" t="s">
        <v>47</v>
      </c>
    </row>
    <row r="4170" spans="1:25" hidden="1" x14ac:dyDescent="0.35">
      <c r="A4170">
        <v>5</v>
      </c>
      <c r="B4170" t="s">
        <v>43</v>
      </c>
      <c r="C4170">
        <v>6</v>
      </c>
      <c r="D4170" t="s">
        <v>26</v>
      </c>
      <c r="E4170" t="s">
        <v>2561</v>
      </c>
      <c r="F4170" t="s">
        <v>13</v>
      </c>
      <c r="G4170" t="s">
        <v>5421</v>
      </c>
      <c r="H4170" s="1">
        <v>0.2</v>
      </c>
      <c r="I4170" s="2">
        <v>43202</v>
      </c>
      <c r="J4170" t="s">
        <v>6493</v>
      </c>
      <c r="K4170" t="s">
        <v>16</v>
      </c>
      <c r="L4170">
        <v>27893</v>
      </c>
      <c r="M4170">
        <v>635</v>
      </c>
      <c r="N4170" t="s">
        <v>921</v>
      </c>
      <c r="O4170">
        <v>-5</v>
      </c>
      <c r="P4170">
        <v>1</v>
      </c>
      <c r="Q4170" t="s">
        <v>18</v>
      </c>
      <c r="R4170" t="s">
        <v>8304</v>
      </c>
      <c r="S4170">
        <v>-5.2</v>
      </c>
      <c r="T4170">
        <v>52</v>
      </c>
      <c r="U4170" t="s">
        <v>33</v>
      </c>
      <c r="V4170" s="2">
        <v>43207</v>
      </c>
      <c r="W4170" t="s">
        <v>39</v>
      </c>
      <c r="X4170" t="s">
        <v>63</v>
      </c>
      <c r="Y4170" t="s">
        <v>42</v>
      </c>
    </row>
    <row r="4171" spans="1:25" hidden="1" x14ac:dyDescent="0.35">
      <c r="A4171">
        <v>5</v>
      </c>
      <c r="B4171" t="s">
        <v>43</v>
      </c>
      <c r="C4171">
        <v>6</v>
      </c>
      <c r="D4171" t="s">
        <v>26</v>
      </c>
      <c r="E4171" t="s">
        <v>2561</v>
      </c>
      <c r="F4171" t="s">
        <v>13</v>
      </c>
      <c r="G4171" t="s">
        <v>5421</v>
      </c>
      <c r="H4171" s="1">
        <v>0.2</v>
      </c>
      <c r="I4171" s="2">
        <v>43202</v>
      </c>
      <c r="J4171" t="s">
        <v>6493</v>
      </c>
      <c r="K4171" t="s">
        <v>16</v>
      </c>
      <c r="L4171">
        <v>27893</v>
      </c>
      <c r="M4171">
        <v>1572</v>
      </c>
      <c r="N4171" t="s">
        <v>8278</v>
      </c>
      <c r="O4171">
        <v>3</v>
      </c>
      <c r="P4171">
        <v>3</v>
      </c>
      <c r="Q4171" t="s">
        <v>18</v>
      </c>
      <c r="R4171" t="s">
        <v>8304</v>
      </c>
      <c r="S4171">
        <v>3.47</v>
      </c>
      <c r="T4171">
        <v>10</v>
      </c>
      <c r="U4171" t="s">
        <v>33</v>
      </c>
      <c r="V4171" s="2">
        <v>43207</v>
      </c>
      <c r="W4171" t="s">
        <v>39</v>
      </c>
      <c r="X4171" t="s">
        <v>63</v>
      </c>
      <c r="Y4171" t="s">
        <v>64</v>
      </c>
    </row>
    <row r="4172" spans="1:25" hidden="1" x14ac:dyDescent="0.35">
      <c r="A4172">
        <v>5</v>
      </c>
      <c r="B4172" t="s">
        <v>43</v>
      </c>
      <c r="C4172">
        <v>6</v>
      </c>
      <c r="D4172" t="s">
        <v>26</v>
      </c>
      <c r="E4172" t="s">
        <v>2561</v>
      </c>
      <c r="F4172" t="s">
        <v>13</v>
      </c>
      <c r="G4172" t="s">
        <v>5421</v>
      </c>
      <c r="H4172" s="1">
        <v>0.2</v>
      </c>
      <c r="I4172" s="2">
        <v>43202</v>
      </c>
      <c r="J4172" t="s">
        <v>6493</v>
      </c>
      <c r="K4172" t="s">
        <v>16</v>
      </c>
      <c r="L4172">
        <v>27893</v>
      </c>
      <c r="M4172">
        <v>634</v>
      </c>
      <c r="N4172" t="s">
        <v>932</v>
      </c>
      <c r="O4172">
        <v>-23</v>
      </c>
      <c r="P4172">
        <v>3</v>
      </c>
      <c r="Q4172" t="s">
        <v>18</v>
      </c>
      <c r="R4172" t="s">
        <v>8304</v>
      </c>
      <c r="S4172">
        <v>-22.67</v>
      </c>
      <c r="T4172">
        <v>130</v>
      </c>
      <c r="U4172" t="s">
        <v>33</v>
      </c>
      <c r="V4172" s="2">
        <v>43207</v>
      </c>
      <c r="W4172" t="s">
        <v>39</v>
      </c>
      <c r="X4172" t="s">
        <v>63</v>
      </c>
      <c r="Y4172" t="s">
        <v>42</v>
      </c>
    </row>
    <row r="4173" spans="1:25" hidden="1" x14ac:dyDescent="0.35">
      <c r="A4173">
        <v>6</v>
      </c>
      <c r="B4173" t="s">
        <v>10</v>
      </c>
      <c r="C4173">
        <v>6</v>
      </c>
      <c r="D4173" t="s">
        <v>26</v>
      </c>
      <c r="E4173" t="s">
        <v>1452</v>
      </c>
      <c r="F4173" t="s">
        <v>13</v>
      </c>
      <c r="G4173" t="s">
        <v>6887</v>
      </c>
      <c r="H4173" s="1">
        <v>0</v>
      </c>
      <c r="I4173" s="2">
        <v>43388</v>
      </c>
      <c r="J4173" t="s">
        <v>7399</v>
      </c>
      <c r="K4173" t="s">
        <v>73</v>
      </c>
      <c r="L4173">
        <v>73120</v>
      </c>
      <c r="M4173">
        <v>1799</v>
      </c>
      <c r="N4173" t="s">
        <v>256</v>
      </c>
      <c r="O4173">
        <v>6</v>
      </c>
      <c r="P4173">
        <v>2</v>
      </c>
      <c r="Q4173" t="s">
        <v>75</v>
      </c>
      <c r="R4173" t="s">
        <v>8304</v>
      </c>
      <c r="S4173">
        <v>6.22</v>
      </c>
      <c r="T4173">
        <v>13</v>
      </c>
      <c r="U4173" t="s">
        <v>76</v>
      </c>
      <c r="V4173" s="2">
        <v>43394</v>
      </c>
      <c r="W4173" t="s">
        <v>39</v>
      </c>
      <c r="X4173" t="s">
        <v>401</v>
      </c>
      <c r="Y4173" t="s">
        <v>64</v>
      </c>
    </row>
    <row r="4174" spans="1:25" hidden="1" x14ac:dyDescent="0.35">
      <c r="A4174">
        <v>6</v>
      </c>
      <c r="B4174" t="s">
        <v>10</v>
      </c>
      <c r="C4174">
        <v>6</v>
      </c>
      <c r="D4174" t="s">
        <v>26</v>
      </c>
      <c r="E4174" t="s">
        <v>1452</v>
      </c>
      <c r="F4174" t="s">
        <v>13</v>
      </c>
      <c r="G4174" t="s">
        <v>6887</v>
      </c>
      <c r="H4174" s="1">
        <v>0</v>
      </c>
      <c r="I4174" s="2">
        <v>43388</v>
      </c>
      <c r="J4174" t="s">
        <v>7399</v>
      </c>
      <c r="K4174" t="s">
        <v>73</v>
      </c>
      <c r="L4174">
        <v>73120</v>
      </c>
      <c r="M4174">
        <v>864</v>
      </c>
      <c r="N4174" t="s">
        <v>3988</v>
      </c>
      <c r="O4174">
        <v>252</v>
      </c>
      <c r="P4174">
        <v>3</v>
      </c>
      <c r="Q4174" t="s">
        <v>75</v>
      </c>
      <c r="R4174" t="s">
        <v>8304</v>
      </c>
      <c r="S4174">
        <v>251.89</v>
      </c>
      <c r="T4174">
        <v>869</v>
      </c>
      <c r="U4174" t="s">
        <v>76</v>
      </c>
      <c r="V4174" s="2">
        <v>43394</v>
      </c>
      <c r="W4174" t="s">
        <v>39</v>
      </c>
      <c r="X4174" t="s">
        <v>401</v>
      </c>
      <c r="Y4174" t="s">
        <v>56</v>
      </c>
    </row>
    <row r="4175" spans="1:25" hidden="1" x14ac:dyDescent="0.35">
      <c r="A4175">
        <v>6</v>
      </c>
      <c r="B4175" t="s">
        <v>10</v>
      </c>
      <c r="C4175">
        <v>6</v>
      </c>
      <c r="D4175" t="s">
        <v>26</v>
      </c>
      <c r="E4175" t="s">
        <v>1452</v>
      </c>
      <c r="F4175" t="s">
        <v>13</v>
      </c>
      <c r="G4175" t="s">
        <v>6887</v>
      </c>
      <c r="H4175" s="1">
        <v>0</v>
      </c>
      <c r="I4175" s="2">
        <v>43388</v>
      </c>
      <c r="J4175" t="s">
        <v>7399</v>
      </c>
      <c r="K4175" t="s">
        <v>73</v>
      </c>
      <c r="L4175">
        <v>73120</v>
      </c>
      <c r="M4175">
        <v>901</v>
      </c>
      <c r="N4175" t="s">
        <v>3247</v>
      </c>
      <c r="O4175">
        <v>56</v>
      </c>
      <c r="P4175">
        <v>4</v>
      </c>
      <c r="Q4175" t="s">
        <v>75</v>
      </c>
      <c r="R4175" t="s">
        <v>8304</v>
      </c>
      <c r="S4175">
        <v>55.94</v>
      </c>
      <c r="T4175">
        <v>122</v>
      </c>
      <c r="U4175" t="s">
        <v>76</v>
      </c>
      <c r="V4175" s="2">
        <v>43394</v>
      </c>
      <c r="W4175" t="s">
        <v>39</v>
      </c>
      <c r="X4175" t="s">
        <v>401</v>
      </c>
      <c r="Y4175" t="s">
        <v>54</v>
      </c>
    </row>
    <row r="4176" spans="1:25" hidden="1" x14ac:dyDescent="0.35">
      <c r="A4176">
        <v>6</v>
      </c>
      <c r="B4176" t="s">
        <v>10</v>
      </c>
      <c r="C4176">
        <v>6</v>
      </c>
      <c r="D4176" t="s">
        <v>26</v>
      </c>
      <c r="E4176" t="s">
        <v>1452</v>
      </c>
      <c r="F4176" t="s">
        <v>13</v>
      </c>
      <c r="G4176" t="s">
        <v>6887</v>
      </c>
      <c r="H4176" s="1">
        <v>0</v>
      </c>
      <c r="I4176" s="2">
        <v>43388</v>
      </c>
      <c r="J4176" t="s">
        <v>7399</v>
      </c>
      <c r="K4176" t="s">
        <v>73</v>
      </c>
      <c r="L4176">
        <v>73120</v>
      </c>
      <c r="M4176">
        <v>218</v>
      </c>
      <c r="N4176" t="s">
        <v>1403</v>
      </c>
      <c r="O4176">
        <v>14</v>
      </c>
      <c r="P4176">
        <v>6</v>
      </c>
      <c r="Q4176" t="s">
        <v>75</v>
      </c>
      <c r="R4176" t="s">
        <v>8304</v>
      </c>
      <c r="S4176">
        <v>14.44</v>
      </c>
      <c r="T4176">
        <v>29</v>
      </c>
      <c r="U4176" t="s">
        <v>76</v>
      </c>
      <c r="V4176" s="2">
        <v>43394</v>
      </c>
      <c r="W4176" t="s">
        <v>39</v>
      </c>
      <c r="X4176" t="s">
        <v>401</v>
      </c>
      <c r="Y4176" t="s">
        <v>35</v>
      </c>
    </row>
    <row r="4177" spans="1:25" hidden="1" x14ac:dyDescent="0.35">
      <c r="A4177">
        <v>6</v>
      </c>
      <c r="B4177" t="s">
        <v>10</v>
      </c>
      <c r="C4177">
        <v>6</v>
      </c>
      <c r="D4177" t="s">
        <v>26</v>
      </c>
      <c r="E4177" t="s">
        <v>1452</v>
      </c>
      <c r="F4177" t="s">
        <v>13</v>
      </c>
      <c r="G4177" t="s">
        <v>6887</v>
      </c>
      <c r="H4177" s="1">
        <v>0</v>
      </c>
      <c r="I4177" s="2">
        <v>43388</v>
      </c>
      <c r="J4177" t="s">
        <v>7399</v>
      </c>
      <c r="K4177" t="s">
        <v>73</v>
      </c>
      <c r="L4177">
        <v>73120</v>
      </c>
      <c r="M4177">
        <v>198</v>
      </c>
      <c r="N4177" t="s">
        <v>3791</v>
      </c>
      <c r="O4177">
        <v>10</v>
      </c>
      <c r="P4177">
        <v>7</v>
      </c>
      <c r="Q4177" t="s">
        <v>75</v>
      </c>
      <c r="R4177" t="s">
        <v>8304</v>
      </c>
      <c r="S4177">
        <v>9.8800000000000008</v>
      </c>
      <c r="T4177">
        <v>20</v>
      </c>
      <c r="U4177" t="s">
        <v>76</v>
      </c>
      <c r="V4177" s="2">
        <v>43394</v>
      </c>
      <c r="W4177" t="s">
        <v>39</v>
      </c>
      <c r="X4177" t="s">
        <v>401</v>
      </c>
      <c r="Y4177" t="s">
        <v>35</v>
      </c>
    </row>
    <row r="4178" spans="1:25" hidden="1" x14ac:dyDescent="0.35">
      <c r="A4178">
        <v>6</v>
      </c>
      <c r="B4178" t="s">
        <v>10</v>
      </c>
      <c r="C4178">
        <v>6</v>
      </c>
      <c r="D4178" t="s">
        <v>50</v>
      </c>
      <c r="E4178" t="s">
        <v>1452</v>
      </c>
      <c r="F4178" t="s">
        <v>13</v>
      </c>
      <c r="G4178" t="s">
        <v>6887</v>
      </c>
      <c r="H4178" s="1">
        <v>0</v>
      </c>
      <c r="I4178" s="2">
        <v>43388</v>
      </c>
      <c r="J4178" t="s">
        <v>7399</v>
      </c>
      <c r="K4178" t="s">
        <v>73</v>
      </c>
      <c r="L4178">
        <v>73120</v>
      </c>
      <c r="M4178">
        <v>1401</v>
      </c>
      <c r="N4178" t="s">
        <v>4914</v>
      </c>
      <c r="O4178">
        <v>1</v>
      </c>
      <c r="P4178">
        <v>1</v>
      </c>
      <c r="Q4178" t="s">
        <v>75</v>
      </c>
      <c r="R4178" t="s">
        <v>8304</v>
      </c>
      <c r="S4178">
        <v>1.38</v>
      </c>
      <c r="T4178">
        <v>6</v>
      </c>
      <c r="U4178" t="s">
        <v>76</v>
      </c>
      <c r="V4178" s="2">
        <v>43394</v>
      </c>
      <c r="W4178" t="s">
        <v>39</v>
      </c>
      <c r="X4178" t="s">
        <v>401</v>
      </c>
      <c r="Y4178" t="s">
        <v>52</v>
      </c>
    </row>
    <row r="4179" spans="1:25" hidden="1" x14ac:dyDescent="0.35">
      <c r="A4179">
        <v>2</v>
      </c>
      <c r="B4179" t="s">
        <v>25</v>
      </c>
      <c r="C4179">
        <v>1</v>
      </c>
      <c r="D4179" t="s">
        <v>26</v>
      </c>
      <c r="E4179" t="s">
        <v>171</v>
      </c>
      <c r="F4179" t="s">
        <v>13</v>
      </c>
      <c r="G4179" t="s">
        <v>2790</v>
      </c>
      <c r="H4179" s="1">
        <v>0</v>
      </c>
      <c r="I4179" s="2">
        <v>43428</v>
      </c>
      <c r="J4179" t="s">
        <v>2860</v>
      </c>
      <c r="K4179" t="s">
        <v>102</v>
      </c>
      <c r="L4179">
        <v>10035</v>
      </c>
      <c r="M4179">
        <v>1821</v>
      </c>
      <c r="N4179" t="s">
        <v>2861</v>
      </c>
      <c r="O4179">
        <v>3</v>
      </c>
      <c r="P4179">
        <v>1</v>
      </c>
      <c r="Q4179" t="s">
        <v>104</v>
      </c>
      <c r="R4179" t="s">
        <v>8304</v>
      </c>
      <c r="S4179">
        <v>3.11</v>
      </c>
      <c r="T4179">
        <v>6</v>
      </c>
      <c r="U4179" t="s">
        <v>19</v>
      </c>
      <c r="V4179" s="2">
        <v>43430</v>
      </c>
      <c r="W4179" t="s">
        <v>130</v>
      </c>
      <c r="X4179" t="s">
        <v>175</v>
      </c>
      <c r="Y4179" t="s">
        <v>64</v>
      </c>
    </row>
    <row r="4180" spans="1:25" hidden="1" x14ac:dyDescent="0.35">
      <c r="A4180">
        <v>2</v>
      </c>
      <c r="B4180" t="s">
        <v>25</v>
      </c>
      <c r="C4180">
        <v>1</v>
      </c>
      <c r="D4180" t="s">
        <v>26</v>
      </c>
      <c r="E4180" t="s">
        <v>171</v>
      </c>
      <c r="F4180" t="s">
        <v>13</v>
      </c>
      <c r="G4180" t="s">
        <v>2790</v>
      </c>
      <c r="H4180" s="1">
        <v>0</v>
      </c>
      <c r="I4180" s="2">
        <v>43428</v>
      </c>
      <c r="J4180" t="s">
        <v>2860</v>
      </c>
      <c r="K4180" t="s">
        <v>102</v>
      </c>
      <c r="L4180">
        <v>10035</v>
      </c>
      <c r="M4180">
        <v>1757</v>
      </c>
      <c r="N4180" t="s">
        <v>1407</v>
      </c>
      <c r="O4180">
        <v>6</v>
      </c>
      <c r="P4180">
        <v>2</v>
      </c>
      <c r="Q4180" t="s">
        <v>104</v>
      </c>
      <c r="R4180" t="s">
        <v>8304</v>
      </c>
      <c r="S4180">
        <v>5.66</v>
      </c>
      <c r="T4180">
        <v>12</v>
      </c>
      <c r="U4180" t="s">
        <v>19</v>
      </c>
      <c r="V4180" s="2">
        <v>43430</v>
      </c>
      <c r="W4180" t="s">
        <v>130</v>
      </c>
      <c r="X4180" t="s">
        <v>175</v>
      </c>
      <c r="Y4180" t="s">
        <v>64</v>
      </c>
    </row>
    <row r="4181" spans="1:25" hidden="1" x14ac:dyDescent="0.35">
      <c r="A4181">
        <v>2</v>
      </c>
      <c r="B4181" t="s">
        <v>25</v>
      </c>
      <c r="C4181">
        <v>1</v>
      </c>
      <c r="D4181" t="s">
        <v>26</v>
      </c>
      <c r="E4181" t="s">
        <v>171</v>
      </c>
      <c r="F4181" t="s">
        <v>13</v>
      </c>
      <c r="G4181" t="s">
        <v>2790</v>
      </c>
      <c r="H4181" s="1">
        <v>0.2</v>
      </c>
      <c r="I4181" s="2">
        <v>43428</v>
      </c>
      <c r="J4181" t="s">
        <v>2860</v>
      </c>
      <c r="K4181" t="s">
        <v>102</v>
      </c>
      <c r="L4181">
        <v>10035</v>
      </c>
      <c r="M4181">
        <v>60</v>
      </c>
      <c r="N4181" t="s">
        <v>8230</v>
      </c>
      <c r="O4181">
        <v>6</v>
      </c>
      <c r="P4181">
        <v>4</v>
      </c>
      <c r="Q4181" t="s">
        <v>104</v>
      </c>
      <c r="R4181" t="s">
        <v>8304</v>
      </c>
      <c r="S4181">
        <v>6.03</v>
      </c>
      <c r="T4181">
        <v>17</v>
      </c>
      <c r="U4181" t="s">
        <v>19</v>
      </c>
      <c r="V4181" s="2">
        <v>43430</v>
      </c>
      <c r="W4181" t="s">
        <v>130</v>
      </c>
      <c r="X4181" t="s">
        <v>175</v>
      </c>
      <c r="Y4181" t="s">
        <v>54</v>
      </c>
    </row>
    <row r="4182" spans="1:25" hidden="1" x14ac:dyDescent="0.35">
      <c r="A4182">
        <v>2</v>
      </c>
      <c r="B4182" t="s">
        <v>25</v>
      </c>
      <c r="C4182">
        <v>1</v>
      </c>
      <c r="D4182" t="s">
        <v>50</v>
      </c>
      <c r="E4182" t="s">
        <v>171</v>
      </c>
      <c r="F4182" t="s">
        <v>13</v>
      </c>
      <c r="G4182" t="s">
        <v>2790</v>
      </c>
      <c r="H4182" s="1">
        <v>0</v>
      </c>
      <c r="I4182" s="2">
        <v>43428</v>
      </c>
      <c r="J4182" t="s">
        <v>2860</v>
      </c>
      <c r="K4182" t="s">
        <v>102</v>
      </c>
      <c r="L4182">
        <v>10035</v>
      </c>
      <c r="M4182">
        <v>1409</v>
      </c>
      <c r="N4182" t="s">
        <v>464</v>
      </c>
      <c r="O4182">
        <v>11</v>
      </c>
      <c r="P4182">
        <v>4</v>
      </c>
      <c r="Q4182" t="s">
        <v>104</v>
      </c>
      <c r="R4182" t="s">
        <v>8304</v>
      </c>
      <c r="S4182">
        <v>11.49</v>
      </c>
      <c r="T4182">
        <v>88</v>
      </c>
      <c r="U4182" t="s">
        <v>19</v>
      </c>
      <c r="V4182" s="2">
        <v>43430</v>
      </c>
      <c r="W4182" t="s">
        <v>130</v>
      </c>
      <c r="X4182" t="s">
        <v>175</v>
      </c>
      <c r="Y4182" t="s">
        <v>113</v>
      </c>
    </row>
    <row r="4183" spans="1:25" hidden="1" x14ac:dyDescent="0.35">
      <c r="A4183">
        <v>6</v>
      </c>
      <c r="B4183" t="s">
        <v>10</v>
      </c>
      <c r="C4183">
        <v>6</v>
      </c>
      <c r="D4183" t="s">
        <v>11</v>
      </c>
      <c r="E4183" t="s">
        <v>192</v>
      </c>
      <c r="F4183" t="s">
        <v>13</v>
      </c>
      <c r="G4183" t="s">
        <v>914</v>
      </c>
      <c r="H4183" s="1">
        <v>0.3</v>
      </c>
      <c r="I4183" s="2">
        <v>43415</v>
      </c>
      <c r="J4183" t="s">
        <v>5505</v>
      </c>
      <c r="K4183" t="s">
        <v>73</v>
      </c>
      <c r="L4183">
        <v>60623</v>
      </c>
      <c r="M4183">
        <v>739</v>
      </c>
      <c r="N4183" t="s">
        <v>2104</v>
      </c>
      <c r="O4183">
        <v>-2</v>
      </c>
      <c r="P4183">
        <v>2</v>
      </c>
      <c r="Q4183" t="s">
        <v>75</v>
      </c>
      <c r="R4183" t="s">
        <v>8304</v>
      </c>
      <c r="S4183">
        <v>-2.06</v>
      </c>
      <c r="T4183">
        <v>48</v>
      </c>
      <c r="U4183" t="s">
        <v>33</v>
      </c>
      <c r="V4183" s="2">
        <v>43421</v>
      </c>
      <c r="W4183" t="s">
        <v>39</v>
      </c>
      <c r="X4183" t="s">
        <v>139</v>
      </c>
      <c r="Y4183" t="s">
        <v>24</v>
      </c>
    </row>
    <row r="4184" spans="1:25" hidden="1" x14ac:dyDescent="0.35">
      <c r="A4184">
        <v>6</v>
      </c>
      <c r="B4184" t="s">
        <v>10</v>
      </c>
      <c r="C4184">
        <v>6</v>
      </c>
      <c r="D4184" t="s">
        <v>50</v>
      </c>
      <c r="E4184" t="s">
        <v>192</v>
      </c>
      <c r="F4184" t="s">
        <v>13</v>
      </c>
      <c r="G4184" t="s">
        <v>914</v>
      </c>
      <c r="H4184" s="1">
        <v>0.2</v>
      </c>
      <c r="I4184" s="2">
        <v>43415</v>
      </c>
      <c r="J4184" t="s">
        <v>5505</v>
      </c>
      <c r="K4184" t="s">
        <v>73</v>
      </c>
      <c r="L4184">
        <v>60623</v>
      </c>
      <c r="M4184">
        <v>296</v>
      </c>
      <c r="N4184" t="s">
        <v>4781</v>
      </c>
      <c r="O4184">
        <v>1</v>
      </c>
      <c r="P4184">
        <v>4</v>
      </c>
      <c r="Q4184" t="s">
        <v>75</v>
      </c>
      <c r="R4184" t="s">
        <v>8304</v>
      </c>
      <c r="S4184">
        <v>1.2</v>
      </c>
      <c r="T4184">
        <v>96</v>
      </c>
      <c r="U4184" t="s">
        <v>33</v>
      </c>
      <c r="V4184" s="2">
        <v>43421</v>
      </c>
      <c r="W4184" t="s">
        <v>39</v>
      </c>
      <c r="X4184" t="s">
        <v>139</v>
      </c>
      <c r="Y4184" t="s">
        <v>113</v>
      </c>
    </row>
    <row r="4185" spans="1:25" x14ac:dyDescent="0.35">
      <c r="A4185">
        <v>1</v>
      </c>
      <c r="B4185" t="s">
        <v>10</v>
      </c>
      <c r="C4185">
        <v>1</v>
      </c>
      <c r="D4185" t="s">
        <v>26</v>
      </c>
      <c r="E4185" t="s">
        <v>347</v>
      </c>
      <c r="F4185" t="s">
        <v>13</v>
      </c>
      <c r="G4185" t="s">
        <v>1809</v>
      </c>
      <c r="H4185" s="1">
        <v>0.2</v>
      </c>
      <c r="I4185" s="2">
        <v>43420</v>
      </c>
      <c r="J4185" t="s">
        <v>7879</v>
      </c>
      <c r="K4185" t="s">
        <v>30</v>
      </c>
      <c r="L4185">
        <v>95661</v>
      </c>
      <c r="M4185">
        <v>1364</v>
      </c>
      <c r="N4185" t="s">
        <v>629</v>
      </c>
      <c r="O4185">
        <v>3</v>
      </c>
      <c r="P4185">
        <v>5</v>
      </c>
      <c r="Q4185" t="s">
        <v>32</v>
      </c>
      <c r="R4185" t="s">
        <v>92</v>
      </c>
      <c r="S4185">
        <v>2.81</v>
      </c>
      <c r="T4185">
        <v>8</v>
      </c>
      <c r="U4185" t="s">
        <v>19</v>
      </c>
      <c r="V4185" s="2">
        <v>43421</v>
      </c>
      <c r="W4185" t="s">
        <v>130</v>
      </c>
      <c r="X4185" t="s">
        <v>34</v>
      </c>
      <c r="Y4185" t="s">
        <v>54</v>
      </c>
    </row>
    <row r="4186" spans="1:25" hidden="1" x14ac:dyDescent="0.35">
      <c r="A4186">
        <v>4</v>
      </c>
      <c r="B4186" t="s">
        <v>43</v>
      </c>
      <c r="C4186">
        <v>6</v>
      </c>
      <c r="D4186" t="s">
        <v>26</v>
      </c>
      <c r="E4186" t="s">
        <v>305</v>
      </c>
      <c r="F4186" t="s">
        <v>13</v>
      </c>
      <c r="G4186" t="s">
        <v>7098</v>
      </c>
      <c r="H4186" s="1">
        <v>0.7</v>
      </c>
      <c r="I4186" s="2">
        <v>43442</v>
      </c>
      <c r="J4186" t="s">
        <v>7551</v>
      </c>
      <c r="K4186" t="s">
        <v>102</v>
      </c>
      <c r="L4186">
        <v>43229</v>
      </c>
      <c r="M4186">
        <v>1598</v>
      </c>
      <c r="N4186" t="s">
        <v>3942</v>
      </c>
      <c r="O4186">
        <v>-10</v>
      </c>
      <c r="P4186">
        <v>7</v>
      </c>
      <c r="Q4186" t="s">
        <v>104</v>
      </c>
      <c r="R4186" t="s">
        <v>8304</v>
      </c>
      <c r="S4186">
        <v>-9.5</v>
      </c>
      <c r="T4186">
        <v>13</v>
      </c>
      <c r="U4186" t="s">
        <v>76</v>
      </c>
      <c r="V4186" s="2">
        <v>43446</v>
      </c>
      <c r="W4186" t="s">
        <v>39</v>
      </c>
      <c r="X4186" t="s">
        <v>309</v>
      </c>
      <c r="Y4186" t="s">
        <v>54</v>
      </c>
    </row>
    <row r="4187" spans="1:25" x14ac:dyDescent="0.35">
      <c r="A4187">
        <v>2</v>
      </c>
      <c r="B4187" t="s">
        <v>43</v>
      </c>
      <c r="C4187">
        <v>3</v>
      </c>
      <c r="D4187" t="s">
        <v>26</v>
      </c>
      <c r="E4187" t="s">
        <v>863</v>
      </c>
      <c r="F4187" t="s">
        <v>13</v>
      </c>
      <c r="G4187" t="s">
        <v>6865</v>
      </c>
      <c r="H4187" s="1">
        <v>0</v>
      </c>
      <c r="I4187" s="2">
        <v>43344</v>
      </c>
      <c r="J4187" t="s">
        <v>7364</v>
      </c>
      <c r="K4187" t="s">
        <v>30</v>
      </c>
      <c r="L4187">
        <v>92646</v>
      </c>
      <c r="M4187">
        <v>774</v>
      </c>
      <c r="N4187" t="s">
        <v>325</v>
      </c>
      <c r="O4187">
        <v>6</v>
      </c>
      <c r="P4187">
        <v>1</v>
      </c>
      <c r="Q4187" t="s">
        <v>32</v>
      </c>
      <c r="R4187" t="s">
        <v>8304</v>
      </c>
      <c r="S4187">
        <v>5.75</v>
      </c>
      <c r="T4187">
        <v>13</v>
      </c>
      <c r="U4187" t="s">
        <v>76</v>
      </c>
      <c r="V4187" s="2">
        <v>43346</v>
      </c>
      <c r="W4187" t="s">
        <v>20</v>
      </c>
      <c r="X4187" t="s">
        <v>34</v>
      </c>
      <c r="Y4187" t="s">
        <v>119</v>
      </c>
    </row>
    <row r="4188" spans="1:25" hidden="1" x14ac:dyDescent="0.35">
      <c r="A4188">
        <v>4</v>
      </c>
      <c r="B4188" t="s">
        <v>43</v>
      </c>
      <c r="C4188">
        <v>6</v>
      </c>
      <c r="D4188" t="s">
        <v>11</v>
      </c>
      <c r="E4188" t="s">
        <v>1597</v>
      </c>
      <c r="F4188" t="s">
        <v>13</v>
      </c>
      <c r="G4188" t="s">
        <v>1769</v>
      </c>
      <c r="H4188" s="1">
        <v>0.3</v>
      </c>
      <c r="I4188" s="2">
        <v>43416</v>
      </c>
      <c r="J4188" t="s">
        <v>2432</v>
      </c>
      <c r="K4188" t="s">
        <v>102</v>
      </c>
      <c r="L4188">
        <v>44134</v>
      </c>
      <c r="M4188">
        <v>825</v>
      </c>
      <c r="N4188" t="s">
        <v>1448</v>
      </c>
      <c r="O4188">
        <v>-13</v>
      </c>
      <c r="P4188">
        <v>2</v>
      </c>
      <c r="Q4188" t="s">
        <v>104</v>
      </c>
      <c r="R4188" t="s">
        <v>8304</v>
      </c>
      <c r="S4188">
        <v>-12.84</v>
      </c>
      <c r="T4188">
        <v>449</v>
      </c>
      <c r="U4188" t="s">
        <v>19</v>
      </c>
      <c r="V4188" s="2">
        <v>43420</v>
      </c>
      <c r="W4188" t="s">
        <v>39</v>
      </c>
      <c r="X4188" t="s">
        <v>309</v>
      </c>
      <c r="Y4188" t="s">
        <v>24</v>
      </c>
    </row>
    <row r="4189" spans="1:25" hidden="1" x14ac:dyDescent="0.35">
      <c r="A4189">
        <v>4</v>
      </c>
      <c r="B4189" t="s">
        <v>43</v>
      </c>
      <c r="C4189">
        <v>6</v>
      </c>
      <c r="D4189" t="s">
        <v>11</v>
      </c>
      <c r="E4189" t="s">
        <v>1597</v>
      </c>
      <c r="F4189" t="s">
        <v>13</v>
      </c>
      <c r="G4189" t="s">
        <v>1769</v>
      </c>
      <c r="H4189" s="1">
        <v>0.3</v>
      </c>
      <c r="I4189" s="2">
        <v>43416</v>
      </c>
      <c r="J4189" t="s">
        <v>2432</v>
      </c>
      <c r="K4189" t="s">
        <v>102</v>
      </c>
      <c r="L4189">
        <v>44134</v>
      </c>
      <c r="M4189">
        <v>759</v>
      </c>
      <c r="N4189" t="s">
        <v>1839</v>
      </c>
      <c r="O4189">
        <v>-21</v>
      </c>
      <c r="P4189">
        <v>7</v>
      </c>
      <c r="Q4189" t="s">
        <v>104</v>
      </c>
      <c r="R4189" t="s">
        <v>8304</v>
      </c>
      <c r="S4189">
        <v>-21.07</v>
      </c>
      <c r="T4189">
        <v>1475</v>
      </c>
      <c r="U4189" t="s">
        <v>19</v>
      </c>
      <c r="V4189" s="2">
        <v>43420</v>
      </c>
      <c r="W4189" t="s">
        <v>39</v>
      </c>
      <c r="X4189" t="s">
        <v>309</v>
      </c>
      <c r="Y4189" t="s">
        <v>24</v>
      </c>
    </row>
    <row r="4190" spans="1:25" hidden="1" x14ac:dyDescent="0.35">
      <c r="A4190">
        <v>4</v>
      </c>
      <c r="B4190" t="s">
        <v>43</v>
      </c>
      <c r="C4190">
        <v>6</v>
      </c>
      <c r="D4190" t="s">
        <v>11</v>
      </c>
      <c r="E4190" t="s">
        <v>1597</v>
      </c>
      <c r="F4190" t="s">
        <v>13</v>
      </c>
      <c r="G4190" t="s">
        <v>1769</v>
      </c>
      <c r="H4190" s="1">
        <v>0.3</v>
      </c>
      <c r="I4190" s="2">
        <v>43416</v>
      </c>
      <c r="J4190" t="s">
        <v>2432</v>
      </c>
      <c r="K4190" t="s">
        <v>102</v>
      </c>
      <c r="L4190">
        <v>44134</v>
      </c>
      <c r="M4190">
        <v>833</v>
      </c>
      <c r="N4190" t="s">
        <v>23</v>
      </c>
      <c r="O4190">
        <v>0</v>
      </c>
      <c r="P4190">
        <v>9</v>
      </c>
      <c r="Q4190" t="s">
        <v>104</v>
      </c>
      <c r="R4190" t="s">
        <v>8304</v>
      </c>
      <c r="S4190">
        <v>0</v>
      </c>
      <c r="T4190">
        <v>1537</v>
      </c>
      <c r="U4190" t="s">
        <v>19</v>
      </c>
      <c r="V4190" s="2">
        <v>43420</v>
      </c>
      <c r="W4190" t="s">
        <v>39</v>
      </c>
      <c r="X4190" t="s">
        <v>309</v>
      </c>
      <c r="Y4190" t="s">
        <v>24</v>
      </c>
    </row>
    <row r="4191" spans="1:25" hidden="1" x14ac:dyDescent="0.35">
      <c r="A4191">
        <v>4</v>
      </c>
      <c r="B4191" t="s">
        <v>43</v>
      </c>
      <c r="C4191">
        <v>6</v>
      </c>
      <c r="D4191" t="s">
        <v>26</v>
      </c>
      <c r="E4191" t="s">
        <v>1597</v>
      </c>
      <c r="F4191" t="s">
        <v>13</v>
      </c>
      <c r="G4191" t="s">
        <v>1769</v>
      </c>
      <c r="H4191" s="1">
        <v>0.2</v>
      </c>
      <c r="I4191" s="2">
        <v>43416</v>
      </c>
      <c r="J4191" t="s">
        <v>2432</v>
      </c>
      <c r="K4191" t="s">
        <v>102</v>
      </c>
      <c r="L4191">
        <v>44134</v>
      </c>
      <c r="M4191">
        <v>815</v>
      </c>
      <c r="N4191" t="s">
        <v>74</v>
      </c>
      <c r="O4191">
        <v>33</v>
      </c>
      <c r="P4191">
        <v>2</v>
      </c>
      <c r="Q4191" t="s">
        <v>104</v>
      </c>
      <c r="R4191" t="s">
        <v>8304</v>
      </c>
      <c r="S4191">
        <v>33.03</v>
      </c>
      <c r="T4191">
        <v>110</v>
      </c>
      <c r="U4191" t="s">
        <v>19</v>
      </c>
      <c r="V4191" s="2">
        <v>43420</v>
      </c>
      <c r="W4191" t="s">
        <v>39</v>
      </c>
      <c r="X4191" t="s">
        <v>309</v>
      </c>
      <c r="Y4191" t="s">
        <v>56</v>
      </c>
    </row>
    <row r="4192" spans="1:25" hidden="1" x14ac:dyDescent="0.35">
      <c r="A4192">
        <v>4</v>
      </c>
      <c r="B4192" t="s">
        <v>43</v>
      </c>
      <c r="C4192">
        <v>6</v>
      </c>
      <c r="D4192" t="s">
        <v>26</v>
      </c>
      <c r="E4192" t="s">
        <v>1597</v>
      </c>
      <c r="F4192" t="s">
        <v>13</v>
      </c>
      <c r="G4192" t="s">
        <v>1769</v>
      </c>
      <c r="H4192" s="1">
        <v>0.2</v>
      </c>
      <c r="I4192" s="2">
        <v>43416</v>
      </c>
      <c r="J4192" t="s">
        <v>2432</v>
      </c>
      <c r="K4192" t="s">
        <v>102</v>
      </c>
      <c r="L4192">
        <v>44134</v>
      </c>
      <c r="M4192">
        <v>1218</v>
      </c>
      <c r="N4192" t="s">
        <v>531</v>
      </c>
      <c r="O4192">
        <v>5</v>
      </c>
      <c r="P4192">
        <v>6</v>
      </c>
      <c r="Q4192" t="s">
        <v>104</v>
      </c>
      <c r="R4192" t="s">
        <v>8304</v>
      </c>
      <c r="S4192">
        <v>5.44</v>
      </c>
      <c r="T4192">
        <v>17</v>
      </c>
      <c r="U4192" t="s">
        <v>19</v>
      </c>
      <c r="V4192" s="2">
        <v>43420</v>
      </c>
      <c r="W4192" t="s">
        <v>39</v>
      </c>
      <c r="X4192" t="s">
        <v>309</v>
      </c>
      <c r="Y4192" t="s">
        <v>176</v>
      </c>
    </row>
    <row r="4193" spans="1:25" hidden="1" x14ac:dyDescent="0.35">
      <c r="A4193">
        <v>5</v>
      </c>
      <c r="B4193" t="s">
        <v>43</v>
      </c>
      <c r="C4193">
        <v>6</v>
      </c>
      <c r="D4193" t="s">
        <v>26</v>
      </c>
      <c r="E4193" t="s">
        <v>171</v>
      </c>
      <c r="F4193" t="s">
        <v>13</v>
      </c>
      <c r="G4193" t="s">
        <v>2382</v>
      </c>
      <c r="H4193" s="1">
        <v>0</v>
      </c>
      <c r="I4193" s="2">
        <v>43415</v>
      </c>
      <c r="J4193" t="s">
        <v>4015</v>
      </c>
      <c r="K4193" t="s">
        <v>102</v>
      </c>
      <c r="L4193">
        <v>10011</v>
      </c>
      <c r="M4193">
        <v>1388</v>
      </c>
      <c r="N4193" t="s">
        <v>567</v>
      </c>
      <c r="O4193">
        <v>21</v>
      </c>
      <c r="P4193">
        <v>1</v>
      </c>
      <c r="Q4193" t="s">
        <v>104</v>
      </c>
      <c r="R4193" t="s">
        <v>8304</v>
      </c>
      <c r="S4193">
        <v>20.84</v>
      </c>
      <c r="T4193">
        <v>83</v>
      </c>
      <c r="U4193" t="s">
        <v>19</v>
      </c>
      <c r="V4193" s="2">
        <v>43420</v>
      </c>
      <c r="W4193" t="s">
        <v>39</v>
      </c>
      <c r="X4193" t="s">
        <v>175</v>
      </c>
      <c r="Y4193" t="s">
        <v>42</v>
      </c>
    </row>
    <row r="4194" spans="1:25" hidden="1" x14ac:dyDescent="0.35">
      <c r="A4194">
        <v>5</v>
      </c>
      <c r="B4194" t="s">
        <v>43</v>
      </c>
      <c r="C4194">
        <v>6</v>
      </c>
      <c r="D4194" t="s">
        <v>50</v>
      </c>
      <c r="E4194" t="s">
        <v>171</v>
      </c>
      <c r="F4194" t="s">
        <v>13</v>
      </c>
      <c r="G4194" t="s">
        <v>2382</v>
      </c>
      <c r="H4194" s="1">
        <v>0</v>
      </c>
      <c r="I4194" s="2">
        <v>43415</v>
      </c>
      <c r="J4194" t="s">
        <v>4015</v>
      </c>
      <c r="K4194" t="s">
        <v>102</v>
      </c>
      <c r="L4194">
        <v>10011</v>
      </c>
      <c r="M4194">
        <v>1092</v>
      </c>
      <c r="N4194" t="s">
        <v>4793</v>
      </c>
      <c r="O4194">
        <v>15</v>
      </c>
      <c r="P4194">
        <v>3</v>
      </c>
      <c r="Q4194" t="s">
        <v>104</v>
      </c>
      <c r="R4194" t="s">
        <v>8304</v>
      </c>
      <c r="S4194">
        <v>14.99</v>
      </c>
      <c r="T4194">
        <v>60</v>
      </c>
      <c r="U4194" t="s">
        <v>19</v>
      </c>
      <c r="V4194" s="2">
        <v>43420</v>
      </c>
      <c r="W4194" t="s">
        <v>39</v>
      </c>
      <c r="X4194" t="s">
        <v>175</v>
      </c>
      <c r="Y4194" t="s">
        <v>113</v>
      </c>
    </row>
    <row r="4195" spans="1:25" hidden="1" x14ac:dyDescent="0.35">
      <c r="A4195">
        <v>5</v>
      </c>
      <c r="B4195" t="s">
        <v>25</v>
      </c>
      <c r="C4195">
        <v>3</v>
      </c>
      <c r="D4195" t="s">
        <v>50</v>
      </c>
      <c r="E4195" t="s">
        <v>498</v>
      </c>
      <c r="F4195" t="s">
        <v>13</v>
      </c>
      <c r="G4195" t="s">
        <v>1893</v>
      </c>
      <c r="H4195" s="1">
        <v>0.2</v>
      </c>
      <c r="I4195" s="2">
        <v>43299</v>
      </c>
      <c r="J4195" t="s">
        <v>4854</v>
      </c>
      <c r="K4195" t="s">
        <v>73</v>
      </c>
      <c r="L4195">
        <v>75217</v>
      </c>
      <c r="M4195">
        <v>1405</v>
      </c>
      <c r="N4195" t="s">
        <v>4855</v>
      </c>
      <c r="O4195">
        <v>3</v>
      </c>
      <c r="P4195">
        <v>3</v>
      </c>
      <c r="Q4195" t="s">
        <v>75</v>
      </c>
      <c r="R4195" t="s">
        <v>8304</v>
      </c>
      <c r="S4195">
        <v>3.31</v>
      </c>
      <c r="T4195">
        <v>16</v>
      </c>
      <c r="U4195" t="s">
        <v>19</v>
      </c>
      <c r="V4195" s="2">
        <v>43304</v>
      </c>
      <c r="W4195" t="s">
        <v>20</v>
      </c>
      <c r="X4195" t="s">
        <v>77</v>
      </c>
      <c r="Y4195" t="s">
        <v>113</v>
      </c>
    </row>
    <row r="4196" spans="1:25" hidden="1" x14ac:dyDescent="0.35">
      <c r="A4196">
        <v>1</v>
      </c>
      <c r="B4196" t="s">
        <v>10</v>
      </c>
      <c r="C4196">
        <v>1</v>
      </c>
      <c r="D4196" t="s">
        <v>11</v>
      </c>
      <c r="E4196" t="s">
        <v>1618</v>
      </c>
      <c r="F4196" t="s">
        <v>13</v>
      </c>
      <c r="G4196" t="s">
        <v>1619</v>
      </c>
      <c r="H4196" s="1">
        <v>0</v>
      </c>
      <c r="I4196" s="2">
        <v>43439</v>
      </c>
      <c r="J4196" t="s">
        <v>1620</v>
      </c>
      <c r="K4196" t="s">
        <v>16</v>
      </c>
      <c r="L4196">
        <v>42071</v>
      </c>
      <c r="M4196">
        <v>876</v>
      </c>
      <c r="N4196" t="s">
        <v>8196</v>
      </c>
      <c r="O4196">
        <v>75</v>
      </c>
      <c r="P4196">
        <v>3</v>
      </c>
      <c r="Q4196" t="s">
        <v>18</v>
      </c>
      <c r="R4196" t="s">
        <v>8304</v>
      </c>
      <c r="S4196">
        <v>74.81</v>
      </c>
      <c r="T4196">
        <v>192</v>
      </c>
      <c r="U4196" t="s">
        <v>19</v>
      </c>
      <c r="V4196" s="2">
        <v>43440</v>
      </c>
      <c r="W4196" t="s">
        <v>130</v>
      </c>
      <c r="X4196" t="s">
        <v>21</v>
      </c>
      <c r="Y4196" t="s">
        <v>47</v>
      </c>
    </row>
    <row r="4197" spans="1:25" hidden="1" x14ac:dyDescent="0.35">
      <c r="A4197">
        <v>2</v>
      </c>
      <c r="B4197" t="s">
        <v>25</v>
      </c>
      <c r="C4197">
        <v>1</v>
      </c>
      <c r="D4197" t="s">
        <v>11</v>
      </c>
      <c r="E4197" t="s">
        <v>65</v>
      </c>
      <c r="F4197" t="s">
        <v>13</v>
      </c>
      <c r="G4197" t="s">
        <v>788</v>
      </c>
      <c r="H4197" s="1">
        <v>0.2</v>
      </c>
      <c r="I4197" s="2">
        <v>43173</v>
      </c>
      <c r="J4197" t="s">
        <v>5302</v>
      </c>
      <c r="K4197" t="s">
        <v>30</v>
      </c>
      <c r="L4197">
        <v>98103</v>
      </c>
      <c r="M4197">
        <v>755</v>
      </c>
      <c r="N4197" t="s">
        <v>1849</v>
      </c>
      <c r="O4197">
        <v>-22</v>
      </c>
      <c r="P4197">
        <v>2</v>
      </c>
      <c r="Q4197" t="s">
        <v>32</v>
      </c>
      <c r="R4197" t="s">
        <v>8304</v>
      </c>
      <c r="S4197">
        <v>-22.14</v>
      </c>
      <c r="T4197">
        <v>197</v>
      </c>
      <c r="U4197" t="s">
        <v>33</v>
      </c>
      <c r="V4197" s="2">
        <v>43175</v>
      </c>
      <c r="W4197" t="s">
        <v>130</v>
      </c>
      <c r="X4197" t="s">
        <v>69</v>
      </c>
      <c r="Y4197" t="s">
        <v>24</v>
      </c>
    </row>
    <row r="4198" spans="1:25" x14ac:dyDescent="0.35">
      <c r="A4198">
        <v>6</v>
      </c>
      <c r="B4198" t="s">
        <v>10</v>
      </c>
      <c r="C4198">
        <v>6</v>
      </c>
      <c r="D4198" t="s">
        <v>26</v>
      </c>
      <c r="E4198" t="s">
        <v>2072</v>
      </c>
      <c r="F4198" t="s">
        <v>13</v>
      </c>
      <c r="G4198" t="s">
        <v>5413</v>
      </c>
      <c r="H4198" s="1">
        <v>0</v>
      </c>
      <c r="I4198" s="2">
        <v>43200</v>
      </c>
      <c r="J4198" t="s">
        <v>6558</v>
      </c>
      <c r="K4198" t="s">
        <v>30</v>
      </c>
      <c r="L4198">
        <v>93309</v>
      </c>
      <c r="M4198">
        <v>1832</v>
      </c>
      <c r="N4198" t="s">
        <v>2983</v>
      </c>
      <c r="O4198">
        <v>6</v>
      </c>
      <c r="P4198">
        <v>2</v>
      </c>
      <c r="Q4198" t="s">
        <v>32</v>
      </c>
      <c r="R4198" t="s">
        <v>8304</v>
      </c>
      <c r="S4198">
        <v>6.22</v>
      </c>
      <c r="T4198">
        <v>13</v>
      </c>
      <c r="U4198" t="s">
        <v>33</v>
      </c>
      <c r="V4198" s="2">
        <v>43206</v>
      </c>
      <c r="W4198" t="s">
        <v>39</v>
      </c>
      <c r="X4198" t="s">
        <v>34</v>
      </c>
      <c r="Y4198" t="s">
        <v>64</v>
      </c>
    </row>
    <row r="4199" spans="1:25" x14ac:dyDescent="0.35">
      <c r="A4199">
        <v>6</v>
      </c>
      <c r="B4199" t="s">
        <v>10</v>
      </c>
      <c r="C4199">
        <v>6</v>
      </c>
      <c r="D4199" t="s">
        <v>26</v>
      </c>
      <c r="E4199" t="s">
        <v>2072</v>
      </c>
      <c r="F4199" t="s">
        <v>13</v>
      </c>
      <c r="G4199" t="s">
        <v>5413</v>
      </c>
      <c r="H4199" s="1">
        <v>0.2</v>
      </c>
      <c r="I4199" s="2">
        <v>43200</v>
      </c>
      <c r="J4199" t="s">
        <v>6558</v>
      </c>
      <c r="K4199" t="s">
        <v>30</v>
      </c>
      <c r="L4199">
        <v>93309</v>
      </c>
      <c r="M4199">
        <v>1635</v>
      </c>
      <c r="N4199" t="s">
        <v>4172</v>
      </c>
      <c r="O4199">
        <v>8</v>
      </c>
      <c r="P4199">
        <v>5</v>
      </c>
      <c r="Q4199" t="s">
        <v>32</v>
      </c>
      <c r="R4199" t="s">
        <v>8304</v>
      </c>
      <c r="S4199">
        <v>8.1199999999999992</v>
      </c>
      <c r="T4199">
        <v>23</v>
      </c>
      <c r="U4199" t="s">
        <v>33</v>
      </c>
      <c r="V4199" s="2">
        <v>43206</v>
      </c>
      <c r="W4199" t="s">
        <v>39</v>
      </c>
      <c r="X4199" t="s">
        <v>34</v>
      </c>
      <c r="Y4199" t="s">
        <v>54</v>
      </c>
    </row>
    <row r="4200" spans="1:25" hidden="1" x14ac:dyDescent="0.35">
      <c r="A4200">
        <v>5</v>
      </c>
      <c r="B4200" t="s">
        <v>43</v>
      </c>
      <c r="C4200">
        <v>6</v>
      </c>
      <c r="D4200" t="s">
        <v>11</v>
      </c>
      <c r="E4200" t="s">
        <v>2531</v>
      </c>
      <c r="F4200" t="s">
        <v>13</v>
      </c>
      <c r="G4200" t="s">
        <v>1074</v>
      </c>
      <c r="H4200" s="1">
        <v>0.2</v>
      </c>
      <c r="I4200" s="2">
        <v>43137</v>
      </c>
      <c r="J4200" t="s">
        <v>5701</v>
      </c>
      <c r="K4200" t="s">
        <v>16</v>
      </c>
      <c r="L4200">
        <v>37421</v>
      </c>
      <c r="M4200">
        <v>506</v>
      </c>
      <c r="N4200" t="s">
        <v>1108</v>
      </c>
      <c r="O4200">
        <v>-18</v>
      </c>
      <c r="P4200">
        <v>4</v>
      </c>
      <c r="Q4200" t="s">
        <v>18</v>
      </c>
      <c r="R4200" t="s">
        <v>8304</v>
      </c>
      <c r="S4200">
        <v>-18.18</v>
      </c>
      <c r="T4200">
        <v>132</v>
      </c>
      <c r="U4200" t="s">
        <v>33</v>
      </c>
      <c r="V4200" s="2">
        <v>43142</v>
      </c>
      <c r="W4200" t="s">
        <v>39</v>
      </c>
      <c r="X4200" t="s">
        <v>214</v>
      </c>
      <c r="Y4200" t="s">
        <v>47</v>
      </c>
    </row>
    <row r="4201" spans="1:25" hidden="1" x14ac:dyDescent="0.35">
      <c r="A4201">
        <v>5</v>
      </c>
      <c r="B4201" t="s">
        <v>43</v>
      </c>
      <c r="C4201">
        <v>6</v>
      </c>
      <c r="D4201" t="s">
        <v>11</v>
      </c>
      <c r="E4201" t="s">
        <v>667</v>
      </c>
      <c r="F4201" t="s">
        <v>13</v>
      </c>
      <c r="G4201" t="s">
        <v>520</v>
      </c>
      <c r="H4201" s="1">
        <v>0.4</v>
      </c>
      <c r="I4201" s="2">
        <v>43394</v>
      </c>
      <c r="J4201" t="s">
        <v>5648</v>
      </c>
      <c r="K4201" t="s">
        <v>102</v>
      </c>
      <c r="L4201">
        <v>44107</v>
      </c>
      <c r="M4201">
        <v>424</v>
      </c>
      <c r="N4201" t="s">
        <v>8209</v>
      </c>
      <c r="O4201">
        <v>-231</v>
      </c>
      <c r="P4201">
        <v>2</v>
      </c>
      <c r="Q4201" t="s">
        <v>104</v>
      </c>
      <c r="R4201" t="s">
        <v>8304</v>
      </c>
      <c r="S4201">
        <v>-231.41</v>
      </c>
      <c r="T4201">
        <v>661</v>
      </c>
      <c r="U4201" t="s">
        <v>33</v>
      </c>
      <c r="V4201" s="2">
        <v>43399</v>
      </c>
      <c r="W4201" t="s">
        <v>39</v>
      </c>
      <c r="X4201" t="s">
        <v>309</v>
      </c>
      <c r="Y4201" t="s">
        <v>41</v>
      </c>
    </row>
    <row r="4202" spans="1:25" hidden="1" x14ac:dyDescent="0.35">
      <c r="A4202">
        <v>5</v>
      </c>
      <c r="B4202" t="s">
        <v>43</v>
      </c>
      <c r="C4202">
        <v>6</v>
      </c>
      <c r="D4202" t="s">
        <v>11</v>
      </c>
      <c r="E4202" t="s">
        <v>122</v>
      </c>
      <c r="F4202" t="s">
        <v>13</v>
      </c>
      <c r="G4202" t="s">
        <v>5515</v>
      </c>
      <c r="H4202" s="1">
        <v>0.3</v>
      </c>
      <c r="I4202" s="2">
        <v>43208</v>
      </c>
      <c r="J4202" t="s">
        <v>5516</v>
      </c>
      <c r="K4202" t="s">
        <v>73</v>
      </c>
      <c r="L4202">
        <v>77070</v>
      </c>
      <c r="M4202">
        <v>755</v>
      </c>
      <c r="N4202" t="s">
        <v>1849</v>
      </c>
      <c r="O4202">
        <v>-93</v>
      </c>
      <c r="P4202">
        <v>4</v>
      </c>
      <c r="Q4202" t="s">
        <v>75</v>
      </c>
      <c r="R4202" t="s">
        <v>8304</v>
      </c>
      <c r="S4202">
        <v>-93.47</v>
      </c>
      <c r="T4202">
        <v>344</v>
      </c>
      <c r="U4202" t="s">
        <v>33</v>
      </c>
      <c r="V4202" s="2">
        <v>43213</v>
      </c>
      <c r="W4202" t="s">
        <v>39</v>
      </c>
      <c r="X4202" t="s">
        <v>77</v>
      </c>
      <c r="Y4202" t="s">
        <v>24</v>
      </c>
    </row>
    <row r="4203" spans="1:25" hidden="1" x14ac:dyDescent="0.35">
      <c r="A4203">
        <v>5</v>
      </c>
      <c r="B4203" t="s">
        <v>43</v>
      </c>
      <c r="C4203">
        <v>6</v>
      </c>
      <c r="D4203" t="s">
        <v>11</v>
      </c>
      <c r="E4203" t="s">
        <v>122</v>
      </c>
      <c r="F4203" t="s">
        <v>13</v>
      </c>
      <c r="G4203" t="s">
        <v>5515</v>
      </c>
      <c r="H4203" s="1">
        <v>0.6</v>
      </c>
      <c r="I4203" s="2">
        <v>43208</v>
      </c>
      <c r="J4203" t="s">
        <v>5516</v>
      </c>
      <c r="K4203" t="s">
        <v>73</v>
      </c>
      <c r="L4203">
        <v>77070</v>
      </c>
      <c r="M4203">
        <v>876</v>
      </c>
      <c r="N4203" t="s">
        <v>8196</v>
      </c>
      <c r="O4203">
        <v>-67</v>
      </c>
      <c r="P4203">
        <v>5</v>
      </c>
      <c r="Q4203" t="s">
        <v>75</v>
      </c>
      <c r="R4203" t="s">
        <v>8304</v>
      </c>
      <c r="S4203">
        <v>-67.14</v>
      </c>
      <c r="T4203">
        <v>128</v>
      </c>
      <c r="U4203" t="s">
        <v>33</v>
      </c>
      <c r="V4203" s="2">
        <v>43213</v>
      </c>
      <c r="W4203" t="s">
        <v>39</v>
      </c>
      <c r="X4203" t="s">
        <v>77</v>
      </c>
      <c r="Y4203" t="s">
        <v>47</v>
      </c>
    </row>
    <row r="4204" spans="1:25" hidden="1" x14ac:dyDescent="0.35">
      <c r="A4204">
        <v>5</v>
      </c>
      <c r="B4204" t="s">
        <v>43</v>
      </c>
      <c r="C4204">
        <v>6</v>
      </c>
      <c r="D4204" t="s">
        <v>26</v>
      </c>
      <c r="E4204" t="s">
        <v>122</v>
      </c>
      <c r="F4204" t="s">
        <v>13</v>
      </c>
      <c r="G4204" t="s">
        <v>5515</v>
      </c>
      <c r="H4204" s="1">
        <v>0.2</v>
      </c>
      <c r="I4204" s="2">
        <v>43208</v>
      </c>
      <c r="J4204" t="s">
        <v>5516</v>
      </c>
      <c r="K4204" t="s">
        <v>73</v>
      </c>
      <c r="L4204">
        <v>77070</v>
      </c>
      <c r="M4204">
        <v>1550</v>
      </c>
      <c r="N4204" t="s">
        <v>1123</v>
      </c>
      <c r="O4204">
        <v>78</v>
      </c>
      <c r="P4204">
        <v>3</v>
      </c>
      <c r="Q4204" t="s">
        <v>75</v>
      </c>
      <c r="R4204" t="s">
        <v>8304</v>
      </c>
      <c r="S4204">
        <v>77.75</v>
      </c>
      <c r="T4204">
        <v>1555</v>
      </c>
      <c r="U4204" t="s">
        <v>33</v>
      </c>
      <c r="V4204" s="2">
        <v>43213</v>
      </c>
      <c r="W4204" t="s">
        <v>39</v>
      </c>
      <c r="X4204" t="s">
        <v>77</v>
      </c>
      <c r="Y4204" t="s">
        <v>42</v>
      </c>
    </row>
    <row r="4205" spans="1:25" hidden="1" x14ac:dyDescent="0.35">
      <c r="A4205">
        <v>4</v>
      </c>
      <c r="B4205" t="s">
        <v>43</v>
      </c>
      <c r="C4205">
        <v>6</v>
      </c>
      <c r="D4205" t="s">
        <v>50</v>
      </c>
      <c r="E4205" t="s">
        <v>65</v>
      </c>
      <c r="F4205" t="s">
        <v>13</v>
      </c>
      <c r="G4205" t="s">
        <v>1972</v>
      </c>
      <c r="H4205" s="1">
        <v>0</v>
      </c>
      <c r="I4205" s="2">
        <v>43409</v>
      </c>
      <c r="J4205" t="s">
        <v>5147</v>
      </c>
      <c r="K4205" t="s">
        <v>30</v>
      </c>
      <c r="L4205">
        <v>98105</v>
      </c>
      <c r="M4205">
        <v>423</v>
      </c>
      <c r="N4205" t="s">
        <v>5148</v>
      </c>
      <c r="O4205">
        <v>53</v>
      </c>
      <c r="P4205">
        <v>4</v>
      </c>
      <c r="Q4205" t="s">
        <v>32</v>
      </c>
      <c r="R4205" t="s">
        <v>8304</v>
      </c>
      <c r="S4205">
        <v>52.77</v>
      </c>
      <c r="T4205">
        <v>480</v>
      </c>
      <c r="U4205" t="s">
        <v>19</v>
      </c>
      <c r="V4205" s="2">
        <v>43413</v>
      </c>
      <c r="W4205" t="s">
        <v>39</v>
      </c>
      <c r="X4205" t="s">
        <v>69</v>
      </c>
      <c r="Y4205" t="s">
        <v>113</v>
      </c>
    </row>
    <row r="4206" spans="1:25" hidden="1" x14ac:dyDescent="0.35">
      <c r="A4206">
        <v>4</v>
      </c>
      <c r="B4206" t="s">
        <v>43</v>
      </c>
      <c r="C4206">
        <v>6</v>
      </c>
      <c r="D4206" t="s">
        <v>26</v>
      </c>
      <c r="E4206" t="s">
        <v>171</v>
      </c>
      <c r="F4206" t="s">
        <v>13</v>
      </c>
      <c r="G4206" t="s">
        <v>359</v>
      </c>
      <c r="H4206" s="1">
        <v>0.2</v>
      </c>
      <c r="I4206" s="2">
        <v>43414</v>
      </c>
      <c r="J4206" t="s">
        <v>6384</v>
      </c>
      <c r="K4206" t="s">
        <v>102</v>
      </c>
      <c r="L4206">
        <v>10011</v>
      </c>
      <c r="M4206">
        <v>407</v>
      </c>
      <c r="N4206" t="s">
        <v>3559</v>
      </c>
      <c r="O4206">
        <v>7</v>
      </c>
      <c r="P4206">
        <v>1</v>
      </c>
      <c r="Q4206" t="s">
        <v>104</v>
      </c>
      <c r="R4206" t="s">
        <v>8304</v>
      </c>
      <c r="S4206">
        <v>7.38</v>
      </c>
      <c r="T4206">
        <v>20</v>
      </c>
      <c r="U4206" t="s">
        <v>33</v>
      </c>
      <c r="V4206" s="2">
        <v>43418</v>
      </c>
      <c r="W4206" t="s">
        <v>39</v>
      </c>
      <c r="X4206" t="s">
        <v>175</v>
      </c>
      <c r="Y4206" t="s">
        <v>54</v>
      </c>
    </row>
    <row r="4207" spans="1:25" hidden="1" x14ac:dyDescent="0.35">
      <c r="A4207">
        <v>4</v>
      </c>
      <c r="B4207" t="s">
        <v>43</v>
      </c>
      <c r="C4207">
        <v>6</v>
      </c>
      <c r="D4207" t="s">
        <v>26</v>
      </c>
      <c r="E4207" t="s">
        <v>171</v>
      </c>
      <c r="F4207" t="s">
        <v>13</v>
      </c>
      <c r="G4207" t="s">
        <v>359</v>
      </c>
      <c r="H4207" s="1">
        <v>0.2</v>
      </c>
      <c r="I4207" s="2">
        <v>43414</v>
      </c>
      <c r="J4207" t="s">
        <v>6384</v>
      </c>
      <c r="K4207" t="s">
        <v>102</v>
      </c>
      <c r="L4207">
        <v>10011</v>
      </c>
      <c r="M4207">
        <v>1634</v>
      </c>
      <c r="N4207" t="s">
        <v>826</v>
      </c>
      <c r="O4207">
        <v>17</v>
      </c>
      <c r="P4207">
        <v>3</v>
      </c>
      <c r="Q4207" t="s">
        <v>104</v>
      </c>
      <c r="R4207" t="s">
        <v>8304</v>
      </c>
      <c r="S4207">
        <v>16.82</v>
      </c>
      <c r="T4207">
        <v>50</v>
      </c>
      <c r="U4207" t="s">
        <v>33</v>
      </c>
      <c r="V4207" s="2">
        <v>43418</v>
      </c>
      <c r="W4207" t="s">
        <v>39</v>
      </c>
      <c r="X4207" t="s">
        <v>175</v>
      </c>
      <c r="Y4207" t="s">
        <v>54</v>
      </c>
    </row>
    <row r="4208" spans="1:25" x14ac:dyDescent="0.35">
      <c r="A4208">
        <v>2</v>
      </c>
      <c r="B4208" t="s">
        <v>25</v>
      </c>
      <c r="C4208">
        <v>1</v>
      </c>
      <c r="D4208" t="s">
        <v>26</v>
      </c>
      <c r="E4208" t="s">
        <v>27</v>
      </c>
      <c r="F4208" t="s">
        <v>13</v>
      </c>
      <c r="G4208" t="s">
        <v>1184</v>
      </c>
      <c r="H4208" s="1">
        <v>0</v>
      </c>
      <c r="I4208" s="2">
        <v>43103</v>
      </c>
      <c r="J4208" t="s">
        <v>3092</v>
      </c>
      <c r="K4208" t="s">
        <v>30</v>
      </c>
      <c r="L4208">
        <v>90045</v>
      </c>
      <c r="M4208">
        <v>1344</v>
      </c>
      <c r="N4208" t="s">
        <v>3093</v>
      </c>
      <c r="O4208">
        <v>29</v>
      </c>
      <c r="P4208">
        <v>2</v>
      </c>
      <c r="Q4208" t="s">
        <v>32</v>
      </c>
      <c r="R4208" t="s">
        <v>8304</v>
      </c>
      <c r="S4208">
        <v>28.61</v>
      </c>
      <c r="T4208">
        <v>114</v>
      </c>
      <c r="U4208" t="s">
        <v>19</v>
      </c>
      <c r="V4208" s="2">
        <v>43105</v>
      </c>
      <c r="W4208" t="s">
        <v>130</v>
      </c>
      <c r="X4208" t="s">
        <v>34</v>
      </c>
      <c r="Y4208" t="s">
        <v>42</v>
      </c>
    </row>
    <row r="4209" spans="1:25" hidden="1" x14ac:dyDescent="0.35">
      <c r="A4209">
        <v>5</v>
      </c>
      <c r="B4209" t="s">
        <v>43</v>
      </c>
      <c r="C4209">
        <v>6</v>
      </c>
      <c r="D4209" t="s">
        <v>50</v>
      </c>
      <c r="E4209" t="s">
        <v>4969</v>
      </c>
      <c r="F4209" t="s">
        <v>13</v>
      </c>
      <c r="G4209" t="s">
        <v>2939</v>
      </c>
      <c r="H4209" s="1">
        <v>0</v>
      </c>
      <c r="I4209" s="2">
        <v>43387</v>
      </c>
      <c r="J4209" t="s">
        <v>4970</v>
      </c>
      <c r="K4209" t="s">
        <v>73</v>
      </c>
      <c r="L4209">
        <v>54915</v>
      </c>
      <c r="M4209">
        <v>1278</v>
      </c>
      <c r="N4209" t="s">
        <v>4749</v>
      </c>
      <c r="O4209">
        <v>544</v>
      </c>
      <c r="P4209">
        <v>5</v>
      </c>
      <c r="Q4209" t="s">
        <v>75</v>
      </c>
      <c r="R4209" t="s">
        <v>8304</v>
      </c>
      <c r="S4209">
        <v>544.41999999999996</v>
      </c>
      <c r="T4209">
        <v>1650</v>
      </c>
      <c r="U4209" t="s">
        <v>19</v>
      </c>
      <c r="V4209" s="2">
        <v>43392</v>
      </c>
      <c r="W4209" t="s">
        <v>39</v>
      </c>
      <c r="X4209" t="s">
        <v>82</v>
      </c>
      <c r="Y4209" t="s">
        <v>113</v>
      </c>
    </row>
    <row r="4210" spans="1:25" hidden="1" x14ac:dyDescent="0.35">
      <c r="A4210">
        <v>7</v>
      </c>
      <c r="B4210" t="s">
        <v>25</v>
      </c>
      <c r="C4210">
        <v>6</v>
      </c>
      <c r="D4210" t="s">
        <v>50</v>
      </c>
      <c r="E4210" t="s">
        <v>192</v>
      </c>
      <c r="F4210" t="s">
        <v>13</v>
      </c>
      <c r="G4210" t="s">
        <v>593</v>
      </c>
      <c r="H4210" s="1">
        <v>0.2</v>
      </c>
      <c r="I4210" s="2">
        <v>43257</v>
      </c>
      <c r="J4210" t="s">
        <v>594</v>
      </c>
      <c r="K4210" t="s">
        <v>73</v>
      </c>
      <c r="L4210">
        <v>60610</v>
      </c>
      <c r="M4210">
        <v>437</v>
      </c>
      <c r="N4210" t="s">
        <v>595</v>
      </c>
      <c r="O4210">
        <v>29</v>
      </c>
      <c r="P4210">
        <v>4</v>
      </c>
      <c r="Q4210" t="s">
        <v>75</v>
      </c>
      <c r="R4210" t="s">
        <v>8304</v>
      </c>
      <c r="S4210">
        <v>28.72</v>
      </c>
      <c r="T4210">
        <v>328</v>
      </c>
      <c r="U4210" t="s">
        <v>19</v>
      </c>
      <c r="V4210" s="2">
        <v>43264</v>
      </c>
      <c r="W4210" t="s">
        <v>39</v>
      </c>
      <c r="X4210" t="s">
        <v>139</v>
      </c>
      <c r="Y4210" t="s">
        <v>52</v>
      </c>
    </row>
    <row r="4211" spans="1:25" hidden="1" x14ac:dyDescent="0.35">
      <c r="A4211">
        <v>2</v>
      </c>
      <c r="B4211" t="s">
        <v>25</v>
      </c>
      <c r="C4211">
        <v>1</v>
      </c>
      <c r="D4211" t="s">
        <v>26</v>
      </c>
      <c r="E4211" t="s">
        <v>1296</v>
      </c>
      <c r="F4211" t="s">
        <v>13</v>
      </c>
      <c r="G4211" t="s">
        <v>7186</v>
      </c>
      <c r="H4211" s="1">
        <v>0.2</v>
      </c>
      <c r="I4211" s="2">
        <v>43428</v>
      </c>
      <c r="J4211" t="s">
        <v>7239</v>
      </c>
      <c r="K4211" t="s">
        <v>102</v>
      </c>
      <c r="L4211">
        <v>44105</v>
      </c>
      <c r="M4211">
        <v>374</v>
      </c>
      <c r="N4211" t="s">
        <v>1440</v>
      </c>
      <c r="O4211">
        <v>15</v>
      </c>
      <c r="P4211">
        <v>3</v>
      </c>
      <c r="Q4211" t="s">
        <v>104</v>
      </c>
      <c r="R4211" t="s">
        <v>8304</v>
      </c>
      <c r="S4211">
        <v>15.28</v>
      </c>
      <c r="T4211">
        <v>41</v>
      </c>
      <c r="U4211" t="s">
        <v>76</v>
      </c>
      <c r="V4211" s="2">
        <v>43430</v>
      </c>
      <c r="W4211" t="s">
        <v>130</v>
      </c>
      <c r="X4211" t="s">
        <v>309</v>
      </c>
      <c r="Y4211" t="s">
        <v>119</v>
      </c>
    </row>
    <row r="4212" spans="1:25" hidden="1" x14ac:dyDescent="0.35">
      <c r="A4212">
        <v>2</v>
      </c>
      <c r="B4212" t="s">
        <v>25</v>
      </c>
      <c r="C4212">
        <v>1</v>
      </c>
      <c r="D4212" t="s">
        <v>50</v>
      </c>
      <c r="E4212" t="s">
        <v>1296</v>
      </c>
      <c r="F4212" t="s">
        <v>13</v>
      </c>
      <c r="G4212" t="s">
        <v>7186</v>
      </c>
      <c r="H4212" s="1">
        <v>0.2</v>
      </c>
      <c r="I4212" s="2">
        <v>43428</v>
      </c>
      <c r="J4212" t="s">
        <v>7239</v>
      </c>
      <c r="K4212" t="s">
        <v>102</v>
      </c>
      <c r="L4212">
        <v>44105</v>
      </c>
      <c r="M4212">
        <v>1601</v>
      </c>
      <c r="N4212" t="s">
        <v>6676</v>
      </c>
      <c r="O4212">
        <v>-23</v>
      </c>
      <c r="P4212">
        <v>5</v>
      </c>
      <c r="Q4212" t="s">
        <v>104</v>
      </c>
      <c r="R4212" t="s">
        <v>8304</v>
      </c>
      <c r="S4212">
        <v>-22.74</v>
      </c>
      <c r="T4212">
        <v>140</v>
      </c>
      <c r="U4212" t="s">
        <v>76</v>
      </c>
      <c r="V4212" s="2">
        <v>43430</v>
      </c>
      <c r="W4212" t="s">
        <v>130</v>
      </c>
      <c r="X4212" t="s">
        <v>309</v>
      </c>
      <c r="Y4212" t="s">
        <v>113</v>
      </c>
    </row>
    <row r="4213" spans="1:25" hidden="1" x14ac:dyDescent="0.35">
      <c r="A4213">
        <v>5</v>
      </c>
      <c r="B4213" t="s">
        <v>43</v>
      </c>
      <c r="C4213">
        <v>6</v>
      </c>
      <c r="D4213" t="s">
        <v>11</v>
      </c>
      <c r="E4213" t="s">
        <v>2703</v>
      </c>
      <c r="F4213" t="s">
        <v>13</v>
      </c>
      <c r="G4213" t="s">
        <v>5393</v>
      </c>
      <c r="H4213" s="1">
        <v>0.2</v>
      </c>
      <c r="I4213" s="2">
        <v>43365</v>
      </c>
      <c r="J4213" t="s">
        <v>5809</v>
      </c>
      <c r="K4213" t="s">
        <v>30</v>
      </c>
      <c r="L4213">
        <v>80020</v>
      </c>
      <c r="M4213">
        <v>123</v>
      </c>
      <c r="N4213" t="s">
        <v>920</v>
      </c>
      <c r="O4213">
        <v>9</v>
      </c>
      <c r="P4213">
        <v>7</v>
      </c>
      <c r="Q4213" t="s">
        <v>32</v>
      </c>
      <c r="R4213" t="s">
        <v>8304</v>
      </c>
      <c r="S4213">
        <v>8.5500000000000007</v>
      </c>
      <c r="T4213">
        <v>68</v>
      </c>
      <c r="U4213" t="s">
        <v>33</v>
      </c>
      <c r="V4213" s="2">
        <v>43370</v>
      </c>
      <c r="W4213" t="s">
        <v>39</v>
      </c>
      <c r="X4213" t="s">
        <v>285</v>
      </c>
      <c r="Y4213" t="s">
        <v>47</v>
      </c>
    </row>
    <row r="4214" spans="1:25" hidden="1" x14ac:dyDescent="0.35">
      <c r="A4214">
        <v>6</v>
      </c>
      <c r="B4214" t="s">
        <v>10</v>
      </c>
      <c r="C4214">
        <v>6</v>
      </c>
      <c r="D4214" t="s">
        <v>26</v>
      </c>
      <c r="E4214" t="s">
        <v>4546</v>
      </c>
      <c r="F4214" t="s">
        <v>13</v>
      </c>
      <c r="G4214" t="s">
        <v>7636</v>
      </c>
      <c r="H4214" s="1">
        <v>0</v>
      </c>
      <c r="I4214" s="2">
        <v>43388</v>
      </c>
      <c r="J4214" t="s">
        <v>7637</v>
      </c>
      <c r="K4214" t="s">
        <v>30</v>
      </c>
      <c r="L4214">
        <v>84106</v>
      </c>
      <c r="M4214">
        <v>1781</v>
      </c>
      <c r="N4214" t="s">
        <v>3931</v>
      </c>
      <c r="O4214">
        <v>21</v>
      </c>
      <c r="P4214">
        <v>2</v>
      </c>
      <c r="Q4214" t="s">
        <v>32</v>
      </c>
      <c r="R4214" t="s">
        <v>8304</v>
      </c>
      <c r="S4214">
        <v>21.01</v>
      </c>
      <c r="T4214">
        <v>46</v>
      </c>
      <c r="U4214" t="s">
        <v>76</v>
      </c>
      <c r="V4214" s="2">
        <v>43394</v>
      </c>
      <c r="W4214" t="s">
        <v>39</v>
      </c>
      <c r="X4214" t="s">
        <v>87</v>
      </c>
      <c r="Y4214" t="s">
        <v>64</v>
      </c>
    </row>
    <row r="4215" spans="1:25" hidden="1" x14ac:dyDescent="0.35">
      <c r="A4215">
        <v>6</v>
      </c>
      <c r="B4215" t="s">
        <v>10</v>
      </c>
      <c r="C4215">
        <v>6</v>
      </c>
      <c r="D4215" t="s">
        <v>26</v>
      </c>
      <c r="E4215" t="s">
        <v>4546</v>
      </c>
      <c r="F4215" t="s">
        <v>13</v>
      </c>
      <c r="G4215" t="s">
        <v>7636</v>
      </c>
      <c r="H4215" s="1">
        <v>0</v>
      </c>
      <c r="I4215" s="2">
        <v>43388</v>
      </c>
      <c r="J4215" t="s">
        <v>7637</v>
      </c>
      <c r="K4215" t="s">
        <v>30</v>
      </c>
      <c r="L4215">
        <v>84106</v>
      </c>
      <c r="M4215">
        <v>1337</v>
      </c>
      <c r="N4215" t="s">
        <v>8177</v>
      </c>
      <c r="O4215">
        <v>33</v>
      </c>
      <c r="P4215">
        <v>8</v>
      </c>
      <c r="Q4215" t="s">
        <v>32</v>
      </c>
      <c r="R4215" t="s">
        <v>8304</v>
      </c>
      <c r="S4215">
        <v>32.94</v>
      </c>
      <c r="T4215">
        <v>72</v>
      </c>
      <c r="U4215" t="s">
        <v>76</v>
      </c>
      <c r="V4215" s="2">
        <v>43394</v>
      </c>
      <c r="W4215" t="s">
        <v>39</v>
      </c>
      <c r="X4215" t="s">
        <v>87</v>
      </c>
      <c r="Y4215" t="s">
        <v>64</v>
      </c>
    </row>
    <row r="4216" spans="1:25" hidden="1" x14ac:dyDescent="0.35">
      <c r="A4216">
        <v>6</v>
      </c>
      <c r="B4216" t="s">
        <v>10</v>
      </c>
      <c r="C4216">
        <v>6</v>
      </c>
      <c r="D4216" t="s">
        <v>26</v>
      </c>
      <c r="E4216" t="s">
        <v>4546</v>
      </c>
      <c r="F4216" t="s">
        <v>13</v>
      </c>
      <c r="G4216" t="s">
        <v>7636</v>
      </c>
      <c r="H4216" s="1">
        <v>0</v>
      </c>
      <c r="I4216" s="2">
        <v>43388</v>
      </c>
      <c r="J4216" t="s">
        <v>7637</v>
      </c>
      <c r="K4216" t="s">
        <v>30</v>
      </c>
      <c r="L4216">
        <v>84106</v>
      </c>
      <c r="M4216">
        <v>1785</v>
      </c>
      <c r="N4216" t="s">
        <v>3192</v>
      </c>
      <c r="O4216">
        <v>29</v>
      </c>
      <c r="P4216">
        <v>9</v>
      </c>
      <c r="Q4216" t="s">
        <v>32</v>
      </c>
      <c r="R4216" t="s">
        <v>8304</v>
      </c>
      <c r="S4216">
        <v>28.86</v>
      </c>
      <c r="T4216">
        <v>60</v>
      </c>
      <c r="U4216" t="s">
        <v>76</v>
      </c>
      <c r="V4216" s="2">
        <v>43394</v>
      </c>
      <c r="W4216" t="s">
        <v>39</v>
      </c>
      <c r="X4216" t="s">
        <v>87</v>
      </c>
      <c r="Y4216" t="s">
        <v>64</v>
      </c>
    </row>
    <row r="4217" spans="1:25" hidden="1" x14ac:dyDescent="0.35">
      <c r="A4217">
        <v>6</v>
      </c>
      <c r="B4217" t="s">
        <v>10</v>
      </c>
      <c r="C4217">
        <v>6</v>
      </c>
      <c r="D4217" t="s">
        <v>26</v>
      </c>
      <c r="E4217" t="s">
        <v>4546</v>
      </c>
      <c r="F4217" t="s">
        <v>13</v>
      </c>
      <c r="G4217" t="s">
        <v>7636</v>
      </c>
      <c r="H4217" s="1">
        <v>0.2</v>
      </c>
      <c r="I4217" s="2">
        <v>43388</v>
      </c>
      <c r="J4217" t="s">
        <v>7637</v>
      </c>
      <c r="K4217" t="s">
        <v>30</v>
      </c>
      <c r="L4217">
        <v>84106</v>
      </c>
      <c r="M4217">
        <v>43</v>
      </c>
      <c r="N4217" t="s">
        <v>8232</v>
      </c>
      <c r="O4217">
        <v>13</v>
      </c>
      <c r="P4217">
        <v>5</v>
      </c>
      <c r="Q4217" t="s">
        <v>32</v>
      </c>
      <c r="R4217" t="s">
        <v>8304</v>
      </c>
      <c r="S4217">
        <v>13.04</v>
      </c>
      <c r="T4217">
        <v>42</v>
      </c>
      <c r="U4217" t="s">
        <v>76</v>
      </c>
      <c r="V4217" s="2">
        <v>43394</v>
      </c>
      <c r="W4217" t="s">
        <v>39</v>
      </c>
      <c r="X4217" t="s">
        <v>87</v>
      </c>
      <c r="Y4217" t="s">
        <v>54</v>
      </c>
    </row>
    <row r="4218" spans="1:25" x14ac:dyDescent="0.35">
      <c r="A4218">
        <v>4</v>
      </c>
      <c r="B4218" t="s">
        <v>43</v>
      </c>
      <c r="C4218">
        <v>6</v>
      </c>
      <c r="D4218" t="s">
        <v>50</v>
      </c>
      <c r="E4218" t="s">
        <v>27</v>
      </c>
      <c r="F4218" t="s">
        <v>13</v>
      </c>
      <c r="G4218" t="s">
        <v>2138</v>
      </c>
      <c r="H4218" s="1">
        <v>0</v>
      </c>
      <c r="I4218" s="2">
        <v>43372</v>
      </c>
      <c r="J4218" t="s">
        <v>5132</v>
      </c>
      <c r="K4218" t="s">
        <v>30</v>
      </c>
      <c r="L4218">
        <v>90008</v>
      </c>
      <c r="M4218">
        <v>1084</v>
      </c>
      <c r="N4218" t="s">
        <v>5028</v>
      </c>
      <c r="O4218">
        <v>15</v>
      </c>
      <c r="P4218">
        <v>1</v>
      </c>
      <c r="Q4218" t="s">
        <v>32</v>
      </c>
      <c r="R4218" t="s">
        <v>8304</v>
      </c>
      <c r="S4218">
        <v>15.22</v>
      </c>
      <c r="T4218">
        <v>36</v>
      </c>
      <c r="U4218" t="s">
        <v>19</v>
      </c>
      <c r="V4218" s="2">
        <v>43376</v>
      </c>
      <c r="W4218" t="s">
        <v>39</v>
      </c>
      <c r="X4218" t="s">
        <v>34</v>
      </c>
      <c r="Y4218" t="s">
        <v>113</v>
      </c>
    </row>
    <row r="4219" spans="1:25" hidden="1" x14ac:dyDescent="0.35">
      <c r="A4219">
        <v>4</v>
      </c>
      <c r="B4219" t="s">
        <v>25</v>
      </c>
      <c r="C4219">
        <v>3</v>
      </c>
      <c r="D4219" t="s">
        <v>26</v>
      </c>
      <c r="E4219" t="s">
        <v>171</v>
      </c>
      <c r="F4219" t="s">
        <v>13</v>
      </c>
      <c r="G4219" t="s">
        <v>2627</v>
      </c>
      <c r="H4219" s="1">
        <v>0</v>
      </c>
      <c r="I4219" s="2">
        <v>43401</v>
      </c>
      <c r="J4219" t="s">
        <v>3444</v>
      </c>
      <c r="K4219" t="s">
        <v>102</v>
      </c>
      <c r="L4219">
        <v>10009</v>
      </c>
      <c r="M4219">
        <v>323</v>
      </c>
      <c r="N4219" t="s">
        <v>420</v>
      </c>
      <c r="O4219">
        <v>5</v>
      </c>
      <c r="P4219">
        <v>3</v>
      </c>
      <c r="Q4219" t="s">
        <v>104</v>
      </c>
      <c r="R4219" t="s">
        <v>8304</v>
      </c>
      <c r="S4219">
        <v>5.22</v>
      </c>
      <c r="T4219">
        <v>12</v>
      </c>
      <c r="U4219" t="s">
        <v>19</v>
      </c>
      <c r="V4219" s="2">
        <v>43405</v>
      </c>
      <c r="W4219" t="s">
        <v>20</v>
      </c>
      <c r="X4219" t="s">
        <v>175</v>
      </c>
      <c r="Y4219" t="s">
        <v>49</v>
      </c>
    </row>
    <row r="4220" spans="1:25" hidden="1" x14ac:dyDescent="0.35">
      <c r="A4220">
        <v>3</v>
      </c>
      <c r="B4220" t="s">
        <v>25</v>
      </c>
      <c r="C4220">
        <v>1</v>
      </c>
      <c r="D4220" t="s">
        <v>26</v>
      </c>
      <c r="E4220" t="s">
        <v>201</v>
      </c>
      <c r="F4220" t="s">
        <v>13</v>
      </c>
      <c r="G4220" t="s">
        <v>849</v>
      </c>
      <c r="H4220" s="1">
        <v>0</v>
      </c>
      <c r="I4220" s="2">
        <v>43325</v>
      </c>
      <c r="J4220" t="s">
        <v>3015</v>
      </c>
      <c r="K4220" t="s">
        <v>16</v>
      </c>
      <c r="L4220">
        <v>22153</v>
      </c>
      <c r="M4220">
        <v>248</v>
      </c>
      <c r="N4220" t="s">
        <v>226</v>
      </c>
      <c r="O4220">
        <v>11</v>
      </c>
      <c r="P4220">
        <v>4</v>
      </c>
      <c r="Q4220" t="s">
        <v>18</v>
      </c>
      <c r="R4220" t="s">
        <v>8304</v>
      </c>
      <c r="S4220">
        <v>10.71</v>
      </c>
      <c r="T4220">
        <v>22</v>
      </c>
      <c r="U4220" t="s">
        <v>19</v>
      </c>
      <c r="V4220" s="2">
        <v>43328</v>
      </c>
      <c r="W4220" t="s">
        <v>130</v>
      </c>
      <c r="X4220" t="s">
        <v>205</v>
      </c>
      <c r="Y4220" t="s">
        <v>54</v>
      </c>
    </row>
    <row r="4221" spans="1:25" hidden="1" x14ac:dyDescent="0.35">
      <c r="A4221">
        <v>3</v>
      </c>
      <c r="B4221" t="s">
        <v>25</v>
      </c>
      <c r="C4221">
        <v>1</v>
      </c>
      <c r="D4221" t="s">
        <v>26</v>
      </c>
      <c r="E4221" t="s">
        <v>201</v>
      </c>
      <c r="F4221" t="s">
        <v>13</v>
      </c>
      <c r="G4221" t="s">
        <v>849</v>
      </c>
      <c r="H4221" s="1">
        <v>0</v>
      </c>
      <c r="I4221" s="2">
        <v>43325</v>
      </c>
      <c r="J4221" t="s">
        <v>3015</v>
      </c>
      <c r="K4221" t="s">
        <v>16</v>
      </c>
      <c r="L4221">
        <v>22153</v>
      </c>
      <c r="M4221">
        <v>122</v>
      </c>
      <c r="N4221" t="s">
        <v>993</v>
      </c>
      <c r="O4221">
        <v>52</v>
      </c>
      <c r="P4221">
        <v>7</v>
      </c>
      <c r="Q4221" t="s">
        <v>18</v>
      </c>
      <c r="R4221" t="s">
        <v>8304</v>
      </c>
      <c r="S4221">
        <v>51.8</v>
      </c>
      <c r="T4221">
        <v>104</v>
      </c>
      <c r="U4221" t="s">
        <v>19</v>
      </c>
      <c r="V4221" s="2">
        <v>43328</v>
      </c>
      <c r="W4221" t="s">
        <v>130</v>
      </c>
      <c r="X4221" t="s">
        <v>205</v>
      </c>
      <c r="Y4221" t="s">
        <v>35</v>
      </c>
    </row>
    <row r="4222" spans="1:25" x14ac:dyDescent="0.35">
      <c r="A4222">
        <v>6</v>
      </c>
      <c r="B4222" t="s">
        <v>10</v>
      </c>
      <c r="C4222">
        <v>6</v>
      </c>
      <c r="D4222" t="s">
        <v>26</v>
      </c>
      <c r="E4222" t="s">
        <v>572</v>
      </c>
      <c r="F4222" t="s">
        <v>13</v>
      </c>
      <c r="G4222" t="s">
        <v>1142</v>
      </c>
      <c r="H4222" s="1">
        <v>0</v>
      </c>
      <c r="I4222" s="2">
        <v>43122</v>
      </c>
      <c r="J4222" t="s">
        <v>4534</v>
      </c>
      <c r="K4222" t="s">
        <v>30</v>
      </c>
      <c r="L4222">
        <v>92037</v>
      </c>
      <c r="M4222">
        <v>182</v>
      </c>
      <c r="N4222" t="s">
        <v>3817</v>
      </c>
      <c r="O4222">
        <v>22</v>
      </c>
      <c r="P4222">
        <v>3</v>
      </c>
      <c r="Q4222" t="s">
        <v>32</v>
      </c>
      <c r="R4222" t="s">
        <v>8304</v>
      </c>
      <c r="S4222">
        <v>22.2</v>
      </c>
      <c r="T4222">
        <v>44</v>
      </c>
      <c r="U4222" t="s">
        <v>19</v>
      </c>
      <c r="V4222" s="2">
        <v>43128</v>
      </c>
      <c r="W4222" t="s">
        <v>39</v>
      </c>
      <c r="X4222" t="s">
        <v>34</v>
      </c>
      <c r="Y4222" t="s">
        <v>35</v>
      </c>
    </row>
    <row r="4223" spans="1:25" x14ac:dyDescent="0.35">
      <c r="A4223">
        <v>6</v>
      </c>
      <c r="B4223" t="s">
        <v>10</v>
      </c>
      <c r="C4223">
        <v>6</v>
      </c>
      <c r="D4223" t="s">
        <v>26</v>
      </c>
      <c r="E4223" t="s">
        <v>572</v>
      </c>
      <c r="F4223" t="s">
        <v>13</v>
      </c>
      <c r="G4223" t="s">
        <v>1142</v>
      </c>
      <c r="H4223" s="1">
        <v>0</v>
      </c>
      <c r="I4223" s="2">
        <v>43122</v>
      </c>
      <c r="J4223" t="s">
        <v>4534</v>
      </c>
      <c r="K4223" t="s">
        <v>30</v>
      </c>
      <c r="L4223">
        <v>92037</v>
      </c>
      <c r="M4223">
        <v>183</v>
      </c>
      <c r="N4223" t="s">
        <v>1434</v>
      </c>
      <c r="O4223">
        <v>9</v>
      </c>
      <c r="P4223">
        <v>5</v>
      </c>
      <c r="Q4223" t="s">
        <v>32</v>
      </c>
      <c r="R4223" t="s">
        <v>8304</v>
      </c>
      <c r="S4223">
        <v>9.5</v>
      </c>
      <c r="T4223">
        <v>21</v>
      </c>
      <c r="U4223" t="s">
        <v>19</v>
      </c>
      <c r="V4223" s="2">
        <v>43128</v>
      </c>
      <c r="W4223" t="s">
        <v>39</v>
      </c>
      <c r="X4223" t="s">
        <v>34</v>
      </c>
      <c r="Y4223" t="s">
        <v>35</v>
      </c>
    </row>
    <row r="4224" spans="1:25" hidden="1" x14ac:dyDescent="0.35">
      <c r="A4224">
        <v>7</v>
      </c>
      <c r="B4224" t="s">
        <v>25</v>
      </c>
      <c r="C4224">
        <v>6</v>
      </c>
      <c r="D4224" t="s">
        <v>26</v>
      </c>
      <c r="E4224" t="s">
        <v>192</v>
      </c>
      <c r="F4224" t="s">
        <v>13</v>
      </c>
      <c r="G4224" t="s">
        <v>359</v>
      </c>
      <c r="H4224" s="1">
        <v>0.8</v>
      </c>
      <c r="I4224" s="2">
        <v>43241</v>
      </c>
      <c r="J4224" t="s">
        <v>6294</v>
      </c>
      <c r="K4224" t="s">
        <v>73</v>
      </c>
      <c r="L4224">
        <v>60610</v>
      </c>
      <c r="M4224">
        <v>412</v>
      </c>
      <c r="N4224" t="s">
        <v>2969</v>
      </c>
      <c r="O4224">
        <v>-6</v>
      </c>
      <c r="P4224">
        <v>3</v>
      </c>
      <c r="Q4224" t="s">
        <v>75</v>
      </c>
      <c r="R4224" t="s">
        <v>8304</v>
      </c>
      <c r="S4224">
        <v>-5.89</v>
      </c>
      <c r="T4224">
        <v>4</v>
      </c>
      <c r="U4224" t="s">
        <v>33</v>
      </c>
      <c r="V4224" s="2">
        <v>43248</v>
      </c>
      <c r="W4224" t="s">
        <v>39</v>
      </c>
      <c r="X4224" t="s">
        <v>139</v>
      </c>
      <c r="Y4224" t="s">
        <v>54</v>
      </c>
    </row>
    <row r="4225" spans="1:25" hidden="1" x14ac:dyDescent="0.35">
      <c r="A4225">
        <v>1</v>
      </c>
      <c r="B4225" t="s">
        <v>10</v>
      </c>
      <c r="C4225">
        <v>1</v>
      </c>
      <c r="D4225" t="s">
        <v>11</v>
      </c>
      <c r="E4225" t="s">
        <v>171</v>
      </c>
      <c r="F4225" t="s">
        <v>13</v>
      </c>
      <c r="G4225" t="s">
        <v>418</v>
      </c>
      <c r="H4225" s="1">
        <v>0</v>
      </c>
      <c r="I4225" s="2">
        <v>43438</v>
      </c>
      <c r="J4225" t="s">
        <v>1538</v>
      </c>
      <c r="K4225" t="s">
        <v>102</v>
      </c>
      <c r="L4225">
        <v>10024</v>
      </c>
      <c r="M4225">
        <v>560</v>
      </c>
      <c r="N4225" t="s">
        <v>8192</v>
      </c>
      <c r="O4225">
        <v>20</v>
      </c>
      <c r="P4225">
        <v>3</v>
      </c>
      <c r="Q4225" t="s">
        <v>104</v>
      </c>
      <c r="R4225" t="s">
        <v>8304</v>
      </c>
      <c r="S4225">
        <v>20.48</v>
      </c>
      <c r="T4225">
        <v>114</v>
      </c>
      <c r="U4225" t="s">
        <v>19</v>
      </c>
      <c r="V4225" s="2">
        <v>43439</v>
      </c>
      <c r="W4225" t="s">
        <v>130</v>
      </c>
      <c r="X4225" t="s">
        <v>175</v>
      </c>
      <c r="Y4225" t="s">
        <v>47</v>
      </c>
    </row>
    <row r="4226" spans="1:25" hidden="1" x14ac:dyDescent="0.35">
      <c r="A4226">
        <v>1</v>
      </c>
      <c r="B4226" t="s">
        <v>10</v>
      </c>
      <c r="C4226">
        <v>1</v>
      </c>
      <c r="D4226" t="s">
        <v>26</v>
      </c>
      <c r="E4226" t="s">
        <v>171</v>
      </c>
      <c r="F4226" t="s">
        <v>13</v>
      </c>
      <c r="G4226" t="s">
        <v>418</v>
      </c>
      <c r="H4226" s="1">
        <v>0</v>
      </c>
      <c r="I4226" s="2">
        <v>43438</v>
      </c>
      <c r="J4226" t="s">
        <v>1538</v>
      </c>
      <c r="K4226" t="s">
        <v>102</v>
      </c>
      <c r="L4226">
        <v>10024</v>
      </c>
      <c r="M4226">
        <v>643</v>
      </c>
      <c r="N4226" t="s">
        <v>2879</v>
      </c>
      <c r="O4226">
        <v>12</v>
      </c>
      <c r="P4226">
        <v>2</v>
      </c>
      <c r="Q4226" t="s">
        <v>104</v>
      </c>
      <c r="R4226" t="s">
        <v>8304</v>
      </c>
      <c r="S4226">
        <v>11.63</v>
      </c>
      <c r="T4226">
        <v>194</v>
      </c>
      <c r="U4226" t="s">
        <v>19</v>
      </c>
      <c r="V4226" s="2">
        <v>43439</v>
      </c>
      <c r="W4226" t="s">
        <v>130</v>
      </c>
      <c r="X4226" t="s">
        <v>175</v>
      </c>
      <c r="Y4226" t="s">
        <v>42</v>
      </c>
    </row>
    <row r="4227" spans="1:25" hidden="1" x14ac:dyDescent="0.35">
      <c r="A4227">
        <v>1</v>
      </c>
      <c r="B4227" t="s">
        <v>10</v>
      </c>
      <c r="C4227">
        <v>1</v>
      </c>
      <c r="D4227" t="s">
        <v>26</v>
      </c>
      <c r="E4227" t="s">
        <v>171</v>
      </c>
      <c r="F4227" t="s">
        <v>13</v>
      </c>
      <c r="G4227" t="s">
        <v>418</v>
      </c>
      <c r="H4227" s="1">
        <v>0</v>
      </c>
      <c r="I4227" s="2">
        <v>43438</v>
      </c>
      <c r="J4227" t="s">
        <v>1538</v>
      </c>
      <c r="K4227" t="s">
        <v>102</v>
      </c>
      <c r="L4227">
        <v>10024</v>
      </c>
      <c r="M4227">
        <v>419</v>
      </c>
      <c r="N4227" t="s">
        <v>2903</v>
      </c>
      <c r="O4227">
        <v>4</v>
      </c>
      <c r="P4227">
        <v>3</v>
      </c>
      <c r="Q4227" t="s">
        <v>104</v>
      </c>
      <c r="R4227" t="s">
        <v>8304</v>
      </c>
      <c r="S4227">
        <v>3.66</v>
      </c>
      <c r="T4227">
        <v>183</v>
      </c>
      <c r="U4227" t="s">
        <v>19</v>
      </c>
      <c r="V4227" s="2">
        <v>43439</v>
      </c>
      <c r="W4227" t="s">
        <v>130</v>
      </c>
      <c r="X4227" t="s">
        <v>175</v>
      </c>
      <c r="Y4227" t="s">
        <v>42</v>
      </c>
    </row>
    <row r="4228" spans="1:25" hidden="1" x14ac:dyDescent="0.35">
      <c r="A4228">
        <v>1</v>
      </c>
      <c r="B4228" t="s">
        <v>10</v>
      </c>
      <c r="C4228">
        <v>1</v>
      </c>
      <c r="D4228" t="s">
        <v>26</v>
      </c>
      <c r="E4228" t="s">
        <v>171</v>
      </c>
      <c r="F4228" t="s">
        <v>13</v>
      </c>
      <c r="G4228" t="s">
        <v>418</v>
      </c>
      <c r="H4228" s="1">
        <v>0</v>
      </c>
      <c r="I4228" s="2">
        <v>43438</v>
      </c>
      <c r="J4228" t="s">
        <v>1538</v>
      </c>
      <c r="K4228" t="s">
        <v>102</v>
      </c>
      <c r="L4228">
        <v>10024</v>
      </c>
      <c r="M4228">
        <v>538</v>
      </c>
      <c r="N4228" t="s">
        <v>125</v>
      </c>
      <c r="O4228">
        <v>20</v>
      </c>
      <c r="P4228">
        <v>4</v>
      </c>
      <c r="Q4228" t="s">
        <v>104</v>
      </c>
      <c r="R4228" t="s">
        <v>8304</v>
      </c>
      <c r="S4228">
        <v>19.87</v>
      </c>
      <c r="T4228">
        <v>41</v>
      </c>
      <c r="U4228" t="s">
        <v>19</v>
      </c>
      <c r="V4228" s="2">
        <v>43439</v>
      </c>
      <c r="W4228" t="s">
        <v>130</v>
      </c>
      <c r="X4228" t="s">
        <v>175</v>
      </c>
      <c r="Y4228" t="s">
        <v>64</v>
      </c>
    </row>
    <row r="4229" spans="1:25" hidden="1" x14ac:dyDescent="0.35">
      <c r="A4229">
        <v>1</v>
      </c>
      <c r="B4229" t="s">
        <v>10</v>
      </c>
      <c r="C4229">
        <v>1</v>
      </c>
      <c r="D4229" t="s">
        <v>26</v>
      </c>
      <c r="E4229" t="s">
        <v>171</v>
      </c>
      <c r="F4229" t="s">
        <v>13</v>
      </c>
      <c r="G4229" t="s">
        <v>418</v>
      </c>
      <c r="H4229" s="1">
        <v>0.2</v>
      </c>
      <c r="I4229" s="2">
        <v>43438</v>
      </c>
      <c r="J4229" t="s">
        <v>1538</v>
      </c>
      <c r="K4229" t="s">
        <v>102</v>
      </c>
      <c r="L4229">
        <v>10024</v>
      </c>
      <c r="M4229">
        <v>1257</v>
      </c>
      <c r="N4229" t="s">
        <v>2928</v>
      </c>
      <c r="O4229">
        <v>1</v>
      </c>
      <c r="P4229">
        <v>1</v>
      </c>
      <c r="Q4229" t="s">
        <v>104</v>
      </c>
      <c r="R4229" t="s">
        <v>8304</v>
      </c>
      <c r="S4229">
        <v>0.6</v>
      </c>
      <c r="T4229">
        <v>2</v>
      </c>
      <c r="U4229" t="s">
        <v>19</v>
      </c>
      <c r="V4229" s="2">
        <v>43439</v>
      </c>
      <c r="W4229" t="s">
        <v>130</v>
      </c>
      <c r="X4229" t="s">
        <v>175</v>
      </c>
      <c r="Y4229" t="s">
        <v>54</v>
      </c>
    </row>
    <row r="4230" spans="1:25" hidden="1" x14ac:dyDescent="0.35">
      <c r="A4230">
        <v>1</v>
      </c>
      <c r="B4230" t="s">
        <v>10</v>
      </c>
      <c r="C4230">
        <v>1</v>
      </c>
      <c r="D4230" t="s">
        <v>50</v>
      </c>
      <c r="E4230" t="s">
        <v>171</v>
      </c>
      <c r="F4230" t="s">
        <v>13</v>
      </c>
      <c r="G4230" t="s">
        <v>418</v>
      </c>
      <c r="H4230" s="1">
        <v>0</v>
      </c>
      <c r="I4230" s="2">
        <v>43438</v>
      </c>
      <c r="J4230" t="s">
        <v>1538</v>
      </c>
      <c r="K4230" t="s">
        <v>102</v>
      </c>
      <c r="L4230">
        <v>10024</v>
      </c>
      <c r="M4230">
        <v>601</v>
      </c>
      <c r="N4230" t="s">
        <v>1100</v>
      </c>
      <c r="O4230">
        <v>34</v>
      </c>
      <c r="P4230">
        <v>1</v>
      </c>
      <c r="Q4230" t="s">
        <v>104</v>
      </c>
      <c r="R4230" t="s">
        <v>8304</v>
      </c>
      <c r="S4230">
        <v>34.39</v>
      </c>
      <c r="T4230">
        <v>78</v>
      </c>
      <c r="U4230" t="s">
        <v>19</v>
      </c>
      <c r="V4230" s="2">
        <v>43439</v>
      </c>
      <c r="W4230" t="s">
        <v>130</v>
      </c>
      <c r="X4230" t="s">
        <v>175</v>
      </c>
      <c r="Y4230" t="s">
        <v>113</v>
      </c>
    </row>
    <row r="4231" spans="1:25" x14ac:dyDescent="0.35">
      <c r="A4231">
        <v>2</v>
      </c>
      <c r="B4231" t="s">
        <v>43</v>
      </c>
      <c r="C4231">
        <v>3</v>
      </c>
      <c r="D4231" t="s">
        <v>26</v>
      </c>
      <c r="E4231" t="s">
        <v>27</v>
      </c>
      <c r="F4231" t="s">
        <v>13</v>
      </c>
      <c r="G4231" t="s">
        <v>1167</v>
      </c>
      <c r="H4231" s="1">
        <v>0.2</v>
      </c>
      <c r="I4231" s="2">
        <v>43353</v>
      </c>
      <c r="J4231" t="s">
        <v>3697</v>
      </c>
      <c r="K4231" t="s">
        <v>30</v>
      </c>
      <c r="L4231">
        <v>90049</v>
      </c>
      <c r="M4231">
        <v>895</v>
      </c>
      <c r="N4231" t="s">
        <v>2933</v>
      </c>
      <c r="O4231">
        <v>90</v>
      </c>
      <c r="P4231">
        <v>2</v>
      </c>
      <c r="Q4231" t="s">
        <v>32</v>
      </c>
      <c r="R4231" t="s">
        <v>8304</v>
      </c>
      <c r="S4231">
        <v>89.95</v>
      </c>
      <c r="T4231">
        <v>277</v>
      </c>
      <c r="U4231" t="s">
        <v>19</v>
      </c>
      <c r="V4231" s="2">
        <v>43355</v>
      </c>
      <c r="W4231" t="s">
        <v>20</v>
      </c>
      <c r="X4231" t="s">
        <v>34</v>
      </c>
      <c r="Y4231" t="s">
        <v>54</v>
      </c>
    </row>
    <row r="4232" spans="1:25" x14ac:dyDescent="0.35">
      <c r="A4232">
        <v>6</v>
      </c>
      <c r="B4232" t="s">
        <v>10</v>
      </c>
      <c r="C4232">
        <v>6</v>
      </c>
      <c r="D4232" t="s">
        <v>26</v>
      </c>
      <c r="E4232" t="s">
        <v>1017</v>
      </c>
      <c r="F4232" t="s">
        <v>13</v>
      </c>
      <c r="G4232" t="s">
        <v>943</v>
      </c>
      <c r="H4232" s="1">
        <v>0.2</v>
      </c>
      <c r="I4232" s="2">
        <v>43306</v>
      </c>
      <c r="J4232" t="s">
        <v>1018</v>
      </c>
      <c r="K4232" t="s">
        <v>30</v>
      </c>
      <c r="L4232">
        <v>92627</v>
      </c>
      <c r="M4232">
        <v>449</v>
      </c>
      <c r="N4232" t="s">
        <v>1019</v>
      </c>
      <c r="O4232">
        <v>40</v>
      </c>
      <c r="P4232">
        <v>8</v>
      </c>
      <c r="Q4232" t="s">
        <v>32</v>
      </c>
      <c r="R4232" t="s">
        <v>8304</v>
      </c>
      <c r="S4232">
        <v>40.369999999999997</v>
      </c>
      <c r="T4232">
        <v>120</v>
      </c>
      <c r="U4232" t="s">
        <v>19</v>
      </c>
      <c r="V4232" s="2">
        <v>43312</v>
      </c>
      <c r="W4232" t="s">
        <v>39</v>
      </c>
      <c r="X4232" t="s">
        <v>34</v>
      </c>
      <c r="Y4232" t="s">
        <v>54</v>
      </c>
    </row>
    <row r="4233" spans="1:25" x14ac:dyDescent="0.35">
      <c r="A4233">
        <v>6</v>
      </c>
      <c r="B4233" t="s">
        <v>10</v>
      </c>
      <c r="C4233">
        <v>6</v>
      </c>
      <c r="D4233" t="s">
        <v>11</v>
      </c>
      <c r="E4233" t="s">
        <v>1017</v>
      </c>
      <c r="F4233" t="s">
        <v>13</v>
      </c>
      <c r="G4233" t="s">
        <v>943</v>
      </c>
      <c r="H4233" s="1">
        <v>0</v>
      </c>
      <c r="I4233" s="2">
        <v>43306</v>
      </c>
      <c r="J4233" t="s">
        <v>1018</v>
      </c>
      <c r="K4233" t="s">
        <v>30</v>
      </c>
      <c r="L4233">
        <v>92627</v>
      </c>
      <c r="M4233">
        <v>875</v>
      </c>
      <c r="N4233" t="s">
        <v>8178</v>
      </c>
      <c r="O4233">
        <v>82</v>
      </c>
      <c r="P4233">
        <v>4</v>
      </c>
      <c r="Q4233" t="s">
        <v>32</v>
      </c>
      <c r="R4233" t="s">
        <v>8304</v>
      </c>
      <c r="S4233">
        <v>81.84</v>
      </c>
      <c r="T4233">
        <v>256</v>
      </c>
      <c r="U4233" t="s">
        <v>19</v>
      </c>
      <c r="V4233" s="2">
        <v>43312</v>
      </c>
      <c r="W4233" t="s">
        <v>39</v>
      </c>
      <c r="X4233" t="s">
        <v>34</v>
      </c>
      <c r="Y4233" t="s">
        <v>47</v>
      </c>
    </row>
    <row r="4234" spans="1:25" x14ac:dyDescent="0.35">
      <c r="A4234">
        <v>6</v>
      </c>
      <c r="B4234" t="s">
        <v>10</v>
      </c>
      <c r="C4234">
        <v>6</v>
      </c>
      <c r="D4234" t="s">
        <v>11</v>
      </c>
      <c r="E4234" t="s">
        <v>1017</v>
      </c>
      <c r="F4234" t="s">
        <v>13</v>
      </c>
      <c r="G4234" t="s">
        <v>943</v>
      </c>
      <c r="H4234" s="1">
        <v>0.2</v>
      </c>
      <c r="I4234" s="2">
        <v>43306</v>
      </c>
      <c r="J4234" t="s">
        <v>1018</v>
      </c>
      <c r="K4234" t="s">
        <v>30</v>
      </c>
      <c r="L4234">
        <v>92627</v>
      </c>
      <c r="M4234">
        <v>529</v>
      </c>
      <c r="N4234" t="s">
        <v>697</v>
      </c>
      <c r="O4234">
        <v>18</v>
      </c>
      <c r="P4234">
        <v>2</v>
      </c>
      <c r="Q4234" t="s">
        <v>32</v>
      </c>
      <c r="R4234" t="s">
        <v>8304</v>
      </c>
      <c r="S4234">
        <v>18.12</v>
      </c>
      <c r="T4234">
        <v>242</v>
      </c>
      <c r="U4234" t="s">
        <v>19</v>
      </c>
      <c r="V4234" s="2">
        <v>43312</v>
      </c>
      <c r="W4234" t="s">
        <v>39</v>
      </c>
      <c r="X4234" t="s">
        <v>34</v>
      </c>
      <c r="Y4234" t="s">
        <v>24</v>
      </c>
    </row>
    <row r="4235" spans="1:25" x14ac:dyDescent="0.35">
      <c r="A4235">
        <v>6</v>
      </c>
      <c r="B4235" t="s">
        <v>10</v>
      </c>
      <c r="C4235">
        <v>6</v>
      </c>
      <c r="D4235" t="s">
        <v>11</v>
      </c>
      <c r="E4235" t="s">
        <v>1017</v>
      </c>
      <c r="F4235" t="s">
        <v>13</v>
      </c>
      <c r="G4235" t="s">
        <v>943</v>
      </c>
      <c r="H4235" s="1">
        <v>0</v>
      </c>
      <c r="I4235" s="2">
        <v>43306</v>
      </c>
      <c r="J4235" t="s">
        <v>1018</v>
      </c>
      <c r="K4235" t="s">
        <v>30</v>
      </c>
      <c r="L4235">
        <v>92627</v>
      </c>
      <c r="M4235">
        <v>508</v>
      </c>
      <c r="N4235" t="s">
        <v>1020</v>
      </c>
      <c r="O4235">
        <v>23</v>
      </c>
      <c r="P4235">
        <v>9</v>
      </c>
      <c r="Q4235" t="s">
        <v>32</v>
      </c>
      <c r="R4235" t="s">
        <v>8304</v>
      </c>
      <c r="S4235">
        <v>22.87</v>
      </c>
      <c r="T4235">
        <v>69</v>
      </c>
      <c r="U4235" t="s">
        <v>19</v>
      </c>
      <c r="V4235" s="2">
        <v>43312</v>
      </c>
      <c r="W4235" t="s">
        <v>39</v>
      </c>
      <c r="X4235" t="s">
        <v>34</v>
      </c>
      <c r="Y4235" t="s">
        <v>47</v>
      </c>
    </row>
    <row r="4236" spans="1:25" x14ac:dyDescent="0.35">
      <c r="A4236">
        <v>2</v>
      </c>
      <c r="B4236" t="s">
        <v>43</v>
      </c>
      <c r="C4236">
        <v>3</v>
      </c>
      <c r="D4236" t="s">
        <v>11</v>
      </c>
      <c r="E4236" t="s">
        <v>88</v>
      </c>
      <c r="F4236" t="s">
        <v>13</v>
      </c>
      <c r="G4236" t="s">
        <v>1864</v>
      </c>
      <c r="H4236" s="1">
        <v>0.2</v>
      </c>
      <c r="I4236" s="2">
        <v>43225</v>
      </c>
      <c r="J4236" t="s">
        <v>2092</v>
      </c>
      <c r="K4236" t="s">
        <v>30</v>
      </c>
      <c r="L4236">
        <v>94109</v>
      </c>
      <c r="M4236">
        <v>829</v>
      </c>
      <c r="N4236" t="s">
        <v>1821</v>
      </c>
      <c r="O4236">
        <v>-2</v>
      </c>
      <c r="P4236">
        <v>2</v>
      </c>
      <c r="Q4236" t="s">
        <v>32</v>
      </c>
      <c r="R4236" t="s">
        <v>8304</v>
      </c>
      <c r="S4236">
        <v>-1.78</v>
      </c>
      <c r="T4236">
        <v>71</v>
      </c>
      <c r="U4236" t="s">
        <v>19</v>
      </c>
      <c r="V4236" s="2">
        <v>43227</v>
      </c>
      <c r="W4236" t="s">
        <v>20</v>
      </c>
      <c r="X4236" t="s">
        <v>34</v>
      </c>
      <c r="Y4236" t="s">
        <v>41</v>
      </c>
    </row>
    <row r="4237" spans="1:25" x14ac:dyDescent="0.35">
      <c r="A4237">
        <v>4</v>
      </c>
      <c r="B4237" t="s">
        <v>43</v>
      </c>
      <c r="C4237">
        <v>6</v>
      </c>
      <c r="D4237" t="s">
        <v>26</v>
      </c>
      <c r="E4237" t="s">
        <v>4520</v>
      </c>
      <c r="F4237" t="s">
        <v>13</v>
      </c>
      <c r="G4237" t="s">
        <v>2204</v>
      </c>
      <c r="H4237" s="1">
        <v>0</v>
      </c>
      <c r="I4237" s="2">
        <v>43213</v>
      </c>
      <c r="J4237" t="s">
        <v>4521</v>
      </c>
      <c r="K4237" t="s">
        <v>30</v>
      </c>
      <c r="L4237">
        <v>92672</v>
      </c>
      <c r="M4237">
        <v>1341</v>
      </c>
      <c r="N4237" t="s">
        <v>611</v>
      </c>
      <c r="O4237">
        <v>36</v>
      </c>
      <c r="P4237">
        <v>3</v>
      </c>
      <c r="Q4237" t="s">
        <v>32</v>
      </c>
      <c r="R4237" t="s">
        <v>8304</v>
      </c>
      <c r="S4237">
        <v>35.979999999999997</v>
      </c>
      <c r="T4237">
        <v>72</v>
      </c>
      <c r="U4237" t="s">
        <v>19</v>
      </c>
      <c r="V4237" s="2">
        <v>43217</v>
      </c>
      <c r="W4237" t="s">
        <v>39</v>
      </c>
      <c r="X4237" t="s">
        <v>34</v>
      </c>
      <c r="Y4237" t="s">
        <v>119</v>
      </c>
    </row>
    <row r="4238" spans="1:25" x14ac:dyDescent="0.35">
      <c r="A4238">
        <v>4</v>
      </c>
      <c r="B4238" t="s">
        <v>43</v>
      </c>
      <c r="C4238">
        <v>6</v>
      </c>
      <c r="D4238" t="s">
        <v>26</v>
      </c>
      <c r="E4238" t="s">
        <v>4520</v>
      </c>
      <c r="F4238" t="s">
        <v>13</v>
      </c>
      <c r="G4238" t="s">
        <v>2204</v>
      </c>
      <c r="H4238" s="1">
        <v>0.2</v>
      </c>
      <c r="I4238" s="2">
        <v>43213</v>
      </c>
      <c r="J4238" t="s">
        <v>4521</v>
      </c>
      <c r="K4238" t="s">
        <v>30</v>
      </c>
      <c r="L4238">
        <v>92672</v>
      </c>
      <c r="M4238">
        <v>1343</v>
      </c>
      <c r="N4238" t="s">
        <v>1170</v>
      </c>
      <c r="O4238">
        <v>7</v>
      </c>
      <c r="P4238">
        <v>7</v>
      </c>
      <c r="Q4238" t="s">
        <v>32</v>
      </c>
      <c r="R4238" t="s">
        <v>8304</v>
      </c>
      <c r="S4238">
        <v>6.56</v>
      </c>
      <c r="T4238">
        <v>18</v>
      </c>
      <c r="U4238" t="s">
        <v>19</v>
      </c>
      <c r="V4238" s="2">
        <v>43217</v>
      </c>
      <c r="W4238" t="s">
        <v>39</v>
      </c>
      <c r="X4238" t="s">
        <v>34</v>
      </c>
      <c r="Y4238" t="s">
        <v>54</v>
      </c>
    </row>
    <row r="4239" spans="1:25" hidden="1" x14ac:dyDescent="0.35">
      <c r="A4239">
        <v>4</v>
      </c>
      <c r="B4239" t="s">
        <v>43</v>
      </c>
      <c r="C4239">
        <v>6</v>
      </c>
      <c r="D4239" t="s">
        <v>26</v>
      </c>
      <c r="E4239" t="s">
        <v>3786</v>
      </c>
      <c r="F4239" t="s">
        <v>13</v>
      </c>
      <c r="G4239" t="s">
        <v>1761</v>
      </c>
      <c r="H4239" s="1">
        <v>0</v>
      </c>
      <c r="I4239" s="2">
        <v>43363</v>
      </c>
      <c r="J4239" t="s">
        <v>3787</v>
      </c>
      <c r="K4239" t="s">
        <v>73</v>
      </c>
      <c r="L4239">
        <v>49505</v>
      </c>
      <c r="M4239">
        <v>698</v>
      </c>
      <c r="N4239" t="s">
        <v>3157</v>
      </c>
      <c r="O4239">
        <v>41</v>
      </c>
      <c r="P4239">
        <v>5</v>
      </c>
      <c r="Q4239" t="s">
        <v>75</v>
      </c>
      <c r="R4239" t="s">
        <v>8304</v>
      </c>
      <c r="S4239">
        <v>41.01</v>
      </c>
      <c r="T4239">
        <v>84</v>
      </c>
      <c r="U4239" t="s">
        <v>19</v>
      </c>
      <c r="V4239" s="2">
        <v>43367</v>
      </c>
      <c r="W4239" t="s">
        <v>39</v>
      </c>
      <c r="X4239" t="s">
        <v>156</v>
      </c>
      <c r="Y4239" t="s">
        <v>54</v>
      </c>
    </row>
    <row r="4240" spans="1:25" hidden="1" x14ac:dyDescent="0.35">
      <c r="A4240">
        <v>2</v>
      </c>
      <c r="B4240" t="s">
        <v>43</v>
      </c>
      <c r="C4240">
        <v>3</v>
      </c>
      <c r="D4240" t="s">
        <v>26</v>
      </c>
      <c r="E4240" t="s">
        <v>201</v>
      </c>
      <c r="F4240" t="s">
        <v>13</v>
      </c>
      <c r="G4240" t="s">
        <v>7018</v>
      </c>
      <c r="H4240" s="1">
        <v>0.2</v>
      </c>
      <c r="I4240" s="2">
        <v>43111</v>
      </c>
      <c r="J4240" t="s">
        <v>8064</v>
      </c>
      <c r="K4240" t="s">
        <v>102</v>
      </c>
      <c r="L4240">
        <v>45503</v>
      </c>
      <c r="M4240">
        <v>1730</v>
      </c>
      <c r="N4240" t="s">
        <v>6068</v>
      </c>
      <c r="O4240">
        <v>21</v>
      </c>
      <c r="P4240">
        <v>3</v>
      </c>
      <c r="Q4240" t="s">
        <v>104</v>
      </c>
      <c r="R4240" t="s">
        <v>92</v>
      </c>
      <c r="S4240">
        <v>20.58</v>
      </c>
      <c r="T4240">
        <v>63</v>
      </c>
      <c r="U4240" t="s">
        <v>76</v>
      </c>
      <c r="V4240" s="2">
        <v>43113</v>
      </c>
      <c r="W4240" t="s">
        <v>20</v>
      </c>
      <c r="X4240" t="s">
        <v>309</v>
      </c>
      <c r="Y4240" t="s">
        <v>64</v>
      </c>
    </row>
    <row r="4241" spans="1:25" hidden="1" x14ac:dyDescent="0.35">
      <c r="A4241">
        <v>2</v>
      </c>
      <c r="B4241" t="s">
        <v>43</v>
      </c>
      <c r="C4241">
        <v>3</v>
      </c>
      <c r="D4241" t="s">
        <v>26</v>
      </c>
      <c r="E4241" t="s">
        <v>201</v>
      </c>
      <c r="F4241" t="s">
        <v>13</v>
      </c>
      <c r="G4241" t="s">
        <v>7018</v>
      </c>
      <c r="H4241" s="1">
        <v>0.2</v>
      </c>
      <c r="I4241" s="2">
        <v>43111</v>
      </c>
      <c r="J4241" t="s">
        <v>8064</v>
      </c>
      <c r="K4241" t="s">
        <v>102</v>
      </c>
      <c r="L4241">
        <v>45503</v>
      </c>
      <c r="M4241">
        <v>1800</v>
      </c>
      <c r="N4241" t="s">
        <v>3595</v>
      </c>
      <c r="O4241">
        <v>5</v>
      </c>
      <c r="P4241">
        <v>3</v>
      </c>
      <c r="Q4241" t="s">
        <v>104</v>
      </c>
      <c r="R4241" t="s">
        <v>92</v>
      </c>
      <c r="S4241">
        <v>5.44</v>
      </c>
      <c r="T4241">
        <v>16</v>
      </c>
      <c r="U4241" t="s">
        <v>76</v>
      </c>
      <c r="V4241" s="2">
        <v>43113</v>
      </c>
      <c r="W4241" t="s">
        <v>20</v>
      </c>
      <c r="X4241" t="s">
        <v>309</v>
      </c>
      <c r="Y4241" t="s">
        <v>64</v>
      </c>
    </row>
    <row r="4242" spans="1:25" hidden="1" x14ac:dyDescent="0.35">
      <c r="A4242">
        <v>2</v>
      </c>
      <c r="B4242" t="s">
        <v>43</v>
      </c>
      <c r="C4242">
        <v>3</v>
      </c>
      <c r="D4242" t="s">
        <v>50</v>
      </c>
      <c r="E4242" t="s">
        <v>201</v>
      </c>
      <c r="F4242" t="s">
        <v>13</v>
      </c>
      <c r="G4242" t="s">
        <v>7018</v>
      </c>
      <c r="H4242" s="1">
        <v>0.4</v>
      </c>
      <c r="I4242" s="2">
        <v>43111</v>
      </c>
      <c r="J4242" t="s">
        <v>8064</v>
      </c>
      <c r="K4242" t="s">
        <v>102</v>
      </c>
      <c r="L4242">
        <v>45503</v>
      </c>
      <c r="M4242">
        <v>479</v>
      </c>
      <c r="N4242" t="s">
        <v>4938</v>
      </c>
      <c r="O4242">
        <v>-10</v>
      </c>
      <c r="P4242">
        <v>2</v>
      </c>
      <c r="Q4242" t="s">
        <v>104</v>
      </c>
      <c r="R4242" t="s">
        <v>92</v>
      </c>
      <c r="S4242">
        <v>-9.8699999999999992</v>
      </c>
      <c r="T4242">
        <v>16</v>
      </c>
      <c r="U4242" t="s">
        <v>76</v>
      </c>
      <c r="V4242" s="2">
        <v>43113</v>
      </c>
      <c r="W4242" t="s">
        <v>20</v>
      </c>
      <c r="X4242" t="s">
        <v>309</v>
      </c>
      <c r="Y4242" t="s">
        <v>52</v>
      </c>
    </row>
    <row r="4243" spans="1:25" hidden="1" x14ac:dyDescent="0.35">
      <c r="A4243">
        <v>4</v>
      </c>
      <c r="B4243" t="s">
        <v>25</v>
      </c>
      <c r="C4243">
        <v>3</v>
      </c>
      <c r="D4243" t="s">
        <v>11</v>
      </c>
      <c r="E4243" t="s">
        <v>2422</v>
      </c>
      <c r="F4243" t="s">
        <v>13</v>
      </c>
      <c r="G4243" t="s">
        <v>5397</v>
      </c>
      <c r="H4243" s="1">
        <v>0.2</v>
      </c>
      <c r="I4243" s="2">
        <v>43109</v>
      </c>
      <c r="J4243" t="s">
        <v>5398</v>
      </c>
      <c r="K4243" t="s">
        <v>102</v>
      </c>
      <c r="L4243">
        <v>43615</v>
      </c>
      <c r="M4243">
        <v>496</v>
      </c>
      <c r="N4243" t="s">
        <v>2282</v>
      </c>
      <c r="O4243">
        <v>4</v>
      </c>
      <c r="P4243">
        <v>2</v>
      </c>
      <c r="Q4243" t="s">
        <v>104</v>
      </c>
      <c r="R4243" t="s">
        <v>8304</v>
      </c>
      <c r="S4243">
        <v>3.79</v>
      </c>
      <c r="T4243">
        <v>15</v>
      </c>
      <c r="U4243" t="s">
        <v>33</v>
      </c>
      <c r="V4243" s="2">
        <v>43113</v>
      </c>
      <c r="W4243" t="s">
        <v>20</v>
      </c>
      <c r="X4243" t="s">
        <v>309</v>
      </c>
      <c r="Y4243" t="s">
        <v>47</v>
      </c>
    </row>
    <row r="4244" spans="1:25" hidden="1" x14ac:dyDescent="0.35">
      <c r="A4244">
        <v>6</v>
      </c>
      <c r="B4244" t="s">
        <v>10</v>
      </c>
      <c r="C4244">
        <v>6</v>
      </c>
      <c r="D4244" t="s">
        <v>26</v>
      </c>
      <c r="E4244" t="s">
        <v>1084</v>
      </c>
      <c r="F4244" t="s">
        <v>13</v>
      </c>
      <c r="G4244" t="s">
        <v>1085</v>
      </c>
      <c r="H4244" s="1">
        <v>0.2</v>
      </c>
      <c r="I4244" s="2">
        <v>43291</v>
      </c>
      <c r="J4244" t="s">
        <v>1086</v>
      </c>
      <c r="K4244" t="s">
        <v>30</v>
      </c>
      <c r="L4244">
        <v>85204</v>
      </c>
      <c r="M4244">
        <v>1513</v>
      </c>
      <c r="N4244" t="s">
        <v>1087</v>
      </c>
      <c r="O4244">
        <v>1</v>
      </c>
      <c r="P4244">
        <v>2</v>
      </c>
      <c r="Q4244" t="s">
        <v>32</v>
      </c>
      <c r="R4244" t="s">
        <v>8304</v>
      </c>
      <c r="S4244">
        <v>1.47</v>
      </c>
      <c r="T4244">
        <v>17</v>
      </c>
      <c r="U4244" t="s">
        <v>19</v>
      </c>
      <c r="V4244" s="2">
        <v>43297</v>
      </c>
      <c r="W4244" t="s">
        <v>39</v>
      </c>
      <c r="X4244" t="s">
        <v>199</v>
      </c>
      <c r="Y4244" t="s">
        <v>42</v>
      </c>
    </row>
    <row r="4245" spans="1:25" hidden="1" x14ac:dyDescent="0.35">
      <c r="A4245">
        <v>2</v>
      </c>
      <c r="B4245" t="s">
        <v>25</v>
      </c>
      <c r="C4245">
        <v>1</v>
      </c>
      <c r="D4245" t="s">
        <v>11</v>
      </c>
      <c r="E4245" t="s">
        <v>1461</v>
      </c>
      <c r="F4245" t="s">
        <v>13</v>
      </c>
      <c r="G4245" t="s">
        <v>1515</v>
      </c>
      <c r="H4245" s="1">
        <v>0.6</v>
      </c>
      <c r="I4245" s="2">
        <v>43383</v>
      </c>
      <c r="J4245" t="s">
        <v>1516</v>
      </c>
      <c r="K4245" t="s">
        <v>73</v>
      </c>
      <c r="L4245">
        <v>77571</v>
      </c>
      <c r="M4245">
        <v>552</v>
      </c>
      <c r="N4245" t="s">
        <v>1517</v>
      </c>
      <c r="O4245">
        <v>-6</v>
      </c>
      <c r="P4245">
        <v>4</v>
      </c>
      <c r="Q4245" t="s">
        <v>75</v>
      </c>
      <c r="R4245" t="s">
        <v>8304</v>
      </c>
      <c r="S4245">
        <v>-6.3</v>
      </c>
      <c r="T4245">
        <v>14</v>
      </c>
      <c r="U4245" t="s">
        <v>19</v>
      </c>
      <c r="V4245" s="2">
        <v>43385</v>
      </c>
      <c r="W4245" t="s">
        <v>130</v>
      </c>
      <c r="X4245" t="s">
        <v>77</v>
      </c>
      <c r="Y4245" t="s">
        <v>47</v>
      </c>
    </row>
    <row r="4246" spans="1:25" hidden="1" x14ac:dyDescent="0.35">
      <c r="A4246">
        <v>2</v>
      </c>
      <c r="B4246" t="s">
        <v>25</v>
      </c>
      <c r="C4246">
        <v>1</v>
      </c>
      <c r="D4246" t="s">
        <v>26</v>
      </c>
      <c r="E4246" t="s">
        <v>1461</v>
      </c>
      <c r="F4246" t="s">
        <v>13</v>
      </c>
      <c r="G4246" t="s">
        <v>1515</v>
      </c>
      <c r="H4246" s="1">
        <v>0.8</v>
      </c>
      <c r="I4246" s="2">
        <v>43383</v>
      </c>
      <c r="J4246" t="s">
        <v>1516</v>
      </c>
      <c r="K4246" t="s">
        <v>73</v>
      </c>
      <c r="L4246">
        <v>77571</v>
      </c>
      <c r="M4246">
        <v>1647</v>
      </c>
      <c r="N4246" t="s">
        <v>8227</v>
      </c>
      <c r="O4246">
        <v>-26</v>
      </c>
      <c r="P4246">
        <v>2</v>
      </c>
      <c r="Q4246" t="s">
        <v>75</v>
      </c>
      <c r="R4246" t="s">
        <v>8304</v>
      </c>
      <c r="S4246">
        <v>-26.23</v>
      </c>
      <c r="T4246">
        <v>16</v>
      </c>
      <c r="U4246" t="s">
        <v>19</v>
      </c>
      <c r="V4246" s="2">
        <v>43385</v>
      </c>
      <c r="W4246" t="s">
        <v>130</v>
      </c>
      <c r="X4246" t="s">
        <v>77</v>
      </c>
      <c r="Y4246" t="s">
        <v>54</v>
      </c>
    </row>
    <row r="4247" spans="1:25" x14ac:dyDescent="0.35">
      <c r="A4247">
        <v>4</v>
      </c>
      <c r="B4247" t="s">
        <v>43</v>
      </c>
      <c r="C4247">
        <v>6</v>
      </c>
      <c r="D4247" t="s">
        <v>11</v>
      </c>
      <c r="E4247" t="s">
        <v>27</v>
      </c>
      <c r="F4247" t="s">
        <v>13</v>
      </c>
      <c r="G4247" t="s">
        <v>1184</v>
      </c>
      <c r="H4247" s="1">
        <v>0</v>
      </c>
      <c r="I4247" s="2">
        <v>43345</v>
      </c>
      <c r="J4247" t="s">
        <v>7851</v>
      </c>
      <c r="K4247" t="s">
        <v>30</v>
      </c>
      <c r="L4247">
        <v>90036</v>
      </c>
      <c r="M4247">
        <v>1594</v>
      </c>
      <c r="N4247" t="s">
        <v>1808</v>
      </c>
      <c r="O4247">
        <v>31</v>
      </c>
      <c r="P4247">
        <v>9</v>
      </c>
      <c r="Q4247" t="s">
        <v>32</v>
      </c>
      <c r="R4247" t="s">
        <v>92</v>
      </c>
      <c r="S4247">
        <v>31.24</v>
      </c>
      <c r="T4247">
        <v>95</v>
      </c>
      <c r="U4247" t="s">
        <v>19</v>
      </c>
      <c r="V4247" s="2">
        <v>43349</v>
      </c>
      <c r="W4247" t="s">
        <v>39</v>
      </c>
      <c r="X4247" t="s">
        <v>34</v>
      </c>
      <c r="Y4247" t="s">
        <v>47</v>
      </c>
    </row>
    <row r="4248" spans="1:25" x14ac:dyDescent="0.35">
      <c r="A4248">
        <v>4</v>
      </c>
      <c r="B4248" t="s">
        <v>43</v>
      </c>
      <c r="C4248">
        <v>6</v>
      </c>
      <c r="D4248" t="s">
        <v>11</v>
      </c>
      <c r="E4248" t="s">
        <v>27</v>
      </c>
      <c r="F4248" t="s">
        <v>13</v>
      </c>
      <c r="G4248" t="s">
        <v>1184</v>
      </c>
      <c r="H4248" s="1">
        <v>0.2</v>
      </c>
      <c r="I4248" s="2">
        <v>43345</v>
      </c>
      <c r="J4248" t="s">
        <v>7851</v>
      </c>
      <c r="K4248" t="s">
        <v>30</v>
      </c>
      <c r="L4248">
        <v>90036</v>
      </c>
      <c r="M4248">
        <v>428</v>
      </c>
      <c r="N4248" t="s">
        <v>57</v>
      </c>
      <c r="O4248">
        <v>28</v>
      </c>
      <c r="P4248">
        <v>3</v>
      </c>
      <c r="Q4248" t="s">
        <v>32</v>
      </c>
      <c r="R4248" t="s">
        <v>92</v>
      </c>
      <c r="S4248">
        <v>28.44</v>
      </c>
      <c r="T4248">
        <v>569</v>
      </c>
      <c r="U4248" t="s">
        <v>19</v>
      </c>
      <c r="V4248" s="2">
        <v>43349</v>
      </c>
      <c r="W4248" t="s">
        <v>39</v>
      </c>
      <c r="X4248" t="s">
        <v>34</v>
      </c>
      <c r="Y4248" t="s">
        <v>41</v>
      </c>
    </row>
    <row r="4249" spans="1:25" x14ac:dyDescent="0.35">
      <c r="A4249">
        <v>4</v>
      </c>
      <c r="B4249" t="s">
        <v>43</v>
      </c>
      <c r="C4249">
        <v>6</v>
      </c>
      <c r="D4249" t="s">
        <v>26</v>
      </c>
      <c r="E4249" t="s">
        <v>27</v>
      </c>
      <c r="F4249" t="s">
        <v>13</v>
      </c>
      <c r="G4249" t="s">
        <v>1184</v>
      </c>
      <c r="H4249" s="1">
        <v>0</v>
      </c>
      <c r="I4249" s="2">
        <v>43345</v>
      </c>
      <c r="J4249" t="s">
        <v>7851</v>
      </c>
      <c r="K4249" t="s">
        <v>30</v>
      </c>
      <c r="L4249">
        <v>90036</v>
      </c>
      <c r="M4249">
        <v>117</v>
      </c>
      <c r="N4249" t="s">
        <v>3870</v>
      </c>
      <c r="O4249">
        <v>1</v>
      </c>
      <c r="P4249">
        <v>3</v>
      </c>
      <c r="Q4249" t="s">
        <v>32</v>
      </c>
      <c r="R4249" t="s">
        <v>92</v>
      </c>
      <c r="S4249">
        <v>0.95</v>
      </c>
      <c r="T4249">
        <v>24</v>
      </c>
      <c r="U4249" t="s">
        <v>19</v>
      </c>
      <c r="V4249" s="2">
        <v>43349</v>
      </c>
      <c r="W4249" t="s">
        <v>39</v>
      </c>
      <c r="X4249" t="s">
        <v>34</v>
      </c>
      <c r="Y4249" t="s">
        <v>42</v>
      </c>
    </row>
    <row r="4250" spans="1:25" x14ac:dyDescent="0.35">
      <c r="A4250">
        <v>4</v>
      </c>
      <c r="B4250" t="s">
        <v>43</v>
      </c>
      <c r="C4250">
        <v>6</v>
      </c>
      <c r="D4250" t="s">
        <v>26</v>
      </c>
      <c r="E4250" t="s">
        <v>27</v>
      </c>
      <c r="F4250" t="s">
        <v>13</v>
      </c>
      <c r="G4250" t="s">
        <v>1184</v>
      </c>
      <c r="H4250" s="1">
        <v>0</v>
      </c>
      <c r="I4250" s="2">
        <v>43345</v>
      </c>
      <c r="J4250" t="s">
        <v>7851</v>
      </c>
      <c r="K4250" t="s">
        <v>30</v>
      </c>
      <c r="L4250">
        <v>90036</v>
      </c>
      <c r="M4250">
        <v>341</v>
      </c>
      <c r="N4250" t="s">
        <v>6316</v>
      </c>
      <c r="O4250">
        <v>5</v>
      </c>
      <c r="P4250">
        <v>7</v>
      </c>
      <c r="Q4250" t="s">
        <v>32</v>
      </c>
      <c r="R4250" t="s">
        <v>92</v>
      </c>
      <c r="S4250">
        <v>5.23</v>
      </c>
      <c r="T4250">
        <v>19</v>
      </c>
      <c r="U4250" t="s">
        <v>19</v>
      </c>
      <c r="V4250" s="2">
        <v>43349</v>
      </c>
      <c r="W4250" t="s">
        <v>39</v>
      </c>
      <c r="X4250" t="s">
        <v>34</v>
      </c>
      <c r="Y4250" t="s">
        <v>49</v>
      </c>
    </row>
    <row r="4251" spans="1:25" x14ac:dyDescent="0.35">
      <c r="A4251">
        <v>4</v>
      </c>
      <c r="B4251" t="s">
        <v>43</v>
      </c>
      <c r="C4251">
        <v>6</v>
      </c>
      <c r="D4251" t="s">
        <v>26</v>
      </c>
      <c r="E4251" t="s">
        <v>27</v>
      </c>
      <c r="F4251" t="s">
        <v>13</v>
      </c>
      <c r="G4251" t="s">
        <v>1184</v>
      </c>
      <c r="H4251" s="1">
        <v>0.2</v>
      </c>
      <c r="I4251" s="2">
        <v>43345</v>
      </c>
      <c r="J4251" t="s">
        <v>7851</v>
      </c>
      <c r="K4251" t="s">
        <v>30</v>
      </c>
      <c r="L4251">
        <v>90036</v>
      </c>
      <c r="M4251">
        <v>1489</v>
      </c>
      <c r="N4251" t="s">
        <v>3316</v>
      </c>
      <c r="O4251">
        <v>3</v>
      </c>
      <c r="P4251">
        <v>1</v>
      </c>
      <c r="Q4251" t="s">
        <v>32</v>
      </c>
      <c r="R4251" t="s">
        <v>92</v>
      </c>
      <c r="S4251">
        <v>2.56</v>
      </c>
      <c r="T4251">
        <v>7</v>
      </c>
      <c r="U4251" t="s">
        <v>19</v>
      </c>
      <c r="V4251" s="2">
        <v>43349</v>
      </c>
      <c r="W4251" t="s">
        <v>39</v>
      </c>
      <c r="X4251" t="s">
        <v>34</v>
      </c>
      <c r="Y4251" t="s">
        <v>54</v>
      </c>
    </row>
    <row r="4252" spans="1:25" x14ac:dyDescent="0.35">
      <c r="A4252">
        <v>4</v>
      </c>
      <c r="B4252" t="s">
        <v>43</v>
      </c>
      <c r="C4252">
        <v>6</v>
      </c>
      <c r="D4252" t="s">
        <v>50</v>
      </c>
      <c r="E4252" t="s">
        <v>27</v>
      </c>
      <c r="F4252" t="s">
        <v>13</v>
      </c>
      <c r="G4252" t="s">
        <v>1184</v>
      </c>
      <c r="H4252" s="1">
        <v>0.2</v>
      </c>
      <c r="I4252" s="2">
        <v>43345</v>
      </c>
      <c r="J4252" t="s">
        <v>7851</v>
      </c>
      <c r="K4252" t="s">
        <v>30</v>
      </c>
      <c r="L4252">
        <v>90036</v>
      </c>
      <c r="M4252">
        <v>446</v>
      </c>
      <c r="N4252" t="s">
        <v>4836</v>
      </c>
      <c r="O4252">
        <v>68</v>
      </c>
      <c r="P4252">
        <v>4</v>
      </c>
      <c r="Q4252" t="s">
        <v>32</v>
      </c>
      <c r="R4252" t="s">
        <v>92</v>
      </c>
      <c r="S4252">
        <v>68.2</v>
      </c>
      <c r="T4252">
        <v>1091</v>
      </c>
      <c r="U4252" t="s">
        <v>19</v>
      </c>
      <c r="V4252" s="2">
        <v>43349</v>
      </c>
      <c r="W4252" t="s">
        <v>39</v>
      </c>
      <c r="X4252" t="s">
        <v>34</v>
      </c>
      <c r="Y4252" t="s">
        <v>52</v>
      </c>
    </row>
    <row r="4253" spans="1:25" hidden="1" x14ac:dyDescent="0.35">
      <c r="A4253">
        <v>3</v>
      </c>
      <c r="B4253" t="s">
        <v>10</v>
      </c>
      <c r="C4253">
        <v>3</v>
      </c>
      <c r="D4253" t="s">
        <v>26</v>
      </c>
      <c r="E4253" t="s">
        <v>171</v>
      </c>
      <c r="F4253" t="s">
        <v>13</v>
      </c>
      <c r="G4253" t="s">
        <v>1118</v>
      </c>
      <c r="H4253" s="1">
        <v>0.2</v>
      </c>
      <c r="I4253" s="2">
        <v>43264</v>
      </c>
      <c r="J4253" t="s">
        <v>3487</v>
      </c>
      <c r="K4253" t="s">
        <v>102</v>
      </c>
      <c r="L4253">
        <v>10024</v>
      </c>
      <c r="M4253">
        <v>1310</v>
      </c>
      <c r="N4253" t="s">
        <v>1247</v>
      </c>
      <c r="O4253">
        <v>12</v>
      </c>
      <c r="P4253">
        <v>2</v>
      </c>
      <c r="Q4253" t="s">
        <v>104</v>
      </c>
      <c r="R4253" t="s">
        <v>8304</v>
      </c>
      <c r="S4253">
        <v>11.75</v>
      </c>
      <c r="T4253">
        <v>34</v>
      </c>
      <c r="U4253" t="s">
        <v>19</v>
      </c>
      <c r="V4253" s="2">
        <v>43267</v>
      </c>
      <c r="W4253" t="s">
        <v>20</v>
      </c>
      <c r="X4253" t="s">
        <v>175</v>
      </c>
      <c r="Y4253" t="s">
        <v>54</v>
      </c>
    </row>
    <row r="4254" spans="1:25" hidden="1" x14ac:dyDescent="0.35">
      <c r="A4254">
        <v>4</v>
      </c>
      <c r="B4254" t="s">
        <v>43</v>
      </c>
      <c r="C4254">
        <v>6</v>
      </c>
      <c r="D4254" t="s">
        <v>26</v>
      </c>
      <c r="E4254" t="s">
        <v>65</v>
      </c>
      <c r="F4254" t="s">
        <v>13</v>
      </c>
      <c r="G4254" t="s">
        <v>5335</v>
      </c>
      <c r="H4254" s="1">
        <v>0.2</v>
      </c>
      <c r="I4254" s="2">
        <v>43199</v>
      </c>
      <c r="J4254" t="s">
        <v>6662</v>
      </c>
      <c r="K4254" t="s">
        <v>30</v>
      </c>
      <c r="L4254">
        <v>98103</v>
      </c>
      <c r="M4254">
        <v>54</v>
      </c>
      <c r="N4254" t="s">
        <v>8242</v>
      </c>
      <c r="O4254">
        <v>13</v>
      </c>
      <c r="P4254">
        <v>9</v>
      </c>
      <c r="Q4254" t="s">
        <v>32</v>
      </c>
      <c r="R4254" t="s">
        <v>8304</v>
      </c>
      <c r="S4254">
        <v>12.82</v>
      </c>
      <c r="T4254">
        <v>35</v>
      </c>
      <c r="U4254" t="s">
        <v>33</v>
      </c>
      <c r="V4254" s="2">
        <v>43203</v>
      </c>
      <c r="W4254" t="s">
        <v>39</v>
      </c>
      <c r="X4254" t="s">
        <v>69</v>
      </c>
      <c r="Y4254" t="s">
        <v>54</v>
      </c>
    </row>
    <row r="4255" spans="1:25" hidden="1" x14ac:dyDescent="0.35">
      <c r="A4255">
        <v>4</v>
      </c>
      <c r="B4255" t="s">
        <v>43</v>
      </c>
      <c r="C4255">
        <v>6</v>
      </c>
      <c r="D4255" t="s">
        <v>11</v>
      </c>
      <c r="E4255" t="s">
        <v>65</v>
      </c>
      <c r="F4255" t="s">
        <v>13</v>
      </c>
      <c r="G4255" t="s">
        <v>172</v>
      </c>
      <c r="H4255" s="1">
        <v>0</v>
      </c>
      <c r="I4255" s="2">
        <v>43423</v>
      </c>
      <c r="J4255" t="s">
        <v>5728</v>
      </c>
      <c r="K4255" t="s">
        <v>30</v>
      </c>
      <c r="L4255">
        <v>98115</v>
      </c>
      <c r="M4255">
        <v>1540</v>
      </c>
      <c r="N4255" t="s">
        <v>1079</v>
      </c>
      <c r="O4255">
        <v>2</v>
      </c>
      <c r="P4255">
        <v>2</v>
      </c>
      <c r="Q4255" t="s">
        <v>32</v>
      </c>
      <c r="R4255" t="s">
        <v>8304</v>
      </c>
      <c r="S4255">
        <v>1.6</v>
      </c>
      <c r="T4255">
        <v>32</v>
      </c>
      <c r="U4255" t="s">
        <v>33</v>
      </c>
      <c r="V4255" s="2">
        <v>43427</v>
      </c>
      <c r="W4255" t="s">
        <v>39</v>
      </c>
      <c r="X4255" t="s">
        <v>69</v>
      </c>
      <c r="Y4255" t="s">
        <v>47</v>
      </c>
    </row>
    <row r="4256" spans="1:25" x14ac:dyDescent="0.35">
      <c r="A4256">
        <v>5</v>
      </c>
      <c r="B4256" t="s">
        <v>43</v>
      </c>
      <c r="C4256">
        <v>6</v>
      </c>
      <c r="D4256" t="s">
        <v>26</v>
      </c>
      <c r="E4256" t="s">
        <v>88</v>
      </c>
      <c r="F4256" t="s">
        <v>13</v>
      </c>
      <c r="G4256" t="s">
        <v>5499</v>
      </c>
      <c r="H4256" s="1">
        <v>0.2</v>
      </c>
      <c r="I4256" s="2">
        <v>43239</v>
      </c>
      <c r="J4256" t="s">
        <v>6625</v>
      </c>
      <c r="K4256" t="s">
        <v>30</v>
      </c>
      <c r="L4256">
        <v>94109</v>
      </c>
      <c r="M4256">
        <v>695</v>
      </c>
      <c r="N4256" t="s">
        <v>4239</v>
      </c>
      <c r="O4256">
        <v>3</v>
      </c>
      <c r="P4256">
        <v>1</v>
      </c>
      <c r="Q4256" t="s">
        <v>32</v>
      </c>
      <c r="R4256" t="s">
        <v>8304</v>
      </c>
      <c r="S4256">
        <v>3.35</v>
      </c>
      <c r="T4256">
        <v>10</v>
      </c>
      <c r="U4256" t="s">
        <v>33</v>
      </c>
      <c r="V4256" s="2">
        <v>43244</v>
      </c>
      <c r="W4256" t="s">
        <v>39</v>
      </c>
      <c r="X4256" t="s">
        <v>34</v>
      </c>
      <c r="Y4256" t="s">
        <v>54</v>
      </c>
    </row>
    <row r="4257" spans="1:25" x14ac:dyDescent="0.35">
      <c r="A4257">
        <v>3</v>
      </c>
      <c r="B4257" t="s">
        <v>10</v>
      </c>
      <c r="C4257">
        <v>3</v>
      </c>
      <c r="D4257" t="s">
        <v>11</v>
      </c>
      <c r="E4257" t="s">
        <v>88</v>
      </c>
      <c r="F4257" t="s">
        <v>13</v>
      </c>
      <c r="G4257" t="s">
        <v>808</v>
      </c>
      <c r="H4257" s="1">
        <v>0.2</v>
      </c>
      <c r="I4257" s="2">
        <v>43171</v>
      </c>
      <c r="J4257" t="s">
        <v>5461</v>
      </c>
      <c r="K4257" t="s">
        <v>30</v>
      </c>
      <c r="L4257">
        <v>94109</v>
      </c>
      <c r="M4257">
        <v>825</v>
      </c>
      <c r="N4257" t="s">
        <v>1448</v>
      </c>
      <c r="O4257">
        <v>77</v>
      </c>
      <c r="P4257">
        <v>3</v>
      </c>
      <c r="Q4257" t="s">
        <v>32</v>
      </c>
      <c r="R4257" t="s">
        <v>8304</v>
      </c>
      <c r="S4257">
        <v>77.040000000000006</v>
      </c>
      <c r="T4257">
        <v>770</v>
      </c>
      <c r="U4257" t="s">
        <v>33</v>
      </c>
      <c r="V4257" s="2">
        <v>43174</v>
      </c>
      <c r="W4257" t="s">
        <v>20</v>
      </c>
      <c r="X4257" t="s">
        <v>34</v>
      </c>
      <c r="Y4257" t="s">
        <v>24</v>
      </c>
    </row>
    <row r="4258" spans="1:25" x14ac:dyDescent="0.35">
      <c r="A4258">
        <v>3</v>
      </c>
      <c r="B4258" t="s">
        <v>10</v>
      </c>
      <c r="C4258">
        <v>3</v>
      </c>
      <c r="D4258" t="s">
        <v>26</v>
      </c>
      <c r="E4258" t="s">
        <v>88</v>
      </c>
      <c r="F4258" t="s">
        <v>13</v>
      </c>
      <c r="G4258" t="s">
        <v>808</v>
      </c>
      <c r="H4258" s="1">
        <v>0</v>
      </c>
      <c r="I4258" s="2">
        <v>43171</v>
      </c>
      <c r="J4258" t="s">
        <v>5461</v>
      </c>
      <c r="K4258" t="s">
        <v>30</v>
      </c>
      <c r="L4258">
        <v>94109</v>
      </c>
      <c r="M4258">
        <v>1438</v>
      </c>
      <c r="N4258" t="s">
        <v>3448</v>
      </c>
      <c r="O4258">
        <v>15</v>
      </c>
      <c r="P4258">
        <v>4</v>
      </c>
      <c r="Q4258" t="s">
        <v>32</v>
      </c>
      <c r="R4258" t="s">
        <v>8304</v>
      </c>
      <c r="S4258">
        <v>14.97</v>
      </c>
      <c r="T4258">
        <v>31</v>
      </c>
      <c r="U4258" t="s">
        <v>33</v>
      </c>
      <c r="V4258" s="2">
        <v>43174</v>
      </c>
      <c r="W4258" t="s">
        <v>20</v>
      </c>
      <c r="X4258" t="s">
        <v>34</v>
      </c>
      <c r="Y4258" t="s">
        <v>119</v>
      </c>
    </row>
    <row r="4259" spans="1:25" x14ac:dyDescent="0.35">
      <c r="A4259">
        <v>3</v>
      </c>
      <c r="B4259" t="s">
        <v>10</v>
      </c>
      <c r="C4259">
        <v>3</v>
      </c>
      <c r="D4259" t="s">
        <v>26</v>
      </c>
      <c r="E4259" t="s">
        <v>88</v>
      </c>
      <c r="F4259" t="s">
        <v>13</v>
      </c>
      <c r="G4259" t="s">
        <v>808</v>
      </c>
      <c r="H4259" s="1">
        <v>0</v>
      </c>
      <c r="I4259" s="2">
        <v>43171</v>
      </c>
      <c r="J4259" t="s">
        <v>5461</v>
      </c>
      <c r="K4259" t="s">
        <v>30</v>
      </c>
      <c r="L4259">
        <v>94109</v>
      </c>
      <c r="M4259">
        <v>615</v>
      </c>
      <c r="N4259" t="s">
        <v>2858</v>
      </c>
      <c r="O4259">
        <v>40</v>
      </c>
      <c r="P4259">
        <v>5</v>
      </c>
      <c r="Q4259" t="s">
        <v>32</v>
      </c>
      <c r="R4259" t="s">
        <v>8304</v>
      </c>
      <c r="S4259">
        <v>40.270000000000003</v>
      </c>
      <c r="T4259">
        <v>155</v>
      </c>
      <c r="U4259" t="s">
        <v>33</v>
      </c>
      <c r="V4259" s="2">
        <v>43174</v>
      </c>
      <c r="W4259" t="s">
        <v>20</v>
      </c>
      <c r="X4259" t="s">
        <v>34</v>
      </c>
      <c r="Y4259" t="s">
        <v>56</v>
      </c>
    </row>
    <row r="4260" spans="1:25" x14ac:dyDescent="0.35">
      <c r="A4260">
        <v>3</v>
      </c>
      <c r="B4260" t="s">
        <v>10</v>
      </c>
      <c r="C4260">
        <v>3</v>
      </c>
      <c r="D4260" t="s">
        <v>26</v>
      </c>
      <c r="E4260" t="s">
        <v>88</v>
      </c>
      <c r="F4260" t="s">
        <v>13</v>
      </c>
      <c r="G4260" t="s">
        <v>808</v>
      </c>
      <c r="H4260" s="1">
        <v>0</v>
      </c>
      <c r="I4260" s="2">
        <v>43171</v>
      </c>
      <c r="J4260" t="s">
        <v>5461</v>
      </c>
      <c r="K4260" t="s">
        <v>30</v>
      </c>
      <c r="L4260">
        <v>94109</v>
      </c>
      <c r="M4260">
        <v>1559</v>
      </c>
      <c r="N4260" t="s">
        <v>8166</v>
      </c>
      <c r="O4260">
        <v>7</v>
      </c>
      <c r="P4260">
        <v>5</v>
      </c>
      <c r="Q4260" t="s">
        <v>32</v>
      </c>
      <c r="R4260" t="s">
        <v>8304</v>
      </c>
      <c r="S4260">
        <v>6.77</v>
      </c>
      <c r="T4260">
        <v>677</v>
      </c>
      <c r="U4260" t="s">
        <v>33</v>
      </c>
      <c r="V4260" s="2">
        <v>43174</v>
      </c>
      <c r="W4260" t="s">
        <v>20</v>
      </c>
      <c r="X4260" t="s">
        <v>34</v>
      </c>
      <c r="Y4260" t="s">
        <v>42</v>
      </c>
    </row>
    <row r="4261" spans="1:25" hidden="1" x14ac:dyDescent="0.35">
      <c r="A4261">
        <v>6</v>
      </c>
      <c r="B4261" t="s">
        <v>10</v>
      </c>
      <c r="C4261">
        <v>6</v>
      </c>
      <c r="D4261" t="s">
        <v>26</v>
      </c>
      <c r="E4261" t="s">
        <v>171</v>
      </c>
      <c r="F4261" t="s">
        <v>13</v>
      </c>
      <c r="G4261" t="s">
        <v>5556</v>
      </c>
      <c r="H4261" s="1">
        <v>0</v>
      </c>
      <c r="I4261" s="2">
        <v>43444</v>
      </c>
      <c r="J4261" t="s">
        <v>6377</v>
      </c>
      <c r="K4261" t="s">
        <v>102</v>
      </c>
      <c r="L4261">
        <v>10024</v>
      </c>
      <c r="M4261">
        <v>94</v>
      </c>
      <c r="N4261" t="s">
        <v>430</v>
      </c>
      <c r="O4261">
        <v>30</v>
      </c>
      <c r="P4261">
        <v>9</v>
      </c>
      <c r="Q4261" t="s">
        <v>104</v>
      </c>
      <c r="R4261" t="s">
        <v>8304</v>
      </c>
      <c r="S4261">
        <v>29.53</v>
      </c>
      <c r="T4261">
        <v>63</v>
      </c>
      <c r="U4261" t="s">
        <v>33</v>
      </c>
      <c r="V4261" s="2">
        <v>43450</v>
      </c>
      <c r="W4261" t="s">
        <v>39</v>
      </c>
      <c r="X4261" t="s">
        <v>175</v>
      </c>
      <c r="Y4261" t="s">
        <v>64</v>
      </c>
    </row>
    <row r="4262" spans="1:25" hidden="1" x14ac:dyDescent="0.35">
      <c r="A4262">
        <v>3</v>
      </c>
      <c r="B4262" t="s">
        <v>25</v>
      </c>
      <c r="C4262">
        <v>1</v>
      </c>
      <c r="D4262" t="s">
        <v>26</v>
      </c>
      <c r="E4262" t="s">
        <v>222</v>
      </c>
      <c r="F4262" t="s">
        <v>13</v>
      </c>
      <c r="G4262" t="s">
        <v>223</v>
      </c>
      <c r="H4262" s="1">
        <v>0</v>
      </c>
      <c r="I4262" s="2">
        <v>43263</v>
      </c>
      <c r="J4262" t="s">
        <v>224</v>
      </c>
      <c r="K4262" t="s">
        <v>16</v>
      </c>
      <c r="L4262">
        <v>35601</v>
      </c>
      <c r="M4262">
        <v>9</v>
      </c>
      <c r="N4262" t="s">
        <v>8152</v>
      </c>
      <c r="O4262">
        <v>56</v>
      </c>
      <c r="P4262">
        <v>1</v>
      </c>
      <c r="Q4262" t="s">
        <v>18</v>
      </c>
      <c r="R4262" t="s">
        <v>8304</v>
      </c>
      <c r="S4262">
        <v>56.2</v>
      </c>
      <c r="T4262">
        <v>208</v>
      </c>
      <c r="U4262" t="s">
        <v>33</v>
      </c>
      <c r="V4262" s="2">
        <v>43266</v>
      </c>
      <c r="W4262" t="s">
        <v>130</v>
      </c>
      <c r="X4262" t="s">
        <v>225</v>
      </c>
      <c r="Y4262" t="s">
        <v>56</v>
      </c>
    </row>
    <row r="4263" spans="1:25" hidden="1" x14ac:dyDescent="0.35">
      <c r="A4263">
        <v>3</v>
      </c>
      <c r="B4263" t="s">
        <v>25</v>
      </c>
      <c r="C4263">
        <v>1</v>
      </c>
      <c r="D4263" t="s">
        <v>26</v>
      </c>
      <c r="E4263" t="s">
        <v>222</v>
      </c>
      <c r="F4263" t="s">
        <v>13</v>
      </c>
      <c r="G4263" t="s">
        <v>223</v>
      </c>
      <c r="H4263" s="1">
        <v>0</v>
      </c>
      <c r="I4263" s="2">
        <v>43263</v>
      </c>
      <c r="J4263" t="s">
        <v>224</v>
      </c>
      <c r="K4263" t="s">
        <v>16</v>
      </c>
      <c r="L4263">
        <v>35601</v>
      </c>
      <c r="M4263">
        <v>248</v>
      </c>
      <c r="N4263" t="s">
        <v>226</v>
      </c>
      <c r="O4263">
        <v>8</v>
      </c>
      <c r="P4263">
        <v>3</v>
      </c>
      <c r="Q4263" t="s">
        <v>18</v>
      </c>
      <c r="R4263" t="s">
        <v>8304</v>
      </c>
      <c r="S4263">
        <v>8.0399999999999991</v>
      </c>
      <c r="T4263">
        <v>17</v>
      </c>
      <c r="U4263" t="s">
        <v>33</v>
      </c>
      <c r="V4263" s="2">
        <v>43266</v>
      </c>
      <c r="W4263" t="s">
        <v>130</v>
      </c>
      <c r="X4263" t="s">
        <v>225</v>
      </c>
      <c r="Y4263" t="s">
        <v>54</v>
      </c>
    </row>
    <row r="4264" spans="1:25" hidden="1" x14ac:dyDescent="0.35">
      <c r="A4264">
        <v>4</v>
      </c>
      <c r="B4264" t="s">
        <v>43</v>
      </c>
      <c r="C4264">
        <v>6</v>
      </c>
      <c r="D4264" t="s">
        <v>11</v>
      </c>
      <c r="E4264" t="s">
        <v>201</v>
      </c>
      <c r="F4264" t="s">
        <v>13</v>
      </c>
      <c r="G4264" t="s">
        <v>925</v>
      </c>
      <c r="H4264" s="1">
        <v>0.5</v>
      </c>
      <c r="I4264" s="2">
        <v>43188</v>
      </c>
      <c r="J4264" t="s">
        <v>2463</v>
      </c>
      <c r="K4264" t="s">
        <v>102</v>
      </c>
      <c r="L4264">
        <v>45503</v>
      </c>
      <c r="M4264">
        <v>379</v>
      </c>
      <c r="N4264" t="s">
        <v>1328</v>
      </c>
      <c r="O4264">
        <v>-168</v>
      </c>
      <c r="P4264">
        <v>5</v>
      </c>
      <c r="Q4264" t="s">
        <v>104</v>
      </c>
      <c r="R4264" t="s">
        <v>8304</v>
      </c>
      <c r="S4264">
        <v>-167.99</v>
      </c>
      <c r="T4264">
        <v>300</v>
      </c>
      <c r="U4264" t="s">
        <v>19</v>
      </c>
      <c r="V4264" s="2">
        <v>43192</v>
      </c>
      <c r="W4264" t="s">
        <v>39</v>
      </c>
      <c r="X4264" t="s">
        <v>309</v>
      </c>
      <c r="Y4264" t="s">
        <v>22</v>
      </c>
    </row>
    <row r="4265" spans="1:25" hidden="1" x14ac:dyDescent="0.35">
      <c r="A4265">
        <v>4</v>
      </c>
      <c r="B4265" t="s">
        <v>43</v>
      </c>
      <c r="C4265">
        <v>6</v>
      </c>
      <c r="D4265" t="s">
        <v>50</v>
      </c>
      <c r="E4265" t="s">
        <v>201</v>
      </c>
      <c r="F4265" t="s">
        <v>13</v>
      </c>
      <c r="G4265" t="s">
        <v>925</v>
      </c>
      <c r="H4265" s="1">
        <v>0.4</v>
      </c>
      <c r="I4265" s="2">
        <v>43188</v>
      </c>
      <c r="J4265" t="s">
        <v>2463</v>
      </c>
      <c r="K4265" t="s">
        <v>102</v>
      </c>
      <c r="L4265">
        <v>45503</v>
      </c>
      <c r="M4265">
        <v>452</v>
      </c>
      <c r="N4265" t="s">
        <v>4802</v>
      </c>
      <c r="O4265">
        <v>-37</v>
      </c>
      <c r="P4265">
        <v>4</v>
      </c>
      <c r="Q4265" t="s">
        <v>104</v>
      </c>
      <c r="R4265" t="s">
        <v>8304</v>
      </c>
      <c r="S4265">
        <v>-36.950000000000003</v>
      </c>
      <c r="T4265">
        <v>158</v>
      </c>
      <c r="U4265" t="s">
        <v>19</v>
      </c>
      <c r="V4265" s="2">
        <v>43192</v>
      </c>
      <c r="W4265" t="s">
        <v>39</v>
      </c>
      <c r="X4265" t="s">
        <v>309</v>
      </c>
      <c r="Y4265" t="s">
        <v>52</v>
      </c>
    </row>
    <row r="4266" spans="1:25" hidden="1" x14ac:dyDescent="0.35">
      <c r="A4266">
        <v>6</v>
      </c>
      <c r="B4266" t="s">
        <v>10</v>
      </c>
      <c r="C4266">
        <v>6</v>
      </c>
      <c r="D4266" t="s">
        <v>11</v>
      </c>
      <c r="E4266" t="s">
        <v>99</v>
      </c>
      <c r="F4266" t="s">
        <v>13</v>
      </c>
      <c r="G4266" t="s">
        <v>536</v>
      </c>
      <c r="H4266" s="1">
        <v>0.3</v>
      </c>
      <c r="I4266" s="2">
        <v>43432</v>
      </c>
      <c r="J4266" t="s">
        <v>5641</v>
      </c>
      <c r="K4266" t="s">
        <v>102</v>
      </c>
      <c r="L4266">
        <v>19140</v>
      </c>
      <c r="M4266">
        <v>1457</v>
      </c>
      <c r="N4266" t="s">
        <v>1096</v>
      </c>
      <c r="O4266">
        <v>-25</v>
      </c>
      <c r="P4266">
        <v>7</v>
      </c>
      <c r="Q4266" t="s">
        <v>104</v>
      </c>
      <c r="R4266" t="s">
        <v>8304</v>
      </c>
      <c r="S4266">
        <v>-24.84</v>
      </c>
      <c r="T4266">
        <v>348</v>
      </c>
      <c r="U4266" t="s">
        <v>33</v>
      </c>
      <c r="V4266" s="2">
        <v>43438</v>
      </c>
      <c r="W4266" t="s">
        <v>39</v>
      </c>
      <c r="X4266" t="s">
        <v>105</v>
      </c>
      <c r="Y4266" t="s">
        <v>24</v>
      </c>
    </row>
    <row r="4267" spans="1:25" hidden="1" x14ac:dyDescent="0.35">
      <c r="A4267">
        <v>6</v>
      </c>
      <c r="B4267" t="s">
        <v>10</v>
      </c>
      <c r="C4267">
        <v>6</v>
      </c>
      <c r="D4267" t="s">
        <v>26</v>
      </c>
      <c r="E4267" t="s">
        <v>99</v>
      </c>
      <c r="F4267" t="s">
        <v>13</v>
      </c>
      <c r="G4267" t="s">
        <v>536</v>
      </c>
      <c r="H4267" s="1">
        <v>0.2</v>
      </c>
      <c r="I4267" s="2">
        <v>43432</v>
      </c>
      <c r="J4267" t="s">
        <v>5641</v>
      </c>
      <c r="K4267" t="s">
        <v>102</v>
      </c>
      <c r="L4267">
        <v>19140</v>
      </c>
      <c r="M4267">
        <v>1552</v>
      </c>
      <c r="N4267" t="s">
        <v>3658</v>
      </c>
      <c r="O4267">
        <v>-8</v>
      </c>
      <c r="P4267">
        <v>2</v>
      </c>
      <c r="Q4267" t="s">
        <v>104</v>
      </c>
      <c r="R4267" t="s">
        <v>8304</v>
      </c>
      <c r="S4267">
        <v>-7.73</v>
      </c>
      <c r="T4267">
        <v>33</v>
      </c>
      <c r="U4267" t="s">
        <v>33</v>
      </c>
      <c r="V4267" s="2">
        <v>43438</v>
      </c>
      <c r="W4267" t="s">
        <v>39</v>
      </c>
      <c r="X4267" t="s">
        <v>105</v>
      </c>
      <c r="Y4267" t="s">
        <v>42</v>
      </c>
    </row>
    <row r="4268" spans="1:25" hidden="1" x14ac:dyDescent="0.35">
      <c r="A4268">
        <v>6</v>
      </c>
      <c r="B4268" t="s">
        <v>10</v>
      </c>
      <c r="C4268">
        <v>6</v>
      </c>
      <c r="D4268" t="s">
        <v>26</v>
      </c>
      <c r="E4268" t="s">
        <v>99</v>
      </c>
      <c r="F4268" t="s">
        <v>13</v>
      </c>
      <c r="G4268" t="s">
        <v>536</v>
      </c>
      <c r="H4268" s="1">
        <v>0.2</v>
      </c>
      <c r="I4268" s="2">
        <v>43432</v>
      </c>
      <c r="J4268" t="s">
        <v>5641</v>
      </c>
      <c r="K4268" t="s">
        <v>102</v>
      </c>
      <c r="L4268">
        <v>19140</v>
      </c>
      <c r="M4268">
        <v>1578</v>
      </c>
      <c r="N4268" t="s">
        <v>4042</v>
      </c>
      <c r="O4268">
        <v>3</v>
      </c>
      <c r="P4268">
        <v>8</v>
      </c>
      <c r="Q4268" t="s">
        <v>104</v>
      </c>
      <c r="R4268" t="s">
        <v>8304</v>
      </c>
      <c r="S4268">
        <v>2.69</v>
      </c>
      <c r="T4268">
        <v>13</v>
      </c>
      <c r="U4268" t="s">
        <v>33</v>
      </c>
      <c r="V4268" s="2">
        <v>43438</v>
      </c>
      <c r="W4268" t="s">
        <v>39</v>
      </c>
      <c r="X4268" t="s">
        <v>105</v>
      </c>
      <c r="Y4268" t="s">
        <v>176</v>
      </c>
    </row>
    <row r="4269" spans="1:25" hidden="1" x14ac:dyDescent="0.35">
      <c r="A4269">
        <v>6</v>
      </c>
      <c r="B4269" t="s">
        <v>10</v>
      </c>
      <c r="C4269">
        <v>6</v>
      </c>
      <c r="D4269" t="s">
        <v>26</v>
      </c>
      <c r="E4269" t="s">
        <v>99</v>
      </c>
      <c r="F4269" t="s">
        <v>13</v>
      </c>
      <c r="G4269" t="s">
        <v>536</v>
      </c>
      <c r="H4269" s="1">
        <v>0.7</v>
      </c>
      <c r="I4269" s="2">
        <v>43432</v>
      </c>
      <c r="J4269" t="s">
        <v>5641</v>
      </c>
      <c r="K4269" t="s">
        <v>102</v>
      </c>
      <c r="L4269">
        <v>19140</v>
      </c>
      <c r="M4269">
        <v>697</v>
      </c>
      <c r="N4269" t="s">
        <v>4242</v>
      </c>
      <c r="O4269">
        <v>-5</v>
      </c>
      <c r="P4269">
        <v>2</v>
      </c>
      <c r="Q4269" t="s">
        <v>104</v>
      </c>
      <c r="R4269" t="s">
        <v>8304</v>
      </c>
      <c r="S4269">
        <v>-5.05</v>
      </c>
      <c r="T4269">
        <v>7</v>
      </c>
      <c r="U4269" t="s">
        <v>33</v>
      </c>
      <c r="V4269" s="2">
        <v>43438</v>
      </c>
      <c r="W4269" t="s">
        <v>39</v>
      </c>
      <c r="X4269" t="s">
        <v>105</v>
      </c>
      <c r="Y4269" t="s">
        <v>54</v>
      </c>
    </row>
    <row r="4270" spans="1:25" hidden="1" x14ac:dyDescent="0.35">
      <c r="A4270">
        <v>6</v>
      </c>
      <c r="B4270" t="s">
        <v>10</v>
      </c>
      <c r="C4270">
        <v>6</v>
      </c>
      <c r="D4270" t="s">
        <v>50</v>
      </c>
      <c r="E4270" t="s">
        <v>99</v>
      </c>
      <c r="F4270" t="s">
        <v>13</v>
      </c>
      <c r="G4270" t="s">
        <v>536</v>
      </c>
      <c r="H4270" s="1">
        <v>0.4</v>
      </c>
      <c r="I4270" s="2">
        <v>43432</v>
      </c>
      <c r="J4270" t="s">
        <v>5641</v>
      </c>
      <c r="K4270" t="s">
        <v>102</v>
      </c>
      <c r="L4270">
        <v>19140</v>
      </c>
      <c r="M4270">
        <v>1665</v>
      </c>
      <c r="N4270" t="s">
        <v>4976</v>
      </c>
      <c r="O4270">
        <v>-74</v>
      </c>
      <c r="P4270">
        <v>3</v>
      </c>
      <c r="Q4270" t="s">
        <v>104</v>
      </c>
      <c r="R4270" t="s">
        <v>8304</v>
      </c>
      <c r="S4270">
        <v>-73.709999999999994</v>
      </c>
      <c r="T4270">
        <v>340</v>
      </c>
      <c r="U4270" t="s">
        <v>33</v>
      </c>
      <c r="V4270" s="2">
        <v>43438</v>
      </c>
      <c r="W4270" t="s">
        <v>39</v>
      </c>
      <c r="X4270" t="s">
        <v>105</v>
      </c>
      <c r="Y4270" t="s">
        <v>52</v>
      </c>
    </row>
    <row r="4271" spans="1:25" hidden="1" x14ac:dyDescent="0.35">
      <c r="A4271">
        <v>4</v>
      </c>
      <c r="B4271" t="s">
        <v>43</v>
      </c>
      <c r="C4271">
        <v>6</v>
      </c>
      <c r="D4271" t="s">
        <v>26</v>
      </c>
      <c r="E4271" t="s">
        <v>1154</v>
      </c>
      <c r="F4271" t="s">
        <v>13</v>
      </c>
      <c r="G4271" t="s">
        <v>1155</v>
      </c>
      <c r="H4271" s="1">
        <v>0</v>
      </c>
      <c r="I4271" s="2">
        <v>43407</v>
      </c>
      <c r="J4271" t="s">
        <v>1156</v>
      </c>
      <c r="K4271" t="s">
        <v>30</v>
      </c>
      <c r="L4271">
        <v>98270</v>
      </c>
      <c r="M4271">
        <v>1148</v>
      </c>
      <c r="N4271" t="s">
        <v>1157</v>
      </c>
      <c r="O4271">
        <v>2</v>
      </c>
      <c r="P4271">
        <v>3</v>
      </c>
      <c r="Q4271" t="s">
        <v>32</v>
      </c>
      <c r="R4271" t="s">
        <v>8304</v>
      </c>
      <c r="S4271">
        <v>2.38</v>
      </c>
      <c r="T4271">
        <v>9</v>
      </c>
      <c r="U4271" t="s">
        <v>19</v>
      </c>
      <c r="V4271" s="2">
        <v>43411</v>
      </c>
      <c r="W4271" t="s">
        <v>39</v>
      </c>
      <c r="X4271" t="s">
        <v>69</v>
      </c>
      <c r="Y4271" t="s">
        <v>49</v>
      </c>
    </row>
    <row r="4272" spans="1:25" hidden="1" x14ac:dyDescent="0.35">
      <c r="A4272">
        <v>1</v>
      </c>
      <c r="B4272" t="s">
        <v>10</v>
      </c>
      <c r="C4272">
        <v>1</v>
      </c>
      <c r="D4272" t="s">
        <v>26</v>
      </c>
      <c r="E4272" t="s">
        <v>741</v>
      </c>
      <c r="F4272" t="s">
        <v>13</v>
      </c>
      <c r="G4272" t="s">
        <v>395</v>
      </c>
      <c r="H4272" s="1">
        <v>0</v>
      </c>
      <c r="I4272" s="2">
        <v>43257</v>
      </c>
      <c r="J4272" t="s">
        <v>904</v>
      </c>
      <c r="K4272" t="s">
        <v>102</v>
      </c>
      <c r="L4272">
        <v>1852</v>
      </c>
      <c r="M4272">
        <v>982</v>
      </c>
      <c r="N4272" t="s">
        <v>905</v>
      </c>
      <c r="O4272">
        <v>207</v>
      </c>
      <c r="P4272">
        <v>5</v>
      </c>
      <c r="Q4272" t="s">
        <v>104</v>
      </c>
      <c r="R4272" t="s">
        <v>8304</v>
      </c>
      <c r="S4272">
        <v>207.15</v>
      </c>
      <c r="T4272">
        <v>714</v>
      </c>
      <c r="U4272" t="s">
        <v>19</v>
      </c>
      <c r="V4272" s="2">
        <v>43258</v>
      </c>
      <c r="W4272" t="s">
        <v>130</v>
      </c>
      <c r="X4272" t="s">
        <v>744</v>
      </c>
      <c r="Y4272" t="s">
        <v>42</v>
      </c>
    </row>
    <row r="4273" spans="1:25" hidden="1" x14ac:dyDescent="0.35">
      <c r="A4273">
        <v>2</v>
      </c>
      <c r="B4273" t="s">
        <v>25</v>
      </c>
      <c r="C4273">
        <v>1</v>
      </c>
      <c r="D4273" t="s">
        <v>26</v>
      </c>
      <c r="E4273" t="s">
        <v>832</v>
      </c>
      <c r="F4273" t="s">
        <v>13</v>
      </c>
      <c r="G4273" t="s">
        <v>1428</v>
      </c>
      <c r="H4273" s="1">
        <v>0</v>
      </c>
      <c r="I4273" s="2">
        <v>43241</v>
      </c>
      <c r="J4273" t="s">
        <v>5870</v>
      </c>
      <c r="K4273" t="s">
        <v>102</v>
      </c>
      <c r="L4273">
        <v>2886</v>
      </c>
      <c r="M4273">
        <v>538</v>
      </c>
      <c r="N4273" t="s">
        <v>125</v>
      </c>
      <c r="O4273">
        <v>55</v>
      </c>
      <c r="P4273">
        <v>2</v>
      </c>
      <c r="Q4273" t="s">
        <v>104</v>
      </c>
      <c r="R4273" t="s">
        <v>8304</v>
      </c>
      <c r="S4273">
        <v>54.86</v>
      </c>
      <c r="T4273">
        <v>112</v>
      </c>
      <c r="U4273" t="s">
        <v>33</v>
      </c>
      <c r="V4273" s="2">
        <v>43243</v>
      </c>
      <c r="W4273" t="s">
        <v>130</v>
      </c>
      <c r="X4273" t="s">
        <v>836</v>
      </c>
      <c r="Y4273" t="s">
        <v>64</v>
      </c>
    </row>
    <row r="4274" spans="1:25" hidden="1" x14ac:dyDescent="0.35">
      <c r="A4274">
        <v>2</v>
      </c>
      <c r="B4274" t="s">
        <v>25</v>
      </c>
      <c r="C4274">
        <v>1</v>
      </c>
      <c r="D4274" t="s">
        <v>50</v>
      </c>
      <c r="E4274" t="s">
        <v>3305</v>
      </c>
      <c r="F4274" t="s">
        <v>13</v>
      </c>
      <c r="G4274" t="s">
        <v>5469</v>
      </c>
      <c r="H4274" s="1">
        <v>0.2</v>
      </c>
      <c r="I4274" s="2">
        <v>43380</v>
      </c>
      <c r="J4274" t="s">
        <v>6691</v>
      </c>
      <c r="K4274" t="s">
        <v>30</v>
      </c>
      <c r="L4274">
        <v>99207</v>
      </c>
      <c r="M4274">
        <v>1224</v>
      </c>
      <c r="N4274" t="s">
        <v>5021</v>
      </c>
      <c r="O4274">
        <v>63</v>
      </c>
      <c r="P4274">
        <v>3</v>
      </c>
      <c r="Q4274" t="s">
        <v>32</v>
      </c>
      <c r="R4274" t="s">
        <v>8304</v>
      </c>
      <c r="S4274">
        <v>62.82</v>
      </c>
      <c r="T4274">
        <v>838</v>
      </c>
      <c r="U4274" t="s">
        <v>33</v>
      </c>
      <c r="V4274" s="2">
        <v>43382</v>
      </c>
      <c r="W4274" t="s">
        <v>130</v>
      </c>
      <c r="X4274" t="s">
        <v>69</v>
      </c>
      <c r="Y4274" t="s">
        <v>422</v>
      </c>
    </row>
    <row r="4275" spans="1:25" hidden="1" x14ac:dyDescent="0.35">
      <c r="A4275">
        <v>4</v>
      </c>
      <c r="B4275" t="s">
        <v>43</v>
      </c>
      <c r="C4275">
        <v>6</v>
      </c>
      <c r="D4275" t="s">
        <v>11</v>
      </c>
      <c r="E4275" t="s">
        <v>7011</v>
      </c>
      <c r="F4275" t="s">
        <v>13</v>
      </c>
      <c r="G4275" t="s">
        <v>7012</v>
      </c>
      <c r="H4275" s="1">
        <v>0</v>
      </c>
      <c r="I4275" s="2">
        <v>43179</v>
      </c>
      <c r="J4275" t="s">
        <v>7013</v>
      </c>
      <c r="K4275" t="s">
        <v>73</v>
      </c>
      <c r="L4275">
        <v>63376</v>
      </c>
      <c r="M4275">
        <v>429</v>
      </c>
      <c r="N4275" t="s">
        <v>1424</v>
      </c>
      <c r="O4275">
        <v>146</v>
      </c>
      <c r="P4275">
        <v>4</v>
      </c>
      <c r="Q4275" t="s">
        <v>75</v>
      </c>
      <c r="R4275" t="s">
        <v>8304</v>
      </c>
      <c r="S4275">
        <v>146.4</v>
      </c>
      <c r="T4275">
        <v>697</v>
      </c>
      <c r="U4275" t="s">
        <v>76</v>
      </c>
      <c r="V4275" s="2">
        <v>43183</v>
      </c>
      <c r="W4275" t="s">
        <v>39</v>
      </c>
      <c r="X4275" t="s">
        <v>368</v>
      </c>
      <c r="Y4275" t="s">
        <v>41</v>
      </c>
    </row>
    <row r="4276" spans="1:25" hidden="1" x14ac:dyDescent="0.35">
      <c r="A4276">
        <v>0</v>
      </c>
      <c r="B4276" t="s">
        <v>10</v>
      </c>
      <c r="C4276">
        <v>0</v>
      </c>
      <c r="D4276" t="s">
        <v>50</v>
      </c>
      <c r="E4276" t="s">
        <v>2026</v>
      </c>
      <c r="F4276" t="s">
        <v>13</v>
      </c>
      <c r="G4276" t="s">
        <v>815</v>
      </c>
      <c r="H4276" s="1">
        <v>0.2</v>
      </c>
      <c r="I4276" s="2">
        <v>43435</v>
      </c>
      <c r="J4276" t="s">
        <v>4838</v>
      </c>
      <c r="K4276" t="s">
        <v>16</v>
      </c>
      <c r="L4276">
        <v>27604</v>
      </c>
      <c r="M4276">
        <v>940</v>
      </c>
      <c r="N4276" t="s">
        <v>4738</v>
      </c>
      <c r="O4276">
        <v>86</v>
      </c>
      <c r="P4276">
        <v>9</v>
      </c>
      <c r="Q4276" t="s">
        <v>18</v>
      </c>
      <c r="R4276" t="s">
        <v>8304</v>
      </c>
      <c r="S4276">
        <v>86.39</v>
      </c>
      <c r="T4276">
        <v>864</v>
      </c>
      <c r="U4276" t="s">
        <v>19</v>
      </c>
      <c r="V4276" s="2">
        <v>43435</v>
      </c>
      <c r="W4276" t="s">
        <v>773</v>
      </c>
      <c r="X4276" t="s">
        <v>63</v>
      </c>
      <c r="Y4276" t="s">
        <v>52</v>
      </c>
    </row>
    <row r="4277" spans="1:25" hidden="1" x14ac:dyDescent="0.35">
      <c r="A4277">
        <v>4</v>
      </c>
      <c r="B4277" t="s">
        <v>43</v>
      </c>
      <c r="C4277">
        <v>6</v>
      </c>
      <c r="D4277" t="s">
        <v>26</v>
      </c>
      <c r="E4277" t="s">
        <v>171</v>
      </c>
      <c r="F4277" t="s">
        <v>13</v>
      </c>
      <c r="G4277" t="s">
        <v>2300</v>
      </c>
      <c r="H4277" s="1">
        <v>0.2</v>
      </c>
      <c r="I4277" s="2">
        <v>43414</v>
      </c>
      <c r="J4277" t="s">
        <v>4147</v>
      </c>
      <c r="K4277" t="s">
        <v>102</v>
      </c>
      <c r="L4277">
        <v>10009</v>
      </c>
      <c r="M4277">
        <v>1317</v>
      </c>
      <c r="N4277" t="s">
        <v>618</v>
      </c>
      <c r="O4277">
        <v>1</v>
      </c>
      <c r="P4277">
        <v>1</v>
      </c>
      <c r="Q4277" t="s">
        <v>104</v>
      </c>
      <c r="R4277" t="s">
        <v>8304</v>
      </c>
      <c r="S4277">
        <v>1.36</v>
      </c>
      <c r="T4277">
        <v>4</v>
      </c>
      <c r="U4277" t="s">
        <v>19</v>
      </c>
      <c r="V4277" s="2">
        <v>43418</v>
      </c>
      <c r="W4277" t="s">
        <v>39</v>
      </c>
      <c r="X4277" t="s">
        <v>175</v>
      </c>
      <c r="Y4277" t="s">
        <v>54</v>
      </c>
    </row>
    <row r="4278" spans="1:25" hidden="1" x14ac:dyDescent="0.35">
      <c r="A4278">
        <v>4</v>
      </c>
      <c r="B4278" t="s">
        <v>43</v>
      </c>
      <c r="C4278">
        <v>6</v>
      </c>
      <c r="D4278" t="s">
        <v>50</v>
      </c>
      <c r="E4278" t="s">
        <v>171</v>
      </c>
      <c r="F4278" t="s">
        <v>13</v>
      </c>
      <c r="G4278" t="s">
        <v>2300</v>
      </c>
      <c r="H4278" s="1">
        <v>0</v>
      </c>
      <c r="I4278" s="2">
        <v>43414</v>
      </c>
      <c r="J4278" t="s">
        <v>4147</v>
      </c>
      <c r="K4278" t="s">
        <v>102</v>
      </c>
      <c r="L4278">
        <v>10009</v>
      </c>
      <c r="M4278">
        <v>340</v>
      </c>
      <c r="N4278" t="s">
        <v>4701</v>
      </c>
      <c r="O4278">
        <v>220</v>
      </c>
      <c r="P4278">
        <v>7</v>
      </c>
      <c r="Q4278" t="s">
        <v>104</v>
      </c>
      <c r="R4278" t="s">
        <v>8304</v>
      </c>
      <c r="S4278">
        <v>220.48</v>
      </c>
      <c r="T4278">
        <v>882</v>
      </c>
      <c r="U4278" t="s">
        <v>19</v>
      </c>
      <c r="V4278" s="2">
        <v>43418</v>
      </c>
      <c r="W4278" t="s">
        <v>39</v>
      </c>
      <c r="X4278" t="s">
        <v>175</v>
      </c>
      <c r="Y4278" t="s">
        <v>52</v>
      </c>
    </row>
    <row r="4279" spans="1:25" hidden="1" x14ac:dyDescent="0.35">
      <c r="A4279">
        <v>2</v>
      </c>
      <c r="B4279" t="s">
        <v>43</v>
      </c>
      <c r="C4279">
        <v>3</v>
      </c>
      <c r="D4279" t="s">
        <v>50</v>
      </c>
      <c r="E4279" t="s">
        <v>171</v>
      </c>
      <c r="F4279" t="s">
        <v>13</v>
      </c>
      <c r="G4279" t="s">
        <v>2533</v>
      </c>
      <c r="H4279" s="1">
        <v>0</v>
      </c>
      <c r="I4279" s="2">
        <v>43262</v>
      </c>
      <c r="J4279" t="s">
        <v>4874</v>
      </c>
      <c r="K4279" t="s">
        <v>102</v>
      </c>
      <c r="L4279">
        <v>10035</v>
      </c>
      <c r="M4279">
        <v>1329</v>
      </c>
      <c r="N4279" t="s">
        <v>4875</v>
      </c>
      <c r="O4279">
        <v>72</v>
      </c>
      <c r="P4279">
        <v>3</v>
      </c>
      <c r="Q4279" t="s">
        <v>104</v>
      </c>
      <c r="R4279" t="s">
        <v>8304</v>
      </c>
      <c r="S4279">
        <v>71.989999999999995</v>
      </c>
      <c r="T4279">
        <v>240</v>
      </c>
      <c r="U4279" t="s">
        <v>19</v>
      </c>
      <c r="V4279" s="2">
        <v>43264</v>
      </c>
      <c r="W4279" t="s">
        <v>20</v>
      </c>
      <c r="X4279" t="s">
        <v>175</v>
      </c>
      <c r="Y4279" t="s">
        <v>113</v>
      </c>
    </row>
    <row r="4280" spans="1:25" hidden="1" x14ac:dyDescent="0.35">
      <c r="A4280">
        <v>4</v>
      </c>
      <c r="B4280" t="s">
        <v>25</v>
      </c>
      <c r="C4280">
        <v>3</v>
      </c>
      <c r="D4280" t="s">
        <v>11</v>
      </c>
      <c r="E4280" t="s">
        <v>305</v>
      </c>
      <c r="F4280" t="s">
        <v>13</v>
      </c>
      <c r="G4280" t="s">
        <v>6946</v>
      </c>
      <c r="H4280" s="1">
        <v>0</v>
      </c>
      <c r="I4280" s="2">
        <v>43191</v>
      </c>
      <c r="J4280" t="s">
        <v>6972</v>
      </c>
      <c r="K4280" t="s">
        <v>16</v>
      </c>
      <c r="L4280">
        <v>31907</v>
      </c>
      <c r="M4280">
        <v>1352</v>
      </c>
      <c r="N4280" t="s">
        <v>617</v>
      </c>
      <c r="O4280">
        <v>3</v>
      </c>
      <c r="P4280">
        <v>4</v>
      </c>
      <c r="Q4280" t="s">
        <v>18</v>
      </c>
      <c r="R4280" t="s">
        <v>8304</v>
      </c>
      <c r="S4280">
        <v>3.1</v>
      </c>
      <c r="T4280">
        <v>7</v>
      </c>
      <c r="U4280" t="s">
        <v>76</v>
      </c>
      <c r="V4280" s="2">
        <v>43195</v>
      </c>
      <c r="W4280" t="s">
        <v>20</v>
      </c>
      <c r="X4280" t="s">
        <v>761</v>
      </c>
      <c r="Y4280" t="s">
        <v>47</v>
      </c>
    </row>
    <row r="4281" spans="1:25" hidden="1" x14ac:dyDescent="0.35">
      <c r="A4281">
        <v>6</v>
      </c>
      <c r="B4281" t="s">
        <v>10</v>
      </c>
      <c r="C4281">
        <v>6</v>
      </c>
      <c r="D4281" t="s">
        <v>26</v>
      </c>
      <c r="E4281" t="s">
        <v>4025</v>
      </c>
      <c r="F4281" t="s">
        <v>13</v>
      </c>
      <c r="G4281" t="s">
        <v>2405</v>
      </c>
      <c r="H4281" s="1">
        <v>0</v>
      </c>
      <c r="I4281" s="2">
        <v>43176</v>
      </c>
      <c r="J4281" t="s">
        <v>4026</v>
      </c>
      <c r="K4281" t="s">
        <v>102</v>
      </c>
      <c r="L4281">
        <v>2148</v>
      </c>
      <c r="M4281">
        <v>1162</v>
      </c>
      <c r="N4281" t="s">
        <v>931</v>
      </c>
      <c r="O4281">
        <v>10</v>
      </c>
      <c r="P4281">
        <v>2</v>
      </c>
      <c r="Q4281" t="s">
        <v>104</v>
      </c>
      <c r="R4281" t="s">
        <v>8304</v>
      </c>
      <c r="S4281">
        <v>10.32</v>
      </c>
      <c r="T4281">
        <v>40</v>
      </c>
      <c r="U4281" t="s">
        <v>19</v>
      </c>
      <c r="V4281" s="2">
        <v>43182</v>
      </c>
      <c r="W4281" t="s">
        <v>39</v>
      </c>
      <c r="X4281" t="s">
        <v>744</v>
      </c>
      <c r="Y4281" t="s">
        <v>49</v>
      </c>
    </row>
    <row r="4282" spans="1:25" x14ac:dyDescent="0.35">
      <c r="A4282">
        <v>0</v>
      </c>
      <c r="B4282" t="s">
        <v>10</v>
      </c>
      <c r="C4282">
        <v>0</v>
      </c>
      <c r="D4282" t="s">
        <v>11</v>
      </c>
      <c r="E4282" t="s">
        <v>1121</v>
      </c>
      <c r="F4282" t="s">
        <v>13</v>
      </c>
      <c r="G4282" t="s">
        <v>937</v>
      </c>
      <c r="H4282" s="1">
        <v>0.2</v>
      </c>
      <c r="I4282" s="2">
        <v>43265</v>
      </c>
      <c r="J4282" t="s">
        <v>5341</v>
      </c>
      <c r="K4282" t="s">
        <v>30</v>
      </c>
      <c r="L4282">
        <v>92804</v>
      </c>
      <c r="M4282">
        <v>383</v>
      </c>
      <c r="N4282" t="s">
        <v>1970</v>
      </c>
      <c r="O4282">
        <v>81</v>
      </c>
      <c r="P4282">
        <v>7</v>
      </c>
      <c r="Q4282" t="s">
        <v>32</v>
      </c>
      <c r="R4282" t="s">
        <v>8304</v>
      </c>
      <c r="S4282">
        <v>80.84</v>
      </c>
      <c r="T4282">
        <v>1293</v>
      </c>
      <c r="U4282" t="s">
        <v>33</v>
      </c>
      <c r="V4282" s="2">
        <v>43265</v>
      </c>
      <c r="W4282" t="s">
        <v>773</v>
      </c>
      <c r="X4282" t="s">
        <v>34</v>
      </c>
      <c r="Y4282" t="s">
        <v>41</v>
      </c>
    </row>
    <row r="4283" spans="1:25" hidden="1" x14ac:dyDescent="0.35">
      <c r="A4283">
        <v>2</v>
      </c>
      <c r="B4283" t="s">
        <v>25</v>
      </c>
      <c r="C4283">
        <v>1</v>
      </c>
      <c r="D4283" t="s">
        <v>26</v>
      </c>
      <c r="E4283" t="s">
        <v>4035</v>
      </c>
      <c r="F4283" t="s">
        <v>13</v>
      </c>
      <c r="G4283" t="s">
        <v>5242</v>
      </c>
      <c r="H4283" s="1">
        <v>0</v>
      </c>
      <c r="I4283" s="2">
        <v>43189</v>
      </c>
      <c r="J4283" t="s">
        <v>5858</v>
      </c>
      <c r="K4283" t="s">
        <v>102</v>
      </c>
      <c r="L4283">
        <v>6360</v>
      </c>
      <c r="M4283">
        <v>1669</v>
      </c>
      <c r="N4283" t="s">
        <v>3889</v>
      </c>
      <c r="O4283">
        <v>6</v>
      </c>
      <c r="P4283">
        <v>1</v>
      </c>
      <c r="Q4283" t="s">
        <v>104</v>
      </c>
      <c r="R4283" t="s">
        <v>8304</v>
      </c>
      <c r="S4283">
        <v>5.56</v>
      </c>
      <c r="T4283">
        <v>11</v>
      </c>
      <c r="U4283" t="s">
        <v>33</v>
      </c>
      <c r="V4283" s="2">
        <v>43191</v>
      </c>
      <c r="W4283" t="s">
        <v>130</v>
      </c>
      <c r="X4283" t="s">
        <v>461</v>
      </c>
      <c r="Y4283" t="s">
        <v>64</v>
      </c>
    </row>
    <row r="4284" spans="1:25" hidden="1" x14ac:dyDescent="0.35">
      <c r="A4284">
        <v>4</v>
      </c>
      <c r="B4284" t="s">
        <v>43</v>
      </c>
      <c r="C4284">
        <v>6</v>
      </c>
      <c r="D4284" t="s">
        <v>26</v>
      </c>
      <c r="E4284" t="s">
        <v>122</v>
      </c>
      <c r="F4284" t="s">
        <v>13</v>
      </c>
      <c r="G4284" t="s">
        <v>6877</v>
      </c>
      <c r="H4284" s="1">
        <v>0.2</v>
      </c>
      <c r="I4284" s="2">
        <v>43306</v>
      </c>
      <c r="J4284" t="s">
        <v>7421</v>
      </c>
      <c r="K4284" t="s">
        <v>73</v>
      </c>
      <c r="L4284">
        <v>77041</v>
      </c>
      <c r="M4284">
        <v>1324</v>
      </c>
      <c r="N4284" t="s">
        <v>6414</v>
      </c>
      <c r="O4284">
        <v>7</v>
      </c>
      <c r="P4284">
        <v>1</v>
      </c>
      <c r="Q4284" t="s">
        <v>75</v>
      </c>
      <c r="R4284" t="s">
        <v>8304</v>
      </c>
      <c r="S4284">
        <v>7.07</v>
      </c>
      <c r="T4284">
        <v>21</v>
      </c>
      <c r="U4284" t="s">
        <v>76</v>
      </c>
      <c r="V4284" s="2">
        <v>43310</v>
      </c>
      <c r="W4284" t="s">
        <v>39</v>
      </c>
      <c r="X4284" t="s">
        <v>77</v>
      </c>
      <c r="Y4284" t="s">
        <v>119</v>
      </c>
    </row>
    <row r="4285" spans="1:25" hidden="1" x14ac:dyDescent="0.35">
      <c r="A4285">
        <v>7</v>
      </c>
      <c r="B4285" t="s">
        <v>25</v>
      </c>
      <c r="C4285">
        <v>6</v>
      </c>
      <c r="D4285" t="s">
        <v>26</v>
      </c>
      <c r="E4285" t="s">
        <v>65</v>
      </c>
      <c r="F4285" t="s">
        <v>13</v>
      </c>
      <c r="G4285" t="s">
        <v>1360</v>
      </c>
      <c r="H4285" s="1">
        <v>0</v>
      </c>
      <c r="I4285" s="2">
        <v>43444</v>
      </c>
      <c r="J4285" t="s">
        <v>4508</v>
      </c>
      <c r="K4285" t="s">
        <v>30</v>
      </c>
      <c r="L4285">
        <v>98105</v>
      </c>
      <c r="M4285">
        <v>794</v>
      </c>
      <c r="N4285" t="s">
        <v>4368</v>
      </c>
      <c r="O4285">
        <v>12</v>
      </c>
      <c r="P4285">
        <v>3</v>
      </c>
      <c r="Q4285" t="s">
        <v>32</v>
      </c>
      <c r="R4285" t="s">
        <v>8304</v>
      </c>
      <c r="S4285">
        <v>12.29</v>
      </c>
      <c r="T4285">
        <v>35</v>
      </c>
      <c r="U4285" t="s">
        <v>19</v>
      </c>
      <c r="V4285" s="2">
        <v>43451</v>
      </c>
      <c r="W4285" t="s">
        <v>39</v>
      </c>
      <c r="X4285" t="s">
        <v>69</v>
      </c>
      <c r="Y4285" t="s">
        <v>56</v>
      </c>
    </row>
    <row r="4286" spans="1:25" hidden="1" x14ac:dyDescent="0.35">
      <c r="A4286">
        <v>7</v>
      </c>
      <c r="B4286" t="s">
        <v>25</v>
      </c>
      <c r="C4286">
        <v>6</v>
      </c>
      <c r="D4286" t="s">
        <v>26</v>
      </c>
      <c r="E4286" t="s">
        <v>65</v>
      </c>
      <c r="F4286" t="s">
        <v>13</v>
      </c>
      <c r="G4286" t="s">
        <v>1360</v>
      </c>
      <c r="H4286" s="1">
        <v>0</v>
      </c>
      <c r="I4286" s="2">
        <v>43444</v>
      </c>
      <c r="J4286" t="s">
        <v>4508</v>
      </c>
      <c r="K4286" t="s">
        <v>30</v>
      </c>
      <c r="L4286">
        <v>98105</v>
      </c>
      <c r="M4286">
        <v>811</v>
      </c>
      <c r="N4286" t="s">
        <v>3573</v>
      </c>
      <c r="O4286">
        <v>23</v>
      </c>
      <c r="P4286">
        <v>3</v>
      </c>
      <c r="Q4286" t="s">
        <v>32</v>
      </c>
      <c r="R4286" t="s">
        <v>8304</v>
      </c>
      <c r="S4286">
        <v>22.87</v>
      </c>
      <c r="T4286">
        <v>65</v>
      </c>
      <c r="U4286" t="s">
        <v>19</v>
      </c>
      <c r="V4286" s="2">
        <v>43451</v>
      </c>
      <c r="W4286" t="s">
        <v>39</v>
      </c>
      <c r="X4286" t="s">
        <v>69</v>
      </c>
      <c r="Y4286" t="s">
        <v>56</v>
      </c>
    </row>
    <row r="4287" spans="1:25" hidden="1" x14ac:dyDescent="0.35">
      <c r="A4287">
        <v>7</v>
      </c>
      <c r="B4287" t="s">
        <v>25</v>
      </c>
      <c r="C4287">
        <v>6</v>
      </c>
      <c r="D4287" t="s">
        <v>26</v>
      </c>
      <c r="E4287" t="s">
        <v>65</v>
      </c>
      <c r="F4287" t="s">
        <v>13</v>
      </c>
      <c r="G4287" t="s">
        <v>1360</v>
      </c>
      <c r="H4287" s="1">
        <v>0</v>
      </c>
      <c r="I4287" s="2">
        <v>43444</v>
      </c>
      <c r="J4287" t="s">
        <v>4508</v>
      </c>
      <c r="K4287" t="s">
        <v>30</v>
      </c>
      <c r="L4287">
        <v>98105</v>
      </c>
      <c r="M4287">
        <v>1787</v>
      </c>
      <c r="N4287" t="s">
        <v>4048</v>
      </c>
      <c r="O4287">
        <v>56</v>
      </c>
      <c r="P4287">
        <v>4</v>
      </c>
      <c r="Q4287" t="s">
        <v>32</v>
      </c>
      <c r="R4287" t="s">
        <v>8304</v>
      </c>
      <c r="S4287">
        <v>55.76</v>
      </c>
      <c r="T4287">
        <v>124</v>
      </c>
      <c r="U4287" t="s">
        <v>19</v>
      </c>
      <c r="V4287" s="2">
        <v>43451</v>
      </c>
      <c r="W4287" t="s">
        <v>39</v>
      </c>
      <c r="X4287" t="s">
        <v>69</v>
      </c>
      <c r="Y4287" t="s">
        <v>64</v>
      </c>
    </row>
    <row r="4288" spans="1:25" hidden="1" x14ac:dyDescent="0.35">
      <c r="A4288">
        <v>7</v>
      </c>
      <c r="B4288" t="s">
        <v>25</v>
      </c>
      <c r="C4288">
        <v>6</v>
      </c>
      <c r="D4288" t="s">
        <v>26</v>
      </c>
      <c r="E4288" t="s">
        <v>65</v>
      </c>
      <c r="F4288" t="s">
        <v>13</v>
      </c>
      <c r="G4288" t="s">
        <v>1360</v>
      </c>
      <c r="H4288" s="1">
        <v>0.2</v>
      </c>
      <c r="I4288" s="2">
        <v>43444</v>
      </c>
      <c r="J4288" t="s">
        <v>4508</v>
      </c>
      <c r="K4288" t="s">
        <v>30</v>
      </c>
      <c r="L4288">
        <v>98105</v>
      </c>
      <c r="M4288">
        <v>685</v>
      </c>
      <c r="N4288" t="s">
        <v>3478</v>
      </c>
      <c r="O4288">
        <v>52</v>
      </c>
      <c r="P4288">
        <v>3</v>
      </c>
      <c r="Q4288" t="s">
        <v>32</v>
      </c>
      <c r="R4288" t="s">
        <v>8304</v>
      </c>
      <c r="S4288">
        <v>51.82</v>
      </c>
      <c r="T4288">
        <v>154</v>
      </c>
      <c r="U4288" t="s">
        <v>19</v>
      </c>
      <c r="V4288" s="2">
        <v>43451</v>
      </c>
      <c r="W4288" t="s">
        <v>39</v>
      </c>
      <c r="X4288" t="s">
        <v>69</v>
      </c>
      <c r="Y4288" t="s">
        <v>54</v>
      </c>
    </row>
    <row r="4289" spans="1:25" hidden="1" x14ac:dyDescent="0.35">
      <c r="A4289">
        <v>7</v>
      </c>
      <c r="B4289" t="s">
        <v>25</v>
      </c>
      <c r="C4289">
        <v>6</v>
      </c>
      <c r="D4289" t="s">
        <v>50</v>
      </c>
      <c r="E4289" t="s">
        <v>65</v>
      </c>
      <c r="F4289" t="s">
        <v>13</v>
      </c>
      <c r="G4289" t="s">
        <v>1360</v>
      </c>
      <c r="H4289" s="1">
        <v>0</v>
      </c>
      <c r="I4289" s="2">
        <v>43444</v>
      </c>
      <c r="J4289" t="s">
        <v>4508</v>
      </c>
      <c r="K4289" t="s">
        <v>30</v>
      </c>
      <c r="L4289">
        <v>98105</v>
      </c>
      <c r="M4289">
        <v>966</v>
      </c>
      <c r="N4289" t="s">
        <v>4717</v>
      </c>
      <c r="O4289">
        <v>9</v>
      </c>
      <c r="P4289">
        <v>5</v>
      </c>
      <c r="Q4289" t="s">
        <v>32</v>
      </c>
      <c r="R4289" t="s">
        <v>8304</v>
      </c>
      <c r="S4289">
        <v>8.5</v>
      </c>
      <c r="T4289">
        <v>45</v>
      </c>
      <c r="U4289" t="s">
        <v>19</v>
      </c>
      <c r="V4289" s="2">
        <v>43451</v>
      </c>
      <c r="W4289" t="s">
        <v>39</v>
      </c>
      <c r="X4289" t="s">
        <v>69</v>
      </c>
      <c r="Y4289" t="s">
        <v>113</v>
      </c>
    </row>
    <row r="4290" spans="1:25" hidden="1" x14ac:dyDescent="0.35">
      <c r="A4290">
        <v>5</v>
      </c>
      <c r="B4290" t="s">
        <v>25</v>
      </c>
      <c r="C4290">
        <v>3</v>
      </c>
      <c r="D4290" t="s">
        <v>26</v>
      </c>
      <c r="E4290" t="s">
        <v>535</v>
      </c>
      <c r="F4290" t="s">
        <v>13</v>
      </c>
      <c r="G4290" t="s">
        <v>7310</v>
      </c>
      <c r="H4290" s="1">
        <v>0</v>
      </c>
      <c r="I4290" s="2">
        <v>43199</v>
      </c>
      <c r="J4290" t="s">
        <v>7311</v>
      </c>
      <c r="K4290" t="s">
        <v>73</v>
      </c>
      <c r="L4290">
        <v>48227</v>
      </c>
      <c r="M4290">
        <v>1521</v>
      </c>
      <c r="N4290" t="s">
        <v>1027</v>
      </c>
      <c r="O4290">
        <v>2</v>
      </c>
      <c r="P4290">
        <v>2</v>
      </c>
      <c r="Q4290" t="s">
        <v>75</v>
      </c>
      <c r="R4290" t="s">
        <v>8304</v>
      </c>
      <c r="S4290">
        <v>2.4300000000000002</v>
      </c>
      <c r="T4290">
        <v>5</v>
      </c>
      <c r="U4290" t="s">
        <v>76</v>
      </c>
      <c r="V4290" s="2">
        <v>43204</v>
      </c>
      <c r="W4290" t="s">
        <v>20</v>
      </c>
      <c r="X4290" t="s">
        <v>156</v>
      </c>
      <c r="Y4290" t="s">
        <v>54</v>
      </c>
    </row>
    <row r="4291" spans="1:25" hidden="1" x14ac:dyDescent="0.35">
      <c r="A4291">
        <v>5</v>
      </c>
      <c r="B4291" t="s">
        <v>25</v>
      </c>
      <c r="C4291">
        <v>3</v>
      </c>
      <c r="D4291" t="s">
        <v>50</v>
      </c>
      <c r="E4291" t="s">
        <v>535</v>
      </c>
      <c r="F4291" t="s">
        <v>13</v>
      </c>
      <c r="G4291" t="s">
        <v>7310</v>
      </c>
      <c r="H4291" s="1">
        <v>0</v>
      </c>
      <c r="I4291" s="2">
        <v>43199</v>
      </c>
      <c r="J4291" t="s">
        <v>7311</v>
      </c>
      <c r="K4291" t="s">
        <v>73</v>
      </c>
      <c r="L4291">
        <v>48227</v>
      </c>
      <c r="M4291">
        <v>1177</v>
      </c>
      <c r="N4291" t="s">
        <v>4891</v>
      </c>
      <c r="O4291">
        <v>135</v>
      </c>
      <c r="P4291">
        <v>2</v>
      </c>
      <c r="Q4291" t="s">
        <v>75</v>
      </c>
      <c r="R4291" t="s">
        <v>8304</v>
      </c>
      <c r="S4291">
        <v>134.65</v>
      </c>
      <c r="T4291">
        <v>518</v>
      </c>
      <c r="U4291" t="s">
        <v>76</v>
      </c>
      <c r="V4291" s="2">
        <v>43204</v>
      </c>
      <c r="W4291" t="s">
        <v>20</v>
      </c>
      <c r="X4291" t="s">
        <v>156</v>
      </c>
      <c r="Y4291" t="s">
        <v>52</v>
      </c>
    </row>
    <row r="4292" spans="1:25" hidden="1" x14ac:dyDescent="0.35">
      <c r="A4292">
        <v>2</v>
      </c>
      <c r="B4292" t="s">
        <v>43</v>
      </c>
      <c r="C4292">
        <v>3</v>
      </c>
      <c r="D4292" t="s">
        <v>26</v>
      </c>
      <c r="E4292" t="s">
        <v>498</v>
      </c>
      <c r="F4292" t="s">
        <v>13</v>
      </c>
      <c r="G4292" t="s">
        <v>1714</v>
      </c>
      <c r="H4292" s="1">
        <v>0.2</v>
      </c>
      <c r="I4292" s="2">
        <v>43428</v>
      </c>
      <c r="J4292" t="s">
        <v>3384</v>
      </c>
      <c r="K4292" t="s">
        <v>73</v>
      </c>
      <c r="L4292">
        <v>75217</v>
      </c>
      <c r="M4292">
        <v>520</v>
      </c>
      <c r="N4292" t="s">
        <v>3385</v>
      </c>
      <c r="O4292">
        <v>2</v>
      </c>
      <c r="P4292">
        <v>3</v>
      </c>
      <c r="Q4292" t="s">
        <v>75</v>
      </c>
      <c r="R4292" t="s">
        <v>8304</v>
      </c>
      <c r="S4292">
        <v>1.58</v>
      </c>
      <c r="T4292">
        <v>14</v>
      </c>
      <c r="U4292" t="s">
        <v>19</v>
      </c>
      <c r="V4292" s="2">
        <v>43430</v>
      </c>
      <c r="W4292" t="s">
        <v>20</v>
      </c>
      <c r="X4292" t="s">
        <v>77</v>
      </c>
      <c r="Y4292" t="s">
        <v>49</v>
      </c>
    </row>
    <row r="4293" spans="1:25" hidden="1" x14ac:dyDescent="0.35">
      <c r="A4293">
        <v>2</v>
      </c>
      <c r="B4293" t="s">
        <v>43</v>
      </c>
      <c r="C4293">
        <v>3</v>
      </c>
      <c r="D4293" t="s">
        <v>26</v>
      </c>
      <c r="E4293" t="s">
        <v>498</v>
      </c>
      <c r="F4293" t="s">
        <v>13</v>
      </c>
      <c r="G4293" t="s">
        <v>1714</v>
      </c>
      <c r="H4293" s="1">
        <v>0.2</v>
      </c>
      <c r="I4293" s="2">
        <v>43428</v>
      </c>
      <c r="J4293" t="s">
        <v>3384</v>
      </c>
      <c r="K4293" t="s">
        <v>73</v>
      </c>
      <c r="L4293">
        <v>75217</v>
      </c>
      <c r="M4293">
        <v>457</v>
      </c>
      <c r="N4293" t="s">
        <v>3172</v>
      </c>
      <c r="O4293">
        <v>1</v>
      </c>
      <c r="P4293">
        <v>3</v>
      </c>
      <c r="Q4293" t="s">
        <v>75</v>
      </c>
      <c r="R4293" t="s">
        <v>8304</v>
      </c>
      <c r="S4293">
        <v>0.87</v>
      </c>
      <c r="T4293">
        <v>4</v>
      </c>
      <c r="U4293" t="s">
        <v>19</v>
      </c>
      <c r="V4293" s="2">
        <v>43430</v>
      </c>
      <c r="W4293" t="s">
        <v>20</v>
      </c>
      <c r="X4293" t="s">
        <v>77</v>
      </c>
      <c r="Y4293" t="s">
        <v>176</v>
      </c>
    </row>
    <row r="4294" spans="1:25" hidden="1" x14ac:dyDescent="0.35">
      <c r="A4294">
        <v>2</v>
      </c>
      <c r="B4294" t="s">
        <v>43</v>
      </c>
      <c r="C4294">
        <v>3</v>
      </c>
      <c r="D4294" t="s">
        <v>26</v>
      </c>
      <c r="E4294" t="s">
        <v>498</v>
      </c>
      <c r="F4294" t="s">
        <v>13</v>
      </c>
      <c r="G4294" t="s">
        <v>1714</v>
      </c>
      <c r="H4294" s="1">
        <v>0.2</v>
      </c>
      <c r="I4294" s="2">
        <v>43428</v>
      </c>
      <c r="J4294" t="s">
        <v>3384</v>
      </c>
      <c r="K4294" t="s">
        <v>73</v>
      </c>
      <c r="L4294">
        <v>75217</v>
      </c>
      <c r="M4294">
        <v>1719</v>
      </c>
      <c r="N4294" t="s">
        <v>3286</v>
      </c>
      <c r="O4294">
        <v>23</v>
      </c>
      <c r="P4294">
        <v>3</v>
      </c>
      <c r="Q4294" t="s">
        <v>75</v>
      </c>
      <c r="R4294" t="s">
        <v>8304</v>
      </c>
      <c r="S4294">
        <v>23.23</v>
      </c>
      <c r="T4294">
        <v>74</v>
      </c>
      <c r="U4294" t="s">
        <v>19</v>
      </c>
      <c r="V4294" s="2">
        <v>43430</v>
      </c>
      <c r="W4294" t="s">
        <v>20</v>
      </c>
      <c r="X4294" t="s">
        <v>77</v>
      </c>
      <c r="Y4294" t="s">
        <v>64</v>
      </c>
    </row>
    <row r="4295" spans="1:25" hidden="1" x14ac:dyDescent="0.35">
      <c r="A4295">
        <v>2</v>
      </c>
      <c r="B4295" t="s">
        <v>43</v>
      </c>
      <c r="C4295">
        <v>3</v>
      </c>
      <c r="D4295" t="s">
        <v>26</v>
      </c>
      <c r="E4295" t="s">
        <v>498</v>
      </c>
      <c r="F4295" t="s">
        <v>13</v>
      </c>
      <c r="G4295" t="s">
        <v>1714</v>
      </c>
      <c r="H4295" s="1">
        <v>0.2</v>
      </c>
      <c r="I4295" s="2">
        <v>43428</v>
      </c>
      <c r="J4295" t="s">
        <v>3384</v>
      </c>
      <c r="K4295" t="s">
        <v>73</v>
      </c>
      <c r="L4295">
        <v>75217</v>
      </c>
      <c r="M4295">
        <v>1513</v>
      </c>
      <c r="N4295" t="s">
        <v>1087</v>
      </c>
      <c r="O4295">
        <v>4</v>
      </c>
      <c r="P4295">
        <v>5</v>
      </c>
      <c r="Q4295" t="s">
        <v>75</v>
      </c>
      <c r="R4295" t="s">
        <v>8304</v>
      </c>
      <c r="S4295">
        <v>3.67</v>
      </c>
      <c r="T4295">
        <v>42</v>
      </c>
      <c r="U4295" t="s">
        <v>19</v>
      </c>
      <c r="V4295" s="2">
        <v>43430</v>
      </c>
      <c r="W4295" t="s">
        <v>20</v>
      </c>
      <c r="X4295" t="s">
        <v>77</v>
      </c>
      <c r="Y4295" t="s">
        <v>42</v>
      </c>
    </row>
    <row r="4296" spans="1:25" hidden="1" x14ac:dyDescent="0.35">
      <c r="A4296">
        <v>2</v>
      </c>
      <c r="B4296" t="s">
        <v>43</v>
      </c>
      <c r="C4296">
        <v>3</v>
      </c>
      <c r="D4296" t="s">
        <v>50</v>
      </c>
      <c r="E4296" t="s">
        <v>498</v>
      </c>
      <c r="F4296" t="s">
        <v>13</v>
      </c>
      <c r="G4296" t="s">
        <v>1714</v>
      </c>
      <c r="H4296" s="1">
        <v>0.2</v>
      </c>
      <c r="I4296" s="2">
        <v>43428</v>
      </c>
      <c r="J4296" t="s">
        <v>3384</v>
      </c>
      <c r="K4296" t="s">
        <v>73</v>
      </c>
      <c r="L4296">
        <v>75217</v>
      </c>
      <c r="M4296">
        <v>1005</v>
      </c>
      <c r="N4296" t="s">
        <v>4745</v>
      </c>
      <c r="O4296">
        <v>-2</v>
      </c>
      <c r="P4296">
        <v>2</v>
      </c>
      <c r="Q4296" t="s">
        <v>75</v>
      </c>
      <c r="R4296" t="s">
        <v>8304</v>
      </c>
      <c r="S4296">
        <v>-2.37</v>
      </c>
      <c r="T4296">
        <v>95</v>
      </c>
      <c r="U4296" t="s">
        <v>19</v>
      </c>
      <c r="V4296" s="2">
        <v>43430</v>
      </c>
      <c r="W4296" t="s">
        <v>20</v>
      </c>
      <c r="X4296" t="s">
        <v>77</v>
      </c>
      <c r="Y4296" t="s">
        <v>113</v>
      </c>
    </row>
    <row r="4297" spans="1:25" hidden="1" x14ac:dyDescent="0.35">
      <c r="A4297">
        <v>2</v>
      </c>
      <c r="B4297" t="s">
        <v>43</v>
      </c>
      <c r="C4297">
        <v>3</v>
      </c>
      <c r="D4297" t="s">
        <v>50</v>
      </c>
      <c r="E4297" t="s">
        <v>498</v>
      </c>
      <c r="F4297" t="s">
        <v>13</v>
      </c>
      <c r="G4297" t="s">
        <v>1714</v>
      </c>
      <c r="H4297" s="1">
        <v>0.2</v>
      </c>
      <c r="I4297" s="2">
        <v>43428</v>
      </c>
      <c r="J4297" t="s">
        <v>3384</v>
      </c>
      <c r="K4297" t="s">
        <v>73</v>
      </c>
      <c r="L4297">
        <v>75217</v>
      </c>
      <c r="M4297">
        <v>1007</v>
      </c>
      <c r="N4297" t="s">
        <v>4853</v>
      </c>
      <c r="O4297">
        <v>-7</v>
      </c>
      <c r="P4297">
        <v>3</v>
      </c>
      <c r="Q4297" t="s">
        <v>75</v>
      </c>
      <c r="R4297" t="s">
        <v>8304</v>
      </c>
      <c r="S4297">
        <v>-7.44</v>
      </c>
      <c r="T4297">
        <v>298</v>
      </c>
      <c r="U4297" t="s">
        <v>19</v>
      </c>
      <c r="V4297" s="2">
        <v>43430</v>
      </c>
      <c r="W4297" t="s">
        <v>20</v>
      </c>
      <c r="X4297" t="s">
        <v>77</v>
      </c>
      <c r="Y4297" t="s">
        <v>113</v>
      </c>
    </row>
    <row r="4298" spans="1:25" x14ac:dyDescent="0.35">
      <c r="A4298">
        <v>3</v>
      </c>
      <c r="B4298" t="s">
        <v>25</v>
      </c>
      <c r="C4298">
        <v>1</v>
      </c>
      <c r="D4298" t="s">
        <v>11</v>
      </c>
      <c r="E4298" t="s">
        <v>572</v>
      </c>
      <c r="F4298" t="s">
        <v>13</v>
      </c>
      <c r="G4298" t="s">
        <v>709</v>
      </c>
      <c r="H4298" s="1">
        <v>0.2</v>
      </c>
      <c r="I4298" s="2">
        <v>43338</v>
      </c>
      <c r="J4298" t="s">
        <v>5309</v>
      </c>
      <c r="K4298" t="s">
        <v>30</v>
      </c>
      <c r="L4298">
        <v>92037</v>
      </c>
      <c r="M4298">
        <v>770</v>
      </c>
      <c r="N4298" t="s">
        <v>1026</v>
      </c>
      <c r="O4298">
        <v>100</v>
      </c>
      <c r="P4298">
        <v>4</v>
      </c>
      <c r="Q4298" t="s">
        <v>32</v>
      </c>
      <c r="R4298" t="s">
        <v>8304</v>
      </c>
      <c r="S4298">
        <v>100.2</v>
      </c>
      <c r="T4298">
        <v>1603</v>
      </c>
      <c r="U4298" t="s">
        <v>33</v>
      </c>
      <c r="V4298" s="2">
        <v>43341</v>
      </c>
      <c r="W4298" t="s">
        <v>130</v>
      </c>
      <c r="X4298" t="s">
        <v>34</v>
      </c>
      <c r="Y4298" t="s">
        <v>24</v>
      </c>
    </row>
    <row r="4299" spans="1:25" hidden="1" x14ac:dyDescent="0.35">
      <c r="A4299">
        <v>5</v>
      </c>
      <c r="B4299" t="s">
        <v>43</v>
      </c>
      <c r="C4299">
        <v>6</v>
      </c>
      <c r="D4299" t="s">
        <v>26</v>
      </c>
      <c r="E4299" t="s">
        <v>1832</v>
      </c>
      <c r="F4299" t="s">
        <v>13</v>
      </c>
      <c r="G4299" t="s">
        <v>991</v>
      </c>
      <c r="H4299" s="1">
        <v>0</v>
      </c>
      <c r="I4299" s="2">
        <v>43323</v>
      </c>
      <c r="J4299" t="s">
        <v>8066</v>
      </c>
      <c r="K4299" t="s">
        <v>73</v>
      </c>
      <c r="L4299">
        <v>74133</v>
      </c>
      <c r="M4299">
        <v>1310</v>
      </c>
      <c r="N4299" t="s">
        <v>8262</v>
      </c>
      <c r="O4299">
        <v>36</v>
      </c>
      <c r="P4299">
        <v>2</v>
      </c>
      <c r="Q4299" t="s">
        <v>75</v>
      </c>
      <c r="R4299" t="s">
        <v>92</v>
      </c>
      <c r="S4299">
        <v>35.68</v>
      </c>
      <c r="T4299">
        <v>78</v>
      </c>
      <c r="U4299" t="s">
        <v>76</v>
      </c>
      <c r="V4299" s="2">
        <v>43328</v>
      </c>
      <c r="W4299" t="s">
        <v>39</v>
      </c>
      <c r="X4299" t="s">
        <v>401</v>
      </c>
      <c r="Y4299" t="s">
        <v>54</v>
      </c>
    </row>
    <row r="4300" spans="1:25" hidden="1" x14ac:dyDescent="0.35">
      <c r="A4300">
        <v>5</v>
      </c>
      <c r="B4300" t="s">
        <v>43</v>
      </c>
      <c r="C4300">
        <v>6</v>
      </c>
      <c r="D4300" t="s">
        <v>26</v>
      </c>
      <c r="E4300" t="s">
        <v>1832</v>
      </c>
      <c r="F4300" t="s">
        <v>13</v>
      </c>
      <c r="G4300" t="s">
        <v>991</v>
      </c>
      <c r="H4300" s="1">
        <v>0</v>
      </c>
      <c r="I4300" s="2">
        <v>43323</v>
      </c>
      <c r="J4300" t="s">
        <v>8066</v>
      </c>
      <c r="K4300" t="s">
        <v>73</v>
      </c>
      <c r="L4300">
        <v>74133</v>
      </c>
      <c r="M4300">
        <v>1805</v>
      </c>
      <c r="N4300" t="s">
        <v>3438</v>
      </c>
      <c r="O4300">
        <v>16</v>
      </c>
      <c r="P4300">
        <v>5</v>
      </c>
      <c r="Q4300" t="s">
        <v>75</v>
      </c>
      <c r="R4300" t="s">
        <v>92</v>
      </c>
      <c r="S4300">
        <v>15.55</v>
      </c>
      <c r="T4300">
        <v>32</v>
      </c>
      <c r="U4300" t="s">
        <v>76</v>
      </c>
      <c r="V4300" s="2">
        <v>43328</v>
      </c>
      <c r="W4300" t="s">
        <v>39</v>
      </c>
      <c r="X4300" t="s">
        <v>401</v>
      </c>
      <c r="Y4300" t="s">
        <v>64</v>
      </c>
    </row>
    <row r="4301" spans="1:25" hidden="1" x14ac:dyDescent="0.35">
      <c r="A4301">
        <v>5</v>
      </c>
      <c r="B4301" t="s">
        <v>43</v>
      </c>
      <c r="C4301">
        <v>6</v>
      </c>
      <c r="D4301" t="s">
        <v>26</v>
      </c>
      <c r="E4301" t="s">
        <v>1832</v>
      </c>
      <c r="F4301" t="s">
        <v>13</v>
      </c>
      <c r="G4301" t="s">
        <v>991</v>
      </c>
      <c r="H4301" s="1">
        <v>0</v>
      </c>
      <c r="I4301" s="2">
        <v>43323</v>
      </c>
      <c r="J4301" t="s">
        <v>8066</v>
      </c>
      <c r="K4301" t="s">
        <v>73</v>
      </c>
      <c r="L4301">
        <v>74133</v>
      </c>
      <c r="M4301">
        <v>247</v>
      </c>
      <c r="N4301" t="s">
        <v>1317</v>
      </c>
      <c r="O4301">
        <v>19</v>
      </c>
      <c r="P4301">
        <v>7</v>
      </c>
      <c r="Q4301" t="s">
        <v>75</v>
      </c>
      <c r="R4301" t="s">
        <v>92</v>
      </c>
      <c r="S4301">
        <v>19.260000000000002</v>
      </c>
      <c r="T4301">
        <v>42</v>
      </c>
      <c r="U4301" t="s">
        <v>76</v>
      </c>
      <c r="V4301" s="2">
        <v>43328</v>
      </c>
      <c r="W4301" t="s">
        <v>39</v>
      </c>
      <c r="X4301" t="s">
        <v>401</v>
      </c>
      <c r="Y4301" t="s">
        <v>54</v>
      </c>
    </row>
    <row r="4302" spans="1:25" hidden="1" x14ac:dyDescent="0.35">
      <c r="A4302">
        <v>3</v>
      </c>
      <c r="B4302" t="s">
        <v>43</v>
      </c>
      <c r="C4302">
        <v>6</v>
      </c>
      <c r="D4302" t="s">
        <v>11</v>
      </c>
      <c r="E4302" t="s">
        <v>122</v>
      </c>
      <c r="F4302" t="s">
        <v>13</v>
      </c>
      <c r="G4302" t="s">
        <v>2267</v>
      </c>
      <c r="H4302" s="1">
        <v>0.6</v>
      </c>
      <c r="I4302" s="2">
        <v>43158</v>
      </c>
      <c r="J4302" t="s">
        <v>2268</v>
      </c>
      <c r="K4302" t="s">
        <v>73</v>
      </c>
      <c r="L4302">
        <v>77070</v>
      </c>
      <c r="M4302">
        <v>497</v>
      </c>
      <c r="N4302" t="s">
        <v>1681</v>
      </c>
      <c r="O4302">
        <v>-7</v>
      </c>
      <c r="P4302">
        <v>2</v>
      </c>
      <c r="Q4302" t="s">
        <v>75</v>
      </c>
      <c r="R4302" t="s">
        <v>8304</v>
      </c>
      <c r="S4302">
        <v>-6.88</v>
      </c>
      <c r="T4302">
        <v>16</v>
      </c>
      <c r="U4302" t="s">
        <v>19</v>
      </c>
      <c r="V4302" s="2">
        <v>43161</v>
      </c>
      <c r="W4302" t="s">
        <v>39</v>
      </c>
      <c r="X4302" t="s">
        <v>77</v>
      </c>
      <c r="Y4302" t="s">
        <v>47</v>
      </c>
    </row>
    <row r="4303" spans="1:25" hidden="1" x14ac:dyDescent="0.35">
      <c r="A4303">
        <v>6</v>
      </c>
      <c r="B4303" t="s">
        <v>10</v>
      </c>
      <c r="C4303">
        <v>6</v>
      </c>
      <c r="D4303" t="s">
        <v>50</v>
      </c>
      <c r="E4303" t="s">
        <v>171</v>
      </c>
      <c r="F4303" t="s">
        <v>13</v>
      </c>
      <c r="G4303" t="s">
        <v>8119</v>
      </c>
      <c r="H4303" s="1">
        <v>0</v>
      </c>
      <c r="I4303" s="2">
        <v>43341</v>
      </c>
      <c r="J4303" t="s">
        <v>7762</v>
      </c>
      <c r="K4303" t="s">
        <v>102</v>
      </c>
      <c r="L4303">
        <v>10024</v>
      </c>
      <c r="M4303">
        <v>1401</v>
      </c>
      <c r="N4303" t="s">
        <v>4914</v>
      </c>
      <c r="O4303">
        <v>6</v>
      </c>
      <c r="P4303">
        <v>4</v>
      </c>
      <c r="Q4303" t="s">
        <v>104</v>
      </c>
      <c r="R4303" t="s">
        <v>8304</v>
      </c>
      <c r="S4303">
        <v>5.5</v>
      </c>
      <c r="T4303">
        <v>22</v>
      </c>
      <c r="U4303" t="s">
        <v>76</v>
      </c>
      <c r="V4303" s="2">
        <v>43347</v>
      </c>
      <c r="W4303" t="s">
        <v>39</v>
      </c>
      <c r="X4303" t="s">
        <v>175</v>
      </c>
      <c r="Y4303" t="s">
        <v>52</v>
      </c>
    </row>
    <row r="4304" spans="1:25" hidden="1" x14ac:dyDescent="0.35">
      <c r="A4304">
        <v>4</v>
      </c>
      <c r="B4304" t="s">
        <v>43</v>
      </c>
      <c r="C4304">
        <v>6</v>
      </c>
      <c r="D4304" t="s">
        <v>26</v>
      </c>
      <c r="E4304" t="s">
        <v>65</v>
      </c>
      <c r="F4304" t="s">
        <v>13</v>
      </c>
      <c r="G4304" t="s">
        <v>1155</v>
      </c>
      <c r="H4304" s="1">
        <v>0</v>
      </c>
      <c r="I4304" s="2">
        <v>43355</v>
      </c>
      <c r="J4304" t="s">
        <v>4530</v>
      </c>
      <c r="K4304" t="s">
        <v>30</v>
      </c>
      <c r="L4304">
        <v>98103</v>
      </c>
      <c r="M4304">
        <v>1218</v>
      </c>
      <c r="N4304" t="s">
        <v>531</v>
      </c>
      <c r="O4304">
        <v>5</v>
      </c>
      <c r="P4304">
        <v>3</v>
      </c>
      <c r="Q4304" t="s">
        <v>32</v>
      </c>
      <c r="R4304" t="s">
        <v>8304</v>
      </c>
      <c r="S4304">
        <v>4.82</v>
      </c>
      <c r="T4304">
        <v>10</v>
      </c>
      <c r="U4304" t="s">
        <v>19</v>
      </c>
      <c r="V4304" s="2">
        <v>43359</v>
      </c>
      <c r="W4304" t="s">
        <v>39</v>
      </c>
      <c r="X4304" t="s">
        <v>69</v>
      </c>
      <c r="Y4304" t="s">
        <v>176</v>
      </c>
    </row>
    <row r="4305" spans="1:25" hidden="1" x14ac:dyDescent="0.35">
      <c r="A4305">
        <v>4</v>
      </c>
      <c r="B4305" t="s">
        <v>43</v>
      </c>
      <c r="C4305">
        <v>6</v>
      </c>
      <c r="D4305" t="s">
        <v>26</v>
      </c>
      <c r="E4305" t="s">
        <v>65</v>
      </c>
      <c r="F4305" t="s">
        <v>13</v>
      </c>
      <c r="G4305" t="s">
        <v>1155</v>
      </c>
      <c r="H4305" s="1">
        <v>0</v>
      </c>
      <c r="I4305" s="2">
        <v>43355</v>
      </c>
      <c r="J4305" t="s">
        <v>4530</v>
      </c>
      <c r="K4305" t="s">
        <v>30</v>
      </c>
      <c r="L4305">
        <v>98103</v>
      </c>
      <c r="M4305">
        <v>195</v>
      </c>
      <c r="N4305" t="s">
        <v>2764</v>
      </c>
      <c r="O4305">
        <v>5</v>
      </c>
      <c r="P4305">
        <v>3</v>
      </c>
      <c r="Q4305" t="s">
        <v>32</v>
      </c>
      <c r="R4305" t="s">
        <v>8304</v>
      </c>
      <c r="S4305">
        <v>5.2</v>
      </c>
      <c r="T4305">
        <v>11</v>
      </c>
      <c r="U4305" t="s">
        <v>19</v>
      </c>
      <c r="V4305" s="2">
        <v>43359</v>
      </c>
      <c r="W4305" t="s">
        <v>39</v>
      </c>
      <c r="X4305" t="s">
        <v>69</v>
      </c>
      <c r="Y4305" t="s">
        <v>35</v>
      </c>
    </row>
    <row r="4306" spans="1:25" hidden="1" x14ac:dyDescent="0.35">
      <c r="A4306">
        <v>4</v>
      </c>
      <c r="B4306" t="s">
        <v>43</v>
      </c>
      <c r="C4306">
        <v>6</v>
      </c>
      <c r="D4306" t="s">
        <v>26</v>
      </c>
      <c r="E4306" t="s">
        <v>65</v>
      </c>
      <c r="F4306" t="s">
        <v>13</v>
      </c>
      <c r="G4306" t="s">
        <v>1155</v>
      </c>
      <c r="H4306" s="1">
        <v>0.2</v>
      </c>
      <c r="I4306" s="2">
        <v>43355</v>
      </c>
      <c r="J4306" t="s">
        <v>4530</v>
      </c>
      <c r="K4306" t="s">
        <v>30</v>
      </c>
      <c r="L4306">
        <v>98103</v>
      </c>
      <c r="M4306">
        <v>692</v>
      </c>
      <c r="N4306" t="s">
        <v>2987</v>
      </c>
      <c r="O4306">
        <v>8</v>
      </c>
      <c r="P4306">
        <v>4</v>
      </c>
      <c r="Q4306" t="s">
        <v>32</v>
      </c>
      <c r="R4306" t="s">
        <v>8304</v>
      </c>
      <c r="S4306">
        <v>7.76</v>
      </c>
      <c r="T4306">
        <v>21</v>
      </c>
      <c r="U4306" t="s">
        <v>19</v>
      </c>
      <c r="V4306" s="2">
        <v>43359</v>
      </c>
      <c r="W4306" t="s">
        <v>39</v>
      </c>
      <c r="X4306" t="s">
        <v>69</v>
      </c>
      <c r="Y4306" t="s">
        <v>54</v>
      </c>
    </row>
    <row r="4307" spans="1:25" hidden="1" x14ac:dyDescent="0.35">
      <c r="A4307">
        <v>4</v>
      </c>
      <c r="B4307" t="s">
        <v>43</v>
      </c>
      <c r="C4307">
        <v>6</v>
      </c>
      <c r="D4307" t="s">
        <v>11</v>
      </c>
      <c r="E4307" t="s">
        <v>171</v>
      </c>
      <c r="F4307" t="s">
        <v>13</v>
      </c>
      <c r="G4307" t="s">
        <v>864</v>
      </c>
      <c r="H4307" s="1">
        <v>0</v>
      </c>
      <c r="I4307" s="2">
        <v>43227</v>
      </c>
      <c r="J4307" t="s">
        <v>2352</v>
      </c>
      <c r="K4307" t="s">
        <v>102</v>
      </c>
      <c r="L4307">
        <v>10009</v>
      </c>
      <c r="M4307">
        <v>1505</v>
      </c>
      <c r="N4307" t="s">
        <v>560</v>
      </c>
      <c r="O4307">
        <v>28</v>
      </c>
      <c r="P4307">
        <v>8</v>
      </c>
      <c r="Q4307" t="s">
        <v>104</v>
      </c>
      <c r="R4307" t="s">
        <v>8304</v>
      </c>
      <c r="S4307">
        <v>28.02</v>
      </c>
      <c r="T4307">
        <v>64</v>
      </c>
      <c r="U4307" t="s">
        <v>19</v>
      </c>
      <c r="V4307" s="2">
        <v>43231</v>
      </c>
      <c r="W4307" t="s">
        <v>39</v>
      </c>
      <c r="X4307" t="s">
        <v>175</v>
      </c>
      <c r="Y4307" t="s">
        <v>47</v>
      </c>
    </row>
    <row r="4308" spans="1:25" hidden="1" x14ac:dyDescent="0.35">
      <c r="A4308">
        <v>4</v>
      </c>
      <c r="B4308" t="s">
        <v>43</v>
      </c>
      <c r="C4308">
        <v>6</v>
      </c>
      <c r="D4308" t="s">
        <v>11</v>
      </c>
      <c r="E4308" t="s">
        <v>171</v>
      </c>
      <c r="F4308" t="s">
        <v>13</v>
      </c>
      <c r="G4308" t="s">
        <v>864</v>
      </c>
      <c r="H4308" s="1">
        <v>0.1</v>
      </c>
      <c r="I4308" s="2">
        <v>43227</v>
      </c>
      <c r="J4308" t="s">
        <v>2352</v>
      </c>
      <c r="K4308" t="s">
        <v>102</v>
      </c>
      <c r="L4308">
        <v>10009</v>
      </c>
      <c r="M4308">
        <v>841</v>
      </c>
      <c r="N4308" t="s">
        <v>8126</v>
      </c>
      <c r="O4308">
        <v>59</v>
      </c>
      <c r="P4308">
        <v>4</v>
      </c>
      <c r="Q4308" t="s">
        <v>104</v>
      </c>
      <c r="R4308" t="s">
        <v>8304</v>
      </c>
      <c r="S4308">
        <v>59.04</v>
      </c>
      <c r="T4308">
        <v>443</v>
      </c>
      <c r="U4308" t="s">
        <v>19</v>
      </c>
      <c r="V4308" s="2">
        <v>43231</v>
      </c>
      <c r="W4308" t="s">
        <v>39</v>
      </c>
      <c r="X4308" t="s">
        <v>175</v>
      </c>
      <c r="Y4308" t="s">
        <v>24</v>
      </c>
    </row>
    <row r="4309" spans="1:25" hidden="1" x14ac:dyDescent="0.35">
      <c r="A4309">
        <v>4</v>
      </c>
      <c r="B4309" t="s">
        <v>43</v>
      </c>
      <c r="C4309">
        <v>6</v>
      </c>
      <c r="D4309" t="s">
        <v>26</v>
      </c>
      <c r="E4309" t="s">
        <v>171</v>
      </c>
      <c r="F4309" t="s">
        <v>13</v>
      </c>
      <c r="G4309" t="s">
        <v>864</v>
      </c>
      <c r="H4309" s="1">
        <v>0</v>
      </c>
      <c r="I4309" s="2">
        <v>43227</v>
      </c>
      <c r="J4309" t="s">
        <v>2352</v>
      </c>
      <c r="K4309" t="s">
        <v>102</v>
      </c>
      <c r="L4309">
        <v>10009</v>
      </c>
      <c r="M4309">
        <v>122</v>
      </c>
      <c r="N4309" t="s">
        <v>993</v>
      </c>
      <c r="O4309">
        <v>22</v>
      </c>
      <c r="P4309">
        <v>3</v>
      </c>
      <c r="Q4309" t="s">
        <v>104</v>
      </c>
      <c r="R4309" t="s">
        <v>8304</v>
      </c>
      <c r="S4309">
        <v>22.2</v>
      </c>
      <c r="T4309">
        <v>44</v>
      </c>
      <c r="U4309" t="s">
        <v>19</v>
      </c>
      <c r="V4309" s="2">
        <v>43231</v>
      </c>
      <c r="W4309" t="s">
        <v>39</v>
      </c>
      <c r="X4309" t="s">
        <v>175</v>
      </c>
      <c r="Y4309" t="s">
        <v>35</v>
      </c>
    </row>
    <row r="4310" spans="1:25" hidden="1" x14ac:dyDescent="0.35">
      <c r="A4310">
        <v>4</v>
      </c>
      <c r="B4310" t="s">
        <v>43</v>
      </c>
      <c r="C4310">
        <v>6</v>
      </c>
      <c r="D4310" t="s">
        <v>26</v>
      </c>
      <c r="E4310" t="s">
        <v>171</v>
      </c>
      <c r="F4310" t="s">
        <v>13</v>
      </c>
      <c r="G4310" t="s">
        <v>864</v>
      </c>
      <c r="H4310" s="1">
        <v>0.2</v>
      </c>
      <c r="I4310" s="2">
        <v>43227</v>
      </c>
      <c r="J4310" t="s">
        <v>2352</v>
      </c>
      <c r="K4310" t="s">
        <v>102</v>
      </c>
      <c r="L4310">
        <v>10009</v>
      </c>
      <c r="M4310">
        <v>714</v>
      </c>
      <c r="N4310" t="s">
        <v>8171</v>
      </c>
      <c r="O4310">
        <v>31</v>
      </c>
      <c r="P4310">
        <v>7</v>
      </c>
      <c r="Q4310" t="s">
        <v>104</v>
      </c>
      <c r="R4310" t="s">
        <v>8304</v>
      </c>
      <c r="S4310">
        <v>30.9</v>
      </c>
      <c r="T4310">
        <v>85</v>
      </c>
      <c r="U4310" t="s">
        <v>19</v>
      </c>
      <c r="V4310" s="2">
        <v>43231</v>
      </c>
      <c r="W4310" t="s">
        <v>39</v>
      </c>
      <c r="X4310" t="s">
        <v>175</v>
      </c>
      <c r="Y4310" t="s">
        <v>54</v>
      </c>
    </row>
    <row r="4311" spans="1:25" hidden="1" x14ac:dyDescent="0.35">
      <c r="A4311">
        <v>4</v>
      </c>
      <c r="B4311" t="s">
        <v>43</v>
      </c>
      <c r="C4311">
        <v>6</v>
      </c>
      <c r="D4311" t="s">
        <v>50</v>
      </c>
      <c r="E4311" t="s">
        <v>171</v>
      </c>
      <c r="F4311" t="s">
        <v>13</v>
      </c>
      <c r="G4311" t="s">
        <v>864</v>
      </c>
      <c r="H4311" s="1">
        <v>0</v>
      </c>
      <c r="I4311" s="2">
        <v>43227</v>
      </c>
      <c r="J4311" t="s">
        <v>2352</v>
      </c>
      <c r="K4311" t="s">
        <v>102</v>
      </c>
      <c r="L4311">
        <v>10009</v>
      </c>
      <c r="M4311">
        <v>1410</v>
      </c>
      <c r="N4311" t="s">
        <v>276</v>
      </c>
      <c r="O4311">
        <v>22</v>
      </c>
      <c r="P4311">
        <v>5</v>
      </c>
      <c r="Q4311" t="s">
        <v>104</v>
      </c>
      <c r="R4311" t="s">
        <v>8304</v>
      </c>
      <c r="S4311">
        <v>21.99</v>
      </c>
      <c r="T4311">
        <v>200</v>
      </c>
      <c r="U4311" t="s">
        <v>19</v>
      </c>
      <c r="V4311" s="2">
        <v>43231</v>
      </c>
      <c r="W4311" t="s">
        <v>39</v>
      </c>
      <c r="X4311" t="s">
        <v>175</v>
      </c>
      <c r="Y4311" t="s">
        <v>113</v>
      </c>
    </row>
    <row r="4312" spans="1:25" hidden="1" x14ac:dyDescent="0.35">
      <c r="A4312">
        <v>4</v>
      </c>
      <c r="B4312" t="s">
        <v>43</v>
      </c>
      <c r="C4312">
        <v>6</v>
      </c>
      <c r="D4312" t="s">
        <v>50</v>
      </c>
      <c r="E4312" t="s">
        <v>171</v>
      </c>
      <c r="F4312" t="s">
        <v>13</v>
      </c>
      <c r="G4312" t="s">
        <v>864</v>
      </c>
      <c r="H4312" s="1">
        <v>0</v>
      </c>
      <c r="I4312" s="2">
        <v>43227</v>
      </c>
      <c r="J4312" t="s">
        <v>2352</v>
      </c>
      <c r="K4312" t="s">
        <v>102</v>
      </c>
      <c r="L4312">
        <v>10009</v>
      </c>
      <c r="M4312">
        <v>275</v>
      </c>
      <c r="N4312" t="s">
        <v>5057</v>
      </c>
      <c r="O4312">
        <v>1160</v>
      </c>
      <c r="P4312">
        <v>5</v>
      </c>
      <c r="Q4312" t="s">
        <v>104</v>
      </c>
      <c r="R4312" t="s">
        <v>8304</v>
      </c>
      <c r="S4312">
        <v>1159.99</v>
      </c>
      <c r="T4312">
        <v>4000</v>
      </c>
      <c r="U4312" t="s">
        <v>19</v>
      </c>
      <c r="V4312" s="2">
        <v>43231</v>
      </c>
      <c r="W4312" t="s">
        <v>39</v>
      </c>
      <c r="X4312" t="s">
        <v>175</v>
      </c>
      <c r="Y4312" t="s">
        <v>422</v>
      </c>
    </row>
    <row r="4313" spans="1:25" hidden="1" x14ac:dyDescent="0.35">
      <c r="A4313">
        <v>7</v>
      </c>
      <c r="B4313" t="s">
        <v>25</v>
      </c>
      <c r="C4313">
        <v>6</v>
      </c>
      <c r="D4313" t="s">
        <v>26</v>
      </c>
      <c r="E4313" t="s">
        <v>300</v>
      </c>
      <c r="F4313" t="s">
        <v>13</v>
      </c>
      <c r="G4313" t="s">
        <v>301</v>
      </c>
      <c r="H4313" s="1">
        <v>0</v>
      </c>
      <c r="I4313" s="2">
        <v>43407</v>
      </c>
      <c r="J4313" t="s">
        <v>302</v>
      </c>
      <c r="K4313" t="s">
        <v>73</v>
      </c>
      <c r="L4313">
        <v>50322</v>
      </c>
      <c r="M4313">
        <v>889</v>
      </c>
      <c r="N4313" t="s">
        <v>303</v>
      </c>
      <c r="O4313">
        <v>23</v>
      </c>
      <c r="P4313">
        <v>2</v>
      </c>
      <c r="Q4313" t="s">
        <v>75</v>
      </c>
      <c r="R4313" t="s">
        <v>8304</v>
      </c>
      <c r="S4313">
        <v>22.79</v>
      </c>
      <c r="T4313">
        <v>76</v>
      </c>
      <c r="U4313" t="s">
        <v>19</v>
      </c>
      <c r="V4313" s="2">
        <v>43414</v>
      </c>
      <c r="W4313" t="s">
        <v>39</v>
      </c>
      <c r="X4313" t="s">
        <v>304</v>
      </c>
      <c r="Y4313" t="s">
        <v>49</v>
      </c>
    </row>
    <row r="4314" spans="1:25" hidden="1" x14ac:dyDescent="0.35">
      <c r="A4314">
        <v>7</v>
      </c>
      <c r="B4314" t="s">
        <v>25</v>
      </c>
      <c r="C4314">
        <v>6</v>
      </c>
      <c r="D4314" t="s">
        <v>26</v>
      </c>
      <c r="E4314" t="s">
        <v>300</v>
      </c>
      <c r="F4314" t="s">
        <v>13</v>
      </c>
      <c r="G4314" t="s">
        <v>301</v>
      </c>
      <c r="H4314" s="1">
        <v>0</v>
      </c>
      <c r="I4314" s="2">
        <v>43407</v>
      </c>
      <c r="J4314" t="s">
        <v>302</v>
      </c>
      <c r="K4314" t="s">
        <v>73</v>
      </c>
      <c r="L4314">
        <v>50322</v>
      </c>
      <c r="M4314">
        <v>237</v>
      </c>
      <c r="N4314" t="s">
        <v>8155</v>
      </c>
      <c r="O4314">
        <v>13</v>
      </c>
      <c r="P4314">
        <v>6</v>
      </c>
      <c r="Q4314" t="s">
        <v>75</v>
      </c>
      <c r="R4314" t="s">
        <v>8304</v>
      </c>
      <c r="S4314">
        <v>13.35</v>
      </c>
      <c r="T4314">
        <v>27</v>
      </c>
      <c r="U4314" t="s">
        <v>19</v>
      </c>
      <c r="V4314" s="2">
        <v>43414</v>
      </c>
      <c r="W4314" t="s">
        <v>39</v>
      </c>
      <c r="X4314" t="s">
        <v>304</v>
      </c>
      <c r="Y4314" t="s">
        <v>54</v>
      </c>
    </row>
    <row r="4315" spans="1:25" hidden="1" x14ac:dyDescent="0.35">
      <c r="A4315">
        <v>2</v>
      </c>
      <c r="B4315" t="s">
        <v>43</v>
      </c>
      <c r="C4315">
        <v>3</v>
      </c>
      <c r="D4315" t="s">
        <v>11</v>
      </c>
      <c r="E4315" t="s">
        <v>122</v>
      </c>
      <c r="F4315" t="s">
        <v>13</v>
      </c>
      <c r="G4315" t="s">
        <v>123</v>
      </c>
      <c r="H4315" s="1">
        <v>0.6</v>
      </c>
      <c r="I4315" s="2">
        <v>43330</v>
      </c>
      <c r="J4315" t="s">
        <v>6943</v>
      </c>
      <c r="K4315" t="s">
        <v>73</v>
      </c>
      <c r="L4315">
        <v>77070</v>
      </c>
      <c r="M4315">
        <v>1505</v>
      </c>
      <c r="N4315" t="s">
        <v>560</v>
      </c>
      <c r="O4315">
        <v>-4</v>
      </c>
      <c r="P4315">
        <v>3</v>
      </c>
      <c r="Q4315" t="s">
        <v>75</v>
      </c>
      <c r="R4315" t="s">
        <v>8304</v>
      </c>
      <c r="S4315">
        <v>-3.82</v>
      </c>
      <c r="T4315">
        <v>10</v>
      </c>
      <c r="U4315" t="s">
        <v>76</v>
      </c>
      <c r="V4315" s="2">
        <v>43332</v>
      </c>
      <c r="W4315" t="s">
        <v>20</v>
      </c>
      <c r="X4315" t="s">
        <v>77</v>
      </c>
      <c r="Y4315" t="s">
        <v>47</v>
      </c>
    </row>
    <row r="4316" spans="1:25" hidden="1" x14ac:dyDescent="0.35">
      <c r="A4316">
        <v>2</v>
      </c>
      <c r="B4316" t="s">
        <v>43</v>
      </c>
      <c r="C4316">
        <v>3</v>
      </c>
      <c r="D4316" t="s">
        <v>11</v>
      </c>
      <c r="E4316" t="s">
        <v>122</v>
      </c>
      <c r="F4316" t="s">
        <v>13</v>
      </c>
      <c r="G4316" t="s">
        <v>123</v>
      </c>
      <c r="H4316" s="1">
        <v>0.6</v>
      </c>
      <c r="I4316" s="2">
        <v>43330</v>
      </c>
      <c r="J4316" t="s">
        <v>6943</v>
      </c>
      <c r="K4316" t="s">
        <v>73</v>
      </c>
      <c r="L4316">
        <v>77070</v>
      </c>
      <c r="M4316">
        <v>1220</v>
      </c>
      <c r="N4316" t="s">
        <v>1594</v>
      </c>
      <c r="O4316">
        <v>-2</v>
      </c>
      <c r="P4316">
        <v>4</v>
      </c>
      <c r="Q4316" t="s">
        <v>75</v>
      </c>
      <c r="R4316" t="s">
        <v>8304</v>
      </c>
      <c r="S4316">
        <v>-2.14</v>
      </c>
      <c r="T4316">
        <v>5</v>
      </c>
      <c r="U4316" t="s">
        <v>76</v>
      </c>
      <c r="V4316" s="2">
        <v>43332</v>
      </c>
      <c r="W4316" t="s">
        <v>20</v>
      </c>
      <c r="X4316" t="s">
        <v>77</v>
      </c>
      <c r="Y4316" t="s">
        <v>47</v>
      </c>
    </row>
    <row r="4317" spans="1:25" hidden="1" x14ac:dyDescent="0.35">
      <c r="A4317">
        <v>4</v>
      </c>
      <c r="B4317" t="s">
        <v>43</v>
      </c>
      <c r="C4317">
        <v>6</v>
      </c>
      <c r="D4317" t="s">
        <v>26</v>
      </c>
      <c r="E4317" t="s">
        <v>70</v>
      </c>
      <c r="F4317" t="s">
        <v>13</v>
      </c>
      <c r="G4317" t="s">
        <v>5251</v>
      </c>
      <c r="H4317" s="1">
        <v>0.2</v>
      </c>
      <c r="I4317" s="2">
        <v>43443</v>
      </c>
      <c r="J4317" t="s">
        <v>6221</v>
      </c>
      <c r="K4317" t="s">
        <v>73</v>
      </c>
      <c r="L4317">
        <v>76106</v>
      </c>
      <c r="M4317">
        <v>888</v>
      </c>
      <c r="N4317" t="s">
        <v>2781</v>
      </c>
      <c r="O4317">
        <v>1</v>
      </c>
      <c r="P4317">
        <v>1</v>
      </c>
      <c r="Q4317" t="s">
        <v>75</v>
      </c>
      <c r="R4317" t="s">
        <v>8304</v>
      </c>
      <c r="S4317">
        <v>0.82</v>
      </c>
      <c r="T4317">
        <v>9</v>
      </c>
      <c r="U4317" t="s">
        <v>33</v>
      </c>
      <c r="V4317" s="2">
        <v>43447</v>
      </c>
      <c r="W4317" t="s">
        <v>39</v>
      </c>
      <c r="X4317" t="s">
        <v>77</v>
      </c>
      <c r="Y4317" t="s">
        <v>49</v>
      </c>
    </row>
    <row r="4318" spans="1:25" hidden="1" x14ac:dyDescent="0.35">
      <c r="A4318">
        <v>4</v>
      </c>
      <c r="B4318" t="s">
        <v>43</v>
      </c>
      <c r="C4318">
        <v>6</v>
      </c>
      <c r="D4318" t="s">
        <v>26</v>
      </c>
      <c r="E4318" t="s">
        <v>70</v>
      </c>
      <c r="F4318" t="s">
        <v>13</v>
      </c>
      <c r="G4318" t="s">
        <v>5251</v>
      </c>
      <c r="H4318" s="1">
        <v>0.2</v>
      </c>
      <c r="I4318" s="2">
        <v>43443</v>
      </c>
      <c r="J4318" t="s">
        <v>6221</v>
      </c>
      <c r="K4318" t="s">
        <v>73</v>
      </c>
      <c r="L4318">
        <v>76106</v>
      </c>
      <c r="M4318">
        <v>1567</v>
      </c>
      <c r="N4318" t="s">
        <v>3767</v>
      </c>
      <c r="O4318">
        <v>3</v>
      </c>
      <c r="P4318">
        <v>2</v>
      </c>
      <c r="Q4318" t="s">
        <v>75</v>
      </c>
      <c r="R4318" t="s">
        <v>8304</v>
      </c>
      <c r="S4318">
        <v>3.29</v>
      </c>
      <c r="T4318">
        <v>9</v>
      </c>
      <c r="U4318" t="s">
        <v>33</v>
      </c>
      <c r="V4318" s="2">
        <v>43447</v>
      </c>
      <c r="W4318" t="s">
        <v>39</v>
      </c>
      <c r="X4318" t="s">
        <v>77</v>
      </c>
      <c r="Y4318" t="s">
        <v>64</v>
      </c>
    </row>
    <row r="4319" spans="1:25" hidden="1" x14ac:dyDescent="0.35">
      <c r="A4319">
        <v>4</v>
      </c>
      <c r="B4319" t="s">
        <v>43</v>
      </c>
      <c r="C4319">
        <v>6</v>
      </c>
      <c r="D4319" t="s">
        <v>11</v>
      </c>
      <c r="E4319" t="s">
        <v>1452</v>
      </c>
      <c r="F4319" t="s">
        <v>13</v>
      </c>
      <c r="G4319" t="s">
        <v>5400</v>
      </c>
      <c r="H4319" s="1">
        <v>0</v>
      </c>
      <c r="I4319" s="2">
        <v>43417</v>
      </c>
      <c r="J4319" t="s">
        <v>5493</v>
      </c>
      <c r="K4319" t="s">
        <v>73</v>
      </c>
      <c r="L4319">
        <v>73120</v>
      </c>
      <c r="M4319">
        <v>1057</v>
      </c>
      <c r="N4319" t="s">
        <v>1299</v>
      </c>
      <c r="O4319">
        <v>13</v>
      </c>
      <c r="P4319">
        <v>4</v>
      </c>
      <c r="Q4319" t="s">
        <v>75</v>
      </c>
      <c r="R4319" t="s">
        <v>8304</v>
      </c>
      <c r="S4319">
        <v>13.05</v>
      </c>
      <c r="T4319">
        <v>30</v>
      </c>
      <c r="U4319" t="s">
        <v>33</v>
      </c>
      <c r="V4319" s="2">
        <v>43421</v>
      </c>
      <c r="W4319" t="s">
        <v>39</v>
      </c>
      <c r="X4319" t="s">
        <v>401</v>
      </c>
      <c r="Y4319" t="s">
        <v>47</v>
      </c>
    </row>
    <row r="4320" spans="1:25" hidden="1" x14ac:dyDescent="0.35">
      <c r="A4320">
        <v>5</v>
      </c>
      <c r="B4320" t="s">
        <v>43</v>
      </c>
      <c r="C4320">
        <v>6</v>
      </c>
      <c r="D4320" t="s">
        <v>11</v>
      </c>
      <c r="E4320" t="s">
        <v>171</v>
      </c>
      <c r="F4320" t="s">
        <v>13</v>
      </c>
      <c r="G4320" t="s">
        <v>80</v>
      </c>
      <c r="H4320" s="1">
        <v>0</v>
      </c>
      <c r="I4320" s="2">
        <v>43448</v>
      </c>
      <c r="J4320" t="s">
        <v>2346</v>
      </c>
      <c r="K4320" t="s">
        <v>102</v>
      </c>
      <c r="L4320">
        <v>10011</v>
      </c>
      <c r="M4320">
        <v>727</v>
      </c>
      <c r="N4320" t="s">
        <v>8201</v>
      </c>
      <c r="O4320">
        <v>198</v>
      </c>
      <c r="P4320">
        <v>4</v>
      </c>
      <c r="Q4320" t="s">
        <v>104</v>
      </c>
      <c r="R4320" t="s">
        <v>8304</v>
      </c>
      <c r="S4320">
        <v>198.46</v>
      </c>
      <c r="T4320">
        <v>397</v>
      </c>
      <c r="U4320" t="s">
        <v>19</v>
      </c>
      <c r="V4320" s="2">
        <v>43453</v>
      </c>
      <c r="W4320" t="s">
        <v>39</v>
      </c>
      <c r="X4320" t="s">
        <v>175</v>
      </c>
      <c r="Y4320" t="s">
        <v>47</v>
      </c>
    </row>
    <row r="4321" spans="1:25" hidden="1" x14ac:dyDescent="0.35">
      <c r="A4321">
        <v>5</v>
      </c>
      <c r="B4321" t="s">
        <v>43</v>
      </c>
      <c r="C4321">
        <v>6</v>
      </c>
      <c r="D4321" t="s">
        <v>26</v>
      </c>
      <c r="E4321" t="s">
        <v>171</v>
      </c>
      <c r="F4321" t="s">
        <v>13</v>
      </c>
      <c r="G4321" t="s">
        <v>80</v>
      </c>
      <c r="H4321" s="1">
        <v>0</v>
      </c>
      <c r="I4321" s="2">
        <v>43448</v>
      </c>
      <c r="J4321" t="s">
        <v>2346</v>
      </c>
      <c r="K4321" t="s">
        <v>102</v>
      </c>
      <c r="L4321">
        <v>10011</v>
      </c>
      <c r="M4321">
        <v>113</v>
      </c>
      <c r="N4321" t="s">
        <v>1051</v>
      </c>
      <c r="O4321">
        <v>5</v>
      </c>
      <c r="P4321">
        <v>1</v>
      </c>
      <c r="Q4321" t="s">
        <v>104</v>
      </c>
      <c r="R4321" t="s">
        <v>8304</v>
      </c>
      <c r="S4321">
        <v>4.63</v>
      </c>
      <c r="T4321">
        <v>17</v>
      </c>
      <c r="U4321" t="s">
        <v>19</v>
      </c>
      <c r="V4321" s="2">
        <v>43453</v>
      </c>
      <c r="W4321" t="s">
        <v>39</v>
      </c>
      <c r="X4321" t="s">
        <v>175</v>
      </c>
      <c r="Y4321" t="s">
        <v>42</v>
      </c>
    </row>
    <row r="4322" spans="1:25" hidden="1" x14ac:dyDescent="0.35">
      <c r="A4322">
        <v>5</v>
      </c>
      <c r="B4322" t="s">
        <v>43</v>
      </c>
      <c r="C4322">
        <v>6</v>
      </c>
      <c r="D4322" t="s">
        <v>26</v>
      </c>
      <c r="E4322" t="s">
        <v>171</v>
      </c>
      <c r="F4322" t="s">
        <v>13</v>
      </c>
      <c r="G4322" t="s">
        <v>80</v>
      </c>
      <c r="H4322" s="1">
        <v>0</v>
      </c>
      <c r="I4322" s="2">
        <v>43448</v>
      </c>
      <c r="J4322" t="s">
        <v>2346</v>
      </c>
      <c r="K4322" t="s">
        <v>102</v>
      </c>
      <c r="L4322">
        <v>10011</v>
      </c>
      <c r="M4322">
        <v>181</v>
      </c>
      <c r="N4322" t="s">
        <v>2954</v>
      </c>
      <c r="O4322">
        <v>3</v>
      </c>
      <c r="P4322">
        <v>2</v>
      </c>
      <c r="Q4322" t="s">
        <v>104</v>
      </c>
      <c r="R4322" t="s">
        <v>8304</v>
      </c>
      <c r="S4322">
        <v>2.82</v>
      </c>
      <c r="T4322">
        <v>6</v>
      </c>
      <c r="U4322" t="s">
        <v>19</v>
      </c>
      <c r="V4322" s="2">
        <v>43453</v>
      </c>
      <c r="W4322" t="s">
        <v>39</v>
      </c>
      <c r="X4322" t="s">
        <v>175</v>
      </c>
      <c r="Y4322" t="s">
        <v>35</v>
      </c>
    </row>
    <row r="4323" spans="1:25" hidden="1" x14ac:dyDescent="0.35">
      <c r="A4323">
        <v>5</v>
      </c>
      <c r="B4323" t="s">
        <v>43</v>
      </c>
      <c r="C4323">
        <v>6</v>
      </c>
      <c r="D4323" t="s">
        <v>26</v>
      </c>
      <c r="E4323" t="s">
        <v>171</v>
      </c>
      <c r="F4323" t="s">
        <v>13</v>
      </c>
      <c r="G4323" t="s">
        <v>80</v>
      </c>
      <c r="H4323" s="1">
        <v>0</v>
      </c>
      <c r="I4323" s="2">
        <v>43448</v>
      </c>
      <c r="J4323" t="s">
        <v>2346</v>
      </c>
      <c r="K4323" t="s">
        <v>102</v>
      </c>
      <c r="L4323">
        <v>10011</v>
      </c>
      <c r="M4323">
        <v>1523</v>
      </c>
      <c r="N4323" t="s">
        <v>3765</v>
      </c>
      <c r="O4323">
        <v>7</v>
      </c>
      <c r="P4323">
        <v>2</v>
      </c>
      <c r="Q4323" t="s">
        <v>104</v>
      </c>
      <c r="R4323" t="s">
        <v>8304</v>
      </c>
      <c r="S4323">
        <v>6.73</v>
      </c>
      <c r="T4323">
        <v>15</v>
      </c>
      <c r="U4323" t="s">
        <v>19</v>
      </c>
      <c r="V4323" s="2">
        <v>43453</v>
      </c>
      <c r="W4323" t="s">
        <v>39</v>
      </c>
      <c r="X4323" t="s">
        <v>175</v>
      </c>
      <c r="Y4323" t="s">
        <v>64</v>
      </c>
    </row>
    <row r="4324" spans="1:25" hidden="1" x14ac:dyDescent="0.35">
      <c r="A4324">
        <v>5</v>
      </c>
      <c r="B4324" t="s">
        <v>43</v>
      </c>
      <c r="C4324">
        <v>6</v>
      </c>
      <c r="D4324" t="s">
        <v>26</v>
      </c>
      <c r="E4324" t="s">
        <v>171</v>
      </c>
      <c r="F4324" t="s">
        <v>13</v>
      </c>
      <c r="G4324" t="s">
        <v>80</v>
      </c>
      <c r="H4324" s="1">
        <v>0</v>
      </c>
      <c r="I4324" s="2">
        <v>43448</v>
      </c>
      <c r="J4324" t="s">
        <v>2346</v>
      </c>
      <c r="K4324" t="s">
        <v>102</v>
      </c>
      <c r="L4324">
        <v>10011</v>
      </c>
      <c r="M4324">
        <v>1219</v>
      </c>
      <c r="N4324" t="s">
        <v>308</v>
      </c>
      <c r="O4324">
        <v>11</v>
      </c>
      <c r="P4324">
        <v>6</v>
      </c>
      <c r="Q4324" t="s">
        <v>104</v>
      </c>
      <c r="R4324" t="s">
        <v>8304</v>
      </c>
      <c r="S4324">
        <v>10.53</v>
      </c>
      <c r="T4324">
        <v>21</v>
      </c>
      <c r="U4324" t="s">
        <v>19</v>
      </c>
      <c r="V4324" s="2">
        <v>43453</v>
      </c>
      <c r="W4324" t="s">
        <v>39</v>
      </c>
      <c r="X4324" t="s">
        <v>175</v>
      </c>
      <c r="Y4324" t="s">
        <v>176</v>
      </c>
    </row>
    <row r="4325" spans="1:25" hidden="1" x14ac:dyDescent="0.35">
      <c r="A4325">
        <v>5</v>
      </c>
      <c r="B4325" t="s">
        <v>43</v>
      </c>
      <c r="C4325">
        <v>6</v>
      </c>
      <c r="D4325" t="s">
        <v>26</v>
      </c>
      <c r="E4325" t="s">
        <v>171</v>
      </c>
      <c r="F4325" t="s">
        <v>13</v>
      </c>
      <c r="G4325" t="s">
        <v>80</v>
      </c>
      <c r="H4325" s="1">
        <v>0.2</v>
      </c>
      <c r="I4325" s="2">
        <v>43448</v>
      </c>
      <c r="J4325" t="s">
        <v>2346</v>
      </c>
      <c r="K4325" t="s">
        <v>102</v>
      </c>
      <c r="L4325">
        <v>10011</v>
      </c>
      <c r="M4325">
        <v>61</v>
      </c>
      <c r="N4325" t="s">
        <v>8226</v>
      </c>
      <c r="O4325">
        <v>8</v>
      </c>
      <c r="P4325">
        <v>2</v>
      </c>
      <c r="Q4325" t="s">
        <v>104</v>
      </c>
      <c r="R4325" t="s">
        <v>8304</v>
      </c>
      <c r="S4325">
        <v>7.8</v>
      </c>
      <c r="T4325">
        <v>23</v>
      </c>
      <c r="U4325" t="s">
        <v>19</v>
      </c>
      <c r="V4325" s="2">
        <v>43453</v>
      </c>
      <c r="W4325" t="s">
        <v>39</v>
      </c>
      <c r="X4325" t="s">
        <v>175</v>
      </c>
      <c r="Y4325" t="s">
        <v>54</v>
      </c>
    </row>
    <row r="4326" spans="1:25" hidden="1" x14ac:dyDescent="0.35">
      <c r="A4326">
        <v>6</v>
      </c>
      <c r="B4326" t="s">
        <v>10</v>
      </c>
      <c r="C4326">
        <v>6</v>
      </c>
      <c r="D4326" t="s">
        <v>50</v>
      </c>
      <c r="E4326" t="s">
        <v>192</v>
      </c>
      <c r="F4326" t="s">
        <v>13</v>
      </c>
      <c r="G4326" t="s">
        <v>985</v>
      </c>
      <c r="H4326" s="1">
        <v>0.2</v>
      </c>
      <c r="I4326" s="2">
        <v>43405</v>
      </c>
      <c r="J4326" t="s">
        <v>4987</v>
      </c>
      <c r="K4326" t="s">
        <v>73</v>
      </c>
      <c r="L4326">
        <v>60610</v>
      </c>
      <c r="M4326">
        <v>1058</v>
      </c>
      <c r="N4326" t="s">
        <v>4814</v>
      </c>
      <c r="O4326">
        <v>18</v>
      </c>
      <c r="P4326">
        <v>3</v>
      </c>
      <c r="Q4326" t="s">
        <v>75</v>
      </c>
      <c r="R4326" t="s">
        <v>8304</v>
      </c>
      <c r="S4326">
        <v>17.88</v>
      </c>
      <c r="T4326">
        <v>68</v>
      </c>
      <c r="U4326" t="s">
        <v>19</v>
      </c>
      <c r="V4326" s="2">
        <v>43411</v>
      </c>
      <c r="W4326" t="s">
        <v>39</v>
      </c>
      <c r="X4326" t="s">
        <v>139</v>
      </c>
      <c r="Y4326" t="s">
        <v>113</v>
      </c>
    </row>
    <row r="4327" spans="1:25" x14ac:dyDescent="0.35">
      <c r="A4327">
        <v>4</v>
      </c>
      <c r="B4327" t="s">
        <v>43</v>
      </c>
      <c r="C4327">
        <v>6</v>
      </c>
      <c r="D4327" t="s">
        <v>26</v>
      </c>
      <c r="E4327" t="s">
        <v>27</v>
      </c>
      <c r="F4327" t="s">
        <v>13</v>
      </c>
      <c r="G4327" t="s">
        <v>7070</v>
      </c>
      <c r="H4327" s="1">
        <v>0</v>
      </c>
      <c r="I4327" s="2">
        <v>43131</v>
      </c>
      <c r="J4327" t="s">
        <v>7665</v>
      </c>
      <c r="K4327" t="s">
        <v>30</v>
      </c>
      <c r="L4327">
        <v>90045</v>
      </c>
      <c r="M4327">
        <v>538</v>
      </c>
      <c r="N4327" t="s">
        <v>125</v>
      </c>
      <c r="O4327">
        <v>28</v>
      </c>
      <c r="P4327">
        <v>5</v>
      </c>
      <c r="Q4327" t="s">
        <v>32</v>
      </c>
      <c r="R4327" t="s">
        <v>8304</v>
      </c>
      <c r="S4327">
        <v>27.78</v>
      </c>
      <c r="T4327">
        <v>57</v>
      </c>
      <c r="U4327" t="s">
        <v>76</v>
      </c>
      <c r="V4327" s="2">
        <v>43135</v>
      </c>
      <c r="W4327" t="s">
        <v>39</v>
      </c>
      <c r="X4327" t="s">
        <v>34</v>
      </c>
      <c r="Y4327" t="s">
        <v>64</v>
      </c>
    </row>
    <row r="4328" spans="1:25" x14ac:dyDescent="0.35">
      <c r="A4328">
        <v>4</v>
      </c>
      <c r="B4328" t="s">
        <v>43</v>
      </c>
      <c r="C4328">
        <v>6</v>
      </c>
      <c r="D4328" t="s">
        <v>50</v>
      </c>
      <c r="E4328" t="s">
        <v>27</v>
      </c>
      <c r="F4328" t="s">
        <v>13</v>
      </c>
      <c r="G4328" t="s">
        <v>7070</v>
      </c>
      <c r="H4328" s="1">
        <v>0.2</v>
      </c>
      <c r="I4328" s="2">
        <v>43131</v>
      </c>
      <c r="J4328" t="s">
        <v>7665</v>
      </c>
      <c r="K4328" t="s">
        <v>30</v>
      </c>
      <c r="L4328">
        <v>90045</v>
      </c>
      <c r="M4328">
        <v>155</v>
      </c>
      <c r="N4328" t="s">
        <v>5014</v>
      </c>
      <c r="O4328">
        <v>8</v>
      </c>
      <c r="P4328">
        <v>1</v>
      </c>
      <c r="Q4328" t="s">
        <v>32</v>
      </c>
      <c r="R4328" t="s">
        <v>8304</v>
      </c>
      <c r="S4328">
        <v>8.2200000000000006</v>
      </c>
      <c r="T4328">
        <v>110</v>
      </c>
      <c r="U4328" t="s">
        <v>76</v>
      </c>
      <c r="V4328" s="2">
        <v>43135</v>
      </c>
      <c r="W4328" t="s">
        <v>39</v>
      </c>
      <c r="X4328" t="s">
        <v>34</v>
      </c>
      <c r="Y4328" t="s">
        <v>52</v>
      </c>
    </row>
    <row r="4329" spans="1:25" hidden="1" x14ac:dyDescent="0.35">
      <c r="A4329">
        <v>2</v>
      </c>
      <c r="B4329" t="s">
        <v>25</v>
      </c>
      <c r="C4329">
        <v>1</v>
      </c>
      <c r="D4329" t="s">
        <v>11</v>
      </c>
      <c r="E4329" t="s">
        <v>372</v>
      </c>
      <c r="F4329" t="s">
        <v>13</v>
      </c>
      <c r="G4329" t="s">
        <v>1574</v>
      </c>
      <c r="H4329" s="1">
        <v>0.2</v>
      </c>
      <c r="I4329" s="2">
        <v>43223</v>
      </c>
      <c r="J4329" t="s">
        <v>1575</v>
      </c>
      <c r="K4329" t="s">
        <v>102</v>
      </c>
      <c r="L4329">
        <v>43055</v>
      </c>
      <c r="M4329">
        <v>465</v>
      </c>
      <c r="N4329" t="s">
        <v>8194</v>
      </c>
      <c r="O4329">
        <v>10</v>
      </c>
      <c r="P4329">
        <v>2</v>
      </c>
      <c r="Q4329" t="s">
        <v>104</v>
      </c>
      <c r="R4329" t="s">
        <v>8304</v>
      </c>
      <c r="S4329">
        <v>10.39</v>
      </c>
      <c r="T4329">
        <v>52</v>
      </c>
      <c r="U4329" t="s">
        <v>19</v>
      </c>
      <c r="V4329" s="2">
        <v>43225</v>
      </c>
      <c r="W4329" t="s">
        <v>130</v>
      </c>
      <c r="X4329" t="s">
        <v>309</v>
      </c>
      <c r="Y4329" t="s">
        <v>47</v>
      </c>
    </row>
    <row r="4330" spans="1:25" hidden="1" x14ac:dyDescent="0.35">
      <c r="A4330">
        <v>2</v>
      </c>
      <c r="B4330" t="s">
        <v>25</v>
      </c>
      <c r="C4330">
        <v>1</v>
      </c>
      <c r="D4330" t="s">
        <v>26</v>
      </c>
      <c r="E4330" t="s">
        <v>372</v>
      </c>
      <c r="F4330" t="s">
        <v>13</v>
      </c>
      <c r="G4330" t="s">
        <v>1574</v>
      </c>
      <c r="H4330" s="1">
        <v>0.2</v>
      </c>
      <c r="I4330" s="2">
        <v>43223</v>
      </c>
      <c r="J4330" t="s">
        <v>1575</v>
      </c>
      <c r="K4330" t="s">
        <v>102</v>
      </c>
      <c r="L4330">
        <v>43055</v>
      </c>
      <c r="M4330">
        <v>205</v>
      </c>
      <c r="N4330" t="s">
        <v>2938</v>
      </c>
      <c r="O4330">
        <v>2</v>
      </c>
      <c r="P4330">
        <v>2</v>
      </c>
      <c r="Q4330" t="s">
        <v>104</v>
      </c>
      <c r="R4330" t="s">
        <v>8304</v>
      </c>
      <c r="S4330">
        <v>2.1</v>
      </c>
      <c r="T4330">
        <v>6</v>
      </c>
      <c r="U4330" t="s">
        <v>19</v>
      </c>
      <c r="V4330" s="2">
        <v>43225</v>
      </c>
      <c r="W4330" t="s">
        <v>130</v>
      </c>
      <c r="X4330" t="s">
        <v>309</v>
      </c>
      <c r="Y4330" t="s">
        <v>35</v>
      </c>
    </row>
    <row r="4331" spans="1:25" hidden="1" x14ac:dyDescent="0.35">
      <c r="A4331">
        <v>2</v>
      </c>
      <c r="B4331" t="s">
        <v>25</v>
      </c>
      <c r="C4331">
        <v>1</v>
      </c>
      <c r="D4331" t="s">
        <v>26</v>
      </c>
      <c r="E4331" t="s">
        <v>372</v>
      </c>
      <c r="F4331" t="s">
        <v>13</v>
      </c>
      <c r="G4331" t="s">
        <v>1574</v>
      </c>
      <c r="H4331" s="1">
        <v>0.2</v>
      </c>
      <c r="I4331" s="2">
        <v>43223</v>
      </c>
      <c r="J4331" t="s">
        <v>1575</v>
      </c>
      <c r="K4331" t="s">
        <v>102</v>
      </c>
      <c r="L4331">
        <v>43055</v>
      </c>
      <c r="M4331">
        <v>1554</v>
      </c>
      <c r="N4331" t="s">
        <v>2966</v>
      </c>
      <c r="O4331">
        <v>-44</v>
      </c>
      <c r="P4331">
        <v>5</v>
      </c>
      <c r="Q4331" t="s">
        <v>104</v>
      </c>
      <c r="R4331" t="s">
        <v>8304</v>
      </c>
      <c r="S4331">
        <v>-44.02</v>
      </c>
      <c r="T4331">
        <v>196</v>
      </c>
      <c r="U4331" t="s">
        <v>19</v>
      </c>
      <c r="V4331" s="2">
        <v>43225</v>
      </c>
      <c r="W4331" t="s">
        <v>130</v>
      </c>
      <c r="X4331" t="s">
        <v>309</v>
      </c>
      <c r="Y4331" t="s">
        <v>42</v>
      </c>
    </row>
    <row r="4332" spans="1:25" hidden="1" x14ac:dyDescent="0.35">
      <c r="A4332">
        <v>2</v>
      </c>
      <c r="B4332" t="s">
        <v>25</v>
      </c>
      <c r="C4332">
        <v>1</v>
      </c>
      <c r="D4332" t="s">
        <v>50</v>
      </c>
      <c r="E4332" t="s">
        <v>372</v>
      </c>
      <c r="F4332" t="s">
        <v>13</v>
      </c>
      <c r="G4332" t="s">
        <v>1574</v>
      </c>
      <c r="H4332" s="1">
        <v>0.2</v>
      </c>
      <c r="I4332" s="2">
        <v>43223</v>
      </c>
      <c r="J4332" t="s">
        <v>1575</v>
      </c>
      <c r="K4332" t="s">
        <v>102</v>
      </c>
      <c r="L4332">
        <v>43055</v>
      </c>
      <c r="M4332">
        <v>1026</v>
      </c>
      <c r="N4332" t="s">
        <v>4751</v>
      </c>
      <c r="O4332">
        <v>-76</v>
      </c>
      <c r="P4332">
        <v>3</v>
      </c>
      <c r="Q4332" t="s">
        <v>104</v>
      </c>
      <c r="R4332" t="s">
        <v>8304</v>
      </c>
      <c r="S4332">
        <v>-75.599999999999994</v>
      </c>
      <c r="T4332">
        <v>432</v>
      </c>
      <c r="U4332" t="s">
        <v>19</v>
      </c>
      <c r="V4332" s="2">
        <v>43225</v>
      </c>
      <c r="W4332" t="s">
        <v>130</v>
      </c>
      <c r="X4332" t="s">
        <v>309</v>
      </c>
      <c r="Y4332" t="s">
        <v>113</v>
      </c>
    </row>
    <row r="4333" spans="1:25" hidden="1" x14ac:dyDescent="0.35">
      <c r="A4333">
        <v>2</v>
      </c>
      <c r="B4333" t="s">
        <v>25</v>
      </c>
      <c r="C4333">
        <v>1</v>
      </c>
      <c r="D4333" t="s">
        <v>50</v>
      </c>
      <c r="E4333" t="s">
        <v>372</v>
      </c>
      <c r="F4333" t="s">
        <v>13</v>
      </c>
      <c r="G4333" t="s">
        <v>1574</v>
      </c>
      <c r="H4333" s="1">
        <v>0.2</v>
      </c>
      <c r="I4333" s="2">
        <v>43223</v>
      </c>
      <c r="J4333" t="s">
        <v>1575</v>
      </c>
      <c r="K4333" t="s">
        <v>102</v>
      </c>
      <c r="L4333">
        <v>43055</v>
      </c>
      <c r="M4333">
        <v>913</v>
      </c>
      <c r="N4333" t="s">
        <v>1062</v>
      </c>
      <c r="O4333">
        <v>35</v>
      </c>
      <c r="P4333">
        <v>5</v>
      </c>
      <c r="Q4333" t="s">
        <v>104</v>
      </c>
      <c r="R4333" t="s">
        <v>8304</v>
      </c>
      <c r="S4333">
        <v>34.79</v>
      </c>
      <c r="T4333">
        <v>133</v>
      </c>
      <c r="U4333" t="s">
        <v>19</v>
      </c>
      <c r="V4333" s="2">
        <v>43225</v>
      </c>
      <c r="W4333" t="s">
        <v>130</v>
      </c>
      <c r="X4333" t="s">
        <v>309</v>
      </c>
      <c r="Y4333" t="s">
        <v>113</v>
      </c>
    </row>
    <row r="4334" spans="1:25" hidden="1" x14ac:dyDescent="0.35">
      <c r="A4334">
        <v>2</v>
      </c>
      <c r="B4334" t="s">
        <v>25</v>
      </c>
      <c r="C4334">
        <v>1</v>
      </c>
      <c r="D4334" t="s">
        <v>50</v>
      </c>
      <c r="E4334" t="s">
        <v>372</v>
      </c>
      <c r="F4334" t="s">
        <v>13</v>
      </c>
      <c r="G4334" t="s">
        <v>1574</v>
      </c>
      <c r="H4334" s="1">
        <v>0.7</v>
      </c>
      <c r="I4334" s="2">
        <v>43223</v>
      </c>
      <c r="J4334" t="s">
        <v>1575</v>
      </c>
      <c r="K4334" t="s">
        <v>102</v>
      </c>
      <c r="L4334">
        <v>43055</v>
      </c>
      <c r="M4334">
        <v>430</v>
      </c>
      <c r="N4334" t="s">
        <v>4761</v>
      </c>
      <c r="O4334">
        <v>-165</v>
      </c>
      <c r="P4334">
        <v>3</v>
      </c>
      <c r="Q4334" t="s">
        <v>104</v>
      </c>
      <c r="R4334" t="s">
        <v>8304</v>
      </c>
      <c r="S4334">
        <v>-164.95</v>
      </c>
      <c r="T4334">
        <v>225</v>
      </c>
      <c r="U4334" t="s">
        <v>19</v>
      </c>
      <c r="V4334" s="2">
        <v>43225</v>
      </c>
      <c r="W4334" t="s">
        <v>130</v>
      </c>
      <c r="X4334" t="s">
        <v>309</v>
      </c>
      <c r="Y4334" t="s">
        <v>422</v>
      </c>
    </row>
    <row r="4335" spans="1:25" hidden="1" x14ac:dyDescent="0.35">
      <c r="A4335">
        <v>6</v>
      </c>
      <c r="B4335" t="s">
        <v>10</v>
      </c>
      <c r="C4335">
        <v>6</v>
      </c>
      <c r="D4335" t="s">
        <v>26</v>
      </c>
      <c r="E4335" t="s">
        <v>99</v>
      </c>
      <c r="F4335" t="s">
        <v>13</v>
      </c>
      <c r="G4335" t="s">
        <v>6867</v>
      </c>
      <c r="H4335" s="1">
        <v>0.2</v>
      </c>
      <c r="I4335" s="2">
        <v>43288</v>
      </c>
      <c r="J4335" t="s">
        <v>7511</v>
      </c>
      <c r="K4335" t="s">
        <v>102</v>
      </c>
      <c r="L4335">
        <v>19120</v>
      </c>
      <c r="M4335">
        <v>1265</v>
      </c>
      <c r="N4335" t="s">
        <v>6039</v>
      </c>
      <c r="O4335">
        <v>3</v>
      </c>
      <c r="P4335">
        <v>2</v>
      </c>
      <c r="Q4335" t="s">
        <v>104</v>
      </c>
      <c r="R4335" t="s">
        <v>8304</v>
      </c>
      <c r="S4335">
        <v>3.28</v>
      </c>
      <c r="T4335">
        <v>10</v>
      </c>
      <c r="U4335" t="s">
        <v>76</v>
      </c>
      <c r="V4335" s="2">
        <v>43294</v>
      </c>
      <c r="W4335" t="s">
        <v>39</v>
      </c>
      <c r="X4335" t="s">
        <v>105</v>
      </c>
      <c r="Y4335" t="s">
        <v>35</v>
      </c>
    </row>
    <row r="4336" spans="1:25" hidden="1" x14ac:dyDescent="0.35">
      <c r="A4336">
        <v>6</v>
      </c>
      <c r="B4336" t="s">
        <v>10</v>
      </c>
      <c r="C4336">
        <v>6</v>
      </c>
      <c r="D4336" t="s">
        <v>26</v>
      </c>
      <c r="E4336" t="s">
        <v>99</v>
      </c>
      <c r="F4336" t="s">
        <v>13</v>
      </c>
      <c r="G4336" t="s">
        <v>6867</v>
      </c>
      <c r="H4336" s="1">
        <v>0.7</v>
      </c>
      <c r="I4336" s="2">
        <v>43288</v>
      </c>
      <c r="J4336" t="s">
        <v>7511</v>
      </c>
      <c r="K4336" t="s">
        <v>102</v>
      </c>
      <c r="L4336">
        <v>19120</v>
      </c>
      <c r="M4336">
        <v>54</v>
      </c>
      <c r="N4336" t="s">
        <v>8146</v>
      </c>
      <c r="O4336">
        <v>-5</v>
      </c>
      <c r="P4336">
        <v>5</v>
      </c>
      <c r="Q4336" t="s">
        <v>104</v>
      </c>
      <c r="R4336" t="s">
        <v>8304</v>
      </c>
      <c r="S4336">
        <v>-4.76</v>
      </c>
      <c r="T4336">
        <v>6</v>
      </c>
      <c r="U4336" t="s">
        <v>76</v>
      </c>
      <c r="V4336" s="2">
        <v>43294</v>
      </c>
      <c r="W4336" t="s">
        <v>39</v>
      </c>
      <c r="X4336" t="s">
        <v>105</v>
      </c>
      <c r="Y4336" t="s">
        <v>54</v>
      </c>
    </row>
    <row r="4337" spans="1:25" hidden="1" x14ac:dyDescent="0.35">
      <c r="A4337">
        <v>6</v>
      </c>
      <c r="B4337" t="s">
        <v>10</v>
      </c>
      <c r="C4337">
        <v>6</v>
      </c>
      <c r="D4337" t="s">
        <v>26</v>
      </c>
      <c r="E4337" t="s">
        <v>99</v>
      </c>
      <c r="F4337" t="s">
        <v>13</v>
      </c>
      <c r="G4337" t="s">
        <v>6867</v>
      </c>
      <c r="H4337" s="1">
        <v>0.7</v>
      </c>
      <c r="I4337" s="2">
        <v>43288</v>
      </c>
      <c r="J4337" t="s">
        <v>7511</v>
      </c>
      <c r="K4337" t="s">
        <v>102</v>
      </c>
      <c r="L4337">
        <v>19120</v>
      </c>
      <c r="M4337">
        <v>709</v>
      </c>
      <c r="N4337" t="s">
        <v>1404</v>
      </c>
      <c r="O4337">
        <v>-8</v>
      </c>
      <c r="P4337">
        <v>5</v>
      </c>
      <c r="Q4337" t="s">
        <v>104</v>
      </c>
      <c r="R4337" t="s">
        <v>8304</v>
      </c>
      <c r="S4337">
        <v>-7.85</v>
      </c>
      <c r="T4337">
        <v>9</v>
      </c>
      <c r="U4337" t="s">
        <v>76</v>
      </c>
      <c r="V4337" s="2">
        <v>43294</v>
      </c>
      <c r="W4337" t="s">
        <v>39</v>
      </c>
      <c r="X4337" t="s">
        <v>105</v>
      </c>
      <c r="Y4337" t="s">
        <v>54</v>
      </c>
    </row>
    <row r="4338" spans="1:25" hidden="1" x14ac:dyDescent="0.35">
      <c r="A4338">
        <v>6</v>
      </c>
      <c r="B4338" t="s">
        <v>10</v>
      </c>
      <c r="C4338">
        <v>6</v>
      </c>
      <c r="D4338" t="s">
        <v>50</v>
      </c>
      <c r="E4338" t="s">
        <v>99</v>
      </c>
      <c r="F4338" t="s">
        <v>13</v>
      </c>
      <c r="G4338" t="s">
        <v>6867</v>
      </c>
      <c r="H4338" s="1">
        <v>0.4</v>
      </c>
      <c r="I4338" s="2">
        <v>43288</v>
      </c>
      <c r="J4338" t="s">
        <v>7511</v>
      </c>
      <c r="K4338" t="s">
        <v>102</v>
      </c>
      <c r="L4338">
        <v>19120</v>
      </c>
      <c r="M4338">
        <v>1243</v>
      </c>
      <c r="N4338" t="s">
        <v>6677</v>
      </c>
      <c r="O4338">
        <v>-13</v>
      </c>
      <c r="P4338">
        <v>1</v>
      </c>
      <c r="Q4338" t="s">
        <v>104</v>
      </c>
      <c r="R4338" t="s">
        <v>8304</v>
      </c>
      <c r="S4338">
        <v>-13</v>
      </c>
      <c r="T4338">
        <v>60</v>
      </c>
      <c r="U4338" t="s">
        <v>76</v>
      </c>
      <c r="V4338" s="2">
        <v>43294</v>
      </c>
      <c r="W4338" t="s">
        <v>39</v>
      </c>
      <c r="X4338" t="s">
        <v>105</v>
      </c>
      <c r="Y4338" t="s">
        <v>52</v>
      </c>
    </row>
    <row r="4339" spans="1:25" x14ac:dyDescent="0.35">
      <c r="A4339">
        <v>0</v>
      </c>
      <c r="B4339" t="s">
        <v>10</v>
      </c>
      <c r="C4339">
        <v>0</v>
      </c>
      <c r="D4339" t="s">
        <v>11</v>
      </c>
      <c r="E4339" t="s">
        <v>88</v>
      </c>
      <c r="F4339" t="s">
        <v>13</v>
      </c>
      <c r="G4339" t="s">
        <v>1809</v>
      </c>
      <c r="H4339" s="1">
        <v>0</v>
      </c>
      <c r="I4339" s="2">
        <v>43347</v>
      </c>
      <c r="J4339" t="s">
        <v>1810</v>
      </c>
      <c r="K4339" t="s">
        <v>30</v>
      </c>
      <c r="L4339">
        <v>94122</v>
      </c>
      <c r="M4339">
        <v>30</v>
      </c>
      <c r="N4339" t="s">
        <v>8151</v>
      </c>
      <c r="O4339">
        <v>9</v>
      </c>
      <c r="P4339">
        <v>3</v>
      </c>
      <c r="Q4339" t="s">
        <v>32</v>
      </c>
      <c r="R4339" t="s">
        <v>8304</v>
      </c>
      <c r="S4339">
        <v>8.74</v>
      </c>
      <c r="T4339">
        <v>24</v>
      </c>
      <c r="U4339" t="s">
        <v>19</v>
      </c>
      <c r="V4339" s="2">
        <v>43347</v>
      </c>
      <c r="W4339" t="s">
        <v>773</v>
      </c>
      <c r="X4339" t="s">
        <v>34</v>
      </c>
      <c r="Y4339" t="s">
        <v>47</v>
      </c>
    </row>
    <row r="4340" spans="1:25" x14ac:dyDescent="0.35">
      <c r="A4340">
        <v>0</v>
      </c>
      <c r="B4340" t="s">
        <v>10</v>
      </c>
      <c r="C4340">
        <v>0</v>
      </c>
      <c r="D4340" t="s">
        <v>50</v>
      </c>
      <c r="E4340" t="s">
        <v>88</v>
      </c>
      <c r="F4340" t="s">
        <v>13</v>
      </c>
      <c r="G4340" t="s">
        <v>1809</v>
      </c>
      <c r="H4340" s="1">
        <v>0.2</v>
      </c>
      <c r="I4340" s="2">
        <v>43347</v>
      </c>
      <c r="J4340" t="s">
        <v>1810</v>
      </c>
      <c r="K4340" t="s">
        <v>30</v>
      </c>
      <c r="L4340">
        <v>94122</v>
      </c>
      <c r="M4340">
        <v>403</v>
      </c>
      <c r="N4340" t="s">
        <v>4841</v>
      </c>
      <c r="O4340">
        <v>945</v>
      </c>
      <c r="P4340">
        <v>5</v>
      </c>
      <c r="Q4340" t="s">
        <v>32</v>
      </c>
      <c r="R4340" t="s">
        <v>8304</v>
      </c>
      <c r="S4340">
        <v>944.99</v>
      </c>
      <c r="T4340">
        <v>2800</v>
      </c>
      <c r="U4340" t="s">
        <v>19</v>
      </c>
      <c r="V4340" s="2">
        <v>43347</v>
      </c>
      <c r="W4340" t="s">
        <v>773</v>
      </c>
      <c r="X4340" t="s">
        <v>34</v>
      </c>
      <c r="Y4340" t="s">
        <v>727</v>
      </c>
    </row>
    <row r="4341" spans="1:25" hidden="1" x14ac:dyDescent="0.35">
      <c r="A4341">
        <v>2</v>
      </c>
      <c r="B4341" t="s">
        <v>43</v>
      </c>
      <c r="C4341">
        <v>3</v>
      </c>
      <c r="D4341" t="s">
        <v>26</v>
      </c>
      <c r="E4341" t="s">
        <v>192</v>
      </c>
      <c r="F4341" t="s">
        <v>13</v>
      </c>
      <c r="G4341" t="s">
        <v>317</v>
      </c>
      <c r="H4341" s="1">
        <v>0.2</v>
      </c>
      <c r="I4341" s="2">
        <v>43431</v>
      </c>
      <c r="J4341" t="s">
        <v>6027</v>
      </c>
      <c r="K4341" t="s">
        <v>73</v>
      </c>
      <c r="L4341">
        <v>60623</v>
      </c>
      <c r="M4341">
        <v>1376</v>
      </c>
      <c r="N4341" t="s">
        <v>4324</v>
      </c>
      <c r="O4341">
        <v>-24</v>
      </c>
      <c r="P4341">
        <v>2</v>
      </c>
      <c r="Q4341" t="s">
        <v>75</v>
      </c>
      <c r="R4341" t="s">
        <v>8304</v>
      </c>
      <c r="S4341">
        <v>-24.5</v>
      </c>
      <c r="T4341">
        <v>98</v>
      </c>
      <c r="U4341" t="s">
        <v>33</v>
      </c>
      <c r="V4341" s="2">
        <v>43433</v>
      </c>
      <c r="W4341" t="s">
        <v>20</v>
      </c>
      <c r="X4341" t="s">
        <v>139</v>
      </c>
      <c r="Y4341" t="s">
        <v>42</v>
      </c>
    </row>
    <row r="4342" spans="1:25" hidden="1" x14ac:dyDescent="0.35">
      <c r="A4342">
        <v>2</v>
      </c>
      <c r="B4342" t="s">
        <v>43</v>
      </c>
      <c r="C4342">
        <v>3</v>
      </c>
      <c r="D4342" t="s">
        <v>50</v>
      </c>
      <c r="E4342" t="s">
        <v>192</v>
      </c>
      <c r="F4342" t="s">
        <v>13</v>
      </c>
      <c r="G4342" t="s">
        <v>317</v>
      </c>
      <c r="H4342" s="1">
        <v>0.2</v>
      </c>
      <c r="I4342" s="2">
        <v>43431</v>
      </c>
      <c r="J4342" t="s">
        <v>6027</v>
      </c>
      <c r="K4342" t="s">
        <v>73</v>
      </c>
      <c r="L4342">
        <v>60623</v>
      </c>
      <c r="M4342">
        <v>1080</v>
      </c>
      <c r="N4342" t="s">
        <v>518</v>
      </c>
      <c r="O4342">
        <v>20</v>
      </c>
      <c r="P4342">
        <v>6</v>
      </c>
      <c r="Q4342" t="s">
        <v>75</v>
      </c>
      <c r="R4342" t="s">
        <v>8304</v>
      </c>
      <c r="S4342">
        <v>19.5</v>
      </c>
      <c r="T4342">
        <v>62</v>
      </c>
      <c r="U4342" t="s">
        <v>33</v>
      </c>
      <c r="V4342" s="2">
        <v>43433</v>
      </c>
      <c r="W4342" t="s">
        <v>20</v>
      </c>
      <c r="X4342" t="s">
        <v>139</v>
      </c>
      <c r="Y4342" t="s">
        <v>113</v>
      </c>
    </row>
    <row r="4343" spans="1:25" hidden="1" x14ac:dyDescent="0.35">
      <c r="A4343">
        <v>6</v>
      </c>
      <c r="B4343" t="s">
        <v>10</v>
      </c>
      <c r="C4343">
        <v>6</v>
      </c>
      <c r="D4343" t="s">
        <v>26</v>
      </c>
      <c r="E4343" t="s">
        <v>65</v>
      </c>
      <c r="F4343" t="s">
        <v>13</v>
      </c>
      <c r="G4343" t="s">
        <v>6184</v>
      </c>
      <c r="H4343" s="1">
        <v>0.2</v>
      </c>
      <c r="I4343" s="2">
        <v>43430</v>
      </c>
      <c r="J4343" t="s">
        <v>6636</v>
      </c>
      <c r="K4343" t="s">
        <v>30</v>
      </c>
      <c r="L4343">
        <v>98105</v>
      </c>
      <c r="M4343">
        <v>1119</v>
      </c>
      <c r="N4343" t="s">
        <v>3068</v>
      </c>
      <c r="O4343">
        <v>3</v>
      </c>
      <c r="P4343">
        <v>2</v>
      </c>
      <c r="Q4343" t="s">
        <v>32</v>
      </c>
      <c r="R4343" t="s">
        <v>8304</v>
      </c>
      <c r="S4343">
        <v>2.56</v>
      </c>
      <c r="T4343">
        <v>7</v>
      </c>
      <c r="U4343" t="s">
        <v>33</v>
      </c>
      <c r="V4343" s="2">
        <v>43436</v>
      </c>
      <c r="W4343" t="s">
        <v>39</v>
      </c>
      <c r="X4343" t="s">
        <v>69</v>
      </c>
      <c r="Y4343" t="s">
        <v>54</v>
      </c>
    </row>
    <row r="4344" spans="1:25" hidden="1" x14ac:dyDescent="0.35">
      <c r="A4344">
        <v>2</v>
      </c>
      <c r="B4344" t="s">
        <v>25</v>
      </c>
      <c r="C4344">
        <v>1</v>
      </c>
      <c r="D4344" t="s">
        <v>50</v>
      </c>
      <c r="E4344" t="s">
        <v>171</v>
      </c>
      <c r="F4344" t="s">
        <v>13</v>
      </c>
      <c r="G4344" t="s">
        <v>746</v>
      </c>
      <c r="H4344" s="1">
        <v>0</v>
      </c>
      <c r="I4344" s="2">
        <v>43344</v>
      </c>
      <c r="J4344" t="s">
        <v>747</v>
      </c>
      <c r="K4344" t="s">
        <v>102</v>
      </c>
      <c r="L4344">
        <v>10009</v>
      </c>
      <c r="M4344">
        <v>1371</v>
      </c>
      <c r="N4344" t="s">
        <v>584</v>
      </c>
      <c r="O4344">
        <v>2</v>
      </c>
      <c r="P4344">
        <v>1</v>
      </c>
      <c r="Q4344" t="s">
        <v>104</v>
      </c>
      <c r="R4344" t="s">
        <v>8304</v>
      </c>
      <c r="S4344">
        <v>2.31</v>
      </c>
      <c r="T4344">
        <v>7</v>
      </c>
      <c r="U4344" t="s">
        <v>76</v>
      </c>
      <c r="V4344" s="2">
        <v>43346</v>
      </c>
      <c r="W4344" t="s">
        <v>130</v>
      </c>
      <c r="X4344" t="s">
        <v>175</v>
      </c>
      <c r="Y4344" t="s">
        <v>113</v>
      </c>
    </row>
    <row r="4345" spans="1:25" hidden="1" x14ac:dyDescent="0.35">
      <c r="A4345">
        <v>2</v>
      </c>
      <c r="B4345" t="s">
        <v>25</v>
      </c>
      <c r="C4345">
        <v>1</v>
      </c>
      <c r="D4345" t="s">
        <v>26</v>
      </c>
      <c r="E4345" t="s">
        <v>171</v>
      </c>
      <c r="F4345" t="s">
        <v>13</v>
      </c>
      <c r="G4345" t="s">
        <v>746</v>
      </c>
      <c r="H4345" s="1">
        <v>0</v>
      </c>
      <c r="I4345" s="2">
        <v>43344</v>
      </c>
      <c r="J4345" t="s">
        <v>747</v>
      </c>
      <c r="K4345" t="s">
        <v>102</v>
      </c>
      <c r="L4345">
        <v>10009</v>
      </c>
      <c r="M4345">
        <v>1671</v>
      </c>
      <c r="N4345" t="s">
        <v>748</v>
      </c>
      <c r="O4345">
        <v>12</v>
      </c>
      <c r="P4345">
        <v>2</v>
      </c>
      <c r="Q4345" t="s">
        <v>104</v>
      </c>
      <c r="R4345" t="s">
        <v>8304</v>
      </c>
      <c r="S4345">
        <v>11.54</v>
      </c>
      <c r="T4345">
        <v>25</v>
      </c>
      <c r="U4345" t="s">
        <v>76</v>
      </c>
      <c r="V4345" s="2">
        <v>43346</v>
      </c>
      <c r="W4345" t="s">
        <v>130</v>
      </c>
      <c r="X4345" t="s">
        <v>175</v>
      </c>
      <c r="Y4345" t="s">
        <v>64</v>
      </c>
    </row>
    <row r="4346" spans="1:25" hidden="1" x14ac:dyDescent="0.35">
      <c r="A4346">
        <v>2</v>
      </c>
      <c r="B4346" t="s">
        <v>25</v>
      </c>
      <c r="C4346">
        <v>1</v>
      </c>
      <c r="D4346" t="s">
        <v>26</v>
      </c>
      <c r="E4346" t="s">
        <v>171</v>
      </c>
      <c r="F4346" t="s">
        <v>13</v>
      </c>
      <c r="G4346" t="s">
        <v>746</v>
      </c>
      <c r="H4346" s="1">
        <v>0.2</v>
      </c>
      <c r="I4346" s="2">
        <v>43344</v>
      </c>
      <c r="J4346" t="s">
        <v>747</v>
      </c>
      <c r="K4346" t="s">
        <v>102</v>
      </c>
      <c r="L4346">
        <v>10009</v>
      </c>
      <c r="M4346">
        <v>50</v>
      </c>
      <c r="N4346" t="s">
        <v>749</v>
      </c>
      <c r="O4346">
        <v>1</v>
      </c>
      <c r="P4346">
        <v>1</v>
      </c>
      <c r="Q4346" t="s">
        <v>104</v>
      </c>
      <c r="R4346" t="s">
        <v>8304</v>
      </c>
      <c r="S4346">
        <v>1.07</v>
      </c>
      <c r="T4346">
        <v>3</v>
      </c>
      <c r="U4346" t="s">
        <v>76</v>
      </c>
      <c r="V4346" s="2">
        <v>43346</v>
      </c>
      <c r="W4346" t="s">
        <v>130</v>
      </c>
      <c r="X4346" t="s">
        <v>175</v>
      </c>
      <c r="Y4346" t="s">
        <v>54</v>
      </c>
    </row>
    <row r="4347" spans="1:25" hidden="1" x14ac:dyDescent="0.35">
      <c r="A4347">
        <v>2</v>
      </c>
      <c r="B4347" t="s">
        <v>25</v>
      </c>
      <c r="C4347">
        <v>1</v>
      </c>
      <c r="D4347" t="s">
        <v>26</v>
      </c>
      <c r="E4347" t="s">
        <v>171</v>
      </c>
      <c r="F4347" t="s">
        <v>13</v>
      </c>
      <c r="G4347" t="s">
        <v>746</v>
      </c>
      <c r="H4347" s="1">
        <v>0</v>
      </c>
      <c r="I4347" s="2">
        <v>43344</v>
      </c>
      <c r="J4347" t="s">
        <v>747</v>
      </c>
      <c r="K4347" t="s">
        <v>102</v>
      </c>
      <c r="L4347">
        <v>10009</v>
      </c>
      <c r="M4347">
        <v>1671</v>
      </c>
      <c r="N4347" t="s">
        <v>748</v>
      </c>
      <c r="O4347">
        <v>23</v>
      </c>
      <c r="P4347">
        <v>4</v>
      </c>
      <c r="Q4347" t="s">
        <v>104</v>
      </c>
      <c r="R4347" t="s">
        <v>8304</v>
      </c>
      <c r="S4347">
        <v>23.09</v>
      </c>
      <c r="T4347">
        <v>49</v>
      </c>
      <c r="U4347" t="s">
        <v>76</v>
      </c>
      <c r="V4347" s="2">
        <v>43346</v>
      </c>
      <c r="W4347" t="s">
        <v>130</v>
      </c>
      <c r="X4347" t="s">
        <v>175</v>
      </c>
      <c r="Y4347" t="s">
        <v>64</v>
      </c>
    </row>
    <row r="4348" spans="1:25" hidden="1" x14ac:dyDescent="0.35">
      <c r="A4348">
        <v>2</v>
      </c>
      <c r="B4348" t="s">
        <v>25</v>
      </c>
      <c r="C4348">
        <v>1</v>
      </c>
      <c r="D4348" t="s">
        <v>26</v>
      </c>
      <c r="E4348" t="s">
        <v>171</v>
      </c>
      <c r="F4348" t="s">
        <v>13</v>
      </c>
      <c r="G4348" t="s">
        <v>746</v>
      </c>
      <c r="H4348" s="1">
        <v>0.2</v>
      </c>
      <c r="I4348" s="2">
        <v>43344</v>
      </c>
      <c r="J4348" t="s">
        <v>747</v>
      </c>
      <c r="K4348" t="s">
        <v>102</v>
      </c>
      <c r="L4348">
        <v>10009</v>
      </c>
      <c r="M4348">
        <v>684</v>
      </c>
      <c r="N4348" t="s">
        <v>750</v>
      </c>
      <c r="O4348">
        <v>1415</v>
      </c>
      <c r="P4348">
        <v>4</v>
      </c>
      <c r="Q4348" t="s">
        <v>104</v>
      </c>
      <c r="R4348" t="s">
        <v>8304</v>
      </c>
      <c r="S4348">
        <v>1415.43</v>
      </c>
      <c r="T4348">
        <v>4355</v>
      </c>
      <c r="U4348" t="s">
        <v>76</v>
      </c>
      <c r="V4348" s="2">
        <v>43346</v>
      </c>
      <c r="W4348" t="s">
        <v>130</v>
      </c>
      <c r="X4348" t="s">
        <v>175</v>
      </c>
      <c r="Y4348" t="s">
        <v>54</v>
      </c>
    </row>
    <row r="4349" spans="1:25" x14ac:dyDescent="0.35">
      <c r="A4349">
        <v>7</v>
      </c>
      <c r="B4349" t="s">
        <v>25</v>
      </c>
      <c r="C4349">
        <v>6</v>
      </c>
      <c r="D4349" t="s">
        <v>11</v>
      </c>
      <c r="E4349" t="s">
        <v>27</v>
      </c>
      <c r="F4349" t="s">
        <v>13</v>
      </c>
      <c r="G4349" t="s">
        <v>5201</v>
      </c>
      <c r="H4349" s="1">
        <v>0</v>
      </c>
      <c r="I4349" s="2">
        <v>43250</v>
      </c>
      <c r="J4349" t="s">
        <v>5748</v>
      </c>
      <c r="K4349" t="s">
        <v>30</v>
      </c>
      <c r="L4349">
        <v>90032</v>
      </c>
      <c r="M4349">
        <v>19</v>
      </c>
      <c r="N4349" t="s">
        <v>2275</v>
      </c>
      <c r="O4349">
        <v>12</v>
      </c>
      <c r="P4349">
        <v>8</v>
      </c>
      <c r="Q4349" t="s">
        <v>32</v>
      </c>
      <c r="R4349" t="s">
        <v>8304</v>
      </c>
      <c r="S4349">
        <v>11.75</v>
      </c>
      <c r="T4349">
        <v>168</v>
      </c>
      <c r="U4349" t="s">
        <v>33</v>
      </c>
      <c r="V4349" s="2">
        <v>43257</v>
      </c>
      <c r="W4349" t="s">
        <v>39</v>
      </c>
      <c r="X4349" t="s">
        <v>34</v>
      </c>
      <c r="Y4349" t="s">
        <v>47</v>
      </c>
    </row>
    <row r="4350" spans="1:25" hidden="1" x14ac:dyDescent="0.35">
      <c r="A4350">
        <v>2</v>
      </c>
      <c r="B4350" t="s">
        <v>25</v>
      </c>
      <c r="C4350">
        <v>1</v>
      </c>
      <c r="D4350" t="s">
        <v>11</v>
      </c>
      <c r="E4350" t="s">
        <v>192</v>
      </c>
      <c r="F4350" t="s">
        <v>13</v>
      </c>
      <c r="G4350" t="s">
        <v>6841</v>
      </c>
      <c r="H4350" s="1">
        <v>0.6</v>
      </c>
      <c r="I4350" s="2">
        <v>43345</v>
      </c>
      <c r="J4350" t="s">
        <v>6842</v>
      </c>
      <c r="K4350" t="s">
        <v>73</v>
      </c>
      <c r="L4350">
        <v>60653</v>
      </c>
      <c r="M4350">
        <v>503</v>
      </c>
      <c r="N4350" t="s">
        <v>2558</v>
      </c>
      <c r="O4350">
        <v>-76</v>
      </c>
      <c r="P4350">
        <v>2</v>
      </c>
      <c r="Q4350" t="s">
        <v>75</v>
      </c>
      <c r="R4350" t="s">
        <v>8304</v>
      </c>
      <c r="S4350">
        <v>-75.84</v>
      </c>
      <c r="T4350">
        <v>84</v>
      </c>
      <c r="U4350" t="s">
        <v>76</v>
      </c>
      <c r="V4350" s="2">
        <v>43347</v>
      </c>
      <c r="W4350" t="s">
        <v>130</v>
      </c>
      <c r="X4350" t="s">
        <v>139</v>
      </c>
      <c r="Y4350" t="s">
        <v>47</v>
      </c>
    </row>
    <row r="4351" spans="1:25" hidden="1" x14ac:dyDescent="0.35">
      <c r="A4351">
        <v>6</v>
      </c>
      <c r="B4351" t="s">
        <v>10</v>
      </c>
      <c r="C4351">
        <v>6</v>
      </c>
      <c r="D4351" t="s">
        <v>11</v>
      </c>
      <c r="E4351" t="s">
        <v>241</v>
      </c>
      <c r="F4351" t="s">
        <v>13</v>
      </c>
      <c r="G4351" t="s">
        <v>5617</v>
      </c>
      <c r="H4351" s="1">
        <v>0.4</v>
      </c>
      <c r="I4351" s="2">
        <v>43268</v>
      </c>
      <c r="J4351" t="s">
        <v>5652</v>
      </c>
      <c r="K4351" t="s">
        <v>102</v>
      </c>
      <c r="L4351">
        <v>14609</v>
      </c>
      <c r="M4351">
        <v>819</v>
      </c>
      <c r="N4351" t="s">
        <v>2515</v>
      </c>
      <c r="O4351">
        <v>-214</v>
      </c>
      <c r="P4351">
        <v>3</v>
      </c>
      <c r="Q4351" t="s">
        <v>104</v>
      </c>
      <c r="R4351" t="s">
        <v>8304</v>
      </c>
      <c r="S4351">
        <v>-213.56</v>
      </c>
      <c r="T4351">
        <v>377</v>
      </c>
      <c r="U4351" t="s">
        <v>33</v>
      </c>
      <c r="V4351" s="2">
        <v>43274</v>
      </c>
      <c r="W4351" t="s">
        <v>39</v>
      </c>
      <c r="X4351" t="s">
        <v>175</v>
      </c>
      <c r="Y4351" t="s">
        <v>41</v>
      </c>
    </row>
    <row r="4352" spans="1:25" x14ac:dyDescent="0.35">
      <c r="A4352">
        <v>5</v>
      </c>
      <c r="B4352" t="s">
        <v>43</v>
      </c>
      <c r="C4352">
        <v>6</v>
      </c>
      <c r="D4352" t="s">
        <v>11</v>
      </c>
      <c r="E4352" t="s">
        <v>27</v>
      </c>
      <c r="F4352" t="s">
        <v>13</v>
      </c>
      <c r="G4352" t="s">
        <v>5766</v>
      </c>
      <c r="H4352" s="1">
        <v>0.2</v>
      </c>
      <c r="I4352" s="2">
        <v>43460</v>
      </c>
      <c r="J4352" t="s">
        <v>5767</v>
      </c>
      <c r="K4352" t="s">
        <v>30</v>
      </c>
      <c r="L4352">
        <v>90004</v>
      </c>
      <c r="M4352">
        <v>738</v>
      </c>
      <c r="N4352" t="s">
        <v>1899</v>
      </c>
      <c r="O4352">
        <v>-5</v>
      </c>
      <c r="P4352">
        <v>3</v>
      </c>
      <c r="Q4352" t="s">
        <v>32</v>
      </c>
      <c r="R4352" t="s">
        <v>8304</v>
      </c>
      <c r="S4352">
        <v>-5.49</v>
      </c>
      <c r="T4352">
        <v>146</v>
      </c>
      <c r="U4352" t="s">
        <v>33</v>
      </c>
      <c r="V4352" s="2">
        <v>43465</v>
      </c>
      <c r="W4352" t="s">
        <v>39</v>
      </c>
      <c r="X4352" t="s">
        <v>34</v>
      </c>
      <c r="Y4352" t="s">
        <v>24</v>
      </c>
    </row>
    <row r="4353" spans="1:25" x14ac:dyDescent="0.35">
      <c r="A4353">
        <v>5</v>
      </c>
      <c r="B4353" t="s">
        <v>43</v>
      </c>
      <c r="C4353">
        <v>6</v>
      </c>
      <c r="D4353" t="s">
        <v>11</v>
      </c>
      <c r="E4353" t="s">
        <v>27</v>
      </c>
      <c r="F4353" t="s">
        <v>13</v>
      </c>
      <c r="G4353" t="s">
        <v>5766</v>
      </c>
      <c r="H4353" s="1">
        <v>0.2</v>
      </c>
      <c r="I4353" s="2">
        <v>43460</v>
      </c>
      <c r="J4353" t="s">
        <v>5767</v>
      </c>
      <c r="K4353" t="s">
        <v>30</v>
      </c>
      <c r="L4353">
        <v>90004</v>
      </c>
      <c r="M4353">
        <v>370</v>
      </c>
      <c r="N4353" t="s">
        <v>550</v>
      </c>
      <c r="O4353">
        <v>34</v>
      </c>
      <c r="P4353">
        <v>3</v>
      </c>
      <c r="Q4353" t="s">
        <v>32</v>
      </c>
      <c r="R4353" t="s">
        <v>8304</v>
      </c>
      <c r="S4353">
        <v>33.85</v>
      </c>
      <c r="T4353">
        <v>903</v>
      </c>
      <c r="U4353" t="s">
        <v>33</v>
      </c>
      <c r="V4353" s="2">
        <v>43465</v>
      </c>
      <c r="W4353" t="s">
        <v>39</v>
      </c>
      <c r="X4353" t="s">
        <v>34</v>
      </c>
      <c r="Y4353" t="s">
        <v>41</v>
      </c>
    </row>
    <row r="4354" spans="1:25" x14ac:dyDescent="0.35">
      <c r="A4354">
        <v>5</v>
      </c>
      <c r="B4354" t="s">
        <v>43</v>
      </c>
      <c r="C4354">
        <v>6</v>
      </c>
      <c r="D4354" t="s">
        <v>26</v>
      </c>
      <c r="E4354" t="s">
        <v>27</v>
      </c>
      <c r="F4354" t="s">
        <v>13</v>
      </c>
      <c r="G4354" t="s">
        <v>5766</v>
      </c>
      <c r="H4354" s="1">
        <v>0</v>
      </c>
      <c r="I4354" s="2">
        <v>43460</v>
      </c>
      <c r="J4354" t="s">
        <v>5767</v>
      </c>
      <c r="K4354" t="s">
        <v>30</v>
      </c>
      <c r="L4354">
        <v>90004</v>
      </c>
      <c r="M4354">
        <v>862</v>
      </c>
      <c r="N4354" t="s">
        <v>2949</v>
      </c>
      <c r="O4354">
        <v>2</v>
      </c>
      <c r="P4354">
        <v>2</v>
      </c>
      <c r="Q4354" t="s">
        <v>32</v>
      </c>
      <c r="R4354" t="s">
        <v>8304</v>
      </c>
      <c r="S4354">
        <v>2.0499999999999998</v>
      </c>
      <c r="T4354">
        <v>8</v>
      </c>
      <c r="U4354" t="s">
        <v>33</v>
      </c>
      <c r="V4354" s="2">
        <v>43465</v>
      </c>
      <c r="W4354" t="s">
        <v>39</v>
      </c>
      <c r="X4354" t="s">
        <v>34</v>
      </c>
      <c r="Y4354" t="s">
        <v>56</v>
      </c>
    </row>
    <row r="4355" spans="1:25" x14ac:dyDescent="0.35">
      <c r="A4355">
        <v>5</v>
      </c>
      <c r="B4355" t="s">
        <v>43</v>
      </c>
      <c r="C4355">
        <v>6</v>
      </c>
      <c r="D4355" t="s">
        <v>26</v>
      </c>
      <c r="E4355" t="s">
        <v>27</v>
      </c>
      <c r="F4355" t="s">
        <v>13</v>
      </c>
      <c r="G4355" t="s">
        <v>5766</v>
      </c>
      <c r="H4355" s="1">
        <v>0</v>
      </c>
      <c r="I4355" s="2">
        <v>43460</v>
      </c>
      <c r="J4355" t="s">
        <v>5767</v>
      </c>
      <c r="K4355" t="s">
        <v>30</v>
      </c>
      <c r="L4355">
        <v>90004</v>
      </c>
      <c r="M4355">
        <v>670</v>
      </c>
      <c r="N4355" t="s">
        <v>6358</v>
      </c>
      <c r="O4355">
        <v>5</v>
      </c>
      <c r="P4355">
        <v>2</v>
      </c>
      <c r="Q4355" t="s">
        <v>32</v>
      </c>
      <c r="R4355" t="s">
        <v>8304</v>
      </c>
      <c r="S4355">
        <v>4.97</v>
      </c>
      <c r="T4355">
        <v>18</v>
      </c>
      <c r="U4355" t="s">
        <v>33</v>
      </c>
      <c r="V4355" s="2">
        <v>43465</v>
      </c>
      <c r="W4355" t="s">
        <v>39</v>
      </c>
      <c r="X4355" t="s">
        <v>34</v>
      </c>
      <c r="Y4355" t="s">
        <v>356</v>
      </c>
    </row>
    <row r="4356" spans="1:25" x14ac:dyDescent="0.35">
      <c r="A4356">
        <v>5</v>
      </c>
      <c r="B4356" t="s">
        <v>43</v>
      </c>
      <c r="C4356">
        <v>6</v>
      </c>
      <c r="D4356" t="s">
        <v>26</v>
      </c>
      <c r="E4356" t="s">
        <v>27</v>
      </c>
      <c r="F4356" t="s">
        <v>13</v>
      </c>
      <c r="G4356" t="s">
        <v>5766</v>
      </c>
      <c r="H4356" s="1">
        <v>0</v>
      </c>
      <c r="I4356" s="2">
        <v>43460</v>
      </c>
      <c r="J4356" t="s">
        <v>5767</v>
      </c>
      <c r="K4356" t="s">
        <v>30</v>
      </c>
      <c r="L4356">
        <v>90004</v>
      </c>
      <c r="M4356">
        <v>1102</v>
      </c>
      <c r="N4356" t="s">
        <v>4398</v>
      </c>
      <c r="O4356">
        <v>15</v>
      </c>
      <c r="P4356">
        <v>3</v>
      </c>
      <c r="Q4356" t="s">
        <v>32</v>
      </c>
      <c r="R4356" t="s">
        <v>8304</v>
      </c>
      <c r="S4356">
        <v>15.11</v>
      </c>
      <c r="T4356">
        <v>54</v>
      </c>
      <c r="U4356" t="s">
        <v>33</v>
      </c>
      <c r="V4356" s="2">
        <v>43465</v>
      </c>
      <c r="W4356" t="s">
        <v>39</v>
      </c>
      <c r="X4356" t="s">
        <v>34</v>
      </c>
      <c r="Y4356" t="s">
        <v>49</v>
      </c>
    </row>
    <row r="4357" spans="1:25" x14ac:dyDescent="0.35">
      <c r="A4357">
        <v>5</v>
      </c>
      <c r="B4357" t="s">
        <v>43</v>
      </c>
      <c r="C4357">
        <v>6</v>
      </c>
      <c r="D4357" t="s">
        <v>50</v>
      </c>
      <c r="E4357" t="s">
        <v>27</v>
      </c>
      <c r="F4357" t="s">
        <v>13</v>
      </c>
      <c r="G4357" t="s">
        <v>5766</v>
      </c>
      <c r="H4357" s="1">
        <v>0.2</v>
      </c>
      <c r="I4357" s="2">
        <v>43460</v>
      </c>
      <c r="J4357" t="s">
        <v>5767</v>
      </c>
      <c r="K4357" t="s">
        <v>30</v>
      </c>
      <c r="L4357">
        <v>90004</v>
      </c>
      <c r="M4357">
        <v>1099</v>
      </c>
      <c r="N4357" t="s">
        <v>51</v>
      </c>
      <c r="O4357">
        <v>30</v>
      </c>
      <c r="P4357">
        <v>2</v>
      </c>
      <c r="Q4357" t="s">
        <v>32</v>
      </c>
      <c r="R4357" t="s">
        <v>8304</v>
      </c>
      <c r="S4357">
        <v>30.24</v>
      </c>
      <c r="T4357">
        <v>302</v>
      </c>
      <c r="U4357" t="s">
        <v>33</v>
      </c>
      <c r="V4357" s="2">
        <v>43465</v>
      </c>
      <c r="W4357" t="s">
        <v>39</v>
      </c>
      <c r="X4357" t="s">
        <v>34</v>
      </c>
      <c r="Y4357" t="s">
        <v>52</v>
      </c>
    </row>
    <row r="4358" spans="1:25" hidden="1" x14ac:dyDescent="0.35">
      <c r="A4358">
        <v>3</v>
      </c>
      <c r="B4358" t="s">
        <v>10</v>
      </c>
      <c r="C4358">
        <v>3</v>
      </c>
      <c r="D4358" t="s">
        <v>26</v>
      </c>
      <c r="E4358" t="s">
        <v>241</v>
      </c>
      <c r="F4358" t="s">
        <v>13</v>
      </c>
      <c r="G4358" t="s">
        <v>278</v>
      </c>
      <c r="H4358" s="1">
        <v>0</v>
      </c>
      <c r="I4358" s="2">
        <v>43435</v>
      </c>
      <c r="J4358" t="s">
        <v>279</v>
      </c>
      <c r="K4358" t="s">
        <v>73</v>
      </c>
      <c r="L4358">
        <v>55901</v>
      </c>
      <c r="M4358">
        <v>1597</v>
      </c>
      <c r="N4358" t="s">
        <v>280</v>
      </c>
      <c r="O4358">
        <v>12</v>
      </c>
      <c r="P4358">
        <v>4</v>
      </c>
      <c r="Q4358" t="s">
        <v>75</v>
      </c>
      <c r="R4358" t="s">
        <v>8304</v>
      </c>
      <c r="S4358">
        <v>11.72</v>
      </c>
      <c r="T4358">
        <v>24</v>
      </c>
      <c r="U4358" t="s">
        <v>19</v>
      </c>
      <c r="V4358" s="2">
        <v>43438</v>
      </c>
      <c r="W4358" t="s">
        <v>20</v>
      </c>
      <c r="X4358" t="s">
        <v>151</v>
      </c>
      <c r="Y4358" t="s">
        <v>64</v>
      </c>
    </row>
    <row r="4359" spans="1:25" hidden="1" x14ac:dyDescent="0.35">
      <c r="A4359">
        <v>5</v>
      </c>
      <c r="B4359" t="s">
        <v>43</v>
      </c>
      <c r="C4359">
        <v>6</v>
      </c>
      <c r="D4359" t="s">
        <v>26</v>
      </c>
      <c r="E4359" t="s">
        <v>287</v>
      </c>
      <c r="F4359" t="s">
        <v>13</v>
      </c>
      <c r="G4359" t="s">
        <v>502</v>
      </c>
      <c r="H4359" s="1">
        <v>0.2</v>
      </c>
      <c r="I4359" s="2">
        <v>43213</v>
      </c>
      <c r="J4359" t="s">
        <v>757</v>
      </c>
      <c r="K4359" t="s">
        <v>16</v>
      </c>
      <c r="L4359">
        <v>28205</v>
      </c>
      <c r="M4359">
        <v>1479</v>
      </c>
      <c r="N4359" t="s">
        <v>492</v>
      </c>
      <c r="O4359">
        <v>11</v>
      </c>
      <c r="P4359">
        <v>5</v>
      </c>
      <c r="Q4359" t="s">
        <v>18</v>
      </c>
      <c r="R4359" t="s">
        <v>8304</v>
      </c>
      <c r="S4359">
        <v>11.32</v>
      </c>
      <c r="T4359">
        <v>36</v>
      </c>
      <c r="U4359" t="s">
        <v>33</v>
      </c>
      <c r="V4359" s="2">
        <v>43218</v>
      </c>
      <c r="W4359" t="s">
        <v>39</v>
      </c>
      <c r="X4359" t="s">
        <v>63</v>
      </c>
      <c r="Y4359" t="s">
        <v>64</v>
      </c>
    </row>
    <row r="4360" spans="1:25" x14ac:dyDescent="0.35">
      <c r="A4360">
        <v>3</v>
      </c>
      <c r="B4360" t="s">
        <v>25</v>
      </c>
      <c r="C4360">
        <v>1</v>
      </c>
      <c r="D4360" t="s">
        <v>26</v>
      </c>
      <c r="E4360" t="s">
        <v>27</v>
      </c>
      <c r="F4360" t="s">
        <v>13</v>
      </c>
      <c r="G4360" t="s">
        <v>777</v>
      </c>
      <c r="H4360" s="1">
        <v>0</v>
      </c>
      <c r="I4360" s="2">
        <v>43284</v>
      </c>
      <c r="J4360" t="s">
        <v>3085</v>
      </c>
      <c r="K4360" t="s">
        <v>30</v>
      </c>
      <c r="L4360">
        <v>90049</v>
      </c>
      <c r="M4360">
        <v>371</v>
      </c>
      <c r="N4360" t="s">
        <v>3086</v>
      </c>
      <c r="O4360">
        <v>0</v>
      </c>
      <c r="P4360">
        <v>2</v>
      </c>
      <c r="Q4360" t="s">
        <v>32</v>
      </c>
      <c r="R4360" t="s">
        <v>8304</v>
      </c>
      <c r="S4360">
        <v>0.08</v>
      </c>
      <c r="T4360">
        <v>4</v>
      </c>
      <c r="U4360" t="s">
        <v>19</v>
      </c>
      <c r="V4360" s="2">
        <v>43287</v>
      </c>
      <c r="W4360" t="s">
        <v>130</v>
      </c>
      <c r="X4360" t="s">
        <v>34</v>
      </c>
      <c r="Y4360" t="s">
        <v>176</v>
      </c>
    </row>
    <row r="4361" spans="1:25" x14ac:dyDescent="0.35">
      <c r="A4361">
        <v>3</v>
      </c>
      <c r="B4361" t="s">
        <v>25</v>
      </c>
      <c r="C4361">
        <v>1</v>
      </c>
      <c r="D4361" t="s">
        <v>26</v>
      </c>
      <c r="E4361" t="s">
        <v>27</v>
      </c>
      <c r="F4361" t="s">
        <v>13</v>
      </c>
      <c r="G4361" t="s">
        <v>777</v>
      </c>
      <c r="H4361" s="1">
        <v>0</v>
      </c>
      <c r="I4361" s="2">
        <v>43284</v>
      </c>
      <c r="J4361" t="s">
        <v>3085</v>
      </c>
      <c r="K4361" t="s">
        <v>30</v>
      </c>
      <c r="L4361">
        <v>90049</v>
      </c>
      <c r="M4361">
        <v>1802</v>
      </c>
      <c r="N4361" t="s">
        <v>3054</v>
      </c>
      <c r="O4361">
        <v>6</v>
      </c>
      <c r="P4361">
        <v>2</v>
      </c>
      <c r="Q4361" t="s">
        <v>32</v>
      </c>
      <c r="R4361" t="s">
        <v>8304</v>
      </c>
      <c r="S4361">
        <v>6.22</v>
      </c>
      <c r="T4361">
        <v>13</v>
      </c>
      <c r="U4361" t="s">
        <v>19</v>
      </c>
      <c r="V4361" s="2">
        <v>43287</v>
      </c>
      <c r="W4361" t="s">
        <v>130</v>
      </c>
      <c r="X4361" t="s">
        <v>34</v>
      </c>
      <c r="Y4361" t="s">
        <v>64</v>
      </c>
    </row>
    <row r="4362" spans="1:25" hidden="1" x14ac:dyDescent="0.35">
      <c r="A4362">
        <v>2</v>
      </c>
      <c r="B4362" t="s">
        <v>43</v>
      </c>
      <c r="C4362">
        <v>3</v>
      </c>
      <c r="D4362" t="s">
        <v>11</v>
      </c>
      <c r="E4362" t="s">
        <v>122</v>
      </c>
      <c r="F4362" t="s">
        <v>13</v>
      </c>
      <c r="G4362" t="s">
        <v>5361</v>
      </c>
      <c r="H4362" s="1">
        <v>0.6</v>
      </c>
      <c r="I4362" s="2">
        <v>43297</v>
      </c>
      <c r="J4362" t="s">
        <v>5362</v>
      </c>
      <c r="K4362" t="s">
        <v>73</v>
      </c>
      <c r="L4362">
        <v>77036</v>
      </c>
      <c r="M4362">
        <v>1505</v>
      </c>
      <c r="N4362" t="s">
        <v>560</v>
      </c>
      <c r="O4362">
        <v>-4</v>
      </c>
      <c r="P4362">
        <v>3</v>
      </c>
      <c r="Q4362" t="s">
        <v>75</v>
      </c>
      <c r="R4362" t="s">
        <v>8304</v>
      </c>
      <c r="S4362">
        <v>-3.82</v>
      </c>
      <c r="T4362">
        <v>10</v>
      </c>
      <c r="U4362" t="s">
        <v>33</v>
      </c>
      <c r="V4362" s="2">
        <v>43299</v>
      </c>
      <c r="W4362" t="s">
        <v>20</v>
      </c>
      <c r="X4362" t="s">
        <v>77</v>
      </c>
      <c r="Y4362" t="s">
        <v>47</v>
      </c>
    </row>
    <row r="4363" spans="1:25" hidden="1" x14ac:dyDescent="0.35">
      <c r="A4363">
        <v>6</v>
      </c>
      <c r="B4363" t="s">
        <v>10</v>
      </c>
      <c r="C4363">
        <v>6</v>
      </c>
      <c r="D4363" t="s">
        <v>26</v>
      </c>
      <c r="E4363" t="s">
        <v>1452</v>
      </c>
      <c r="F4363" t="s">
        <v>13</v>
      </c>
      <c r="G4363" t="s">
        <v>1164</v>
      </c>
      <c r="H4363" s="1">
        <v>0</v>
      </c>
      <c r="I4363" s="2">
        <v>43320</v>
      </c>
      <c r="J4363" t="s">
        <v>3746</v>
      </c>
      <c r="K4363" t="s">
        <v>73</v>
      </c>
      <c r="L4363">
        <v>73120</v>
      </c>
      <c r="M4363">
        <v>1751</v>
      </c>
      <c r="N4363" t="s">
        <v>3144</v>
      </c>
      <c r="O4363">
        <v>5</v>
      </c>
      <c r="P4363">
        <v>2</v>
      </c>
      <c r="Q4363" t="s">
        <v>75</v>
      </c>
      <c r="R4363" t="s">
        <v>8304</v>
      </c>
      <c r="S4363">
        <v>4.75</v>
      </c>
      <c r="T4363">
        <v>11</v>
      </c>
      <c r="U4363" t="s">
        <v>19</v>
      </c>
      <c r="V4363" s="2">
        <v>43326</v>
      </c>
      <c r="W4363" t="s">
        <v>39</v>
      </c>
      <c r="X4363" t="s">
        <v>401</v>
      </c>
      <c r="Y4363" t="s">
        <v>64</v>
      </c>
    </row>
    <row r="4364" spans="1:25" x14ac:dyDescent="0.35">
      <c r="A4364">
        <v>4</v>
      </c>
      <c r="B4364" t="s">
        <v>43</v>
      </c>
      <c r="C4364">
        <v>6</v>
      </c>
      <c r="D4364" t="s">
        <v>26</v>
      </c>
      <c r="E4364" t="s">
        <v>27</v>
      </c>
      <c r="F4364" t="s">
        <v>13</v>
      </c>
      <c r="G4364" t="s">
        <v>525</v>
      </c>
      <c r="H4364" s="1">
        <v>0</v>
      </c>
      <c r="I4364" s="2">
        <v>43401</v>
      </c>
      <c r="J4364" t="s">
        <v>526</v>
      </c>
      <c r="K4364" t="s">
        <v>30</v>
      </c>
      <c r="L4364">
        <v>90032</v>
      </c>
      <c r="M4364">
        <v>1268</v>
      </c>
      <c r="N4364" t="s">
        <v>468</v>
      </c>
      <c r="O4364">
        <v>26</v>
      </c>
      <c r="P4364">
        <v>6</v>
      </c>
      <c r="Q4364" t="s">
        <v>32</v>
      </c>
      <c r="R4364" t="s">
        <v>8304</v>
      </c>
      <c r="S4364">
        <v>26.06</v>
      </c>
      <c r="T4364">
        <v>93</v>
      </c>
      <c r="U4364" t="s">
        <v>19</v>
      </c>
      <c r="V4364" s="2">
        <v>43405</v>
      </c>
      <c r="W4364" t="s">
        <v>39</v>
      </c>
      <c r="X4364" t="s">
        <v>34</v>
      </c>
      <c r="Y4364" t="s">
        <v>42</v>
      </c>
    </row>
    <row r="4365" spans="1:25" x14ac:dyDescent="0.35">
      <c r="A4365">
        <v>4</v>
      </c>
      <c r="B4365" t="s">
        <v>43</v>
      </c>
      <c r="C4365">
        <v>6</v>
      </c>
      <c r="D4365" t="s">
        <v>50</v>
      </c>
      <c r="E4365" t="s">
        <v>27</v>
      </c>
      <c r="F4365" t="s">
        <v>13</v>
      </c>
      <c r="G4365" t="s">
        <v>525</v>
      </c>
      <c r="H4365" s="1">
        <v>0.2</v>
      </c>
      <c r="I4365" s="2">
        <v>43401</v>
      </c>
      <c r="J4365" t="s">
        <v>526</v>
      </c>
      <c r="K4365" t="s">
        <v>30</v>
      </c>
      <c r="L4365">
        <v>90032</v>
      </c>
      <c r="M4365">
        <v>102</v>
      </c>
      <c r="N4365" t="s">
        <v>527</v>
      </c>
      <c r="O4365">
        <v>23</v>
      </c>
      <c r="P4365">
        <v>3</v>
      </c>
      <c r="Q4365" t="s">
        <v>32</v>
      </c>
      <c r="R4365" t="s">
        <v>8304</v>
      </c>
      <c r="S4365">
        <v>22.68</v>
      </c>
      <c r="T4365">
        <v>302</v>
      </c>
      <c r="U4365" t="s">
        <v>19</v>
      </c>
      <c r="V4365" s="2">
        <v>43405</v>
      </c>
      <c r="W4365" t="s">
        <v>39</v>
      </c>
      <c r="X4365" t="s">
        <v>34</v>
      </c>
      <c r="Y4365" t="s">
        <v>52</v>
      </c>
    </row>
    <row r="4366" spans="1:25" hidden="1" x14ac:dyDescent="0.35">
      <c r="A4366">
        <v>6</v>
      </c>
      <c r="B4366" t="s">
        <v>10</v>
      </c>
      <c r="C4366">
        <v>6</v>
      </c>
      <c r="D4366" t="s">
        <v>26</v>
      </c>
      <c r="E4366" t="s">
        <v>122</v>
      </c>
      <c r="F4366" t="s">
        <v>13</v>
      </c>
      <c r="G4366" t="s">
        <v>306</v>
      </c>
      <c r="H4366" s="1">
        <v>0.2</v>
      </c>
      <c r="I4366" s="2">
        <v>43354</v>
      </c>
      <c r="J4366" t="s">
        <v>3845</v>
      </c>
      <c r="K4366" t="s">
        <v>73</v>
      </c>
      <c r="L4366">
        <v>77041</v>
      </c>
      <c r="M4366">
        <v>396</v>
      </c>
      <c r="N4366" t="s">
        <v>3846</v>
      </c>
      <c r="O4366">
        <v>34</v>
      </c>
      <c r="P4366">
        <v>2</v>
      </c>
      <c r="Q4366" t="s">
        <v>75</v>
      </c>
      <c r="R4366" t="s">
        <v>8304</v>
      </c>
      <c r="S4366">
        <v>33.6</v>
      </c>
      <c r="T4366">
        <v>100</v>
      </c>
      <c r="U4366" t="s">
        <v>19</v>
      </c>
      <c r="V4366" s="2">
        <v>43360</v>
      </c>
      <c r="W4366" t="s">
        <v>39</v>
      </c>
      <c r="X4366" t="s">
        <v>77</v>
      </c>
      <c r="Y4366" t="s">
        <v>119</v>
      </c>
    </row>
    <row r="4367" spans="1:25" x14ac:dyDescent="0.35">
      <c r="A4367">
        <v>4</v>
      </c>
      <c r="B4367" t="s">
        <v>43</v>
      </c>
      <c r="C4367">
        <v>6</v>
      </c>
      <c r="D4367" t="s">
        <v>26</v>
      </c>
      <c r="E4367" t="s">
        <v>3634</v>
      </c>
      <c r="F4367" t="s">
        <v>13</v>
      </c>
      <c r="G4367" t="s">
        <v>2196</v>
      </c>
      <c r="H4367" s="1">
        <v>0</v>
      </c>
      <c r="I4367" s="2">
        <v>43362</v>
      </c>
      <c r="J4367" t="s">
        <v>4607</v>
      </c>
      <c r="K4367" t="s">
        <v>30</v>
      </c>
      <c r="L4367">
        <v>95207</v>
      </c>
      <c r="M4367">
        <v>1840</v>
      </c>
      <c r="N4367" t="s">
        <v>8176</v>
      </c>
      <c r="O4367">
        <v>74</v>
      </c>
      <c r="P4367">
        <v>7</v>
      </c>
      <c r="Q4367" t="s">
        <v>32</v>
      </c>
      <c r="R4367" t="s">
        <v>8304</v>
      </c>
      <c r="S4367">
        <v>73.540000000000006</v>
      </c>
      <c r="T4367">
        <v>160</v>
      </c>
      <c r="U4367" t="s">
        <v>19</v>
      </c>
      <c r="V4367" s="2">
        <v>43366</v>
      </c>
      <c r="W4367" t="s">
        <v>39</v>
      </c>
      <c r="X4367" t="s">
        <v>34</v>
      </c>
      <c r="Y4367" t="s">
        <v>64</v>
      </c>
    </row>
    <row r="4368" spans="1:25" hidden="1" x14ac:dyDescent="0.35">
      <c r="A4368">
        <v>4</v>
      </c>
      <c r="B4368" t="s">
        <v>25</v>
      </c>
      <c r="C4368">
        <v>3</v>
      </c>
      <c r="D4368" t="s">
        <v>11</v>
      </c>
      <c r="E4368" t="s">
        <v>171</v>
      </c>
      <c r="F4368" t="s">
        <v>13</v>
      </c>
      <c r="G4368" t="s">
        <v>808</v>
      </c>
      <c r="H4368" s="1">
        <v>0.4</v>
      </c>
      <c r="I4368" s="2">
        <v>43430</v>
      </c>
      <c r="J4368" t="s">
        <v>5410</v>
      </c>
      <c r="K4368" t="s">
        <v>102</v>
      </c>
      <c r="L4368">
        <v>10011</v>
      </c>
      <c r="M4368">
        <v>313</v>
      </c>
      <c r="N4368" t="s">
        <v>1856</v>
      </c>
      <c r="O4368">
        <v>-120</v>
      </c>
      <c r="P4368">
        <v>2</v>
      </c>
      <c r="Q4368" t="s">
        <v>104</v>
      </c>
      <c r="R4368" t="s">
        <v>8304</v>
      </c>
      <c r="S4368">
        <v>-120.05</v>
      </c>
      <c r="T4368">
        <v>313</v>
      </c>
      <c r="U4368" t="s">
        <v>33</v>
      </c>
      <c r="V4368" s="2">
        <v>43434</v>
      </c>
      <c r="W4368" t="s">
        <v>20</v>
      </c>
      <c r="X4368" t="s">
        <v>175</v>
      </c>
      <c r="Y4368" t="s">
        <v>41</v>
      </c>
    </row>
    <row r="4369" spans="1:25" hidden="1" x14ac:dyDescent="0.35">
      <c r="A4369">
        <v>2</v>
      </c>
      <c r="B4369" t="s">
        <v>43</v>
      </c>
      <c r="C4369">
        <v>3</v>
      </c>
      <c r="D4369" t="s">
        <v>11</v>
      </c>
      <c r="E4369" t="s">
        <v>1843</v>
      </c>
      <c r="F4369" t="s">
        <v>13</v>
      </c>
      <c r="G4369" t="s">
        <v>1844</v>
      </c>
      <c r="H4369" s="1">
        <v>0.3</v>
      </c>
      <c r="I4369" s="2">
        <v>43435</v>
      </c>
      <c r="J4369" t="s">
        <v>1845</v>
      </c>
      <c r="K4369" t="s">
        <v>73</v>
      </c>
      <c r="L4369">
        <v>76903</v>
      </c>
      <c r="M4369">
        <v>765</v>
      </c>
      <c r="N4369" t="s">
        <v>8111</v>
      </c>
      <c r="O4369">
        <v>-1</v>
      </c>
      <c r="P4369">
        <v>2</v>
      </c>
      <c r="Q4369" t="s">
        <v>75</v>
      </c>
      <c r="R4369" t="s">
        <v>8304</v>
      </c>
      <c r="S4369">
        <v>-1.22</v>
      </c>
      <c r="T4369">
        <v>85</v>
      </c>
      <c r="U4369" t="s">
        <v>19</v>
      </c>
      <c r="V4369" s="2">
        <v>43437</v>
      </c>
      <c r="W4369" t="s">
        <v>20</v>
      </c>
      <c r="X4369" t="s">
        <v>77</v>
      </c>
      <c r="Y4369" t="s">
        <v>24</v>
      </c>
    </row>
    <row r="4370" spans="1:25" hidden="1" x14ac:dyDescent="0.35">
      <c r="A4370">
        <v>2</v>
      </c>
      <c r="B4370" t="s">
        <v>43</v>
      </c>
      <c r="C4370">
        <v>3</v>
      </c>
      <c r="D4370" t="s">
        <v>11</v>
      </c>
      <c r="E4370" t="s">
        <v>1843</v>
      </c>
      <c r="F4370" t="s">
        <v>13</v>
      </c>
      <c r="G4370" t="s">
        <v>1844</v>
      </c>
      <c r="H4370" s="1">
        <v>0.3</v>
      </c>
      <c r="I4370" s="2">
        <v>43435</v>
      </c>
      <c r="J4370" t="s">
        <v>1845</v>
      </c>
      <c r="K4370" t="s">
        <v>73</v>
      </c>
      <c r="L4370">
        <v>76903</v>
      </c>
      <c r="M4370">
        <v>1457</v>
      </c>
      <c r="N4370" t="s">
        <v>1096</v>
      </c>
      <c r="O4370">
        <v>-18</v>
      </c>
      <c r="P4370">
        <v>5</v>
      </c>
      <c r="Q4370" t="s">
        <v>75</v>
      </c>
      <c r="R4370" t="s">
        <v>8304</v>
      </c>
      <c r="S4370">
        <v>-17.739999999999998</v>
      </c>
      <c r="T4370">
        <v>248</v>
      </c>
      <c r="U4370" t="s">
        <v>19</v>
      </c>
      <c r="V4370" s="2">
        <v>43437</v>
      </c>
      <c r="W4370" t="s">
        <v>20</v>
      </c>
      <c r="X4370" t="s">
        <v>77</v>
      </c>
      <c r="Y4370" t="s">
        <v>24</v>
      </c>
    </row>
    <row r="4371" spans="1:25" hidden="1" x14ac:dyDescent="0.35">
      <c r="A4371">
        <v>2</v>
      </c>
      <c r="B4371" t="s">
        <v>43</v>
      </c>
      <c r="C4371">
        <v>3</v>
      </c>
      <c r="D4371" t="s">
        <v>26</v>
      </c>
      <c r="E4371" t="s">
        <v>1843</v>
      </c>
      <c r="F4371" t="s">
        <v>13</v>
      </c>
      <c r="G4371" t="s">
        <v>1844</v>
      </c>
      <c r="H4371" s="1">
        <v>0.8</v>
      </c>
      <c r="I4371" s="2">
        <v>43435</v>
      </c>
      <c r="J4371" t="s">
        <v>1845</v>
      </c>
      <c r="K4371" t="s">
        <v>73</v>
      </c>
      <c r="L4371">
        <v>76903</v>
      </c>
      <c r="M4371">
        <v>38</v>
      </c>
      <c r="N4371" t="s">
        <v>3041</v>
      </c>
      <c r="O4371">
        <v>-31</v>
      </c>
      <c r="P4371">
        <v>4</v>
      </c>
      <c r="Q4371" t="s">
        <v>75</v>
      </c>
      <c r="R4371" t="s">
        <v>8304</v>
      </c>
      <c r="S4371">
        <v>-30.87</v>
      </c>
      <c r="T4371">
        <v>12</v>
      </c>
      <c r="U4371" t="s">
        <v>19</v>
      </c>
      <c r="V4371" s="2">
        <v>43437</v>
      </c>
      <c r="W4371" t="s">
        <v>20</v>
      </c>
      <c r="X4371" t="s">
        <v>77</v>
      </c>
      <c r="Y4371" t="s">
        <v>56</v>
      </c>
    </row>
    <row r="4372" spans="1:25" hidden="1" x14ac:dyDescent="0.35">
      <c r="A4372">
        <v>4</v>
      </c>
      <c r="B4372" t="s">
        <v>43</v>
      </c>
      <c r="C4372">
        <v>6</v>
      </c>
      <c r="D4372" t="s">
        <v>26</v>
      </c>
      <c r="E4372" t="s">
        <v>498</v>
      </c>
      <c r="F4372" t="s">
        <v>13</v>
      </c>
      <c r="G4372" t="s">
        <v>6936</v>
      </c>
      <c r="H4372" s="1">
        <v>0.2</v>
      </c>
      <c r="I4372" s="2">
        <v>43167</v>
      </c>
      <c r="J4372" t="s">
        <v>7433</v>
      </c>
      <c r="K4372" t="s">
        <v>73</v>
      </c>
      <c r="L4372">
        <v>75217</v>
      </c>
      <c r="M4372">
        <v>1589</v>
      </c>
      <c r="N4372" t="s">
        <v>8276</v>
      </c>
      <c r="O4372">
        <v>49</v>
      </c>
      <c r="P4372">
        <v>3</v>
      </c>
      <c r="Q4372" t="s">
        <v>75</v>
      </c>
      <c r="R4372" t="s">
        <v>8304</v>
      </c>
      <c r="S4372">
        <v>49.39</v>
      </c>
      <c r="T4372">
        <v>146</v>
      </c>
      <c r="U4372" t="s">
        <v>76</v>
      </c>
      <c r="V4372" s="2">
        <v>43171</v>
      </c>
      <c r="W4372" t="s">
        <v>39</v>
      </c>
      <c r="X4372" t="s">
        <v>77</v>
      </c>
      <c r="Y4372" t="s">
        <v>119</v>
      </c>
    </row>
    <row r="4373" spans="1:25" hidden="1" x14ac:dyDescent="0.35">
      <c r="A4373">
        <v>4</v>
      </c>
      <c r="B4373" t="s">
        <v>43</v>
      </c>
      <c r="C4373">
        <v>6</v>
      </c>
      <c r="D4373" t="s">
        <v>26</v>
      </c>
      <c r="E4373" t="s">
        <v>498</v>
      </c>
      <c r="F4373" t="s">
        <v>13</v>
      </c>
      <c r="G4373" t="s">
        <v>6936</v>
      </c>
      <c r="H4373" s="1">
        <v>0.8</v>
      </c>
      <c r="I4373" s="2">
        <v>43167</v>
      </c>
      <c r="J4373" t="s">
        <v>7433</v>
      </c>
      <c r="K4373" t="s">
        <v>73</v>
      </c>
      <c r="L4373">
        <v>75217</v>
      </c>
      <c r="M4373">
        <v>1316</v>
      </c>
      <c r="N4373" t="s">
        <v>3150</v>
      </c>
      <c r="O4373">
        <v>-14</v>
      </c>
      <c r="P4373">
        <v>9</v>
      </c>
      <c r="Q4373" t="s">
        <v>75</v>
      </c>
      <c r="R4373" t="s">
        <v>8304</v>
      </c>
      <c r="S4373">
        <v>-14.17</v>
      </c>
      <c r="T4373">
        <v>9</v>
      </c>
      <c r="U4373" t="s">
        <v>76</v>
      </c>
      <c r="V4373" s="2">
        <v>43171</v>
      </c>
      <c r="W4373" t="s">
        <v>39</v>
      </c>
      <c r="X4373" t="s">
        <v>77</v>
      </c>
      <c r="Y4373" t="s">
        <v>54</v>
      </c>
    </row>
    <row r="4374" spans="1:25" hidden="1" x14ac:dyDescent="0.35">
      <c r="A4374">
        <v>4</v>
      </c>
      <c r="B4374" t="s">
        <v>43</v>
      </c>
      <c r="C4374">
        <v>6</v>
      </c>
      <c r="D4374" t="s">
        <v>50</v>
      </c>
      <c r="E4374" t="s">
        <v>498</v>
      </c>
      <c r="F4374" t="s">
        <v>13</v>
      </c>
      <c r="G4374" t="s">
        <v>6936</v>
      </c>
      <c r="H4374" s="1">
        <v>0.2</v>
      </c>
      <c r="I4374" s="2">
        <v>43167</v>
      </c>
      <c r="J4374" t="s">
        <v>7433</v>
      </c>
      <c r="K4374" t="s">
        <v>73</v>
      </c>
      <c r="L4374">
        <v>75217</v>
      </c>
      <c r="M4374">
        <v>1606</v>
      </c>
      <c r="N4374" t="s">
        <v>189</v>
      </c>
      <c r="O4374">
        <v>8</v>
      </c>
      <c r="P4374">
        <v>5</v>
      </c>
      <c r="Q4374" t="s">
        <v>75</v>
      </c>
      <c r="R4374" t="s">
        <v>8304</v>
      </c>
      <c r="S4374">
        <v>8.39</v>
      </c>
      <c r="T4374">
        <v>28</v>
      </c>
      <c r="U4374" t="s">
        <v>76</v>
      </c>
      <c r="V4374" s="2">
        <v>43171</v>
      </c>
      <c r="W4374" t="s">
        <v>39</v>
      </c>
      <c r="X4374" t="s">
        <v>77</v>
      </c>
      <c r="Y4374" t="s">
        <v>113</v>
      </c>
    </row>
    <row r="4375" spans="1:25" hidden="1" x14ac:dyDescent="0.35">
      <c r="A4375">
        <v>4</v>
      </c>
      <c r="B4375" t="s">
        <v>43</v>
      </c>
      <c r="C4375">
        <v>6</v>
      </c>
      <c r="D4375" t="s">
        <v>11</v>
      </c>
      <c r="E4375" t="s">
        <v>171</v>
      </c>
      <c r="F4375" t="s">
        <v>13</v>
      </c>
      <c r="G4375" t="s">
        <v>202</v>
      </c>
      <c r="H4375" s="1">
        <v>0</v>
      </c>
      <c r="I4375" s="2">
        <v>43345</v>
      </c>
      <c r="J4375" t="s">
        <v>2314</v>
      </c>
      <c r="K4375" t="s">
        <v>102</v>
      </c>
      <c r="L4375">
        <v>10024</v>
      </c>
      <c r="M4375">
        <v>1533</v>
      </c>
      <c r="N4375" t="s">
        <v>711</v>
      </c>
      <c r="O4375">
        <v>10</v>
      </c>
      <c r="P4375">
        <v>2</v>
      </c>
      <c r="Q4375" t="s">
        <v>104</v>
      </c>
      <c r="R4375" t="s">
        <v>8304</v>
      </c>
      <c r="S4375">
        <v>9.99</v>
      </c>
      <c r="T4375">
        <v>40</v>
      </c>
      <c r="U4375" t="s">
        <v>19</v>
      </c>
      <c r="V4375" s="2">
        <v>43349</v>
      </c>
      <c r="W4375" t="s">
        <v>39</v>
      </c>
      <c r="X4375" t="s">
        <v>175</v>
      </c>
      <c r="Y4375" t="s">
        <v>47</v>
      </c>
    </row>
    <row r="4376" spans="1:25" hidden="1" x14ac:dyDescent="0.35">
      <c r="A4376">
        <v>4</v>
      </c>
      <c r="B4376" t="s">
        <v>43</v>
      </c>
      <c r="C4376">
        <v>6</v>
      </c>
      <c r="D4376" t="s">
        <v>26</v>
      </c>
      <c r="E4376" t="s">
        <v>171</v>
      </c>
      <c r="F4376" t="s">
        <v>13</v>
      </c>
      <c r="G4376" t="s">
        <v>202</v>
      </c>
      <c r="H4376" s="1">
        <v>0</v>
      </c>
      <c r="I4376" s="2">
        <v>43345</v>
      </c>
      <c r="J4376" t="s">
        <v>2314</v>
      </c>
      <c r="K4376" t="s">
        <v>102</v>
      </c>
      <c r="L4376">
        <v>10024</v>
      </c>
      <c r="M4376">
        <v>1235</v>
      </c>
      <c r="N4376" t="s">
        <v>3708</v>
      </c>
      <c r="O4376">
        <v>20</v>
      </c>
      <c r="P4376">
        <v>2</v>
      </c>
      <c r="Q4376" t="s">
        <v>104</v>
      </c>
      <c r="R4376" t="s">
        <v>8304</v>
      </c>
      <c r="S4376">
        <v>19.62</v>
      </c>
      <c r="T4376">
        <v>75</v>
      </c>
      <c r="U4376" t="s">
        <v>19</v>
      </c>
      <c r="V4376" s="2">
        <v>43349</v>
      </c>
      <c r="W4376" t="s">
        <v>39</v>
      </c>
      <c r="X4376" t="s">
        <v>175</v>
      </c>
      <c r="Y4376" t="s">
        <v>49</v>
      </c>
    </row>
    <row r="4377" spans="1:25" hidden="1" x14ac:dyDescent="0.35">
      <c r="A4377">
        <v>3</v>
      </c>
      <c r="B4377" t="s">
        <v>25</v>
      </c>
      <c r="C4377">
        <v>1</v>
      </c>
      <c r="D4377" t="s">
        <v>26</v>
      </c>
      <c r="E4377" t="s">
        <v>3039</v>
      </c>
      <c r="F4377" t="s">
        <v>13</v>
      </c>
      <c r="G4377" t="s">
        <v>100</v>
      </c>
      <c r="H4377" s="1">
        <v>0.2</v>
      </c>
      <c r="I4377" s="2">
        <v>43450</v>
      </c>
      <c r="J4377" t="s">
        <v>3040</v>
      </c>
      <c r="K4377" t="s">
        <v>16</v>
      </c>
      <c r="L4377">
        <v>27534</v>
      </c>
      <c r="M4377">
        <v>38</v>
      </c>
      <c r="N4377" t="s">
        <v>3041</v>
      </c>
      <c r="O4377">
        <v>3</v>
      </c>
      <c r="P4377">
        <v>3</v>
      </c>
      <c r="Q4377" t="s">
        <v>18</v>
      </c>
      <c r="R4377" t="s">
        <v>8304</v>
      </c>
      <c r="S4377">
        <v>3.06</v>
      </c>
      <c r="T4377">
        <v>35</v>
      </c>
      <c r="U4377" t="s">
        <v>19</v>
      </c>
      <c r="V4377" s="2">
        <v>43453</v>
      </c>
      <c r="W4377" t="s">
        <v>130</v>
      </c>
      <c r="X4377" t="s">
        <v>63</v>
      </c>
      <c r="Y4377" t="s">
        <v>56</v>
      </c>
    </row>
    <row r="4378" spans="1:25" x14ac:dyDescent="0.35">
      <c r="A4378">
        <v>4</v>
      </c>
      <c r="B4378" t="s">
        <v>43</v>
      </c>
      <c r="C4378">
        <v>6</v>
      </c>
      <c r="D4378" t="s">
        <v>26</v>
      </c>
      <c r="E4378" t="s">
        <v>27</v>
      </c>
      <c r="F4378" t="s">
        <v>13</v>
      </c>
      <c r="G4378" t="s">
        <v>499</v>
      </c>
      <c r="H4378" s="1">
        <v>0</v>
      </c>
      <c r="I4378" s="2">
        <v>43198</v>
      </c>
      <c r="J4378" t="s">
        <v>7915</v>
      </c>
      <c r="K4378" t="s">
        <v>30</v>
      </c>
      <c r="L4378">
        <v>90032</v>
      </c>
      <c r="M4378">
        <v>1726</v>
      </c>
      <c r="N4378" t="s">
        <v>3617</v>
      </c>
      <c r="O4378">
        <v>6</v>
      </c>
      <c r="P4378">
        <v>2</v>
      </c>
      <c r="Q4378" t="s">
        <v>32</v>
      </c>
      <c r="R4378" t="s">
        <v>92</v>
      </c>
      <c r="S4378">
        <v>6.22</v>
      </c>
      <c r="T4378">
        <v>13</v>
      </c>
      <c r="U4378" t="s">
        <v>19</v>
      </c>
      <c r="V4378" s="2">
        <v>43202</v>
      </c>
      <c r="W4378" t="s">
        <v>39</v>
      </c>
      <c r="X4378" t="s">
        <v>34</v>
      </c>
      <c r="Y4378" t="s">
        <v>64</v>
      </c>
    </row>
    <row r="4379" spans="1:25" x14ac:dyDescent="0.35">
      <c r="A4379">
        <v>4</v>
      </c>
      <c r="B4379" t="s">
        <v>43</v>
      </c>
      <c r="C4379">
        <v>6</v>
      </c>
      <c r="D4379" t="s">
        <v>26</v>
      </c>
      <c r="E4379" t="s">
        <v>27</v>
      </c>
      <c r="F4379" t="s">
        <v>13</v>
      </c>
      <c r="G4379" t="s">
        <v>499</v>
      </c>
      <c r="H4379" s="1">
        <v>0</v>
      </c>
      <c r="I4379" s="2">
        <v>43198</v>
      </c>
      <c r="J4379" t="s">
        <v>7915</v>
      </c>
      <c r="K4379" t="s">
        <v>30</v>
      </c>
      <c r="L4379">
        <v>90032</v>
      </c>
      <c r="M4379">
        <v>647</v>
      </c>
      <c r="N4379" t="s">
        <v>1318</v>
      </c>
      <c r="O4379">
        <v>3</v>
      </c>
      <c r="P4379">
        <v>2</v>
      </c>
      <c r="Q4379" t="s">
        <v>32</v>
      </c>
      <c r="R4379" t="s">
        <v>92</v>
      </c>
      <c r="S4379">
        <v>2.6</v>
      </c>
      <c r="T4379">
        <v>65</v>
      </c>
      <c r="U4379" t="s">
        <v>19</v>
      </c>
      <c r="V4379" s="2">
        <v>43202</v>
      </c>
      <c r="W4379" t="s">
        <v>39</v>
      </c>
      <c r="X4379" t="s">
        <v>34</v>
      </c>
      <c r="Y4379" t="s">
        <v>42</v>
      </c>
    </row>
    <row r="4380" spans="1:25" x14ac:dyDescent="0.35">
      <c r="A4380">
        <v>4</v>
      </c>
      <c r="B4380" t="s">
        <v>43</v>
      </c>
      <c r="C4380">
        <v>6</v>
      </c>
      <c r="D4380" t="s">
        <v>26</v>
      </c>
      <c r="E4380" t="s">
        <v>27</v>
      </c>
      <c r="F4380" t="s">
        <v>13</v>
      </c>
      <c r="G4380" t="s">
        <v>499</v>
      </c>
      <c r="H4380" s="1">
        <v>0</v>
      </c>
      <c r="I4380" s="2">
        <v>43198</v>
      </c>
      <c r="J4380" t="s">
        <v>7915</v>
      </c>
      <c r="K4380" t="s">
        <v>30</v>
      </c>
      <c r="L4380">
        <v>90032</v>
      </c>
      <c r="M4380">
        <v>1717</v>
      </c>
      <c r="N4380" t="s">
        <v>3210</v>
      </c>
      <c r="O4380">
        <v>10</v>
      </c>
      <c r="P4380">
        <v>3</v>
      </c>
      <c r="Q4380" t="s">
        <v>32</v>
      </c>
      <c r="R4380" t="s">
        <v>92</v>
      </c>
      <c r="S4380">
        <v>9.6199999999999992</v>
      </c>
      <c r="T4380">
        <v>20</v>
      </c>
      <c r="U4380" t="s">
        <v>19</v>
      </c>
      <c r="V4380" s="2">
        <v>43202</v>
      </c>
      <c r="W4380" t="s">
        <v>39</v>
      </c>
      <c r="X4380" t="s">
        <v>34</v>
      </c>
      <c r="Y4380" t="s">
        <v>64</v>
      </c>
    </row>
    <row r="4381" spans="1:25" hidden="1" x14ac:dyDescent="0.35">
      <c r="A4381">
        <v>5</v>
      </c>
      <c r="B4381" t="s">
        <v>43</v>
      </c>
      <c r="C4381">
        <v>6</v>
      </c>
      <c r="D4381" t="s">
        <v>26</v>
      </c>
      <c r="E4381" t="s">
        <v>2738</v>
      </c>
      <c r="F4381" t="s">
        <v>13</v>
      </c>
      <c r="G4381" t="s">
        <v>1559</v>
      </c>
      <c r="H4381" s="1">
        <v>0.7</v>
      </c>
      <c r="I4381" s="2">
        <v>43334</v>
      </c>
      <c r="J4381" t="s">
        <v>4700</v>
      </c>
      <c r="K4381" t="s">
        <v>30</v>
      </c>
      <c r="L4381">
        <v>97030</v>
      </c>
      <c r="M4381">
        <v>690</v>
      </c>
      <c r="N4381" t="s">
        <v>2849</v>
      </c>
      <c r="O4381">
        <v>-18</v>
      </c>
      <c r="P4381">
        <v>8</v>
      </c>
      <c r="Q4381" t="s">
        <v>32</v>
      </c>
      <c r="R4381" t="s">
        <v>8304</v>
      </c>
      <c r="S4381">
        <v>-18.45</v>
      </c>
      <c r="T4381">
        <v>26</v>
      </c>
      <c r="U4381" t="s">
        <v>19</v>
      </c>
      <c r="V4381" s="2">
        <v>43339</v>
      </c>
      <c r="W4381" t="s">
        <v>39</v>
      </c>
      <c r="X4381" t="s">
        <v>262</v>
      </c>
      <c r="Y4381" t="s">
        <v>54</v>
      </c>
    </row>
    <row r="4382" spans="1:25" x14ac:dyDescent="0.35">
      <c r="A4382">
        <v>3</v>
      </c>
      <c r="B4382" t="s">
        <v>10</v>
      </c>
      <c r="C4382">
        <v>3</v>
      </c>
      <c r="D4382" t="s">
        <v>11</v>
      </c>
      <c r="E4382" t="s">
        <v>27</v>
      </c>
      <c r="F4382" t="s">
        <v>13</v>
      </c>
      <c r="G4382" t="s">
        <v>943</v>
      </c>
      <c r="H4382" s="1">
        <v>0</v>
      </c>
      <c r="I4382" s="2">
        <v>43236</v>
      </c>
      <c r="J4382" t="s">
        <v>7819</v>
      </c>
      <c r="K4382" t="s">
        <v>30</v>
      </c>
      <c r="L4382">
        <v>90045</v>
      </c>
      <c r="M4382">
        <v>1538</v>
      </c>
      <c r="N4382" t="s">
        <v>1533</v>
      </c>
      <c r="O4382">
        <v>20</v>
      </c>
      <c r="P4382">
        <v>4</v>
      </c>
      <c r="Q4382" t="s">
        <v>32</v>
      </c>
      <c r="R4382" t="s">
        <v>92</v>
      </c>
      <c r="S4382">
        <v>19.8</v>
      </c>
      <c r="T4382">
        <v>283</v>
      </c>
      <c r="U4382" t="s">
        <v>19</v>
      </c>
      <c r="V4382" s="2">
        <v>43239</v>
      </c>
      <c r="W4382" t="s">
        <v>20</v>
      </c>
      <c r="X4382" t="s">
        <v>34</v>
      </c>
      <c r="Y4382" t="s">
        <v>47</v>
      </c>
    </row>
    <row r="4383" spans="1:25" x14ac:dyDescent="0.35">
      <c r="A4383">
        <v>3</v>
      </c>
      <c r="B4383" t="s">
        <v>10</v>
      </c>
      <c r="C4383">
        <v>3</v>
      </c>
      <c r="D4383" t="s">
        <v>26</v>
      </c>
      <c r="E4383" t="s">
        <v>27</v>
      </c>
      <c r="F4383" t="s">
        <v>13</v>
      </c>
      <c r="G4383" t="s">
        <v>943</v>
      </c>
      <c r="H4383" s="1">
        <v>0</v>
      </c>
      <c r="I4383" s="2">
        <v>43236</v>
      </c>
      <c r="J4383" t="s">
        <v>7819</v>
      </c>
      <c r="K4383" t="s">
        <v>30</v>
      </c>
      <c r="L4383">
        <v>90045</v>
      </c>
      <c r="M4383">
        <v>189</v>
      </c>
      <c r="N4383" t="s">
        <v>4359</v>
      </c>
      <c r="O4383">
        <v>13</v>
      </c>
      <c r="P4383">
        <v>9</v>
      </c>
      <c r="Q4383" t="s">
        <v>32</v>
      </c>
      <c r="R4383" t="s">
        <v>92</v>
      </c>
      <c r="S4383">
        <v>13.31</v>
      </c>
      <c r="T4383">
        <v>28</v>
      </c>
      <c r="U4383" t="s">
        <v>19</v>
      </c>
      <c r="V4383" s="2">
        <v>43239</v>
      </c>
      <c r="W4383" t="s">
        <v>20</v>
      </c>
      <c r="X4383" t="s">
        <v>34</v>
      </c>
      <c r="Y4383" t="s">
        <v>35</v>
      </c>
    </row>
    <row r="4384" spans="1:25" x14ac:dyDescent="0.35">
      <c r="A4384">
        <v>5</v>
      </c>
      <c r="B4384" t="s">
        <v>43</v>
      </c>
      <c r="C4384">
        <v>6</v>
      </c>
      <c r="D4384" t="s">
        <v>50</v>
      </c>
      <c r="E4384" t="s">
        <v>572</v>
      </c>
      <c r="F4384" t="s">
        <v>13</v>
      </c>
      <c r="G4384" t="s">
        <v>1114</v>
      </c>
      <c r="H4384" s="1">
        <v>0.2</v>
      </c>
      <c r="I4384" s="2">
        <v>43275</v>
      </c>
      <c r="J4384" t="s">
        <v>7948</v>
      </c>
      <c r="K4384" t="s">
        <v>30</v>
      </c>
      <c r="L4384">
        <v>92024</v>
      </c>
      <c r="M4384">
        <v>1045</v>
      </c>
      <c r="N4384" t="s">
        <v>6819</v>
      </c>
      <c r="O4384">
        <v>-10</v>
      </c>
      <c r="P4384">
        <v>4</v>
      </c>
      <c r="Q4384" t="s">
        <v>32</v>
      </c>
      <c r="R4384" t="s">
        <v>92</v>
      </c>
      <c r="S4384">
        <v>-9.56</v>
      </c>
      <c r="T4384">
        <v>38</v>
      </c>
      <c r="U4384" t="s">
        <v>19</v>
      </c>
      <c r="V4384" s="2">
        <v>43280</v>
      </c>
      <c r="W4384" t="s">
        <v>39</v>
      </c>
      <c r="X4384" t="s">
        <v>34</v>
      </c>
      <c r="Y4384" t="s">
        <v>52</v>
      </c>
    </row>
    <row r="4385" spans="1:25" hidden="1" x14ac:dyDescent="0.35">
      <c r="A4385">
        <v>6</v>
      </c>
      <c r="B4385" t="s">
        <v>10</v>
      </c>
      <c r="C4385">
        <v>6</v>
      </c>
      <c r="D4385" t="s">
        <v>26</v>
      </c>
      <c r="E4385" t="s">
        <v>700</v>
      </c>
      <c r="F4385" t="s">
        <v>13</v>
      </c>
      <c r="G4385" t="s">
        <v>1939</v>
      </c>
      <c r="H4385" s="1">
        <v>0</v>
      </c>
      <c r="I4385" s="2">
        <v>43423</v>
      </c>
      <c r="J4385" t="s">
        <v>4018</v>
      </c>
      <c r="K4385" t="s">
        <v>102</v>
      </c>
      <c r="L4385">
        <v>11561</v>
      </c>
      <c r="M4385">
        <v>519</v>
      </c>
      <c r="N4385" t="s">
        <v>3431</v>
      </c>
      <c r="O4385">
        <v>2</v>
      </c>
      <c r="P4385">
        <v>2</v>
      </c>
      <c r="Q4385" t="s">
        <v>104</v>
      </c>
      <c r="R4385" t="s">
        <v>8304</v>
      </c>
      <c r="S4385">
        <v>2.27</v>
      </c>
      <c r="T4385">
        <v>9</v>
      </c>
      <c r="U4385" t="s">
        <v>19</v>
      </c>
      <c r="V4385" s="2">
        <v>43429</v>
      </c>
      <c r="W4385" t="s">
        <v>39</v>
      </c>
      <c r="X4385" t="s">
        <v>175</v>
      </c>
      <c r="Y4385" t="s">
        <v>56</v>
      </c>
    </row>
    <row r="4386" spans="1:25" hidden="1" x14ac:dyDescent="0.35">
      <c r="A4386">
        <v>6</v>
      </c>
      <c r="B4386" t="s">
        <v>10</v>
      </c>
      <c r="C4386">
        <v>6</v>
      </c>
      <c r="D4386" t="s">
        <v>26</v>
      </c>
      <c r="E4386" t="s">
        <v>700</v>
      </c>
      <c r="F4386" t="s">
        <v>13</v>
      </c>
      <c r="G4386" t="s">
        <v>1939</v>
      </c>
      <c r="H4386" s="1">
        <v>0</v>
      </c>
      <c r="I4386" s="2">
        <v>43423</v>
      </c>
      <c r="J4386" t="s">
        <v>4018</v>
      </c>
      <c r="K4386" t="s">
        <v>102</v>
      </c>
      <c r="L4386">
        <v>11561</v>
      </c>
      <c r="M4386">
        <v>1337</v>
      </c>
      <c r="N4386" t="s">
        <v>8177</v>
      </c>
      <c r="O4386">
        <v>21</v>
      </c>
      <c r="P4386">
        <v>5</v>
      </c>
      <c r="Q4386" t="s">
        <v>104</v>
      </c>
      <c r="R4386" t="s">
        <v>8304</v>
      </c>
      <c r="S4386">
        <v>20.58</v>
      </c>
      <c r="T4386">
        <v>45</v>
      </c>
      <c r="U4386" t="s">
        <v>19</v>
      </c>
      <c r="V4386" s="2">
        <v>43429</v>
      </c>
      <c r="W4386" t="s">
        <v>39</v>
      </c>
      <c r="X4386" t="s">
        <v>175</v>
      </c>
      <c r="Y4386" t="s">
        <v>64</v>
      </c>
    </row>
    <row r="4387" spans="1:25" x14ac:dyDescent="0.35">
      <c r="A4387">
        <v>5</v>
      </c>
      <c r="B4387" t="s">
        <v>25</v>
      </c>
      <c r="C4387">
        <v>3</v>
      </c>
      <c r="D4387" t="s">
        <v>11</v>
      </c>
      <c r="E4387" t="s">
        <v>88</v>
      </c>
      <c r="F4387" t="s">
        <v>13</v>
      </c>
      <c r="G4387" t="s">
        <v>2050</v>
      </c>
      <c r="H4387" s="1">
        <v>0</v>
      </c>
      <c r="I4387" s="2">
        <v>43415</v>
      </c>
      <c r="J4387" t="s">
        <v>2051</v>
      </c>
      <c r="K4387" t="s">
        <v>30</v>
      </c>
      <c r="L4387">
        <v>94110</v>
      </c>
      <c r="M4387">
        <v>587</v>
      </c>
      <c r="N4387" t="s">
        <v>2019</v>
      </c>
      <c r="O4387">
        <v>2</v>
      </c>
      <c r="P4387">
        <v>4</v>
      </c>
      <c r="Q4387" t="s">
        <v>32</v>
      </c>
      <c r="R4387" t="s">
        <v>8304</v>
      </c>
      <c r="S4387">
        <v>2.23</v>
      </c>
      <c r="T4387">
        <v>7</v>
      </c>
      <c r="U4387" t="s">
        <v>19</v>
      </c>
      <c r="V4387" s="2">
        <v>43420</v>
      </c>
      <c r="W4387" t="s">
        <v>20</v>
      </c>
      <c r="X4387" t="s">
        <v>34</v>
      </c>
      <c r="Y4387" t="s">
        <v>47</v>
      </c>
    </row>
    <row r="4388" spans="1:25" hidden="1" x14ac:dyDescent="0.35">
      <c r="A4388">
        <v>0</v>
      </c>
      <c r="B4388" t="s">
        <v>10</v>
      </c>
      <c r="C4388">
        <v>0</v>
      </c>
      <c r="D4388" t="s">
        <v>11</v>
      </c>
      <c r="E4388" t="s">
        <v>1319</v>
      </c>
      <c r="F4388" t="s">
        <v>13</v>
      </c>
      <c r="G4388" t="s">
        <v>148</v>
      </c>
      <c r="H4388" s="1">
        <v>0.4</v>
      </c>
      <c r="I4388" s="2">
        <v>43419</v>
      </c>
      <c r="J4388" t="s">
        <v>5329</v>
      </c>
      <c r="K4388" t="s">
        <v>16</v>
      </c>
      <c r="L4388">
        <v>27217</v>
      </c>
      <c r="M4388">
        <v>848</v>
      </c>
      <c r="N4388" t="s">
        <v>315</v>
      </c>
      <c r="O4388">
        <v>-200</v>
      </c>
      <c r="P4388">
        <v>4</v>
      </c>
      <c r="Q4388" t="s">
        <v>18</v>
      </c>
      <c r="R4388" t="s">
        <v>8304</v>
      </c>
      <c r="S4388">
        <v>-199.51</v>
      </c>
      <c r="T4388">
        <v>630</v>
      </c>
      <c r="U4388" t="s">
        <v>33</v>
      </c>
      <c r="V4388" s="2">
        <v>43419</v>
      </c>
      <c r="W4388" t="s">
        <v>773</v>
      </c>
      <c r="X4388" t="s">
        <v>63</v>
      </c>
      <c r="Y4388" t="s">
        <v>41</v>
      </c>
    </row>
    <row r="4389" spans="1:25" hidden="1" x14ac:dyDescent="0.35">
      <c r="A4389">
        <v>2</v>
      </c>
      <c r="B4389" t="s">
        <v>43</v>
      </c>
      <c r="C4389">
        <v>3</v>
      </c>
      <c r="D4389" t="s">
        <v>11</v>
      </c>
      <c r="E4389" t="s">
        <v>1296</v>
      </c>
      <c r="F4389" t="s">
        <v>13</v>
      </c>
      <c r="G4389" t="s">
        <v>1976</v>
      </c>
      <c r="H4389" s="1">
        <v>0.5</v>
      </c>
      <c r="I4389" s="2">
        <v>43183</v>
      </c>
      <c r="J4389" t="s">
        <v>1977</v>
      </c>
      <c r="K4389" t="s">
        <v>102</v>
      </c>
      <c r="L4389">
        <v>44105</v>
      </c>
      <c r="M4389">
        <v>1228</v>
      </c>
      <c r="N4389" t="s">
        <v>8128</v>
      </c>
      <c r="O4389">
        <v>-241</v>
      </c>
      <c r="P4389">
        <v>3</v>
      </c>
      <c r="Q4389" t="s">
        <v>104</v>
      </c>
      <c r="R4389" t="s">
        <v>8304</v>
      </c>
      <c r="S4389">
        <v>-241.18</v>
      </c>
      <c r="T4389">
        <v>301</v>
      </c>
      <c r="U4389" t="s">
        <v>19</v>
      </c>
      <c r="V4389" s="2">
        <v>43185</v>
      </c>
      <c r="W4389" t="s">
        <v>20</v>
      </c>
      <c r="X4389" t="s">
        <v>309</v>
      </c>
      <c r="Y4389" t="s">
        <v>22</v>
      </c>
    </row>
    <row r="4390" spans="1:25" hidden="1" x14ac:dyDescent="0.35">
      <c r="A4390">
        <v>2</v>
      </c>
      <c r="B4390" t="s">
        <v>43</v>
      </c>
      <c r="C4390">
        <v>3</v>
      </c>
      <c r="D4390" t="s">
        <v>26</v>
      </c>
      <c r="E4390" t="s">
        <v>1296</v>
      </c>
      <c r="F4390" t="s">
        <v>13</v>
      </c>
      <c r="G4390" t="s">
        <v>1976</v>
      </c>
      <c r="H4390" s="1">
        <v>0.2</v>
      </c>
      <c r="I4390" s="2">
        <v>43183</v>
      </c>
      <c r="J4390" t="s">
        <v>1977</v>
      </c>
      <c r="K4390" t="s">
        <v>102</v>
      </c>
      <c r="L4390">
        <v>44105</v>
      </c>
      <c r="M4390">
        <v>888</v>
      </c>
      <c r="N4390" t="s">
        <v>2781</v>
      </c>
      <c r="O4390">
        <v>2</v>
      </c>
      <c r="P4390">
        <v>2</v>
      </c>
      <c r="Q4390" t="s">
        <v>104</v>
      </c>
      <c r="R4390" t="s">
        <v>8304</v>
      </c>
      <c r="S4390">
        <v>1.63</v>
      </c>
      <c r="T4390">
        <v>19</v>
      </c>
      <c r="U4390" t="s">
        <v>19</v>
      </c>
      <c r="V4390" s="2">
        <v>43185</v>
      </c>
      <c r="W4390" t="s">
        <v>20</v>
      </c>
      <c r="X4390" t="s">
        <v>309</v>
      </c>
      <c r="Y4390" t="s">
        <v>49</v>
      </c>
    </row>
    <row r="4391" spans="1:25" hidden="1" x14ac:dyDescent="0.35">
      <c r="A4391">
        <v>4</v>
      </c>
      <c r="B4391" t="s">
        <v>43</v>
      </c>
      <c r="C4391">
        <v>6</v>
      </c>
      <c r="D4391" t="s">
        <v>11</v>
      </c>
      <c r="E4391" t="s">
        <v>122</v>
      </c>
      <c r="F4391" t="s">
        <v>13</v>
      </c>
      <c r="G4391" t="s">
        <v>1175</v>
      </c>
      <c r="H4391" s="1">
        <v>0.3</v>
      </c>
      <c r="I4391" s="2">
        <v>43198</v>
      </c>
      <c r="J4391" t="s">
        <v>2221</v>
      </c>
      <c r="K4391" t="s">
        <v>73</v>
      </c>
      <c r="L4391">
        <v>77041</v>
      </c>
      <c r="M4391">
        <v>739</v>
      </c>
      <c r="N4391" t="s">
        <v>2104</v>
      </c>
      <c r="O4391">
        <v>-4</v>
      </c>
      <c r="P4391">
        <v>4</v>
      </c>
      <c r="Q4391" t="s">
        <v>75</v>
      </c>
      <c r="R4391" t="s">
        <v>8304</v>
      </c>
      <c r="S4391">
        <v>-4.1100000000000003</v>
      </c>
      <c r="T4391">
        <v>96</v>
      </c>
      <c r="U4391" t="s">
        <v>19</v>
      </c>
      <c r="V4391" s="2">
        <v>43202</v>
      </c>
      <c r="W4391" t="s">
        <v>39</v>
      </c>
      <c r="X4391" t="s">
        <v>77</v>
      </c>
      <c r="Y4391" t="s">
        <v>24</v>
      </c>
    </row>
    <row r="4392" spans="1:25" hidden="1" x14ac:dyDescent="0.35">
      <c r="A4392">
        <v>4</v>
      </c>
      <c r="B4392" t="s">
        <v>43</v>
      </c>
      <c r="C4392">
        <v>6</v>
      </c>
      <c r="D4392" t="s">
        <v>26</v>
      </c>
      <c r="E4392" t="s">
        <v>122</v>
      </c>
      <c r="F4392" t="s">
        <v>13</v>
      </c>
      <c r="G4392" t="s">
        <v>1175</v>
      </c>
      <c r="H4392" s="1">
        <v>0.8</v>
      </c>
      <c r="I4392" s="2">
        <v>43198</v>
      </c>
      <c r="J4392" t="s">
        <v>2221</v>
      </c>
      <c r="K4392" t="s">
        <v>73</v>
      </c>
      <c r="L4392">
        <v>77041</v>
      </c>
      <c r="M4392">
        <v>684</v>
      </c>
      <c r="N4392" t="s">
        <v>750</v>
      </c>
      <c r="O4392">
        <v>-1851</v>
      </c>
      <c r="P4392">
        <v>4</v>
      </c>
      <c r="Q4392" t="s">
        <v>75</v>
      </c>
      <c r="R4392" t="s">
        <v>8304</v>
      </c>
      <c r="S4392">
        <v>-1850.95</v>
      </c>
      <c r="T4392">
        <v>1089</v>
      </c>
      <c r="U4392" t="s">
        <v>19</v>
      </c>
      <c r="V4392" s="2">
        <v>43202</v>
      </c>
      <c r="W4392" t="s">
        <v>39</v>
      </c>
      <c r="X4392" t="s">
        <v>77</v>
      </c>
      <c r="Y4392" t="s">
        <v>54</v>
      </c>
    </row>
    <row r="4393" spans="1:25" hidden="1" x14ac:dyDescent="0.35">
      <c r="A4393">
        <v>4</v>
      </c>
      <c r="B4393" t="s">
        <v>43</v>
      </c>
      <c r="C4393">
        <v>6</v>
      </c>
      <c r="D4393" t="s">
        <v>50</v>
      </c>
      <c r="E4393" t="s">
        <v>122</v>
      </c>
      <c r="F4393" t="s">
        <v>13</v>
      </c>
      <c r="G4393" t="s">
        <v>1175</v>
      </c>
      <c r="H4393" s="1">
        <v>0.2</v>
      </c>
      <c r="I4393" s="2">
        <v>43198</v>
      </c>
      <c r="J4393" t="s">
        <v>2221</v>
      </c>
      <c r="K4393" t="s">
        <v>73</v>
      </c>
      <c r="L4393">
        <v>77041</v>
      </c>
      <c r="M4393">
        <v>958</v>
      </c>
      <c r="N4393" t="s">
        <v>4911</v>
      </c>
      <c r="O4393">
        <v>65</v>
      </c>
      <c r="P4393">
        <v>9</v>
      </c>
      <c r="Q4393" t="s">
        <v>75</v>
      </c>
      <c r="R4393" t="s">
        <v>8304</v>
      </c>
      <c r="S4393">
        <v>64.790000000000006</v>
      </c>
      <c r="T4393">
        <v>432</v>
      </c>
      <c r="U4393" t="s">
        <v>19</v>
      </c>
      <c r="V4393" s="2">
        <v>43202</v>
      </c>
      <c r="W4393" t="s">
        <v>39</v>
      </c>
      <c r="X4393" t="s">
        <v>77</v>
      </c>
      <c r="Y4393" t="s">
        <v>113</v>
      </c>
    </row>
    <row r="4394" spans="1:25" hidden="1" x14ac:dyDescent="0.35">
      <c r="A4394">
        <v>2</v>
      </c>
      <c r="B4394" t="s">
        <v>43</v>
      </c>
      <c r="C4394">
        <v>3</v>
      </c>
      <c r="D4394" t="s">
        <v>26</v>
      </c>
      <c r="E4394" t="s">
        <v>1030</v>
      </c>
      <c r="F4394" t="s">
        <v>13</v>
      </c>
      <c r="G4394" t="s">
        <v>1085</v>
      </c>
      <c r="H4394" s="1">
        <v>0</v>
      </c>
      <c r="I4394" s="2">
        <v>43418</v>
      </c>
      <c r="J4394" t="s">
        <v>3534</v>
      </c>
      <c r="K4394" t="s">
        <v>16</v>
      </c>
      <c r="L4394">
        <v>30318</v>
      </c>
      <c r="M4394">
        <v>1839</v>
      </c>
      <c r="N4394" t="s">
        <v>555</v>
      </c>
      <c r="O4394">
        <v>2</v>
      </c>
      <c r="P4394">
        <v>1</v>
      </c>
      <c r="Q4394" t="s">
        <v>18</v>
      </c>
      <c r="R4394" t="s">
        <v>8304</v>
      </c>
      <c r="S4394">
        <v>2.38</v>
      </c>
      <c r="T4394">
        <v>5</v>
      </c>
      <c r="U4394" t="s">
        <v>19</v>
      </c>
      <c r="V4394" s="2">
        <v>43420</v>
      </c>
      <c r="W4394" t="s">
        <v>20</v>
      </c>
      <c r="X4394" t="s">
        <v>761</v>
      </c>
      <c r="Y4394" t="s">
        <v>64</v>
      </c>
    </row>
    <row r="4395" spans="1:25" hidden="1" x14ac:dyDescent="0.35">
      <c r="A4395">
        <v>2</v>
      </c>
      <c r="B4395" t="s">
        <v>43</v>
      </c>
      <c r="C4395">
        <v>3</v>
      </c>
      <c r="D4395" t="s">
        <v>26</v>
      </c>
      <c r="E4395" t="s">
        <v>1030</v>
      </c>
      <c r="F4395" t="s">
        <v>13</v>
      </c>
      <c r="G4395" t="s">
        <v>1085</v>
      </c>
      <c r="H4395" s="1">
        <v>0</v>
      </c>
      <c r="I4395" s="2">
        <v>43418</v>
      </c>
      <c r="J4395" t="s">
        <v>3534</v>
      </c>
      <c r="K4395" t="s">
        <v>16</v>
      </c>
      <c r="L4395">
        <v>30318</v>
      </c>
      <c r="M4395">
        <v>68</v>
      </c>
      <c r="N4395" t="s">
        <v>8238</v>
      </c>
      <c r="O4395">
        <v>4</v>
      </c>
      <c r="P4395">
        <v>2</v>
      </c>
      <c r="Q4395" t="s">
        <v>18</v>
      </c>
      <c r="R4395" t="s">
        <v>8304</v>
      </c>
      <c r="S4395">
        <v>3.88</v>
      </c>
      <c r="T4395">
        <v>8</v>
      </c>
      <c r="U4395" t="s">
        <v>19</v>
      </c>
      <c r="V4395" s="2">
        <v>43420</v>
      </c>
      <c r="W4395" t="s">
        <v>20</v>
      </c>
      <c r="X4395" t="s">
        <v>761</v>
      </c>
      <c r="Y4395" t="s">
        <v>54</v>
      </c>
    </row>
    <row r="4396" spans="1:25" hidden="1" x14ac:dyDescent="0.35">
      <c r="A4396">
        <v>2</v>
      </c>
      <c r="B4396" t="s">
        <v>43</v>
      </c>
      <c r="C4396">
        <v>3</v>
      </c>
      <c r="D4396" t="s">
        <v>50</v>
      </c>
      <c r="E4396" t="s">
        <v>1030</v>
      </c>
      <c r="F4396" t="s">
        <v>13</v>
      </c>
      <c r="G4396" t="s">
        <v>1085</v>
      </c>
      <c r="H4396" s="1">
        <v>0</v>
      </c>
      <c r="I4396" s="2">
        <v>43418</v>
      </c>
      <c r="J4396" t="s">
        <v>3534</v>
      </c>
      <c r="K4396" t="s">
        <v>16</v>
      </c>
      <c r="L4396">
        <v>30318</v>
      </c>
      <c r="M4396">
        <v>1004</v>
      </c>
      <c r="N4396" t="s">
        <v>4866</v>
      </c>
      <c r="O4396">
        <v>115</v>
      </c>
      <c r="P4396">
        <v>2</v>
      </c>
      <c r="Q4396" t="s">
        <v>18</v>
      </c>
      <c r="R4396" t="s">
        <v>8304</v>
      </c>
      <c r="S4396">
        <v>115</v>
      </c>
      <c r="T4396">
        <v>500</v>
      </c>
      <c r="U4396" t="s">
        <v>19</v>
      </c>
      <c r="V4396" s="2">
        <v>43420</v>
      </c>
      <c r="W4396" t="s">
        <v>20</v>
      </c>
      <c r="X4396" t="s">
        <v>761</v>
      </c>
      <c r="Y4396" t="s">
        <v>113</v>
      </c>
    </row>
    <row r="4397" spans="1:25" hidden="1" x14ac:dyDescent="0.35">
      <c r="A4397">
        <v>3</v>
      </c>
      <c r="B4397" t="s">
        <v>10</v>
      </c>
      <c r="C4397">
        <v>3</v>
      </c>
      <c r="D4397" t="s">
        <v>26</v>
      </c>
      <c r="E4397" t="s">
        <v>201</v>
      </c>
      <c r="F4397" t="s">
        <v>13</v>
      </c>
      <c r="G4397" t="s">
        <v>334</v>
      </c>
      <c r="H4397" s="1">
        <v>0.2</v>
      </c>
      <c r="I4397" s="2">
        <v>43360</v>
      </c>
      <c r="J4397" t="s">
        <v>3517</v>
      </c>
      <c r="K4397" t="s">
        <v>102</v>
      </c>
      <c r="L4397">
        <v>45503</v>
      </c>
      <c r="M4397">
        <v>1381</v>
      </c>
      <c r="N4397" t="s">
        <v>585</v>
      </c>
      <c r="O4397">
        <v>-63</v>
      </c>
      <c r="P4397">
        <v>5</v>
      </c>
      <c r="Q4397" t="s">
        <v>104</v>
      </c>
      <c r="R4397" t="s">
        <v>8304</v>
      </c>
      <c r="S4397">
        <v>-62.77</v>
      </c>
      <c r="T4397">
        <v>295</v>
      </c>
      <c r="U4397" t="s">
        <v>19</v>
      </c>
      <c r="V4397" s="2">
        <v>43363</v>
      </c>
      <c r="W4397" t="s">
        <v>20</v>
      </c>
      <c r="X4397" t="s">
        <v>309</v>
      </c>
      <c r="Y4397" t="s">
        <v>42</v>
      </c>
    </row>
    <row r="4398" spans="1:25" hidden="1" x14ac:dyDescent="0.35">
      <c r="A4398">
        <v>4</v>
      </c>
      <c r="B4398" t="s">
        <v>43</v>
      </c>
      <c r="C4398">
        <v>6</v>
      </c>
      <c r="D4398" t="s">
        <v>11</v>
      </c>
      <c r="E4398" t="s">
        <v>2486</v>
      </c>
      <c r="F4398" t="s">
        <v>13</v>
      </c>
      <c r="G4398" t="s">
        <v>30</v>
      </c>
      <c r="H4398" s="1">
        <v>0</v>
      </c>
      <c r="I4398" s="2">
        <v>43347</v>
      </c>
      <c r="J4398" t="s">
        <v>2487</v>
      </c>
      <c r="K4398" t="s">
        <v>16</v>
      </c>
      <c r="L4398">
        <v>40324</v>
      </c>
      <c r="M4398">
        <v>458</v>
      </c>
      <c r="N4398" t="s">
        <v>890</v>
      </c>
      <c r="O4398">
        <v>17</v>
      </c>
      <c r="P4398">
        <v>3</v>
      </c>
      <c r="Q4398" t="s">
        <v>18</v>
      </c>
      <c r="R4398" t="s">
        <v>8304</v>
      </c>
      <c r="S4398">
        <v>16.61</v>
      </c>
      <c r="T4398">
        <v>43</v>
      </c>
      <c r="U4398" t="s">
        <v>19</v>
      </c>
      <c r="V4398" s="2">
        <v>43351</v>
      </c>
      <c r="W4398" t="s">
        <v>39</v>
      </c>
      <c r="X4398" t="s">
        <v>21</v>
      </c>
      <c r="Y4398" t="s">
        <v>47</v>
      </c>
    </row>
    <row r="4399" spans="1:25" hidden="1" x14ac:dyDescent="0.35">
      <c r="A4399">
        <v>4</v>
      </c>
      <c r="B4399" t="s">
        <v>43</v>
      </c>
      <c r="C4399">
        <v>6</v>
      </c>
      <c r="D4399" t="s">
        <v>26</v>
      </c>
      <c r="E4399" t="s">
        <v>2486</v>
      </c>
      <c r="F4399" t="s">
        <v>13</v>
      </c>
      <c r="G4399" t="s">
        <v>30</v>
      </c>
      <c r="H4399" s="1">
        <v>0</v>
      </c>
      <c r="I4399" s="2">
        <v>43347</v>
      </c>
      <c r="J4399" t="s">
        <v>2487</v>
      </c>
      <c r="K4399" t="s">
        <v>16</v>
      </c>
      <c r="L4399">
        <v>40324</v>
      </c>
      <c r="M4399">
        <v>1174</v>
      </c>
      <c r="N4399" t="s">
        <v>3730</v>
      </c>
      <c r="O4399">
        <v>3</v>
      </c>
      <c r="P4399">
        <v>3</v>
      </c>
      <c r="Q4399" t="s">
        <v>18</v>
      </c>
      <c r="R4399" t="s">
        <v>8304</v>
      </c>
      <c r="S4399">
        <v>2.5299999999999998</v>
      </c>
      <c r="T4399">
        <v>5</v>
      </c>
      <c r="U4399" t="s">
        <v>19</v>
      </c>
      <c r="V4399" s="2">
        <v>43351</v>
      </c>
      <c r="W4399" t="s">
        <v>39</v>
      </c>
      <c r="X4399" t="s">
        <v>21</v>
      </c>
      <c r="Y4399" t="s">
        <v>49</v>
      </c>
    </row>
    <row r="4400" spans="1:25" hidden="1" x14ac:dyDescent="0.35">
      <c r="A4400">
        <v>4</v>
      </c>
      <c r="B4400" t="s">
        <v>43</v>
      </c>
      <c r="C4400">
        <v>6</v>
      </c>
      <c r="D4400" t="s">
        <v>26</v>
      </c>
      <c r="E4400" t="s">
        <v>2486</v>
      </c>
      <c r="F4400" t="s">
        <v>13</v>
      </c>
      <c r="G4400" t="s">
        <v>30</v>
      </c>
      <c r="H4400" s="1">
        <v>0</v>
      </c>
      <c r="I4400" s="2">
        <v>43347</v>
      </c>
      <c r="J4400" t="s">
        <v>2487</v>
      </c>
      <c r="K4400" t="s">
        <v>16</v>
      </c>
      <c r="L4400">
        <v>40324</v>
      </c>
      <c r="M4400">
        <v>647</v>
      </c>
      <c r="N4400" t="s">
        <v>1318</v>
      </c>
      <c r="O4400">
        <v>5</v>
      </c>
      <c r="P4400">
        <v>4</v>
      </c>
      <c r="Q4400" t="s">
        <v>18</v>
      </c>
      <c r="R4400" t="s">
        <v>8304</v>
      </c>
      <c r="S4400">
        <v>5.2</v>
      </c>
      <c r="T4400">
        <v>130</v>
      </c>
      <c r="U4400" t="s">
        <v>19</v>
      </c>
      <c r="V4400" s="2">
        <v>43351</v>
      </c>
      <c r="W4400" t="s">
        <v>39</v>
      </c>
      <c r="X4400" t="s">
        <v>21</v>
      </c>
      <c r="Y4400" t="s">
        <v>42</v>
      </c>
    </row>
    <row r="4401" spans="1:25" hidden="1" x14ac:dyDescent="0.35">
      <c r="A4401">
        <v>4</v>
      </c>
      <c r="B4401" t="s">
        <v>43</v>
      </c>
      <c r="C4401">
        <v>6</v>
      </c>
      <c r="D4401" t="s">
        <v>26</v>
      </c>
      <c r="E4401" t="s">
        <v>2486</v>
      </c>
      <c r="F4401" t="s">
        <v>13</v>
      </c>
      <c r="G4401" t="s">
        <v>30</v>
      </c>
      <c r="H4401" s="1">
        <v>0</v>
      </c>
      <c r="I4401" s="2">
        <v>43347</v>
      </c>
      <c r="J4401" t="s">
        <v>2487</v>
      </c>
      <c r="K4401" t="s">
        <v>16</v>
      </c>
      <c r="L4401">
        <v>40324</v>
      </c>
      <c r="M4401">
        <v>1291</v>
      </c>
      <c r="N4401" t="s">
        <v>955</v>
      </c>
      <c r="O4401">
        <v>55</v>
      </c>
      <c r="P4401">
        <v>6</v>
      </c>
      <c r="Q4401" t="s">
        <v>18</v>
      </c>
      <c r="R4401" t="s">
        <v>8304</v>
      </c>
      <c r="S4401">
        <v>54.69</v>
      </c>
      <c r="T4401">
        <v>114</v>
      </c>
      <c r="U4401" t="s">
        <v>19</v>
      </c>
      <c r="V4401" s="2">
        <v>43351</v>
      </c>
      <c r="W4401" t="s">
        <v>39</v>
      </c>
      <c r="X4401" t="s">
        <v>21</v>
      </c>
      <c r="Y4401" t="s">
        <v>54</v>
      </c>
    </row>
    <row r="4402" spans="1:25" x14ac:dyDescent="0.35">
      <c r="A4402">
        <v>6</v>
      </c>
      <c r="B4402" t="s">
        <v>10</v>
      </c>
      <c r="C4402">
        <v>6</v>
      </c>
      <c r="D4402" t="s">
        <v>11</v>
      </c>
      <c r="E4402" t="s">
        <v>88</v>
      </c>
      <c r="F4402" t="s">
        <v>13</v>
      </c>
      <c r="G4402" t="s">
        <v>5381</v>
      </c>
      <c r="H4402" s="1">
        <v>0.2</v>
      </c>
      <c r="I4402" s="2">
        <v>43442</v>
      </c>
      <c r="J4402" t="s">
        <v>5807</v>
      </c>
      <c r="K4402" t="s">
        <v>30</v>
      </c>
      <c r="L4402">
        <v>94110</v>
      </c>
      <c r="M4402">
        <v>830</v>
      </c>
      <c r="N4402" t="s">
        <v>2071</v>
      </c>
      <c r="O4402">
        <v>-195</v>
      </c>
      <c r="P4402">
        <v>6</v>
      </c>
      <c r="Q4402" t="s">
        <v>32</v>
      </c>
      <c r="R4402" t="s">
        <v>8304</v>
      </c>
      <c r="S4402">
        <v>-195.48</v>
      </c>
      <c r="T4402">
        <v>1422</v>
      </c>
      <c r="U4402" t="s">
        <v>33</v>
      </c>
      <c r="V4402" s="2">
        <v>43448</v>
      </c>
      <c r="W4402" t="s">
        <v>39</v>
      </c>
      <c r="X4402" t="s">
        <v>34</v>
      </c>
      <c r="Y4402" t="s">
        <v>41</v>
      </c>
    </row>
    <row r="4403" spans="1:25" x14ac:dyDescent="0.35">
      <c r="A4403">
        <v>6</v>
      </c>
      <c r="B4403" t="s">
        <v>10</v>
      </c>
      <c r="C4403">
        <v>6</v>
      </c>
      <c r="D4403" t="s">
        <v>26</v>
      </c>
      <c r="E4403" t="s">
        <v>88</v>
      </c>
      <c r="F4403" t="s">
        <v>13</v>
      </c>
      <c r="G4403" t="s">
        <v>5381</v>
      </c>
      <c r="H4403" s="1">
        <v>0</v>
      </c>
      <c r="I4403" s="2">
        <v>43442</v>
      </c>
      <c r="J4403" t="s">
        <v>5807</v>
      </c>
      <c r="K4403" t="s">
        <v>30</v>
      </c>
      <c r="L4403">
        <v>94110</v>
      </c>
      <c r="M4403">
        <v>1158</v>
      </c>
      <c r="N4403" t="s">
        <v>91</v>
      </c>
      <c r="O4403">
        <v>2</v>
      </c>
      <c r="P4403">
        <v>2</v>
      </c>
      <c r="Q4403" t="s">
        <v>32</v>
      </c>
      <c r="R4403" t="s">
        <v>8304</v>
      </c>
      <c r="S4403">
        <v>2.48</v>
      </c>
      <c r="T4403">
        <v>9</v>
      </c>
      <c r="U4403" t="s">
        <v>33</v>
      </c>
      <c r="V4403" s="2">
        <v>43448</v>
      </c>
      <c r="W4403" t="s">
        <v>39</v>
      </c>
      <c r="X4403" t="s">
        <v>34</v>
      </c>
      <c r="Y4403" t="s">
        <v>49</v>
      </c>
    </row>
    <row r="4404" spans="1:25" x14ac:dyDescent="0.35">
      <c r="A4404">
        <v>6</v>
      </c>
      <c r="B4404" t="s">
        <v>10</v>
      </c>
      <c r="C4404">
        <v>6</v>
      </c>
      <c r="D4404" t="s">
        <v>26</v>
      </c>
      <c r="E4404" t="s">
        <v>88</v>
      </c>
      <c r="F4404" t="s">
        <v>13</v>
      </c>
      <c r="G4404" t="s">
        <v>5381</v>
      </c>
      <c r="H4404" s="1">
        <v>0</v>
      </c>
      <c r="I4404" s="2">
        <v>43442</v>
      </c>
      <c r="J4404" t="s">
        <v>5807</v>
      </c>
      <c r="K4404" t="s">
        <v>30</v>
      </c>
      <c r="L4404">
        <v>94110</v>
      </c>
      <c r="M4404">
        <v>1807</v>
      </c>
      <c r="N4404" t="s">
        <v>6479</v>
      </c>
      <c r="O4404">
        <v>22</v>
      </c>
      <c r="P4404">
        <v>7</v>
      </c>
      <c r="Q4404" t="s">
        <v>32</v>
      </c>
      <c r="R4404" t="s">
        <v>8304</v>
      </c>
      <c r="S4404">
        <v>21.77</v>
      </c>
      <c r="T4404">
        <v>45</v>
      </c>
      <c r="U4404" t="s">
        <v>33</v>
      </c>
      <c r="V4404" s="2">
        <v>43448</v>
      </c>
      <c r="W4404" t="s">
        <v>39</v>
      </c>
      <c r="X4404" t="s">
        <v>34</v>
      </c>
      <c r="Y4404" t="s">
        <v>64</v>
      </c>
    </row>
    <row r="4405" spans="1:25" hidden="1" x14ac:dyDescent="0.35">
      <c r="A4405">
        <v>5</v>
      </c>
      <c r="B4405" t="s">
        <v>43</v>
      </c>
      <c r="C4405">
        <v>6</v>
      </c>
      <c r="D4405" t="s">
        <v>11</v>
      </c>
      <c r="E4405" t="s">
        <v>1550</v>
      </c>
      <c r="F4405" t="s">
        <v>13</v>
      </c>
      <c r="G4405" t="s">
        <v>1181</v>
      </c>
      <c r="H4405" s="1">
        <v>0.3</v>
      </c>
      <c r="I4405" s="2">
        <v>43377</v>
      </c>
      <c r="J4405" t="s">
        <v>2435</v>
      </c>
      <c r="K4405" t="s">
        <v>102</v>
      </c>
      <c r="L4405">
        <v>21215</v>
      </c>
      <c r="M4405">
        <v>380</v>
      </c>
      <c r="N4405" t="s">
        <v>2436</v>
      </c>
      <c r="O4405">
        <v>-24</v>
      </c>
      <c r="P4405">
        <v>2</v>
      </c>
      <c r="Q4405" t="s">
        <v>104</v>
      </c>
      <c r="R4405" t="s">
        <v>8304</v>
      </c>
      <c r="S4405">
        <v>-23.94</v>
      </c>
      <c r="T4405">
        <v>239</v>
      </c>
      <c r="U4405" t="s">
        <v>19</v>
      </c>
      <c r="V4405" s="2">
        <v>43382</v>
      </c>
      <c r="W4405" t="s">
        <v>39</v>
      </c>
      <c r="X4405" t="s">
        <v>1549</v>
      </c>
      <c r="Y4405" t="s">
        <v>41</v>
      </c>
    </row>
    <row r="4406" spans="1:25" x14ac:dyDescent="0.35">
      <c r="A4406">
        <v>3</v>
      </c>
      <c r="B4406" t="s">
        <v>10</v>
      </c>
      <c r="C4406">
        <v>3</v>
      </c>
      <c r="D4406" t="s">
        <v>26</v>
      </c>
      <c r="E4406" t="s">
        <v>27</v>
      </c>
      <c r="F4406" t="s">
        <v>13</v>
      </c>
      <c r="G4406" t="s">
        <v>1462</v>
      </c>
      <c r="H4406" s="1">
        <v>0</v>
      </c>
      <c r="I4406" s="2">
        <v>43187</v>
      </c>
      <c r="J4406" t="s">
        <v>3611</v>
      </c>
      <c r="K4406" t="s">
        <v>30</v>
      </c>
      <c r="L4406">
        <v>90032</v>
      </c>
      <c r="M4406">
        <v>1782</v>
      </c>
      <c r="N4406" t="s">
        <v>3612</v>
      </c>
      <c r="O4406">
        <v>3</v>
      </c>
      <c r="P4406">
        <v>1</v>
      </c>
      <c r="Q4406" t="s">
        <v>32</v>
      </c>
      <c r="R4406" t="s">
        <v>8304</v>
      </c>
      <c r="S4406">
        <v>2.93</v>
      </c>
      <c r="T4406">
        <v>6</v>
      </c>
      <c r="U4406" t="s">
        <v>19</v>
      </c>
      <c r="V4406" s="2">
        <v>43190</v>
      </c>
      <c r="W4406" t="s">
        <v>20</v>
      </c>
      <c r="X4406" t="s">
        <v>34</v>
      </c>
      <c r="Y4406" t="s">
        <v>64</v>
      </c>
    </row>
    <row r="4407" spans="1:25" x14ac:dyDescent="0.35">
      <c r="A4407">
        <v>3</v>
      </c>
      <c r="B4407" t="s">
        <v>10</v>
      </c>
      <c r="C4407">
        <v>3</v>
      </c>
      <c r="D4407" t="s">
        <v>26</v>
      </c>
      <c r="E4407" t="s">
        <v>27</v>
      </c>
      <c r="F4407" t="s">
        <v>13</v>
      </c>
      <c r="G4407" t="s">
        <v>1462</v>
      </c>
      <c r="H4407" s="1">
        <v>0</v>
      </c>
      <c r="I4407" s="2">
        <v>43187</v>
      </c>
      <c r="J4407" t="s">
        <v>3611</v>
      </c>
      <c r="K4407" t="s">
        <v>30</v>
      </c>
      <c r="L4407">
        <v>90032</v>
      </c>
      <c r="M4407">
        <v>1359</v>
      </c>
      <c r="N4407" t="s">
        <v>540</v>
      </c>
      <c r="O4407">
        <v>1</v>
      </c>
      <c r="P4407">
        <v>4</v>
      </c>
      <c r="Q4407" t="s">
        <v>32</v>
      </c>
      <c r="R4407" t="s">
        <v>8304</v>
      </c>
      <c r="S4407">
        <v>0.88</v>
      </c>
      <c r="T4407">
        <v>88</v>
      </c>
      <c r="U4407" t="s">
        <v>19</v>
      </c>
      <c r="V4407" s="2">
        <v>43190</v>
      </c>
      <c r="W4407" t="s">
        <v>20</v>
      </c>
      <c r="X4407" t="s">
        <v>34</v>
      </c>
      <c r="Y4407" t="s">
        <v>42</v>
      </c>
    </row>
    <row r="4408" spans="1:25" hidden="1" x14ac:dyDescent="0.35">
      <c r="A4408">
        <v>2</v>
      </c>
      <c r="B4408" t="s">
        <v>25</v>
      </c>
      <c r="C4408">
        <v>1</v>
      </c>
      <c r="D4408" t="s">
        <v>26</v>
      </c>
      <c r="E4408" t="s">
        <v>171</v>
      </c>
      <c r="F4408" t="s">
        <v>13</v>
      </c>
      <c r="G4408" t="s">
        <v>6839</v>
      </c>
      <c r="H4408" s="1">
        <v>0</v>
      </c>
      <c r="I4408" s="2">
        <v>43351</v>
      </c>
      <c r="J4408" t="s">
        <v>7220</v>
      </c>
      <c r="K4408" t="s">
        <v>102</v>
      </c>
      <c r="L4408">
        <v>10011</v>
      </c>
      <c r="M4408">
        <v>955</v>
      </c>
      <c r="N4408" t="s">
        <v>7213</v>
      </c>
      <c r="O4408">
        <v>62</v>
      </c>
      <c r="P4408">
        <v>1</v>
      </c>
      <c r="Q4408" t="s">
        <v>104</v>
      </c>
      <c r="R4408" t="s">
        <v>8304</v>
      </c>
      <c r="S4408">
        <v>62.24</v>
      </c>
      <c r="T4408">
        <v>207</v>
      </c>
      <c r="U4408" t="s">
        <v>76</v>
      </c>
      <c r="V4408" s="2">
        <v>43353</v>
      </c>
      <c r="W4408" t="s">
        <v>130</v>
      </c>
      <c r="X4408" t="s">
        <v>175</v>
      </c>
      <c r="Y4408" t="s">
        <v>56</v>
      </c>
    </row>
    <row r="4409" spans="1:25" hidden="1" x14ac:dyDescent="0.35">
      <c r="A4409">
        <v>4</v>
      </c>
      <c r="B4409" t="s">
        <v>43</v>
      </c>
      <c r="C4409">
        <v>6</v>
      </c>
      <c r="D4409" t="s">
        <v>26</v>
      </c>
      <c r="E4409" t="s">
        <v>535</v>
      </c>
      <c r="F4409" t="s">
        <v>13</v>
      </c>
      <c r="G4409" t="s">
        <v>2503</v>
      </c>
      <c r="H4409" s="1">
        <v>0</v>
      </c>
      <c r="I4409" s="2">
        <v>43426</v>
      </c>
      <c r="J4409" t="s">
        <v>3756</v>
      </c>
      <c r="K4409" t="s">
        <v>73</v>
      </c>
      <c r="L4409">
        <v>48205</v>
      </c>
      <c r="M4409">
        <v>905</v>
      </c>
      <c r="N4409" t="s">
        <v>257</v>
      </c>
      <c r="O4409">
        <v>24</v>
      </c>
      <c r="P4409">
        <v>3</v>
      </c>
      <c r="Q4409" t="s">
        <v>75</v>
      </c>
      <c r="R4409" t="s">
        <v>8304</v>
      </c>
      <c r="S4409">
        <v>24.23</v>
      </c>
      <c r="T4409">
        <v>49</v>
      </c>
      <c r="U4409" t="s">
        <v>19</v>
      </c>
      <c r="V4409" s="2">
        <v>43430</v>
      </c>
      <c r="W4409" t="s">
        <v>39</v>
      </c>
      <c r="X4409" t="s">
        <v>156</v>
      </c>
      <c r="Y4409" t="s">
        <v>54</v>
      </c>
    </row>
    <row r="4410" spans="1:25" hidden="1" x14ac:dyDescent="0.35">
      <c r="A4410">
        <v>6</v>
      </c>
      <c r="B4410" t="s">
        <v>10</v>
      </c>
      <c r="C4410">
        <v>6</v>
      </c>
      <c r="D4410" t="s">
        <v>26</v>
      </c>
      <c r="E4410" t="s">
        <v>409</v>
      </c>
      <c r="F4410" t="s">
        <v>13</v>
      </c>
      <c r="G4410" t="s">
        <v>5325</v>
      </c>
      <c r="H4410" s="1">
        <v>0.2</v>
      </c>
      <c r="I4410" s="2">
        <v>43451</v>
      </c>
      <c r="J4410" t="s">
        <v>6627</v>
      </c>
      <c r="K4410" t="s">
        <v>30</v>
      </c>
      <c r="L4410">
        <v>88220</v>
      </c>
      <c r="M4410">
        <v>693</v>
      </c>
      <c r="N4410" t="s">
        <v>3343</v>
      </c>
      <c r="O4410">
        <v>4</v>
      </c>
      <c r="P4410">
        <v>1</v>
      </c>
      <c r="Q4410" t="s">
        <v>32</v>
      </c>
      <c r="R4410" t="s">
        <v>8304</v>
      </c>
      <c r="S4410">
        <v>3.85</v>
      </c>
      <c r="T4410">
        <v>11</v>
      </c>
      <c r="U4410" t="s">
        <v>33</v>
      </c>
      <c r="V4410" s="2">
        <v>43457</v>
      </c>
      <c r="W4410" t="s">
        <v>39</v>
      </c>
      <c r="X4410" t="s">
        <v>413</v>
      </c>
      <c r="Y4410" t="s">
        <v>54</v>
      </c>
    </row>
    <row r="4411" spans="1:25" hidden="1" x14ac:dyDescent="0.35">
      <c r="A4411">
        <v>6</v>
      </c>
      <c r="B4411" t="s">
        <v>10</v>
      </c>
      <c r="C4411">
        <v>6</v>
      </c>
      <c r="D4411" t="s">
        <v>26</v>
      </c>
      <c r="E4411" t="s">
        <v>409</v>
      </c>
      <c r="F4411" t="s">
        <v>13</v>
      </c>
      <c r="G4411" t="s">
        <v>5325</v>
      </c>
      <c r="H4411" s="1">
        <v>0.2</v>
      </c>
      <c r="I4411" s="2">
        <v>43451</v>
      </c>
      <c r="J4411" t="s">
        <v>6627</v>
      </c>
      <c r="K4411" t="s">
        <v>30</v>
      </c>
      <c r="L4411">
        <v>88220</v>
      </c>
      <c r="M4411">
        <v>900</v>
      </c>
      <c r="N4411" t="s">
        <v>3279</v>
      </c>
      <c r="O4411">
        <v>4</v>
      </c>
      <c r="P4411">
        <v>2</v>
      </c>
      <c r="Q4411" t="s">
        <v>32</v>
      </c>
      <c r="R4411" t="s">
        <v>8304</v>
      </c>
      <c r="S4411">
        <v>4.38</v>
      </c>
      <c r="T4411">
        <v>13</v>
      </c>
      <c r="U4411" t="s">
        <v>33</v>
      </c>
      <c r="V4411" s="2">
        <v>43457</v>
      </c>
      <c r="W4411" t="s">
        <v>39</v>
      </c>
      <c r="X4411" t="s">
        <v>413</v>
      </c>
      <c r="Y4411" t="s">
        <v>54</v>
      </c>
    </row>
    <row r="4412" spans="1:25" hidden="1" x14ac:dyDescent="0.35">
      <c r="A4412">
        <v>0</v>
      </c>
      <c r="B4412" t="s">
        <v>10</v>
      </c>
      <c r="C4412">
        <v>0</v>
      </c>
      <c r="D4412" t="s">
        <v>11</v>
      </c>
      <c r="E4412" t="s">
        <v>237</v>
      </c>
      <c r="F4412" t="s">
        <v>13</v>
      </c>
      <c r="G4412" t="s">
        <v>278</v>
      </c>
      <c r="H4412" s="1">
        <v>0</v>
      </c>
      <c r="I4412" s="2">
        <v>43176</v>
      </c>
      <c r="J4412" t="s">
        <v>1763</v>
      </c>
      <c r="K4412" t="s">
        <v>102</v>
      </c>
      <c r="L4412">
        <v>21044</v>
      </c>
      <c r="M4412">
        <v>596</v>
      </c>
      <c r="N4412" t="s">
        <v>1446</v>
      </c>
      <c r="O4412">
        <v>253</v>
      </c>
      <c r="P4412">
        <v>5</v>
      </c>
      <c r="Q4412" t="s">
        <v>104</v>
      </c>
      <c r="R4412" t="s">
        <v>8304</v>
      </c>
      <c r="S4412">
        <v>252.59</v>
      </c>
      <c r="T4412">
        <v>972</v>
      </c>
      <c r="U4412" t="s">
        <v>19</v>
      </c>
      <c r="V4412" s="2">
        <v>43176</v>
      </c>
      <c r="W4412" t="s">
        <v>773</v>
      </c>
      <c r="X4412" t="s">
        <v>1549</v>
      </c>
      <c r="Y4412" t="s">
        <v>47</v>
      </c>
    </row>
    <row r="4413" spans="1:25" hidden="1" x14ac:dyDescent="0.35">
      <c r="A4413">
        <v>0</v>
      </c>
      <c r="B4413" t="s">
        <v>10</v>
      </c>
      <c r="C4413">
        <v>0</v>
      </c>
      <c r="D4413" t="s">
        <v>26</v>
      </c>
      <c r="E4413" t="s">
        <v>237</v>
      </c>
      <c r="F4413" t="s">
        <v>13</v>
      </c>
      <c r="G4413" t="s">
        <v>278</v>
      </c>
      <c r="H4413" s="1">
        <v>0</v>
      </c>
      <c r="I4413" s="2">
        <v>43176</v>
      </c>
      <c r="J4413" t="s">
        <v>1763</v>
      </c>
      <c r="K4413" t="s">
        <v>102</v>
      </c>
      <c r="L4413">
        <v>21044</v>
      </c>
      <c r="M4413">
        <v>852</v>
      </c>
      <c r="N4413" t="s">
        <v>8112</v>
      </c>
      <c r="O4413">
        <v>298</v>
      </c>
      <c r="P4413">
        <v>3</v>
      </c>
      <c r="Q4413" t="s">
        <v>104</v>
      </c>
      <c r="R4413" t="s">
        <v>8304</v>
      </c>
      <c r="S4413">
        <v>297.64</v>
      </c>
      <c r="T4413">
        <v>902</v>
      </c>
      <c r="U4413" t="s">
        <v>19</v>
      </c>
      <c r="V4413" s="2">
        <v>43176</v>
      </c>
      <c r="W4413" t="s">
        <v>773</v>
      </c>
      <c r="X4413" t="s">
        <v>1549</v>
      </c>
      <c r="Y4413" t="s">
        <v>56</v>
      </c>
    </row>
    <row r="4414" spans="1:25" hidden="1" x14ac:dyDescent="0.35">
      <c r="A4414">
        <v>0</v>
      </c>
      <c r="B4414" t="s">
        <v>10</v>
      </c>
      <c r="C4414">
        <v>0</v>
      </c>
      <c r="D4414" t="s">
        <v>26</v>
      </c>
      <c r="E4414" t="s">
        <v>237</v>
      </c>
      <c r="F4414" t="s">
        <v>13</v>
      </c>
      <c r="G4414" t="s">
        <v>278</v>
      </c>
      <c r="H4414" s="1">
        <v>0</v>
      </c>
      <c r="I4414" s="2">
        <v>43176</v>
      </c>
      <c r="J4414" t="s">
        <v>1763</v>
      </c>
      <c r="K4414" t="s">
        <v>102</v>
      </c>
      <c r="L4414">
        <v>21044</v>
      </c>
      <c r="M4414">
        <v>343</v>
      </c>
      <c r="N4414" t="s">
        <v>3226</v>
      </c>
      <c r="O4414">
        <v>90</v>
      </c>
      <c r="P4414">
        <v>5</v>
      </c>
      <c r="Q4414" t="s">
        <v>104</v>
      </c>
      <c r="R4414" t="s">
        <v>8304</v>
      </c>
      <c r="S4414">
        <v>89.95</v>
      </c>
      <c r="T4414">
        <v>200</v>
      </c>
      <c r="U4414" t="s">
        <v>19</v>
      </c>
      <c r="V4414" s="2">
        <v>43176</v>
      </c>
      <c r="W4414" t="s">
        <v>773</v>
      </c>
      <c r="X4414" t="s">
        <v>1549</v>
      </c>
      <c r="Y4414" t="s">
        <v>119</v>
      </c>
    </row>
    <row r="4415" spans="1:25" hidden="1" x14ac:dyDescent="0.35">
      <c r="A4415">
        <v>2</v>
      </c>
      <c r="B4415" t="s">
        <v>43</v>
      </c>
      <c r="C4415">
        <v>3</v>
      </c>
      <c r="D4415" t="s">
        <v>26</v>
      </c>
      <c r="E4415" t="s">
        <v>99</v>
      </c>
      <c r="F4415" t="s">
        <v>13</v>
      </c>
      <c r="G4415" t="s">
        <v>223</v>
      </c>
      <c r="H4415" s="1">
        <v>0.2</v>
      </c>
      <c r="I4415" s="2">
        <v>43269</v>
      </c>
      <c r="J4415" t="s">
        <v>6081</v>
      </c>
      <c r="K4415" t="s">
        <v>102</v>
      </c>
      <c r="L4415">
        <v>19134</v>
      </c>
      <c r="M4415">
        <v>1693</v>
      </c>
      <c r="N4415" t="s">
        <v>4604</v>
      </c>
      <c r="O4415">
        <v>2</v>
      </c>
      <c r="P4415">
        <v>2</v>
      </c>
      <c r="Q4415" t="s">
        <v>104</v>
      </c>
      <c r="R4415" t="s">
        <v>8304</v>
      </c>
      <c r="S4415">
        <v>2.14</v>
      </c>
      <c r="T4415">
        <v>7</v>
      </c>
      <c r="U4415" t="s">
        <v>33</v>
      </c>
      <c r="V4415" s="2">
        <v>43271</v>
      </c>
      <c r="W4415" t="s">
        <v>20</v>
      </c>
      <c r="X4415" t="s">
        <v>105</v>
      </c>
      <c r="Y4415" t="s">
        <v>64</v>
      </c>
    </row>
    <row r="4416" spans="1:25" hidden="1" x14ac:dyDescent="0.35">
      <c r="A4416">
        <v>2</v>
      </c>
      <c r="B4416" t="s">
        <v>43</v>
      </c>
      <c r="C4416">
        <v>3</v>
      </c>
      <c r="D4416" t="s">
        <v>26</v>
      </c>
      <c r="E4416" t="s">
        <v>99</v>
      </c>
      <c r="F4416" t="s">
        <v>13</v>
      </c>
      <c r="G4416" t="s">
        <v>223</v>
      </c>
      <c r="H4416" s="1">
        <v>0.2</v>
      </c>
      <c r="I4416" s="2">
        <v>43269</v>
      </c>
      <c r="J4416" t="s">
        <v>6081</v>
      </c>
      <c r="K4416" t="s">
        <v>102</v>
      </c>
      <c r="L4416">
        <v>19134</v>
      </c>
      <c r="M4416">
        <v>793</v>
      </c>
      <c r="N4416" t="s">
        <v>3724</v>
      </c>
      <c r="O4416">
        <v>91</v>
      </c>
      <c r="P4416">
        <v>3</v>
      </c>
      <c r="Q4416" t="s">
        <v>104</v>
      </c>
      <c r="R4416" t="s">
        <v>8304</v>
      </c>
      <c r="S4416">
        <v>90.72</v>
      </c>
      <c r="T4416">
        <v>454</v>
      </c>
      <c r="U4416" t="s">
        <v>33</v>
      </c>
      <c r="V4416" s="2">
        <v>43271</v>
      </c>
      <c r="W4416" t="s">
        <v>20</v>
      </c>
      <c r="X4416" t="s">
        <v>105</v>
      </c>
      <c r="Y4416" t="s">
        <v>56</v>
      </c>
    </row>
    <row r="4417" spans="1:25" hidden="1" x14ac:dyDescent="0.35">
      <c r="A4417">
        <v>2</v>
      </c>
      <c r="B4417" t="s">
        <v>43</v>
      </c>
      <c r="C4417">
        <v>3</v>
      </c>
      <c r="D4417" t="s">
        <v>26</v>
      </c>
      <c r="E4417" t="s">
        <v>99</v>
      </c>
      <c r="F4417" t="s">
        <v>13</v>
      </c>
      <c r="G4417" t="s">
        <v>223</v>
      </c>
      <c r="H4417" s="1">
        <v>0.7</v>
      </c>
      <c r="I4417" s="2">
        <v>43269</v>
      </c>
      <c r="J4417" t="s">
        <v>6081</v>
      </c>
      <c r="K4417" t="s">
        <v>102</v>
      </c>
      <c r="L4417">
        <v>19134</v>
      </c>
      <c r="M4417">
        <v>535</v>
      </c>
      <c r="N4417" t="s">
        <v>53</v>
      </c>
      <c r="O4417">
        <v>-4</v>
      </c>
      <c r="P4417">
        <v>2</v>
      </c>
      <c r="Q4417" t="s">
        <v>104</v>
      </c>
      <c r="R4417" t="s">
        <v>8304</v>
      </c>
      <c r="S4417">
        <v>-3.85</v>
      </c>
      <c r="T4417">
        <v>5</v>
      </c>
      <c r="U4417" t="s">
        <v>33</v>
      </c>
      <c r="V4417" s="2">
        <v>43271</v>
      </c>
      <c r="W4417" t="s">
        <v>20</v>
      </c>
      <c r="X4417" t="s">
        <v>105</v>
      </c>
      <c r="Y4417" t="s">
        <v>54</v>
      </c>
    </row>
    <row r="4418" spans="1:25" hidden="1" x14ac:dyDescent="0.35">
      <c r="A4418">
        <v>4</v>
      </c>
      <c r="B4418" t="s">
        <v>43</v>
      </c>
      <c r="C4418">
        <v>6</v>
      </c>
      <c r="D4418" t="s">
        <v>26</v>
      </c>
      <c r="E4418" t="s">
        <v>1523</v>
      </c>
      <c r="F4418" t="s">
        <v>13</v>
      </c>
      <c r="G4418" t="s">
        <v>5364</v>
      </c>
      <c r="H4418" s="1">
        <v>0</v>
      </c>
      <c r="I4418" s="2">
        <v>43298</v>
      </c>
      <c r="J4418" t="s">
        <v>6309</v>
      </c>
      <c r="K4418" t="s">
        <v>102</v>
      </c>
      <c r="L4418">
        <v>8861</v>
      </c>
      <c r="M4418">
        <v>539</v>
      </c>
      <c r="N4418" t="s">
        <v>969</v>
      </c>
      <c r="O4418">
        <v>27</v>
      </c>
      <c r="P4418">
        <v>1</v>
      </c>
      <c r="Q4418" t="s">
        <v>104</v>
      </c>
      <c r="R4418" t="s">
        <v>8304</v>
      </c>
      <c r="S4418">
        <v>26.63</v>
      </c>
      <c r="T4418">
        <v>55</v>
      </c>
      <c r="U4418" t="s">
        <v>33</v>
      </c>
      <c r="V4418" s="2">
        <v>43302</v>
      </c>
      <c r="W4418" t="s">
        <v>39</v>
      </c>
      <c r="X4418" t="s">
        <v>485</v>
      </c>
      <c r="Y4418" t="s">
        <v>64</v>
      </c>
    </row>
    <row r="4419" spans="1:25" hidden="1" x14ac:dyDescent="0.35">
      <c r="A4419">
        <v>4</v>
      </c>
      <c r="B4419" t="s">
        <v>43</v>
      </c>
      <c r="C4419">
        <v>6</v>
      </c>
      <c r="D4419" t="s">
        <v>26</v>
      </c>
      <c r="E4419" t="s">
        <v>1523</v>
      </c>
      <c r="F4419" t="s">
        <v>13</v>
      </c>
      <c r="G4419" t="s">
        <v>5364</v>
      </c>
      <c r="H4419" s="1">
        <v>0</v>
      </c>
      <c r="I4419" s="2">
        <v>43298</v>
      </c>
      <c r="J4419" t="s">
        <v>6309</v>
      </c>
      <c r="K4419" t="s">
        <v>102</v>
      </c>
      <c r="L4419">
        <v>8861</v>
      </c>
      <c r="M4419">
        <v>949</v>
      </c>
      <c r="N4419" t="s">
        <v>3303</v>
      </c>
      <c r="O4419">
        <v>46</v>
      </c>
      <c r="P4419">
        <v>2</v>
      </c>
      <c r="Q4419" t="s">
        <v>104</v>
      </c>
      <c r="R4419" t="s">
        <v>8304</v>
      </c>
      <c r="S4419">
        <v>45.54</v>
      </c>
      <c r="T4419">
        <v>163</v>
      </c>
      <c r="U4419" t="s">
        <v>33</v>
      </c>
      <c r="V4419" s="2">
        <v>43302</v>
      </c>
      <c r="W4419" t="s">
        <v>39</v>
      </c>
      <c r="X4419" t="s">
        <v>485</v>
      </c>
      <c r="Y4419" t="s">
        <v>56</v>
      </c>
    </row>
    <row r="4420" spans="1:25" hidden="1" x14ac:dyDescent="0.35">
      <c r="A4420">
        <v>4</v>
      </c>
      <c r="B4420" t="s">
        <v>43</v>
      </c>
      <c r="C4420">
        <v>6</v>
      </c>
      <c r="D4420" t="s">
        <v>50</v>
      </c>
      <c r="E4420" t="s">
        <v>1523</v>
      </c>
      <c r="F4420" t="s">
        <v>13</v>
      </c>
      <c r="G4420" t="s">
        <v>5364</v>
      </c>
      <c r="H4420" s="1">
        <v>0</v>
      </c>
      <c r="I4420" s="2">
        <v>43298</v>
      </c>
      <c r="J4420" t="s">
        <v>6309</v>
      </c>
      <c r="K4420" t="s">
        <v>102</v>
      </c>
      <c r="L4420">
        <v>8861</v>
      </c>
      <c r="M4420">
        <v>345</v>
      </c>
      <c r="N4420" t="s">
        <v>630</v>
      </c>
      <c r="O4420">
        <v>281</v>
      </c>
      <c r="P4420">
        <v>3</v>
      </c>
      <c r="Q4420" t="s">
        <v>104</v>
      </c>
      <c r="R4420" t="s">
        <v>8304</v>
      </c>
      <c r="S4420">
        <v>280.58999999999997</v>
      </c>
      <c r="T4420">
        <v>597</v>
      </c>
      <c r="U4420" t="s">
        <v>33</v>
      </c>
      <c r="V4420" s="2">
        <v>43302</v>
      </c>
      <c r="W4420" t="s">
        <v>39</v>
      </c>
      <c r="X4420" t="s">
        <v>485</v>
      </c>
      <c r="Y4420" t="s">
        <v>52</v>
      </c>
    </row>
    <row r="4421" spans="1:25" hidden="1" x14ac:dyDescent="0.35">
      <c r="A4421">
        <v>4</v>
      </c>
      <c r="B4421" t="s">
        <v>43</v>
      </c>
      <c r="C4421">
        <v>6</v>
      </c>
      <c r="D4421" t="s">
        <v>26</v>
      </c>
      <c r="E4421" t="s">
        <v>1799</v>
      </c>
      <c r="F4421" t="s">
        <v>13</v>
      </c>
      <c r="G4421" t="s">
        <v>6865</v>
      </c>
      <c r="H4421" s="1">
        <v>0.2</v>
      </c>
      <c r="I4421" s="2">
        <v>43415</v>
      </c>
      <c r="J4421" t="s">
        <v>7592</v>
      </c>
      <c r="K4421" t="s">
        <v>16</v>
      </c>
      <c r="L4421">
        <v>32712</v>
      </c>
      <c r="M4421">
        <v>1424</v>
      </c>
      <c r="N4421" t="s">
        <v>367</v>
      </c>
      <c r="O4421">
        <v>50</v>
      </c>
      <c r="P4421">
        <v>3</v>
      </c>
      <c r="Q4421" t="s">
        <v>18</v>
      </c>
      <c r="R4421" t="s">
        <v>8304</v>
      </c>
      <c r="S4421">
        <v>50.37</v>
      </c>
      <c r="T4421">
        <v>672</v>
      </c>
      <c r="U4421" t="s">
        <v>76</v>
      </c>
      <c r="V4421" s="2">
        <v>43419</v>
      </c>
      <c r="W4421" t="s">
        <v>39</v>
      </c>
      <c r="X4421" t="s">
        <v>40</v>
      </c>
      <c r="Y4421" t="s">
        <v>56</v>
      </c>
    </row>
    <row r="4422" spans="1:25" hidden="1" x14ac:dyDescent="0.35">
      <c r="A4422">
        <v>4</v>
      </c>
      <c r="B4422" t="s">
        <v>43</v>
      </c>
      <c r="C4422">
        <v>6</v>
      </c>
      <c r="D4422" t="s">
        <v>26</v>
      </c>
      <c r="E4422" t="s">
        <v>1799</v>
      </c>
      <c r="F4422" t="s">
        <v>13</v>
      </c>
      <c r="G4422" t="s">
        <v>6865</v>
      </c>
      <c r="H4422" s="1">
        <v>0.7</v>
      </c>
      <c r="I4422" s="2">
        <v>43415</v>
      </c>
      <c r="J4422" t="s">
        <v>7592</v>
      </c>
      <c r="K4422" t="s">
        <v>16</v>
      </c>
      <c r="L4422">
        <v>32712</v>
      </c>
      <c r="M4422">
        <v>905</v>
      </c>
      <c r="N4422" t="s">
        <v>257</v>
      </c>
      <c r="O4422">
        <v>-7</v>
      </c>
      <c r="P4422">
        <v>2</v>
      </c>
      <c r="Q4422" t="s">
        <v>18</v>
      </c>
      <c r="R4422" t="s">
        <v>8304</v>
      </c>
      <c r="S4422">
        <v>-6.92</v>
      </c>
      <c r="T4422">
        <v>10</v>
      </c>
      <c r="U4422" t="s">
        <v>76</v>
      </c>
      <c r="V4422" s="2">
        <v>43419</v>
      </c>
      <c r="W4422" t="s">
        <v>39</v>
      </c>
      <c r="X4422" t="s">
        <v>40</v>
      </c>
      <c r="Y4422" t="s">
        <v>54</v>
      </c>
    </row>
    <row r="4423" spans="1:25" hidden="1" x14ac:dyDescent="0.35">
      <c r="A4423">
        <v>1</v>
      </c>
      <c r="B4423" t="s">
        <v>10</v>
      </c>
      <c r="C4423">
        <v>1</v>
      </c>
      <c r="D4423" t="s">
        <v>26</v>
      </c>
      <c r="E4423" t="s">
        <v>122</v>
      </c>
      <c r="F4423" t="s">
        <v>13</v>
      </c>
      <c r="G4423" t="s">
        <v>5848</v>
      </c>
      <c r="H4423" s="1">
        <v>0.8</v>
      </c>
      <c r="I4423" s="2">
        <v>43369</v>
      </c>
      <c r="J4423" t="s">
        <v>5849</v>
      </c>
      <c r="K4423" t="s">
        <v>73</v>
      </c>
      <c r="L4423">
        <v>77041</v>
      </c>
      <c r="M4423">
        <v>708</v>
      </c>
      <c r="N4423" t="s">
        <v>3435</v>
      </c>
      <c r="O4423">
        <v>-12</v>
      </c>
      <c r="P4423">
        <v>2</v>
      </c>
      <c r="Q4423" t="s">
        <v>75</v>
      </c>
      <c r="R4423" t="s">
        <v>8304</v>
      </c>
      <c r="S4423">
        <v>-11.59</v>
      </c>
      <c r="T4423">
        <v>7</v>
      </c>
      <c r="U4423" t="s">
        <v>33</v>
      </c>
      <c r="V4423" s="2">
        <v>43370</v>
      </c>
      <c r="W4423" t="s">
        <v>130</v>
      </c>
      <c r="X4423" t="s">
        <v>77</v>
      </c>
      <c r="Y4423" t="s">
        <v>54</v>
      </c>
    </row>
    <row r="4424" spans="1:25" hidden="1" x14ac:dyDescent="0.35">
      <c r="A4424">
        <v>4</v>
      </c>
      <c r="B4424" t="s">
        <v>43</v>
      </c>
      <c r="C4424">
        <v>6</v>
      </c>
      <c r="D4424" t="s">
        <v>11</v>
      </c>
      <c r="E4424" t="s">
        <v>171</v>
      </c>
      <c r="F4424" t="s">
        <v>13</v>
      </c>
      <c r="G4424" t="s">
        <v>1203</v>
      </c>
      <c r="H4424" s="1">
        <v>0.4</v>
      </c>
      <c r="I4424" s="2">
        <v>43389</v>
      </c>
      <c r="J4424" t="s">
        <v>5642</v>
      </c>
      <c r="K4424" t="s">
        <v>102</v>
      </c>
      <c r="L4424">
        <v>10011</v>
      </c>
      <c r="M4424">
        <v>428</v>
      </c>
      <c r="N4424" t="s">
        <v>57</v>
      </c>
      <c r="O4424">
        <v>-38</v>
      </c>
      <c r="P4424">
        <v>1</v>
      </c>
      <c r="Q4424" t="s">
        <v>104</v>
      </c>
      <c r="R4424" t="s">
        <v>8304</v>
      </c>
      <c r="S4424">
        <v>-37.92</v>
      </c>
      <c r="T4424">
        <v>142</v>
      </c>
      <c r="U4424" t="s">
        <v>33</v>
      </c>
      <c r="V4424" s="2">
        <v>43393</v>
      </c>
      <c r="W4424" t="s">
        <v>39</v>
      </c>
      <c r="X4424" t="s">
        <v>175</v>
      </c>
      <c r="Y4424" t="s">
        <v>41</v>
      </c>
    </row>
    <row r="4425" spans="1:25" hidden="1" x14ac:dyDescent="0.35">
      <c r="A4425">
        <v>7</v>
      </c>
      <c r="B4425" t="s">
        <v>25</v>
      </c>
      <c r="C4425">
        <v>6</v>
      </c>
      <c r="D4425" t="s">
        <v>26</v>
      </c>
      <c r="E4425" t="s">
        <v>99</v>
      </c>
      <c r="F4425" t="s">
        <v>13</v>
      </c>
      <c r="G4425" t="s">
        <v>5820</v>
      </c>
      <c r="H4425" s="1">
        <v>0.2</v>
      </c>
      <c r="I4425" s="2">
        <v>43338</v>
      </c>
      <c r="J4425" t="s">
        <v>6407</v>
      </c>
      <c r="K4425" t="s">
        <v>102</v>
      </c>
      <c r="L4425">
        <v>19140</v>
      </c>
      <c r="M4425">
        <v>333</v>
      </c>
      <c r="N4425" t="s">
        <v>6044</v>
      </c>
      <c r="O4425">
        <v>2</v>
      </c>
      <c r="P4425">
        <v>3</v>
      </c>
      <c r="Q4425" t="s">
        <v>104</v>
      </c>
      <c r="R4425" t="s">
        <v>8304</v>
      </c>
      <c r="S4425">
        <v>1.64</v>
      </c>
      <c r="T4425">
        <v>5</v>
      </c>
      <c r="U4425" t="s">
        <v>33</v>
      </c>
      <c r="V4425" s="2">
        <v>43345</v>
      </c>
      <c r="W4425" t="s">
        <v>39</v>
      </c>
      <c r="X4425" t="s">
        <v>105</v>
      </c>
      <c r="Y4425" t="s">
        <v>49</v>
      </c>
    </row>
    <row r="4426" spans="1:25" hidden="1" x14ac:dyDescent="0.35">
      <c r="A4426">
        <v>7</v>
      </c>
      <c r="B4426" t="s">
        <v>25</v>
      </c>
      <c r="C4426">
        <v>6</v>
      </c>
      <c r="D4426" t="s">
        <v>50</v>
      </c>
      <c r="E4426" t="s">
        <v>99</v>
      </c>
      <c r="F4426" t="s">
        <v>13</v>
      </c>
      <c r="G4426" t="s">
        <v>5820</v>
      </c>
      <c r="H4426" s="1">
        <v>0.2</v>
      </c>
      <c r="I4426" s="2">
        <v>43338</v>
      </c>
      <c r="J4426" t="s">
        <v>6407</v>
      </c>
      <c r="K4426" t="s">
        <v>102</v>
      </c>
      <c r="L4426">
        <v>19140</v>
      </c>
      <c r="M4426">
        <v>1025</v>
      </c>
      <c r="N4426" t="s">
        <v>4753</v>
      </c>
      <c r="O4426">
        <v>13</v>
      </c>
      <c r="P4426">
        <v>2</v>
      </c>
      <c r="Q4426" t="s">
        <v>104</v>
      </c>
      <c r="R4426" t="s">
        <v>8304</v>
      </c>
      <c r="S4426">
        <v>13.2</v>
      </c>
      <c r="T4426">
        <v>48</v>
      </c>
      <c r="U4426" t="s">
        <v>33</v>
      </c>
      <c r="V4426" s="2">
        <v>43345</v>
      </c>
      <c r="W4426" t="s">
        <v>39</v>
      </c>
      <c r="X4426" t="s">
        <v>105</v>
      </c>
      <c r="Y4426" t="s">
        <v>113</v>
      </c>
    </row>
    <row r="4427" spans="1:25" hidden="1" x14ac:dyDescent="0.35">
      <c r="A4427">
        <v>2</v>
      </c>
      <c r="B4427" t="s">
        <v>25</v>
      </c>
      <c r="C4427">
        <v>1</v>
      </c>
      <c r="D4427" t="s">
        <v>26</v>
      </c>
      <c r="E4427" t="s">
        <v>1758</v>
      </c>
      <c r="F4427" t="s">
        <v>13</v>
      </c>
      <c r="G4427" t="s">
        <v>5413</v>
      </c>
      <c r="H4427" s="1">
        <v>0</v>
      </c>
      <c r="I4427" s="2">
        <v>43346</v>
      </c>
      <c r="J4427" t="s">
        <v>5885</v>
      </c>
      <c r="K4427" t="s">
        <v>102</v>
      </c>
      <c r="L4427">
        <v>6457</v>
      </c>
      <c r="M4427">
        <v>93</v>
      </c>
      <c r="N4427" t="s">
        <v>756</v>
      </c>
      <c r="O4427">
        <v>22</v>
      </c>
      <c r="P4427">
        <v>7</v>
      </c>
      <c r="Q4427" t="s">
        <v>104</v>
      </c>
      <c r="R4427" t="s">
        <v>8304</v>
      </c>
      <c r="S4427">
        <v>22.15</v>
      </c>
      <c r="T4427">
        <v>48</v>
      </c>
      <c r="U4427" t="s">
        <v>33</v>
      </c>
      <c r="V4427" s="2">
        <v>43348</v>
      </c>
      <c r="W4427" t="s">
        <v>130</v>
      </c>
      <c r="X4427" t="s">
        <v>461</v>
      </c>
      <c r="Y4427" t="s">
        <v>64</v>
      </c>
    </row>
    <row r="4428" spans="1:25" hidden="1" x14ac:dyDescent="0.35">
      <c r="A4428">
        <v>4</v>
      </c>
      <c r="B4428" t="s">
        <v>43</v>
      </c>
      <c r="C4428">
        <v>6</v>
      </c>
      <c r="D4428" t="s">
        <v>11</v>
      </c>
      <c r="E4428" t="s">
        <v>65</v>
      </c>
      <c r="F4428" t="s">
        <v>13</v>
      </c>
      <c r="G4428" t="s">
        <v>1273</v>
      </c>
      <c r="H4428" s="1">
        <v>0</v>
      </c>
      <c r="I4428" s="2">
        <v>43265</v>
      </c>
      <c r="J4428" t="s">
        <v>5745</v>
      </c>
      <c r="K4428" t="s">
        <v>30</v>
      </c>
      <c r="L4428">
        <v>98103</v>
      </c>
      <c r="M4428">
        <v>843</v>
      </c>
      <c r="N4428" t="s">
        <v>2103</v>
      </c>
      <c r="O4428">
        <v>335</v>
      </c>
      <c r="P4428">
        <v>7</v>
      </c>
      <c r="Q4428" t="s">
        <v>32</v>
      </c>
      <c r="R4428" t="s">
        <v>8304</v>
      </c>
      <c r="S4428">
        <v>334.55</v>
      </c>
      <c r="T4428">
        <v>1115</v>
      </c>
      <c r="U4428" t="s">
        <v>33</v>
      </c>
      <c r="V4428" s="2">
        <v>43269</v>
      </c>
      <c r="W4428" t="s">
        <v>39</v>
      </c>
      <c r="X4428" t="s">
        <v>69</v>
      </c>
      <c r="Y4428" t="s">
        <v>41</v>
      </c>
    </row>
    <row r="4429" spans="1:25" hidden="1" x14ac:dyDescent="0.35">
      <c r="A4429">
        <v>6</v>
      </c>
      <c r="B4429" t="s">
        <v>10</v>
      </c>
      <c r="C4429">
        <v>6</v>
      </c>
      <c r="D4429" t="s">
        <v>26</v>
      </c>
      <c r="E4429" t="s">
        <v>99</v>
      </c>
      <c r="F4429" t="s">
        <v>13</v>
      </c>
      <c r="G4429" t="s">
        <v>1292</v>
      </c>
      <c r="H4429" s="1">
        <v>0.2</v>
      </c>
      <c r="I4429" s="2">
        <v>43246</v>
      </c>
      <c r="J4429" t="s">
        <v>6381</v>
      </c>
      <c r="K4429" t="s">
        <v>102</v>
      </c>
      <c r="L4429">
        <v>19134</v>
      </c>
      <c r="M4429">
        <v>1215</v>
      </c>
      <c r="N4429" t="s">
        <v>4028</v>
      </c>
      <c r="O4429">
        <v>0</v>
      </c>
      <c r="P4429">
        <v>1</v>
      </c>
      <c r="Q4429" t="s">
        <v>104</v>
      </c>
      <c r="R4429" t="s">
        <v>8304</v>
      </c>
      <c r="S4429">
        <v>0.17</v>
      </c>
      <c r="T4429">
        <v>2</v>
      </c>
      <c r="U4429" t="s">
        <v>33</v>
      </c>
      <c r="V4429" s="2">
        <v>43252</v>
      </c>
      <c r="W4429" t="s">
        <v>39</v>
      </c>
      <c r="X4429" t="s">
        <v>105</v>
      </c>
      <c r="Y4429" t="s">
        <v>49</v>
      </c>
    </row>
    <row r="4430" spans="1:25" hidden="1" x14ac:dyDescent="0.35">
      <c r="A4430">
        <v>6</v>
      </c>
      <c r="B4430" t="s">
        <v>10</v>
      </c>
      <c r="C4430">
        <v>6</v>
      </c>
      <c r="D4430" t="s">
        <v>26</v>
      </c>
      <c r="E4430" t="s">
        <v>99</v>
      </c>
      <c r="F4430" t="s">
        <v>13</v>
      </c>
      <c r="G4430" t="s">
        <v>1292</v>
      </c>
      <c r="H4430" s="1">
        <v>0.2</v>
      </c>
      <c r="I4430" s="2">
        <v>43246</v>
      </c>
      <c r="J4430" t="s">
        <v>6381</v>
      </c>
      <c r="K4430" t="s">
        <v>102</v>
      </c>
      <c r="L4430">
        <v>19134</v>
      </c>
      <c r="M4430">
        <v>811</v>
      </c>
      <c r="N4430" t="s">
        <v>3573</v>
      </c>
      <c r="O4430">
        <v>7</v>
      </c>
      <c r="P4430">
        <v>2</v>
      </c>
      <c r="Q4430" t="s">
        <v>104</v>
      </c>
      <c r="R4430" t="s">
        <v>8304</v>
      </c>
      <c r="S4430">
        <v>6.53</v>
      </c>
      <c r="T4430">
        <v>35</v>
      </c>
      <c r="U4430" t="s">
        <v>33</v>
      </c>
      <c r="V4430" s="2">
        <v>43252</v>
      </c>
      <c r="W4430" t="s">
        <v>39</v>
      </c>
      <c r="X4430" t="s">
        <v>105</v>
      </c>
      <c r="Y4430" t="s">
        <v>56</v>
      </c>
    </row>
    <row r="4431" spans="1:25" hidden="1" x14ac:dyDescent="0.35">
      <c r="A4431">
        <v>2</v>
      </c>
      <c r="B4431" t="s">
        <v>25</v>
      </c>
      <c r="C4431">
        <v>1</v>
      </c>
      <c r="D4431" t="s">
        <v>26</v>
      </c>
      <c r="E4431" t="s">
        <v>2250</v>
      </c>
      <c r="F4431" t="s">
        <v>13</v>
      </c>
      <c r="G4431" t="s">
        <v>770</v>
      </c>
      <c r="H4431" s="1">
        <v>0.8</v>
      </c>
      <c r="I4431" s="2">
        <v>43367</v>
      </c>
      <c r="J4431" t="s">
        <v>5856</v>
      </c>
      <c r="K4431" t="s">
        <v>73</v>
      </c>
      <c r="L4431">
        <v>61107</v>
      </c>
      <c r="M4431">
        <v>703</v>
      </c>
      <c r="N4431" t="s">
        <v>902</v>
      </c>
      <c r="O4431">
        <v>-730</v>
      </c>
      <c r="P4431">
        <v>7</v>
      </c>
      <c r="Q4431" t="s">
        <v>75</v>
      </c>
      <c r="R4431" t="s">
        <v>8304</v>
      </c>
      <c r="S4431">
        <v>-729.91</v>
      </c>
      <c r="T4431">
        <v>442</v>
      </c>
      <c r="U4431" t="s">
        <v>33</v>
      </c>
      <c r="V4431" s="2">
        <v>43369</v>
      </c>
      <c r="W4431" t="s">
        <v>130</v>
      </c>
      <c r="X4431" t="s">
        <v>139</v>
      </c>
      <c r="Y4431" t="s">
        <v>54</v>
      </c>
    </row>
    <row r="4432" spans="1:25" hidden="1" x14ac:dyDescent="0.35">
      <c r="A4432">
        <v>5</v>
      </c>
      <c r="B4432" t="s">
        <v>43</v>
      </c>
      <c r="C4432">
        <v>6</v>
      </c>
      <c r="D4432" t="s">
        <v>26</v>
      </c>
      <c r="E4432" t="s">
        <v>998</v>
      </c>
      <c r="F4432" t="s">
        <v>13</v>
      </c>
      <c r="G4432" t="s">
        <v>1347</v>
      </c>
      <c r="H4432" s="1">
        <v>0</v>
      </c>
      <c r="I4432" s="2">
        <v>43429</v>
      </c>
      <c r="J4432" t="s">
        <v>4334</v>
      </c>
      <c r="K4432" t="s">
        <v>16</v>
      </c>
      <c r="L4432">
        <v>35810</v>
      </c>
      <c r="M4432">
        <v>1513</v>
      </c>
      <c r="N4432" t="s">
        <v>1087</v>
      </c>
      <c r="O4432">
        <v>20</v>
      </c>
      <c r="P4432">
        <v>7</v>
      </c>
      <c r="Q4432" t="s">
        <v>18</v>
      </c>
      <c r="R4432" t="s">
        <v>8304</v>
      </c>
      <c r="S4432">
        <v>19.809999999999999</v>
      </c>
      <c r="T4432">
        <v>73</v>
      </c>
      <c r="U4432" t="s">
        <v>19</v>
      </c>
      <c r="V4432" s="2">
        <v>43434</v>
      </c>
      <c r="W4432" t="s">
        <v>39</v>
      </c>
      <c r="X4432" t="s">
        <v>225</v>
      </c>
      <c r="Y4432" t="s">
        <v>42</v>
      </c>
    </row>
    <row r="4433" spans="1:25" hidden="1" x14ac:dyDescent="0.35">
      <c r="A4433">
        <v>6</v>
      </c>
      <c r="B4433" t="s">
        <v>10</v>
      </c>
      <c r="C4433">
        <v>6</v>
      </c>
      <c r="D4433" t="s">
        <v>26</v>
      </c>
      <c r="E4433" t="s">
        <v>171</v>
      </c>
      <c r="F4433" t="s">
        <v>13</v>
      </c>
      <c r="G4433" t="s">
        <v>1276</v>
      </c>
      <c r="H4433" s="1">
        <v>0</v>
      </c>
      <c r="I4433" s="2">
        <v>43396</v>
      </c>
      <c r="J4433" t="s">
        <v>1277</v>
      </c>
      <c r="K4433" t="s">
        <v>102</v>
      </c>
      <c r="L4433">
        <v>10024</v>
      </c>
      <c r="M4433">
        <v>1464</v>
      </c>
      <c r="N4433" t="s">
        <v>204</v>
      </c>
      <c r="O4433">
        <v>178</v>
      </c>
      <c r="P4433">
        <v>10</v>
      </c>
      <c r="Q4433" t="s">
        <v>104</v>
      </c>
      <c r="R4433" t="s">
        <v>8304</v>
      </c>
      <c r="S4433">
        <v>178.32</v>
      </c>
      <c r="T4433">
        <v>379</v>
      </c>
      <c r="U4433" t="s">
        <v>76</v>
      </c>
      <c r="V4433" s="2">
        <v>43402</v>
      </c>
      <c r="W4433" t="s">
        <v>39</v>
      </c>
      <c r="X4433" t="s">
        <v>175</v>
      </c>
      <c r="Y4433" t="s">
        <v>64</v>
      </c>
    </row>
    <row r="4434" spans="1:25" hidden="1" x14ac:dyDescent="0.35">
      <c r="A4434">
        <v>4</v>
      </c>
      <c r="B4434" t="s">
        <v>43</v>
      </c>
      <c r="C4434">
        <v>6</v>
      </c>
      <c r="D4434" t="s">
        <v>50</v>
      </c>
      <c r="E4434" t="s">
        <v>498</v>
      </c>
      <c r="F4434" t="s">
        <v>13</v>
      </c>
      <c r="G4434" t="s">
        <v>1916</v>
      </c>
      <c r="H4434" s="1">
        <v>0.2</v>
      </c>
      <c r="I4434" s="2">
        <v>43428</v>
      </c>
      <c r="J4434" t="s">
        <v>5013</v>
      </c>
      <c r="K4434" t="s">
        <v>73</v>
      </c>
      <c r="L4434">
        <v>75081</v>
      </c>
      <c r="M4434">
        <v>155</v>
      </c>
      <c r="N4434" t="s">
        <v>5014</v>
      </c>
      <c r="O4434">
        <v>49</v>
      </c>
      <c r="P4434">
        <v>6</v>
      </c>
      <c r="Q4434" t="s">
        <v>75</v>
      </c>
      <c r="R4434" t="s">
        <v>8304</v>
      </c>
      <c r="S4434">
        <v>49.32</v>
      </c>
      <c r="T4434">
        <v>658</v>
      </c>
      <c r="U4434" t="s">
        <v>19</v>
      </c>
      <c r="V4434" s="2">
        <v>43432</v>
      </c>
      <c r="W4434" t="s">
        <v>39</v>
      </c>
      <c r="X4434" t="s">
        <v>77</v>
      </c>
      <c r="Y4434" t="s">
        <v>52</v>
      </c>
    </row>
    <row r="4435" spans="1:25" hidden="1" x14ac:dyDescent="0.35">
      <c r="A4435">
        <v>3</v>
      </c>
      <c r="B4435" t="s">
        <v>10</v>
      </c>
      <c r="C4435">
        <v>3</v>
      </c>
      <c r="D4435" t="s">
        <v>11</v>
      </c>
      <c r="E4435" t="s">
        <v>122</v>
      </c>
      <c r="F4435" t="s">
        <v>13</v>
      </c>
      <c r="G4435" t="s">
        <v>800</v>
      </c>
      <c r="H4435" s="1">
        <v>0.6</v>
      </c>
      <c r="I4435" s="2">
        <v>43457</v>
      </c>
      <c r="J4435" t="s">
        <v>5359</v>
      </c>
      <c r="K4435" t="s">
        <v>73</v>
      </c>
      <c r="L4435">
        <v>77041</v>
      </c>
      <c r="M4435">
        <v>730</v>
      </c>
      <c r="N4435" t="s">
        <v>927</v>
      </c>
      <c r="O4435">
        <v>-1</v>
      </c>
      <c r="P4435">
        <v>2</v>
      </c>
      <c r="Q4435" t="s">
        <v>75</v>
      </c>
      <c r="R4435" t="s">
        <v>8304</v>
      </c>
      <c r="S4435">
        <v>-0.76</v>
      </c>
      <c r="T4435">
        <v>2</v>
      </c>
      <c r="U4435" t="s">
        <v>33</v>
      </c>
      <c r="V4435" s="2">
        <v>43460</v>
      </c>
      <c r="W4435" t="s">
        <v>20</v>
      </c>
      <c r="X4435" t="s">
        <v>77</v>
      </c>
      <c r="Y4435" t="s">
        <v>47</v>
      </c>
    </row>
    <row r="4436" spans="1:25" hidden="1" x14ac:dyDescent="0.35">
      <c r="A4436">
        <v>3</v>
      </c>
      <c r="B4436" t="s">
        <v>10</v>
      </c>
      <c r="C4436">
        <v>3</v>
      </c>
      <c r="D4436" t="s">
        <v>26</v>
      </c>
      <c r="E4436" t="s">
        <v>122</v>
      </c>
      <c r="F4436" t="s">
        <v>13</v>
      </c>
      <c r="G4436" t="s">
        <v>800</v>
      </c>
      <c r="H4436" s="1">
        <v>0.2</v>
      </c>
      <c r="I4436" s="2">
        <v>43457</v>
      </c>
      <c r="J4436" t="s">
        <v>5359</v>
      </c>
      <c r="K4436" t="s">
        <v>73</v>
      </c>
      <c r="L4436">
        <v>77041</v>
      </c>
      <c r="M4436">
        <v>1265</v>
      </c>
      <c r="N4436" t="s">
        <v>6039</v>
      </c>
      <c r="O4436">
        <v>15</v>
      </c>
      <c r="P4436">
        <v>9</v>
      </c>
      <c r="Q4436" t="s">
        <v>75</v>
      </c>
      <c r="R4436" t="s">
        <v>8304</v>
      </c>
      <c r="S4436">
        <v>14.74</v>
      </c>
      <c r="T4436">
        <v>45</v>
      </c>
      <c r="U4436" t="s">
        <v>33</v>
      </c>
      <c r="V4436" s="2">
        <v>43460</v>
      </c>
      <c r="W4436" t="s">
        <v>20</v>
      </c>
      <c r="X4436" t="s">
        <v>77</v>
      </c>
      <c r="Y4436" t="s">
        <v>35</v>
      </c>
    </row>
    <row r="4437" spans="1:25" hidden="1" x14ac:dyDescent="0.35">
      <c r="A4437">
        <v>3</v>
      </c>
      <c r="B4437" t="s">
        <v>10</v>
      </c>
      <c r="C4437">
        <v>3</v>
      </c>
      <c r="D4437" t="s">
        <v>50</v>
      </c>
      <c r="E4437" t="s">
        <v>122</v>
      </c>
      <c r="F4437" t="s">
        <v>13</v>
      </c>
      <c r="G4437" t="s">
        <v>800</v>
      </c>
      <c r="H4437" s="1">
        <v>0.2</v>
      </c>
      <c r="I4437" s="2">
        <v>43457</v>
      </c>
      <c r="J4437" t="s">
        <v>5359</v>
      </c>
      <c r="K4437" t="s">
        <v>73</v>
      </c>
      <c r="L4437">
        <v>77041</v>
      </c>
      <c r="M4437">
        <v>439</v>
      </c>
      <c r="N4437" t="s">
        <v>4703</v>
      </c>
      <c r="O4437">
        <v>36</v>
      </c>
      <c r="P4437">
        <v>3</v>
      </c>
      <c r="Q4437" t="s">
        <v>75</v>
      </c>
      <c r="R4437" t="s">
        <v>8304</v>
      </c>
      <c r="S4437">
        <v>35.979999999999997</v>
      </c>
      <c r="T4437">
        <v>288</v>
      </c>
      <c r="U4437" t="s">
        <v>33</v>
      </c>
      <c r="V4437" s="2">
        <v>43460</v>
      </c>
      <c r="W4437" t="s">
        <v>20</v>
      </c>
      <c r="X4437" t="s">
        <v>77</v>
      </c>
      <c r="Y4437" t="s">
        <v>52</v>
      </c>
    </row>
    <row r="4438" spans="1:25" hidden="1" x14ac:dyDescent="0.35">
      <c r="A4438">
        <v>3</v>
      </c>
      <c r="B4438" t="s">
        <v>10</v>
      </c>
      <c r="C4438">
        <v>3</v>
      </c>
      <c r="D4438" t="s">
        <v>50</v>
      </c>
      <c r="E4438" t="s">
        <v>122</v>
      </c>
      <c r="F4438" t="s">
        <v>13</v>
      </c>
      <c r="G4438" t="s">
        <v>800</v>
      </c>
      <c r="H4438" s="1">
        <v>0.2</v>
      </c>
      <c r="I4438" s="2">
        <v>43457</v>
      </c>
      <c r="J4438" t="s">
        <v>5359</v>
      </c>
      <c r="K4438" t="s">
        <v>73</v>
      </c>
      <c r="L4438">
        <v>77041</v>
      </c>
      <c r="M4438">
        <v>440</v>
      </c>
      <c r="N4438" t="s">
        <v>4737</v>
      </c>
      <c r="O4438">
        <v>15</v>
      </c>
      <c r="P4438">
        <v>3</v>
      </c>
      <c r="Q4438" t="s">
        <v>75</v>
      </c>
      <c r="R4438" t="s">
        <v>8304</v>
      </c>
      <c r="S4438">
        <v>14.84</v>
      </c>
      <c r="T4438">
        <v>132</v>
      </c>
      <c r="U4438" t="s">
        <v>33</v>
      </c>
      <c r="V4438" s="2">
        <v>43460</v>
      </c>
      <c r="W4438" t="s">
        <v>20</v>
      </c>
      <c r="X4438" t="s">
        <v>77</v>
      </c>
      <c r="Y4438" t="s">
        <v>52</v>
      </c>
    </row>
    <row r="4439" spans="1:25" hidden="1" x14ac:dyDescent="0.35">
      <c r="A4439">
        <v>3</v>
      </c>
      <c r="B4439" t="s">
        <v>10</v>
      </c>
      <c r="C4439">
        <v>3</v>
      </c>
      <c r="D4439" t="s">
        <v>50</v>
      </c>
      <c r="E4439" t="s">
        <v>122</v>
      </c>
      <c r="F4439" t="s">
        <v>13</v>
      </c>
      <c r="G4439" t="s">
        <v>800</v>
      </c>
      <c r="H4439" s="1">
        <v>0.2</v>
      </c>
      <c r="I4439" s="2">
        <v>43457</v>
      </c>
      <c r="J4439" t="s">
        <v>5359</v>
      </c>
      <c r="K4439" t="s">
        <v>73</v>
      </c>
      <c r="L4439">
        <v>77041</v>
      </c>
      <c r="M4439">
        <v>1665</v>
      </c>
      <c r="N4439" t="s">
        <v>4976</v>
      </c>
      <c r="O4439">
        <v>40</v>
      </c>
      <c r="P4439">
        <v>3</v>
      </c>
      <c r="Q4439" t="s">
        <v>75</v>
      </c>
      <c r="R4439" t="s">
        <v>8304</v>
      </c>
      <c r="S4439">
        <v>39.69</v>
      </c>
      <c r="T4439">
        <v>454</v>
      </c>
      <c r="U4439" t="s">
        <v>33</v>
      </c>
      <c r="V4439" s="2">
        <v>43460</v>
      </c>
      <c r="W4439" t="s">
        <v>20</v>
      </c>
      <c r="X4439" t="s">
        <v>77</v>
      </c>
      <c r="Y4439" t="s">
        <v>52</v>
      </c>
    </row>
    <row r="4440" spans="1:25" hidden="1" x14ac:dyDescent="0.35">
      <c r="A4440">
        <v>4</v>
      </c>
      <c r="B4440" t="s">
        <v>43</v>
      </c>
      <c r="C4440">
        <v>6</v>
      </c>
      <c r="D4440" t="s">
        <v>26</v>
      </c>
      <c r="E4440" t="s">
        <v>171</v>
      </c>
      <c r="F4440" t="s">
        <v>13</v>
      </c>
      <c r="G4440" t="s">
        <v>1155</v>
      </c>
      <c r="H4440" s="1">
        <v>0</v>
      </c>
      <c r="I4440" s="2">
        <v>43197</v>
      </c>
      <c r="J4440" t="s">
        <v>4031</v>
      </c>
      <c r="K4440" t="s">
        <v>102</v>
      </c>
      <c r="L4440">
        <v>10009</v>
      </c>
      <c r="M4440">
        <v>1137</v>
      </c>
      <c r="N4440" t="s">
        <v>48</v>
      </c>
      <c r="O4440">
        <v>1</v>
      </c>
      <c r="P4440">
        <v>2</v>
      </c>
      <c r="Q4440" t="s">
        <v>104</v>
      </c>
      <c r="R4440" t="s">
        <v>8304</v>
      </c>
      <c r="S4440">
        <v>0.98</v>
      </c>
      <c r="T4440">
        <v>4</v>
      </c>
      <c r="U4440" t="s">
        <v>19</v>
      </c>
      <c r="V4440" s="2">
        <v>43201</v>
      </c>
      <c r="W4440" t="s">
        <v>39</v>
      </c>
      <c r="X4440" t="s">
        <v>175</v>
      </c>
      <c r="Y4440" t="s">
        <v>49</v>
      </c>
    </row>
    <row r="4441" spans="1:25" hidden="1" x14ac:dyDescent="0.35">
      <c r="A4441">
        <v>2</v>
      </c>
      <c r="B4441" t="s">
        <v>43</v>
      </c>
      <c r="C4441">
        <v>3</v>
      </c>
      <c r="D4441" t="s">
        <v>11</v>
      </c>
      <c r="E4441" t="s">
        <v>99</v>
      </c>
      <c r="F4441" t="s">
        <v>13</v>
      </c>
      <c r="G4441" t="s">
        <v>1944</v>
      </c>
      <c r="H4441" s="1">
        <v>0.2</v>
      </c>
      <c r="I4441" s="2">
        <v>43313</v>
      </c>
      <c r="J4441" t="s">
        <v>1945</v>
      </c>
      <c r="K4441" t="s">
        <v>102</v>
      </c>
      <c r="L4441">
        <v>19140</v>
      </c>
      <c r="M4441">
        <v>553</v>
      </c>
      <c r="N4441" t="s">
        <v>1892</v>
      </c>
      <c r="O4441">
        <v>3</v>
      </c>
      <c r="P4441">
        <v>2</v>
      </c>
      <c r="Q4441" t="s">
        <v>104</v>
      </c>
      <c r="R4441" t="s">
        <v>8304</v>
      </c>
      <c r="S4441">
        <v>3.14</v>
      </c>
      <c r="T4441">
        <v>19</v>
      </c>
      <c r="U4441" t="s">
        <v>19</v>
      </c>
      <c r="V4441" s="2">
        <v>43315</v>
      </c>
      <c r="W4441" t="s">
        <v>20</v>
      </c>
      <c r="X4441" t="s">
        <v>105</v>
      </c>
      <c r="Y4441" t="s">
        <v>47</v>
      </c>
    </row>
    <row r="4442" spans="1:25" hidden="1" x14ac:dyDescent="0.35">
      <c r="A4442">
        <v>2</v>
      </c>
      <c r="B4442" t="s">
        <v>25</v>
      </c>
      <c r="C4442">
        <v>1</v>
      </c>
      <c r="D4442" t="s">
        <v>26</v>
      </c>
      <c r="E4442" t="s">
        <v>241</v>
      </c>
      <c r="F4442" t="s">
        <v>13</v>
      </c>
      <c r="G4442" t="s">
        <v>1509</v>
      </c>
      <c r="H4442" s="1">
        <v>0</v>
      </c>
      <c r="I4442" s="2">
        <v>43411</v>
      </c>
      <c r="J4442" t="s">
        <v>2875</v>
      </c>
      <c r="K4442" t="s">
        <v>102</v>
      </c>
      <c r="L4442">
        <v>14609</v>
      </c>
      <c r="M4442">
        <v>1835</v>
      </c>
      <c r="N4442" t="s">
        <v>2876</v>
      </c>
      <c r="O4442">
        <v>6</v>
      </c>
      <c r="P4442">
        <v>2</v>
      </c>
      <c r="Q4442" t="s">
        <v>104</v>
      </c>
      <c r="R4442" t="s">
        <v>8304</v>
      </c>
      <c r="S4442">
        <v>6.22</v>
      </c>
      <c r="T4442">
        <v>13</v>
      </c>
      <c r="U4442" t="s">
        <v>19</v>
      </c>
      <c r="V4442" s="2">
        <v>43413</v>
      </c>
      <c r="W4442" t="s">
        <v>130</v>
      </c>
      <c r="X4442" t="s">
        <v>175</v>
      </c>
      <c r="Y4442" t="s">
        <v>64</v>
      </c>
    </row>
    <row r="4443" spans="1:25" hidden="1" x14ac:dyDescent="0.35">
      <c r="A4443">
        <v>2</v>
      </c>
      <c r="B4443" t="s">
        <v>25</v>
      </c>
      <c r="C4443">
        <v>1</v>
      </c>
      <c r="D4443" t="s">
        <v>26</v>
      </c>
      <c r="E4443" t="s">
        <v>241</v>
      </c>
      <c r="F4443" t="s">
        <v>13</v>
      </c>
      <c r="G4443" t="s">
        <v>1509</v>
      </c>
      <c r="H4443" s="1">
        <v>0</v>
      </c>
      <c r="I4443" s="2">
        <v>43411</v>
      </c>
      <c r="J4443" t="s">
        <v>2875</v>
      </c>
      <c r="K4443" t="s">
        <v>102</v>
      </c>
      <c r="L4443">
        <v>14609</v>
      </c>
      <c r="M4443">
        <v>557</v>
      </c>
      <c r="N4443" t="s">
        <v>142</v>
      </c>
      <c r="O4443">
        <v>6</v>
      </c>
      <c r="P4443">
        <v>3</v>
      </c>
      <c r="Q4443" t="s">
        <v>104</v>
      </c>
      <c r="R4443" t="s">
        <v>8304</v>
      </c>
      <c r="S4443">
        <v>5.84</v>
      </c>
      <c r="T4443">
        <v>117</v>
      </c>
      <c r="U4443" t="s">
        <v>19</v>
      </c>
      <c r="V4443" s="2">
        <v>43413</v>
      </c>
      <c r="W4443" t="s">
        <v>130</v>
      </c>
      <c r="X4443" t="s">
        <v>175</v>
      </c>
      <c r="Y4443" t="s">
        <v>42</v>
      </c>
    </row>
    <row r="4444" spans="1:25" hidden="1" x14ac:dyDescent="0.35">
      <c r="A4444">
        <v>2</v>
      </c>
      <c r="B4444" t="s">
        <v>25</v>
      </c>
      <c r="C4444">
        <v>1</v>
      </c>
      <c r="D4444" t="s">
        <v>26</v>
      </c>
      <c r="E4444" t="s">
        <v>241</v>
      </c>
      <c r="F4444" t="s">
        <v>13</v>
      </c>
      <c r="G4444" t="s">
        <v>1509</v>
      </c>
      <c r="H4444" s="1">
        <v>0.2</v>
      </c>
      <c r="I4444" s="2">
        <v>43411</v>
      </c>
      <c r="J4444" t="s">
        <v>2875</v>
      </c>
      <c r="K4444" t="s">
        <v>102</v>
      </c>
      <c r="L4444">
        <v>14609</v>
      </c>
      <c r="M4444">
        <v>895</v>
      </c>
      <c r="N4444" t="s">
        <v>2933</v>
      </c>
      <c r="O4444">
        <v>90</v>
      </c>
      <c r="P4444">
        <v>2</v>
      </c>
      <c r="Q4444" t="s">
        <v>104</v>
      </c>
      <c r="R4444" t="s">
        <v>8304</v>
      </c>
      <c r="S4444">
        <v>89.95</v>
      </c>
      <c r="T4444">
        <v>277</v>
      </c>
      <c r="U4444" t="s">
        <v>19</v>
      </c>
      <c r="V4444" s="2">
        <v>43413</v>
      </c>
      <c r="W4444" t="s">
        <v>130</v>
      </c>
      <c r="X4444" t="s">
        <v>175</v>
      </c>
      <c r="Y4444" t="s">
        <v>54</v>
      </c>
    </row>
    <row r="4445" spans="1:25" hidden="1" x14ac:dyDescent="0.35">
      <c r="A4445">
        <v>2</v>
      </c>
      <c r="B4445" t="s">
        <v>25</v>
      </c>
      <c r="C4445">
        <v>1</v>
      </c>
      <c r="D4445" t="s">
        <v>50</v>
      </c>
      <c r="E4445" t="s">
        <v>241</v>
      </c>
      <c r="F4445" t="s">
        <v>13</v>
      </c>
      <c r="G4445" t="s">
        <v>1509</v>
      </c>
      <c r="H4445" s="1">
        <v>0</v>
      </c>
      <c r="I4445" s="2">
        <v>43411</v>
      </c>
      <c r="J4445" t="s">
        <v>2875</v>
      </c>
      <c r="K4445" t="s">
        <v>102</v>
      </c>
      <c r="L4445">
        <v>14609</v>
      </c>
      <c r="M4445">
        <v>940</v>
      </c>
      <c r="N4445" t="s">
        <v>4738</v>
      </c>
      <c r="O4445">
        <v>101</v>
      </c>
      <c r="P4445">
        <v>3</v>
      </c>
      <c r="Q4445" t="s">
        <v>104</v>
      </c>
      <c r="R4445" t="s">
        <v>8304</v>
      </c>
      <c r="S4445">
        <v>100.79</v>
      </c>
      <c r="T4445">
        <v>360</v>
      </c>
      <c r="U4445" t="s">
        <v>19</v>
      </c>
      <c r="V4445" s="2">
        <v>43413</v>
      </c>
      <c r="W4445" t="s">
        <v>130</v>
      </c>
      <c r="X4445" t="s">
        <v>175</v>
      </c>
      <c r="Y4445" t="s">
        <v>52</v>
      </c>
    </row>
    <row r="4446" spans="1:25" hidden="1" x14ac:dyDescent="0.35">
      <c r="A4446">
        <v>2</v>
      </c>
      <c r="B4446" t="s">
        <v>25</v>
      </c>
      <c r="C4446">
        <v>1</v>
      </c>
      <c r="D4446" t="s">
        <v>50</v>
      </c>
      <c r="E4446" t="s">
        <v>241</v>
      </c>
      <c r="F4446" t="s">
        <v>13</v>
      </c>
      <c r="G4446" t="s">
        <v>1509</v>
      </c>
      <c r="H4446" s="1">
        <v>0</v>
      </c>
      <c r="I4446" s="2">
        <v>43411</v>
      </c>
      <c r="J4446" t="s">
        <v>2875</v>
      </c>
      <c r="K4446" t="s">
        <v>102</v>
      </c>
      <c r="L4446">
        <v>14609</v>
      </c>
      <c r="M4446">
        <v>162</v>
      </c>
      <c r="N4446" t="s">
        <v>1169</v>
      </c>
      <c r="O4446">
        <v>71</v>
      </c>
      <c r="P4446">
        <v>4</v>
      </c>
      <c r="Q4446" t="s">
        <v>104</v>
      </c>
      <c r="R4446" t="s">
        <v>8304</v>
      </c>
      <c r="S4446">
        <v>71.27</v>
      </c>
      <c r="T4446">
        <v>264</v>
      </c>
      <c r="U4446" t="s">
        <v>19</v>
      </c>
      <c r="V4446" s="2">
        <v>43413</v>
      </c>
      <c r="W4446" t="s">
        <v>130</v>
      </c>
      <c r="X4446" t="s">
        <v>175</v>
      </c>
      <c r="Y4446" t="s">
        <v>52</v>
      </c>
    </row>
    <row r="4447" spans="1:25" hidden="1" x14ac:dyDescent="0.35">
      <c r="A4447">
        <v>5</v>
      </c>
      <c r="B4447" t="s">
        <v>43</v>
      </c>
      <c r="C4447">
        <v>6</v>
      </c>
      <c r="D4447" t="s">
        <v>26</v>
      </c>
      <c r="E4447" t="s">
        <v>4376</v>
      </c>
      <c r="F4447" t="s">
        <v>13</v>
      </c>
      <c r="G4447" t="s">
        <v>254</v>
      </c>
      <c r="H4447" s="1">
        <v>0.2</v>
      </c>
      <c r="I4447" s="2">
        <v>43349</v>
      </c>
      <c r="J4447" t="s">
        <v>4377</v>
      </c>
      <c r="K4447" t="s">
        <v>16</v>
      </c>
      <c r="L4447">
        <v>27360</v>
      </c>
      <c r="M4447">
        <v>343</v>
      </c>
      <c r="N4447" t="s">
        <v>3226</v>
      </c>
      <c r="O4447">
        <v>30</v>
      </c>
      <c r="P4447">
        <v>3</v>
      </c>
      <c r="Q4447" t="s">
        <v>18</v>
      </c>
      <c r="R4447" t="s">
        <v>8304</v>
      </c>
      <c r="S4447">
        <v>29.98</v>
      </c>
      <c r="T4447">
        <v>96</v>
      </c>
      <c r="U4447" t="s">
        <v>19</v>
      </c>
      <c r="V4447" s="2">
        <v>43354</v>
      </c>
      <c r="W4447" t="s">
        <v>39</v>
      </c>
      <c r="X4447" t="s">
        <v>63</v>
      </c>
      <c r="Y4447" t="s">
        <v>119</v>
      </c>
    </row>
    <row r="4448" spans="1:25" hidden="1" x14ac:dyDescent="0.35">
      <c r="A4448">
        <v>5</v>
      </c>
      <c r="B4448" t="s">
        <v>43</v>
      </c>
      <c r="C4448">
        <v>6</v>
      </c>
      <c r="D4448" t="s">
        <v>26</v>
      </c>
      <c r="E4448" t="s">
        <v>4376</v>
      </c>
      <c r="F4448" t="s">
        <v>13</v>
      </c>
      <c r="G4448" t="s">
        <v>254</v>
      </c>
      <c r="H4448" s="1">
        <v>0.7</v>
      </c>
      <c r="I4448" s="2">
        <v>43349</v>
      </c>
      <c r="J4448" t="s">
        <v>4377</v>
      </c>
      <c r="K4448" t="s">
        <v>16</v>
      </c>
      <c r="L4448">
        <v>27360</v>
      </c>
      <c r="M4448">
        <v>1315</v>
      </c>
      <c r="N4448" t="s">
        <v>2970</v>
      </c>
      <c r="O4448">
        <v>-2</v>
      </c>
      <c r="P4448">
        <v>2</v>
      </c>
      <c r="Q4448" t="s">
        <v>18</v>
      </c>
      <c r="R4448" t="s">
        <v>8304</v>
      </c>
      <c r="S4448">
        <v>-2.46</v>
      </c>
      <c r="T4448">
        <v>3</v>
      </c>
      <c r="U4448" t="s">
        <v>19</v>
      </c>
      <c r="V4448" s="2">
        <v>43354</v>
      </c>
      <c r="W4448" t="s">
        <v>39</v>
      </c>
      <c r="X4448" t="s">
        <v>63</v>
      </c>
      <c r="Y4448" t="s">
        <v>54</v>
      </c>
    </row>
    <row r="4449" spans="1:25" x14ac:dyDescent="0.35">
      <c r="A4449">
        <v>5</v>
      </c>
      <c r="B4449" t="s">
        <v>25</v>
      </c>
      <c r="C4449">
        <v>3</v>
      </c>
      <c r="D4449" t="s">
        <v>26</v>
      </c>
      <c r="E4449" t="s">
        <v>27</v>
      </c>
      <c r="F4449" t="s">
        <v>13</v>
      </c>
      <c r="G4449" t="s">
        <v>804</v>
      </c>
      <c r="H4449" s="1">
        <v>0</v>
      </c>
      <c r="I4449" s="2">
        <v>43236</v>
      </c>
      <c r="J4449" t="s">
        <v>3646</v>
      </c>
      <c r="K4449" t="s">
        <v>30</v>
      </c>
      <c r="L4449">
        <v>90036</v>
      </c>
      <c r="M4449">
        <v>1757</v>
      </c>
      <c r="N4449" t="s">
        <v>1407</v>
      </c>
      <c r="O4449">
        <v>8</v>
      </c>
      <c r="P4449">
        <v>3</v>
      </c>
      <c r="Q4449" t="s">
        <v>32</v>
      </c>
      <c r="R4449" t="s">
        <v>8304</v>
      </c>
      <c r="S4449">
        <v>8.5</v>
      </c>
      <c r="T4449">
        <v>17</v>
      </c>
      <c r="U4449" t="s">
        <v>19</v>
      </c>
      <c r="V4449" s="2">
        <v>43241</v>
      </c>
      <c r="W4449" t="s">
        <v>20</v>
      </c>
      <c r="X4449" t="s">
        <v>34</v>
      </c>
      <c r="Y4449" t="s">
        <v>64</v>
      </c>
    </row>
    <row r="4450" spans="1:25" hidden="1" x14ac:dyDescent="0.35">
      <c r="A4450">
        <v>6</v>
      </c>
      <c r="B4450" t="s">
        <v>10</v>
      </c>
      <c r="C4450">
        <v>6</v>
      </c>
      <c r="D4450" t="s">
        <v>26</v>
      </c>
      <c r="E4450" t="s">
        <v>171</v>
      </c>
      <c r="F4450" t="s">
        <v>13</v>
      </c>
      <c r="G4450" t="s">
        <v>1520</v>
      </c>
      <c r="H4450" s="1">
        <v>0</v>
      </c>
      <c r="I4450" s="2">
        <v>43348</v>
      </c>
      <c r="J4450" t="s">
        <v>7904</v>
      </c>
      <c r="K4450" t="s">
        <v>102</v>
      </c>
      <c r="L4450">
        <v>10011</v>
      </c>
      <c r="M4450">
        <v>1675</v>
      </c>
      <c r="N4450" t="s">
        <v>6345</v>
      </c>
      <c r="O4450">
        <v>92</v>
      </c>
      <c r="P4450">
        <v>4</v>
      </c>
      <c r="Q4450" t="s">
        <v>104</v>
      </c>
      <c r="R4450" t="s">
        <v>92</v>
      </c>
      <c r="S4450">
        <v>92.24</v>
      </c>
      <c r="T4450">
        <v>192</v>
      </c>
      <c r="U4450" t="s">
        <v>19</v>
      </c>
      <c r="V4450" s="2">
        <v>43354</v>
      </c>
      <c r="W4450" t="s">
        <v>39</v>
      </c>
      <c r="X4450" t="s">
        <v>175</v>
      </c>
      <c r="Y4450" t="s">
        <v>64</v>
      </c>
    </row>
    <row r="4451" spans="1:25" hidden="1" x14ac:dyDescent="0.35">
      <c r="A4451">
        <v>4</v>
      </c>
      <c r="B4451" t="s">
        <v>43</v>
      </c>
      <c r="C4451">
        <v>6</v>
      </c>
      <c r="D4451" t="s">
        <v>26</v>
      </c>
      <c r="E4451" t="s">
        <v>209</v>
      </c>
      <c r="F4451" t="s">
        <v>13</v>
      </c>
      <c r="G4451" t="s">
        <v>569</v>
      </c>
      <c r="H4451" s="1">
        <v>0.1</v>
      </c>
      <c r="I4451" s="2">
        <v>43443</v>
      </c>
      <c r="J4451" t="s">
        <v>3821</v>
      </c>
      <c r="K4451" t="s">
        <v>73</v>
      </c>
      <c r="L4451">
        <v>49201</v>
      </c>
      <c r="M4451">
        <v>815</v>
      </c>
      <c r="N4451" t="s">
        <v>74</v>
      </c>
      <c r="O4451">
        <v>23</v>
      </c>
      <c r="P4451">
        <v>1</v>
      </c>
      <c r="Q4451" t="s">
        <v>75</v>
      </c>
      <c r="R4451" t="s">
        <v>8304</v>
      </c>
      <c r="S4451">
        <v>23.4</v>
      </c>
      <c r="T4451">
        <v>62</v>
      </c>
      <c r="U4451" t="s">
        <v>19</v>
      </c>
      <c r="V4451" s="2">
        <v>43447</v>
      </c>
      <c r="W4451" t="s">
        <v>39</v>
      </c>
      <c r="X4451" t="s">
        <v>156</v>
      </c>
      <c r="Y4451" t="s">
        <v>56</v>
      </c>
    </row>
    <row r="4452" spans="1:25" hidden="1" x14ac:dyDescent="0.35">
      <c r="A4452">
        <v>4</v>
      </c>
      <c r="B4452" t="s">
        <v>43</v>
      </c>
      <c r="C4452">
        <v>6</v>
      </c>
      <c r="D4452" t="s">
        <v>50</v>
      </c>
      <c r="E4452" t="s">
        <v>209</v>
      </c>
      <c r="F4452" t="s">
        <v>13</v>
      </c>
      <c r="G4452" t="s">
        <v>569</v>
      </c>
      <c r="H4452" s="1">
        <v>0</v>
      </c>
      <c r="I4452" s="2">
        <v>43443</v>
      </c>
      <c r="J4452" t="s">
        <v>3821</v>
      </c>
      <c r="K4452" t="s">
        <v>73</v>
      </c>
      <c r="L4452">
        <v>49201</v>
      </c>
      <c r="M4452">
        <v>991</v>
      </c>
      <c r="N4452" t="s">
        <v>162</v>
      </c>
      <c r="O4452">
        <v>3</v>
      </c>
      <c r="P4452">
        <v>1</v>
      </c>
      <c r="Q4452" t="s">
        <v>75</v>
      </c>
      <c r="R4452" t="s">
        <v>8304</v>
      </c>
      <c r="S4452">
        <v>3.05</v>
      </c>
      <c r="T4452">
        <v>11</v>
      </c>
      <c r="U4452" t="s">
        <v>19</v>
      </c>
      <c r="V4452" s="2">
        <v>43447</v>
      </c>
      <c r="W4452" t="s">
        <v>39</v>
      </c>
      <c r="X4452" t="s">
        <v>156</v>
      </c>
      <c r="Y4452" t="s">
        <v>52</v>
      </c>
    </row>
    <row r="4453" spans="1:25" hidden="1" x14ac:dyDescent="0.35">
      <c r="A4453">
        <v>4</v>
      </c>
      <c r="B4453" t="s">
        <v>43</v>
      </c>
      <c r="C4453">
        <v>6</v>
      </c>
      <c r="D4453" t="s">
        <v>50</v>
      </c>
      <c r="E4453" t="s">
        <v>209</v>
      </c>
      <c r="F4453" t="s">
        <v>13</v>
      </c>
      <c r="G4453" t="s">
        <v>569</v>
      </c>
      <c r="H4453" s="1">
        <v>0</v>
      </c>
      <c r="I4453" s="2">
        <v>43443</v>
      </c>
      <c r="J4453" t="s">
        <v>3821</v>
      </c>
      <c r="K4453" t="s">
        <v>73</v>
      </c>
      <c r="L4453">
        <v>49201</v>
      </c>
      <c r="M4453">
        <v>1025</v>
      </c>
      <c r="N4453" t="s">
        <v>4753</v>
      </c>
      <c r="O4453">
        <v>25</v>
      </c>
      <c r="P4453">
        <v>2</v>
      </c>
      <c r="Q4453" t="s">
        <v>75</v>
      </c>
      <c r="R4453" t="s">
        <v>8304</v>
      </c>
      <c r="S4453">
        <v>25.19</v>
      </c>
      <c r="T4453">
        <v>60</v>
      </c>
      <c r="U4453" t="s">
        <v>19</v>
      </c>
      <c r="V4453" s="2">
        <v>43447</v>
      </c>
      <c r="W4453" t="s">
        <v>39</v>
      </c>
      <c r="X4453" t="s">
        <v>156</v>
      </c>
      <c r="Y4453" t="s">
        <v>113</v>
      </c>
    </row>
    <row r="4454" spans="1:25" hidden="1" x14ac:dyDescent="0.35">
      <c r="A4454">
        <v>6</v>
      </c>
      <c r="B4454" t="s">
        <v>10</v>
      </c>
      <c r="C4454">
        <v>6</v>
      </c>
      <c r="D4454" t="s">
        <v>11</v>
      </c>
      <c r="E4454" t="s">
        <v>59</v>
      </c>
      <c r="F4454" t="s">
        <v>13</v>
      </c>
      <c r="G4454" t="s">
        <v>839</v>
      </c>
      <c r="H4454" s="1">
        <v>0.2</v>
      </c>
      <c r="I4454" s="2">
        <v>43114</v>
      </c>
      <c r="J4454" t="s">
        <v>7835</v>
      </c>
      <c r="K4454" t="s">
        <v>16</v>
      </c>
      <c r="L4454">
        <v>28027</v>
      </c>
      <c r="M4454">
        <v>595</v>
      </c>
      <c r="N4454" t="s">
        <v>5735</v>
      </c>
      <c r="O4454">
        <v>32</v>
      </c>
      <c r="P4454">
        <v>8</v>
      </c>
      <c r="Q4454" t="s">
        <v>18</v>
      </c>
      <c r="R4454" t="s">
        <v>92</v>
      </c>
      <c r="S4454">
        <v>31.58</v>
      </c>
      <c r="T4454">
        <v>316</v>
      </c>
      <c r="U4454" t="s">
        <v>19</v>
      </c>
      <c r="V4454" s="2">
        <v>43120</v>
      </c>
      <c r="W4454" t="s">
        <v>39</v>
      </c>
      <c r="X4454" t="s">
        <v>63</v>
      </c>
      <c r="Y4454" t="s">
        <v>47</v>
      </c>
    </row>
    <row r="4455" spans="1:25" hidden="1" x14ac:dyDescent="0.35">
      <c r="A4455">
        <v>6</v>
      </c>
      <c r="B4455" t="s">
        <v>10</v>
      </c>
      <c r="C4455">
        <v>6</v>
      </c>
      <c r="D4455" t="s">
        <v>26</v>
      </c>
      <c r="E4455" t="s">
        <v>59</v>
      </c>
      <c r="F4455" t="s">
        <v>13</v>
      </c>
      <c r="G4455" t="s">
        <v>839</v>
      </c>
      <c r="H4455" s="1">
        <v>0.2</v>
      </c>
      <c r="I4455" s="2">
        <v>43114</v>
      </c>
      <c r="J4455" t="s">
        <v>7835</v>
      </c>
      <c r="K4455" t="s">
        <v>16</v>
      </c>
      <c r="L4455">
        <v>28027</v>
      </c>
      <c r="M4455">
        <v>1672</v>
      </c>
      <c r="N4455" t="s">
        <v>7514</v>
      </c>
      <c r="O4455">
        <v>32</v>
      </c>
      <c r="P4455">
        <v>2</v>
      </c>
      <c r="Q4455" t="s">
        <v>18</v>
      </c>
      <c r="R4455" t="s">
        <v>92</v>
      </c>
      <c r="S4455">
        <v>32.47</v>
      </c>
      <c r="T4455">
        <v>90</v>
      </c>
      <c r="U4455" t="s">
        <v>19</v>
      </c>
      <c r="V4455" s="2">
        <v>43120</v>
      </c>
      <c r="W4455" t="s">
        <v>39</v>
      </c>
      <c r="X4455" t="s">
        <v>63</v>
      </c>
      <c r="Y4455" t="s">
        <v>64</v>
      </c>
    </row>
    <row r="4456" spans="1:25" hidden="1" x14ac:dyDescent="0.35">
      <c r="A4456">
        <v>6</v>
      </c>
      <c r="B4456" t="s">
        <v>10</v>
      </c>
      <c r="C4456">
        <v>6</v>
      </c>
      <c r="D4456" t="s">
        <v>11</v>
      </c>
      <c r="E4456" t="s">
        <v>535</v>
      </c>
      <c r="F4456" t="s">
        <v>13</v>
      </c>
      <c r="G4456" t="s">
        <v>556</v>
      </c>
      <c r="H4456" s="1">
        <v>0</v>
      </c>
      <c r="I4456" s="2">
        <v>43312</v>
      </c>
      <c r="J4456" t="s">
        <v>2143</v>
      </c>
      <c r="K4456" t="s">
        <v>73</v>
      </c>
      <c r="L4456">
        <v>48205</v>
      </c>
      <c r="M4456">
        <v>560</v>
      </c>
      <c r="N4456" t="s">
        <v>650</v>
      </c>
      <c r="O4456">
        <v>30</v>
      </c>
      <c r="P4456">
        <v>3</v>
      </c>
      <c r="Q4456" t="s">
        <v>75</v>
      </c>
      <c r="R4456" t="s">
        <v>8304</v>
      </c>
      <c r="S4456">
        <v>30.02</v>
      </c>
      <c r="T4456">
        <v>273</v>
      </c>
      <c r="U4456" t="s">
        <v>19</v>
      </c>
      <c r="V4456" s="2">
        <v>43318</v>
      </c>
      <c r="W4456" t="s">
        <v>39</v>
      </c>
      <c r="X4456" t="s">
        <v>156</v>
      </c>
      <c r="Y4456" t="s">
        <v>47</v>
      </c>
    </row>
    <row r="4457" spans="1:25" hidden="1" x14ac:dyDescent="0.35">
      <c r="A4457">
        <v>6</v>
      </c>
      <c r="B4457" t="s">
        <v>10</v>
      </c>
      <c r="C4457">
        <v>6</v>
      </c>
      <c r="D4457" t="s">
        <v>26</v>
      </c>
      <c r="E4457" t="s">
        <v>535</v>
      </c>
      <c r="F4457" t="s">
        <v>13</v>
      </c>
      <c r="G4457" t="s">
        <v>556</v>
      </c>
      <c r="H4457" s="1">
        <v>0.1</v>
      </c>
      <c r="I4457" s="2">
        <v>43312</v>
      </c>
      <c r="J4457" t="s">
        <v>2143</v>
      </c>
      <c r="K4457" t="s">
        <v>73</v>
      </c>
      <c r="L4457">
        <v>48205</v>
      </c>
      <c r="M4457">
        <v>855</v>
      </c>
      <c r="N4457" t="s">
        <v>3799</v>
      </c>
      <c r="O4457">
        <v>72</v>
      </c>
      <c r="P4457">
        <v>4</v>
      </c>
      <c r="Q4457" t="s">
        <v>75</v>
      </c>
      <c r="R4457" t="s">
        <v>8304</v>
      </c>
      <c r="S4457">
        <v>72.36</v>
      </c>
      <c r="T4457">
        <v>283</v>
      </c>
      <c r="U4457" t="s">
        <v>19</v>
      </c>
      <c r="V4457" s="2">
        <v>43318</v>
      </c>
      <c r="W4457" t="s">
        <v>39</v>
      </c>
      <c r="X4457" t="s">
        <v>156</v>
      </c>
      <c r="Y4457" t="s">
        <v>56</v>
      </c>
    </row>
    <row r="4458" spans="1:25" hidden="1" x14ac:dyDescent="0.35">
      <c r="A4458">
        <v>6</v>
      </c>
      <c r="B4458" t="s">
        <v>10</v>
      </c>
      <c r="C4458">
        <v>6</v>
      </c>
      <c r="D4458" t="s">
        <v>50</v>
      </c>
      <c r="E4458" t="s">
        <v>535</v>
      </c>
      <c r="F4458" t="s">
        <v>13</v>
      </c>
      <c r="G4458" t="s">
        <v>556</v>
      </c>
      <c r="H4458" s="1">
        <v>0</v>
      </c>
      <c r="I4458" s="2">
        <v>43312</v>
      </c>
      <c r="J4458" t="s">
        <v>2143</v>
      </c>
      <c r="K4458" t="s">
        <v>73</v>
      </c>
      <c r="L4458">
        <v>48205</v>
      </c>
      <c r="M4458">
        <v>1296</v>
      </c>
      <c r="N4458" t="s">
        <v>4884</v>
      </c>
      <c r="O4458">
        <v>33</v>
      </c>
      <c r="P4458">
        <v>1</v>
      </c>
      <c r="Q4458" t="s">
        <v>75</v>
      </c>
      <c r="R4458" t="s">
        <v>8304</v>
      </c>
      <c r="S4458">
        <v>33.32</v>
      </c>
      <c r="T4458">
        <v>119</v>
      </c>
      <c r="U4458" t="s">
        <v>19</v>
      </c>
      <c r="V4458" s="2">
        <v>43318</v>
      </c>
      <c r="W4458" t="s">
        <v>39</v>
      </c>
      <c r="X4458" t="s">
        <v>156</v>
      </c>
      <c r="Y4458" t="s">
        <v>52</v>
      </c>
    </row>
    <row r="4459" spans="1:25" hidden="1" x14ac:dyDescent="0.35">
      <c r="A4459">
        <v>6</v>
      </c>
      <c r="B4459" t="s">
        <v>10</v>
      </c>
      <c r="C4459">
        <v>6</v>
      </c>
      <c r="D4459" t="s">
        <v>50</v>
      </c>
      <c r="E4459" t="s">
        <v>535</v>
      </c>
      <c r="F4459" t="s">
        <v>13</v>
      </c>
      <c r="G4459" t="s">
        <v>556</v>
      </c>
      <c r="H4459" s="1">
        <v>0</v>
      </c>
      <c r="I4459" s="2">
        <v>43312</v>
      </c>
      <c r="J4459" t="s">
        <v>2143</v>
      </c>
      <c r="K4459" t="s">
        <v>73</v>
      </c>
      <c r="L4459">
        <v>48205</v>
      </c>
      <c r="M4459">
        <v>451</v>
      </c>
      <c r="N4459" t="s">
        <v>1295</v>
      </c>
      <c r="O4459">
        <v>165</v>
      </c>
      <c r="P4459">
        <v>4</v>
      </c>
      <c r="Q4459" t="s">
        <v>75</v>
      </c>
      <c r="R4459" t="s">
        <v>8304</v>
      </c>
      <c r="S4459">
        <v>165.35</v>
      </c>
      <c r="T4459">
        <v>636</v>
      </c>
      <c r="U4459" t="s">
        <v>19</v>
      </c>
      <c r="V4459" s="2">
        <v>43318</v>
      </c>
      <c r="W4459" t="s">
        <v>39</v>
      </c>
      <c r="X4459" t="s">
        <v>156</v>
      </c>
      <c r="Y4459" t="s">
        <v>52</v>
      </c>
    </row>
    <row r="4460" spans="1:25" hidden="1" x14ac:dyDescent="0.35">
      <c r="A4460">
        <v>5</v>
      </c>
      <c r="B4460" t="s">
        <v>43</v>
      </c>
      <c r="C4460">
        <v>6</v>
      </c>
      <c r="D4460" t="s">
        <v>26</v>
      </c>
      <c r="E4460" t="s">
        <v>1539</v>
      </c>
      <c r="F4460" t="s">
        <v>13</v>
      </c>
      <c r="G4460" t="s">
        <v>1428</v>
      </c>
      <c r="H4460" s="1">
        <v>0</v>
      </c>
      <c r="I4460" s="2">
        <v>43268</v>
      </c>
      <c r="J4460" t="s">
        <v>6318</v>
      </c>
      <c r="K4460" t="s">
        <v>102</v>
      </c>
      <c r="L4460">
        <v>6708</v>
      </c>
      <c r="M4460">
        <v>902</v>
      </c>
      <c r="N4460" t="s">
        <v>2853</v>
      </c>
      <c r="O4460">
        <v>4</v>
      </c>
      <c r="P4460">
        <v>2</v>
      </c>
      <c r="Q4460" t="s">
        <v>104</v>
      </c>
      <c r="R4460" t="s">
        <v>8304</v>
      </c>
      <c r="S4460">
        <v>3.74</v>
      </c>
      <c r="T4460">
        <v>8</v>
      </c>
      <c r="U4460" t="s">
        <v>33</v>
      </c>
      <c r="V4460" s="2">
        <v>43273</v>
      </c>
      <c r="W4460" t="s">
        <v>39</v>
      </c>
      <c r="X4460" t="s">
        <v>461</v>
      </c>
      <c r="Y4460" t="s">
        <v>54</v>
      </c>
    </row>
    <row r="4461" spans="1:25" hidden="1" x14ac:dyDescent="0.35">
      <c r="A4461">
        <v>5</v>
      </c>
      <c r="B4461" t="s">
        <v>43</v>
      </c>
      <c r="C4461">
        <v>6</v>
      </c>
      <c r="D4461" t="s">
        <v>26</v>
      </c>
      <c r="E4461" t="s">
        <v>1539</v>
      </c>
      <c r="F4461" t="s">
        <v>13</v>
      </c>
      <c r="G4461" t="s">
        <v>1428</v>
      </c>
      <c r="H4461" s="1">
        <v>0</v>
      </c>
      <c r="I4461" s="2">
        <v>43268</v>
      </c>
      <c r="J4461" t="s">
        <v>6318</v>
      </c>
      <c r="K4461" t="s">
        <v>102</v>
      </c>
      <c r="L4461">
        <v>6708</v>
      </c>
      <c r="M4461">
        <v>1167</v>
      </c>
      <c r="N4461" t="s">
        <v>3101</v>
      </c>
      <c r="O4461">
        <v>3</v>
      </c>
      <c r="P4461">
        <v>3</v>
      </c>
      <c r="Q4461" t="s">
        <v>104</v>
      </c>
      <c r="R4461" t="s">
        <v>8304</v>
      </c>
      <c r="S4461">
        <v>2.85</v>
      </c>
      <c r="T4461">
        <v>10</v>
      </c>
      <c r="U4461" t="s">
        <v>33</v>
      </c>
      <c r="V4461" s="2">
        <v>43273</v>
      </c>
      <c r="W4461" t="s">
        <v>39</v>
      </c>
      <c r="X4461" t="s">
        <v>461</v>
      </c>
      <c r="Y4461" t="s">
        <v>49</v>
      </c>
    </row>
    <row r="4462" spans="1:25" hidden="1" x14ac:dyDescent="0.35">
      <c r="A4462">
        <v>5</v>
      </c>
      <c r="B4462" t="s">
        <v>43</v>
      </c>
      <c r="C4462">
        <v>6</v>
      </c>
      <c r="D4462" t="s">
        <v>50</v>
      </c>
      <c r="E4462" t="s">
        <v>1539</v>
      </c>
      <c r="F4462" t="s">
        <v>13</v>
      </c>
      <c r="G4462" t="s">
        <v>1428</v>
      </c>
      <c r="H4462" s="1">
        <v>0</v>
      </c>
      <c r="I4462" s="2">
        <v>43268</v>
      </c>
      <c r="J4462" t="s">
        <v>6318</v>
      </c>
      <c r="K4462" t="s">
        <v>102</v>
      </c>
      <c r="L4462">
        <v>6708</v>
      </c>
      <c r="M4462">
        <v>1665</v>
      </c>
      <c r="N4462" t="s">
        <v>4976</v>
      </c>
      <c r="O4462">
        <v>153</v>
      </c>
      <c r="P4462">
        <v>3</v>
      </c>
      <c r="Q4462" t="s">
        <v>104</v>
      </c>
      <c r="R4462" t="s">
        <v>8304</v>
      </c>
      <c r="S4462">
        <v>153.08000000000001</v>
      </c>
      <c r="T4462">
        <v>567</v>
      </c>
      <c r="U4462" t="s">
        <v>33</v>
      </c>
      <c r="V4462" s="2">
        <v>43273</v>
      </c>
      <c r="W4462" t="s">
        <v>39</v>
      </c>
      <c r="X4462" t="s">
        <v>461</v>
      </c>
      <c r="Y4462" t="s">
        <v>52</v>
      </c>
    </row>
    <row r="4463" spans="1:25" hidden="1" x14ac:dyDescent="0.35">
      <c r="A4463">
        <v>6</v>
      </c>
      <c r="B4463" t="s">
        <v>10</v>
      </c>
      <c r="C4463">
        <v>6</v>
      </c>
      <c r="D4463" t="s">
        <v>50</v>
      </c>
      <c r="E4463" t="s">
        <v>305</v>
      </c>
      <c r="F4463" t="s">
        <v>13</v>
      </c>
      <c r="G4463" t="s">
        <v>1893</v>
      </c>
      <c r="H4463" s="1">
        <v>0.4</v>
      </c>
      <c r="I4463" s="2">
        <v>43394</v>
      </c>
      <c r="J4463" t="s">
        <v>5091</v>
      </c>
      <c r="K4463" t="s">
        <v>102</v>
      </c>
      <c r="L4463">
        <v>43229</v>
      </c>
      <c r="M4463">
        <v>1245</v>
      </c>
      <c r="N4463" t="s">
        <v>4954</v>
      </c>
      <c r="O4463">
        <v>-47</v>
      </c>
      <c r="P4463">
        <v>8</v>
      </c>
      <c r="Q4463" t="s">
        <v>104</v>
      </c>
      <c r="R4463" t="s">
        <v>8304</v>
      </c>
      <c r="S4463">
        <v>-47.03</v>
      </c>
      <c r="T4463">
        <v>235</v>
      </c>
      <c r="U4463" t="s">
        <v>19</v>
      </c>
      <c r="V4463" s="2">
        <v>43400</v>
      </c>
      <c r="W4463" t="s">
        <v>39</v>
      </c>
      <c r="X4463" t="s">
        <v>309</v>
      </c>
      <c r="Y4463" t="s">
        <v>52</v>
      </c>
    </row>
    <row r="4464" spans="1:25" hidden="1" x14ac:dyDescent="0.35">
      <c r="A4464">
        <v>4</v>
      </c>
      <c r="B4464" t="s">
        <v>25</v>
      </c>
      <c r="C4464">
        <v>3</v>
      </c>
      <c r="D4464" t="s">
        <v>11</v>
      </c>
      <c r="E4464" t="s">
        <v>122</v>
      </c>
      <c r="F4464" t="s">
        <v>13</v>
      </c>
      <c r="G4464" t="s">
        <v>102</v>
      </c>
      <c r="H4464" s="1">
        <v>0.3</v>
      </c>
      <c r="I4464" s="2">
        <v>43393</v>
      </c>
      <c r="J4464" t="s">
        <v>1836</v>
      </c>
      <c r="K4464" t="s">
        <v>73</v>
      </c>
      <c r="L4464">
        <v>77095</v>
      </c>
      <c r="M4464">
        <v>1208</v>
      </c>
      <c r="N4464" t="s">
        <v>923</v>
      </c>
      <c r="O4464">
        <v>-15</v>
      </c>
      <c r="P4464">
        <v>1</v>
      </c>
      <c r="Q4464" t="s">
        <v>75</v>
      </c>
      <c r="R4464" t="s">
        <v>8304</v>
      </c>
      <c r="S4464">
        <v>-14.58</v>
      </c>
      <c r="T4464">
        <v>57</v>
      </c>
      <c r="U4464" t="s">
        <v>19</v>
      </c>
      <c r="V4464" s="2">
        <v>43397</v>
      </c>
      <c r="W4464" t="s">
        <v>20</v>
      </c>
      <c r="X4464" t="s">
        <v>77</v>
      </c>
      <c r="Y4464" t="s">
        <v>24</v>
      </c>
    </row>
    <row r="4465" spans="1:25" hidden="1" x14ac:dyDescent="0.35">
      <c r="A4465">
        <v>4</v>
      </c>
      <c r="B4465" t="s">
        <v>25</v>
      </c>
      <c r="C4465">
        <v>3</v>
      </c>
      <c r="D4465" t="s">
        <v>26</v>
      </c>
      <c r="E4465" t="s">
        <v>122</v>
      </c>
      <c r="F4465" t="s">
        <v>13</v>
      </c>
      <c r="G4465" t="s">
        <v>102</v>
      </c>
      <c r="H4465" s="1">
        <v>0.2</v>
      </c>
      <c r="I4465" s="2">
        <v>43393</v>
      </c>
      <c r="J4465" t="s">
        <v>1836</v>
      </c>
      <c r="K4465" t="s">
        <v>73</v>
      </c>
      <c r="L4465">
        <v>77095</v>
      </c>
      <c r="M4465">
        <v>1507</v>
      </c>
      <c r="N4465" t="s">
        <v>346</v>
      </c>
      <c r="O4465">
        <v>8</v>
      </c>
      <c r="P4465">
        <v>4</v>
      </c>
      <c r="Q4465" t="s">
        <v>75</v>
      </c>
      <c r="R4465" t="s">
        <v>8304</v>
      </c>
      <c r="S4465">
        <v>7.89</v>
      </c>
      <c r="T4465">
        <v>25</v>
      </c>
      <c r="U4465" t="s">
        <v>19</v>
      </c>
      <c r="V4465" s="2">
        <v>43397</v>
      </c>
      <c r="W4465" t="s">
        <v>20</v>
      </c>
      <c r="X4465" t="s">
        <v>77</v>
      </c>
      <c r="Y4465" t="s">
        <v>176</v>
      </c>
    </row>
    <row r="4466" spans="1:25" hidden="1" x14ac:dyDescent="0.35">
      <c r="A4466">
        <v>4</v>
      </c>
      <c r="B4466" t="s">
        <v>25</v>
      </c>
      <c r="C4466">
        <v>3</v>
      </c>
      <c r="D4466" t="s">
        <v>26</v>
      </c>
      <c r="E4466" t="s">
        <v>122</v>
      </c>
      <c r="F4466" t="s">
        <v>13</v>
      </c>
      <c r="G4466" t="s">
        <v>102</v>
      </c>
      <c r="H4466" s="1">
        <v>0.2</v>
      </c>
      <c r="I4466" s="2">
        <v>43393</v>
      </c>
      <c r="J4466" t="s">
        <v>1836</v>
      </c>
      <c r="K4466" t="s">
        <v>73</v>
      </c>
      <c r="L4466">
        <v>77095</v>
      </c>
      <c r="M4466">
        <v>338</v>
      </c>
      <c r="N4466" t="s">
        <v>8247</v>
      </c>
      <c r="O4466">
        <v>16</v>
      </c>
      <c r="P4466">
        <v>7</v>
      </c>
      <c r="Q4466" t="s">
        <v>75</v>
      </c>
      <c r="R4466" t="s">
        <v>8304</v>
      </c>
      <c r="S4466">
        <v>15.94</v>
      </c>
      <c r="T4466">
        <v>51</v>
      </c>
      <c r="U4466" t="s">
        <v>19</v>
      </c>
      <c r="V4466" s="2">
        <v>43397</v>
      </c>
      <c r="W4466" t="s">
        <v>20</v>
      </c>
      <c r="X4466" t="s">
        <v>77</v>
      </c>
      <c r="Y4466" t="s">
        <v>64</v>
      </c>
    </row>
    <row r="4467" spans="1:25" hidden="1" x14ac:dyDescent="0.35">
      <c r="A4467">
        <v>3</v>
      </c>
      <c r="B4467" t="s">
        <v>25</v>
      </c>
      <c r="C4467">
        <v>1</v>
      </c>
      <c r="D4467" t="s">
        <v>26</v>
      </c>
      <c r="E4467" t="s">
        <v>1613</v>
      </c>
      <c r="F4467" t="s">
        <v>13</v>
      </c>
      <c r="G4467" t="s">
        <v>5361</v>
      </c>
      <c r="H4467" s="1">
        <v>0</v>
      </c>
      <c r="I4467" s="2">
        <v>43430</v>
      </c>
      <c r="J4467" t="s">
        <v>5921</v>
      </c>
      <c r="K4467" t="s">
        <v>16</v>
      </c>
      <c r="L4467">
        <v>36608</v>
      </c>
      <c r="M4467">
        <v>1529</v>
      </c>
      <c r="N4467" t="s">
        <v>2973</v>
      </c>
      <c r="O4467">
        <v>46</v>
      </c>
      <c r="P4467">
        <v>3</v>
      </c>
      <c r="Q4467" t="s">
        <v>18</v>
      </c>
      <c r="R4467" t="s">
        <v>8304</v>
      </c>
      <c r="S4467">
        <v>45.84</v>
      </c>
      <c r="T4467">
        <v>92</v>
      </c>
      <c r="U4467" t="s">
        <v>33</v>
      </c>
      <c r="V4467" s="2">
        <v>43433</v>
      </c>
      <c r="W4467" t="s">
        <v>130</v>
      </c>
      <c r="X4467" t="s">
        <v>225</v>
      </c>
      <c r="Y4467" t="s">
        <v>54</v>
      </c>
    </row>
    <row r="4468" spans="1:25" hidden="1" x14ac:dyDescent="0.35">
      <c r="A4468">
        <v>3</v>
      </c>
      <c r="B4468" t="s">
        <v>25</v>
      </c>
      <c r="C4468">
        <v>1</v>
      </c>
      <c r="D4468" t="s">
        <v>26</v>
      </c>
      <c r="E4468" t="s">
        <v>1613</v>
      </c>
      <c r="F4468" t="s">
        <v>13</v>
      </c>
      <c r="G4468" t="s">
        <v>5361</v>
      </c>
      <c r="H4468" s="1">
        <v>0</v>
      </c>
      <c r="I4468" s="2">
        <v>43430</v>
      </c>
      <c r="J4468" t="s">
        <v>5921</v>
      </c>
      <c r="K4468" t="s">
        <v>16</v>
      </c>
      <c r="L4468">
        <v>36608</v>
      </c>
      <c r="M4468">
        <v>1638</v>
      </c>
      <c r="N4468" t="s">
        <v>3167</v>
      </c>
      <c r="O4468">
        <v>17</v>
      </c>
      <c r="P4468">
        <v>5</v>
      </c>
      <c r="Q4468" t="s">
        <v>18</v>
      </c>
      <c r="R4468" t="s">
        <v>8304</v>
      </c>
      <c r="S4468">
        <v>16.88</v>
      </c>
      <c r="T4468">
        <v>34</v>
      </c>
      <c r="U4468" t="s">
        <v>33</v>
      </c>
      <c r="V4468" s="2">
        <v>43433</v>
      </c>
      <c r="W4468" t="s">
        <v>130</v>
      </c>
      <c r="X4468" t="s">
        <v>225</v>
      </c>
      <c r="Y4468" t="s">
        <v>54</v>
      </c>
    </row>
    <row r="4469" spans="1:25" hidden="1" x14ac:dyDescent="0.35">
      <c r="A4469">
        <v>3</v>
      </c>
      <c r="B4469" t="s">
        <v>25</v>
      </c>
      <c r="C4469">
        <v>1</v>
      </c>
      <c r="D4469" t="s">
        <v>26</v>
      </c>
      <c r="E4469" t="s">
        <v>1613</v>
      </c>
      <c r="F4469" t="s">
        <v>13</v>
      </c>
      <c r="G4469" t="s">
        <v>5361</v>
      </c>
      <c r="H4469" s="1">
        <v>0</v>
      </c>
      <c r="I4469" s="2">
        <v>43430</v>
      </c>
      <c r="J4469" t="s">
        <v>5921</v>
      </c>
      <c r="K4469" t="s">
        <v>16</v>
      </c>
      <c r="L4469">
        <v>36608</v>
      </c>
      <c r="M4469">
        <v>538</v>
      </c>
      <c r="N4469" t="s">
        <v>125</v>
      </c>
      <c r="O4469">
        <v>35</v>
      </c>
      <c r="P4469">
        <v>7</v>
      </c>
      <c r="Q4469" t="s">
        <v>18</v>
      </c>
      <c r="R4469" t="s">
        <v>8304</v>
      </c>
      <c r="S4469">
        <v>34.78</v>
      </c>
      <c r="T4469">
        <v>71</v>
      </c>
      <c r="U4469" t="s">
        <v>33</v>
      </c>
      <c r="V4469" s="2">
        <v>43433</v>
      </c>
      <c r="W4469" t="s">
        <v>130</v>
      </c>
      <c r="X4469" t="s">
        <v>225</v>
      </c>
      <c r="Y4469" t="s">
        <v>64</v>
      </c>
    </row>
    <row r="4470" spans="1:25" hidden="1" x14ac:dyDescent="0.35">
      <c r="A4470">
        <v>3</v>
      </c>
      <c r="B4470" t="s">
        <v>25</v>
      </c>
      <c r="C4470">
        <v>1</v>
      </c>
      <c r="D4470" t="s">
        <v>50</v>
      </c>
      <c r="E4470" t="s">
        <v>1613</v>
      </c>
      <c r="F4470" t="s">
        <v>13</v>
      </c>
      <c r="G4470" t="s">
        <v>5361</v>
      </c>
      <c r="H4470" s="1">
        <v>0</v>
      </c>
      <c r="I4470" s="2">
        <v>43430</v>
      </c>
      <c r="J4470" t="s">
        <v>5921</v>
      </c>
      <c r="K4470" t="s">
        <v>16</v>
      </c>
      <c r="L4470">
        <v>36608</v>
      </c>
      <c r="M4470">
        <v>800</v>
      </c>
      <c r="N4470" t="s">
        <v>6685</v>
      </c>
      <c r="O4470">
        <v>1459</v>
      </c>
      <c r="P4470">
        <v>8</v>
      </c>
      <c r="Q4470" t="s">
        <v>18</v>
      </c>
      <c r="R4470" t="s">
        <v>8304</v>
      </c>
      <c r="S4470">
        <v>1459.2</v>
      </c>
      <c r="T4470">
        <v>3040</v>
      </c>
      <c r="U4470" t="s">
        <v>33</v>
      </c>
      <c r="V4470" s="2">
        <v>43433</v>
      </c>
      <c r="W4470" t="s">
        <v>130</v>
      </c>
      <c r="X4470" t="s">
        <v>225</v>
      </c>
      <c r="Y4470" t="s">
        <v>422</v>
      </c>
    </row>
    <row r="4471" spans="1:25" hidden="1" x14ac:dyDescent="0.35">
      <c r="A4471">
        <v>5</v>
      </c>
      <c r="B4471" t="s">
        <v>43</v>
      </c>
      <c r="C4471">
        <v>6</v>
      </c>
      <c r="D4471" t="s">
        <v>50</v>
      </c>
      <c r="E4471" t="s">
        <v>192</v>
      </c>
      <c r="F4471" t="s">
        <v>13</v>
      </c>
      <c r="G4471" t="s">
        <v>556</v>
      </c>
      <c r="H4471" s="1">
        <v>0.2</v>
      </c>
      <c r="I4471" s="2">
        <v>43243</v>
      </c>
      <c r="J4471" t="s">
        <v>5018</v>
      </c>
      <c r="K4471" t="s">
        <v>73</v>
      </c>
      <c r="L4471">
        <v>60623</v>
      </c>
      <c r="M4471">
        <v>1100</v>
      </c>
      <c r="N4471" t="s">
        <v>4967</v>
      </c>
      <c r="O4471">
        <v>148</v>
      </c>
      <c r="P4471">
        <v>9</v>
      </c>
      <c r="Q4471" t="s">
        <v>75</v>
      </c>
      <c r="R4471" t="s">
        <v>8304</v>
      </c>
      <c r="S4471">
        <v>148.49</v>
      </c>
      <c r="T4471">
        <v>1980</v>
      </c>
      <c r="U4471" t="s">
        <v>19</v>
      </c>
      <c r="V4471" s="2">
        <v>43248</v>
      </c>
      <c r="W4471" t="s">
        <v>39</v>
      </c>
      <c r="X4471" t="s">
        <v>139</v>
      </c>
      <c r="Y4471" t="s">
        <v>52</v>
      </c>
    </row>
    <row r="4472" spans="1:25" x14ac:dyDescent="0.35">
      <c r="A4472">
        <v>6</v>
      </c>
      <c r="B4472" t="s">
        <v>10</v>
      </c>
      <c r="C4472">
        <v>6</v>
      </c>
      <c r="D4472" t="s">
        <v>11</v>
      </c>
      <c r="E4472" t="s">
        <v>572</v>
      </c>
      <c r="F4472" t="s">
        <v>13</v>
      </c>
      <c r="G4472" t="s">
        <v>979</v>
      </c>
      <c r="H4472" s="1">
        <v>0</v>
      </c>
      <c r="I4472" s="2">
        <v>43452</v>
      </c>
      <c r="J4472" t="s">
        <v>2639</v>
      </c>
      <c r="K4472" t="s">
        <v>30</v>
      </c>
      <c r="L4472">
        <v>92037</v>
      </c>
      <c r="M4472">
        <v>571</v>
      </c>
      <c r="N4472" t="s">
        <v>1624</v>
      </c>
      <c r="O4472">
        <v>11</v>
      </c>
      <c r="P4472">
        <v>4</v>
      </c>
      <c r="Q4472" t="s">
        <v>32</v>
      </c>
      <c r="R4472" t="s">
        <v>8304</v>
      </c>
      <c r="S4472">
        <v>11.18</v>
      </c>
      <c r="T4472">
        <v>40</v>
      </c>
      <c r="U4472" t="s">
        <v>19</v>
      </c>
      <c r="V4472" s="2">
        <v>43458</v>
      </c>
      <c r="W4472" t="s">
        <v>39</v>
      </c>
      <c r="X4472" t="s">
        <v>34</v>
      </c>
      <c r="Y4472" t="s">
        <v>47</v>
      </c>
    </row>
    <row r="4473" spans="1:25" x14ac:dyDescent="0.35">
      <c r="A4473">
        <v>6</v>
      </c>
      <c r="B4473" t="s">
        <v>10</v>
      </c>
      <c r="C4473">
        <v>6</v>
      </c>
      <c r="D4473" t="s">
        <v>50</v>
      </c>
      <c r="E4473" t="s">
        <v>572</v>
      </c>
      <c r="F4473" t="s">
        <v>13</v>
      </c>
      <c r="G4473" t="s">
        <v>979</v>
      </c>
      <c r="H4473" s="1">
        <v>0</v>
      </c>
      <c r="I4473" s="2">
        <v>43452</v>
      </c>
      <c r="J4473" t="s">
        <v>2639</v>
      </c>
      <c r="K4473" t="s">
        <v>30</v>
      </c>
      <c r="L4473">
        <v>92037</v>
      </c>
      <c r="M4473">
        <v>1406</v>
      </c>
      <c r="N4473" t="s">
        <v>1106</v>
      </c>
      <c r="O4473">
        <v>22</v>
      </c>
      <c r="P4473">
        <v>2</v>
      </c>
      <c r="Q4473" t="s">
        <v>32</v>
      </c>
      <c r="R4473" t="s">
        <v>8304</v>
      </c>
      <c r="S4473">
        <v>21.79</v>
      </c>
      <c r="T4473">
        <v>73</v>
      </c>
      <c r="U4473" t="s">
        <v>19</v>
      </c>
      <c r="V4473" s="2">
        <v>43458</v>
      </c>
      <c r="W4473" t="s">
        <v>39</v>
      </c>
      <c r="X4473" t="s">
        <v>34</v>
      </c>
      <c r="Y4473" t="s">
        <v>113</v>
      </c>
    </row>
    <row r="4474" spans="1:25" x14ac:dyDescent="0.35">
      <c r="A4474">
        <v>6</v>
      </c>
      <c r="B4474" t="s">
        <v>10</v>
      </c>
      <c r="C4474">
        <v>6</v>
      </c>
      <c r="D4474" t="s">
        <v>50</v>
      </c>
      <c r="E4474" t="s">
        <v>572</v>
      </c>
      <c r="F4474" t="s">
        <v>13</v>
      </c>
      <c r="G4474" t="s">
        <v>979</v>
      </c>
      <c r="H4474" s="1">
        <v>0</v>
      </c>
      <c r="I4474" s="2">
        <v>43452</v>
      </c>
      <c r="J4474" t="s">
        <v>2639</v>
      </c>
      <c r="K4474" t="s">
        <v>30</v>
      </c>
      <c r="L4474">
        <v>92037</v>
      </c>
      <c r="M4474">
        <v>1024</v>
      </c>
      <c r="N4474" t="s">
        <v>551</v>
      </c>
      <c r="O4474">
        <v>147</v>
      </c>
      <c r="P4474">
        <v>3</v>
      </c>
      <c r="Q4474" t="s">
        <v>32</v>
      </c>
      <c r="R4474" t="s">
        <v>8304</v>
      </c>
      <c r="S4474">
        <v>146.77000000000001</v>
      </c>
      <c r="T4474">
        <v>772</v>
      </c>
      <c r="U4474" t="s">
        <v>19</v>
      </c>
      <c r="V4474" s="2">
        <v>43458</v>
      </c>
      <c r="W4474" t="s">
        <v>39</v>
      </c>
      <c r="X4474" t="s">
        <v>34</v>
      </c>
      <c r="Y4474" t="s">
        <v>113</v>
      </c>
    </row>
    <row r="4475" spans="1:25" x14ac:dyDescent="0.35">
      <c r="A4475">
        <v>6</v>
      </c>
      <c r="B4475" t="s">
        <v>10</v>
      </c>
      <c r="C4475">
        <v>6</v>
      </c>
      <c r="D4475" t="s">
        <v>26</v>
      </c>
      <c r="E4475" t="s">
        <v>8030</v>
      </c>
      <c r="F4475" t="s">
        <v>13</v>
      </c>
      <c r="G4475" t="s">
        <v>387</v>
      </c>
      <c r="H4475" s="1">
        <v>0.2</v>
      </c>
      <c r="I4475" s="2">
        <v>43173</v>
      </c>
      <c r="J4475" t="s">
        <v>8031</v>
      </c>
      <c r="K4475" t="s">
        <v>30</v>
      </c>
      <c r="L4475">
        <v>94061</v>
      </c>
      <c r="M4475">
        <v>1647</v>
      </c>
      <c r="N4475" t="s">
        <v>152</v>
      </c>
      <c r="O4475">
        <v>14</v>
      </c>
      <c r="P4475">
        <v>6</v>
      </c>
      <c r="Q4475" t="s">
        <v>32</v>
      </c>
      <c r="R4475" t="s">
        <v>92</v>
      </c>
      <c r="S4475">
        <v>14.14</v>
      </c>
      <c r="T4475">
        <v>42</v>
      </c>
      <c r="U4475" t="s">
        <v>33</v>
      </c>
      <c r="V4475" s="2">
        <v>43179</v>
      </c>
      <c r="W4475" t="s">
        <v>39</v>
      </c>
      <c r="X4475" t="s">
        <v>34</v>
      </c>
      <c r="Y4475" t="s">
        <v>54</v>
      </c>
    </row>
    <row r="4476" spans="1:25" hidden="1" x14ac:dyDescent="0.35">
      <c r="A4476">
        <v>3</v>
      </c>
      <c r="B4476" t="s">
        <v>10</v>
      </c>
      <c r="C4476">
        <v>3</v>
      </c>
      <c r="D4476" t="s">
        <v>50</v>
      </c>
      <c r="E4476" t="s">
        <v>99</v>
      </c>
      <c r="F4476" t="s">
        <v>13</v>
      </c>
      <c r="G4476" t="s">
        <v>234</v>
      </c>
      <c r="H4476" s="1">
        <v>0.4</v>
      </c>
      <c r="I4476" s="2">
        <v>43230</v>
      </c>
      <c r="J4476" t="s">
        <v>7733</v>
      </c>
      <c r="K4476" t="s">
        <v>102</v>
      </c>
      <c r="L4476">
        <v>19134</v>
      </c>
      <c r="M4476">
        <v>450</v>
      </c>
      <c r="N4476" t="s">
        <v>4964</v>
      </c>
      <c r="O4476">
        <v>-124</v>
      </c>
      <c r="P4476">
        <v>2</v>
      </c>
      <c r="Q4476" t="s">
        <v>104</v>
      </c>
      <c r="R4476" t="s">
        <v>8304</v>
      </c>
      <c r="S4476">
        <v>-124</v>
      </c>
      <c r="T4476">
        <v>744</v>
      </c>
      <c r="U4476" t="s">
        <v>76</v>
      </c>
      <c r="V4476" s="2">
        <v>43233</v>
      </c>
      <c r="W4476" t="s">
        <v>20</v>
      </c>
      <c r="X4476" t="s">
        <v>105</v>
      </c>
      <c r="Y4476" t="s">
        <v>52</v>
      </c>
    </row>
    <row r="4477" spans="1:25" hidden="1" x14ac:dyDescent="0.35">
      <c r="A4477">
        <v>3</v>
      </c>
      <c r="B4477" t="s">
        <v>25</v>
      </c>
      <c r="C4477">
        <v>1</v>
      </c>
      <c r="D4477" t="s">
        <v>26</v>
      </c>
      <c r="E4477" t="s">
        <v>3071</v>
      </c>
      <c r="F4477" t="s">
        <v>13</v>
      </c>
      <c r="G4477" t="s">
        <v>3072</v>
      </c>
      <c r="H4477" s="1">
        <v>0.7</v>
      </c>
      <c r="I4477" s="2">
        <v>43265</v>
      </c>
      <c r="J4477" t="s">
        <v>3073</v>
      </c>
      <c r="K4477" t="s">
        <v>16</v>
      </c>
      <c r="L4477">
        <v>33433</v>
      </c>
      <c r="M4477">
        <v>714</v>
      </c>
      <c r="N4477" t="s">
        <v>3074</v>
      </c>
      <c r="O4477">
        <v>-27</v>
      </c>
      <c r="P4477">
        <v>4</v>
      </c>
      <c r="Q4477" t="s">
        <v>18</v>
      </c>
      <c r="R4477" t="s">
        <v>8304</v>
      </c>
      <c r="S4477">
        <v>-26.62</v>
      </c>
      <c r="T4477">
        <v>40</v>
      </c>
      <c r="U4477" t="s">
        <v>19</v>
      </c>
      <c r="V4477" s="2">
        <v>43268</v>
      </c>
      <c r="W4477" t="s">
        <v>130</v>
      </c>
      <c r="X4477" t="s">
        <v>40</v>
      </c>
      <c r="Y4477" t="s">
        <v>54</v>
      </c>
    </row>
    <row r="4478" spans="1:25" hidden="1" x14ac:dyDescent="0.35">
      <c r="A4478">
        <v>3</v>
      </c>
      <c r="B4478" t="s">
        <v>25</v>
      </c>
      <c r="C4478">
        <v>1</v>
      </c>
      <c r="D4478" t="s">
        <v>50</v>
      </c>
      <c r="E4478" t="s">
        <v>3071</v>
      </c>
      <c r="F4478" t="s">
        <v>13</v>
      </c>
      <c r="G4478" t="s">
        <v>3072</v>
      </c>
      <c r="H4478" s="1">
        <v>0.2</v>
      </c>
      <c r="I4478" s="2">
        <v>43265</v>
      </c>
      <c r="J4478" t="s">
        <v>3073</v>
      </c>
      <c r="K4478" t="s">
        <v>16</v>
      </c>
      <c r="L4478">
        <v>33433</v>
      </c>
      <c r="M4478">
        <v>1607</v>
      </c>
      <c r="N4478" t="s">
        <v>4771</v>
      </c>
      <c r="O4478">
        <v>2</v>
      </c>
      <c r="P4478">
        <v>2</v>
      </c>
      <c r="Q4478" t="s">
        <v>18</v>
      </c>
      <c r="R4478" t="s">
        <v>8304</v>
      </c>
      <c r="S4478">
        <v>2.31</v>
      </c>
      <c r="T4478">
        <v>18</v>
      </c>
      <c r="U4478" t="s">
        <v>19</v>
      </c>
      <c r="V4478" s="2">
        <v>43268</v>
      </c>
      <c r="W4478" t="s">
        <v>130</v>
      </c>
      <c r="X4478" t="s">
        <v>40</v>
      </c>
      <c r="Y4478" t="s">
        <v>113</v>
      </c>
    </row>
    <row r="4479" spans="1:25" x14ac:dyDescent="0.35">
      <c r="A4479">
        <v>4</v>
      </c>
      <c r="B4479" t="s">
        <v>43</v>
      </c>
      <c r="C4479">
        <v>6</v>
      </c>
      <c r="D4479" t="s">
        <v>11</v>
      </c>
      <c r="E4479" t="s">
        <v>572</v>
      </c>
      <c r="F4479" t="s">
        <v>13</v>
      </c>
      <c r="G4479" t="s">
        <v>5417</v>
      </c>
      <c r="H4479" s="1">
        <v>0.2</v>
      </c>
      <c r="I4479" s="2">
        <v>43361</v>
      </c>
      <c r="J4479" t="s">
        <v>5760</v>
      </c>
      <c r="K4479" t="s">
        <v>30</v>
      </c>
      <c r="L4479">
        <v>92105</v>
      </c>
      <c r="M4479">
        <v>770</v>
      </c>
      <c r="N4479" t="s">
        <v>1026</v>
      </c>
      <c r="O4479">
        <v>50</v>
      </c>
      <c r="P4479">
        <v>2</v>
      </c>
      <c r="Q4479" t="s">
        <v>32</v>
      </c>
      <c r="R4479" t="s">
        <v>8304</v>
      </c>
      <c r="S4479">
        <v>50.1</v>
      </c>
      <c r="T4479">
        <v>802</v>
      </c>
      <c r="U4479" t="s">
        <v>33</v>
      </c>
      <c r="V4479" s="2">
        <v>43365</v>
      </c>
      <c r="W4479" t="s">
        <v>39</v>
      </c>
      <c r="X4479" t="s">
        <v>34</v>
      </c>
      <c r="Y4479" t="s">
        <v>24</v>
      </c>
    </row>
    <row r="4480" spans="1:25" x14ac:dyDescent="0.35">
      <c r="A4480">
        <v>4</v>
      </c>
      <c r="B4480" t="s">
        <v>43</v>
      </c>
      <c r="C4480">
        <v>6</v>
      </c>
      <c r="D4480" t="s">
        <v>11</v>
      </c>
      <c r="E4480" t="s">
        <v>572</v>
      </c>
      <c r="F4480" t="s">
        <v>13</v>
      </c>
      <c r="G4480" t="s">
        <v>5417</v>
      </c>
      <c r="H4480" s="1">
        <v>0.2</v>
      </c>
      <c r="I4480" s="2">
        <v>43361</v>
      </c>
      <c r="J4480" t="s">
        <v>5760</v>
      </c>
      <c r="K4480" t="s">
        <v>30</v>
      </c>
      <c r="L4480">
        <v>92105</v>
      </c>
      <c r="M4480">
        <v>755</v>
      </c>
      <c r="N4480" t="s">
        <v>1849</v>
      </c>
      <c r="O4480">
        <v>-100</v>
      </c>
      <c r="P4480">
        <v>9</v>
      </c>
      <c r="Q4480" t="s">
        <v>32</v>
      </c>
      <c r="R4480" t="s">
        <v>8304</v>
      </c>
      <c r="S4480">
        <v>-99.62</v>
      </c>
      <c r="T4480">
        <v>886</v>
      </c>
      <c r="U4480" t="s">
        <v>33</v>
      </c>
      <c r="V4480" s="2">
        <v>43365</v>
      </c>
      <c r="W4480" t="s">
        <v>39</v>
      </c>
      <c r="X4480" t="s">
        <v>34</v>
      </c>
      <c r="Y4480" t="s">
        <v>24</v>
      </c>
    </row>
    <row r="4481" spans="1:25" x14ac:dyDescent="0.35">
      <c r="A4481">
        <v>4</v>
      </c>
      <c r="B4481" t="s">
        <v>43</v>
      </c>
      <c r="C4481">
        <v>6</v>
      </c>
      <c r="D4481" t="s">
        <v>26</v>
      </c>
      <c r="E4481" t="s">
        <v>572</v>
      </c>
      <c r="F4481" t="s">
        <v>13</v>
      </c>
      <c r="G4481" t="s">
        <v>5417</v>
      </c>
      <c r="H4481" s="1">
        <v>0</v>
      </c>
      <c r="I4481" s="2">
        <v>43361</v>
      </c>
      <c r="J4481" t="s">
        <v>5760</v>
      </c>
      <c r="K4481" t="s">
        <v>30</v>
      </c>
      <c r="L4481">
        <v>92105</v>
      </c>
      <c r="M4481">
        <v>1741</v>
      </c>
      <c r="N4481" t="s">
        <v>2919</v>
      </c>
      <c r="O4481">
        <v>181</v>
      </c>
      <c r="P4481">
        <v>9</v>
      </c>
      <c r="Q4481" t="s">
        <v>32</v>
      </c>
      <c r="R4481" t="s">
        <v>8304</v>
      </c>
      <c r="S4481">
        <v>180.77</v>
      </c>
      <c r="T4481">
        <v>369</v>
      </c>
      <c r="U4481" t="s">
        <v>33</v>
      </c>
      <c r="V4481" s="2">
        <v>43365</v>
      </c>
      <c r="W4481" t="s">
        <v>39</v>
      </c>
      <c r="X4481" t="s">
        <v>34</v>
      </c>
      <c r="Y4481" t="s">
        <v>64</v>
      </c>
    </row>
    <row r="4482" spans="1:25" hidden="1" x14ac:dyDescent="0.35">
      <c r="A4482">
        <v>1</v>
      </c>
      <c r="B4482" t="s">
        <v>10</v>
      </c>
      <c r="C4482">
        <v>1</v>
      </c>
      <c r="D4482" t="s">
        <v>26</v>
      </c>
      <c r="E4482" t="s">
        <v>2812</v>
      </c>
      <c r="F4482" t="s">
        <v>13</v>
      </c>
      <c r="G4482" t="s">
        <v>1785</v>
      </c>
      <c r="H4482" s="1">
        <v>0.2</v>
      </c>
      <c r="I4482" s="2">
        <v>43421</v>
      </c>
      <c r="J4482" t="s">
        <v>2813</v>
      </c>
      <c r="K4482" t="s">
        <v>73</v>
      </c>
      <c r="L4482">
        <v>75056</v>
      </c>
      <c r="M4482">
        <v>1574</v>
      </c>
      <c r="N4482" t="s">
        <v>2814</v>
      </c>
      <c r="O4482">
        <v>6</v>
      </c>
      <c r="P4482">
        <v>4</v>
      </c>
      <c r="Q4482" t="s">
        <v>75</v>
      </c>
      <c r="R4482" t="s">
        <v>8304</v>
      </c>
      <c r="S4482">
        <v>5.52</v>
      </c>
      <c r="T4482">
        <v>15</v>
      </c>
      <c r="U4482" t="s">
        <v>19</v>
      </c>
      <c r="V4482" s="2">
        <v>43422</v>
      </c>
      <c r="W4482" t="s">
        <v>130</v>
      </c>
      <c r="X4482" t="s">
        <v>77</v>
      </c>
      <c r="Y4482" t="s">
        <v>64</v>
      </c>
    </row>
    <row r="4483" spans="1:25" hidden="1" x14ac:dyDescent="0.35">
      <c r="A4483">
        <v>1</v>
      </c>
      <c r="B4483" t="s">
        <v>10</v>
      </c>
      <c r="C4483">
        <v>1</v>
      </c>
      <c r="D4483" t="s">
        <v>50</v>
      </c>
      <c r="E4483" t="s">
        <v>2812</v>
      </c>
      <c r="F4483" t="s">
        <v>13</v>
      </c>
      <c r="G4483" t="s">
        <v>1785</v>
      </c>
      <c r="H4483" s="1">
        <v>0.2</v>
      </c>
      <c r="I4483" s="2">
        <v>43421</v>
      </c>
      <c r="J4483" t="s">
        <v>2813</v>
      </c>
      <c r="K4483" t="s">
        <v>73</v>
      </c>
      <c r="L4483">
        <v>75056</v>
      </c>
      <c r="M4483">
        <v>143</v>
      </c>
      <c r="N4483" t="s">
        <v>4723</v>
      </c>
      <c r="O4483">
        <v>7</v>
      </c>
      <c r="P4483">
        <v>3</v>
      </c>
      <c r="Q4483" t="s">
        <v>75</v>
      </c>
      <c r="R4483" t="s">
        <v>8304</v>
      </c>
      <c r="S4483">
        <v>6.72</v>
      </c>
      <c r="T4483">
        <v>67</v>
      </c>
      <c r="U4483" t="s">
        <v>19</v>
      </c>
      <c r="V4483" s="2">
        <v>43422</v>
      </c>
      <c r="W4483" t="s">
        <v>130</v>
      </c>
      <c r="X4483" t="s">
        <v>77</v>
      </c>
      <c r="Y4483" t="s">
        <v>52</v>
      </c>
    </row>
    <row r="4484" spans="1:25" hidden="1" x14ac:dyDescent="0.35">
      <c r="A4484">
        <v>4</v>
      </c>
      <c r="B4484" t="s">
        <v>43</v>
      </c>
      <c r="C4484">
        <v>6</v>
      </c>
      <c r="D4484" t="s">
        <v>11</v>
      </c>
      <c r="E4484" t="s">
        <v>653</v>
      </c>
      <c r="F4484" t="s">
        <v>13</v>
      </c>
      <c r="G4484" t="s">
        <v>2307</v>
      </c>
      <c r="H4484" s="1">
        <v>0</v>
      </c>
      <c r="I4484" s="2">
        <v>43147</v>
      </c>
      <c r="J4484" t="s">
        <v>2308</v>
      </c>
      <c r="K4484" t="s">
        <v>102</v>
      </c>
      <c r="L4484">
        <v>7109</v>
      </c>
      <c r="M4484">
        <v>831</v>
      </c>
      <c r="N4484" t="s">
        <v>1765</v>
      </c>
      <c r="O4484">
        <v>36</v>
      </c>
      <c r="P4484">
        <v>2</v>
      </c>
      <c r="Q4484" t="s">
        <v>104</v>
      </c>
      <c r="R4484" t="s">
        <v>8304</v>
      </c>
      <c r="S4484">
        <v>36.47</v>
      </c>
      <c r="T4484">
        <v>228</v>
      </c>
      <c r="U4484" t="s">
        <v>19</v>
      </c>
      <c r="V4484" s="2">
        <v>43151</v>
      </c>
      <c r="W4484" t="s">
        <v>39</v>
      </c>
      <c r="X4484" t="s">
        <v>485</v>
      </c>
      <c r="Y4484" t="s">
        <v>24</v>
      </c>
    </row>
    <row r="4485" spans="1:25" hidden="1" x14ac:dyDescent="0.35">
      <c r="A4485">
        <v>4</v>
      </c>
      <c r="B4485" t="s">
        <v>43</v>
      </c>
      <c r="C4485">
        <v>6</v>
      </c>
      <c r="D4485" t="s">
        <v>11</v>
      </c>
      <c r="E4485" t="s">
        <v>99</v>
      </c>
      <c r="F4485" t="s">
        <v>13</v>
      </c>
      <c r="G4485" t="s">
        <v>7098</v>
      </c>
      <c r="H4485" s="1">
        <v>0.3</v>
      </c>
      <c r="I4485" s="2">
        <v>43407</v>
      </c>
      <c r="J4485" t="s">
        <v>7099</v>
      </c>
      <c r="K4485" t="s">
        <v>102</v>
      </c>
      <c r="L4485">
        <v>19120</v>
      </c>
      <c r="M4485">
        <v>319</v>
      </c>
      <c r="N4485" t="s">
        <v>869</v>
      </c>
      <c r="O4485">
        <v>-13</v>
      </c>
      <c r="P4485">
        <v>7</v>
      </c>
      <c r="Q4485" t="s">
        <v>104</v>
      </c>
      <c r="R4485" t="s">
        <v>8304</v>
      </c>
      <c r="S4485">
        <v>-13.43</v>
      </c>
      <c r="T4485">
        <v>470</v>
      </c>
      <c r="U4485" t="s">
        <v>76</v>
      </c>
      <c r="V4485" s="2">
        <v>43411</v>
      </c>
      <c r="W4485" t="s">
        <v>39</v>
      </c>
      <c r="X4485" t="s">
        <v>105</v>
      </c>
      <c r="Y4485" t="s">
        <v>24</v>
      </c>
    </row>
    <row r="4486" spans="1:25" hidden="1" x14ac:dyDescent="0.35">
      <c r="A4486">
        <v>4</v>
      </c>
      <c r="B4486" t="s">
        <v>43</v>
      </c>
      <c r="C4486">
        <v>6</v>
      </c>
      <c r="D4486" t="s">
        <v>50</v>
      </c>
      <c r="E4486" t="s">
        <v>99</v>
      </c>
      <c r="F4486" t="s">
        <v>13</v>
      </c>
      <c r="G4486" t="s">
        <v>7098</v>
      </c>
      <c r="H4486" s="1">
        <v>0.2</v>
      </c>
      <c r="I4486" s="2">
        <v>43407</v>
      </c>
      <c r="J4486" t="s">
        <v>7099</v>
      </c>
      <c r="K4486" t="s">
        <v>102</v>
      </c>
      <c r="L4486">
        <v>19120</v>
      </c>
      <c r="M4486">
        <v>1116</v>
      </c>
      <c r="N4486" t="s">
        <v>699</v>
      </c>
      <c r="O4486">
        <v>14</v>
      </c>
      <c r="P4486">
        <v>1</v>
      </c>
      <c r="Q4486" t="s">
        <v>104</v>
      </c>
      <c r="R4486" t="s">
        <v>8304</v>
      </c>
      <c r="S4486">
        <v>14.4</v>
      </c>
      <c r="T4486">
        <v>72</v>
      </c>
      <c r="U4486" t="s">
        <v>76</v>
      </c>
      <c r="V4486" s="2">
        <v>43411</v>
      </c>
      <c r="W4486" t="s">
        <v>39</v>
      </c>
      <c r="X4486" t="s">
        <v>105</v>
      </c>
      <c r="Y4486" t="s">
        <v>113</v>
      </c>
    </row>
    <row r="4487" spans="1:25" hidden="1" x14ac:dyDescent="0.35">
      <c r="A4487">
        <v>6</v>
      </c>
      <c r="B4487" t="s">
        <v>10</v>
      </c>
      <c r="C4487">
        <v>6</v>
      </c>
      <c r="D4487" t="s">
        <v>50</v>
      </c>
      <c r="E4487" t="s">
        <v>305</v>
      </c>
      <c r="F4487" t="s">
        <v>13</v>
      </c>
      <c r="G4487" t="s">
        <v>3679</v>
      </c>
      <c r="H4487" s="1">
        <v>0</v>
      </c>
      <c r="I4487" s="2">
        <v>43360</v>
      </c>
      <c r="J4487" t="s">
        <v>5106</v>
      </c>
      <c r="K4487" t="s">
        <v>16</v>
      </c>
      <c r="L4487">
        <v>31907</v>
      </c>
      <c r="M4487">
        <v>990</v>
      </c>
      <c r="N4487" t="s">
        <v>5107</v>
      </c>
      <c r="O4487">
        <v>190</v>
      </c>
      <c r="P4487">
        <v>4</v>
      </c>
      <c r="Q4487" t="s">
        <v>18</v>
      </c>
      <c r="R4487" t="s">
        <v>8304</v>
      </c>
      <c r="S4487">
        <v>190.08</v>
      </c>
      <c r="T4487">
        <v>396</v>
      </c>
      <c r="U4487" t="s">
        <v>19</v>
      </c>
      <c r="V4487" s="2">
        <v>43366</v>
      </c>
      <c r="W4487" t="s">
        <v>39</v>
      </c>
      <c r="X4487" t="s">
        <v>761</v>
      </c>
      <c r="Y4487" t="s">
        <v>422</v>
      </c>
    </row>
    <row r="4488" spans="1:25" hidden="1" x14ac:dyDescent="0.35">
      <c r="A4488">
        <v>1</v>
      </c>
      <c r="B4488" t="s">
        <v>25</v>
      </c>
      <c r="C4488">
        <v>0</v>
      </c>
      <c r="D4488" t="s">
        <v>26</v>
      </c>
      <c r="E4488" t="s">
        <v>6175</v>
      </c>
      <c r="F4488" t="s">
        <v>13</v>
      </c>
      <c r="G4488" t="s">
        <v>640</v>
      </c>
      <c r="H4488" s="1">
        <v>0.7</v>
      </c>
      <c r="I4488" s="2">
        <v>43291</v>
      </c>
      <c r="J4488" t="s">
        <v>7304</v>
      </c>
      <c r="K4488" t="s">
        <v>30</v>
      </c>
      <c r="L4488">
        <v>85364</v>
      </c>
      <c r="M4488">
        <v>712</v>
      </c>
      <c r="N4488" t="s">
        <v>1025</v>
      </c>
      <c r="O4488">
        <v>-36</v>
      </c>
      <c r="P4488">
        <v>6</v>
      </c>
      <c r="Q4488" t="s">
        <v>32</v>
      </c>
      <c r="R4488" t="s">
        <v>8304</v>
      </c>
      <c r="S4488">
        <v>-35.880000000000003</v>
      </c>
      <c r="T4488">
        <v>45</v>
      </c>
      <c r="U4488" t="s">
        <v>76</v>
      </c>
      <c r="V4488" s="2">
        <v>43292</v>
      </c>
      <c r="W4488" t="s">
        <v>773</v>
      </c>
      <c r="X4488" t="s">
        <v>199</v>
      </c>
      <c r="Y4488" t="s">
        <v>54</v>
      </c>
    </row>
    <row r="4489" spans="1:25" hidden="1" x14ac:dyDescent="0.35">
      <c r="A4489">
        <v>1</v>
      </c>
      <c r="B4489" t="s">
        <v>10</v>
      </c>
      <c r="C4489">
        <v>1</v>
      </c>
      <c r="D4489" t="s">
        <v>11</v>
      </c>
      <c r="E4489" t="s">
        <v>1547</v>
      </c>
      <c r="F4489" t="s">
        <v>13</v>
      </c>
      <c r="G4489" t="s">
        <v>313</v>
      </c>
      <c r="H4489" s="1">
        <v>0</v>
      </c>
      <c r="I4489" s="2">
        <v>43145</v>
      </c>
      <c r="J4489" t="s">
        <v>1548</v>
      </c>
      <c r="K4489" t="s">
        <v>102</v>
      </c>
      <c r="L4489">
        <v>20735</v>
      </c>
      <c r="M4489">
        <v>1352</v>
      </c>
      <c r="N4489" t="s">
        <v>617</v>
      </c>
      <c r="O4489">
        <v>5</v>
      </c>
      <c r="P4489">
        <v>6</v>
      </c>
      <c r="Q4489" t="s">
        <v>104</v>
      </c>
      <c r="R4489" t="s">
        <v>8304</v>
      </c>
      <c r="S4489">
        <v>4.6500000000000004</v>
      </c>
      <c r="T4489">
        <v>11</v>
      </c>
      <c r="U4489" t="s">
        <v>19</v>
      </c>
      <c r="V4489" s="2">
        <v>43146</v>
      </c>
      <c r="W4489" t="s">
        <v>130</v>
      </c>
      <c r="X4489" t="s">
        <v>1549</v>
      </c>
      <c r="Y4489" t="s">
        <v>47</v>
      </c>
    </row>
    <row r="4490" spans="1:25" hidden="1" x14ac:dyDescent="0.35">
      <c r="A4490">
        <v>1</v>
      </c>
      <c r="B4490" t="s">
        <v>10</v>
      </c>
      <c r="C4490">
        <v>1</v>
      </c>
      <c r="D4490" t="s">
        <v>11</v>
      </c>
      <c r="E4490" t="s">
        <v>1547</v>
      </c>
      <c r="F4490" t="s">
        <v>13</v>
      </c>
      <c r="G4490" t="s">
        <v>313</v>
      </c>
      <c r="H4490" s="1">
        <v>0.3</v>
      </c>
      <c r="I4490" s="2">
        <v>43145</v>
      </c>
      <c r="J4490" t="s">
        <v>1548</v>
      </c>
      <c r="K4490" t="s">
        <v>102</v>
      </c>
      <c r="L4490">
        <v>20735</v>
      </c>
      <c r="M4490">
        <v>312</v>
      </c>
      <c r="N4490" t="s">
        <v>1601</v>
      </c>
      <c r="O4490">
        <v>-47</v>
      </c>
      <c r="P4490">
        <v>3</v>
      </c>
      <c r="Q4490" t="s">
        <v>104</v>
      </c>
      <c r="R4490" t="s">
        <v>8304</v>
      </c>
      <c r="S4490">
        <v>-47.18</v>
      </c>
      <c r="T4490">
        <v>550</v>
      </c>
      <c r="U4490" t="s">
        <v>19</v>
      </c>
      <c r="V4490" s="2">
        <v>43146</v>
      </c>
      <c r="W4490" t="s">
        <v>130</v>
      </c>
      <c r="X4490" t="s">
        <v>1549</v>
      </c>
      <c r="Y4490" t="s">
        <v>41</v>
      </c>
    </row>
    <row r="4491" spans="1:25" hidden="1" x14ac:dyDescent="0.35">
      <c r="A4491">
        <v>1</v>
      </c>
      <c r="B4491" t="s">
        <v>10</v>
      </c>
      <c r="C4491">
        <v>1</v>
      </c>
      <c r="D4491" t="s">
        <v>26</v>
      </c>
      <c r="E4491" t="s">
        <v>1547</v>
      </c>
      <c r="F4491" t="s">
        <v>13</v>
      </c>
      <c r="G4491" t="s">
        <v>313</v>
      </c>
      <c r="H4491" s="1">
        <v>0</v>
      </c>
      <c r="I4491" s="2">
        <v>43145</v>
      </c>
      <c r="J4491" t="s">
        <v>1548</v>
      </c>
      <c r="K4491" t="s">
        <v>102</v>
      </c>
      <c r="L4491">
        <v>20735</v>
      </c>
      <c r="M4491">
        <v>1658</v>
      </c>
      <c r="N4491" t="s">
        <v>2772</v>
      </c>
      <c r="O4491">
        <v>2</v>
      </c>
      <c r="P4491">
        <v>1</v>
      </c>
      <c r="Q4491" t="s">
        <v>104</v>
      </c>
      <c r="R4491" t="s">
        <v>8304</v>
      </c>
      <c r="S4491">
        <v>2.15</v>
      </c>
      <c r="T4491">
        <v>5</v>
      </c>
      <c r="U4491" t="s">
        <v>19</v>
      </c>
      <c r="V4491" s="2">
        <v>43146</v>
      </c>
      <c r="W4491" t="s">
        <v>130</v>
      </c>
      <c r="X4491" t="s">
        <v>1549</v>
      </c>
      <c r="Y4491" t="s">
        <v>64</v>
      </c>
    </row>
    <row r="4492" spans="1:25" hidden="1" x14ac:dyDescent="0.35">
      <c r="A4492">
        <v>1</v>
      </c>
      <c r="B4492" t="s">
        <v>10</v>
      </c>
      <c r="C4492">
        <v>1</v>
      </c>
      <c r="D4492" t="s">
        <v>26</v>
      </c>
      <c r="E4492" t="s">
        <v>1547</v>
      </c>
      <c r="F4492" t="s">
        <v>13</v>
      </c>
      <c r="G4492" t="s">
        <v>313</v>
      </c>
      <c r="H4492" s="1">
        <v>0</v>
      </c>
      <c r="I4492" s="2">
        <v>43145</v>
      </c>
      <c r="J4492" t="s">
        <v>1548</v>
      </c>
      <c r="K4492" t="s">
        <v>102</v>
      </c>
      <c r="L4492">
        <v>20735</v>
      </c>
      <c r="M4492">
        <v>541</v>
      </c>
      <c r="N4492" t="s">
        <v>2890</v>
      </c>
      <c r="O4492">
        <v>2</v>
      </c>
      <c r="P4492">
        <v>3</v>
      </c>
      <c r="Q4492" t="s">
        <v>104</v>
      </c>
      <c r="R4492" t="s">
        <v>8304</v>
      </c>
      <c r="S4492">
        <v>2.0699999999999998</v>
      </c>
      <c r="T4492">
        <v>8</v>
      </c>
      <c r="U4492" t="s">
        <v>19</v>
      </c>
      <c r="V4492" s="2">
        <v>43146</v>
      </c>
      <c r="W4492" t="s">
        <v>130</v>
      </c>
      <c r="X4492" t="s">
        <v>1549</v>
      </c>
      <c r="Y4492" t="s">
        <v>49</v>
      </c>
    </row>
    <row r="4493" spans="1:25" hidden="1" x14ac:dyDescent="0.35">
      <c r="A4493">
        <v>7</v>
      </c>
      <c r="B4493" t="s">
        <v>25</v>
      </c>
      <c r="C4493">
        <v>6</v>
      </c>
      <c r="D4493" t="s">
        <v>26</v>
      </c>
      <c r="E4493" t="s">
        <v>1084</v>
      </c>
      <c r="F4493" t="s">
        <v>13</v>
      </c>
      <c r="G4493" t="s">
        <v>1743</v>
      </c>
      <c r="H4493" s="1">
        <v>0.7</v>
      </c>
      <c r="I4493" s="2">
        <v>43416</v>
      </c>
      <c r="J4493" t="s">
        <v>4698</v>
      </c>
      <c r="K4493" t="s">
        <v>30</v>
      </c>
      <c r="L4493">
        <v>85204</v>
      </c>
      <c r="M4493">
        <v>241</v>
      </c>
      <c r="N4493" t="s">
        <v>2935</v>
      </c>
      <c r="O4493">
        <v>-5</v>
      </c>
      <c r="P4493">
        <v>5</v>
      </c>
      <c r="Q4493" t="s">
        <v>32</v>
      </c>
      <c r="R4493" t="s">
        <v>8304</v>
      </c>
      <c r="S4493">
        <v>-4.5999999999999996</v>
      </c>
      <c r="T4493">
        <v>6</v>
      </c>
      <c r="U4493" t="s">
        <v>19</v>
      </c>
      <c r="V4493" s="2">
        <v>43423</v>
      </c>
      <c r="W4493" t="s">
        <v>39</v>
      </c>
      <c r="X4493" t="s">
        <v>199</v>
      </c>
      <c r="Y4493" t="s">
        <v>54</v>
      </c>
    </row>
    <row r="4494" spans="1:25" hidden="1" x14ac:dyDescent="0.35">
      <c r="A4494">
        <v>7</v>
      </c>
      <c r="B4494" t="s">
        <v>25</v>
      </c>
      <c r="C4494">
        <v>6</v>
      </c>
      <c r="D4494" t="s">
        <v>26</v>
      </c>
      <c r="E4494" t="s">
        <v>1084</v>
      </c>
      <c r="F4494" t="s">
        <v>13</v>
      </c>
      <c r="G4494" t="s">
        <v>1743</v>
      </c>
      <c r="H4494" s="1">
        <v>0.7</v>
      </c>
      <c r="I4494" s="2">
        <v>43416</v>
      </c>
      <c r="J4494" t="s">
        <v>4698</v>
      </c>
      <c r="K4494" t="s">
        <v>30</v>
      </c>
      <c r="L4494">
        <v>85204</v>
      </c>
      <c r="M4494">
        <v>1364</v>
      </c>
      <c r="N4494" t="s">
        <v>629</v>
      </c>
      <c r="O4494">
        <v>-3</v>
      </c>
      <c r="P4494">
        <v>7</v>
      </c>
      <c r="Q4494" t="s">
        <v>32</v>
      </c>
      <c r="R4494" t="s">
        <v>8304</v>
      </c>
      <c r="S4494">
        <v>-3.35</v>
      </c>
      <c r="T4494">
        <v>4</v>
      </c>
      <c r="U4494" t="s">
        <v>19</v>
      </c>
      <c r="V4494" s="2">
        <v>43423</v>
      </c>
      <c r="W4494" t="s">
        <v>39</v>
      </c>
      <c r="X4494" t="s">
        <v>199</v>
      </c>
      <c r="Y4494" t="s">
        <v>54</v>
      </c>
    </row>
    <row r="4495" spans="1:25" hidden="1" x14ac:dyDescent="0.35">
      <c r="A4495">
        <v>7</v>
      </c>
      <c r="B4495" t="s">
        <v>25</v>
      </c>
      <c r="C4495">
        <v>6</v>
      </c>
      <c r="D4495" t="s">
        <v>50</v>
      </c>
      <c r="E4495" t="s">
        <v>1084</v>
      </c>
      <c r="F4495" t="s">
        <v>13</v>
      </c>
      <c r="G4495" t="s">
        <v>1743</v>
      </c>
      <c r="H4495" s="1">
        <v>0.2</v>
      </c>
      <c r="I4495" s="2">
        <v>43416</v>
      </c>
      <c r="J4495" t="s">
        <v>4698</v>
      </c>
      <c r="K4495" t="s">
        <v>30</v>
      </c>
      <c r="L4495">
        <v>85204</v>
      </c>
      <c r="M4495">
        <v>1092</v>
      </c>
      <c r="N4495" t="s">
        <v>4793</v>
      </c>
      <c r="O4495">
        <v>2</v>
      </c>
      <c r="P4495">
        <v>2</v>
      </c>
      <c r="Q4495" t="s">
        <v>32</v>
      </c>
      <c r="R4495" t="s">
        <v>8304</v>
      </c>
      <c r="S4495">
        <v>2</v>
      </c>
      <c r="T4495">
        <v>32</v>
      </c>
      <c r="U4495" t="s">
        <v>19</v>
      </c>
      <c r="V4495" s="2">
        <v>43423</v>
      </c>
      <c r="W4495" t="s">
        <v>39</v>
      </c>
      <c r="X4495" t="s">
        <v>199</v>
      </c>
      <c r="Y4495" t="s">
        <v>113</v>
      </c>
    </row>
    <row r="4496" spans="1:25" hidden="1" x14ac:dyDescent="0.35">
      <c r="A4496">
        <v>3</v>
      </c>
      <c r="B4496" t="s">
        <v>25</v>
      </c>
      <c r="C4496">
        <v>1</v>
      </c>
      <c r="D4496" t="s">
        <v>26</v>
      </c>
      <c r="E4496" t="s">
        <v>99</v>
      </c>
      <c r="F4496" t="s">
        <v>13</v>
      </c>
      <c r="G4496" t="s">
        <v>5558</v>
      </c>
      <c r="H4496" s="1">
        <v>0.2</v>
      </c>
      <c r="I4496" s="2">
        <v>43372</v>
      </c>
      <c r="J4496" t="s">
        <v>5895</v>
      </c>
      <c r="K4496" t="s">
        <v>102</v>
      </c>
      <c r="L4496">
        <v>19140</v>
      </c>
      <c r="M4496">
        <v>191</v>
      </c>
      <c r="N4496" t="s">
        <v>3347</v>
      </c>
      <c r="O4496">
        <v>5</v>
      </c>
      <c r="P4496">
        <v>4</v>
      </c>
      <c r="Q4496" t="s">
        <v>104</v>
      </c>
      <c r="R4496" t="s">
        <v>8304</v>
      </c>
      <c r="S4496">
        <v>5.18</v>
      </c>
      <c r="T4496">
        <v>16</v>
      </c>
      <c r="U4496" t="s">
        <v>33</v>
      </c>
      <c r="V4496" s="2">
        <v>43375</v>
      </c>
      <c r="W4496" t="s">
        <v>130</v>
      </c>
      <c r="X4496" t="s">
        <v>105</v>
      </c>
      <c r="Y4496" t="s">
        <v>35</v>
      </c>
    </row>
    <row r="4497" spans="1:25" hidden="1" x14ac:dyDescent="0.35">
      <c r="A4497">
        <v>4</v>
      </c>
      <c r="B4497" t="s">
        <v>43</v>
      </c>
      <c r="C4497">
        <v>6</v>
      </c>
      <c r="D4497" t="s">
        <v>26</v>
      </c>
      <c r="E4497" t="s">
        <v>171</v>
      </c>
      <c r="F4497" t="s">
        <v>13</v>
      </c>
      <c r="G4497" t="s">
        <v>5824</v>
      </c>
      <c r="H4497" s="1">
        <v>0</v>
      </c>
      <c r="I4497" s="2">
        <v>43375</v>
      </c>
      <c r="J4497" t="s">
        <v>6334</v>
      </c>
      <c r="K4497" t="s">
        <v>102</v>
      </c>
      <c r="L4497">
        <v>10024</v>
      </c>
      <c r="M4497">
        <v>950</v>
      </c>
      <c r="N4497" t="s">
        <v>1307</v>
      </c>
      <c r="O4497">
        <v>17</v>
      </c>
      <c r="P4497">
        <v>3</v>
      </c>
      <c r="Q4497" t="s">
        <v>104</v>
      </c>
      <c r="R4497" t="s">
        <v>8304</v>
      </c>
      <c r="S4497">
        <v>16.59</v>
      </c>
      <c r="T4497">
        <v>61</v>
      </c>
      <c r="U4497" t="s">
        <v>33</v>
      </c>
      <c r="V4497" s="2">
        <v>43379</v>
      </c>
      <c r="W4497" t="s">
        <v>39</v>
      </c>
      <c r="X4497" t="s">
        <v>175</v>
      </c>
      <c r="Y4497" t="s">
        <v>56</v>
      </c>
    </row>
    <row r="4498" spans="1:25" hidden="1" x14ac:dyDescent="0.35">
      <c r="A4498">
        <v>4</v>
      </c>
      <c r="B4498" t="s">
        <v>25</v>
      </c>
      <c r="C4498">
        <v>3</v>
      </c>
      <c r="D4498" t="s">
        <v>50</v>
      </c>
      <c r="E4498" t="s">
        <v>269</v>
      </c>
      <c r="F4498" t="s">
        <v>13</v>
      </c>
      <c r="G4498" t="s">
        <v>5602</v>
      </c>
      <c r="H4498" s="1">
        <v>0</v>
      </c>
      <c r="I4498" s="2">
        <v>43442</v>
      </c>
      <c r="J4498" t="s">
        <v>6703</v>
      </c>
      <c r="K4498" t="s">
        <v>73</v>
      </c>
      <c r="L4498">
        <v>55106</v>
      </c>
      <c r="M4498">
        <v>1106</v>
      </c>
      <c r="N4498" t="s">
        <v>1061</v>
      </c>
      <c r="O4498">
        <v>2</v>
      </c>
      <c r="P4498">
        <v>5</v>
      </c>
      <c r="Q4498" t="s">
        <v>75</v>
      </c>
      <c r="R4498" t="s">
        <v>8304</v>
      </c>
      <c r="S4498">
        <v>2.2999999999999998</v>
      </c>
      <c r="T4498">
        <v>115</v>
      </c>
      <c r="U4498" t="s">
        <v>33</v>
      </c>
      <c r="V4498" s="2">
        <v>43446</v>
      </c>
      <c r="W4498" t="s">
        <v>20</v>
      </c>
      <c r="X4498" t="s">
        <v>151</v>
      </c>
      <c r="Y4498" t="s">
        <v>52</v>
      </c>
    </row>
    <row r="4499" spans="1:25" hidden="1" x14ac:dyDescent="0.35">
      <c r="A4499">
        <v>2</v>
      </c>
      <c r="B4499" t="s">
        <v>43</v>
      </c>
      <c r="C4499">
        <v>3</v>
      </c>
      <c r="D4499" t="s">
        <v>26</v>
      </c>
      <c r="E4499" t="s">
        <v>906</v>
      </c>
      <c r="F4499" t="s">
        <v>13</v>
      </c>
      <c r="G4499" t="s">
        <v>1444</v>
      </c>
      <c r="H4499" s="1">
        <v>0.2</v>
      </c>
      <c r="I4499" s="2">
        <v>43105</v>
      </c>
      <c r="J4499" t="s">
        <v>6116</v>
      </c>
      <c r="K4499" t="s">
        <v>16</v>
      </c>
      <c r="L4499">
        <v>32216</v>
      </c>
      <c r="M4499">
        <v>1153</v>
      </c>
      <c r="N4499" t="s">
        <v>6117</v>
      </c>
      <c r="O4499">
        <v>1</v>
      </c>
      <c r="P4499">
        <v>2</v>
      </c>
      <c r="Q4499" t="s">
        <v>18</v>
      </c>
      <c r="R4499" t="s">
        <v>8304</v>
      </c>
      <c r="S4499">
        <v>0.59</v>
      </c>
      <c r="T4499">
        <v>5</v>
      </c>
      <c r="U4499" t="s">
        <v>33</v>
      </c>
      <c r="V4499" s="2">
        <v>43107</v>
      </c>
      <c r="W4499" t="s">
        <v>20</v>
      </c>
      <c r="X4499" t="s">
        <v>40</v>
      </c>
      <c r="Y4499" t="s">
        <v>49</v>
      </c>
    </row>
    <row r="4500" spans="1:25" hidden="1" x14ac:dyDescent="0.35">
      <c r="A4500">
        <v>2</v>
      </c>
      <c r="B4500" t="s">
        <v>43</v>
      </c>
      <c r="C4500">
        <v>3</v>
      </c>
      <c r="D4500" t="s">
        <v>50</v>
      </c>
      <c r="E4500" t="s">
        <v>906</v>
      </c>
      <c r="F4500" t="s">
        <v>13</v>
      </c>
      <c r="G4500" t="s">
        <v>1444</v>
      </c>
      <c r="H4500" s="1">
        <v>0.2</v>
      </c>
      <c r="I4500" s="2">
        <v>43105</v>
      </c>
      <c r="J4500" t="s">
        <v>6116</v>
      </c>
      <c r="K4500" t="s">
        <v>16</v>
      </c>
      <c r="L4500">
        <v>32216</v>
      </c>
      <c r="M4500">
        <v>1001</v>
      </c>
      <c r="N4500" t="s">
        <v>4930</v>
      </c>
      <c r="O4500">
        <v>5</v>
      </c>
      <c r="P4500">
        <v>2</v>
      </c>
      <c r="Q4500" t="s">
        <v>18</v>
      </c>
      <c r="R4500" t="s">
        <v>8304</v>
      </c>
      <c r="S4500">
        <v>5.18</v>
      </c>
      <c r="T4500">
        <v>59</v>
      </c>
      <c r="U4500" t="s">
        <v>33</v>
      </c>
      <c r="V4500" s="2">
        <v>43107</v>
      </c>
      <c r="W4500" t="s">
        <v>20</v>
      </c>
      <c r="X4500" t="s">
        <v>40</v>
      </c>
      <c r="Y4500" t="s">
        <v>52</v>
      </c>
    </row>
    <row r="4501" spans="1:25" hidden="1" x14ac:dyDescent="0.35">
      <c r="A4501">
        <v>2</v>
      </c>
      <c r="B4501" t="s">
        <v>43</v>
      </c>
      <c r="C4501">
        <v>3</v>
      </c>
      <c r="D4501" t="s">
        <v>50</v>
      </c>
      <c r="E4501" t="s">
        <v>906</v>
      </c>
      <c r="F4501" t="s">
        <v>13</v>
      </c>
      <c r="G4501" t="s">
        <v>1444</v>
      </c>
      <c r="H4501" s="1">
        <v>0.2</v>
      </c>
      <c r="I4501" s="2">
        <v>43105</v>
      </c>
      <c r="J4501" t="s">
        <v>6116</v>
      </c>
      <c r="K4501" t="s">
        <v>16</v>
      </c>
      <c r="L4501">
        <v>32216</v>
      </c>
      <c r="M4501">
        <v>1023</v>
      </c>
      <c r="N4501" t="s">
        <v>4818</v>
      </c>
      <c r="O4501">
        <v>41</v>
      </c>
      <c r="P4501">
        <v>6</v>
      </c>
      <c r="Q4501" t="s">
        <v>18</v>
      </c>
      <c r="R4501" t="s">
        <v>8304</v>
      </c>
      <c r="S4501">
        <v>40.69</v>
      </c>
      <c r="T4501">
        <v>191</v>
      </c>
      <c r="U4501" t="s">
        <v>33</v>
      </c>
      <c r="V4501" s="2">
        <v>43107</v>
      </c>
      <c r="W4501" t="s">
        <v>20</v>
      </c>
      <c r="X4501" t="s">
        <v>40</v>
      </c>
      <c r="Y4501" t="s">
        <v>113</v>
      </c>
    </row>
    <row r="4502" spans="1:25" hidden="1" x14ac:dyDescent="0.35">
      <c r="A4502">
        <v>5</v>
      </c>
      <c r="B4502" t="s">
        <v>43</v>
      </c>
      <c r="C4502">
        <v>6</v>
      </c>
      <c r="D4502" t="s">
        <v>11</v>
      </c>
      <c r="E4502" t="s">
        <v>2569</v>
      </c>
      <c r="F4502" t="s">
        <v>13</v>
      </c>
      <c r="G4502" t="s">
        <v>5413</v>
      </c>
      <c r="H4502" s="1">
        <v>0.2</v>
      </c>
      <c r="I4502" s="2">
        <v>43363</v>
      </c>
      <c r="J4502" t="s">
        <v>5684</v>
      </c>
      <c r="K4502" t="s">
        <v>16</v>
      </c>
      <c r="L4502">
        <v>27405</v>
      </c>
      <c r="M4502">
        <v>755</v>
      </c>
      <c r="N4502" t="s">
        <v>1849</v>
      </c>
      <c r="O4502">
        <v>-11</v>
      </c>
      <c r="P4502">
        <v>1</v>
      </c>
      <c r="Q4502" t="s">
        <v>18</v>
      </c>
      <c r="R4502" t="s">
        <v>8304</v>
      </c>
      <c r="S4502">
        <v>-11.07</v>
      </c>
      <c r="T4502">
        <v>98</v>
      </c>
      <c r="U4502" t="s">
        <v>33</v>
      </c>
      <c r="V4502" s="2">
        <v>43368</v>
      </c>
      <c r="W4502" t="s">
        <v>39</v>
      </c>
      <c r="X4502" t="s">
        <v>63</v>
      </c>
      <c r="Y4502" t="s">
        <v>24</v>
      </c>
    </row>
    <row r="4503" spans="1:25" hidden="1" x14ac:dyDescent="0.35">
      <c r="A4503">
        <v>5</v>
      </c>
      <c r="B4503" t="s">
        <v>43</v>
      </c>
      <c r="C4503">
        <v>6</v>
      </c>
      <c r="D4503" t="s">
        <v>11</v>
      </c>
      <c r="E4503" t="s">
        <v>2569</v>
      </c>
      <c r="F4503" t="s">
        <v>13</v>
      </c>
      <c r="G4503" t="s">
        <v>5413</v>
      </c>
      <c r="H4503" s="1">
        <v>0.2</v>
      </c>
      <c r="I4503" s="2">
        <v>43363</v>
      </c>
      <c r="J4503" t="s">
        <v>5684</v>
      </c>
      <c r="K4503" t="s">
        <v>16</v>
      </c>
      <c r="L4503">
        <v>27405</v>
      </c>
      <c r="M4503">
        <v>482</v>
      </c>
      <c r="N4503" t="s">
        <v>1506</v>
      </c>
      <c r="O4503">
        <v>1</v>
      </c>
      <c r="P4503">
        <v>2</v>
      </c>
      <c r="Q4503" t="s">
        <v>18</v>
      </c>
      <c r="R4503" t="s">
        <v>8304</v>
      </c>
      <c r="S4503">
        <v>1.07</v>
      </c>
      <c r="T4503">
        <v>17</v>
      </c>
      <c r="U4503" t="s">
        <v>33</v>
      </c>
      <c r="V4503" s="2">
        <v>43368</v>
      </c>
      <c r="W4503" t="s">
        <v>39</v>
      </c>
      <c r="X4503" t="s">
        <v>63</v>
      </c>
      <c r="Y4503" t="s">
        <v>47</v>
      </c>
    </row>
    <row r="4504" spans="1:25" x14ac:dyDescent="0.35">
      <c r="A4504">
        <v>2</v>
      </c>
      <c r="B4504" t="s">
        <v>43</v>
      </c>
      <c r="C4504">
        <v>3</v>
      </c>
      <c r="D4504" t="s">
        <v>50</v>
      </c>
      <c r="E4504" t="s">
        <v>88</v>
      </c>
      <c r="F4504" t="s">
        <v>13</v>
      </c>
      <c r="G4504" t="s">
        <v>1598</v>
      </c>
      <c r="H4504" s="1">
        <v>0.2</v>
      </c>
      <c r="I4504" s="2">
        <v>43176</v>
      </c>
      <c r="J4504" t="s">
        <v>4936</v>
      </c>
      <c r="K4504" t="s">
        <v>30</v>
      </c>
      <c r="L4504">
        <v>94109</v>
      </c>
      <c r="M4504">
        <v>893</v>
      </c>
      <c r="N4504" t="s">
        <v>1177</v>
      </c>
      <c r="O4504">
        <v>-20</v>
      </c>
      <c r="P4504">
        <v>2</v>
      </c>
      <c r="Q4504" t="s">
        <v>32</v>
      </c>
      <c r="R4504" t="s">
        <v>8304</v>
      </c>
      <c r="S4504">
        <v>-20.14</v>
      </c>
      <c r="T4504">
        <v>85</v>
      </c>
      <c r="U4504" t="s">
        <v>19</v>
      </c>
      <c r="V4504" s="2">
        <v>43178</v>
      </c>
      <c r="W4504" t="s">
        <v>20</v>
      </c>
      <c r="X4504" t="s">
        <v>34</v>
      </c>
      <c r="Y4504" t="s">
        <v>52</v>
      </c>
    </row>
    <row r="4505" spans="1:25" hidden="1" x14ac:dyDescent="0.35">
      <c r="A4505">
        <v>4</v>
      </c>
      <c r="B4505" t="s">
        <v>43</v>
      </c>
      <c r="C4505">
        <v>6</v>
      </c>
      <c r="D4505" t="s">
        <v>26</v>
      </c>
      <c r="E4505" t="s">
        <v>122</v>
      </c>
      <c r="F4505" t="s">
        <v>13</v>
      </c>
      <c r="G4505" t="s">
        <v>573</v>
      </c>
      <c r="H4505" s="1">
        <v>0.8</v>
      </c>
      <c r="I4505" s="2">
        <v>43418</v>
      </c>
      <c r="J4505" t="s">
        <v>3956</v>
      </c>
      <c r="K4505" t="s">
        <v>73</v>
      </c>
      <c r="L4505">
        <v>77041</v>
      </c>
      <c r="M4505">
        <v>327</v>
      </c>
      <c r="N4505" t="s">
        <v>2988</v>
      </c>
      <c r="O4505">
        <v>-4</v>
      </c>
      <c r="P4505">
        <v>2</v>
      </c>
      <c r="Q4505" t="s">
        <v>75</v>
      </c>
      <c r="R4505" t="s">
        <v>8304</v>
      </c>
      <c r="S4505">
        <v>-3.9</v>
      </c>
      <c r="T4505">
        <v>2</v>
      </c>
      <c r="U4505" t="s">
        <v>19</v>
      </c>
      <c r="V4505" s="2">
        <v>43422</v>
      </c>
      <c r="W4505" t="s">
        <v>39</v>
      </c>
      <c r="X4505" t="s">
        <v>77</v>
      </c>
      <c r="Y4505" t="s">
        <v>54</v>
      </c>
    </row>
    <row r="4506" spans="1:25" x14ac:dyDescent="0.35">
      <c r="A4506">
        <v>1</v>
      </c>
      <c r="B4506" t="s">
        <v>10</v>
      </c>
      <c r="C4506">
        <v>1</v>
      </c>
      <c r="D4506" t="s">
        <v>26</v>
      </c>
      <c r="E4506" t="s">
        <v>88</v>
      </c>
      <c r="F4506" t="s">
        <v>13</v>
      </c>
      <c r="G4506" t="s">
        <v>797</v>
      </c>
      <c r="H4506" s="1">
        <v>0</v>
      </c>
      <c r="I4506" s="2">
        <v>43401</v>
      </c>
      <c r="J4506" t="s">
        <v>798</v>
      </c>
      <c r="K4506" t="s">
        <v>30</v>
      </c>
      <c r="L4506">
        <v>94109</v>
      </c>
      <c r="M4506">
        <v>1482</v>
      </c>
      <c r="N4506" t="s">
        <v>799</v>
      </c>
      <c r="O4506">
        <v>25</v>
      </c>
      <c r="P4506">
        <v>7</v>
      </c>
      <c r="Q4506" t="s">
        <v>32</v>
      </c>
      <c r="R4506" t="s">
        <v>92</v>
      </c>
      <c r="S4506">
        <v>25.48</v>
      </c>
      <c r="T4506">
        <v>51</v>
      </c>
      <c r="U4506" t="s">
        <v>33</v>
      </c>
      <c r="V4506" s="2">
        <v>43402</v>
      </c>
      <c r="W4506" t="s">
        <v>130</v>
      </c>
      <c r="X4506" t="s">
        <v>34</v>
      </c>
      <c r="Y4506" t="s">
        <v>64</v>
      </c>
    </row>
    <row r="4507" spans="1:25" x14ac:dyDescent="0.35">
      <c r="A4507">
        <v>1</v>
      </c>
      <c r="B4507" t="s">
        <v>10</v>
      </c>
      <c r="C4507">
        <v>1</v>
      </c>
      <c r="D4507" t="s">
        <v>26</v>
      </c>
      <c r="E4507" t="s">
        <v>88</v>
      </c>
      <c r="F4507" t="s">
        <v>13</v>
      </c>
      <c r="G4507" t="s">
        <v>797</v>
      </c>
      <c r="H4507" s="1">
        <v>0.2</v>
      </c>
      <c r="I4507" s="2">
        <v>43401</v>
      </c>
      <c r="J4507" t="s">
        <v>798</v>
      </c>
      <c r="K4507" t="s">
        <v>30</v>
      </c>
      <c r="L4507">
        <v>94109</v>
      </c>
      <c r="M4507">
        <v>1492</v>
      </c>
      <c r="N4507" t="s">
        <v>8172</v>
      </c>
      <c r="O4507">
        <v>17</v>
      </c>
      <c r="P4507">
        <v>3</v>
      </c>
      <c r="Q4507" t="s">
        <v>32</v>
      </c>
      <c r="R4507" t="s">
        <v>92</v>
      </c>
      <c r="S4507">
        <v>17.34</v>
      </c>
      <c r="T4507">
        <v>50</v>
      </c>
      <c r="U4507" t="s">
        <v>33</v>
      </c>
      <c r="V4507" s="2">
        <v>43402</v>
      </c>
      <c r="W4507" t="s">
        <v>130</v>
      </c>
      <c r="X4507" t="s">
        <v>34</v>
      </c>
      <c r="Y4507" t="s">
        <v>54</v>
      </c>
    </row>
    <row r="4508" spans="1:25" hidden="1" x14ac:dyDescent="0.35">
      <c r="A4508">
        <v>7</v>
      </c>
      <c r="B4508" t="s">
        <v>25</v>
      </c>
      <c r="C4508">
        <v>6</v>
      </c>
      <c r="D4508" t="s">
        <v>11</v>
      </c>
      <c r="E4508" t="s">
        <v>5094</v>
      </c>
      <c r="F4508" t="s">
        <v>13</v>
      </c>
      <c r="G4508" t="s">
        <v>1372</v>
      </c>
      <c r="H4508" s="1">
        <v>0</v>
      </c>
      <c r="I4508" s="2">
        <v>43198</v>
      </c>
      <c r="J4508" t="s">
        <v>7116</v>
      </c>
      <c r="K4508" t="s">
        <v>16</v>
      </c>
      <c r="L4508">
        <v>71901</v>
      </c>
      <c r="M4508">
        <v>585</v>
      </c>
      <c r="N4508" t="s">
        <v>1794</v>
      </c>
      <c r="O4508">
        <v>32</v>
      </c>
      <c r="P4508">
        <v>4</v>
      </c>
      <c r="Q4508" t="s">
        <v>18</v>
      </c>
      <c r="R4508" t="s">
        <v>8304</v>
      </c>
      <c r="S4508">
        <v>31.98</v>
      </c>
      <c r="T4508">
        <v>160</v>
      </c>
      <c r="U4508" t="s">
        <v>76</v>
      </c>
      <c r="V4508" s="2">
        <v>43205</v>
      </c>
      <c r="W4508" t="s">
        <v>39</v>
      </c>
      <c r="X4508" t="s">
        <v>1016</v>
      </c>
      <c r="Y4508" t="s">
        <v>47</v>
      </c>
    </row>
    <row r="4509" spans="1:25" hidden="1" x14ac:dyDescent="0.35">
      <c r="A4509">
        <v>7</v>
      </c>
      <c r="B4509" t="s">
        <v>25</v>
      </c>
      <c r="C4509">
        <v>6</v>
      </c>
      <c r="D4509" t="s">
        <v>26</v>
      </c>
      <c r="E4509" t="s">
        <v>5094</v>
      </c>
      <c r="F4509" t="s">
        <v>13</v>
      </c>
      <c r="G4509" t="s">
        <v>1372</v>
      </c>
      <c r="H4509" s="1">
        <v>0</v>
      </c>
      <c r="I4509" s="2">
        <v>43198</v>
      </c>
      <c r="J4509" t="s">
        <v>7116</v>
      </c>
      <c r="K4509" t="s">
        <v>16</v>
      </c>
      <c r="L4509">
        <v>71901</v>
      </c>
      <c r="M4509">
        <v>1793</v>
      </c>
      <c r="N4509" t="s">
        <v>1265</v>
      </c>
      <c r="O4509">
        <v>13</v>
      </c>
      <c r="P4509">
        <v>4</v>
      </c>
      <c r="Q4509" t="s">
        <v>18</v>
      </c>
      <c r="R4509" t="s">
        <v>8304</v>
      </c>
      <c r="S4509">
        <v>12.7</v>
      </c>
      <c r="T4509">
        <v>26</v>
      </c>
      <c r="U4509" t="s">
        <v>76</v>
      </c>
      <c r="V4509" s="2">
        <v>43205</v>
      </c>
      <c r="W4509" t="s">
        <v>39</v>
      </c>
      <c r="X4509" t="s">
        <v>1016</v>
      </c>
      <c r="Y4509" t="s">
        <v>64</v>
      </c>
    </row>
    <row r="4510" spans="1:25" hidden="1" x14ac:dyDescent="0.35">
      <c r="A4510">
        <v>7</v>
      </c>
      <c r="B4510" t="s">
        <v>25</v>
      </c>
      <c r="C4510">
        <v>6</v>
      </c>
      <c r="D4510" t="s">
        <v>26</v>
      </c>
      <c r="E4510" t="s">
        <v>5094</v>
      </c>
      <c r="F4510" t="s">
        <v>13</v>
      </c>
      <c r="G4510" t="s">
        <v>1372</v>
      </c>
      <c r="H4510" s="1">
        <v>0</v>
      </c>
      <c r="I4510" s="2">
        <v>43198</v>
      </c>
      <c r="J4510" t="s">
        <v>7116</v>
      </c>
      <c r="K4510" t="s">
        <v>16</v>
      </c>
      <c r="L4510">
        <v>71901</v>
      </c>
      <c r="M4510">
        <v>109</v>
      </c>
      <c r="N4510" t="s">
        <v>3556</v>
      </c>
      <c r="O4510">
        <v>14</v>
      </c>
      <c r="P4510">
        <v>6</v>
      </c>
      <c r="Q4510" t="s">
        <v>18</v>
      </c>
      <c r="R4510" t="s">
        <v>8304</v>
      </c>
      <c r="S4510">
        <v>14.4</v>
      </c>
      <c r="T4510">
        <v>30</v>
      </c>
      <c r="U4510" t="s">
        <v>76</v>
      </c>
      <c r="V4510" s="2">
        <v>43205</v>
      </c>
      <c r="W4510" t="s">
        <v>39</v>
      </c>
      <c r="X4510" t="s">
        <v>1016</v>
      </c>
      <c r="Y4510" t="s">
        <v>176</v>
      </c>
    </row>
    <row r="4511" spans="1:25" x14ac:dyDescent="0.35">
      <c r="A4511">
        <v>6</v>
      </c>
      <c r="B4511" t="s">
        <v>10</v>
      </c>
      <c r="C4511">
        <v>6</v>
      </c>
      <c r="D4511" t="s">
        <v>26</v>
      </c>
      <c r="E4511" t="s">
        <v>27</v>
      </c>
      <c r="F4511" t="s">
        <v>13</v>
      </c>
      <c r="G4511" t="s">
        <v>301</v>
      </c>
      <c r="H4511" s="1">
        <v>0</v>
      </c>
      <c r="I4511" s="2">
        <v>43248</v>
      </c>
      <c r="J4511" t="s">
        <v>7912</v>
      </c>
      <c r="K4511" t="s">
        <v>30</v>
      </c>
      <c r="L4511">
        <v>90004</v>
      </c>
      <c r="M4511">
        <v>953</v>
      </c>
      <c r="N4511" t="s">
        <v>435</v>
      </c>
      <c r="O4511">
        <v>79</v>
      </c>
      <c r="P4511">
        <v>2</v>
      </c>
      <c r="Q4511" t="s">
        <v>32</v>
      </c>
      <c r="R4511" t="s">
        <v>92</v>
      </c>
      <c r="S4511">
        <v>78.67</v>
      </c>
      <c r="T4511">
        <v>262</v>
      </c>
      <c r="U4511" t="s">
        <v>19</v>
      </c>
      <c r="V4511" s="2">
        <v>43254</v>
      </c>
      <c r="W4511" t="s">
        <v>39</v>
      </c>
      <c r="X4511" t="s">
        <v>34</v>
      </c>
      <c r="Y4511" t="s">
        <v>56</v>
      </c>
    </row>
    <row r="4512" spans="1:25" x14ac:dyDescent="0.35">
      <c r="A4512">
        <v>6</v>
      </c>
      <c r="B4512" t="s">
        <v>10</v>
      </c>
      <c r="C4512">
        <v>6</v>
      </c>
      <c r="D4512" t="s">
        <v>26</v>
      </c>
      <c r="E4512" t="s">
        <v>27</v>
      </c>
      <c r="F4512" t="s">
        <v>13</v>
      </c>
      <c r="G4512" t="s">
        <v>301</v>
      </c>
      <c r="H4512" s="1">
        <v>0</v>
      </c>
      <c r="I4512" s="2">
        <v>43248</v>
      </c>
      <c r="J4512" t="s">
        <v>7912</v>
      </c>
      <c r="K4512" t="s">
        <v>30</v>
      </c>
      <c r="L4512">
        <v>90004</v>
      </c>
      <c r="M4512">
        <v>1791</v>
      </c>
      <c r="N4512" t="s">
        <v>6200</v>
      </c>
      <c r="O4512">
        <v>84</v>
      </c>
      <c r="P4512">
        <v>8</v>
      </c>
      <c r="Q4512" t="s">
        <v>32</v>
      </c>
      <c r="R4512" t="s">
        <v>92</v>
      </c>
      <c r="S4512">
        <v>84.05</v>
      </c>
      <c r="T4512">
        <v>183</v>
      </c>
      <c r="U4512" t="s">
        <v>19</v>
      </c>
      <c r="V4512" s="2">
        <v>43254</v>
      </c>
      <c r="W4512" t="s">
        <v>39</v>
      </c>
      <c r="X4512" t="s">
        <v>34</v>
      </c>
      <c r="Y4512" t="s">
        <v>64</v>
      </c>
    </row>
    <row r="4513" spans="1:25" x14ac:dyDescent="0.35">
      <c r="A4513">
        <v>6</v>
      </c>
      <c r="B4513" t="s">
        <v>10</v>
      </c>
      <c r="C4513">
        <v>6</v>
      </c>
      <c r="D4513" t="s">
        <v>26</v>
      </c>
      <c r="E4513" t="s">
        <v>27</v>
      </c>
      <c r="F4513" t="s">
        <v>13</v>
      </c>
      <c r="G4513" t="s">
        <v>301</v>
      </c>
      <c r="H4513" s="1">
        <v>0.2</v>
      </c>
      <c r="I4513" s="2">
        <v>43248</v>
      </c>
      <c r="J4513" t="s">
        <v>7912</v>
      </c>
      <c r="K4513" t="s">
        <v>30</v>
      </c>
      <c r="L4513">
        <v>90004</v>
      </c>
      <c r="M4513">
        <v>1642</v>
      </c>
      <c r="N4513" t="s">
        <v>8144</v>
      </c>
      <c r="O4513">
        <v>7</v>
      </c>
      <c r="P4513">
        <v>4</v>
      </c>
      <c r="Q4513" t="s">
        <v>32</v>
      </c>
      <c r="R4513" t="s">
        <v>92</v>
      </c>
      <c r="S4513">
        <v>7.38</v>
      </c>
      <c r="T4513">
        <v>23</v>
      </c>
      <c r="U4513" t="s">
        <v>19</v>
      </c>
      <c r="V4513" s="2">
        <v>43254</v>
      </c>
      <c r="W4513" t="s">
        <v>39</v>
      </c>
      <c r="X4513" t="s">
        <v>34</v>
      </c>
      <c r="Y4513" t="s">
        <v>54</v>
      </c>
    </row>
    <row r="4514" spans="1:25" x14ac:dyDescent="0.35">
      <c r="A4514">
        <v>6</v>
      </c>
      <c r="B4514" t="s">
        <v>10</v>
      </c>
      <c r="C4514">
        <v>6</v>
      </c>
      <c r="D4514" t="s">
        <v>50</v>
      </c>
      <c r="E4514" t="s">
        <v>27</v>
      </c>
      <c r="F4514" t="s">
        <v>13</v>
      </c>
      <c r="G4514" t="s">
        <v>301</v>
      </c>
      <c r="H4514" s="1">
        <v>0</v>
      </c>
      <c r="I4514" s="2">
        <v>43248</v>
      </c>
      <c r="J4514" t="s">
        <v>7912</v>
      </c>
      <c r="K4514" t="s">
        <v>30</v>
      </c>
      <c r="L4514">
        <v>90004</v>
      </c>
      <c r="M4514">
        <v>920</v>
      </c>
      <c r="N4514" t="s">
        <v>4849</v>
      </c>
      <c r="O4514">
        <v>8</v>
      </c>
      <c r="P4514">
        <v>7</v>
      </c>
      <c r="Q4514" t="s">
        <v>32</v>
      </c>
      <c r="R4514" t="s">
        <v>92</v>
      </c>
      <c r="S4514">
        <v>7.9</v>
      </c>
      <c r="T4514">
        <v>132</v>
      </c>
      <c r="U4514" t="s">
        <v>19</v>
      </c>
      <c r="V4514" s="2">
        <v>43254</v>
      </c>
      <c r="W4514" t="s">
        <v>39</v>
      </c>
      <c r="X4514" t="s">
        <v>34</v>
      </c>
      <c r="Y4514" t="s">
        <v>113</v>
      </c>
    </row>
    <row r="4515" spans="1:25" x14ac:dyDescent="0.35">
      <c r="A4515">
        <v>6</v>
      </c>
      <c r="B4515" t="s">
        <v>10</v>
      </c>
      <c r="C4515">
        <v>6</v>
      </c>
      <c r="D4515" t="s">
        <v>50</v>
      </c>
      <c r="E4515" t="s">
        <v>27</v>
      </c>
      <c r="F4515" t="s">
        <v>13</v>
      </c>
      <c r="G4515" t="s">
        <v>301</v>
      </c>
      <c r="H4515" s="1">
        <v>0.2</v>
      </c>
      <c r="I4515" s="2">
        <v>43248</v>
      </c>
      <c r="J4515" t="s">
        <v>7912</v>
      </c>
      <c r="K4515" t="s">
        <v>30</v>
      </c>
      <c r="L4515">
        <v>90004</v>
      </c>
      <c r="M4515">
        <v>1224</v>
      </c>
      <c r="N4515" t="s">
        <v>5021</v>
      </c>
      <c r="O4515">
        <v>42</v>
      </c>
      <c r="P4515">
        <v>2</v>
      </c>
      <c r="Q4515" t="s">
        <v>32</v>
      </c>
      <c r="R4515" t="s">
        <v>92</v>
      </c>
      <c r="S4515">
        <v>41.88</v>
      </c>
      <c r="T4515">
        <v>558</v>
      </c>
      <c r="U4515" t="s">
        <v>19</v>
      </c>
      <c r="V4515" s="2">
        <v>43254</v>
      </c>
      <c r="W4515" t="s">
        <v>39</v>
      </c>
      <c r="X4515" t="s">
        <v>34</v>
      </c>
      <c r="Y4515" t="s">
        <v>422</v>
      </c>
    </row>
    <row r="4516" spans="1:25" hidden="1" x14ac:dyDescent="0.35">
      <c r="A4516">
        <v>0</v>
      </c>
      <c r="B4516" t="s">
        <v>10</v>
      </c>
      <c r="C4516">
        <v>0</v>
      </c>
      <c r="D4516" t="s">
        <v>50</v>
      </c>
      <c r="E4516" t="s">
        <v>940</v>
      </c>
      <c r="F4516" t="s">
        <v>13</v>
      </c>
      <c r="G4516" t="s">
        <v>2326</v>
      </c>
      <c r="H4516" s="1">
        <v>0</v>
      </c>
      <c r="I4516" s="2">
        <v>43184</v>
      </c>
      <c r="J4516" t="s">
        <v>4815</v>
      </c>
      <c r="K4516" t="s">
        <v>73</v>
      </c>
      <c r="L4516">
        <v>73071</v>
      </c>
      <c r="M4516">
        <v>1024</v>
      </c>
      <c r="N4516" t="s">
        <v>551</v>
      </c>
      <c r="O4516">
        <v>245</v>
      </c>
      <c r="P4516">
        <v>5</v>
      </c>
      <c r="Q4516" t="s">
        <v>75</v>
      </c>
      <c r="R4516" t="s">
        <v>8304</v>
      </c>
      <c r="S4516">
        <v>244.62</v>
      </c>
      <c r="T4516">
        <v>1287</v>
      </c>
      <c r="U4516" t="s">
        <v>19</v>
      </c>
      <c r="V4516" s="2">
        <v>43184</v>
      </c>
      <c r="W4516" t="s">
        <v>773</v>
      </c>
      <c r="X4516" t="s">
        <v>401</v>
      </c>
      <c r="Y4516" t="s">
        <v>113</v>
      </c>
    </row>
    <row r="4517" spans="1:25" hidden="1" x14ac:dyDescent="0.35">
      <c r="A4517">
        <v>6</v>
      </c>
      <c r="B4517" t="s">
        <v>10</v>
      </c>
      <c r="C4517">
        <v>6</v>
      </c>
      <c r="D4517" t="s">
        <v>11</v>
      </c>
      <c r="E4517" t="s">
        <v>781</v>
      </c>
      <c r="F4517" t="s">
        <v>13</v>
      </c>
      <c r="G4517" t="s">
        <v>144</v>
      </c>
      <c r="H4517" s="1">
        <v>0.5</v>
      </c>
      <c r="I4517" s="2">
        <v>43453</v>
      </c>
      <c r="J4517" t="s">
        <v>5819</v>
      </c>
      <c r="K4517" t="s">
        <v>30</v>
      </c>
      <c r="L4517">
        <v>85705</v>
      </c>
      <c r="M4517">
        <v>1386</v>
      </c>
      <c r="N4517" t="s">
        <v>2713</v>
      </c>
      <c r="O4517">
        <v>-219</v>
      </c>
      <c r="P4517">
        <v>6</v>
      </c>
      <c r="Q4517" t="s">
        <v>32</v>
      </c>
      <c r="R4517" t="s">
        <v>8304</v>
      </c>
      <c r="S4517">
        <v>-218.87</v>
      </c>
      <c r="T4517">
        <v>456</v>
      </c>
      <c r="U4517" t="s">
        <v>33</v>
      </c>
      <c r="V4517" s="2">
        <v>43459</v>
      </c>
      <c r="W4517" t="s">
        <v>39</v>
      </c>
      <c r="X4517" t="s">
        <v>199</v>
      </c>
      <c r="Y4517" t="s">
        <v>41</v>
      </c>
    </row>
    <row r="4518" spans="1:25" hidden="1" x14ac:dyDescent="0.35">
      <c r="A4518">
        <v>6</v>
      </c>
      <c r="B4518" t="s">
        <v>10</v>
      </c>
      <c r="C4518">
        <v>6</v>
      </c>
      <c r="D4518" t="s">
        <v>26</v>
      </c>
      <c r="E4518" t="s">
        <v>781</v>
      </c>
      <c r="F4518" t="s">
        <v>13</v>
      </c>
      <c r="G4518" t="s">
        <v>144</v>
      </c>
      <c r="H4518" s="1">
        <v>0.7</v>
      </c>
      <c r="I4518" s="2">
        <v>43453</v>
      </c>
      <c r="J4518" t="s">
        <v>5819</v>
      </c>
      <c r="K4518" t="s">
        <v>30</v>
      </c>
      <c r="L4518">
        <v>85705</v>
      </c>
      <c r="M4518">
        <v>414</v>
      </c>
      <c r="N4518" t="s">
        <v>1222</v>
      </c>
      <c r="O4518">
        <v>-4</v>
      </c>
      <c r="P4518">
        <v>2</v>
      </c>
      <c r="Q4518" t="s">
        <v>32</v>
      </c>
      <c r="R4518" t="s">
        <v>8304</v>
      </c>
      <c r="S4518">
        <v>-4.17</v>
      </c>
      <c r="T4518">
        <v>5</v>
      </c>
      <c r="U4518" t="s">
        <v>33</v>
      </c>
      <c r="V4518" s="2">
        <v>43459</v>
      </c>
      <c r="W4518" t="s">
        <v>39</v>
      </c>
      <c r="X4518" t="s">
        <v>199</v>
      </c>
      <c r="Y4518" t="s">
        <v>54</v>
      </c>
    </row>
    <row r="4519" spans="1:25" hidden="1" x14ac:dyDescent="0.35">
      <c r="A4519">
        <v>6</v>
      </c>
      <c r="B4519" t="s">
        <v>10</v>
      </c>
      <c r="C4519">
        <v>6</v>
      </c>
      <c r="D4519" t="s">
        <v>26</v>
      </c>
      <c r="E4519" t="s">
        <v>781</v>
      </c>
      <c r="F4519" t="s">
        <v>13</v>
      </c>
      <c r="G4519" t="s">
        <v>144</v>
      </c>
      <c r="H4519" s="1">
        <v>0.7</v>
      </c>
      <c r="I4519" s="2">
        <v>43453</v>
      </c>
      <c r="J4519" t="s">
        <v>5819</v>
      </c>
      <c r="K4519" t="s">
        <v>30</v>
      </c>
      <c r="L4519">
        <v>85705</v>
      </c>
      <c r="M4519">
        <v>1635</v>
      </c>
      <c r="N4519" t="s">
        <v>4172</v>
      </c>
      <c r="O4519">
        <v>-8</v>
      </c>
      <c r="P4519">
        <v>6</v>
      </c>
      <c r="Q4519" t="s">
        <v>32</v>
      </c>
      <c r="R4519" t="s">
        <v>8304</v>
      </c>
      <c r="S4519">
        <v>-7.66</v>
      </c>
      <c r="T4519">
        <v>10</v>
      </c>
      <c r="U4519" t="s">
        <v>33</v>
      </c>
      <c r="V4519" s="2">
        <v>43459</v>
      </c>
      <c r="W4519" t="s">
        <v>39</v>
      </c>
      <c r="X4519" t="s">
        <v>199</v>
      </c>
      <c r="Y4519" t="s">
        <v>54</v>
      </c>
    </row>
    <row r="4520" spans="1:25" x14ac:dyDescent="0.35">
      <c r="A4520">
        <v>2</v>
      </c>
      <c r="B4520" t="s">
        <v>43</v>
      </c>
      <c r="C4520">
        <v>3</v>
      </c>
      <c r="D4520" t="s">
        <v>11</v>
      </c>
      <c r="E4520" t="s">
        <v>27</v>
      </c>
      <c r="F4520" t="s">
        <v>13</v>
      </c>
      <c r="G4520" t="s">
        <v>2014</v>
      </c>
      <c r="H4520" s="1">
        <v>0.2</v>
      </c>
      <c r="I4520" s="2">
        <v>43288</v>
      </c>
      <c r="J4520" t="s">
        <v>2096</v>
      </c>
      <c r="K4520" t="s">
        <v>30</v>
      </c>
      <c r="L4520">
        <v>90045</v>
      </c>
      <c r="M4520">
        <v>762</v>
      </c>
      <c r="N4520" t="s">
        <v>170</v>
      </c>
      <c r="O4520">
        <v>-4</v>
      </c>
      <c r="P4520">
        <v>4</v>
      </c>
      <c r="Q4520" t="s">
        <v>32</v>
      </c>
      <c r="R4520" t="s">
        <v>8304</v>
      </c>
      <c r="S4520">
        <v>-3.6</v>
      </c>
      <c r="T4520">
        <v>288</v>
      </c>
      <c r="U4520" t="s">
        <v>19</v>
      </c>
      <c r="V4520" s="2">
        <v>43290</v>
      </c>
      <c r="W4520" t="s">
        <v>20</v>
      </c>
      <c r="X4520" t="s">
        <v>34</v>
      </c>
      <c r="Y4520" t="s">
        <v>24</v>
      </c>
    </row>
    <row r="4521" spans="1:25" x14ac:dyDescent="0.35">
      <c r="A4521">
        <v>2</v>
      </c>
      <c r="B4521" t="s">
        <v>43</v>
      </c>
      <c r="C4521">
        <v>3</v>
      </c>
      <c r="D4521" t="s">
        <v>26</v>
      </c>
      <c r="E4521" t="s">
        <v>27</v>
      </c>
      <c r="F4521" t="s">
        <v>13</v>
      </c>
      <c r="G4521" t="s">
        <v>2014</v>
      </c>
      <c r="H4521" s="1">
        <v>0</v>
      </c>
      <c r="I4521" s="2">
        <v>43288</v>
      </c>
      <c r="J4521" t="s">
        <v>2096</v>
      </c>
      <c r="K4521" t="s">
        <v>30</v>
      </c>
      <c r="L4521">
        <v>90045</v>
      </c>
      <c r="M4521">
        <v>1738</v>
      </c>
      <c r="N4521" t="s">
        <v>2942</v>
      </c>
      <c r="O4521">
        <v>24</v>
      </c>
      <c r="P4521">
        <v>1</v>
      </c>
      <c r="Q4521" t="s">
        <v>32</v>
      </c>
      <c r="R4521" t="s">
        <v>8304</v>
      </c>
      <c r="S4521">
        <v>24.47</v>
      </c>
      <c r="T4521">
        <v>49</v>
      </c>
      <c r="U4521" t="s">
        <v>19</v>
      </c>
      <c r="V4521" s="2">
        <v>43290</v>
      </c>
      <c r="W4521" t="s">
        <v>20</v>
      </c>
      <c r="X4521" t="s">
        <v>34</v>
      </c>
      <c r="Y4521" t="s">
        <v>64</v>
      </c>
    </row>
    <row r="4522" spans="1:25" x14ac:dyDescent="0.35">
      <c r="A4522">
        <v>2</v>
      </c>
      <c r="B4522" t="s">
        <v>43</v>
      </c>
      <c r="C4522">
        <v>3</v>
      </c>
      <c r="D4522" t="s">
        <v>50</v>
      </c>
      <c r="E4522" t="s">
        <v>27</v>
      </c>
      <c r="F4522" t="s">
        <v>13</v>
      </c>
      <c r="G4522" t="s">
        <v>2014</v>
      </c>
      <c r="H4522" s="1">
        <v>0.2</v>
      </c>
      <c r="I4522" s="2">
        <v>43288</v>
      </c>
      <c r="J4522" t="s">
        <v>2096</v>
      </c>
      <c r="K4522" t="s">
        <v>30</v>
      </c>
      <c r="L4522">
        <v>90045</v>
      </c>
      <c r="M4522">
        <v>403</v>
      </c>
      <c r="N4522" t="s">
        <v>4841</v>
      </c>
      <c r="O4522">
        <v>945</v>
      </c>
      <c r="P4522">
        <v>5</v>
      </c>
      <c r="Q4522" t="s">
        <v>32</v>
      </c>
      <c r="R4522" t="s">
        <v>8304</v>
      </c>
      <c r="S4522">
        <v>944.99</v>
      </c>
      <c r="T4522">
        <v>2800</v>
      </c>
      <c r="U4522" t="s">
        <v>19</v>
      </c>
      <c r="V4522" s="2">
        <v>43290</v>
      </c>
      <c r="W4522" t="s">
        <v>20</v>
      </c>
      <c r="X4522" t="s">
        <v>34</v>
      </c>
      <c r="Y4522" t="s">
        <v>727</v>
      </c>
    </row>
    <row r="4523" spans="1:25" x14ac:dyDescent="0.35">
      <c r="A4523">
        <v>3</v>
      </c>
      <c r="B4523" t="s">
        <v>10</v>
      </c>
      <c r="C4523">
        <v>3</v>
      </c>
      <c r="D4523" t="s">
        <v>50</v>
      </c>
      <c r="E4523" t="s">
        <v>27</v>
      </c>
      <c r="F4523" t="s">
        <v>13</v>
      </c>
      <c r="G4523" t="s">
        <v>6504</v>
      </c>
      <c r="H4523" s="1">
        <v>0.2</v>
      </c>
      <c r="I4523" s="2">
        <v>43138</v>
      </c>
      <c r="J4523" t="s">
        <v>6734</v>
      </c>
      <c r="K4523" t="s">
        <v>30</v>
      </c>
      <c r="L4523">
        <v>90049</v>
      </c>
      <c r="M4523">
        <v>1107</v>
      </c>
      <c r="N4523" t="s">
        <v>5166</v>
      </c>
      <c r="O4523">
        <v>39</v>
      </c>
      <c r="P4523">
        <v>5</v>
      </c>
      <c r="Q4523" t="s">
        <v>32</v>
      </c>
      <c r="R4523" t="s">
        <v>8304</v>
      </c>
      <c r="S4523">
        <v>39</v>
      </c>
      <c r="T4523">
        <v>624</v>
      </c>
      <c r="U4523" t="s">
        <v>33</v>
      </c>
      <c r="V4523" s="2">
        <v>43141</v>
      </c>
      <c r="W4523" t="s">
        <v>20</v>
      </c>
      <c r="X4523" t="s">
        <v>34</v>
      </c>
      <c r="Y4523" t="s">
        <v>52</v>
      </c>
    </row>
    <row r="4524" spans="1:25" hidden="1" x14ac:dyDescent="0.35">
      <c r="A4524">
        <v>3</v>
      </c>
      <c r="B4524" t="s">
        <v>10</v>
      </c>
      <c r="C4524">
        <v>3</v>
      </c>
      <c r="D4524" t="s">
        <v>50</v>
      </c>
      <c r="E4524" t="s">
        <v>281</v>
      </c>
      <c r="F4524" t="s">
        <v>13</v>
      </c>
      <c r="G4524" t="s">
        <v>6922</v>
      </c>
      <c r="H4524" s="1">
        <v>0.2</v>
      </c>
      <c r="I4524" s="2">
        <v>43281</v>
      </c>
      <c r="J4524" t="s">
        <v>7730</v>
      </c>
      <c r="K4524" t="s">
        <v>73</v>
      </c>
      <c r="L4524">
        <v>60505</v>
      </c>
      <c r="M4524">
        <v>966</v>
      </c>
      <c r="N4524" t="s">
        <v>4717</v>
      </c>
      <c r="O4524">
        <v>-1</v>
      </c>
      <c r="P4524">
        <v>7</v>
      </c>
      <c r="Q4524" t="s">
        <v>75</v>
      </c>
      <c r="R4524" t="s">
        <v>8304</v>
      </c>
      <c r="S4524">
        <v>-0.63</v>
      </c>
      <c r="T4524">
        <v>50</v>
      </c>
      <c r="U4524" t="s">
        <v>76</v>
      </c>
      <c r="V4524" s="2">
        <v>43284</v>
      </c>
      <c r="W4524" t="s">
        <v>20</v>
      </c>
      <c r="X4524" t="s">
        <v>139</v>
      </c>
      <c r="Y4524" t="s">
        <v>113</v>
      </c>
    </row>
    <row r="4525" spans="1:25" hidden="1" x14ac:dyDescent="0.35">
      <c r="A4525">
        <v>5</v>
      </c>
      <c r="B4525" t="s">
        <v>43</v>
      </c>
      <c r="C4525">
        <v>6</v>
      </c>
      <c r="D4525" t="s">
        <v>26</v>
      </c>
      <c r="E4525" t="s">
        <v>287</v>
      </c>
      <c r="F4525" t="s">
        <v>13</v>
      </c>
      <c r="G4525" t="s">
        <v>723</v>
      </c>
      <c r="H4525" s="1">
        <v>0.2</v>
      </c>
      <c r="I4525" s="2">
        <v>43381</v>
      </c>
      <c r="J4525" t="s">
        <v>4403</v>
      </c>
      <c r="K4525" t="s">
        <v>16</v>
      </c>
      <c r="L4525">
        <v>28205</v>
      </c>
      <c r="M4525">
        <v>643</v>
      </c>
      <c r="N4525" t="s">
        <v>2879</v>
      </c>
      <c r="O4525">
        <v>-68</v>
      </c>
      <c r="P4525">
        <v>5</v>
      </c>
      <c r="Q4525" t="s">
        <v>18</v>
      </c>
      <c r="R4525" t="s">
        <v>8304</v>
      </c>
      <c r="S4525">
        <v>-67.849999999999994</v>
      </c>
      <c r="T4525">
        <v>388</v>
      </c>
      <c r="U4525" t="s">
        <v>19</v>
      </c>
      <c r="V4525" s="2">
        <v>43386</v>
      </c>
      <c r="W4525" t="s">
        <v>39</v>
      </c>
      <c r="X4525" t="s">
        <v>63</v>
      </c>
      <c r="Y4525" t="s">
        <v>42</v>
      </c>
    </row>
    <row r="4526" spans="1:25" hidden="1" x14ac:dyDescent="0.35">
      <c r="A4526">
        <v>7</v>
      </c>
      <c r="B4526" t="s">
        <v>25</v>
      </c>
      <c r="C4526">
        <v>6</v>
      </c>
      <c r="D4526" t="s">
        <v>26</v>
      </c>
      <c r="E4526" t="s">
        <v>65</v>
      </c>
      <c r="F4526" t="s">
        <v>13</v>
      </c>
      <c r="G4526" t="s">
        <v>5228</v>
      </c>
      <c r="H4526" s="1">
        <v>0</v>
      </c>
      <c r="I4526" s="2">
        <v>43457</v>
      </c>
      <c r="J4526" t="s">
        <v>6539</v>
      </c>
      <c r="K4526" t="s">
        <v>30</v>
      </c>
      <c r="L4526">
        <v>98103</v>
      </c>
      <c r="M4526">
        <v>1704</v>
      </c>
      <c r="N4526" t="s">
        <v>363</v>
      </c>
      <c r="O4526">
        <v>23</v>
      </c>
      <c r="P4526">
        <v>1</v>
      </c>
      <c r="Q4526" t="s">
        <v>32</v>
      </c>
      <c r="R4526" t="s">
        <v>8304</v>
      </c>
      <c r="S4526">
        <v>22.99</v>
      </c>
      <c r="T4526">
        <v>48</v>
      </c>
      <c r="U4526" t="s">
        <v>33</v>
      </c>
      <c r="V4526" s="2">
        <v>43464</v>
      </c>
      <c r="W4526" t="s">
        <v>39</v>
      </c>
      <c r="X4526" t="s">
        <v>69</v>
      </c>
      <c r="Y4526" t="s">
        <v>64</v>
      </c>
    </row>
    <row r="4527" spans="1:25" hidden="1" x14ac:dyDescent="0.35">
      <c r="A4527">
        <v>7</v>
      </c>
      <c r="B4527" t="s">
        <v>25</v>
      </c>
      <c r="C4527">
        <v>6</v>
      </c>
      <c r="D4527" t="s">
        <v>26</v>
      </c>
      <c r="E4527" t="s">
        <v>65</v>
      </c>
      <c r="F4527" t="s">
        <v>13</v>
      </c>
      <c r="G4527" t="s">
        <v>5228</v>
      </c>
      <c r="H4527" s="1">
        <v>0</v>
      </c>
      <c r="I4527" s="2">
        <v>43457</v>
      </c>
      <c r="J4527" t="s">
        <v>6539</v>
      </c>
      <c r="K4527" t="s">
        <v>30</v>
      </c>
      <c r="L4527">
        <v>98103</v>
      </c>
      <c r="M4527">
        <v>1415</v>
      </c>
      <c r="N4527" t="s">
        <v>5884</v>
      </c>
      <c r="O4527">
        <v>1</v>
      </c>
      <c r="P4527">
        <v>2</v>
      </c>
      <c r="Q4527" t="s">
        <v>32</v>
      </c>
      <c r="R4527" t="s">
        <v>8304</v>
      </c>
      <c r="S4527">
        <v>1.18</v>
      </c>
      <c r="T4527">
        <v>4</v>
      </c>
      <c r="U4527" t="s">
        <v>33</v>
      </c>
      <c r="V4527" s="2">
        <v>43464</v>
      </c>
      <c r="W4527" t="s">
        <v>39</v>
      </c>
      <c r="X4527" t="s">
        <v>69</v>
      </c>
      <c r="Y4527" t="s">
        <v>49</v>
      </c>
    </row>
    <row r="4528" spans="1:25" hidden="1" x14ac:dyDescent="0.35">
      <c r="A4528">
        <v>7</v>
      </c>
      <c r="B4528" t="s">
        <v>25</v>
      </c>
      <c r="C4528">
        <v>6</v>
      </c>
      <c r="D4528" t="s">
        <v>26</v>
      </c>
      <c r="E4528" t="s">
        <v>65</v>
      </c>
      <c r="F4528" t="s">
        <v>13</v>
      </c>
      <c r="G4528" t="s">
        <v>5228</v>
      </c>
      <c r="H4528" s="1">
        <v>0</v>
      </c>
      <c r="I4528" s="2">
        <v>43457</v>
      </c>
      <c r="J4528" t="s">
        <v>6539</v>
      </c>
      <c r="K4528" t="s">
        <v>30</v>
      </c>
      <c r="L4528">
        <v>98103</v>
      </c>
      <c r="M4528">
        <v>1501</v>
      </c>
      <c r="N4528" t="s">
        <v>412</v>
      </c>
      <c r="O4528">
        <v>30</v>
      </c>
      <c r="P4528">
        <v>2</v>
      </c>
      <c r="Q4528" t="s">
        <v>32</v>
      </c>
      <c r="R4528" t="s">
        <v>8304</v>
      </c>
      <c r="S4528">
        <v>30.36</v>
      </c>
      <c r="T4528">
        <v>62</v>
      </c>
      <c r="U4528" t="s">
        <v>33</v>
      </c>
      <c r="V4528" s="2">
        <v>43464</v>
      </c>
      <c r="W4528" t="s">
        <v>39</v>
      </c>
      <c r="X4528" t="s">
        <v>69</v>
      </c>
      <c r="Y4528" t="s">
        <v>119</v>
      </c>
    </row>
    <row r="4529" spans="1:25" hidden="1" x14ac:dyDescent="0.35">
      <c r="A4529">
        <v>7</v>
      </c>
      <c r="B4529" t="s">
        <v>25</v>
      </c>
      <c r="C4529">
        <v>6</v>
      </c>
      <c r="D4529" t="s">
        <v>26</v>
      </c>
      <c r="E4529" t="s">
        <v>65</v>
      </c>
      <c r="F4529" t="s">
        <v>13</v>
      </c>
      <c r="G4529" t="s">
        <v>5228</v>
      </c>
      <c r="H4529" s="1">
        <v>0</v>
      </c>
      <c r="I4529" s="2">
        <v>43457</v>
      </c>
      <c r="J4529" t="s">
        <v>6539</v>
      </c>
      <c r="K4529" t="s">
        <v>30</v>
      </c>
      <c r="L4529">
        <v>98103</v>
      </c>
      <c r="M4529">
        <v>465</v>
      </c>
      <c r="N4529" t="s">
        <v>3584</v>
      </c>
      <c r="O4529">
        <v>18</v>
      </c>
      <c r="P4529">
        <v>2</v>
      </c>
      <c r="Q4529" t="s">
        <v>32</v>
      </c>
      <c r="R4529" t="s">
        <v>8304</v>
      </c>
      <c r="S4529">
        <v>18.21</v>
      </c>
      <c r="T4529">
        <v>38</v>
      </c>
      <c r="U4529" t="s">
        <v>33</v>
      </c>
      <c r="V4529" s="2">
        <v>43464</v>
      </c>
      <c r="W4529" t="s">
        <v>39</v>
      </c>
      <c r="X4529" t="s">
        <v>69</v>
      </c>
      <c r="Y4529" t="s">
        <v>64</v>
      </c>
    </row>
    <row r="4530" spans="1:25" hidden="1" x14ac:dyDescent="0.35">
      <c r="A4530">
        <v>7</v>
      </c>
      <c r="B4530" t="s">
        <v>25</v>
      </c>
      <c r="C4530">
        <v>6</v>
      </c>
      <c r="D4530" t="s">
        <v>26</v>
      </c>
      <c r="E4530" t="s">
        <v>65</v>
      </c>
      <c r="F4530" t="s">
        <v>13</v>
      </c>
      <c r="G4530" t="s">
        <v>5228</v>
      </c>
      <c r="H4530" s="1">
        <v>0</v>
      </c>
      <c r="I4530" s="2">
        <v>43457</v>
      </c>
      <c r="J4530" t="s">
        <v>6539</v>
      </c>
      <c r="K4530" t="s">
        <v>30</v>
      </c>
      <c r="L4530">
        <v>98103</v>
      </c>
      <c r="M4530">
        <v>1373</v>
      </c>
      <c r="N4530" t="s">
        <v>972</v>
      </c>
      <c r="O4530">
        <v>2</v>
      </c>
      <c r="P4530">
        <v>2</v>
      </c>
      <c r="Q4530" t="s">
        <v>32</v>
      </c>
      <c r="R4530" t="s">
        <v>8304</v>
      </c>
      <c r="S4530">
        <v>2.27</v>
      </c>
      <c r="T4530">
        <v>227</v>
      </c>
      <c r="U4530" t="s">
        <v>33</v>
      </c>
      <c r="V4530" s="2">
        <v>43464</v>
      </c>
      <c r="W4530" t="s">
        <v>39</v>
      </c>
      <c r="X4530" t="s">
        <v>69</v>
      </c>
      <c r="Y4530" t="s">
        <v>42</v>
      </c>
    </row>
    <row r="4531" spans="1:25" hidden="1" x14ac:dyDescent="0.35">
      <c r="A4531">
        <v>7</v>
      </c>
      <c r="B4531" t="s">
        <v>25</v>
      </c>
      <c r="C4531">
        <v>6</v>
      </c>
      <c r="D4531" t="s">
        <v>26</v>
      </c>
      <c r="E4531" t="s">
        <v>65</v>
      </c>
      <c r="F4531" t="s">
        <v>13</v>
      </c>
      <c r="G4531" t="s">
        <v>5228</v>
      </c>
      <c r="H4531" s="1">
        <v>0</v>
      </c>
      <c r="I4531" s="2">
        <v>43457</v>
      </c>
      <c r="J4531" t="s">
        <v>6539</v>
      </c>
      <c r="K4531" t="s">
        <v>30</v>
      </c>
      <c r="L4531">
        <v>98103</v>
      </c>
      <c r="M4531">
        <v>1131</v>
      </c>
      <c r="N4531" t="s">
        <v>1046</v>
      </c>
      <c r="O4531">
        <v>3</v>
      </c>
      <c r="P4531">
        <v>3</v>
      </c>
      <c r="Q4531" t="s">
        <v>32</v>
      </c>
      <c r="R4531" t="s">
        <v>8304</v>
      </c>
      <c r="S4531">
        <v>2.56</v>
      </c>
      <c r="T4531">
        <v>9</v>
      </c>
      <c r="U4531" t="s">
        <v>33</v>
      </c>
      <c r="V4531" s="2">
        <v>43464</v>
      </c>
      <c r="W4531" t="s">
        <v>39</v>
      </c>
      <c r="X4531" t="s">
        <v>69</v>
      </c>
      <c r="Y4531" t="s">
        <v>49</v>
      </c>
    </row>
    <row r="4532" spans="1:25" hidden="1" x14ac:dyDescent="0.35">
      <c r="A4532">
        <v>7</v>
      </c>
      <c r="B4532" t="s">
        <v>25</v>
      </c>
      <c r="C4532">
        <v>6</v>
      </c>
      <c r="D4532" t="s">
        <v>26</v>
      </c>
      <c r="E4532" t="s">
        <v>65</v>
      </c>
      <c r="F4532" t="s">
        <v>13</v>
      </c>
      <c r="G4532" t="s">
        <v>5228</v>
      </c>
      <c r="H4532" s="1">
        <v>0</v>
      </c>
      <c r="I4532" s="2">
        <v>43457</v>
      </c>
      <c r="J4532" t="s">
        <v>6539</v>
      </c>
      <c r="K4532" t="s">
        <v>30</v>
      </c>
      <c r="L4532">
        <v>98103</v>
      </c>
      <c r="M4532">
        <v>1559</v>
      </c>
      <c r="N4532" t="s">
        <v>3894</v>
      </c>
      <c r="O4532">
        <v>56</v>
      </c>
      <c r="P4532">
        <v>4</v>
      </c>
      <c r="Q4532" t="s">
        <v>32</v>
      </c>
      <c r="R4532" t="s">
        <v>8304</v>
      </c>
      <c r="S4532">
        <v>55.9</v>
      </c>
      <c r="T4532">
        <v>1118</v>
      </c>
      <c r="U4532" t="s">
        <v>33</v>
      </c>
      <c r="V4532" s="2">
        <v>43464</v>
      </c>
      <c r="W4532" t="s">
        <v>39</v>
      </c>
      <c r="X4532" t="s">
        <v>69</v>
      </c>
      <c r="Y4532" t="s">
        <v>42</v>
      </c>
    </row>
    <row r="4533" spans="1:25" hidden="1" x14ac:dyDescent="0.35">
      <c r="A4533">
        <v>3</v>
      </c>
      <c r="B4533" t="s">
        <v>25</v>
      </c>
      <c r="C4533">
        <v>1</v>
      </c>
      <c r="D4533" t="s">
        <v>26</v>
      </c>
      <c r="E4533" t="s">
        <v>171</v>
      </c>
      <c r="F4533" t="s">
        <v>13</v>
      </c>
      <c r="G4533" t="s">
        <v>6827</v>
      </c>
      <c r="H4533" s="1">
        <v>0</v>
      </c>
      <c r="I4533" s="2">
        <v>43365</v>
      </c>
      <c r="J4533" t="s">
        <v>7234</v>
      </c>
      <c r="K4533" t="s">
        <v>102</v>
      </c>
      <c r="L4533">
        <v>10035</v>
      </c>
      <c r="M4533">
        <v>1474</v>
      </c>
      <c r="N4533" t="s">
        <v>230</v>
      </c>
      <c r="O4533">
        <v>37</v>
      </c>
      <c r="P4533">
        <v>6</v>
      </c>
      <c r="Q4533" t="s">
        <v>104</v>
      </c>
      <c r="R4533" t="s">
        <v>8304</v>
      </c>
      <c r="S4533">
        <v>37.22</v>
      </c>
      <c r="T4533">
        <v>128</v>
      </c>
      <c r="U4533" t="s">
        <v>76</v>
      </c>
      <c r="V4533" s="2">
        <v>43368</v>
      </c>
      <c r="W4533" t="s">
        <v>130</v>
      </c>
      <c r="X4533" t="s">
        <v>175</v>
      </c>
      <c r="Y4533" t="s">
        <v>42</v>
      </c>
    </row>
    <row r="4534" spans="1:25" x14ac:dyDescent="0.35">
      <c r="A4534">
        <v>4</v>
      </c>
      <c r="B4534" t="s">
        <v>43</v>
      </c>
      <c r="C4534">
        <v>6</v>
      </c>
      <c r="D4534" t="s">
        <v>26</v>
      </c>
      <c r="E4534" t="s">
        <v>27</v>
      </c>
      <c r="F4534" t="s">
        <v>13</v>
      </c>
      <c r="G4534" t="s">
        <v>2868</v>
      </c>
      <c r="H4534" s="1">
        <v>0</v>
      </c>
      <c r="I4534" s="2">
        <v>43326</v>
      </c>
      <c r="J4534" t="s">
        <v>4540</v>
      </c>
      <c r="K4534" t="s">
        <v>30</v>
      </c>
      <c r="L4534">
        <v>90045</v>
      </c>
      <c r="M4534">
        <v>148</v>
      </c>
      <c r="N4534" t="s">
        <v>3863</v>
      </c>
      <c r="O4534">
        <v>8</v>
      </c>
      <c r="P4534">
        <v>3</v>
      </c>
      <c r="Q4534" t="s">
        <v>32</v>
      </c>
      <c r="R4534" t="s">
        <v>8304</v>
      </c>
      <c r="S4534">
        <v>7.61</v>
      </c>
      <c r="T4534">
        <v>16</v>
      </c>
      <c r="U4534" t="s">
        <v>19</v>
      </c>
      <c r="V4534" s="2">
        <v>43330</v>
      </c>
      <c r="W4534" t="s">
        <v>39</v>
      </c>
      <c r="X4534" t="s">
        <v>34</v>
      </c>
      <c r="Y4534" t="s">
        <v>64</v>
      </c>
    </row>
    <row r="4535" spans="1:25" x14ac:dyDescent="0.35">
      <c r="A4535">
        <v>4</v>
      </c>
      <c r="B4535" t="s">
        <v>43</v>
      </c>
      <c r="C4535">
        <v>6</v>
      </c>
      <c r="D4535" t="s">
        <v>50</v>
      </c>
      <c r="E4535" t="s">
        <v>27</v>
      </c>
      <c r="F4535" t="s">
        <v>13</v>
      </c>
      <c r="G4535" t="s">
        <v>2868</v>
      </c>
      <c r="H4535" s="1">
        <v>0.2</v>
      </c>
      <c r="I4535" s="2">
        <v>43326</v>
      </c>
      <c r="J4535" t="s">
        <v>4540</v>
      </c>
      <c r="K4535" t="s">
        <v>30</v>
      </c>
      <c r="L4535">
        <v>90045</v>
      </c>
      <c r="M4535">
        <v>1566</v>
      </c>
      <c r="N4535" t="s">
        <v>4780</v>
      </c>
      <c r="O4535">
        <v>36</v>
      </c>
      <c r="P4535">
        <v>6</v>
      </c>
      <c r="Q4535" t="s">
        <v>32</v>
      </c>
      <c r="R4535" t="s">
        <v>8304</v>
      </c>
      <c r="S4535">
        <v>35.619999999999997</v>
      </c>
      <c r="T4535">
        <v>106</v>
      </c>
      <c r="U4535" t="s">
        <v>19</v>
      </c>
      <c r="V4535" s="2">
        <v>43330</v>
      </c>
      <c r="W4535" t="s">
        <v>39</v>
      </c>
      <c r="X4535" t="s">
        <v>34</v>
      </c>
      <c r="Y4535" t="s">
        <v>422</v>
      </c>
    </row>
    <row r="4536" spans="1:25" hidden="1" x14ac:dyDescent="0.35">
      <c r="A4536">
        <v>5</v>
      </c>
      <c r="B4536" t="s">
        <v>43</v>
      </c>
      <c r="C4536">
        <v>6</v>
      </c>
      <c r="D4536" t="s">
        <v>26</v>
      </c>
      <c r="E4536" t="s">
        <v>3500</v>
      </c>
      <c r="F4536" t="s">
        <v>13</v>
      </c>
      <c r="G4536" t="s">
        <v>1507</v>
      </c>
      <c r="H4536" s="1">
        <v>0.7</v>
      </c>
      <c r="I4536" s="2">
        <v>43457</v>
      </c>
      <c r="J4536" t="s">
        <v>4237</v>
      </c>
      <c r="K4536" t="s">
        <v>102</v>
      </c>
      <c r="L4536">
        <v>43402</v>
      </c>
      <c r="M4536">
        <v>1598</v>
      </c>
      <c r="N4536" t="s">
        <v>3942</v>
      </c>
      <c r="O4536">
        <v>-4</v>
      </c>
      <c r="P4536">
        <v>3</v>
      </c>
      <c r="Q4536" t="s">
        <v>104</v>
      </c>
      <c r="R4536" t="s">
        <v>8304</v>
      </c>
      <c r="S4536">
        <v>-4.07</v>
      </c>
      <c r="T4536">
        <v>6</v>
      </c>
      <c r="U4536" t="s">
        <v>19</v>
      </c>
      <c r="V4536" s="2">
        <v>43462</v>
      </c>
      <c r="W4536" t="s">
        <v>39</v>
      </c>
      <c r="X4536" t="s">
        <v>309</v>
      </c>
      <c r="Y4536" t="s">
        <v>54</v>
      </c>
    </row>
    <row r="4537" spans="1:25" hidden="1" x14ac:dyDescent="0.35">
      <c r="A4537">
        <v>0</v>
      </c>
      <c r="B4537" t="s">
        <v>10</v>
      </c>
      <c r="C4537">
        <v>0</v>
      </c>
      <c r="D4537" t="s">
        <v>26</v>
      </c>
      <c r="E4537" t="s">
        <v>4264</v>
      </c>
      <c r="F4537" t="s">
        <v>13</v>
      </c>
      <c r="G4537" t="s">
        <v>1285</v>
      </c>
      <c r="H4537" s="1">
        <v>0</v>
      </c>
      <c r="I4537" s="2">
        <v>43244</v>
      </c>
      <c r="J4537" t="s">
        <v>7293</v>
      </c>
      <c r="K4537" t="s">
        <v>16</v>
      </c>
      <c r="L4537">
        <v>23602</v>
      </c>
      <c r="M4537">
        <v>1704</v>
      </c>
      <c r="N4537" t="s">
        <v>363</v>
      </c>
      <c r="O4537">
        <v>92</v>
      </c>
      <c r="P4537">
        <v>4</v>
      </c>
      <c r="Q4537" t="s">
        <v>18</v>
      </c>
      <c r="R4537" t="s">
        <v>8304</v>
      </c>
      <c r="S4537">
        <v>91.97</v>
      </c>
      <c r="T4537">
        <v>192</v>
      </c>
      <c r="U4537" t="s">
        <v>76</v>
      </c>
      <c r="V4537" s="2">
        <v>43244</v>
      </c>
      <c r="W4537" t="s">
        <v>773</v>
      </c>
      <c r="X4537" t="s">
        <v>205</v>
      </c>
      <c r="Y4537" t="s">
        <v>64</v>
      </c>
    </row>
    <row r="4538" spans="1:25" hidden="1" x14ac:dyDescent="0.35">
      <c r="A4538">
        <v>0</v>
      </c>
      <c r="B4538" t="s">
        <v>10</v>
      </c>
      <c r="C4538">
        <v>0</v>
      </c>
      <c r="D4538" t="s">
        <v>26</v>
      </c>
      <c r="E4538" t="s">
        <v>4264</v>
      </c>
      <c r="F4538" t="s">
        <v>13</v>
      </c>
      <c r="G4538" t="s">
        <v>1285</v>
      </c>
      <c r="H4538" s="1">
        <v>0</v>
      </c>
      <c r="I4538" s="2">
        <v>43244</v>
      </c>
      <c r="J4538" t="s">
        <v>7293</v>
      </c>
      <c r="K4538" t="s">
        <v>16</v>
      </c>
      <c r="L4538">
        <v>23602</v>
      </c>
      <c r="M4538">
        <v>78</v>
      </c>
      <c r="N4538" t="s">
        <v>8231</v>
      </c>
      <c r="O4538">
        <v>20</v>
      </c>
      <c r="P4538">
        <v>5</v>
      </c>
      <c r="Q4538" t="s">
        <v>18</v>
      </c>
      <c r="R4538" t="s">
        <v>8304</v>
      </c>
      <c r="S4538">
        <v>20.149999999999999</v>
      </c>
      <c r="T4538">
        <v>70</v>
      </c>
      <c r="U4538" t="s">
        <v>76</v>
      </c>
      <c r="V4538" s="2">
        <v>43244</v>
      </c>
      <c r="W4538" t="s">
        <v>773</v>
      </c>
      <c r="X4538" t="s">
        <v>205</v>
      </c>
      <c r="Y4538" t="s">
        <v>356</v>
      </c>
    </row>
    <row r="4539" spans="1:25" hidden="1" x14ac:dyDescent="0.35">
      <c r="A4539">
        <v>5</v>
      </c>
      <c r="B4539" t="s">
        <v>25</v>
      </c>
      <c r="C4539">
        <v>3</v>
      </c>
      <c r="D4539" t="s">
        <v>26</v>
      </c>
      <c r="E4539" t="s">
        <v>171</v>
      </c>
      <c r="F4539" t="s">
        <v>13</v>
      </c>
      <c r="G4539" t="s">
        <v>5205</v>
      </c>
      <c r="H4539" s="1">
        <v>0</v>
      </c>
      <c r="I4539" s="2">
        <v>43330</v>
      </c>
      <c r="J4539" t="s">
        <v>6077</v>
      </c>
      <c r="K4539" t="s">
        <v>102</v>
      </c>
      <c r="L4539">
        <v>10024</v>
      </c>
      <c r="M4539">
        <v>288</v>
      </c>
      <c r="N4539" t="s">
        <v>6078</v>
      </c>
      <c r="O4539">
        <v>99</v>
      </c>
      <c r="P4539">
        <v>9</v>
      </c>
      <c r="Q4539" t="s">
        <v>104</v>
      </c>
      <c r="R4539" t="s">
        <v>8304</v>
      </c>
      <c r="S4539">
        <v>99.49</v>
      </c>
      <c r="T4539">
        <v>355</v>
      </c>
      <c r="U4539" t="s">
        <v>33</v>
      </c>
      <c r="V4539" s="2">
        <v>43335</v>
      </c>
      <c r="W4539" t="s">
        <v>20</v>
      </c>
      <c r="X4539" t="s">
        <v>175</v>
      </c>
      <c r="Y4539" t="s">
        <v>56</v>
      </c>
    </row>
    <row r="4540" spans="1:25" hidden="1" x14ac:dyDescent="0.35">
      <c r="A4540">
        <v>2</v>
      </c>
      <c r="B4540" t="s">
        <v>43</v>
      </c>
      <c r="C4540">
        <v>3</v>
      </c>
      <c r="D4540" t="s">
        <v>26</v>
      </c>
      <c r="E4540" t="s">
        <v>3582</v>
      </c>
      <c r="F4540" t="s">
        <v>13</v>
      </c>
      <c r="G4540" t="s">
        <v>1710</v>
      </c>
      <c r="H4540" s="1">
        <v>0.2</v>
      </c>
      <c r="I4540" s="2">
        <v>43348</v>
      </c>
      <c r="J4540" t="s">
        <v>3583</v>
      </c>
      <c r="K4540" t="s">
        <v>16</v>
      </c>
      <c r="L4540">
        <v>37604</v>
      </c>
      <c r="M4540">
        <v>1501</v>
      </c>
      <c r="N4540" t="s">
        <v>412</v>
      </c>
      <c r="O4540">
        <v>8</v>
      </c>
      <c r="P4540">
        <v>3</v>
      </c>
      <c r="Q4540" t="s">
        <v>18</v>
      </c>
      <c r="R4540" t="s">
        <v>8304</v>
      </c>
      <c r="S4540">
        <v>7.63</v>
      </c>
      <c r="T4540">
        <v>23</v>
      </c>
      <c r="U4540" t="s">
        <v>19</v>
      </c>
      <c r="V4540" s="2">
        <v>43350</v>
      </c>
      <c r="W4540" t="s">
        <v>20</v>
      </c>
      <c r="X4540" t="s">
        <v>214</v>
      </c>
      <c r="Y4540" t="s">
        <v>119</v>
      </c>
    </row>
    <row r="4541" spans="1:25" hidden="1" x14ac:dyDescent="0.35">
      <c r="A4541">
        <v>2</v>
      </c>
      <c r="B4541" t="s">
        <v>43</v>
      </c>
      <c r="C4541">
        <v>3</v>
      </c>
      <c r="D4541" t="s">
        <v>26</v>
      </c>
      <c r="E4541" t="s">
        <v>3582</v>
      </c>
      <c r="F4541" t="s">
        <v>13</v>
      </c>
      <c r="G4541" t="s">
        <v>1710</v>
      </c>
      <c r="H4541" s="1">
        <v>0.2</v>
      </c>
      <c r="I4541" s="2">
        <v>43348</v>
      </c>
      <c r="J4541" t="s">
        <v>3583</v>
      </c>
      <c r="K4541" t="s">
        <v>16</v>
      </c>
      <c r="L4541">
        <v>37604</v>
      </c>
      <c r="M4541">
        <v>1769</v>
      </c>
      <c r="N4541" t="s">
        <v>3587</v>
      </c>
      <c r="O4541">
        <v>3</v>
      </c>
      <c r="P4541">
        <v>3</v>
      </c>
      <c r="Q4541" t="s">
        <v>18</v>
      </c>
      <c r="R4541" t="s">
        <v>8304</v>
      </c>
      <c r="S4541">
        <v>3.21</v>
      </c>
      <c r="T4541">
        <v>10</v>
      </c>
      <c r="U4541" t="s">
        <v>19</v>
      </c>
      <c r="V4541" s="2">
        <v>43350</v>
      </c>
      <c r="W4541" t="s">
        <v>20</v>
      </c>
      <c r="X4541" t="s">
        <v>214</v>
      </c>
      <c r="Y4541" t="s">
        <v>64</v>
      </c>
    </row>
    <row r="4542" spans="1:25" hidden="1" x14ac:dyDescent="0.35">
      <c r="A4542">
        <v>2</v>
      </c>
      <c r="B4542" t="s">
        <v>43</v>
      </c>
      <c r="C4542">
        <v>3</v>
      </c>
      <c r="D4542" t="s">
        <v>26</v>
      </c>
      <c r="E4542" t="s">
        <v>3582</v>
      </c>
      <c r="F4542" t="s">
        <v>13</v>
      </c>
      <c r="G4542" t="s">
        <v>1710</v>
      </c>
      <c r="H4542" s="1">
        <v>0.7</v>
      </c>
      <c r="I4542" s="2">
        <v>43348</v>
      </c>
      <c r="J4542" t="s">
        <v>3583</v>
      </c>
      <c r="K4542" t="s">
        <v>16</v>
      </c>
      <c r="L4542">
        <v>37604</v>
      </c>
      <c r="M4542">
        <v>1647</v>
      </c>
      <c r="N4542" t="s">
        <v>8227</v>
      </c>
      <c r="O4542">
        <v>-63</v>
      </c>
      <c r="P4542">
        <v>7</v>
      </c>
      <c r="Q4542" t="s">
        <v>18</v>
      </c>
      <c r="R4542" t="s">
        <v>8304</v>
      </c>
      <c r="S4542">
        <v>-63.11</v>
      </c>
      <c r="T4542">
        <v>86</v>
      </c>
      <c r="U4542" t="s">
        <v>19</v>
      </c>
      <c r="V4542" s="2">
        <v>43350</v>
      </c>
      <c r="W4542" t="s">
        <v>20</v>
      </c>
      <c r="X4542" t="s">
        <v>214</v>
      </c>
      <c r="Y4542" t="s">
        <v>54</v>
      </c>
    </row>
    <row r="4543" spans="1:25" hidden="1" x14ac:dyDescent="0.35">
      <c r="A4543">
        <v>2</v>
      </c>
      <c r="B4543" t="s">
        <v>43</v>
      </c>
      <c r="C4543">
        <v>3</v>
      </c>
      <c r="D4543" t="s">
        <v>50</v>
      </c>
      <c r="E4543" t="s">
        <v>3582</v>
      </c>
      <c r="F4543" t="s">
        <v>13</v>
      </c>
      <c r="G4543" t="s">
        <v>1710</v>
      </c>
      <c r="H4543" s="1">
        <v>0.2</v>
      </c>
      <c r="I4543" s="2">
        <v>43348</v>
      </c>
      <c r="J4543" t="s">
        <v>3583</v>
      </c>
      <c r="K4543" t="s">
        <v>16</v>
      </c>
      <c r="L4543">
        <v>37604</v>
      </c>
      <c r="M4543">
        <v>1178</v>
      </c>
      <c r="N4543" t="s">
        <v>4774</v>
      </c>
      <c r="O4543">
        <v>7</v>
      </c>
      <c r="P4543">
        <v>2</v>
      </c>
      <c r="Q4543" t="s">
        <v>18</v>
      </c>
      <c r="R4543" t="s">
        <v>8304</v>
      </c>
      <c r="S4543">
        <v>6.8</v>
      </c>
      <c r="T4543">
        <v>109</v>
      </c>
      <c r="U4543" t="s">
        <v>19</v>
      </c>
      <c r="V4543" s="2">
        <v>43350</v>
      </c>
      <c r="W4543" t="s">
        <v>20</v>
      </c>
      <c r="X4543" t="s">
        <v>214</v>
      </c>
      <c r="Y4543" t="s">
        <v>52</v>
      </c>
    </row>
    <row r="4544" spans="1:25" hidden="1" x14ac:dyDescent="0.35">
      <c r="A4544">
        <v>4</v>
      </c>
      <c r="B4544" t="s">
        <v>43</v>
      </c>
      <c r="C4544">
        <v>6</v>
      </c>
      <c r="D4544" t="s">
        <v>26</v>
      </c>
      <c r="E4544" t="s">
        <v>2163</v>
      </c>
      <c r="F4544" t="s">
        <v>13</v>
      </c>
      <c r="G4544" t="s">
        <v>1007</v>
      </c>
      <c r="H4544" s="1">
        <v>0</v>
      </c>
      <c r="I4544" s="2">
        <v>43264</v>
      </c>
      <c r="J4544" t="s">
        <v>3764</v>
      </c>
      <c r="K4544" t="s">
        <v>73</v>
      </c>
      <c r="L4544">
        <v>67212</v>
      </c>
      <c r="M4544">
        <v>220</v>
      </c>
      <c r="N4544" t="s">
        <v>436</v>
      </c>
      <c r="O4544">
        <v>9</v>
      </c>
      <c r="P4544">
        <v>3</v>
      </c>
      <c r="Q4544" t="s">
        <v>75</v>
      </c>
      <c r="R4544" t="s">
        <v>8304</v>
      </c>
      <c r="S4544">
        <v>8.69</v>
      </c>
      <c r="T4544">
        <v>19</v>
      </c>
      <c r="U4544" t="s">
        <v>19</v>
      </c>
      <c r="V4544" s="2">
        <v>43268</v>
      </c>
      <c r="W4544" t="s">
        <v>39</v>
      </c>
      <c r="X4544" t="s">
        <v>2166</v>
      </c>
      <c r="Y4544" t="s">
        <v>35</v>
      </c>
    </row>
    <row r="4545" spans="1:25" x14ac:dyDescent="0.35">
      <c r="A4545">
        <v>2</v>
      </c>
      <c r="B4545" t="s">
        <v>43</v>
      </c>
      <c r="C4545">
        <v>3</v>
      </c>
      <c r="D4545" t="s">
        <v>11</v>
      </c>
      <c r="E4545" t="s">
        <v>88</v>
      </c>
      <c r="F4545" t="s">
        <v>13</v>
      </c>
      <c r="G4545" t="s">
        <v>5228</v>
      </c>
      <c r="H4545" s="1">
        <v>0</v>
      </c>
      <c r="I4545" s="2">
        <v>43172</v>
      </c>
      <c r="J4545" t="s">
        <v>5437</v>
      </c>
      <c r="K4545" t="s">
        <v>30</v>
      </c>
      <c r="L4545">
        <v>94109</v>
      </c>
      <c r="M4545">
        <v>1620</v>
      </c>
      <c r="N4545" t="s">
        <v>882</v>
      </c>
      <c r="O4545">
        <v>7</v>
      </c>
      <c r="P4545">
        <v>2</v>
      </c>
      <c r="Q4545" t="s">
        <v>32</v>
      </c>
      <c r="R4545" t="s">
        <v>8304</v>
      </c>
      <c r="S4545">
        <v>7.35</v>
      </c>
      <c r="T4545">
        <v>28</v>
      </c>
      <c r="U4545" t="s">
        <v>33</v>
      </c>
      <c r="V4545" s="2">
        <v>43174</v>
      </c>
      <c r="W4545" t="s">
        <v>20</v>
      </c>
      <c r="X4545" t="s">
        <v>34</v>
      </c>
      <c r="Y4545" t="s">
        <v>47</v>
      </c>
    </row>
    <row r="4546" spans="1:25" x14ac:dyDescent="0.35">
      <c r="A4546">
        <v>2</v>
      </c>
      <c r="B4546" t="s">
        <v>43</v>
      </c>
      <c r="C4546">
        <v>3</v>
      </c>
      <c r="D4546" t="s">
        <v>26</v>
      </c>
      <c r="E4546" t="s">
        <v>88</v>
      </c>
      <c r="F4546" t="s">
        <v>13</v>
      </c>
      <c r="G4546" t="s">
        <v>5228</v>
      </c>
      <c r="H4546" s="1">
        <v>0</v>
      </c>
      <c r="I4546" s="2">
        <v>43172</v>
      </c>
      <c r="J4546" t="s">
        <v>5437</v>
      </c>
      <c r="K4546" t="s">
        <v>30</v>
      </c>
      <c r="L4546">
        <v>94109</v>
      </c>
      <c r="M4546">
        <v>806</v>
      </c>
      <c r="N4546" t="s">
        <v>3682</v>
      </c>
      <c r="O4546">
        <v>197</v>
      </c>
      <c r="P4546">
        <v>3</v>
      </c>
      <c r="Q4546" t="s">
        <v>32</v>
      </c>
      <c r="R4546" t="s">
        <v>8304</v>
      </c>
      <c r="S4546">
        <v>196.5</v>
      </c>
      <c r="T4546">
        <v>4913</v>
      </c>
      <c r="U4546" t="s">
        <v>33</v>
      </c>
      <c r="V4546" s="2">
        <v>43174</v>
      </c>
      <c r="W4546" t="s">
        <v>20</v>
      </c>
      <c r="X4546" t="s">
        <v>34</v>
      </c>
      <c r="Y4546" t="s">
        <v>356</v>
      </c>
    </row>
    <row r="4547" spans="1:25" hidden="1" x14ac:dyDescent="0.35">
      <c r="A4547">
        <v>5</v>
      </c>
      <c r="B4547" t="s">
        <v>43</v>
      </c>
      <c r="C4547">
        <v>6</v>
      </c>
      <c r="D4547" t="s">
        <v>11</v>
      </c>
      <c r="E4547" t="s">
        <v>36</v>
      </c>
      <c r="F4547" t="s">
        <v>13</v>
      </c>
      <c r="G4547" t="s">
        <v>6852</v>
      </c>
      <c r="H4547" s="1">
        <v>0.2</v>
      </c>
      <c r="I4547" s="2">
        <v>43394</v>
      </c>
      <c r="J4547" t="s">
        <v>7127</v>
      </c>
      <c r="K4547" t="s">
        <v>16</v>
      </c>
      <c r="L4547">
        <v>33311</v>
      </c>
      <c r="M4547">
        <v>1447</v>
      </c>
      <c r="N4547" t="s">
        <v>8217</v>
      </c>
      <c r="O4547">
        <v>10</v>
      </c>
      <c r="P4547">
        <v>2</v>
      </c>
      <c r="Q4547" t="s">
        <v>18</v>
      </c>
      <c r="R4547" t="s">
        <v>8304</v>
      </c>
      <c r="S4547">
        <v>9.68</v>
      </c>
      <c r="T4547">
        <v>46</v>
      </c>
      <c r="U4547" t="s">
        <v>76</v>
      </c>
      <c r="V4547" s="2">
        <v>43399</v>
      </c>
      <c r="W4547" t="s">
        <v>39</v>
      </c>
      <c r="X4547" t="s">
        <v>40</v>
      </c>
      <c r="Y4547" t="s">
        <v>47</v>
      </c>
    </row>
    <row r="4548" spans="1:25" hidden="1" x14ac:dyDescent="0.35">
      <c r="A4548">
        <v>5</v>
      </c>
      <c r="B4548" t="s">
        <v>43</v>
      </c>
      <c r="C4548">
        <v>6</v>
      </c>
      <c r="D4548" t="s">
        <v>26</v>
      </c>
      <c r="E4548" t="s">
        <v>36</v>
      </c>
      <c r="F4548" t="s">
        <v>13</v>
      </c>
      <c r="G4548" t="s">
        <v>6852</v>
      </c>
      <c r="H4548" s="1">
        <v>0.7</v>
      </c>
      <c r="I4548" s="2">
        <v>43394</v>
      </c>
      <c r="J4548" t="s">
        <v>7127</v>
      </c>
      <c r="K4548" t="s">
        <v>16</v>
      </c>
      <c r="L4548">
        <v>33311</v>
      </c>
      <c r="M4548">
        <v>695</v>
      </c>
      <c r="N4548" t="s">
        <v>4239</v>
      </c>
      <c r="O4548">
        <v>-21</v>
      </c>
      <c r="P4548">
        <v>8</v>
      </c>
      <c r="Q4548" t="s">
        <v>18</v>
      </c>
      <c r="R4548" t="s">
        <v>8304</v>
      </c>
      <c r="S4548">
        <v>-21.08</v>
      </c>
      <c r="T4548">
        <v>29</v>
      </c>
      <c r="U4548" t="s">
        <v>76</v>
      </c>
      <c r="V4548" s="2">
        <v>43399</v>
      </c>
      <c r="W4548" t="s">
        <v>39</v>
      </c>
      <c r="X4548" t="s">
        <v>40</v>
      </c>
      <c r="Y4548" t="s">
        <v>54</v>
      </c>
    </row>
    <row r="4549" spans="1:25" hidden="1" x14ac:dyDescent="0.35">
      <c r="A4549">
        <v>4</v>
      </c>
      <c r="B4549" t="s">
        <v>43</v>
      </c>
      <c r="C4549">
        <v>6</v>
      </c>
      <c r="D4549" t="s">
        <v>11</v>
      </c>
      <c r="E4549" t="s">
        <v>171</v>
      </c>
      <c r="F4549" t="s">
        <v>13</v>
      </c>
      <c r="G4549" t="s">
        <v>357</v>
      </c>
      <c r="H4549" s="1">
        <v>0</v>
      </c>
      <c r="I4549" s="2">
        <v>43290</v>
      </c>
      <c r="J4549" t="s">
        <v>5601</v>
      </c>
      <c r="K4549" t="s">
        <v>102</v>
      </c>
      <c r="L4549">
        <v>10035</v>
      </c>
      <c r="M4549">
        <v>506</v>
      </c>
      <c r="N4549" t="s">
        <v>1108</v>
      </c>
      <c r="O4549">
        <v>15</v>
      </c>
      <c r="P4549">
        <v>4</v>
      </c>
      <c r="Q4549" t="s">
        <v>104</v>
      </c>
      <c r="R4549" t="s">
        <v>8304</v>
      </c>
      <c r="S4549">
        <v>14.88</v>
      </c>
      <c r="T4549">
        <v>165</v>
      </c>
      <c r="U4549" t="s">
        <v>33</v>
      </c>
      <c r="V4549" s="2">
        <v>43294</v>
      </c>
      <c r="W4549" t="s">
        <v>39</v>
      </c>
      <c r="X4549" t="s">
        <v>175</v>
      </c>
      <c r="Y4549" t="s">
        <v>47</v>
      </c>
    </row>
    <row r="4550" spans="1:25" hidden="1" x14ac:dyDescent="0.35">
      <c r="A4550">
        <v>4</v>
      </c>
      <c r="B4550" t="s">
        <v>43</v>
      </c>
      <c r="C4550">
        <v>6</v>
      </c>
      <c r="D4550" t="s">
        <v>11</v>
      </c>
      <c r="E4550" t="s">
        <v>171</v>
      </c>
      <c r="F4550" t="s">
        <v>13</v>
      </c>
      <c r="G4550" t="s">
        <v>357</v>
      </c>
      <c r="H4550" s="1">
        <v>0.1</v>
      </c>
      <c r="I4550" s="2">
        <v>43290</v>
      </c>
      <c r="J4550" t="s">
        <v>5601</v>
      </c>
      <c r="K4550" t="s">
        <v>102</v>
      </c>
      <c r="L4550">
        <v>10035</v>
      </c>
      <c r="M4550">
        <v>837</v>
      </c>
      <c r="N4550" t="s">
        <v>1467</v>
      </c>
      <c r="O4550">
        <v>73</v>
      </c>
      <c r="P4550">
        <v>2</v>
      </c>
      <c r="Q4550" t="s">
        <v>104</v>
      </c>
      <c r="R4550" t="s">
        <v>8304</v>
      </c>
      <c r="S4550">
        <v>72.53</v>
      </c>
      <c r="T4550">
        <v>408</v>
      </c>
      <c r="U4550" t="s">
        <v>33</v>
      </c>
      <c r="V4550" s="2">
        <v>43294</v>
      </c>
      <c r="W4550" t="s">
        <v>39</v>
      </c>
      <c r="X4550" t="s">
        <v>175</v>
      </c>
      <c r="Y4550" t="s">
        <v>24</v>
      </c>
    </row>
    <row r="4551" spans="1:25" hidden="1" x14ac:dyDescent="0.35">
      <c r="A4551">
        <v>2</v>
      </c>
      <c r="B4551" t="s">
        <v>43</v>
      </c>
      <c r="C4551">
        <v>3</v>
      </c>
      <c r="D4551" t="s">
        <v>11</v>
      </c>
      <c r="E4551" t="s">
        <v>1389</v>
      </c>
      <c r="F4551" t="s">
        <v>13</v>
      </c>
      <c r="G4551" t="s">
        <v>1893</v>
      </c>
      <c r="H4551" s="1">
        <v>0</v>
      </c>
      <c r="I4551" s="2">
        <v>43178</v>
      </c>
      <c r="J4551" t="s">
        <v>1894</v>
      </c>
      <c r="K4551" t="s">
        <v>102</v>
      </c>
      <c r="L4551">
        <v>11572</v>
      </c>
      <c r="M4551">
        <v>727</v>
      </c>
      <c r="N4551" t="s">
        <v>1895</v>
      </c>
      <c r="O4551">
        <v>7</v>
      </c>
      <c r="P4551">
        <v>1</v>
      </c>
      <c r="Q4551" t="s">
        <v>104</v>
      </c>
      <c r="R4551" t="s">
        <v>8304</v>
      </c>
      <c r="S4551">
        <v>6.89</v>
      </c>
      <c r="T4551">
        <v>15</v>
      </c>
      <c r="U4551" t="s">
        <v>19</v>
      </c>
      <c r="V4551" s="2">
        <v>43180</v>
      </c>
      <c r="W4551" t="s">
        <v>20</v>
      </c>
      <c r="X4551" t="s">
        <v>175</v>
      </c>
      <c r="Y4551" t="s">
        <v>47</v>
      </c>
    </row>
    <row r="4552" spans="1:25" hidden="1" x14ac:dyDescent="0.35">
      <c r="A4552">
        <v>2</v>
      </c>
      <c r="B4552" t="s">
        <v>43</v>
      </c>
      <c r="C4552">
        <v>3</v>
      </c>
      <c r="D4552" t="s">
        <v>11</v>
      </c>
      <c r="E4552" t="s">
        <v>1389</v>
      </c>
      <c r="F4552" t="s">
        <v>13</v>
      </c>
      <c r="G4552" t="s">
        <v>1893</v>
      </c>
      <c r="H4552" s="1">
        <v>0</v>
      </c>
      <c r="I4552" s="2">
        <v>43178</v>
      </c>
      <c r="J4552" t="s">
        <v>1894</v>
      </c>
      <c r="K4552" t="s">
        <v>102</v>
      </c>
      <c r="L4552">
        <v>11572</v>
      </c>
      <c r="M4552">
        <v>1053</v>
      </c>
      <c r="N4552" t="s">
        <v>1229</v>
      </c>
      <c r="O4552">
        <v>7</v>
      </c>
      <c r="P4552">
        <v>4</v>
      </c>
      <c r="Q4552" t="s">
        <v>104</v>
      </c>
      <c r="R4552" t="s">
        <v>8304</v>
      </c>
      <c r="S4552">
        <v>6.91</v>
      </c>
      <c r="T4552">
        <v>20</v>
      </c>
      <c r="U4552" t="s">
        <v>19</v>
      </c>
      <c r="V4552" s="2">
        <v>43180</v>
      </c>
      <c r="W4552" t="s">
        <v>20</v>
      </c>
      <c r="X4552" t="s">
        <v>175</v>
      </c>
      <c r="Y4552" t="s">
        <v>47</v>
      </c>
    </row>
    <row r="4553" spans="1:25" x14ac:dyDescent="0.35">
      <c r="A4553">
        <v>2</v>
      </c>
      <c r="B4553" t="s">
        <v>43</v>
      </c>
      <c r="C4553">
        <v>3</v>
      </c>
      <c r="D4553" t="s">
        <v>11</v>
      </c>
      <c r="E4553" t="s">
        <v>88</v>
      </c>
      <c r="F4553" t="s">
        <v>13</v>
      </c>
      <c r="G4553" t="s">
        <v>1114</v>
      </c>
      <c r="H4553" s="1">
        <v>0.2</v>
      </c>
      <c r="I4553" s="2">
        <v>43205</v>
      </c>
      <c r="J4553" t="s">
        <v>1115</v>
      </c>
      <c r="K4553" t="s">
        <v>30</v>
      </c>
      <c r="L4553">
        <v>94110</v>
      </c>
      <c r="M4553">
        <v>828</v>
      </c>
      <c r="N4553" t="s">
        <v>1116</v>
      </c>
      <c r="O4553">
        <v>0</v>
      </c>
      <c r="P4553">
        <v>2</v>
      </c>
      <c r="Q4553" t="s">
        <v>32</v>
      </c>
      <c r="R4553" t="s">
        <v>8304</v>
      </c>
      <c r="S4553">
        <v>0</v>
      </c>
      <c r="T4553">
        <v>1122</v>
      </c>
      <c r="U4553" t="s">
        <v>19</v>
      </c>
      <c r="V4553" s="2">
        <v>43207</v>
      </c>
      <c r="W4553" t="s">
        <v>20</v>
      </c>
      <c r="X4553" t="s">
        <v>34</v>
      </c>
      <c r="Y4553" t="s">
        <v>24</v>
      </c>
    </row>
    <row r="4554" spans="1:25" hidden="1" x14ac:dyDescent="0.35">
      <c r="A4554">
        <v>6</v>
      </c>
      <c r="B4554" t="s">
        <v>10</v>
      </c>
      <c r="C4554">
        <v>6</v>
      </c>
      <c r="D4554" t="s">
        <v>11</v>
      </c>
      <c r="E4554" t="s">
        <v>870</v>
      </c>
      <c r="F4554" t="s">
        <v>13</v>
      </c>
      <c r="G4554" t="s">
        <v>2140</v>
      </c>
      <c r="H4554" s="1">
        <v>0</v>
      </c>
      <c r="I4554" s="2">
        <v>43435</v>
      </c>
      <c r="J4554" t="s">
        <v>2141</v>
      </c>
      <c r="K4554" t="s">
        <v>73</v>
      </c>
      <c r="L4554">
        <v>47374</v>
      </c>
      <c r="M4554">
        <v>490</v>
      </c>
      <c r="N4554" t="s">
        <v>2142</v>
      </c>
      <c r="O4554">
        <v>5</v>
      </c>
      <c r="P4554">
        <v>3</v>
      </c>
      <c r="Q4554" t="s">
        <v>75</v>
      </c>
      <c r="R4554" t="s">
        <v>8304</v>
      </c>
      <c r="S4554">
        <v>5.19</v>
      </c>
      <c r="T4554">
        <v>17</v>
      </c>
      <c r="U4554" t="s">
        <v>19</v>
      </c>
      <c r="V4554" s="2">
        <v>43441</v>
      </c>
      <c r="W4554" t="s">
        <v>39</v>
      </c>
      <c r="X4554" t="s">
        <v>167</v>
      </c>
      <c r="Y4554" t="s">
        <v>47</v>
      </c>
    </row>
    <row r="4555" spans="1:25" hidden="1" x14ac:dyDescent="0.35">
      <c r="A4555">
        <v>5</v>
      </c>
      <c r="B4555" t="s">
        <v>43</v>
      </c>
      <c r="C4555">
        <v>6</v>
      </c>
      <c r="D4555" t="s">
        <v>26</v>
      </c>
      <c r="E4555" t="s">
        <v>1645</v>
      </c>
      <c r="F4555" t="s">
        <v>13</v>
      </c>
      <c r="G4555" t="s">
        <v>2634</v>
      </c>
      <c r="H4555" s="1">
        <v>0.2</v>
      </c>
      <c r="I4555" s="2">
        <v>43435</v>
      </c>
      <c r="J4555" t="s">
        <v>7908</v>
      </c>
      <c r="K4555" t="s">
        <v>16</v>
      </c>
      <c r="L4555">
        <v>37918</v>
      </c>
      <c r="M4555">
        <v>1160</v>
      </c>
      <c r="N4555" t="s">
        <v>361</v>
      </c>
      <c r="O4555">
        <v>0</v>
      </c>
      <c r="P4555">
        <v>2</v>
      </c>
      <c r="Q4555" t="s">
        <v>18</v>
      </c>
      <c r="R4555" t="s">
        <v>92</v>
      </c>
      <c r="S4555">
        <v>0.41</v>
      </c>
      <c r="T4555">
        <v>5</v>
      </c>
      <c r="U4555" t="s">
        <v>19</v>
      </c>
      <c r="V4555" s="2">
        <v>43440</v>
      </c>
      <c r="W4555" t="s">
        <v>39</v>
      </c>
      <c r="X4555" t="s">
        <v>214</v>
      </c>
      <c r="Y4555" t="s">
        <v>49</v>
      </c>
    </row>
    <row r="4556" spans="1:25" hidden="1" x14ac:dyDescent="0.35">
      <c r="A4556">
        <v>2</v>
      </c>
      <c r="B4556" t="s">
        <v>25</v>
      </c>
      <c r="C4556">
        <v>1</v>
      </c>
      <c r="D4556" t="s">
        <v>11</v>
      </c>
      <c r="E4556" t="s">
        <v>122</v>
      </c>
      <c r="F4556" t="s">
        <v>13</v>
      </c>
      <c r="G4556" t="s">
        <v>5210</v>
      </c>
      <c r="H4556" s="1">
        <v>0.6</v>
      </c>
      <c r="I4556" s="2">
        <v>43348</v>
      </c>
      <c r="J4556" t="s">
        <v>5211</v>
      </c>
      <c r="K4556" t="s">
        <v>73</v>
      </c>
      <c r="L4556">
        <v>77036</v>
      </c>
      <c r="M4556">
        <v>616</v>
      </c>
      <c r="N4556" t="s">
        <v>8210</v>
      </c>
      <c r="O4556">
        <v>-12</v>
      </c>
      <c r="P4556">
        <v>3</v>
      </c>
      <c r="Q4556" t="s">
        <v>75</v>
      </c>
      <c r="R4556" t="s">
        <v>8304</v>
      </c>
      <c r="S4556">
        <v>-11.66</v>
      </c>
      <c r="T4556">
        <v>21</v>
      </c>
      <c r="U4556" t="s">
        <v>33</v>
      </c>
      <c r="V4556" s="2">
        <v>43350</v>
      </c>
      <c r="W4556" t="s">
        <v>130</v>
      </c>
      <c r="X4556" t="s">
        <v>77</v>
      </c>
      <c r="Y4556" t="s">
        <v>47</v>
      </c>
    </row>
    <row r="4557" spans="1:25" x14ac:dyDescent="0.35">
      <c r="A4557">
        <v>4</v>
      </c>
      <c r="B4557" t="s">
        <v>43</v>
      </c>
      <c r="C4557">
        <v>6</v>
      </c>
      <c r="D4557" t="s">
        <v>11</v>
      </c>
      <c r="E4557" t="s">
        <v>369</v>
      </c>
      <c r="F4557" t="s">
        <v>13</v>
      </c>
      <c r="G4557" t="s">
        <v>849</v>
      </c>
      <c r="H4557" s="1">
        <v>0</v>
      </c>
      <c r="I4557" s="2">
        <v>43446</v>
      </c>
      <c r="J4557" t="s">
        <v>2652</v>
      </c>
      <c r="K4557" t="s">
        <v>30</v>
      </c>
      <c r="L4557">
        <v>91104</v>
      </c>
      <c r="M4557">
        <v>875</v>
      </c>
      <c r="N4557" t="s">
        <v>8178</v>
      </c>
      <c r="O4557">
        <v>123</v>
      </c>
      <c r="P4557">
        <v>6</v>
      </c>
      <c r="Q4557" t="s">
        <v>32</v>
      </c>
      <c r="R4557" t="s">
        <v>8304</v>
      </c>
      <c r="S4557">
        <v>122.76</v>
      </c>
      <c r="T4557">
        <v>384</v>
      </c>
      <c r="U4557" t="s">
        <v>19</v>
      </c>
      <c r="V4557" s="2">
        <v>43450</v>
      </c>
      <c r="W4557" t="s">
        <v>39</v>
      </c>
      <c r="X4557" t="s">
        <v>34</v>
      </c>
      <c r="Y4557" t="s">
        <v>47</v>
      </c>
    </row>
    <row r="4558" spans="1:25" x14ac:dyDescent="0.35">
      <c r="A4558">
        <v>4</v>
      </c>
      <c r="B4558" t="s">
        <v>43</v>
      </c>
      <c r="C4558">
        <v>6</v>
      </c>
      <c r="D4558" t="s">
        <v>26</v>
      </c>
      <c r="E4558" t="s">
        <v>369</v>
      </c>
      <c r="F4558" t="s">
        <v>13</v>
      </c>
      <c r="G4558" t="s">
        <v>849</v>
      </c>
      <c r="H4558" s="1">
        <v>0</v>
      </c>
      <c r="I4558" s="2">
        <v>43446</v>
      </c>
      <c r="J4558" t="s">
        <v>2652</v>
      </c>
      <c r="K4558" t="s">
        <v>30</v>
      </c>
      <c r="L4558">
        <v>91104</v>
      </c>
      <c r="M4558">
        <v>298</v>
      </c>
      <c r="N4558" t="s">
        <v>1271</v>
      </c>
      <c r="O4558">
        <v>16</v>
      </c>
      <c r="P4558">
        <v>3</v>
      </c>
      <c r="Q4558" t="s">
        <v>32</v>
      </c>
      <c r="R4558" t="s">
        <v>8304</v>
      </c>
      <c r="S4558">
        <v>15.83</v>
      </c>
      <c r="T4558">
        <v>57</v>
      </c>
      <c r="U4558" t="s">
        <v>19</v>
      </c>
      <c r="V4558" s="2">
        <v>43450</v>
      </c>
      <c r="W4558" t="s">
        <v>39</v>
      </c>
      <c r="X4558" t="s">
        <v>34</v>
      </c>
      <c r="Y4558" t="s">
        <v>56</v>
      </c>
    </row>
    <row r="4559" spans="1:25" hidden="1" x14ac:dyDescent="0.35">
      <c r="A4559">
        <v>4</v>
      </c>
      <c r="B4559" t="s">
        <v>43</v>
      </c>
      <c r="C4559">
        <v>6</v>
      </c>
      <c r="D4559" t="s">
        <v>50</v>
      </c>
      <c r="E4559" t="s">
        <v>489</v>
      </c>
      <c r="F4559" t="s">
        <v>13</v>
      </c>
      <c r="G4559" t="s">
        <v>387</v>
      </c>
      <c r="H4559" s="1">
        <v>0.2</v>
      </c>
      <c r="I4559" s="2">
        <v>43326</v>
      </c>
      <c r="J4559" t="s">
        <v>6769</v>
      </c>
      <c r="K4559" t="s">
        <v>102</v>
      </c>
      <c r="L4559">
        <v>44312</v>
      </c>
      <c r="M4559">
        <v>1010</v>
      </c>
      <c r="N4559" t="s">
        <v>5099</v>
      </c>
      <c r="O4559">
        <v>49</v>
      </c>
      <c r="P4559">
        <v>5</v>
      </c>
      <c r="Q4559" t="s">
        <v>104</v>
      </c>
      <c r="R4559" t="s">
        <v>8304</v>
      </c>
      <c r="S4559">
        <v>48.99</v>
      </c>
      <c r="T4559">
        <v>280</v>
      </c>
      <c r="U4559" t="s">
        <v>33</v>
      </c>
      <c r="V4559" s="2">
        <v>43330</v>
      </c>
      <c r="W4559" t="s">
        <v>39</v>
      </c>
      <c r="X4559" t="s">
        <v>309</v>
      </c>
      <c r="Y4559" t="s">
        <v>113</v>
      </c>
    </row>
    <row r="4560" spans="1:25" hidden="1" x14ac:dyDescent="0.35">
      <c r="A4560">
        <v>4</v>
      </c>
      <c r="B4560" t="s">
        <v>43</v>
      </c>
      <c r="C4560">
        <v>6</v>
      </c>
      <c r="D4560" t="s">
        <v>50</v>
      </c>
      <c r="E4560" t="s">
        <v>489</v>
      </c>
      <c r="F4560" t="s">
        <v>13</v>
      </c>
      <c r="G4560" t="s">
        <v>387</v>
      </c>
      <c r="H4560" s="1">
        <v>0.4</v>
      </c>
      <c r="I4560" s="2">
        <v>43326</v>
      </c>
      <c r="J4560" t="s">
        <v>6769</v>
      </c>
      <c r="K4560" t="s">
        <v>102</v>
      </c>
      <c r="L4560">
        <v>44312</v>
      </c>
      <c r="M4560">
        <v>436</v>
      </c>
      <c r="N4560" t="s">
        <v>5082</v>
      </c>
      <c r="O4560">
        <v>-56</v>
      </c>
      <c r="P4560">
        <v>2</v>
      </c>
      <c r="Q4560" t="s">
        <v>104</v>
      </c>
      <c r="R4560" t="s">
        <v>8304</v>
      </c>
      <c r="S4560">
        <v>-56.31</v>
      </c>
      <c r="T4560">
        <v>260</v>
      </c>
      <c r="U4560" t="s">
        <v>33</v>
      </c>
      <c r="V4560" s="2">
        <v>43330</v>
      </c>
      <c r="W4560" t="s">
        <v>39</v>
      </c>
      <c r="X4560" t="s">
        <v>309</v>
      </c>
      <c r="Y4560" t="s">
        <v>52</v>
      </c>
    </row>
    <row r="4561" spans="1:25" hidden="1" x14ac:dyDescent="0.35">
      <c r="A4561">
        <v>4</v>
      </c>
      <c r="B4561" t="s">
        <v>43</v>
      </c>
      <c r="C4561">
        <v>6</v>
      </c>
      <c r="D4561" t="s">
        <v>50</v>
      </c>
      <c r="E4561" t="s">
        <v>489</v>
      </c>
      <c r="F4561" t="s">
        <v>13</v>
      </c>
      <c r="G4561" t="s">
        <v>387</v>
      </c>
      <c r="H4561" s="1">
        <v>0.4</v>
      </c>
      <c r="I4561" s="2">
        <v>43326</v>
      </c>
      <c r="J4561" t="s">
        <v>6769</v>
      </c>
      <c r="K4561" t="s">
        <v>102</v>
      </c>
      <c r="L4561">
        <v>44312</v>
      </c>
      <c r="M4561">
        <v>1286</v>
      </c>
      <c r="N4561" t="s">
        <v>6772</v>
      </c>
      <c r="O4561">
        <v>-49</v>
      </c>
      <c r="P4561">
        <v>2</v>
      </c>
      <c r="Q4561" t="s">
        <v>104</v>
      </c>
      <c r="R4561" t="s">
        <v>8304</v>
      </c>
      <c r="S4561">
        <v>-49.44</v>
      </c>
      <c r="T4561">
        <v>247</v>
      </c>
      <c r="U4561" t="s">
        <v>33</v>
      </c>
      <c r="V4561" s="2">
        <v>43330</v>
      </c>
      <c r="W4561" t="s">
        <v>39</v>
      </c>
      <c r="X4561" t="s">
        <v>309</v>
      </c>
      <c r="Y4561" t="s">
        <v>52</v>
      </c>
    </row>
    <row r="4562" spans="1:25" hidden="1" x14ac:dyDescent="0.35">
      <c r="A4562">
        <v>5</v>
      </c>
      <c r="B4562" t="s">
        <v>43</v>
      </c>
      <c r="C4562">
        <v>6</v>
      </c>
      <c r="D4562" t="s">
        <v>26</v>
      </c>
      <c r="E4562" t="s">
        <v>1452</v>
      </c>
      <c r="F4562" t="s">
        <v>13</v>
      </c>
      <c r="G4562" t="s">
        <v>6933</v>
      </c>
      <c r="H4562" s="1">
        <v>0</v>
      </c>
      <c r="I4562" s="2">
        <v>43422</v>
      </c>
      <c r="J4562" t="s">
        <v>7415</v>
      </c>
      <c r="K4562" t="s">
        <v>73</v>
      </c>
      <c r="L4562">
        <v>73120</v>
      </c>
      <c r="M4562">
        <v>1559</v>
      </c>
      <c r="N4562" t="s">
        <v>3894</v>
      </c>
      <c r="O4562">
        <v>56</v>
      </c>
      <c r="P4562">
        <v>4</v>
      </c>
      <c r="Q4562" t="s">
        <v>75</v>
      </c>
      <c r="R4562" t="s">
        <v>8304</v>
      </c>
      <c r="S4562">
        <v>55.9</v>
      </c>
      <c r="T4562">
        <v>1118</v>
      </c>
      <c r="U4562" t="s">
        <v>76</v>
      </c>
      <c r="V4562" s="2">
        <v>43427</v>
      </c>
      <c r="W4562" t="s">
        <v>39</v>
      </c>
      <c r="X4562" t="s">
        <v>401</v>
      </c>
      <c r="Y4562" t="s">
        <v>42</v>
      </c>
    </row>
    <row r="4563" spans="1:25" hidden="1" x14ac:dyDescent="0.35">
      <c r="A4563">
        <v>3</v>
      </c>
      <c r="B4563" t="s">
        <v>25</v>
      </c>
      <c r="C4563">
        <v>1</v>
      </c>
      <c r="D4563" t="s">
        <v>50</v>
      </c>
      <c r="E4563" t="s">
        <v>781</v>
      </c>
      <c r="F4563" t="s">
        <v>13</v>
      </c>
      <c r="G4563" t="s">
        <v>144</v>
      </c>
      <c r="H4563" s="1">
        <v>0.2</v>
      </c>
      <c r="I4563" s="2">
        <v>43295</v>
      </c>
      <c r="J4563" t="s">
        <v>1101</v>
      </c>
      <c r="K4563" t="s">
        <v>30</v>
      </c>
      <c r="L4563">
        <v>85705</v>
      </c>
      <c r="M4563">
        <v>992</v>
      </c>
      <c r="N4563" t="s">
        <v>1102</v>
      </c>
      <c r="O4563">
        <v>38</v>
      </c>
      <c r="P4563">
        <v>8</v>
      </c>
      <c r="Q4563" t="s">
        <v>32</v>
      </c>
      <c r="R4563" t="s">
        <v>92</v>
      </c>
      <c r="S4563">
        <v>38.090000000000003</v>
      </c>
      <c r="T4563">
        <v>381</v>
      </c>
      <c r="U4563" t="s">
        <v>33</v>
      </c>
      <c r="V4563" s="2">
        <v>43298</v>
      </c>
      <c r="W4563" t="s">
        <v>130</v>
      </c>
      <c r="X4563" t="s">
        <v>199</v>
      </c>
      <c r="Y4563" t="s">
        <v>52</v>
      </c>
    </row>
    <row r="4564" spans="1:25" x14ac:dyDescent="0.35">
      <c r="A4564">
        <v>6</v>
      </c>
      <c r="B4564" t="s">
        <v>10</v>
      </c>
      <c r="C4564">
        <v>6</v>
      </c>
      <c r="D4564" t="s">
        <v>26</v>
      </c>
      <c r="E4564" t="s">
        <v>27</v>
      </c>
      <c r="F4564" t="s">
        <v>13</v>
      </c>
      <c r="G4564" t="s">
        <v>1038</v>
      </c>
      <c r="H4564" s="1">
        <v>0</v>
      </c>
      <c r="I4564" s="2">
        <v>43247</v>
      </c>
      <c r="J4564" t="s">
        <v>4489</v>
      </c>
      <c r="K4564" t="s">
        <v>30</v>
      </c>
      <c r="L4564">
        <v>90045</v>
      </c>
      <c r="M4564">
        <v>1659</v>
      </c>
      <c r="N4564" t="s">
        <v>3769</v>
      </c>
      <c r="O4564">
        <v>6</v>
      </c>
      <c r="P4564">
        <v>2</v>
      </c>
      <c r="Q4564" t="s">
        <v>32</v>
      </c>
      <c r="R4564" t="s">
        <v>8304</v>
      </c>
      <c r="S4564">
        <v>6.15</v>
      </c>
      <c r="T4564">
        <v>13</v>
      </c>
      <c r="U4564" t="s">
        <v>19</v>
      </c>
      <c r="V4564" s="2">
        <v>43253</v>
      </c>
      <c r="W4564" t="s">
        <v>39</v>
      </c>
      <c r="X4564" t="s">
        <v>34</v>
      </c>
      <c r="Y4564" t="s">
        <v>64</v>
      </c>
    </row>
    <row r="4565" spans="1:25" hidden="1" x14ac:dyDescent="0.35">
      <c r="A4565">
        <v>2</v>
      </c>
      <c r="B4565" t="s">
        <v>43</v>
      </c>
      <c r="C4565">
        <v>3</v>
      </c>
      <c r="D4565" t="s">
        <v>11</v>
      </c>
      <c r="E4565" t="s">
        <v>201</v>
      </c>
      <c r="F4565" t="s">
        <v>13</v>
      </c>
      <c r="G4565" t="s">
        <v>499</v>
      </c>
      <c r="H4565" s="1">
        <v>0</v>
      </c>
      <c r="I4565" s="2">
        <v>43457</v>
      </c>
      <c r="J4565" t="s">
        <v>1998</v>
      </c>
      <c r="K4565" t="s">
        <v>16</v>
      </c>
      <c r="L4565">
        <v>22153</v>
      </c>
      <c r="M4565">
        <v>594</v>
      </c>
      <c r="N4565" t="s">
        <v>8102</v>
      </c>
      <c r="O4565">
        <v>83</v>
      </c>
      <c r="P4565">
        <v>3</v>
      </c>
      <c r="Q4565" t="s">
        <v>18</v>
      </c>
      <c r="R4565" t="s">
        <v>8304</v>
      </c>
      <c r="S4565">
        <v>83.05</v>
      </c>
      <c r="T4565">
        <v>286</v>
      </c>
      <c r="U4565" t="s">
        <v>19</v>
      </c>
      <c r="V4565" s="2">
        <v>43459</v>
      </c>
      <c r="W4565" t="s">
        <v>20</v>
      </c>
      <c r="X4565" t="s">
        <v>205</v>
      </c>
      <c r="Y4565" t="s">
        <v>47</v>
      </c>
    </row>
    <row r="4566" spans="1:25" hidden="1" x14ac:dyDescent="0.35">
      <c r="A4566">
        <v>2</v>
      </c>
      <c r="B4566" t="s">
        <v>43</v>
      </c>
      <c r="C4566">
        <v>3</v>
      </c>
      <c r="D4566" t="s">
        <v>11</v>
      </c>
      <c r="E4566" t="s">
        <v>201</v>
      </c>
      <c r="F4566" t="s">
        <v>13</v>
      </c>
      <c r="G4566" t="s">
        <v>499</v>
      </c>
      <c r="H4566" s="1">
        <v>0</v>
      </c>
      <c r="I4566" s="2">
        <v>43457</v>
      </c>
      <c r="J4566" t="s">
        <v>1998</v>
      </c>
      <c r="K4566" t="s">
        <v>16</v>
      </c>
      <c r="L4566">
        <v>22153</v>
      </c>
      <c r="M4566">
        <v>594</v>
      </c>
      <c r="N4566" t="s">
        <v>8102</v>
      </c>
      <c r="O4566">
        <v>166</v>
      </c>
      <c r="P4566">
        <v>6</v>
      </c>
      <c r="Q4566" t="s">
        <v>18</v>
      </c>
      <c r="R4566" t="s">
        <v>8304</v>
      </c>
      <c r="S4566">
        <v>166.1</v>
      </c>
      <c r="T4566">
        <v>573</v>
      </c>
      <c r="U4566" t="s">
        <v>19</v>
      </c>
      <c r="V4566" s="2">
        <v>43459</v>
      </c>
      <c r="W4566" t="s">
        <v>20</v>
      </c>
      <c r="X4566" t="s">
        <v>205</v>
      </c>
      <c r="Y4566" t="s">
        <v>47</v>
      </c>
    </row>
    <row r="4567" spans="1:25" hidden="1" x14ac:dyDescent="0.35">
      <c r="A4567">
        <v>4</v>
      </c>
      <c r="B4567" t="s">
        <v>25</v>
      </c>
      <c r="C4567">
        <v>3</v>
      </c>
      <c r="D4567" t="s">
        <v>11</v>
      </c>
      <c r="E4567" t="s">
        <v>171</v>
      </c>
      <c r="F4567" t="s">
        <v>13</v>
      </c>
      <c r="G4567" t="s">
        <v>5403</v>
      </c>
      <c r="H4567" s="1">
        <v>0.2</v>
      </c>
      <c r="I4567" s="2">
        <v>43295</v>
      </c>
      <c r="J4567" t="s">
        <v>5404</v>
      </c>
      <c r="K4567" t="s">
        <v>102</v>
      </c>
      <c r="L4567">
        <v>10009</v>
      </c>
      <c r="M4567">
        <v>1228</v>
      </c>
      <c r="N4567" t="s">
        <v>8110</v>
      </c>
      <c r="O4567">
        <v>22</v>
      </c>
      <c r="P4567">
        <v>4</v>
      </c>
      <c r="Q4567" t="s">
        <v>104</v>
      </c>
      <c r="R4567" t="s">
        <v>8304</v>
      </c>
      <c r="S4567">
        <v>21.72</v>
      </c>
      <c r="T4567">
        <v>579</v>
      </c>
      <c r="U4567" t="s">
        <v>33</v>
      </c>
      <c r="V4567" s="2">
        <v>43299</v>
      </c>
      <c r="W4567" t="s">
        <v>20</v>
      </c>
      <c r="X4567" t="s">
        <v>175</v>
      </c>
      <c r="Y4567" t="s">
        <v>22</v>
      </c>
    </row>
    <row r="4568" spans="1:25" hidden="1" x14ac:dyDescent="0.35">
      <c r="A4568">
        <v>4</v>
      </c>
      <c r="B4568" t="s">
        <v>25</v>
      </c>
      <c r="C4568">
        <v>3</v>
      </c>
      <c r="D4568" t="s">
        <v>26</v>
      </c>
      <c r="E4568" t="s">
        <v>171</v>
      </c>
      <c r="F4568" t="s">
        <v>13</v>
      </c>
      <c r="G4568" t="s">
        <v>5403</v>
      </c>
      <c r="H4568" s="1">
        <v>0</v>
      </c>
      <c r="I4568" s="2">
        <v>43295</v>
      </c>
      <c r="J4568" t="s">
        <v>5404</v>
      </c>
      <c r="K4568" t="s">
        <v>102</v>
      </c>
      <c r="L4568">
        <v>10009</v>
      </c>
      <c r="M4568">
        <v>1269</v>
      </c>
      <c r="N4568" t="s">
        <v>1394</v>
      </c>
      <c r="O4568">
        <v>3</v>
      </c>
      <c r="P4568">
        <v>1</v>
      </c>
      <c r="Q4568" t="s">
        <v>104</v>
      </c>
      <c r="R4568" t="s">
        <v>8304</v>
      </c>
      <c r="S4568">
        <v>3.36</v>
      </c>
      <c r="T4568">
        <v>11</v>
      </c>
      <c r="U4568" t="s">
        <v>33</v>
      </c>
      <c r="V4568" s="2">
        <v>43299</v>
      </c>
      <c r="W4568" t="s">
        <v>20</v>
      </c>
      <c r="X4568" t="s">
        <v>175</v>
      </c>
      <c r="Y4568" t="s">
        <v>42</v>
      </c>
    </row>
    <row r="4569" spans="1:25" hidden="1" x14ac:dyDescent="0.35">
      <c r="A4569">
        <v>4</v>
      </c>
      <c r="B4569" t="s">
        <v>25</v>
      </c>
      <c r="C4569">
        <v>3</v>
      </c>
      <c r="D4569" t="s">
        <v>26</v>
      </c>
      <c r="E4569" t="s">
        <v>171</v>
      </c>
      <c r="F4569" t="s">
        <v>13</v>
      </c>
      <c r="G4569" t="s">
        <v>5403</v>
      </c>
      <c r="H4569" s="1">
        <v>0</v>
      </c>
      <c r="I4569" s="2">
        <v>43295</v>
      </c>
      <c r="J4569" t="s">
        <v>5404</v>
      </c>
      <c r="K4569" t="s">
        <v>102</v>
      </c>
      <c r="L4569">
        <v>10009</v>
      </c>
      <c r="M4569">
        <v>1129</v>
      </c>
      <c r="N4569" t="s">
        <v>3443</v>
      </c>
      <c r="O4569">
        <v>10</v>
      </c>
      <c r="P4569">
        <v>7</v>
      </c>
      <c r="Q4569" t="s">
        <v>104</v>
      </c>
      <c r="R4569" t="s">
        <v>8304</v>
      </c>
      <c r="S4569">
        <v>10.46</v>
      </c>
      <c r="T4569">
        <v>42</v>
      </c>
      <c r="U4569" t="s">
        <v>33</v>
      </c>
      <c r="V4569" s="2">
        <v>43299</v>
      </c>
      <c r="W4569" t="s">
        <v>20</v>
      </c>
      <c r="X4569" t="s">
        <v>175</v>
      </c>
      <c r="Y4569" t="s">
        <v>49</v>
      </c>
    </row>
    <row r="4570" spans="1:25" hidden="1" x14ac:dyDescent="0.35">
      <c r="A4570">
        <v>4</v>
      </c>
      <c r="B4570" t="s">
        <v>25</v>
      </c>
      <c r="C4570">
        <v>3</v>
      </c>
      <c r="D4570" t="s">
        <v>26</v>
      </c>
      <c r="E4570" t="s">
        <v>171</v>
      </c>
      <c r="F4570" t="s">
        <v>13</v>
      </c>
      <c r="G4570" t="s">
        <v>5403</v>
      </c>
      <c r="H4570" s="1">
        <v>0</v>
      </c>
      <c r="I4570" s="2">
        <v>43295</v>
      </c>
      <c r="J4570" t="s">
        <v>5404</v>
      </c>
      <c r="K4570" t="s">
        <v>102</v>
      </c>
      <c r="L4570">
        <v>10009</v>
      </c>
      <c r="M4570">
        <v>910</v>
      </c>
      <c r="N4570" t="s">
        <v>353</v>
      </c>
      <c r="O4570">
        <v>7</v>
      </c>
      <c r="P4570">
        <v>7</v>
      </c>
      <c r="Q4570" t="s">
        <v>104</v>
      </c>
      <c r="R4570" t="s">
        <v>8304</v>
      </c>
      <c r="S4570">
        <v>6.89</v>
      </c>
      <c r="T4570">
        <v>14</v>
      </c>
      <c r="U4570" t="s">
        <v>33</v>
      </c>
      <c r="V4570" s="2">
        <v>43299</v>
      </c>
      <c r="W4570" t="s">
        <v>20</v>
      </c>
      <c r="X4570" t="s">
        <v>175</v>
      </c>
      <c r="Y4570" t="s">
        <v>176</v>
      </c>
    </row>
    <row r="4571" spans="1:25" hidden="1" x14ac:dyDescent="0.35">
      <c r="A4571">
        <v>4</v>
      </c>
      <c r="B4571" t="s">
        <v>25</v>
      </c>
      <c r="C4571">
        <v>3</v>
      </c>
      <c r="D4571" t="s">
        <v>26</v>
      </c>
      <c r="E4571" t="s">
        <v>171</v>
      </c>
      <c r="F4571" t="s">
        <v>13</v>
      </c>
      <c r="G4571" t="s">
        <v>5403</v>
      </c>
      <c r="H4571" s="1">
        <v>0.2</v>
      </c>
      <c r="I4571" s="2">
        <v>43295</v>
      </c>
      <c r="J4571" t="s">
        <v>5404</v>
      </c>
      <c r="K4571" t="s">
        <v>102</v>
      </c>
      <c r="L4571">
        <v>10009</v>
      </c>
      <c r="M4571">
        <v>1315</v>
      </c>
      <c r="N4571" t="s">
        <v>2970</v>
      </c>
      <c r="O4571">
        <v>3</v>
      </c>
      <c r="P4571">
        <v>2</v>
      </c>
      <c r="Q4571" t="s">
        <v>104</v>
      </c>
      <c r="R4571" t="s">
        <v>8304</v>
      </c>
      <c r="S4571">
        <v>2.88</v>
      </c>
      <c r="T4571">
        <v>9</v>
      </c>
      <c r="U4571" t="s">
        <v>33</v>
      </c>
      <c r="V4571" s="2">
        <v>43299</v>
      </c>
      <c r="W4571" t="s">
        <v>20</v>
      </c>
      <c r="X4571" t="s">
        <v>175</v>
      </c>
      <c r="Y4571" t="s">
        <v>54</v>
      </c>
    </row>
    <row r="4572" spans="1:25" hidden="1" x14ac:dyDescent="0.35">
      <c r="A4572">
        <v>4</v>
      </c>
      <c r="B4572" t="s">
        <v>25</v>
      </c>
      <c r="C4572">
        <v>3</v>
      </c>
      <c r="D4572" t="s">
        <v>26</v>
      </c>
      <c r="E4572" t="s">
        <v>171</v>
      </c>
      <c r="F4572" t="s">
        <v>13</v>
      </c>
      <c r="G4572" t="s">
        <v>5403</v>
      </c>
      <c r="H4572" s="1">
        <v>0.2</v>
      </c>
      <c r="I4572" s="2">
        <v>43295</v>
      </c>
      <c r="J4572" t="s">
        <v>5404</v>
      </c>
      <c r="K4572" t="s">
        <v>102</v>
      </c>
      <c r="L4572">
        <v>10009</v>
      </c>
      <c r="M4572">
        <v>50</v>
      </c>
      <c r="N4572" t="s">
        <v>749</v>
      </c>
      <c r="O4572">
        <v>3</v>
      </c>
      <c r="P4572">
        <v>3</v>
      </c>
      <c r="Q4572" t="s">
        <v>104</v>
      </c>
      <c r="R4572" t="s">
        <v>8304</v>
      </c>
      <c r="S4572">
        <v>3.2</v>
      </c>
      <c r="T4572">
        <v>9</v>
      </c>
      <c r="U4572" t="s">
        <v>33</v>
      </c>
      <c r="V4572" s="2">
        <v>43299</v>
      </c>
      <c r="W4572" t="s">
        <v>20</v>
      </c>
      <c r="X4572" t="s">
        <v>175</v>
      </c>
      <c r="Y4572" t="s">
        <v>54</v>
      </c>
    </row>
    <row r="4573" spans="1:25" hidden="1" x14ac:dyDescent="0.35">
      <c r="A4573">
        <v>6</v>
      </c>
      <c r="B4573" t="s">
        <v>10</v>
      </c>
      <c r="C4573">
        <v>6</v>
      </c>
      <c r="D4573" t="s">
        <v>26</v>
      </c>
      <c r="E4573" t="s">
        <v>372</v>
      </c>
      <c r="F4573" t="s">
        <v>13</v>
      </c>
      <c r="G4573" t="s">
        <v>3147</v>
      </c>
      <c r="H4573" s="1">
        <v>0</v>
      </c>
      <c r="I4573" s="2">
        <v>43267</v>
      </c>
      <c r="J4573" t="s">
        <v>4084</v>
      </c>
      <c r="K4573" t="s">
        <v>102</v>
      </c>
      <c r="L4573">
        <v>19711</v>
      </c>
      <c r="M4573">
        <v>229</v>
      </c>
      <c r="N4573" t="s">
        <v>4002</v>
      </c>
      <c r="O4573">
        <v>5</v>
      </c>
      <c r="P4573">
        <v>3</v>
      </c>
      <c r="Q4573" t="s">
        <v>104</v>
      </c>
      <c r="R4573" t="s">
        <v>8304</v>
      </c>
      <c r="S4573">
        <v>4.54</v>
      </c>
      <c r="T4573">
        <v>9</v>
      </c>
      <c r="U4573" t="s">
        <v>19</v>
      </c>
      <c r="V4573" s="2">
        <v>43273</v>
      </c>
      <c r="W4573" t="s">
        <v>39</v>
      </c>
      <c r="X4573" t="s">
        <v>161</v>
      </c>
      <c r="Y4573" t="s">
        <v>35</v>
      </c>
    </row>
    <row r="4574" spans="1:25" hidden="1" x14ac:dyDescent="0.35">
      <c r="A4574">
        <v>5</v>
      </c>
      <c r="B4574" t="s">
        <v>25</v>
      </c>
      <c r="C4574">
        <v>3</v>
      </c>
      <c r="D4574" t="s">
        <v>11</v>
      </c>
      <c r="E4574" t="s">
        <v>498</v>
      </c>
      <c r="F4574" t="s">
        <v>13</v>
      </c>
      <c r="G4574" t="s">
        <v>6946</v>
      </c>
      <c r="H4574" s="1">
        <v>0.6</v>
      </c>
      <c r="I4574" s="2">
        <v>43352</v>
      </c>
      <c r="J4574" t="s">
        <v>6947</v>
      </c>
      <c r="K4574" t="s">
        <v>73</v>
      </c>
      <c r="L4574">
        <v>75220</v>
      </c>
      <c r="M4574">
        <v>568</v>
      </c>
      <c r="N4574" t="s">
        <v>1585</v>
      </c>
      <c r="O4574">
        <v>-12</v>
      </c>
      <c r="P4574">
        <v>4</v>
      </c>
      <c r="Q4574" t="s">
        <v>75</v>
      </c>
      <c r="R4574" t="s">
        <v>8304</v>
      </c>
      <c r="S4574">
        <v>-12.01</v>
      </c>
      <c r="T4574">
        <v>15</v>
      </c>
      <c r="U4574" t="s">
        <v>76</v>
      </c>
      <c r="V4574" s="2">
        <v>43357</v>
      </c>
      <c r="W4574" t="s">
        <v>20</v>
      </c>
      <c r="X4574" t="s">
        <v>77</v>
      </c>
      <c r="Y4574" t="s">
        <v>47</v>
      </c>
    </row>
    <row r="4575" spans="1:25" x14ac:dyDescent="0.35">
      <c r="A4575">
        <v>7</v>
      </c>
      <c r="B4575" t="s">
        <v>25</v>
      </c>
      <c r="C4575">
        <v>6</v>
      </c>
      <c r="D4575" t="s">
        <v>11</v>
      </c>
      <c r="E4575" t="s">
        <v>27</v>
      </c>
      <c r="F4575" t="s">
        <v>13</v>
      </c>
      <c r="G4575" t="s">
        <v>5497</v>
      </c>
      <c r="H4575" s="1">
        <v>0.2</v>
      </c>
      <c r="I4575" s="2">
        <v>43218</v>
      </c>
      <c r="J4575" t="s">
        <v>5759</v>
      </c>
      <c r="K4575" t="s">
        <v>30</v>
      </c>
      <c r="L4575">
        <v>90045</v>
      </c>
      <c r="M4575">
        <v>767</v>
      </c>
      <c r="N4575" t="s">
        <v>1989</v>
      </c>
      <c r="O4575">
        <v>3</v>
      </c>
      <c r="P4575">
        <v>2</v>
      </c>
      <c r="Q4575" t="s">
        <v>32</v>
      </c>
      <c r="R4575" t="s">
        <v>8304</v>
      </c>
      <c r="S4575">
        <v>2.6</v>
      </c>
      <c r="T4575">
        <v>42</v>
      </c>
      <c r="U4575" t="s">
        <v>33</v>
      </c>
      <c r="V4575" s="2">
        <v>43225</v>
      </c>
      <c r="W4575" t="s">
        <v>39</v>
      </c>
      <c r="X4575" t="s">
        <v>34</v>
      </c>
      <c r="Y4575" t="s">
        <v>24</v>
      </c>
    </row>
    <row r="4576" spans="1:25" hidden="1" x14ac:dyDescent="0.35">
      <c r="A4576">
        <v>6</v>
      </c>
      <c r="B4576" t="s">
        <v>10</v>
      </c>
      <c r="C4576">
        <v>6</v>
      </c>
      <c r="D4576" t="s">
        <v>26</v>
      </c>
      <c r="E4576" t="s">
        <v>305</v>
      </c>
      <c r="F4576" t="s">
        <v>13</v>
      </c>
      <c r="G4576" t="s">
        <v>1280</v>
      </c>
      <c r="H4576" s="1">
        <v>0.2</v>
      </c>
      <c r="I4576" s="2">
        <v>43334</v>
      </c>
      <c r="J4576" t="s">
        <v>1281</v>
      </c>
      <c r="K4576" t="s">
        <v>102</v>
      </c>
      <c r="L4576">
        <v>43229</v>
      </c>
      <c r="M4576">
        <v>1583</v>
      </c>
      <c r="N4576" t="s">
        <v>1282</v>
      </c>
      <c r="O4576">
        <v>9</v>
      </c>
      <c r="P4576">
        <v>2</v>
      </c>
      <c r="Q4576" t="s">
        <v>104</v>
      </c>
      <c r="R4576" t="s">
        <v>8304</v>
      </c>
      <c r="S4576">
        <v>8.52</v>
      </c>
      <c r="T4576">
        <v>114</v>
      </c>
      <c r="U4576" t="s">
        <v>19</v>
      </c>
      <c r="V4576" s="2">
        <v>43340</v>
      </c>
      <c r="W4576" t="s">
        <v>39</v>
      </c>
      <c r="X4576" t="s">
        <v>309</v>
      </c>
      <c r="Y4576" t="s">
        <v>56</v>
      </c>
    </row>
    <row r="4577" spans="1:25" hidden="1" x14ac:dyDescent="0.35">
      <c r="A4577">
        <v>6</v>
      </c>
      <c r="B4577" t="s">
        <v>10</v>
      </c>
      <c r="C4577">
        <v>6</v>
      </c>
      <c r="D4577" t="s">
        <v>26</v>
      </c>
      <c r="E4577" t="s">
        <v>305</v>
      </c>
      <c r="F4577" t="s">
        <v>13</v>
      </c>
      <c r="G4577" t="s">
        <v>1280</v>
      </c>
      <c r="H4577" s="1">
        <v>0.7</v>
      </c>
      <c r="I4577" s="2">
        <v>43334</v>
      </c>
      <c r="J4577" t="s">
        <v>1281</v>
      </c>
      <c r="K4577" t="s">
        <v>102</v>
      </c>
      <c r="L4577">
        <v>43229</v>
      </c>
      <c r="M4577">
        <v>239</v>
      </c>
      <c r="N4577" t="s">
        <v>1283</v>
      </c>
      <c r="O4577">
        <v>-3</v>
      </c>
      <c r="P4577">
        <v>2</v>
      </c>
      <c r="Q4577" t="s">
        <v>104</v>
      </c>
      <c r="R4577" t="s">
        <v>8304</v>
      </c>
      <c r="S4577">
        <v>-2.65</v>
      </c>
      <c r="T4577">
        <v>3</v>
      </c>
      <c r="U4577" t="s">
        <v>19</v>
      </c>
      <c r="V4577" s="2">
        <v>43340</v>
      </c>
      <c r="W4577" t="s">
        <v>39</v>
      </c>
      <c r="X4577" t="s">
        <v>309</v>
      </c>
      <c r="Y4577" t="s">
        <v>54</v>
      </c>
    </row>
    <row r="4578" spans="1:25" hidden="1" x14ac:dyDescent="0.35">
      <c r="A4578">
        <v>6</v>
      </c>
      <c r="B4578" t="s">
        <v>10</v>
      </c>
      <c r="C4578">
        <v>6</v>
      </c>
      <c r="D4578" t="s">
        <v>26</v>
      </c>
      <c r="E4578" t="s">
        <v>305</v>
      </c>
      <c r="F4578" t="s">
        <v>13</v>
      </c>
      <c r="G4578" t="s">
        <v>1280</v>
      </c>
      <c r="H4578" s="1">
        <v>0.2</v>
      </c>
      <c r="I4578" s="2">
        <v>43334</v>
      </c>
      <c r="J4578" t="s">
        <v>1281</v>
      </c>
      <c r="K4578" t="s">
        <v>102</v>
      </c>
      <c r="L4578">
        <v>43229</v>
      </c>
      <c r="M4578">
        <v>116</v>
      </c>
      <c r="N4578" t="s">
        <v>1284</v>
      </c>
      <c r="O4578">
        <v>45</v>
      </c>
      <c r="P4578">
        <v>2</v>
      </c>
      <c r="Q4578" t="s">
        <v>104</v>
      </c>
      <c r="R4578" t="s">
        <v>8304</v>
      </c>
      <c r="S4578">
        <v>45.32</v>
      </c>
      <c r="T4578">
        <v>134</v>
      </c>
      <c r="U4578" t="s">
        <v>19</v>
      </c>
      <c r="V4578" s="2">
        <v>43340</v>
      </c>
      <c r="W4578" t="s">
        <v>39</v>
      </c>
      <c r="X4578" t="s">
        <v>309</v>
      </c>
      <c r="Y4578" t="s">
        <v>119</v>
      </c>
    </row>
    <row r="4579" spans="1:25" hidden="1" x14ac:dyDescent="0.35">
      <c r="A4579">
        <v>4</v>
      </c>
      <c r="B4579" t="s">
        <v>43</v>
      </c>
      <c r="C4579">
        <v>6</v>
      </c>
      <c r="D4579" t="s">
        <v>26</v>
      </c>
      <c r="E4579" t="s">
        <v>94</v>
      </c>
      <c r="F4579" t="s">
        <v>13</v>
      </c>
      <c r="G4579" t="s">
        <v>95</v>
      </c>
      <c r="H4579" s="1">
        <v>0</v>
      </c>
      <c r="I4579" s="2">
        <v>43443</v>
      </c>
      <c r="J4579" t="s">
        <v>96</v>
      </c>
      <c r="K4579" t="s">
        <v>73</v>
      </c>
      <c r="L4579">
        <v>68025</v>
      </c>
      <c r="M4579">
        <v>1132</v>
      </c>
      <c r="N4579" t="s">
        <v>97</v>
      </c>
      <c r="O4579">
        <v>5</v>
      </c>
      <c r="P4579">
        <v>7</v>
      </c>
      <c r="Q4579" t="s">
        <v>75</v>
      </c>
      <c r="R4579" t="s">
        <v>8304</v>
      </c>
      <c r="S4579">
        <v>5.0599999999999996</v>
      </c>
      <c r="T4579">
        <v>19</v>
      </c>
      <c r="U4579" t="s">
        <v>33</v>
      </c>
      <c r="V4579" s="2">
        <v>43447</v>
      </c>
      <c r="W4579" t="s">
        <v>39</v>
      </c>
      <c r="X4579" t="s">
        <v>98</v>
      </c>
      <c r="Y4579" t="s">
        <v>49</v>
      </c>
    </row>
    <row r="4580" spans="1:25" hidden="1" x14ac:dyDescent="0.35">
      <c r="A4580">
        <v>4</v>
      </c>
      <c r="B4580" t="s">
        <v>43</v>
      </c>
      <c r="C4580">
        <v>6</v>
      </c>
      <c r="D4580" t="s">
        <v>26</v>
      </c>
      <c r="E4580" t="s">
        <v>94</v>
      </c>
      <c r="F4580" t="s">
        <v>13</v>
      </c>
      <c r="G4580" t="s">
        <v>95</v>
      </c>
      <c r="H4580" s="1">
        <v>0</v>
      </c>
      <c r="I4580" s="2">
        <v>43443</v>
      </c>
      <c r="J4580" t="s">
        <v>96</v>
      </c>
      <c r="K4580" t="s">
        <v>73</v>
      </c>
      <c r="L4580">
        <v>68025</v>
      </c>
      <c r="M4580">
        <v>63</v>
      </c>
      <c r="N4580" t="s">
        <v>8101</v>
      </c>
      <c r="O4580">
        <v>16</v>
      </c>
      <c r="P4580">
        <v>7</v>
      </c>
      <c r="Q4580" t="s">
        <v>75</v>
      </c>
      <c r="R4580" t="s">
        <v>8304</v>
      </c>
      <c r="S4580">
        <v>15.69</v>
      </c>
      <c r="T4580">
        <v>60</v>
      </c>
      <c r="U4580" t="s">
        <v>33</v>
      </c>
      <c r="V4580" s="2">
        <v>43447</v>
      </c>
      <c r="W4580" t="s">
        <v>39</v>
      </c>
      <c r="X4580" t="s">
        <v>98</v>
      </c>
      <c r="Y4580" t="s">
        <v>56</v>
      </c>
    </row>
    <row r="4581" spans="1:25" hidden="1" x14ac:dyDescent="0.35">
      <c r="A4581">
        <v>4</v>
      </c>
      <c r="B4581" t="s">
        <v>43</v>
      </c>
      <c r="C4581">
        <v>6</v>
      </c>
      <c r="D4581" t="s">
        <v>11</v>
      </c>
      <c r="E4581" t="s">
        <v>171</v>
      </c>
      <c r="F4581" t="s">
        <v>13</v>
      </c>
      <c r="G4581" t="s">
        <v>2354</v>
      </c>
      <c r="H4581" s="1">
        <v>0</v>
      </c>
      <c r="I4581" s="2">
        <v>43167</v>
      </c>
      <c r="J4581" t="s">
        <v>2355</v>
      </c>
      <c r="K4581" t="s">
        <v>102</v>
      </c>
      <c r="L4581">
        <v>10011</v>
      </c>
      <c r="M4581">
        <v>458</v>
      </c>
      <c r="N4581" t="s">
        <v>890</v>
      </c>
      <c r="O4581">
        <v>44</v>
      </c>
      <c r="P4581">
        <v>8</v>
      </c>
      <c r="Q4581" t="s">
        <v>104</v>
      </c>
      <c r="R4581" t="s">
        <v>8304</v>
      </c>
      <c r="S4581">
        <v>44.3</v>
      </c>
      <c r="T4581">
        <v>114</v>
      </c>
      <c r="U4581" t="s">
        <v>19</v>
      </c>
      <c r="V4581" s="2">
        <v>43171</v>
      </c>
      <c r="W4581" t="s">
        <v>39</v>
      </c>
      <c r="X4581" t="s">
        <v>175</v>
      </c>
      <c r="Y4581" t="s">
        <v>47</v>
      </c>
    </row>
    <row r="4582" spans="1:25" hidden="1" x14ac:dyDescent="0.35">
      <c r="A4582">
        <v>4</v>
      </c>
      <c r="B4582" t="s">
        <v>43</v>
      </c>
      <c r="C4582">
        <v>6</v>
      </c>
      <c r="D4582" t="s">
        <v>26</v>
      </c>
      <c r="E4582" t="s">
        <v>171</v>
      </c>
      <c r="F4582" t="s">
        <v>13</v>
      </c>
      <c r="G4582" t="s">
        <v>2354</v>
      </c>
      <c r="H4582" s="1">
        <v>0</v>
      </c>
      <c r="I4582" s="2">
        <v>43167</v>
      </c>
      <c r="J4582" t="s">
        <v>2355</v>
      </c>
      <c r="K4582" t="s">
        <v>102</v>
      </c>
      <c r="L4582">
        <v>10011</v>
      </c>
      <c r="M4582">
        <v>1793</v>
      </c>
      <c r="N4582" t="s">
        <v>1265</v>
      </c>
      <c r="O4582">
        <v>6</v>
      </c>
      <c r="P4582">
        <v>2</v>
      </c>
      <c r="Q4582" t="s">
        <v>104</v>
      </c>
      <c r="R4582" t="s">
        <v>8304</v>
      </c>
      <c r="S4582">
        <v>6.35</v>
      </c>
      <c r="T4582">
        <v>13</v>
      </c>
      <c r="U4582" t="s">
        <v>19</v>
      </c>
      <c r="V4582" s="2">
        <v>43171</v>
      </c>
      <c r="W4582" t="s">
        <v>39</v>
      </c>
      <c r="X4582" t="s">
        <v>175</v>
      </c>
      <c r="Y4582" t="s">
        <v>64</v>
      </c>
    </row>
    <row r="4583" spans="1:25" hidden="1" x14ac:dyDescent="0.35">
      <c r="A4583">
        <v>4</v>
      </c>
      <c r="B4583" t="s">
        <v>43</v>
      </c>
      <c r="C4583">
        <v>6</v>
      </c>
      <c r="D4583" t="s">
        <v>26</v>
      </c>
      <c r="E4583" t="s">
        <v>171</v>
      </c>
      <c r="F4583" t="s">
        <v>13</v>
      </c>
      <c r="G4583" t="s">
        <v>2354</v>
      </c>
      <c r="H4583" s="1">
        <v>0.2</v>
      </c>
      <c r="I4583" s="2">
        <v>43167</v>
      </c>
      <c r="J4583" t="s">
        <v>2355</v>
      </c>
      <c r="K4583" t="s">
        <v>102</v>
      </c>
      <c r="L4583">
        <v>10011</v>
      </c>
      <c r="M4583">
        <v>1426</v>
      </c>
      <c r="N4583" t="s">
        <v>3716</v>
      </c>
      <c r="O4583">
        <v>23</v>
      </c>
      <c r="P4583">
        <v>2</v>
      </c>
      <c r="Q4583" t="s">
        <v>104</v>
      </c>
      <c r="R4583" t="s">
        <v>8304</v>
      </c>
      <c r="S4583">
        <v>22.57</v>
      </c>
      <c r="T4583">
        <v>69</v>
      </c>
      <c r="U4583" t="s">
        <v>19</v>
      </c>
      <c r="V4583" s="2">
        <v>43171</v>
      </c>
      <c r="W4583" t="s">
        <v>39</v>
      </c>
      <c r="X4583" t="s">
        <v>175</v>
      </c>
      <c r="Y4583" t="s">
        <v>54</v>
      </c>
    </row>
    <row r="4584" spans="1:25" x14ac:dyDescent="0.35">
      <c r="A4584">
        <v>4</v>
      </c>
      <c r="B4584" t="s">
        <v>43</v>
      </c>
      <c r="C4584">
        <v>6</v>
      </c>
      <c r="D4584" t="s">
        <v>11</v>
      </c>
      <c r="E4584" t="s">
        <v>2072</v>
      </c>
      <c r="F4584" t="s">
        <v>13</v>
      </c>
      <c r="G4584" t="s">
        <v>2632</v>
      </c>
      <c r="H4584" s="1">
        <v>0</v>
      </c>
      <c r="I4584" s="2">
        <v>43226</v>
      </c>
      <c r="J4584" t="s">
        <v>2633</v>
      </c>
      <c r="K4584" t="s">
        <v>30</v>
      </c>
      <c r="L4584">
        <v>93309</v>
      </c>
      <c r="M4584">
        <v>625</v>
      </c>
      <c r="N4584" t="s">
        <v>8223</v>
      </c>
      <c r="O4584">
        <v>14</v>
      </c>
      <c r="P4584">
        <v>4</v>
      </c>
      <c r="Q4584" t="s">
        <v>32</v>
      </c>
      <c r="R4584" t="s">
        <v>8304</v>
      </c>
      <c r="S4584">
        <v>14.14</v>
      </c>
      <c r="T4584">
        <v>42</v>
      </c>
      <c r="U4584" t="s">
        <v>19</v>
      </c>
      <c r="V4584" s="2">
        <v>43230</v>
      </c>
      <c r="W4584" t="s">
        <v>39</v>
      </c>
      <c r="X4584" t="s">
        <v>34</v>
      </c>
      <c r="Y4584" t="s">
        <v>47</v>
      </c>
    </row>
    <row r="4585" spans="1:25" hidden="1" x14ac:dyDescent="0.35">
      <c r="A4585">
        <v>2</v>
      </c>
      <c r="B4585" t="s">
        <v>25</v>
      </c>
      <c r="C4585">
        <v>1</v>
      </c>
      <c r="D4585" t="s">
        <v>26</v>
      </c>
      <c r="E4585" t="s">
        <v>607</v>
      </c>
      <c r="F4585" t="s">
        <v>13</v>
      </c>
      <c r="G4585" t="s">
        <v>5335</v>
      </c>
      <c r="H4585" s="1">
        <v>0.7</v>
      </c>
      <c r="I4585" s="2">
        <v>43340</v>
      </c>
      <c r="J4585" t="s">
        <v>5908</v>
      </c>
      <c r="K4585" t="s">
        <v>102</v>
      </c>
      <c r="L4585">
        <v>45231</v>
      </c>
      <c r="M4585">
        <v>720</v>
      </c>
      <c r="N4585" t="s">
        <v>5909</v>
      </c>
      <c r="O4585">
        <v>-12</v>
      </c>
      <c r="P4585">
        <v>8</v>
      </c>
      <c r="Q4585" t="s">
        <v>104</v>
      </c>
      <c r="R4585" t="s">
        <v>8304</v>
      </c>
      <c r="S4585">
        <v>-12.29</v>
      </c>
      <c r="T4585">
        <v>18</v>
      </c>
      <c r="U4585" t="s">
        <v>33</v>
      </c>
      <c r="V4585" s="2">
        <v>43342</v>
      </c>
      <c r="W4585" t="s">
        <v>130</v>
      </c>
      <c r="X4585" t="s">
        <v>309</v>
      </c>
      <c r="Y4585" t="s">
        <v>54</v>
      </c>
    </row>
    <row r="4586" spans="1:25" x14ac:dyDescent="0.35">
      <c r="A4586">
        <v>5</v>
      </c>
      <c r="B4586" t="s">
        <v>43</v>
      </c>
      <c r="C4586">
        <v>6</v>
      </c>
      <c r="D4586" t="s">
        <v>50</v>
      </c>
      <c r="E4586" t="s">
        <v>572</v>
      </c>
      <c r="F4586" t="s">
        <v>13</v>
      </c>
      <c r="G4586" t="s">
        <v>5375</v>
      </c>
      <c r="H4586" s="1">
        <v>0</v>
      </c>
      <c r="I4586" s="2">
        <v>43348</v>
      </c>
      <c r="J4586" t="s">
        <v>6802</v>
      </c>
      <c r="K4586" t="s">
        <v>30</v>
      </c>
      <c r="L4586">
        <v>92105</v>
      </c>
      <c r="M4586">
        <v>883</v>
      </c>
      <c r="N4586" t="s">
        <v>456</v>
      </c>
      <c r="O4586">
        <v>29</v>
      </c>
      <c r="P4586">
        <v>8</v>
      </c>
      <c r="Q4586" t="s">
        <v>32</v>
      </c>
      <c r="R4586" t="s">
        <v>8304</v>
      </c>
      <c r="S4586">
        <v>29</v>
      </c>
      <c r="T4586">
        <v>116</v>
      </c>
      <c r="U4586" t="s">
        <v>33</v>
      </c>
      <c r="V4586" s="2">
        <v>43353</v>
      </c>
      <c r="W4586" t="s">
        <v>39</v>
      </c>
      <c r="X4586" t="s">
        <v>34</v>
      </c>
      <c r="Y4586" t="s">
        <v>113</v>
      </c>
    </row>
    <row r="4587" spans="1:25" x14ac:dyDescent="0.35">
      <c r="A4587">
        <v>4</v>
      </c>
      <c r="B4587" t="s">
        <v>43</v>
      </c>
      <c r="C4587">
        <v>6</v>
      </c>
      <c r="D4587" t="s">
        <v>26</v>
      </c>
      <c r="E4587" t="s">
        <v>27</v>
      </c>
      <c r="F4587" t="s">
        <v>13</v>
      </c>
      <c r="G4587" t="s">
        <v>7048</v>
      </c>
      <c r="H4587" s="1">
        <v>0</v>
      </c>
      <c r="I4587" s="2">
        <v>43225</v>
      </c>
      <c r="J4587" t="s">
        <v>7616</v>
      </c>
      <c r="K4587" t="s">
        <v>30</v>
      </c>
      <c r="L4587">
        <v>90004</v>
      </c>
      <c r="M4587">
        <v>1263</v>
      </c>
      <c r="N4587" t="s">
        <v>8272</v>
      </c>
      <c r="O4587">
        <v>1</v>
      </c>
      <c r="P4587">
        <v>1</v>
      </c>
      <c r="Q4587" t="s">
        <v>32</v>
      </c>
      <c r="R4587" t="s">
        <v>8304</v>
      </c>
      <c r="S4587">
        <v>1.02</v>
      </c>
      <c r="T4587">
        <v>6</v>
      </c>
      <c r="U4587" t="s">
        <v>76</v>
      </c>
      <c r="V4587" s="2">
        <v>43229</v>
      </c>
      <c r="W4587" t="s">
        <v>39</v>
      </c>
      <c r="X4587" t="s">
        <v>34</v>
      </c>
      <c r="Y4587" t="s">
        <v>42</v>
      </c>
    </row>
    <row r="4588" spans="1:25" x14ac:dyDescent="0.35">
      <c r="A4588">
        <v>4</v>
      </c>
      <c r="B4588" t="s">
        <v>43</v>
      </c>
      <c r="C4588">
        <v>6</v>
      </c>
      <c r="D4588" t="s">
        <v>50</v>
      </c>
      <c r="E4588" t="s">
        <v>27</v>
      </c>
      <c r="F4588" t="s">
        <v>13</v>
      </c>
      <c r="G4588" t="s">
        <v>7048</v>
      </c>
      <c r="H4588" s="1">
        <v>0.2</v>
      </c>
      <c r="I4588" s="2">
        <v>43225</v>
      </c>
      <c r="J4588" t="s">
        <v>7616</v>
      </c>
      <c r="K4588" t="s">
        <v>30</v>
      </c>
      <c r="L4588">
        <v>90004</v>
      </c>
      <c r="M4588">
        <v>437</v>
      </c>
      <c r="N4588" t="s">
        <v>595</v>
      </c>
      <c r="O4588">
        <v>22</v>
      </c>
      <c r="P4588">
        <v>3</v>
      </c>
      <c r="Q4588" t="s">
        <v>32</v>
      </c>
      <c r="R4588" t="s">
        <v>8304</v>
      </c>
      <c r="S4588">
        <v>21.54</v>
      </c>
      <c r="T4588">
        <v>246</v>
      </c>
      <c r="U4588" t="s">
        <v>76</v>
      </c>
      <c r="V4588" s="2">
        <v>43229</v>
      </c>
      <c r="W4588" t="s">
        <v>39</v>
      </c>
      <c r="X4588" t="s">
        <v>34</v>
      </c>
      <c r="Y4588" t="s">
        <v>52</v>
      </c>
    </row>
    <row r="4589" spans="1:25" hidden="1" x14ac:dyDescent="0.35">
      <c r="A4589">
        <v>5</v>
      </c>
      <c r="B4589" t="s">
        <v>43</v>
      </c>
      <c r="C4589">
        <v>6</v>
      </c>
      <c r="D4589" t="s">
        <v>26</v>
      </c>
      <c r="E4589" t="s">
        <v>1241</v>
      </c>
      <c r="F4589" t="s">
        <v>13</v>
      </c>
      <c r="G4589" t="s">
        <v>1426</v>
      </c>
      <c r="H4589" s="1">
        <v>0</v>
      </c>
      <c r="I4589" s="2">
        <v>43414</v>
      </c>
      <c r="J4589" t="s">
        <v>4329</v>
      </c>
      <c r="K4589" t="s">
        <v>16</v>
      </c>
      <c r="L4589">
        <v>31088</v>
      </c>
      <c r="M4589">
        <v>1129</v>
      </c>
      <c r="N4589" t="s">
        <v>3443</v>
      </c>
      <c r="O4589">
        <v>10</v>
      </c>
      <c r="P4589">
        <v>7</v>
      </c>
      <c r="Q4589" t="s">
        <v>18</v>
      </c>
      <c r="R4589" t="s">
        <v>8304</v>
      </c>
      <c r="S4589">
        <v>10.46</v>
      </c>
      <c r="T4589">
        <v>42</v>
      </c>
      <c r="U4589" t="s">
        <v>19</v>
      </c>
      <c r="V4589" s="2">
        <v>43419</v>
      </c>
      <c r="W4589" t="s">
        <v>39</v>
      </c>
      <c r="X4589" t="s">
        <v>761</v>
      </c>
      <c r="Y4589" t="s">
        <v>49</v>
      </c>
    </row>
    <row r="4590" spans="1:25" hidden="1" x14ac:dyDescent="0.35">
      <c r="A4590">
        <v>5</v>
      </c>
      <c r="B4590" t="s">
        <v>43</v>
      </c>
      <c r="C4590">
        <v>6</v>
      </c>
      <c r="D4590" t="s">
        <v>26</v>
      </c>
      <c r="E4590" t="s">
        <v>192</v>
      </c>
      <c r="F4590" t="s">
        <v>13</v>
      </c>
      <c r="G4590" t="s">
        <v>1840</v>
      </c>
      <c r="H4590" s="1">
        <v>0.2</v>
      </c>
      <c r="I4590" s="2">
        <v>43311</v>
      </c>
      <c r="J4590" t="s">
        <v>3867</v>
      </c>
      <c r="K4590" t="s">
        <v>73</v>
      </c>
      <c r="L4590">
        <v>60623</v>
      </c>
      <c r="M4590">
        <v>1550</v>
      </c>
      <c r="N4590" t="s">
        <v>1123</v>
      </c>
      <c r="O4590">
        <v>52</v>
      </c>
      <c r="P4590">
        <v>2</v>
      </c>
      <c r="Q4590" t="s">
        <v>75</v>
      </c>
      <c r="R4590" t="s">
        <v>8304</v>
      </c>
      <c r="S4590">
        <v>51.83</v>
      </c>
      <c r="T4590">
        <v>1037</v>
      </c>
      <c r="U4590" t="s">
        <v>19</v>
      </c>
      <c r="V4590" s="2">
        <v>43316</v>
      </c>
      <c r="W4590" t="s">
        <v>39</v>
      </c>
      <c r="X4590" t="s">
        <v>139</v>
      </c>
      <c r="Y4590" t="s">
        <v>42</v>
      </c>
    </row>
    <row r="4591" spans="1:25" hidden="1" x14ac:dyDescent="0.35">
      <c r="A4591">
        <v>5</v>
      </c>
      <c r="B4591" t="s">
        <v>43</v>
      </c>
      <c r="C4591">
        <v>6</v>
      </c>
      <c r="D4591" t="s">
        <v>26</v>
      </c>
      <c r="E4591" t="s">
        <v>192</v>
      </c>
      <c r="F4591" t="s">
        <v>13</v>
      </c>
      <c r="G4591" t="s">
        <v>1840</v>
      </c>
      <c r="H4591" s="1">
        <v>0.2</v>
      </c>
      <c r="I4591" s="2">
        <v>43311</v>
      </c>
      <c r="J4591" t="s">
        <v>3867</v>
      </c>
      <c r="K4591" t="s">
        <v>73</v>
      </c>
      <c r="L4591">
        <v>60623</v>
      </c>
      <c r="M4591">
        <v>207</v>
      </c>
      <c r="N4591" t="s">
        <v>3811</v>
      </c>
      <c r="O4591">
        <v>3</v>
      </c>
      <c r="P4591">
        <v>4</v>
      </c>
      <c r="Q4591" t="s">
        <v>75</v>
      </c>
      <c r="R4591" t="s">
        <v>8304</v>
      </c>
      <c r="S4591">
        <v>3.12</v>
      </c>
      <c r="T4591">
        <v>9</v>
      </c>
      <c r="U4591" t="s">
        <v>19</v>
      </c>
      <c r="V4591" s="2">
        <v>43316</v>
      </c>
      <c r="W4591" t="s">
        <v>39</v>
      </c>
      <c r="X4591" t="s">
        <v>139</v>
      </c>
      <c r="Y4591" t="s">
        <v>35</v>
      </c>
    </row>
    <row r="4592" spans="1:25" hidden="1" x14ac:dyDescent="0.35">
      <c r="A4592">
        <v>6</v>
      </c>
      <c r="B4592" t="s">
        <v>10</v>
      </c>
      <c r="C4592">
        <v>6</v>
      </c>
      <c r="D4592" t="s">
        <v>26</v>
      </c>
      <c r="E4592" t="s">
        <v>171</v>
      </c>
      <c r="F4592" t="s">
        <v>13</v>
      </c>
      <c r="G4592" t="s">
        <v>1515</v>
      </c>
      <c r="H4592" s="1">
        <v>0</v>
      </c>
      <c r="I4592" s="2">
        <v>43115</v>
      </c>
      <c r="J4592" t="s">
        <v>4109</v>
      </c>
      <c r="K4592" t="s">
        <v>102</v>
      </c>
      <c r="L4592">
        <v>10011</v>
      </c>
      <c r="M4592">
        <v>2</v>
      </c>
      <c r="N4592" t="s">
        <v>754</v>
      </c>
      <c r="O4592">
        <v>8</v>
      </c>
      <c r="P4592">
        <v>4</v>
      </c>
      <c r="Q4592" t="s">
        <v>104</v>
      </c>
      <c r="R4592" t="s">
        <v>8304</v>
      </c>
      <c r="S4592">
        <v>7.6</v>
      </c>
      <c r="T4592">
        <v>17</v>
      </c>
      <c r="U4592" t="s">
        <v>19</v>
      </c>
      <c r="V4592" s="2">
        <v>43121</v>
      </c>
      <c r="W4592" t="s">
        <v>39</v>
      </c>
      <c r="X4592" t="s">
        <v>175</v>
      </c>
      <c r="Y4592" t="s">
        <v>119</v>
      </c>
    </row>
    <row r="4593" spans="1:25" hidden="1" x14ac:dyDescent="0.35">
      <c r="A4593">
        <v>6</v>
      </c>
      <c r="B4593" t="s">
        <v>10</v>
      </c>
      <c r="C4593">
        <v>6</v>
      </c>
      <c r="D4593" t="s">
        <v>26</v>
      </c>
      <c r="E4593" t="s">
        <v>171</v>
      </c>
      <c r="F4593" t="s">
        <v>13</v>
      </c>
      <c r="G4593" t="s">
        <v>1515</v>
      </c>
      <c r="H4593" s="1">
        <v>0</v>
      </c>
      <c r="I4593" s="2">
        <v>43115</v>
      </c>
      <c r="J4593" t="s">
        <v>4109</v>
      </c>
      <c r="K4593" t="s">
        <v>102</v>
      </c>
      <c r="L4593">
        <v>10011</v>
      </c>
      <c r="M4593">
        <v>1756</v>
      </c>
      <c r="N4593" t="s">
        <v>4145</v>
      </c>
      <c r="O4593">
        <v>29</v>
      </c>
      <c r="P4593">
        <v>9</v>
      </c>
      <c r="Q4593" t="s">
        <v>104</v>
      </c>
      <c r="R4593" t="s">
        <v>8304</v>
      </c>
      <c r="S4593">
        <v>28.86</v>
      </c>
      <c r="T4593">
        <v>60</v>
      </c>
      <c r="U4593" t="s">
        <v>19</v>
      </c>
      <c r="V4593" s="2">
        <v>43121</v>
      </c>
      <c r="W4593" t="s">
        <v>39</v>
      </c>
      <c r="X4593" t="s">
        <v>175</v>
      </c>
      <c r="Y4593" t="s">
        <v>64</v>
      </c>
    </row>
    <row r="4594" spans="1:25" hidden="1" x14ac:dyDescent="0.35">
      <c r="A4594">
        <v>6</v>
      </c>
      <c r="B4594" t="s">
        <v>10</v>
      </c>
      <c r="C4594">
        <v>6</v>
      </c>
      <c r="D4594" t="s">
        <v>26</v>
      </c>
      <c r="E4594" t="s">
        <v>171</v>
      </c>
      <c r="F4594" t="s">
        <v>13</v>
      </c>
      <c r="G4594" t="s">
        <v>1515</v>
      </c>
      <c r="H4594" s="1">
        <v>0.2</v>
      </c>
      <c r="I4594" s="2">
        <v>43115</v>
      </c>
      <c r="J4594" t="s">
        <v>4109</v>
      </c>
      <c r="K4594" t="s">
        <v>102</v>
      </c>
      <c r="L4594">
        <v>10011</v>
      </c>
      <c r="M4594">
        <v>1492</v>
      </c>
      <c r="N4594" t="s">
        <v>8172</v>
      </c>
      <c r="O4594">
        <v>17</v>
      </c>
      <c r="P4594">
        <v>3</v>
      </c>
      <c r="Q4594" t="s">
        <v>104</v>
      </c>
      <c r="R4594" t="s">
        <v>8304</v>
      </c>
      <c r="S4594">
        <v>17.34</v>
      </c>
      <c r="T4594">
        <v>50</v>
      </c>
      <c r="U4594" t="s">
        <v>19</v>
      </c>
      <c r="V4594" s="2">
        <v>43121</v>
      </c>
      <c r="W4594" t="s">
        <v>39</v>
      </c>
      <c r="X4594" t="s">
        <v>175</v>
      </c>
      <c r="Y4594" t="s">
        <v>54</v>
      </c>
    </row>
    <row r="4595" spans="1:25" hidden="1" x14ac:dyDescent="0.35">
      <c r="A4595">
        <v>3</v>
      </c>
      <c r="B4595" t="s">
        <v>10</v>
      </c>
      <c r="C4595">
        <v>3</v>
      </c>
      <c r="D4595" t="s">
        <v>50</v>
      </c>
      <c r="E4595" t="s">
        <v>700</v>
      </c>
      <c r="F4595" t="s">
        <v>13</v>
      </c>
      <c r="G4595" t="s">
        <v>1614</v>
      </c>
      <c r="H4595" s="1">
        <v>0</v>
      </c>
      <c r="I4595" s="2">
        <v>43301</v>
      </c>
      <c r="J4595" t="s">
        <v>4879</v>
      </c>
      <c r="K4595" t="s">
        <v>102</v>
      </c>
      <c r="L4595">
        <v>11561</v>
      </c>
      <c r="M4595">
        <v>931</v>
      </c>
      <c r="N4595" t="s">
        <v>4880</v>
      </c>
      <c r="O4595">
        <v>43</v>
      </c>
      <c r="P4595">
        <v>5</v>
      </c>
      <c r="Q4595" t="s">
        <v>104</v>
      </c>
      <c r="R4595" t="s">
        <v>8304</v>
      </c>
      <c r="S4595">
        <v>43.18</v>
      </c>
      <c r="T4595">
        <v>90</v>
      </c>
      <c r="U4595" t="s">
        <v>19</v>
      </c>
      <c r="V4595" s="2">
        <v>43304</v>
      </c>
      <c r="W4595" t="s">
        <v>20</v>
      </c>
      <c r="X4595" t="s">
        <v>175</v>
      </c>
      <c r="Y4595" t="s">
        <v>52</v>
      </c>
    </row>
    <row r="4596" spans="1:25" x14ac:dyDescent="0.35">
      <c r="A4596">
        <v>4</v>
      </c>
      <c r="B4596" t="s">
        <v>43</v>
      </c>
      <c r="C4596">
        <v>6</v>
      </c>
      <c r="D4596" t="s">
        <v>26</v>
      </c>
      <c r="E4596" t="s">
        <v>88</v>
      </c>
      <c r="F4596" t="s">
        <v>13</v>
      </c>
      <c r="G4596" t="s">
        <v>1827</v>
      </c>
      <c r="H4596" s="1">
        <v>0.2</v>
      </c>
      <c r="I4596" s="2">
        <v>43372</v>
      </c>
      <c r="J4596" t="s">
        <v>4682</v>
      </c>
      <c r="K4596" t="s">
        <v>30</v>
      </c>
      <c r="L4596">
        <v>94109</v>
      </c>
      <c r="M4596">
        <v>269</v>
      </c>
      <c r="N4596" t="s">
        <v>3712</v>
      </c>
      <c r="O4596">
        <v>10</v>
      </c>
      <c r="P4596">
        <v>5</v>
      </c>
      <c r="Q4596" t="s">
        <v>32</v>
      </c>
      <c r="R4596" t="s">
        <v>8304</v>
      </c>
      <c r="S4596">
        <v>9.5299999999999994</v>
      </c>
      <c r="T4596">
        <v>27</v>
      </c>
      <c r="U4596" t="s">
        <v>19</v>
      </c>
      <c r="V4596" s="2">
        <v>43376</v>
      </c>
      <c r="W4596" t="s">
        <v>39</v>
      </c>
      <c r="X4596" t="s">
        <v>34</v>
      </c>
      <c r="Y4596" t="s">
        <v>54</v>
      </c>
    </row>
    <row r="4597" spans="1:25" hidden="1" x14ac:dyDescent="0.35">
      <c r="A4597">
        <v>6</v>
      </c>
      <c r="B4597" t="s">
        <v>10</v>
      </c>
      <c r="C4597">
        <v>6</v>
      </c>
      <c r="D4597" t="s">
        <v>11</v>
      </c>
      <c r="E4597" t="s">
        <v>65</v>
      </c>
      <c r="F4597" t="s">
        <v>13</v>
      </c>
      <c r="G4597" t="s">
        <v>1444</v>
      </c>
      <c r="H4597" s="1">
        <v>0</v>
      </c>
      <c r="I4597" s="2">
        <v>43122</v>
      </c>
      <c r="J4597" t="s">
        <v>5742</v>
      </c>
      <c r="K4597" t="s">
        <v>30</v>
      </c>
      <c r="L4597">
        <v>98115</v>
      </c>
      <c r="M4597">
        <v>470</v>
      </c>
      <c r="N4597" t="s">
        <v>8180</v>
      </c>
      <c r="O4597">
        <v>37</v>
      </c>
      <c r="P4597">
        <v>5</v>
      </c>
      <c r="Q4597" t="s">
        <v>32</v>
      </c>
      <c r="R4597" t="s">
        <v>8304</v>
      </c>
      <c r="S4597">
        <v>37.369999999999997</v>
      </c>
      <c r="T4597">
        <v>110</v>
      </c>
      <c r="U4597" t="s">
        <v>33</v>
      </c>
      <c r="V4597" s="2">
        <v>43128</v>
      </c>
      <c r="W4597" t="s">
        <v>39</v>
      </c>
      <c r="X4597" t="s">
        <v>69</v>
      </c>
      <c r="Y4597" t="s">
        <v>47</v>
      </c>
    </row>
    <row r="4598" spans="1:25" x14ac:dyDescent="0.35">
      <c r="A4598">
        <v>5</v>
      </c>
      <c r="B4598" t="s">
        <v>43</v>
      </c>
      <c r="C4598">
        <v>6</v>
      </c>
      <c r="D4598" t="s">
        <v>50</v>
      </c>
      <c r="E4598" t="s">
        <v>1658</v>
      </c>
      <c r="F4598" t="s">
        <v>13</v>
      </c>
      <c r="G4598" t="s">
        <v>330</v>
      </c>
      <c r="H4598" s="1">
        <v>0</v>
      </c>
      <c r="I4598" s="2">
        <v>43413</v>
      </c>
      <c r="J4598" t="s">
        <v>5137</v>
      </c>
      <c r="K4598" t="s">
        <v>30</v>
      </c>
      <c r="L4598">
        <v>94601</v>
      </c>
      <c r="M4598">
        <v>1029</v>
      </c>
      <c r="N4598" t="s">
        <v>644</v>
      </c>
      <c r="O4598">
        <v>178</v>
      </c>
      <c r="P4598">
        <v>3</v>
      </c>
      <c r="Q4598" t="s">
        <v>32</v>
      </c>
      <c r="R4598" t="s">
        <v>8304</v>
      </c>
      <c r="S4598">
        <v>177.59</v>
      </c>
      <c r="T4598">
        <v>480</v>
      </c>
      <c r="U4598" t="s">
        <v>19</v>
      </c>
      <c r="V4598" s="2">
        <v>43418</v>
      </c>
      <c r="W4598" t="s">
        <v>39</v>
      </c>
      <c r="X4598" t="s">
        <v>34</v>
      </c>
      <c r="Y4598" t="s">
        <v>113</v>
      </c>
    </row>
    <row r="4599" spans="1:25" x14ac:dyDescent="0.35">
      <c r="A4599">
        <v>4</v>
      </c>
      <c r="B4599" t="s">
        <v>43</v>
      </c>
      <c r="C4599">
        <v>6</v>
      </c>
      <c r="D4599" t="s">
        <v>26</v>
      </c>
      <c r="E4599" t="s">
        <v>27</v>
      </c>
      <c r="F4599" t="s">
        <v>13</v>
      </c>
      <c r="G4599" t="s">
        <v>5551</v>
      </c>
      <c r="H4599" s="1">
        <v>0</v>
      </c>
      <c r="I4599" s="2">
        <v>43239</v>
      </c>
      <c r="J4599" t="s">
        <v>8023</v>
      </c>
      <c r="K4599" t="s">
        <v>30</v>
      </c>
      <c r="L4599">
        <v>90008</v>
      </c>
      <c r="M4599">
        <v>1502</v>
      </c>
      <c r="N4599" t="s">
        <v>851</v>
      </c>
      <c r="O4599">
        <v>24</v>
      </c>
      <c r="P4599">
        <v>8</v>
      </c>
      <c r="Q4599" t="s">
        <v>32</v>
      </c>
      <c r="R4599" t="s">
        <v>92</v>
      </c>
      <c r="S4599">
        <v>23.72</v>
      </c>
      <c r="T4599">
        <v>88</v>
      </c>
      <c r="U4599" t="s">
        <v>33</v>
      </c>
      <c r="V4599" s="2">
        <v>43243</v>
      </c>
      <c r="W4599" t="s">
        <v>39</v>
      </c>
      <c r="X4599" t="s">
        <v>34</v>
      </c>
      <c r="Y4599" t="s">
        <v>56</v>
      </c>
    </row>
    <row r="4600" spans="1:25" hidden="1" x14ac:dyDescent="0.35">
      <c r="A4600">
        <v>5</v>
      </c>
      <c r="B4600" t="s">
        <v>25</v>
      </c>
      <c r="C4600">
        <v>3</v>
      </c>
      <c r="D4600" t="s">
        <v>26</v>
      </c>
      <c r="E4600" t="s">
        <v>2056</v>
      </c>
      <c r="F4600" t="s">
        <v>13</v>
      </c>
      <c r="G4600" t="s">
        <v>6829</v>
      </c>
      <c r="H4600" s="1">
        <v>0</v>
      </c>
      <c r="I4600" s="2">
        <v>43394</v>
      </c>
      <c r="J4600" t="s">
        <v>7373</v>
      </c>
      <c r="K4600" t="s">
        <v>30</v>
      </c>
      <c r="L4600">
        <v>89031</v>
      </c>
      <c r="M4600">
        <v>1235</v>
      </c>
      <c r="N4600" t="s">
        <v>3708</v>
      </c>
      <c r="O4600">
        <v>29</v>
      </c>
      <c r="P4600">
        <v>3</v>
      </c>
      <c r="Q4600" t="s">
        <v>32</v>
      </c>
      <c r="R4600" t="s">
        <v>8304</v>
      </c>
      <c r="S4600">
        <v>29.44</v>
      </c>
      <c r="T4600">
        <v>113</v>
      </c>
      <c r="U4600" t="s">
        <v>76</v>
      </c>
      <c r="V4600" s="2">
        <v>43399</v>
      </c>
      <c r="W4600" t="s">
        <v>20</v>
      </c>
      <c r="X4600" t="s">
        <v>831</v>
      </c>
      <c r="Y4600" t="s">
        <v>49</v>
      </c>
    </row>
    <row r="4601" spans="1:25" hidden="1" x14ac:dyDescent="0.35">
      <c r="A4601">
        <v>5</v>
      </c>
      <c r="B4601" t="s">
        <v>25</v>
      </c>
      <c r="C4601">
        <v>3</v>
      </c>
      <c r="D4601" t="s">
        <v>26</v>
      </c>
      <c r="E4601" t="s">
        <v>2056</v>
      </c>
      <c r="F4601" t="s">
        <v>13</v>
      </c>
      <c r="G4601" t="s">
        <v>6829</v>
      </c>
      <c r="H4601" s="1">
        <v>0</v>
      </c>
      <c r="I4601" s="2">
        <v>43394</v>
      </c>
      <c r="J4601" t="s">
        <v>7373</v>
      </c>
      <c r="K4601" t="s">
        <v>30</v>
      </c>
      <c r="L4601">
        <v>89031</v>
      </c>
      <c r="M4601">
        <v>1724</v>
      </c>
      <c r="N4601" t="s">
        <v>2898</v>
      </c>
      <c r="O4601">
        <v>18</v>
      </c>
      <c r="P4601">
        <v>6</v>
      </c>
      <c r="Q4601" t="s">
        <v>32</v>
      </c>
      <c r="R4601" t="s">
        <v>8304</v>
      </c>
      <c r="S4601">
        <v>17.579999999999998</v>
      </c>
      <c r="T4601">
        <v>36</v>
      </c>
      <c r="U4601" t="s">
        <v>76</v>
      </c>
      <c r="V4601" s="2">
        <v>43399</v>
      </c>
      <c r="W4601" t="s">
        <v>20</v>
      </c>
      <c r="X4601" t="s">
        <v>831</v>
      </c>
      <c r="Y4601" t="s">
        <v>64</v>
      </c>
    </row>
    <row r="4602" spans="1:25" hidden="1" x14ac:dyDescent="0.35">
      <c r="A4602">
        <v>5</v>
      </c>
      <c r="B4602" t="s">
        <v>25</v>
      </c>
      <c r="C4602">
        <v>3</v>
      </c>
      <c r="D4602" t="s">
        <v>26</v>
      </c>
      <c r="E4602" t="s">
        <v>2056</v>
      </c>
      <c r="F4602" t="s">
        <v>13</v>
      </c>
      <c r="G4602" t="s">
        <v>6829</v>
      </c>
      <c r="H4602" s="1">
        <v>0.2</v>
      </c>
      <c r="I4602" s="2">
        <v>43394</v>
      </c>
      <c r="J4602" t="s">
        <v>7373</v>
      </c>
      <c r="K4602" t="s">
        <v>30</v>
      </c>
      <c r="L4602">
        <v>89031</v>
      </c>
      <c r="M4602">
        <v>896</v>
      </c>
      <c r="N4602" t="s">
        <v>3789</v>
      </c>
      <c r="O4602">
        <v>1644</v>
      </c>
      <c r="P4602">
        <v>3</v>
      </c>
      <c r="Q4602" t="s">
        <v>32</v>
      </c>
      <c r="R4602" t="s">
        <v>8304</v>
      </c>
      <c r="S4602">
        <v>1644.29</v>
      </c>
      <c r="T4602">
        <v>4536</v>
      </c>
      <c r="U4602" t="s">
        <v>76</v>
      </c>
      <c r="V4602" s="2">
        <v>43399</v>
      </c>
      <c r="W4602" t="s">
        <v>20</v>
      </c>
      <c r="X4602" t="s">
        <v>831</v>
      </c>
      <c r="Y4602" t="s">
        <v>54</v>
      </c>
    </row>
    <row r="4603" spans="1:25" hidden="1" x14ac:dyDescent="0.35">
      <c r="A4603">
        <v>5</v>
      </c>
      <c r="B4603" t="s">
        <v>43</v>
      </c>
      <c r="C4603">
        <v>6</v>
      </c>
      <c r="D4603" t="s">
        <v>11</v>
      </c>
      <c r="E4603" t="s">
        <v>171</v>
      </c>
      <c r="F4603" t="s">
        <v>13</v>
      </c>
      <c r="G4603" t="s">
        <v>751</v>
      </c>
      <c r="H4603" s="1">
        <v>0.2</v>
      </c>
      <c r="I4603" s="2">
        <v>43198</v>
      </c>
      <c r="J4603" t="s">
        <v>752</v>
      </c>
      <c r="K4603" t="s">
        <v>102</v>
      </c>
      <c r="L4603">
        <v>10035</v>
      </c>
      <c r="M4603">
        <v>1427</v>
      </c>
      <c r="N4603" t="s">
        <v>753</v>
      </c>
      <c r="O4603">
        <v>-5</v>
      </c>
      <c r="P4603">
        <v>6</v>
      </c>
      <c r="Q4603" t="s">
        <v>104</v>
      </c>
      <c r="R4603" t="s">
        <v>8304</v>
      </c>
      <c r="S4603">
        <v>-4.8600000000000003</v>
      </c>
      <c r="T4603">
        <v>389</v>
      </c>
      <c r="U4603" t="s">
        <v>19</v>
      </c>
      <c r="V4603" s="2">
        <v>43203</v>
      </c>
      <c r="W4603" t="s">
        <v>39</v>
      </c>
      <c r="X4603" t="s">
        <v>175</v>
      </c>
      <c r="Y4603" t="s">
        <v>22</v>
      </c>
    </row>
    <row r="4604" spans="1:25" hidden="1" x14ac:dyDescent="0.35">
      <c r="A4604">
        <v>5</v>
      </c>
      <c r="B4604" t="s">
        <v>43</v>
      </c>
      <c r="C4604">
        <v>6</v>
      </c>
      <c r="D4604" t="s">
        <v>26</v>
      </c>
      <c r="E4604" t="s">
        <v>171</v>
      </c>
      <c r="F4604" t="s">
        <v>13</v>
      </c>
      <c r="G4604" t="s">
        <v>751</v>
      </c>
      <c r="H4604" s="1">
        <v>0</v>
      </c>
      <c r="I4604" s="2">
        <v>43198</v>
      </c>
      <c r="J4604" t="s">
        <v>752</v>
      </c>
      <c r="K4604" t="s">
        <v>102</v>
      </c>
      <c r="L4604">
        <v>10035</v>
      </c>
      <c r="M4604">
        <v>2</v>
      </c>
      <c r="N4604" t="s">
        <v>754</v>
      </c>
      <c r="O4604">
        <v>4</v>
      </c>
      <c r="P4604">
        <v>2</v>
      </c>
      <c r="Q4604" t="s">
        <v>104</v>
      </c>
      <c r="R4604" t="s">
        <v>8304</v>
      </c>
      <c r="S4604">
        <v>3.8</v>
      </c>
      <c r="T4604">
        <v>8</v>
      </c>
      <c r="U4604" t="s">
        <v>19</v>
      </c>
      <c r="V4604" s="2">
        <v>43203</v>
      </c>
      <c r="W4604" t="s">
        <v>39</v>
      </c>
      <c r="X4604" t="s">
        <v>175</v>
      </c>
      <c r="Y4604" t="s">
        <v>119</v>
      </c>
    </row>
    <row r="4605" spans="1:25" hidden="1" x14ac:dyDescent="0.35">
      <c r="A4605">
        <v>5</v>
      </c>
      <c r="B4605" t="s">
        <v>43</v>
      </c>
      <c r="C4605">
        <v>6</v>
      </c>
      <c r="D4605" t="s">
        <v>26</v>
      </c>
      <c r="E4605" t="s">
        <v>171</v>
      </c>
      <c r="F4605" t="s">
        <v>13</v>
      </c>
      <c r="G4605" t="s">
        <v>751</v>
      </c>
      <c r="H4605" s="1">
        <v>0</v>
      </c>
      <c r="I4605" s="2">
        <v>43198</v>
      </c>
      <c r="J4605" t="s">
        <v>752</v>
      </c>
      <c r="K4605" t="s">
        <v>102</v>
      </c>
      <c r="L4605">
        <v>10035</v>
      </c>
      <c r="M4605">
        <v>522</v>
      </c>
      <c r="N4605" t="s">
        <v>755</v>
      </c>
      <c r="O4605">
        <v>7</v>
      </c>
      <c r="P4605">
        <v>4</v>
      </c>
      <c r="Q4605" t="s">
        <v>104</v>
      </c>
      <c r="R4605" t="s">
        <v>8304</v>
      </c>
      <c r="S4605">
        <v>6.99</v>
      </c>
      <c r="T4605">
        <v>17</v>
      </c>
      <c r="U4605" t="s">
        <v>19</v>
      </c>
      <c r="V4605" s="2">
        <v>43203</v>
      </c>
      <c r="W4605" t="s">
        <v>39</v>
      </c>
      <c r="X4605" t="s">
        <v>175</v>
      </c>
      <c r="Y4605" t="s">
        <v>49</v>
      </c>
    </row>
    <row r="4606" spans="1:25" hidden="1" x14ac:dyDescent="0.35">
      <c r="A4606">
        <v>5</v>
      </c>
      <c r="B4606" t="s">
        <v>43</v>
      </c>
      <c r="C4606">
        <v>6</v>
      </c>
      <c r="D4606" t="s">
        <v>26</v>
      </c>
      <c r="E4606" t="s">
        <v>171</v>
      </c>
      <c r="F4606" t="s">
        <v>13</v>
      </c>
      <c r="G4606" t="s">
        <v>751</v>
      </c>
      <c r="H4606" s="1">
        <v>0</v>
      </c>
      <c r="I4606" s="2">
        <v>43198</v>
      </c>
      <c r="J4606" t="s">
        <v>752</v>
      </c>
      <c r="K4606" t="s">
        <v>102</v>
      </c>
      <c r="L4606">
        <v>10035</v>
      </c>
      <c r="M4606">
        <v>93</v>
      </c>
      <c r="N4606" t="s">
        <v>756</v>
      </c>
      <c r="O4606">
        <v>16</v>
      </c>
      <c r="P4606">
        <v>5</v>
      </c>
      <c r="Q4606" t="s">
        <v>104</v>
      </c>
      <c r="R4606" t="s">
        <v>8304</v>
      </c>
      <c r="S4606">
        <v>15.82</v>
      </c>
      <c r="T4606">
        <v>34</v>
      </c>
      <c r="U4606" t="s">
        <v>19</v>
      </c>
      <c r="V4606" s="2">
        <v>43203</v>
      </c>
      <c r="W4606" t="s">
        <v>39</v>
      </c>
      <c r="X4606" t="s">
        <v>175</v>
      </c>
      <c r="Y4606" t="s">
        <v>64</v>
      </c>
    </row>
    <row r="4607" spans="1:25" hidden="1" x14ac:dyDescent="0.35">
      <c r="A4607">
        <v>4</v>
      </c>
      <c r="B4607" t="s">
        <v>43</v>
      </c>
      <c r="C4607">
        <v>6</v>
      </c>
      <c r="D4607" t="s">
        <v>26</v>
      </c>
      <c r="E4607" t="s">
        <v>99</v>
      </c>
      <c r="F4607" t="s">
        <v>13</v>
      </c>
      <c r="G4607" t="s">
        <v>6829</v>
      </c>
      <c r="H4607" s="1">
        <v>0.2</v>
      </c>
      <c r="I4607" s="2">
        <v>43244</v>
      </c>
      <c r="J4607" t="s">
        <v>7523</v>
      </c>
      <c r="K4607" t="s">
        <v>102</v>
      </c>
      <c r="L4607">
        <v>19120</v>
      </c>
      <c r="M4607">
        <v>325</v>
      </c>
      <c r="N4607" t="s">
        <v>3118</v>
      </c>
      <c r="O4607">
        <v>3</v>
      </c>
      <c r="P4607">
        <v>3</v>
      </c>
      <c r="Q4607" t="s">
        <v>104</v>
      </c>
      <c r="R4607" t="s">
        <v>8304</v>
      </c>
      <c r="S4607">
        <v>3.33</v>
      </c>
      <c r="T4607">
        <v>17</v>
      </c>
      <c r="U4607" t="s">
        <v>76</v>
      </c>
      <c r="V4607" s="2">
        <v>43248</v>
      </c>
      <c r="W4607" t="s">
        <v>39</v>
      </c>
      <c r="X4607" t="s">
        <v>105</v>
      </c>
      <c r="Y4607" t="s">
        <v>49</v>
      </c>
    </row>
    <row r="4608" spans="1:25" hidden="1" x14ac:dyDescent="0.35">
      <c r="A4608">
        <v>3</v>
      </c>
      <c r="B4608" t="s">
        <v>25</v>
      </c>
      <c r="C4608">
        <v>1</v>
      </c>
      <c r="D4608" t="s">
        <v>11</v>
      </c>
      <c r="E4608" t="s">
        <v>1456</v>
      </c>
      <c r="F4608" t="s">
        <v>13</v>
      </c>
      <c r="G4608" t="s">
        <v>263</v>
      </c>
      <c r="H4608" s="1">
        <v>0</v>
      </c>
      <c r="I4608" s="2">
        <v>43452</v>
      </c>
      <c r="J4608" t="s">
        <v>6822</v>
      </c>
      <c r="K4608" t="s">
        <v>73</v>
      </c>
      <c r="L4608">
        <v>68104</v>
      </c>
      <c r="M4608">
        <v>836</v>
      </c>
      <c r="N4608" t="s">
        <v>1150</v>
      </c>
      <c r="O4608">
        <v>113</v>
      </c>
      <c r="P4608">
        <v>3</v>
      </c>
      <c r="Q4608" t="s">
        <v>75</v>
      </c>
      <c r="R4608" t="s">
        <v>8304</v>
      </c>
      <c r="S4608">
        <v>112.79</v>
      </c>
      <c r="T4608">
        <v>564</v>
      </c>
      <c r="U4608" t="s">
        <v>76</v>
      </c>
      <c r="V4608" s="2">
        <v>43455</v>
      </c>
      <c r="W4608" t="s">
        <v>130</v>
      </c>
      <c r="X4608" t="s">
        <v>98</v>
      </c>
      <c r="Y4608" t="s">
        <v>24</v>
      </c>
    </row>
    <row r="4609" spans="1:25" hidden="1" x14ac:dyDescent="0.35">
      <c r="A4609">
        <v>3</v>
      </c>
      <c r="B4609" t="s">
        <v>10</v>
      </c>
      <c r="C4609">
        <v>3</v>
      </c>
      <c r="D4609" t="s">
        <v>50</v>
      </c>
      <c r="E4609" t="s">
        <v>1595</v>
      </c>
      <c r="F4609" t="s">
        <v>13</v>
      </c>
      <c r="G4609" t="s">
        <v>1562</v>
      </c>
      <c r="H4609" s="1">
        <v>0.2</v>
      </c>
      <c r="I4609" s="2">
        <v>43461</v>
      </c>
      <c r="J4609" t="s">
        <v>4888</v>
      </c>
      <c r="K4609" t="s">
        <v>102</v>
      </c>
      <c r="L4609">
        <v>43130</v>
      </c>
      <c r="M4609">
        <v>1090</v>
      </c>
      <c r="N4609" t="s">
        <v>4830</v>
      </c>
      <c r="O4609">
        <v>1</v>
      </c>
      <c r="P4609">
        <v>2</v>
      </c>
      <c r="Q4609" t="s">
        <v>104</v>
      </c>
      <c r="R4609" t="s">
        <v>8304</v>
      </c>
      <c r="S4609">
        <v>0.5</v>
      </c>
      <c r="T4609">
        <v>40</v>
      </c>
      <c r="U4609" t="s">
        <v>19</v>
      </c>
      <c r="V4609" s="2">
        <v>43464</v>
      </c>
      <c r="W4609" t="s">
        <v>20</v>
      </c>
      <c r="X4609" t="s">
        <v>309</v>
      </c>
      <c r="Y4609" t="s">
        <v>113</v>
      </c>
    </row>
    <row r="4610" spans="1:25" x14ac:dyDescent="0.35">
      <c r="A4610">
        <v>4</v>
      </c>
      <c r="B4610" t="s">
        <v>25</v>
      </c>
      <c r="C4610">
        <v>3</v>
      </c>
      <c r="D4610" t="s">
        <v>26</v>
      </c>
      <c r="E4610" t="s">
        <v>27</v>
      </c>
      <c r="F4610" t="s">
        <v>13</v>
      </c>
      <c r="G4610" t="s">
        <v>28</v>
      </c>
      <c r="H4610" s="1">
        <v>0</v>
      </c>
      <c r="I4610" s="2">
        <v>43263</v>
      </c>
      <c r="J4610" t="s">
        <v>29</v>
      </c>
      <c r="K4610" t="s">
        <v>30</v>
      </c>
      <c r="L4610">
        <v>90036</v>
      </c>
      <c r="M4610">
        <v>1440</v>
      </c>
      <c r="N4610" t="s">
        <v>31</v>
      </c>
      <c r="O4610">
        <v>7</v>
      </c>
      <c r="P4610">
        <v>2</v>
      </c>
      <c r="Q4610" t="s">
        <v>32</v>
      </c>
      <c r="R4610" t="s">
        <v>8304</v>
      </c>
      <c r="S4610">
        <v>6.87</v>
      </c>
      <c r="T4610">
        <v>15</v>
      </c>
      <c r="U4610" t="s">
        <v>33</v>
      </c>
      <c r="V4610" s="2">
        <v>43267</v>
      </c>
      <c r="W4610" t="s">
        <v>20</v>
      </c>
      <c r="X4610" t="s">
        <v>34</v>
      </c>
      <c r="Y4610" t="s">
        <v>35</v>
      </c>
    </row>
    <row r="4611" spans="1:25" hidden="1" x14ac:dyDescent="0.35">
      <c r="A4611">
        <v>6</v>
      </c>
      <c r="B4611" t="s">
        <v>10</v>
      </c>
      <c r="C4611">
        <v>6</v>
      </c>
      <c r="D4611" t="s">
        <v>11</v>
      </c>
      <c r="E4611" t="s">
        <v>2017</v>
      </c>
      <c r="F4611" t="s">
        <v>13</v>
      </c>
      <c r="G4611" t="s">
        <v>860</v>
      </c>
      <c r="H4611" s="1">
        <v>0.2</v>
      </c>
      <c r="I4611" s="2">
        <v>43248</v>
      </c>
      <c r="J4611" t="s">
        <v>5709</v>
      </c>
      <c r="K4611" t="s">
        <v>16</v>
      </c>
      <c r="L4611">
        <v>32303</v>
      </c>
      <c r="M4611">
        <v>1179</v>
      </c>
      <c r="N4611" t="s">
        <v>1604</v>
      </c>
      <c r="O4611">
        <v>-24</v>
      </c>
      <c r="P4611">
        <v>8</v>
      </c>
      <c r="Q4611" t="s">
        <v>18</v>
      </c>
      <c r="R4611" t="s">
        <v>8304</v>
      </c>
      <c r="S4611">
        <v>-24.39</v>
      </c>
      <c r="T4611">
        <v>390</v>
      </c>
      <c r="U4611" t="s">
        <v>33</v>
      </c>
      <c r="V4611" s="2">
        <v>43254</v>
      </c>
      <c r="W4611" t="s">
        <v>39</v>
      </c>
      <c r="X4611" t="s">
        <v>40</v>
      </c>
      <c r="Y4611" t="s">
        <v>24</v>
      </c>
    </row>
    <row r="4612" spans="1:25" hidden="1" x14ac:dyDescent="0.35">
      <c r="A4612">
        <v>6</v>
      </c>
      <c r="B4612" t="s">
        <v>10</v>
      </c>
      <c r="C4612">
        <v>6</v>
      </c>
      <c r="D4612" t="s">
        <v>26</v>
      </c>
      <c r="E4612" t="s">
        <v>2017</v>
      </c>
      <c r="F4612" t="s">
        <v>13</v>
      </c>
      <c r="G4612" t="s">
        <v>860</v>
      </c>
      <c r="H4612" s="1">
        <v>0.2</v>
      </c>
      <c r="I4612" s="2">
        <v>43248</v>
      </c>
      <c r="J4612" t="s">
        <v>5709</v>
      </c>
      <c r="K4612" t="s">
        <v>16</v>
      </c>
      <c r="L4612">
        <v>32303</v>
      </c>
      <c r="M4612">
        <v>780</v>
      </c>
      <c r="N4612" t="s">
        <v>1052</v>
      </c>
      <c r="O4612">
        <v>19</v>
      </c>
      <c r="P4612">
        <v>13</v>
      </c>
      <c r="Q4612" t="s">
        <v>18</v>
      </c>
      <c r="R4612" t="s">
        <v>8304</v>
      </c>
      <c r="S4612">
        <v>19.43</v>
      </c>
      <c r="T4612">
        <v>62</v>
      </c>
      <c r="U4612" t="s">
        <v>33</v>
      </c>
      <c r="V4612" s="2">
        <v>43254</v>
      </c>
      <c r="W4612" t="s">
        <v>39</v>
      </c>
      <c r="X4612" t="s">
        <v>40</v>
      </c>
      <c r="Y4612" t="s">
        <v>64</v>
      </c>
    </row>
    <row r="4613" spans="1:25" x14ac:dyDescent="0.35">
      <c r="A4613">
        <v>3</v>
      </c>
      <c r="B4613" t="s">
        <v>25</v>
      </c>
      <c r="C4613">
        <v>1</v>
      </c>
      <c r="D4613" t="s">
        <v>26</v>
      </c>
      <c r="E4613" t="s">
        <v>3138</v>
      </c>
      <c r="F4613" t="s">
        <v>13</v>
      </c>
      <c r="G4613" t="s">
        <v>2824</v>
      </c>
      <c r="H4613" s="1">
        <v>0.2</v>
      </c>
      <c r="I4613" s="2">
        <v>43214</v>
      </c>
      <c r="J4613" t="s">
        <v>3139</v>
      </c>
      <c r="K4613" t="s">
        <v>30</v>
      </c>
      <c r="L4613">
        <v>92503</v>
      </c>
      <c r="M4613">
        <v>410</v>
      </c>
      <c r="N4613" t="s">
        <v>1368</v>
      </c>
      <c r="O4613">
        <v>1</v>
      </c>
      <c r="P4613">
        <v>1</v>
      </c>
      <c r="Q4613" t="s">
        <v>32</v>
      </c>
      <c r="R4613" t="s">
        <v>8304</v>
      </c>
      <c r="S4613">
        <v>1.39</v>
      </c>
      <c r="T4613">
        <v>4</v>
      </c>
      <c r="U4613" t="s">
        <v>19</v>
      </c>
      <c r="V4613" s="2">
        <v>43217</v>
      </c>
      <c r="W4613" t="s">
        <v>130</v>
      </c>
      <c r="X4613" t="s">
        <v>34</v>
      </c>
      <c r="Y4613" t="s">
        <v>54</v>
      </c>
    </row>
    <row r="4614" spans="1:25" x14ac:dyDescent="0.35">
      <c r="A4614">
        <v>1</v>
      </c>
      <c r="B4614" t="s">
        <v>10</v>
      </c>
      <c r="C4614">
        <v>1</v>
      </c>
      <c r="D4614" t="s">
        <v>11</v>
      </c>
      <c r="E4614" t="s">
        <v>88</v>
      </c>
      <c r="F4614" t="s">
        <v>13</v>
      </c>
      <c r="G4614" t="s">
        <v>5310</v>
      </c>
      <c r="H4614" s="1">
        <v>0.2</v>
      </c>
      <c r="I4614" s="2">
        <v>43174</v>
      </c>
      <c r="J4614" t="s">
        <v>5311</v>
      </c>
      <c r="K4614" t="s">
        <v>30</v>
      </c>
      <c r="L4614">
        <v>94110</v>
      </c>
      <c r="M4614">
        <v>740</v>
      </c>
      <c r="N4614" t="s">
        <v>1965</v>
      </c>
      <c r="O4614">
        <v>85</v>
      </c>
      <c r="P4614">
        <v>4</v>
      </c>
      <c r="Q4614" t="s">
        <v>32</v>
      </c>
      <c r="R4614" t="s">
        <v>8304</v>
      </c>
      <c r="S4614">
        <v>84.5</v>
      </c>
      <c r="T4614">
        <v>1352</v>
      </c>
      <c r="U4614" t="s">
        <v>33</v>
      </c>
      <c r="V4614" s="2">
        <v>43175</v>
      </c>
      <c r="W4614" t="s">
        <v>130</v>
      </c>
      <c r="X4614" t="s">
        <v>34</v>
      </c>
      <c r="Y4614" t="s">
        <v>24</v>
      </c>
    </row>
    <row r="4615" spans="1:25" x14ac:dyDescent="0.35">
      <c r="A4615">
        <v>1</v>
      </c>
      <c r="B4615" t="s">
        <v>10</v>
      </c>
      <c r="C4615">
        <v>1</v>
      </c>
      <c r="D4615" t="s">
        <v>26</v>
      </c>
      <c r="E4615" t="s">
        <v>88</v>
      </c>
      <c r="F4615" t="s">
        <v>13</v>
      </c>
      <c r="G4615" t="s">
        <v>5310</v>
      </c>
      <c r="H4615" s="1">
        <v>0.2</v>
      </c>
      <c r="I4615" s="2">
        <v>43174</v>
      </c>
      <c r="J4615" t="s">
        <v>5311</v>
      </c>
      <c r="K4615" t="s">
        <v>30</v>
      </c>
      <c r="L4615">
        <v>94110</v>
      </c>
      <c r="M4615">
        <v>268</v>
      </c>
      <c r="N4615" t="s">
        <v>3245</v>
      </c>
      <c r="O4615">
        <v>2</v>
      </c>
      <c r="P4615">
        <v>2</v>
      </c>
      <c r="Q4615" t="s">
        <v>32</v>
      </c>
      <c r="R4615" t="s">
        <v>8304</v>
      </c>
      <c r="S4615">
        <v>1.65</v>
      </c>
      <c r="T4615">
        <v>5</v>
      </c>
      <c r="U4615" t="s">
        <v>33</v>
      </c>
      <c r="V4615" s="2">
        <v>43175</v>
      </c>
      <c r="W4615" t="s">
        <v>130</v>
      </c>
      <c r="X4615" t="s">
        <v>34</v>
      </c>
      <c r="Y4615" t="s">
        <v>54</v>
      </c>
    </row>
    <row r="4616" spans="1:25" x14ac:dyDescent="0.35">
      <c r="A4616">
        <v>5</v>
      </c>
      <c r="B4616" t="s">
        <v>25</v>
      </c>
      <c r="C4616">
        <v>3</v>
      </c>
      <c r="D4616" t="s">
        <v>26</v>
      </c>
      <c r="E4616" t="s">
        <v>27</v>
      </c>
      <c r="F4616" t="s">
        <v>13</v>
      </c>
      <c r="G4616" t="s">
        <v>6160</v>
      </c>
      <c r="H4616" s="1">
        <v>0</v>
      </c>
      <c r="I4616" s="2">
        <v>43152</v>
      </c>
      <c r="J4616" t="s">
        <v>6161</v>
      </c>
      <c r="K4616" t="s">
        <v>30</v>
      </c>
      <c r="L4616">
        <v>90032</v>
      </c>
      <c r="M4616">
        <v>648</v>
      </c>
      <c r="N4616" t="s">
        <v>1005</v>
      </c>
      <c r="O4616">
        <v>9</v>
      </c>
      <c r="P4616">
        <v>5</v>
      </c>
      <c r="Q4616" t="s">
        <v>32</v>
      </c>
      <c r="R4616" t="s">
        <v>8304</v>
      </c>
      <c r="S4616">
        <v>8.98</v>
      </c>
      <c r="T4616">
        <v>449</v>
      </c>
      <c r="U4616" t="s">
        <v>33</v>
      </c>
      <c r="V4616" s="2">
        <v>43157</v>
      </c>
      <c r="W4616" t="s">
        <v>20</v>
      </c>
      <c r="X4616" t="s">
        <v>34</v>
      </c>
      <c r="Y4616" t="s">
        <v>42</v>
      </c>
    </row>
    <row r="4617" spans="1:25" x14ac:dyDescent="0.35">
      <c r="A4617">
        <v>5</v>
      </c>
      <c r="B4617" t="s">
        <v>25</v>
      </c>
      <c r="C4617">
        <v>3</v>
      </c>
      <c r="D4617" t="s">
        <v>26</v>
      </c>
      <c r="E4617" t="s">
        <v>27</v>
      </c>
      <c r="F4617" t="s">
        <v>13</v>
      </c>
      <c r="G4617" t="s">
        <v>6160</v>
      </c>
      <c r="H4617" s="1">
        <v>0.2</v>
      </c>
      <c r="I4617" s="2">
        <v>43152</v>
      </c>
      <c r="J4617" t="s">
        <v>6161</v>
      </c>
      <c r="K4617" t="s">
        <v>30</v>
      </c>
      <c r="L4617">
        <v>90032</v>
      </c>
      <c r="M4617">
        <v>1635</v>
      </c>
      <c r="N4617" t="s">
        <v>4172</v>
      </c>
      <c r="O4617">
        <v>6</v>
      </c>
      <c r="P4617">
        <v>4</v>
      </c>
      <c r="Q4617" t="s">
        <v>32</v>
      </c>
      <c r="R4617" t="s">
        <v>8304</v>
      </c>
      <c r="S4617">
        <v>6.5</v>
      </c>
      <c r="T4617">
        <v>19</v>
      </c>
      <c r="U4617" t="s">
        <v>33</v>
      </c>
      <c r="V4617" s="2">
        <v>43157</v>
      </c>
      <c r="W4617" t="s">
        <v>20</v>
      </c>
      <c r="X4617" t="s">
        <v>34</v>
      </c>
      <c r="Y4617" t="s">
        <v>54</v>
      </c>
    </row>
    <row r="4618" spans="1:25" x14ac:dyDescent="0.35">
      <c r="A4618">
        <v>5</v>
      </c>
      <c r="B4618" t="s">
        <v>25</v>
      </c>
      <c r="C4618">
        <v>3</v>
      </c>
      <c r="D4618" t="s">
        <v>26</v>
      </c>
      <c r="E4618" t="s">
        <v>27</v>
      </c>
      <c r="F4618" t="s">
        <v>13</v>
      </c>
      <c r="G4618" t="s">
        <v>6160</v>
      </c>
      <c r="H4618" s="1">
        <v>0.2</v>
      </c>
      <c r="I4618" s="2">
        <v>43152</v>
      </c>
      <c r="J4618" t="s">
        <v>6161</v>
      </c>
      <c r="K4618" t="s">
        <v>30</v>
      </c>
      <c r="L4618">
        <v>90032</v>
      </c>
      <c r="M4618">
        <v>248</v>
      </c>
      <c r="N4618" t="s">
        <v>226</v>
      </c>
      <c r="O4618">
        <v>11</v>
      </c>
      <c r="P4618">
        <v>7</v>
      </c>
      <c r="Q4618" t="s">
        <v>32</v>
      </c>
      <c r="R4618" t="s">
        <v>8304</v>
      </c>
      <c r="S4618">
        <v>10.94</v>
      </c>
      <c r="T4618">
        <v>31</v>
      </c>
      <c r="U4618" t="s">
        <v>33</v>
      </c>
      <c r="V4618" s="2">
        <v>43157</v>
      </c>
      <c r="W4618" t="s">
        <v>20</v>
      </c>
      <c r="X4618" t="s">
        <v>34</v>
      </c>
      <c r="Y4618" t="s">
        <v>54</v>
      </c>
    </row>
    <row r="4619" spans="1:25" x14ac:dyDescent="0.35">
      <c r="A4619">
        <v>5</v>
      </c>
      <c r="B4619" t="s">
        <v>25</v>
      </c>
      <c r="C4619">
        <v>3</v>
      </c>
      <c r="D4619" t="s">
        <v>50</v>
      </c>
      <c r="E4619" t="s">
        <v>27</v>
      </c>
      <c r="F4619" t="s">
        <v>13</v>
      </c>
      <c r="G4619" t="s">
        <v>6160</v>
      </c>
      <c r="H4619" s="1">
        <v>0</v>
      </c>
      <c r="I4619" s="2">
        <v>43152</v>
      </c>
      <c r="J4619" t="s">
        <v>6161</v>
      </c>
      <c r="K4619" t="s">
        <v>30</v>
      </c>
      <c r="L4619">
        <v>90032</v>
      </c>
      <c r="M4619">
        <v>1408</v>
      </c>
      <c r="N4619" t="s">
        <v>5190</v>
      </c>
      <c r="O4619">
        <v>1</v>
      </c>
      <c r="P4619">
        <v>1</v>
      </c>
      <c r="Q4619" t="s">
        <v>32</v>
      </c>
      <c r="R4619" t="s">
        <v>8304</v>
      </c>
      <c r="S4619">
        <v>0.78</v>
      </c>
      <c r="T4619">
        <v>13</v>
      </c>
      <c r="U4619" t="s">
        <v>33</v>
      </c>
      <c r="V4619" s="2">
        <v>43157</v>
      </c>
      <c r="W4619" t="s">
        <v>20</v>
      </c>
      <c r="X4619" t="s">
        <v>34</v>
      </c>
      <c r="Y4619" t="s">
        <v>113</v>
      </c>
    </row>
    <row r="4620" spans="1:25" hidden="1" x14ac:dyDescent="0.35">
      <c r="A4620">
        <v>4</v>
      </c>
      <c r="B4620" t="s">
        <v>43</v>
      </c>
      <c r="C4620">
        <v>6</v>
      </c>
      <c r="D4620" t="s">
        <v>11</v>
      </c>
      <c r="E4620" t="s">
        <v>171</v>
      </c>
      <c r="F4620" t="s">
        <v>13</v>
      </c>
      <c r="G4620" t="s">
        <v>2417</v>
      </c>
      <c r="H4620" s="1">
        <v>0.4</v>
      </c>
      <c r="I4620" s="2">
        <v>43374</v>
      </c>
      <c r="J4620" t="s">
        <v>2450</v>
      </c>
      <c r="K4620" t="s">
        <v>102</v>
      </c>
      <c r="L4620">
        <v>10024</v>
      </c>
      <c r="M4620">
        <v>424</v>
      </c>
      <c r="N4620" t="s">
        <v>8209</v>
      </c>
      <c r="O4620">
        <v>-116</v>
      </c>
      <c r="P4620">
        <v>1</v>
      </c>
      <c r="Q4620" t="s">
        <v>104</v>
      </c>
      <c r="R4620" t="s">
        <v>8304</v>
      </c>
      <c r="S4620">
        <v>-115.71</v>
      </c>
      <c r="T4620">
        <v>331</v>
      </c>
      <c r="U4620" t="s">
        <v>19</v>
      </c>
      <c r="V4620" s="2">
        <v>43378</v>
      </c>
      <c r="W4620" t="s">
        <v>39</v>
      </c>
      <c r="X4620" t="s">
        <v>175</v>
      </c>
      <c r="Y4620" t="s">
        <v>41</v>
      </c>
    </row>
    <row r="4621" spans="1:25" hidden="1" x14ac:dyDescent="0.35">
      <c r="A4621">
        <v>4</v>
      </c>
      <c r="B4621" t="s">
        <v>43</v>
      </c>
      <c r="C4621">
        <v>6</v>
      </c>
      <c r="D4621" t="s">
        <v>26</v>
      </c>
      <c r="E4621" t="s">
        <v>192</v>
      </c>
      <c r="F4621" t="s">
        <v>13</v>
      </c>
      <c r="G4621" t="s">
        <v>2204</v>
      </c>
      <c r="H4621" s="1">
        <v>0.8</v>
      </c>
      <c r="I4621" s="2">
        <v>43226</v>
      </c>
      <c r="J4621" t="s">
        <v>3952</v>
      </c>
      <c r="K4621" t="s">
        <v>73</v>
      </c>
      <c r="L4621">
        <v>60610</v>
      </c>
      <c r="M4621">
        <v>929</v>
      </c>
      <c r="N4621" t="s">
        <v>909</v>
      </c>
      <c r="O4621">
        <v>-5</v>
      </c>
      <c r="P4621">
        <v>2</v>
      </c>
      <c r="Q4621" t="s">
        <v>75</v>
      </c>
      <c r="R4621" t="s">
        <v>8304</v>
      </c>
      <c r="S4621">
        <v>-5.29</v>
      </c>
      <c r="T4621">
        <v>3</v>
      </c>
      <c r="U4621" t="s">
        <v>19</v>
      </c>
      <c r="V4621" s="2">
        <v>43230</v>
      </c>
      <c r="W4621" t="s">
        <v>39</v>
      </c>
      <c r="X4621" t="s">
        <v>139</v>
      </c>
      <c r="Y4621" t="s">
        <v>54</v>
      </c>
    </row>
    <row r="4622" spans="1:25" hidden="1" x14ac:dyDescent="0.35">
      <c r="A4622">
        <v>4</v>
      </c>
      <c r="B4622" t="s">
        <v>43</v>
      </c>
      <c r="C4622">
        <v>6</v>
      </c>
      <c r="D4622" t="s">
        <v>50</v>
      </c>
      <c r="E4622" t="s">
        <v>192</v>
      </c>
      <c r="F4622" t="s">
        <v>13</v>
      </c>
      <c r="G4622" t="s">
        <v>2204</v>
      </c>
      <c r="H4622" s="1">
        <v>0.2</v>
      </c>
      <c r="I4622" s="2">
        <v>43226</v>
      </c>
      <c r="J4622" t="s">
        <v>3952</v>
      </c>
      <c r="K4622" t="s">
        <v>73</v>
      </c>
      <c r="L4622">
        <v>60610</v>
      </c>
      <c r="M4622">
        <v>1003</v>
      </c>
      <c r="N4622" t="s">
        <v>4741</v>
      </c>
      <c r="O4622">
        <v>-3</v>
      </c>
      <c r="P4622">
        <v>2</v>
      </c>
      <c r="Q4622" t="s">
        <v>75</v>
      </c>
      <c r="R4622" t="s">
        <v>8304</v>
      </c>
      <c r="S4622">
        <v>-3.27</v>
      </c>
      <c r="T4622">
        <v>26</v>
      </c>
      <c r="U4622" t="s">
        <v>19</v>
      </c>
      <c r="V4622" s="2">
        <v>43230</v>
      </c>
      <c r="W4622" t="s">
        <v>39</v>
      </c>
      <c r="X4622" t="s">
        <v>139</v>
      </c>
      <c r="Y4622" t="s">
        <v>113</v>
      </c>
    </row>
    <row r="4623" spans="1:25" hidden="1" x14ac:dyDescent="0.35">
      <c r="A4623">
        <v>5</v>
      </c>
      <c r="B4623" t="s">
        <v>43</v>
      </c>
      <c r="C4623">
        <v>6</v>
      </c>
      <c r="D4623" t="s">
        <v>11</v>
      </c>
      <c r="E4623" t="s">
        <v>305</v>
      </c>
      <c r="F4623" t="s">
        <v>13</v>
      </c>
      <c r="G4623" t="s">
        <v>7059</v>
      </c>
      <c r="H4623" s="1">
        <v>0</v>
      </c>
      <c r="I4623" s="2">
        <v>43245</v>
      </c>
      <c r="J4623" t="s">
        <v>8051</v>
      </c>
      <c r="K4623" t="s">
        <v>16</v>
      </c>
      <c r="L4623">
        <v>31907</v>
      </c>
      <c r="M4623">
        <v>567</v>
      </c>
      <c r="N4623" t="s">
        <v>5502</v>
      </c>
      <c r="O4623">
        <v>6</v>
      </c>
      <c r="P4623">
        <v>4</v>
      </c>
      <c r="Q4623" t="s">
        <v>18</v>
      </c>
      <c r="R4623" t="s">
        <v>92</v>
      </c>
      <c r="S4623">
        <v>6.24</v>
      </c>
      <c r="T4623">
        <v>25</v>
      </c>
      <c r="U4623" t="s">
        <v>76</v>
      </c>
      <c r="V4623" s="2">
        <v>43250</v>
      </c>
      <c r="W4623" t="s">
        <v>39</v>
      </c>
      <c r="X4623" t="s">
        <v>761</v>
      </c>
      <c r="Y4623" t="s">
        <v>47</v>
      </c>
    </row>
    <row r="4624" spans="1:25" hidden="1" x14ac:dyDescent="0.35">
      <c r="A4624">
        <v>5</v>
      </c>
      <c r="B4624" t="s">
        <v>43</v>
      </c>
      <c r="C4624">
        <v>6</v>
      </c>
      <c r="D4624" t="s">
        <v>26</v>
      </c>
      <c r="E4624" t="s">
        <v>305</v>
      </c>
      <c r="F4624" t="s">
        <v>13</v>
      </c>
      <c r="G4624" t="s">
        <v>7059</v>
      </c>
      <c r="H4624" s="1">
        <v>0</v>
      </c>
      <c r="I4624" s="2">
        <v>43245</v>
      </c>
      <c r="J4624" t="s">
        <v>8051</v>
      </c>
      <c r="K4624" t="s">
        <v>16</v>
      </c>
      <c r="L4624">
        <v>31907</v>
      </c>
      <c r="M4624">
        <v>1662</v>
      </c>
      <c r="N4624" t="s">
        <v>8175</v>
      </c>
      <c r="O4624">
        <v>9</v>
      </c>
      <c r="P4624">
        <v>2</v>
      </c>
      <c r="Q4624" t="s">
        <v>18</v>
      </c>
      <c r="R4624" t="s">
        <v>92</v>
      </c>
      <c r="S4624">
        <v>9.2899999999999991</v>
      </c>
      <c r="T4624">
        <v>19</v>
      </c>
      <c r="U4624" t="s">
        <v>76</v>
      </c>
      <c r="V4624" s="2">
        <v>43250</v>
      </c>
      <c r="W4624" t="s">
        <v>39</v>
      </c>
      <c r="X4624" t="s">
        <v>761</v>
      </c>
      <c r="Y4624" t="s">
        <v>64</v>
      </c>
    </row>
    <row r="4625" spans="1:25" hidden="1" x14ac:dyDescent="0.35">
      <c r="A4625">
        <v>5</v>
      </c>
      <c r="B4625" t="s">
        <v>43</v>
      </c>
      <c r="C4625">
        <v>6</v>
      </c>
      <c r="D4625" t="s">
        <v>26</v>
      </c>
      <c r="E4625" t="s">
        <v>305</v>
      </c>
      <c r="F4625" t="s">
        <v>13</v>
      </c>
      <c r="G4625" t="s">
        <v>7059</v>
      </c>
      <c r="H4625" s="1">
        <v>0</v>
      </c>
      <c r="I4625" s="2">
        <v>43245</v>
      </c>
      <c r="J4625" t="s">
        <v>8051</v>
      </c>
      <c r="K4625" t="s">
        <v>16</v>
      </c>
      <c r="L4625">
        <v>31907</v>
      </c>
      <c r="M4625">
        <v>660</v>
      </c>
      <c r="N4625" t="s">
        <v>984</v>
      </c>
      <c r="O4625">
        <v>152</v>
      </c>
      <c r="P4625">
        <v>9</v>
      </c>
      <c r="Q4625" t="s">
        <v>18</v>
      </c>
      <c r="R4625" t="s">
        <v>92</v>
      </c>
      <c r="S4625">
        <v>152.12</v>
      </c>
      <c r="T4625">
        <v>1268</v>
      </c>
      <c r="U4625" t="s">
        <v>76</v>
      </c>
      <c r="V4625" s="2">
        <v>43250</v>
      </c>
      <c r="W4625" t="s">
        <v>39</v>
      </c>
      <c r="X4625" t="s">
        <v>761</v>
      </c>
      <c r="Y4625" t="s">
        <v>42</v>
      </c>
    </row>
    <row r="4626" spans="1:25" hidden="1" x14ac:dyDescent="0.35">
      <c r="A4626">
        <v>4</v>
      </c>
      <c r="B4626" t="s">
        <v>43</v>
      </c>
      <c r="C4626">
        <v>6</v>
      </c>
      <c r="D4626" t="s">
        <v>26</v>
      </c>
      <c r="E4626" t="s">
        <v>2489</v>
      </c>
      <c r="F4626" t="s">
        <v>13</v>
      </c>
      <c r="G4626" t="s">
        <v>849</v>
      </c>
      <c r="H4626" s="1">
        <v>0</v>
      </c>
      <c r="I4626" s="2">
        <v>43208</v>
      </c>
      <c r="J4626" t="s">
        <v>4306</v>
      </c>
      <c r="K4626" t="s">
        <v>16</v>
      </c>
      <c r="L4626">
        <v>23320</v>
      </c>
      <c r="M4626">
        <v>611</v>
      </c>
      <c r="N4626" t="s">
        <v>1095</v>
      </c>
      <c r="O4626">
        <v>55</v>
      </c>
      <c r="P4626">
        <v>4</v>
      </c>
      <c r="Q4626" t="s">
        <v>18</v>
      </c>
      <c r="R4626" t="s">
        <v>8304</v>
      </c>
      <c r="S4626">
        <v>55.06</v>
      </c>
      <c r="T4626">
        <v>204</v>
      </c>
      <c r="U4626" t="s">
        <v>19</v>
      </c>
      <c r="V4626" s="2">
        <v>43212</v>
      </c>
      <c r="W4626" t="s">
        <v>39</v>
      </c>
      <c r="X4626" t="s">
        <v>205</v>
      </c>
      <c r="Y4626" t="s">
        <v>56</v>
      </c>
    </row>
    <row r="4627" spans="1:25" hidden="1" x14ac:dyDescent="0.35">
      <c r="A4627">
        <v>4</v>
      </c>
      <c r="B4627" t="s">
        <v>43</v>
      </c>
      <c r="C4627">
        <v>6</v>
      </c>
      <c r="D4627" t="s">
        <v>50</v>
      </c>
      <c r="E4627" t="s">
        <v>2489</v>
      </c>
      <c r="F4627" t="s">
        <v>13</v>
      </c>
      <c r="G4627" t="s">
        <v>849</v>
      </c>
      <c r="H4627" s="1">
        <v>0</v>
      </c>
      <c r="I4627" s="2">
        <v>43208</v>
      </c>
      <c r="J4627" t="s">
        <v>4306</v>
      </c>
      <c r="K4627" t="s">
        <v>16</v>
      </c>
      <c r="L4627">
        <v>23320</v>
      </c>
      <c r="M4627">
        <v>1457</v>
      </c>
      <c r="N4627" t="s">
        <v>8281</v>
      </c>
      <c r="O4627">
        <v>8</v>
      </c>
      <c r="P4627">
        <v>4</v>
      </c>
      <c r="Q4627" t="s">
        <v>18</v>
      </c>
      <c r="R4627" t="s">
        <v>8304</v>
      </c>
      <c r="S4627">
        <v>7.98</v>
      </c>
      <c r="T4627">
        <v>30</v>
      </c>
      <c r="U4627" t="s">
        <v>19</v>
      </c>
      <c r="V4627" s="2">
        <v>43212</v>
      </c>
      <c r="W4627" t="s">
        <v>39</v>
      </c>
      <c r="X4627" t="s">
        <v>205</v>
      </c>
      <c r="Y4627" t="s">
        <v>52</v>
      </c>
    </row>
    <row r="4628" spans="1:25" hidden="1" x14ac:dyDescent="0.35">
      <c r="A4628">
        <v>6</v>
      </c>
      <c r="B4628" t="s">
        <v>10</v>
      </c>
      <c r="C4628">
        <v>6</v>
      </c>
      <c r="D4628" t="s">
        <v>11</v>
      </c>
      <c r="E4628" t="s">
        <v>209</v>
      </c>
      <c r="F4628" t="s">
        <v>13</v>
      </c>
      <c r="G4628" t="s">
        <v>6850</v>
      </c>
      <c r="H4628" s="1">
        <v>0</v>
      </c>
      <c r="I4628" s="2">
        <v>43446</v>
      </c>
      <c r="J4628" t="s">
        <v>7009</v>
      </c>
      <c r="K4628" t="s">
        <v>73</v>
      </c>
      <c r="L4628">
        <v>49201</v>
      </c>
      <c r="M4628">
        <v>1618</v>
      </c>
      <c r="N4628" t="s">
        <v>1464</v>
      </c>
      <c r="O4628">
        <v>9</v>
      </c>
      <c r="P4628">
        <v>4</v>
      </c>
      <c r="Q4628" t="s">
        <v>75</v>
      </c>
      <c r="R4628" t="s">
        <v>8304</v>
      </c>
      <c r="S4628">
        <v>8.6999999999999993</v>
      </c>
      <c r="T4628">
        <v>33</v>
      </c>
      <c r="U4628" t="s">
        <v>76</v>
      </c>
      <c r="V4628" s="2">
        <v>43452</v>
      </c>
      <c r="W4628" t="s">
        <v>39</v>
      </c>
      <c r="X4628" t="s">
        <v>156</v>
      </c>
      <c r="Y4628" t="s">
        <v>47</v>
      </c>
    </row>
    <row r="4629" spans="1:25" hidden="1" x14ac:dyDescent="0.35">
      <c r="A4629">
        <v>6</v>
      </c>
      <c r="B4629" t="s">
        <v>10</v>
      </c>
      <c r="C4629">
        <v>6</v>
      </c>
      <c r="D4629" t="s">
        <v>26</v>
      </c>
      <c r="E4629" t="s">
        <v>209</v>
      </c>
      <c r="F4629" t="s">
        <v>13</v>
      </c>
      <c r="G4629" t="s">
        <v>6850</v>
      </c>
      <c r="H4629" s="1">
        <v>0</v>
      </c>
      <c r="I4629" s="2">
        <v>43446</v>
      </c>
      <c r="J4629" t="s">
        <v>7009</v>
      </c>
      <c r="K4629" t="s">
        <v>73</v>
      </c>
      <c r="L4629">
        <v>49201</v>
      </c>
      <c r="M4629">
        <v>642</v>
      </c>
      <c r="N4629" t="s">
        <v>3009</v>
      </c>
      <c r="O4629">
        <v>7</v>
      </c>
      <c r="P4629">
        <v>2</v>
      </c>
      <c r="Q4629" t="s">
        <v>75</v>
      </c>
      <c r="R4629" t="s">
        <v>8304</v>
      </c>
      <c r="S4629">
        <v>6.71</v>
      </c>
      <c r="T4629">
        <v>27</v>
      </c>
      <c r="U4629" t="s">
        <v>76</v>
      </c>
      <c r="V4629" s="2">
        <v>43452</v>
      </c>
      <c r="W4629" t="s">
        <v>39</v>
      </c>
      <c r="X4629" t="s">
        <v>156</v>
      </c>
      <c r="Y4629" t="s">
        <v>42</v>
      </c>
    </row>
    <row r="4630" spans="1:25" hidden="1" x14ac:dyDescent="0.35">
      <c r="A4630">
        <v>6</v>
      </c>
      <c r="B4630" t="s">
        <v>10</v>
      </c>
      <c r="C4630">
        <v>6</v>
      </c>
      <c r="D4630" t="s">
        <v>26</v>
      </c>
      <c r="E4630" t="s">
        <v>209</v>
      </c>
      <c r="F4630" t="s">
        <v>13</v>
      </c>
      <c r="G4630" t="s">
        <v>6850</v>
      </c>
      <c r="H4630" s="1">
        <v>0</v>
      </c>
      <c r="I4630" s="2">
        <v>43446</v>
      </c>
      <c r="J4630" t="s">
        <v>7009</v>
      </c>
      <c r="K4630" t="s">
        <v>73</v>
      </c>
      <c r="L4630">
        <v>49201</v>
      </c>
      <c r="M4630">
        <v>1149</v>
      </c>
      <c r="N4630" t="s">
        <v>765</v>
      </c>
      <c r="O4630">
        <v>4</v>
      </c>
      <c r="P4630">
        <v>5</v>
      </c>
      <c r="Q4630" t="s">
        <v>75</v>
      </c>
      <c r="R4630" t="s">
        <v>8304</v>
      </c>
      <c r="S4630">
        <v>3.61</v>
      </c>
      <c r="T4630">
        <v>14</v>
      </c>
      <c r="U4630" t="s">
        <v>76</v>
      </c>
      <c r="V4630" s="2">
        <v>43452</v>
      </c>
      <c r="W4630" t="s">
        <v>39</v>
      </c>
      <c r="X4630" t="s">
        <v>156</v>
      </c>
      <c r="Y4630" t="s">
        <v>49</v>
      </c>
    </row>
    <row r="4631" spans="1:25" hidden="1" x14ac:dyDescent="0.35">
      <c r="A4631">
        <v>6</v>
      </c>
      <c r="B4631" t="s">
        <v>10</v>
      </c>
      <c r="C4631">
        <v>6</v>
      </c>
      <c r="D4631" t="s">
        <v>50</v>
      </c>
      <c r="E4631" t="s">
        <v>209</v>
      </c>
      <c r="F4631" t="s">
        <v>13</v>
      </c>
      <c r="G4631" t="s">
        <v>6850</v>
      </c>
      <c r="H4631" s="1">
        <v>0</v>
      </c>
      <c r="I4631" s="2">
        <v>43446</v>
      </c>
      <c r="J4631" t="s">
        <v>7009</v>
      </c>
      <c r="K4631" t="s">
        <v>73</v>
      </c>
      <c r="L4631">
        <v>49201</v>
      </c>
      <c r="M4631">
        <v>938</v>
      </c>
      <c r="N4631" t="s">
        <v>1238</v>
      </c>
      <c r="O4631">
        <v>184</v>
      </c>
      <c r="P4631">
        <v>7</v>
      </c>
      <c r="Q4631" t="s">
        <v>75</v>
      </c>
      <c r="R4631" t="s">
        <v>8304</v>
      </c>
      <c r="S4631">
        <v>184.22</v>
      </c>
      <c r="T4631">
        <v>658</v>
      </c>
      <c r="U4631" t="s">
        <v>76</v>
      </c>
      <c r="V4631" s="2">
        <v>43452</v>
      </c>
      <c r="W4631" t="s">
        <v>39</v>
      </c>
      <c r="X4631" t="s">
        <v>156</v>
      </c>
      <c r="Y4631" t="s">
        <v>52</v>
      </c>
    </row>
    <row r="4632" spans="1:25" hidden="1" x14ac:dyDescent="0.35">
      <c r="A4632">
        <v>2</v>
      </c>
      <c r="B4632" t="s">
        <v>25</v>
      </c>
      <c r="C4632">
        <v>1</v>
      </c>
      <c r="D4632" t="s">
        <v>50</v>
      </c>
      <c r="E4632" t="s">
        <v>171</v>
      </c>
      <c r="F4632" t="s">
        <v>13</v>
      </c>
      <c r="G4632" t="s">
        <v>6472</v>
      </c>
      <c r="H4632" s="1">
        <v>0</v>
      </c>
      <c r="I4632" s="2">
        <v>43348</v>
      </c>
      <c r="J4632" t="s">
        <v>6679</v>
      </c>
      <c r="K4632" t="s">
        <v>102</v>
      </c>
      <c r="L4632">
        <v>10011</v>
      </c>
      <c r="M4632">
        <v>991</v>
      </c>
      <c r="N4632" t="s">
        <v>162</v>
      </c>
      <c r="O4632">
        <v>12</v>
      </c>
      <c r="P4632">
        <v>4</v>
      </c>
      <c r="Q4632" t="s">
        <v>104</v>
      </c>
      <c r="R4632" t="s">
        <v>8304</v>
      </c>
      <c r="S4632">
        <v>12.21</v>
      </c>
      <c r="T4632">
        <v>44</v>
      </c>
      <c r="U4632" t="s">
        <v>33</v>
      </c>
      <c r="V4632" s="2">
        <v>43350</v>
      </c>
      <c r="W4632" t="s">
        <v>130</v>
      </c>
      <c r="X4632" t="s">
        <v>175</v>
      </c>
      <c r="Y4632" t="s">
        <v>52</v>
      </c>
    </row>
    <row r="4633" spans="1:25" x14ac:dyDescent="0.35">
      <c r="A4633">
        <v>5</v>
      </c>
      <c r="B4633" t="s">
        <v>43</v>
      </c>
      <c r="C4633">
        <v>6</v>
      </c>
      <c r="D4633" t="s">
        <v>11</v>
      </c>
      <c r="E4633" t="s">
        <v>5790</v>
      </c>
      <c r="F4633" t="s">
        <v>13</v>
      </c>
      <c r="G4633" t="s">
        <v>5323</v>
      </c>
      <c r="H4633" s="1">
        <v>0.2</v>
      </c>
      <c r="I4633" s="2">
        <v>43393</v>
      </c>
      <c r="J4633" t="s">
        <v>5791</v>
      </c>
      <c r="K4633" t="s">
        <v>30</v>
      </c>
      <c r="L4633">
        <v>92020</v>
      </c>
      <c r="M4633">
        <v>835</v>
      </c>
      <c r="N4633" t="s">
        <v>1852</v>
      </c>
      <c r="O4633">
        <v>5</v>
      </c>
      <c r="P4633">
        <v>4</v>
      </c>
      <c r="Q4633" t="s">
        <v>32</v>
      </c>
      <c r="R4633" t="s">
        <v>8304</v>
      </c>
      <c r="S4633">
        <v>4.84</v>
      </c>
      <c r="T4633">
        <v>387</v>
      </c>
      <c r="U4633" t="s">
        <v>33</v>
      </c>
      <c r="V4633" s="2">
        <v>43398</v>
      </c>
      <c r="W4633" t="s">
        <v>39</v>
      </c>
      <c r="X4633" t="s">
        <v>34</v>
      </c>
      <c r="Y4633" t="s">
        <v>24</v>
      </c>
    </row>
    <row r="4634" spans="1:25" hidden="1" x14ac:dyDescent="0.35">
      <c r="A4634">
        <v>5</v>
      </c>
      <c r="B4634" t="s">
        <v>43</v>
      </c>
      <c r="C4634">
        <v>6</v>
      </c>
      <c r="D4634" t="s">
        <v>11</v>
      </c>
      <c r="E4634" t="s">
        <v>171</v>
      </c>
      <c r="F4634" t="s">
        <v>13</v>
      </c>
      <c r="G4634" t="s">
        <v>7078</v>
      </c>
      <c r="H4634" s="1">
        <v>0.1</v>
      </c>
      <c r="I4634" s="2">
        <v>43216</v>
      </c>
      <c r="J4634" t="s">
        <v>7079</v>
      </c>
      <c r="K4634" t="s">
        <v>102</v>
      </c>
      <c r="L4634">
        <v>10009</v>
      </c>
      <c r="M4634">
        <v>1210</v>
      </c>
      <c r="N4634" t="s">
        <v>2366</v>
      </c>
      <c r="O4634">
        <v>63</v>
      </c>
      <c r="P4634">
        <v>3</v>
      </c>
      <c r="Q4634" t="s">
        <v>104</v>
      </c>
      <c r="R4634" t="s">
        <v>8304</v>
      </c>
      <c r="S4634">
        <v>62.78</v>
      </c>
      <c r="T4634">
        <v>435</v>
      </c>
      <c r="U4634" t="s">
        <v>76</v>
      </c>
      <c r="V4634" s="2">
        <v>43221</v>
      </c>
      <c r="W4634" t="s">
        <v>39</v>
      </c>
      <c r="X4634" t="s">
        <v>175</v>
      </c>
      <c r="Y4634" t="s">
        <v>24</v>
      </c>
    </row>
    <row r="4635" spans="1:25" hidden="1" x14ac:dyDescent="0.35">
      <c r="A4635">
        <v>5</v>
      </c>
      <c r="B4635" t="s">
        <v>43</v>
      </c>
      <c r="C4635">
        <v>6</v>
      </c>
      <c r="D4635" t="s">
        <v>26</v>
      </c>
      <c r="E4635" t="s">
        <v>316</v>
      </c>
      <c r="F4635" t="s">
        <v>13</v>
      </c>
      <c r="G4635" t="s">
        <v>880</v>
      </c>
      <c r="H4635" s="1">
        <v>0.7</v>
      </c>
      <c r="I4635" s="2">
        <v>43463</v>
      </c>
      <c r="J4635" t="s">
        <v>6525</v>
      </c>
      <c r="K4635" t="s">
        <v>16</v>
      </c>
      <c r="L4635">
        <v>37620</v>
      </c>
      <c r="M4635">
        <v>1850</v>
      </c>
      <c r="N4635" t="s">
        <v>3958</v>
      </c>
      <c r="O4635">
        <v>-2</v>
      </c>
      <c r="P4635">
        <v>3</v>
      </c>
      <c r="Q4635" t="s">
        <v>18</v>
      </c>
      <c r="R4635" t="s">
        <v>8304</v>
      </c>
      <c r="S4635">
        <v>-1.97</v>
      </c>
      <c r="T4635">
        <v>3</v>
      </c>
      <c r="U4635" t="s">
        <v>33</v>
      </c>
      <c r="V4635" s="2">
        <v>43468</v>
      </c>
      <c r="W4635" t="s">
        <v>39</v>
      </c>
      <c r="X4635" t="s">
        <v>214</v>
      </c>
      <c r="Y4635" t="s">
        <v>54</v>
      </c>
    </row>
    <row r="4636" spans="1:25" hidden="1" x14ac:dyDescent="0.35">
      <c r="A4636">
        <v>5</v>
      </c>
      <c r="B4636" t="s">
        <v>43</v>
      </c>
      <c r="C4636">
        <v>6</v>
      </c>
      <c r="D4636" t="s">
        <v>26</v>
      </c>
      <c r="E4636" t="s">
        <v>316</v>
      </c>
      <c r="F4636" t="s">
        <v>13</v>
      </c>
      <c r="G4636" t="s">
        <v>880</v>
      </c>
      <c r="H4636" s="1">
        <v>0.7</v>
      </c>
      <c r="I4636" s="2">
        <v>43463</v>
      </c>
      <c r="J4636" t="s">
        <v>6525</v>
      </c>
      <c r="K4636" t="s">
        <v>16</v>
      </c>
      <c r="L4636">
        <v>37620</v>
      </c>
      <c r="M4636">
        <v>723</v>
      </c>
      <c r="N4636" t="s">
        <v>354</v>
      </c>
      <c r="O4636">
        <v>-28</v>
      </c>
      <c r="P4636">
        <v>4</v>
      </c>
      <c r="Q4636" t="s">
        <v>18</v>
      </c>
      <c r="R4636" t="s">
        <v>8304</v>
      </c>
      <c r="S4636">
        <v>-27.93</v>
      </c>
      <c r="T4636">
        <v>38</v>
      </c>
      <c r="U4636" t="s">
        <v>33</v>
      </c>
      <c r="V4636" s="2">
        <v>43468</v>
      </c>
      <c r="W4636" t="s">
        <v>39</v>
      </c>
      <c r="X4636" t="s">
        <v>214</v>
      </c>
      <c r="Y4636" t="s">
        <v>54</v>
      </c>
    </row>
    <row r="4637" spans="1:25" hidden="1" x14ac:dyDescent="0.35">
      <c r="A4637">
        <v>4</v>
      </c>
      <c r="B4637" t="s">
        <v>43</v>
      </c>
      <c r="C4637">
        <v>6</v>
      </c>
      <c r="D4637" t="s">
        <v>26</v>
      </c>
      <c r="E4637" t="s">
        <v>1154</v>
      </c>
      <c r="F4637" t="s">
        <v>13</v>
      </c>
      <c r="G4637" t="s">
        <v>1486</v>
      </c>
      <c r="H4637" s="1">
        <v>0</v>
      </c>
      <c r="I4637" s="2">
        <v>43380</v>
      </c>
      <c r="J4637" t="s">
        <v>4618</v>
      </c>
      <c r="K4637" t="s">
        <v>30</v>
      </c>
      <c r="L4637">
        <v>98270</v>
      </c>
      <c r="M4637">
        <v>121</v>
      </c>
      <c r="N4637" t="s">
        <v>4619</v>
      </c>
      <c r="O4637">
        <v>1</v>
      </c>
      <c r="P4637">
        <v>12</v>
      </c>
      <c r="Q4637" t="s">
        <v>32</v>
      </c>
      <c r="R4637" t="s">
        <v>8304</v>
      </c>
      <c r="S4637">
        <v>0.93</v>
      </c>
      <c r="T4637">
        <v>93</v>
      </c>
      <c r="U4637" t="s">
        <v>19</v>
      </c>
      <c r="V4637" s="2">
        <v>43384</v>
      </c>
      <c r="W4637" t="s">
        <v>39</v>
      </c>
      <c r="X4637" t="s">
        <v>69</v>
      </c>
      <c r="Y4637" t="s">
        <v>176</v>
      </c>
    </row>
    <row r="4638" spans="1:25" hidden="1" x14ac:dyDescent="0.35">
      <c r="A4638">
        <v>5</v>
      </c>
      <c r="B4638" t="s">
        <v>43</v>
      </c>
      <c r="C4638">
        <v>6</v>
      </c>
      <c r="D4638" t="s">
        <v>50</v>
      </c>
      <c r="E4638" t="s">
        <v>535</v>
      </c>
      <c r="F4638" t="s">
        <v>13</v>
      </c>
      <c r="G4638" t="s">
        <v>1921</v>
      </c>
      <c r="H4638" s="1">
        <v>0</v>
      </c>
      <c r="I4638" s="2">
        <v>43415</v>
      </c>
      <c r="J4638" t="s">
        <v>4953</v>
      </c>
      <c r="K4638" t="s">
        <v>73</v>
      </c>
      <c r="L4638">
        <v>48234</v>
      </c>
      <c r="M4638">
        <v>518</v>
      </c>
      <c r="N4638" t="s">
        <v>4742</v>
      </c>
      <c r="O4638">
        <v>75</v>
      </c>
      <c r="P4638">
        <v>2</v>
      </c>
      <c r="Q4638" t="s">
        <v>75</v>
      </c>
      <c r="R4638" t="s">
        <v>8304</v>
      </c>
      <c r="S4638">
        <v>74.81</v>
      </c>
      <c r="T4638">
        <v>258</v>
      </c>
      <c r="U4638" t="s">
        <v>19</v>
      </c>
      <c r="V4638" s="2">
        <v>43420</v>
      </c>
      <c r="W4638" t="s">
        <v>39</v>
      </c>
      <c r="X4638" t="s">
        <v>156</v>
      </c>
      <c r="Y4638" t="s">
        <v>52</v>
      </c>
    </row>
    <row r="4639" spans="1:25" hidden="1" x14ac:dyDescent="0.35">
      <c r="A4639">
        <v>4</v>
      </c>
      <c r="B4639" t="s">
        <v>43</v>
      </c>
      <c r="C4639">
        <v>6</v>
      </c>
      <c r="D4639" t="s">
        <v>26</v>
      </c>
      <c r="E4639" t="s">
        <v>171</v>
      </c>
      <c r="F4639" t="s">
        <v>13</v>
      </c>
      <c r="G4639" t="s">
        <v>1145</v>
      </c>
      <c r="H4639" s="1">
        <v>0</v>
      </c>
      <c r="I4639" s="2">
        <v>43438</v>
      </c>
      <c r="J4639" t="s">
        <v>6369</v>
      </c>
      <c r="K4639" t="s">
        <v>102</v>
      </c>
      <c r="L4639">
        <v>10035</v>
      </c>
      <c r="M4639">
        <v>303</v>
      </c>
      <c r="N4639" t="s">
        <v>4014</v>
      </c>
      <c r="O4639">
        <v>0</v>
      </c>
      <c r="P4639">
        <v>6</v>
      </c>
      <c r="Q4639" t="s">
        <v>104</v>
      </c>
      <c r="R4639" t="s">
        <v>8304</v>
      </c>
      <c r="S4639">
        <v>0</v>
      </c>
      <c r="T4639">
        <v>213</v>
      </c>
      <c r="U4639" t="s">
        <v>33</v>
      </c>
      <c r="V4639" s="2">
        <v>43442</v>
      </c>
      <c r="W4639" t="s">
        <v>39</v>
      </c>
      <c r="X4639" t="s">
        <v>175</v>
      </c>
      <c r="Y4639" t="s">
        <v>42</v>
      </c>
    </row>
    <row r="4640" spans="1:25" x14ac:dyDescent="0.35">
      <c r="A4640">
        <v>2</v>
      </c>
      <c r="B4640" t="s">
        <v>25</v>
      </c>
      <c r="C4640">
        <v>1</v>
      </c>
      <c r="D4640" t="s">
        <v>50</v>
      </c>
      <c r="E4640" t="s">
        <v>88</v>
      </c>
      <c r="F4640" t="s">
        <v>13</v>
      </c>
      <c r="G4640" t="s">
        <v>6405</v>
      </c>
      <c r="H4640" s="1">
        <v>0.2</v>
      </c>
      <c r="I4640" s="2">
        <v>43452</v>
      </c>
      <c r="J4640" t="s">
        <v>6693</v>
      </c>
      <c r="K4640" t="s">
        <v>30</v>
      </c>
      <c r="L4640">
        <v>94110</v>
      </c>
      <c r="M4640">
        <v>891</v>
      </c>
      <c r="N4640" t="s">
        <v>8109</v>
      </c>
      <c r="O4640">
        <v>7</v>
      </c>
      <c r="P4640">
        <v>7</v>
      </c>
      <c r="Q4640" t="s">
        <v>32</v>
      </c>
      <c r="R4640" t="s">
        <v>8304</v>
      </c>
      <c r="S4640">
        <v>6.7</v>
      </c>
      <c r="T4640">
        <v>67</v>
      </c>
      <c r="U4640" t="s">
        <v>33</v>
      </c>
      <c r="V4640" s="2">
        <v>43454</v>
      </c>
      <c r="W4640" t="s">
        <v>130</v>
      </c>
      <c r="X4640" t="s">
        <v>34</v>
      </c>
      <c r="Y4640" t="s">
        <v>52</v>
      </c>
    </row>
    <row r="4641" spans="1:25" hidden="1" x14ac:dyDescent="0.35">
      <c r="A4641">
        <v>5</v>
      </c>
      <c r="B4641" t="s">
        <v>43</v>
      </c>
      <c r="C4641">
        <v>6</v>
      </c>
      <c r="D4641" t="s">
        <v>26</v>
      </c>
      <c r="E4641" t="s">
        <v>700</v>
      </c>
      <c r="F4641" t="s">
        <v>13</v>
      </c>
      <c r="G4641" t="s">
        <v>2655</v>
      </c>
      <c r="H4641" s="1">
        <v>0</v>
      </c>
      <c r="I4641" s="2">
        <v>43263</v>
      </c>
      <c r="J4641" t="s">
        <v>4063</v>
      </c>
      <c r="K4641" t="s">
        <v>102</v>
      </c>
      <c r="L4641">
        <v>11561</v>
      </c>
      <c r="M4641">
        <v>334</v>
      </c>
      <c r="N4641" t="s">
        <v>4064</v>
      </c>
      <c r="O4641">
        <v>18</v>
      </c>
      <c r="P4641">
        <v>3</v>
      </c>
      <c r="Q4641" t="s">
        <v>104</v>
      </c>
      <c r="R4641" t="s">
        <v>8304</v>
      </c>
      <c r="S4641">
        <v>18.399999999999999</v>
      </c>
      <c r="T4641">
        <v>53</v>
      </c>
      <c r="U4641" t="s">
        <v>19</v>
      </c>
      <c r="V4641" s="2">
        <v>43268</v>
      </c>
      <c r="W4641" t="s">
        <v>39</v>
      </c>
      <c r="X4641" t="s">
        <v>175</v>
      </c>
      <c r="Y4641" t="s">
        <v>56</v>
      </c>
    </row>
    <row r="4642" spans="1:25" hidden="1" x14ac:dyDescent="0.35">
      <c r="A4642">
        <v>5</v>
      </c>
      <c r="B4642" t="s">
        <v>43</v>
      </c>
      <c r="C4642">
        <v>6</v>
      </c>
      <c r="D4642" t="s">
        <v>26</v>
      </c>
      <c r="E4642" t="s">
        <v>700</v>
      </c>
      <c r="F4642" t="s">
        <v>13</v>
      </c>
      <c r="G4642" t="s">
        <v>2655</v>
      </c>
      <c r="H4642" s="1">
        <v>0</v>
      </c>
      <c r="I4642" s="2">
        <v>43263</v>
      </c>
      <c r="J4642" t="s">
        <v>4063</v>
      </c>
      <c r="K4642" t="s">
        <v>102</v>
      </c>
      <c r="L4642">
        <v>11561</v>
      </c>
      <c r="M4642">
        <v>905</v>
      </c>
      <c r="N4642" t="s">
        <v>8253</v>
      </c>
      <c r="O4642">
        <v>42</v>
      </c>
      <c r="P4642">
        <v>3</v>
      </c>
      <c r="Q4642" t="s">
        <v>104</v>
      </c>
      <c r="R4642" t="s">
        <v>8304</v>
      </c>
      <c r="S4642">
        <v>41.82</v>
      </c>
      <c r="T4642">
        <v>93</v>
      </c>
      <c r="U4642" t="s">
        <v>19</v>
      </c>
      <c r="V4642" s="2">
        <v>43268</v>
      </c>
      <c r="W4642" t="s">
        <v>39</v>
      </c>
      <c r="X4642" t="s">
        <v>175</v>
      </c>
      <c r="Y4642" t="s">
        <v>64</v>
      </c>
    </row>
    <row r="4643" spans="1:25" hidden="1" x14ac:dyDescent="0.35">
      <c r="A4643">
        <v>2</v>
      </c>
      <c r="B4643" t="s">
        <v>25</v>
      </c>
      <c r="C4643">
        <v>1</v>
      </c>
      <c r="D4643" t="s">
        <v>50</v>
      </c>
      <c r="E4643" t="s">
        <v>6815</v>
      </c>
      <c r="F4643" t="s">
        <v>13</v>
      </c>
      <c r="G4643" t="s">
        <v>6917</v>
      </c>
      <c r="H4643" s="1">
        <v>0</v>
      </c>
      <c r="I4643" s="2">
        <v>43282</v>
      </c>
      <c r="J4643" t="s">
        <v>7716</v>
      </c>
      <c r="K4643" t="s">
        <v>30</v>
      </c>
      <c r="L4643">
        <v>84043</v>
      </c>
      <c r="M4643">
        <v>796</v>
      </c>
      <c r="N4643" t="s">
        <v>4794</v>
      </c>
      <c r="O4643">
        <v>450</v>
      </c>
      <c r="P4643">
        <v>5</v>
      </c>
      <c r="Q4643" t="s">
        <v>32</v>
      </c>
      <c r="R4643" t="s">
        <v>8304</v>
      </c>
      <c r="S4643">
        <v>449.98</v>
      </c>
      <c r="T4643">
        <v>1500</v>
      </c>
      <c r="U4643" t="s">
        <v>76</v>
      </c>
      <c r="V4643" s="2">
        <v>43284</v>
      </c>
      <c r="W4643" t="s">
        <v>130</v>
      </c>
      <c r="X4643" t="s">
        <v>87</v>
      </c>
      <c r="Y4643" t="s">
        <v>727</v>
      </c>
    </row>
    <row r="4644" spans="1:25" hidden="1" x14ac:dyDescent="0.35">
      <c r="A4644">
        <v>5</v>
      </c>
      <c r="B4644" t="s">
        <v>43</v>
      </c>
      <c r="C4644">
        <v>6</v>
      </c>
      <c r="D4644" t="s">
        <v>11</v>
      </c>
      <c r="E4644" t="s">
        <v>305</v>
      </c>
      <c r="F4644" t="s">
        <v>13</v>
      </c>
      <c r="G4644" t="s">
        <v>1191</v>
      </c>
      <c r="H4644" s="1">
        <v>0.2</v>
      </c>
      <c r="I4644" s="2">
        <v>43425</v>
      </c>
      <c r="J4644" t="s">
        <v>2409</v>
      </c>
      <c r="K4644" t="s">
        <v>102</v>
      </c>
      <c r="L4644">
        <v>43229</v>
      </c>
      <c r="M4644">
        <v>465</v>
      </c>
      <c r="N4644" t="s">
        <v>8194</v>
      </c>
      <c r="O4644">
        <v>16</v>
      </c>
      <c r="P4644">
        <v>3</v>
      </c>
      <c r="Q4644" t="s">
        <v>104</v>
      </c>
      <c r="R4644" t="s">
        <v>8304</v>
      </c>
      <c r="S4644">
        <v>15.59</v>
      </c>
      <c r="T4644">
        <v>78</v>
      </c>
      <c r="U4644" t="s">
        <v>19</v>
      </c>
      <c r="V4644" s="2">
        <v>43430</v>
      </c>
      <c r="W4644" t="s">
        <v>39</v>
      </c>
      <c r="X4644" t="s">
        <v>309</v>
      </c>
      <c r="Y4644" t="s">
        <v>47</v>
      </c>
    </row>
    <row r="4645" spans="1:25" hidden="1" x14ac:dyDescent="0.35">
      <c r="A4645">
        <v>5</v>
      </c>
      <c r="B4645" t="s">
        <v>43</v>
      </c>
      <c r="C4645">
        <v>6</v>
      </c>
      <c r="D4645" t="s">
        <v>11</v>
      </c>
      <c r="E4645" t="s">
        <v>305</v>
      </c>
      <c r="F4645" t="s">
        <v>13</v>
      </c>
      <c r="G4645" t="s">
        <v>1191</v>
      </c>
      <c r="H4645" s="1">
        <v>0.3</v>
      </c>
      <c r="I4645" s="2">
        <v>43425</v>
      </c>
      <c r="J4645" t="s">
        <v>2409</v>
      </c>
      <c r="K4645" t="s">
        <v>102</v>
      </c>
      <c r="L4645">
        <v>43229</v>
      </c>
      <c r="M4645">
        <v>772</v>
      </c>
      <c r="N4645" t="s">
        <v>432</v>
      </c>
      <c r="O4645">
        <v>-9</v>
      </c>
      <c r="P4645">
        <v>3</v>
      </c>
      <c r="Q4645" t="s">
        <v>104</v>
      </c>
      <c r="R4645" t="s">
        <v>8304</v>
      </c>
      <c r="S4645">
        <v>-9.11</v>
      </c>
      <c r="T4645">
        <v>128</v>
      </c>
      <c r="U4645" t="s">
        <v>19</v>
      </c>
      <c r="V4645" s="2">
        <v>43430</v>
      </c>
      <c r="W4645" t="s">
        <v>39</v>
      </c>
      <c r="X4645" t="s">
        <v>309</v>
      </c>
      <c r="Y4645" t="s">
        <v>24</v>
      </c>
    </row>
    <row r="4646" spans="1:25" hidden="1" x14ac:dyDescent="0.35">
      <c r="A4646">
        <v>5</v>
      </c>
      <c r="B4646" t="s">
        <v>43</v>
      </c>
      <c r="C4646">
        <v>6</v>
      </c>
      <c r="D4646" t="s">
        <v>50</v>
      </c>
      <c r="E4646" t="s">
        <v>305</v>
      </c>
      <c r="F4646" t="s">
        <v>13</v>
      </c>
      <c r="G4646" t="s">
        <v>1191</v>
      </c>
      <c r="H4646" s="1">
        <v>0.7</v>
      </c>
      <c r="I4646" s="2">
        <v>43425</v>
      </c>
      <c r="J4646" t="s">
        <v>2409</v>
      </c>
      <c r="K4646" t="s">
        <v>102</v>
      </c>
      <c r="L4646">
        <v>43229</v>
      </c>
      <c r="M4646">
        <v>1565</v>
      </c>
      <c r="N4646" t="s">
        <v>5093</v>
      </c>
      <c r="O4646">
        <v>-24</v>
      </c>
      <c r="P4646">
        <v>7</v>
      </c>
      <c r="Q4646" t="s">
        <v>104</v>
      </c>
      <c r="R4646" t="s">
        <v>8304</v>
      </c>
      <c r="S4646">
        <v>-24.28</v>
      </c>
      <c r="T4646">
        <v>30</v>
      </c>
      <c r="U4646" t="s">
        <v>19</v>
      </c>
      <c r="V4646" s="2">
        <v>43430</v>
      </c>
      <c r="W4646" t="s">
        <v>39</v>
      </c>
      <c r="X4646" t="s">
        <v>309</v>
      </c>
      <c r="Y4646" t="s">
        <v>422</v>
      </c>
    </row>
    <row r="4647" spans="1:25" x14ac:dyDescent="0.35">
      <c r="A4647">
        <v>6</v>
      </c>
      <c r="B4647" t="s">
        <v>10</v>
      </c>
      <c r="C4647">
        <v>6</v>
      </c>
      <c r="D4647" t="s">
        <v>26</v>
      </c>
      <c r="E4647" t="s">
        <v>27</v>
      </c>
      <c r="F4647" t="s">
        <v>13</v>
      </c>
      <c r="G4647" t="s">
        <v>1944</v>
      </c>
      <c r="H4647" s="1">
        <v>0</v>
      </c>
      <c r="I4647" s="2">
        <v>43309</v>
      </c>
      <c r="J4647" t="s">
        <v>4531</v>
      </c>
      <c r="K4647" t="s">
        <v>30</v>
      </c>
      <c r="L4647">
        <v>90032</v>
      </c>
      <c r="M4647">
        <v>204</v>
      </c>
      <c r="N4647" t="s">
        <v>4532</v>
      </c>
      <c r="O4647">
        <v>9</v>
      </c>
      <c r="P4647">
        <v>3</v>
      </c>
      <c r="Q4647" t="s">
        <v>32</v>
      </c>
      <c r="R4647" t="s">
        <v>8304</v>
      </c>
      <c r="S4647">
        <v>8.69</v>
      </c>
      <c r="T4647">
        <v>19</v>
      </c>
      <c r="U4647" t="s">
        <v>19</v>
      </c>
      <c r="V4647" s="2">
        <v>43315</v>
      </c>
      <c r="W4647" t="s">
        <v>39</v>
      </c>
      <c r="X4647" t="s">
        <v>34</v>
      </c>
      <c r="Y4647" t="s">
        <v>35</v>
      </c>
    </row>
    <row r="4648" spans="1:25" hidden="1" x14ac:dyDescent="0.35">
      <c r="A4648">
        <v>4</v>
      </c>
      <c r="B4648" t="s">
        <v>43</v>
      </c>
      <c r="C4648">
        <v>6</v>
      </c>
      <c r="D4648" t="s">
        <v>26</v>
      </c>
      <c r="E4648" t="s">
        <v>99</v>
      </c>
      <c r="F4648" t="s">
        <v>13</v>
      </c>
      <c r="G4648" t="s">
        <v>7358</v>
      </c>
      <c r="H4648" s="1">
        <v>0.2</v>
      </c>
      <c r="I4648" s="2">
        <v>43271</v>
      </c>
      <c r="J4648" t="s">
        <v>7509</v>
      </c>
      <c r="K4648" t="s">
        <v>102</v>
      </c>
      <c r="L4648">
        <v>19120</v>
      </c>
      <c r="M4648">
        <v>1424</v>
      </c>
      <c r="N4648" t="s">
        <v>367</v>
      </c>
      <c r="O4648">
        <v>34</v>
      </c>
      <c r="P4648">
        <v>2</v>
      </c>
      <c r="Q4648" t="s">
        <v>104</v>
      </c>
      <c r="R4648" t="s">
        <v>8304</v>
      </c>
      <c r="S4648">
        <v>33.58</v>
      </c>
      <c r="T4648">
        <v>448</v>
      </c>
      <c r="U4648" t="s">
        <v>76</v>
      </c>
      <c r="V4648" s="2">
        <v>43275</v>
      </c>
      <c r="W4648" t="s">
        <v>39</v>
      </c>
      <c r="X4648" t="s">
        <v>105</v>
      </c>
      <c r="Y4648" t="s">
        <v>56</v>
      </c>
    </row>
    <row r="4649" spans="1:25" hidden="1" x14ac:dyDescent="0.35">
      <c r="A4649">
        <v>4</v>
      </c>
      <c r="B4649" t="s">
        <v>43</v>
      </c>
      <c r="C4649">
        <v>6</v>
      </c>
      <c r="D4649" t="s">
        <v>26</v>
      </c>
      <c r="E4649" t="s">
        <v>99</v>
      </c>
      <c r="F4649" t="s">
        <v>13</v>
      </c>
      <c r="G4649" t="s">
        <v>7358</v>
      </c>
      <c r="H4649" s="1">
        <v>0.2</v>
      </c>
      <c r="I4649" s="2">
        <v>43271</v>
      </c>
      <c r="J4649" t="s">
        <v>7509</v>
      </c>
      <c r="K4649" t="s">
        <v>102</v>
      </c>
      <c r="L4649">
        <v>19120</v>
      </c>
      <c r="M4649">
        <v>1805</v>
      </c>
      <c r="N4649" t="s">
        <v>3438</v>
      </c>
      <c r="O4649">
        <v>5</v>
      </c>
      <c r="P4649">
        <v>3</v>
      </c>
      <c r="Q4649" t="s">
        <v>104</v>
      </c>
      <c r="R4649" t="s">
        <v>8304</v>
      </c>
      <c r="S4649">
        <v>5.44</v>
      </c>
      <c r="T4649">
        <v>16</v>
      </c>
      <c r="U4649" t="s">
        <v>76</v>
      </c>
      <c r="V4649" s="2">
        <v>43275</v>
      </c>
      <c r="W4649" t="s">
        <v>39</v>
      </c>
      <c r="X4649" t="s">
        <v>105</v>
      </c>
      <c r="Y4649" t="s">
        <v>64</v>
      </c>
    </row>
    <row r="4650" spans="1:25" hidden="1" x14ac:dyDescent="0.35">
      <c r="A4650">
        <v>4</v>
      </c>
      <c r="B4650" t="s">
        <v>43</v>
      </c>
      <c r="C4650">
        <v>6</v>
      </c>
      <c r="D4650" t="s">
        <v>26</v>
      </c>
      <c r="E4650" t="s">
        <v>99</v>
      </c>
      <c r="F4650" t="s">
        <v>13</v>
      </c>
      <c r="G4650" t="s">
        <v>7358</v>
      </c>
      <c r="H4650" s="1">
        <v>0.2</v>
      </c>
      <c r="I4650" s="2">
        <v>43271</v>
      </c>
      <c r="J4650" t="s">
        <v>7509</v>
      </c>
      <c r="K4650" t="s">
        <v>102</v>
      </c>
      <c r="L4650">
        <v>19120</v>
      </c>
      <c r="M4650">
        <v>1655</v>
      </c>
      <c r="N4650" t="s">
        <v>8236</v>
      </c>
      <c r="O4650">
        <v>15</v>
      </c>
      <c r="P4650">
        <v>8</v>
      </c>
      <c r="Q4650" t="s">
        <v>104</v>
      </c>
      <c r="R4650" t="s">
        <v>8304</v>
      </c>
      <c r="S4650">
        <v>15.21</v>
      </c>
      <c r="T4650">
        <v>45</v>
      </c>
      <c r="U4650" t="s">
        <v>76</v>
      </c>
      <c r="V4650" s="2">
        <v>43275</v>
      </c>
      <c r="W4650" t="s">
        <v>39</v>
      </c>
      <c r="X4650" t="s">
        <v>105</v>
      </c>
      <c r="Y4650" t="s">
        <v>64</v>
      </c>
    </row>
    <row r="4651" spans="1:25" hidden="1" x14ac:dyDescent="0.35">
      <c r="A4651">
        <v>4</v>
      </c>
      <c r="B4651" t="s">
        <v>43</v>
      </c>
      <c r="C4651">
        <v>6</v>
      </c>
      <c r="D4651" t="s">
        <v>26</v>
      </c>
      <c r="E4651" t="s">
        <v>99</v>
      </c>
      <c r="F4651" t="s">
        <v>13</v>
      </c>
      <c r="G4651" t="s">
        <v>7358</v>
      </c>
      <c r="H4651" s="1">
        <v>0.7</v>
      </c>
      <c r="I4651" s="2">
        <v>43271</v>
      </c>
      <c r="J4651" t="s">
        <v>7509</v>
      </c>
      <c r="K4651" t="s">
        <v>102</v>
      </c>
      <c r="L4651">
        <v>19120</v>
      </c>
      <c r="M4651">
        <v>948</v>
      </c>
      <c r="N4651" t="s">
        <v>4278</v>
      </c>
      <c r="O4651">
        <v>-22</v>
      </c>
      <c r="P4651">
        <v>6</v>
      </c>
      <c r="Q4651" t="s">
        <v>104</v>
      </c>
      <c r="R4651" t="s">
        <v>8304</v>
      </c>
      <c r="S4651">
        <v>-21.79</v>
      </c>
      <c r="T4651">
        <v>30</v>
      </c>
      <c r="U4651" t="s">
        <v>76</v>
      </c>
      <c r="V4651" s="2">
        <v>43275</v>
      </c>
      <c r="W4651" t="s">
        <v>39</v>
      </c>
      <c r="X4651" t="s">
        <v>105</v>
      </c>
      <c r="Y4651" t="s">
        <v>54</v>
      </c>
    </row>
    <row r="4652" spans="1:25" hidden="1" x14ac:dyDescent="0.35">
      <c r="A4652">
        <v>5</v>
      </c>
      <c r="B4652" t="s">
        <v>43</v>
      </c>
      <c r="C4652">
        <v>6</v>
      </c>
      <c r="D4652" t="s">
        <v>11</v>
      </c>
      <c r="E4652" t="s">
        <v>1832</v>
      </c>
      <c r="F4652" t="s">
        <v>13</v>
      </c>
      <c r="G4652" t="s">
        <v>5205</v>
      </c>
      <c r="H4652" s="1">
        <v>0</v>
      </c>
      <c r="I4652" s="2">
        <v>43404</v>
      </c>
      <c r="J4652" t="s">
        <v>5484</v>
      </c>
      <c r="K4652" t="s">
        <v>73</v>
      </c>
      <c r="L4652">
        <v>74133</v>
      </c>
      <c r="M4652">
        <v>841</v>
      </c>
      <c r="N4652" t="s">
        <v>8126</v>
      </c>
      <c r="O4652">
        <v>81</v>
      </c>
      <c r="P4652">
        <v>3</v>
      </c>
      <c r="Q4652" t="s">
        <v>75</v>
      </c>
      <c r="R4652" t="s">
        <v>8304</v>
      </c>
      <c r="S4652">
        <v>81.17</v>
      </c>
      <c r="T4652">
        <v>369</v>
      </c>
      <c r="U4652" t="s">
        <v>33</v>
      </c>
      <c r="V4652" s="2">
        <v>43409</v>
      </c>
      <c r="W4652" t="s">
        <v>39</v>
      </c>
      <c r="X4652" t="s">
        <v>401</v>
      </c>
      <c r="Y4652" t="s">
        <v>24</v>
      </c>
    </row>
    <row r="4653" spans="1:25" hidden="1" x14ac:dyDescent="0.35">
      <c r="A4653">
        <v>5</v>
      </c>
      <c r="B4653" t="s">
        <v>43</v>
      </c>
      <c r="C4653">
        <v>6</v>
      </c>
      <c r="D4653" t="s">
        <v>26</v>
      </c>
      <c r="E4653" t="s">
        <v>1832</v>
      </c>
      <c r="F4653" t="s">
        <v>13</v>
      </c>
      <c r="G4653" t="s">
        <v>5205</v>
      </c>
      <c r="H4653" s="1">
        <v>0</v>
      </c>
      <c r="I4653" s="2">
        <v>43404</v>
      </c>
      <c r="J4653" t="s">
        <v>5484</v>
      </c>
      <c r="K4653" t="s">
        <v>73</v>
      </c>
      <c r="L4653">
        <v>74133</v>
      </c>
      <c r="M4653">
        <v>671</v>
      </c>
      <c r="N4653" t="s">
        <v>355</v>
      </c>
      <c r="O4653">
        <v>6</v>
      </c>
      <c r="P4653">
        <v>2</v>
      </c>
      <c r="Q4653" t="s">
        <v>75</v>
      </c>
      <c r="R4653" t="s">
        <v>8304</v>
      </c>
      <c r="S4653">
        <v>6.15</v>
      </c>
      <c r="T4653">
        <v>22</v>
      </c>
      <c r="U4653" t="s">
        <v>33</v>
      </c>
      <c r="V4653" s="2">
        <v>43409</v>
      </c>
      <c r="W4653" t="s">
        <v>39</v>
      </c>
      <c r="X4653" t="s">
        <v>401</v>
      </c>
      <c r="Y4653" t="s">
        <v>356</v>
      </c>
    </row>
    <row r="4654" spans="1:25" hidden="1" x14ac:dyDescent="0.35">
      <c r="A4654">
        <v>5</v>
      </c>
      <c r="B4654" t="s">
        <v>43</v>
      </c>
      <c r="C4654">
        <v>6</v>
      </c>
      <c r="D4654" t="s">
        <v>26</v>
      </c>
      <c r="E4654" t="s">
        <v>1832</v>
      </c>
      <c r="F4654" t="s">
        <v>13</v>
      </c>
      <c r="G4654" t="s">
        <v>5205</v>
      </c>
      <c r="H4654" s="1">
        <v>0</v>
      </c>
      <c r="I4654" s="2">
        <v>43404</v>
      </c>
      <c r="J4654" t="s">
        <v>5484</v>
      </c>
      <c r="K4654" t="s">
        <v>73</v>
      </c>
      <c r="L4654">
        <v>74133</v>
      </c>
      <c r="M4654">
        <v>1123</v>
      </c>
      <c r="N4654" t="s">
        <v>3607</v>
      </c>
      <c r="O4654">
        <v>3</v>
      </c>
      <c r="P4654">
        <v>3</v>
      </c>
      <c r="Q4654" t="s">
        <v>75</v>
      </c>
      <c r="R4654" t="s">
        <v>8304</v>
      </c>
      <c r="S4654">
        <v>3.47</v>
      </c>
      <c r="T4654">
        <v>12</v>
      </c>
      <c r="U4654" t="s">
        <v>33</v>
      </c>
      <c r="V4654" s="2">
        <v>43409</v>
      </c>
      <c r="W4654" t="s">
        <v>39</v>
      </c>
      <c r="X4654" t="s">
        <v>401</v>
      </c>
      <c r="Y4654" t="s">
        <v>49</v>
      </c>
    </row>
    <row r="4655" spans="1:25" hidden="1" x14ac:dyDescent="0.35">
      <c r="A4655">
        <v>5</v>
      </c>
      <c r="B4655" t="s">
        <v>43</v>
      </c>
      <c r="C4655">
        <v>6</v>
      </c>
      <c r="D4655" t="s">
        <v>26</v>
      </c>
      <c r="E4655" t="s">
        <v>1832</v>
      </c>
      <c r="F4655" t="s">
        <v>13</v>
      </c>
      <c r="G4655" t="s">
        <v>5205</v>
      </c>
      <c r="H4655" s="1">
        <v>0</v>
      </c>
      <c r="I4655" s="2">
        <v>43404</v>
      </c>
      <c r="J4655" t="s">
        <v>5484</v>
      </c>
      <c r="K4655" t="s">
        <v>73</v>
      </c>
      <c r="L4655">
        <v>74133</v>
      </c>
      <c r="M4655">
        <v>420</v>
      </c>
      <c r="N4655" t="s">
        <v>3553</v>
      </c>
      <c r="O4655">
        <v>10</v>
      </c>
      <c r="P4655">
        <v>3</v>
      </c>
      <c r="Q4655" t="s">
        <v>75</v>
      </c>
      <c r="R4655" t="s">
        <v>8304</v>
      </c>
      <c r="S4655">
        <v>9.99</v>
      </c>
      <c r="T4655">
        <v>333</v>
      </c>
      <c r="U4655" t="s">
        <v>33</v>
      </c>
      <c r="V4655" s="2">
        <v>43409</v>
      </c>
      <c r="W4655" t="s">
        <v>39</v>
      </c>
      <c r="X4655" t="s">
        <v>401</v>
      </c>
      <c r="Y4655" t="s">
        <v>42</v>
      </c>
    </row>
    <row r="4656" spans="1:25" x14ac:dyDescent="0.35">
      <c r="A4656">
        <v>5</v>
      </c>
      <c r="B4656" t="s">
        <v>43</v>
      </c>
      <c r="C4656">
        <v>6</v>
      </c>
      <c r="D4656" t="s">
        <v>26</v>
      </c>
      <c r="E4656" t="s">
        <v>386</v>
      </c>
      <c r="F4656" t="s">
        <v>13</v>
      </c>
      <c r="G4656" t="s">
        <v>234</v>
      </c>
      <c r="H4656" s="1">
        <v>0.2</v>
      </c>
      <c r="I4656" s="2">
        <v>43409</v>
      </c>
      <c r="J4656" t="s">
        <v>7700</v>
      </c>
      <c r="K4656" t="s">
        <v>30</v>
      </c>
      <c r="L4656">
        <v>95123</v>
      </c>
      <c r="M4656">
        <v>411</v>
      </c>
      <c r="N4656" t="s">
        <v>4316</v>
      </c>
      <c r="O4656">
        <v>10</v>
      </c>
      <c r="P4656">
        <v>5</v>
      </c>
      <c r="Q4656" t="s">
        <v>32</v>
      </c>
      <c r="R4656" t="s">
        <v>8304</v>
      </c>
      <c r="S4656">
        <v>9.83</v>
      </c>
      <c r="T4656">
        <v>29</v>
      </c>
      <c r="U4656" t="s">
        <v>76</v>
      </c>
      <c r="V4656" s="2">
        <v>43414</v>
      </c>
      <c r="W4656" t="s">
        <v>39</v>
      </c>
      <c r="X4656" t="s">
        <v>34</v>
      </c>
      <c r="Y4656" t="s">
        <v>54</v>
      </c>
    </row>
    <row r="4657" spans="1:25" hidden="1" x14ac:dyDescent="0.35">
      <c r="A4657">
        <v>6</v>
      </c>
      <c r="B4657" t="s">
        <v>10</v>
      </c>
      <c r="C4657">
        <v>6</v>
      </c>
      <c r="D4657" t="s">
        <v>50</v>
      </c>
      <c r="E4657" t="s">
        <v>65</v>
      </c>
      <c r="F4657" t="s">
        <v>13</v>
      </c>
      <c r="G4657" t="s">
        <v>1981</v>
      </c>
      <c r="H4657" s="1">
        <v>0.2</v>
      </c>
      <c r="I4657" s="2">
        <v>43370</v>
      </c>
      <c r="J4657" t="s">
        <v>5165</v>
      </c>
      <c r="K4657" t="s">
        <v>30</v>
      </c>
      <c r="L4657">
        <v>98103</v>
      </c>
      <c r="M4657">
        <v>1397</v>
      </c>
      <c r="N4657" t="s">
        <v>5004</v>
      </c>
      <c r="O4657">
        <v>125</v>
      </c>
      <c r="P4657">
        <v>2</v>
      </c>
      <c r="Q4657" t="s">
        <v>32</v>
      </c>
      <c r="R4657" t="s">
        <v>8304</v>
      </c>
      <c r="S4657">
        <v>125.2</v>
      </c>
      <c r="T4657">
        <v>1002</v>
      </c>
      <c r="U4657" t="s">
        <v>19</v>
      </c>
      <c r="V4657" s="2">
        <v>43376</v>
      </c>
      <c r="W4657" t="s">
        <v>39</v>
      </c>
      <c r="X4657" t="s">
        <v>69</v>
      </c>
      <c r="Y4657" t="s">
        <v>52</v>
      </c>
    </row>
    <row r="4658" spans="1:25" x14ac:dyDescent="0.35">
      <c r="A4658">
        <v>7</v>
      </c>
      <c r="B4658" t="s">
        <v>25</v>
      </c>
      <c r="C4658">
        <v>6</v>
      </c>
      <c r="D4658" t="s">
        <v>26</v>
      </c>
      <c r="E4658" t="s">
        <v>27</v>
      </c>
      <c r="F4658" t="s">
        <v>13</v>
      </c>
      <c r="G4658" t="s">
        <v>5440</v>
      </c>
      <c r="H4658" s="1">
        <v>0</v>
      </c>
      <c r="I4658" s="2">
        <v>43334</v>
      </c>
      <c r="J4658" t="s">
        <v>6548</v>
      </c>
      <c r="K4658" t="s">
        <v>30</v>
      </c>
      <c r="L4658">
        <v>90049</v>
      </c>
      <c r="M4658">
        <v>1163</v>
      </c>
      <c r="N4658" t="s">
        <v>3754</v>
      </c>
      <c r="O4658">
        <v>2</v>
      </c>
      <c r="P4658">
        <v>2</v>
      </c>
      <c r="Q4658" t="s">
        <v>32</v>
      </c>
      <c r="R4658" t="s">
        <v>8304</v>
      </c>
      <c r="S4658">
        <v>1.67</v>
      </c>
      <c r="T4658">
        <v>6</v>
      </c>
      <c r="U4658" t="s">
        <v>33</v>
      </c>
      <c r="V4658" s="2">
        <v>43341</v>
      </c>
      <c r="W4658" t="s">
        <v>39</v>
      </c>
      <c r="X4658" t="s">
        <v>34</v>
      </c>
      <c r="Y4658" t="s">
        <v>49</v>
      </c>
    </row>
    <row r="4659" spans="1:25" x14ac:dyDescent="0.35">
      <c r="A4659">
        <v>2</v>
      </c>
      <c r="B4659" t="s">
        <v>43</v>
      </c>
      <c r="C4659">
        <v>3</v>
      </c>
      <c r="D4659" t="s">
        <v>26</v>
      </c>
      <c r="E4659" t="s">
        <v>88</v>
      </c>
      <c r="F4659" t="s">
        <v>13</v>
      </c>
      <c r="G4659" t="s">
        <v>410</v>
      </c>
      <c r="H4659" s="1">
        <v>0</v>
      </c>
      <c r="I4659" s="2">
        <v>43274</v>
      </c>
      <c r="J4659" t="s">
        <v>3615</v>
      </c>
      <c r="K4659" t="s">
        <v>30</v>
      </c>
      <c r="L4659">
        <v>94109</v>
      </c>
      <c r="M4659">
        <v>1674</v>
      </c>
      <c r="N4659" t="s">
        <v>2807</v>
      </c>
      <c r="O4659">
        <v>9</v>
      </c>
      <c r="P4659">
        <v>1</v>
      </c>
      <c r="Q4659" t="s">
        <v>32</v>
      </c>
      <c r="R4659" t="s">
        <v>8304</v>
      </c>
      <c r="S4659">
        <v>9.39</v>
      </c>
      <c r="T4659">
        <v>20</v>
      </c>
      <c r="U4659" t="s">
        <v>19</v>
      </c>
      <c r="V4659" s="2">
        <v>43276</v>
      </c>
      <c r="W4659" t="s">
        <v>20</v>
      </c>
      <c r="X4659" t="s">
        <v>34</v>
      </c>
      <c r="Y4659" t="s">
        <v>64</v>
      </c>
    </row>
    <row r="4660" spans="1:25" x14ac:dyDescent="0.35">
      <c r="A4660">
        <v>2</v>
      </c>
      <c r="B4660" t="s">
        <v>43</v>
      </c>
      <c r="C4660">
        <v>3</v>
      </c>
      <c r="D4660" t="s">
        <v>26</v>
      </c>
      <c r="E4660" t="s">
        <v>88</v>
      </c>
      <c r="F4660" t="s">
        <v>13</v>
      </c>
      <c r="G4660" t="s">
        <v>410</v>
      </c>
      <c r="H4660" s="1">
        <v>0</v>
      </c>
      <c r="I4660" s="2">
        <v>43274</v>
      </c>
      <c r="J4660" t="s">
        <v>3615</v>
      </c>
      <c r="K4660" t="s">
        <v>30</v>
      </c>
      <c r="L4660">
        <v>94109</v>
      </c>
      <c r="M4660">
        <v>227</v>
      </c>
      <c r="N4660" t="s">
        <v>1325</v>
      </c>
      <c r="O4660">
        <v>10</v>
      </c>
      <c r="P4660">
        <v>3</v>
      </c>
      <c r="Q4660" t="s">
        <v>32</v>
      </c>
      <c r="R4660" t="s">
        <v>8304</v>
      </c>
      <c r="S4660">
        <v>10.31</v>
      </c>
      <c r="T4660">
        <v>22</v>
      </c>
      <c r="U4660" t="s">
        <v>19</v>
      </c>
      <c r="V4660" s="2">
        <v>43276</v>
      </c>
      <c r="W4660" t="s">
        <v>20</v>
      </c>
      <c r="X4660" t="s">
        <v>34</v>
      </c>
      <c r="Y4660" t="s">
        <v>35</v>
      </c>
    </row>
    <row r="4661" spans="1:25" x14ac:dyDescent="0.35">
      <c r="A4661">
        <v>2</v>
      </c>
      <c r="B4661" t="s">
        <v>43</v>
      </c>
      <c r="C4661">
        <v>3</v>
      </c>
      <c r="D4661" t="s">
        <v>26</v>
      </c>
      <c r="E4661" t="s">
        <v>88</v>
      </c>
      <c r="F4661" t="s">
        <v>13</v>
      </c>
      <c r="G4661" t="s">
        <v>410</v>
      </c>
      <c r="H4661" s="1">
        <v>0</v>
      </c>
      <c r="I4661" s="2">
        <v>43274</v>
      </c>
      <c r="J4661" t="s">
        <v>3615</v>
      </c>
      <c r="K4661" t="s">
        <v>30</v>
      </c>
      <c r="L4661">
        <v>94109</v>
      </c>
      <c r="M4661">
        <v>1101</v>
      </c>
      <c r="N4661" t="s">
        <v>3676</v>
      </c>
      <c r="O4661">
        <v>25</v>
      </c>
      <c r="P4661">
        <v>4</v>
      </c>
      <c r="Q4661" t="s">
        <v>32</v>
      </c>
      <c r="R4661" t="s">
        <v>8304</v>
      </c>
      <c r="S4661">
        <v>25.29</v>
      </c>
      <c r="T4661">
        <v>94</v>
      </c>
      <c r="U4661" t="s">
        <v>19</v>
      </c>
      <c r="V4661" s="2">
        <v>43276</v>
      </c>
      <c r="W4661" t="s">
        <v>20</v>
      </c>
      <c r="X4661" t="s">
        <v>34</v>
      </c>
      <c r="Y4661" t="s">
        <v>42</v>
      </c>
    </row>
    <row r="4662" spans="1:25" x14ac:dyDescent="0.35">
      <c r="A4662">
        <v>2</v>
      </c>
      <c r="B4662" t="s">
        <v>43</v>
      </c>
      <c r="C4662">
        <v>3</v>
      </c>
      <c r="D4662" t="s">
        <v>50</v>
      </c>
      <c r="E4662" t="s">
        <v>88</v>
      </c>
      <c r="F4662" t="s">
        <v>13</v>
      </c>
      <c r="G4662" t="s">
        <v>410</v>
      </c>
      <c r="H4662" s="1">
        <v>0.2</v>
      </c>
      <c r="I4662" s="2">
        <v>43274</v>
      </c>
      <c r="J4662" t="s">
        <v>3615</v>
      </c>
      <c r="K4662" t="s">
        <v>30</v>
      </c>
      <c r="L4662">
        <v>94109</v>
      </c>
      <c r="M4662">
        <v>1176</v>
      </c>
      <c r="N4662" t="s">
        <v>821</v>
      </c>
      <c r="O4662">
        <v>97</v>
      </c>
      <c r="P4662">
        <v>7</v>
      </c>
      <c r="Q4662" t="s">
        <v>32</v>
      </c>
      <c r="R4662" t="s">
        <v>8304</v>
      </c>
      <c r="S4662">
        <v>97.01</v>
      </c>
      <c r="T4662">
        <v>862</v>
      </c>
      <c r="U4662" t="s">
        <v>19</v>
      </c>
      <c r="V4662" s="2">
        <v>43276</v>
      </c>
      <c r="W4662" t="s">
        <v>20</v>
      </c>
      <c r="X4662" t="s">
        <v>34</v>
      </c>
      <c r="Y4662" t="s">
        <v>52</v>
      </c>
    </row>
    <row r="4663" spans="1:25" hidden="1" x14ac:dyDescent="0.35">
      <c r="A4663">
        <v>4</v>
      </c>
      <c r="B4663" t="s">
        <v>43</v>
      </c>
      <c r="C4663">
        <v>6</v>
      </c>
      <c r="D4663" t="s">
        <v>26</v>
      </c>
      <c r="E4663" t="s">
        <v>4673</v>
      </c>
      <c r="F4663" t="s">
        <v>13</v>
      </c>
      <c r="G4663" t="s">
        <v>5238</v>
      </c>
      <c r="H4663" s="1">
        <v>0.2</v>
      </c>
      <c r="I4663" s="2">
        <v>43368</v>
      </c>
      <c r="J4663" t="s">
        <v>6663</v>
      </c>
      <c r="K4663" t="s">
        <v>30</v>
      </c>
      <c r="L4663">
        <v>97224</v>
      </c>
      <c r="M4663">
        <v>1346</v>
      </c>
      <c r="N4663" t="s">
        <v>8241</v>
      </c>
      <c r="O4663">
        <v>23</v>
      </c>
      <c r="P4663">
        <v>9</v>
      </c>
      <c r="Q4663" t="s">
        <v>32</v>
      </c>
      <c r="R4663" t="s">
        <v>8304</v>
      </c>
      <c r="S4663">
        <v>22.52</v>
      </c>
      <c r="T4663">
        <v>60</v>
      </c>
      <c r="U4663" t="s">
        <v>33</v>
      </c>
      <c r="V4663" s="2">
        <v>43372</v>
      </c>
      <c r="W4663" t="s">
        <v>39</v>
      </c>
      <c r="X4663" t="s">
        <v>262</v>
      </c>
      <c r="Y4663" t="s">
        <v>64</v>
      </c>
    </row>
    <row r="4664" spans="1:25" hidden="1" x14ac:dyDescent="0.35">
      <c r="A4664">
        <v>4</v>
      </c>
      <c r="B4664" t="s">
        <v>43</v>
      </c>
      <c r="C4664">
        <v>6</v>
      </c>
      <c r="D4664" t="s">
        <v>26</v>
      </c>
      <c r="E4664" t="s">
        <v>4673</v>
      </c>
      <c r="F4664" t="s">
        <v>13</v>
      </c>
      <c r="G4664" t="s">
        <v>5238</v>
      </c>
      <c r="H4664" s="1">
        <v>0.7</v>
      </c>
      <c r="I4664" s="2">
        <v>43368</v>
      </c>
      <c r="J4664" t="s">
        <v>6663</v>
      </c>
      <c r="K4664" t="s">
        <v>30</v>
      </c>
      <c r="L4664">
        <v>97224</v>
      </c>
      <c r="M4664">
        <v>698</v>
      </c>
      <c r="N4664" t="s">
        <v>3157</v>
      </c>
      <c r="O4664">
        <v>-4</v>
      </c>
      <c r="P4664">
        <v>1</v>
      </c>
      <c r="Q4664" t="s">
        <v>32</v>
      </c>
      <c r="R4664" t="s">
        <v>8304</v>
      </c>
      <c r="S4664">
        <v>-3.52</v>
      </c>
      <c r="T4664">
        <v>5</v>
      </c>
      <c r="U4664" t="s">
        <v>33</v>
      </c>
      <c r="V4664" s="2">
        <v>43372</v>
      </c>
      <c r="W4664" t="s">
        <v>39</v>
      </c>
      <c r="X4664" t="s">
        <v>262</v>
      </c>
      <c r="Y4664" t="s">
        <v>54</v>
      </c>
    </row>
    <row r="4665" spans="1:25" hidden="1" x14ac:dyDescent="0.35">
      <c r="A4665">
        <v>3</v>
      </c>
      <c r="B4665" t="s">
        <v>10</v>
      </c>
      <c r="C4665">
        <v>3</v>
      </c>
      <c r="D4665" t="s">
        <v>50</v>
      </c>
      <c r="E4665" t="s">
        <v>171</v>
      </c>
      <c r="F4665" t="s">
        <v>13</v>
      </c>
      <c r="G4665" t="s">
        <v>5440</v>
      </c>
      <c r="H4665" s="1">
        <v>0</v>
      </c>
      <c r="I4665" s="2">
        <v>43458</v>
      </c>
      <c r="J4665" t="s">
        <v>6714</v>
      </c>
      <c r="K4665" t="s">
        <v>102</v>
      </c>
      <c r="L4665">
        <v>10009</v>
      </c>
      <c r="M4665">
        <v>1402</v>
      </c>
      <c r="N4665" t="s">
        <v>4844</v>
      </c>
      <c r="O4665">
        <v>53</v>
      </c>
      <c r="P4665">
        <v>3</v>
      </c>
      <c r="Q4665" t="s">
        <v>104</v>
      </c>
      <c r="R4665" t="s">
        <v>8304</v>
      </c>
      <c r="S4665">
        <v>53.45</v>
      </c>
      <c r="T4665">
        <v>198</v>
      </c>
      <c r="U4665" t="s">
        <v>33</v>
      </c>
      <c r="V4665" s="2">
        <v>43461</v>
      </c>
      <c r="W4665" t="s">
        <v>20</v>
      </c>
      <c r="X4665" t="s">
        <v>175</v>
      </c>
      <c r="Y4665" t="s">
        <v>52</v>
      </c>
    </row>
    <row r="4666" spans="1:25" hidden="1" x14ac:dyDescent="0.35">
      <c r="A4666">
        <v>5</v>
      </c>
      <c r="B4666" t="s">
        <v>43</v>
      </c>
      <c r="C4666">
        <v>6</v>
      </c>
      <c r="D4666" t="s">
        <v>26</v>
      </c>
      <c r="E4666" t="s">
        <v>171</v>
      </c>
      <c r="F4666" t="s">
        <v>13</v>
      </c>
      <c r="G4666" t="s">
        <v>66</v>
      </c>
      <c r="H4666" s="1">
        <v>0</v>
      </c>
      <c r="I4666" s="2">
        <v>43274</v>
      </c>
      <c r="J4666" t="s">
        <v>4041</v>
      </c>
      <c r="K4666" t="s">
        <v>102</v>
      </c>
      <c r="L4666">
        <v>10009</v>
      </c>
      <c r="M4666">
        <v>1578</v>
      </c>
      <c r="N4666" t="s">
        <v>4042</v>
      </c>
      <c r="O4666">
        <v>1</v>
      </c>
      <c r="P4666">
        <v>2</v>
      </c>
      <c r="Q4666" t="s">
        <v>104</v>
      </c>
      <c r="R4666" t="s">
        <v>8304</v>
      </c>
      <c r="S4666">
        <v>1.47</v>
      </c>
      <c r="T4666">
        <v>4</v>
      </c>
      <c r="U4666" t="s">
        <v>19</v>
      </c>
      <c r="V4666" s="2">
        <v>43279</v>
      </c>
      <c r="W4666" t="s">
        <v>39</v>
      </c>
      <c r="X4666" t="s">
        <v>175</v>
      </c>
      <c r="Y4666" t="s">
        <v>176</v>
      </c>
    </row>
    <row r="4667" spans="1:25" hidden="1" x14ac:dyDescent="0.35">
      <c r="A4667">
        <v>5</v>
      </c>
      <c r="B4667" t="s">
        <v>43</v>
      </c>
      <c r="C4667">
        <v>6</v>
      </c>
      <c r="D4667" t="s">
        <v>26</v>
      </c>
      <c r="E4667" t="s">
        <v>171</v>
      </c>
      <c r="F4667" t="s">
        <v>13</v>
      </c>
      <c r="G4667" t="s">
        <v>66</v>
      </c>
      <c r="H4667" s="1">
        <v>0</v>
      </c>
      <c r="I4667" s="2">
        <v>43274</v>
      </c>
      <c r="J4667" t="s">
        <v>4041</v>
      </c>
      <c r="K4667" t="s">
        <v>102</v>
      </c>
      <c r="L4667">
        <v>10009</v>
      </c>
      <c r="M4667">
        <v>1575</v>
      </c>
      <c r="N4667" t="s">
        <v>3258</v>
      </c>
      <c r="O4667">
        <v>69</v>
      </c>
      <c r="P4667">
        <v>3</v>
      </c>
      <c r="Q4667" t="s">
        <v>104</v>
      </c>
      <c r="R4667" t="s">
        <v>8304</v>
      </c>
      <c r="S4667">
        <v>68.959999999999994</v>
      </c>
      <c r="T4667">
        <v>147</v>
      </c>
      <c r="U4667" t="s">
        <v>19</v>
      </c>
      <c r="V4667" s="2">
        <v>43279</v>
      </c>
      <c r="W4667" t="s">
        <v>39</v>
      </c>
      <c r="X4667" t="s">
        <v>175</v>
      </c>
      <c r="Y4667" t="s">
        <v>64</v>
      </c>
    </row>
    <row r="4668" spans="1:25" hidden="1" x14ac:dyDescent="0.35">
      <c r="A4668">
        <v>5</v>
      </c>
      <c r="B4668" t="s">
        <v>43</v>
      </c>
      <c r="C4668">
        <v>6</v>
      </c>
      <c r="D4668" t="s">
        <v>26</v>
      </c>
      <c r="E4668" t="s">
        <v>171</v>
      </c>
      <c r="F4668" t="s">
        <v>13</v>
      </c>
      <c r="G4668" t="s">
        <v>66</v>
      </c>
      <c r="H4668" s="1">
        <v>0</v>
      </c>
      <c r="I4668" s="2">
        <v>43274</v>
      </c>
      <c r="J4668" t="s">
        <v>4041</v>
      </c>
      <c r="K4668" t="s">
        <v>102</v>
      </c>
      <c r="L4668">
        <v>10009</v>
      </c>
      <c r="M4668">
        <v>179</v>
      </c>
      <c r="N4668" t="s">
        <v>1342</v>
      </c>
      <c r="O4668">
        <v>56</v>
      </c>
      <c r="P4668">
        <v>4</v>
      </c>
      <c r="Q4668" t="s">
        <v>104</v>
      </c>
      <c r="R4668" t="s">
        <v>8304</v>
      </c>
      <c r="S4668">
        <v>56.18</v>
      </c>
      <c r="T4668">
        <v>122</v>
      </c>
      <c r="U4668" t="s">
        <v>19</v>
      </c>
      <c r="V4668" s="2">
        <v>43279</v>
      </c>
      <c r="W4668" t="s">
        <v>39</v>
      </c>
      <c r="X4668" t="s">
        <v>175</v>
      </c>
      <c r="Y4668" t="s">
        <v>35</v>
      </c>
    </row>
    <row r="4669" spans="1:25" hidden="1" x14ac:dyDescent="0.35">
      <c r="A4669">
        <v>5</v>
      </c>
      <c r="B4669" t="s">
        <v>43</v>
      </c>
      <c r="C4669">
        <v>6</v>
      </c>
      <c r="D4669" t="s">
        <v>26</v>
      </c>
      <c r="E4669" t="s">
        <v>171</v>
      </c>
      <c r="F4669" t="s">
        <v>13</v>
      </c>
      <c r="G4669" t="s">
        <v>66</v>
      </c>
      <c r="H4669" s="1">
        <v>0</v>
      </c>
      <c r="I4669" s="2">
        <v>43274</v>
      </c>
      <c r="J4669" t="s">
        <v>4041</v>
      </c>
      <c r="K4669" t="s">
        <v>102</v>
      </c>
      <c r="L4669">
        <v>10009</v>
      </c>
      <c r="M4669">
        <v>231</v>
      </c>
      <c r="N4669" t="s">
        <v>3005</v>
      </c>
      <c r="O4669">
        <v>9</v>
      </c>
      <c r="P4669">
        <v>5</v>
      </c>
      <c r="Q4669" t="s">
        <v>104</v>
      </c>
      <c r="R4669" t="s">
        <v>8304</v>
      </c>
      <c r="S4669">
        <v>8.67</v>
      </c>
      <c r="T4669">
        <v>18</v>
      </c>
      <c r="U4669" t="s">
        <v>19</v>
      </c>
      <c r="V4669" s="2">
        <v>43279</v>
      </c>
      <c r="W4669" t="s">
        <v>39</v>
      </c>
      <c r="X4669" t="s">
        <v>175</v>
      </c>
      <c r="Y4669" t="s">
        <v>35</v>
      </c>
    </row>
    <row r="4670" spans="1:25" hidden="1" x14ac:dyDescent="0.35">
      <c r="A4670">
        <v>5</v>
      </c>
      <c r="B4670" t="s">
        <v>43</v>
      </c>
      <c r="C4670">
        <v>6</v>
      </c>
      <c r="D4670" t="s">
        <v>26</v>
      </c>
      <c r="E4670" t="s">
        <v>171</v>
      </c>
      <c r="F4670" t="s">
        <v>13</v>
      </c>
      <c r="G4670" t="s">
        <v>66</v>
      </c>
      <c r="H4670" s="1">
        <v>0</v>
      </c>
      <c r="I4670" s="2">
        <v>43274</v>
      </c>
      <c r="J4670" t="s">
        <v>4041</v>
      </c>
      <c r="K4670" t="s">
        <v>102</v>
      </c>
      <c r="L4670">
        <v>10009</v>
      </c>
      <c r="M4670">
        <v>635</v>
      </c>
      <c r="N4670" t="s">
        <v>921</v>
      </c>
      <c r="O4670">
        <v>39</v>
      </c>
      <c r="P4670">
        <v>5</v>
      </c>
      <c r="Q4670" t="s">
        <v>104</v>
      </c>
      <c r="R4670" t="s">
        <v>8304</v>
      </c>
      <c r="S4670">
        <v>38.99</v>
      </c>
      <c r="T4670">
        <v>325</v>
      </c>
      <c r="U4670" t="s">
        <v>19</v>
      </c>
      <c r="V4670" s="2">
        <v>43279</v>
      </c>
      <c r="W4670" t="s">
        <v>39</v>
      </c>
      <c r="X4670" t="s">
        <v>175</v>
      </c>
      <c r="Y4670" t="s">
        <v>42</v>
      </c>
    </row>
    <row r="4671" spans="1:25" hidden="1" x14ac:dyDescent="0.35">
      <c r="A4671">
        <v>4</v>
      </c>
      <c r="B4671" t="s">
        <v>25</v>
      </c>
      <c r="C4671">
        <v>3</v>
      </c>
      <c r="D4671" t="s">
        <v>26</v>
      </c>
      <c r="E4671" t="s">
        <v>1983</v>
      </c>
      <c r="F4671" t="s">
        <v>13</v>
      </c>
      <c r="G4671" t="s">
        <v>2295</v>
      </c>
      <c r="H4671" s="1">
        <v>0</v>
      </c>
      <c r="I4671" s="2">
        <v>43280</v>
      </c>
      <c r="J4671" t="s">
        <v>3561</v>
      </c>
      <c r="K4671" t="s">
        <v>16</v>
      </c>
      <c r="L4671">
        <v>29501</v>
      </c>
      <c r="M4671">
        <v>636</v>
      </c>
      <c r="N4671" t="s">
        <v>3111</v>
      </c>
      <c r="O4671">
        <v>19</v>
      </c>
      <c r="P4671">
        <v>6</v>
      </c>
      <c r="Q4671" t="s">
        <v>18</v>
      </c>
      <c r="R4671" t="s">
        <v>8304</v>
      </c>
      <c r="S4671">
        <v>19.190000000000001</v>
      </c>
      <c r="T4671">
        <v>192</v>
      </c>
      <c r="U4671" t="s">
        <v>19</v>
      </c>
      <c r="V4671" s="2">
        <v>43284</v>
      </c>
      <c r="W4671" t="s">
        <v>20</v>
      </c>
      <c r="X4671" t="s">
        <v>240</v>
      </c>
      <c r="Y4671" t="s">
        <v>42</v>
      </c>
    </row>
    <row r="4672" spans="1:25" hidden="1" x14ac:dyDescent="0.35">
      <c r="A4672">
        <v>5</v>
      </c>
      <c r="B4672" t="s">
        <v>25</v>
      </c>
      <c r="C4672">
        <v>3</v>
      </c>
      <c r="D4672" t="s">
        <v>26</v>
      </c>
      <c r="E4672" t="s">
        <v>69</v>
      </c>
      <c r="F4672" t="s">
        <v>13</v>
      </c>
      <c r="G4672" t="s">
        <v>6860</v>
      </c>
      <c r="H4672" s="1">
        <v>0</v>
      </c>
      <c r="I4672" s="2">
        <v>43439</v>
      </c>
      <c r="J4672" t="s">
        <v>7344</v>
      </c>
      <c r="K4672" t="s">
        <v>102</v>
      </c>
      <c r="L4672">
        <v>20016</v>
      </c>
      <c r="M4672">
        <v>322</v>
      </c>
      <c r="N4672" t="s">
        <v>3691</v>
      </c>
      <c r="O4672">
        <v>13</v>
      </c>
      <c r="P4672">
        <v>8</v>
      </c>
      <c r="Q4672" t="s">
        <v>104</v>
      </c>
      <c r="R4672" t="s">
        <v>8304</v>
      </c>
      <c r="S4672">
        <v>13.23</v>
      </c>
      <c r="T4672">
        <v>34</v>
      </c>
      <c r="U4672" t="s">
        <v>76</v>
      </c>
      <c r="V4672" s="2">
        <v>43444</v>
      </c>
      <c r="W4672" t="s">
        <v>20</v>
      </c>
      <c r="X4672" t="s">
        <v>2324</v>
      </c>
      <c r="Y4672" t="s">
        <v>49</v>
      </c>
    </row>
    <row r="4673" spans="1:25" hidden="1" x14ac:dyDescent="0.35">
      <c r="A4673">
        <v>4</v>
      </c>
      <c r="B4673" t="s">
        <v>43</v>
      </c>
      <c r="C4673">
        <v>6</v>
      </c>
      <c r="D4673" t="s">
        <v>26</v>
      </c>
      <c r="E4673" t="s">
        <v>209</v>
      </c>
      <c r="F4673" t="s">
        <v>13</v>
      </c>
      <c r="G4673" t="s">
        <v>6936</v>
      </c>
      <c r="H4673" s="1">
        <v>0</v>
      </c>
      <c r="I4673" s="2">
        <v>43174</v>
      </c>
      <c r="J4673" t="s">
        <v>7568</v>
      </c>
      <c r="K4673" t="s">
        <v>16</v>
      </c>
      <c r="L4673">
        <v>39212</v>
      </c>
      <c r="M4673">
        <v>1761</v>
      </c>
      <c r="N4673" t="s">
        <v>1392</v>
      </c>
      <c r="O4673">
        <v>21</v>
      </c>
      <c r="P4673">
        <v>2</v>
      </c>
      <c r="Q4673" t="s">
        <v>18</v>
      </c>
      <c r="R4673" t="s">
        <v>8304</v>
      </c>
      <c r="S4673">
        <v>21.01</v>
      </c>
      <c r="T4673">
        <v>46</v>
      </c>
      <c r="U4673" t="s">
        <v>76</v>
      </c>
      <c r="V4673" s="2">
        <v>43178</v>
      </c>
      <c r="W4673" t="s">
        <v>39</v>
      </c>
      <c r="X4673" t="s">
        <v>887</v>
      </c>
      <c r="Y4673" t="s">
        <v>64</v>
      </c>
    </row>
    <row r="4674" spans="1:25" hidden="1" x14ac:dyDescent="0.35">
      <c r="A4674">
        <v>4</v>
      </c>
      <c r="B4674" t="s">
        <v>43</v>
      </c>
      <c r="C4674">
        <v>6</v>
      </c>
      <c r="D4674" t="s">
        <v>26</v>
      </c>
      <c r="E4674" t="s">
        <v>209</v>
      </c>
      <c r="F4674" t="s">
        <v>13</v>
      </c>
      <c r="G4674" t="s">
        <v>6936</v>
      </c>
      <c r="H4674" s="1">
        <v>0</v>
      </c>
      <c r="I4674" s="2">
        <v>43174</v>
      </c>
      <c r="J4674" t="s">
        <v>7568</v>
      </c>
      <c r="K4674" t="s">
        <v>16</v>
      </c>
      <c r="L4674">
        <v>39212</v>
      </c>
      <c r="M4674">
        <v>1761</v>
      </c>
      <c r="N4674" t="s">
        <v>1392</v>
      </c>
      <c r="O4674">
        <v>147</v>
      </c>
      <c r="P4674">
        <v>14</v>
      </c>
      <c r="Q4674" t="s">
        <v>18</v>
      </c>
      <c r="R4674" t="s">
        <v>8304</v>
      </c>
      <c r="S4674">
        <v>147.09</v>
      </c>
      <c r="T4674">
        <v>320</v>
      </c>
      <c r="U4674" t="s">
        <v>76</v>
      </c>
      <c r="V4674" s="2">
        <v>43178</v>
      </c>
      <c r="W4674" t="s">
        <v>39</v>
      </c>
      <c r="X4674" t="s">
        <v>887</v>
      </c>
      <c r="Y4674" t="s">
        <v>64</v>
      </c>
    </row>
    <row r="4675" spans="1:25" hidden="1" x14ac:dyDescent="0.35">
      <c r="A4675">
        <v>7</v>
      </c>
      <c r="B4675" t="s">
        <v>25</v>
      </c>
      <c r="C4675">
        <v>6</v>
      </c>
      <c r="D4675" t="s">
        <v>26</v>
      </c>
      <c r="E4675" t="s">
        <v>3669</v>
      </c>
      <c r="F4675" t="s">
        <v>13</v>
      </c>
      <c r="G4675" t="s">
        <v>7163</v>
      </c>
      <c r="H4675" s="1">
        <v>0</v>
      </c>
      <c r="I4675" s="2">
        <v>43303</v>
      </c>
      <c r="J4675" t="s">
        <v>7669</v>
      </c>
      <c r="K4675" t="s">
        <v>30</v>
      </c>
      <c r="L4675">
        <v>89431</v>
      </c>
      <c r="M4675">
        <v>668</v>
      </c>
      <c r="N4675" t="s">
        <v>8189</v>
      </c>
      <c r="O4675">
        <v>25</v>
      </c>
      <c r="P4675">
        <v>5</v>
      </c>
      <c r="Q4675" t="s">
        <v>32</v>
      </c>
      <c r="R4675" t="s">
        <v>8304</v>
      </c>
      <c r="S4675">
        <v>25</v>
      </c>
      <c r="T4675">
        <v>86</v>
      </c>
      <c r="U4675" t="s">
        <v>76</v>
      </c>
      <c r="V4675" s="2">
        <v>43310</v>
      </c>
      <c r="W4675" t="s">
        <v>39</v>
      </c>
      <c r="X4675" t="s">
        <v>831</v>
      </c>
      <c r="Y4675" t="s">
        <v>356</v>
      </c>
    </row>
    <row r="4676" spans="1:25" hidden="1" x14ac:dyDescent="0.35">
      <c r="A4676">
        <v>3</v>
      </c>
      <c r="B4676" t="s">
        <v>10</v>
      </c>
      <c r="C4676">
        <v>3</v>
      </c>
      <c r="D4676" t="s">
        <v>26</v>
      </c>
      <c r="E4676" t="s">
        <v>122</v>
      </c>
      <c r="F4676" t="s">
        <v>13</v>
      </c>
      <c r="G4676" t="s">
        <v>1469</v>
      </c>
      <c r="H4676" s="1">
        <v>0.2</v>
      </c>
      <c r="I4676" s="2">
        <v>43376</v>
      </c>
      <c r="J4676" t="s">
        <v>3376</v>
      </c>
      <c r="K4676" t="s">
        <v>73</v>
      </c>
      <c r="L4676">
        <v>77095</v>
      </c>
      <c r="M4676">
        <v>1501</v>
      </c>
      <c r="N4676" t="s">
        <v>412</v>
      </c>
      <c r="O4676">
        <v>5</v>
      </c>
      <c r="P4676">
        <v>2</v>
      </c>
      <c r="Q4676" t="s">
        <v>75</v>
      </c>
      <c r="R4676" t="s">
        <v>8304</v>
      </c>
      <c r="S4676">
        <v>5.09</v>
      </c>
      <c r="T4676">
        <v>16</v>
      </c>
      <c r="U4676" t="s">
        <v>19</v>
      </c>
      <c r="V4676" s="2">
        <v>43379</v>
      </c>
      <c r="W4676" t="s">
        <v>20</v>
      </c>
      <c r="X4676" t="s">
        <v>77</v>
      </c>
      <c r="Y4676" t="s">
        <v>119</v>
      </c>
    </row>
    <row r="4677" spans="1:25" hidden="1" x14ac:dyDescent="0.35">
      <c r="A4677">
        <v>5</v>
      </c>
      <c r="B4677" t="s">
        <v>43</v>
      </c>
      <c r="C4677">
        <v>6</v>
      </c>
      <c r="D4677" t="s">
        <v>26</v>
      </c>
      <c r="E4677" t="s">
        <v>547</v>
      </c>
      <c r="F4677" t="s">
        <v>13</v>
      </c>
      <c r="G4677" t="s">
        <v>1088</v>
      </c>
      <c r="H4677" s="1">
        <v>0.7</v>
      </c>
      <c r="I4677" s="2">
        <v>43401</v>
      </c>
      <c r="J4677" t="s">
        <v>4434</v>
      </c>
      <c r="K4677" t="s">
        <v>16</v>
      </c>
      <c r="L4677">
        <v>33614</v>
      </c>
      <c r="M4677">
        <v>407</v>
      </c>
      <c r="N4677" t="s">
        <v>3559</v>
      </c>
      <c r="O4677">
        <v>-27</v>
      </c>
      <c r="P4677">
        <v>5</v>
      </c>
      <c r="Q4677" t="s">
        <v>18</v>
      </c>
      <c r="R4677" t="s">
        <v>8304</v>
      </c>
      <c r="S4677">
        <v>-26.73</v>
      </c>
      <c r="T4677">
        <v>38</v>
      </c>
      <c r="U4677" t="s">
        <v>19</v>
      </c>
      <c r="V4677" s="2">
        <v>43406</v>
      </c>
      <c r="W4677" t="s">
        <v>39</v>
      </c>
      <c r="X4677" t="s">
        <v>40</v>
      </c>
      <c r="Y4677" t="s">
        <v>54</v>
      </c>
    </row>
    <row r="4678" spans="1:25" hidden="1" x14ac:dyDescent="0.35">
      <c r="A4678">
        <v>0</v>
      </c>
      <c r="B4678" t="s">
        <v>10</v>
      </c>
      <c r="C4678">
        <v>0</v>
      </c>
      <c r="D4678" t="s">
        <v>11</v>
      </c>
      <c r="E4678" t="s">
        <v>457</v>
      </c>
      <c r="F4678" t="s">
        <v>13</v>
      </c>
      <c r="G4678" t="s">
        <v>593</v>
      </c>
      <c r="H4678" s="1">
        <v>0.3</v>
      </c>
      <c r="I4678" s="2">
        <v>43115</v>
      </c>
      <c r="J4678" t="s">
        <v>1775</v>
      </c>
      <c r="K4678" t="s">
        <v>102</v>
      </c>
      <c r="L4678">
        <v>6824</v>
      </c>
      <c r="M4678">
        <v>314</v>
      </c>
      <c r="N4678" t="s">
        <v>8164</v>
      </c>
      <c r="O4678">
        <v>-16</v>
      </c>
      <c r="P4678">
        <v>1</v>
      </c>
      <c r="Q4678" t="s">
        <v>104</v>
      </c>
      <c r="R4678" t="s">
        <v>8304</v>
      </c>
      <c r="S4678">
        <v>-15.58</v>
      </c>
      <c r="T4678">
        <v>182</v>
      </c>
      <c r="U4678" t="s">
        <v>19</v>
      </c>
      <c r="V4678" s="2">
        <v>43115</v>
      </c>
      <c r="W4678" t="s">
        <v>773</v>
      </c>
      <c r="X4678" t="s">
        <v>461</v>
      </c>
      <c r="Y4678" t="s">
        <v>41</v>
      </c>
    </row>
    <row r="4679" spans="1:25" hidden="1" x14ac:dyDescent="0.35">
      <c r="A4679">
        <v>5</v>
      </c>
      <c r="B4679" t="s">
        <v>43</v>
      </c>
      <c r="C4679">
        <v>6</v>
      </c>
      <c r="D4679" t="s">
        <v>26</v>
      </c>
      <c r="E4679" t="s">
        <v>7000</v>
      </c>
      <c r="F4679" t="s">
        <v>13</v>
      </c>
      <c r="G4679" t="s">
        <v>6951</v>
      </c>
      <c r="H4679" s="1">
        <v>0</v>
      </c>
      <c r="I4679" s="2">
        <v>43348</v>
      </c>
      <c r="J4679" t="s">
        <v>7403</v>
      </c>
      <c r="K4679" t="s">
        <v>73</v>
      </c>
      <c r="L4679">
        <v>66062</v>
      </c>
      <c r="M4679">
        <v>1238</v>
      </c>
      <c r="N4679" t="s">
        <v>3881</v>
      </c>
      <c r="O4679">
        <v>27</v>
      </c>
      <c r="P4679">
        <v>3</v>
      </c>
      <c r="Q4679" t="s">
        <v>75</v>
      </c>
      <c r="R4679" t="s">
        <v>8304</v>
      </c>
      <c r="S4679">
        <v>26.98</v>
      </c>
      <c r="T4679">
        <v>108</v>
      </c>
      <c r="U4679" t="s">
        <v>76</v>
      </c>
      <c r="V4679" s="2">
        <v>43353</v>
      </c>
      <c r="W4679" t="s">
        <v>39</v>
      </c>
      <c r="X4679" t="s">
        <v>2166</v>
      </c>
      <c r="Y4679" t="s">
        <v>49</v>
      </c>
    </row>
    <row r="4680" spans="1:25" hidden="1" x14ac:dyDescent="0.35">
      <c r="A4680">
        <v>4</v>
      </c>
      <c r="B4680" t="s">
        <v>43</v>
      </c>
      <c r="C4680">
        <v>6</v>
      </c>
      <c r="D4680" t="s">
        <v>11</v>
      </c>
      <c r="E4680" t="s">
        <v>906</v>
      </c>
      <c r="F4680" t="s">
        <v>13</v>
      </c>
      <c r="G4680" t="s">
        <v>1203</v>
      </c>
      <c r="H4680" s="1">
        <v>0.45</v>
      </c>
      <c r="I4680" s="2">
        <v>43361</v>
      </c>
      <c r="J4680" t="s">
        <v>1423</v>
      </c>
      <c r="K4680" t="s">
        <v>16</v>
      </c>
      <c r="L4680">
        <v>32216</v>
      </c>
      <c r="M4680">
        <v>429</v>
      </c>
      <c r="N4680" t="s">
        <v>1424</v>
      </c>
      <c r="O4680">
        <v>-167</v>
      </c>
      <c r="P4680">
        <v>4</v>
      </c>
      <c r="Q4680" t="s">
        <v>18</v>
      </c>
      <c r="R4680" t="s">
        <v>8304</v>
      </c>
      <c r="S4680">
        <v>-167.32</v>
      </c>
      <c r="T4680">
        <v>383</v>
      </c>
      <c r="U4680" t="s">
        <v>33</v>
      </c>
      <c r="V4680" s="2">
        <v>43365</v>
      </c>
      <c r="W4680" t="s">
        <v>39</v>
      </c>
      <c r="X4680" t="s">
        <v>40</v>
      </c>
      <c r="Y4680" t="s">
        <v>41</v>
      </c>
    </row>
    <row r="4681" spans="1:25" hidden="1" x14ac:dyDescent="0.35">
      <c r="A4681">
        <v>2</v>
      </c>
      <c r="B4681" t="s">
        <v>25</v>
      </c>
      <c r="C4681">
        <v>1</v>
      </c>
      <c r="D4681" t="s">
        <v>11</v>
      </c>
      <c r="E4681" t="s">
        <v>1452</v>
      </c>
      <c r="F4681" t="s">
        <v>13</v>
      </c>
      <c r="G4681" t="s">
        <v>1453</v>
      </c>
      <c r="H4681" s="1">
        <v>0</v>
      </c>
      <c r="I4681" s="2">
        <v>43414</v>
      </c>
      <c r="J4681" t="s">
        <v>1454</v>
      </c>
      <c r="K4681" t="s">
        <v>73</v>
      </c>
      <c r="L4681">
        <v>73120</v>
      </c>
      <c r="M4681">
        <v>1432</v>
      </c>
      <c r="N4681" t="s">
        <v>1455</v>
      </c>
      <c r="O4681">
        <v>55</v>
      </c>
      <c r="P4681">
        <v>2</v>
      </c>
      <c r="Q4681" t="s">
        <v>75</v>
      </c>
      <c r="R4681" t="s">
        <v>8304</v>
      </c>
      <c r="S4681">
        <v>54.71</v>
      </c>
      <c r="T4681">
        <v>342</v>
      </c>
      <c r="U4681" t="s">
        <v>19</v>
      </c>
      <c r="V4681" s="2">
        <v>43416</v>
      </c>
      <c r="W4681" t="s">
        <v>130</v>
      </c>
      <c r="X4681" t="s">
        <v>401</v>
      </c>
      <c r="Y4681" t="s">
        <v>22</v>
      </c>
    </row>
    <row r="4682" spans="1:25" hidden="1" x14ac:dyDescent="0.35">
      <c r="A4682">
        <v>2</v>
      </c>
      <c r="B4682" t="s">
        <v>25</v>
      </c>
      <c r="C4682">
        <v>1</v>
      </c>
      <c r="D4682" t="s">
        <v>50</v>
      </c>
      <c r="E4682" t="s">
        <v>1452</v>
      </c>
      <c r="F4682" t="s">
        <v>13</v>
      </c>
      <c r="G4682" t="s">
        <v>1453</v>
      </c>
      <c r="H4682" s="1">
        <v>0</v>
      </c>
      <c r="I4682" s="2">
        <v>43414</v>
      </c>
      <c r="J4682" t="s">
        <v>1454</v>
      </c>
      <c r="K4682" t="s">
        <v>73</v>
      </c>
      <c r="L4682">
        <v>73120</v>
      </c>
      <c r="M4682">
        <v>1392</v>
      </c>
      <c r="N4682" t="s">
        <v>4702</v>
      </c>
      <c r="O4682">
        <v>62</v>
      </c>
      <c r="P4682">
        <v>2</v>
      </c>
      <c r="Q4682" t="s">
        <v>75</v>
      </c>
      <c r="R4682" t="s">
        <v>8304</v>
      </c>
      <c r="S4682">
        <v>62.15</v>
      </c>
      <c r="T4682">
        <v>222</v>
      </c>
      <c r="U4682" t="s">
        <v>19</v>
      </c>
      <c r="V4682" s="2">
        <v>43416</v>
      </c>
      <c r="W4682" t="s">
        <v>130</v>
      </c>
      <c r="X4682" t="s">
        <v>401</v>
      </c>
      <c r="Y4682" t="s">
        <v>52</v>
      </c>
    </row>
    <row r="4683" spans="1:25" hidden="1" x14ac:dyDescent="0.35">
      <c r="A4683">
        <v>3</v>
      </c>
      <c r="B4683" t="s">
        <v>10</v>
      </c>
      <c r="C4683">
        <v>3</v>
      </c>
      <c r="D4683" t="s">
        <v>50</v>
      </c>
      <c r="E4683" t="s">
        <v>2531</v>
      </c>
      <c r="F4683" t="s">
        <v>13</v>
      </c>
      <c r="G4683" t="s">
        <v>7188</v>
      </c>
      <c r="H4683" s="1">
        <v>0.5</v>
      </c>
      <c r="I4683" s="2">
        <v>43267</v>
      </c>
      <c r="J4683" t="s">
        <v>7739</v>
      </c>
      <c r="K4683" t="s">
        <v>16</v>
      </c>
      <c r="L4683">
        <v>37421</v>
      </c>
      <c r="M4683">
        <v>1260</v>
      </c>
      <c r="N4683" t="s">
        <v>7740</v>
      </c>
      <c r="O4683">
        <v>-2</v>
      </c>
      <c r="P4683">
        <v>1</v>
      </c>
      <c r="Q4683" t="s">
        <v>18</v>
      </c>
      <c r="R4683" t="s">
        <v>8304</v>
      </c>
      <c r="S4683">
        <v>-1.83</v>
      </c>
      <c r="T4683">
        <v>91</v>
      </c>
      <c r="U4683" t="s">
        <v>76</v>
      </c>
      <c r="V4683" s="2">
        <v>43270</v>
      </c>
      <c r="W4683" t="s">
        <v>20</v>
      </c>
      <c r="X4683" t="s">
        <v>214</v>
      </c>
      <c r="Y4683" t="s">
        <v>422</v>
      </c>
    </row>
    <row r="4684" spans="1:25" hidden="1" x14ac:dyDescent="0.35">
      <c r="A4684">
        <v>0</v>
      </c>
      <c r="B4684" t="s">
        <v>10</v>
      </c>
      <c r="C4684">
        <v>0</v>
      </c>
      <c r="D4684" t="s">
        <v>11</v>
      </c>
      <c r="E4684" t="s">
        <v>607</v>
      </c>
      <c r="F4684" t="s">
        <v>13</v>
      </c>
      <c r="G4684" t="s">
        <v>569</v>
      </c>
      <c r="H4684" s="1">
        <v>0.2</v>
      </c>
      <c r="I4684" s="2">
        <v>43234</v>
      </c>
      <c r="J4684" t="s">
        <v>1768</v>
      </c>
      <c r="K4684" t="s">
        <v>102</v>
      </c>
      <c r="L4684">
        <v>45231</v>
      </c>
      <c r="M4684">
        <v>727</v>
      </c>
      <c r="N4684" t="s">
        <v>8201</v>
      </c>
      <c r="O4684">
        <v>30</v>
      </c>
      <c r="P4684">
        <v>1</v>
      </c>
      <c r="Q4684" t="s">
        <v>104</v>
      </c>
      <c r="R4684" t="s">
        <v>8304</v>
      </c>
      <c r="S4684">
        <v>29.77</v>
      </c>
      <c r="T4684">
        <v>79</v>
      </c>
      <c r="U4684" t="s">
        <v>19</v>
      </c>
      <c r="V4684" s="2">
        <v>43234</v>
      </c>
      <c r="W4684" t="s">
        <v>773</v>
      </c>
      <c r="X4684" t="s">
        <v>309</v>
      </c>
      <c r="Y4684" t="s">
        <v>47</v>
      </c>
    </row>
    <row r="4685" spans="1:25" hidden="1" x14ac:dyDescent="0.35">
      <c r="A4685">
        <v>4</v>
      </c>
      <c r="B4685" t="s">
        <v>43</v>
      </c>
      <c r="C4685">
        <v>6</v>
      </c>
      <c r="D4685" t="s">
        <v>26</v>
      </c>
      <c r="E4685" t="s">
        <v>879</v>
      </c>
      <c r="F4685" t="s">
        <v>13</v>
      </c>
      <c r="G4685" t="s">
        <v>1234</v>
      </c>
      <c r="H4685" s="1">
        <v>0</v>
      </c>
      <c r="I4685" s="2">
        <v>43443</v>
      </c>
      <c r="J4685" t="s">
        <v>3998</v>
      </c>
      <c r="K4685" t="s">
        <v>102</v>
      </c>
      <c r="L4685">
        <v>1841</v>
      </c>
      <c r="M4685">
        <v>228</v>
      </c>
      <c r="N4685" t="s">
        <v>3999</v>
      </c>
      <c r="O4685">
        <v>2</v>
      </c>
      <c r="P4685">
        <v>1</v>
      </c>
      <c r="Q4685" t="s">
        <v>104</v>
      </c>
      <c r="R4685" t="s">
        <v>8304</v>
      </c>
      <c r="S4685">
        <v>1.73</v>
      </c>
      <c r="T4685">
        <v>4</v>
      </c>
      <c r="U4685" t="s">
        <v>19</v>
      </c>
      <c r="V4685" s="2">
        <v>43447</v>
      </c>
      <c r="W4685" t="s">
        <v>39</v>
      </c>
      <c r="X4685" t="s">
        <v>744</v>
      </c>
      <c r="Y4685" t="s">
        <v>35</v>
      </c>
    </row>
    <row r="4686" spans="1:25" hidden="1" x14ac:dyDescent="0.35">
      <c r="A4686">
        <v>4</v>
      </c>
      <c r="B4686" t="s">
        <v>43</v>
      </c>
      <c r="C4686">
        <v>6</v>
      </c>
      <c r="D4686" t="s">
        <v>26</v>
      </c>
      <c r="E4686" t="s">
        <v>879</v>
      </c>
      <c r="F4686" t="s">
        <v>13</v>
      </c>
      <c r="G4686" t="s">
        <v>1234</v>
      </c>
      <c r="H4686" s="1">
        <v>0</v>
      </c>
      <c r="I4686" s="2">
        <v>43443</v>
      </c>
      <c r="J4686" t="s">
        <v>3998</v>
      </c>
      <c r="K4686" t="s">
        <v>102</v>
      </c>
      <c r="L4686">
        <v>1841</v>
      </c>
      <c r="M4686">
        <v>184</v>
      </c>
      <c r="N4686" t="s">
        <v>4111</v>
      </c>
      <c r="O4686">
        <v>56</v>
      </c>
      <c r="P4686">
        <v>4</v>
      </c>
      <c r="Q4686" t="s">
        <v>104</v>
      </c>
      <c r="R4686" t="s">
        <v>8304</v>
      </c>
      <c r="S4686">
        <v>56.18</v>
      </c>
      <c r="T4686">
        <v>122</v>
      </c>
      <c r="U4686" t="s">
        <v>19</v>
      </c>
      <c r="V4686" s="2">
        <v>43447</v>
      </c>
      <c r="W4686" t="s">
        <v>39</v>
      </c>
      <c r="X4686" t="s">
        <v>744</v>
      </c>
      <c r="Y4686" t="s">
        <v>35</v>
      </c>
    </row>
    <row r="4687" spans="1:25" hidden="1" x14ac:dyDescent="0.35">
      <c r="A4687">
        <v>4</v>
      </c>
      <c r="B4687" t="s">
        <v>25</v>
      </c>
      <c r="C4687">
        <v>3</v>
      </c>
      <c r="D4687" t="s">
        <v>26</v>
      </c>
      <c r="E4687" t="s">
        <v>36</v>
      </c>
      <c r="F4687" t="s">
        <v>13</v>
      </c>
      <c r="G4687" t="s">
        <v>164</v>
      </c>
      <c r="H4687" s="1">
        <v>0.7</v>
      </c>
      <c r="I4687" s="2">
        <v>43235</v>
      </c>
      <c r="J4687" t="s">
        <v>3602</v>
      </c>
      <c r="K4687" t="s">
        <v>16</v>
      </c>
      <c r="L4687">
        <v>33311</v>
      </c>
      <c r="M4687">
        <v>692</v>
      </c>
      <c r="N4687" t="s">
        <v>2987</v>
      </c>
      <c r="O4687">
        <v>-5</v>
      </c>
      <c r="P4687">
        <v>4</v>
      </c>
      <c r="Q4687" t="s">
        <v>18</v>
      </c>
      <c r="R4687" t="s">
        <v>8304</v>
      </c>
      <c r="S4687">
        <v>-5.18</v>
      </c>
      <c r="T4687">
        <v>8</v>
      </c>
      <c r="U4687" t="s">
        <v>19</v>
      </c>
      <c r="V4687" s="2">
        <v>43239</v>
      </c>
      <c r="W4687" t="s">
        <v>20</v>
      </c>
      <c r="X4687" t="s">
        <v>40</v>
      </c>
      <c r="Y4687" t="s">
        <v>54</v>
      </c>
    </row>
    <row r="4688" spans="1:25" x14ac:dyDescent="0.35">
      <c r="A4688">
        <v>1</v>
      </c>
      <c r="B4688" t="s">
        <v>10</v>
      </c>
      <c r="C4688">
        <v>1</v>
      </c>
      <c r="D4688" t="s">
        <v>11</v>
      </c>
      <c r="E4688" t="s">
        <v>369</v>
      </c>
      <c r="F4688" t="s">
        <v>13</v>
      </c>
      <c r="G4688" t="s">
        <v>593</v>
      </c>
      <c r="H4688" s="1">
        <v>0.2</v>
      </c>
      <c r="I4688" s="2">
        <v>43271</v>
      </c>
      <c r="J4688" t="s">
        <v>1701</v>
      </c>
      <c r="K4688" t="s">
        <v>30</v>
      </c>
      <c r="L4688">
        <v>91104</v>
      </c>
      <c r="M4688">
        <v>850</v>
      </c>
      <c r="N4688" t="s">
        <v>1702</v>
      </c>
      <c r="O4688">
        <v>-8</v>
      </c>
      <c r="P4688">
        <v>2</v>
      </c>
      <c r="Q4688" t="s">
        <v>32</v>
      </c>
      <c r="R4688" t="s">
        <v>8304</v>
      </c>
      <c r="S4688">
        <v>-8.08</v>
      </c>
      <c r="T4688">
        <v>162</v>
      </c>
      <c r="U4688" t="s">
        <v>19</v>
      </c>
      <c r="V4688" s="2">
        <v>43272</v>
      </c>
      <c r="W4688" t="s">
        <v>130</v>
      </c>
      <c r="X4688" t="s">
        <v>34</v>
      </c>
      <c r="Y4688" t="s">
        <v>24</v>
      </c>
    </row>
    <row r="4689" spans="1:25" x14ac:dyDescent="0.35">
      <c r="A4689">
        <v>1</v>
      </c>
      <c r="B4689" t="s">
        <v>10</v>
      </c>
      <c r="C4689">
        <v>1</v>
      </c>
      <c r="D4689" t="s">
        <v>26</v>
      </c>
      <c r="E4689" t="s">
        <v>369</v>
      </c>
      <c r="F4689" t="s">
        <v>13</v>
      </c>
      <c r="G4689" t="s">
        <v>593</v>
      </c>
      <c r="H4689" s="1">
        <v>0</v>
      </c>
      <c r="I4689" s="2">
        <v>43271</v>
      </c>
      <c r="J4689" t="s">
        <v>1701</v>
      </c>
      <c r="K4689" t="s">
        <v>30</v>
      </c>
      <c r="L4689">
        <v>91104</v>
      </c>
      <c r="M4689">
        <v>287</v>
      </c>
      <c r="N4689" t="s">
        <v>3081</v>
      </c>
      <c r="O4689">
        <v>6</v>
      </c>
      <c r="P4689">
        <v>2</v>
      </c>
      <c r="Q4689" t="s">
        <v>32</v>
      </c>
      <c r="R4689" t="s">
        <v>8304</v>
      </c>
      <c r="S4689">
        <v>5.66</v>
      </c>
      <c r="T4689">
        <v>22</v>
      </c>
      <c r="U4689" t="s">
        <v>19</v>
      </c>
      <c r="V4689" s="2">
        <v>43272</v>
      </c>
      <c r="W4689" t="s">
        <v>130</v>
      </c>
      <c r="X4689" t="s">
        <v>34</v>
      </c>
      <c r="Y4689" t="s">
        <v>56</v>
      </c>
    </row>
    <row r="4690" spans="1:25" x14ac:dyDescent="0.35">
      <c r="A4690">
        <v>1</v>
      </c>
      <c r="B4690" t="s">
        <v>10</v>
      </c>
      <c r="C4690">
        <v>1</v>
      </c>
      <c r="D4690" t="s">
        <v>26</v>
      </c>
      <c r="E4690" t="s">
        <v>369</v>
      </c>
      <c r="F4690" t="s">
        <v>13</v>
      </c>
      <c r="G4690" t="s">
        <v>593</v>
      </c>
      <c r="H4690" s="1">
        <v>0</v>
      </c>
      <c r="I4690" s="2">
        <v>43271</v>
      </c>
      <c r="J4690" t="s">
        <v>1701</v>
      </c>
      <c r="K4690" t="s">
        <v>30</v>
      </c>
      <c r="L4690">
        <v>91104</v>
      </c>
      <c r="M4690">
        <v>634</v>
      </c>
      <c r="N4690" t="s">
        <v>932</v>
      </c>
      <c r="O4690">
        <v>10</v>
      </c>
      <c r="P4690">
        <v>3</v>
      </c>
      <c r="Q4690" t="s">
        <v>32</v>
      </c>
      <c r="R4690" t="s">
        <v>8304</v>
      </c>
      <c r="S4690">
        <v>9.7200000000000006</v>
      </c>
      <c r="T4690">
        <v>162</v>
      </c>
      <c r="U4690" t="s">
        <v>19</v>
      </c>
      <c r="V4690" s="2">
        <v>43272</v>
      </c>
      <c r="W4690" t="s">
        <v>130</v>
      </c>
      <c r="X4690" t="s">
        <v>34</v>
      </c>
      <c r="Y4690" t="s">
        <v>42</v>
      </c>
    </row>
    <row r="4691" spans="1:25" x14ac:dyDescent="0.35">
      <c r="A4691">
        <v>1</v>
      </c>
      <c r="B4691" t="s">
        <v>10</v>
      </c>
      <c r="C4691">
        <v>1</v>
      </c>
      <c r="D4691" t="s">
        <v>26</v>
      </c>
      <c r="E4691" t="s">
        <v>369</v>
      </c>
      <c r="F4691" t="s">
        <v>13</v>
      </c>
      <c r="G4691" t="s">
        <v>593</v>
      </c>
      <c r="H4691" s="1">
        <v>0</v>
      </c>
      <c r="I4691" s="2">
        <v>43271</v>
      </c>
      <c r="J4691" t="s">
        <v>1701</v>
      </c>
      <c r="K4691" t="s">
        <v>30</v>
      </c>
      <c r="L4691">
        <v>91104</v>
      </c>
      <c r="M4691">
        <v>1689</v>
      </c>
      <c r="N4691" t="s">
        <v>1112</v>
      </c>
      <c r="O4691">
        <v>22</v>
      </c>
      <c r="P4691">
        <v>7</v>
      </c>
      <c r="Q4691" t="s">
        <v>32</v>
      </c>
      <c r="R4691" t="s">
        <v>8304</v>
      </c>
      <c r="S4691">
        <v>22.44</v>
      </c>
      <c r="T4691">
        <v>47</v>
      </c>
      <c r="U4691" t="s">
        <v>19</v>
      </c>
      <c r="V4691" s="2">
        <v>43272</v>
      </c>
      <c r="W4691" t="s">
        <v>130</v>
      </c>
      <c r="X4691" t="s">
        <v>34</v>
      </c>
      <c r="Y4691" t="s">
        <v>64</v>
      </c>
    </row>
    <row r="4692" spans="1:25" x14ac:dyDescent="0.35">
      <c r="A4692">
        <v>1</v>
      </c>
      <c r="B4692" t="s">
        <v>10</v>
      </c>
      <c r="C4692">
        <v>1</v>
      </c>
      <c r="D4692" t="s">
        <v>26</v>
      </c>
      <c r="E4692" t="s">
        <v>369</v>
      </c>
      <c r="F4692" t="s">
        <v>13</v>
      </c>
      <c r="G4692" t="s">
        <v>593</v>
      </c>
      <c r="H4692" s="1">
        <v>0.2</v>
      </c>
      <c r="I4692" s="2">
        <v>43271</v>
      </c>
      <c r="J4692" t="s">
        <v>1701</v>
      </c>
      <c r="K4692" t="s">
        <v>30</v>
      </c>
      <c r="L4692">
        <v>91104</v>
      </c>
      <c r="M4692">
        <v>696</v>
      </c>
      <c r="N4692" t="s">
        <v>3151</v>
      </c>
      <c r="O4692">
        <v>6</v>
      </c>
      <c r="P4692">
        <v>3</v>
      </c>
      <c r="Q4692" t="s">
        <v>32</v>
      </c>
      <c r="R4692" t="s">
        <v>8304</v>
      </c>
      <c r="S4692">
        <v>6.42</v>
      </c>
      <c r="T4692">
        <v>18</v>
      </c>
      <c r="U4692" t="s">
        <v>19</v>
      </c>
      <c r="V4692" s="2">
        <v>43272</v>
      </c>
      <c r="W4692" t="s">
        <v>130</v>
      </c>
      <c r="X4692" t="s">
        <v>34</v>
      </c>
      <c r="Y4692" t="s">
        <v>54</v>
      </c>
    </row>
    <row r="4693" spans="1:25" hidden="1" x14ac:dyDescent="0.35">
      <c r="A4693">
        <v>5</v>
      </c>
      <c r="B4693" t="s">
        <v>25</v>
      </c>
      <c r="C4693">
        <v>3</v>
      </c>
      <c r="D4693" t="s">
        <v>26</v>
      </c>
      <c r="E4693" t="s">
        <v>171</v>
      </c>
      <c r="F4693" t="s">
        <v>13</v>
      </c>
      <c r="G4693" t="s">
        <v>5513</v>
      </c>
      <c r="H4693" s="1">
        <v>0</v>
      </c>
      <c r="I4693" s="2">
        <v>43453</v>
      </c>
      <c r="J4693" t="s">
        <v>6045</v>
      </c>
      <c r="K4693" t="s">
        <v>102</v>
      </c>
      <c r="L4693">
        <v>10035</v>
      </c>
      <c r="M4693">
        <v>1141</v>
      </c>
      <c r="N4693" t="s">
        <v>4022</v>
      </c>
      <c r="O4693">
        <v>1</v>
      </c>
      <c r="P4693">
        <v>2</v>
      </c>
      <c r="Q4693" t="s">
        <v>104</v>
      </c>
      <c r="R4693" t="s">
        <v>8304</v>
      </c>
      <c r="S4693">
        <v>1.02</v>
      </c>
      <c r="T4693">
        <v>4</v>
      </c>
      <c r="U4693" t="s">
        <v>33</v>
      </c>
      <c r="V4693" s="2">
        <v>43458</v>
      </c>
      <c r="W4693" t="s">
        <v>20</v>
      </c>
      <c r="X4693" t="s">
        <v>175</v>
      </c>
      <c r="Y4693" t="s">
        <v>49</v>
      </c>
    </row>
    <row r="4694" spans="1:25" hidden="1" x14ac:dyDescent="0.35">
      <c r="A4694">
        <v>5</v>
      </c>
      <c r="B4694" t="s">
        <v>25</v>
      </c>
      <c r="C4694">
        <v>3</v>
      </c>
      <c r="D4694" t="s">
        <v>26</v>
      </c>
      <c r="E4694" t="s">
        <v>171</v>
      </c>
      <c r="F4694" t="s">
        <v>13</v>
      </c>
      <c r="G4694" t="s">
        <v>5513</v>
      </c>
      <c r="H4694" s="1">
        <v>0.2</v>
      </c>
      <c r="I4694" s="2">
        <v>43453</v>
      </c>
      <c r="J4694" t="s">
        <v>6045</v>
      </c>
      <c r="K4694" t="s">
        <v>102</v>
      </c>
      <c r="L4694">
        <v>10035</v>
      </c>
      <c r="M4694">
        <v>693</v>
      </c>
      <c r="N4694" t="s">
        <v>3343</v>
      </c>
      <c r="O4694">
        <v>12</v>
      </c>
      <c r="P4694">
        <v>3</v>
      </c>
      <c r="Q4694" t="s">
        <v>104</v>
      </c>
      <c r="R4694" t="s">
        <v>8304</v>
      </c>
      <c r="S4694">
        <v>11.56</v>
      </c>
      <c r="T4694">
        <v>34</v>
      </c>
      <c r="U4694" t="s">
        <v>33</v>
      </c>
      <c r="V4694" s="2">
        <v>43458</v>
      </c>
      <c r="W4694" t="s">
        <v>20</v>
      </c>
      <c r="X4694" t="s">
        <v>175</v>
      </c>
      <c r="Y4694" t="s">
        <v>54</v>
      </c>
    </row>
    <row r="4695" spans="1:25" hidden="1" x14ac:dyDescent="0.35">
      <c r="A4695">
        <v>6</v>
      </c>
      <c r="B4695" t="s">
        <v>10</v>
      </c>
      <c r="C4695">
        <v>6</v>
      </c>
      <c r="D4695" t="s">
        <v>26</v>
      </c>
      <c r="E4695" t="s">
        <v>3717</v>
      </c>
      <c r="F4695" t="s">
        <v>13</v>
      </c>
      <c r="G4695" t="s">
        <v>2589</v>
      </c>
      <c r="H4695" s="1">
        <v>0</v>
      </c>
      <c r="I4695" s="2">
        <v>43367</v>
      </c>
      <c r="J4695" t="s">
        <v>3718</v>
      </c>
      <c r="K4695" t="s">
        <v>73</v>
      </c>
      <c r="L4695">
        <v>74012</v>
      </c>
      <c r="M4695">
        <v>249</v>
      </c>
      <c r="N4695" t="s">
        <v>3421</v>
      </c>
      <c r="O4695">
        <v>3</v>
      </c>
      <c r="P4695">
        <v>1</v>
      </c>
      <c r="Q4695" t="s">
        <v>75</v>
      </c>
      <c r="R4695" t="s">
        <v>8304</v>
      </c>
      <c r="S4695">
        <v>2.93</v>
      </c>
      <c r="T4695">
        <v>6</v>
      </c>
      <c r="U4695" t="s">
        <v>19</v>
      </c>
      <c r="V4695" s="2">
        <v>43373</v>
      </c>
      <c r="W4695" t="s">
        <v>39</v>
      </c>
      <c r="X4695" t="s">
        <v>401</v>
      </c>
      <c r="Y4695" t="s">
        <v>54</v>
      </c>
    </row>
    <row r="4696" spans="1:25" hidden="1" x14ac:dyDescent="0.35">
      <c r="A4696">
        <v>6</v>
      </c>
      <c r="B4696" t="s">
        <v>10</v>
      </c>
      <c r="C4696">
        <v>6</v>
      </c>
      <c r="D4696" t="s">
        <v>26</v>
      </c>
      <c r="E4696" t="s">
        <v>3717</v>
      </c>
      <c r="F4696" t="s">
        <v>13</v>
      </c>
      <c r="G4696" t="s">
        <v>2589</v>
      </c>
      <c r="H4696" s="1">
        <v>0</v>
      </c>
      <c r="I4696" s="2">
        <v>43367</v>
      </c>
      <c r="J4696" t="s">
        <v>3718</v>
      </c>
      <c r="K4696" t="s">
        <v>73</v>
      </c>
      <c r="L4696">
        <v>74012</v>
      </c>
      <c r="M4696">
        <v>1838</v>
      </c>
      <c r="N4696" t="s">
        <v>182</v>
      </c>
      <c r="O4696">
        <v>3</v>
      </c>
      <c r="P4696">
        <v>1</v>
      </c>
      <c r="Q4696" t="s">
        <v>75</v>
      </c>
      <c r="R4696" t="s">
        <v>8304</v>
      </c>
      <c r="S4696">
        <v>3.11</v>
      </c>
      <c r="T4696">
        <v>6</v>
      </c>
      <c r="U4696" t="s">
        <v>19</v>
      </c>
      <c r="V4696" s="2">
        <v>43373</v>
      </c>
      <c r="W4696" t="s">
        <v>39</v>
      </c>
      <c r="X4696" t="s">
        <v>401</v>
      </c>
      <c r="Y4696" t="s">
        <v>64</v>
      </c>
    </row>
    <row r="4697" spans="1:25" x14ac:dyDescent="0.35">
      <c r="A4697">
        <v>3</v>
      </c>
      <c r="B4697" t="s">
        <v>25</v>
      </c>
      <c r="C4697">
        <v>1</v>
      </c>
      <c r="D4697" t="s">
        <v>26</v>
      </c>
      <c r="E4697" t="s">
        <v>88</v>
      </c>
      <c r="F4697" t="s">
        <v>13</v>
      </c>
      <c r="G4697" t="s">
        <v>392</v>
      </c>
      <c r="H4697" s="1">
        <v>0.2</v>
      </c>
      <c r="I4697" s="2">
        <v>43390</v>
      </c>
      <c r="J4697" t="s">
        <v>7273</v>
      </c>
      <c r="K4697" t="s">
        <v>30</v>
      </c>
      <c r="L4697">
        <v>94122</v>
      </c>
      <c r="M4697">
        <v>237</v>
      </c>
      <c r="N4697" t="s">
        <v>8155</v>
      </c>
      <c r="O4697">
        <v>7</v>
      </c>
      <c r="P4697">
        <v>5</v>
      </c>
      <c r="Q4697" t="s">
        <v>32</v>
      </c>
      <c r="R4697" t="s">
        <v>8304</v>
      </c>
      <c r="S4697">
        <v>6.58</v>
      </c>
      <c r="T4697">
        <v>18</v>
      </c>
      <c r="U4697" t="s">
        <v>76</v>
      </c>
      <c r="V4697" s="2">
        <v>43393</v>
      </c>
      <c r="W4697" t="s">
        <v>130</v>
      </c>
      <c r="X4697" t="s">
        <v>34</v>
      </c>
      <c r="Y4697" t="s">
        <v>54</v>
      </c>
    </row>
    <row r="4698" spans="1:25" hidden="1" x14ac:dyDescent="0.35">
      <c r="A4698">
        <v>4</v>
      </c>
      <c r="B4698" t="s">
        <v>43</v>
      </c>
      <c r="C4698">
        <v>6</v>
      </c>
      <c r="D4698" t="s">
        <v>11</v>
      </c>
      <c r="E4698" t="s">
        <v>305</v>
      </c>
      <c r="F4698" t="s">
        <v>13</v>
      </c>
      <c r="G4698" t="s">
        <v>469</v>
      </c>
      <c r="H4698" s="1">
        <v>0.2</v>
      </c>
      <c r="I4698" s="2">
        <v>43111</v>
      </c>
      <c r="J4698" t="s">
        <v>7094</v>
      </c>
      <c r="K4698" t="s">
        <v>102</v>
      </c>
      <c r="L4698">
        <v>43229</v>
      </c>
      <c r="M4698">
        <v>1595</v>
      </c>
      <c r="N4698" t="s">
        <v>1535</v>
      </c>
      <c r="O4698">
        <v>9</v>
      </c>
      <c r="P4698">
        <v>14</v>
      </c>
      <c r="Q4698" t="s">
        <v>104</v>
      </c>
      <c r="R4698" t="s">
        <v>8304</v>
      </c>
      <c r="S4698">
        <v>8.94</v>
      </c>
      <c r="T4698">
        <v>55</v>
      </c>
      <c r="U4698" t="s">
        <v>76</v>
      </c>
      <c r="V4698" s="2">
        <v>43115</v>
      </c>
      <c r="W4698" t="s">
        <v>39</v>
      </c>
      <c r="X4698" t="s">
        <v>309</v>
      </c>
      <c r="Y4698" t="s">
        <v>47</v>
      </c>
    </row>
    <row r="4699" spans="1:25" hidden="1" x14ac:dyDescent="0.35">
      <c r="A4699">
        <v>0</v>
      </c>
      <c r="B4699" t="s">
        <v>10</v>
      </c>
      <c r="C4699">
        <v>0</v>
      </c>
      <c r="D4699" t="s">
        <v>26</v>
      </c>
      <c r="E4699" t="s">
        <v>372</v>
      </c>
      <c r="F4699" t="s">
        <v>13</v>
      </c>
      <c r="G4699" t="s">
        <v>5201</v>
      </c>
      <c r="H4699" s="1">
        <v>0.2</v>
      </c>
      <c r="I4699" s="2">
        <v>43302</v>
      </c>
      <c r="J4699" t="s">
        <v>5990</v>
      </c>
      <c r="K4699" t="s">
        <v>102</v>
      </c>
      <c r="L4699">
        <v>43055</v>
      </c>
      <c r="M4699">
        <v>1388</v>
      </c>
      <c r="N4699" t="s">
        <v>567</v>
      </c>
      <c r="O4699">
        <v>4</v>
      </c>
      <c r="P4699">
        <v>1</v>
      </c>
      <c r="Q4699" t="s">
        <v>104</v>
      </c>
      <c r="R4699" t="s">
        <v>8304</v>
      </c>
      <c r="S4699">
        <v>4.17</v>
      </c>
      <c r="T4699">
        <v>67</v>
      </c>
      <c r="U4699" t="s">
        <v>33</v>
      </c>
      <c r="V4699" s="2">
        <v>43302</v>
      </c>
      <c r="W4699" t="s">
        <v>773</v>
      </c>
      <c r="X4699" t="s">
        <v>309</v>
      </c>
      <c r="Y4699" t="s">
        <v>42</v>
      </c>
    </row>
    <row r="4700" spans="1:25" hidden="1" x14ac:dyDescent="0.35">
      <c r="A4700">
        <v>0</v>
      </c>
      <c r="B4700" t="s">
        <v>10</v>
      </c>
      <c r="C4700">
        <v>0</v>
      </c>
      <c r="D4700" t="s">
        <v>26</v>
      </c>
      <c r="E4700" t="s">
        <v>372</v>
      </c>
      <c r="F4700" t="s">
        <v>13</v>
      </c>
      <c r="G4700" t="s">
        <v>5201</v>
      </c>
      <c r="H4700" s="1">
        <v>0.2</v>
      </c>
      <c r="I4700" s="2">
        <v>43302</v>
      </c>
      <c r="J4700" t="s">
        <v>5990</v>
      </c>
      <c r="K4700" t="s">
        <v>102</v>
      </c>
      <c r="L4700">
        <v>43055</v>
      </c>
      <c r="M4700">
        <v>349</v>
      </c>
      <c r="N4700" t="s">
        <v>5991</v>
      </c>
      <c r="O4700">
        <v>1</v>
      </c>
      <c r="P4700">
        <v>2</v>
      </c>
      <c r="Q4700" t="s">
        <v>104</v>
      </c>
      <c r="R4700" t="s">
        <v>8304</v>
      </c>
      <c r="S4700">
        <v>1.4</v>
      </c>
      <c r="T4700">
        <v>19</v>
      </c>
      <c r="U4700" t="s">
        <v>33</v>
      </c>
      <c r="V4700" s="2">
        <v>43302</v>
      </c>
      <c r="W4700" t="s">
        <v>773</v>
      </c>
      <c r="X4700" t="s">
        <v>309</v>
      </c>
      <c r="Y4700" t="s">
        <v>49</v>
      </c>
    </row>
    <row r="4701" spans="1:25" hidden="1" x14ac:dyDescent="0.35">
      <c r="A4701">
        <v>0</v>
      </c>
      <c r="B4701" t="s">
        <v>10</v>
      </c>
      <c r="C4701">
        <v>0</v>
      </c>
      <c r="D4701" t="s">
        <v>26</v>
      </c>
      <c r="E4701" t="s">
        <v>372</v>
      </c>
      <c r="F4701" t="s">
        <v>13</v>
      </c>
      <c r="G4701" t="s">
        <v>5201</v>
      </c>
      <c r="H4701" s="1">
        <v>0.2</v>
      </c>
      <c r="I4701" s="2">
        <v>43302</v>
      </c>
      <c r="J4701" t="s">
        <v>5990</v>
      </c>
      <c r="K4701" t="s">
        <v>102</v>
      </c>
      <c r="L4701">
        <v>43055</v>
      </c>
      <c r="M4701">
        <v>646</v>
      </c>
      <c r="N4701" t="s">
        <v>3662</v>
      </c>
      <c r="O4701">
        <v>9</v>
      </c>
      <c r="P4701">
        <v>2</v>
      </c>
      <c r="Q4701" t="s">
        <v>104</v>
      </c>
      <c r="R4701" t="s">
        <v>8304</v>
      </c>
      <c r="S4701">
        <v>8.7100000000000009</v>
      </c>
      <c r="T4701">
        <v>99</v>
      </c>
      <c r="U4701" t="s">
        <v>33</v>
      </c>
      <c r="V4701" s="2">
        <v>43302</v>
      </c>
      <c r="W4701" t="s">
        <v>773</v>
      </c>
      <c r="X4701" t="s">
        <v>309</v>
      </c>
      <c r="Y4701" t="s">
        <v>42</v>
      </c>
    </row>
    <row r="4702" spans="1:25" hidden="1" x14ac:dyDescent="0.35">
      <c r="A4702">
        <v>0</v>
      </c>
      <c r="B4702" t="s">
        <v>10</v>
      </c>
      <c r="C4702">
        <v>0</v>
      </c>
      <c r="D4702" t="s">
        <v>26</v>
      </c>
      <c r="E4702" t="s">
        <v>372</v>
      </c>
      <c r="F4702" t="s">
        <v>13</v>
      </c>
      <c r="G4702" t="s">
        <v>5201</v>
      </c>
      <c r="H4702" s="1">
        <v>0.7</v>
      </c>
      <c r="I4702" s="2">
        <v>43302</v>
      </c>
      <c r="J4702" t="s">
        <v>5990</v>
      </c>
      <c r="K4702" t="s">
        <v>102</v>
      </c>
      <c r="L4702">
        <v>43055</v>
      </c>
      <c r="M4702">
        <v>1630</v>
      </c>
      <c r="N4702" t="s">
        <v>8237</v>
      </c>
      <c r="O4702">
        <v>-8</v>
      </c>
      <c r="P4702">
        <v>7</v>
      </c>
      <c r="Q4702" t="s">
        <v>104</v>
      </c>
      <c r="R4702" t="s">
        <v>8304</v>
      </c>
      <c r="S4702">
        <v>-8.1300000000000008</v>
      </c>
      <c r="T4702">
        <v>11</v>
      </c>
      <c r="U4702" t="s">
        <v>33</v>
      </c>
      <c r="V4702" s="2">
        <v>43302</v>
      </c>
      <c r="W4702" t="s">
        <v>773</v>
      </c>
      <c r="X4702" t="s">
        <v>309</v>
      </c>
      <c r="Y4702" t="s">
        <v>54</v>
      </c>
    </row>
    <row r="4703" spans="1:25" hidden="1" x14ac:dyDescent="0.35">
      <c r="A4703">
        <v>5</v>
      </c>
      <c r="B4703" t="s">
        <v>43</v>
      </c>
      <c r="C4703">
        <v>6</v>
      </c>
      <c r="D4703" t="s">
        <v>26</v>
      </c>
      <c r="E4703" t="s">
        <v>201</v>
      </c>
      <c r="F4703" t="s">
        <v>13</v>
      </c>
      <c r="G4703" t="s">
        <v>5602</v>
      </c>
      <c r="H4703" s="1">
        <v>0</v>
      </c>
      <c r="I4703" s="2">
        <v>43388</v>
      </c>
      <c r="J4703" t="s">
        <v>6460</v>
      </c>
      <c r="K4703" t="s">
        <v>16</v>
      </c>
      <c r="L4703">
        <v>22153</v>
      </c>
      <c r="M4703">
        <v>812</v>
      </c>
      <c r="N4703" t="s">
        <v>795</v>
      </c>
      <c r="O4703">
        <v>14</v>
      </c>
      <c r="P4703">
        <v>3</v>
      </c>
      <c r="Q4703" t="s">
        <v>18</v>
      </c>
      <c r="R4703" t="s">
        <v>8304</v>
      </c>
      <c r="S4703">
        <v>14.28</v>
      </c>
      <c r="T4703">
        <v>43</v>
      </c>
      <c r="U4703" t="s">
        <v>33</v>
      </c>
      <c r="V4703" s="2">
        <v>43393</v>
      </c>
      <c r="W4703" t="s">
        <v>39</v>
      </c>
      <c r="X4703" t="s">
        <v>205</v>
      </c>
      <c r="Y4703" t="s">
        <v>56</v>
      </c>
    </row>
    <row r="4704" spans="1:25" hidden="1" x14ac:dyDescent="0.35">
      <c r="A4704">
        <v>5</v>
      </c>
      <c r="B4704" t="s">
        <v>43</v>
      </c>
      <c r="C4704">
        <v>6</v>
      </c>
      <c r="D4704" t="s">
        <v>26</v>
      </c>
      <c r="E4704" t="s">
        <v>201</v>
      </c>
      <c r="F4704" t="s">
        <v>13</v>
      </c>
      <c r="G4704" t="s">
        <v>5602</v>
      </c>
      <c r="H4704" s="1">
        <v>0</v>
      </c>
      <c r="I4704" s="2">
        <v>43388</v>
      </c>
      <c r="J4704" t="s">
        <v>6460</v>
      </c>
      <c r="K4704" t="s">
        <v>16</v>
      </c>
      <c r="L4704">
        <v>22153</v>
      </c>
      <c r="M4704">
        <v>3</v>
      </c>
      <c r="N4704" t="s">
        <v>4266</v>
      </c>
      <c r="O4704">
        <v>33</v>
      </c>
      <c r="P4704">
        <v>6</v>
      </c>
      <c r="Q4704" t="s">
        <v>18</v>
      </c>
      <c r="R4704" t="s">
        <v>8304</v>
      </c>
      <c r="S4704">
        <v>32.6</v>
      </c>
      <c r="T4704">
        <v>67</v>
      </c>
      <c r="U4704" t="s">
        <v>33</v>
      </c>
      <c r="V4704" s="2">
        <v>43393</v>
      </c>
      <c r="W4704" t="s">
        <v>39</v>
      </c>
      <c r="X4704" t="s">
        <v>205</v>
      </c>
      <c r="Y4704" t="s">
        <v>119</v>
      </c>
    </row>
    <row r="4705" spans="1:25" hidden="1" x14ac:dyDescent="0.35">
      <c r="A4705">
        <v>5</v>
      </c>
      <c r="B4705" t="s">
        <v>43</v>
      </c>
      <c r="C4705">
        <v>6</v>
      </c>
      <c r="D4705" t="s">
        <v>26</v>
      </c>
      <c r="E4705" t="s">
        <v>201</v>
      </c>
      <c r="F4705" t="s">
        <v>13</v>
      </c>
      <c r="G4705" t="s">
        <v>5602</v>
      </c>
      <c r="H4705" s="1">
        <v>0</v>
      </c>
      <c r="I4705" s="2">
        <v>43388</v>
      </c>
      <c r="J4705" t="s">
        <v>6460</v>
      </c>
      <c r="K4705" t="s">
        <v>16</v>
      </c>
      <c r="L4705">
        <v>22153</v>
      </c>
      <c r="M4705">
        <v>714</v>
      </c>
      <c r="N4705" t="s">
        <v>3074</v>
      </c>
      <c r="O4705">
        <v>116</v>
      </c>
      <c r="P4705">
        <v>7</v>
      </c>
      <c r="Q4705" t="s">
        <v>18</v>
      </c>
      <c r="R4705" t="s">
        <v>8304</v>
      </c>
      <c r="S4705">
        <v>116.48</v>
      </c>
      <c r="T4705">
        <v>233</v>
      </c>
      <c r="U4705" t="s">
        <v>33</v>
      </c>
      <c r="V4705" s="2">
        <v>43393</v>
      </c>
      <c r="W4705" t="s">
        <v>39</v>
      </c>
      <c r="X4705" t="s">
        <v>205</v>
      </c>
      <c r="Y4705" t="s">
        <v>54</v>
      </c>
    </row>
    <row r="4706" spans="1:25" hidden="1" x14ac:dyDescent="0.35">
      <c r="A4706">
        <v>4</v>
      </c>
      <c r="B4706" t="s">
        <v>43</v>
      </c>
      <c r="C4706">
        <v>6</v>
      </c>
      <c r="D4706" t="s">
        <v>11</v>
      </c>
      <c r="E4706" t="s">
        <v>535</v>
      </c>
      <c r="F4706" t="s">
        <v>13</v>
      </c>
      <c r="G4706" t="s">
        <v>880</v>
      </c>
      <c r="H4706" s="1">
        <v>0</v>
      </c>
      <c r="I4706" s="2">
        <v>43449</v>
      </c>
      <c r="J4706" t="s">
        <v>1377</v>
      </c>
      <c r="K4706" t="s">
        <v>73</v>
      </c>
      <c r="L4706">
        <v>48205</v>
      </c>
      <c r="M4706">
        <v>426</v>
      </c>
      <c r="N4706" t="s">
        <v>1378</v>
      </c>
      <c r="O4706">
        <v>231</v>
      </c>
      <c r="P4706">
        <v>3</v>
      </c>
      <c r="Q4706" t="s">
        <v>75</v>
      </c>
      <c r="R4706" t="s">
        <v>8304</v>
      </c>
      <c r="S4706">
        <v>231.41</v>
      </c>
      <c r="T4706">
        <v>1653</v>
      </c>
      <c r="U4706" t="s">
        <v>33</v>
      </c>
      <c r="V4706" s="2">
        <v>43453</v>
      </c>
      <c r="W4706" t="s">
        <v>39</v>
      </c>
      <c r="X4706" t="s">
        <v>156</v>
      </c>
      <c r="Y4706" t="s">
        <v>41</v>
      </c>
    </row>
    <row r="4707" spans="1:25" hidden="1" x14ac:dyDescent="0.35">
      <c r="A4707">
        <v>4</v>
      </c>
      <c r="B4707" t="s">
        <v>43</v>
      </c>
      <c r="C4707">
        <v>6</v>
      </c>
      <c r="D4707" t="s">
        <v>26</v>
      </c>
      <c r="E4707" t="s">
        <v>535</v>
      </c>
      <c r="F4707" t="s">
        <v>13</v>
      </c>
      <c r="G4707" t="s">
        <v>880</v>
      </c>
      <c r="H4707" s="1">
        <v>0</v>
      </c>
      <c r="I4707" s="2">
        <v>43449</v>
      </c>
      <c r="J4707" t="s">
        <v>1377</v>
      </c>
      <c r="K4707" t="s">
        <v>73</v>
      </c>
      <c r="L4707">
        <v>48205</v>
      </c>
      <c r="M4707">
        <v>1336</v>
      </c>
      <c r="N4707" t="s">
        <v>1379</v>
      </c>
      <c r="O4707">
        <v>80</v>
      </c>
      <c r="P4707">
        <v>3</v>
      </c>
      <c r="Q4707" t="s">
        <v>75</v>
      </c>
      <c r="R4707" t="s">
        <v>8304</v>
      </c>
      <c r="S4707">
        <v>80.02</v>
      </c>
      <c r="T4707">
        <v>296</v>
      </c>
      <c r="U4707" t="s">
        <v>33</v>
      </c>
      <c r="V4707" s="2">
        <v>43453</v>
      </c>
      <c r="W4707" t="s">
        <v>39</v>
      </c>
      <c r="X4707" t="s">
        <v>156</v>
      </c>
      <c r="Y4707" t="s">
        <v>42</v>
      </c>
    </row>
    <row r="4708" spans="1:25" hidden="1" x14ac:dyDescent="0.35">
      <c r="A4708">
        <v>4</v>
      </c>
      <c r="B4708" t="s">
        <v>43</v>
      </c>
      <c r="C4708">
        <v>6</v>
      </c>
      <c r="D4708" t="s">
        <v>26</v>
      </c>
      <c r="E4708" t="s">
        <v>305</v>
      </c>
      <c r="F4708" t="s">
        <v>13</v>
      </c>
      <c r="G4708" t="s">
        <v>1188</v>
      </c>
      <c r="H4708" s="1">
        <v>0</v>
      </c>
      <c r="I4708" s="2">
        <v>43362</v>
      </c>
      <c r="J4708" t="s">
        <v>4289</v>
      </c>
      <c r="K4708" t="s">
        <v>16</v>
      </c>
      <c r="L4708">
        <v>31907</v>
      </c>
      <c r="M4708">
        <v>984</v>
      </c>
      <c r="N4708" t="s">
        <v>4060</v>
      </c>
      <c r="O4708">
        <v>0</v>
      </c>
      <c r="P4708">
        <v>2</v>
      </c>
      <c r="Q4708" t="s">
        <v>18</v>
      </c>
      <c r="R4708" t="s">
        <v>8304</v>
      </c>
      <c r="S4708">
        <v>0.15</v>
      </c>
      <c r="T4708">
        <v>5</v>
      </c>
      <c r="U4708" t="s">
        <v>19</v>
      </c>
      <c r="V4708" s="2">
        <v>43366</v>
      </c>
      <c r="W4708" t="s">
        <v>39</v>
      </c>
      <c r="X4708" t="s">
        <v>761</v>
      </c>
      <c r="Y4708" t="s">
        <v>356</v>
      </c>
    </row>
    <row r="4709" spans="1:25" hidden="1" x14ac:dyDescent="0.35">
      <c r="A4709">
        <v>4</v>
      </c>
      <c r="B4709" t="s">
        <v>43</v>
      </c>
      <c r="C4709">
        <v>6</v>
      </c>
      <c r="D4709" t="s">
        <v>50</v>
      </c>
      <c r="E4709" t="s">
        <v>305</v>
      </c>
      <c r="F4709" t="s">
        <v>13</v>
      </c>
      <c r="G4709" t="s">
        <v>1188</v>
      </c>
      <c r="H4709" s="1">
        <v>0</v>
      </c>
      <c r="I4709" s="2">
        <v>43362</v>
      </c>
      <c r="J4709" t="s">
        <v>4289</v>
      </c>
      <c r="K4709" t="s">
        <v>16</v>
      </c>
      <c r="L4709">
        <v>31907</v>
      </c>
      <c r="M4709">
        <v>1032</v>
      </c>
      <c r="N4709" t="s">
        <v>4788</v>
      </c>
      <c r="O4709">
        <v>107</v>
      </c>
      <c r="P4709">
        <v>5</v>
      </c>
      <c r="Q4709" t="s">
        <v>18</v>
      </c>
      <c r="R4709" t="s">
        <v>8304</v>
      </c>
      <c r="S4709">
        <v>107.48</v>
      </c>
      <c r="T4709">
        <v>250</v>
      </c>
      <c r="U4709" t="s">
        <v>19</v>
      </c>
      <c r="V4709" s="2">
        <v>43366</v>
      </c>
      <c r="W4709" t="s">
        <v>39</v>
      </c>
      <c r="X4709" t="s">
        <v>761</v>
      </c>
      <c r="Y4709" t="s">
        <v>113</v>
      </c>
    </row>
    <row r="4710" spans="1:25" x14ac:dyDescent="0.35">
      <c r="A4710">
        <v>4</v>
      </c>
      <c r="B4710" t="s">
        <v>43</v>
      </c>
      <c r="C4710">
        <v>6</v>
      </c>
      <c r="D4710" t="s">
        <v>11</v>
      </c>
      <c r="E4710" t="s">
        <v>27</v>
      </c>
      <c r="F4710" t="s">
        <v>13</v>
      </c>
      <c r="G4710" t="s">
        <v>1819</v>
      </c>
      <c r="H4710" s="1">
        <v>0.2</v>
      </c>
      <c r="I4710" s="2">
        <v>43202</v>
      </c>
      <c r="J4710" t="s">
        <v>7868</v>
      </c>
      <c r="K4710" t="s">
        <v>30</v>
      </c>
      <c r="L4710">
        <v>90036</v>
      </c>
      <c r="M4710">
        <v>831</v>
      </c>
      <c r="N4710" t="s">
        <v>1765</v>
      </c>
      <c r="O4710">
        <v>-32</v>
      </c>
      <c r="P4710">
        <v>7</v>
      </c>
      <c r="Q4710" t="s">
        <v>32</v>
      </c>
      <c r="R4710" t="s">
        <v>92</v>
      </c>
      <c r="S4710">
        <v>-31.91</v>
      </c>
      <c r="T4710">
        <v>638</v>
      </c>
      <c r="U4710" t="s">
        <v>19</v>
      </c>
      <c r="V4710" s="2">
        <v>43206</v>
      </c>
      <c r="W4710" t="s">
        <v>39</v>
      </c>
      <c r="X4710" t="s">
        <v>34</v>
      </c>
      <c r="Y4710" t="s">
        <v>24</v>
      </c>
    </row>
    <row r="4711" spans="1:25" x14ac:dyDescent="0.35">
      <c r="A4711">
        <v>4</v>
      </c>
      <c r="B4711" t="s">
        <v>43</v>
      </c>
      <c r="C4711">
        <v>6</v>
      </c>
      <c r="D4711" t="s">
        <v>26</v>
      </c>
      <c r="E4711" t="s">
        <v>27</v>
      </c>
      <c r="F4711" t="s">
        <v>13</v>
      </c>
      <c r="G4711" t="s">
        <v>1819</v>
      </c>
      <c r="H4711" s="1">
        <v>0.2</v>
      </c>
      <c r="I4711" s="2">
        <v>43202</v>
      </c>
      <c r="J4711" t="s">
        <v>7868</v>
      </c>
      <c r="K4711" t="s">
        <v>30</v>
      </c>
      <c r="L4711">
        <v>90036</v>
      </c>
      <c r="M4711">
        <v>948</v>
      </c>
      <c r="N4711" t="s">
        <v>4278</v>
      </c>
      <c r="O4711">
        <v>5</v>
      </c>
      <c r="P4711">
        <v>1</v>
      </c>
      <c r="Q4711" t="s">
        <v>32</v>
      </c>
      <c r="R4711" t="s">
        <v>92</v>
      </c>
      <c r="S4711">
        <v>4.62</v>
      </c>
      <c r="T4711">
        <v>13</v>
      </c>
      <c r="U4711" t="s">
        <v>19</v>
      </c>
      <c r="V4711" s="2">
        <v>43206</v>
      </c>
      <c r="W4711" t="s">
        <v>39</v>
      </c>
      <c r="X4711" t="s">
        <v>34</v>
      </c>
      <c r="Y4711" t="s">
        <v>54</v>
      </c>
    </row>
    <row r="4712" spans="1:25" hidden="1" x14ac:dyDescent="0.35">
      <c r="A4712">
        <v>4</v>
      </c>
      <c r="B4712" t="s">
        <v>43</v>
      </c>
      <c r="C4712">
        <v>6</v>
      </c>
      <c r="D4712" t="s">
        <v>26</v>
      </c>
      <c r="E4712" t="s">
        <v>65</v>
      </c>
      <c r="F4712" t="s">
        <v>13</v>
      </c>
      <c r="G4712" t="s">
        <v>2007</v>
      </c>
      <c r="H4712" s="1">
        <v>0</v>
      </c>
      <c r="I4712" s="2">
        <v>43262</v>
      </c>
      <c r="J4712" t="s">
        <v>4484</v>
      </c>
      <c r="K4712" t="s">
        <v>30</v>
      </c>
      <c r="L4712">
        <v>98103</v>
      </c>
      <c r="M4712">
        <v>194</v>
      </c>
      <c r="N4712" t="s">
        <v>3426</v>
      </c>
      <c r="O4712">
        <v>7</v>
      </c>
      <c r="P4712">
        <v>2</v>
      </c>
      <c r="Q4712" t="s">
        <v>32</v>
      </c>
      <c r="R4712" t="s">
        <v>8304</v>
      </c>
      <c r="S4712">
        <v>6.87</v>
      </c>
      <c r="T4712">
        <v>15</v>
      </c>
      <c r="U4712" t="s">
        <v>19</v>
      </c>
      <c r="V4712" s="2">
        <v>43266</v>
      </c>
      <c r="W4712" t="s">
        <v>39</v>
      </c>
      <c r="X4712" t="s">
        <v>69</v>
      </c>
      <c r="Y4712" t="s">
        <v>35</v>
      </c>
    </row>
    <row r="4713" spans="1:25" hidden="1" x14ac:dyDescent="0.35">
      <c r="A4713">
        <v>4</v>
      </c>
      <c r="B4713" t="s">
        <v>43</v>
      </c>
      <c r="C4713">
        <v>6</v>
      </c>
      <c r="D4713" t="s">
        <v>26</v>
      </c>
      <c r="E4713" t="s">
        <v>65</v>
      </c>
      <c r="F4713" t="s">
        <v>13</v>
      </c>
      <c r="G4713" t="s">
        <v>2007</v>
      </c>
      <c r="H4713" s="1">
        <v>0.2</v>
      </c>
      <c r="I4713" s="2">
        <v>43262</v>
      </c>
      <c r="J4713" t="s">
        <v>4484</v>
      </c>
      <c r="K4713" t="s">
        <v>30</v>
      </c>
      <c r="L4713">
        <v>98103</v>
      </c>
      <c r="M4713">
        <v>1652</v>
      </c>
      <c r="N4713" t="s">
        <v>1251</v>
      </c>
      <c r="O4713">
        <v>18</v>
      </c>
      <c r="P4713">
        <v>14</v>
      </c>
      <c r="Q4713" t="s">
        <v>32</v>
      </c>
      <c r="R4713" t="s">
        <v>8304</v>
      </c>
      <c r="S4713">
        <v>17.54</v>
      </c>
      <c r="T4713">
        <v>54</v>
      </c>
      <c r="U4713" t="s">
        <v>19</v>
      </c>
      <c r="V4713" s="2">
        <v>43266</v>
      </c>
      <c r="W4713" t="s">
        <v>39</v>
      </c>
      <c r="X4713" t="s">
        <v>69</v>
      </c>
      <c r="Y4713" t="s">
        <v>54</v>
      </c>
    </row>
    <row r="4714" spans="1:25" hidden="1" x14ac:dyDescent="0.35">
      <c r="A4714">
        <v>4</v>
      </c>
      <c r="B4714" t="s">
        <v>43</v>
      </c>
      <c r="C4714">
        <v>6</v>
      </c>
      <c r="D4714" t="s">
        <v>50</v>
      </c>
      <c r="E4714" t="s">
        <v>65</v>
      </c>
      <c r="F4714" t="s">
        <v>13</v>
      </c>
      <c r="G4714" t="s">
        <v>2007</v>
      </c>
      <c r="H4714" s="1">
        <v>0</v>
      </c>
      <c r="I4714" s="2">
        <v>43262</v>
      </c>
      <c r="J4714" t="s">
        <v>4484</v>
      </c>
      <c r="K4714" t="s">
        <v>30</v>
      </c>
      <c r="L4714">
        <v>98103</v>
      </c>
      <c r="M4714">
        <v>1008</v>
      </c>
      <c r="N4714" t="s">
        <v>5142</v>
      </c>
      <c r="O4714">
        <v>133</v>
      </c>
      <c r="P4714">
        <v>3</v>
      </c>
      <c r="Q4714" t="s">
        <v>32</v>
      </c>
      <c r="R4714" t="s">
        <v>8304</v>
      </c>
      <c r="S4714">
        <v>132.59</v>
      </c>
      <c r="T4714">
        <v>390</v>
      </c>
      <c r="U4714" t="s">
        <v>19</v>
      </c>
      <c r="V4714" s="2">
        <v>43266</v>
      </c>
      <c r="W4714" t="s">
        <v>39</v>
      </c>
      <c r="X4714" t="s">
        <v>69</v>
      </c>
      <c r="Y4714" t="s">
        <v>113</v>
      </c>
    </row>
    <row r="4715" spans="1:25" hidden="1" x14ac:dyDescent="0.35">
      <c r="A4715">
        <v>4</v>
      </c>
      <c r="B4715" t="s">
        <v>43</v>
      </c>
      <c r="C4715">
        <v>6</v>
      </c>
      <c r="D4715" t="s">
        <v>26</v>
      </c>
      <c r="E4715" t="s">
        <v>201</v>
      </c>
      <c r="F4715" t="s">
        <v>13</v>
      </c>
      <c r="G4715" t="s">
        <v>2439</v>
      </c>
      <c r="H4715" s="1">
        <v>0</v>
      </c>
      <c r="I4715" s="2">
        <v>43347</v>
      </c>
      <c r="J4715" t="s">
        <v>3737</v>
      </c>
      <c r="K4715" t="s">
        <v>73</v>
      </c>
      <c r="L4715">
        <v>65807</v>
      </c>
      <c r="M4715">
        <v>1501</v>
      </c>
      <c r="N4715" t="s">
        <v>412</v>
      </c>
      <c r="O4715">
        <v>8</v>
      </c>
      <c r="P4715">
        <v>2</v>
      </c>
      <c r="Q4715" t="s">
        <v>75</v>
      </c>
      <c r="R4715" t="s">
        <v>8304</v>
      </c>
      <c r="S4715">
        <v>7.78</v>
      </c>
      <c r="T4715">
        <v>17</v>
      </c>
      <c r="U4715" t="s">
        <v>19</v>
      </c>
      <c r="V4715" s="2">
        <v>43351</v>
      </c>
      <c r="W4715" t="s">
        <v>39</v>
      </c>
      <c r="X4715" t="s">
        <v>368</v>
      </c>
      <c r="Y4715" t="s">
        <v>119</v>
      </c>
    </row>
    <row r="4716" spans="1:25" hidden="1" x14ac:dyDescent="0.35">
      <c r="A4716">
        <v>4</v>
      </c>
      <c r="B4716" t="s">
        <v>43</v>
      </c>
      <c r="C4716">
        <v>6</v>
      </c>
      <c r="D4716" t="s">
        <v>50</v>
      </c>
      <c r="E4716" t="s">
        <v>201</v>
      </c>
      <c r="F4716" t="s">
        <v>13</v>
      </c>
      <c r="G4716" t="s">
        <v>2439</v>
      </c>
      <c r="H4716" s="1">
        <v>0</v>
      </c>
      <c r="I4716" s="2">
        <v>43347</v>
      </c>
      <c r="J4716" t="s">
        <v>3737</v>
      </c>
      <c r="K4716" t="s">
        <v>73</v>
      </c>
      <c r="L4716">
        <v>65807</v>
      </c>
      <c r="M4716">
        <v>1471</v>
      </c>
      <c r="N4716" t="s">
        <v>524</v>
      </c>
      <c r="O4716">
        <v>67</v>
      </c>
      <c r="P4716">
        <v>5</v>
      </c>
      <c r="Q4716" t="s">
        <v>75</v>
      </c>
      <c r="R4716" t="s">
        <v>8304</v>
      </c>
      <c r="S4716">
        <v>67.19</v>
      </c>
      <c r="T4716">
        <v>280</v>
      </c>
      <c r="U4716" t="s">
        <v>19</v>
      </c>
      <c r="V4716" s="2">
        <v>43351</v>
      </c>
      <c r="W4716" t="s">
        <v>39</v>
      </c>
      <c r="X4716" t="s">
        <v>368</v>
      </c>
      <c r="Y4716" t="s">
        <v>113</v>
      </c>
    </row>
    <row r="4717" spans="1:25" hidden="1" x14ac:dyDescent="0.35">
      <c r="A4717">
        <v>6</v>
      </c>
      <c r="B4717" t="s">
        <v>10</v>
      </c>
      <c r="C4717">
        <v>6</v>
      </c>
      <c r="D4717" t="s">
        <v>26</v>
      </c>
      <c r="E4717" t="s">
        <v>653</v>
      </c>
      <c r="F4717" t="s">
        <v>13</v>
      </c>
      <c r="G4717" t="s">
        <v>357</v>
      </c>
      <c r="H4717" s="1">
        <v>0</v>
      </c>
      <c r="I4717" s="2">
        <v>43401</v>
      </c>
      <c r="J4717" t="s">
        <v>654</v>
      </c>
      <c r="K4717" t="s">
        <v>102</v>
      </c>
      <c r="L4717">
        <v>7109</v>
      </c>
      <c r="M4717">
        <v>1828</v>
      </c>
      <c r="N4717" t="s">
        <v>655</v>
      </c>
      <c r="O4717">
        <v>16</v>
      </c>
      <c r="P4717">
        <v>5</v>
      </c>
      <c r="Q4717" t="s">
        <v>104</v>
      </c>
      <c r="R4717" t="s">
        <v>8304</v>
      </c>
      <c r="S4717">
        <v>15.55</v>
      </c>
      <c r="T4717">
        <v>32</v>
      </c>
      <c r="U4717" t="s">
        <v>33</v>
      </c>
      <c r="V4717" s="2">
        <v>43407</v>
      </c>
      <c r="W4717" t="s">
        <v>39</v>
      </c>
      <c r="X4717" t="s">
        <v>485</v>
      </c>
      <c r="Y4717" t="s">
        <v>64</v>
      </c>
    </row>
    <row r="4718" spans="1:25" hidden="1" x14ac:dyDescent="0.35">
      <c r="A4718">
        <v>6</v>
      </c>
      <c r="B4718" t="s">
        <v>10</v>
      </c>
      <c r="C4718">
        <v>6</v>
      </c>
      <c r="D4718" t="s">
        <v>26</v>
      </c>
      <c r="E4718" t="s">
        <v>653</v>
      </c>
      <c r="F4718" t="s">
        <v>13</v>
      </c>
      <c r="G4718" t="s">
        <v>357</v>
      </c>
      <c r="H4718" s="1">
        <v>0</v>
      </c>
      <c r="I4718" s="2">
        <v>43401</v>
      </c>
      <c r="J4718" t="s">
        <v>654</v>
      </c>
      <c r="K4718" t="s">
        <v>102</v>
      </c>
      <c r="L4718">
        <v>7109</v>
      </c>
      <c r="M4718">
        <v>1559</v>
      </c>
      <c r="N4718" t="s">
        <v>8166</v>
      </c>
      <c r="O4718">
        <v>11</v>
      </c>
      <c r="P4718">
        <v>8</v>
      </c>
      <c r="Q4718" t="s">
        <v>104</v>
      </c>
      <c r="R4718" t="s">
        <v>8304</v>
      </c>
      <c r="S4718">
        <v>10.82</v>
      </c>
      <c r="T4718">
        <v>1082</v>
      </c>
      <c r="U4718" t="s">
        <v>33</v>
      </c>
      <c r="V4718" s="2">
        <v>43407</v>
      </c>
      <c r="W4718" t="s">
        <v>39</v>
      </c>
      <c r="X4718" t="s">
        <v>485</v>
      </c>
      <c r="Y4718" t="s">
        <v>42</v>
      </c>
    </row>
    <row r="4719" spans="1:25" hidden="1" x14ac:dyDescent="0.35">
      <c r="A4719">
        <v>6</v>
      </c>
      <c r="B4719" t="s">
        <v>10</v>
      </c>
      <c r="C4719">
        <v>6</v>
      </c>
      <c r="D4719" t="s">
        <v>26</v>
      </c>
      <c r="E4719" t="s">
        <v>653</v>
      </c>
      <c r="F4719" t="s">
        <v>13</v>
      </c>
      <c r="G4719" t="s">
        <v>357</v>
      </c>
      <c r="H4719" s="1">
        <v>0</v>
      </c>
      <c r="I4719" s="2">
        <v>43401</v>
      </c>
      <c r="J4719" t="s">
        <v>654</v>
      </c>
      <c r="K4719" t="s">
        <v>102</v>
      </c>
      <c r="L4719">
        <v>7109</v>
      </c>
      <c r="M4719">
        <v>1734</v>
      </c>
      <c r="N4719" t="s">
        <v>656</v>
      </c>
      <c r="O4719">
        <v>27</v>
      </c>
      <c r="P4719">
        <v>3</v>
      </c>
      <c r="Q4719" t="s">
        <v>104</v>
      </c>
      <c r="R4719" t="s">
        <v>8304</v>
      </c>
      <c r="S4719">
        <v>27.32</v>
      </c>
      <c r="T4719">
        <v>57</v>
      </c>
      <c r="U4719" t="s">
        <v>33</v>
      </c>
      <c r="V4719" s="2">
        <v>43407</v>
      </c>
      <c r="W4719" t="s">
        <v>39</v>
      </c>
      <c r="X4719" t="s">
        <v>485</v>
      </c>
      <c r="Y4719" t="s">
        <v>64</v>
      </c>
    </row>
    <row r="4720" spans="1:25" hidden="1" x14ac:dyDescent="0.35">
      <c r="A4720">
        <v>6</v>
      </c>
      <c r="B4720" t="s">
        <v>10</v>
      </c>
      <c r="C4720">
        <v>6</v>
      </c>
      <c r="D4720" t="s">
        <v>11</v>
      </c>
      <c r="E4720" t="s">
        <v>653</v>
      </c>
      <c r="F4720" t="s">
        <v>13</v>
      </c>
      <c r="G4720" t="s">
        <v>357</v>
      </c>
      <c r="H4720" s="1">
        <v>0</v>
      </c>
      <c r="I4720" s="2">
        <v>43401</v>
      </c>
      <c r="J4720" t="s">
        <v>654</v>
      </c>
      <c r="K4720" t="s">
        <v>102</v>
      </c>
      <c r="L4720">
        <v>7109</v>
      </c>
      <c r="M4720">
        <v>675</v>
      </c>
      <c r="N4720" t="s">
        <v>657</v>
      </c>
      <c r="O4720">
        <v>38</v>
      </c>
      <c r="P4720">
        <v>4</v>
      </c>
      <c r="Q4720" t="s">
        <v>104</v>
      </c>
      <c r="R4720" t="s">
        <v>8304</v>
      </c>
      <c r="S4720">
        <v>38.020000000000003</v>
      </c>
      <c r="T4720">
        <v>78</v>
      </c>
      <c r="U4720" t="s">
        <v>33</v>
      </c>
      <c r="V4720" s="2">
        <v>43407</v>
      </c>
      <c r="W4720" t="s">
        <v>39</v>
      </c>
      <c r="X4720" t="s">
        <v>485</v>
      </c>
      <c r="Y4720" t="s">
        <v>47</v>
      </c>
    </row>
    <row r="4721" spans="1:25" hidden="1" x14ac:dyDescent="0.35">
      <c r="A4721">
        <v>6</v>
      </c>
      <c r="B4721" t="s">
        <v>10</v>
      </c>
      <c r="C4721">
        <v>6</v>
      </c>
      <c r="D4721" t="s">
        <v>26</v>
      </c>
      <c r="E4721" t="s">
        <v>653</v>
      </c>
      <c r="F4721" t="s">
        <v>13</v>
      </c>
      <c r="G4721" t="s">
        <v>357</v>
      </c>
      <c r="H4721" s="1">
        <v>0</v>
      </c>
      <c r="I4721" s="2">
        <v>43401</v>
      </c>
      <c r="J4721" t="s">
        <v>654</v>
      </c>
      <c r="K4721" t="s">
        <v>102</v>
      </c>
      <c r="L4721">
        <v>7109</v>
      </c>
      <c r="M4721">
        <v>264</v>
      </c>
      <c r="N4721" t="s">
        <v>658</v>
      </c>
      <c r="O4721">
        <v>7</v>
      </c>
      <c r="P4721">
        <v>1</v>
      </c>
      <c r="Q4721" t="s">
        <v>104</v>
      </c>
      <c r="R4721" t="s">
        <v>8304</v>
      </c>
      <c r="S4721">
        <v>6.57</v>
      </c>
      <c r="T4721">
        <v>14</v>
      </c>
      <c r="U4721" t="s">
        <v>33</v>
      </c>
      <c r="V4721" s="2">
        <v>43407</v>
      </c>
      <c r="W4721" t="s">
        <v>39</v>
      </c>
      <c r="X4721" t="s">
        <v>485</v>
      </c>
      <c r="Y4721" t="s">
        <v>54</v>
      </c>
    </row>
    <row r="4722" spans="1:25" hidden="1" x14ac:dyDescent="0.35">
      <c r="A4722">
        <v>5</v>
      </c>
      <c r="B4722" t="s">
        <v>25</v>
      </c>
      <c r="C4722">
        <v>3</v>
      </c>
      <c r="D4722" t="s">
        <v>11</v>
      </c>
      <c r="E4722" t="s">
        <v>375</v>
      </c>
      <c r="F4722" t="s">
        <v>13</v>
      </c>
      <c r="G4722" t="s">
        <v>1924</v>
      </c>
      <c r="H4722" s="1">
        <v>0</v>
      </c>
      <c r="I4722" s="2">
        <v>43435</v>
      </c>
      <c r="J4722" t="s">
        <v>1925</v>
      </c>
      <c r="K4722" t="s">
        <v>102</v>
      </c>
      <c r="L4722">
        <v>2038</v>
      </c>
      <c r="M4722">
        <v>620</v>
      </c>
      <c r="N4722" t="s">
        <v>8205</v>
      </c>
      <c r="O4722">
        <v>49</v>
      </c>
      <c r="P4722">
        <v>5</v>
      </c>
      <c r="Q4722" t="s">
        <v>104</v>
      </c>
      <c r="R4722" t="s">
        <v>8304</v>
      </c>
      <c r="S4722">
        <v>48.91</v>
      </c>
      <c r="T4722">
        <v>111</v>
      </c>
      <c r="U4722" t="s">
        <v>19</v>
      </c>
      <c r="V4722" s="2">
        <v>43440</v>
      </c>
      <c r="W4722" t="s">
        <v>20</v>
      </c>
      <c r="X4722" t="s">
        <v>744</v>
      </c>
      <c r="Y4722" t="s">
        <v>47</v>
      </c>
    </row>
    <row r="4723" spans="1:25" hidden="1" x14ac:dyDescent="0.35">
      <c r="A4723">
        <v>5</v>
      </c>
      <c r="B4723" t="s">
        <v>25</v>
      </c>
      <c r="C4723">
        <v>3</v>
      </c>
      <c r="D4723" t="s">
        <v>11</v>
      </c>
      <c r="E4723" t="s">
        <v>375</v>
      </c>
      <c r="F4723" t="s">
        <v>13</v>
      </c>
      <c r="G4723" t="s">
        <v>1924</v>
      </c>
      <c r="H4723" s="1">
        <v>0.3</v>
      </c>
      <c r="I4723" s="2">
        <v>43435</v>
      </c>
      <c r="J4723" t="s">
        <v>1925</v>
      </c>
      <c r="K4723" t="s">
        <v>102</v>
      </c>
      <c r="L4723">
        <v>2038</v>
      </c>
      <c r="M4723">
        <v>429</v>
      </c>
      <c r="N4723" t="s">
        <v>1424</v>
      </c>
      <c r="O4723">
        <v>-47</v>
      </c>
      <c r="P4723">
        <v>3</v>
      </c>
      <c r="Q4723" t="s">
        <v>104</v>
      </c>
      <c r="R4723" t="s">
        <v>8304</v>
      </c>
      <c r="S4723">
        <v>-47.06</v>
      </c>
      <c r="T4723">
        <v>366</v>
      </c>
      <c r="U4723" t="s">
        <v>19</v>
      </c>
      <c r="V4723" s="2">
        <v>43440</v>
      </c>
      <c r="W4723" t="s">
        <v>20</v>
      </c>
      <c r="X4723" t="s">
        <v>744</v>
      </c>
      <c r="Y4723" t="s">
        <v>41</v>
      </c>
    </row>
    <row r="4724" spans="1:25" hidden="1" x14ac:dyDescent="0.35">
      <c r="A4724">
        <v>5</v>
      </c>
      <c r="B4724" t="s">
        <v>25</v>
      </c>
      <c r="C4724">
        <v>3</v>
      </c>
      <c r="D4724" t="s">
        <v>26</v>
      </c>
      <c r="E4724" t="s">
        <v>375</v>
      </c>
      <c r="F4724" t="s">
        <v>13</v>
      </c>
      <c r="G4724" t="s">
        <v>1924</v>
      </c>
      <c r="H4724" s="1">
        <v>0</v>
      </c>
      <c r="I4724" s="2">
        <v>43435</v>
      </c>
      <c r="J4724" t="s">
        <v>1925</v>
      </c>
      <c r="K4724" t="s">
        <v>102</v>
      </c>
      <c r="L4724">
        <v>2038</v>
      </c>
      <c r="M4724">
        <v>852</v>
      </c>
      <c r="N4724" t="s">
        <v>8112</v>
      </c>
      <c r="O4724">
        <v>298</v>
      </c>
      <c r="P4724">
        <v>3</v>
      </c>
      <c r="Q4724" t="s">
        <v>104</v>
      </c>
      <c r="R4724" t="s">
        <v>8304</v>
      </c>
      <c r="S4724">
        <v>297.64</v>
      </c>
      <c r="T4724">
        <v>902</v>
      </c>
      <c r="U4724" t="s">
        <v>19</v>
      </c>
      <c r="V4724" s="2">
        <v>43440</v>
      </c>
      <c r="W4724" t="s">
        <v>20</v>
      </c>
      <c r="X4724" t="s">
        <v>744</v>
      </c>
      <c r="Y4724" t="s">
        <v>56</v>
      </c>
    </row>
    <row r="4725" spans="1:25" hidden="1" x14ac:dyDescent="0.35">
      <c r="A4725">
        <v>5</v>
      </c>
      <c r="B4725" t="s">
        <v>25</v>
      </c>
      <c r="C4725">
        <v>3</v>
      </c>
      <c r="D4725" t="s">
        <v>50</v>
      </c>
      <c r="E4725" t="s">
        <v>375</v>
      </c>
      <c r="F4725" t="s">
        <v>13</v>
      </c>
      <c r="G4725" t="s">
        <v>1924</v>
      </c>
      <c r="H4725" s="1">
        <v>0</v>
      </c>
      <c r="I4725" s="2">
        <v>43435</v>
      </c>
      <c r="J4725" t="s">
        <v>1925</v>
      </c>
      <c r="K4725" t="s">
        <v>102</v>
      </c>
      <c r="L4725">
        <v>2038</v>
      </c>
      <c r="M4725">
        <v>945</v>
      </c>
      <c r="N4725" t="s">
        <v>4876</v>
      </c>
      <c r="O4725">
        <v>36</v>
      </c>
      <c r="P4725">
        <v>3</v>
      </c>
      <c r="Q4725" t="s">
        <v>104</v>
      </c>
      <c r="R4725" t="s">
        <v>8304</v>
      </c>
      <c r="S4725">
        <v>35.86</v>
      </c>
      <c r="T4725">
        <v>138</v>
      </c>
      <c r="U4725" t="s">
        <v>19</v>
      </c>
      <c r="V4725" s="2">
        <v>43440</v>
      </c>
      <c r="W4725" t="s">
        <v>20</v>
      </c>
      <c r="X4725" t="s">
        <v>744</v>
      </c>
      <c r="Y4725" t="s">
        <v>52</v>
      </c>
    </row>
    <row r="4726" spans="1:25" x14ac:dyDescent="0.35">
      <c r="A4726">
        <v>4</v>
      </c>
      <c r="B4726" t="s">
        <v>43</v>
      </c>
      <c r="C4726">
        <v>6</v>
      </c>
      <c r="D4726" t="s">
        <v>50</v>
      </c>
      <c r="E4726" t="s">
        <v>6787</v>
      </c>
      <c r="F4726" t="s">
        <v>13</v>
      </c>
      <c r="G4726" t="s">
        <v>5395</v>
      </c>
      <c r="H4726" s="1">
        <v>0</v>
      </c>
      <c r="I4726" s="2">
        <v>43424</v>
      </c>
      <c r="J4726" t="s">
        <v>6788</v>
      </c>
      <c r="K4726" t="s">
        <v>30</v>
      </c>
      <c r="L4726">
        <v>90640</v>
      </c>
      <c r="M4726">
        <v>1472</v>
      </c>
      <c r="N4726" t="s">
        <v>4851</v>
      </c>
      <c r="O4726">
        <v>4</v>
      </c>
      <c r="P4726">
        <v>2</v>
      </c>
      <c r="Q4726" t="s">
        <v>32</v>
      </c>
      <c r="R4726" t="s">
        <v>8304</v>
      </c>
      <c r="S4726">
        <v>3.9</v>
      </c>
      <c r="T4726">
        <v>28</v>
      </c>
      <c r="U4726" t="s">
        <v>33</v>
      </c>
      <c r="V4726" s="2">
        <v>43428</v>
      </c>
      <c r="W4726" t="s">
        <v>39</v>
      </c>
      <c r="X4726" t="s">
        <v>34</v>
      </c>
      <c r="Y4726" t="s">
        <v>113</v>
      </c>
    </row>
    <row r="4727" spans="1:25" x14ac:dyDescent="0.35">
      <c r="A4727">
        <v>4</v>
      </c>
      <c r="B4727" t="s">
        <v>43</v>
      </c>
      <c r="C4727">
        <v>6</v>
      </c>
      <c r="D4727" t="s">
        <v>11</v>
      </c>
      <c r="E4727" t="s">
        <v>88</v>
      </c>
      <c r="F4727" t="s">
        <v>13</v>
      </c>
      <c r="G4727" t="s">
        <v>1921</v>
      </c>
      <c r="H4727" s="1">
        <v>0</v>
      </c>
      <c r="I4727" s="2">
        <v>43243</v>
      </c>
      <c r="J4727" t="s">
        <v>2621</v>
      </c>
      <c r="K4727" t="s">
        <v>30</v>
      </c>
      <c r="L4727">
        <v>94109</v>
      </c>
      <c r="M4727">
        <v>579</v>
      </c>
      <c r="N4727" t="s">
        <v>2622</v>
      </c>
      <c r="O4727">
        <v>16</v>
      </c>
      <c r="P4727">
        <v>3</v>
      </c>
      <c r="Q4727" t="s">
        <v>32</v>
      </c>
      <c r="R4727" t="s">
        <v>8304</v>
      </c>
      <c r="S4727">
        <v>16.3</v>
      </c>
      <c r="T4727">
        <v>37</v>
      </c>
      <c r="U4727" t="s">
        <v>19</v>
      </c>
      <c r="V4727" s="2">
        <v>43247</v>
      </c>
      <c r="W4727" t="s">
        <v>39</v>
      </c>
      <c r="X4727" t="s">
        <v>34</v>
      </c>
      <c r="Y4727" t="s">
        <v>47</v>
      </c>
    </row>
    <row r="4728" spans="1:25" hidden="1" x14ac:dyDescent="0.35">
      <c r="A4728">
        <v>5</v>
      </c>
      <c r="B4728" t="s">
        <v>43</v>
      </c>
      <c r="C4728">
        <v>6</v>
      </c>
      <c r="D4728" t="s">
        <v>11</v>
      </c>
      <c r="E4728" t="s">
        <v>59</v>
      </c>
      <c r="F4728" t="s">
        <v>13</v>
      </c>
      <c r="G4728" t="s">
        <v>1819</v>
      </c>
      <c r="H4728" s="1">
        <v>0.2</v>
      </c>
      <c r="I4728" s="2">
        <v>43302</v>
      </c>
      <c r="J4728" t="s">
        <v>2567</v>
      </c>
      <c r="K4728" t="s">
        <v>16</v>
      </c>
      <c r="L4728">
        <v>28027</v>
      </c>
      <c r="M4728">
        <v>977</v>
      </c>
      <c r="N4728" t="s">
        <v>2088</v>
      </c>
      <c r="O4728">
        <v>0</v>
      </c>
      <c r="P4728">
        <v>5</v>
      </c>
      <c r="Q4728" t="s">
        <v>18</v>
      </c>
      <c r="R4728" t="s">
        <v>8304</v>
      </c>
      <c r="S4728">
        <v>0</v>
      </c>
      <c r="T4728">
        <v>364</v>
      </c>
      <c r="U4728" t="s">
        <v>19</v>
      </c>
      <c r="V4728" s="2">
        <v>43307</v>
      </c>
      <c r="W4728" t="s">
        <v>39</v>
      </c>
      <c r="X4728" t="s">
        <v>63</v>
      </c>
      <c r="Y4728" t="s">
        <v>24</v>
      </c>
    </row>
    <row r="4729" spans="1:25" hidden="1" x14ac:dyDescent="0.35">
      <c r="A4729">
        <v>5</v>
      </c>
      <c r="B4729" t="s">
        <v>43</v>
      </c>
      <c r="C4729">
        <v>6</v>
      </c>
      <c r="D4729" t="s">
        <v>26</v>
      </c>
      <c r="E4729" t="s">
        <v>59</v>
      </c>
      <c r="F4729" t="s">
        <v>13</v>
      </c>
      <c r="G4729" t="s">
        <v>1819</v>
      </c>
      <c r="H4729" s="1">
        <v>0.2</v>
      </c>
      <c r="I4729" s="2">
        <v>43302</v>
      </c>
      <c r="J4729" t="s">
        <v>2567</v>
      </c>
      <c r="K4729" t="s">
        <v>16</v>
      </c>
      <c r="L4729">
        <v>28027</v>
      </c>
      <c r="M4729">
        <v>203</v>
      </c>
      <c r="N4729" t="s">
        <v>3292</v>
      </c>
      <c r="O4729">
        <v>2</v>
      </c>
      <c r="P4729">
        <v>3</v>
      </c>
      <c r="Q4729" t="s">
        <v>18</v>
      </c>
      <c r="R4729" t="s">
        <v>8304</v>
      </c>
      <c r="S4729">
        <v>2.04</v>
      </c>
      <c r="T4729">
        <v>6</v>
      </c>
      <c r="U4729" t="s">
        <v>19</v>
      </c>
      <c r="V4729" s="2">
        <v>43307</v>
      </c>
      <c r="W4729" t="s">
        <v>39</v>
      </c>
      <c r="X4729" t="s">
        <v>63</v>
      </c>
      <c r="Y4729" t="s">
        <v>35</v>
      </c>
    </row>
    <row r="4730" spans="1:25" hidden="1" x14ac:dyDescent="0.35">
      <c r="A4730">
        <v>2</v>
      </c>
      <c r="B4730" t="s">
        <v>43</v>
      </c>
      <c r="C4730">
        <v>3</v>
      </c>
      <c r="D4730" t="s">
        <v>11</v>
      </c>
      <c r="E4730" t="s">
        <v>676</v>
      </c>
      <c r="F4730" t="s">
        <v>13</v>
      </c>
      <c r="G4730" t="s">
        <v>677</v>
      </c>
      <c r="H4730" s="1">
        <v>0.2</v>
      </c>
      <c r="I4730" s="2">
        <v>43355</v>
      </c>
      <c r="J4730" t="s">
        <v>678</v>
      </c>
      <c r="K4730" t="s">
        <v>30</v>
      </c>
      <c r="L4730">
        <v>80004</v>
      </c>
      <c r="M4730">
        <v>393</v>
      </c>
      <c r="N4730" t="s">
        <v>679</v>
      </c>
      <c r="O4730">
        <v>4</v>
      </c>
      <c r="P4730">
        <v>4</v>
      </c>
      <c r="Q4730" t="s">
        <v>32</v>
      </c>
      <c r="R4730" t="s">
        <v>8304</v>
      </c>
      <c r="S4730">
        <v>3.59</v>
      </c>
      <c r="T4730">
        <v>15</v>
      </c>
      <c r="U4730" t="s">
        <v>33</v>
      </c>
      <c r="V4730" s="2">
        <v>43357</v>
      </c>
      <c r="W4730" t="s">
        <v>20</v>
      </c>
      <c r="X4730" t="s">
        <v>285</v>
      </c>
      <c r="Y4730" t="s">
        <v>47</v>
      </c>
    </row>
    <row r="4731" spans="1:25" hidden="1" x14ac:dyDescent="0.35">
      <c r="A4731">
        <v>2</v>
      </c>
      <c r="B4731" t="s">
        <v>43</v>
      </c>
      <c r="C4731">
        <v>3</v>
      </c>
      <c r="D4731" t="s">
        <v>11</v>
      </c>
      <c r="E4731" t="s">
        <v>676</v>
      </c>
      <c r="F4731" t="s">
        <v>13</v>
      </c>
      <c r="G4731" t="s">
        <v>677</v>
      </c>
      <c r="H4731" s="1">
        <v>0.2</v>
      </c>
      <c r="I4731" s="2">
        <v>43355</v>
      </c>
      <c r="J4731" t="s">
        <v>678</v>
      </c>
      <c r="K4731" t="s">
        <v>30</v>
      </c>
      <c r="L4731">
        <v>80004</v>
      </c>
      <c r="M4731">
        <v>824</v>
      </c>
      <c r="N4731" t="s">
        <v>680</v>
      </c>
      <c r="O4731">
        <v>53</v>
      </c>
      <c r="P4731">
        <v>2</v>
      </c>
      <c r="Q4731" t="s">
        <v>32</v>
      </c>
      <c r="R4731" t="s">
        <v>8304</v>
      </c>
      <c r="S4731">
        <v>52.51</v>
      </c>
      <c r="T4731">
        <v>467</v>
      </c>
      <c r="U4731" t="s">
        <v>33</v>
      </c>
      <c r="V4731" s="2">
        <v>43357</v>
      </c>
      <c r="W4731" t="s">
        <v>20</v>
      </c>
      <c r="X4731" t="s">
        <v>285</v>
      </c>
      <c r="Y4731" t="s">
        <v>24</v>
      </c>
    </row>
    <row r="4732" spans="1:25" hidden="1" x14ac:dyDescent="0.35">
      <c r="A4732">
        <v>2</v>
      </c>
      <c r="B4732" t="s">
        <v>43</v>
      </c>
      <c r="C4732">
        <v>3</v>
      </c>
      <c r="D4732" t="s">
        <v>11</v>
      </c>
      <c r="E4732" t="s">
        <v>676</v>
      </c>
      <c r="F4732" t="s">
        <v>13</v>
      </c>
      <c r="G4732" t="s">
        <v>677</v>
      </c>
      <c r="H4732" s="1">
        <v>0.2</v>
      </c>
      <c r="I4732" s="2">
        <v>43355</v>
      </c>
      <c r="J4732" t="s">
        <v>678</v>
      </c>
      <c r="K4732" t="s">
        <v>30</v>
      </c>
      <c r="L4732">
        <v>80004</v>
      </c>
      <c r="M4732">
        <v>566</v>
      </c>
      <c r="N4732" t="s">
        <v>681</v>
      </c>
      <c r="O4732">
        <v>2</v>
      </c>
      <c r="P4732">
        <v>1</v>
      </c>
      <c r="Q4732" t="s">
        <v>32</v>
      </c>
      <c r="R4732" t="s">
        <v>8304</v>
      </c>
      <c r="S4732">
        <v>1.71</v>
      </c>
      <c r="T4732">
        <v>15</v>
      </c>
      <c r="U4732" t="s">
        <v>33</v>
      </c>
      <c r="V4732" s="2">
        <v>43357</v>
      </c>
      <c r="W4732" t="s">
        <v>20</v>
      </c>
      <c r="X4732" t="s">
        <v>285</v>
      </c>
      <c r="Y4732" t="s">
        <v>47</v>
      </c>
    </row>
    <row r="4733" spans="1:25" hidden="1" x14ac:dyDescent="0.35">
      <c r="A4733">
        <v>2</v>
      </c>
      <c r="B4733" t="s">
        <v>43</v>
      </c>
      <c r="C4733">
        <v>3</v>
      </c>
      <c r="D4733" t="s">
        <v>26</v>
      </c>
      <c r="E4733" t="s">
        <v>676</v>
      </c>
      <c r="F4733" t="s">
        <v>13</v>
      </c>
      <c r="G4733" t="s">
        <v>677</v>
      </c>
      <c r="H4733" s="1">
        <v>0.2</v>
      </c>
      <c r="I4733" s="2">
        <v>43355</v>
      </c>
      <c r="J4733" t="s">
        <v>678</v>
      </c>
      <c r="K4733" t="s">
        <v>30</v>
      </c>
      <c r="L4733">
        <v>80004</v>
      </c>
      <c r="M4733">
        <v>219</v>
      </c>
      <c r="N4733" t="s">
        <v>682</v>
      </c>
      <c r="O4733">
        <v>2</v>
      </c>
      <c r="P4733">
        <v>3</v>
      </c>
      <c r="Q4733" t="s">
        <v>32</v>
      </c>
      <c r="R4733" t="s">
        <v>8304</v>
      </c>
      <c r="S4733">
        <v>2.04</v>
      </c>
      <c r="T4733">
        <v>6</v>
      </c>
      <c r="U4733" t="s">
        <v>33</v>
      </c>
      <c r="V4733" s="2">
        <v>43357</v>
      </c>
      <c r="W4733" t="s">
        <v>20</v>
      </c>
      <c r="X4733" t="s">
        <v>285</v>
      </c>
      <c r="Y4733" t="s">
        <v>35</v>
      </c>
    </row>
    <row r="4734" spans="1:25" x14ac:dyDescent="0.35">
      <c r="A4734">
        <v>7</v>
      </c>
      <c r="B4734" t="s">
        <v>25</v>
      </c>
      <c r="C4734">
        <v>6</v>
      </c>
      <c r="D4734" t="s">
        <v>11</v>
      </c>
      <c r="E4734" t="s">
        <v>5793</v>
      </c>
      <c r="F4734" t="s">
        <v>13</v>
      </c>
      <c r="G4734" t="s">
        <v>5794</v>
      </c>
      <c r="H4734" s="1">
        <v>0.2</v>
      </c>
      <c r="I4734" s="2">
        <v>43447</v>
      </c>
      <c r="J4734" t="s">
        <v>5795</v>
      </c>
      <c r="K4734" t="s">
        <v>30</v>
      </c>
      <c r="L4734">
        <v>90503</v>
      </c>
      <c r="M4734">
        <v>368</v>
      </c>
      <c r="N4734" t="s">
        <v>38</v>
      </c>
      <c r="O4734">
        <v>42</v>
      </c>
      <c r="P4734">
        <v>4</v>
      </c>
      <c r="Q4734" t="s">
        <v>32</v>
      </c>
      <c r="R4734" t="s">
        <v>8304</v>
      </c>
      <c r="S4734">
        <v>41.79</v>
      </c>
      <c r="T4734">
        <v>1114</v>
      </c>
      <c r="U4734" t="s">
        <v>33</v>
      </c>
      <c r="V4734" s="2">
        <v>43454</v>
      </c>
      <c r="W4734" t="s">
        <v>39</v>
      </c>
      <c r="X4734" t="s">
        <v>34</v>
      </c>
      <c r="Y4734" t="s">
        <v>41</v>
      </c>
    </row>
    <row r="4735" spans="1:25" x14ac:dyDescent="0.35">
      <c r="A4735">
        <v>7</v>
      </c>
      <c r="B4735" t="s">
        <v>25</v>
      </c>
      <c r="C4735">
        <v>6</v>
      </c>
      <c r="D4735" t="s">
        <v>26</v>
      </c>
      <c r="E4735" t="s">
        <v>5793</v>
      </c>
      <c r="F4735" t="s">
        <v>13</v>
      </c>
      <c r="G4735" t="s">
        <v>5794</v>
      </c>
      <c r="H4735" s="1">
        <v>0.2</v>
      </c>
      <c r="I4735" s="2">
        <v>43447</v>
      </c>
      <c r="J4735" t="s">
        <v>5795</v>
      </c>
      <c r="K4735" t="s">
        <v>30</v>
      </c>
      <c r="L4735">
        <v>90503</v>
      </c>
      <c r="M4735">
        <v>54</v>
      </c>
      <c r="N4735" t="s">
        <v>8263</v>
      </c>
      <c r="O4735">
        <v>2</v>
      </c>
      <c r="P4735">
        <v>2</v>
      </c>
      <c r="Q4735" t="s">
        <v>32</v>
      </c>
      <c r="R4735" t="s">
        <v>8304</v>
      </c>
      <c r="S4735">
        <v>2.21</v>
      </c>
      <c r="T4735">
        <v>6</v>
      </c>
      <c r="U4735" t="s">
        <v>33</v>
      </c>
      <c r="V4735" s="2">
        <v>43454</v>
      </c>
      <c r="W4735" t="s">
        <v>39</v>
      </c>
      <c r="X4735" t="s">
        <v>34</v>
      </c>
      <c r="Y4735" t="s">
        <v>54</v>
      </c>
    </row>
    <row r="4736" spans="1:25" hidden="1" x14ac:dyDescent="0.35">
      <c r="A4736">
        <v>6</v>
      </c>
      <c r="B4736" t="s">
        <v>10</v>
      </c>
      <c r="C4736">
        <v>6</v>
      </c>
      <c r="D4736" t="s">
        <v>50</v>
      </c>
      <c r="E4736" t="s">
        <v>1707</v>
      </c>
      <c r="F4736" t="s">
        <v>13</v>
      </c>
      <c r="G4736" t="s">
        <v>661</v>
      </c>
      <c r="H4736" s="1">
        <v>0.2</v>
      </c>
      <c r="I4736" s="2">
        <v>43436</v>
      </c>
      <c r="J4736" t="s">
        <v>6809</v>
      </c>
      <c r="K4736" t="s">
        <v>30</v>
      </c>
      <c r="L4736">
        <v>80501</v>
      </c>
      <c r="M4736">
        <v>1615</v>
      </c>
      <c r="N4736" t="s">
        <v>4973</v>
      </c>
      <c r="O4736">
        <v>-6</v>
      </c>
      <c r="P4736">
        <v>3</v>
      </c>
      <c r="Q4736" t="s">
        <v>32</v>
      </c>
      <c r="R4736" t="s">
        <v>8304</v>
      </c>
      <c r="S4736">
        <v>-6.21</v>
      </c>
      <c r="T4736">
        <v>166</v>
      </c>
      <c r="U4736" t="s">
        <v>33</v>
      </c>
      <c r="V4736" s="2">
        <v>43442</v>
      </c>
      <c r="W4736" t="s">
        <v>39</v>
      </c>
      <c r="X4736" t="s">
        <v>285</v>
      </c>
      <c r="Y4736" t="s">
        <v>113</v>
      </c>
    </row>
    <row r="4737" spans="1:25" hidden="1" x14ac:dyDescent="0.35">
      <c r="A4737">
        <v>0</v>
      </c>
      <c r="B4737" t="s">
        <v>10</v>
      </c>
      <c r="C4737">
        <v>0</v>
      </c>
      <c r="D4737" t="s">
        <v>26</v>
      </c>
      <c r="E4737" t="s">
        <v>876</v>
      </c>
      <c r="F4737" t="s">
        <v>13</v>
      </c>
      <c r="G4737" t="s">
        <v>593</v>
      </c>
      <c r="H4737" s="1">
        <v>0</v>
      </c>
      <c r="I4737" s="2">
        <v>43408</v>
      </c>
      <c r="J4737" t="s">
        <v>1291</v>
      </c>
      <c r="K4737" t="s">
        <v>16</v>
      </c>
      <c r="L4737">
        <v>40214</v>
      </c>
      <c r="M4737">
        <v>1219</v>
      </c>
      <c r="N4737" t="s">
        <v>308</v>
      </c>
      <c r="O4737">
        <v>5</v>
      </c>
      <c r="P4737">
        <v>3</v>
      </c>
      <c r="Q4737" t="s">
        <v>18</v>
      </c>
      <c r="R4737" t="s">
        <v>8304</v>
      </c>
      <c r="S4737">
        <v>5.26</v>
      </c>
      <c r="T4737">
        <v>11</v>
      </c>
      <c r="U4737" t="s">
        <v>19</v>
      </c>
      <c r="V4737" s="2">
        <v>43408</v>
      </c>
      <c r="W4737" t="s">
        <v>773</v>
      </c>
      <c r="X4737" t="s">
        <v>21</v>
      </c>
      <c r="Y4737" t="s">
        <v>176</v>
      </c>
    </row>
    <row r="4738" spans="1:25" hidden="1" x14ac:dyDescent="0.35">
      <c r="A4738">
        <v>4</v>
      </c>
      <c r="B4738" t="s">
        <v>43</v>
      </c>
      <c r="C4738">
        <v>6</v>
      </c>
      <c r="D4738" t="s">
        <v>11</v>
      </c>
      <c r="E4738" t="s">
        <v>122</v>
      </c>
      <c r="F4738" t="s">
        <v>13</v>
      </c>
      <c r="G4738" t="s">
        <v>5520</v>
      </c>
      <c r="H4738" s="1">
        <v>0.3</v>
      </c>
      <c r="I4738" s="2">
        <v>43369</v>
      </c>
      <c r="J4738" t="s">
        <v>5521</v>
      </c>
      <c r="K4738" t="s">
        <v>73</v>
      </c>
      <c r="L4738">
        <v>77041</v>
      </c>
      <c r="M4738">
        <v>807</v>
      </c>
      <c r="N4738" t="s">
        <v>8106</v>
      </c>
      <c r="O4738">
        <v>-136</v>
      </c>
      <c r="P4738">
        <v>5</v>
      </c>
      <c r="Q4738" t="s">
        <v>75</v>
      </c>
      <c r="R4738" t="s">
        <v>8304</v>
      </c>
      <c r="S4738">
        <v>-136.49</v>
      </c>
      <c r="T4738">
        <v>455</v>
      </c>
      <c r="U4738" t="s">
        <v>33</v>
      </c>
      <c r="V4738" s="2">
        <v>43373</v>
      </c>
      <c r="W4738" t="s">
        <v>39</v>
      </c>
      <c r="X4738" t="s">
        <v>77</v>
      </c>
      <c r="Y4738" t="s">
        <v>24</v>
      </c>
    </row>
    <row r="4739" spans="1:25" hidden="1" x14ac:dyDescent="0.35">
      <c r="A4739">
        <v>4</v>
      </c>
      <c r="B4739" t="s">
        <v>43</v>
      </c>
      <c r="C4739">
        <v>6</v>
      </c>
      <c r="D4739" t="s">
        <v>26</v>
      </c>
      <c r="E4739" t="s">
        <v>122</v>
      </c>
      <c r="F4739" t="s">
        <v>13</v>
      </c>
      <c r="G4739" t="s">
        <v>5520</v>
      </c>
      <c r="H4739" s="1">
        <v>0.8</v>
      </c>
      <c r="I4739" s="2">
        <v>43369</v>
      </c>
      <c r="J4739" t="s">
        <v>5521</v>
      </c>
      <c r="K4739" t="s">
        <v>73</v>
      </c>
      <c r="L4739">
        <v>77041</v>
      </c>
      <c r="M4739">
        <v>857</v>
      </c>
      <c r="N4739" t="s">
        <v>2863</v>
      </c>
      <c r="O4739">
        <v>-251</v>
      </c>
      <c r="P4739">
        <v>2</v>
      </c>
      <c r="Q4739" t="s">
        <v>75</v>
      </c>
      <c r="R4739" t="s">
        <v>8304</v>
      </c>
      <c r="S4739">
        <v>-251.19</v>
      </c>
      <c r="T4739">
        <v>93</v>
      </c>
      <c r="U4739" t="s">
        <v>33</v>
      </c>
      <c r="V4739" s="2">
        <v>43373</v>
      </c>
      <c r="W4739" t="s">
        <v>39</v>
      </c>
      <c r="X4739" t="s">
        <v>77</v>
      </c>
      <c r="Y4739" t="s">
        <v>56</v>
      </c>
    </row>
    <row r="4740" spans="1:25" hidden="1" x14ac:dyDescent="0.35">
      <c r="A4740">
        <v>0</v>
      </c>
      <c r="B4740" t="s">
        <v>10</v>
      </c>
      <c r="C4740">
        <v>0</v>
      </c>
      <c r="D4740" t="s">
        <v>26</v>
      </c>
      <c r="E4740" t="s">
        <v>1180</v>
      </c>
      <c r="F4740" t="s">
        <v>13</v>
      </c>
      <c r="G4740" t="s">
        <v>1876</v>
      </c>
      <c r="H4740" s="1">
        <v>0.2</v>
      </c>
      <c r="I4740" s="2">
        <v>43409</v>
      </c>
      <c r="J4740" t="s">
        <v>3188</v>
      </c>
      <c r="K4740" t="s">
        <v>73</v>
      </c>
      <c r="L4740">
        <v>78041</v>
      </c>
      <c r="M4740">
        <v>199</v>
      </c>
      <c r="N4740" t="s">
        <v>1341</v>
      </c>
      <c r="O4740">
        <v>4</v>
      </c>
      <c r="P4740">
        <v>1</v>
      </c>
      <c r="Q4740" t="s">
        <v>75</v>
      </c>
      <c r="R4740" t="s">
        <v>8304</v>
      </c>
      <c r="S4740">
        <v>4.4400000000000004</v>
      </c>
      <c r="T4740">
        <v>12</v>
      </c>
      <c r="U4740" t="s">
        <v>19</v>
      </c>
      <c r="V4740" s="2">
        <v>43409</v>
      </c>
      <c r="W4740" t="s">
        <v>773</v>
      </c>
      <c r="X4740" t="s">
        <v>77</v>
      </c>
      <c r="Y4740" t="s">
        <v>35</v>
      </c>
    </row>
    <row r="4741" spans="1:25" hidden="1" x14ac:dyDescent="0.35">
      <c r="A4741">
        <v>2</v>
      </c>
      <c r="B4741" t="s">
        <v>25</v>
      </c>
      <c r="C4741">
        <v>1</v>
      </c>
      <c r="D4741" t="s">
        <v>26</v>
      </c>
      <c r="E4741" t="s">
        <v>333</v>
      </c>
      <c r="F4741" t="s">
        <v>13</v>
      </c>
      <c r="G4741" t="s">
        <v>136</v>
      </c>
      <c r="H4741" s="1">
        <v>0.2</v>
      </c>
      <c r="I4741" s="2">
        <v>43354</v>
      </c>
      <c r="J4741" t="s">
        <v>5971</v>
      </c>
      <c r="K4741" t="s">
        <v>30</v>
      </c>
      <c r="L4741">
        <v>85023</v>
      </c>
      <c r="M4741">
        <v>474</v>
      </c>
      <c r="N4741" t="s">
        <v>3362</v>
      </c>
      <c r="O4741">
        <v>1</v>
      </c>
      <c r="P4741">
        <v>2</v>
      </c>
      <c r="Q4741" t="s">
        <v>32</v>
      </c>
      <c r="R4741" t="s">
        <v>8304</v>
      </c>
      <c r="S4741">
        <v>0.91</v>
      </c>
      <c r="T4741">
        <v>3</v>
      </c>
      <c r="U4741" t="s">
        <v>33</v>
      </c>
      <c r="V4741" s="2">
        <v>43356</v>
      </c>
      <c r="W4741" t="s">
        <v>130</v>
      </c>
      <c r="X4741" t="s">
        <v>199</v>
      </c>
      <c r="Y4741" t="s">
        <v>49</v>
      </c>
    </row>
    <row r="4742" spans="1:25" hidden="1" x14ac:dyDescent="0.35">
      <c r="A4742">
        <v>2</v>
      </c>
      <c r="B4742" t="s">
        <v>25</v>
      </c>
      <c r="C4742">
        <v>1</v>
      </c>
      <c r="D4742" t="s">
        <v>26</v>
      </c>
      <c r="E4742" t="s">
        <v>333</v>
      </c>
      <c r="F4742" t="s">
        <v>13</v>
      </c>
      <c r="G4742" t="s">
        <v>136</v>
      </c>
      <c r="H4742" s="1">
        <v>0.2</v>
      </c>
      <c r="I4742" s="2">
        <v>43354</v>
      </c>
      <c r="J4742" t="s">
        <v>5971</v>
      </c>
      <c r="K4742" t="s">
        <v>30</v>
      </c>
      <c r="L4742">
        <v>85023</v>
      </c>
      <c r="M4742">
        <v>780</v>
      </c>
      <c r="N4742" t="s">
        <v>1052</v>
      </c>
      <c r="O4742">
        <v>3</v>
      </c>
      <c r="P4742">
        <v>2</v>
      </c>
      <c r="Q4742" t="s">
        <v>32</v>
      </c>
      <c r="R4742" t="s">
        <v>8304</v>
      </c>
      <c r="S4742">
        <v>2.99</v>
      </c>
      <c r="T4742">
        <v>10</v>
      </c>
      <c r="U4742" t="s">
        <v>33</v>
      </c>
      <c r="V4742" s="2">
        <v>43356</v>
      </c>
      <c r="W4742" t="s">
        <v>130</v>
      </c>
      <c r="X4742" t="s">
        <v>199</v>
      </c>
      <c r="Y4742" t="s">
        <v>64</v>
      </c>
    </row>
    <row r="4743" spans="1:25" hidden="1" x14ac:dyDescent="0.35">
      <c r="A4743">
        <v>2</v>
      </c>
      <c r="B4743" t="s">
        <v>25</v>
      </c>
      <c r="C4743">
        <v>1</v>
      </c>
      <c r="D4743" t="s">
        <v>26</v>
      </c>
      <c r="E4743" t="s">
        <v>333</v>
      </c>
      <c r="F4743" t="s">
        <v>13</v>
      </c>
      <c r="G4743" t="s">
        <v>136</v>
      </c>
      <c r="H4743" s="1">
        <v>0.2</v>
      </c>
      <c r="I4743" s="2">
        <v>43354</v>
      </c>
      <c r="J4743" t="s">
        <v>5971</v>
      </c>
      <c r="K4743" t="s">
        <v>30</v>
      </c>
      <c r="L4743">
        <v>85023</v>
      </c>
      <c r="M4743">
        <v>1774</v>
      </c>
      <c r="N4743" t="s">
        <v>4669</v>
      </c>
      <c r="O4743">
        <v>7</v>
      </c>
      <c r="P4743">
        <v>4</v>
      </c>
      <c r="Q4743" t="s">
        <v>32</v>
      </c>
      <c r="R4743" t="s">
        <v>8304</v>
      </c>
      <c r="S4743">
        <v>7.26</v>
      </c>
      <c r="T4743">
        <v>21</v>
      </c>
      <c r="U4743" t="s">
        <v>33</v>
      </c>
      <c r="V4743" s="2">
        <v>43356</v>
      </c>
      <c r="W4743" t="s">
        <v>130</v>
      </c>
      <c r="X4743" t="s">
        <v>199</v>
      </c>
      <c r="Y4743" t="s">
        <v>64</v>
      </c>
    </row>
    <row r="4744" spans="1:25" hidden="1" x14ac:dyDescent="0.35">
      <c r="A4744">
        <v>2</v>
      </c>
      <c r="B4744" t="s">
        <v>25</v>
      </c>
      <c r="C4744">
        <v>1</v>
      </c>
      <c r="D4744" t="s">
        <v>11</v>
      </c>
      <c r="E4744" t="s">
        <v>258</v>
      </c>
      <c r="F4744" t="s">
        <v>13</v>
      </c>
      <c r="G4744" t="s">
        <v>6889</v>
      </c>
      <c r="H4744" s="1">
        <v>0.2</v>
      </c>
      <c r="I4744" s="2">
        <v>43445</v>
      </c>
      <c r="J4744" t="s">
        <v>6890</v>
      </c>
      <c r="K4744" t="s">
        <v>30</v>
      </c>
      <c r="L4744">
        <v>97206</v>
      </c>
      <c r="M4744">
        <v>753</v>
      </c>
      <c r="N4744" t="s">
        <v>8103</v>
      </c>
      <c r="O4744">
        <v>25</v>
      </c>
      <c r="P4744">
        <v>5</v>
      </c>
      <c r="Q4744" t="s">
        <v>32</v>
      </c>
      <c r="R4744" t="s">
        <v>8304</v>
      </c>
      <c r="S4744">
        <v>25.25</v>
      </c>
      <c r="T4744">
        <v>404</v>
      </c>
      <c r="U4744" t="s">
        <v>76</v>
      </c>
      <c r="V4744" s="2">
        <v>43447</v>
      </c>
      <c r="W4744" t="s">
        <v>130</v>
      </c>
      <c r="X4744" t="s">
        <v>262</v>
      </c>
      <c r="Y4744" t="s">
        <v>24</v>
      </c>
    </row>
    <row r="4745" spans="1:25" hidden="1" x14ac:dyDescent="0.35">
      <c r="A4745">
        <v>4</v>
      </c>
      <c r="B4745" t="s">
        <v>43</v>
      </c>
      <c r="C4745">
        <v>6</v>
      </c>
      <c r="D4745" t="s">
        <v>26</v>
      </c>
      <c r="E4745" t="s">
        <v>99</v>
      </c>
      <c r="F4745" t="s">
        <v>13</v>
      </c>
      <c r="G4745" t="s">
        <v>2014</v>
      </c>
      <c r="H4745" s="1">
        <v>0.2</v>
      </c>
      <c r="I4745" s="2">
        <v>43243</v>
      </c>
      <c r="J4745" t="s">
        <v>4182</v>
      </c>
      <c r="K4745" t="s">
        <v>102</v>
      </c>
      <c r="L4745">
        <v>19120</v>
      </c>
      <c r="M4745">
        <v>1829</v>
      </c>
      <c r="N4745" t="s">
        <v>3174</v>
      </c>
      <c r="O4745">
        <v>4</v>
      </c>
      <c r="P4745">
        <v>2</v>
      </c>
      <c r="Q4745" t="s">
        <v>104</v>
      </c>
      <c r="R4745" t="s">
        <v>8304</v>
      </c>
      <c r="S4745">
        <v>3.63</v>
      </c>
      <c r="T4745">
        <v>10</v>
      </c>
      <c r="U4745" t="s">
        <v>19</v>
      </c>
      <c r="V4745" s="2">
        <v>43247</v>
      </c>
      <c r="W4745" t="s">
        <v>39</v>
      </c>
      <c r="X4745" t="s">
        <v>105</v>
      </c>
      <c r="Y4745" t="s">
        <v>64</v>
      </c>
    </row>
    <row r="4746" spans="1:25" hidden="1" x14ac:dyDescent="0.35">
      <c r="A4746">
        <v>4</v>
      </c>
      <c r="B4746" t="s">
        <v>43</v>
      </c>
      <c r="C4746">
        <v>6</v>
      </c>
      <c r="D4746" t="s">
        <v>26</v>
      </c>
      <c r="E4746" t="s">
        <v>99</v>
      </c>
      <c r="F4746" t="s">
        <v>13</v>
      </c>
      <c r="G4746" t="s">
        <v>2014</v>
      </c>
      <c r="H4746" s="1">
        <v>0.7</v>
      </c>
      <c r="I4746" s="2">
        <v>43243</v>
      </c>
      <c r="J4746" t="s">
        <v>4182</v>
      </c>
      <c r="K4746" t="s">
        <v>102</v>
      </c>
      <c r="L4746">
        <v>19120</v>
      </c>
      <c r="M4746">
        <v>258</v>
      </c>
      <c r="N4746" t="s">
        <v>4232</v>
      </c>
      <c r="O4746">
        <v>-4</v>
      </c>
      <c r="P4746">
        <v>1</v>
      </c>
      <c r="Q4746" t="s">
        <v>104</v>
      </c>
      <c r="R4746" t="s">
        <v>8304</v>
      </c>
      <c r="S4746">
        <v>-4.2</v>
      </c>
      <c r="T4746">
        <v>6</v>
      </c>
      <c r="U4746" t="s">
        <v>19</v>
      </c>
      <c r="V4746" s="2">
        <v>43247</v>
      </c>
      <c r="W4746" t="s">
        <v>39</v>
      </c>
      <c r="X4746" t="s">
        <v>105</v>
      </c>
      <c r="Y4746" t="s">
        <v>54</v>
      </c>
    </row>
    <row r="4747" spans="1:25" hidden="1" x14ac:dyDescent="0.35">
      <c r="A4747">
        <v>4</v>
      </c>
      <c r="B4747" t="s">
        <v>43</v>
      </c>
      <c r="C4747">
        <v>6</v>
      </c>
      <c r="D4747" t="s">
        <v>50</v>
      </c>
      <c r="E4747" t="s">
        <v>99</v>
      </c>
      <c r="F4747" t="s">
        <v>13</v>
      </c>
      <c r="G4747" t="s">
        <v>2014</v>
      </c>
      <c r="H4747" s="1">
        <v>0.4</v>
      </c>
      <c r="I4747" s="2">
        <v>43243</v>
      </c>
      <c r="J4747" t="s">
        <v>4182</v>
      </c>
      <c r="K4747" t="s">
        <v>102</v>
      </c>
      <c r="L4747">
        <v>19120</v>
      </c>
      <c r="M4747">
        <v>174</v>
      </c>
      <c r="N4747" t="s">
        <v>5084</v>
      </c>
      <c r="O4747">
        <v>-24</v>
      </c>
      <c r="P4747">
        <v>3</v>
      </c>
      <c r="Q4747" t="s">
        <v>104</v>
      </c>
      <c r="R4747" t="s">
        <v>8304</v>
      </c>
      <c r="S4747">
        <v>-24.48</v>
      </c>
      <c r="T4747">
        <v>122</v>
      </c>
      <c r="U4747" t="s">
        <v>19</v>
      </c>
      <c r="V4747" s="2">
        <v>43247</v>
      </c>
      <c r="W4747" t="s">
        <v>39</v>
      </c>
      <c r="X4747" t="s">
        <v>105</v>
      </c>
      <c r="Y4747" t="s">
        <v>52</v>
      </c>
    </row>
    <row r="4748" spans="1:25" hidden="1" x14ac:dyDescent="0.35">
      <c r="A4748">
        <v>4</v>
      </c>
      <c r="B4748" t="s">
        <v>43</v>
      </c>
      <c r="C4748">
        <v>6</v>
      </c>
      <c r="D4748" t="s">
        <v>50</v>
      </c>
      <c r="E4748" t="s">
        <v>99</v>
      </c>
      <c r="F4748" t="s">
        <v>13</v>
      </c>
      <c r="G4748" t="s">
        <v>2014</v>
      </c>
      <c r="H4748" s="1">
        <v>0.4</v>
      </c>
      <c r="I4748" s="2">
        <v>43243</v>
      </c>
      <c r="J4748" t="s">
        <v>4182</v>
      </c>
      <c r="K4748" t="s">
        <v>102</v>
      </c>
      <c r="L4748">
        <v>19120</v>
      </c>
      <c r="M4748">
        <v>399</v>
      </c>
      <c r="N4748" t="s">
        <v>5042</v>
      </c>
      <c r="O4748">
        <v>1120</v>
      </c>
      <c r="P4748">
        <v>4</v>
      </c>
      <c r="Q4748" t="s">
        <v>104</v>
      </c>
      <c r="R4748" t="s">
        <v>8304</v>
      </c>
      <c r="S4748">
        <v>1120</v>
      </c>
      <c r="T4748">
        <v>8400</v>
      </c>
      <c r="U4748" t="s">
        <v>19</v>
      </c>
      <c r="V4748" s="2">
        <v>43247</v>
      </c>
      <c r="W4748" t="s">
        <v>39</v>
      </c>
      <c r="X4748" t="s">
        <v>105</v>
      </c>
      <c r="Y4748" t="s">
        <v>727</v>
      </c>
    </row>
    <row r="4749" spans="1:25" hidden="1" x14ac:dyDescent="0.35">
      <c r="A4749">
        <v>2</v>
      </c>
      <c r="B4749" t="s">
        <v>25</v>
      </c>
      <c r="C4749">
        <v>1</v>
      </c>
      <c r="D4749" t="s">
        <v>11</v>
      </c>
      <c r="E4749" t="s">
        <v>375</v>
      </c>
      <c r="F4749" t="s">
        <v>13</v>
      </c>
      <c r="G4749" t="s">
        <v>5217</v>
      </c>
      <c r="H4749" s="1">
        <v>0</v>
      </c>
      <c r="I4749" s="2">
        <v>43439</v>
      </c>
      <c r="J4749" t="s">
        <v>5218</v>
      </c>
      <c r="K4749" t="s">
        <v>102</v>
      </c>
      <c r="L4749">
        <v>2038</v>
      </c>
      <c r="M4749">
        <v>1228</v>
      </c>
      <c r="N4749" t="s">
        <v>8139</v>
      </c>
      <c r="O4749">
        <v>20</v>
      </c>
      <c r="P4749">
        <v>1</v>
      </c>
      <c r="Q4749" t="s">
        <v>104</v>
      </c>
      <c r="R4749" t="s">
        <v>8304</v>
      </c>
      <c r="S4749">
        <v>20.48</v>
      </c>
      <c r="T4749">
        <v>82</v>
      </c>
      <c r="U4749" t="s">
        <v>33</v>
      </c>
      <c r="V4749" s="2">
        <v>43441</v>
      </c>
      <c r="W4749" t="s">
        <v>130</v>
      </c>
      <c r="X4749" t="s">
        <v>744</v>
      </c>
      <c r="Y4749" t="s">
        <v>22</v>
      </c>
    </row>
    <row r="4750" spans="1:25" hidden="1" x14ac:dyDescent="0.35">
      <c r="A4750">
        <v>2</v>
      </c>
      <c r="B4750" t="s">
        <v>43</v>
      </c>
      <c r="C4750">
        <v>3</v>
      </c>
      <c r="D4750" t="s">
        <v>26</v>
      </c>
      <c r="E4750" t="s">
        <v>870</v>
      </c>
      <c r="F4750" t="s">
        <v>13</v>
      </c>
      <c r="G4750" t="s">
        <v>357</v>
      </c>
      <c r="H4750" s="1">
        <v>0</v>
      </c>
      <c r="I4750" s="2">
        <v>43435</v>
      </c>
      <c r="J4750" t="s">
        <v>6111</v>
      </c>
      <c r="K4750" t="s">
        <v>16</v>
      </c>
      <c r="L4750">
        <v>23223</v>
      </c>
      <c r="M4750">
        <v>86</v>
      </c>
      <c r="N4750" t="s">
        <v>1385</v>
      </c>
      <c r="O4750">
        <v>12</v>
      </c>
      <c r="P4750">
        <v>5</v>
      </c>
      <c r="Q4750" t="s">
        <v>18</v>
      </c>
      <c r="R4750" t="s">
        <v>8304</v>
      </c>
      <c r="S4750">
        <v>11.8</v>
      </c>
      <c r="T4750">
        <v>41</v>
      </c>
      <c r="U4750" t="s">
        <v>33</v>
      </c>
      <c r="V4750" s="2">
        <v>43437</v>
      </c>
      <c r="W4750" t="s">
        <v>20</v>
      </c>
      <c r="X4750" t="s">
        <v>205</v>
      </c>
      <c r="Y4750" t="s">
        <v>356</v>
      </c>
    </row>
    <row r="4751" spans="1:25" hidden="1" x14ac:dyDescent="0.35">
      <c r="A4751">
        <v>2</v>
      </c>
      <c r="B4751" t="s">
        <v>43</v>
      </c>
      <c r="C4751">
        <v>3</v>
      </c>
      <c r="D4751" t="s">
        <v>26</v>
      </c>
      <c r="E4751" t="s">
        <v>870</v>
      </c>
      <c r="F4751" t="s">
        <v>13</v>
      </c>
      <c r="G4751" t="s">
        <v>357</v>
      </c>
      <c r="H4751" s="1">
        <v>0</v>
      </c>
      <c r="I4751" s="2">
        <v>43435</v>
      </c>
      <c r="J4751" t="s">
        <v>6111</v>
      </c>
      <c r="K4751" t="s">
        <v>16</v>
      </c>
      <c r="L4751">
        <v>23223</v>
      </c>
      <c r="M4751">
        <v>852</v>
      </c>
      <c r="N4751" t="s">
        <v>8112</v>
      </c>
      <c r="O4751">
        <v>695</v>
      </c>
      <c r="P4751">
        <v>7</v>
      </c>
      <c r="Q4751" t="s">
        <v>18</v>
      </c>
      <c r="R4751" t="s">
        <v>8304</v>
      </c>
      <c r="S4751">
        <v>694.5</v>
      </c>
      <c r="T4751">
        <v>2105</v>
      </c>
      <c r="U4751" t="s">
        <v>33</v>
      </c>
      <c r="V4751" s="2">
        <v>43437</v>
      </c>
      <c r="W4751" t="s">
        <v>20</v>
      </c>
      <c r="X4751" t="s">
        <v>205</v>
      </c>
      <c r="Y4751" t="s">
        <v>56</v>
      </c>
    </row>
    <row r="4752" spans="1:25" hidden="1" x14ac:dyDescent="0.35">
      <c r="A4752">
        <v>4</v>
      </c>
      <c r="B4752" t="s">
        <v>43</v>
      </c>
      <c r="C4752">
        <v>6</v>
      </c>
      <c r="D4752" t="s">
        <v>11</v>
      </c>
      <c r="E4752" t="s">
        <v>171</v>
      </c>
      <c r="F4752" t="s">
        <v>13</v>
      </c>
      <c r="G4752" t="s">
        <v>6880</v>
      </c>
      <c r="H4752" s="1">
        <v>0.1</v>
      </c>
      <c r="I4752" s="2">
        <v>43324</v>
      </c>
      <c r="J4752" t="s">
        <v>7075</v>
      </c>
      <c r="K4752" t="s">
        <v>102</v>
      </c>
      <c r="L4752">
        <v>10011</v>
      </c>
      <c r="M4752">
        <v>754</v>
      </c>
      <c r="N4752" t="s">
        <v>945</v>
      </c>
      <c r="O4752">
        <v>-8</v>
      </c>
      <c r="P4752">
        <v>2</v>
      </c>
      <c r="Q4752" t="s">
        <v>104</v>
      </c>
      <c r="R4752" t="s">
        <v>8304</v>
      </c>
      <c r="S4752">
        <v>-8.1</v>
      </c>
      <c r="T4752">
        <v>146</v>
      </c>
      <c r="U4752" t="s">
        <v>76</v>
      </c>
      <c r="V4752" s="2">
        <v>43328</v>
      </c>
      <c r="W4752" t="s">
        <v>39</v>
      </c>
      <c r="X4752" t="s">
        <v>175</v>
      </c>
      <c r="Y4752" t="s">
        <v>24</v>
      </c>
    </row>
    <row r="4753" spans="1:25" hidden="1" x14ac:dyDescent="0.35">
      <c r="A4753">
        <v>6</v>
      </c>
      <c r="B4753" t="s">
        <v>10</v>
      </c>
      <c r="C4753">
        <v>6</v>
      </c>
      <c r="D4753" t="s">
        <v>26</v>
      </c>
      <c r="E4753" t="s">
        <v>3330</v>
      </c>
      <c r="F4753" t="s">
        <v>13</v>
      </c>
      <c r="G4753" t="s">
        <v>7156</v>
      </c>
      <c r="H4753" s="1">
        <v>0</v>
      </c>
      <c r="I4753" s="2">
        <v>43309</v>
      </c>
      <c r="J4753" t="s">
        <v>7398</v>
      </c>
      <c r="K4753" t="s">
        <v>73</v>
      </c>
      <c r="L4753">
        <v>49423</v>
      </c>
      <c r="M4753">
        <v>1679</v>
      </c>
      <c r="N4753" t="s">
        <v>1198</v>
      </c>
      <c r="O4753">
        <v>54</v>
      </c>
      <c r="P4753">
        <v>2</v>
      </c>
      <c r="Q4753" t="s">
        <v>75</v>
      </c>
      <c r="R4753" t="s">
        <v>8304</v>
      </c>
      <c r="S4753">
        <v>53.86</v>
      </c>
      <c r="T4753">
        <v>110</v>
      </c>
      <c r="U4753" t="s">
        <v>76</v>
      </c>
      <c r="V4753" s="2">
        <v>43315</v>
      </c>
      <c r="W4753" t="s">
        <v>39</v>
      </c>
      <c r="X4753" t="s">
        <v>156</v>
      </c>
      <c r="Y4753" t="s">
        <v>64</v>
      </c>
    </row>
    <row r="4754" spans="1:25" hidden="1" x14ac:dyDescent="0.35">
      <c r="A4754">
        <v>6</v>
      </c>
      <c r="B4754" t="s">
        <v>10</v>
      </c>
      <c r="C4754">
        <v>6</v>
      </c>
      <c r="D4754" t="s">
        <v>26</v>
      </c>
      <c r="E4754" t="s">
        <v>3330</v>
      </c>
      <c r="F4754" t="s">
        <v>13</v>
      </c>
      <c r="G4754" t="s">
        <v>7156</v>
      </c>
      <c r="H4754" s="1">
        <v>0</v>
      </c>
      <c r="I4754" s="2">
        <v>43309</v>
      </c>
      <c r="J4754" t="s">
        <v>7398</v>
      </c>
      <c r="K4754" t="s">
        <v>73</v>
      </c>
      <c r="L4754">
        <v>49423</v>
      </c>
      <c r="M4754">
        <v>1507</v>
      </c>
      <c r="N4754" t="s">
        <v>346</v>
      </c>
      <c r="O4754">
        <v>9</v>
      </c>
      <c r="P4754">
        <v>7</v>
      </c>
      <c r="Q4754" t="s">
        <v>75</v>
      </c>
      <c r="R4754" t="s">
        <v>8304</v>
      </c>
      <c r="S4754">
        <v>9.1999999999999993</v>
      </c>
      <c r="T4754">
        <v>20</v>
      </c>
      <c r="U4754" t="s">
        <v>76</v>
      </c>
      <c r="V4754" s="2">
        <v>43315</v>
      </c>
      <c r="W4754" t="s">
        <v>39</v>
      </c>
      <c r="X4754" t="s">
        <v>156</v>
      </c>
      <c r="Y4754" t="s">
        <v>176</v>
      </c>
    </row>
    <row r="4755" spans="1:25" x14ac:dyDescent="0.35">
      <c r="A4755">
        <v>0</v>
      </c>
      <c r="B4755" t="s">
        <v>10</v>
      </c>
      <c r="C4755">
        <v>0</v>
      </c>
      <c r="D4755" t="s">
        <v>26</v>
      </c>
      <c r="E4755" t="s">
        <v>27</v>
      </c>
      <c r="F4755" t="s">
        <v>13</v>
      </c>
      <c r="G4755" t="s">
        <v>5224</v>
      </c>
      <c r="H4755" s="1">
        <v>0</v>
      </c>
      <c r="I4755" s="2">
        <v>43277</v>
      </c>
      <c r="J4755" t="s">
        <v>6002</v>
      </c>
      <c r="K4755" t="s">
        <v>30</v>
      </c>
      <c r="L4755">
        <v>90036</v>
      </c>
      <c r="M4755">
        <v>131</v>
      </c>
      <c r="N4755" t="s">
        <v>3304</v>
      </c>
      <c r="O4755">
        <v>6</v>
      </c>
      <c r="P4755">
        <v>2</v>
      </c>
      <c r="Q4755" t="s">
        <v>32</v>
      </c>
      <c r="R4755" t="s">
        <v>8304</v>
      </c>
      <c r="S4755">
        <v>5.62</v>
      </c>
      <c r="T4755">
        <v>12</v>
      </c>
      <c r="U4755" t="s">
        <v>33</v>
      </c>
      <c r="V4755" s="2">
        <v>43277</v>
      </c>
      <c r="W4755" t="s">
        <v>773</v>
      </c>
      <c r="X4755" t="s">
        <v>34</v>
      </c>
      <c r="Y4755" t="s">
        <v>64</v>
      </c>
    </row>
    <row r="4756" spans="1:25" x14ac:dyDescent="0.35">
      <c r="A4756">
        <v>0</v>
      </c>
      <c r="B4756" t="s">
        <v>10</v>
      </c>
      <c r="C4756">
        <v>0</v>
      </c>
      <c r="D4756" t="s">
        <v>26</v>
      </c>
      <c r="E4756" t="s">
        <v>27</v>
      </c>
      <c r="F4756" t="s">
        <v>13</v>
      </c>
      <c r="G4756" t="s">
        <v>5224</v>
      </c>
      <c r="H4756" s="1">
        <v>0</v>
      </c>
      <c r="I4756" s="2">
        <v>43277</v>
      </c>
      <c r="J4756" t="s">
        <v>6002</v>
      </c>
      <c r="K4756" t="s">
        <v>30</v>
      </c>
      <c r="L4756">
        <v>90036</v>
      </c>
      <c r="M4756">
        <v>1308</v>
      </c>
      <c r="N4756" t="s">
        <v>956</v>
      </c>
      <c r="O4756">
        <v>12</v>
      </c>
      <c r="P4756">
        <v>2</v>
      </c>
      <c r="Q4756" t="s">
        <v>32</v>
      </c>
      <c r="R4756" t="s">
        <v>8304</v>
      </c>
      <c r="S4756">
        <v>11.59</v>
      </c>
      <c r="T4756">
        <v>232</v>
      </c>
      <c r="U4756" t="s">
        <v>33</v>
      </c>
      <c r="V4756" s="2">
        <v>43277</v>
      </c>
      <c r="W4756" t="s">
        <v>773</v>
      </c>
      <c r="X4756" t="s">
        <v>34</v>
      </c>
      <c r="Y4756" t="s">
        <v>356</v>
      </c>
    </row>
    <row r="4757" spans="1:25" x14ac:dyDescent="0.35">
      <c r="A4757">
        <v>0</v>
      </c>
      <c r="B4757" t="s">
        <v>10</v>
      </c>
      <c r="C4757">
        <v>0</v>
      </c>
      <c r="D4757" t="s">
        <v>26</v>
      </c>
      <c r="E4757" t="s">
        <v>27</v>
      </c>
      <c r="F4757" t="s">
        <v>13</v>
      </c>
      <c r="G4757" t="s">
        <v>5224</v>
      </c>
      <c r="H4757" s="1">
        <v>0</v>
      </c>
      <c r="I4757" s="2">
        <v>43277</v>
      </c>
      <c r="J4757" t="s">
        <v>6002</v>
      </c>
      <c r="K4757" t="s">
        <v>30</v>
      </c>
      <c r="L4757">
        <v>90036</v>
      </c>
      <c r="M4757">
        <v>1216</v>
      </c>
      <c r="N4757" t="s">
        <v>703</v>
      </c>
      <c r="O4757">
        <v>9</v>
      </c>
      <c r="P4757">
        <v>5</v>
      </c>
      <c r="Q4757" t="s">
        <v>32</v>
      </c>
      <c r="R4757" t="s">
        <v>8304</v>
      </c>
      <c r="S4757">
        <v>8.9499999999999993</v>
      </c>
      <c r="T4757">
        <v>18</v>
      </c>
      <c r="U4757" t="s">
        <v>33</v>
      </c>
      <c r="V4757" s="2">
        <v>43277</v>
      </c>
      <c r="W4757" t="s">
        <v>773</v>
      </c>
      <c r="X4757" t="s">
        <v>34</v>
      </c>
      <c r="Y4757" t="s">
        <v>176</v>
      </c>
    </row>
    <row r="4758" spans="1:25" x14ac:dyDescent="0.35">
      <c r="A4758">
        <v>2</v>
      </c>
      <c r="B4758" t="s">
        <v>43</v>
      </c>
      <c r="C4758">
        <v>3</v>
      </c>
      <c r="D4758" t="s">
        <v>11</v>
      </c>
      <c r="E4758" t="s">
        <v>386</v>
      </c>
      <c r="F4758" t="s">
        <v>13</v>
      </c>
      <c r="G4758" t="s">
        <v>569</v>
      </c>
      <c r="H4758" s="1">
        <v>0.2</v>
      </c>
      <c r="I4758" s="2">
        <v>43409</v>
      </c>
      <c r="J4758" t="s">
        <v>2090</v>
      </c>
      <c r="K4758" t="s">
        <v>30</v>
      </c>
      <c r="L4758">
        <v>95123</v>
      </c>
      <c r="M4758">
        <v>791</v>
      </c>
      <c r="N4758" t="s">
        <v>1725</v>
      </c>
      <c r="O4758">
        <v>10</v>
      </c>
      <c r="P4758">
        <v>2</v>
      </c>
      <c r="Q4758" t="s">
        <v>32</v>
      </c>
      <c r="R4758" t="s">
        <v>8304</v>
      </c>
      <c r="S4758">
        <v>9.9700000000000006</v>
      </c>
      <c r="T4758">
        <v>114</v>
      </c>
      <c r="U4758" t="s">
        <v>19</v>
      </c>
      <c r="V4758" s="2">
        <v>43411</v>
      </c>
      <c r="W4758" t="s">
        <v>20</v>
      </c>
      <c r="X4758" t="s">
        <v>34</v>
      </c>
      <c r="Y4758" t="s">
        <v>24</v>
      </c>
    </row>
    <row r="4759" spans="1:25" x14ac:dyDescent="0.35">
      <c r="A4759">
        <v>2</v>
      </c>
      <c r="B4759" t="s">
        <v>43</v>
      </c>
      <c r="C4759">
        <v>3</v>
      </c>
      <c r="D4759" t="s">
        <v>26</v>
      </c>
      <c r="E4759" t="s">
        <v>386</v>
      </c>
      <c r="F4759" t="s">
        <v>13</v>
      </c>
      <c r="G4759" t="s">
        <v>569</v>
      </c>
      <c r="H4759" s="1">
        <v>0</v>
      </c>
      <c r="I4759" s="2">
        <v>43409</v>
      </c>
      <c r="J4759" t="s">
        <v>2090</v>
      </c>
      <c r="K4759" t="s">
        <v>30</v>
      </c>
      <c r="L4759">
        <v>95123</v>
      </c>
      <c r="M4759">
        <v>1522</v>
      </c>
      <c r="N4759" t="s">
        <v>1015</v>
      </c>
      <c r="O4759">
        <v>77</v>
      </c>
      <c r="P4759">
        <v>3</v>
      </c>
      <c r="Q4759" t="s">
        <v>32</v>
      </c>
      <c r="R4759" t="s">
        <v>8304</v>
      </c>
      <c r="S4759">
        <v>77.48</v>
      </c>
      <c r="T4759">
        <v>158</v>
      </c>
      <c r="U4759" t="s">
        <v>19</v>
      </c>
      <c r="V4759" s="2">
        <v>43411</v>
      </c>
      <c r="W4759" t="s">
        <v>20</v>
      </c>
      <c r="X4759" t="s">
        <v>34</v>
      </c>
      <c r="Y4759" t="s">
        <v>119</v>
      </c>
    </row>
    <row r="4760" spans="1:25" x14ac:dyDescent="0.35">
      <c r="A4760">
        <v>2</v>
      </c>
      <c r="B4760" t="s">
        <v>43</v>
      </c>
      <c r="C4760">
        <v>3</v>
      </c>
      <c r="D4760" t="s">
        <v>50</v>
      </c>
      <c r="E4760" t="s">
        <v>386</v>
      </c>
      <c r="F4760" t="s">
        <v>13</v>
      </c>
      <c r="G4760" t="s">
        <v>569</v>
      </c>
      <c r="H4760" s="1">
        <v>0</v>
      </c>
      <c r="I4760" s="2">
        <v>43409</v>
      </c>
      <c r="J4760" t="s">
        <v>2090</v>
      </c>
      <c r="K4760" t="s">
        <v>30</v>
      </c>
      <c r="L4760">
        <v>95123</v>
      </c>
      <c r="M4760">
        <v>961</v>
      </c>
      <c r="N4760" t="s">
        <v>4925</v>
      </c>
      <c r="O4760">
        <v>13</v>
      </c>
      <c r="P4760">
        <v>4</v>
      </c>
      <c r="Q4760" t="s">
        <v>32</v>
      </c>
      <c r="R4760" t="s">
        <v>8304</v>
      </c>
      <c r="S4760">
        <v>12.96</v>
      </c>
      <c r="T4760">
        <v>72</v>
      </c>
      <c r="U4760" t="s">
        <v>19</v>
      </c>
      <c r="V4760" s="2">
        <v>43411</v>
      </c>
      <c r="W4760" t="s">
        <v>20</v>
      </c>
      <c r="X4760" t="s">
        <v>34</v>
      </c>
      <c r="Y4760" t="s">
        <v>113</v>
      </c>
    </row>
    <row r="4761" spans="1:25" x14ac:dyDescent="0.35">
      <c r="A4761">
        <v>5</v>
      </c>
      <c r="B4761" t="s">
        <v>43</v>
      </c>
      <c r="C4761">
        <v>6</v>
      </c>
      <c r="D4761" t="s">
        <v>11</v>
      </c>
      <c r="E4761" t="s">
        <v>88</v>
      </c>
      <c r="F4761" t="s">
        <v>13</v>
      </c>
      <c r="G4761" t="s">
        <v>5551</v>
      </c>
      <c r="H4761" s="1">
        <v>0.2</v>
      </c>
      <c r="I4761" s="2">
        <v>43312</v>
      </c>
      <c r="J4761" t="s">
        <v>5810</v>
      </c>
      <c r="K4761" t="s">
        <v>30</v>
      </c>
      <c r="L4761">
        <v>94122</v>
      </c>
      <c r="M4761">
        <v>974</v>
      </c>
      <c r="N4761" t="s">
        <v>1349</v>
      </c>
      <c r="O4761">
        <v>-32</v>
      </c>
      <c r="P4761">
        <v>7</v>
      </c>
      <c r="Q4761" t="s">
        <v>32</v>
      </c>
      <c r="R4761" t="s">
        <v>8304</v>
      </c>
      <c r="S4761">
        <v>-32.369999999999997</v>
      </c>
      <c r="T4761">
        <v>863</v>
      </c>
      <c r="U4761" t="s">
        <v>33</v>
      </c>
      <c r="V4761" s="2">
        <v>43317</v>
      </c>
      <c r="W4761" t="s">
        <v>39</v>
      </c>
      <c r="X4761" t="s">
        <v>34</v>
      </c>
      <c r="Y4761" t="s">
        <v>41</v>
      </c>
    </row>
    <row r="4762" spans="1:25" x14ac:dyDescent="0.35">
      <c r="A4762">
        <v>4</v>
      </c>
      <c r="B4762" t="s">
        <v>43</v>
      </c>
      <c r="C4762">
        <v>6</v>
      </c>
      <c r="D4762" t="s">
        <v>26</v>
      </c>
      <c r="E4762" t="s">
        <v>27</v>
      </c>
      <c r="F4762" t="s">
        <v>13</v>
      </c>
      <c r="G4762" t="s">
        <v>357</v>
      </c>
      <c r="H4762" s="1">
        <v>0</v>
      </c>
      <c r="I4762" s="2">
        <v>43404</v>
      </c>
      <c r="J4762" t="s">
        <v>6620</v>
      </c>
      <c r="K4762" t="s">
        <v>30</v>
      </c>
      <c r="L4762">
        <v>90045</v>
      </c>
      <c r="M4762">
        <v>533</v>
      </c>
      <c r="N4762" t="s">
        <v>3395</v>
      </c>
      <c r="O4762">
        <v>282</v>
      </c>
      <c r="P4762">
        <v>7</v>
      </c>
      <c r="Q4762" t="s">
        <v>32</v>
      </c>
      <c r="R4762" t="s">
        <v>8304</v>
      </c>
      <c r="S4762">
        <v>282.20999999999998</v>
      </c>
      <c r="T4762">
        <v>1085</v>
      </c>
      <c r="U4762" t="s">
        <v>33</v>
      </c>
      <c r="V4762" s="2">
        <v>43408</v>
      </c>
      <c r="W4762" t="s">
        <v>39</v>
      </c>
      <c r="X4762" t="s">
        <v>34</v>
      </c>
      <c r="Y4762" t="s">
        <v>42</v>
      </c>
    </row>
    <row r="4763" spans="1:25" hidden="1" x14ac:dyDescent="0.35">
      <c r="A4763">
        <v>6</v>
      </c>
      <c r="B4763" t="s">
        <v>10</v>
      </c>
      <c r="C4763">
        <v>6</v>
      </c>
      <c r="D4763" t="s">
        <v>26</v>
      </c>
      <c r="E4763" t="s">
        <v>1530</v>
      </c>
      <c r="F4763" t="s">
        <v>13</v>
      </c>
      <c r="G4763" t="s">
        <v>2146</v>
      </c>
      <c r="H4763" s="1">
        <v>0</v>
      </c>
      <c r="I4763" s="2">
        <v>43444</v>
      </c>
      <c r="J4763" t="s">
        <v>4056</v>
      </c>
      <c r="K4763" t="s">
        <v>102</v>
      </c>
      <c r="L4763">
        <v>13601</v>
      </c>
      <c r="M4763">
        <v>1658</v>
      </c>
      <c r="N4763" t="s">
        <v>8234</v>
      </c>
      <c r="O4763">
        <v>9</v>
      </c>
      <c r="P4763">
        <v>2</v>
      </c>
      <c r="Q4763" t="s">
        <v>104</v>
      </c>
      <c r="R4763" t="s">
        <v>8304</v>
      </c>
      <c r="S4763">
        <v>8.7100000000000009</v>
      </c>
      <c r="T4763">
        <v>19</v>
      </c>
      <c r="U4763" t="s">
        <v>19</v>
      </c>
      <c r="V4763" s="2">
        <v>43450</v>
      </c>
      <c r="W4763" t="s">
        <v>39</v>
      </c>
      <c r="X4763" t="s">
        <v>175</v>
      </c>
      <c r="Y4763" t="s">
        <v>64</v>
      </c>
    </row>
    <row r="4764" spans="1:25" hidden="1" x14ac:dyDescent="0.35">
      <c r="A4764">
        <v>6</v>
      </c>
      <c r="B4764" t="s">
        <v>10</v>
      </c>
      <c r="C4764">
        <v>6</v>
      </c>
      <c r="D4764" t="s">
        <v>26</v>
      </c>
      <c r="E4764" t="s">
        <v>1530</v>
      </c>
      <c r="F4764" t="s">
        <v>13</v>
      </c>
      <c r="G4764" t="s">
        <v>2146</v>
      </c>
      <c r="H4764" s="1">
        <v>0.2</v>
      </c>
      <c r="I4764" s="2">
        <v>43444</v>
      </c>
      <c r="J4764" t="s">
        <v>4056</v>
      </c>
      <c r="K4764" t="s">
        <v>102</v>
      </c>
      <c r="L4764">
        <v>13601</v>
      </c>
      <c r="M4764">
        <v>649</v>
      </c>
      <c r="N4764" t="s">
        <v>68</v>
      </c>
      <c r="O4764">
        <v>221</v>
      </c>
      <c r="P4764">
        <v>5</v>
      </c>
      <c r="Q4764" t="s">
        <v>104</v>
      </c>
      <c r="R4764" t="s">
        <v>8304</v>
      </c>
      <c r="S4764">
        <v>220.99</v>
      </c>
      <c r="T4764">
        <v>680</v>
      </c>
      <c r="U4764" t="s">
        <v>19</v>
      </c>
      <c r="V4764" s="2">
        <v>43450</v>
      </c>
      <c r="W4764" t="s">
        <v>39</v>
      </c>
      <c r="X4764" t="s">
        <v>175</v>
      </c>
      <c r="Y4764" t="s">
        <v>54</v>
      </c>
    </row>
    <row r="4765" spans="1:25" hidden="1" x14ac:dyDescent="0.35">
      <c r="A4765">
        <v>4</v>
      </c>
      <c r="B4765" t="s">
        <v>25</v>
      </c>
      <c r="C4765">
        <v>3</v>
      </c>
      <c r="D4765" t="s">
        <v>26</v>
      </c>
      <c r="E4765" t="s">
        <v>961</v>
      </c>
      <c r="F4765" t="s">
        <v>13</v>
      </c>
      <c r="G4765" t="s">
        <v>5882</v>
      </c>
      <c r="H4765" s="1">
        <v>0.2</v>
      </c>
      <c r="I4765" s="2">
        <v>43313</v>
      </c>
      <c r="J4765" t="s">
        <v>6025</v>
      </c>
      <c r="K4765" t="s">
        <v>73</v>
      </c>
      <c r="L4765">
        <v>79109</v>
      </c>
      <c r="M4765">
        <v>538</v>
      </c>
      <c r="N4765" t="s">
        <v>125</v>
      </c>
      <c r="O4765">
        <v>7</v>
      </c>
      <c r="P4765">
        <v>2</v>
      </c>
      <c r="Q4765" t="s">
        <v>75</v>
      </c>
      <c r="R4765" t="s">
        <v>8304</v>
      </c>
      <c r="S4765">
        <v>6.63</v>
      </c>
      <c r="T4765">
        <v>20</v>
      </c>
      <c r="U4765" t="s">
        <v>33</v>
      </c>
      <c r="V4765" s="2">
        <v>43317</v>
      </c>
      <c r="W4765" t="s">
        <v>20</v>
      </c>
      <c r="X4765" t="s">
        <v>77</v>
      </c>
      <c r="Y4765" t="s">
        <v>64</v>
      </c>
    </row>
    <row r="4766" spans="1:25" hidden="1" x14ac:dyDescent="0.35">
      <c r="A4766">
        <v>0</v>
      </c>
      <c r="B4766" t="s">
        <v>10</v>
      </c>
      <c r="C4766">
        <v>0</v>
      </c>
      <c r="D4766" t="s">
        <v>11</v>
      </c>
      <c r="E4766" t="s">
        <v>1791</v>
      </c>
      <c r="F4766" t="s">
        <v>13</v>
      </c>
      <c r="G4766" t="s">
        <v>1792</v>
      </c>
      <c r="H4766" s="1">
        <v>0.2</v>
      </c>
      <c r="I4766" s="2">
        <v>43401</v>
      </c>
      <c r="J4766" t="s">
        <v>1793</v>
      </c>
      <c r="K4766" t="s">
        <v>16</v>
      </c>
      <c r="L4766">
        <v>33437</v>
      </c>
      <c r="M4766">
        <v>585</v>
      </c>
      <c r="N4766" t="s">
        <v>1794</v>
      </c>
      <c r="O4766">
        <v>0</v>
      </c>
      <c r="P4766">
        <v>2</v>
      </c>
      <c r="Q4766" t="s">
        <v>18</v>
      </c>
      <c r="R4766" t="s">
        <v>8304</v>
      </c>
      <c r="S4766">
        <v>0</v>
      </c>
      <c r="T4766">
        <v>64</v>
      </c>
      <c r="U4766" t="s">
        <v>19</v>
      </c>
      <c r="V4766" s="2">
        <v>43401</v>
      </c>
      <c r="W4766" t="s">
        <v>773</v>
      </c>
      <c r="X4766" t="s">
        <v>40</v>
      </c>
      <c r="Y4766" t="s">
        <v>47</v>
      </c>
    </row>
    <row r="4767" spans="1:25" hidden="1" x14ac:dyDescent="0.35">
      <c r="A4767">
        <v>0</v>
      </c>
      <c r="B4767" t="s">
        <v>10</v>
      </c>
      <c r="C4767">
        <v>0</v>
      </c>
      <c r="D4767" t="s">
        <v>11</v>
      </c>
      <c r="E4767" t="s">
        <v>1791</v>
      </c>
      <c r="F4767" t="s">
        <v>13</v>
      </c>
      <c r="G4767" t="s">
        <v>1792</v>
      </c>
      <c r="H4767" s="1">
        <v>0.2</v>
      </c>
      <c r="I4767" s="2">
        <v>43401</v>
      </c>
      <c r="J4767" t="s">
        <v>1793</v>
      </c>
      <c r="K4767" t="s">
        <v>16</v>
      </c>
      <c r="L4767">
        <v>33437</v>
      </c>
      <c r="M4767">
        <v>16</v>
      </c>
      <c r="N4767" t="s">
        <v>1795</v>
      </c>
      <c r="O4767">
        <v>14</v>
      </c>
      <c r="P4767">
        <v>3</v>
      </c>
      <c r="Q4767" t="s">
        <v>18</v>
      </c>
      <c r="R4767" t="s">
        <v>8304</v>
      </c>
      <c r="S4767">
        <v>13.79</v>
      </c>
      <c r="T4767">
        <v>48</v>
      </c>
      <c r="U4767" t="s">
        <v>19</v>
      </c>
      <c r="V4767" s="2">
        <v>43401</v>
      </c>
      <c r="W4767" t="s">
        <v>773</v>
      </c>
      <c r="X4767" t="s">
        <v>40</v>
      </c>
      <c r="Y4767" t="s">
        <v>47</v>
      </c>
    </row>
    <row r="4768" spans="1:25" hidden="1" x14ac:dyDescent="0.35">
      <c r="A4768">
        <v>0</v>
      </c>
      <c r="B4768" t="s">
        <v>10</v>
      </c>
      <c r="C4768">
        <v>0</v>
      </c>
      <c r="D4768" t="s">
        <v>11</v>
      </c>
      <c r="E4768" t="s">
        <v>1791</v>
      </c>
      <c r="F4768" t="s">
        <v>13</v>
      </c>
      <c r="G4768" t="s">
        <v>1792</v>
      </c>
      <c r="H4768" s="1">
        <v>0.2</v>
      </c>
      <c r="I4768" s="2">
        <v>43401</v>
      </c>
      <c r="J4768" t="s">
        <v>1793</v>
      </c>
      <c r="K4768" t="s">
        <v>16</v>
      </c>
      <c r="L4768">
        <v>33437</v>
      </c>
      <c r="M4768">
        <v>871</v>
      </c>
      <c r="N4768" t="s">
        <v>8183</v>
      </c>
      <c r="O4768">
        <v>41</v>
      </c>
      <c r="P4768">
        <v>3</v>
      </c>
      <c r="Q4768" t="s">
        <v>18</v>
      </c>
      <c r="R4768" t="s">
        <v>8304</v>
      </c>
      <c r="S4768">
        <v>41.26</v>
      </c>
      <c r="T4768">
        <v>165</v>
      </c>
      <c r="U4768" t="s">
        <v>19</v>
      </c>
      <c r="V4768" s="2">
        <v>43401</v>
      </c>
      <c r="W4768" t="s">
        <v>773</v>
      </c>
      <c r="X4768" t="s">
        <v>40</v>
      </c>
      <c r="Y4768" t="s">
        <v>47</v>
      </c>
    </row>
    <row r="4769" spans="1:25" hidden="1" x14ac:dyDescent="0.35">
      <c r="A4769">
        <v>0</v>
      </c>
      <c r="B4769" t="s">
        <v>10</v>
      </c>
      <c r="C4769">
        <v>0</v>
      </c>
      <c r="D4769" t="s">
        <v>26</v>
      </c>
      <c r="E4769" t="s">
        <v>1791</v>
      </c>
      <c r="F4769" t="s">
        <v>13</v>
      </c>
      <c r="G4769" t="s">
        <v>1792</v>
      </c>
      <c r="H4769" s="1">
        <v>0.7</v>
      </c>
      <c r="I4769" s="2">
        <v>43401</v>
      </c>
      <c r="J4769" t="s">
        <v>1793</v>
      </c>
      <c r="K4769" t="s">
        <v>16</v>
      </c>
      <c r="L4769">
        <v>33437</v>
      </c>
      <c r="M4769">
        <v>975</v>
      </c>
      <c r="N4769" t="s">
        <v>3278</v>
      </c>
      <c r="O4769">
        <v>-30</v>
      </c>
      <c r="P4769">
        <v>5</v>
      </c>
      <c r="Q4769" t="s">
        <v>18</v>
      </c>
      <c r="R4769" t="s">
        <v>8304</v>
      </c>
      <c r="S4769">
        <v>-29.94</v>
      </c>
      <c r="T4769">
        <v>37</v>
      </c>
      <c r="U4769" t="s">
        <v>19</v>
      </c>
      <c r="V4769" s="2">
        <v>43401</v>
      </c>
      <c r="W4769" t="s">
        <v>773</v>
      </c>
      <c r="X4769" t="s">
        <v>40</v>
      </c>
      <c r="Y4769" t="s">
        <v>54</v>
      </c>
    </row>
    <row r="4770" spans="1:25" hidden="1" x14ac:dyDescent="0.35">
      <c r="A4770">
        <v>4</v>
      </c>
      <c r="B4770" t="s">
        <v>43</v>
      </c>
      <c r="C4770">
        <v>6</v>
      </c>
      <c r="D4770" t="s">
        <v>26</v>
      </c>
      <c r="E4770" t="s">
        <v>99</v>
      </c>
      <c r="F4770" t="s">
        <v>13</v>
      </c>
      <c r="G4770" t="s">
        <v>729</v>
      </c>
      <c r="H4770" s="1">
        <v>0.2</v>
      </c>
      <c r="I4770" s="2">
        <v>43154</v>
      </c>
      <c r="J4770" t="s">
        <v>6411</v>
      </c>
      <c r="K4770" t="s">
        <v>102</v>
      </c>
      <c r="L4770">
        <v>19120</v>
      </c>
      <c r="M4770">
        <v>1341</v>
      </c>
      <c r="N4770" t="s">
        <v>611</v>
      </c>
      <c r="O4770">
        <v>22</v>
      </c>
      <c r="P4770">
        <v>3</v>
      </c>
      <c r="Q4770" t="s">
        <v>104</v>
      </c>
      <c r="R4770" t="s">
        <v>8304</v>
      </c>
      <c r="S4770">
        <v>21.59</v>
      </c>
      <c r="T4770">
        <v>58</v>
      </c>
      <c r="U4770" t="s">
        <v>33</v>
      </c>
      <c r="V4770" s="2">
        <v>43158</v>
      </c>
      <c r="W4770" t="s">
        <v>39</v>
      </c>
      <c r="X4770" t="s">
        <v>105</v>
      </c>
      <c r="Y4770" t="s">
        <v>119</v>
      </c>
    </row>
    <row r="4771" spans="1:25" hidden="1" x14ac:dyDescent="0.35">
      <c r="A4771">
        <v>5</v>
      </c>
      <c r="B4771" t="s">
        <v>43</v>
      </c>
      <c r="C4771">
        <v>6</v>
      </c>
      <c r="D4771" t="s">
        <v>26</v>
      </c>
      <c r="E4771" t="s">
        <v>122</v>
      </c>
      <c r="F4771" t="s">
        <v>13</v>
      </c>
      <c r="G4771" t="s">
        <v>6825</v>
      </c>
      <c r="H4771" s="1">
        <v>0.2</v>
      </c>
      <c r="I4771" s="2">
        <v>43348</v>
      </c>
      <c r="J4771" t="s">
        <v>7442</v>
      </c>
      <c r="K4771" t="s">
        <v>73</v>
      </c>
      <c r="L4771">
        <v>77070</v>
      </c>
      <c r="M4771">
        <v>105</v>
      </c>
      <c r="N4771" t="s">
        <v>3181</v>
      </c>
      <c r="O4771">
        <v>4</v>
      </c>
      <c r="P4771">
        <v>9</v>
      </c>
      <c r="Q4771" t="s">
        <v>75</v>
      </c>
      <c r="R4771" t="s">
        <v>8304</v>
      </c>
      <c r="S4771">
        <v>4.2699999999999996</v>
      </c>
      <c r="T4771">
        <v>28</v>
      </c>
      <c r="U4771" t="s">
        <v>76</v>
      </c>
      <c r="V4771" s="2">
        <v>43353</v>
      </c>
      <c r="W4771" t="s">
        <v>39</v>
      </c>
      <c r="X4771" t="s">
        <v>77</v>
      </c>
      <c r="Y4771" t="s">
        <v>176</v>
      </c>
    </row>
    <row r="4772" spans="1:25" hidden="1" x14ac:dyDescent="0.35">
      <c r="A4772">
        <v>5</v>
      </c>
      <c r="B4772" t="s">
        <v>43</v>
      </c>
      <c r="C4772">
        <v>6</v>
      </c>
      <c r="D4772" t="s">
        <v>26</v>
      </c>
      <c r="E4772" t="s">
        <v>122</v>
      </c>
      <c r="F4772" t="s">
        <v>13</v>
      </c>
      <c r="G4772" t="s">
        <v>6825</v>
      </c>
      <c r="H4772" s="1">
        <v>0.8</v>
      </c>
      <c r="I4772" s="2">
        <v>43348</v>
      </c>
      <c r="J4772" t="s">
        <v>7442</v>
      </c>
      <c r="K4772" t="s">
        <v>73</v>
      </c>
      <c r="L4772">
        <v>77070</v>
      </c>
      <c r="M4772">
        <v>613</v>
      </c>
      <c r="N4772" t="s">
        <v>1268</v>
      </c>
      <c r="O4772">
        <v>-166</v>
      </c>
      <c r="P4772">
        <v>3</v>
      </c>
      <c r="Q4772" t="s">
        <v>75</v>
      </c>
      <c r="R4772" t="s">
        <v>8304</v>
      </c>
      <c r="S4772">
        <v>-166.39</v>
      </c>
      <c r="T4772">
        <v>63</v>
      </c>
      <c r="U4772" t="s">
        <v>76</v>
      </c>
      <c r="V4772" s="2">
        <v>43353</v>
      </c>
      <c r="W4772" t="s">
        <v>39</v>
      </c>
      <c r="X4772" t="s">
        <v>77</v>
      </c>
      <c r="Y4772" t="s">
        <v>56</v>
      </c>
    </row>
    <row r="4773" spans="1:25" hidden="1" x14ac:dyDescent="0.35">
      <c r="A4773">
        <v>5</v>
      </c>
      <c r="B4773" t="s">
        <v>43</v>
      </c>
      <c r="C4773">
        <v>6</v>
      </c>
      <c r="D4773" t="s">
        <v>50</v>
      </c>
      <c r="E4773" t="s">
        <v>372</v>
      </c>
      <c r="F4773" t="s">
        <v>13</v>
      </c>
      <c r="G4773" t="s">
        <v>5617</v>
      </c>
      <c r="H4773" s="1">
        <v>0.2</v>
      </c>
      <c r="I4773" s="2">
        <v>43411</v>
      </c>
      <c r="J4773" t="s">
        <v>6768</v>
      </c>
      <c r="K4773" t="s">
        <v>102</v>
      </c>
      <c r="L4773">
        <v>43055</v>
      </c>
      <c r="M4773">
        <v>1273</v>
      </c>
      <c r="N4773" t="s">
        <v>4783</v>
      </c>
      <c r="O4773">
        <v>22</v>
      </c>
      <c r="P4773">
        <v>3</v>
      </c>
      <c r="Q4773" t="s">
        <v>104</v>
      </c>
      <c r="R4773" t="s">
        <v>8304</v>
      </c>
      <c r="S4773">
        <v>22.5</v>
      </c>
      <c r="T4773">
        <v>120</v>
      </c>
      <c r="U4773" t="s">
        <v>33</v>
      </c>
      <c r="V4773" s="2">
        <v>43416</v>
      </c>
      <c r="W4773" t="s">
        <v>39</v>
      </c>
      <c r="X4773" t="s">
        <v>309</v>
      </c>
      <c r="Y4773" t="s">
        <v>113</v>
      </c>
    </row>
    <row r="4774" spans="1:25" hidden="1" x14ac:dyDescent="0.35">
      <c r="A4774">
        <v>6</v>
      </c>
      <c r="B4774" t="s">
        <v>10</v>
      </c>
      <c r="C4774">
        <v>6</v>
      </c>
      <c r="D4774" t="s">
        <v>11</v>
      </c>
      <c r="E4774" t="s">
        <v>122</v>
      </c>
      <c r="F4774" t="s">
        <v>13</v>
      </c>
      <c r="G4774" t="s">
        <v>5325</v>
      </c>
      <c r="H4774" s="1">
        <v>0.6</v>
      </c>
      <c r="I4774" s="2">
        <v>43133</v>
      </c>
      <c r="J4774" t="s">
        <v>5541</v>
      </c>
      <c r="K4774" t="s">
        <v>73</v>
      </c>
      <c r="L4774">
        <v>77041</v>
      </c>
      <c r="M4774">
        <v>509</v>
      </c>
      <c r="N4774" t="s">
        <v>1573</v>
      </c>
      <c r="O4774">
        <v>-77</v>
      </c>
      <c r="P4774">
        <v>2</v>
      </c>
      <c r="Q4774" t="s">
        <v>75</v>
      </c>
      <c r="R4774" t="s">
        <v>8304</v>
      </c>
      <c r="S4774">
        <v>-77.47</v>
      </c>
      <c r="T4774">
        <v>74</v>
      </c>
      <c r="U4774" t="s">
        <v>33</v>
      </c>
      <c r="V4774" s="2">
        <v>43139</v>
      </c>
      <c r="W4774" t="s">
        <v>39</v>
      </c>
      <c r="X4774" t="s">
        <v>77</v>
      </c>
      <c r="Y4774" t="s">
        <v>47</v>
      </c>
    </row>
    <row r="4775" spans="1:25" x14ac:dyDescent="0.35">
      <c r="A4775">
        <v>4</v>
      </c>
      <c r="B4775" t="s">
        <v>43</v>
      </c>
      <c r="C4775">
        <v>6</v>
      </c>
      <c r="D4775" t="s">
        <v>26</v>
      </c>
      <c r="E4775" t="s">
        <v>572</v>
      </c>
      <c r="F4775" t="s">
        <v>13</v>
      </c>
      <c r="G4775" t="s">
        <v>212</v>
      </c>
      <c r="H4775" s="1">
        <v>0</v>
      </c>
      <c r="I4775" s="2">
        <v>43394</v>
      </c>
      <c r="J4775" t="s">
        <v>4550</v>
      </c>
      <c r="K4775" t="s">
        <v>30</v>
      </c>
      <c r="L4775">
        <v>92037</v>
      </c>
      <c r="M4775">
        <v>282</v>
      </c>
      <c r="N4775" t="s">
        <v>8161</v>
      </c>
      <c r="O4775">
        <v>2</v>
      </c>
      <c r="P4775">
        <v>3</v>
      </c>
      <c r="Q4775" t="s">
        <v>32</v>
      </c>
      <c r="R4775" t="s">
        <v>8304</v>
      </c>
      <c r="S4775">
        <v>1.54</v>
      </c>
      <c r="T4775">
        <v>154</v>
      </c>
      <c r="U4775" t="s">
        <v>19</v>
      </c>
      <c r="V4775" s="2">
        <v>43398</v>
      </c>
      <c r="W4775" t="s">
        <v>39</v>
      </c>
      <c r="X4775" t="s">
        <v>34</v>
      </c>
      <c r="Y4775" t="s">
        <v>42</v>
      </c>
    </row>
    <row r="4776" spans="1:25" hidden="1" x14ac:dyDescent="0.35">
      <c r="A4776">
        <v>6</v>
      </c>
      <c r="B4776" t="s">
        <v>10</v>
      </c>
      <c r="C4776">
        <v>6</v>
      </c>
      <c r="D4776" t="s">
        <v>26</v>
      </c>
      <c r="E4776" t="s">
        <v>192</v>
      </c>
      <c r="F4776" t="s">
        <v>13</v>
      </c>
      <c r="G4776" t="s">
        <v>1081</v>
      </c>
      <c r="H4776" s="1">
        <v>0.2</v>
      </c>
      <c r="I4776" s="2">
        <v>43345</v>
      </c>
      <c r="J4776" t="s">
        <v>3868</v>
      </c>
      <c r="K4776" t="s">
        <v>73</v>
      </c>
      <c r="L4776">
        <v>60623</v>
      </c>
      <c r="M4776">
        <v>1359</v>
      </c>
      <c r="N4776" t="s">
        <v>540</v>
      </c>
      <c r="O4776">
        <v>-8</v>
      </c>
      <c r="P4776">
        <v>2</v>
      </c>
      <c r="Q4776" t="s">
        <v>75</v>
      </c>
      <c r="R4776" t="s">
        <v>8304</v>
      </c>
      <c r="S4776">
        <v>-8.35</v>
      </c>
      <c r="T4776">
        <v>35</v>
      </c>
      <c r="U4776" t="s">
        <v>19</v>
      </c>
      <c r="V4776" s="2">
        <v>43351</v>
      </c>
      <c r="W4776" t="s">
        <v>39</v>
      </c>
      <c r="X4776" t="s">
        <v>139</v>
      </c>
      <c r="Y4776" t="s">
        <v>42</v>
      </c>
    </row>
    <row r="4777" spans="1:25" hidden="1" x14ac:dyDescent="0.35">
      <c r="A4777">
        <v>6</v>
      </c>
      <c r="B4777" t="s">
        <v>10</v>
      </c>
      <c r="C4777">
        <v>6</v>
      </c>
      <c r="D4777" t="s">
        <v>26</v>
      </c>
      <c r="E4777" t="s">
        <v>192</v>
      </c>
      <c r="F4777" t="s">
        <v>13</v>
      </c>
      <c r="G4777" t="s">
        <v>1081</v>
      </c>
      <c r="H4777" s="1">
        <v>0.2</v>
      </c>
      <c r="I4777" s="2">
        <v>43345</v>
      </c>
      <c r="J4777" t="s">
        <v>3868</v>
      </c>
      <c r="K4777" t="s">
        <v>73</v>
      </c>
      <c r="L4777">
        <v>60623</v>
      </c>
      <c r="M4777">
        <v>1440</v>
      </c>
      <c r="N4777" t="s">
        <v>31</v>
      </c>
      <c r="O4777">
        <v>10</v>
      </c>
      <c r="P4777">
        <v>5</v>
      </c>
      <c r="Q4777" t="s">
        <v>75</v>
      </c>
      <c r="R4777" t="s">
        <v>8304</v>
      </c>
      <c r="S4777">
        <v>9.8699999999999992</v>
      </c>
      <c r="T4777">
        <v>29</v>
      </c>
      <c r="U4777" t="s">
        <v>19</v>
      </c>
      <c r="V4777" s="2">
        <v>43351</v>
      </c>
      <c r="W4777" t="s">
        <v>39</v>
      </c>
      <c r="X4777" t="s">
        <v>139</v>
      </c>
      <c r="Y4777" t="s">
        <v>35</v>
      </c>
    </row>
    <row r="4778" spans="1:25" hidden="1" x14ac:dyDescent="0.35">
      <c r="A4778">
        <v>6</v>
      </c>
      <c r="B4778" t="s">
        <v>10</v>
      </c>
      <c r="C4778">
        <v>6</v>
      </c>
      <c r="D4778" t="s">
        <v>50</v>
      </c>
      <c r="E4778" t="s">
        <v>192</v>
      </c>
      <c r="F4778" t="s">
        <v>13</v>
      </c>
      <c r="G4778" t="s">
        <v>1081</v>
      </c>
      <c r="H4778" s="1">
        <v>0.3</v>
      </c>
      <c r="I4778" s="2">
        <v>43345</v>
      </c>
      <c r="J4778" t="s">
        <v>3868</v>
      </c>
      <c r="K4778" t="s">
        <v>73</v>
      </c>
      <c r="L4778">
        <v>60623</v>
      </c>
      <c r="M4778">
        <v>1225</v>
      </c>
      <c r="N4778" t="s">
        <v>5020</v>
      </c>
      <c r="O4778">
        <v>-19</v>
      </c>
      <c r="P4778">
        <v>3</v>
      </c>
      <c r="Q4778" t="s">
        <v>75</v>
      </c>
      <c r="R4778" t="s">
        <v>8304</v>
      </c>
      <c r="S4778">
        <v>-19.47</v>
      </c>
      <c r="T4778">
        <v>1363</v>
      </c>
      <c r="U4778" t="s">
        <v>19</v>
      </c>
      <c r="V4778" s="2">
        <v>43351</v>
      </c>
      <c r="W4778" t="s">
        <v>39</v>
      </c>
      <c r="X4778" t="s">
        <v>139</v>
      </c>
      <c r="Y4778" t="s">
        <v>422</v>
      </c>
    </row>
    <row r="4779" spans="1:25" hidden="1" x14ac:dyDescent="0.35">
      <c r="A4779">
        <v>5</v>
      </c>
      <c r="B4779" t="s">
        <v>43</v>
      </c>
      <c r="C4779">
        <v>6</v>
      </c>
      <c r="D4779" t="s">
        <v>26</v>
      </c>
      <c r="E4779" t="s">
        <v>171</v>
      </c>
      <c r="F4779" t="s">
        <v>13</v>
      </c>
      <c r="G4779" t="s">
        <v>5715</v>
      </c>
      <c r="H4779" s="1">
        <v>0</v>
      </c>
      <c r="I4779" s="2">
        <v>43208</v>
      </c>
      <c r="J4779" t="s">
        <v>6312</v>
      </c>
      <c r="K4779" t="s">
        <v>102</v>
      </c>
      <c r="L4779">
        <v>10009</v>
      </c>
      <c r="M4779">
        <v>73</v>
      </c>
      <c r="N4779" t="s">
        <v>8279</v>
      </c>
      <c r="O4779">
        <v>2</v>
      </c>
      <c r="P4779">
        <v>1</v>
      </c>
      <c r="Q4779" t="s">
        <v>104</v>
      </c>
      <c r="R4779" t="s">
        <v>8304</v>
      </c>
      <c r="S4779">
        <v>1.85</v>
      </c>
      <c r="T4779">
        <v>7</v>
      </c>
      <c r="U4779" t="s">
        <v>33</v>
      </c>
      <c r="V4779" s="2">
        <v>43213</v>
      </c>
      <c r="W4779" t="s">
        <v>39</v>
      </c>
      <c r="X4779" t="s">
        <v>175</v>
      </c>
      <c r="Y4779" t="s">
        <v>356</v>
      </c>
    </row>
    <row r="4780" spans="1:25" hidden="1" x14ac:dyDescent="0.35">
      <c r="A4780">
        <v>5</v>
      </c>
      <c r="B4780" t="s">
        <v>43</v>
      </c>
      <c r="C4780">
        <v>6</v>
      </c>
      <c r="D4780" t="s">
        <v>26</v>
      </c>
      <c r="E4780" t="s">
        <v>171</v>
      </c>
      <c r="F4780" t="s">
        <v>13</v>
      </c>
      <c r="G4780" t="s">
        <v>5715</v>
      </c>
      <c r="H4780" s="1">
        <v>0</v>
      </c>
      <c r="I4780" s="2">
        <v>43208</v>
      </c>
      <c r="J4780" t="s">
        <v>6312</v>
      </c>
      <c r="K4780" t="s">
        <v>102</v>
      </c>
      <c r="L4780">
        <v>10009</v>
      </c>
      <c r="M4780">
        <v>126</v>
      </c>
      <c r="N4780" t="s">
        <v>874</v>
      </c>
      <c r="O4780">
        <v>2</v>
      </c>
      <c r="P4780">
        <v>3</v>
      </c>
      <c r="Q4780" t="s">
        <v>104</v>
      </c>
      <c r="R4780" t="s">
        <v>8304</v>
      </c>
      <c r="S4780">
        <v>2.0299999999999998</v>
      </c>
      <c r="T4780">
        <v>7</v>
      </c>
      <c r="U4780" t="s">
        <v>33</v>
      </c>
      <c r="V4780" s="2">
        <v>43213</v>
      </c>
      <c r="W4780" t="s">
        <v>39</v>
      </c>
      <c r="X4780" t="s">
        <v>175</v>
      </c>
      <c r="Y4780" t="s">
        <v>49</v>
      </c>
    </row>
    <row r="4781" spans="1:25" hidden="1" x14ac:dyDescent="0.35">
      <c r="A4781">
        <v>4</v>
      </c>
      <c r="B4781" t="s">
        <v>43</v>
      </c>
      <c r="C4781">
        <v>6</v>
      </c>
      <c r="D4781" t="s">
        <v>11</v>
      </c>
      <c r="E4781" t="s">
        <v>381</v>
      </c>
      <c r="F4781" t="s">
        <v>13</v>
      </c>
      <c r="G4781" t="s">
        <v>5274</v>
      </c>
      <c r="H4781" s="1">
        <v>0.2</v>
      </c>
      <c r="I4781" s="2">
        <v>43220</v>
      </c>
      <c r="J4781" t="s">
        <v>5808</v>
      </c>
      <c r="K4781" t="s">
        <v>30</v>
      </c>
      <c r="L4781">
        <v>85254</v>
      </c>
      <c r="M4781">
        <v>12</v>
      </c>
      <c r="N4781" t="s">
        <v>1301</v>
      </c>
      <c r="O4781">
        <v>22</v>
      </c>
      <c r="P4781">
        <v>7</v>
      </c>
      <c r="Q4781" t="s">
        <v>32</v>
      </c>
      <c r="R4781" t="s">
        <v>8304</v>
      </c>
      <c r="S4781">
        <v>22.38</v>
      </c>
      <c r="T4781">
        <v>112</v>
      </c>
      <c r="U4781" t="s">
        <v>33</v>
      </c>
      <c r="V4781" s="2">
        <v>43224</v>
      </c>
      <c r="W4781" t="s">
        <v>39</v>
      </c>
      <c r="X4781" t="s">
        <v>199</v>
      </c>
      <c r="Y4781" t="s">
        <v>47</v>
      </c>
    </row>
    <row r="4782" spans="1:25" x14ac:dyDescent="0.35">
      <c r="A4782">
        <v>2</v>
      </c>
      <c r="B4782" t="s">
        <v>43</v>
      </c>
      <c r="C4782">
        <v>3</v>
      </c>
      <c r="D4782" t="s">
        <v>26</v>
      </c>
      <c r="E4782" t="s">
        <v>88</v>
      </c>
      <c r="F4782" t="s">
        <v>13</v>
      </c>
      <c r="G4782" t="s">
        <v>5469</v>
      </c>
      <c r="H4782" s="1">
        <v>0</v>
      </c>
      <c r="I4782" s="2">
        <v>43303</v>
      </c>
      <c r="J4782" t="s">
        <v>6139</v>
      </c>
      <c r="K4782" t="s">
        <v>30</v>
      </c>
      <c r="L4782">
        <v>94110</v>
      </c>
      <c r="M4782">
        <v>1442</v>
      </c>
      <c r="N4782" t="s">
        <v>857</v>
      </c>
      <c r="O4782">
        <v>3</v>
      </c>
      <c r="P4782">
        <v>2</v>
      </c>
      <c r="Q4782" t="s">
        <v>32</v>
      </c>
      <c r="R4782" t="s">
        <v>8304</v>
      </c>
      <c r="S4782">
        <v>3.02</v>
      </c>
      <c r="T4782">
        <v>6</v>
      </c>
      <c r="U4782" t="s">
        <v>33</v>
      </c>
      <c r="V4782" s="2">
        <v>43305</v>
      </c>
      <c r="W4782" t="s">
        <v>20</v>
      </c>
      <c r="X4782" t="s">
        <v>34</v>
      </c>
      <c r="Y4782" t="s">
        <v>35</v>
      </c>
    </row>
    <row r="4783" spans="1:25" hidden="1" x14ac:dyDescent="0.35">
      <c r="A4783">
        <v>3</v>
      </c>
      <c r="B4783" t="s">
        <v>25</v>
      </c>
      <c r="C4783">
        <v>1</v>
      </c>
      <c r="D4783" t="s">
        <v>26</v>
      </c>
      <c r="E4783" t="s">
        <v>5827</v>
      </c>
      <c r="F4783" t="s">
        <v>13</v>
      </c>
      <c r="G4783" t="s">
        <v>5794</v>
      </c>
      <c r="H4783" s="1">
        <v>0</v>
      </c>
      <c r="I4783" s="2">
        <v>43431</v>
      </c>
      <c r="J4783" t="s">
        <v>5828</v>
      </c>
      <c r="K4783" t="s">
        <v>73</v>
      </c>
      <c r="L4783">
        <v>66212</v>
      </c>
      <c r="M4783">
        <v>901</v>
      </c>
      <c r="N4783" t="s">
        <v>3247</v>
      </c>
      <c r="O4783">
        <v>70</v>
      </c>
      <c r="P4783">
        <v>5</v>
      </c>
      <c r="Q4783" t="s">
        <v>75</v>
      </c>
      <c r="R4783" t="s">
        <v>8304</v>
      </c>
      <c r="S4783">
        <v>69.92</v>
      </c>
      <c r="T4783">
        <v>152</v>
      </c>
      <c r="U4783" t="s">
        <v>33</v>
      </c>
      <c r="V4783" s="2">
        <v>43434</v>
      </c>
      <c r="W4783" t="s">
        <v>130</v>
      </c>
      <c r="X4783" t="s">
        <v>2166</v>
      </c>
      <c r="Y4783" t="s">
        <v>54</v>
      </c>
    </row>
    <row r="4784" spans="1:25" hidden="1" x14ac:dyDescent="0.35">
      <c r="A4784">
        <v>3</v>
      </c>
      <c r="B4784" t="s">
        <v>25</v>
      </c>
      <c r="C4784">
        <v>1</v>
      </c>
      <c r="D4784" t="s">
        <v>50</v>
      </c>
      <c r="E4784" t="s">
        <v>5827</v>
      </c>
      <c r="F4784" t="s">
        <v>13</v>
      </c>
      <c r="G4784" t="s">
        <v>5794</v>
      </c>
      <c r="H4784" s="1">
        <v>0</v>
      </c>
      <c r="I4784" s="2">
        <v>43431</v>
      </c>
      <c r="J4784" t="s">
        <v>5828</v>
      </c>
      <c r="K4784" t="s">
        <v>73</v>
      </c>
      <c r="L4784">
        <v>66212</v>
      </c>
      <c r="M4784">
        <v>1606</v>
      </c>
      <c r="N4784" t="s">
        <v>189</v>
      </c>
      <c r="O4784">
        <v>15</v>
      </c>
      <c r="P4784">
        <v>5</v>
      </c>
      <c r="Q4784" t="s">
        <v>75</v>
      </c>
      <c r="R4784" t="s">
        <v>8304</v>
      </c>
      <c r="S4784">
        <v>15.38</v>
      </c>
      <c r="T4784">
        <v>35</v>
      </c>
      <c r="U4784" t="s">
        <v>33</v>
      </c>
      <c r="V4784" s="2">
        <v>43434</v>
      </c>
      <c r="W4784" t="s">
        <v>130</v>
      </c>
      <c r="X4784" t="s">
        <v>2166</v>
      </c>
      <c r="Y4784" t="s">
        <v>113</v>
      </c>
    </row>
    <row r="4785" spans="1:25" hidden="1" x14ac:dyDescent="0.35">
      <c r="A4785">
        <v>5</v>
      </c>
      <c r="B4785" t="s">
        <v>43</v>
      </c>
      <c r="C4785">
        <v>6</v>
      </c>
      <c r="D4785" t="s">
        <v>11</v>
      </c>
      <c r="E4785" t="s">
        <v>171</v>
      </c>
      <c r="F4785" t="s">
        <v>13</v>
      </c>
      <c r="G4785" t="s">
        <v>107</v>
      </c>
      <c r="H4785" s="1">
        <v>0.1</v>
      </c>
      <c r="I4785" s="2">
        <v>43376</v>
      </c>
      <c r="J4785" t="s">
        <v>2371</v>
      </c>
      <c r="K4785" t="s">
        <v>102</v>
      </c>
      <c r="L4785">
        <v>10035</v>
      </c>
      <c r="M4785">
        <v>1204</v>
      </c>
      <c r="N4785" t="s">
        <v>1818</v>
      </c>
      <c r="O4785">
        <v>93</v>
      </c>
      <c r="P4785">
        <v>6</v>
      </c>
      <c r="Q4785" t="s">
        <v>104</v>
      </c>
      <c r="R4785" t="s">
        <v>8304</v>
      </c>
      <c r="S4785">
        <v>93.22</v>
      </c>
      <c r="T4785">
        <v>599</v>
      </c>
      <c r="U4785" t="s">
        <v>19</v>
      </c>
      <c r="V4785" s="2">
        <v>43381</v>
      </c>
      <c r="W4785" t="s">
        <v>39</v>
      </c>
      <c r="X4785" t="s">
        <v>175</v>
      </c>
      <c r="Y4785" t="s">
        <v>24</v>
      </c>
    </row>
    <row r="4786" spans="1:25" hidden="1" x14ac:dyDescent="0.35">
      <c r="A4786">
        <v>3</v>
      </c>
      <c r="B4786" t="s">
        <v>10</v>
      </c>
      <c r="C4786">
        <v>3</v>
      </c>
      <c r="D4786" t="s">
        <v>26</v>
      </c>
      <c r="E4786" t="s">
        <v>192</v>
      </c>
      <c r="F4786" t="s">
        <v>13</v>
      </c>
      <c r="G4786" t="s">
        <v>5387</v>
      </c>
      <c r="H4786" s="1">
        <v>0.2</v>
      </c>
      <c r="I4786" s="2">
        <v>43439</v>
      </c>
      <c r="J4786" t="s">
        <v>6031</v>
      </c>
      <c r="K4786" t="s">
        <v>73</v>
      </c>
      <c r="L4786">
        <v>60610</v>
      </c>
      <c r="M4786">
        <v>191</v>
      </c>
      <c r="N4786" t="s">
        <v>3347</v>
      </c>
      <c r="O4786">
        <v>4</v>
      </c>
      <c r="P4786">
        <v>3</v>
      </c>
      <c r="Q4786" t="s">
        <v>75</v>
      </c>
      <c r="R4786" t="s">
        <v>8304</v>
      </c>
      <c r="S4786">
        <v>3.88</v>
      </c>
      <c r="T4786">
        <v>12</v>
      </c>
      <c r="U4786" t="s">
        <v>33</v>
      </c>
      <c r="V4786" s="2">
        <v>43442</v>
      </c>
      <c r="W4786" t="s">
        <v>20</v>
      </c>
      <c r="X4786" t="s">
        <v>139</v>
      </c>
      <c r="Y4786" t="s">
        <v>35</v>
      </c>
    </row>
    <row r="4787" spans="1:25" hidden="1" x14ac:dyDescent="0.35">
      <c r="A4787">
        <v>2</v>
      </c>
      <c r="B4787" t="s">
        <v>25</v>
      </c>
      <c r="C4787">
        <v>1</v>
      </c>
      <c r="D4787" t="s">
        <v>26</v>
      </c>
      <c r="E4787" t="s">
        <v>7224</v>
      </c>
      <c r="F4787" t="s">
        <v>13</v>
      </c>
      <c r="G4787" t="s">
        <v>6887</v>
      </c>
      <c r="H4787" s="1">
        <v>0</v>
      </c>
      <c r="I4787" s="2">
        <v>43430</v>
      </c>
      <c r="J4787" t="s">
        <v>7225</v>
      </c>
      <c r="K4787" t="s">
        <v>102</v>
      </c>
      <c r="L4787">
        <v>6484</v>
      </c>
      <c r="M4787">
        <v>1756</v>
      </c>
      <c r="N4787" t="s">
        <v>4145</v>
      </c>
      <c r="O4787">
        <v>6</v>
      </c>
      <c r="P4787">
        <v>2</v>
      </c>
      <c r="Q4787" t="s">
        <v>104</v>
      </c>
      <c r="R4787" t="s">
        <v>8304</v>
      </c>
      <c r="S4787">
        <v>6.41</v>
      </c>
      <c r="T4787">
        <v>13</v>
      </c>
      <c r="U4787" t="s">
        <v>76</v>
      </c>
      <c r="V4787" s="2">
        <v>43432</v>
      </c>
      <c r="W4787" t="s">
        <v>130</v>
      </c>
      <c r="X4787" t="s">
        <v>461</v>
      </c>
      <c r="Y4787" t="s">
        <v>64</v>
      </c>
    </row>
    <row r="4788" spans="1:25" hidden="1" x14ac:dyDescent="0.35">
      <c r="A4788">
        <v>2</v>
      </c>
      <c r="B4788" t="s">
        <v>25</v>
      </c>
      <c r="C4788">
        <v>1</v>
      </c>
      <c r="D4788" t="s">
        <v>50</v>
      </c>
      <c r="E4788" t="s">
        <v>7224</v>
      </c>
      <c r="F4788" t="s">
        <v>13</v>
      </c>
      <c r="G4788" t="s">
        <v>6887</v>
      </c>
      <c r="H4788" s="1">
        <v>0</v>
      </c>
      <c r="I4788" s="2">
        <v>43430</v>
      </c>
      <c r="J4788" t="s">
        <v>7225</v>
      </c>
      <c r="K4788" t="s">
        <v>102</v>
      </c>
      <c r="L4788">
        <v>6484</v>
      </c>
      <c r="M4788">
        <v>1092</v>
      </c>
      <c r="N4788" t="s">
        <v>4793</v>
      </c>
      <c r="O4788">
        <v>15</v>
      </c>
      <c r="P4788">
        <v>3</v>
      </c>
      <c r="Q4788" t="s">
        <v>104</v>
      </c>
      <c r="R4788" t="s">
        <v>8304</v>
      </c>
      <c r="S4788">
        <v>14.99</v>
      </c>
      <c r="T4788">
        <v>60</v>
      </c>
      <c r="U4788" t="s">
        <v>76</v>
      </c>
      <c r="V4788" s="2">
        <v>43432</v>
      </c>
      <c r="W4788" t="s">
        <v>130</v>
      </c>
      <c r="X4788" t="s">
        <v>461</v>
      </c>
      <c r="Y4788" t="s">
        <v>113</v>
      </c>
    </row>
    <row r="4789" spans="1:25" hidden="1" x14ac:dyDescent="0.35">
      <c r="A4789">
        <v>4</v>
      </c>
      <c r="B4789" t="s">
        <v>43</v>
      </c>
      <c r="C4789">
        <v>6</v>
      </c>
      <c r="D4789" t="s">
        <v>11</v>
      </c>
      <c r="E4789" t="s">
        <v>201</v>
      </c>
      <c r="F4789" t="s">
        <v>13</v>
      </c>
      <c r="G4789" t="s">
        <v>6908</v>
      </c>
      <c r="H4789" s="1">
        <v>0.2</v>
      </c>
      <c r="I4789" s="2">
        <v>43414</v>
      </c>
      <c r="J4789" t="s">
        <v>7093</v>
      </c>
      <c r="K4789" t="s">
        <v>102</v>
      </c>
      <c r="L4789">
        <v>45503</v>
      </c>
      <c r="M4789">
        <v>494</v>
      </c>
      <c r="N4789" t="s">
        <v>2279</v>
      </c>
      <c r="O4789">
        <v>30</v>
      </c>
      <c r="P4789">
        <v>7</v>
      </c>
      <c r="Q4789" t="s">
        <v>104</v>
      </c>
      <c r="R4789" t="s">
        <v>8304</v>
      </c>
      <c r="S4789">
        <v>29.66</v>
      </c>
      <c r="T4789">
        <v>148</v>
      </c>
      <c r="U4789" t="s">
        <v>76</v>
      </c>
      <c r="V4789" s="2">
        <v>43418</v>
      </c>
      <c r="W4789" t="s">
        <v>39</v>
      </c>
      <c r="X4789" t="s">
        <v>309</v>
      </c>
      <c r="Y4789" t="s">
        <v>47</v>
      </c>
    </row>
    <row r="4790" spans="1:25" hidden="1" x14ac:dyDescent="0.35">
      <c r="A4790">
        <v>4</v>
      </c>
      <c r="B4790" t="s">
        <v>43</v>
      </c>
      <c r="C4790">
        <v>6</v>
      </c>
      <c r="D4790" t="s">
        <v>26</v>
      </c>
      <c r="E4790" t="s">
        <v>201</v>
      </c>
      <c r="F4790" t="s">
        <v>13</v>
      </c>
      <c r="G4790" t="s">
        <v>6908</v>
      </c>
      <c r="H4790" s="1">
        <v>0.2</v>
      </c>
      <c r="I4790" s="2">
        <v>43414</v>
      </c>
      <c r="J4790" t="s">
        <v>7093</v>
      </c>
      <c r="K4790" t="s">
        <v>102</v>
      </c>
      <c r="L4790">
        <v>45503</v>
      </c>
      <c r="M4790">
        <v>1718</v>
      </c>
      <c r="N4790" t="s">
        <v>2980</v>
      </c>
      <c r="O4790">
        <v>2</v>
      </c>
      <c r="P4790">
        <v>1</v>
      </c>
      <c r="Q4790" t="s">
        <v>104</v>
      </c>
      <c r="R4790" t="s">
        <v>8304</v>
      </c>
      <c r="S4790">
        <v>1.68</v>
      </c>
      <c r="T4790">
        <v>5</v>
      </c>
      <c r="U4790" t="s">
        <v>76</v>
      </c>
      <c r="V4790" s="2">
        <v>43418</v>
      </c>
      <c r="W4790" t="s">
        <v>39</v>
      </c>
      <c r="X4790" t="s">
        <v>309</v>
      </c>
      <c r="Y4790" t="s">
        <v>64</v>
      </c>
    </row>
    <row r="4791" spans="1:25" hidden="1" x14ac:dyDescent="0.35">
      <c r="A4791">
        <v>4</v>
      </c>
      <c r="B4791" t="s">
        <v>43</v>
      </c>
      <c r="C4791">
        <v>6</v>
      </c>
      <c r="D4791" t="s">
        <v>26</v>
      </c>
      <c r="E4791" t="s">
        <v>201</v>
      </c>
      <c r="F4791" t="s">
        <v>13</v>
      </c>
      <c r="G4791" t="s">
        <v>6908</v>
      </c>
      <c r="H4791" s="1">
        <v>0.2</v>
      </c>
      <c r="I4791" s="2">
        <v>43414</v>
      </c>
      <c r="J4791" t="s">
        <v>7093</v>
      </c>
      <c r="K4791" t="s">
        <v>102</v>
      </c>
      <c r="L4791">
        <v>45503</v>
      </c>
      <c r="M4791">
        <v>1672</v>
      </c>
      <c r="N4791" t="s">
        <v>7514</v>
      </c>
      <c r="O4791">
        <v>32</v>
      </c>
      <c r="P4791">
        <v>2</v>
      </c>
      <c r="Q4791" t="s">
        <v>104</v>
      </c>
      <c r="R4791" t="s">
        <v>8304</v>
      </c>
      <c r="S4791">
        <v>32.47</v>
      </c>
      <c r="T4791">
        <v>90</v>
      </c>
      <c r="U4791" t="s">
        <v>76</v>
      </c>
      <c r="V4791" s="2">
        <v>43418</v>
      </c>
      <c r="W4791" t="s">
        <v>39</v>
      </c>
      <c r="X4791" t="s">
        <v>309</v>
      </c>
      <c r="Y4791" t="s">
        <v>64</v>
      </c>
    </row>
    <row r="4792" spans="1:25" hidden="1" x14ac:dyDescent="0.35">
      <c r="A4792">
        <v>4</v>
      </c>
      <c r="B4792" t="s">
        <v>43</v>
      </c>
      <c r="C4792">
        <v>6</v>
      </c>
      <c r="D4792" t="s">
        <v>26</v>
      </c>
      <c r="E4792" t="s">
        <v>201</v>
      </c>
      <c r="F4792" t="s">
        <v>13</v>
      </c>
      <c r="G4792" t="s">
        <v>6908</v>
      </c>
      <c r="H4792" s="1">
        <v>0.2</v>
      </c>
      <c r="I4792" s="2">
        <v>43414</v>
      </c>
      <c r="J4792" t="s">
        <v>7093</v>
      </c>
      <c r="K4792" t="s">
        <v>102</v>
      </c>
      <c r="L4792">
        <v>45503</v>
      </c>
      <c r="M4792">
        <v>1658</v>
      </c>
      <c r="N4792" t="s">
        <v>8234</v>
      </c>
      <c r="O4792">
        <v>8</v>
      </c>
      <c r="P4792">
        <v>3</v>
      </c>
      <c r="Q4792" t="s">
        <v>104</v>
      </c>
      <c r="R4792" t="s">
        <v>8304</v>
      </c>
      <c r="S4792">
        <v>7.51</v>
      </c>
      <c r="T4792">
        <v>22</v>
      </c>
      <c r="U4792" t="s">
        <v>76</v>
      </c>
      <c r="V4792" s="2">
        <v>43418</v>
      </c>
      <c r="W4792" t="s">
        <v>39</v>
      </c>
      <c r="X4792" t="s">
        <v>309</v>
      </c>
      <c r="Y4792" t="s">
        <v>64</v>
      </c>
    </row>
    <row r="4793" spans="1:25" hidden="1" x14ac:dyDescent="0.35">
      <c r="A4793">
        <v>4</v>
      </c>
      <c r="B4793" t="s">
        <v>43</v>
      </c>
      <c r="C4793">
        <v>6</v>
      </c>
      <c r="D4793" t="s">
        <v>26</v>
      </c>
      <c r="E4793" t="s">
        <v>201</v>
      </c>
      <c r="F4793" t="s">
        <v>13</v>
      </c>
      <c r="G4793" t="s">
        <v>6908</v>
      </c>
      <c r="H4793" s="1">
        <v>0.2</v>
      </c>
      <c r="I4793" s="2">
        <v>43414</v>
      </c>
      <c r="J4793" t="s">
        <v>7093</v>
      </c>
      <c r="K4793" t="s">
        <v>102</v>
      </c>
      <c r="L4793">
        <v>45503</v>
      </c>
      <c r="M4793">
        <v>613</v>
      </c>
      <c r="N4793" t="s">
        <v>1268</v>
      </c>
      <c r="O4793">
        <v>29</v>
      </c>
      <c r="P4793">
        <v>4</v>
      </c>
      <c r="Q4793" t="s">
        <v>104</v>
      </c>
      <c r="R4793" t="s">
        <v>8304</v>
      </c>
      <c r="S4793">
        <v>29.3</v>
      </c>
      <c r="T4793">
        <v>335</v>
      </c>
      <c r="U4793" t="s">
        <v>76</v>
      </c>
      <c r="V4793" s="2">
        <v>43418</v>
      </c>
      <c r="W4793" t="s">
        <v>39</v>
      </c>
      <c r="X4793" t="s">
        <v>309</v>
      </c>
      <c r="Y4793" t="s">
        <v>56</v>
      </c>
    </row>
    <row r="4794" spans="1:25" hidden="1" x14ac:dyDescent="0.35">
      <c r="A4794">
        <v>4</v>
      </c>
      <c r="B4794" t="s">
        <v>43</v>
      </c>
      <c r="C4794">
        <v>6</v>
      </c>
      <c r="D4794" t="s">
        <v>26</v>
      </c>
      <c r="E4794" t="s">
        <v>201</v>
      </c>
      <c r="F4794" t="s">
        <v>13</v>
      </c>
      <c r="G4794" t="s">
        <v>6908</v>
      </c>
      <c r="H4794" s="1">
        <v>0.2</v>
      </c>
      <c r="I4794" s="2">
        <v>43414</v>
      </c>
      <c r="J4794" t="s">
        <v>7093</v>
      </c>
      <c r="K4794" t="s">
        <v>102</v>
      </c>
      <c r="L4794">
        <v>45503</v>
      </c>
      <c r="M4794">
        <v>243</v>
      </c>
      <c r="N4794" t="s">
        <v>2793</v>
      </c>
      <c r="O4794">
        <v>3</v>
      </c>
      <c r="P4794">
        <v>4</v>
      </c>
      <c r="Q4794" t="s">
        <v>104</v>
      </c>
      <c r="R4794" t="s">
        <v>8304</v>
      </c>
      <c r="S4794">
        <v>3.34</v>
      </c>
      <c r="T4794">
        <v>9</v>
      </c>
      <c r="U4794" t="s">
        <v>76</v>
      </c>
      <c r="V4794" s="2">
        <v>43418</v>
      </c>
      <c r="W4794" t="s">
        <v>39</v>
      </c>
      <c r="X4794" t="s">
        <v>309</v>
      </c>
      <c r="Y4794" t="s">
        <v>35</v>
      </c>
    </row>
    <row r="4795" spans="1:25" hidden="1" x14ac:dyDescent="0.35">
      <c r="A4795">
        <v>4</v>
      </c>
      <c r="B4795" t="s">
        <v>43</v>
      </c>
      <c r="C4795">
        <v>6</v>
      </c>
      <c r="D4795" t="s">
        <v>26</v>
      </c>
      <c r="E4795" t="s">
        <v>201</v>
      </c>
      <c r="F4795" t="s">
        <v>13</v>
      </c>
      <c r="G4795" t="s">
        <v>6908</v>
      </c>
      <c r="H4795" s="1">
        <v>0.7</v>
      </c>
      <c r="I4795" s="2">
        <v>43414</v>
      </c>
      <c r="J4795" t="s">
        <v>7093</v>
      </c>
      <c r="K4795" t="s">
        <v>102</v>
      </c>
      <c r="L4795">
        <v>45503</v>
      </c>
      <c r="M4795">
        <v>714</v>
      </c>
      <c r="N4795" t="s">
        <v>3074</v>
      </c>
      <c r="O4795">
        <v>-47</v>
      </c>
      <c r="P4795">
        <v>7</v>
      </c>
      <c r="Q4795" t="s">
        <v>104</v>
      </c>
      <c r="R4795" t="s">
        <v>8304</v>
      </c>
      <c r="S4795">
        <v>-46.59</v>
      </c>
      <c r="T4795">
        <v>70</v>
      </c>
      <c r="U4795" t="s">
        <v>76</v>
      </c>
      <c r="V4795" s="2">
        <v>43418</v>
      </c>
      <c r="W4795" t="s">
        <v>39</v>
      </c>
      <c r="X4795" t="s">
        <v>309</v>
      </c>
      <c r="Y4795" t="s">
        <v>54</v>
      </c>
    </row>
    <row r="4796" spans="1:25" hidden="1" x14ac:dyDescent="0.35">
      <c r="A4796">
        <v>4</v>
      </c>
      <c r="B4796" t="s">
        <v>43</v>
      </c>
      <c r="C4796">
        <v>6</v>
      </c>
      <c r="D4796" t="s">
        <v>50</v>
      </c>
      <c r="E4796" t="s">
        <v>201</v>
      </c>
      <c r="F4796" t="s">
        <v>13</v>
      </c>
      <c r="G4796" t="s">
        <v>6908</v>
      </c>
      <c r="H4796" s="1">
        <v>0.2</v>
      </c>
      <c r="I4796" s="2">
        <v>43414</v>
      </c>
      <c r="J4796" t="s">
        <v>7093</v>
      </c>
      <c r="K4796" t="s">
        <v>102</v>
      </c>
      <c r="L4796">
        <v>45503</v>
      </c>
      <c r="M4796">
        <v>1074</v>
      </c>
      <c r="N4796" t="s">
        <v>4845</v>
      </c>
      <c r="O4796">
        <v>-29</v>
      </c>
      <c r="P4796">
        <v>7</v>
      </c>
      <c r="Q4796" t="s">
        <v>104</v>
      </c>
      <c r="R4796" t="s">
        <v>8304</v>
      </c>
      <c r="S4796">
        <v>-29.07</v>
      </c>
      <c r="T4796">
        <v>179</v>
      </c>
      <c r="U4796" t="s">
        <v>76</v>
      </c>
      <c r="V4796" s="2">
        <v>43418</v>
      </c>
      <c r="W4796" t="s">
        <v>39</v>
      </c>
      <c r="X4796" t="s">
        <v>309</v>
      </c>
      <c r="Y4796" t="s">
        <v>113</v>
      </c>
    </row>
    <row r="4797" spans="1:25" hidden="1" x14ac:dyDescent="0.35">
      <c r="A4797">
        <v>4</v>
      </c>
      <c r="B4797" t="s">
        <v>43</v>
      </c>
      <c r="C4797">
        <v>6</v>
      </c>
      <c r="D4797" t="s">
        <v>50</v>
      </c>
      <c r="E4797" t="s">
        <v>201</v>
      </c>
      <c r="F4797" t="s">
        <v>13</v>
      </c>
      <c r="G4797" t="s">
        <v>6908</v>
      </c>
      <c r="H4797" s="1">
        <v>0.4</v>
      </c>
      <c r="I4797" s="2">
        <v>43414</v>
      </c>
      <c r="J4797" t="s">
        <v>7093</v>
      </c>
      <c r="K4797" t="s">
        <v>102</v>
      </c>
      <c r="L4797">
        <v>45503</v>
      </c>
      <c r="M4797">
        <v>1491</v>
      </c>
      <c r="N4797" t="s">
        <v>1001</v>
      </c>
      <c r="O4797">
        <v>-10</v>
      </c>
      <c r="P4797">
        <v>7</v>
      </c>
      <c r="Q4797" t="s">
        <v>104</v>
      </c>
      <c r="R4797" t="s">
        <v>8304</v>
      </c>
      <c r="S4797">
        <v>-9.7899999999999991</v>
      </c>
      <c r="T4797">
        <v>42</v>
      </c>
      <c r="U4797" t="s">
        <v>76</v>
      </c>
      <c r="V4797" s="2">
        <v>43418</v>
      </c>
      <c r="W4797" t="s">
        <v>39</v>
      </c>
      <c r="X4797" t="s">
        <v>309</v>
      </c>
      <c r="Y4797" t="s">
        <v>52</v>
      </c>
    </row>
    <row r="4798" spans="1:25" hidden="1" x14ac:dyDescent="0.35">
      <c r="A4798">
        <v>2</v>
      </c>
      <c r="B4798" t="s">
        <v>25</v>
      </c>
      <c r="C4798">
        <v>1</v>
      </c>
      <c r="D4798" t="s">
        <v>26</v>
      </c>
      <c r="E4798" t="s">
        <v>122</v>
      </c>
      <c r="F4798" t="s">
        <v>13</v>
      </c>
      <c r="G4798" t="s">
        <v>1580</v>
      </c>
      <c r="H4798" s="1">
        <v>0.2</v>
      </c>
      <c r="I4798" s="2">
        <v>43349</v>
      </c>
      <c r="J4798" t="s">
        <v>2786</v>
      </c>
      <c r="K4798" t="s">
        <v>73</v>
      </c>
      <c r="L4798">
        <v>77070</v>
      </c>
      <c r="M4798">
        <v>1545</v>
      </c>
      <c r="N4798" t="s">
        <v>391</v>
      </c>
      <c r="O4798">
        <v>1</v>
      </c>
      <c r="P4798">
        <v>1</v>
      </c>
      <c r="Q4798" t="s">
        <v>75</v>
      </c>
      <c r="R4798" t="s">
        <v>8304</v>
      </c>
      <c r="S4798">
        <v>0.81</v>
      </c>
      <c r="T4798">
        <v>11</v>
      </c>
      <c r="U4798" t="s">
        <v>19</v>
      </c>
      <c r="V4798" s="2">
        <v>43351</v>
      </c>
      <c r="W4798" t="s">
        <v>130</v>
      </c>
      <c r="X4798" t="s">
        <v>77</v>
      </c>
      <c r="Y4798" t="s">
        <v>42</v>
      </c>
    </row>
    <row r="4799" spans="1:25" hidden="1" x14ac:dyDescent="0.35">
      <c r="A4799">
        <v>2</v>
      </c>
      <c r="B4799" t="s">
        <v>25</v>
      </c>
      <c r="C4799">
        <v>1</v>
      </c>
      <c r="D4799" t="s">
        <v>26</v>
      </c>
      <c r="E4799" t="s">
        <v>876</v>
      </c>
      <c r="F4799" t="s">
        <v>13</v>
      </c>
      <c r="G4799" t="s">
        <v>1939</v>
      </c>
      <c r="H4799" s="1">
        <v>0</v>
      </c>
      <c r="I4799" s="2">
        <v>43225</v>
      </c>
      <c r="J4799" t="s">
        <v>3006</v>
      </c>
      <c r="K4799" t="s">
        <v>16</v>
      </c>
      <c r="L4799">
        <v>40214</v>
      </c>
      <c r="M4799">
        <v>1701</v>
      </c>
      <c r="N4799" t="s">
        <v>3007</v>
      </c>
      <c r="O4799">
        <v>36</v>
      </c>
      <c r="P4799">
        <v>3</v>
      </c>
      <c r="Q4799" t="s">
        <v>18</v>
      </c>
      <c r="R4799" t="s">
        <v>8304</v>
      </c>
      <c r="S4799">
        <v>36.4</v>
      </c>
      <c r="T4799">
        <v>79</v>
      </c>
      <c r="U4799" t="s">
        <v>19</v>
      </c>
      <c r="V4799" s="2">
        <v>43227</v>
      </c>
      <c r="W4799" t="s">
        <v>130</v>
      </c>
      <c r="X4799" t="s">
        <v>21</v>
      </c>
      <c r="Y4799" t="s">
        <v>64</v>
      </c>
    </row>
    <row r="4800" spans="1:25" hidden="1" x14ac:dyDescent="0.35">
      <c r="A4800">
        <v>3</v>
      </c>
      <c r="B4800" t="s">
        <v>25</v>
      </c>
      <c r="C4800">
        <v>1</v>
      </c>
      <c r="D4800" t="s">
        <v>11</v>
      </c>
      <c r="E4800" t="s">
        <v>1174</v>
      </c>
      <c r="F4800" t="s">
        <v>13</v>
      </c>
      <c r="G4800" t="s">
        <v>6922</v>
      </c>
      <c r="H4800" s="1">
        <v>0.5</v>
      </c>
      <c r="I4800" s="2">
        <v>43452</v>
      </c>
      <c r="J4800" t="s">
        <v>8043</v>
      </c>
      <c r="K4800" t="s">
        <v>30</v>
      </c>
      <c r="L4800">
        <v>97301</v>
      </c>
      <c r="M4800">
        <v>908</v>
      </c>
      <c r="N4800" t="s">
        <v>8197</v>
      </c>
      <c r="O4800">
        <v>-264</v>
      </c>
      <c r="P4800">
        <v>5</v>
      </c>
      <c r="Q4800" t="s">
        <v>32</v>
      </c>
      <c r="R4800" t="s">
        <v>92</v>
      </c>
      <c r="S4800">
        <v>-264.22000000000003</v>
      </c>
      <c r="T4800">
        <v>377</v>
      </c>
      <c r="U4800" t="s">
        <v>76</v>
      </c>
      <c r="V4800" s="2">
        <v>43455</v>
      </c>
      <c r="W4800" t="s">
        <v>130</v>
      </c>
      <c r="X4800" t="s">
        <v>262</v>
      </c>
      <c r="Y4800" t="s">
        <v>41</v>
      </c>
    </row>
    <row r="4801" spans="1:25" hidden="1" x14ac:dyDescent="0.35">
      <c r="A4801">
        <v>3</v>
      </c>
      <c r="B4801" t="s">
        <v>25</v>
      </c>
      <c r="C4801">
        <v>1</v>
      </c>
      <c r="D4801" t="s">
        <v>26</v>
      </c>
      <c r="E4801" t="s">
        <v>1174</v>
      </c>
      <c r="F4801" t="s">
        <v>13</v>
      </c>
      <c r="G4801" t="s">
        <v>6922</v>
      </c>
      <c r="H4801" s="1">
        <v>0.2</v>
      </c>
      <c r="I4801" s="2">
        <v>43452</v>
      </c>
      <c r="J4801" t="s">
        <v>8043</v>
      </c>
      <c r="K4801" t="s">
        <v>30</v>
      </c>
      <c r="L4801">
        <v>97301</v>
      </c>
      <c r="M4801">
        <v>337</v>
      </c>
      <c r="N4801" t="s">
        <v>8289</v>
      </c>
      <c r="O4801">
        <v>4</v>
      </c>
      <c r="P4801">
        <v>2</v>
      </c>
      <c r="Q4801" t="s">
        <v>32</v>
      </c>
      <c r="R4801" t="s">
        <v>92</v>
      </c>
      <c r="S4801">
        <v>3.79</v>
      </c>
      <c r="T4801">
        <v>12</v>
      </c>
      <c r="U4801" t="s">
        <v>76</v>
      </c>
      <c r="V4801" s="2">
        <v>43455</v>
      </c>
      <c r="W4801" t="s">
        <v>130</v>
      </c>
      <c r="X4801" t="s">
        <v>262</v>
      </c>
      <c r="Y4801" t="s">
        <v>64</v>
      </c>
    </row>
    <row r="4802" spans="1:25" hidden="1" x14ac:dyDescent="0.35">
      <c r="A4802">
        <v>3</v>
      </c>
      <c r="B4802" t="s">
        <v>25</v>
      </c>
      <c r="C4802">
        <v>1</v>
      </c>
      <c r="D4802" t="s">
        <v>26</v>
      </c>
      <c r="E4802" t="s">
        <v>1174</v>
      </c>
      <c r="F4802" t="s">
        <v>13</v>
      </c>
      <c r="G4802" t="s">
        <v>6922</v>
      </c>
      <c r="H4802" s="1">
        <v>0.2</v>
      </c>
      <c r="I4802" s="2">
        <v>43452</v>
      </c>
      <c r="J4802" t="s">
        <v>8043</v>
      </c>
      <c r="K4802" t="s">
        <v>30</v>
      </c>
      <c r="L4802">
        <v>97301</v>
      </c>
      <c r="M4802">
        <v>1126</v>
      </c>
      <c r="N4802" t="s">
        <v>1183</v>
      </c>
      <c r="O4802">
        <v>2</v>
      </c>
      <c r="P4802">
        <v>4</v>
      </c>
      <c r="Q4802" t="s">
        <v>32</v>
      </c>
      <c r="R4802" t="s">
        <v>92</v>
      </c>
      <c r="S4802">
        <v>2.34</v>
      </c>
      <c r="T4802">
        <v>19</v>
      </c>
      <c r="U4802" t="s">
        <v>76</v>
      </c>
      <c r="V4802" s="2">
        <v>43455</v>
      </c>
      <c r="W4802" t="s">
        <v>130</v>
      </c>
      <c r="X4802" t="s">
        <v>262</v>
      </c>
      <c r="Y4802" t="s">
        <v>49</v>
      </c>
    </row>
    <row r="4803" spans="1:25" hidden="1" x14ac:dyDescent="0.35">
      <c r="A4803">
        <v>3</v>
      </c>
      <c r="B4803" t="s">
        <v>25</v>
      </c>
      <c r="C4803">
        <v>1</v>
      </c>
      <c r="D4803" t="s">
        <v>26</v>
      </c>
      <c r="E4803" t="s">
        <v>1174</v>
      </c>
      <c r="F4803" t="s">
        <v>13</v>
      </c>
      <c r="G4803" t="s">
        <v>6922</v>
      </c>
      <c r="H4803" s="1">
        <v>0.2</v>
      </c>
      <c r="I4803" s="2">
        <v>43452</v>
      </c>
      <c r="J4803" t="s">
        <v>8043</v>
      </c>
      <c r="K4803" t="s">
        <v>30</v>
      </c>
      <c r="L4803">
        <v>97301</v>
      </c>
      <c r="M4803">
        <v>273</v>
      </c>
      <c r="N4803" t="s">
        <v>4085</v>
      </c>
      <c r="O4803">
        <v>5</v>
      </c>
      <c r="P4803">
        <v>4</v>
      </c>
      <c r="Q4803" t="s">
        <v>32</v>
      </c>
      <c r="R4803" t="s">
        <v>92</v>
      </c>
      <c r="S4803">
        <v>5.18</v>
      </c>
      <c r="T4803">
        <v>16</v>
      </c>
      <c r="U4803" t="s">
        <v>76</v>
      </c>
      <c r="V4803" s="2">
        <v>43455</v>
      </c>
      <c r="W4803" t="s">
        <v>130</v>
      </c>
      <c r="X4803" t="s">
        <v>262</v>
      </c>
      <c r="Y4803" t="s">
        <v>35</v>
      </c>
    </row>
    <row r="4804" spans="1:25" hidden="1" x14ac:dyDescent="0.35">
      <c r="A4804">
        <v>3</v>
      </c>
      <c r="B4804" t="s">
        <v>25</v>
      </c>
      <c r="C4804">
        <v>1</v>
      </c>
      <c r="D4804" t="s">
        <v>26</v>
      </c>
      <c r="E4804" t="s">
        <v>1174</v>
      </c>
      <c r="F4804" t="s">
        <v>13</v>
      </c>
      <c r="G4804" t="s">
        <v>6922</v>
      </c>
      <c r="H4804" s="1">
        <v>0.7</v>
      </c>
      <c r="I4804" s="2">
        <v>43452</v>
      </c>
      <c r="J4804" t="s">
        <v>8043</v>
      </c>
      <c r="K4804" t="s">
        <v>30</v>
      </c>
      <c r="L4804">
        <v>97301</v>
      </c>
      <c r="M4804">
        <v>1609</v>
      </c>
      <c r="N4804" t="s">
        <v>1024</v>
      </c>
      <c r="O4804">
        <v>-30</v>
      </c>
      <c r="P4804">
        <v>4</v>
      </c>
      <c r="Q4804" t="s">
        <v>32</v>
      </c>
      <c r="R4804" t="s">
        <v>92</v>
      </c>
      <c r="S4804">
        <v>-30.16</v>
      </c>
      <c r="T4804">
        <v>45</v>
      </c>
      <c r="U4804" t="s">
        <v>76</v>
      </c>
      <c r="V4804" s="2">
        <v>43455</v>
      </c>
      <c r="W4804" t="s">
        <v>130</v>
      </c>
      <c r="X4804" t="s">
        <v>262</v>
      </c>
      <c r="Y4804" t="s">
        <v>54</v>
      </c>
    </row>
    <row r="4805" spans="1:25" hidden="1" x14ac:dyDescent="0.35">
      <c r="A4805">
        <v>3</v>
      </c>
      <c r="B4805" t="s">
        <v>25</v>
      </c>
      <c r="C4805">
        <v>1</v>
      </c>
      <c r="D4805" t="s">
        <v>50</v>
      </c>
      <c r="E4805" t="s">
        <v>1174</v>
      </c>
      <c r="F4805" t="s">
        <v>13</v>
      </c>
      <c r="G4805" t="s">
        <v>6922</v>
      </c>
      <c r="H4805" s="1">
        <v>0.2</v>
      </c>
      <c r="I4805" s="2">
        <v>43452</v>
      </c>
      <c r="J4805" t="s">
        <v>8043</v>
      </c>
      <c r="K4805" t="s">
        <v>30</v>
      </c>
      <c r="L4805">
        <v>97301</v>
      </c>
      <c r="M4805">
        <v>1473</v>
      </c>
      <c r="N4805" t="s">
        <v>1009</v>
      </c>
      <c r="O4805">
        <v>-8</v>
      </c>
      <c r="P4805">
        <v>3</v>
      </c>
      <c r="Q4805" t="s">
        <v>32</v>
      </c>
      <c r="R4805" t="s">
        <v>92</v>
      </c>
      <c r="S4805">
        <v>-8.4600000000000009</v>
      </c>
      <c r="T4805">
        <v>113</v>
      </c>
      <c r="U4805" t="s">
        <v>76</v>
      </c>
      <c r="V4805" s="2">
        <v>43455</v>
      </c>
      <c r="W4805" t="s">
        <v>130</v>
      </c>
      <c r="X4805" t="s">
        <v>262</v>
      </c>
      <c r="Y4805" t="s">
        <v>113</v>
      </c>
    </row>
    <row r="4806" spans="1:25" hidden="1" x14ac:dyDescent="0.35">
      <c r="A4806">
        <v>3</v>
      </c>
      <c r="B4806" t="s">
        <v>25</v>
      </c>
      <c r="C4806">
        <v>1</v>
      </c>
      <c r="D4806" t="s">
        <v>50</v>
      </c>
      <c r="E4806" t="s">
        <v>1174</v>
      </c>
      <c r="F4806" t="s">
        <v>13</v>
      </c>
      <c r="G4806" t="s">
        <v>6922</v>
      </c>
      <c r="H4806" s="1">
        <v>0.2</v>
      </c>
      <c r="I4806" s="2">
        <v>43452</v>
      </c>
      <c r="J4806" t="s">
        <v>8043</v>
      </c>
      <c r="K4806" t="s">
        <v>30</v>
      </c>
      <c r="L4806">
        <v>97301</v>
      </c>
      <c r="M4806">
        <v>1045</v>
      </c>
      <c r="N4806" t="s">
        <v>6819</v>
      </c>
      <c r="O4806">
        <v>-7</v>
      </c>
      <c r="P4806">
        <v>3</v>
      </c>
      <c r="Q4806" t="s">
        <v>32</v>
      </c>
      <c r="R4806" t="s">
        <v>92</v>
      </c>
      <c r="S4806">
        <v>-7.17</v>
      </c>
      <c r="T4806">
        <v>29</v>
      </c>
      <c r="U4806" t="s">
        <v>76</v>
      </c>
      <c r="V4806" s="2">
        <v>43455</v>
      </c>
      <c r="W4806" t="s">
        <v>130</v>
      </c>
      <c r="X4806" t="s">
        <v>262</v>
      </c>
      <c r="Y4806" t="s">
        <v>52</v>
      </c>
    </row>
    <row r="4807" spans="1:25" hidden="1" x14ac:dyDescent="0.35">
      <c r="A4807">
        <v>3</v>
      </c>
      <c r="B4807" t="s">
        <v>25</v>
      </c>
      <c r="C4807">
        <v>1</v>
      </c>
      <c r="D4807" t="s">
        <v>11</v>
      </c>
      <c r="E4807" t="s">
        <v>498</v>
      </c>
      <c r="F4807" t="s">
        <v>13</v>
      </c>
      <c r="G4807" t="s">
        <v>1498</v>
      </c>
      <c r="H4807" s="1">
        <v>0.32</v>
      </c>
      <c r="I4807" s="2">
        <v>43340</v>
      </c>
      <c r="J4807" t="s">
        <v>1499</v>
      </c>
      <c r="K4807" t="s">
        <v>73</v>
      </c>
      <c r="L4807">
        <v>75081</v>
      </c>
      <c r="M4807">
        <v>1429</v>
      </c>
      <c r="N4807" t="s">
        <v>1500</v>
      </c>
      <c r="O4807">
        <v>-53</v>
      </c>
      <c r="P4807">
        <v>2</v>
      </c>
      <c r="Q4807" t="s">
        <v>75</v>
      </c>
      <c r="R4807" t="s">
        <v>8304</v>
      </c>
      <c r="S4807">
        <v>-52.89</v>
      </c>
      <c r="T4807">
        <v>156</v>
      </c>
      <c r="U4807" t="s">
        <v>19</v>
      </c>
      <c r="V4807" s="2">
        <v>43343</v>
      </c>
      <c r="W4807" t="s">
        <v>130</v>
      </c>
      <c r="X4807" t="s">
        <v>77</v>
      </c>
      <c r="Y4807" t="s">
        <v>22</v>
      </c>
    </row>
    <row r="4808" spans="1:25" hidden="1" x14ac:dyDescent="0.35">
      <c r="A4808">
        <v>3</v>
      </c>
      <c r="B4808" t="s">
        <v>25</v>
      </c>
      <c r="C4808">
        <v>1</v>
      </c>
      <c r="D4808" t="s">
        <v>26</v>
      </c>
      <c r="E4808" t="s">
        <v>498</v>
      </c>
      <c r="F4808" t="s">
        <v>13</v>
      </c>
      <c r="G4808" t="s">
        <v>1498</v>
      </c>
      <c r="H4808" s="1">
        <v>0.8</v>
      </c>
      <c r="I4808" s="2">
        <v>43340</v>
      </c>
      <c r="J4808" t="s">
        <v>1499</v>
      </c>
      <c r="K4808" t="s">
        <v>73</v>
      </c>
      <c r="L4808">
        <v>75081</v>
      </c>
      <c r="M4808">
        <v>705</v>
      </c>
      <c r="N4808" t="s">
        <v>2850</v>
      </c>
      <c r="O4808">
        <v>-17</v>
      </c>
      <c r="P4808">
        <v>4</v>
      </c>
      <c r="Q4808" t="s">
        <v>75</v>
      </c>
      <c r="R4808" t="s">
        <v>8304</v>
      </c>
      <c r="S4808">
        <v>-16.54</v>
      </c>
      <c r="T4808">
        <v>10</v>
      </c>
      <c r="U4808" t="s">
        <v>19</v>
      </c>
      <c r="V4808" s="2">
        <v>43343</v>
      </c>
      <c r="W4808" t="s">
        <v>130</v>
      </c>
      <c r="X4808" t="s">
        <v>77</v>
      </c>
      <c r="Y4808" t="s">
        <v>54</v>
      </c>
    </row>
    <row r="4809" spans="1:25" hidden="1" x14ac:dyDescent="0.35">
      <c r="A4809">
        <v>3</v>
      </c>
      <c r="B4809" t="s">
        <v>25</v>
      </c>
      <c r="C4809">
        <v>1</v>
      </c>
      <c r="D4809" t="s">
        <v>26</v>
      </c>
      <c r="E4809" t="s">
        <v>498</v>
      </c>
      <c r="F4809" t="s">
        <v>13</v>
      </c>
      <c r="G4809" t="s">
        <v>1498</v>
      </c>
      <c r="H4809" s="1">
        <v>0.8</v>
      </c>
      <c r="I4809" s="2">
        <v>43340</v>
      </c>
      <c r="J4809" t="s">
        <v>1499</v>
      </c>
      <c r="K4809" t="s">
        <v>73</v>
      </c>
      <c r="L4809">
        <v>75081</v>
      </c>
      <c r="M4809">
        <v>134</v>
      </c>
      <c r="N4809" t="s">
        <v>817</v>
      </c>
      <c r="O4809">
        <v>-22</v>
      </c>
      <c r="P4809">
        <v>9</v>
      </c>
      <c r="Q4809" t="s">
        <v>75</v>
      </c>
      <c r="R4809" t="s">
        <v>8304</v>
      </c>
      <c r="S4809">
        <v>-21.68</v>
      </c>
      <c r="T4809">
        <v>13</v>
      </c>
      <c r="U4809" t="s">
        <v>19</v>
      </c>
      <c r="V4809" s="2">
        <v>43343</v>
      </c>
      <c r="W4809" t="s">
        <v>130</v>
      </c>
      <c r="X4809" t="s">
        <v>77</v>
      </c>
      <c r="Y4809" t="s">
        <v>54</v>
      </c>
    </row>
    <row r="4810" spans="1:25" x14ac:dyDescent="0.35">
      <c r="A4810">
        <v>7</v>
      </c>
      <c r="B4810" t="s">
        <v>25</v>
      </c>
      <c r="C4810">
        <v>6</v>
      </c>
      <c r="D4810" t="s">
        <v>26</v>
      </c>
      <c r="E4810" t="s">
        <v>27</v>
      </c>
      <c r="F4810" t="s">
        <v>13</v>
      </c>
      <c r="G4810" t="s">
        <v>1058</v>
      </c>
      <c r="H4810" s="1">
        <v>0</v>
      </c>
      <c r="I4810" s="2">
        <v>43424</v>
      </c>
      <c r="J4810" t="s">
        <v>8025</v>
      </c>
      <c r="K4810" t="s">
        <v>30</v>
      </c>
      <c r="L4810">
        <v>90004</v>
      </c>
      <c r="M4810">
        <v>366</v>
      </c>
      <c r="N4810" t="s">
        <v>497</v>
      </c>
      <c r="O4810">
        <v>11</v>
      </c>
      <c r="P4810">
        <v>12</v>
      </c>
      <c r="Q4810" t="s">
        <v>32</v>
      </c>
      <c r="R4810" t="s">
        <v>92</v>
      </c>
      <c r="S4810">
        <v>11.31</v>
      </c>
      <c r="T4810">
        <v>39</v>
      </c>
      <c r="U4810" t="s">
        <v>33</v>
      </c>
      <c r="V4810" s="2">
        <v>43431</v>
      </c>
      <c r="W4810" t="s">
        <v>39</v>
      </c>
      <c r="X4810" t="s">
        <v>34</v>
      </c>
      <c r="Y4810" t="s">
        <v>56</v>
      </c>
    </row>
    <row r="4811" spans="1:25" hidden="1" x14ac:dyDescent="0.35">
      <c r="A4811">
        <v>1</v>
      </c>
      <c r="B4811" t="s">
        <v>10</v>
      </c>
      <c r="C4811">
        <v>1</v>
      </c>
      <c r="D4811" t="s">
        <v>26</v>
      </c>
      <c r="E4811" t="s">
        <v>320</v>
      </c>
      <c r="F4811" t="s">
        <v>13</v>
      </c>
      <c r="G4811" t="s">
        <v>2924</v>
      </c>
      <c r="H4811" s="1">
        <v>0.7</v>
      </c>
      <c r="I4811" s="2">
        <v>43250</v>
      </c>
      <c r="J4811" t="s">
        <v>3067</v>
      </c>
      <c r="K4811" t="s">
        <v>16</v>
      </c>
      <c r="L4811">
        <v>28403</v>
      </c>
      <c r="M4811">
        <v>135</v>
      </c>
      <c r="N4811" t="s">
        <v>1201</v>
      </c>
      <c r="O4811">
        <v>-3</v>
      </c>
      <c r="P4811">
        <v>2</v>
      </c>
      <c r="Q4811" t="s">
        <v>18</v>
      </c>
      <c r="R4811" t="s">
        <v>8304</v>
      </c>
      <c r="S4811">
        <v>-2.63</v>
      </c>
      <c r="T4811">
        <v>3</v>
      </c>
      <c r="U4811" t="s">
        <v>19</v>
      </c>
      <c r="V4811" s="2">
        <v>43251</v>
      </c>
      <c r="W4811" t="s">
        <v>130</v>
      </c>
      <c r="X4811" t="s">
        <v>63</v>
      </c>
      <c r="Y4811" t="s">
        <v>54</v>
      </c>
    </row>
    <row r="4812" spans="1:25" hidden="1" x14ac:dyDescent="0.35">
      <c r="A4812">
        <v>5</v>
      </c>
      <c r="B4812" t="s">
        <v>43</v>
      </c>
      <c r="C4812">
        <v>6</v>
      </c>
      <c r="D4812" t="s">
        <v>11</v>
      </c>
      <c r="E4812" t="s">
        <v>171</v>
      </c>
      <c r="F4812" t="s">
        <v>13</v>
      </c>
      <c r="G4812" t="s">
        <v>5335</v>
      </c>
      <c r="H4812" s="1">
        <v>0.1</v>
      </c>
      <c r="I4812" s="2">
        <v>43415</v>
      </c>
      <c r="J4812" t="s">
        <v>5620</v>
      </c>
      <c r="K4812" t="s">
        <v>102</v>
      </c>
      <c r="L4812">
        <v>10011</v>
      </c>
      <c r="M4812">
        <v>773</v>
      </c>
      <c r="N4812" t="s">
        <v>8123</v>
      </c>
      <c r="O4812">
        <v>8</v>
      </c>
      <c r="P4812">
        <v>3</v>
      </c>
      <c r="Q4812" t="s">
        <v>104</v>
      </c>
      <c r="R4812" t="s">
        <v>8304</v>
      </c>
      <c r="S4812">
        <v>8.19</v>
      </c>
      <c r="T4812">
        <v>246</v>
      </c>
      <c r="U4812" t="s">
        <v>33</v>
      </c>
      <c r="V4812" s="2">
        <v>43420</v>
      </c>
      <c r="W4812" t="s">
        <v>39</v>
      </c>
      <c r="X4812" t="s">
        <v>175</v>
      </c>
      <c r="Y4812" t="s">
        <v>24</v>
      </c>
    </row>
    <row r="4813" spans="1:25" hidden="1" x14ac:dyDescent="0.35">
      <c r="A4813">
        <v>5</v>
      </c>
      <c r="B4813" t="s">
        <v>43</v>
      </c>
      <c r="C4813">
        <v>6</v>
      </c>
      <c r="D4813" t="s">
        <v>26</v>
      </c>
      <c r="E4813" t="s">
        <v>171</v>
      </c>
      <c r="F4813" t="s">
        <v>13</v>
      </c>
      <c r="G4813" t="s">
        <v>5335</v>
      </c>
      <c r="H4813" s="1">
        <v>0</v>
      </c>
      <c r="I4813" s="2">
        <v>43415</v>
      </c>
      <c r="J4813" t="s">
        <v>5620</v>
      </c>
      <c r="K4813" t="s">
        <v>102</v>
      </c>
      <c r="L4813">
        <v>10011</v>
      </c>
      <c r="M4813">
        <v>363</v>
      </c>
      <c r="N4813" t="s">
        <v>694</v>
      </c>
      <c r="O4813">
        <v>25</v>
      </c>
      <c r="P4813">
        <v>3</v>
      </c>
      <c r="Q4813" t="s">
        <v>104</v>
      </c>
      <c r="R4813" t="s">
        <v>8304</v>
      </c>
      <c r="S4813">
        <v>25.09</v>
      </c>
      <c r="T4813">
        <v>93</v>
      </c>
      <c r="U4813" t="s">
        <v>33</v>
      </c>
      <c r="V4813" s="2">
        <v>43420</v>
      </c>
      <c r="W4813" t="s">
        <v>39</v>
      </c>
      <c r="X4813" t="s">
        <v>175</v>
      </c>
      <c r="Y4813" t="s">
        <v>49</v>
      </c>
    </row>
    <row r="4814" spans="1:25" hidden="1" x14ac:dyDescent="0.35">
      <c r="A4814">
        <v>5</v>
      </c>
      <c r="B4814" t="s">
        <v>43</v>
      </c>
      <c r="C4814">
        <v>6</v>
      </c>
      <c r="D4814" t="s">
        <v>26</v>
      </c>
      <c r="E4814" t="s">
        <v>171</v>
      </c>
      <c r="F4814" t="s">
        <v>13</v>
      </c>
      <c r="G4814" t="s">
        <v>5335</v>
      </c>
      <c r="H4814" s="1">
        <v>0</v>
      </c>
      <c r="I4814" s="2">
        <v>43415</v>
      </c>
      <c r="J4814" t="s">
        <v>5620</v>
      </c>
      <c r="K4814" t="s">
        <v>102</v>
      </c>
      <c r="L4814">
        <v>10011</v>
      </c>
      <c r="M4814">
        <v>1503</v>
      </c>
      <c r="N4814" t="s">
        <v>3908</v>
      </c>
      <c r="O4814">
        <v>8</v>
      </c>
      <c r="P4814">
        <v>3</v>
      </c>
      <c r="Q4814" t="s">
        <v>104</v>
      </c>
      <c r="R4814" t="s">
        <v>8304</v>
      </c>
      <c r="S4814">
        <v>7.88</v>
      </c>
      <c r="T4814">
        <v>28</v>
      </c>
      <c r="U4814" t="s">
        <v>33</v>
      </c>
      <c r="V4814" s="2">
        <v>43420</v>
      </c>
      <c r="W4814" t="s">
        <v>39</v>
      </c>
      <c r="X4814" t="s">
        <v>175</v>
      </c>
      <c r="Y4814" t="s">
        <v>42</v>
      </c>
    </row>
    <row r="4815" spans="1:25" hidden="1" x14ac:dyDescent="0.35">
      <c r="A4815">
        <v>5</v>
      </c>
      <c r="B4815" t="s">
        <v>43</v>
      </c>
      <c r="C4815">
        <v>6</v>
      </c>
      <c r="D4815" t="s">
        <v>26</v>
      </c>
      <c r="E4815" t="s">
        <v>171</v>
      </c>
      <c r="F4815" t="s">
        <v>13</v>
      </c>
      <c r="G4815" t="s">
        <v>5335</v>
      </c>
      <c r="H4815" s="1">
        <v>0.2</v>
      </c>
      <c r="I4815" s="2">
        <v>43415</v>
      </c>
      <c r="J4815" t="s">
        <v>5620</v>
      </c>
      <c r="K4815" t="s">
        <v>102</v>
      </c>
      <c r="L4815">
        <v>10011</v>
      </c>
      <c r="M4815">
        <v>513</v>
      </c>
      <c r="N4815" t="s">
        <v>2851</v>
      </c>
      <c r="O4815">
        <v>17</v>
      </c>
      <c r="P4815">
        <v>3</v>
      </c>
      <c r="Q4815" t="s">
        <v>104</v>
      </c>
      <c r="R4815" t="s">
        <v>8304</v>
      </c>
      <c r="S4815">
        <v>17.190000000000001</v>
      </c>
      <c r="T4815">
        <v>55</v>
      </c>
      <c r="U4815" t="s">
        <v>33</v>
      </c>
      <c r="V4815" s="2">
        <v>43420</v>
      </c>
      <c r="W4815" t="s">
        <v>39</v>
      </c>
      <c r="X4815" t="s">
        <v>175</v>
      </c>
      <c r="Y4815" t="s">
        <v>54</v>
      </c>
    </row>
    <row r="4816" spans="1:25" hidden="1" x14ac:dyDescent="0.35">
      <c r="A4816">
        <v>5</v>
      </c>
      <c r="B4816" t="s">
        <v>43</v>
      </c>
      <c r="C4816">
        <v>6</v>
      </c>
      <c r="D4816" t="s">
        <v>26</v>
      </c>
      <c r="E4816" t="s">
        <v>171</v>
      </c>
      <c r="F4816" t="s">
        <v>13</v>
      </c>
      <c r="G4816" t="s">
        <v>5335</v>
      </c>
      <c r="H4816" s="1">
        <v>0.2</v>
      </c>
      <c r="I4816" s="2">
        <v>43415</v>
      </c>
      <c r="J4816" t="s">
        <v>5620</v>
      </c>
      <c r="K4816" t="s">
        <v>102</v>
      </c>
      <c r="L4816">
        <v>10011</v>
      </c>
      <c r="M4816">
        <v>1843</v>
      </c>
      <c r="N4816" t="s">
        <v>8250</v>
      </c>
      <c r="O4816">
        <v>11</v>
      </c>
      <c r="P4816">
        <v>3</v>
      </c>
      <c r="Q4816" t="s">
        <v>104</v>
      </c>
      <c r="R4816" t="s">
        <v>8304</v>
      </c>
      <c r="S4816">
        <v>11.45</v>
      </c>
      <c r="T4816">
        <v>35</v>
      </c>
      <c r="U4816" t="s">
        <v>33</v>
      </c>
      <c r="V4816" s="2">
        <v>43420</v>
      </c>
      <c r="W4816" t="s">
        <v>39</v>
      </c>
      <c r="X4816" t="s">
        <v>175</v>
      </c>
      <c r="Y4816" t="s">
        <v>54</v>
      </c>
    </row>
    <row r="4817" spans="1:25" hidden="1" x14ac:dyDescent="0.35">
      <c r="A4817">
        <v>5</v>
      </c>
      <c r="B4817" t="s">
        <v>43</v>
      </c>
      <c r="C4817">
        <v>6</v>
      </c>
      <c r="D4817" t="s">
        <v>50</v>
      </c>
      <c r="E4817" t="s">
        <v>171</v>
      </c>
      <c r="F4817" t="s">
        <v>13</v>
      </c>
      <c r="G4817" t="s">
        <v>5335</v>
      </c>
      <c r="H4817" s="1">
        <v>0</v>
      </c>
      <c r="I4817" s="2">
        <v>43415</v>
      </c>
      <c r="J4817" t="s">
        <v>5620</v>
      </c>
      <c r="K4817" t="s">
        <v>102</v>
      </c>
      <c r="L4817">
        <v>10011</v>
      </c>
      <c r="M4817">
        <v>961</v>
      </c>
      <c r="N4817" t="s">
        <v>4925</v>
      </c>
      <c r="O4817">
        <v>6</v>
      </c>
      <c r="P4817">
        <v>2</v>
      </c>
      <c r="Q4817" t="s">
        <v>104</v>
      </c>
      <c r="R4817" t="s">
        <v>8304</v>
      </c>
      <c r="S4817">
        <v>6.48</v>
      </c>
      <c r="T4817">
        <v>36</v>
      </c>
      <c r="U4817" t="s">
        <v>33</v>
      </c>
      <c r="V4817" s="2">
        <v>43420</v>
      </c>
      <c r="W4817" t="s">
        <v>39</v>
      </c>
      <c r="X4817" t="s">
        <v>175</v>
      </c>
      <c r="Y4817" t="s">
        <v>113</v>
      </c>
    </row>
    <row r="4818" spans="1:25" x14ac:dyDescent="0.35">
      <c r="A4818">
        <v>6</v>
      </c>
      <c r="B4818" t="s">
        <v>10</v>
      </c>
      <c r="C4818">
        <v>6</v>
      </c>
      <c r="D4818" t="s">
        <v>26</v>
      </c>
      <c r="E4818" t="s">
        <v>347</v>
      </c>
      <c r="F4818" t="s">
        <v>13</v>
      </c>
      <c r="G4818" t="s">
        <v>348</v>
      </c>
      <c r="H4818" s="1">
        <v>0</v>
      </c>
      <c r="I4818" s="2">
        <v>43386</v>
      </c>
      <c r="J4818" t="s">
        <v>349</v>
      </c>
      <c r="K4818" t="s">
        <v>30</v>
      </c>
      <c r="L4818">
        <v>95661</v>
      </c>
      <c r="M4818">
        <v>1746</v>
      </c>
      <c r="N4818" t="s">
        <v>350</v>
      </c>
      <c r="O4818">
        <v>10</v>
      </c>
      <c r="P4818">
        <v>3</v>
      </c>
      <c r="Q4818" t="s">
        <v>32</v>
      </c>
      <c r="R4818" t="s">
        <v>92</v>
      </c>
      <c r="S4818">
        <v>9.6199999999999992</v>
      </c>
      <c r="T4818">
        <v>20</v>
      </c>
      <c r="U4818" t="s">
        <v>19</v>
      </c>
      <c r="V4818" s="2">
        <v>43392</v>
      </c>
      <c r="W4818" t="s">
        <v>39</v>
      </c>
      <c r="X4818" t="s">
        <v>34</v>
      </c>
      <c r="Y4818" t="s">
        <v>64</v>
      </c>
    </row>
    <row r="4819" spans="1:25" x14ac:dyDescent="0.35">
      <c r="A4819">
        <v>6</v>
      </c>
      <c r="B4819" t="s">
        <v>10</v>
      </c>
      <c r="C4819">
        <v>6</v>
      </c>
      <c r="D4819" t="s">
        <v>26</v>
      </c>
      <c r="E4819" t="s">
        <v>347</v>
      </c>
      <c r="F4819" t="s">
        <v>13</v>
      </c>
      <c r="G4819" t="s">
        <v>348</v>
      </c>
      <c r="H4819" s="1">
        <v>0</v>
      </c>
      <c r="I4819" s="2">
        <v>43386</v>
      </c>
      <c r="J4819" t="s">
        <v>349</v>
      </c>
      <c r="K4819" t="s">
        <v>30</v>
      </c>
      <c r="L4819">
        <v>95661</v>
      </c>
      <c r="M4819">
        <v>1670</v>
      </c>
      <c r="N4819" t="s">
        <v>351</v>
      </c>
      <c r="O4819">
        <v>17</v>
      </c>
      <c r="P4819">
        <v>1</v>
      </c>
      <c r="Q4819" t="s">
        <v>32</v>
      </c>
      <c r="R4819" t="s">
        <v>92</v>
      </c>
      <c r="S4819">
        <v>16.66</v>
      </c>
      <c r="T4819">
        <v>35</v>
      </c>
      <c r="U4819" t="s">
        <v>19</v>
      </c>
      <c r="V4819" s="2">
        <v>43392</v>
      </c>
      <c r="W4819" t="s">
        <v>39</v>
      </c>
      <c r="X4819" t="s">
        <v>34</v>
      </c>
      <c r="Y4819" t="s">
        <v>64</v>
      </c>
    </row>
    <row r="4820" spans="1:25" x14ac:dyDescent="0.35">
      <c r="A4820">
        <v>6</v>
      </c>
      <c r="B4820" t="s">
        <v>10</v>
      </c>
      <c r="C4820">
        <v>6</v>
      </c>
      <c r="D4820" t="s">
        <v>26</v>
      </c>
      <c r="E4820" t="s">
        <v>347</v>
      </c>
      <c r="F4820" t="s">
        <v>13</v>
      </c>
      <c r="G4820" t="s">
        <v>348</v>
      </c>
      <c r="H4820" s="1">
        <v>0</v>
      </c>
      <c r="I4820" s="2">
        <v>43386</v>
      </c>
      <c r="J4820" t="s">
        <v>349</v>
      </c>
      <c r="K4820" t="s">
        <v>30</v>
      </c>
      <c r="L4820">
        <v>95661</v>
      </c>
      <c r="M4820">
        <v>1412</v>
      </c>
      <c r="N4820" t="s">
        <v>352</v>
      </c>
      <c r="O4820">
        <v>3</v>
      </c>
      <c r="P4820">
        <v>4</v>
      </c>
      <c r="Q4820" t="s">
        <v>32</v>
      </c>
      <c r="R4820" t="s">
        <v>92</v>
      </c>
      <c r="S4820">
        <v>3.46</v>
      </c>
      <c r="T4820">
        <v>12</v>
      </c>
      <c r="U4820" t="s">
        <v>19</v>
      </c>
      <c r="V4820" s="2">
        <v>43392</v>
      </c>
      <c r="W4820" t="s">
        <v>39</v>
      </c>
      <c r="X4820" t="s">
        <v>34</v>
      </c>
      <c r="Y4820" t="s">
        <v>49</v>
      </c>
    </row>
    <row r="4821" spans="1:25" x14ac:dyDescent="0.35">
      <c r="A4821">
        <v>6</v>
      </c>
      <c r="B4821" t="s">
        <v>10</v>
      </c>
      <c r="C4821">
        <v>6</v>
      </c>
      <c r="D4821" t="s">
        <v>26</v>
      </c>
      <c r="E4821" t="s">
        <v>347</v>
      </c>
      <c r="F4821" t="s">
        <v>13</v>
      </c>
      <c r="G4821" t="s">
        <v>348</v>
      </c>
      <c r="H4821" s="1">
        <v>0</v>
      </c>
      <c r="I4821" s="2">
        <v>43386</v>
      </c>
      <c r="J4821" t="s">
        <v>349</v>
      </c>
      <c r="K4821" t="s">
        <v>30</v>
      </c>
      <c r="L4821">
        <v>95661</v>
      </c>
      <c r="M4821">
        <v>910</v>
      </c>
      <c r="N4821" t="s">
        <v>353</v>
      </c>
      <c r="O4821">
        <v>2</v>
      </c>
      <c r="P4821">
        <v>2</v>
      </c>
      <c r="Q4821" t="s">
        <v>32</v>
      </c>
      <c r="R4821" t="s">
        <v>92</v>
      </c>
      <c r="S4821">
        <v>1.97</v>
      </c>
      <c r="T4821">
        <v>4</v>
      </c>
      <c r="U4821" t="s">
        <v>19</v>
      </c>
      <c r="V4821" s="2">
        <v>43392</v>
      </c>
      <c r="W4821" t="s">
        <v>39</v>
      </c>
      <c r="X4821" t="s">
        <v>34</v>
      </c>
      <c r="Y4821" t="s">
        <v>176</v>
      </c>
    </row>
    <row r="4822" spans="1:25" x14ac:dyDescent="0.35">
      <c r="A4822">
        <v>6</v>
      </c>
      <c r="B4822" t="s">
        <v>10</v>
      </c>
      <c r="C4822">
        <v>6</v>
      </c>
      <c r="D4822" t="s">
        <v>26</v>
      </c>
      <c r="E4822" t="s">
        <v>347</v>
      </c>
      <c r="F4822" t="s">
        <v>13</v>
      </c>
      <c r="G4822" t="s">
        <v>348</v>
      </c>
      <c r="H4822" s="1">
        <v>0.2</v>
      </c>
      <c r="I4822" s="2">
        <v>43386</v>
      </c>
      <c r="J4822" t="s">
        <v>349</v>
      </c>
      <c r="K4822" t="s">
        <v>30</v>
      </c>
      <c r="L4822">
        <v>95661</v>
      </c>
      <c r="M4822">
        <v>723</v>
      </c>
      <c r="N4822" t="s">
        <v>354</v>
      </c>
      <c r="O4822">
        <v>27</v>
      </c>
      <c r="P4822">
        <v>3</v>
      </c>
      <c r="Q4822" t="s">
        <v>32</v>
      </c>
      <c r="R4822" t="s">
        <v>92</v>
      </c>
      <c r="S4822">
        <v>26.66</v>
      </c>
      <c r="T4822">
        <v>76</v>
      </c>
      <c r="U4822" t="s">
        <v>19</v>
      </c>
      <c r="V4822" s="2">
        <v>43392</v>
      </c>
      <c r="W4822" t="s">
        <v>39</v>
      </c>
      <c r="X4822" t="s">
        <v>34</v>
      </c>
      <c r="Y4822" t="s">
        <v>54</v>
      </c>
    </row>
    <row r="4823" spans="1:25" x14ac:dyDescent="0.35">
      <c r="A4823">
        <v>6</v>
      </c>
      <c r="B4823" t="s">
        <v>10</v>
      </c>
      <c r="C4823">
        <v>6</v>
      </c>
      <c r="D4823" t="s">
        <v>26</v>
      </c>
      <c r="E4823" t="s">
        <v>347</v>
      </c>
      <c r="F4823" t="s">
        <v>13</v>
      </c>
      <c r="G4823" t="s">
        <v>348</v>
      </c>
      <c r="H4823" s="1">
        <v>0</v>
      </c>
      <c r="I4823" s="2">
        <v>43386</v>
      </c>
      <c r="J4823" t="s">
        <v>349</v>
      </c>
      <c r="K4823" t="s">
        <v>30</v>
      </c>
      <c r="L4823">
        <v>95661</v>
      </c>
      <c r="M4823">
        <v>671</v>
      </c>
      <c r="N4823" t="s">
        <v>355</v>
      </c>
      <c r="O4823">
        <v>18</v>
      </c>
      <c r="P4823">
        <v>6</v>
      </c>
      <c r="Q4823" t="s">
        <v>32</v>
      </c>
      <c r="R4823" t="s">
        <v>92</v>
      </c>
      <c r="S4823">
        <v>18.45</v>
      </c>
      <c r="T4823">
        <v>66</v>
      </c>
      <c r="U4823" t="s">
        <v>19</v>
      </c>
      <c r="V4823" s="2">
        <v>43392</v>
      </c>
      <c r="W4823" t="s">
        <v>39</v>
      </c>
      <c r="X4823" t="s">
        <v>34</v>
      </c>
      <c r="Y4823" t="s">
        <v>356</v>
      </c>
    </row>
    <row r="4824" spans="1:25" x14ac:dyDescent="0.35">
      <c r="A4824">
        <v>6</v>
      </c>
      <c r="B4824" t="s">
        <v>10</v>
      </c>
      <c r="C4824">
        <v>6</v>
      </c>
      <c r="D4824" t="s">
        <v>11</v>
      </c>
      <c r="E4824" t="s">
        <v>347</v>
      </c>
      <c r="F4824" t="s">
        <v>13</v>
      </c>
      <c r="G4824" t="s">
        <v>348</v>
      </c>
      <c r="H4824" s="1">
        <v>0</v>
      </c>
      <c r="I4824" s="2">
        <v>43386</v>
      </c>
      <c r="J4824" t="s">
        <v>349</v>
      </c>
      <c r="K4824" t="s">
        <v>30</v>
      </c>
      <c r="L4824">
        <v>95661</v>
      </c>
      <c r="M4824">
        <v>1036</v>
      </c>
      <c r="N4824" t="s">
        <v>169</v>
      </c>
      <c r="O4824">
        <v>21</v>
      </c>
      <c r="P4824">
        <v>14</v>
      </c>
      <c r="Q4824" t="s">
        <v>32</v>
      </c>
      <c r="R4824" t="s">
        <v>92</v>
      </c>
      <c r="S4824">
        <v>20.7</v>
      </c>
      <c r="T4824">
        <v>43</v>
      </c>
      <c r="U4824" t="s">
        <v>19</v>
      </c>
      <c r="V4824" s="2">
        <v>43392</v>
      </c>
      <c r="W4824" t="s">
        <v>39</v>
      </c>
      <c r="X4824" t="s">
        <v>34</v>
      </c>
      <c r="Y4824" t="s">
        <v>47</v>
      </c>
    </row>
    <row r="4825" spans="1:25" hidden="1" x14ac:dyDescent="0.35">
      <c r="A4825">
        <v>4</v>
      </c>
      <c r="B4825" t="s">
        <v>43</v>
      </c>
      <c r="C4825">
        <v>6</v>
      </c>
      <c r="D4825" t="s">
        <v>26</v>
      </c>
      <c r="E4825" t="s">
        <v>171</v>
      </c>
      <c r="F4825" t="s">
        <v>13</v>
      </c>
      <c r="G4825" t="s">
        <v>1755</v>
      </c>
      <c r="H4825" s="1">
        <v>0</v>
      </c>
      <c r="I4825" s="2">
        <v>43363</v>
      </c>
      <c r="J4825" t="s">
        <v>4124</v>
      </c>
      <c r="K4825" t="s">
        <v>102</v>
      </c>
      <c r="L4825">
        <v>10035</v>
      </c>
      <c r="M4825">
        <v>855</v>
      </c>
      <c r="N4825" t="s">
        <v>3799</v>
      </c>
      <c r="O4825">
        <v>130</v>
      </c>
      <c r="P4825">
        <v>5</v>
      </c>
      <c r="Q4825" t="s">
        <v>104</v>
      </c>
      <c r="R4825" t="s">
        <v>8304</v>
      </c>
      <c r="S4825">
        <v>129.77000000000001</v>
      </c>
      <c r="T4825">
        <v>393</v>
      </c>
      <c r="U4825" t="s">
        <v>19</v>
      </c>
      <c r="V4825" s="2">
        <v>43367</v>
      </c>
      <c r="W4825" t="s">
        <v>39</v>
      </c>
      <c r="X4825" t="s">
        <v>175</v>
      </c>
      <c r="Y4825" t="s">
        <v>56</v>
      </c>
    </row>
    <row r="4826" spans="1:25" x14ac:dyDescent="0.35">
      <c r="A4826">
        <v>6</v>
      </c>
      <c r="B4826" t="s">
        <v>10</v>
      </c>
      <c r="C4826">
        <v>6</v>
      </c>
      <c r="D4826" t="s">
        <v>26</v>
      </c>
      <c r="E4826" t="s">
        <v>572</v>
      </c>
      <c r="F4826" t="s">
        <v>13</v>
      </c>
      <c r="G4826" t="s">
        <v>573</v>
      </c>
      <c r="H4826" s="1">
        <v>0</v>
      </c>
      <c r="I4826" s="2">
        <v>43354</v>
      </c>
      <c r="J4826" t="s">
        <v>574</v>
      </c>
      <c r="K4826" t="s">
        <v>30</v>
      </c>
      <c r="L4826">
        <v>92037</v>
      </c>
      <c r="M4826">
        <v>1660</v>
      </c>
      <c r="N4826" t="s">
        <v>8160</v>
      </c>
      <c r="O4826">
        <v>4</v>
      </c>
      <c r="P4826">
        <v>1</v>
      </c>
      <c r="Q4826" t="s">
        <v>32</v>
      </c>
      <c r="R4826" t="s">
        <v>8304</v>
      </c>
      <c r="S4826">
        <v>3.58</v>
      </c>
      <c r="T4826">
        <v>8</v>
      </c>
      <c r="U4826" t="s">
        <v>19</v>
      </c>
      <c r="V4826" s="2">
        <v>43360</v>
      </c>
      <c r="W4826" t="s">
        <v>39</v>
      </c>
      <c r="X4826" t="s">
        <v>34</v>
      </c>
      <c r="Y4826" t="s">
        <v>64</v>
      </c>
    </row>
    <row r="4827" spans="1:25" x14ac:dyDescent="0.35">
      <c r="A4827">
        <v>6</v>
      </c>
      <c r="B4827" t="s">
        <v>10</v>
      </c>
      <c r="C4827">
        <v>6</v>
      </c>
      <c r="D4827" t="s">
        <v>50</v>
      </c>
      <c r="E4827" t="s">
        <v>572</v>
      </c>
      <c r="F4827" t="s">
        <v>13</v>
      </c>
      <c r="G4827" t="s">
        <v>573</v>
      </c>
      <c r="H4827" s="1">
        <v>0</v>
      </c>
      <c r="I4827" s="2">
        <v>43354</v>
      </c>
      <c r="J4827" t="s">
        <v>574</v>
      </c>
      <c r="K4827" t="s">
        <v>30</v>
      </c>
      <c r="L4827">
        <v>92037</v>
      </c>
      <c r="M4827">
        <v>1024</v>
      </c>
      <c r="N4827" t="s">
        <v>551</v>
      </c>
      <c r="O4827">
        <v>636</v>
      </c>
      <c r="P4827">
        <v>13</v>
      </c>
      <c r="Q4827" t="s">
        <v>32</v>
      </c>
      <c r="R4827" t="s">
        <v>8304</v>
      </c>
      <c r="S4827">
        <v>636</v>
      </c>
      <c r="T4827">
        <v>3347</v>
      </c>
      <c r="U4827" t="s">
        <v>19</v>
      </c>
      <c r="V4827" s="2">
        <v>43360</v>
      </c>
      <c r="W4827" t="s">
        <v>39</v>
      </c>
      <c r="X4827" t="s">
        <v>34</v>
      </c>
      <c r="Y4827" t="s">
        <v>113</v>
      </c>
    </row>
    <row r="4828" spans="1:25" hidden="1" x14ac:dyDescent="0.35">
      <c r="A4828">
        <v>4</v>
      </c>
      <c r="B4828" t="s">
        <v>43</v>
      </c>
      <c r="C4828">
        <v>6</v>
      </c>
      <c r="D4828" t="s">
        <v>11</v>
      </c>
      <c r="E4828" t="s">
        <v>5695</v>
      </c>
      <c r="F4828" t="s">
        <v>13</v>
      </c>
      <c r="G4828" t="s">
        <v>5551</v>
      </c>
      <c r="H4828" s="1">
        <v>0.2</v>
      </c>
      <c r="I4828" s="2">
        <v>43377</v>
      </c>
      <c r="J4828" t="s">
        <v>5696</v>
      </c>
      <c r="K4828" t="s">
        <v>16</v>
      </c>
      <c r="L4828">
        <v>33134</v>
      </c>
      <c r="M4828">
        <v>1046</v>
      </c>
      <c r="N4828" t="s">
        <v>2002</v>
      </c>
      <c r="O4828">
        <v>3</v>
      </c>
      <c r="P4828">
        <v>3</v>
      </c>
      <c r="Q4828" t="s">
        <v>18</v>
      </c>
      <c r="R4828" t="s">
        <v>8304</v>
      </c>
      <c r="S4828">
        <v>2.6</v>
      </c>
      <c r="T4828">
        <v>12</v>
      </c>
      <c r="U4828" t="s">
        <v>33</v>
      </c>
      <c r="V4828" s="2">
        <v>43381</v>
      </c>
      <c r="W4828" t="s">
        <v>39</v>
      </c>
      <c r="X4828" t="s">
        <v>40</v>
      </c>
      <c r="Y4828" t="s">
        <v>47</v>
      </c>
    </row>
    <row r="4829" spans="1:25" hidden="1" x14ac:dyDescent="0.35">
      <c r="A4829">
        <v>4</v>
      </c>
      <c r="B4829" t="s">
        <v>43</v>
      </c>
      <c r="C4829">
        <v>6</v>
      </c>
      <c r="D4829" t="s">
        <v>50</v>
      </c>
      <c r="E4829" t="s">
        <v>5695</v>
      </c>
      <c r="F4829" t="s">
        <v>13</v>
      </c>
      <c r="G4829" t="s">
        <v>5551</v>
      </c>
      <c r="H4829" s="1">
        <v>0.2</v>
      </c>
      <c r="I4829" s="2">
        <v>43377</v>
      </c>
      <c r="J4829" t="s">
        <v>5696</v>
      </c>
      <c r="K4829" t="s">
        <v>16</v>
      </c>
      <c r="L4829">
        <v>33134</v>
      </c>
      <c r="M4829">
        <v>1400</v>
      </c>
      <c r="N4829" t="s">
        <v>4934</v>
      </c>
      <c r="O4829">
        <v>20</v>
      </c>
      <c r="P4829">
        <v>3</v>
      </c>
      <c r="Q4829" t="s">
        <v>18</v>
      </c>
      <c r="R4829" t="s">
        <v>8304</v>
      </c>
      <c r="S4829">
        <v>19.75</v>
      </c>
      <c r="T4829">
        <v>53</v>
      </c>
      <c r="U4829" t="s">
        <v>33</v>
      </c>
      <c r="V4829" s="2">
        <v>43381</v>
      </c>
      <c r="W4829" t="s">
        <v>39</v>
      </c>
      <c r="X4829" t="s">
        <v>40</v>
      </c>
      <c r="Y4829" t="s">
        <v>52</v>
      </c>
    </row>
    <row r="4830" spans="1:25" hidden="1" x14ac:dyDescent="0.35">
      <c r="A4830">
        <v>5</v>
      </c>
      <c r="B4830" t="s">
        <v>43</v>
      </c>
      <c r="C4830">
        <v>6</v>
      </c>
      <c r="D4830" t="s">
        <v>11</v>
      </c>
      <c r="E4830" t="s">
        <v>417</v>
      </c>
      <c r="F4830" t="s">
        <v>13</v>
      </c>
      <c r="G4830" t="s">
        <v>1462</v>
      </c>
      <c r="H4830" s="1">
        <v>0.3</v>
      </c>
      <c r="I4830" s="2">
        <v>43162</v>
      </c>
      <c r="J4830" t="s">
        <v>2213</v>
      </c>
      <c r="K4830" t="s">
        <v>73</v>
      </c>
      <c r="L4830">
        <v>78207</v>
      </c>
      <c r="M4830">
        <v>1201</v>
      </c>
      <c r="N4830" t="s">
        <v>8170</v>
      </c>
      <c r="O4830">
        <v>-128</v>
      </c>
      <c r="P4830">
        <v>3</v>
      </c>
      <c r="Q4830" t="s">
        <v>75</v>
      </c>
      <c r="R4830" t="s">
        <v>8304</v>
      </c>
      <c r="S4830">
        <v>-127.58</v>
      </c>
      <c r="T4830">
        <v>638</v>
      </c>
      <c r="U4830" t="s">
        <v>19</v>
      </c>
      <c r="V4830" s="2">
        <v>43167</v>
      </c>
      <c r="W4830" t="s">
        <v>39</v>
      </c>
      <c r="X4830" t="s">
        <v>77</v>
      </c>
      <c r="Y4830" t="s">
        <v>41</v>
      </c>
    </row>
    <row r="4831" spans="1:25" hidden="1" x14ac:dyDescent="0.35">
      <c r="A4831">
        <v>5</v>
      </c>
      <c r="B4831" t="s">
        <v>43</v>
      </c>
      <c r="C4831">
        <v>6</v>
      </c>
      <c r="D4831" t="s">
        <v>26</v>
      </c>
      <c r="E4831" t="s">
        <v>417</v>
      </c>
      <c r="F4831" t="s">
        <v>13</v>
      </c>
      <c r="G4831" t="s">
        <v>1462</v>
      </c>
      <c r="H4831" s="1">
        <v>0.2</v>
      </c>
      <c r="I4831" s="2">
        <v>43162</v>
      </c>
      <c r="J4831" t="s">
        <v>2213</v>
      </c>
      <c r="K4831" t="s">
        <v>73</v>
      </c>
      <c r="L4831">
        <v>78207</v>
      </c>
      <c r="M4831">
        <v>1626</v>
      </c>
      <c r="N4831" t="s">
        <v>875</v>
      </c>
      <c r="O4831">
        <v>12</v>
      </c>
      <c r="P4831">
        <v>3</v>
      </c>
      <c r="Q4831" t="s">
        <v>75</v>
      </c>
      <c r="R4831" t="s">
        <v>8304</v>
      </c>
      <c r="S4831">
        <v>11.89</v>
      </c>
      <c r="T4831">
        <v>37</v>
      </c>
      <c r="U4831" t="s">
        <v>19</v>
      </c>
      <c r="V4831" s="2">
        <v>43167</v>
      </c>
      <c r="W4831" t="s">
        <v>39</v>
      </c>
      <c r="X4831" t="s">
        <v>77</v>
      </c>
      <c r="Y4831" t="s">
        <v>119</v>
      </c>
    </row>
    <row r="4832" spans="1:25" hidden="1" x14ac:dyDescent="0.35">
      <c r="A4832">
        <v>5</v>
      </c>
      <c r="B4832" t="s">
        <v>43</v>
      </c>
      <c r="C4832">
        <v>6</v>
      </c>
      <c r="D4832" t="s">
        <v>50</v>
      </c>
      <c r="E4832" t="s">
        <v>417</v>
      </c>
      <c r="F4832" t="s">
        <v>13</v>
      </c>
      <c r="G4832" t="s">
        <v>1462</v>
      </c>
      <c r="H4832" s="1">
        <v>0.4</v>
      </c>
      <c r="I4832" s="2">
        <v>43162</v>
      </c>
      <c r="J4832" t="s">
        <v>2213</v>
      </c>
      <c r="K4832" t="s">
        <v>73</v>
      </c>
      <c r="L4832">
        <v>78207</v>
      </c>
      <c r="M4832">
        <v>405</v>
      </c>
      <c r="N4832" t="s">
        <v>5022</v>
      </c>
      <c r="O4832">
        <v>34</v>
      </c>
      <c r="P4832">
        <v>3</v>
      </c>
      <c r="Q4832" t="s">
        <v>75</v>
      </c>
      <c r="R4832" t="s">
        <v>8304</v>
      </c>
      <c r="S4832">
        <v>33.590000000000003</v>
      </c>
      <c r="T4832">
        <v>288</v>
      </c>
      <c r="U4832" t="s">
        <v>19</v>
      </c>
      <c r="V4832" s="2">
        <v>43167</v>
      </c>
      <c r="W4832" t="s">
        <v>39</v>
      </c>
      <c r="X4832" t="s">
        <v>77</v>
      </c>
      <c r="Y4832" t="s">
        <v>422</v>
      </c>
    </row>
    <row r="4833" spans="1:25" hidden="1" x14ac:dyDescent="0.35">
      <c r="A4833">
        <v>3</v>
      </c>
      <c r="B4833" t="s">
        <v>10</v>
      </c>
      <c r="C4833">
        <v>3</v>
      </c>
      <c r="D4833" t="s">
        <v>26</v>
      </c>
      <c r="E4833" t="s">
        <v>171</v>
      </c>
      <c r="F4833" t="s">
        <v>13</v>
      </c>
      <c r="G4833" t="s">
        <v>1234</v>
      </c>
      <c r="H4833" s="1">
        <v>0</v>
      </c>
      <c r="I4833" s="2">
        <v>43268</v>
      </c>
      <c r="J4833" t="s">
        <v>3458</v>
      </c>
      <c r="K4833" t="s">
        <v>102</v>
      </c>
      <c r="L4833">
        <v>10024</v>
      </c>
      <c r="M4833">
        <v>1361</v>
      </c>
      <c r="N4833" t="s">
        <v>3459</v>
      </c>
      <c r="O4833">
        <v>0</v>
      </c>
      <c r="P4833">
        <v>3</v>
      </c>
      <c r="Q4833" t="s">
        <v>104</v>
      </c>
      <c r="R4833" t="s">
        <v>8304</v>
      </c>
      <c r="S4833">
        <v>0.41</v>
      </c>
      <c r="T4833">
        <v>41</v>
      </c>
      <c r="U4833" t="s">
        <v>19</v>
      </c>
      <c r="V4833" s="2">
        <v>43271</v>
      </c>
      <c r="W4833" t="s">
        <v>20</v>
      </c>
      <c r="X4833" t="s">
        <v>175</v>
      </c>
      <c r="Y4833" t="s">
        <v>42</v>
      </c>
    </row>
    <row r="4834" spans="1:25" x14ac:dyDescent="0.35">
      <c r="A4834">
        <v>0</v>
      </c>
      <c r="B4834" t="s">
        <v>10</v>
      </c>
      <c r="C4834">
        <v>0</v>
      </c>
      <c r="D4834" t="s">
        <v>26</v>
      </c>
      <c r="E4834" t="s">
        <v>474</v>
      </c>
      <c r="F4834" t="s">
        <v>13</v>
      </c>
      <c r="G4834" t="s">
        <v>102</v>
      </c>
      <c r="H4834" s="1">
        <v>0</v>
      </c>
      <c r="I4834" s="2">
        <v>43369</v>
      </c>
      <c r="J4834" t="s">
        <v>3291</v>
      </c>
      <c r="K4834" t="s">
        <v>30</v>
      </c>
      <c r="L4834">
        <v>92374</v>
      </c>
      <c r="M4834">
        <v>203</v>
      </c>
      <c r="N4834" t="s">
        <v>3292</v>
      </c>
      <c r="O4834">
        <v>4</v>
      </c>
      <c r="P4834">
        <v>3</v>
      </c>
      <c r="Q4834" t="s">
        <v>32</v>
      </c>
      <c r="R4834" t="s">
        <v>8304</v>
      </c>
      <c r="S4834">
        <v>3.6</v>
      </c>
      <c r="T4834">
        <v>8</v>
      </c>
      <c r="U4834" t="s">
        <v>19</v>
      </c>
      <c r="V4834" s="2">
        <v>43369</v>
      </c>
      <c r="W4834" t="s">
        <v>773</v>
      </c>
      <c r="X4834" t="s">
        <v>34</v>
      </c>
      <c r="Y4834" t="s">
        <v>35</v>
      </c>
    </row>
    <row r="4835" spans="1:25" x14ac:dyDescent="0.35">
      <c r="A4835">
        <v>0</v>
      </c>
      <c r="B4835" t="s">
        <v>10</v>
      </c>
      <c r="C4835">
        <v>0</v>
      </c>
      <c r="D4835" t="s">
        <v>26</v>
      </c>
      <c r="E4835" t="s">
        <v>474</v>
      </c>
      <c r="F4835" t="s">
        <v>13</v>
      </c>
      <c r="G4835" t="s">
        <v>102</v>
      </c>
      <c r="H4835" s="1">
        <v>0</v>
      </c>
      <c r="I4835" s="2">
        <v>43369</v>
      </c>
      <c r="J4835" t="s">
        <v>3291</v>
      </c>
      <c r="K4835" t="s">
        <v>30</v>
      </c>
      <c r="L4835">
        <v>92374</v>
      </c>
      <c r="M4835">
        <v>113</v>
      </c>
      <c r="N4835" t="s">
        <v>1051</v>
      </c>
      <c r="O4835">
        <v>14</v>
      </c>
      <c r="P4835">
        <v>3</v>
      </c>
      <c r="Q4835" t="s">
        <v>32</v>
      </c>
      <c r="R4835" t="s">
        <v>8304</v>
      </c>
      <c r="S4835">
        <v>13.89</v>
      </c>
      <c r="T4835">
        <v>51</v>
      </c>
      <c r="U4835" t="s">
        <v>19</v>
      </c>
      <c r="V4835" s="2">
        <v>43369</v>
      </c>
      <c r="W4835" t="s">
        <v>773</v>
      </c>
      <c r="X4835" t="s">
        <v>34</v>
      </c>
      <c r="Y4835" t="s">
        <v>42</v>
      </c>
    </row>
    <row r="4836" spans="1:25" x14ac:dyDescent="0.35">
      <c r="A4836">
        <v>0</v>
      </c>
      <c r="B4836" t="s">
        <v>10</v>
      </c>
      <c r="C4836">
        <v>0</v>
      </c>
      <c r="D4836" t="s">
        <v>26</v>
      </c>
      <c r="E4836" t="s">
        <v>474</v>
      </c>
      <c r="F4836" t="s">
        <v>13</v>
      </c>
      <c r="G4836" t="s">
        <v>102</v>
      </c>
      <c r="H4836" s="1">
        <v>0</v>
      </c>
      <c r="I4836" s="2">
        <v>43369</v>
      </c>
      <c r="J4836" t="s">
        <v>3291</v>
      </c>
      <c r="K4836" t="s">
        <v>30</v>
      </c>
      <c r="L4836">
        <v>92374</v>
      </c>
      <c r="M4836">
        <v>1418</v>
      </c>
      <c r="N4836" t="s">
        <v>2894</v>
      </c>
      <c r="O4836">
        <v>13</v>
      </c>
      <c r="P4836">
        <v>5</v>
      </c>
      <c r="Q4836" t="s">
        <v>32</v>
      </c>
      <c r="R4836" t="s">
        <v>8304</v>
      </c>
      <c r="S4836">
        <v>13.45</v>
      </c>
      <c r="T4836">
        <v>35</v>
      </c>
      <c r="U4836" t="s">
        <v>19</v>
      </c>
      <c r="V4836" s="2">
        <v>43369</v>
      </c>
      <c r="W4836" t="s">
        <v>773</v>
      </c>
      <c r="X4836" t="s">
        <v>34</v>
      </c>
      <c r="Y4836" t="s">
        <v>49</v>
      </c>
    </row>
    <row r="4837" spans="1:25" x14ac:dyDescent="0.35">
      <c r="A4837">
        <v>0</v>
      </c>
      <c r="B4837" t="s">
        <v>10</v>
      </c>
      <c r="C4837">
        <v>0</v>
      </c>
      <c r="D4837" t="s">
        <v>26</v>
      </c>
      <c r="E4837" t="s">
        <v>474</v>
      </c>
      <c r="F4837" t="s">
        <v>13</v>
      </c>
      <c r="G4837" t="s">
        <v>102</v>
      </c>
      <c r="H4837" s="1">
        <v>0</v>
      </c>
      <c r="I4837" s="2">
        <v>43369</v>
      </c>
      <c r="J4837" t="s">
        <v>3291</v>
      </c>
      <c r="K4837" t="s">
        <v>30</v>
      </c>
      <c r="L4837">
        <v>92374</v>
      </c>
      <c r="M4837">
        <v>780</v>
      </c>
      <c r="N4837" t="s">
        <v>1052</v>
      </c>
      <c r="O4837">
        <v>13</v>
      </c>
      <c r="P4837">
        <v>5</v>
      </c>
      <c r="Q4837" t="s">
        <v>32</v>
      </c>
      <c r="R4837" t="s">
        <v>8304</v>
      </c>
      <c r="S4837">
        <v>13.45</v>
      </c>
      <c r="T4837">
        <v>30</v>
      </c>
      <c r="U4837" t="s">
        <v>19</v>
      </c>
      <c r="V4837" s="2">
        <v>43369</v>
      </c>
      <c r="W4837" t="s">
        <v>773</v>
      </c>
      <c r="X4837" t="s">
        <v>34</v>
      </c>
      <c r="Y4837" t="s">
        <v>64</v>
      </c>
    </row>
    <row r="4838" spans="1:25" hidden="1" x14ac:dyDescent="0.35">
      <c r="A4838">
        <v>5</v>
      </c>
      <c r="B4838" t="s">
        <v>43</v>
      </c>
      <c r="C4838">
        <v>6</v>
      </c>
      <c r="D4838" t="s">
        <v>11</v>
      </c>
      <c r="E4838" t="s">
        <v>928</v>
      </c>
      <c r="F4838" t="s">
        <v>13</v>
      </c>
      <c r="G4838" t="s">
        <v>1906</v>
      </c>
      <c r="H4838" s="1">
        <v>0</v>
      </c>
      <c r="I4838" s="2">
        <v>43361</v>
      </c>
      <c r="J4838" t="s">
        <v>2464</v>
      </c>
      <c r="K4838" t="s">
        <v>16</v>
      </c>
      <c r="L4838">
        <v>36830</v>
      </c>
      <c r="M4838">
        <v>1211</v>
      </c>
      <c r="N4838" t="s">
        <v>1472</v>
      </c>
      <c r="O4838">
        <v>84</v>
      </c>
      <c r="P4838">
        <v>1</v>
      </c>
      <c r="Q4838" t="s">
        <v>18</v>
      </c>
      <c r="R4838" t="s">
        <v>8304</v>
      </c>
      <c r="S4838">
        <v>84.24</v>
      </c>
      <c r="T4838">
        <v>351</v>
      </c>
      <c r="U4838" t="s">
        <v>19</v>
      </c>
      <c r="V4838" s="2">
        <v>43366</v>
      </c>
      <c r="W4838" t="s">
        <v>39</v>
      </c>
      <c r="X4838" t="s">
        <v>225</v>
      </c>
      <c r="Y4838" t="s">
        <v>24</v>
      </c>
    </row>
    <row r="4839" spans="1:25" hidden="1" x14ac:dyDescent="0.35">
      <c r="A4839">
        <v>5</v>
      </c>
      <c r="B4839" t="s">
        <v>43</v>
      </c>
      <c r="C4839">
        <v>6</v>
      </c>
      <c r="D4839" t="s">
        <v>26</v>
      </c>
      <c r="E4839" t="s">
        <v>928</v>
      </c>
      <c r="F4839" t="s">
        <v>13</v>
      </c>
      <c r="G4839" t="s">
        <v>1906</v>
      </c>
      <c r="H4839" s="1">
        <v>0</v>
      </c>
      <c r="I4839" s="2">
        <v>43361</v>
      </c>
      <c r="J4839" t="s">
        <v>2464</v>
      </c>
      <c r="K4839" t="s">
        <v>16</v>
      </c>
      <c r="L4839">
        <v>36830</v>
      </c>
      <c r="M4839">
        <v>1481</v>
      </c>
      <c r="N4839" t="s">
        <v>4154</v>
      </c>
      <c r="O4839">
        <v>6</v>
      </c>
      <c r="P4839">
        <v>2</v>
      </c>
      <c r="Q4839" t="s">
        <v>18</v>
      </c>
      <c r="R4839" t="s">
        <v>8304</v>
      </c>
      <c r="S4839">
        <v>6.02</v>
      </c>
      <c r="T4839">
        <v>13</v>
      </c>
      <c r="U4839" t="s">
        <v>19</v>
      </c>
      <c r="V4839" s="2">
        <v>43366</v>
      </c>
      <c r="W4839" t="s">
        <v>39</v>
      </c>
      <c r="X4839" t="s">
        <v>225</v>
      </c>
      <c r="Y4839" t="s">
        <v>64</v>
      </c>
    </row>
    <row r="4840" spans="1:25" hidden="1" x14ac:dyDescent="0.35">
      <c r="A4840">
        <v>5</v>
      </c>
      <c r="B4840" t="s">
        <v>43</v>
      </c>
      <c r="C4840">
        <v>6</v>
      </c>
      <c r="D4840" t="s">
        <v>26</v>
      </c>
      <c r="E4840" t="s">
        <v>928</v>
      </c>
      <c r="F4840" t="s">
        <v>13</v>
      </c>
      <c r="G4840" t="s">
        <v>1906</v>
      </c>
      <c r="H4840" s="1">
        <v>0</v>
      </c>
      <c r="I4840" s="2">
        <v>43361</v>
      </c>
      <c r="J4840" t="s">
        <v>2464</v>
      </c>
      <c r="K4840" t="s">
        <v>16</v>
      </c>
      <c r="L4840">
        <v>36830</v>
      </c>
      <c r="M4840">
        <v>1553</v>
      </c>
      <c r="N4840" t="s">
        <v>3027</v>
      </c>
      <c r="O4840">
        <v>117</v>
      </c>
      <c r="P4840">
        <v>4</v>
      </c>
      <c r="Q4840" t="s">
        <v>18</v>
      </c>
      <c r="R4840" t="s">
        <v>8304</v>
      </c>
      <c r="S4840">
        <v>117.01</v>
      </c>
      <c r="T4840">
        <v>900</v>
      </c>
      <c r="U4840" t="s">
        <v>19</v>
      </c>
      <c r="V4840" s="2">
        <v>43366</v>
      </c>
      <c r="W4840" t="s">
        <v>39</v>
      </c>
      <c r="X4840" t="s">
        <v>225</v>
      </c>
      <c r="Y4840" t="s">
        <v>42</v>
      </c>
    </row>
    <row r="4841" spans="1:25" x14ac:dyDescent="0.35">
      <c r="A4841">
        <v>5</v>
      </c>
      <c r="B4841" t="s">
        <v>43</v>
      </c>
      <c r="C4841">
        <v>6</v>
      </c>
      <c r="D4841" t="s">
        <v>11</v>
      </c>
      <c r="E4841" t="s">
        <v>27</v>
      </c>
      <c r="F4841" t="s">
        <v>13</v>
      </c>
      <c r="G4841" t="s">
        <v>5941</v>
      </c>
      <c r="H4841" s="1">
        <v>0</v>
      </c>
      <c r="I4841" s="2">
        <v>43452</v>
      </c>
      <c r="J4841" t="s">
        <v>7982</v>
      </c>
      <c r="K4841" t="s">
        <v>30</v>
      </c>
      <c r="L4841">
        <v>90032</v>
      </c>
      <c r="M4841">
        <v>1445</v>
      </c>
      <c r="N4841" t="s">
        <v>8206</v>
      </c>
      <c r="O4841">
        <v>63</v>
      </c>
      <c r="P4841">
        <v>8</v>
      </c>
      <c r="Q4841" t="s">
        <v>32</v>
      </c>
      <c r="R4841" t="s">
        <v>92</v>
      </c>
      <c r="S4841">
        <v>62.51</v>
      </c>
      <c r="T4841">
        <v>184</v>
      </c>
      <c r="U4841" t="s">
        <v>33</v>
      </c>
      <c r="V4841" s="2">
        <v>43457</v>
      </c>
      <c r="W4841" t="s">
        <v>39</v>
      </c>
      <c r="X4841" t="s">
        <v>34</v>
      </c>
      <c r="Y4841" t="s">
        <v>47</v>
      </c>
    </row>
    <row r="4842" spans="1:25" x14ac:dyDescent="0.35">
      <c r="A4842">
        <v>5</v>
      </c>
      <c r="B4842" t="s">
        <v>43</v>
      </c>
      <c r="C4842">
        <v>6</v>
      </c>
      <c r="D4842" t="s">
        <v>26</v>
      </c>
      <c r="E4842" t="s">
        <v>27</v>
      </c>
      <c r="F4842" t="s">
        <v>13</v>
      </c>
      <c r="G4842" t="s">
        <v>5941</v>
      </c>
      <c r="H4842" s="1">
        <v>0</v>
      </c>
      <c r="I4842" s="2">
        <v>43452</v>
      </c>
      <c r="J4842" t="s">
        <v>7982</v>
      </c>
      <c r="K4842" t="s">
        <v>30</v>
      </c>
      <c r="L4842">
        <v>90032</v>
      </c>
      <c r="M4842">
        <v>1308</v>
      </c>
      <c r="N4842" t="s">
        <v>956</v>
      </c>
      <c r="O4842">
        <v>29</v>
      </c>
      <c r="P4842">
        <v>5</v>
      </c>
      <c r="Q4842" t="s">
        <v>32</v>
      </c>
      <c r="R4842" t="s">
        <v>92</v>
      </c>
      <c r="S4842">
        <v>28.96</v>
      </c>
      <c r="T4842">
        <v>579</v>
      </c>
      <c r="U4842" t="s">
        <v>33</v>
      </c>
      <c r="V4842" s="2">
        <v>43457</v>
      </c>
      <c r="W4842" t="s">
        <v>39</v>
      </c>
      <c r="X4842" t="s">
        <v>34</v>
      </c>
      <c r="Y4842" t="s">
        <v>356</v>
      </c>
    </row>
    <row r="4843" spans="1:25" x14ac:dyDescent="0.35">
      <c r="A4843">
        <v>5</v>
      </c>
      <c r="B4843" t="s">
        <v>43</v>
      </c>
      <c r="C4843">
        <v>6</v>
      </c>
      <c r="D4843" t="s">
        <v>26</v>
      </c>
      <c r="E4843" t="s">
        <v>27</v>
      </c>
      <c r="F4843" t="s">
        <v>13</v>
      </c>
      <c r="G4843" t="s">
        <v>5941</v>
      </c>
      <c r="H4843" s="1">
        <v>0</v>
      </c>
      <c r="I4843" s="2">
        <v>43452</v>
      </c>
      <c r="J4843" t="s">
        <v>7982</v>
      </c>
      <c r="K4843" t="s">
        <v>30</v>
      </c>
      <c r="L4843">
        <v>90032</v>
      </c>
      <c r="M4843">
        <v>607</v>
      </c>
      <c r="N4843" t="s">
        <v>8240</v>
      </c>
      <c r="O4843">
        <v>19</v>
      </c>
      <c r="P4843">
        <v>6</v>
      </c>
      <c r="Q4843" t="s">
        <v>32</v>
      </c>
      <c r="R4843" t="s">
        <v>92</v>
      </c>
      <c r="S4843">
        <v>18.66</v>
      </c>
      <c r="T4843">
        <v>39</v>
      </c>
      <c r="U4843" t="s">
        <v>33</v>
      </c>
      <c r="V4843" s="2">
        <v>43457</v>
      </c>
      <c r="W4843" t="s">
        <v>39</v>
      </c>
      <c r="X4843" t="s">
        <v>34</v>
      </c>
      <c r="Y4843" t="s">
        <v>64</v>
      </c>
    </row>
    <row r="4844" spans="1:25" hidden="1" x14ac:dyDescent="0.35">
      <c r="A4844">
        <v>5</v>
      </c>
      <c r="B4844" t="s">
        <v>25</v>
      </c>
      <c r="C4844">
        <v>3</v>
      </c>
      <c r="D4844" t="s">
        <v>11</v>
      </c>
      <c r="E4844" t="s">
        <v>787</v>
      </c>
      <c r="F4844" t="s">
        <v>13</v>
      </c>
      <c r="G4844" t="s">
        <v>179</v>
      </c>
      <c r="H4844" s="1">
        <v>0.3</v>
      </c>
      <c r="I4844" s="2">
        <v>43339</v>
      </c>
      <c r="J4844" t="s">
        <v>7815</v>
      </c>
      <c r="K4844" t="s">
        <v>102</v>
      </c>
      <c r="L4844">
        <v>2169</v>
      </c>
      <c r="M4844">
        <v>1387</v>
      </c>
      <c r="N4844" t="s">
        <v>1969</v>
      </c>
      <c r="O4844">
        <v>21</v>
      </c>
      <c r="P4844">
        <v>1</v>
      </c>
      <c r="Q4844" t="s">
        <v>104</v>
      </c>
      <c r="R4844" t="s">
        <v>92</v>
      </c>
      <c r="S4844">
        <v>20.97</v>
      </c>
      <c r="T4844">
        <v>245</v>
      </c>
      <c r="U4844" t="s">
        <v>19</v>
      </c>
      <c r="V4844" s="2">
        <v>43344</v>
      </c>
      <c r="W4844" t="s">
        <v>20</v>
      </c>
      <c r="X4844" t="s">
        <v>744</v>
      </c>
      <c r="Y4844" t="s">
        <v>41</v>
      </c>
    </row>
    <row r="4845" spans="1:25" hidden="1" x14ac:dyDescent="0.35">
      <c r="A4845">
        <v>5</v>
      </c>
      <c r="B4845" t="s">
        <v>25</v>
      </c>
      <c r="C4845">
        <v>3</v>
      </c>
      <c r="D4845" t="s">
        <v>26</v>
      </c>
      <c r="E4845" t="s">
        <v>787</v>
      </c>
      <c r="F4845" t="s">
        <v>13</v>
      </c>
      <c r="G4845" t="s">
        <v>179</v>
      </c>
      <c r="H4845" s="1">
        <v>0</v>
      </c>
      <c r="I4845" s="2">
        <v>43339</v>
      </c>
      <c r="J4845" t="s">
        <v>7815</v>
      </c>
      <c r="K4845" t="s">
        <v>102</v>
      </c>
      <c r="L4845">
        <v>2169</v>
      </c>
      <c r="M4845">
        <v>1712</v>
      </c>
      <c r="N4845" t="s">
        <v>4492</v>
      </c>
      <c r="O4845">
        <v>60</v>
      </c>
      <c r="P4845">
        <v>3</v>
      </c>
      <c r="Q4845" t="s">
        <v>104</v>
      </c>
      <c r="R4845" t="s">
        <v>92</v>
      </c>
      <c r="S4845">
        <v>60.26</v>
      </c>
      <c r="T4845">
        <v>123</v>
      </c>
      <c r="U4845" t="s">
        <v>19</v>
      </c>
      <c r="V4845" s="2">
        <v>43344</v>
      </c>
      <c r="W4845" t="s">
        <v>20</v>
      </c>
      <c r="X4845" t="s">
        <v>744</v>
      </c>
      <c r="Y4845" t="s">
        <v>64</v>
      </c>
    </row>
    <row r="4846" spans="1:25" hidden="1" x14ac:dyDescent="0.35">
      <c r="A4846">
        <v>5</v>
      </c>
      <c r="B4846" t="s">
        <v>25</v>
      </c>
      <c r="C4846">
        <v>3</v>
      </c>
      <c r="D4846" t="s">
        <v>26</v>
      </c>
      <c r="E4846" t="s">
        <v>787</v>
      </c>
      <c r="F4846" t="s">
        <v>13</v>
      </c>
      <c r="G4846" t="s">
        <v>179</v>
      </c>
      <c r="H4846" s="1">
        <v>0</v>
      </c>
      <c r="I4846" s="2">
        <v>43339</v>
      </c>
      <c r="J4846" t="s">
        <v>7815</v>
      </c>
      <c r="K4846" t="s">
        <v>102</v>
      </c>
      <c r="L4846">
        <v>2169</v>
      </c>
      <c r="M4846">
        <v>1507</v>
      </c>
      <c r="N4846" t="s">
        <v>346</v>
      </c>
      <c r="O4846">
        <v>5</v>
      </c>
      <c r="P4846">
        <v>4</v>
      </c>
      <c r="Q4846" t="s">
        <v>104</v>
      </c>
      <c r="R4846" t="s">
        <v>92</v>
      </c>
      <c r="S4846">
        <v>5.26</v>
      </c>
      <c r="T4846">
        <v>12</v>
      </c>
      <c r="U4846" t="s">
        <v>19</v>
      </c>
      <c r="V4846" s="2">
        <v>43344</v>
      </c>
      <c r="W4846" t="s">
        <v>20</v>
      </c>
      <c r="X4846" t="s">
        <v>744</v>
      </c>
      <c r="Y4846" t="s">
        <v>176</v>
      </c>
    </row>
    <row r="4847" spans="1:25" hidden="1" x14ac:dyDescent="0.35">
      <c r="A4847">
        <v>5</v>
      </c>
      <c r="B4847" t="s">
        <v>25</v>
      </c>
      <c r="C4847">
        <v>3</v>
      </c>
      <c r="D4847" t="s">
        <v>26</v>
      </c>
      <c r="E4847" t="s">
        <v>787</v>
      </c>
      <c r="F4847" t="s">
        <v>13</v>
      </c>
      <c r="G4847" t="s">
        <v>179</v>
      </c>
      <c r="H4847" s="1">
        <v>0</v>
      </c>
      <c r="I4847" s="2">
        <v>43339</v>
      </c>
      <c r="J4847" t="s">
        <v>7815</v>
      </c>
      <c r="K4847" t="s">
        <v>102</v>
      </c>
      <c r="L4847">
        <v>2169</v>
      </c>
      <c r="M4847">
        <v>1635</v>
      </c>
      <c r="N4847" t="s">
        <v>4172</v>
      </c>
      <c r="O4847">
        <v>14</v>
      </c>
      <c r="P4847">
        <v>5</v>
      </c>
      <c r="Q4847" t="s">
        <v>104</v>
      </c>
      <c r="R4847" t="s">
        <v>92</v>
      </c>
      <c r="S4847">
        <v>13.92</v>
      </c>
      <c r="T4847">
        <v>29</v>
      </c>
      <c r="U4847" t="s">
        <v>19</v>
      </c>
      <c r="V4847" s="2">
        <v>43344</v>
      </c>
      <c r="W4847" t="s">
        <v>20</v>
      </c>
      <c r="X4847" t="s">
        <v>744</v>
      </c>
      <c r="Y4847" t="s">
        <v>54</v>
      </c>
    </row>
    <row r="4848" spans="1:25" hidden="1" x14ac:dyDescent="0.35">
      <c r="A4848">
        <v>5</v>
      </c>
      <c r="B4848" t="s">
        <v>25</v>
      </c>
      <c r="C4848">
        <v>3</v>
      </c>
      <c r="D4848" t="s">
        <v>26</v>
      </c>
      <c r="E4848" t="s">
        <v>787</v>
      </c>
      <c r="F4848" t="s">
        <v>13</v>
      </c>
      <c r="G4848" t="s">
        <v>179</v>
      </c>
      <c r="H4848" s="1">
        <v>0</v>
      </c>
      <c r="I4848" s="2">
        <v>43339</v>
      </c>
      <c r="J4848" t="s">
        <v>7815</v>
      </c>
      <c r="K4848" t="s">
        <v>102</v>
      </c>
      <c r="L4848">
        <v>2169</v>
      </c>
      <c r="M4848">
        <v>1479</v>
      </c>
      <c r="N4848" t="s">
        <v>492</v>
      </c>
      <c r="O4848">
        <v>37</v>
      </c>
      <c r="P4848">
        <v>9</v>
      </c>
      <c r="Q4848" t="s">
        <v>104</v>
      </c>
      <c r="R4848" t="s">
        <v>92</v>
      </c>
      <c r="S4848">
        <v>36.69</v>
      </c>
      <c r="T4848">
        <v>82</v>
      </c>
      <c r="U4848" t="s">
        <v>19</v>
      </c>
      <c r="V4848" s="2">
        <v>43344</v>
      </c>
      <c r="W4848" t="s">
        <v>20</v>
      </c>
      <c r="X4848" t="s">
        <v>744</v>
      </c>
      <c r="Y4848" t="s">
        <v>64</v>
      </c>
    </row>
    <row r="4849" spans="1:25" hidden="1" x14ac:dyDescent="0.35">
      <c r="A4849">
        <v>5</v>
      </c>
      <c r="B4849" t="s">
        <v>25</v>
      </c>
      <c r="C4849">
        <v>3</v>
      </c>
      <c r="D4849" t="s">
        <v>50</v>
      </c>
      <c r="E4849" t="s">
        <v>787</v>
      </c>
      <c r="F4849" t="s">
        <v>13</v>
      </c>
      <c r="G4849" t="s">
        <v>179</v>
      </c>
      <c r="H4849" s="1">
        <v>0</v>
      </c>
      <c r="I4849" s="2">
        <v>43339</v>
      </c>
      <c r="J4849" t="s">
        <v>7815</v>
      </c>
      <c r="K4849" t="s">
        <v>102</v>
      </c>
      <c r="L4849">
        <v>2169</v>
      </c>
      <c r="M4849">
        <v>1321</v>
      </c>
      <c r="N4849" t="s">
        <v>561</v>
      </c>
      <c r="O4849">
        <v>29</v>
      </c>
      <c r="P4849">
        <v>3</v>
      </c>
      <c r="Q4849" t="s">
        <v>104</v>
      </c>
      <c r="R4849" t="s">
        <v>92</v>
      </c>
      <c r="S4849">
        <v>28.79</v>
      </c>
      <c r="T4849">
        <v>60</v>
      </c>
      <c r="U4849" t="s">
        <v>19</v>
      </c>
      <c r="V4849" s="2">
        <v>43344</v>
      </c>
      <c r="W4849" t="s">
        <v>20</v>
      </c>
      <c r="X4849" t="s">
        <v>744</v>
      </c>
      <c r="Y4849" t="s">
        <v>52</v>
      </c>
    </row>
    <row r="4850" spans="1:25" hidden="1" x14ac:dyDescent="0.35">
      <c r="A4850">
        <v>3</v>
      </c>
      <c r="B4850" t="s">
        <v>25</v>
      </c>
      <c r="C4850">
        <v>1</v>
      </c>
      <c r="D4850" t="s">
        <v>26</v>
      </c>
      <c r="E4850" t="s">
        <v>646</v>
      </c>
      <c r="F4850" t="s">
        <v>13</v>
      </c>
      <c r="G4850" t="s">
        <v>1285</v>
      </c>
      <c r="H4850" s="1">
        <v>0.7</v>
      </c>
      <c r="I4850" s="2">
        <v>43240</v>
      </c>
      <c r="J4850" t="s">
        <v>7276</v>
      </c>
      <c r="K4850" t="s">
        <v>30</v>
      </c>
      <c r="L4850">
        <v>80906</v>
      </c>
      <c r="M4850">
        <v>688</v>
      </c>
      <c r="N4850" t="s">
        <v>1416</v>
      </c>
      <c r="O4850">
        <v>-33</v>
      </c>
      <c r="P4850">
        <v>7</v>
      </c>
      <c r="Q4850" t="s">
        <v>32</v>
      </c>
      <c r="R4850" t="s">
        <v>8304</v>
      </c>
      <c r="S4850">
        <v>-32.51</v>
      </c>
      <c r="T4850">
        <v>41</v>
      </c>
      <c r="U4850" t="s">
        <v>76</v>
      </c>
      <c r="V4850" s="2">
        <v>43243</v>
      </c>
      <c r="W4850" t="s">
        <v>130</v>
      </c>
      <c r="X4850" t="s">
        <v>285</v>
      </c>
      <c r="Y4850" t="s">
        <v>54</v>
      </c>
    </row>
    <row r="4851" spans="1:25" hidden="1" x14ac:dyDescent="0.35">
      <c r="A4851">
        <v>5</v>
      </c>
      <c r="B4851" t="s">
        <v>43</v>
      </c>
      <c r="C4851">
        <v>6</v>
      </c>
      <c r="D4851" t="s">
        <v>11</v>
      </c>
      <c r="E4851" t="s">
        <v>209</v>
      </c>
      <c r="F4851" t="s">
        <v>13</v>
      </c>
      <c r="G4851" t="s">
        <v>1323</v>
      </c>
      <c r="H4851" s="1">
        <v>0</v>
      </c>
      <c r="I4851" s="2">
        <v>43448</v>
      </c>
      <c r="J4851" t="s">
        <v>2512</v>
      </c>
      <c r="K4851" t="s">
        <v>16</v>
      </c>
      <c r="L4851">
        <v>39212</v>
      </c>
      <c r="M4851">
        <v>620</v>
      </c>
      <c r="N4851" t="s">
        <v>8205</v>
      </c>
      <c r="O4851">
        <v>59</v>
      </c>
      <c r="P4851">
        <v>6</v>
      </c>
      <c r="Q4851" t="s">
        <v>18</v>
      </c>
      <c r="R4851" t="s">
        <v>8304</v>
      </c>
      <c r="S4851">
        <v>58.69</v>
      </c>
      <c r="T4851">
        <v>133</v>
      </c>
      <c r="U4851" t="s">
        <v>19</v>
      </c>
      <c r="V4851" s="2">
        <v>43453</v>
      </c>
      <c r="W4851" t="s">
        <v>39</v>
      </c>
      <c r="X4851" t="s">
        <v>887</v>
      </c>
      <c r="Y4851" t="s">
        <v>47</v>
      </c>
    </row>
    <row r="4852" spans="1:25" hidden="1" x14ac:dyDescent="0.35">
      <c r="A4852">
        <v>5</v>
      </c>
      <c r="B4852" t="s">
        <v>43</v>
      </c>
      <c r="C4852">
        <v>6</v>
      </c>
      <c r="D4852" t="s">
        <v>26</v>
      </c>
      <c r="E4852" t="s">
        <v>209</v>
      </c>
      <c r="F4852" t="s">
        <v>13</v>
      </c>
      <c r="G4852" t="s">
        <v>1234</v>
      </c>
      <c r="H4852" s="1">
        <v>0</v>
      </c>
      <c r="I4852" s="2">
        <v>43145</v>
      </c>
      <c r="J4852" t="s">
        <v>4330</v>
      </c>
      <c r="K4852" t="s">
        <v>16</v>
      </c>
      <c r="L4852">
        <v>39212</v>
      </c>
      <c r="M4852">
        <v>1235</v>
      </c>
      <c r="N4852" t="s">
        <v>3708</v>
      </c>
      <c r="O4852">
        <v>69</v>
      </c>
      <c r="P4852">
        <v>7</v>
      </c>
      <c r="Q4852" t="s">
        <v>18</v>
      </c>
      <c r="R4852" t="s">
        <v>8304</v>
      </c>
      <c r="S4852">
        <v>68.69</v>
      </c>
      <c r="T4852">
        <v>264</v>
      </c>
      <c r="U4852" t="s">
        <v>19</v>
      </c>
      <c r="V4852" s="2">
        <v>43150</v>
      </c>
      <c r="W4852" t="s">
        <v>39</v>
      </c>
      <c r="X4852" t="s">
        <v>887</v>
      </c>
      <c r="Y4852" t="s">
        <v>49</v>
      </c>
    </row>
    <row r="4853" spans="1:25" hidden="1" x14ac:dyDescent="0.35">
      <c r="A4853">
        <v>5</v>
      </c>
      <c r="B4853" t="s">
        <v>43</v>
      </c>
      <c r="C4853">
        <v>6</v>
      </c>
      <c r="D4853" t="s">
        <v>26</v>
      </c>
      <c r="E4853" t="s">
        <v>192</v>
      </c>
      <c r="F4853" t="s">
        <v>13</v>
      </c>
      <c r="G4853" t="s">
        <v>2350</v>
      </c>
      <c r="H4853" s="1">
        <v>0.2</v>
      </c>
      <c r="I4853" s="2">
        <v>43425</v>
      </c>
      <c r="J4853" t="s">
        <v>3826</v>
      </c>
      <c r="K4853" t="s">
        <v>73</v>
      </c>
      <c r="L4853">
        <v>60610</v>
      </c>
      <c r="M4853">
        <v>1703</v>
      </c>
      <c r="N4853" t="s">
        <v>3739</v>
      </c>
      <c r="O4853">
        <v>13</v>
      </c>
      <c r="P4853">
        <v>1</v>
      </c>
      <c r="Q4853" t="s">
        <v>75</v>
      </c>
      <c r="R4853" t="s">
        <v>8304</v>
      </c>
      <c r="S4853">
        <v>13.45</v>
      </c>
      <c r="T4853">
        <v>38</v>
      </c>
      <c r="U4853" t="s">
        <v>19</v>
      </c>
      <c r="V4853" s="2">
        <v>43430</v>
      </c>
      <c r="W4853" t="s">
        <v>39</v>
      </c>
      <c r="X4853" t="s">
        <v>139</v>
      </c>
      <c r="Y4853" t="s">
        <v>64</v>
      </c>
    </row>
    <row r="4854" spans="1:25" hidden="1" x14ac:dyDescent="0.35">
      <c r="A4854">
        <v>5</v>
      </c>
      <c r="B4854" t="s">
        <v>43</v>
      </c>
      <c r="C4854">
        <v>6</v>
      </c>
      <c r="D4854" t="s">
        <v>26</v>
      </c>
      <c r="E4854" t="s">
        <v>192</v>
      </c>
      <c r="F4854" t="s">
        <v>13</v>
      </c>
      <c r="G4854" t="s">
        <v>2350</v>
      </c>
      <c r="H4854" s="1">
        <v>0.2</v>
      </c>
      <c r="I4854" s="2">
        <v>43425</v>
      </c>
      <c r="J4854" t="s">
        <v>3826</v>
      </c>
      <c r="K4854" t="s">
        <v>73</v>
      </c>
      <c r="L4854">
        <v>60610</v>
      </c>
      <c r="M4854">
        <v>1545</v>
      </c>
      <c r="N4854" t="s">
        <v>391</v>
      </c>
      <c r="O4854">
        <v>2</v>
      </c>
      <c r="P4854">
        <v>2</v>
      </c>
      <c r="Q4854" t="s">
        <v>75</v>
      </c>
      <c r="R4854" t="s">
        <v>8304</v>
      </c>
      <c r="S4854">
        <v>1.62</v>
      </c>
      <c r="T4854">
        <v>22</v>
      </c>
      <c r="U4854" t="s">
        <v>19</v>
      </c>
      <c r="V4854" s="2">
        <v>43430</v>
      </c>
      <c r="W4854" t="s">
        <v>39</v>
      </c>
      <c r="X4854" t="s">
        <v>139</v>
      </c>
      <c r="Y4854" t="s">
        <v>42</v>
      </c>
    </row>
    <row r="4855" spans="1:25" hidden="1" x14ac:dyDescent="0.35">
      <c r="A4855">
        <v>5</v>
      </c>
      <c r="B4855" t="s">
        <v>43</v>
      </c>
      <c r="C4855">
        <v>6</v>
      </c>
      <c r="D4855" t="s">
        <v>50</v>
      </c>
      <c r="E4855" t="s">
        <v>192</v>
      </c>
      <c r="F4855" t="s">
        <v>13</v>
      </c>
      <c r="G4855" t="s">
        <v>2350</v>
      </c>
      <c r="H4855" s="1">
        <v>0.2</v>
      </c>
      <c r="I4855" s="2">
        <v>43425</v>
      </c>
      <c r="J4855" t="s">
        <v>3826</v>
      </c>
      <c r="K4855" t="s">
        <v>73</v>
      </c>
      <c r="L4855">
        <v>60610</v>
      </c>
      <c r="M4855">
        <v>978</v>
      </c>
      <c r="N4855" t="s">
        <v>408</v>
      </c>
      <c r="O4855">
        <v>2</v>
      </c>
      <c r="P4855">
        <v>3</v>
      </c>
      <c r="Q4855" t="s">
        <v>75</v>
      </c>
      <c r="R4855" t="s">
        <v>8304</v>
      </c>
      <c r="S4855">
        <v>2.04</v>
      </c>
      <c r="T4855">
        <v>82</v>
      </c>
      <c r="U4855" t="s">
        <v>19</v>
      </c>
      <c r="V4855" s="2">
        <v>43430</v>
      </c>
      <c r="W4855" t="s">
        <v>39</v>
      </c>
      <c r="X4855" t="s">
        <v>139</v>
      </c>
      <c r="Y4855" t="s">
        <v>113</v>
      </c>
    </row>
    <row r="4856" spans="1:25" hidden="1" x14ac:dyDescent="0.35">
      <c r="A4856">
        <v>4</v>
      </c>
      <c r="B4856" t="s">
        <v>43</v>
      </c>
      <c r="C4856">
        <v>6</v>
      </c>
      <c r="D4856" t="s">
        <v>11</v>
      </c>
      <c r="E4856" t="s">
        <v>305</v>
      </c>
      <c r="F4856" t="s">
        <v>13</v>
      </c>
      <c r="G4856" t="s">
        <v>7098</v>
      </c>
      <c r="H4856" s="1">
        <v>0</v>
      </c>
      <c r="I4856" s="2">
        <v>43170</v>
      </c>
      <c r="J4856" t="s">
        <v>7117</v>
      </c>
      <c r="K4856" t="s">
        <v>16</v>
      </c>
      <c r="L4856">
        <v>31907</v>
      </c>
      <c r="M4856">
        <v>617</v>
      </c>
      <c r="N4856" t="s">
        <v>8204</v>
      </c>
      <c r="O4856">
        <v>32</v>
      </c>
      <c r="P4856">
        <v>4</v>
      </c>
      <c r="Q4856" t="s">
        <v>18</v>
      </c>
      <c r="R4856" t="s">
        <v>8304</v>
      </c>
      <c r="S4856">
        <v>31.54</v>
      </c>
      <c r="T4856">
        <v>77</v>
      </c>
      <c r="U4856" t="s">
        <v>76</v>
      </c>
      <c r="V4856" s="2">
        <v>43174</v>
      </c>
      <c r="W4856" t="s">
        <v>39</v>
      </c>
      <c r="X4856" t="s">
        <v>761</v>
      </c>
      <c r="Y4856" t="s">
        <v>47</v>
      </c>
    </row>
    <row r="4857" spans="1:25" hidden="1" x14ac:dyDescent="0.35">
      <c r="A4857">
        <v>4</v>
      </c>
      <c r="B4857" t="s">
        <v>43</v>
      </c>
      <c r="C4857">
        <v>6</v>
      </c>
      <c r="D4857" t="s">
        <v>26</v>
      </c>
      <c r="E4857" t="s">
        <v>305</v>
      </c>
      <c r="F4857" t="s">
        <v>13</v>
      </c>
      <c r="G4857" t="s">
        <v>7098</v>
      </c>
      <c r="H4857" s="1">
        <v>0</v>
      </c>
      <c r="I4857" s="2">
        <v>43170</v>
      </c>
      <c r="J4857" t="s">
        <v>7117</v>
      </c>
      <c r="K4857" t="s">
        <v>16</v>
      </c>
      <c r="L4857">
        <v>31907</v>
      </c>
      <c r="M4857">
        <v>907</v>
      </c>
      <c r="N4857" t="s">
        <v>4220</v>
      </c>
      <c r="O4857">
        <v>125</v>
      </c>
      <c r="P4857">
        <v>4</v>
      </c>
      <c r="Q4857" t="s">
        <v>18</v>
      </c>
      <c r="R4857" t="s">
        <v>8304</v>
      </c>
      <c r="S4857">
        <v>125.14</v>
      </c>
      <c r="T4857">
        <v>481</v>
      </c>
      <c r="U4857" t="s">
        <v>76</v>
      </c>
      <c r="V4857" s="2">
        <v>43174</v>
      </c>
      <c r="W4857" t="s">
        <v>39</v>
      </c>
      <c r="X4857" t="s">
        <v>761</v>
      </c>
      <c r="Y4857" t="s">
        <v>42</v>
      </c>
    </row>
    <row r="4858" spans="1:25" hidden="1" x14ac:dyDescent="0.35">
      <c r="A4858">
        <v>4</v>
      </c>
      <c r="B4858" t="s">
        <v>25</v>
      </c>
      <c r="C4858">
        <v>3</v>
      </c>
      <c r="D4858" t="s">
        <v>11</v>
      </c>
      <c r="E4858" t="s">
        <v>122</v>
      </c>
      <c r="F4858" t="s">
        <v>13</v>
      </c>
      <c r="G4858" t="s">
        <v>1857</v>
      </c>
      <c r="H4858" s="1">
        <v>0.3</v>
      </c>
      <c r="I4858" s="2">
        <v>43353</v>
      </c>
      <c r="J4858" t="s">
        <v>1858</v>
      </c>
      <c r="K4858" t="s">
        <v>73</v>
      </c>
      <c r="L4858">
        <v>77095</v>
      </c>
      <c r="M4858">
        <v>964</v>
      </c>
      <c r="N4858" t="s">
        <v>1859</v>
      </c>
      <c r="O4858">
        <v>-34</v>
      </c>
      <c r="P4858">
        <v>5</v>
      </c>
      <c r="Q4858" t="s">
        <v>75</v>
      </c>
      <c r="R4858" t="s">
        <v>8304</v>
      </c>
      <c r="S4858">
        <v>-34.39</v>
      </c>
      <c r="T4858">
        <v>301</v>
      </c>
      <c r="U4858" t="s">
        <v>19</v>
      </c>
      <c r="V4858" s="2">
        <v>43357</v>
      </c>
      <c r="W4858" t="s">
        <v>20</v>
      </c>
      <c r="X4858" t="s">
        <v>77</v>
      </c>
      <c r="Y4858" t="s">
        <v>41</v>
      </c>
    </row>
    <row r="4859" spans="1:25" hidden="1" x14ac:dyDescent="0.35">
      <c r="A4859">
        <v>4</v>
      </c>
      <c r="B4859" t="s">
        <v>25</v>
      </c>
      <c r="C4859">
        <v>3</v>
      </c>
      <c r="D4859" t="s">
        <v>50</v>
      </c>
      <c r="E4859" t="s">
        <v>122</v>
      </c>
      <c r="F4859" t="s">
        <v>13</v>
      </c>
      <c r="G4859" t="s">
        <v>1857</v>
      </c>
      <c r="H4859" s="1">
        <v>0.2</v>
      </c>
      <c r="I4859" s="2">
        <v>43353</v>
      </c>
      <c r="J4859" t="s">
        <v>1858</v>
      </c>
      <c r="K4859" t="s">
        <v>73</v>
      </c>
      <c r="L4859">
        <v>77095</v>
      </c>
      <c r="M4859">
        <v>1299</v>
      </c>
      <c r="N4859" t="s">
        <v>4863</v>
      </c>
      <c r="O4859">
        <v>54</v>
      </c>
      <c r="P4859">
        <v>5</v>
      </c>
      <c r="Q4859" t="s">
        <v>75</v>
      </c>
      <c r="R4859" t="s">
        <v>8304</v>
      </c>
      <c r="S4859">
        <v>54</v>
      </c>
      <c r="T4859">
        <v>720</v>
      </c>
      <c r="U4859" t="s">
        <v>19</v>
      </c>
      <c r="V4859" s="2">
        <v>43357</v>
      </c>
      <c r="W4859" t="s">
        <v>20</v>
      </c>
      <c r="X4859" t="s">
        <v>77</v>
      </c>
      <c r="Y4859" t="s">
        <v>52</v>
      </c>
    </row>
    <row r="4860" spans="1:25" hidden="1" x14ac:dyDescent="0.35">
      <c r="A4860">
        <v>5</v>
      </c>
      <c r="B4860" t="s">
        <v>43</v>
      </c>
      <c r="C4860">
        <v>6</v>
      </c>
      <c r="D4860" t="s">
        <v>26</v>
      </c>
      <c r="E4860" t="s">
        <v>65</v>
      </c>
      <c r="F4860" t="s">
        <v>13</v>
      </c>
      <c r="G4860" t="s">
        <v>1649</v>
      </c>
      <c r="H4860" s="1">
        <v>0</v>
      </c>
      <c r="I4860" s="2">
        <v>43122</v>
      </c>
      <c r="J4860" t="s">
        <v>4495</v>
      </c>
      <c r="K4860" t="s">
        <v>30</v>
      </c>
      <c r="L4860">
        <v>98105</v>
      </c>
      <c r="M4860">
        <v>1822</v>
      </c>
      <c r="N4860" t="s">
        <v>4496</v>
      </c>
      <c r="O4860">
        <v>6</v>
      </c>
      <c r="P4860">
        <v>2</v>
      </c>
      <c r="Q4860" t="s">
        <v>32</v>
      </c>
      <c r="R4860" t="s">
        <v>8304</v>
      </c>
      <c r="S4860">
        <v>6.22</v>
      </c>
      <c r="T4860">
        <v>13</v>
      </c>
      <c r="U4860" t="s">
        <v>19</v>
      </c>
      <c r="V4860" s="2">
        <v>43127</v>
      </c>
      <c r="W4860" t="s">
        <v>39</v>
      </c>
      <c r="X4860" t="s">
        <v>69</v>
      </c>
      <c r="Y4860" t="s">
        <v>64</v>
      </c>
    </row>
    <row r="4861" spans="1:25" x14ac:dyDescent="0.35">
      <c r="A4861">
        <v>3</v>
      </c>
      <c r="B4861" t="s">
        <v>25</v>
      </c>
      <c r="C4861">
        <v>1</v>
      </c>
      <c r="D4861" t="s">
        <v>11</v>
      </c>
      <c r="E4861" t="s">
        <v>572</v>
      </c>
      <c r="F4861" t="s">
        <v>13</v>
      </c>
      <c r="G4861" t="s">
        <v>536</v>
      </c>
      <c r="H4861" s="1">
        <v>0.2</v>
      </c>
      <c r="I4861" s="2">
        <v>43448</v>
      </c>
      <c r="J4861" t="s">
        <v>5299</v>
      </c>
      <c r="K4861" t="s">
        <v>30</v>
      </c>
      <c r="L4861">
        <v>92037</v>
      </c>
      <c r="M4861">
        <v>769</v>
      </c>
      <c r="N4861" t="s">
        <v>340</v>
      </c>
      <c r="O4861">
        <v>-9</v>
      </c>
      <c r="P4861">
        <v>2</v>
      </c>
      <c r="Q4861" t="s">
        <v>32</v>
      </c>
      <c r="R4861" t="s">
        <v>8304</v>
      </c>
      <c r="S4861">
        <v>-9.16</v>
      </c>
      <c r="T4861">
        <v>81</v>
      </c>
      <c r="U4861" t="s">
        <v>33</v>
      </c>
      <c r="V4861" s="2">
        <v>43451</v>
      </c>
      <c r="W4861" t="s">
        <v>130</v>
      </c>
      <c r="X4861" t="s">
        <v>34</v>
      </c>
      <c r="Y4861" t="s">
        <v>24</v>
      </c>
    </row>
    <row r="4862" spans="1:25" x14ac:dyDescent="0.35">
      <c r="A4862">
        <v>3</v>
      </c>
      <c r="B4862" t="s">
        <v>25</v>
      </c>
      <c r="C4862">
        <v>1</v>
      </c>
      <c r="D4862" t="s">
        <v>26</v>
      </c>
      <c r="E4862" t="s">
        <v>572</v>
      </c>
      <c r="F4862" t="s">
        <v>13</v>
      </c>
      <c r="G4862" t="s">
        <v>536</v>
      </c>
      <c r="H4862" s="1">
        <v>0</v>
      </c>
      <c r="I4862" s="2">
        <v>43448</v>
      </c>
      <c r="J4862" t="s">
        <v>5299</v>
      </c>
      <c r="K4862" t="s">
        <v>30</v>
      </c>
      <c r="L4862">
        <v>92037</v>
      </c>
      <c r="M4862">
        <v>1545</v>
      </c>
      <c r="N4862" t="s">
        <v>391</v>
      </c>
      <c r="O4862">
        <v>35</v>
      </c>
      <c r="P4862">
        <v>10</v>
      </c>
      <c r="Q4862" t="s">
        <v>32</v>
      </c>
      <c r="R4862" t="s">
        <v>8304</v>
      </c>
      <c r="S4862">
        <v>35.049999999999997</v>
      </c>
      <c r="T4862">
        <v>135</v>
      </c>
      <c r="U4862" t="s">
        <v>33</v>
      </c>
      <c r="V4862" s="2">
        <v>43451</v>
      </c>
      <c r="W4862" t="s">
        <v>130</v>
      </c>
      <c r="X4862" t="s">
        <v>34</v>
      </c>
      <c r="Y4862" t="s">
        <v>42</v>
      </c>
    </row>
    <row r="4863" spans="1:25" hidden="1" x14ac:dyDescent="0.35">
      <c r="A4863">
        <v>5</v>
      </c>
      <c r="B4863" t="s">
        <v>25</v>
      </c>
      <c r="C4863">
        <v>3</v>
      </c>
      <c r="D4863" t="s">
        <v>11</v>
      </c>
      <c r="E4863" t="s">
        <v>372</v>
      </c>
      <c r="F4863" t="s">
        <v>13</v>
      </c>
      <c r="G4863" t="s">
        <v>5371</v>
      </c>
      <c r="H4863" s="1">
        <v>0</v>
      </c>
      <c r="I4863" s="2">
        <v>43439</v>
      </c>
      <c r="J4863" t="s">
        <v>5372</v>
      </c>
      <c r="K4863" t="s">
        <v>102</v>
      </c>
      <c r="L4863">
        <v>19711</v>
      </c>
      <c r="M4863">
        <v>593</v>
      </c>
      <c r="N4863" t="s">
        <v>663</v>
      </c>
      <c r="O4863">
        <v>6</v>
      </c>
      <c r="P4863">
        <v>1</v>
      </c>
      <c r="Q4863" t="s">
        <v>104</v>
      </c>
      <c r="R4863" t="s">
        <v>8304</v>
      </c>
      <c r="S4863">
        <v>6.43</v>
      </c>
      <c r="T4863">
        <v>13</v>
      </c>
      <c r="U4863" t="s">
        <v>33</v>
      </c>
      <c r="V4863" s="2">
        <v>43444</v>
      </c>
      <c r="W4863" t="s">
        <v>20</v>
      </c>
      <c r="X4863" t="s">
        <v>161</v>
      </c>
      <c r="Y4863" t="s">
        <v>47</v>
      </c>
    </row>
    <row r="4864" spans="1:25" hidden="1" x14ac:dyDescent="0.35">
      <c r="A4864">
        <v>5</v>
      </c>
      <c r="B4864" t="s">
        <v>25</v>
      </c>
      <c r="C4864">
        <v>3</v>
      </c>
      <c r="D4864" t="s">
        <v>26</v>
      </c>
      <c r="E4864" t="s">
        <v>372</v>
      </c>
      <c r="F4864" t="s">
        <v>13</v>
      </c>
      <c r="G4864" t="s">
        <v>5371</v>
      </c>
      <c r="H4864" s="1">
        <v>0</v>
      </c>
      <c r="I4864" s="2">
        <v>43439</v>
      </c>
      <c r="J4864" t="s">
        <v>5372</v>
      </c>
      <c r="K4864" t="s">
        <v>102</v>
      </c>
      <c r="L4864">
        <v>19711</v>
      </c>
      <c r="M4864">
        <v>538</v>
      </c>
      <c r="N4864" t="s">
        <v>125</v>
      </c>
      <c r="O4864">
        <v>2</v>
      </c>
      <c r="P4864">
        <v>1</v>
      </c>
      <c r="Q4864" t="s">
        <v>104</v>
      </c>
      <c r="R4864" t="s">
        <v>8304</v>
      </c>
      <c r="S4864">
        <v>2.34</v>
      </c>
      <c r="T4864">
        <v>5</v>
      </c>
      <c r="U4864" t="s">
        <v>33</v>
      </c>
      <c r="V4864" s="2">
        <v>43444</v>
      </c>
      <c r="W4864" t="s">
        <v>20</v>
      </c>
      <c r="X4864" t="s">
        <v>161</v>
      </c>
      <c r="Y4864" t="s">
        <v>64</v>
      </c>
    </row>
    <row r="4865" spans="1:25" hidden="1" x14ac:dyDescent="0.35">
      <c r="A4865">
        <v>5</v>
      </c>
      <c r="B4865" t="s">
        <v>25</v>
      </c>
      <c r="C4865">
        <v>3</v>
      </c>
      <c r="D4865" t="s">
        <v>26</v>
      </c>
      <c r="E4865" t="s">
        <v>372</v>
      </c>
      <c r="F4865" t="s">
        <v>13</v>
      </c>
      <c r="G4865" t="s">
        <v>5371</v>
      </c>
      <c r="H4865" s="1">
        <v>0</v>
      </c>
      <c r="I4865" s="2">
        <v>43439</v>
      </c>
      <c r="J4865" t="s">
        <v>5372</v>
      </c>
      <c r="K4865" t="s">
        <v>102</v>
      </c>
      <c r="L4865">
        <v>19711</v>
      </c>
      <c r="M4865">
        <v>4</v>
      </c>
      <c r="N4865" t="s">
        <v>3045</v>
      </c>
      <c r="O4865">
        <v>52</v>
      </c>
      <c r="P4865">
        <v>7</v>
      </c>
      <c r="Q4865" t="s">
        <v>104</v>
      </c>
      <c r="R4865" t="s">
        <v>8304</v>
      </c>
      <c r="S4865">
        <v>51.55</v>
      </c>
      <c r="T4865">
        <v>110</v>
      </c>
      <c r="U4865" t="s">
        <v>33</v>
      </c>
      <c r="V4865" s="2">
        <v>43444</v>
      </c>
      <c r="W4865" t="s">
        <v>20</v>
      </c>
      <c r="X4865" t="s">
        <v>161</v>
      </c>
      <c r="Y4865" t="s">
        <v>119</v>
      </c>
    </row>
    <row r="4866" spans="1:25" hidden="1" x14ac:dyDescent="0.35">
      <c r="A4866">
        <v>0</v>
      </c>
      <c r="B4866" t="s">
        <v>10</v>
      </c>
      <c r="C4866">
        <v>0</v>
      </c>
      <c r="D4866" t="s">
        <v>26</v>
      </c>
      <c r="E4866" t="s">
        <v>3214</v>
      </c>
      <c r="F4866" t="s">
        <v>13</v>
      </c>
      <c r="G4866" t="s">
        <v>1641</v>
      </c>
      <c r="H4866" s="1">
        <v>0</v>
      </c>
      <c r="I4866" s="2">
        <v>43211</v>
      </c>
      <c r="J4866" t="s">
        <v>3215</v>
      </c>
      <c r="K4866" t="s">
        <v>102</v>
      </c>
      <c r="L4866">
        <v>6460</v>
      </c>
      <c r="M4866">
        <v>459</v>
      </c>
      <c r="N4866" t="s">
        <v>3216</v>
      </c>
      <c r="O4866">
        <v>4</v>
      </c>
      <c r="P4866">
        <v>3</v>
      </c>
      <c r="Q4866" t="s">
        <v>104</v>
      </c>
      <c r="R4866" t="s">
        <v>8304</v>
      </c>
      <c r="S4866">
        <v>4.49</v>
      </c>
      <c r="T4866">
        <v>15</v>
      </c>
      <c r="U4866" t="s">
        <v>19</v>
      </c>
      <c r="V4866" s="2">
        <v>43211</v>
      </c>
      <c r="W4866" t="s">
        <v>773</v>
      </c>
      <c r="X4866" t="s">
        <v>461</v>
      </c>
      <c r="Y4866" t="s">
        <v>49</v>
      </c>
    </row>
    <row r="4867" spans="1:25" hidden="1" x14ac:dyDescent="0.35">
      <c r="A4867">
        <v>0</v>
      </c>
      <c r="B4867" t="s">
        <v>10</v>
      </c>
      <c r="C4867">
        <v>0</v>
      </c>
      <c r="D4867" t="s">
        <v>26</v>
      </c>
      <c r="E4867" t="s">
        <v>3214</v>
      </c>
      <c r="F4867" t="s">
        <v>13</v>
      </c>
      <c r="G4867" t="s">
        <v>1641</v>
      </c>
      <c r="H4867" s="1">
        <v>0</v>
      </c>
      <c r="I4867" s="2">
        <v>43211</v>
      </c>
      <c r="J4867" t="s">
        <v>3215</v>
      </c>
      <c r="K4867" t="s">
        <v>102</v>
      </c>
      <c r="L4867">
        <v>6460</v>
      </c>
      <c r="M4867">
        <v>1812</v>
      </c>
      <c r="N4867" t="s">
        <v>3229</v>
      </c>
      <c r="O4867">
        <v>25</v>
      </c>
      <c r="P4867">
        <v>8</v>
      </c>
      <c r="Q4867" t="s">
        <v>104</v>
      </c>
      <c r="R4867" t="s">
        <v>8304</v>
      </c>
      <c r="S4867">
        <v>24.88</v>
      </c>
      <c r="T4867">
        <v>52</v>
      </c>
      <c r="U4867" t="s">
        <v>19</v>
      </c>
      <c r="V4867" s="2">
        <v>43211</v>
      </c>
      <c r="W4867" t="s">
        <v>773</v>
      </c>
      <c r="X4867" t="s">
        <v>461</v>
      </c>
      <c r="Y4867" t="s">
        <v>64</v>
      </c>
    </row>
    <row r="4868" spans="1:25" x14ac:dyDescent="0.35">
      <c r="A4868">
        <v>4</v>
      </c>
      <c r="B4868" t="s">
        <v>25</v>
      </c>
      <c r="C4868">
        <v>3</v>
      </c>
      <c r="D4868" t="s">
        <v>26</v>
      </c>
      <c r="E4868" t="s">
        <v>27</v>
      </c>
      <c r="F4868" t="s">
        <v>13</v>
      </c>
      <c r="G4868" t="s">
        <v>5941</v>
      </c>
      <c r="H4868" s="1">
        <v>0</v>
      </c>
      <c r="I4868" s="2">
        <v>43128</v>
      </c>
      <c r="J4868" t="s">
        <v>6132</v>
      </c>
      <c r="K4868" t="s">
        <v>30</v>
      </c>
      <c r="L4868">
        <v>90036</v>
      </c>
      <c r="M4868">
        <v>1162</v>
      </c>
      <c r="N4868" t="s">
        <v>931</v>
      </c>
      <c r="O4868">
        <v>10</v>
      </c>
      <c r="P4868">
        <v>2</v>
      </c>
      <c r="Q4868" t="s">
        <v>32</v>
      </c>
      <c r="R4868" t="s">
        <v>8304</v>
      </c>
      <c r="S4868">
        <v>10.32</v>
      </c>
      <c r="T4868">
        <v>40</v>
      </c>
      <c r="U4868" t="s">
        <v>33</v>
      </c>
      <c r="V4868" s="2">
        <v>43132</v>
      </c>
      <c r="W4868" t="s">
        <v>20</v>
      </c>
      <c r="X4868" t="s">
        <v>34</v>
      </c>
      <c r="Y4868" t="s">
        <v>49</v>
      </c>
    </row>
    <row r="4869" spans="1:25" hidden="1" x14ac:dyDescent="0.35">
      <c r="A4869">
        <v>2</v>
      </c>
      <c r="B4869" t="s">
        <v>43</v>
      </c>
      <c r="C4869">
        <v>3</v>
      </c>
      <c r="D4869" t="s">
        <v>26</v>
      </c>
      <c r="E4869" t="s">
        <v>99</v>
      </c>
      <c r="F4869" t="s">
        <v>13</v>
      </c>
      <c r="G4869" t="s">
        <v>5295</v>
      </c>
      <c r="H4869" s="1">
        <v>0.7</v>
      </c>
      <c r="I4869" s="2">
        <v>43302</v>
      </c>
      <c r="J4869" t="s">
        <v>6093</v>
      </c>
      <c r="K4869" t="s">
        <v>102</v>
      </c>
      <c r="L4869">
        <v>19134</v>
      </c>
      <c r="M4869">
        <v>692</v>
      </c>
      <c r="N4869" t="s">
        <v>2987</v>
      </c>
      <c r="O4869">
        <v>-1</v>
      </c>
      <c r="P4869">
        <v>1</v>
      </c>
      <c r="Q4869" t="s">
        <v>104</v>
      </c>
      <c r="R4869" t="s">
        <v>8304</v>
      </c>
      <c r="S4869">
        <v>-1.29</v>
      </c>
      <c r="T4869">
        <v>2</v>
      </c>
      <c r="U4869" t="s">
        <v>33</v>
      </c>
      <c r="V4869" s="2">
        <v>43304</v>
      </c>
      <c r="W4869" t="s">
        <v>20</v>
      </c>
      <c r="X4869" t="s">
        <v>105</v>
      </c>
      <c r="Y4869" t="s">
        <v>54</v>
      </c>
    </row>
    <row r="4870" spans="1:25" x14ac:dyDescent="0.35">
      <c r="A4870">
        <v>2</v>
      </c>
      <c r="B4870" t="s">
        <v>43</v>
      </c>
      <c r="C4870">
        <v>3</v>
      </c>
      <c r="D4870" t="s">
        <v>26</v>
      </c>
      <c r="E4870" t="s">
        <v>27</v>
      </c>
      <c r="F4870" t="s">
        <v>13</v>
      </c>
      <c r="G4870" t="s">
        <v>2085</v>
      </c>
      <c r="H4870" s="1">
        <v>0.2</v>
      </c>
      <c r="I4870" s="2">
        <v>43419</v>
      </c>
      <c r="J4870" t="s">
        <v>3693</v>
      </c>
      <c r="K4870" t="s">
        <v>30</v>
      </c>
      <c r="L4870">
        <v>90049</v>
      </c>
      <c r="M4870">
        <v>651</v>
      </c>
      <c r="N4870" t="s">
        <v>1036</v>
      </c>
      <c r="O4870">
        <v>381</v>
      </c>
      <c r="P4870">
        <v>1</v>
      </c>
      <c r="Q4870" t="s">
        <v>32</v>
      </c>
      <c r="R4870" t="s">
        <v>8304</v>
      </c>
      <c r="S4870">
        <v>381.3</v>
      </c>
      <c r="T4870">
        <v>1017</v>
      </c>
      <c r="U4870" t="s">
        <v>19</v>
      </c>
      <c r="V4870" s="2">
        <v>43421</v>
      </c>
      <c r="W4870" t="s">
        <v>20</v>
      </c>
      <c r="X4870" t="s">
        <v>34</v>
      </c>
      <c r="Y4870" t="s">
        <v>54</v>
      </c>
    </row>
    <row r="4871" spans="1:25" x14ac:dyDescent="0.35">
      <c r="A4871">
        <v>2</v>
      </c>
      <c r="B4871" t="s">
        <v>43</v>
      </c>
      <c r="C4871">
        <v>3</v>
      </c>
      <c r="D4871" t="s">
        <v>26</v>
      </c>
      <c r="E4871" t="s">
        <v>27</v>
      </c>
      <c r="F4871" t="s">
        <v>13</v>
      </c>
      <c r="G4871" t="s">
        <v>2085</v>
      </c>
      <c r="H4871" s="1">
        <v>0.2</v>
      </c>
      <c r="I4871" s="2">
        <v>43419</v>
      </c>
      <c r="J4871" t="s">
        <v>3693</v>
      </c>
      <c r="K4871" t="s">
        <v>30</v>
      </c>
      <c r="L4871">
        <v>90049</v>
      </c>
      <c r="M4871">
        <v>269</v>
      </c>
      <c r="N4871" t="s">
        <v>3712</v>
      </c>
      <c r="O4871">
        <v>13</v>
      </c>
      <c r="P4871">
        <v>7</v>
      </c>
      <c r="Q4871" t="s">
        <v>32</v>
      </c>
      <c r="R4871" t="s">
        <v>8304</v>
      </c>
      <c r="S4871">
        <v>13.35</v>
      </c>
      <c r="T4871">
        <v>38</v>
      </c>
      <c r="U4871" t="s">
        <v>19</v>
      </c>
      <c r="V4871" s="2">
        <v>43421</v>
      </c>
      <c r="W4871" t="s">
        <v>20</v>
      </c>
      <c r="X4871" t="s">
        <v>34</v>
      </c>
      <c r="Y4871" t="s">
        <v>54</v>
      </c>
    </row>
    <row r="4872" spans="1:25" hidden="1" x14ac:dyDescent="0.35">
      <c r="A4872">
        <v>2</v>
      </c>
      <c r="B4872" t="s">
        <v>25</v>
      </c>
      <c r="C4872">
        <v>1</v>
      </c>
      <c r="D4872" t="s">
        <v>11</v>
      </c>
      <c r="E4872" t="s">
        <v>1465</v>
      </c>
      <c r="F4872" t="s">
        <v>13</v>
      </c>
      <c r="G4872" t="s">
        <v>762</v>
      </c>
      <c r="H4872" s="1">
        <v>0</v>
      </c>
      <c r="I4872" s="2">
        <v>43402</v>
      </c>
      <c r="J4872" t="s">
        <v>1466</v>
      </c>
      <c r="K4872" t="s">
        <v>73</v>
      </c>
      <c r="L4872">
        <v>48911</v>
      </c>
      <c r="M4872">
        <v>593</v>
      </c>
      <c r="N4872" t="s">
        <v>663</v>
      </c>
      <c r="O4872">
        <v>32</v>
      </c>
      <c r="P4872">
        <v>5</v>
      </c>
      <c r="Q4872" t="s">
        <v>75</v>
      </c>
      <c r="R4872" t="s">
        <v>8304</v>
      </c>
      <c r="S4872">
        <v>32.159999999999997</v>
      </c>
      <c r="T4872">
        <v>67</v>
      </c>
      <c r="U4872" t="s">
        <v>19</v>
      </c>
      <c r="V4872" s="2">
        <v>43404</v>
      </c>
      <c r="W4872" t="s">
        <v>130</v>
      </c>
      <c r="X4872" t="s">
        <v>156</v>
      </c>
      <c r="Y4872" t="s">
        <v>47</v>
      </c>
    </row>
    <row r="4873" spans="1:25" x14ac:dyDescent="0.35">
      <c r="A4873">
        <v>0</v>
      </c>
      <c r="B4873" t="s">
        <v>10</v>
      </c>
      <c r="C4873">
        <v>0</v>
      </c>
      <c r="D4873" t="s">
        <v>26</v>
      </c>
      <c r="E4873" t="s">
        <v>3299</v>
      </c>
      <c r="F4873" t="s">
        <v>13</v>
      </c>
      <c r="G4873" t="s">
        <v>2887</v>
      </c>
      <c r="H4873" s="1">
        <v>0</v>
      </c>
      <c r="I4873" s="2">
        <v>43408</v>
      </c>
      <c r="J4873" t="s">
        <v>3300</v>
      </c>
      <c r="K4873" t="s">
        <v>30</v>
      </c>
      <c r="L4873">
        <v>91911</v>
      </c>
      <c r="M4873">
        <v>357</v>
      </c>
      <c r="N4873" t="s">
        <v>671</v>
      </c>
      <c r="O4873">
        <v>56</v>
      </c>
      <c r="P4873">
        <v>4</v>
      </c>
      <c r="Q4873" t="s">
        <v>32</v>
      </c>
      <c r="R4873" t="s">
        <v>8304</v>
      </c>
      <c r="S4873">
        <v>55.91</v>
      </c>
      <c r="T4873">
        <v>193</v>
      </c>
      <c r="U4873" t="s">
        <v>19</v>
      </c>
      <c r="V4873" s="2">
        <v>43408</v>
      </c>
      <c r="W4873" t="s">
        <v>773</v>
      </c>
      <c r="X4873" t="s">
        <v>34</v>
      </c>
      <c r="Y4873" t="s">
        <v>49</v>
      </c>
    </row>
    <row r="4874" spans="1:25" hidden="1" x14ac:dyDescent="0.35">
      <c r="A4874">
        <v>0</v>
      </c>
      <c r="B4874" t="s">
        <v>10</v>
      </c>
      <c r="C4874">
        <v>0</v>
      </c>
      <c r="D4874" t="s">
        <v>26</v>
      </c>
      <c r="E4874" t="s">
        <v>171</v>
      </c>
      <c r="F4874" t="s">
        <v>13</v>
      </c>
      <c r="G4874" t="s">
        <v>2231</v>
      </c>
      <c r="H4874" s="1">
        <v>0</v>
      </c>
      <c r="I4874" s="2">
        <v>43222</v>
      </c>
      <c r="J4874" t="s">
        <v>3221</v>
      </c>
      <c r="K4874" t="s">
        <v>102</v>
      </c>
      <c r="L4874">
        <v>10024</v>
      </c>
      <c r="M4874">
        <v>1528</v>
      </c>
      <c r="N4874" t="s">
        <v>841</v>
      </c>
      <c r="O4874">
        <v>13</v>
      </c>
      <c r="P4874">
        <v>3</v>
      </c>
      <c r="Q4874" t="s">
        <v>104</v>
      </c>
      <c r="R4874" t="s">
        <v>8304</v>
      </c>
      <c r="S4874">
        <v>12.58</v>
      </c>
      <c r="T4874">
        <v>45</v>
      </c>
      <c r="U4874" t="s">
        <v>19</v>
      </c>
      <c r="V4874" s="2">
        <v>43222</v>
      </c>
      <c r="W4874" t="s">
        <v>773</v>
      </c>
      <c r="X4874" t="s">
        <v>175</v>
      </c>
      <c r="Y4874" t="s">
        <v>42</v>
      </c>
    </row>
    <row r="4875" spans="1:25" hidden="1" x14ac:dyDescent="0.35">
      <c r="A4875">
        <v>0</v>
      </c>
      <c r="B4875" t="s">
        <v>10</v>
      </c>
      <c r="C4875">
        <v>0</v>
      </c>
      <c r="D4875" t="s">
        <v>26</v>
      </c>
      <c r="E4875" t="s">
        <v>171</v>
      </c>
      <c r="F4875" t="s">
        <v>13</v>
      </c>
      <c r="G4875" t="s">
        <v>2231</v>
      </c>
      <c r="H4875" s="1">
        <v>0.2</v>
      </c>
      <c r="I4875" s="2">
        <v>43222</v>
      </c>
      <c r="J4875" t="s">
        <v>3221</v>
      </c>
      <c r="K4875" t="s">
        <v>102</v>
      </c>
      <c r="L4875">
        <v>10024</v>
      </c>
      <c r="M4875">
        <v>1291</v>
      </c>
      <c r="N4875" t="s">
        <v>955</v>
      </c>
      <c r="O4875">
        <v>16</v>
      </c>
      <c r="P4875">
        <v>3</v>
      </c>
      <c r="Q4875" t="s">
        <v>104</v>
      </c>
      <c r="R4875" t="s">
        <v>8304</v>
      </c>
      <c r="S4875">
        <v>15.95</v>
      </c>
      <c r="T4875">
        <v>46</v>
      </c>
      <c r="U4875" t="s">
        <v>19</v>
      </c>
      <c r="V4875" s="2">
        <v>43222</v>
      </c>
      <c r="W4875" t="s">
        <v>773</v>
      </c>
      <c r="X4875" t="s">
        <v>175</v>
      </c>
      <c r="Y4875" t="s">
        <v>54</v>
      </c>
    </row>
    <row r="4876" spans="1:25" x14ac:dyDescent="0.35">
      <c r="A4876">
        <v>5</v>
      </c>
      <c r="B4876" t="s">
        <v>43</v>
      </c>
      <c r="C4876">
        <v>6</v>
      </c>
      <c r="D4876" t="s">
        <v>11</v>
      </c>
      <c r="E4876" t="s">
        <v>88</v>
      </c>
      <c r="F4876" t="s">
        <v>13</v>
      </c>
      <c r="G4876" t="s">
        <v>1224</v>
      </c>
      <c r="H4876" s="1">
        <v>0.2</v>
      </c>
      <c r="I4876" s="2">
        <v>43404</v>
      </c>
      <c r="J4876" t="s">
        <v>5799</v>
      </c>
      <c r="K4876" t="s">
        <v>30</v>
      </c>
      <c r="L4876">
        <v>94109</v>
      </c>
      <c r="M4876">
        <v>1211</v>
      </c>
      <c r="N4876" t="s">
        <v>1472</v>
      </c>
      <c r="O4876">
        <v>70</v>
      </c>
      <c r="P4876">
        <v>5</v>
      </c>
      <c r="Q4876" t="s">
        <v>32</v>
      </c>
      <c r="R4876" t="s">
        <v>8304</v>
      </c>
      <c r="S4876">
        <v>70.2</v>
      </c>
      <c r="T4876">
        <v>1404</v>
      </c>
      <c r="U4876" t="s">
        <v>33</v>
      </c>
      <c r="V4876" s="2">
        <v>43409</v>
      </c>
      <c r="W4876" t="s">
        <v>39</v>
      </c>
      <c r="X4876" t="s">
        <v>34</v>
      </c>
      <c r="Y4876" t="s">
        <v>24</v>
      </c>
    </row>
    <row r="4877" spans="1:25" hidden="1" x14ac:dyDescent="0.35">
      <c r="A4877">
        <v>5</v>
      </c>
      <c r="B4877" t="s">
        <v>43</v>
      </c>
      <c r="C4877">
        <v>6</v>
      </c>
      <c r="D4877" t="s">
        <v>11</v>
      </c>
      <c r="E4877" t="s">
        <v>2437</v>
      </c>
      <c r="F4877" t="s">
        <v>13</v>
      </c>
      <c r="G4877" t="s">
        <v>2204</v>
      </c>
      <c r="H4877" s="1">
        <v>0.3</v>
      </c>
      <c r="I4877" s="2">
        <v>43242</v>
      </c>
      <c r="J4877" t="s">
        <v>2438</v>
      </c>
      <c r="K4877" t="s">
        <v>102</v>
      </c>
      <c r="L4877">
        <v>7055</v>
      </c>
      <c r="M4877">
        <v>310</v>
      </c>
      <c r="N4877" t="s">
        <v>539</v>
      </c>
      <c r="O4877">
        <v>-20</v>
      </c>
      <c r="P4877">
        <v>2</v>
      </c>
      <c r="Q4877" t="s">
        <v>104</v>
      </c>
      <c r="R4877" t="s">
        <v>8304</v>
      </c>
      <c r="S4877">
        <v>-19.920000000000002</v>
      </c>
      <c r="T4877">
        <v>174</v>
      </c>
      <c r="U4877" t="s">
        <v>19</v>
      </c>
      <c r="V4877" s="2">
        <v>43247</v>
      </c>
      <c r="W4877" t="s">
        <v>39</v>
      </c>
      <c r="X4877" t="s">
        <v>485</v>
      </c>
      <c r="Y4877" t="s">
        <v>41</v>
      </c>
    </row>
    <row r="4878" spans="1:25" hidden="1" x14ac:dyDescent="0.35">
      <c r="A4878">
        <v>5</v>
      </c>
      <c r="B4878" t="s">
        <v>43</v>
      </c>
      <c r="C4878">
        <v>6</v>
      </c>
      <c r="D4878" t="s">
        <v>26</v>
      </c>
      <c r="E4878" t="s">
        <v>2437</v>
      </c>
      <c r="F4878" t="s">
        <v>13</v>
      </c>
      <c r="G4878" t="s">
        <v>2204</v>
      </c>
      <c r="H4878" s="1">
        <v>0</v>
      </c>
      <c r="I4878" s="2">
        <v>43242</v>
      </c>
      <c r="J4878" t="s">
        <v>2438</v>
      </c>
      <c r="K4878" t="s">
        <v>102</v>
      </c>
      <c r="L4878">
        <v>7055</v>
      </c>
      <c r="M4878">
        <v>609</v>
      </c>
      <c r="N4878" t="s">
        <v>501</v>
      </c>
      <c r="O4878">
        <v>172</v>
      </c>
      <c r="P4878">
        <v>4</v>
      </c>
      <c r="Q4878" t="s">
        <v>104</v>
      </c>
      <c r="R4878" t="s">
        <v>8304</v>
      </c>
      <c r="S4878">
        <v>172.34</v>
      </c>
      <c r="T4878">
        <v>663</v>
      </c>
      <c r="U4878" t="s">
        <v>19</v>
      </c>
      <c r="V4878" s="2">
        <v>43247</v>
      </c>
      <c r="W4878" t="s">
        <v>39</v>
      </c>
      <c r="X4878" t="s">
        <v>485</v>
      </c>
      <c r="Y4878" t="s">
        <v>56</v>
      </c>
    </row>
    <row r="4879" spans="1:25" hidden="1" x14ac:dyDescent="0.35">
      <c r="A4879">
        <v>5</v>
      </c>
      <c r="B4879" t="s">
        <v>43</v>
      </c>
      <c r="C4879">
        <v>6</v>
      </c>
      <c r="D4879" t="s">
        <v>26</v>
      </c>
      <c r="E4879" t="s">
        <v>2437</v>
      </c>
      <c r="F4879" t="s">
        <v>13</v>
      </c>
      <c r="G4879" t="s">
        <v>2204</v>
      </c>
      <c r="H4879" s="1">
        <v>0</v>
      </c>
      <c r="I4879" s="2">
        <v>43242</v>
      </c>
      <c r="J4879" t="s">
        <v>2438</v>
      </c>
      <c r="K4879" t="s">
        <v>102</v>
      </c>
      <c r="L4879">
        <v>7055</v>
      </c>
      <c r="M4879">
        <v>128</v>
      </c>
      <c r="N4879" t="s">
        <v>4134</v>
      </c>
      <c r="O4879">
        <v>13</v>
      </c>
      <c r="P4879">
        <v>6</v>
      </c>
      <c r="Q4879" t="s">
        <v>104</v>
      </c>
      <c r="R4879" t="s">
        <v>8304</v>
      </c>
      <c r="S4879">
        <v>12.9</v>
      </c>
      <c r="T4879">
        <v>27</v>
      </c>
      <c r="U4879" t="s">
        <v>19</v>
      </c>
      <c r="V4879" s="2">
        <v>43247</v>
      </c>
      <c r="W4879" t="s">
        <v>39</v>
      </c>
      <c r="X4879" t="s">
        <v>485</v>
      </c>
      <c r="Y4879" t="s">
        <v>119</v>
      </c>
    </row>
    <row r="4880" spans="1:25" hidden="1" x14ac:dyDescent="0.35">
      <c r="A4880">
        <v>5</v>
      </c>
      <c r="B4880" t="s">
        <v>43</v>
      </c>
      <c r="C4880">
        <v>6</v>
      </c>
      <c r="D4880" t="s">
        <v>50</v>
      </c>
      <c r="E4880" t="s">
        <v>2437</v>
      </c>
      <c r="F4880" t="s">
        <v>13</v>
      </c>
      <c r="G4880" t="s">
        <v>2204</v>
      </c>
      <c r="H4880" s="1">
        <v>0</v>
      </c>
      <c r="I4880" s="2">
        <v>43242</v>
      </c>
      <c r="J4880" t="s">
        <v>2438</v>
      </c>
      <c r="K4880" t="s">
        <v>102</v>
      </c>
      <c r="L4880">
        <v>7055</v>
      </c>
      <c r="M4880">
        <v>518</v>
      </c>
      <c r="N4880" t="s">
        <v>4742</v>
      </c>
      <c r="O4880">
        <v>75</v>
      </c>
      <c r="P4880">
        <v>2</v>
      </c>
      <c r="Q4880" t="s">
        <v>104</v>
      </c>
      <c r="R4880" t="s">
        <v>8304</v>
      </c>
      <c r="S4880">
        <v>74.81</v>
      </c>
      <c r="T4880">
        <v>258</v>
      </c>
      <c r="U4880" t="s">
        <v>19</v>
      </c>
      <c r="V4880" s="2">
        <v>43247</v>
      </c>
      <c r="W4880" t="s">
        <v>39</v>
      </c>
      <c r="X4880" t="s">
        <v>485</v>
      </c>
      <c r="Y4880" t="s">
        <v>52</v>
      </c>
    </row>
    <row r="4881" spans="1:25" hidden="1" x14ac:dyDescent="0.35">
      <c r="A4881">
        <v>5</v>
      </c>
      <c r="B4881" t="s">
        <v>43</v>
      </c>
      <c r="C4881">
        <v>6</v>
      </c>
      <c r="D4881" t="s">
        <v>50</v>
      </c>
      <c r="E4881" t="s">
        <v>2437</v>
      </c>
      <c r="F4881" t="s">
        <v>13</v>
      </c>
      <c r="G4881" t="s">
        <v>2204</v>
      </c>
      <c r="H4881" s="1">
        <v>0</v>
      </c>
      <c r="I4881" s="2">
        <v>43242</v>
      </c>
      <c r="J4881" t="s">
        <v>2438</v>
      </c>
      <c r="K4881" t="s">
        <v>102</v>
      </c>
      <c r="L4881">
        <v>7055</v>
      </c>
      <c r="M4881">
        <v>1404</v>
      </c>
      <c r="N4881" t="s">
        <v>1041</v>
      </c>
      <c r="O4881">
        <v>30</v>
      </c>
      <c r="P4881">
        <v>5</v>
      </c>
      <c r="Q4881" t="s">
        <v>104</v>
      </c>
      <c r="R4881" t="s">
        <v>8304</v>
      </c>
      <c r="S4881">
        <v>30.43</v>
      </c>
      <c r="T4881">
        <v>95</v>
      </c>
      <c r="U4881" t="s">
        <v>19</v>
      </c>
      <c r="V4881" s="2">
        <v>43247</v>
      </c>
      <c r="W4881" t="s">
        <v>39</v>
      </c>
      <c r="X4881" t="s">
        <v>485</v>
      </c>
      <c r="Y4881" t="s">
        <v>113</v>
      </c>
    </row>
    <row r="4882" spans="1:25" hidden="1" x14ac:dyDescent="0.35">
      <c r="A4882">
        <v>5</v>
      </c>
      <c r="B4882" t="s">
        <v>43</v>
      </c>
      <c r="C4882">
        <v>6</v>
      </c>
      <c r="D4882" t="s">
        <v>50</v>
      </c>
      <c r="E4882" t="s">
        <v>2437</v>
      </c>
      <c r="F4882" t="s">
        <v>13</v>
      </c>
      <c r="G4882" t="s">
        <v>2204</v>
      </c>
      <c r="H4882" s="1">
        <v>0</v>
      </c>
      <c r="I4882" s="2">
        <v>43242</v>
      </c>
      <c r="J4882" t="s">
        <v>2438</v>
      </c>
      <c r="K4882" t="s">
        <v>102</v>
      </c>
      <c r="L4882">
        <v>7055</v>
      </c>
      <c r="M4882">
        <v>157</v>
      </c>
      <c r="N4882" t="s">
        <v>720</v>
      </c>
      <c r="O4882">
        <v>86</v>
      </c>
      <c r="P4882">
        <v>5</v>
      </c>
      <c r="Q4882" t="s">
        <v>104</v>
      </c>
      <c r="R4882" t="s">
        <v>8304</v>
      </c>
      <c r="S4882">
        <v>86.25</v>
      </c>
      <c r="T4882">
        <v>345</v>
      </c>
      <c r="U4882" t="s">
        <v>19</v>
      </c>
      <c r="V4882" s="2">
        <v>43247</v>
      </c>
      <c r="W4882" t="s">
        <v>39</v>
      </c>
      <c r="X4882" t="s">
        <v>485</v>
      </c>
      <c r="Y4882" t="s">
        <v>52</v>
      </c>
    </row>
    <row r="4883" spans="1:25" hidden="1" x14ac:dyDescent="0.35">
      <c r="A4883">
        <v>3</v>
      </c>
      <c r="B4883" t="s">
        <v>25</v>
      </c>
      <c r="C4883">
        <v>1</v>
      </c>
      <c r="D4883" t="s">
        <v>26</v>
      </c>
      <c r="E4883" t="s">
        <v>171</v>
      </c>
      <c r="F4883" t="s">
        <v>13</v>
      </c>
      <c r="G4883" t="s">
        <v>575</v>
      </c>
      <c r="H4883" s="1">
        <v>0</v>
      </c>
      <c r="I4883" s="2">
        <v>43444</v>
      </c>
      <c r="J4883" t="s">
        <v>576</v>
      </c>
      <c r="K4883" t="s">
        <v>102</v>
      </c>
      <c r="L4883">
        <v>10024</v>
      </c>
      <c r="M4883">
        <v>652</v>
      </c>
      <c r="N4883" t="s">
        <v>577</v>
      </c>
      <c r="O4883">
        <v>23</v>
      </c>
      <c r="P4883">
        <v>6</v>
      </c>
      <c r="Q4883" t="s">
        <v>104</v>
      </c>
      <c r="R4883" t="s">
        <v>8304</v>
      </c>
      <c r="S4883">
        <v>22.56</v>
      </c>
      <c r="T4883">
        <v>81</v>
      </c>
      <c r="U4883" t="s">
        <v>19</v>
      </c>
      <c r="V4883" s="2">
        <v>43447</v>
      </c>
      <c r="W4883" t="s">
        <v>130</v>
      </c>
      <c r="X4883" t="s">
        <v>175</v>
      </c>
      <c r="Y4883" t="s">
        <v>42</v>
      </c>
    </row>
    <row r="4884" spans="1:25" hidden="1" x14ac:dyDescent="0.35">
      <c r="A4884">
        <v>3</v>
      </c>
      <c r="B4884" t="s">
        <v>25</v>
      </c>
      <c r="C4884">
        <v>1</v>
      </c>
      <c r="D4884" t="s">
        <v>26</v>
      </c>
      <c r="E4884" t="s">
        <v>171</v>
      </c>
      <c r="F4884" t="s">
        <v>13</v>
      </c>
      <c r="G4884" t="s">
        <v>575</v>
      </c>
      <c r="H4884" s="1">
        <v>0</v>
      </c>
      <c r="I4884" s="2">
        <v>43444</v>
      </c>
      <c r="J4884" t="s">
        <v>576</v>
      </c>
      <c r="K4884" t="s">
        <v>102</v>
      </c>
      <c r="L4884">
        <v>10024</v>
      </c>
      <c r="M4884">
        <v>1591</v>
      </c>
      <c r="N4884" t="s">
        <v>578</v>
      </c>
      <c r="O4884">
        <v>163</v>
      </c>
      <c r="P4884">
        <v>4</v>
      </c>
      <c r="Q4884" t="s">
        <v>104</v>
      </c>
      <c r="R4884" t="s">
        <v>8304</v>
      </c>
      <c r="S4884">
        <v>162.86000000000001</v>
      </c>
      <c r="T4884">
        <v>362</v>
      </c>
      <c r="U4884" t="s">
        <v>19</v>
      </c>
      <c r="V4884" s="2">
        <v>43447</v>
      </c>
      <c r="W4884" t="s">
        <v>130</v>
      </c>
      <c r="X4884" t="s">
        <v>175</v>
      </c>
      <c r="Y4884" t="s">
        <v>119</v>
      </c>
    </row>
    <row r="4885" spans="1:25" hidden="1" x14ac:dyDescent="0.35">
      <c r="A4885">
        <v>4</v>
      </c>
      <c r="B4885" t="s">
        <v>43</v>
      </c>
      <c r="C4885">
        <v>6</v>
      </c>
      <c r="D4885" t="s">
        <v>11</v>
      </c>
      <c r="E4885" t="s">
        <v>253</v>
      </c>
      <c r="F4885" t="s">
        <v>13</v>
      </c>
      <c r="G4885" t="s">
        <v>1252</v>
      </c>
      <c r="H4885" s="1">
        <v>0</v>
      </c>
      <c r="I4885" s="2">
        <v>43452</v>
      </c>
      <c r="J4885" t="s">
        <v>1253</v>
      </c>
      <c r="K4885" t="s">
        <v>73</v>
      </c>
      <c r="L4885">
        <v>55407</v>
      </c>
      <c r="M4885">
        <v>547</v>
      </c>
      <c r="N4885" t="s">
        <v>1254</v>
      </c>
      <c r="O4885">
        <v>6</v>
      </c>
      <c r="P4885">
        <v>3</v>
      </c>
      <c r="Q4885" t="s">
        <v>75</v>
      </c>
      <c r="R4885" t="s">
        <v>8304</v>
      </c>
      <c r="S4885">
        <v>6.03</v>
      </c>
      <c r="T4885">
        <v>19</v>
      </c>
      <c r="U4885" t="s">
        <v>33</v>
      </c>
      <c r="V4885" s="2">
        <v>43456</v>
      </c>
      <c r="W4885" t="s">
        <v>39</v>
      </c>
      <c r="X4885" t="s">
        <v>151</v>
      </c>
      <c r="Y4885" t="s">
        <v>47</v>
      </c>
    </row>
    <row r="4886" spans="1:25" hidden="1" x14ac:dyDescent="0.35">
      <c r="A4886">
        <v>4</v>
      </c>
      <c r="B4886" t="s">
        <v>43</v>
      </c>
      <c r="C4886">
        <v>6</v>
      </c>
      <c r="D4886" t="s">
        <v>26</v>
      </c>
      <c r="E4886" t="s">
        <v>672</v>
      </c>
      <c r="F4886" t="s">
        <v>13</v>
      </c>
      <c r="G4886" t="s">
        <v>5224</v>
      </c>
      <c r="H4886" s="1">
        <v>0.2</v>
      </c>
      <c r="I4886" s="2">
        <v>43451</v>
      </c>
      <c r="J4886" t="s">
        <v>6285</v>
      </c>
      <c r="K4886" t="s">
        <v>73</v>
      </c>
      <c r="L4886">
        <v>76017</v>
      </c>
      <c r="M4886">
        <v>1818</v>
      </c>
      <c r="N4886" t="s">
        <v>3521</v>
      </c>
      <c r="O4886">
        <v>18</v>
      </c>
      <c r="P4886">
        <v>10</v>
      </c>
      <c r="Q4886" t="s">
        <v>75</v>
      </c>
      <c r="R4886" t="s">
        <v>8304</v>
      </c>
      <c r="S4886">
        <v>18.14</v>
      </c>
      <c r="T4886">
        <v>52</v>
      </c>
      <c r="U4886" t="s">
        <v>33</v>
      </c>
      <c r="V4886" s="2">
        <v>43455</v>
      </c>
      <c r="W4886" t="s">
        <v>39</v>
      </c>
      <c r="X4886" t="s">
        <v>77</v>
      </c>
      <c r="Y4886" t="s">
        <v>64</v>
      </c>
    </row>
    <row r="4887" spans="1:25" hidden="1" x14ac:dyDescent="0.35">
      <c r="A4887">
        <v>4</v>
      </c>
      <c r="B4887" t="s">
        <v>43</v>
      </c>
      <c r="C4887">
        <v>6</v>
      </c>
      <c r="D4887" t="s">
        <v>50</v>
      </c>
      <c r="E4887" t="s">
        <v>672</v>
      </c>
      <c r="F4887" t="s">
        <v>13</v>
      </c>
      <c r="G4887" t="s">
        <v>5224</v>
      </c>
      <c r="H4887" s="1">
        <v>0.2</v>
      </c>
      <c r="I4887" s="2">
        <v>43451</v>
      </c>
      <c r="J4887" t="s">
        <v>6285</v>
      </c>
      <c r="K4887" t="s">
        <v>73</v>
      </c>
      <c r="L4887">
        <v>76017</v>
      </c>
      <c r="M4887">
        <v>1615</v>
      </c>
      <c r="N4887" t="s">
        <v>4973</v>
      </c>
      <c r="O4887">
        <v>-6</v>
      </c>
      <c r="P4887">
        <v>3</v>
      </c>
      <c r="Q4887" t="s">
        <v>75</v>
      </c>
      <c r="R4887" t="s">
        <v>8304</v>
      </c>
      <c r="S4887">
        <v>-6.21</v>
      </c>
      <c r="T4887">
        <v>166</v>
      </c>
      <c r="U4887" t="s">
        <v>33</v>
      </c>
      <c r="V4887" s="2">
        <v>43455</v>
      </c>
      <c r="W4887" t="s">
        <v>39</v>
      </c>
      <c r="X4887" t="s">
        <v>77</v>
      </c>
      <c r="Y4887" t="s">
        <v>113</v>
      </c>
    </row>
    <row r="4888" spans="1:25" x14ac:dyDescent="0.35">
      <c r="A4888">
        <v>2</v>
      </c>
      <c r="B4888" t="s">
        <v>25</v>
      </c>
      <c r="C4888">
        <v>1</v>
      </c>
      <c r="D4888" t="s">
        <v>26</v>
      </c>
      <c r="E4888" t="s">
        <v>700</v>
      </c>
      <c r="F4888" t="s">
        <v>13</v>
      </c>
      <c r="G4888" t="s">
        <v>6936</v>
      </c>
      <c r="H4888" s="1">
        <v>0</v>
      </c>
      <c r="I4888" s="2">
        <v>43444</v>
      </c>
      <c r="J4888" t="s">
        <v>7265</v>
      </c>
      <c r="K4888" t="s">
        <v>30</v>
      </c>
      <c r="L4888">
        <v>90805</v>
      </c>
      <c r="M4888">
        <v>1659</v>
      </c>
      <c r="N4888" t="s">
        <v>3769</v>
      </c>
      <c r="O4888">
        <v>37</v>
      </c>
      <c r="P4888">
        <v>12</v>
      </c>
      <c r="Q4888" t="s">
        <v>32</v>
      </c>
      <c r="R4888" t="s">
        <v>8304</v>
      </c>
      <c r="S4888">
        <v>36.93</v>
      </c>
      <c r="T4888">
        <v>80</v>
      </c>
      <c r="U4888" t="s">
        <v>76</v>
      </c>
      <c r="V4888" s="2">
        <v>43446</v>
      </c>
      <c r="W4888" t="s">
        <v>130</v>
      </c>
      <c r="X4888" t="s">
        <v>34</v>
      </c>
      <c r="Y4888" t="s">
        <v>64</v>
      </c>
    </row>
    <row r="4889" spans="1:25" x14ac:dyDescent="0.35">
      <c r="A4889">
        <v>2</v>
      </c>
      <c r="B4889" t="s">
        <v>25</v>
      </c>
      <c r="C4889">
        <v>1</v>
      </c>
      <c r="D4889" t="s">
        <v>11</v>
      </c>
      <c r="E4889" t="s">
        <v>88</v>
      </c>
      <c r="F4889" t="s">
        <v>13</v>
      </c>
      <c r="G4889" t="s">
        <v>30</v>
      </c>
      <c r="H4889" s="1">
        <v>0</v>
      </c>
      <c r="I4889" s="2">
        <v>43285</v>
      </c>
      <c r="J4889" t="s">
        <v>1682</v>
      </c>
      <c r="K4889" t="s">
        <v>30</v>
      </c>
      <c r="L4889">
        <v>94109</v>
      </c>
      <c r="M4889">
        <v>1053</v>
      </c>
      <c r="N4889" t="s">
        <v>1229</v>
      </c>
      <c r="O4889">
        <v>9</v>
      </c>
      <c r="P4889">
        <v>5</v>
      </c>
      <c r="Q4889" t="s">
        <v>32</v>
      </c>
      <c r="R4889" t="s">
        <v>8304</v>
      </c>
      <c r="S4889">
        <v>8.64</v>
      </c>
      <c r="T4889">
        <v>25</v>
      </c>
      <c r="U4889" t="s">
        <v>19</v>
      </c>
      <c r="V4889" s="2">
        <v>43287</v>
      </c>
      <c r="W4889" t="s">
        <v>130</v>
      </c>
      <c r="X4889" t="s">
        <v>34</v>
      </c>
      <c r="Y4889" t="s">
        <v>47</v>
      </c>
    </row>
    <row r="4890" spans="1:25" x14ac:dyDescent="0.35">
      <c r="A4890">
        <v>2</v>
      </c>
      <c r="B4890" t="s">
        <v>25</v>
      </c>
      <c r="C4890">
        <v>1</v>
      </c>
      <c r="D4890" t="s">
        <v>11</v>
      </c>
      <c r="E4890" t="s">
        <v>88</v>
      </c>
      <c r="F4890" t="s">
        <v>13</v>
      </c>
      <c r="G4890" t="s">
        <v>30</v>
      </c>
      <c r="H4890" s="1">
        <v>0.15</v>
      </c>
      <c r="I4890" s="2">
        <v>43285</v>
      </c>
      <c r="J4890" t="s">
        <v>1682</v>
      </c>
      <c r="K4890" t="s">
        <v>30</v>
      </c>
      <c r="L4890">
        <v>94109</v>
      </c>
      <c r="M4890">
        <v>170</v>
      </c>
      <c r="N4890" t="s">
        <v>1692</v>
      </c>
      <c r="O4890">
        <v>226</v>
      </c>
      <c r="P4890">
        <v>5</v>
      </c>
      <c r="Q4890" t="s">
        <v>32</v>
      </c>
      <c r="R4890" t="s">
        <v>8304</v>
      </c>
      <c r="S4890">
        <v>225.73</v>
      </c>
      <c r="T4890">
        <v>1279</v>
      </c>
      <c r="U4890" t="s">
        <v>19</v>
      </c>
      <c r="V4890" s="2">
        <v>43287</v>
      </c>
      <c r="W4890" t="s">
        <v>130</v>
      </c>
      <c r="X4890" t="s">
        <v>34</v>
      </c>
      <c r="Y4890" t="s">
        <v>22</v>
      </c>
    </row>
    <row r="4891" spans="1:25" x14ac:dyDescent="0.35">
      <c r="A4891">
        <v>2</v>
      </c>
      <c r="B4891" t="s">
        <v>25</v>
      </c>
      <c r="C4891">
        <v>1</v>
      </c>
      <c r="D4891" t="s">
        <v>26</v>
      </c>
      <c r="E4891" t="s">
        <v>88</v>
      </c>
      <c r="F4891" t="s">
        <v>13</v>
      </c>
      <c r="G4891" t="s">
        <v>30</v>
      </c>
      <c r="H4891" s="1">
        <v>0</v>
      </c>
      <c r="I4891" s="2">
        <v>43285</v>
      </c>
      <c r="J4891" t="s">
        <v>1682</v>
      </c>
      <c r="K4891" t="s">
        <v>30</v>
      </c>
      <c r="L4891">
        <v>94109</v>
      </c>
      <c r="M4891">
        <v>929</v>
      </c>
      <c r="N4891" t="s">
        <v>8233</v>
      </c>
      <c r="O4891">
        <v>21</v>
      </c>
      <c r="P4891">
        <v>2</v>
      </c>
      <c r="Q4891" t="s">
        <v>32</v>
      </c>
      <c r="R4891" t="s">
        <v>8304</v>
      </c>
      <c r="S4891">
        <v>20.66</v>
      </c>
      <c r="T4891">
        <v>44</v>
      </c>
      <c r="U4891" t="s">
        <v>19</v>
      </c>
      <c r="V4891" s="2">
        <v>43287</v>
      </c>
      <c r="W4891" t="s">
        <v>130</v>
      </c>
      <c r="X4891" t="s">
        <v>34</v>
      </c>
      <c r="Y4891" t="s">
        <v>119</v>
      </c>
    </row>
    <row r="4892" spans="1:25" x14ac:dyDescent="0.35">
      <c r="A4892">
        <v>2</v>
      </c>
      <c r="B4892" t="s">
        <v>25</v>
      </c>
      <c r="C4892">
        <v>1</v>
      </c>
      <c r="D4892" t="s">
        <v>26</v>
      </c>
      <c r="E4892" t="s">
        <v>88</v>
      </c>
      <c r="F4892" t="s">
        <v>13</v>
      </c>
      <c r="G4892" t="s">
        <v>30</v>
      </c>
      <c r="H4892" s="1">
        <v>0</v>
      </c>
      <c r="I4892" s="2">
        <v>43285</v>
      </c>
      <c r="J4892" t="s">
        <v>1682</v>
      </c>
      <c r="K4892" t="s">
        <v>30</v>
      </c>
      <c r="L4892">
        <v>94109</v>
      </c>
      <c r="M4892">
        <v>588</v>
      </c>
      <c r="N4892" t="s">
        <v>3018</v>
      </c>
      <c r="O4892">
        <v>1</v>
      </c>
      <c r="P4892">
        <v>4</v>
      </c>
      <c r="Q4892" t="s">
        <v>32</v>
      </c>
      <c r="R4892" t="s">
        <v>8304</v>
      </c>
      <c r="S4892">
        <v>0.56000000000000005</v>
      </c>
      <c r="T4892">
        <v>28</v>
      </c>
      <c r="U4892" t="s">
        <v>19</v>
      </c>
      <c r="V4892" s="2">
        <v>43287</v>
      </c>
      <c r="W4892" t="s">
        <v>130</v>
      </c>
      <c r="X4892" t="s">
        <v>34</v>
      </c>
      <c r="Y4892" t="s">
        <v>42</v>
      </c>
    </row>
    <row r="4893" spans="1:25" hidden="1" x14ac:dyDescent="0.35">
      <c r="A4893">
        <v>4</v>
      </c>
      <c r="B4893" t="s">
        <v>25</v>
      </c>
      <c r="C4893">
        <v>3</v>
      </c>
      <c r="D4893" t="s">
        <v>26</v>
      </c>
      <c r="E4893" t="s">
        <v>237</v>
      </c>
      <c r="F4893" t="s">
        <v>13</v>
      </c>
      <c r="G4893" t="s">
        <v>7150</v>
      </c>
      <c r="H4893" s="1">
        <v>0</v>
      </c>
      <c r="I4893" s="2">
        <v>43390</v>
      </c>
      <c r="J4893" t="s">
        <v>7316</v>
      </c>
      <c r="K4893" t="s">
        <v>73</v>
      </c>
      <c r="L4893">
        <v>65203</v>
      </c>
      <c r="M4893">
        <v>851</v>
      </c>
      <c r="N4893" t="s">
        <v>8136</v>
      </c>
      <c r="O4893">
        <v>752</v>
      </c>
      <c r="P4893">
        <v>7</v>
      </c>
      <c r="Q4893" t="s">
        <v>75</v>
      </c>
      <c r="R4893" t="s">
        <v>8304</v>
      </c>
      <c r="S4893">
        <v>751.76</v>
      </c>
      <c r="T4893">
        <v>1928</v>
      </c>
      <c r="U4893" t="s">
        <v>76</v>
      </c>
      <c r="V4893" s="2">
        <v>43394</v>
      </c>
      <c r="W4893" t="s">
        <v>20</v>
      </c>
      <c r="X4893" t="s">
        <v>368</v>
      </c>
      <c r="Y4893" t="s">
        <v>56</v>
      </c>
    </row>
    <row r="4894" spans="1:25" hidden="1" x14ac:dyDescent="0.35">
      <c r="A4894">
        <v>4</v>
      </c>
      <c r="B4894" t="s">
        <v>25</v>
      </c>
      <c r="C4894">
        <v>3</v>
      </c>
      <c r="D4894" t="s">
        <v>50</v>
      </c>
      <c r="E4894" t="s">
        <v>237</v>
      </c>
      <c r="F4894" t="s">
        <v>13</v>
      </c>
      <c r="G4894" t="s">
        <v>7150</v>
      </c>
      <c r="H4894" s="1">
        <v>0</v>
      </c>
      <c r="I4894" s="2">
        <v>43390</v>
      </c>
      <c r="J4894" t="s">
        <v>7316</v>
      </c>
      <c r="K4894" t="s">
        <v>73</v>
      </c>
      <c r="L4894">
        <v>65203</v>
      </c>
      <c r="M4894">
        <v>1250</v>
      </c>
      <c r="N4894" t="s">
        <v>4743</v>
      </c>
      <c r="O4894">
        <v>220</v>
      </c>
      <c r="P4894">
        <v>3</v>
      </c>
      <c r="Q4894" t="s">
        <v>75</v>
      </c>
      <c r="R4894" t="s">
        <v>8304</v>
      </c>
      <c r="S4894">
        <v>220.49</v>
      </c>
      <c r="T4894">
        <v>450</v>
      </c>
      <c r="U4894" t="s">
        <v>76</v>
      </c>
      <c r="V4894" s="2">
        <v>43394</v>
      </c>
      <c r="W4894" t="s">
        <v>20</v>
      </c>
      <c r="X4894" t="s">
        <v>368</v>
      </c>
      <c r="Y4894" t="s">
        <v>52</v>
      </c>
    </row>
    <row r="4895" spans="1:25" hidden="1" x14ac:dyDescent="0.35">
      <c r="A4895">
        <v>3</v>
      </c>
      <c r="B4895" t="s">
        <v>25</v>
      </c>
      <c r="C4895">
        <v>1</v>
      </c>
      <c r="D4895" t="s">
        <v>50</v>
      </c>
      <c r="E4895" t="s">
        <v>2017</v>
      </c>
      <c r="F4895" t="s">
        <v>13</v>
      </c>
      <c r="G4895" t="s">
        <v>1553</v>
      </c>
      <c r="H4895" s="1">
        <v>0.5</v>
      </c>
      <c r="I4895" s="2">
        <v>43260</v>
      </c>
      <c r="J4895" t="s">
        <v>4777</v>
      </c>
      <c r="K4895" t="s">
        <v>16</v>
      </c>
      <c r="L4895">
        <v>32303</v>
      </c>
      <c r="M4895">
        <v>433</v>
      </c>
      <c r="N4895" t="s">
        <v>4778</v>
      </c>
      <c r="O4895">
        <v>-28</v>
      </c>
      <c r="P4895">
        <v>2</v>
      </c>
      <c r="Q4895" t="s">
        <v>18</v>
      </c>
      <c r="R4895" t="s">
        <v>8304</v>
      </c>
      <c r="S4895">
        <v>-27.83</v>
      </c>
      <c r="T4895">
        <v>696</v>
      </c>
      <c r="U4895" t="s">
        <v>19</v>
      </c>
      <c r="V4895" s="2">
        <v>43263</v>
      </c>
      <c r="W4895" t="s">
        <v>130</v>
      </c>
      <c r="X4895" t="s">
        <v>40</v>
      </c>
      <c r="Y4895" t="s">
        <v>422</v>
      </c>
    </row>
    <row r="4896" spans="1:25" hidden="1" x14ac:dyDescent="0.35">
      <c r="A4896">
        <v>2</v>
      </c>
      <c r="B4896" t="s">
        <v>43</v>
      </c>
      <c r="C4896">
        <v>3</v>
      </c>
      <c r="D4896" t="s">
        <v>50</v>
      </c>
      <c r="E4896" t="s">
        <v>192</v>
      </c>
      <c r="F4896" t="s">
        <v>13</v>
      </c>
      <c r="G4896" t="s">
        <v>911</v>
      </c>
      <c r="H4896" s="1">
        <v>0.3</v>
      </c>
      <c r="I4896" s="2">
        <v>43263</v>
      </c>
      <c r="J4896" t="s">
        <v>912</v>
      </c>
      <c r="K4896" t="s">
        <v>73</v>
      </c>
      <c r="L4896">
        <v>60623</v>
      </c>
      <c r="M4896">
        <v>397</v>
      </c>
      <c r="N4896" t="s">
        <v>913</v>
      </c>
      <c r="O4896">
        <v>43</v>
      </c>
      <c r="P4896">
        <v>3</v>
      </c>
      <c r="Q4896" t="s">
        <v>75</v>
      </c>
      <c r="R4896" t="s">
        <v>92</v>
      </c>
      <c r="S4896">
        <v>43.2</v>
      </c>
      <c r="T4896">
        <v>1008</v>
      </c>
      <c r="U4896" t="s">
        <v>76</v>
      </c>
      <c r="V4896" s="2">
        <v>43265</v>
      </c>
      <c r="W4896" t="s">
        <v>20</v>
      </c>
      <c r="X4896" t="s">
        <v>139</v>
      </c>
      <c r="Y4896" t="s">
        <v>422</v>
      </c>
    </row>
    <row r="4897" spans="1:25" hidden="1" x14ac:dyDescent="0.35">
      <c r="A4897">
        <v>2</v>
      </c>
      <c r="B4897" t="s">
        <v>43</v>
      </c>
      <c r="C4897">
        <v>3</v>
      </c>
      <c r="D4897" t="s">
        <v>26</v>
      </c>
      <c r="E4897" t="s">
        <v>192</v>
      </c>
      <c r="F4897" t="s">
        <v>13</v>
      </c>
      <c r="G4897" t="s">
        <v>911</v>
      </c>
      <c r="H4897" s="1">
        <v>0.2</v>
      </c>
      <c r="I4897" s="2">
        <v>43263</v>
      </c>
      <c r="J4897" t="s">
        <v>912</v>
      </c>
      <c r="K4897" t="s">
        <v>73</v>
      </c>
      <c r="L4897">
        <v>60623</v>
      </c>
      <c r="M4897">
        <v>1700</v>
      </c>
      <c r="N4897" t="s">
        <v>858</v>
      </c>
      <c r="O4897">
        <v>114</v>
      </c>
      <c r="P4897">
        <v>7</v>
      </c>
      <c r="Q4897" t="s">
        <v>75</v>
      </c>
      <c r="R4897" t="s">
        <v>92</v>
      </c>
      <c r="S4897">
        <v>113.64</v>
      </c>
      <c r="T4897">
        <v>313</v>
      </c>
      <c r="U4897" t="s">
        <v>76</v>
      </c>
      <c r="V4897" s="2">
        <v>43265</v>
      </c>
      <c r="W4897" t="s">
        <v>20</v>
      </c>
      <c r="X4897" t="s">
        <v>139</v>
      </c>
      <c r="Y4897" t="s">
        <v>64</v>
      </c>
    </row>
    <row r="4898" spans="1:25" hidden="1" x14ac:dyDescent="0.35">
      <c r="A4898">
        <v>2</v>
      </c>
      <c r="B4898" t="s">
        <v>25</v>
      </c>
      <c r="C4898">
        <v>1</v>
      </c>
      <c r="D4898" t="s">
        <v>50</v>
      </c>
      <c r="E4898" t="s">
        <v>305</v>
      </c>
      <c r="F4898" t="s">
        <v>13</v>
      </c>
      <c r="G4898" t="s">
        <v>2655</v>
      </c>
      <c r="H4898" s="1">
        <v>0.4</v>
      </c>
      <c r="I4898" s="2">
        <v>43306</v>
      </c>
      <c r="J4898" t="s">
        <v>4757</v>
      </c>
      <c r="K4898" t="s">
        <v>102</v>
      </c>
      <c r="L4898">
        <v>43229</v>
      </c>
      <c r="M4898">
        <v>798</v>
      </c>
      <c r="N4898" t="s">
        <v>726</v>
      </c>
      <c r="O4898">
        <v>192</v>
      </c>
      <c r="P4898">
        <v>4</v>
      </c>
      <c r="Q4898" t="s">
        <v>104</v>
      </c>
      <c r="R4898" t="s">
        <v>8304</v>
      </c>
      <c r="S4898">
        <v>192</v>
      </c>
      <c r="T4898">
        <v>1440</v>
      </c>
      <c r="U4898" t="s">
        <v>19</v>
      </c>
      <c r="V4898" s="2">
        <v>43308</v>
      </c>
      <c r="W4898" t="s">
        <v>130</v>
      </c>
      <c r="X4898" t="s">
        <v>309</v>
      </c>
      <c r="Y4898" t="s">
        <v>727</v>
      </c>
    </row>
    <row r="4899" spans="1:25" hidden="1" x14ac:dyDescent="0.35">
      <c r="A4899">
        <v>5</v>
      </c>
      <c r="B4899" t="s">
        <v>43</v>
      </c>
      <c r="C4899">
        <v>6</v>
      </c>
      <c r="D4899" t="s">
        <v>26</v>
      </c>
      <c r="E4899" t="s">
        <v>171</v>
      </c>
      <c r="F4899" t="s">
        <v>13</v>
      </c>
      <c r="G4899" t="s">
        <v>2292</v>
      </c>
      <c r="H4899" s="1">
        <v>0</v>
      </c>
      <c r="I4899" s="2">
        <v>43133</v>
      </c>
      <c r="J4899" t="s">
        <v>4057</v>
      </c>
      <c r="K4899" t="s">
        <v>102</v>
      </c>
      <c r="L4899">
        <v>10011</v>
      </c>
      <c r="M4899">
        <v>282</v>
      </c>
      <c r="N4899" t="s">
        <v>8258</v>
      </c>
      <c r="O4899">
        <v>6</v>
      </c>
      <c r="P4899">
        <v>2</v>
      </c>
      <c r="Q4899" t="s">
        <v>104</v>
      </c>
      <c r="R4899" t="s">
        <v>8304</v>
      </c>
      <c r="S4899">
        <v>5.9</v>
      </c>
      <c r="T4899">
        <v>118</v>
      </c>
      <c r="U4899" t="s">
        <v>19</v>
      </c>
      <c r="V4899" s="2">
        <v>43138</v>
      </c>
      <c r="W4899" t="s">
        <v>39</v>
      </c>
      <c r="X4899" t="s">
        <v>175</v>
      </c>
      <c r="Y4899" t="s">
        <v>42</v>
      </c>
    </row>
    <row r="4900" spans="1:25" x14ac:dyDescent="0.35">
      <c r="A4900">
        <v>4</v>
      </c>
      <c r="B4900" t="s">
        <v>43</v>
      </c>
      <c r="C4900">
        <v>6</v>
      </c>
      <c r="D4900" t="s">
        <v>26</v>
      </c>
      <c r="E4900" t="s">
        <v>27</v>
      </c>
      <c r="F4900" t="s">
        <v>13</v>
      </c>
      <c r="G4900" t="s">
        <v>6981</v>
      </c>
      <c r="H4900" s="1">
        <v>0</v>
      </c>
      <c r="I4900" s="2">
        <v>43250</v>
      </c>
      <c r="J4900" t="s">
        <v>7675</v>
      </c>
      <c r="K4900" t="s">
        <v>30</v>
      </c>
      <c r="L4900">
        <v>90049</v>
      </c>
      <c r="M4900">
        <v>1833</v>
      </c>
      <c r="N4900" t="s">
        <v>3638</v>
      </c>
      <c r="O4900">
        <v>19</v>
      </c>
      <c r="P4900">
        <v>6</v>
      </c>
      <c r="Q4900" t="s">
        <v>32</v>
      </c>
      <c r="R4900" t="s">
        <v>8304</v>
      </c>
      <c r="S4900">
        <v>18.66</v>
      </c>
      <c r="T4900">
        <v>39</v>
      </c>
      <c r="U4900" t="s">
        <v>76</v>
      </c>
      <c r="V4900" s="2">
        <v>43254</v>
      </c>
      <c r="W4900" t="s">
        <v>39</v>
      </c>
      <c r="X4900" t="s">
        <v>34</v>
      </c>
      <c r="Y4900" t="s">
        <v>64</v>
      </c>
    </row>
    <row r="4901" spans="1:25" hidden="1" x14ac:dyDescent="0.35">
      <c r="A4901">
        <v>5</v>
      </c>
      <c r="B4901" t="s">
        <v>43</v>
      </c>
      <c r="C4901">
        <v>6</v>
      </c>
      <c r="D4901" t="s">
        <v>50</v>
      </c>
      <c r="E4901" t="s">
        <v>171</v>
      </c>
      <c r="F4901" t="s">
        <v>13</v>
      </c>
      <c r="G4901" t="s">
        <v>1199</v>
      </c>
      <c r="H4901" s="1">
        <v>0</v>
      </c>
      <c r="I4901" s="2">
        <v>43460</v>
      </c>
      <c r="J4901" t="s">
        <v>5040</v>
      </c>
      <c r="K4901" t="s">
        <v>102</v>
      </c>
      <c r="L4901">
        <v>10024</v>
      </c>
      <c r="M4901">
        <v>296</v>
      </c>
      <c r="N4901" t="s">
        <v>4781</v>
      </c>
      <c r="O4901">
        <v>19</v>
      </c>
      <c r="P4901">
        <v>3</v>
      </c>
      <c r="Q4901" t="s">
        <v>104</v>
      </c>
      <c r="R4901" t="s">
        <v>8304</v>
      </c>
      <c r="S4901">
        <v>18.89</v>
      </c>
      <c r="T4901">
        <v>90</v>
      </c>
      <c r="U4901" t="s">
        <v>19</v>
      </c>
      <c r="V4901" s="2">
        <v>43465</v>
      </c>
      <c r="W4901" t="s">
        <v>39</v>
      </c>
      <c r="X4901" t="s">
        <v>175</v>
      </c>
      <c r="Y4901" t="s">
        <v>113</v>
      </c>
    </row>
    <row r="4902" spans="1:25" x14ac:dyDescent="0.35">
      <c r="A4902">
        <v>4</v>
      </c>
      <c r="B4902" t="s">
        <v>25</v>
      </c>
      <c r="C4902">
        <v>3</v>
      </c>
      <c r="D4902" t="s">
        <v>11</v>
      </c>
      <c r="E4902" t="s">
        <v>88</v>
      </c>
      <c r="F4902" t="s">
        <v>13</v>
      </c>
      <c r="G4902" t="s">
        <v>242</v>
      </c>
      <c r="H4902" s="1">
        <v>0</v>
      </c>
      <c r="I4902" s="2">
        <v>43212</v>
      </c>
      <c r="J4902" t="s">
        <v>2044</v>
      </c>
      <c r="K4902" t="s">
        <v>30</v>
      </c>
      <c r="L4902">
        <v>94122</v>
      </c>
      <c r="M4902">
        <v>1594</v>
      </c>
      <c r="N4902" t="s">
        <v>1808</v>
      </c>
      <c r="O4902">
        <v>10</v>
      </c>
      <c r="P4902">
        <v>3</v>
      </c>
      <c r="Q4902" t="s">
        <v>32</v>
      </c>
      <c r="R4902" t="s">
        <v>8304</v>
      </c>
      <c r="S4902">
        <v>10.41</v>
      </c>
      <c r="T4902">
        <v>32</v>
      </c>
      <c r="U4902" t="s">
        <v>19</v>
      </c>
      <c r="V4902" s="2">
        <v>43216</v>
      </c>
      <c r="W4902" t="s">
        <v>20</v>
      </c>
      <c r="X4902" t="s">
        <v>34</v>
      </c>
      <c r="Y4902" t="s">
        <v>47</v>
      </c>
    </row>
    <row r="4903" spans="1:25" x14ac:dyDescent="0.35">
      <c r="A4903">
        <v>5</v>
      </c>
      <c r="B4903" t="s">
        <v>43</v>
      </c>
      <c r="C4903">
        <v>6</v>
      </c>
      <c r="D4903" t="s">
        <v>11</v>
      </c>
      <c r="E4903" t="s">
        <v>88</v>
      </c>
      <c r="F4903" t="s">
        <v>13</v>
      </c>
      <c r="G4903" t="s">
        <v>601</v>
      </c>
      <c r="H4903" s="1">
        <v>0</v>
      </c>
      <c r="I4903" s="2">
        <v>43411</v>
      </c>
      <c r="J4903" t="s">
        <v>5736</v>
      </c>
      <c r="K4903" t="s">
        <v>30</v>
      </c>
      <c r="L4903">
        <v>94110</v>
      </c>
      <c r="M4903">
        <v>394</v>
      </c>
      <c r="N4903" t="s">
        <v>2330</v>
      </c>
      <c r="O4903">
        <v>6</v>
      </c>
      <c r="P4903">
        <v>3</v>
      </c>
      <c r="Q4903" t="s">
        <v>32</v>
      </c>
      <c r="R4903" t="s">
        <v>8304</v>
      </c>
      <c r="S4903">
        <v>6.22</v>
      </c>
      <c r="T4903">
        <v>15</v>
      </c>
      <c r="U4903" t="s">
        <v>33</v>
      </c>
      <c r="V4903" s="2">
        <v>43416</v>
      </c>
      <c r="W4903" t="s">
        <v>39</v>
      </c>
      <c r="X4903" t="s">
        <v>34</v>
      </c>
      <c r="Y4903" t="s">
        <v>47</v>
      </c>
    </row>
    <row r="4904" spans="1:25" hidden="1" x14ac:dyDescent="0.35">
      <c r="A4904">
        <v>4</v>
      </c>
      <c r="B4904" t="s">
        <v>43</v>
      </c>
      <c r="C4904">
        <v>6</v>
      </c>
      <c r="D4904" t="s">
        <v>11</v>
      </c>
      <c r="E4904" t="s">
        <v>65</v>
      </c>
      <c r="F4904" t="s">
        <v>13</v>
      </c>
      <c r="G4904" t="s">
        <v>911</v>
      </c>
      <c r="H4904" s="1">
        <v>0</v>
      </c>
      <c r="I4904" s="2">
        <v>43417</v>
      </c>
      <c r="J4904" t="s">
        <v>7147</v>
      </c>
      <c r="K4904" t="s">
        <v>30</v>
      </c>
      <c r="L4904">
        <v>98103</v>
      </c>
      <c r="M4904">
        <v>495</v>
      </c>
      <c r="N4904" t="s">
        <v>7092</v>
      </c>
      <c r="O4904">
        <v>7</v>
      </c>
      <c r="P4904">
        <v>2</v>
      </c>
      <c r="Q4904" t="s">
        <v>32</v>
      </c>
      <c r="R4904" t="s">
        <v>8304</v>
      </c>
      <c r="S4904">
        <v>7.23</v>
      </c>
      <c r="T4904">
        <v>20</v>
      </c>
      <c r="U4904" t="s">
        <v>76</v>
      </c>
      <c r="V4904" s="2">
        <v>43421</v>
      </c>
      <c r="W4904" t="s">
        <v>39</v>
      </c>
      <c r="X4904" t="s">
        <v>69</v>
      </c>
      <c r="Y4904" t="s">
        <v>47</v>
      </c>
    </row>
    <row r="4905" spans="1:25" hidden="1" x14ac:dyDescent="0.35">
      <c r="A4905">
        <v>2</v>
      </c>
      <c r="B4905" t="s">
        <v>43</v>
      </c>
      <c r="C4905">
        <v>3</v>
      </c>
      <c r="D4905" t="s">
        <v>26</v>
      </c>
      <c r="E4905" t="s">
        <v>498</v>
      </c>
      <c r="F4905" t="s">
        <v>13</v>
      </c>
      <c r="G4905" t="s">
        <v>1873</v>
      </c>
      <c r="H4905" s="1">
        <v>0.2</v>
      </c>
      <c r="I4905" s="2">
        <v>43131</v>
      </c>
      <c r="J4905" t="s">
        <v>3390</v>
      </c>
      <c r="K4905" t="s">
        <v>73</v>
      </c>
      <c r="L4905">
        <v>75220</v>
      </c>
      <c r="M4905">
        <v>1794</v>
      </c>
      <c r="N4905" t="s">
        <v>3225</v>
      </c>
      <c r="O4905">
        <v>5</v>
      </c>
      <c r="P4905">
        <v>3</v>
      </c>
      <c r="Q4905" t="s">
        <v>75</v>
      </c>
      <c r="R4905" t="s">
        <v>8304</v>
      </c>
      <c r="S4905">
        <v>5.44</v>
      </c>
      <c r="T4905">
        <v>16</v>
      </c>
      <c r="U4905" t="s">
        <v>19</v>
      </c>
      <c r="V4905" s="2">
        <v>43133</v>
      </c>
      <c r="W4905" t="s">
        <v>20</v>
      </c>
      <c r="X4905" t="s">
        <v>77</v>
      </c>
      <c r="Y4905" t="s">
        <v>64</v>
      </c>
    </row>
    <row r="4906" spans="1:25" x14ac:dyDescent="0.35">
      <c r="A4906">
        <v>3</v>
      </c>
      <c r="B4906" t="s">
        <v>25</v>
      </c>
      <c r="C4906">
        <v>1</v>
      </c>
      <c r="D4906" t="s">
        <v>11</v>
      </c>
      <c r="E4906" t="s">
        <v>27</v>
      </c>
      <c r="F4906" t="s">
        <v>13</v>
      </c>
      <c r="G4906" t="s">
        <v>8141</v>
      </c>
      <c r="H4906" s="1">
        <v>0.2</v>
      </c>
      <c r="I4906" s="2">
        <v>43328</v>
      </c>
      <c r="J4906" t="s">
        <v>5303</v>
      </c>
      <c r="K4906" t="s">
        <v>30</v>
      </c>
      <c r="L4906">
        <v>90045</v>
      </c>
      <c r="M4906">
        <v>280</v>
      </c>
      <c r="N4906" t="s">
        <v>8284</v>
      </c>
      <c r="O4906">
        <v>12</v>
      </c>
      <c r="P4906">
        <v>2</v>
      </c>
      <c r="Q4906" t="s">
        <v>32</v>
      </c>
      <c r="R4906" t="s">
        <v>8304</v>
      </c>
      <c r="S4906">
        <v>12.1</v>
      </c>
      <c r="T4906">
        <v>161</v>
      </c>
      <c r="U4906" t="s">
        <v>33</v>
      </c>
      <c r="V4906" s="2">
        <v>43331</v>
      </c>
      <c r="W4906" t="s">
        <v>130</v>
      </c>
      <c r="X4906" t="s">
        <v>34</v>
      </c>
      <c r="Y4906" t="s">
        <v>41</v>
      </c>
    </row>
    <row r="4907" spans="1:25" hidden="1" x14ac:dyDescent="0.35">
      <c r="A4907">
        <v>3</v>
      </c>
      <c r="B4907" t="s">
        <v>10</v>
      </c>
      <c r="C4907">
        <v>3</v>
      </c>
      <c r="D4907" t="s">
        <v>26</v>
      </c>
      <c r="E4907" t="s">
        <v>65</v>
      </c>
      <c r="F4907" t="s">
        <v>13</v>
      </c>
      <c r="G4907" t="s">
        <v>1164</v>
      </c>
      <c r="H4907" s="1">
        <v>0</v>
      </c>
      <c r="I4907" s="2">
        <v>43338</v>
      </c>
      <c r="J4907" t="s">
        <v>3616</v>
      </c>
      <c r="K4907" t="s">
        <v>30</v>
      </c>
      <c r="L4907">
        <v>98103</v>
      </c>
      <c r="M4907">
        <v>1726</v>
      </c>
      <c r="N4907" t="s">
        <v>3617</v>
      </c>
      <c r="O4907">
        <v>3</v>
      </c>
      <c r="P4907">
        <v>1</v>
      </c>
      <c r="Q4907" t="s">
        <v>32</v>
      </c>
      <c r="R4907" t="s">
        <v>8304</v>
      </c>
      <c r="S4907">
        <v>3.11</v>
      </c>
      <c r="T4907">
        <v>6</v>
      </c>
      <c r="U4907" t="s">
        <v>19</v>
      </c>
      <c r="V4907" s="2">
        <v>43341</v>
      </c>
      <c r="W4907" t="s">
        <v>20</v>
      </c>
      <c r="X4907" t="s">
        <v>69</v>
      </c>
      <c r="Y4907" t="s">
        <v>64</v>
      </c>
    </row>
    <row r="4908" spans="1:25" hidden="1" x14ac:dyDescent="0.35">
      <c r="A4908">
        <v>5</v>
      </c>
      <c r="B4908" t="s">
        <v>43</v>
      </c>
      <c r="C4908">
        <v>6</v>
      </c>
      <c r="D4908" t="s">
        <v>50</v>
      </c>
      <c r="E4908" t="s">
        <v>1296</v>
      </c>
      <c r="F4908" t="s">
        <v>13</v>
      </c>
      <c r="G4908" t="s">
        <v>7494</v>
      </c>
      <c r="H4908" s="1">
        <v>0.2</v>
      </c>
      <c r="I4908" s="2">
        <v>43122</v>
      </c>
      <c r="J4908" t="s">
        <v>7769</v>
      </c>
      <c r="K4908" t="s">
        <v>102</v>
      </c>
      <c r="L4908">
        <v>44105</v>
      </c>
      <c r="M4908">
        <v>1605</v>
      </c>
      <c r="N4908" t="s">
        <v>150</v>
      </c>
      <c r="O4908">
        <v>16</v>
      </c>
      <c r="P4908">
        <v>3</v>
      </c>
      <c r="Q4908" t="s">
        <v>104</v>
      </c>
      <c r="R4908" t="s">
        <v>8304</v>
      </c>
      <c r="S4908">
        <v>15.86</v>
      </c>
      <c r="T4908">
        <v>55</v>
      </c>
      <c r="U4908" t="s">
        <v>76</v>
      </c>
      <c r="V4908" s="2">
        <v>43127</v>
      </c>
      <c r="W4908" t="s">
        <v>39</v>
      </c>
      <c r="X4908" t="s">
        <v>309</v>
      </c>
      <c r="Y4908" t="s">
        <v>113</v>
      </c>
    </row>
    <row r="4909" spans="1:25" hidden="1" x14ac:dyDescent="0.35">
      <c r="A4909">
        <v>5</v>
      </c>
      <c r="B4909" t="s">
        <v>43</v>
      </c>
      <c r="C4909">
        <v>6</v>
      </c>
      <c r="D4909" t="s">
        <v>50</v>
      </c>
      <c r="E4909" t="s">
        <v>1296</v>
      </c>
      <c r="F4909" t="s">
        <v>13</v>
      </c>
      <c r="G4909" t="s">
        <v>7494</v>
      </c>
      <c r="H4909" s="1">
        <v>0.4</v>
      </c>
      <c r="I4909" s="2">
        <v>43122</v>
      </c>
      <c r="J4909" t="s">
        <v>7769</v>
      </c>
      <c r="K4909" t="s">
        <v>102</v>
      </c>
      <c r="L4909">
        <v>44105</v>
      </c>
      <c r="M4909">
        <v>1251</v>
      </c>
      <c r="N4909" t="s">
        <v>138</v>
      </c>
      <c r="O4909">
        <v>-20</v>
      </c>
      <c r="P4909">
        <v>4</v>
      </c>
      <c r="Q4909" t="s">
        <v>104</v>
      </c>
      <c r="R4909" t="s">
        <v>8304</v>
      </c>
      <c r="S4909">
        <v>-20.239999999999998</v>
      </c>
      <c r="T4909">
        <v>110</v>
      </c>
      <c r="U4909" t="s">
        <v>76</v>
      </c>
      <c r="V4909" s="2">
        <v>43127</v>
      </c>
      <c r="W4909" t="s">
        <v>39</v>
      </c>
      <c r="X4909" t="s">
        <v>309</v>
      </c>
      <c r="Y4909" t="s">
        <v>52</v>
      </c>
    </row>
    <row r="4910" spans="1:25" hidden="1" x14ac:dyDescent="0.35">
      <c r="A4910">
        <v>4</v>
      </c>
      <c r="B4910" t="s">
        <v>43</v>
      </c>
      <c r="C4910">
        <v>6</v>
      </c>
      <c r="D4910" t="s">
        <v>50</v>
      </c>
      <c r="E4910" t="s">
        <v>1678</v>
      </c>
      <c r="F4910" t="s">
        <v>13</v>
      </c>
      <c r="G4910" t="s">
        <v>342</v>
      </c>
      <c r="H4910" s="1">
        <v>0</v>
      </c>
      <c r="I4910" s="2">
        <v>43319</v>
      </c>
      <c r="J4910" t="s">
        <v>6795</v>
      </c>
      <c r="K4910" t="s">
        <v>30</v>
      </c>
      <c r="L4910">
        <v>98026</v>
      </c>
      <c r="M4910">
        <v>1015</v>
      </c>
      <c r="N4910" t="s">
        <v>1397</v>
      </c>
      <c r="O4910">
        <v>86</v>
      </c>
      <c r="P4910">
        <v>3</v>
      </c>
      <c r="Q4910" t="s">
        <v>32</v>
      </c>
      <c r="R4910" t="s">
        <v>8304</v>
      </c>
      <c r="S4910">
        <v>86.39</v>
      </c>
      <c r="T4910">
        <v>180</v>
      </c>
      <c r="U4910" t="s">
        <v>33</v>
      </c>
      <c r="V4910" s="2">
        <v>43323</v>
      </c>
      <c r="W4910" t="s">
        <v>39</v>
      </c>
      <c r="X4910" t="s">
        <v>69</v>
      </c>
      <c r="Y4910" t="s">
        <v>113</v>
      </c>
    </row>
    <row r="4911" spans="1:25" x14ac:dyDescent="0.35">
      <c r="A4911">
        <v>2</v>
      </c>
      <c r="B4911" t="s">
        <v>43</v>
      </c>
      <c r="C4911">
        <v>3</v>
      </c>
      <c r="D4911" t="s">
        <v>26</v>
      </c>
      <c r="E4911" t="s">
        <v>27</v>
      </c>
      <c r="F4911" t="s">
        <v>13</v>
      </c>
      <c r="G4911" t="s">
        <v>1114</v>
      </c>
      <c r="H4911" s="1">
        <v>0</v>
      </c>
      <c r="I4911" s="2">
        <v>43267</v>
      </c>
      <c r="J4911" t="s">
        <v>3681</v>
      </c>
      <c r="K4911" t="s">
        <v>30</v>
      </c>
      <c r="L4911">
        <v>90045</v>
      </c>
      <c r="M4911">
        <v>1658</v>
      </c>
      <c r="N4911" t="s">
        <v>8234</v>
      </c>
      <c r="O4911">
        <v>22</v>
      </c>
      <c r="P4911">
        <v>5</v>
      </c>
      <c r="Q4911" t="s">
        <v>32</v>
      </c>
      <c r="R4911" t="s">
        <v>8304</v>
      </c>
      <c r="S4911">
        <v>21.78</v>
      </c>
      <c r="T4911">
        <v>46</v>
      </c>
      <c r="U4911" t="s">
        <v>19</v>
      </c>
      <c r="V4911" s="2">
        <v>43269</v>
      </c>
      <c r="W4911" t="s">
        <v>20</v>
      </c>
      <c r="X4911" t="s">
        <v>34</v>
      </c>
      <c r="Y4911" t="s">
        <v>64</v>
      </c>
    </row>
    <row r="4912" spans="1:25" hidden="1" x14ac:dyDescent="0.35">
      <c r="A4912">
        <v>4</v>
      </c>
      <c r="B4912" t="s">
        <v>43</v>
      </c>
      <c r="C4912">
        <v>6</v>
      </c>
      <c r="D4912" t="s">
        <v>11</v>
      </c>
      <c r="E4912" t="s">
        <v>1012</v>
      </c>
      <c r="F4912" t="s">
        <v>13</v>
      </c>
      <c r="G4912" t="s">
        <v>1854</v>
      </c>
      <c r="H4912" s="1">
        <v>0</v>
      </c>
      <c r="I4912" s="2">
        <v>43459</v>
      </c>
      <c r="J4912" t="s">
        <v>2500</v>
      </c>
      <c r="K4912" t="s">
        <v>16</v>
      </c>
      <c r="L4912">
        <v>72701</v>
      </c>
      <c r="M4912">
        <v>871</v>
      </c>
      <c r="N4912" t="s">
        <v>8183</v>
      </c>
      <c r="O4912">
        <v>138</v>
      </c>
      <c r="P4912">
        <v>5</v>
      </c>
      <c r="Q4912" t="s">
        <v>18</v>
      </c>
      <c r="R4912" t="s">
        <v>8304</v>
      </c>
      <c r="S4912">
        <v>137.54</v>
      </c>
      <c r="T4912">
        <v>344</v>
      </c>
      <c r="U4912" t="s">
        <v>19</v>
      </c>
      <c r="V4912" s="2">
        <v>43463</v>
      </c>
      <c r="W4912" t="s">
        <v>39</v>
      </c>
      <c r="X4912" t="s">
        <v>1016</v>
      </c>
      <c r="Y4912" t="s">
        <v>47</v>
      </c>
    </row>
    <row r="4913" spans="1:25" hidden="1" x14ac:dyDescent="0.35">
      <c r="A4913">
        <v>4</v>
      </c>
      <c r="B4913" t="s">
        <v>43</v>
      </c>
      <c r="C4913">
        <v>6</v>
      </c>
      <c r="D4913" t="s">
        <v>26</v>
      </c>
      <c r="E4913" t="s">
        <v>1012</v>
      </c>
      <c r="F4913" t="s">
        <v>13</v>
      </c>
      <c r="G4913" t="s">
        <v>1854</v>
      </c>
      <c r="H4913" s="1">
        <v>0</v>
      </c>
      <c r="I4913" s="2">
        <v>43459</v>
      </c>
      <c r="J4913" t="s">
        <v>2500</v>
      </c>
      <c r="K4913" t="s">
        <v>16</v>
      </c>
      <c r="L4913">
        <v>72701</v>
      </c>
      <c r="M4913">
        <v>1698</v>
      </c>
      <c r="N4913" t="s">
        <v>3474</v>
      </c>
      <c r="O4913">
        <v>50</v>
      </c>
      <c r="P4913">
        <v>3</v>
      </c>
      <c r="Q4913" t="s">
        <v>18</v>
      </c>
      <c r="R4913" t="s">
        <v>8304</v>
      </c>
      <c r="S4913">
        <v>49.97</v>
      </c>
      <c r="T4913">
        <v>106</v>
      </c>
      <c r="U4913" t="s">
        <v>19</v>
      </c>
      <c r="V4913" s="2">
        <v>43463</v>
      </c>
      <c r="W4913" t="s">
        <v>39</v>
      </c>
      <c r="X4913" t="s">
        <v>1016</v>
      </c>
      <c r="Y4913" t="s">
        <v>64</v>
      </c>
    </row>
    <row r="4914" spans="1:25" hidden="1" x14ac:dyDescent="0.35">
      <c r="A4914">
        <v>4</v>
      </c>
      <c r="B4914" t="s">
        <v>43</v>
      </c>
      <c r="C4914">
        <v>6</v>
      </c>
      <c r="D4914" t="s">
        <v>26</v>
      </c>
      <c r="E4914" t="s">
        <v>1012</v>
      </c>
      <c r="F4914" t="s">
        <v>13</v>
      </c>
      <c r="G4914" t="s">
        <v>1854</v>
      </c>
      <c r="H4914" s="1">
        <v>0</v>
      </c>
      <c r="I4914" s="2">
        <v>43459</v>
      </c>
      <c r="J4914" t="s">
        <v>2500</v>
      </c>
      <c r="K4914" t="s">
        <v>16</v>
      </c>
      <c r="L4914">
        <v>72701</v>
      </c>
      <c r="M4914">
        <v>1142</v>
      </c>
      <c r="N4914" t="s">
        <v>1045</v>
      </c>
      <c r="O4914">
        <v>5</v>
      </c>
      <c r="P4914">
        <v>9</v>
      </c>
      <c r="Q4914" t="s">
        <v>18</v>
      </c>
      <c r="R4914" t="s">
        <v>8304</v>
      </c>
      <c r="S4914">
        <v>5.37</v>
      </c>
      <c r="T4914">
        <v>20</v>
      </c>
      <c r="U4914" t="s">
        <v>19</v>
      </c>
      <c r="V4914" s="2">
        <v>43463</v>
      </c>
      <c r="W4914" t="s">
        <v>39</v>
      </c>
      <c r="X4914" t="s">
        <v>1016</v>
      </c>
      <c r="Y4914" t="s">
        <v>49</v>
      </c>
    </row>
    <row r="4915" spans="1:25" hidden="1" x14ac:dyDescent="0.35">
      <c r="A4915">
        <v>4</v>
      </c>
      <c r="B4915" t="s">
        <v>43</v>
      </c>
      <c r="C4915">
        <v>6</v>
      </c>
      <c r="D4915" t="s">
        <v>50</v>
      </c>
      <c r="E4915" t="s">
        <v>1012</v>
      </c>
      <c r="F4915" t="s">
        <v>13</v>
      </c>
      <c r="G4915" t="s">
        <v>1854</v>
      </c>
      <c r="H4915" s="1">
        <v>0</v>
      </c>
      <c r="I4915" s="2">
        <v>43459</v>
      </c>
      <c r="J4915" t="s">
        <v>2500</v>
      </c>
      <c r="K4915" t="s">
        <v>16</v>
      </c>
      <c r="L4915">
        <v>72701</v>
      </c>
      <c r="M4915">
        <v>1330</v>
      </c>
      <c r="N4915" t="s">
        <v>4839</v>
      </c>
      <c r="O4915">
        <v>172</v>
      </c>
      <c r="P4915">
        <v>2</v>
      </c>
      <c r="Q4915" t="s">
        <v>18</v>
      </c>
      <c r="R4915" t="s">
        <v>8304</v>
      </c>
      <c r="S4915">
        <v>171.99</v>
      </c>
      <c r="T4915">
        <v>400</v>
      </c>
      <c r="U4915" t="s">
        <v>19</v>
      </c>
      <c r="V4915" s="2">
        <v>43463</v>
      </c>
      <c r="W4915" t="s">
        <v>39</v>
      </c>
      <c r="X4915" t="s">
        <v>1016</v>
      </c>
      <c r="Y4915" t="s">
        <v>113</v>
      </c>
    </row>
    <row r="4916" spans="1:25" hidden="1" x14ac:dyDescent="0.35">
      <c r="A4916">
        <v>5</v>
      </c>
      <c r="B4916" t="s">
        <v>43</v>
      </c>
      <c r="C4916">
        <v>6</v>
      </c>
      <c r="D4916" t="s">
        <v>26</v>
      </c>
      <c r="E4916" t="s">
        <v>122</v>
      </c>
      <c r="F4916" t="s">
        <v>13</v>
      </c>
      <c r="G4916" t="s">
        <v>2382</v>
      </c>
      <c r="H4916" s="1">
        <v>0.2</v>
      </c>
      <c r="I4916" s="2">
        <v>43222</v>
      </c>
      <c r="J4916" t="s">
        <v>3880</v>
      </c>
      <c r="K4916" t="s">
        <v>73</v>
      </c>
      <c r="L4916">
        <v>77070</v>
      </c>
      <c r="M4916">
        <v>1238</v>
      </c>
      <c r="N4916" t="s">
        <v>3881</v>
      </c>
      <c r="O4916">
        <v>5</v>
      </c>
      <c r="P4916">
        <v>3</v>
      </c>
      <c r="Q4916" t="s">
        <v>75</v>
      </c>
      <c r="R4916" t="s">
        <v>8304</v>
      </c>
      <c r="S4916">
        <v>5.4</v>
      </c>
      <c r="T4916">
        <v>86</v>
      </c>
      <c r="U4916" t="s">
        <v>19</v>
      </c>
      <c r="V4916" s="2">
        <v>43227</v>
      </c>
      <c r="W4916" t="s">
        <v>39</v>
      </c>
      <c r="X4916" t="s">
        <v>77</v>
      </c>
      <c r="Y4916" t="s">
        <v>49</v>
      </c>
    </row>
    <row r="4917" spans="1:25" x14ac:dyDescent="0.35">
      <c r="A4917">
        <v>4</v>
      </c>
      <c r="B4917" t="s">
        <v>43</v>
      </c>
      <c r="C4917">
        <v>6</v>
      </c>
      <c r="D4917" t="s">
        <v>50</v>
      </c>
      <c r="E4917" t="s">
        <v>572</v>
      </c>
      <c r="F4917" t="s">
        <v>13</v>
      </c>
      <c r="G4917" t="s">
        <v>5551</v>
      </c>
      <c r="H4917" s="1">
        <v>0.2</v>
      </c>
      <c r="I4917" s="2">
        <v>43419</v>
      </c>
      <c r="J4917" t="s">
        <v>6806</v>
      </c>
      <c r="K4917" t="s">
        <v>30</v>
      </c>
      <c r="L4917">
        <v>92024</v>
      </c>
      <c r="M4917">
        <v>1295</v>
      </c>
      <c r="N4917" t="s">
        <v>4877</v>
      </c>
      <c r="O4917">
        <v>27</v>
      </c>
      <c r="P4917">
        <v>2</v>
      </c>
      <c r="Q4917" t="s">
        <v>32</v>
      </c>
      <c r="R4917" t="s">
        <v>8304</v>
      </c>
      <c r="S4917">
        <v>27.1</v>
      </c>
      <c r="T4917">
        <v>361</v>
      </c>
      <c r="U4917" t="s">
        <v>33</v>
      </c>
      <c r="V4917" s="2">
        <v>43423</v>
      </c>
      <c r="W4917" t="s">
        <v>39</v>
      </c>
      <c r="X4917" t="s">
        <v>34</v>
      </c>
      <c r="Y4917" t="s">
        <v>52</v>
      </c>
    </row>
    <row r="4918" spans="1:25" x14ac:dyDescent="0.35">
      <c r="A4918">
        <v>2</v>
      </c>
      <c r="B4918" t="s">
        <v>25</v>
      </c>
      <c r="C4918">
        <v>1</v>
      </c>
      <c r="D4918" t="s">
        <v>11</v>
      </c>
      <c r="E4918" t="s">
        <v>88</v>
      </c>
      <c r="F4918" t="s">
        <v>13</v>
      </c>
      <c r="G4918" t="s">
        <v>5286</v>
      </c>
      <c r="H4918" s="1">
        <v>0.15</v>
      </c>
      <c r="I4918" s="2">
        <v>43368</v>
      </c>
      <c r="J4918" t="s">
        <v>5287</v>
      </c>
      <c r="K4918" t="s">
        <v>30</v>
      </c>
      <c r="L4918">
        <v>94110</v>
      </c>
      <c r="M4918">
        <v>169</v>
      </c>
      <c r="N4918" t="s">
        <v>471</v>
      </c>
      <c r="O4918">
        <v>84</v>
      </c>
      <c r="P4918">
        <v>2</v>
      </c>
      <c r="Q4918" t="s">
        <v>32</v>
      </c>
      <c r="R4918" t="s">
        <v>8304</v>
      </c>
      <c r="S4918">
        <v>84.29</v>
      </c>
      <c r="T4918">
        <v>478</v>
      </c>
      <c r="U4918" t="s">
        <v>33</v>
      </c>
      <c r="V4918" s="2">
        <v>43370</v>
      </c>
      <c r="W4918" t="s">
        <v>130</v>
      </c>
      <c r="X4918" t="s">
        <v>34</v>
      </c>
      <c r="Y4918" t="s">
        <v>22</v>
      </c>
    </row>
    <row r="4919" spans="1:25" x14ac:dyDescent="0.35">
      <c r="A4919">
        <v>4</v>
      </c>
      <c r="B4919" t="s">
        <v>43</v>
      </c>
      <c r="C4919">
        <v>6</v>
      </c>
      <c r="D4919" t="s">
        <v>11</v>
      </c>
      <c r="E4919" t="s">
        <v>27</v>
      </c>
      <c r="F4919" t="s">
        <v>13</v>
      </c>
      <c r="G4919" t="s">
        <v>867</v>
      </c>
      <c r="H4919" s="1">
        <v>0.2</v>
      </c>
      <c r="I4919" s="2">
        <v>43204</v>
      </c>
      <c r="J4919" t="s">
        <v>868</v>
      </c>
      <c r="K4919" t="s">
        <v>30</v>
      </c>
      <c r="L4919">
        <v>90004</v>
      </c>
      <c r="M4919">
        <v>319</v>
      </c>
      <c r="N4919" t="s">
        <v>869</v>
      </c>
      <c r="O4919">
        <v>38</v>
      </c>
      <c r="P4919">
        <v>5</v>
      </c>
      <c r="Q4919" t="s">
        <v>32</v>
      </c>
      <c r="R4919" t="s">
        <v>92</v>
      </c>
      <c r="S4919">
        <v>38.380000000000003</v>
      </c>
      <c r="T4919">
        <v>384</v>
      </c>
      <c r="U4919" t="s">
        <v>19</v>
      </c>
      <c r="V4919" s="2">
        <v>43208</v>
      </c>
      <c r="W4919" t="s">
        <v>39</v>
      </c>
      <c r="X4919" t="s">
        <v>34</v>
      </c>
      <c r="Y4919" t="s">
        <v>24</v>
      </c>
    </row>
    <row r="4920" spans="1:25" x14ac:dyDescent="0.35">
      <c r="A4920">
        <v>5</v>
      </c>
      <c r="B4920" t="s">
        <v>43</v>
      </c>
      <c r="C4920">
        <v>6</v>
      </c>
      <c r="D4920" t="s">
        <v>11</v>
      </c>
      <c r="E4920" t="s">
        <v>1804</v>
      </c>
      <c r="F4920" t="s">
        <v>13</v>
      </c>
      <c r="G4920" t="s">
        <v>1913</v>
      </c>
      <c r="H4920" s="1">
        <v>0.2</v>
      </c>
      <c r="I4920" s="2">
        <v>43246</v>
      </c>
      <c r="J4920" t="s">
        <v>2744</v>
      </c>
      <c r="K4920" t="s">
        <v>30</v>
      </c>
      <c r="L4920">
        <v>92704</v>
      </c>
      <c r="M4920">
        <v>763</v>
      </c>
      <c r="N4920" t="s">
        <v>543</v>
      </c>
      <c r="O4920">
        <v>-85</v>
      </c>
      <c r="P4920">
        <v>6</v>
      </c>
      <c r="Q4920" t="s">
        <v>32</v>
      </c>
      <c r="R4920" t="s">
        <v>8304</v>
      </c>
      <c r="S4920">
        <v>-84.82</v>
      </c>
      <c r="T4920">
        <v>485</v>
      </c>
      <c r="U4920" t="s">
        <v>19</v>
      </c>
      <c r="V4920" s="2">
        <v>43251</v>
      </c>
      <c r="W4920" t="s">
        <v>39</v>
      </c>
      <c r="X4920" t="s">
        <v>34</v>
      </c>
      <c r="Y4920" t="s">
        <v>24</v>
      </c>
    </row>
    <row r="4921" spans="1:25" x14ac:dyDescent="0.35">
      <c r="A4921">
        <v>5</v>
      </c>
      <c r="B4921" t="s">
        <v>43</v>
      </c>
      <c r="C4921">
        <v>6</v>
      </c>
      <c r="D4921" t="s">
        <v>26</v>
      </c>
      <c r="E4921" t="s">
        <v>1804</v>
      </c>
      <c r="F4921" t="s">
        <v>13</v>
      </c>
      <c r="G4921" t="s">
        <v>1913</v>
      </c>
      <c r="H4921" s="1">
        <v>0</v>
      </c>
      <c r="I4921" s="2">
        <v>43246</v>
      </c>
      <c r="J4921" t="s">
        <v>2744</v>
      </c>
      <c r="K4921" t="s">
        <v>30</v>
      </c>
      <c r="L4921">
        <v>92704</v>
      </c>
      <c r="M4921">
        <v>119</v>
      </c>
      <c r="N4921" t="s">
        <v>1141</v>
      </c>
      <c r="O4921">
        <v>0</v>
      </c>
      <c r="P4921">
        <v>3</v>
      </c>
      <c r="Q4921" t="s">
        <v>32</v>
      </c>
      <c r="R4921" t="s">
        <v>8304</v>
      </c>
      <c r="S4921">
        <v>0</v>
      </c>
      <c r="T4921">
        <v>6</v>
      </c>
      <c r="U4921" t="s">
        <v>19</v>
      </c>
      <c r="V4921" s="2">
        <v>43251</v>
      </c>
      <c r="W4921" t="s">
        <v>39</v>
      </c>
      <c r="X4921" t="s">
        <v>34</v>
      </c>
      <c r="Y4921" t="s">
        <v>176</v>
      </c>
    </row>
    <row r="4922" spans="1:25" x14ac:dyDescent="0.35">
      <c r="A4922">
        <v>5</v>
      </c>
      <c r="B4922" t="s">
        <v>43</v>
      </c>
      <c r="C4922">
        <v>6</v>
      </c>
      <c r="D4922" t="s">
        <v>26</v>
      </c>
      <c r="E4922" t="s">
        <v>1804</v>
      </c>
      <c r="F4922" t="s">
        <v>13</v>
      </c>
      <c r="G4922" t="s">
        <v>1913</v>
      </c>
      <c r="H4922" s="1">
        <v>0</v>
      </c>
      <c r="I4922" s="2">
        <v>43246</v>
      </c>
      <c r="J4922" t="s">
        <v>2744</v>
      </c>
      <c r="K4922" t="s">
        <v>30</v>
      </c>
      <c r="L4922">
        <v>92704</v>
      </c>
      <c r="M4922">
        <v>1742</v>
      </c>
      <c r="N4922" t="s">
        <v>4606</v>
      </c>
      <c r="O4922">
        <v>22</v>
      </c>
      <c r="P4922">
        <v>7</v>
      </c>
      <c r="Q4922" t="s">
        <v>32</v>
      </c>
      <c r="R4922" t="s">
        <v>8304</v>
      </c>
      <c r="S4922">
        <v>21.77</v>
      </c>
      <c r="T4922">
        <v>45</v>
      </c>
      <c r="U4922" t="s">
        <v>19</v>
      </c>
      <c r="V4922" s="2">
        <v>43251</v>
      </c>
      <c r="W4922" t="s">
        <v>39</v>
      </c>
      <c r="X4922" t="s">
        <v>34</v>
      </c>
      <c r="Y4922" t="s">
        <v>64</v>
      </c>
    </row>
    <row r="4923" spans="1:25" x14ac:dyDescent="0.35">
      <c r="A4923">
        <v>5</v>
      </c>
      <c r="B4923" t="s">
        <v>43</v>
      </c>
      <c r="C4923">
        <v>6</v>
      </c>
      <c r="D4923" t="s">
        <v>50</v>
      </c>
      <c r="E4923" t="s">
        <v>1804</v>
      </c>
      <c r="F4923" t="s">
        <v>13</v>
      </c>
      <c r="G4923" t="s">
        <v>1913</v>
      </c>
      <c r="H4923" s="1">
        <v>0.2</v>
      </c>
      <c r="I4923" s="2">
        <v>43246</v>
      </c>
      <c r="J4923" t="s">
        <v>2744</v>
      </c>
      <c r="K4923" t="s">
        <v>30</v>
      </c>
      <c r="L4923">
        <v>92704</v>
      </c>
      <c r="M4923">
        <v>653</v>
      </c>
      <c r="N4923" t="s">
        <v>5044</v>
      </c>
      <c r="O4923">
        <v>116</v>
      </c>
      <c r="P4923">
        <v>3</v>
      </c>
      <c r="Q4923" t="s">
        <v>32</v>
      </c>
      <c r="R4923" t="s">
        <v>8304</v>
      </c>
      <c r="S4923">
        <v>116.24</v>
      </c>
      <c r="T4923">
        <v>372</v>
      </c>
      <c r="U4923" t="s">
        <v>19</v>
      </c>
      <c r="V4923" s="2">
        <v>43251</v>
      </c>
      <c r="W4923" t="s">
        <v>39</v>
      </c>
      <c r="X4923" t="s">
        <v>34</v>
      </c>
      <c r="Y4923" t="s">
        <v>422</v>
      </c>
    </row>
    <row r="4924" spans="1:25" x14ac:dyDescent="0.35">
      <c r="A4924">
        <v>5</v>
      </c>
      <c r="B4924" t="s">
        <v>43</v>
      </c>
      <c r="C4924">
        <v>6</v>
      </c>
      <c r="D4924" t="s">
        <v>50</v>
      </c>
      <c r="E4924" t="s">
        <v>1804</v>
      </c>
      <c r="F4924" t="s">
        <v>13</v>
      </c>
      <c r="G4924" t="s">
        <v>1913</v>
      </c>
      <c r="H4924" s="1">
        <v>0.2</v>
      </c>
      <c r="I4924" s="2">
        <v>43246</v>
      </c>
      <c r="J4924" t="s">
        <v>2744</v>
      </c>
      <c r="K4924" t="s">
        <v>30</v>
      </c>
      <c r="L4924">
        <v>92704</v>
      </c>
      <c r="M4924">
        <v>442</v>
      </c>
      <c r="N4924" t="s">
        <v>4892</v>
      </c>
      <c r="O4924">
        <v>24</v>
      </c>
      <c r="P4924">
        <v>4</v>
      </c>
      <c r="Q4924" t="s">
        <v>32</v>
      </c>
      <c r="R4924" t="s">
        <v>8304</v>
      </c>
      <c r="S4924">
        <v>23.76</v>
      </c>
      <c r="T4924">
        <v>211</v>
      </c>
      <c r="U4924" t="s">
        <v>19</v>
      </c>
      <c r="V4924" s="2">
        <v>43251</v>
      </c>
      <c r="W4924" t="s">
        <v>39</v>
      </c>
      <c r="X4924" t="s">
        <v>34</v>
      </c>
      <c r="Y4924" t="s">
        <v>52</v>
      </c>
    </row>
    <row r="4925" spans="1:25" x14ac:dyDescent="0.35">
      <c r="A4925">
        <v>3</v>
      </c>
      <c r="B4925" t="s">
        <v>25</v>
      </c>
      <c r="C4925">
        <v>1</v>
      </c>
      <c r="D4925" t="s">
        <v>26</v>
      </c>
      <c r="E4925" t="s">
        <v>88</v>
      </c>
      <c r="F4925" t="s">
        <v>13</v>
      </c>
      <c r="G4925" t="s">
        <v>510</v>
      </c>
      <c r="H4925" s="1">
        <v>0.2</v>
      </c>
      <c r="I4925" s="2">
        <v>43409</v>
      </c>
      <c r="J4925" t="s">
        <v>3143</v>
      </c>
      <c r="K4925" t="s">
        <v>30</v>
      </c>
      <c r="L4925">
        <v>94109</v>
      </c>
      <c r="M4925">
        <v>714</v>
      </c>
      <c r="N4925" t="s">
        <v>3074</v>
      </c>
      <c r="O4925">
        <v>20</v>
      </c>
      <c r="P4925">
        <v>2</v>
      </c>
      <c r="Q4925" t="s">
        <v>32</v>
      </c>
      <c r="R4925" t="s">
        <v>8304</v>
      </c>
      <c r="S4925">
        <v>19.97</v>
      </c>
      <c r="T4925">
        <v>53</v>
      </c>
      <c r="U4925" t="s">
        <v>19</v>
      </c>
      <c r="V4925" s="2">
        <v>43412</v>
      </c>
      <c r="W4925" t="s">
        <v>130</v>
      </c>
      <c r="X4925" t="s">
        <v>34</v>
      </c>
      <c r="Y4925" t="s">
        <v>54</v>
      </c>
    </row>
    <row r="4926" spans="1:25" hidden="1" x14ac:dyDescent="0.35">
      <c r="A4926">
        <v>4</v>
      </c>
      <c r="B4926" t="s">
        <v>25</v>
      </c>
      <c r="C4926">
        <v>3</v>
      </c>
      <c r="D4926" t="s">
        <v>11</v>
      </c>
      <c r="E4926" t="s">
        <v>2026</v>
      </c>
      <c r="F4926" t="s">
        <v>13</v>
      </c>
      <c r="G4926" t="s">
        <v>6975</v>
      </c>
      <c r="H4926" s="1">
        <v>0.2</v>
      </c>
      <c r="I4926" s="2">
        <v>43207</v>
      </c>
      <c r="J4926" t="s">
        <v>6976</v>
      </c>
      <c r="K4926" t="s">
        <v>16</v>
      </c>
      <c r="L4926">
        <v>27604</v>
      </c>
      <c r="M4926">
        <v>730</v>
      </c>
      <c r="N4926" t="s">
        <v>927</v>
      </c>
      <c r="O4926">
        <v>6</v>
      </c>
      <c r="P4926">
        <v>8</v>
      </c>
      <c r="Q4926" t="s">
        <v>18</v>
      </c>
      <c r="R4926" t="s">
        <v>8304</v>
      </c>
      <c r="S4926">
        <v>6.29</v>
      </c>
      <c r="T4926">
        <v>19</v>
      </c>
      <c r="U4926" t="s">
        <v>76</v>
      </c>
      <c r="V4926" s="2">
        <v>43211</v>
      </c>
      <c r="W4926" t="s">
        <v>20</v>
      </c>
      <c r="X4926" t="s">
        <v>63</v>
      </c>
      <c r="Y4926" t="s">
        <v>47</v>
      </c>
    </row>
    <row r="4927" spans="1:25" hidden="1" x14ac:dyDescent="0.35">
      <c r="A4927">
        <v>4</v>
      </c>
      <c r="B4927" t="s">
        <v>25</v>
      </c>
      <c r="C4927">
        <v>3</v>
      </c>
      <c r="D4927" t="s">
        <v>50</v>
      </c>
      <c r="E4927" t="s">
        <v>2026</v>
      </c>
      <c r="F4927" t="s">
        <v>13</v>
      </c>
      <c r="G4927" t="s">
        <v>6975</v>
      </c>
      <c r="H4927" s="1">
        <v>0.2</v>
      </c>
      <c r="I4927" s="2">
        <v>43207</v>
      </c>
      <c r="J4927" t="s">
        <v>6976</v>
      </c>
      <c r="K4927" t="s">
        <v>16</v>
      </c>
      <c r="L4927">
        <v>27604</v>
      </c>
      <c r="M4927">
        <v>1108</v>
      </c>
      <c r="N4927" t="s">
        <v>1202</v>
      </c>
      <c r="O4927">
        <v>4</v>
      </c>
      <c r="P4927">
        <v>1</v>
      </c>
      <c r="Q4927" t="s">
        <v>18</v>
      </c>
      <c r="R4927" t="s">
        <v>8304</v>
      </c>
      <c r="S4927">
        <v>4.1399999999999997</v>
      </c>
      <c r="T4927">
        <v>37</v>
      </c>
      <c r="U4927" t="s">
        <v>76</v>
      </c>
      <c r="V4927" s="2">
        <v>43211</v>
      </c>
      <c r="W4927" t="s">
        <v>20</v>
      </c>
      <c r="X4927" t="s">
        <v>63</v>
      </c>
      <c r="Y4927" t="s">
        <v>52</v>
      </c>
    </row>
    <row r="4928" spans="1:25" hidden="1" x14ac:dyDescent="0.35">
      <c r="A4928">
        <v>2</v>
      </c>
      <c r="B4928" t="s">
        <v>43</v>
      </c>
      <c r="C4928">
        <v>3</v>
      </c>
      <c r="D4928" t="s">
        <v>26</v>
      </c>
      <c r="E4928" t="s">
        <v>122</v>
      </c>
      <c r="F4928" t="s">
        <v>13</v>
      </c>
      <c r="G4928" t="s">
        <v>5258</v>
      </c>
      <c r="H4928" s="1">
        <v>0.2</v>
      </c>
      <c r="I4928" s="2">
        <v>43348</v>
      </c>
      <c r="J4928" t="s">
        <v>6026</v>
      </c>
      <c r="K4928" t="s">
        <v>73</v>
      </c>
      <c r="L4928">
        <v>77070</v>
      </c>
      <c r="M4928">
        <v>1725</v>
      </c>
      <c r="N4928" t="s">
        <v>779</v>
      </c>
      <c r="O4928">
        <v>4</v>
      </c>
      <c r="P4928">
        <v>2</v>
      </c>
      <c r="Q4928" t="s">
        <v>75</v>
      </c>
      <c r="R4928" t="s">
        <v>8304</v>
      </c>
      <c r="S4928">
        <v>3.76</v>
      </c>
      <c r="T4928">
        <v>10</v>
      </c>
      <c r="U4928" t="s">
        <v>33</v>
      </c>
      <c r="V4928" s="2">
        <v>43350</v>
      </c>
      <c r="W4928" t="s">
        <v>20</v>
      </c>
      <c r="X4928" t="s">
        <v>77</v>
      </c>
      <c r="Y4928" t="s">
        <v>64</v>
      </c>
    </row>
    <row r="4929" spans="1:25" hidden="1" x14ac:dyDescent="0.35">
      <c r="A4929">
        <v>2</v>
      </c>
      <c r="B4929" t="s">
        <v>43</v>
      </c>
      <c r="C4929">
        <v>3</v>
      </c>
      <c r="D4929" t="s">
        <v>26</v>
      </c>
      <c r="E4929" t="s">
        <v>122</v>
      </c>
      <c r="F4929" t="s">
        <v>13</v>
      </c>
      <c r="G4929" t="s">
        <v>5258</v>
      </c>
      <c r="H4929" s="1">
        <v>0.2</v>
      </c>
      <c r="I4929" s="2">
        <v>43348</v>
      </c>
      <c r="J4929" t="s">
        <v>6026</v>
      </c>
      <c r="K4929" t="s">
        <v>73</v>
      </c>
      <c r="L4929">
        <v>77070</v>
      </c>
      <c r="M4929">
        <v>1805</v>
      </c>
      <c r="N4929" t="s">
        <v>3438</v>
      </c>
      <c r="O4929">
        <v>9</v>
      </c>
      <c r="P4929">
        <v>5</v>
      </c>
      <c r="Q4929" t="s">
        <v>75</v>
      </c>
      <c r="R4929" t="s">
        <v>8304</v>
      </c>
      <c r="S4929">
        <v>9.07</v>
      </c>
      <c r="T4929">
        <v>26</v>
      </c>
      <c r="U4929" t="s">
        <v>33</v>
      </c>
      <c r="V4929" s="2">
        <v>43350</v>
      </c>
      <c r="W4929" t="s">
        <v>20</v>
      </c>
      <c r="X4929" t="s">
        <v>77</v>
      </c>
      <c r="Y4929" t="s">
        <v>64</v>
      </c>
    </row>
    <row r="4930" spans="1:25" hidden="1" x14ac:dyDescent="0.35">
      <c r="A4930">
        <v>2</v>
      </c>
      <c r="B4930" t="s">
        <v>43</v>
      </c>
      <c r="C4930">
        <v>3</v>
      </c>
      <c r="D4930" t="s">
        <v>26</v>
      </c>
      <c r="E4930" t="s">
        <v>122</v>
      </c>
      <c r="F4930" t="s">
        <v>13</v>
      </c>
      <c r="G4930" t="s">
        <v>5258</v>
      </c>
      <c r="H4930" s="1">
        <v>0.2</v>
      </c>
      <c r="I4930" s="2">
        <v>43348</v>
      </c>
      <c r="J4930" t="s">
        <v>6026</v>
      </c>
      <c r="K4930" t="s">
        <v>73</v>
      </c>
      <c r="L4930">
        <v>77070</v>
      </c>
      <c r="M4930">
        <v>1507</v>
      </c>
      <c r="N4930" t="s">
        <v>346</v>
      </c>
      <c r="O4930">
        <v>5</v>
      </c>
      <c r="P4930">
        <v>8</v>
      </c>
      <c r="Q4930" t="s">
        <v>75</v>
      </c>
      <c r="R4930" t="s">
        <v>8304</v>
      </c>
      <c r="S4930">
        <v>5.34</v>
      </c>
      <c r="T4930">
        <v>16</v>
      </c>
      <c r="U4930" t="s">
        <v>33</v>
      </c>
      <c r="V4930" s="2">
        <v>43350</v>
      </c>
      <c r="W4930" t="s">
        <v>20</v>
      </c>
      <c r="X4930" t="s">
        <v>77</v>
      </c>
      <c r="Y4930" t="s">
        <v>176</v>
      </c>
    </row>
    <row r="4931" spans="1:25" hidden="1" x14ac:dyDescent="0.35">
      <c r="A4931">
        <v>5</v>
      </c>
      <c r="B4931" t="s">
        <v>43</v>
      </c>
      <c r="C4931">
        <v>6</v>
      </c>
      <c r="D4931" t="s">
        <v>26</v>
      </c>
      <c r="E4931" t="s">
        <v>269</v>
      </c>
      <c r="F4931" t="s">
        <v>13</v>
      </c>
      <c r="G4931" t="s">
        <v>270</v>
      </c>
      <c r="H4931" s="1">
        <v>0</v>
      </c>
      <c r="I4931" s="2">
        <v>43349</v>
      </c>
      <c r="J4931" t="s">
        <v>271</v>
      </c>
      <c r="K4931" t="s">
        <v>73</v>
      </c>
      <c r="L4931">
        <v>55106</v>
      </c>
      <c r="M4931">
        <v>638</v>
      </c>
      <c r="N4931" t="s">
        <v>272</v>
      </c>
      <c r="O4931">
        <v>23</v>
      </c>
      <c r="P4931">
        <v>6</v>
      </c>
      <c r="Q4931" t="s">
        <v>75</v>
      </c>
      <c r="R4931" t="s">
        <v>8304</v>
      </c>
      <c r="S4931">
        <v>22.59</v>
      </c>
      <c r="T4931">
        <v>78</v>
      </c>
      <c r="U4931" t="s">
        <v>33</v>
      </c>
      <c r="V4931" s="2">
        <v>43354</v>
      </c>
      <c r="W4931" t="s">
        <v>39</v>
      </c>
      <c r="X4931" t="s">
        <v>151</v>
      </c>
      <c r="Y4931" t="s">
        <v>56</v>
      </c>
    </row>
    <row r="4932" spans="1:25" hidden="1" x14ac:dyDescent="0.35">
      <c r="A4932">
        <v>4</v>
      </c>
      <c r="B4932" t="s">
        <v>43</v>
      </c>
      <c r="C4932">
        <v>6</v>
      </c>
      <c r="D4932" t="s">
        <v>11</v>
      </c>
      <c r="E4932" t="s">
        <v>1468</v>
      </c>
      <c r="F4932" t="s">
        <v>13</v>
      </c>
      <c r="G4932" t="s">
        <v>2146</v>
      </c>
      <c r="H4932" s="1">
        <v>0</v>
      </c>
      <c r="I4932" s="2">
        <v>43246</v>
      </c>
      <c r="J4932" t="s">
        <v>2147</v>
      </c>
      <c r="K4932" t="s">
        <v>73</v>
      </c>
      <c r="L4932">
        <v>53209</v>
      </c>
      <c r="M4932">
        <v>1185</v>
      </c>
      <c r="N4932" t="s">
        <v>2148</v>
      </c>
      <c r="O4932">
        <v>11</v>
      </c>
      <c r="P4932">
        <v>3</v>
      </c>
      <c r="Q4932" t="s">
        <v>75</v>
      </c>
      <c r="R4932" t="s">
        <v>8304</v>
      </c>
      <c r="S4932">
        <v>11.31</v>
      </c>
      <c r="T4932">
        <v>27</v>
      </c>
      <c r="U4932" t="s">
        <v>19</v>
      </c>
      <c r="V4932" s="2">
        <v>43250</v>
      </c>
      <c r="W4932" t="s">
        <v>39</v>
      </c>
      <c r="X4932" t="s">
        <v>82</v>
      </c>
      <c r="Y4932" t="s">
        <v>47</v>
      </c>
    </row>
    <row r="4933" spans="1:25" hidden="1" x14ac:dyDescent="0.35">
      <c r="A4933">
        <v>4</v>
      </c>
      <c r="B4933" t="s">
        <v>43</v>
      </c>
      <c r="C4933">
        <v>6</v>
      </c>
      <c r="D4933" t="s">
        <v>11</v>
      </c>
      <c r="E4933" t="s">
        <v>5517</v>
      </c>
      <c r="F4933" t="s">
        <v>13</v>
      </c>
      <c r="G4933" t="s">
        <v>5323</v>
      </c>
      <c r="H4933" s="1">
        <v>0.3</v>
      </c>
      <c r="I4933" s="2">
        <v>43174</v>
      </c>
      <c r="J4933" t="s">
        <v>5518</v>
      </c>
      <c r="K4933" t="s">
        <v>73</v>
      </c>
      <c r="L4933">
        <v>77803</v>
      </c>
      <c r="M4933">
        <v>1181</v>
      </c>
      <c r="N4933" t="s">
        <v>239</v>
      </c>
      <c r="O4933">
        <v>-143</v>
      </c>
      <c r="P4933">
        <v>5</v>
      </c>
      <c r="Q4933" t="s">
        <v>75</v>
      </c>
      <c r="R4933" t="s">
        <v>8304</v>
      </c>
      <c r="S4933">
        <v>-143.43</v>
      </c>
      <c r="T4933">
        <v>528</v>
      </c>
      <c r="U4933" t="s">
        <v>33</v>
      </c>
      <c r="V4933" s="2">
        <v>43178</v>
      </c>
      <c r="W4933" t="s">
        <v>39</v>
      </c>
      <c r="X4933" t="s">
        <v>77</v>
      </c>
      <c r="Y4933" t="s">
        <v>24</v>
      </c>
    </row>
    <row r="4934" spans="1:25" hidden="1" x14ac:dyDescent="0.35">
      <c r="A4934">
        <v>4</v>
      </c>
      <c r="B4934" t="s">
        <v>43</v>
      </c>
      <c r="C4934">
        <v>6</v>
      </c>
      <c r="D4934" t="s">
        <v>26</v>
      </c>
      <c r="E4934" t="s">
        <v>5517</v>
      </c>
      <c r="F4934" t="s">
        <v>13</v>
      </c>
      <c r="G4934" t="s">
        <v>5323</v>
      </c>
      <c r="H4934" s="1">
        <v>0.8</v>
      </c>
      <c r="I4934" s="2">
        <v>43174</v>
      </c>
      <c r="J4934" t="s">
        <v>5518</v>
      </c>
      <c r="K4934" t="s">
        <v>73</v>
      </c>
      <c r="L4934">
        <v>77803</v>
      </c>
      <c r="M4934">
        <v>698</v>
      </c>
      <c r="N4934" t="s">
        <v>8229</v>
      </c>
      <c r="O4934">
        <v>-36</v>
      </c>
      <c r="P4934">
        <v>7</v>
      </c>
      <c r="Q4934" t="s">
        <v>75</v>
      </c>
      <c r="R4934" t="s">
        <v>8304</v>
      </c>
      <c r="S4934">
        <v>-35.82</v>
      </c>
      <c r="T4934">
        <v>22</v>
      </c>
      <c r="U4934" t="s">
        <v>33</v>
      </c>
      <c r="V4934" s="2">
        <v>43178</v>
      </c>
      <c r="W4934" t="s">
        <v>39</v>
      </c>
      <c r="X4934" t="s">
        <v>77</v>
      </c>
      <c r="Y4934" t="s">
        <v>54</v>
      </c>
    </row>
    <row r="4935" spans="1:25" hidden="1" x14ac:dyDescent="0.35">
      <c r="A4935">
        <v>4</v>
      </c>
      <c r="B4935" t="s">
        <v>43</v>
      </c>
      <c r="C4935">
        <v>6</v>
      </c>
      <c r="D4935" t="s">
        <v>11</v>
      </c>
      <c r="E4935" t="s">
        <v>646</v>
      </c>
      <c r="F4935" t="s">
        <v>13</v>
      </c>
      <c r="G4935" t="s">
        <v>7184</v>
      </c>
      <c r="H4935" s="1">
        <v>0.2</v>
      </c>
      <c r="I4935" s="2">
        <v>43214</v>
      </c>
      <c r="J4935" t="s">
        <v>7196</v>
      </c>
      <c r="K4935" t="s">
        <v>30</v>
      </c>
      <c r="L4935">
        <v>80906</v>
      </c>
      <c r="M4935">
        <v>1372</v>
      </c>
      <c r="N4935" t="s">
        <v>424</v>
      </c>
      <c r="O4935">
        <v>149</v>
      </c>
      <c r="P4935">
        <v>6</v>
      </c>
      <c r="Q4935" t="s">
        <v>32</v>
      </c>
      <c r="R4935" t="s">
        <v>8304</v>
      </c>
      <c r="S4935">
        <v>149.15</v>
      </c>
      <c r="T4935">
        <v>1326</v>
      </c>
      <c r="U4935" t="s">
        <v>76</v>
      </c>
      <c r="V4935" s="2">
        <v>43218</v>
      </c>
      <c r="W4935" t="s">
        <v>39</v>
      </c>
      <c r="X4935" t="s">
        <v>285</v>
      </c>
      <c r="Y4935" t="s">
        <v>24</v>
      </c>
    </row>
    <row r="4936" spans="1:25" hidden="1" x14ac:dyDescent="0.35">
      <c r="A4936">
        <v>4</v>
      </c>
      <c r="B4936" t="s">
        <v>43</v>
      </c>
      <c r="C4936">
        <v>6</v>
      </c>
      <c r="D4936" t="s">
        <v>26</v>
      </c>
      <c r="E4936" t="s">
        <v>646</v>
      </c>
      <c r="F4936" t="s">
        <v>13</v>
      </c>
      <c r="G4936" t="s">
        <v>7184</v>
      </c>
      <c r="H4936" s="1">
        <v>0.2</v>
      </c>
      <c r="I4936" s="2">
        <v>43214</v>
      </c>
      <c r="J4936" t="s">
        <v>7196</v>
      </c>
      <c r="K4936" t="s">
        <v>30</v>
      </c>
      <c r="L4936">
        <v>80906</v>
      </c>
      <c r="M4936">
        <v>1831</v>
      </c>
      <c r="N4936" t="s">
        <v>1131</v>
      </c>
      <c r="O4936">
        <v>5</v>
      </c>
      <c r="P4936">
        <v>3</v>
      </c>
      <c r="Q4936" t="s">
        <v>32</v>
      </c>
      <c r="R4936" t="s">
        <v>8304</v>
      </c>
      <c r="S4936">
        <v>5.44</v>
      </c>
      <c r="T4936">
        <v>16</v>
      </c>
      <c r="U4936" t="s">
        <v>76</v>
      </c>
      <c r="V4936" s="2">
        <v>43218</v>
      </c>
      <c r="W4936" t="s">
        <v>39</v>
      </c>
      <c r="X4936" t="s">
        <v>285</v>
      </c>
      <c r="Y4936" t="s">
        <v>64</v>
      </c>
    </row>
    <row r="4937" spans="1:25" hidden="1" x14ac:dyDescent="0.35">
      <c r="A4937">
        <v>4</v>
      </c>
      <c r="B4937" t="s">
        <v>43</v>
      </c>
      <c r="C4937">
        <v>6</v>
      </c>
      <c r="D4937" t="s">
        <v>26</v>
      </c>
      <c r="E4937" t="s">
        <v>646</v>
      </c>
      <c r="F4937" t="s">
        <v>13</v>
      </c>
      <c r="G4937" t="s">
        <v>7184</v>
      </c>
      <c r="H4937" s="1">
        <v>0.7</v>
      </c>
      <c r="I4937" s="2">
        <v>43214</v>
      </c>
      <c r="J4937" t="s">
        <v>7196</v>
      </c>
      <c r="K4937" t="s">
        <v>30</v>
      </c>
      <c r="L4937">
        <v>80906</v>
      </c>
      <c r="M4937">
        <v>1645</v>
      </c>
      <c r="N4937" t="s">
        <v>3418</v>
      </c>
      <c r="O4937">
        <v>-2</v>
      </c>
      <c r="P4937">
        <v>2</v>
      </c>
      <c r="Q4937" t="s">
        <v>32</v>
      </c>
      <c r="R4937" t="s">
        <v>8304</v>
      </c>
      <c r="S4937">
        <v>-2.1800000000000002</v>
      </c>
      <c r="T4937">
        <v>3</v>
      </c>
      <c r="U4937" t="s">
        <v>76</v>
      </c>
      <c r="V4937" s="2">
        <v>43218</v>
      </c>
      <c r="W4937" t="s">
        <v>39</v>
      </c>
      <c r="X4937" t="s">
        <v>285</v>
      </c>
      <c r="Y4937" t="s">
        <v>54</v>
      </c>
    </row>
    <row r="4938" spans="1:25" x14ac:dyDescent="0.35">
      <c r="A4938">
        <v>5</v>
      </c>
      <c r="B4938" t="s">
        <v>25</v>
      </c>
      <c r="C4938">
        <v>3</v>
      </c>
      <c r="D4938" t="s">
        <v>11</v>
      </c>
      <c r="E4938" t="s">
        <v>27</v>
      </c>
      <c r="F4938" t="s">
        <v>13</v>
      </c>
      <c r="G4938" t="s">
        <v>5251</v>
      </c>
      <c r="H4938" s="1">
        <v>0.2</v>
      </c>
      <c r="I4938" s="2">
        <v>43283</v>
      </c>
      <c r="J4938" t="s">
        <v>5451</v>
      </c>
      <c r="K4938" t="s">
        <v>30</v>
      </c>
      <c r="L4938">
        <v>90004</v>
      </c>
      <c r="M4938">
        <v>832</v>
      </c>
      <c r="N4938" t="s">
        <v>2230</v>
      </c>
      <c r="O4938">
        <v>20</v>
      </c>
      <c r="P4938">
        <v>1</v>
      </c>
      <c r="Q4938" t="s">
        <v>32</v>
      </c>
      <c r="R4938" t="s">
        <v>8304</v>
      </c>
      <c r="S4938">
        <v>19.52</v>
      </c>
      <c r="T4938">
        <v>195</v>
      </c>
      <c r="U4938" t="s">
        <v>33</v>
      </c>
      <c r="V4938" s="2">
        <v>43288</v>
      </c>
      <c r="W4938" t="s">
        <v>20</v>
      </c>
      <c r="X4938" t="s">
        <v>34</v>
      </c>
      <c r="Y4938" t="s">
        <v>24</v>
      </c>
    </row>
    <row r="4939" spans="1:25" x14ac:dyDescent="0.35">
      <c r="A4939">
        <v>0</v>
      </c>
      <c r="B4939" t="s">
        <v>10</v>
      </c>
      <c r="C4939">
        <v>0</v>
      </c>
      <c r="D4939" t="s">
        <v>26</v>
      </c>
      <c r="E4939" t="s">
        <v>88</v>
      </c>
      <c r="F4939" t="s">
        <v>13</v>
      </c>
      <c r="G4939" t="s">
        <v>6880</v>
      </c>
      <c r="H4939" s="1">
        <v>0</v>
      </c>
      <c r="I4939" s="2">
        <v>43306</v>
      </c>
      <c r="J4939" t="s">
        <v>7302</v>
      </c>
      <c r="K4939" t="s">
        <v>30</v>
      </c>
      <c r="L4939">
        <v>94122</v>
      </c>
      <c r="M4939">
        <v>1140</v>
      </c>
      <c r="N4939" t="s">
        <v>3494</v>
      </c>
      <c r="O4939">
        <v>11</v>
      </c>
      <c r="P4939">
        <v>9</v>
      </c>
      <c r="Q4939" t="s">
        <v>32</v>
      </c>
      <c r="R4939" t="s">
        <v>8304</v>
      </c>
      <c r="S4939">
        <v>11.15</v>
      </c>
      <c r="T4939">
        <v>37</v>
      </c>
      <c r="U4939" t="s">
        <v>76</v>
      </c>
      <c r="V4939" s="2">
        <v>43306</v>
      </c>
      <c r="W4939" t="s">
        <v>773</v>
      </c>
      <c r="X4939" t="s">
        <v>34</v>
      </c>
      <c r="Y4939" t="s">
        <v>49</v>
      </c>
    </row>
    <row r="4940" spans="1:25" hidden="1" x14ac:dyDescent="0.35">
      <c r="A4940">
        <v>1</v>
      </c>
      <c r="B4940" t="s">
        <v>10</v>
      </c>
      <c r="C4940">
        <v>1</v>
      </c>
      <c r="D4940" t="s">
        <v>11</v>
      </c>
      <c r="E4940" t="s">
        <v>192</v>
      </c>
      <c r="F4940" t="s">
        <v>13</v>
      </c>
      <c r="G4940" t="s">
        <v>387</v>
      </c>
      <c r="H4940" s="1">
        <v>0.6</v>
      </c>
      <c r="I4940" s="2">
        <v>43416</v>
      </c>
      <c r="J4940" t="s">
        <v>5214</v>
      </c>
      <c r="K4940" t="s">
        <v>73</v>
      </c>
      <c r="L4940">
        <v>60623</v>
      </c>
      <c r="M4940">
        <v>485</v>
      </c>
      <c r="N4940" t="s">
        <v>2320</v>
      </c>
      <c r="O4940">
        <v>-9</v>
      </c>
      <c r="P4940">
        <v>6</v>
      </c>
      <c r="Q4940" t="s">
        <v>75</v>
      </c>
      <c r="R4940" t="s">
        <v>8304</v>
      </c>
      <c r="S4940">
        <v>-8.5299999999999994</v>
      </c>
      <c r="T4940">
        <v>23</v>
      </c>
      <c r="U4940" t="s">
        <v>33</v>
      </c>
      <c r="V4940" s="2">
        <v>43417</v>
      </c>
      <c r="W4940" t="s">
        <v>130</v>
      </c>
      <c r="X4940" t="s">
        <v>139</v>
      </c>
      <c r="Y4940" t="s">
        <v>47</v>
      </c>
    </row>
    <row r="4941" spans="1:25" hidden="1" x14ac:dyDescent="0.35">
      <c r="A4941">
        <v>4</v>
      </c>
      <c r="B4941" t="s">
        <v>43</v>
      </c>
      <c r="C4941">
        <v>6</v>
      </c>
      <c r="D4941" t="s">
        <v>26</v>
      </c>
      <c r="E4941" t="s">
        <v>99</v>
      </c>
      <c r="F4941" t="s">
        <v>13</v>
      </c>
      <c r="G4941" t="s">
        <v>1054</v>
      </c>
      <c r="H4941" s="1">
        <v>0.2</v>
      </c>
      <c r="I4941" s="2">
        <v>43358</v>
      </c>
      <c r="J4941" t="s">
        <v>4155</v>
      </c>
      <c r="K4941" t="s">
        <v>102</v>
      </c>
      <c r="L4941">
        <v>19140</v>
      </c>
      <c r="M4941">
        <v>1765</v>
      </c>
      <c r="N4941" t="s">
        <v>3134</v>
      </c>
      <c r="O4941">
        <v>2</v>
      </c>
      <c r="P4941">
        <v>1</v>
      </c>
      <c r="Q4941" t="s">
        <v>104</v>
      </c>
      <c r="R4941" t="s">
        <v>8304</v>
      </c>
      <c r="S4941">
        <v>1.87</v>
      </c>
      <c r="T4941">
        <v>5</v>
      </c>
      <c r="U4941" t="s">
        <v>19</v>
      </c>
      <c r="V4941" s="2">
        <v>43362</v>
      </c>
      <c r="W4941" t="s">
        <v>39</v>
      </c>
      <c r="X4941" t="s">
        <v>105</v>
      </c>
      <c r="Y4941" t="s">
        <v>64</v>
      </c>
    </row>
    <row r="4942" spans="1:25" hidden="1" x14ac:dyDescent="0.35">
      <c r="A4942">
        <v>1</v>
      </c>
      <c r="B4942" t="s">
        <v>10</v>
      </c>
      <c r="C4942">
        <v>1</v>
      </c>
      <c r="D4942" t="s">
        <v>26</v>
      </c>
      <c r="E4942" t="s">
        <v>672</v>
      </c>
      <c r="F4942" t="s">
        <v>13</v>
      </c>
      <c r="G4942" t="s">
        <v>7020</v>
      </c>
      <c r="H4942" s="1">
        <v>0</v>
      </c>
      <c r="I4942" s="2">
        <v>43306</v>
      </c>
      <c r="J4942" t="s">
        <v>7248</v>
      </c>
      <c r="K4942" t="s">
        <v>16</v>
      </c>
      <c r="L4942">
        <v>22204</v>
      </c>
      <c r="M4942">
        <v>177</v>
      </c>
      <c r="N4942" t="s">
        <v>8280</v>
      </c>
      <c r="O4942">
        <v>5</v>
      </c>
      <c r="P4942">
        <v>1</v>
      </c>
      <c r="Q4942" t="s">
        <v>18</v>
      </c>
      <c r="R4942" t="s">
        <v>8304</v>
      </c>
      <c r="S4942">
        <v>4.8</v>
      </c>
      <c r="T4942">
        <v>10</v>
      </c>
      <c r="U4942" t="s">
        <v>76</v>
      </c>
      <c r="V4942" s="2">
        <v>43307</v>
      </c>
      <c r="W4942" t="s">
        <v>130</v>
      </c>
      <c r="X4942" t="s">
        <v>205</v>
      </c>
      <c r="Y4942" t="s">
        <v>54</v>
      </c>
    </row>
    <row r="4943" spans="1:25" hidden="1" x14ac:dyDescent="0.35">
      <c r="A4943">
        <v>6</v>
      </c>
      <c r="B4943" t="s">
        <v>10</v>
      </c>
      <c r="C4943">
        <v>6</v>
      </c>
      <c r="D4943" t="s">
        <v>11</v>
      </c>
      <c r="E4943" t="s">
        <v>928</v>
      </c>
      <c r="F4943" t="s">
        <v>13</v>
      </c>
      <c r="G4943" t="s">
        <v>1109</v>
      </c>
      <c r="H4943" s="1">
        <v>0</v>
      </c>
      <c r="I4943" s="2">
        <v>43417</v>
      </c>
      <c r="J4943" t="s">
        <v>7140</v>
      </c>
      <c r="K4943" t="s">
        <v>30</v>
      </c>
      <c r="L4943">
        <v>98002</v>
      </c>
      <c r="M4943">
        <v>577</v>
      </c>
      <c r="N4943" t="s">
        <v>1657</v>
      </c>
      <c r="O4943">
        <v>2</v>
      </c>
      <c r="P4943">
        <v>1</v>
      </c>
      <c r="Q4943" t="s">
        <v>32</v>
      </c>
      <c r="R4943" t="s">
        <v>8304</v>
      </c>
      <c r="S4943">
        <v>1.5</v>
      </c>
      <c r="T4943">
        <v>4</v>
      </c>
      <c r="U4943" t="s">
        <v>76</v>
      </c>
      <c r="V4943" s="2">
        <v>43423</v>
      </c>
      <c r="W4943" t="s">
        <v>39</v>
      </c>
      <c r="X4943" t="s">
        <v>69</v>
      </c>
      <c r="Y4943" t="s">
        <v>47</v>
      </c>
    </row>
    <row r="4944" spans="1:25" x14ac:dyDescent="0.35">
      <c r="A4944">
        <v>5</v>
      </c>
      <c r="B4944" t="s">
        <v>43</v>
      </c>
      <c r="C4944">
        <v>6</v>
      </c>
      <c r="D4944" t="s">
        <v>26</v>
      </c>
      <c r="E4944" t="s">
        <v>88</v>
      </c>
      <c r="F4944" t="s">
        <v>13</v>
      </c>
      <c r="G4944" t="s">
        <v>1739</v>
      </c>
      <c r="H4944" s="1">
        <v>0</v>
      </c>
      <c r="I4944" s="2">
        <v>43418</v>
      </c>
      <c r="J4944" t="s">
        <v>4482</v>
      </c>
      <c r="K4944" t="s">
        <v>30</v>
      </c>
      <c r="L4944">
        <v>94110</v>
      </c>
      <c r="M4944">
        <v>231</v>
      </c>
      <c r="N4944" t="s">
        <v>3005</v>
      </c>
      <c r="O4944">
        <v>3</v>
      </c>
      <c r="P4944">
        <v>2</v>
      </c>
      <c r="Q4944" t="s">
        <v>32</v>
      </c>
      <c r="R4944" t="s">
        <v>8304</v>
      </c>
      <c r="S4944">
        <v>3.47</v>
      </c>
      <c r="T4944">
        <v>7</v>
      </c>
      <c r="U4944" t="s">
        <v>19</v>
      </c>
      <c r="V4944" s="2">
        <v>43423</v>
      </c>
      <c r="W4944" t="s">
        <v>39</v>
      </c>
      <c r="X4944" t="s">
        <v>34</v>
      </c>
      <c r="Y4944" t="s">
        <v>35</v>
      </c>
    </row>
    <row r="4945" spans="1:25" x14ac:dyDescent="0.35">
      <c r="A4945">
        <v>3</v>
      </c>
      <c r="B4945" t="s">
        <v>25</v>
      </c>
      <c r="C4945">
        <v>1</v>
      </c>
      <c r="D4945" t="s">
        <v>26</v>
      </c>
      <c r="E4945" t="s">
        <v>3634</v>
      </c>
      <c r="F4945" t="s">
        <v>13</v>
      </c>
      <c r="G4945" t="s">
        <v>387</v>
      </c>
      <c r="H4945" s="1">
        <v>0.2</v>
      </c>
      <c r="I4945" s="2">
        <v>43443</v>
      </c>
      <c r="J4945" t="s">
        <v>5977</v>
      </c>
      <c r="K4945" t="s">
        <v>30</v>
      </c>
      <c r="L4945">
        <v>95207</v>
      </c>
      <c r="M4945">
        <v>1639</v>
      </c>
      <c r="N4945" t="s">
        <v>8269</v>
      </c>
      <c r="O4945">
        <v>99</v>
      </c>
      <c r="P4945">
        <v>8</v>
      </c>
      <c r="Q4945" t="s">
        <v>32</v>
      </c>
      <c r="R4945" t="s">
        <v>8304</v>
      </c>
      <c r="S4945">
        <v>99.3</v>
      </c>
      <c r="T4945">
        <v>274</v>
      </c>
      <c r="U4945" t="s">
        <v>33</v>
      </c>
      <c r="V4945" s="2">
        <v>43446</v>
      </c>
      <c r="W4945" t="s">
        <v>130</v>
      </c>
      <c r="X4945" t="s">
        <v>34</v>
      </c>
      <c r="Y4945" t="s">
        <v>54</v>
      </c>
    </row>
    <row r="4946" spans="1:25" hidden="1" x14ac:dyDescent="0.35">
      <c r="A4946">
        <v>4</v>
      </c>
      <c r="B4946" t="s">
        <v>43</v>
      </c>
      <c r="C4946">
        <v>6</v>
      </c>
      <c r="D4946" t="s">
        <v>26</v>
      </c>
      <c r="E4946" t="s">
        <v>65</v>
      </c>
      <c r="F4946" t="s">
        <v>13</v>
      </c>
      <c r="G4946" t="s">
        <v>216</v>
      </c>
      <c r="H4946" s="1">
        <v>0</v>
      </c>
      <c r="I4946" s="2">
        <v>43256</v>
      </c>
      <c r="J4946" t="s">
        <v>6617</v>
      </c>
      <c r="K4946" t="s">
        <v>30</v>
      </c>
      <c r="L4946">
        <v>98105</v>
      </c>
      <c r="M4946">
        <v>73</v>
      </c>
      <c r="N4946" t="s">
        <v>3095</v>
      </c>
      <c r="O4946">
        <v>16</v>
      </c>
      <c r="P4946">
        <v>6</v>
      </c>
      <c r="Q4946" t="s">
        <v>32</v>
      </c>
      <c r="R4946" t="s">
        <v>8304</v>
      </c>
      <c r="S4946">
        <v>15.96</v>
      </c>
      <c r="T4946">
        <v>61</v>
      </c>
      <c r="U4946" t="s">
        <v>33</v>
      </c>
      <c r="V4946" s="2">
        <v>43260</v>
      </c>
      <c r="W4946" t="s">
        <v>39</v>
      </c>
      <c r="X4946" t="s">
        <v>69</v>
      </c>
      <c r="Y4946" t="s">
        <v>356</v>
      </c>
    </row>
    <row r="4947" spans="1:25" hidden="1" x14ac:dyDescent="0.35">
      <c r="A4947">
        <v>7</v>
      </c>
      <c r="B4947" t="s">
        <v>25</v>
      </c>
      <c r="C4947">
        <v>6</v>
      </c>
      <c r="D4947" t="s">
        <v>26</v>
      </c>
      <c r="E4947" t="s">
        <v>417</v>
      </c>
      <c r="F4947" t="s">
        <v>13</v>
      </c>
      <c r="G4947" t="s">
        <v>6823</v>
      </c>
      <c r="H4947" s="1">
        <v>0.2</v>
      </c>
      <c r="I4947" s="2">
        <v>43381</v>
      </c>
      <c r="J4947" t="s">
        <v>7440</v>
      </c>
      <c r="K4947" t="s">
        <v>73</v>
      </c>
      <c r="L4947">
        <v>78207</v>
      </c>
      <c r="M4947">
        <v>210</v>
      </c>
      <c r="N4947" t="s">
        <v>3131</v>
      </c>
      <c r="O4947">
        <v>20</v>
      </c>
      <c r="P4947">
        <v>6</v>
      </c>
      <c r="Q4947" t="s">
        <v>75</v>
      </c>
      <c r="R4947" t="s">
        <v>8304</v>
      </c>
      <c r="S4947">
        <v>20.3</v>
      </c>
      <c r="T4947">
        <v>60</v>
      </c>
      <c r="U4947" t="s">
        <v>76</v>
      </c>
      <c r="V4947" s="2">
        <v>43388</v>
      </c>
      <c r="W4947" t="s">
        <v>39</v>
      </c>
      <c r="X4947" t="s">
        <v>77</v>
      </c>
      <c r="Y4947" t="s">
        <v>35</v>
      </c>
    </row>
    <row r="4948" spans="1:25" x14ac:dyDescent="0.35">
      <c r="A4948">
        <v>4</v>
      </c>
      <c r="B4948" t="s">
        <v>43</v>
      </c>
      <c r="C4948">
        <v>6</v>
      </c>
      <c r="D4948" t="s">
        <v>11</v>
      </c>
      <c r="E4948" t="s">
        <v>2669</v>
      </c>
      <c r="F4948" t="s">
        <v>13</v>
      </c>
      <c r="G4948" t="s">
        <v>2350</v>
      </c>
      <c r="H4948" s="1">
        <v>0.15</v>
      </c>
      <c r="I4948" s="2">
        <v>43437</v>
      </c>
      <c r="J4948" t="s">
        <v>2670</v>
      </c>
      <c r="K4948" t="s">
        <v>30</v>
      </c>
      <c r="L4948">
        <v>95037</v>
      </c>
      <c r="M4948">
        <v>1228</v>
      </c>
      <c r="N4948" t="s">
        <v>8116</v>
      </c>
      <c r="O4948">
        <v>-12</v>
      </c>
      <c r="P4948">
        <v>2</v>
      </c>
      <c r="Q4948" t="s">
        <v>32</v>
      </c>
      <c r="R4948" t="s">
        <v>8304</v>
      </c>
      <c r="S4948">
        <v>-12.1</v>
      </c>
      <c r="T4948">
        <v>206</v>
      </c>
      <c r="U4948" t="s">
        <v>19</v>
      </c>
      <c r="V4948" s="2">
        <v>43441</v>
      </c>
      <c r="W4948" t="s">
        <v>39</v>
      </c>
      <c r="X4948" t="s">
        <v>34</v>
      </c>
      <c r="Y4948" t="s">
        <v>22</v>
      </c>
    </row>
    <row r="4949" spans="1:25" x14ac:dyDescent="0.35">
      <c r="A4949">
        <v>4</v>
      </c>
      <c r="B4949" t="s">
        <v>43</v>
      </c>
      <c r="C4949">
        <v>6</v>
      </c>
      <c r="D4949" t="s">
        <v>11</v>
      </c>
      <c r="E4949" t="s">
        <v>2669</v>
      </c>
      <c r="F4949" t="s">
        <v>13</v>
      </c>
      <c r="G4949" t="s">
        <v>2350</v>
      </c>
      <c r="H4949" s="1">
        <v>0.2</v>
      </c>
      <c r="I4949" s="2">
        <v>43437</v>
      </c>
      <c r="J4949" t="s">
        <v>2670</v>
      </c>
      <c r="K4949" t="s">
        <v>30</v>
      </c>
      <c r="L4949">
        <v>95037</v>
      </c>
      <c r="M4949">
        <v>823</v>
      </c>
      <c r="N4949" t="s">
        <v>2154</v>
      </c>
      <c r="O4949">
        <v>7</v>
      </c>
      <c r="P4949">
        <v>3</v>
      </c>
      <c r="Q4949" t="s">
        <v>32</v>
      </c>
      <c r="R4949" t="s">
        <v>8304</v>
      </c>
      <c r="S4949">
        <v>6.72</v>
      </c>
      <c r="T4949">
        <v>269</v>
      </c>
      <c r="U4949" t="s">
        <v>19</v>
      </c>
      <c r="V4949" s="2">
        <v>43441</v>
      </c>
      <c r="W4949" t="s">
        <v>39</v>
      </c>
      <c r="X4949" t="s">
        <v>34</v>
      </c>
      <c r="Y4949" t="s">
        <v>41</v>
      </c>
    </row>
    <row r="4950" spans="1:25" x14ac:dyDescent="0.35">
      <c r="A4950">
        <v>4</v>
      </c>
      <c r="B4950" t="s">
        <v>43</v>
      </c>
      <c r="C4950">
        <v>6</v>
      </c>
      <c r="D4950" t="s">
        <v>26</v>
      </c>
      <c r="E4950" t="s">
        <v>2669</v>
      </c>
      <c r="F4950" t="s">
        <v>13</v>
      </c>
      <c r="G4950" t="s">
        <v>2350</v>
      </c>
      <c r="H4950" s="1">
        <v>0</v>
      </c>
      <c r="I4950" s="2">
        <v>43437</v>
      </c>
      <c r="J4950" t="s">
        <v>2670</v>
      </c>
      <c r="K4950" t="s">
        <v>30</v>
      </c>
      <c r="L4950">
        <v>95037</v>
      </c>
      <c r="M4950">
        <v>54</v>
      </c>
      <c r="N4950" t="s">
        <v>3505</v>
      </c>
      <c r="O4950">
        <v>7</v>
      </c>
      <c r="P4950">
        <v>3</v>
      </c>
      <c r="Q4950" t="s">
        <v>32</v>
      </c>
      <c r="R4950" t="s">
        <v>8304</v>
      </c>
      <c r="S4950">
        <v>7.31</v>
      </c>
      <c r="T4950">
        <v>49</v>
      </c>
      <c r="U4950" t="s">
        <v>19</v>
      </c>
      <c r="V4950" s="2">
        <v>43441</v>
      </c>
      <c r="W4950" t="s">
        <v>39</v>
      </c>
      <c r="X4950" t="s">
        <v>34</v>
      </c>
      <c r="Y4950" t="s">
        <v>42</v>
      </c>
    </row>
    <row r="4951" spans="1:25" x14ac:dyDescent="0.35">
      <c r="A4951">
        <v>4</v>
      </c>
      <c r="B4951" t="s">
        <v>43</v>
      </c>
      <c r="C4951">
        <v>6</v>
      </c>
      <c r="D4951" t="s">
        <v>26</v>
      </c>
      <c r="E4951" t="s">
        <v>2669</v>
      </c>
      <c r="F4951" t="s">
        <v>13</v>
      </c>
      <c r="G4951" t="s">
        <v>2350</v>
      </c>
      <c r="H4951" s="1">
        <v>0</v>
      </c>
      <c r="I4951" s="2">
        <v>43437</v>
      </c>
      <c r="J4951" t="s">
        <v>2670</v>
      </c>
      <c r="K4951" t="s">
        <v>30</v>
      </c>
      <c r="L4951">
        <v>95037</v>
      </c>
      <c r="M4951">
        <v>1360</v>
      </c>
      <c r="N4951" t="s">
        <v>1033</v>
      </c>
      <c r="O4951">
        <v>6</v>
      </c>
      <c r="P4951">
        <v>8</v>
      </c>
      <c r="Q4951" t="s">
        <v>32</v>
      </c>
      <c r="R4951" t="s">
        <v>8304</v>
      </c>
      <c r="S4951">
        <v>5.92</v>
      </c>
      <c r="T4951">
        <v>22</v>
      </c>
      <c r="U4951" t="s">
        <v>19</v>
      </c>
      <c r="V4951" s="2">
        <v>43441</v>
      </c>
      <c r="W4951" t="s">
        <v>39</v>
      </c>
      <c r="X4951" t="s">
        <v>34</v>
      </c>
      <c r="Y4951" t="s">
        <v>49</v>
      </c>
    </row>
    <row r="4952" spans="1:25" hidden="1" x14ac:dyDescent="0.35">
      <c r="A4952">
        <v>3</v>
      </c>
      <c r="B4952" t="s">
        <v>10</v>
      </c>
      <c r="C4952">
        <v>3</v>
      </c>
      <c r="D4952" t="s">
        <v>26</v>
      </c>
      <c r="E4952" t="s">
        <v>1645</v>
      </c>
      <c r="F4952" t="s">
        <v>13</v>
      </c>
      <c r="G4952" t="s">
        <v>575</v>
      </c>
      <c r="H4952" s="1">
        <v>0.2</v>
      </c>
      <c r="I4952" s="2">
        <v>43347</v>
      </c>
      <c r="J4952" t="s">
        <v>3574</v>
      </c>
      <c r="K4952" t="s">
        <v>16</v>
      </c>
      <c r="L4952">
        <v>37918</v>
      </c>
      <c r="M4952">
        <v>286</v>
      </c>
      <c r="N4952" t="s">
        <v>3575</v>
      </c>
      <c r="O4952">
        <v>9</v>
      </c>
      <c r="P4952">
        <v>2</v>
      </c>
      <c r="Q4952" t="s">
        <v>18</v>
      </c>
      <c r="R4952" t="s">
        <v>8304</v>
      </c>
      <c r="S4952">
        <v>8.7200000000000006</v>
      </c>
      <c r="T4952">
        <v>87</v>
      </c>
      <c r="U4952" t="s">
        <v>19</v>
      </c>
      <c r="V4952" s="2">
        <v>43350</v>
      </c>
      <c r="W4952" t="s">
        <v>20</v>
      </c>
      <c r="X4952" t="s">
        <v>214</v>
      </c>
      <c r="Y4952" t="s">
        <v>56</v>
      </c>
    </row>
    <row r="4953" spans="1:25" hidden="1" x14ac:dyDescent="0.35">
      <c r="A4953">
        <v>3</v>
      </c>
      <c r="B4953" t="s">
        <v>10</v>
      </c>
      <c r="C4953">
        <v>3</v>
      </c>
      <c r="D4953" t="s">
        <v>26</v>
      </c>
      <c r="E4953" t="s">
        <v>1645</v>
      </c>
      <c r="F4953" t="s">
        <v>13</v>
      </c>
      <c r="G4953" t="s">
        <v>575</v>
      </c>
      <c r="H4953" s="1">
        <v>0.2</v>
      </c>
      <c r="I4953" s="2">
        <v>43347</v>
      </c>
      <c r="J4953" t="s">
        <v>3574</v>
      </c>
      <c r="K4953" t="s">
        <v>16</v>
      </c>
      <c r="L4953">
        <v>37918</v>
      </c>
      <c r="M4953">
        <v>1319</v>
      </c>
      <c r="N4953" t="s">
        <v>3204</v>
      </c>
      <c r="O4953">
        <v>8</v>
      </c>
      <c r="P4953">
        <v>2</v>
      </c>
      <c r="Q4953" t="s">
        <v>18</v>
      </c>
      <c r="R4953" t="s">
        <v>8304</v>
      </c>
      <c r="S4953">
        <v>8.33</v>
      </c>
      <c r="T4953">
        <v>32</v>
      </c>
      <c r="U4953" t="s">
        <v>19</v>
      </c>
      <c r="V4953" s="2">
        <v>43350</v>
      </c>
      <c r="W4953" t="s">
        <v>20</v>
      </c>
      <c r="X4953" t="s">
        <v>214</v>
      </c>
      <c r="Y4953" t="s">
        <v>49</v>
      </c>
    </row>
    <row r="4954" spans="1:25" hidden="1" x14ac:dyDescent="0.35">
      <c r="A4954">
        <v>3</v>
      </c>
      <c r="B4954" t="s">
        <v>10</v>
      </c>
      <c r="C4954">
        <v>3</v>
      </c>
      <c r="D4954" t="s">
        <v>26</v>
      </c>
      <c r="E4954" t="s">
        <v>1645</v>
      </c>
      <c r="F4954" t="s">
        <v>13</v>
      </c>
      <c r="G4954" t="s">
        <v>575</v>
      </c>
      <c r="H4954" s="1">
        <v>0.2</v>
      </c>
      <c r="I4954" s="2">
        <v>43347</v>
      </c>
      <c r="J4954" t="s">
        <v>3574</v>
      </c>
      <c r="K4954" t="s">
        <v>16</v>
      </c>
      <c r="L4954">
        <v>37918</v>
      </c>
      <c r="M4954">
        <v>1365</v>
      </c>
      <c r="N4954" t="s">
        <v>8249</v>
      </c>
      <c r="O4954">
        <v>4</v>
      </c>
      <c r="P4954">
        <v>3</v>
      </c>
      <c r="Q4954" t="s">
        <v>18</v>
      </c>
      <c r="R4954" t="s">
        <v>8304</v>
      </c>
      <c r="S4954">
        <v>4.1100000000000003</v>
      </c>
      <c r="T4954">
        <v>12</v>
      </c>
      <c r="U4954" t="s">
        <v>19</v>
      </c>
      <c r="V4954" s="2">
        <v>43350</v>
      </c>
      <c r="W4954" t="s">
        <v>20</v>
      </c>
      <c r="X4954" t="s">
        <v>214</v>
      </c>
      <c r="Y4954" t="s">
        <v>64</v>
      </c>
    </row>
    <row r="4955" spans="1:25" hidden="1" x14ac:dyDescent="0.35">
      <c r="A4955">
        <v>5</v>
      </c>
      <c r="B4955" t="s">
        <v>43</v>
      </c>
      <c r="C4955">
        <v>6</v>
      </c>
      <c r="D4955" t="s">
        <v>26</v>
      </c>
      <c r="E4955" t="s">
        <v>171</v>
      </c>
      <c r="F4955" t="s">
        <v>13</v>
      </c>
      <c r="G4955" t="s">
        <v>5224</v>
      </c>
      <c r="H4955" s="1">
        <v>0.2</v>
      </c>
      <c r="I4955" s="2">
        <v>43358</v>
      </c>
      <c r="J4955" t="s">
        <v>6391</v>
      </c>
      <c r="K4955" t="s">
        <v>102</v>
      </c>
      <c r="L4955">
        <v>10011</v>
      </c>
      <c r="M4955">
        <v>682</v>
      </c>
      <c r="N4955" t="s">
        <v>319</v>
      </c>
      <c r="O4955">
        <v>295</v>
      </c>
      <c r="P4955">
        <v>2</v>
      </c>
      <c r="Q4955" t="s">
        <v>104</v>
      </c>
      <c r="R4955" t="s">
        <v>8304</v>
      </c>
      <c r="S4955">
        <v>294.55</v>
      </c>
      <c r="T4955">
        <v>842</v>
      </c>
      <c r="U4955" t="s">
        <v>33</v>
      </c>
      <c r="V4955" s="2">
        <v>43363</v>
      </c>
      <c r="W4955" t="s">
        <v>39</v>
      </c>
      <c r="X4955" t="s">
        <v>175</v>
      </c>
      <c r="Y4955" t="s">
        <v>54</v>
      </c>
    </row>
    <row r="4956" spans="1:25" hidden="1" x14ac:dyDescent="0.35">
      <c r="A4956">
        <v>5</v>
      </c>
      <c r="B4956" t="s">
        <v>43</v>
      </c>
      <c r="C4956">
        <v>6</v>
      </c>
      <c r="D4956" t="s">
        <v>26</v>
      </c>
      <c r="E4956" t="s">
        <v>171</v>
      </c>
      <c r="F4956" t="s">
        <v>13</v>
      </c>
      <c r="G4956" t="s">
        <v>2267</v>
      </c>
      <c r="H4956" s="1">
        <v>0</v>
      </c>
      <c r="I4956" s="2">
        <v>43191</v>
      </c>
      <c r="J4956" t="s">
        <v>4105</v>
      </c>
      <c r="K4956" t="s">
        <v>102</v>
      </c>
      <c r="L4956">
        <v>10024</v>
      </c>
      <c r="M4956">
        <v>350</v>
      </c>
      <c r="N4956" t="s">
        <v>4106</v>
      </c>
      <c r="O4956">
        <v>23</v>
      </c>
      <c r="P4956">
        <v>4</v>
      </c>
      <c r="Q4956" t="s">
        <v>104</v>
      </c>
      <c r="R4956" t="s">
        <v>8304</v>
      </c>
      <c r="S4956">
        <v>22.89</v>
      </c>
      <c r="T4956">
        <v>88</v>
      </c>
      <c r="U4956" t="s">
        <v>19</v>
      </c>
      <c r="V4956" s="2">
        <v>43196</v>
      </c>
      <c r="W4956" t="s">
        <v>39</v>
      </c>
      <c r="X4956" t="s">
        <v>175</v>
      </c>
      <c r="Y4956" t="s">
        <v>49</v>
      </c>
    </row>
    <row r="4957" spans="1:25" hidden="1" x14ac:dyDescent="0.35">
      <c r="A4957">
        <v>2</v>
      </c>
      <c r="B4957" t="s">
        <v>43</v>
      </c>
      <c r="C4957">
        <v>3</v>
      </c>
      <c r="D4957" t="s">
        <v>26</v>
      </c>
      <c r="E4957" t="s">
        <v>65</v>
      </c>
      <c r="F4957" t="s">
        <v>13</v>
      </c>
      <c r="G4957" t="s">
        <v>6848</v>
      </c>
      <c r="H4957" s="1">
        <v>0.2</v>
      </c>
      <c r="I4957" s="2">
        <v>43456</v>
      </c>
      <c r="J4957" t="s">
        <v>7388</v>
      </c>
      <c r="K4957" t="s">
        <v>30</v>
      </c>
      <c r="L4957">
        <v>98115</v>
      </c>
      <c r="M4957">
        <v>1646</v>
      </c>
      <c r="N4957" t="s">
        <v>416</v>
      </c>
      <c r="O4957">
        <v>19</v>
      </c>
      <c r="P4957">
        <v>4</v>
      </c>
      <c r="Q4957" t="s">
        <v>32</v>
      </c>
      <c r="R4957" t="s">
        <v>8304</v>
      </c>
      <c r="S4957">
        <v>19.38</v>
      </c>
      <c r="T4957">
        <v>55</v>
      </c>
      <c r="U4957" t="s">
        <v>76</v>
      </c>
      <c r="V4957" s="2">
        <v>43458</v>
      </c>
      <c r="W4957" t="s">
        <v>20</v>
      </c>
      <c r="X4957" t="s">
        <v>69</v>
      </c>
      <c r="Y4957" t="s">
        <v>54</v>
      </c>
    </row>
    <row r="4958" spans="1:25" hidden="1" x14ac:dyDescent="0.35">
      <c r="A4958">
        <v>2</v>
      </c>
      <c r="B4958" t="s">
        <v>43</v>
      </c>
      <c r="C4958">
        <v>3</v>
      </c>
      <c r="D4958" t="s">
        <v>50</v>
      </c>
      <c r="E4958" t="s">
        <v>65</v>
      </c>
      <c r="F4958" t="s">
        <v>13</v>
      </c>
      <c r="G4958" t="s">
        <v>6848</v>
      </c>
      <c r="H4958" s="1">
        <v>0.2</v>
      </c>
      <c r="I4958" s="2">
        <v>43456</v>
      </c>
      <c r="J4958" t="s">
        <v>7388</v>
      </c>
      <c r="K4958" t="s">
        <v>30</v>
      </c>
      <c r="L4958">
        <v>98115</v>
      </c>
      <c r="M4958">
        <v>1565</v>
      </c>
      <c r="N4958" t="s">
        <v>5093</v>
      </c>
      <c r="O4958">
        <v>4</v>
      </c>
      <c r="P4958">
        <v>1</v>
      </c>
      <c r="Q4958" t="s">
        <v>32</v>
      </c>
      <c r="R4958" t="s">
        <v>8304</v>
      </c>
      <c r="S4958">
        <v>3.76</v>
      </c>
      <c r="T4958">
        <v>12</v>
      </c>
      <c r="U4958" t="s">
        <v>76</v>
      </c>
      <c r="V4958" s="2">
        <v>43458</v>
      </c>
      <c r="W4958" t="s">
        <v>20</v>
      </c>
      <c r="X4958" t="s">
        <v>69</v>
      </c>
      <c r="Y4958" t="s">
        <v>422</v>
      </c>
    </row>
    <row r="4959" spans="1:25" hidden="1" x14ac:dyDescent="0.35">
      <c r="A4959">
        <v>5</v>
      </c>
      <c r="B4959" t="s">
        <v>43</v>
      </c>
      <c r="C4959">
        <v>6</v>
      </c>
      <c r="D4959" t="s">
        <v>11</v>
      </c>
      <c r="E4959" t="s">
        <v>1452</v>
      </c>
      <c r="F4959" t="s">
        <v>13</v>
      </c>
      <c r="G4959" t="s">
        <v>5284</v>
      </c>
      <c r="H4959" s="1">
        <v>0</v>
      </c>
      <c r="I4959" s="2">
        <v>43271</v>
      </c>
      <c r="J4959" t="s">
        <v>5489</v>
      </c>
      <c r="K4959" t="s">
        <v>73</v>
      </c>
      <c r="L4959">
        <v>73120</v>
      </c>
      <c r="M4959">
        <v>617</v>
      </c>
      <c r="N4959" t="s">
        <v>8204</v>
      </c>
      <c r="O4959">
        <v>24</v>
      </c>
      <c r="P4959">
        <v>3</v>
      </c>
      <c r="Q4959" t="s">
        <v>75</v>
      </c>
      <c r="R4959" t="s">
        <v>8304</v>
      </c>
      <c r="S4959">
        <v>23.65</v>
      </c>
      <c r="T4959">
        <v>58</v>
      </c>
      <c r="U4959" t="s">
        <v>33</v>
      </c>
      <c r="V4959" s="2">
        <v>43276</v>
      </c>
      <c r="W4959" t="s">
        <v>39</v>
      </c>
      <c r="X4959" t="s">
        <v>401</v>
      </c>
      <c r="Y4959" t="s">
        <v>47</v>
      </c>
    </row>
    <row r="4960" spans="1:25" hidden="1" x14ac:dyDescent="0.35">
      <c r="A4960">
        <v>5</v>
      </c>
      <c r="B4960" t="s">
        <v>43</v>
      </c>
      <c r="C4960">
        <v>6</v>
      </c>
      <c r="D4960" t="s">
        <v>50</v>
      </c>
      <c r="E4960" t="s">
        <v>1452</v>
      </c>
      <c r="F4960" t="s">
        <v>13</v>
      </c>
      <c r="G4960" t="s">
        <v>5284</v>
      </c>
      <c r="H4960" s="1">
        <v>0</v>
      </c>
      <c r="I4960" s="2">
        <v>43271</v>
      </c>
      <c r="J4960" t="s">
        <v>5489</v>
      </c>
      <c r="K4960" t="s">
        <v>73</v>
      </c>
      <c r="L4960">
        <v>73120</v>
      </c>
      <c r="M4960">
        <v>914</v>
      </c>
      <c r="N4960" t="s">
        <v>5118</v>
      </c>
      <c r="O4960">
        <v>1</v>
      </c>
      <c r="P4960">
        <v>1</v>
      </c>
      <c r="Q4960" t="s">
        <v>75</v>
      </c>
      <c r="R4960" t="s">
        <v>8304</v>
      </c>
      <c r="S4960">
        <v>0.55000000000000004</v>
      </c>
      <c r="T4960">
        <v>7</v>
      </c>
      <c r="U4960" t="s">
        <v>33</v>
      </c>
      <c r="V4960" s="2">
        <v>43276</v>
      </c>
      <c r="W4960" t="s">
        <v>39</v>
      </c>
      <c r="X4960" t="s">
        <v>401</v>
      </c>
      <c r="Y4960" t="s">
        <v>113</v>
      </c>
    </row>
    <row r="4961" spans="1:25" hidden="1" x14ac:dyDescent="0.35">
      <c r="A4961">
        <v>5</v>
      </c>
      <c r="B4961" t="s">
        <v>25</v>
      </c>
      <c r="C4961">
        <v>3</v>
      </c>
      <c r="D4961" t="s">
        <v>11</v>
      </c>
      <c r="E4961" t="s">
        <v>305</v>
      </c>
      <c r="F4961" t="s">
        <v>13</v>
      </c>
      <c r="G4961" t="s">
        <v>793</v>
      </c>
      <c r="H4961" s="1">
        <v>0</v>
      </c>
      <c r="I4961" s="2">
        <v>43366</v>
      </c>
      <c r="J4961" t="s">
        <v>1992</v>
      </c>
      <c r="K4961" t="s">
        <v>16</v>
      </c>
      <c r="L4961">
        <v>31907</v>
      </c>
      <c r="M4961">
        <v>841</v>
      </c>
      <c r="N4961" t="s">
        <v>8126</v>
      </c>
      <c r="O4961">
        <v>81</v>
      </c>
      <c r="P4961">
        <v>3</v>
      </c>
      <c r="Q4961" t="s">
        <v>18</v>
      </c>
      <c r="R4961" t="s">
        <v>8304</v>
      </c>
      <c r="S4961">
        <v>81.17</v>
      </c>
      <c r="T4961">
        <v>369</v>
      </c>
      <c r="U4961" t="s">
        <v>19</v>
      </c>
      <c r="V4961" s="2">
        <v>43371</v>
      </c>
      <c r="W4961" t="s">
        <v>20</v>
      </c>
      <c r="X4961" t="s">
        <v>761</v>
      </c>
      <c r="Y4961" t="s">
        <v>24</v>
      </c>
    </row>
    <row r="4962" spans="1:25" hidden="1" x14ac:dyDescent="0.35">
      <c r="A4962">
        <v>5</v>
      </c>
      <c r="B4962" t="s">
        <v>25</v>
      </c>
      <c r="C4962">
        <v>3</v>
      </c>
      <c r="D4962" t="s">
        <v>26</v>
      </c>
      <c r="E4962" t="s">
        <v>305</v>
      </c>
      <c r="F4962" t="s">
        <v>13</v>
      </c>
      <c r="G4962" t="s">
        <v>793</v>
      </c>
      <c r="H4962" s="1">
        <v>0</v>
      </c>
      <c r="I4962" s="2">
        <v>43366</v>
      </c>
      <c r="J4962" t="s">
        <v>1992</v>
      </c>
      <c r="K4962" t="s">
        <v>16</v>
      </c>
      <c r="L4962">
        <v>31907</v>
      </c>
      <c r="M4962">
        <v>581</v>
      </c>
      <c r="N4962" t="s">
        <v>922</v>
      </c>
      <c r="O4962">
        <v>34</v>
      </c>
      <c r="P4962">
        <v>5</v>
      </c>
      <c r="Q4962" t="s">
        <v>18</v>
      </c>
      <c r="R4962" t="s">
        <v>8304</v>
      </c>
      <c r="S4962">
        <v>34.29</v>
      </c>
      <c r="T4962">
        <v>118</v>
      </c>
      <c r="U4962" t="s">
        <v>19</v>
      </c>
      <c r="V4962" s="2">
        <v>43371</v>
      </c>
      <c r="W4962" t="s">
        <v>20</v>
      </c>
      <c r="X4962" t="s">
        <v>761</v>
      </c>
      <c r="Y4962" t="s">
        <v>42</v>
      </c>
    </row>
    <row r="4963" spans="1:25" hidden="1" x14ac:dyDescent="0.35">
      <c r="A4963">
        <v>6</v>
      </c>
      <c r="B4963" t="s">
        <v>10</v>
      </c>
      <c r="C4963">
        <v>6</v>
      </c>
      <c r="D4963" t="s">
        <v>26</v>
      </c>
      <c r="E4963" t="s">
        <v>4283</v>
      </c>
      <c r="F4963" t="s">
        <v>13</v>
      </c>
      <c r="G4963" t="s">
        <v>1792</v>
      </c>
      <c r="H4963" s="1">
        <v>0</v>
      </c>
      <c r="I4963" s="2">
        <v>43198</v>
      </c>
      <c r="J4963" t="s">
        <v>4307</v>
      </c>
      <c r="K4963" t="s">
        <v>16</v>
      </c>
      <c r="L4963">
        <v>30080</v>
      </c>
      <c r="M4963">
        <v>128</v>
      </c>
      <c r="N4963" t="s">
        <v>4134</v>
      </c>
      <c r="O4963">
        <v>9</v>
      </c>
      <c r="P4963">
        <v>4</v>
      </c>
      <c r="Q4963" t="s">
        <v>18</v>
      </c>
      <c r="R4963" t="s">
        <v>8304</v>
      </c>
      <c r="S4963">
        <v>8.6</v>
      </c>
      <c r="T4963">
        <v>18</v>
      </c>
      <c r="U4963" t="s">
        <v>19</v>
      </c>
      <c r="V4963" s="2">
        <v>43204</v>
      </c>
      <c r="W4963" t="s">
        <v>39</v>
      </c>
      <c r="X4963" t="s">
        <v>761</v>
      </c>
      <c r="Y4963" t="s">
        <v>119</v>
      </c>
    </row>
    <row r="4964" spans="1:25" hidden="1" x14ac:dyDescent="0.35">
      <c r="A4964">
        <v>5</v>
      </c>
      <c r="B4964" t="s">
        <v>43</v>
      </c>
      <c r="C4964">
        <v>6</v>
      </c>
      <c r="D4964" t="s">
        <v>26</v>
      </c>
      <c r="E4964" t="s">
        <v>192</v>
      </c>
      <c r="F4964" t="s">
        <v>13</v>
      </c>
      <c r="G4964" t="s">
        <v>1583</v>
      </c>
      <c r="H4964" s="1">
        <v>0.2</v>
      </c>
      <c r="I4964" s="2">
        <v>43354</v>
      </c>
      <c r="J4964" t="s">
        <v>3851</v>
      </c>
      <c r="K4964" t="s">
        <v>73</v>
      </c>
      <c r="L4964">
        <v>60653</v>
      </c>
      <c r="M4964">
        <v>1462</v>
      </c>
      <c r="N4964" t="s">
        <v>3332</v>
      </c>
      <c r="O4964">
        <v>2</v>
      </c>
      <c r="P4964">
        <v>2</v>
      </c>
      <c r="Q4964" t="s">
        <v>75</v>
      </c>
      <c r="R4964" t="s">
        <v>8304</v>
      </c>
      <c r="S4964">
        <v>2.1</v>
      </c>
      <c r="T4964">
        <v>6</v>
      </c>
      <c r="U4964" t="s">
        <v>19</v>
      </c>
      <c r="V4964" s="2">
        <v>43359</v>
      </c>
      <c r="W4964" t="s">
        <v>39</v>
      </c>
      <c r="X4964" t="s">
        <v>139</v>
      </c>
      <c r="Y4964" t="s">
        <v>35</v>
      </c>
    </row>
    <row r="4965" spans="1:25" hidden="1" x14ac:dyDescent="0.35">
      <c r="A4965">
        <v>5</v>
      </c>
      <c r="B4965" t="s">
        <v>43</v>
      </c>
      <c r="C4965">
        <v>6</v>
      </c>
      <c r="D4965" t="s">
        <v>26</v>
      </c>
      <c r="E4965" t="s">
        <v>192</v>
      </c>
      <c r="F4965" t="s">
        <v>13</v>
      </c>
      <c r="G4965" t="s">
        <v>1583</v>
      </c>
      <c r="H4965" s="1">
        <v>0.8</v>
      </c>
      <c r="I4965" s="2">
        <v>43354</v>
      </c>
      <c r="J4965" t="s">
        <v>3851</v>
      </c>
      <c r="K4965" t="s">
        <v>73</v>
      </c>
      <c r="L4965">
        <v>60653</v>
      </c>
      <c r="M4965">
        <v>928</v>
      </c>
      <c r="N4965" t="s">
        <v>3961</v>
      </c>
      <c r="O4965">
        <v>-3</v>
      </c>
      <c r="P4965">
        <v>3</v>
      </c>
      <c r="Q4965" t="s">
        <v>75</v>
      </c>
      <c r="R4965" t="s">
        <v>8304</v>
      </c>
      <c r="S4965">
        <v>-3.24</v>
      </c>
      <c r="T4965">
        <v>2</v>
      </c>
      <c r="U4965" t="s">
        <v>19</v>
      </c>
      <c r="V4965" s="2">
        <v>43359</v>
      </c>
      <c r="W4965" t="s">
        <v>39</v>
      </c>
      <c r="X4965" t="s">
        <v>139</v>
      </c>
      <c r="Y4965" t="s">
        <v>54</v>
      </c>
    </row>
    <row r="4966" spans="1:25" hidden="1" x14ac:dyDescent="0.35">
      <c r="A4966">
        <v>6</v>
      </c>
      <c r="B4966" t="s">
        <v>10</v>
      </c>
      <c r="C4966">
        <v>6</v>
      </c>
      <c r="D4966" t="s">
        <v>50</v>
      </c>
      <c r="E4966" t="s">
        <v>2305</v>
      </c>
      <c r="F4966" t="s">
        <v>13</v>
      </c>
      <c r="G4966" t="s">
        <v>1869</v>
      </c>
      <c r="H4966" s="1">
        <v>0</v>
      </c>
      <c r="I4966" s="2">
        <v>43135</v>
      </c>
      <c r="J4966" t="s">
        <v>7944</v>
      </c>
      <c r="K4966" t="s">
        <v>102</v>
      </c>
      <c r="L4966">
        <v>20852</v>
      </c>
      <c r="M4966">
        <v>156</v>
      </c>
      <c r="N4966" t="s">
        <v>4832</v>
      </c>
      <c r="O4966">
        <v>24</v>
      </c>
      <c r="P4966">
        <v>2</v>
      </c>
      <c r="Q4966" t="s">
        <v>104</v>
      </c>
      <c r="R4966" t="s">
        <v>92</v>
      </c>
      <c r="S4966">
        <v>23.52</v>
      </c>
      <c r="T4966">
        <v>90</v>
      </c>
      <c r="U4966" t="s">
        <v>19</v>
      </c>
      <c r="V4966" s="2">
        <v>43141</v>
      </c>
      <c r="W4966" t="s">
        <v>39</v>
      </c>
      <c r="X4966" t="s">
        <v>1549</v>
      </c>
      <c r="Y4966" t="s">
        <v>52</v>
      </c>
    </row>
    <row r="4967" spans="1:25" x14ac:dyDescent="0.35">
      <c r="A4967">
        <v>4</v>
      </c>
      <c r="B4967" t="s">
        <v>43</v>
      </c>
      <c r="C4967">
        <v>6</v>
      </c>
      <c r="D4967" t="s">
        <v>26</v>
      </c>
      <c r="E4967" t="s">
        <v>88</v>
      </c>
      <c r="F4967" t="s">
        <v>13</v>
      </c>
      <c r="G4967" t="s">
        <v>80</v>
      </c>
      <c r="H4967" s="1">
        <v>0</v>
      </c>
      <c r="I4967" s="2">
        <v>43328</v>
      </c>
      <c r="J4967" t="s">
        <v>4522</v>
      </c>
      <c r="K4967" t="s">
        <v>30</v>
      </c>
      <c r="L4967">
        <v>94110</v>
      </c>
      <c r="M4967">
        <v>472</v>
      </c>
      <c r="N4967" t="s">
        <v>362</v>
      </c>
      <c r="O4967">
        <v>5</v>
      </c>
      <c r="P4967">
        <v>3</v>
      </c>
      <c r="Q4967" t="s">
        <v>32</v>
      </c>
      <c r="R4967" t="s">
        <v>8304</v>
      </c>
      <c r="S4967">
        <v>5.0999999999999996</v>
      </c>
      <c r="T4967">
        <v>11</v>
      </c>
      <c r="U4967" t="s">
        <v>19</v>
      </c>
      <c r="V4967" s="2">
        <v>43332</v>
      </c>
      <c r="W4967" t="s">
        <v>39</v>
      </c>
      <c r="X4967" t="s">
        <v>34</v>
      </c>
      <c r="Y4967" t="s">
        <v>119</v>
      </c>
    </row>
    <row r="4968" spans="1:25" hidden="1" x14ac:dyDescent="0.35">
      <c r="A4968">
        <v>7</v>
      </c>
      <c r="B4968" t="s">
        <v>25</v>
      </c>
      <c r="C4968">
        <v>6</v>
      </c>
      <c r="D4968" t="s">
        <v>11</v>
      </c>
      <c r="E4968" t="s">
        <v>65</v>
      </c>
      <c r="F4968" t="s">
        <v>13</v>
      </c>
      <c r="G4968" t="s">
        <v>2746</v>
      </c>
      <c r="H4968" s="1">
        <v>0.2</v>
      </c>
      <c r="I4968" s="2">
        <v>43335</v>
      </c>
      <c r="J4968" t="s">
        <v>2747</v>
      </c>
      <c r="K4968" t="s">
        <v>30</v>
      </c>
      <c r="L4968">
        <v>98105</v>
      </c>
      <c r="M4968">
        <v>1214</v>
      </c>
      <c r="N4968" t="s">
        <v>1745</v>
      </c>
      <c r="O4968">
        <v>-40</v>
      </c>
      <c r="P4968">
        <v>6</v>
      </c>
      <c r="Q4968" t="s">
        <v>32</v>
      </c>
      <c r="R4968" t="s">
        <v>8304</v>
      </c>
      <c r="S4968">
        <v>-39.950000000000003</v>
      </c>
      <c r="T4968">
        <v>533</v>
      </c>
      <c r="U4968" t="s">
        <v>19</v>
      </c>
      <c r="V4968" s="2">
        <v>43342</v>
      </c>
      <c r="W4968" t="s">
        <v>39</v>
      </c>
      <c r="X4968" t="s">
        <v>69</v>
      </c>
      <c r="Y4968" t="s">
        <v>24</v>
      </c>
    </row>
    <row r="4969" spans="1:25" hidden="1" x14ac:dyDescent="0.35">
      <c r="A4969">
        <v>7</v>
      </c>
      <c r="B4969" t="s">
        <v>25</v>
      </c>
      <c r="C4969">
        <v>6</v>
      </c>
      <c r="D4969" t="s">
        <v>26</v>
      </c>
      <c r="E4969" t="s">
        <v>65</v>
      </c>
      <c r="F4969" t="s">
        <v>13</v>
      </c>
      <c r="G4969" t="s">
        <v>2746</v>
      </c>
      <c r="H4969" s="1">
        <v>0</v>
      </c>
      <c r="I4969" s="2">
        <v>43335</v>
      </c>
      <c r="J4969" t="s">
        <v>2747</v>
      </c>
      <c r="K4969" t="s">
        <v>30</v>
      </c>
      <c r="L4969">
        <v>98105</v>
      </c>
      <c r="M4969">
        <v>84</v>
      </c>
      <c r="N4969" t="s">
        <v>442</v>
      </c>
      <c r="O4969">
        <v>0</v>
      </c>
      <c r="P4969">
        <v>4</v>
      </c>
      <c r="Q4969" t="s">
        <v>32</v>
      </c>
      <c r="R4969" t="s">
        <v>8304</v>
      </c>
      <c r="S4969">
        <v>0.16</v>
      </c>
      <c r="T4969">
        <v>16</v>
      </c>
      <c r="U4969" t="s">
        <v>19</v>
      </c>
      <c r="V4969" s="2">
        <v>43342</v>
      </c>
      <c r="W4969" t="s">
        <v>39</v>
      </c>
      <c r="X4969" t="s">
        <v>69</v>
      </c>
      <c r="Y4969" t="s">
        <v>356</v>
      </c>
    </row>
    <row r="4970" spans="1:25" hidden="1" x14ac:dyDescent="0.35">
      <c r="A4970">
        <v>7</v>
      </c>
      <c r="B4970" t="s">
        <v>25</v>
      </c>
      <c r="C4970">
        <v>6</v>
      </c>
      <c r="D4970" t="s">
        <v>26</v>
      </c>
      <c r="E4970" t="s">
        <v>65</v>
      </c>
      <c r="F4970" t="s">
        <v>13</v>
      </c>
      <c r="G4970" t="s">
        <v>2746</v>
      </c>
      <c r="H4970" s="1">
        <v>0</v>
      </c>
      <c r="I4970" s="2">
        <v>43335</v>
      </c>
      <c r="J4970" t="s">
        <v>2747</v>
      </c>
      <c r="K4970" t="s">
        <v>30</v>
      </c>
      <c r="L4970">
        <v>98105</v>
      </c>
      <c r="M4970">
        <v>63</v>
      </c>
      <c r="N4970" t="s">
        <v>8101</v>
      </c>
      <c r="O4970">
        <v>11</v>
      </c>
      <c r="P4970">
        <v>5</v>
      </c>
      <c r="Q4970" t="s">
        <v>32</v>
      </c>
      <c r="R4970" t="s">
        <v>8304</v>
      </c>
      <c r="S4970">
        <v>11.21</v>
      </c>
      <c r="T4970">
        <v>43</v>
      </c>
      <c r="U4970" t="s">
        <v>19</v>
      </c>
      <c r="V4970" s="2">
        <v>43342</v>
      </c>
      <c r="W4970" t="s">
        <v>39</v>
      </c>
      <c r="X4970" t="s">
        <v>69</v>
      </c>
      <c r="Y4970" t="s">
        <v>56</v>
      </c>
    </row>
    <row r="4971" spans="1:25" hidden="1" x14ac:dyDescent="0.35">
      <c r="A4971">
        <v>7</v>
      </c>
      <c r="B4971" t="s">
        <v>25</v>
      </c>
      <c r="C4971">
        <v>6</v>
      </c>
      <c r="D4971" t="s">
        <v>26</v>
      </c>
      <c r="E4971" t="s">
        <v>65</v>
      </c>
      <c r="F4971" t="s">
        <v>13</v>
      </c>
      <c r="G4971" t="s">
        <v>2746</v>
      </c>
      <c r="H4971" s="1">
        <v>0</v>
      </c>
      <c r="I4971" s="2">
        <v>43335</v>
      </c>
      <c r="J4971" t="s">
        <v>2747</v>
      </c>
      <c r="K4971" t="s">
        <v>30</v>
      </c>
      <c r="L4971">
        <v>98105</v>
      </c>
      <c r="M4971">
        <v>1589</v>
      </c>
      <c r="N4971" t="s">
        <v>312</v>
      </c>
      <c r="O4971">
        <v>64</v>
      </c>
      <c r="P4971">
        <v>5</v>
      </c>
      <c r="Q4971" t="s">
        <v>32</v>
      </c>
      <c r="R4971" t="s">
        <v>8304</v>
      </c>
      <c r="S4971">
        <v>63.87</v>
      </c>
      <c r="T4971">
        <v>136</v>
      </c>
      <c r="U4971" t="s">
        <v>19</v>
      </c>
      <c r="V4971" s="2">
        <v>43342</v>
      </c>
      <c r="W4971" t="s">
        <v>39</v>
      </c>
      <c r="X4971" t="s">
        <v>69</v>
      </c>
      <c r="Y4971" t="s">
        <v>119</v>
      </c>
    </row>
    <row r="4972" spans="1:25" hidden="1" x14ac:dyDescent="0.35">
      <c r="A4972">
        <v>7</v>
      </c>
      <c r="B4972" t="s">
        <v>25</v>
      </c>
      <c r="C4972">
        <v>6</v>
      </c>
      <c r="D4972" t="s">
        <v>26</v>
      </c>
      <c r="E4972" t="s">
        <v>65</v>
      </c>
      <c r="F4972" t="s">
        <v>13</v>
      </c>
      <c r="G4972" t="s">
        <v>2746</v>
      </c>
      <c r="H4972" s="1">
        <v>0</v>
      </c>
      <c r="I4972" s="2">
        <v>43335</v>
      </c>
      <c r="J4972" t="s">
        <v>2747</v>
      </c>
      <c r="K4972" t="s">
        <v>30</v>
      </c>
      <c r="L4972">
        <v>98105</v>
      </c>
      <c r="M4972">
        <v>1776</v>
      </c>
      <c r="N4972" t="s">
        <v>3766</v>
      </c>
      <c r="O4972">
        <v>17</v>
      </c>
      <c r="P4972">
        <v>6</v>
      </c>
      <c r="Q4972" t="s">
        <v>32</v>
      </c>
      <c r="R4972" t="s">
        <v>8304</v>
      </c>
      <c r="S4972">
        <v>16.989999999999998</v>
      </c>
      <c r="T4972">
        <v>35</v>
      </c>
      <c r="U4972" t="s">
        <v>19</v>
      </c>
      <c r="V4972" s="2">
        <v>43342</v>
      </c>
      <c r="W4972" t="s">
        <v>39</v>
      </c>
      <c r="X4972" t="s">
        <v>69</v>
      </c>
      <c r="Y4972" t="s">
        <v>64</v>
      </c>
    </row>
    <row r="4973" spans="1:25" hidden="1" x14ac:dyDescent="0.35">
      <c r="A4973">
        <v>7</v>
      </c>
      <c r="B4973" t="s">
        <v>25</v>
      </c>
      <c r="C4973">
        <v>6</v>
      </c>
      <c r="D4973" t="s">
        <v>50</v>
      </c>
      <c r="E4973" t="s">
        <v>65</v>
      </c>
      <c r="F4973" t="s">
        <v>13</v>
      </c>
      <c r="G4973" t="s">
        <v>2746</v>
      </c>
      <c r="H4973" s="1">
        <v>0.2</v>
      </c>
      <c r="I4973" s="2">
        <v>43335</v>
      </c>
      <c r="J4973" t="s">
        <v>2747</v>
      </c>
      <c r="K4973" t="s">
        <v>30</v>
      </c>
      <c r="L4973">
        <v>98105</v>
      </c>
      <c r="M4973">
        <v>1224</v>
      </c>
      <c r="N4973" t="s">
        <v>5021</v>
      </c>
      <c r="O4973">
        <v>63</v>
      </c>
      <c r="P4973">
        <v>3</v>
      </c>
      <c r="Q4973" t="s">
        <v>32</v>
      </c>
      <c r="R4973" t="s">
        <v>8304</v>
      </c>
      <c r="S4973">
        <v>62.82</v>
      </c>
      <c r="T4973">
        <v>838</v>
      </c>
      <c r="U4973" t="s">
        <v>19</v>
      </c>
      <c r="V4973" s="2">
        <v>43342</v>
      </c>
      <c r="W4973" t="s">
        <v>39</v>
      </c>
      <c r="X4973" t="s">
        <v>69</v>
      </c>
      <c r="Y4973" t="s">
        <v>422</v>
      </c>
    </row>
    <row r="4974" spans="1:25" hidden="1" x14ac:dyDescent="0.35">
      <c r="A4974">
        <v>4</v>
      </c>
      <c r="B4974" t="s">
        <v>43</v>
      </c>
      <c r="C4974">
        <v>6</v>
      </c>
      <c r="D4974" t="s">
        <v>11</v>
      </c>
      <c r="E4974" t="s">
        <v>222</v>
      </c>
      <c r="F4974" t="s">
        <v>13</v>
      </c>
      <c r="G4974" t="s">
        <v>1819</v>
      </c>
      <c r="H4974" s="1">
        <v>0.3</v>
      </c>
      <c r="I4974" s="2">
        <v>43251</v>
      </c>
      <c r="J4974" t="s">
        <v>2201</v>
      </c>
      <c r="K4974" t="s">
        <v>73</v>
      </c>
      <c r="L4974">
        <v>62521</v>
      </c>
      <c r="M4974">
        <v>756</v>
      </c>
      <c r="N4974" t="s">
        <v>1935</v>
      </c>
      <c r="O4974">
        <v>-38</v>
      </c>
      <c r="P4974">
        <v>3</v>
      </c>
      <c r="Q4974" t="s">
        <v>75</v>
      </c>
      <c r="R4974" t="s">
        <v>8304</v>
      </c>
      <c r="S4974">
        <v>-38.22</v>
      </c>
      <c r="T4974">
        <v>191</v>
      </c>
      <c r="U4974" t="s">
        <v>19</v>
      </c>
      <c r="V4974" s="2">
        <v>43255</v>
      </c>
      <c r="W4974" t="s">
        <v>39</v>
      </c>
      <c r="X4974" t="s">
        <v>139</v>
      </c>
      <c r="Y4974" t="s">
        <v>24</v>
      </c>
    </row>
    <row r="4975" spans="1:25" hidden="1" x14ac:dyDescent="0.35">
      <c r="A4975">
        <v>4</v>
      </c>
      <c r="B4975" t="s">
        <v>43</v>
      </c>
      <c r="C4975">
        <v>6</v>
      </c>
      <c r="D4975" t="s">
        <v>11</v>
      </c>
      <c r="E4975" t="s">
        <v>222</v>
      </c>
      <c r="F4975" t="s">
        <v>13</v>
      </c>
      <c r="G4975" t="s">
        <v>1819</v>
      </c>
      <c r="H4975" s="1">
        <v>0.6</v>
      </c>
      <c r="I4975" s="2">
        <v>43251</v>
      </c>
      <c r="J4975" t="s">
        <v>2201</v>
      </c>
      <c r="K4975" t="s">
        <v>73</v>
      </c>
      <c r="L4975">
        <v>62521</v>
      </c>
      <c r="M4975">
        <v>624</v>
      </c>
      <c r="N4975" t="s">
        <v>8214</v>
      </c>
      <c r="O4975">
        <v>-13</v>
      </c>
      <c r="P4975">
        <v>3</v>
      </c>
      <c r="Q4975" t="s">
        <v>75</v>
      </c>
      <c r="R4975" t="s">
        <v>8304</v>
      </c>
      <c r="S4975">
        <v>-12.83</v>
      </c>
      <c r="T4975">
        <v>32</v>
      </c>
      <c r="U4975" t="s">
        <v>19</v>
      </c>
      <c r="V4975" s="2">
        <v>43255</v>
      </c>
      <c r="W4975" t="s">
        <v>39</v>
      </c>
      <c r="X4975" t="s">
        <v>139</v>
      </c>
      <c r="Y4975" t="s">
        <v>47</v>
      </c>
    </row>
    <row r="4976" spans="1:25" hidden="1" x14ac:dyDescent="0.35">
      <c r="A4976">
        <v>4</v>
      </c>
      <c r="B4976" t="s">
        <v>43</v>
      </c>
      <c r="C4976">
        <v>6</v>
      </c>
      <c r="D4976" t="s">
        <v>26</v>
      </c>
      <c r="E4976" t="s">
        <v>222</v>
      </c>
      <c r="F4976" t="s">
        <v>13</v>
      </c>
      <c r="G4976" t="s">
        <v>1819</v>
      </c>
      <c r="H4976" s="1">
        <v>0.2</v>
      </c>
      <c r="I4976" s="2">
        <v>43251</v>
      </c>
      <c r="J4976" t="s">
        <v>2201</v>
      </c>
      <c r="K4976" t="s">
        <v>73</v>
      </c>
      <c r="L4976">
        <v>62521</v>
      </c>
      <c r="M4976">
        <v>1816</v>
      </c>
      <c r="N4976" t="s">
        <v>2830</v>
      </c>
      <c r="O4976">
        <v>4</v>
      </c>
      <c r="P4976">
        <v>2</v>
      </c>
      <c r="Q4976" t="s">
        <v>75</v>
      </c>
      <c r="R4976" t="s">
        <v>8304</v>
      </c>
      <c r="S4976">
        <v>3.63</v>
      </c>
      <c r="T4976">
        <v>10</v>
      </c>
      <c r="U4976" t="s">
        <v>19</v>
      </c>
      <c r="V4976" s="2">
        <v>43255</v>
      </c>
      <c r="W4976" t="s">
        <v>39</v>
      </c>
      <c r="X4976" t="s">
        <v>139</v>
      </c>
      <c r="Y4976" t="s">
        <v>64</v>
      </c>
    </row>
    <row r="4977" spans="1:25" hidden="1" x14ac:dyDescent="0.35">
      <c r="A4977">
        <v>4</v>
      </c>
      <c r="B4977" t="s">
        <v>43</v>
      </c>
      <c r="C4977">
        <v>6</v>
      </c>
      <c r="D4977" t="s">
        <v>26</v>
      </c>
      <c r="E4977" t="s">
        <v>222</v>
      </c>
      <c r="F4977" t="s">
        <v>13</v>
      </c>
      <c r="G4977" t="s">
        <v>1819</v>
      </c>
      <c r="H4977" s="1">
        <v>0.2</v>
      </c>
      <c r="I4977" s="2">
        <v>43251</v>
      </c>
      <c r="J4977" t="s">
        <v>2201</v>
      </c>
      <c r="K4977" t="s">
        <v>73</v>
      </c>
      <c r="L4977">
        <v>62521</v>
      </c>
      <c r="M4977">
        <v>1690</v>
      </c>
      <c r="N4977" t="s">
        <v>2774</v>
      </c>
      <c r="O4977">
        <v>7</v>
      </c>
      <c r="P4977">
        <v>4</v>
      </c>
      <c r="Q4977" t="s">
        <v>75</v>
      </c>
      <c r="R4977" t="s">
        <v>8304</v>
      </c>
      <c r="S4977">
        <v>6.7</v>
      </c>
      <c r="T4977">
        <v>18</v>
      </c>
      <c r="U4977" t="s">
        <v>19</v>
      </c>
      <c r="V4977" s="2">
        <v>43255</v>
      </c>
      <c r="W4977" t="s">
        <v>39</v>
      </c>
      <c r="X4977" t="s">
        <v>139</v>
      </c>
      <c r="Y4977" t="s">
        <v>64</v>
      </c>
    </row>
    <row r="4978" spans="1:25" hidden="1" x14ac:dyDescent="0.35">
      <c r="A4978">
        <v>5</v>
      </c>
      <c r="B4978" t="s">
        <v>43</v>
      </c>
      <c r="C4978">
        <v>6</v>
      </c>
      <c r="D4978" t="s">
        <v>26</v>
      </c>
      <c r="E4978" t="s">
        <v>409</v>
      </c>
      <c r="F4978" t="s">
        <v>13</v>
      </c>
      <c r="G4978" t="s">
        <v>1869</v>
      </c>
      <c r="H4978" s="1">
        <v>0.2</v>
      </c>
      <c r="I4978" s="2">
        <v>43421</v>
      </c>
      <c r="J4978" t="s">
        <v>4658</v>
      </c>
      <c r="K4978" t="s">
        <v>30</v>
      </c>
      <c r="L4978">
        <v>88220</v>
      </c>
      <c r="M4978">
        <v>260</v>
      </c>
      <c r="N4978" t="s">
        <v>728</v>
      </c>
      <c r="O4978">
        <v>3</v>
      </c>
      <c r="P4978">
        <v>3</v>
      </c>
      <c r="Q4978" t="s">
        <v>32</v>
      </c>
      <c r="R4978" t="s">
        <v>8304</v>
      </c>
      <c r="S4978">
        <v>3.37</v>
      </c>
      <c r="T4978">
        <v>11</v>
      </c>
      <c r="U4978" t="s">
        <v>19</v>
      </c>
      <c r="V4978" s="2">
        <v>43426</v>
      </c>
      <c r="W4978" t="s">
        <v>39</v>
      </c>
      <c r="X4978" t="s">
        <v>413</v>
      </c>
      <c r="Y4978" t="s">
        <v>54</v>
      </c>
    </row>
    <row r="4979" spans="1:25" hidden="1" x14ac:dyDescent="0.35">
      <c r="A4979">
        <v>2</v>
      </c>
      <c r="B4979" t="s">
        <v>43</v>
      </c>
      <c r="C4979">
        <v>3</v>
      </c>
      <c r="D4979" t="s">
        <v>50</v>
      </c>
      <c r="E4979" t="s">
        <v>1409</v>
      </c>
      <c r="F4979" t="s">
        <v>13</v>
      </c>
      <c r="G4979" t="s">
        <v>1410</v>
      </c>
      <c r="H4979" s="1">
        <v>0.2</v>
      </c>
      <c r="I4979" s="2">
        <v>43179</v>
      </c>
      <c r="J4979" t="s">
        <v>1411</v>
      </c>
      <c r="K4979" t="s">
        <v>73</v>
      </c>
      <c r="L4979">
        <v>60201</v>
      </c>
      <c r="M4979">
        <v>302</v>
      </c>
      <c r="N4979" t="s">
        <v>1412</v>
      </c>
      <c r="O4979">
        <v>1</v>
      </c>
      <c r="P4979">
        <v>1</v>
      </c>
      <c r="Q4979" t="s">
        <v>75</v>
      </c>
      <c r="R4979" t="s">
        <v>8304</v>
      </c>
      <c r="S4979">
        <v>0.9</v>
      </c>
      <c r="T4979">
        <v>12</v>
      </c>
      <c r="U4979" t="s">
        <v>19</v>
      </c>
      <c r="V4979" s="2">
        <v>43181</v>
      </c>
      <c r="W4979" t="s">
        <v>20</v>
      </c>
      <c r="X4979" t="s">
        <v>139</v>
      </c>
      <c r="Y4979" t="s">
        <v>52</v>
      </c>
    </row>
    <row r="4980" spans="1:25" hidden="1" x14ac:dyDescent="0.35">
      <c r="A4980">
        <v>2</v>
      </c>
      <c r="B4980" t="s">
        <v>43</v>
      </c>
      <c r="C4980">
        <v>3</v>
      </c>
      <c r="D4980" t="s">
        <v>26</v>
      </c>
      <c r="E4980" t="s">
        <v>171</v>
      </c>
      <c r="F4980" t="s">
        <v>13</v>
      </c>
      <c r="G4980" t="s">
        <v>6901</v>
      </c>
      <c r="H4980" s="1">
        <v>0</v>
      </c>
      <c r="I4980" s="2">
        <v>43452</v>
      </c>
      <c r="J4980" t="s">
        <v>7337</v>
      </c>
      <c r="K4980" t="s">
        <v>102</v>
      </c>
      <c r="L4980">
        <v>10009</v>
      </c>
      <c r="M4980">
        <v>1553</v>
      </c>
      <c r="N4980" t="s">
        <v>3027</v>
      </c>
      <c r="O4980">
        <v>117</v>
      </c>
      <c r="P4980">
        <v>4</v>
      </c>
      <c r="Q4980" t="s">
        <v>104</v>
      </c>
      <c r="R4980" t="s">
        <v>8304</v>
      </c>
      <c r="S4980">
        <v>117.01</v>
      </c>
      <c r="T4980">
        <v>900</v>
      </c>
      <c r="U4980" t="s">
        <v>76</v>
      </c>
      <c r="V4980" s="2">
        <v>43454</v>
      </c>
      <c r="W4980" t="s">
        <v>20</v>
      </c>
      <c r="X4980" t="s">
        <v>175</v>
      </c>
      <c r="Y4980" t="s">
        <v>42</v>
      </c>
    </row>
    <row r="4981" spans="1:25" x14ac:dyDescent="0.35">
      <c r="A4981">
        <v>7</v>
      </c>
      <c r="B4981" t="s">
        <v>25</v>
      </c>
      <c r="C4981">
        <v>6</v>
      </c>
      <c r="D4981" t="s">
        <v>50</v>
      </c>
      <c r="E4981" t="s">
        <v>27</v>
      </c>
      <c r="F4981" t="s">
        <v>13</v>
      </c>
      <c r="G4981" t="s">
        <v>1673</v>
      </c>
      <c r="H4981" s="1">
        <v>0.2</v>
      </c>
      <c r="I4981" s="2">
        <v>43318</v>
      </c>
      <c r="J4981" t="s">
        <v>5178</v>
      </c>
      <c r="K4981" t="s">
        <v>30</v>
      </c>
      <c r="L4981">
        <v>90032</v>
      </c>
      <c r="M4981">
        <v>1248</v>
      </c>
      <c r="N4981" t="s">
        <v>513</v>
      </c>
      <c r="O4981">
        <v>18</v>
      </c>
      <c r="P4981">
        <v>4</v>
      </c>
      <c r="Q4981" t="s">
        <v>32</v>
      </c>
      <c r="R4981" t="s">
        <v>8304</v>
      </c>
      <c r="S4981">
        <v>18.48</v>
      </c>
      <c r="T4981">
        <v>211</v>
      </c>
      <c r="U4981" t="s">
        <v>19</v>
      </c>
      <c r="V4981" s="2">
        <v>43325</v>
      </c>
      <c r="W4981" t="s">
        <v>39</v>
      </c>
      <c r="X4981" t="s">
        <v>34</v>
      </c>
      <c r="Y4981" t="s">
        <v>52</v>
      </c>
    </row>
    <row r="4982" spans="1:25" hidden="1" x14ac:dyDescent="0.35">
      <c r="A4982">
        <v>3</v>
      </c>
      <c r="B4982" t="s">
        <v>25</v>
      </c>
      <c r="C4982">
        <v>1</v>
      </c>
      <c r="D4982" t="s">
        <v>50</v>
      </c>
      <c r="E4982" t="s">
        <v>535</v>
      </c>
      <c r="F4982" t="s">
        <v>13</v>
      </c>
      <c r="G4982" t="s">
        <v>565</v>
      </c>
      <c r="H4982" s="1">
        <v>0</v>
      </c>
      <c r="I4982" s="2">
        <v>43332</v>
      </c>
      <c r="J4982" t="s">
        <v>7708</v>
      </c>
      <c r="K4982" t="s">
        <v>73</v>
      </c>
      <c r="L4982">
        <v>48205</v>
      </c>
      <c r="M4982">
        <v>1457</v>
      </c>
      <c r="N4982" t="s">
        <v>8281</v>
      </c>
      <c r="O4982">
        <v>4</v>
      </c>
      <c r="P4982">
        <v>2</v>
      </c>
      <c r="Q4982" t="s">
        <v>75</v>
      </c>
      <c r="R4982" t="s">
        <v>8304</v>
      </c>
      <c r="S4982">
        <v>3.99</v>
      </c>
      <c r="T4982">
        <v>15</v>
      </c>
      <c r="U4982" t="s">
        <v>76</v>
      </c>
      <c r="V4982" s="2">
        <v>43335</v>
      </c>
      <c r="W4982" t="s">
        <v>130</v>
      </c>
      <c r="X4982" t="s">
        <v>156</v>
      </c>
      <c r="Y4982" t="s">
        <v>52</v>
      </c>
    </row>
    <row r="4983" spans="1:25" hidden="1" x14ac:dyDescent="0.35">
      <c r="A4983">
        <v>1</v>
      </c>
      <c r="B4983" t="s">
        <v>25</v>
      </c>
      <c r="C4983">
        <v>0</v>
      </c>
      <c r="D4983" t="s">
        <v>11</v>
      </c>
      <c r="E4983" t="s">
        <v>876</v>
      </c>
      <c r="F4983" t="s">
        <v>13</v>
      </c>
      <c r="G4983" t="s">
        <v>911</v>
      </c>
      <c r="H4983" s="1">
        <v>0.2</v>
      </c>
      <c r="I4983" s="2">
        <v>43355</v>
      </c>
      <c r="J4983" t="s">
        <v>6924</v>
      </c>
      <c r="K4983" t="s">
        <v>30</v>
      </c>
      <c r="L4983">
        <v>80027</v>
      </c>
      <c r="M4983">
        <v>767</v>
      </c>
      <c r="N4983" t="s">
        <v>1989</v>
      </c>
      <c r="O4983">
        <v>5</v>
      </c>
      <c r="P4983">
        <v>4</v>
      </c>
      <c r="Q4983" t="s">
        <v>32</v>
      </c>
      <c r="R4983" t="s">
        <v>8304</v>
      </c>
      <c r="S4983">
        <v>5.2</v>
      </c>
      <c r="T4983">
        <v>83</v>
      </c>
      <c r="U4983" t="s">
        <v>76</v>
      </c>
      <c r="V4983" s="2">
        <v>43356</v>
      </c>
      <c r="W4983" t="s">
        <v>773</v>
      </c>
      <c r="X4983" t="s">
        <v>285</v>
      </c>
      <c r="Y4983" t="s">
        <v>24</v>
      </c>
    </row>
    <row r="4984" spans="1:25" hidden="1" x14ac:dyDescent="0.35">
      <c r="A4984">
        <v>1</v>
      </c>
      <c r="B4984" t="s">
        <v>25</v>
      </c>
      <c r="C4984">
        <v>0</v>
      </c>
      <c r="D4984" t="s">
        <v>50</v>
      </c>
      <c r="E4984" t="s">
        <v>876</v>
      </c>
      <c r="F4984" t="s">
        <v>13</v>
      </c>
      <c r="G4984" t="s">
        <v>911</v>
      </c>
      <c r="H4984" s="1">
        <v>0.2</v>
      </c>
      <c r="I4984" s="2">
        <v>43355</v>
      </c>
      <c r="J4984" t="s">
        <v>6924</v>
      </c>
      <c r="K4984" t="s">
        <v>30</v>
      </c>
      <c r="L4984">
        <v>80027</v>
      </c>
      <c r="M4984">
        <v>1039</v>
      </c>
      <c r="N4984" t="s">
        <v>6707</v>
      </c>
      <c r="O4984">
        <v>9</v>
      </c>
      <c r="P4984">
        <v>3</v>
      </c>
      <c r="Q4984" t="s">
        <v>32</v>
      </c>
      <c r="R4984" t="s">
        <v>8304</v>
      </c>
      <c r="S4984">
        <v>9.18</v>
      </c>
      <c r="T4984">
        <v>147</v>
      </c>
      <c r="U4984" t="s">
        <v>76</v>
      </c>
      <c r="V4984" s="2">
        <v>43356</v>
      </c>
      <c r="W4984" t="s">
        <v>773</v>
      </c>
      <c r="X4984" t="s">
        <v>285</v>
      </c>
      <c r="Y4984" t="s">
        <v>52</v>
      </c>
    </row>
    <row r="4985" spans="1:25" hidden="1" x14ac:dyDescent="0.35">
      <c r="A4985">
        <v>4</v>
      </c>
      <c r="B4985" t="s">
        <v>43</v>
      </c>
      <c r="C4985">
        <v>6</v>
      </c>
      <c r="D4985" t="s">
        <v>11</v>
      </c>
      <c r="E4985" t="s">
        <v>209</v>
      </c>
      <c r="F4985" t="s">
        <v>13</v>
      </c>
      <c r="G4985" t="s">
        <v>7118</v>
      </c>
      <c r="H4985" s="1">
        <v>0</v>
      </c>
      <c r="I4985" s="2">
        <v>43454</v>
      </c>
      <c r="J4985" t="s">
        <v>7119</v>
      </c>
      <c r="K4985" t="s">
        <v>16</v>
      </c>
      <c r="L4985">
        <v>39212</v>
      </c>
      <c r="M4985">
        <v>393</v>
      </c>
      <c r="N4985" t="s">
        <v>679</v>
      </c>
      <c r="O4985">
        <v>7</v>
      </c>
      <c r="P4985">
        <v>4</v>
      </c>
      <c r="Q4985" t="s">
        <v>18</v>
      </c>
      <c r="R4985" t="s">
        <v>8304</v>
      </c>
      <c r="S4985">
        <v>7.38</v>
      </c>
      <c r="T4985">
        <v>19</v>
      </c>
      <c r="U4985" t="s">
        <v>76</v>
      </c>
      <c r="V4985" s="2">
        <v>43458</v>
      </c>
      <c r="W4985" t="s">
        <v>39</v>
      </c>
      <c r="X4985" t="s">
        <v>887</v>
      </c>
      <c r="Y4985" t="s">
        <v>47</v>
      </c>
    </row>
    <row r="4986" spans="1:25" hidden="1" x14ac:dyDescent="0.35">
      <c r="A4986">
        <v>4</v>
      </c>
      <c r="B4986" t="s">
        <v>43</v>
      </c>
      <c r="C4986">
        <v>6</v>
      </c>
      <c r="D4986" t="s">
        <v>26</v>
      </c>
      <c r="E4986" t="s">
        <v>209</v>
      </c>
      <c r="F4986" t="s">
        <v>13</v>
      </c>
      <c r="G4986" t="s">
        <v>7118</v>
      </c>
      <c r="H4986" s="1">
        <v>0</v>
      </c>
      <c r="I4986" s="2">
        <v>43454</v>
      </c>
      <c r="J4986" t="s">
        <v>7119</v>
      </c>
      <c r="K4986" t="s">
        <v>16</v>
      </c>
      <c r="L4986">
        <v>39212</v>
      </c>
      <c r="M4986">
        <v>535</v>
      </c>
      <c r="N4986" t="s">
        <v>53</v>
      </c>
      <c r="O4986">
        <v>7</v>
      </c>
      <c r="P4986">
        <v>2</v>
      </c>
      <c r="Q4986" t="s">
        <v>18</v>
      </c>
      <c r="R4986" t="s">
        <v>8304</v>
      </c>
      <c r="S4986">
        <v>6.94</v>
      </c>
      <c r="T4986">
        <v>15</v>
      </c>
      <c r="U4986" t="s">
        <v>76</v>
      </c>
      <c r="V4986" s="2">
        <v>43458</v>
      </c>
      <c r="W4986" t="s">
        <v>39</v>
      </c>
      <c r="X4986" t="s">
        <v>887</v>
      </c>
      <c r="Y4986" t="s">
        <v>54</v>
      </c>
    </row>
    <row r="4987" spans="1:25" hidden="1" x14ac:dyDescent="0.35">
      <c r="A4987">
        <v>5</v>
      </c>
      <c r="B4987" t="s">
        <v>43</v>
      </c>
      <c r="C4987">
        <v>6</v>
      </c>
      <c r="D4987" t="s">
        <v>26</v>
      </c>
      <c r="E4987" t="s">
        <v>372</v>
      </c>
      <c r="F4987" t="s">
        <v>13</v>
      </c>
      <c r="G4987" t="s">
        <v>5323</v>
      </c>
      <c r="H4987" s="1">
        <v>0</v>
      </c>
      <c r="I4987" s="2">
        <v>43394</v>
      </c>
      <c r="J4987" t="s">
        <v>6351</v>
      </c>
      <c r="K4987" t="s">
        <v>102</v>
      </c>
      <c r="L4987">
        <v>19711</v>
      </c>
      <c r="M4987">
        <v>267</v>
      </c>
      <c r="N4987" t="s">
        <v>3985</v>
      </c>
      <c r="O4987">
        <v>4</v>
      </c>
      <c r="P4987">
        <v>4</v>
      </c>
      <c r="Q4987" t="s">
        <v>104</v>
      </c>
      <c r="R4987" t="s">
        <v>8304</v>
      </c>
      <c r="S4987">
        <v>3.56</v>
      </c>
      <c r="T4987">
        <v>8</v>
      </c>
      <c r="U4987" t="s">
        <v>33</v>
      </c>
      <c r="V4987" s="2">
        <v>43399</v>
      </c>
      <c r="W4987" t="s">
        <v>39</v>
      </c>
      <c r="X4987" t="s">
        <v>161</v>
      </c>
      <c r="Y4987" t="s">
        <v>54</v>
      </c>
    </row>
    <row r="4988" spans="1:25" hidden="1" x14ac:dyDescent="0.35">
      <c r="A4988">
        <v>5</v>
      </c>
      <c r="B4988" t="s">
        <v>43</v>
      </c>
      <c r="C4988">
        <v>6</v>
      </c>
      <c r="D4988" t="s">
        <v>26</v>
      </c>
      <c r="E4988" t="s">
        <v>65</v>
      </c>
      <c r="F4988" t="s">
        <v>13</v>
      </c>
      <c r="G4988" t="s">
        <v>7118</v>
      </c>
      <c r="H4988" s="1">
        <v>0</v>
      </c>
      <c r="I4988" s="2">
        <v>43396</v>
      </c>
      <c r="J4988" t="s">
        <v>8077</v>
      </c>
      <c r="K4988" t="s">
        <v>30</v>
      </c>
      <c r="L4988">
        <v>98103</v>
      </c>
      <c r="M4988">
        <v>114</v>
      </c>
      <c r="N4988" t="s">
        <v>642</v>
      </c>
      <c r="O4988">
        <v>8</v>
      </c>
      <c r="P4988">
        <v>5</v>
      </c>
      <c r="Q4988" t="s">
        <v>32</v>
      </c>
      <c r="R4988" t="s">
        <v>92</v>
      </c>
      <c r="S4988">
        <v>8.18</v>
      </c>
      <c r="T4988">
        <v>17</v>
      </c>
      <c r="U4988" t="s">
        <v>76</v>
      </c>
      <c r="V4988" s="2">
        <v>43401</v>
      </c>
      <c r="W4988" t="s">
        <v>39</v>
      </c>
      <c r="X4988" t="s">
        <v>69</v>
      </c>
      <c r="Y4988" t="s">
        <v>176</v>
      </c>
    </row>
    <row r="4989" spans="1:25" x14ac:dyDescent="0.35">
      <c r="A4989">
        <v>1</v>
      </c>
      <c r="B4989" t="s">
        <v>10</v>
      </c>
      <c r="C4989">
        <v>1</v>
      </c>
      <c r="D4989" t="s">
        <v>26</v>
      </c>
      <c r="E4989" t="s">
        <v>4439</v>
      </c>
      <c r="F4989" t="s">
        <v>13</v>
      </c>
      <c r="G4989" t="s">
        <v>510</v>
      </c>
      <c r="H4989" s="1">
        <v>0</v>
      </c>
      <c r="I4989" s="2">
        <v>43348</v>
      </c>
      <c r="J4989" t="s">
        <v>7873</v>
      </c>
      <c r="K4989" t="s">
        <v>30</v>
      </c>
      <c r="L4989">
        <v>90278</v>
      </c>
      <c r="M4989">
        <v>110</v>
      </c>
      <c r="N4989" t="s">
        <v>174</v>
      </c>
      <c r="O4989">
        <v>2</v>
      </c>
      <c r="P4989">
        <v>2</v>
      </c>
      <c r="Q4989" t="s">
        <v>32</v>
      </c>
      <c r="R4989" t="s">
        <v>92</v>
      </c>
      <c r="S4989">
        <v>1.79</v>
      </c>
      <c r="T4989">
        <v>4</v>
      </c>
      <c r="U4989" t="s">
        <v>19</v>
      </c>
      <c r="V4989" s="2">
        <v>43349</v>
      </c>
      <c r="W4989" t="s">
        <v>130</v>
      </c>
      <c r="X4989" t="s">
        <v>34</v>
      </c>
      <c r="Y4989" t="s">
        <v>176</v>
      </c>
    </row>
    <row r="4990" spans="1:25" x14ac:dyDescent="0.35">
      <c r="A4990">
        <v>1</v>
      </c>
      <c r="B4990" t="s">
        <v>10</v>
      </c>
      <c r="C4990">
        <v>1</v>
      </c>
      <c r="D4990" t="s">
        <v>26</v>
      </c>
      <c r="E4990" t="s">
        <v>4439</v>
      </c>
      <c r="F4990" t="s">
        <v>13</v>
      </c>
      <c r="G4990" t="s">
        <v>510</v>
      </c>
      <c r="H4990" s="1">
        <v>0</v>
      </c>
      <c r="I4990" s="2">
        <v>43348</v>
      </c>
      <c r="J4990" t="s">
        <v>7873</v>
      </c>
      <c r="K4990" t="s">
        <v>30</v>
      </c>
      <c r="L4990">
        <v>90278</v>
      </c>
      <c r="M4990">
        <v>13</v>
      </c>
      <c r="N4990" t="s">
        <v>4384</v>
      </c>
      <c r="O4990">
        <v>46</v>
      </c>
      <c r="P4990">
        <v>2</v>
      </c>
      <c r="Q4990" t="s">
        <v>32</v>
      </c>
      <c r="R4990" t="s">
        <v>92</v>
      </c>
      <c r="S4990">
        <v>46.12</v>
      </c>
      <c r="T4990">
        <v>96</v>
      </c>
      <c r="U4990" t="s">
        <v>19</v>
      </c>
      <c r="V4990" s="2">
        <v>43349</v>
      </c>
      <c r="W4990" t="s">
        <v>130</v>
      </c>
      <c r="X4990" t="s">
        <v>34</v>
      </c>
      <c r="Y4990" t="s">
        <v>64</v>
      </c>
    </row>
    <row r="4991" spans="1:25" x14ac:dyDescent="0.35">
      <c r="A4991">
        <v>1</v>
      </c>
      <c r="B4991" t="s">
        <v>10</v>
      </c>
      <c r="C4991">
        <v>1</v>
      </c>
      <c r="D4991" t="s">
        <v>26</v>
      </c>
      <c r="E4991" t="s">
        <v>4439</v>
      </c>
      <c r="F4991" t="s">
        <v>13</v>
      </c>
      <c r="G4991" t="s">
        <v>510</v>
      </c>
      <c r="H4991" s="1">
        <v>0.2</v>
      </c>
      <c r="I4991" s="2">
        <v>43348</v>
      </c>
      <c r="J4991" t="s">
        <v>7873</v>
      </c>
      <c r="K4991" t="s">
        <v>30</v>
      </c>
      <c r="L4991">
        <v>90278</v>
      </c>
      <c r="M4991">
        <v>134</v>
      </c>
      <c r="N4991" t="s">
        <v>817</v>
      </c>
      <c r="O4991">
        <v>4</v>
      </c>
      <c r="P4991">
        <v>2</v>
      </c>
      <c r="Q4991" t="s">
        <v>32</v>
      </c>
      <c r="R4991" t="s">
        <v>92</v>
      </c>
      <c r="S4991">
        <v>3.94</v>
      </c>
      <c r="T4991">
        <v>12</v>
      </c>
      <c r="U4991" t="s">
        <v>19</v>
      </c>
      <c r="V4991" s="2">
        <v>43349</v>
      </c>
      <c r="W4991" t="s">
        <v>130</v>
      </c>
      <c r="X4991" t="s">
        <v>34</v>
      </c>
      <c r="Y4991" t="s">
        <v>54</v>
      </c>
    </row>
    <row r="4992" spans="1:25" hidden="1" x14ac:dyDescent="0.35">
      <c r="A4992">
        <v>3</v>
      </c>
      <c r="B4992" t="s">
        <v>25</v>
      </c>
      <c r="C4992">
        <v>1</v>
      </c>
      <c r="D4992" t="s">
        <v>26</v>
      </c>
      <c r="E4992" t="s">
        <v>65</v>
      </c>
      <c r="F4992" t="s">
        <v>13</v>
      </c>
      <c r="G4992" t="s">
        <v>227</v>
      </c>
      <c r="H4992" s="1">
        <v>0.2</v>
      </c>
      <c r="I4992" s="2">
        <v>43211</v>
      </c>
      <c r="J4992" t="s">
        <v>3162</v>
      </c>
      <c r="K4992" t="s">
        <v>30</v>
      </c>
      <c r="L4992">
        <v>98115</v>
      </c>
      <c r="M4992">
        <v>1364</v>
      </c>
      <c r="N4992" t="s">
        <v>629</v>
      </c>
      <c r="O4992">
        <v>3</v>
      </c>
      <c r="P4992">
        <v>5</v>
      </c>
      <c r="Q4992" t="s">
        <v>32</v>
      </c>
      <c r="R4992" t="s">
        <v>8304</v>
      </c>
      <c r="S4992">
        <v>2.81</v>
      </c>
      <c r="T4992">
        <v>8</v>
      </c>
      <c r="U4992" t="s">
        <v>19</v>
      </c>
      <c r="V4992" s="2">
        <v>43214</v>
      </c>
      <c r="W4992" t="s">
        <v>130</v>
      </c>
      <c r="X4992" t="s">
        <v>69</v>
      </c>
      <c r="Y4992" t="s">
        <v>54</v>
      </c>
    </row>
    <row r="4993" spans="1:25" hidden="1" x14ac:dyDescent="0.35">
      <c r="A4993">
        <v>7</v>
      </c>
      <c r="B4993" t="s">
        <v>25</v>
      </c>
      <c r="C4993">
        <v>6</v>
      </c>
      <c r="D4993" t="s">
        <v>26</v>
      </c>
      <c r="E4993" t="s">
        <v>493</v>
      </c>
      <c r="F4993" t="s">
        <v>13</v>
      </c>
      <c r="G4993" t="s">
        <v>359</v>
      </c>
      <c r="H4993" s="1">
        <v>0.2</v>
      </c>
      <c r="I4993" s="2">
        <v>43460</v>
      </c>
      <c r="J4993" t="s">
        <v>6631</v>
      </c>
      <c r="K4993" t="s">
        <v>30</v>
      </c>
      <c r="L4993">
        <v>80219</v>
      </c>
      <c r="M4993">
        <v>794</v>
      </c>
      <c r="N4993" t="s">
        <v>4368</v>
      </c>
      <c r="O4993">
        <v>4</v>
      </c>
      <c r="P4993">
        <v>2</v>
      </c>
      <c r="Q4993" t="s">
        <v>32</v>
      </c>
      <c r="R4993" t="s">
        <v>8304</v>
      </c>
      <c r="S4993">
        <v>3.51</v>
      </c>
      <c r="T4993">
        <v>19</v>
      </c>
      <c r="U4993" t="s">
        <v>33</v>
      </c>
      <c r="V4993" s="2">
        <v>43467</v>
      </c>
      <c r="W4993" t="s">
        <v>39</v>
      </c>
      <c r="X4993" t="s">
        <v>285</v>
      </c>
      <c r="Y4993" t="s">
        <v>56</v>
      </c>
    </row>
    <row r="4994" spans="1:25" hidden="1" x14ac:dyDescent="0.35">
      <c r="A4994">
        <v>6</v>
      </c>
      <c r="B4994" t="s">
        <v>10</v>
      </c>
      <c r="C4994">
        <v>6</v>
      </c>
      <c r="D4994" t="s">
        <v>11</v>
      </c>
      <c r="E4994" t="s">
        <v>171</v>
      </c>
      <c r="F4994" t="s">
        <v>13</v>
      </c>
      <c r="G4994" t="s">
        <v>1792</v>
      </c>
      <c r="H4994" s="1">
        <v>0</v>
      </c>
      <c r="I4994" s="2">
        <v>43344</v>
      </c>
      <c r="J4994" t="s">
        <v>2335</v>
      </c>
      <c r="K4994" t="s">
        <v>102</v>
      </c>
      <c r="L4994">
        <v>10011</v>
      </c>
      <c r="M4994">
        <v>875</v>
      </c>
      <c r="N4994" t="s">
        <v>8178</v>
      </c>
      <c r="O4994">
        <v>61</v>
      </c>
      <c r="P4994">
        <v>3</v>
      </c>
      <c r="Q4994" t="s">
        <v>104</v>
      </c>
      <c r="R4994" t="s">
        <v>8304</v>
      </c>
      <c r="S4994">
        <v>61.38</v>
      </c>
      <c r="T4994">
        <v>192</v>
      </c>
      <c r="U4994" t="s">
        <v>19</v>
      </c>
      <c r="V4994" s="2">
        <v>43350</v>
      </c>
      <c r="W4994" t="s">
        <v>39</v>
      </c>
      <c r="X4994" t="s">
        <v>175</v>
      </c>
      <c r="Y4994" t="s">
        <v>47</v>
      </c>
    </row>
    <row r="4995" spans="1:25" hidden="1" x14ac:dyDescent="0.35">
      <c r="A4995">
        <v>6</v>
      </c>
      <c r="B4995" t="s">
        <v>10</v>
      </c>
      <c r="C4995">
        <v>6</v>
      </c>
      <c r="D4995" t="s">
        <v>26</v>
      </c>
      <c r="E4995" t="s">
        <v>171</v>
      </c>
      <c r="F4995" t="s">
        <v>13</v>
      </c>
      <c r="G4995" t="s">
        <v>1792</v>
      </c>
      <c r="H4995" s="1">
        <v>0</v>
      </c>
      <c r="I4995" s="2">
        <v>43344</v>
      </c>
      <c r="J4995" t="s">
        <v>2335</v>
      </c>
      <c r="K4995" t="s">
        <v>102</v>
      </c>
      <c r="L4995">
        <v>10011</v>
      </c>
      <c r="M4995">
        <v>90</v>
      </c>
      <c r="N4995" t="s">
        <v>1161</v>
      </c>
      <c r="O4995">
        <v>3</v>
      </c>
      <c r="P4995">
        <v>3</v>
      </c>
      <c r="Q4995" t="s">
        <v>104</v>
      </c>
      <c r="R4995" t="s">
        <v>8304</v>
      </c>
      <c r="S4995">
        <v>3.28</v>
      </c>
      <c r="T4995">
        <v>11</v>
      </c>
      <c r="U4995" t="s">
        <v>19</v>
      </c>
      <c r="V4995" s="2">
        <v>43350</v>
      </c>
      <c r="W4995" t="s">
        <v>39</v>
      </c>
      <c r="X4995" t="s">
        <v>175</v>
      </c>
      <c r="Y4995" t="s">
        <v>356</v>
      </c>
    </row>
    <row r="4996" spans="1:25" hidden="1" x14ac:dyDescent="0.35">
      <c r="A4996">
        <v>6</v>
      </c>
      <c r="B4996" t="s">
        <v>10</v>
      </c>
      <c r="C4996">
        <v>6</v>
      </c>
      <c r="D4996" t="s">
        <v>50</v>
      </c>
      <c r="E4996" t="s">
        <v>171</v>
      </c>
      <c r="F4996" t="s">
        <v>13</v>
      </c>
      <c r="G4996" t="s">
        <v>1792</v>
      </c>
      <c r="H4996" s="1">
        <v>0</v>
      </c>
      <c r="I4996" s="2">
        <v>43344</v>
      </c>
      <c r="J4996" t="s">
        <v>2335</v>
      </c>
      <c r="K4996" t="s">
        <v>102</v>
      </c>
      <c r="L4996">
        <v>10011</v>
      </c>
      <c r="M4996">
        <v>1084</v>
      </c>
      <c r="N4996" t="s">
        <v>5028</v>
      </c>
      <c r="O4996">
        <v>30</v>
      </c>
      <c r="P4996">
        <v>2</v>
      </c>
      <c r="Q4996" t="s">
        <v>104</v>
      </c>
      <c r="R4996" t="s">
        <v>8304</v>
      </c>
      <c r="S4996">
        <v>30.44</v>
      </c>
      <c r="T4996">
        <v>72</v>
      </c>
      <c r="U4996" t="s">
        <v>19</v>
      </c>
      <c r="V4996" s="2">
        <v>43350</v>
      </c>
      <c r="W4996" t="s">
        <v>39</v>
      </c>
      <c r="X4996" t="s">
        <v>175</v>
      </c>
      <c r="Y4996" t="s">
        <v>113</v>
      </c>
    </row>
    <row r="4997" spans="1:25" hidden="1" x14ac:dyDescent="0.35">
      <c r="A4997">
        <v>6</v>
      </c>
      <c r="B4997" t="s">
        <v>10</v>
      </c>
      <c r="C4997">
        <v>6</v>
      </c>
      <c r="D4997" t="s">
        <v>50</v>
      </c>
      <c r="E4997" t="s">
        <v>171</v>
      </c>
      <c r="F4997" t="s">
        <v>13</v>
      </c>
      <c r="G4997" t="s">
        <v>1792</v>
      </c>
      <c r="H4997" s="1">
        <v>0</v>
      </c>
      <c r="I4997" s="2">
        <v>43344</v>
      </c>
      <c r="J4997" t="s">
        <v>2335</v>
      </c>
      <c r="K4997" t="s">
        <v>102</v>
      </c>
      <c r="L4997">
        <v>10011</v>
      </c>
      <c r="M4997">
        <v>601</v>
      </c>
      <c r="N4997" t="s">
        <v>1100</v>
      </c>
      <c r="O4997">
        <v>206</v>
      </c>
      <c r="P4997">
        <v>6</v>
      </c>
      <c r="Q4997" t="s">
        <v>104</v>
      </c>
      <c r="R4997" t="s">
        <v>8304</v>
      </c>
      <c r="S4997">
        <v>206.32</v>
      </c>
      <c r="T4997">
        <v>469</v>
      </c>
      <c r="U4997" t="s">
        <v>19</v>
      </c>
      <c r="V4997" s="2">
        <v>43350</v>
      </c>
      <c r="W4997" t="s">
        <v>39</v>
      </c>
      <c r="X4997" t="s">
        <v>175</v>
      </c>
      <c r="Y4997" t="s">
        <v>113</v>
      </c>
    </row>
    <row r="4998" spans="1:25" hidden="1" x14ac:dyDescent="0.35">
      <c r="A4998">
        <v>7</v>
      </c>
      <c r="B4998" t="s">
        <v>25</v>
      </c>
      <c r="C4998">
        <v>6</v>
      </c>
      <c r="D4998" t="s">
        <v>26</v>
      </c>
      <c r="E4998" t="s">
        <v>99</v>
      </c>
      <c r="F4998" t="s">
        <v>13</v>
      </c>
      <c r="G4998" t="s">
        <v>7012</v>
      </c>
      <c r="H4998" s="1">
        <v>0.2</v>
      </c>
      <c r="I4998" s="2">
        <v>43365</v>
      </c>
      <c r="J4998" t="s">
        <v>7537</v>
      </c>
      <c r="K4998" t="s">
        <v>102</v>
      </c>
      <c r="L4998">
        <v>19134</v>
      </c>
      <c r="M4998">
        <v>183</v>
      </c>
      <c r="N4998" t="s">
        <v>1434</v>
      </c>
      <c r="O4998">
        <v>5</v>
      </c>
      <c r="P4998">
        <v>5</v>
      </c>
      <c r="Q4998" t="s">
        <v>104</v>
      </c>
      <c r="R4998" t="s">
        <v>8304</v>
      </c>
      <c r="S4998">
        <v>5.37</v>
      </c>
      <c r="T4998">
        <v>17</v>
      </c>
      <c r="U4998" t="s">
        <v>76</v>
      </c>
      <c r="V4998" s="2">
        <v>43372</v>
      </c>
      <c r="W4998" t="s">
        <v>39</v>
      </c>
      <c r="X4998" t="s">
        <v>105</v>
      </c>
      <c r="Y4998" t="s">
        <v>35</v>
      </c>
    </row>
    <row r="4999" spans="1:25" hidden="1" x14ac:dyDescent="0.35">
      <c r="A4999">
        <v>4</v>
      </c>
      <c r="B4999" t="s">
        <v>43</v>
      </c>
      <c r="C4999">
        <v>6</v>
      </c>
      <c r="D4999" t="s">
        <v>26</v>
      </c>
      <c r="E4999" t="s">
        <v>481</v>
      </c>
      <c r="F4999" t="s">
        <v>13</v>
      </c>
      <c r="G4999" t="s">
        <v>6856</v>
      </c>
      <c r="H4999" s="1">
        <v>0</v>
      </c>
      <c r="I4999" s="2">
        <v>43115</v>
      </c>
      <c r="J4999" t="s">
        <v>7470</v>
      </c>
      <c r="K4999" t="s">
        <v>102</v>
      </c>
      <c r="L4999">
        <v>7090</v>
      </c>
      <c r="M4999">
        <v>126</v>
      </c>
      <c r="N4999" t="s">
        <v>874</v>
      </c>
      <c r="O4999">
        <v>1</v>
      </c>
      <c r="P4999">
        <v>2</v>
      </c>
      <c r="Q4999" t="s">
        <v>104</v>
      </c>
      <c r="R4999" t="s">
        <v>8304</v>
      </c>
      <c r="S4999">
        <v>1.35</v>
      </c>
      <c r="T4999">
        <v>5</v>
      </c>
      <c r="U4999" t="s">
        <v>76</v>
      </c>
      <c r="V4999" s="2">
        <v>43119</v>
      </c>
      <c r="W4999" t="s">
        <v>39</v>
      </c>
      <c r="X4999" t="s">
        <v>485</v>
      </c>
      <c r="Y4999" t="s">
        <v>49</v>
      </c>
    </row>
    <row r="5000" spans="1:25" hidden="1" x14ac:dyDescent="0.35">
      <c r="A5000">
        <v>4</v>
      </c>
      <c r="B5000" t="s">
        <v>43</v>
      </c>
      <c r="C5000">
        <v>6</v>
      </c>
      <c r="D5000" t="s">
        <v>26</v>
      </c>
      <c r="E5000" t="s">
        <v>481</v>
      </c>
      <c r="F5000" t="s">
        <v>13</v>
      </c>
      <c r="G5000" t="s">
        <v>6856</v>
      </c>
      <c r="H5000" s="1">
        <v>0</v>
      </c>
      <c r="I5000" s="2">
        <v>43115</v>
      </c>
      <c r="J5000" t="s">
        <v>7470</v>
      </c>
      <c r="K5000" t="s">
        <v>102</v>
      </c>
      <c r="L5000">
        <v>7090</v>
      </c>
      <c r="M5000">
        <v>1324</v>
      </c>
      <c r="N5000" t="s">
        <v>6414</v>
      </c>
      <c r="O5000">
        <v>25</v>
      </c>
      <c r="P5000">
        <v>2</v>
      </c>
      <c r="Q5000" t="s">
        <v>104</v>
      </c>
      <c r="R5000" t="s">
        <v>8304</v>
      </c>
      <c r="S5000">
        <v>24.6</v>
      </c>
      <c r="T5000">
        <v>52</v>
      </c>
      <c r="U5000" t="s">
        <v>76</v>
      </c>
      <c r="V5000" s="2">
        <v>43119</v>
      </c>
      <c r="W5000" t="s">
        <v>39</v>
      </c>
      <c r="X5000" t="s">
        <v>485</v>
      </c>
      <c r="Y5000" t="s">
        <v>119</v>
      </c>
    </row>
    <row r="5001" spans="1:25" hidden="1" x14ac:dyDescent="0.35">
      <c r="A5001">
        <v>4</v>
      </c>
      <c r="B5001" t="s">
        <v>43</v>
      </c>
      <c r="C5001">
        <v>6</v>
      </c>
      <c r="D5001" t="s">
        <v>50</v>
      </c>
      <c r="E5001" t="s">
        <v>481</v>
      </c>
      <c r="F5001" t="s">
        <v>13</v>
      </c>
      <c r="G5001" t="s">
        <v>6856</v>
      </c>
      <c r="H5001" s="1">
        <v>0</v>
      </c>
      <c r="I5001" s="2">
        <v>43115</v>
      </c>
      <c r="J5001" t="s">
        <v>7470</v>
      </c>
      <c r="K5001" t="s">
        <v>102</v>
      </c>
      <c r="L5001">
        <v>7090</v>
      </c>
      <c r="M5001">
        <v>1014</v>
      </c>
      <c r="N5001" t="s">
        <v>296</v>
      </c>
      <c r="O5001">
        <v>92</v>
      </c>
      <c r="P5001">
        <v>3</v>
      </c>
      <c r="Q5001" t="s">
        <v>104</v>
      </c>
      <c r="R5001" t="s">
        <v>8304</v>
      </c>
      <c r="S5001">
        <v>91.79</v>
      </c>
      <c r="T5001">
        <v>255</v>
      </c>
      <c r="U5001" t="s">
        <v>76</v>
      </c>
      <c r="V5001" s="2">
        <v>43119</v>
      </c>
      <c r="W5001" t="s">
        <v>39</v>
      </c>
      <c r="X5001" t="s">
        <v>485</v>
      </c>
      <c r="Y5001" t="s">
        <v>113</v>
      </c>
    </row>
    <row r="5002" spans="1:25" hidden="1" x14ac:dyDescent="0.35">
      <c r="A5002">
        <v>2</v>
      </c>
      <c r="B5002" t="s">
        <v>43</v>
      </c>
      <c r="C5002">
        <v>3</v>
      </c>
      <c r="D5002" t="s">
        <v>50</v>
      </c>
      <c r="E5002" t="s">
        <v>381</v>
      </c>
      <c r="F5002" t="s">
        <v>13</v>
      </c>
      <c r="G5002" t="s">
        <v>582</v>
      </c>
      <c r="H5002" s="1">
        <v>0.2</v>
      </c>
      <c r="I5002" s="2">
        <v>43431</v>
      </c>
      <c r="J5002" t="s">
        <v>4931</v>
      </c>
      <c r="K5002" t="s">
        <v>30</v>
      </c>
      <c r="L5002">
        <v>85254</v>
      </c>
      <c r="M5002">
        <v>1109</v>
      </c>
      <c r="N5002" t="s">
        <v>4932</v>
      </c>
      <c r="O5002">
        <v>24</v>
      </c>
      <c r="P5002">
        <v>1</v>
      </c>
      <c r="Q5002" t="s">
        <v>32</v>
      </c>
      <c r="R5002" t="s">
        <v>8304</v>
      </c>
      <c r="S5002">
        <v>23.8</v>
      </c>
      <c r="T5002">
        <v>272</v>
      </c>
      <c r="U5002" t="s">
        <v>19</v>
      </c>
      <c r="V5002" s="2">
        <v>43433</v>
      </c>
      <c r="W5002" t="s">
        <v>20</v>
      </c>
      <c r="X5002" t="s">
        <v>199</v>
      </c>
      <c r="Y5002" t="s">
        <v>52</v>
      </c>
    </row>
    <row r="5003" spans="1:25" hidden="1" x14ac:dyDescent="0.35">
      <c r="A5003">
        <v>3</v>
      </c>
      <c r="B5003" t="s">
        <v>10</v>
      </c>
      <c r="C5003">
        <v>3</v>
      </c>
      <c r="D5003" t="s">
        <v>11</v>
      </c>
      <c r="E5003" t="s">
        <v>12</v>
      </c>
      <c r="F5003" t="s">
        <v>13</v>
      </c>
      <c r="G5003" t="s">
        <v>14</v>
      </c>
      <c r="H5003" s="1">
        <v>0</v>
      </c>
      <c r="I5003" s="2">
        <v>43412</v>
      </c>
      <c r="J5003" t="s">
        <v>15</v>
      </c>
      <c r="K5003" t="s">
        <v>16</v>
      </c>
      <c r="L5003">
        <v>42420</v>
      </c>
      <c r="M5003">
        <v>387</v>
      </c>
      <c r="N5003" t="s">
        <v>17</v>
      </c>
      <c r="O5003">
        <v>42</v>
      </c>
      <c r="P5003">
        <v>2</v>
      </c>
      <c r="Q5003" t="s">
        <v>18</v>
      </c>
      <c r="R5003" t="s">
        <v>8304</v>
      </c>
      <c r="S5003">
        <v>41.91</v>
      </c>
      <c r="T5003">
        <v>262</v>
      </c>
      <c r="U5003" t="s">
        <v>19</v>
      </c>
      <c r="V5003" s="2">
        <v>43415</v>
      </c>
      <c r="W5003" t="s">
        <v>20</v>
      </c>
      <c r="X5003" t="s">
        <v>21</v>
      </c>
      <c r="Y5003" t="s">
        <v>22</v>
      </c>
    </row>
    <row r="5004" spans="1:25" hidden="1" x14ac:dyDescent="0.35">
      <c r="A5004">
        <v>3</v>
      </c>
      <c r="B5004" t="s">
        <v>10</v>
      </c>
      <c r="C5004">
        <v>3</v>
      </c>
      <c r="D5004" t="s">
        <v>11</v>
      </c>
      <c r="E5004" t="s">
        <v>12</v>
      </c>
      <c r="F5004" t="s">
        <v>13</v>
      </c>
      <c r="G5004" t="s">
        <v>14</v>
      </c>
      <c r="H5004" s="1">
        <v>0</v>
      </c>
      <c r="I5004" s="2">
        <v>43412</v>
      </c>
      <c r="J5004" t="s">
        <v>15</v>
      </c>
      <c r="K5004" t="s">
        <v>16</v>
      </c>
      <c r="L5004">
        <v>42420</v>
      </c>
      <c r="M5004">
        <v>833</v>
      </c>
      <c r="N5004" t="s">
        <v>23</v>
      </c>
      <c r="O5004">
        <v>220</v>
      </c>
      <c r="P5004">
        <v>3</v>
      </c>
      <c r="Q5004" t="s">
        <v>18</v>
      </c>
      <c r="R5004" t="s">
        <v>8304</v>
      </c>
      <c r="S5004">
        <v>219.58</v>
      </c>
      <c r="T5004">
        <v>732</v>
      </c>
      <c r="U5004" t="s">
        <v>19</v>
      </c>
      <c r="V5004" s="2">
        <v>43415</v>
      </c>
      <c r="W5004" t="s">
        <v>20</v>
      </c>
      <c r="X5004" t="s">
        <v>21</v>
      </c>
      <c r="Y5004" t="s">
        <v>24</v>
      </c>
    </row>
    <row r="5005" spans="1:25" hidden="1" x14ac:dyDescent="0.35">
      <c r="A5005">
        <v>0</v>
      </c>
      <c r="B5005" t="s">
        <v>10</v>
      </c>
      <c r="C5005">
        <v>0</v>
      </c>
      <c r="D5005" t="s">
        <v>26</v>
      </c>
      <c r="E5005" t="s">
        <v>237</v>
      </c>
      <c r="F5005" t="s">
        <v>13</v>
      </c>
      <c r="G5005" t="s">
        <v>1386</v>
      </c>
      <c r="H5005" s="1">
        <v>0</v>
      </c>
      <c r="I5005" s="2">
        <v>43282</v>
      </c>
      <c r="J5005" t="s">
        <v>3251</v>
      </c>
      <c r="K5005" t="s">
        <v>16</v>
      </c>
      <c r="L5005">
        <v>29203</v>
      </c>
      <c r="M5005">
        <v>328</v>
      </c>
      <c r="N5005" t="s">
        <v>3252</v>
      </c>
      <c r="O5005">
        <v>28</v>
      </c>
      <c r="P5005">
        <v>2</v>
      </c>
      <c r="Q5005" t="s">
        <v>18</v>
      </c>
      <c r="R5005" t="s">
        <v>8304</v>
      </c>
      <c r="S5005">
        <v>28</v>
      </c>
      <c r="T5005">
        <v>58</v>
      </c>
      <c r="U5005" t="s">
        <v>19</v>
      </c>
      <c r="V5005" s="2">
        <v>43282</v>
      </c>
      <c r="W5005" t="s">
        <v>773</v>
      </c>
      <c r="X5005" t="s">
        <v>240</v>
      </c>
      <c r="Y5005" t="s">
        <v>54</v>
      </c>
    </row>
    <row r="5006" spans="1:25" hidden="1" x14ac:dyDescent="0.35">
      <c r="A5006">
        <v>0</v>
      </c>
      <c r="B5006" t="s">
        <v>10</v>
      </c>
      <c r="C5006">
        <v>0</v>
      </c>
      <c r="D5006" t="s">
        <v>26</v>
      </c>
      <c r="E5006" t="s">
        <v>237</v>
      </c>
      <c r="F5006" t="s">
        <v>13</v>
      </c>
      <c r="G5006" t="s">
        <v>1386</v>
      </c>
      <c r="H5006" s="1">
        <v>0</v>
      </c>
      <c r="I5006" s="2">
        <v>43282</v>
      </c>
      <c r="J5006" t="s">
        <v>3251</v>
      </c>
      <c r="K5006" t="s">
        <v>16</v>
      </c>
      <c r="L5006">
        <v>29203</v>
      </c>
      <c r="M5006">
        <v>1642</v>
      </c>
      <c r="N5006" t="s">
        <v>8144</v>
      </c>
      <c r="O5006">
        <v>7</v>
      </c>
      <c r="P5006">
        <v>2</v>
      </c>
      <c r="Q5006" t="s">
        <v>18</v>
      </c>
      <c r="R5006" t="s">
        <v>8304</v>
      </c>
      <c r="S5006">
        <v>6.53</v>
      </c>
      <c r="T5006">
        <v>14</v>
      </c>
      <c r="U5006" t="s">
        <v>19</v>
      </c>
      <c r="V5006" s="2">
        <v>43282</v>
      </c>
      <c r="W5006" t="s">
        <v>773</v>
      </c>
      <c r="X5006" t="s">
        <v>240</v>
      </c>
      <c r="Y5006" t="s">
        <v>54</v>
      </c>
    </row>
    <row r="5007" spans="1:25" hidden="1" x14ac:dyDescent="0.35">
      <c r="A5007">
        <v>0</v>
      </c>
      <c r="B5007" t="s">
        <v>10</v>
      </c>
      <c r="C5007">
        <v>0</v>
      </c>
      <c r="D5007" t="s">
        <v>26</v>
      </c>
      <c r="E5007" t="s">
        <v>237</v>
      </c>
      <c r="F5007" t="s">
        <v>13</v>
      </c>
      <c r="G5007" t="s">
        <v>1386</v>
      </c>
      <c r="H5007" s="1">
        <v>0</v>
      </c>
      <c r="I5007" s="2">
        <v>43282</v>
      </c>
      <c r="J5007" t="s">
        <v>3251</v>
      </c>
      <c r="K5007" t="s">
        <v>16</v>
      </c>
      <c r="L5007">
        <v>29203</v>
      </c>
      <c r="M5007">
        <v>1814</v>
      </c>
      <c r="N5007" t="s">
        <v>2943</v>
      </c>
      <c r="O5007">
        <v>6</v>
      </c>
      <c r="P5007">
        <v>2</v>
      </c>
      <c r="Q5007" t="s">
        <v>18</v>
      </c>
      <c r="R5007" t="s">
        <v>8304</v>
      </c>
      <c r="S5007">
        <v>6.22</v>
      </c>
      <c r="T5007">
        <v>13</v>
      </c>
      <c r="U5007" t="s">
        <v>19</v>
      </c>
      <c r="V5007" s="2">
        <v>43282</v>
      </c>
      <c r="W5007" t="s">
        <v>773</v>
      </c>
      <c r="X5007" t="s">
        <v>240</v>
      </c>
      <c r="Y5007" t="s">
        <v>64</v>
      </c>
    </row>
    <row r="5008" spans="1:25" hidden="1" x14ac:dyDescent="0.35">
      <c r="A5008">
        <v>3</v>
      </c>
      <c r="B5008" t="s">
        <v>10</v>
      </c>
      <c r="C5008">
        <v>3</v>
      </c>
      <c r="D5008" t="s">
        <v>26</v>
      </c>
      <c r="E5008" t="s">
        <v>1461</v>
      </c>
      <c r="F5008" t="s">
        <v>13</v>
      </c>
      <c r="G5008" t="s">
        <v>5337</v>
      </c>
      <c r="H5008" s="1">
        <v>0</v>
      </c>
      <c r="I5008" s="2">
        <v>43416</v>
      </c>
      <c r="J5008" t="s">
        <v>6012</v>
      </c>
      <c r="K5008" t="s">
        <v>73</v>
      </c>
      <c r="L5008">
        <v>46350</v>
      </c>
      <c r="M5008">
        <v>298</v>
      </c>
      <c r="N5008" t="s">
        <v>1271</v>
      </c>
      <c r="O5008">
        <v>11</v>
      </c>
      <c r="P5008">
        <v>2</v>
      </c>
      <c r="Q5008" t="s">
        <v>75</v>
      </c>
      <c r="R5008" t="s">
        <v>8304</v>
      </c>
      <c r="S5008">
        <v>10.55</v>
      </c>
      <c r="T5008">
        <v>38</v>
      </c>
      <c r="U5008" t="s">
        <v>33</v>
      </c>
      <c r="V5008" s="2">
        <v>43419</v>
      </c>
      <c r="W5008" t="s">
        <v>20</v>
      </c>
      <c r="X5008" t="s">
        <v>167</v>
      </c>
      <c r="Y5008" t="s">
        <v>56</v>
      </c>
    </row>
    <row r="5009" spans="1:25" hidden="1" x14ac:dyDescent="0.35">
      <c r="A5009">
        <v>3</v>
      </c>
      <c r="B5009" t="s">
        <v>10</v>
      </c>
      <c r="C5009">
        <v>3</v>
      </c>
      <c r="D5009" t="s">
        <v>26</v>
      </c>
      <c r="E5009" t="s">
        <v>1461</v>
      </c>
      <c r="F5009" t="s">
        <v>13</v>
      </c>
      <c r="G5009" t="s">
        <v>5337</v>
      </c>
      <c r="H5009" s="1">
        <v>0</v>
      </c>
      <c r="I5009" s="2">
        <v>43416</v>
      </c>
      <c r="J5009" t="s">
        <v>6012</v>
      </c>
      <c r="K5009" t="s">
        <v>73</v>
      </c>
      <c r="L5009">
        <v>46350</v>
      </c>
      <c r="M5009">
        <v>415</v>
      </c>
      <c r="N5009" t="s">
        <v>4644</v>
      </c>
      <c r="O5009">
        <v>9</v>
      </c>
      <c r="P5009">
        <v>2</v>
      </c>
      <c r="Q5009" t="s">
        <v>75</v>
      </c>
      <c r="R5009" t="s">
        <v>8304</v>
      </c>
      <c r="S5009">
        <v>8.69</v>
      </c>
      <c r="T5009">
        <v>17</v>
      </c>
      <c r="U5009" t="s">
        <v>33</v>
      </c>
      <c r="V5009" s="2">
        <v>43419</v>
      </c>
      <c r="W5009" t="s">
        <v>20</v>
      </c>
      <c r="X5009" t="s">
        <v>167</v>
      </c>
      <c r="Y5009" t="s">
        <v>54</v>
      </c>
    </row>
    <row r="5010" spans="1:25" hidden="1" x14ac:dyDescent="0.35">
      <c r="A5010">
        <v>3</v>
      </c>
      <c r="B5010" t="s">
        <v>10</v>
      </c>
      <c r="C5010">
        <v>3</v>
      </c>
      <c r="D5010" t="s">
        <v>26</v>
      </c>
      <c r="E5010" t="s">
        <v>1461</v>
      </c>
      <c r="F5010" t="s">
        <v>13</v>
      </c>
      <c r="G5010" t="s">
        <v>5337</v>
      </c>
      <c r="H5010" s="1">
        <v>0</v>
      </c>
      <c r="I5010" s="2">
        <v>43416</v>
      </c>
      <c r="J5010" t="s">
        <v>6012</v>
      </c>
      <c r="K5010" t="s">
        <v>73</v>
      </c>
      <c r="L5010">
        <v>46350</v>
      </c>
      <c r="M5010">
        <v>1687</v>
      </c>
      <c r="N5010" t="s">
        <v>3657</v>
      </c>
      <c r="O5010">
        <v>9</v>
      </c>
      <c r="P5010">
        <v>2</v>
      </c>
      <c r="Q5010" t="s">
        <v>75</v>
      </c>
      <c r="R5010" t="s">
        <v>8304</v>
      </c>
      <c r="S5010">
        <v>8.99</v>
      </c>
      <c r="T5010">
        <v>20</v>
      </c>
      <c r="U5010" t="s">
        <v>33</v>
      </c>
      <c r="V5010" s="2">
        <v>43419</v>
      </c>
      <c r="W5010" t="s">
        <v>20</v>
      </c>
      <c r="X5010" t="s">
        <v>167</v>
      </c>
      <c r="Y5010" t="s">
        <v>64</v>
      </c>
    </row>
    <row r="5011" spans="1:25" hidden="1" x14ac:dyDescent="0.35">
      <c r="A5011">
        <v>3</v>
      </c>
      <c r="B5011" t="s">
        <v>10</v>
      </c>
      <c r="C5011">
        <v>3</v>
      </c>
      <c r="D5011" t="s">
        <v>26</v>
      </c>
      <c r="E5011" t="s">
        <v>1461</v>
      </c>
      <c r="F5011" t="s">
        <v>13</v>
      </c>
      <c r="G5011" t="s">
        <v>5337</v>
      </c>
      <c r="H5011" s="1">
        <v>0</v>
      </c>
      <c r="I5011" s="2">
        <v>43416</v>
      </c>
      <c r="J5011" t="s">
        <v>6012</v>
      </c>
      <c r="K5011" t="s">
        <v>73</v>
      </c>
      <c r="L5011">
        <v>46350</v>
      </c>
      <c r="M5011">
        <v>1148</v>
      </c>
      <c r="N5011" t="s">
        <v>1157</v>
      </c>
      <c r="O5011">
        <v>6</v>
      </c>
      <c r="P5011">
        <v>7</v>
      </c>
      <c r="Q5011" t="s">
        <v>75</v>
      </c>
      <c r="R5011" t="s">
        <v>8304</v>
      </c>
      <c r="S5011">
        <v>5.56</v>
      </c>
      <c r="T5011">
        <v>21</v>
      </c>
      <c r="U5011" t="s">
        <v>33</v>
      </c>
      <c r="V5011" s="2">
        <v>43419</v>
      </c>
      <c r="W5011" t="s">
        <v>20</v>
      </c>
      <c r="X5011" t="s">
        <v>167</v>
      </c>
      <c r="Y5011" t="s">
        <v>49</v>
      </c>
    </row>
    <row r="5012" spans="1:25" hidden="1" x14ac:dyDescent="0.35">
      <c r="A5012">
        <v>3</v>
      </c>
      <c r="B5012" t="s">
        <v>10</v>
      </c>
      <c r="C5012">
        <v>3</v>
      </c>
      <c r="D5012" t="s">
        <v>26</v>
      </c>
      <c r="E5012" t="s">
        <v>1461</v>
      </c>
      <c r="F5012" t="s">
        <v>13</v>
      </c>
      <c r="G5012" t="s">
        <v>5337</v>
      </c>
      <c r="H5012" s="1">
        <v>0</v>
      </c>
      <c r="I5012" s="2">
        <v>43416</v>
      </c>
      <c r="J5012" t="s">
        <v>6012</v>
      </c>
      <c r="K5012" t="s">
        <v>73</v>
      </c>
      <c r="L5012">
        <v>46350</v>
      </c>
      <c r="M5012">
        <v>1588</v>
      </c>
      <c r="N5012" t="s">
        <v>4332</v>
      </c>
      <c r="O5012">
        <v>129</v>
      </c>
      <c r="P5012">
        <v>8</v>
      </c>
      <c r="Q5012" t="s">
        <v>75</v>
      </c>
      <c r="R5012" t="s">
        <v>8304</v>
      </c>
      <c r="S5012">
        <v>129.38</v>
      </c>
      <c r="T5012">
        <v>288</v>
      </c>
      <c r="U5012" t="s">
        <v>33</v>
      </c>
      <c r="V5012" s="2">
        <v>43419</v>
      </c>
      <c r="W5012" t="s">
        <v>20</v>
      </c>
      <c r="X5012" t="s">
        <v>167</v>
      </c>
      <c r="Y5012" t="s">
        <v>119</v>
      </c>
    </row>
    <row r="5013" spans="1:25" hidden="1" x14ac:dyDescent="0.35">
      <c r="A5013">
        <v>5</v>
      </c>
      <c r="B5013" t="s">
        <v>43</v>
      </c>
      <c r="C5013">
        <v>6</v>
      </c>
      <c r="D5013" t="s">
        <v>11</v>
      </c>
      <c r="E5013" t="s">
        <v>7192</v>
      </c>
      <c r="F5013" t="s">
        <v>13</v>
      </c>
      <c r="G5013" t="s">
        <v>7080</v>
      </c>
      <c r="H5013" s="1">
        <v>0.2</v>
      </c>
      <c r="I5013" s="2">
        <v>43411</v>
      </c>
      <c r="J5013" t="s">
        <v>7193</v>
      </c>
      <c r="K5013" t="s">
        <v>30</v>
      </c>
      <c r="L5013">
        <v>82001</v>
      </c>
      <c r="M5013">
        <v>770</v>
      </c>
      <c r="N5013" t="s">
        <v>1026</v>
      </c>
      <c r="O5013">
        <v>100</v>
      </c>
      <c r="P5013">
        <v>4</v>
      </c>
      <c r="Q5013" t="s">
        <v>32</v>
      </c>
      <c r="R5013" t="s">
        <v>8304</v>
      </c>
      <c r="S5013">
        <v>100.2</v>
      </c>
      <c r="T5013">
        <v>1603</v>
      </c>
      <c r="U5013" t="s">
        <v>76</v>
      </c>
      <c r="V5013" s="2">
        <v>43416</v>
      </c>
      <c r="W5013" t="s">
        <v>39</v>
      </c>
      <c r="X5013" t="s">
        <v>7194</v>
      </c>
      <c r="Y5013" t="s">
        <v>24</v>
      </c>
    </row>
    <row r="5014" spans="1:25" hidden="1" x14ac:dyDescent="0.35">
      <c r="A5014">
        <v>2</v>
      </c>
      <c r="B5014" t="s">
        <v>25</v>
      </c>
      <c r="C5014">
        <v>1</v>
      </c>
      <c r="D5014" t="s">
        <v>11</v>
      </c>
      <c r="E5014" t="s">
        <v>369</v>
      </c>
      <c r="F5014" t="s">
        <v>13</v>
      </c>
      <c r="G5014" t="s">
        <v>136</v>
      </c>
      <c r="H5014" s="1">
        <v>0.3</v>
      </c>
      <c r="I5014" s="2">
        <v>43338</v>
      </c>
      <c r="J5014" t="s">
        <v>5203</v>
      </c>
      <c r="K5014" t="s">
        <v>73</v>
      </c>
      <c r="L5014">
        <v>77506</v>
      </c>
      <c r="M5014">
        <v>832</v>
      </c>
      <c r="N5014" t="s">
        <v>2230</v>
      </c>
      <c r="O5014">
        <v>-29</v>
      </c>
      <c r="P5014">
        <v>6</v>
      </c>
      <c r="Q5014" t="s">
        <v>75</v>
      </c>
      <c r="R5014" t="s">
        <v>8304</v>
      </c>
      <c r="S5014">
        <v>-29.28</v>
      </c>
      <c r="T5014">
        <v>1025</v>
      </c>
      <c r="U5014" t="s">
        <v>33</v>
      </c>
      <c r="V5014" s="2">
        <v>43340</v>
      </c>
      <c r="W5014" t="s">
        <v>130</v>
      </c>
      <c r="X5014" t="s">
        <v>77</v>
      </c>
      <c r="Y5014" t="s">
        <v>24</v>
      </c>
    </row>
    <row r="5015" spans="1:25" hidden="1" x14ac:dyDescent="0.35">
      <c r="A5015">
        <v>2</v>
      </c>
      <c r="B5015" t="s">
        <v>25</v>
      </c>
      <c r="C5015">
        <v>1</v>
      </c>
      <c r="D5015" t="s">
        <v>50</v>
      </c>
      <c r="E5015" t="s">
        <v>369</v>
      </c>
      <c r="F5015" t="s">
        <v>13</v>
      </c>
      <c r="G5015" t="s">
        <v>136</v>
      </c>
      <c r="H5015" s="1">
        <v>0.2</v>
      </c>
      <c r="I5015" s="2">
        <v>43338</v>
      </c>
      <c r="J5015" t="s">
        <v>5203</v>
      </c>
      <c r="K5015" t="s">
        <v>73</v>
      </c>
      <c r="L5015">
        <v>77506</v>
      </c>
      <c r="M5015">
        <v>1013</v>
      </c>
      <c r="N5015" t="s">
        <v>950</v>
      </c>
      <c r="O5015">
        <v>44</v>
      </c>
      <c r="P5015">
        <v>2</v>
      </c>
      <c r="Q5015" t="s">
        <v>75</v>
      </c>
      <c r="R5015" t="s">
        <v>8304</v>
      </c>
      <c r="S5015">
        <v>44</v>
      </c>
      <c r="T5015">
        <v>160</v>
      </c>
      <c r="U5015" t="s">
        <v>33</v>
      </c>
      <c r="V5015" s="2">
        <v>43340</v>
      </c>
      <c r="W5015" t="s">
        <v>130</v>
      </c>
      <c r="X5015" t="s">
        <v>77</v>
      </c>
      <c r="Y5015" t="s">
        <v>113</v>
      </c>
    </row>
    <row r="5016" spans="1:25" hidden="1" x14ac:dyDescent="0.35">
      <c r="A5016">
        <v>4</v>
      </c>
      <c r="B5016" t="s">
        <v>43</v>
      </c>
      <c r="C5016">
        <v>6</v>
      </c>
      <c r="D5016" t="s">
        <v>26</v>
      </c>
      <c r="E5016" t="s">
        <v>192</v>
      </c>
      <c r="F5016" t="s">
        <v>13</v>
      </c>
      <c r="G5016" t="s">
        <v>6248</v>
      </c>
      <c r="H5016" s="1">
        <v>0.2</v>
      </c>
      <c r="I5016" s="2">
        <v>43277</v>
      </c>
      <c r="J5016" t="s">
        <v>6249</v>
      </c>
      <c r="K5016" t="s">
        <v>73</v>
      </c>
      <c r="L5016">
        <v>60653</v>
      </c>
      <c r="M5016">
        <v>1125</v>
      </c>
      <c r="N5016" t="s">
        <v>394</v>
      </c>
      <c r="O5016">
        <v>0</v>
      </c>
      <c r="P5016">
        <v>3</v>
      </c>
      <c r="Q5016" t="s">
        <v>75</v>
      </c>
      <c r="R5016" t="s">
        <v>8304</v>
      </c>
      <c r="S5016">
        <v>0.46</v>
      </c>
      <c r="T5016">
        <v>5</v>
      </c>
      <c r="U5016" t="s">
        <v>33</v>
      </c>
      <c r="V5016" s="2">
        <v>43281</v>
      </c>
      <c r="W5016" t="s">
        <v>39</v>
      </c>
      <c r="X5016" t="s">
        <v>139</v>
      </c>
      <c r="Y5016" t="s">
        <v>49</v>
      </c>
    </row>
    <row r="5017" spans="1:25" hidden="1" x14ac:dyDescent="0.35">
      <c r="A5017">
        <v>6</v>
      </c>
      <c r="B5017" t="s">
        <v>10</v>
      </c>
      <c r="C5017">
        <v>6</v>
      </c>
      <c r="D5017" t="s">
        <v>26</v>
      </c>
      <c r="E5017" t="s">
        <v>171</v>
      </c>
      <c r="F5017" t="s">
        <v>13</v>
      </c>
      <c r="G5017" t="s">
        <v>2887</v>
      </c>
      <c r="H5017" s="1">
        <v>0.2</v>
      </c>
      <c r="I5017" s="2">
        <v>43235</v>
      </c>
      <c r="J5017" t="s">
        <v>4198</v>
      </c>
      <c r="K5017" t="s">
        <v>102</v>
      </c>
      <c r="L5017">
        <v>10035</v>
      </c>
      <c r="M5017">
        <v>327</v>
      </c>
      <c r="N5017" t="s">
        <v>2988</v>
      </c>
      <c r="O5017">
        <v>4</v>
      </c>
      <c r="P5017">
        <v>3</v>
      </c>
      <c r="Q5017" t="s">
        <v>104</v>
      </c>
      <c r="R5017" t="s">
        <v>8304</v>
      </c>
      <c r="S5017">
        <v>4.4800000000000004</v>
      </c>
      <c r="T5017">
        <v>14</v>
      </c>
      <c r="U5017" t="s">
        <v>19</v>
      </c>
      <c r="V5017" s="2">
        <v>43241</v>
      </c>
      <c r="W5017" t="s">
        <v>39</v>
      </c>
      <c r="X5017" t="s">
        <v>175</v>
      </c>
      <c r="Y5017" t="s">
        <v>54</v>
      </c>
    </row>
    <row r="5018" spans="1:25" hidden="1" x14ac:dyDescent="0.35">
      <c r="A5018">
        <v>6</v>
      </c>
      <c r="B5018" t="s">
        <v>10</v>
      </c>
      <c r="C5018">
        <v>6</v>
      </c>
      <c r="D5018" t="s">
        <v>26</v>
      </c>
      <c r="E5018" t="s">
        <v>347</v>
      </c>
      <c r="F5018" t="s">
        <v>13</v>
      </c>
      <c r="G5018" t="s">
        <v>1383</v>
      </c>
      <c r="H5018" s="1">
        <v>0</v>
      </c>
      <c r="I5018" s="2">
        <v>43355</v>
      </c>
      <c r="J5018" t="s">
        <v>6199</v>
      </c>
      <c r="K5018" t="s">
        <v>73</v>
      </c>
      <c r="L5018">
        <v>48066</v>
      </c>
      <c r="M5018">
        <v>1791</v>
      </c>
      <c r="N5018" t="s">
        <v>6200</v>
      </c>
      <c r="O5018">
        <v>32</v>
      </c>
      <c r="P5018">
        <v>3</v>
      </c>
      <c r="Q5018" t="s">
        <v>75</v>
      </c>
      <c r="R5018" t="s">
        <v>8304</v>
      </c>
      <c r="S5018">
        <v>31.52</v>
      </c>
      <c r="T5018">
        <v>69</v>
      </c>
      <c r="U5018" t="s">
        <v>33</v>
      </c>
      <c r="V5018" s="2">
        <v>43361</v>
      </c>
      <c r="W5018" t="s">
        <v>39</v>
      </c>
      <c r="X5018" t="s">
        <v>156</v>
      </c>
      <c r="Y5018" t="s">
        <v>64</v>
      </c>
    </row>
    <row r="5019" spans="1:25" hidden="1" x14ac:dyDescent="0.35">
      <c r="A5019">
        <v>0</v>
      </c>
      <c r="B5019" t="s">
        <v>10</v>
      </c>
      <c r="C5019">
        <v>0</v>
      </c>
      <c r="D5019" t="s">
        <v>26</v>
      </c>
      <c r="E5019" t="s">
        <v>906</v>
      </c>
      <c r="F5019" t="s">
        <v>13</v>
      </c>
      <c r="G5019" t="s">
        <v>89</v>
      </c>
      <c r="H5019" s="1">
        <v>0.2</v>
      </c>
      <c r="I5019" s="2">
        <v>43289</v>
      </c>
      <c r="J5019" t="s">
        <v>3262</v>
      </c>
      <c r="K5019" t="s">
        <v>16</v>
      </c>
      <c r="L5019">
        <v>32216</v>
      </c>
      <c r="M5019">
        <v>1715</v>
      </c>
      <c r="N5019" t="s">
        <v>311</v>
      </c>
      <c r="O5019">
        <v>5</v>
      </c>
      <c r="P5019">
        <v>2</v>
      </c>
      <c r="Q5019" t="s">
        <v>18</v>
      </c>
      <c r="R5019" t="s">
        <v>8304</v>
      </c>
      <c r="S5019">
        <v>4.99</v>
      </c>
      <c r="T5019">
        <v>16</v>
      </c>
      <c r="U5019" t="s">
        <v>19</v>
      </c>
      <c r="V5019" s="2">
        <v>43289</v>
      </c>
      <c r="W5019" t="s">
        <v>773</v>
      </c>
      <c r="X5019" t="s">
        <v>40</v>
      </c>
      <c r="Y5019" t="s">
        <v>64</v>
      </c>
    </row>
    <row r="5020" spans="1:25" hidden="1" x14ac:dyDescent="0.35">
      <c r="A5020">
        <v>0</v>
      </c>
      <c r="B5020" t="s">
        <v>10</v>
      </c>
      <c r="C5020">
        <v>0</v>
      </c>
      <c r="D5020" t="s">
        <v>50</v>
      </c>
      <c r="E5020" t="s">
        <v>906</v>
      </c>
      <c r="F5020" t="s">
        <v>13</v>
      </c>
      <c r="G5020" t="s">
        <v>89</v>
      </c>
      <c r="H5020" s="1">
        <v>0.2</v>
      </c>
      <c r="I5020" s="2">
        <v>43289</v>
      </c>
      <c r="J5020" t="s">
        <v>3262</v>
      </c>
      <c r="K5020" t="s">
        <v>16</v>
      </c>
      <c r="L5020">
        <v>32216</v>
      </c>
      <c r="M5020">
        <v>939</v>
      </c>
      <c r="N5020" t="s">
        <v>4834</v>
      </c>
      <c r="O5020">
        <v>51</v>
      </c>
      <c r="P5020">
        <v>5</v>
      </c>
      <c r="Q5020" t="s">
        <v>18</v>
      </c>
      <c r="R5020" t="s">
        <v>8304</v>
      </c>
      <c r="S5020">
        <v>51.5</v>
      </c>
      <c r="T5020">
        <v>824</v>
      </c>
      <c r="U5020" t="s">
        <v>19</v>
      </c>
      <c r="V5020" s="2">
        <v>43289</v>
      </c>
      <c r="W5020" t="s">
        <v>773</v>
      </c>
      <c r="X5020" t="s">
        <v>40</v>
      </c>
      <c r="Y5020" t="s">
        <v>52</v>
      </c>
    </row>
    <row r="5021" spans="1:25" hidden="1" x14ac:dyDescent="0.35">
      <c r="A5021">
        <v>4</v>
      </c>
      <c r="B5021" t="s">
        <v>43</v>
      </c>
      <c r="C5021">
        <v>6</v>
      </c>
      <c r="D5021" t="s">
        <v>26</v>
      </c>
      <c r="E5021" t="s">
        <v>2877</v>
      </c>
      <c r="F5021" t="s">
        <v>13</v>
      </c>
      <c r="G5021" t="s">
        <v>5515</v>
      </c>
      <c r="H5021" s="1">
        <v>0</v>
      </c>
      <c r="I5021" s="2">
        <v>43289</v>
      </c>
      <c r="J5021" t="s">
        <v>6328</v>
      </c>
      <c r="K5021" t="s">
        <v>102</v>
      </c>
      <c r="L5021">
        <v>2908</v>
      </c>
      <c r="M5021">
        <v>1817</v>
      </c>
      <c r="N5021" t="s">
        <v>3126</v>
      </c>
      <c r="O5021">
        <v>6</v>
      </c>
      <c r="P5021">
        <v>2</v>
      </c>
      <c r="Q5021" t="s">
        <v>104</v>
      </c>
      <c r="R5021" t="s">
        <v>8304</v>
      </c>
      <c r="S5021">
        <v>6.22</v>
      </c>
      <c r="T5021">
        <v>13</v>
      </c>
      <c r="U5021" t="s">
        <v>33</v>
      </c>
      <c r="V5021" s="2">
        <v>43293</v>
      </c>
      <c r="W5021" t="s">
        <v>39</v>
      </c>
      <c r="X5021" t="s">
        <v>836</v>
      </c>
      <c r="Y5021" t="s">
        <v>64</v>
      </c>
    </row>
    <row r="5022" spans="1:25" x14ac:dyDescent="0.35">
      <c r="A5022">
        <v>5</v>
      </c>
      <c r="B5022" t="s">
        <v>25</v>
      </c>
      <c r="C5022">
        <v>3</v>
      </c>
      <c r="D5022" t="s">
        <v>26</v>
      </c>
      <c r="E5022" t="s">
        <v>6134</v>
      </c>
      <c r="F5022" t="s">
        <v>13</v>
      </c>
      <c r="G5022" t="s">
        <v>5778</v>
      </c>
      <c r="H5022" s="1">
        <v>0</v>
      </c>
      <c r="I5022" s="2">
        <v>43271</v>
      </c>
      <c r="J5022" t="s">
        <v>6135</v>
      </c>
      <c r="K5022" t="s">
        <v>30</v>
      </c>
      <c r="L5022">
        <v>93905</v>
      </c>
      <c r="M5022">
        <v>521</v>
      </c>
      <c r="N5022" t="s">
        <v>3508</v>
      </c>
      <c r="O5022">
        <v>1</v>
      </c>
      <c r="P5022">
        <v>2</v>
      </c>
      <c r="Q5022" t="s">
        <v>32</v>
      </c>
      <c r="R5022" t="s">
        <v>8304</v>
      </c>
      <c r="S5022">
        <v>1.34</v>
      </c>
      <c r="T5022">
        <v>5</v>
      </c>
      <c r="U5022" t="s">
        <v>33</v>
      </c>
      <c r="V5022" s="2">
        <v>43276</v>
      </c>
      <c r="W5022" t="s">
        <v>20</v>
      </c>
      <c r="X5022" t="s">
        <v>34</v>
      </c>
      <c r="Y5022" t="s">
        <v>49</v>
      </c>
    </row>
    <row r="5023" spans="1:25" x14ac:dyDescent="0.35">
      <c r="A5023">
        <v>5</v>
      </c>
      <c r="B5023" t="s">
        <v>25</v>
      </c>
      <c r="C5023">
        <v>3</v>
      </c>
      <c r="D5023" t="s">
        <v>26</v>
      </c>
      <c r="E5023" t="s">
        <v>6134</v>
      </c>
      <c r="F5023" t="s">
        <v>13</v>
      </c>
      <c r="G5023" t="s">
        <v>5778</v>
      </c>
      <c r="H5023" s="1">
        <v>0</v>
      </c>
      <c r="I5023" s="2">
        <v>43271</v>
      </c>
      <c r="J5023" t="s">
        <v>6135</v>
      </c>
      <c r="K5023" t="s">
        <v>30</v>
      </c>
      <c r="L5023">
        <v>93905</v>
      </c>
      <c r="M5023">
        <v>1805</v>
      </c>
      <c r="N5023" t="s">
        <v>3438</v>
      </c>
      <c r="O5023">
        <v>19</v>
      </c>
      <c r="P5023">
        <v>6</v>
      </c>
      <c r="Q5023" t="s">
        <v>32</v>
      </c>
      <c r="R5023" t="s">
        <v>8304</v>
      </c>
      <c r="S5023">
        <v>18.66</v>
      </c>
      <c r="T5023">
        <v>39</v>
      </c>
      <c r="U5023" t="s">
        <v>33</v>
      </c>
      <c r="V5023" s="2">
        <v>43276</v>
      </c>
      <c r="W5023" t="s">
        <v>20</v>
      </c>
      <c r="X5023" t="s">
        <v>34</v>
      </c>
      <c r="Y5023" t="s">
        <v>64</v>
      </c>
    </row>
    <row r="5024" spans="1:25" hidden="1" x14ac:dyDescent="0.35">
      <c r="A5024">
        <v>4</v>
      </c>
      <c r="B5024" t="s">
        <v>25</v>
      </c>
      <c r="C5024">
        <v>3</v>
      </c>
      <c r="D5024" t="s">
        <v>11</v>
      </c>
      <c r="E5024" t="s">
        <v>192</v>
      </c>
      <c r="F5024" t="s">
        <v>13</v>
      </c>
      <c r="G5024" t="s">
        <v>6938</v>
      </c>
      <c r="H5024" s="1">
        <v>0.3</v>
      </c>
      <c r="I5024" s="2">
        <v>43188</v>
      </c>
      <c r="J5024" t="s">
        <v>6939</v>
      </c>
      <c r="K5024" t="s">
        <v>73</v>
      </c>
      <c r="L5024">
        <v>60653</v>
      </c>
      <c r="M5024">
        <v>761</v>
      </c>
      <c r="N5024" t="s">
        <v>571</v>
      </c>
      <c r="O5024">
        <v>-36</v>
      </c>
      <c r="P5024">
        <v>6</v>
      </c>
      <c r="Q5024" t="s">
        <v>75</v>
      </c>
      <c r="R5024" t="s">
        <v>8304</v>
      </c>
      <c r="S5024">
        <v>-36.18</v>
      </c>
      <c r="T5024">
        <v>844</v>
      </c>
      <c r="U5024" t="s">
        <v>76</v>
      </c>
      <c r="V5024" s="2">
        <v>43192</v>
      </c>
      <c r="W5024" t="s">
        <v>20</v>
      </c>
      <c r="X5024" t="s">
        <v>139</v>
      </c>
      <c r="Y5024" t="s">
        <v>24</v>
      </c>
    </row>
    <row r="5025" spans="1:25" hidden="1" x14ac:dyDescent="0.35">
      <c r="A5025">
        <v>4</v>
      </c>
      <c r="B5025" t="s">
        <v>25</v>
      </c>
      <c r="C5025">
        <v>3</v>
      </c>
      <c r="D5025" t="s">
        <v>26</v>
      </c>
      <c r="E5025" t="s">
        <v>192</v>
      </c>
      <c r="F5025" t="s">
        <v>13</v>
      </c>
      <c r="G5025" t="s">
        <v>6938</v>
      </c>
      <c r="H5025" s="1">
        <v>0.2</v>
      </c>
      <c r="I5025" s="2">
        <v>43188</v>
      </c>
      <c r="J5025" t="s">
        <v>6939</v>
      </c>
      <c r="K5025" t="s">
        <v>73</v>
      </c>
      <c r="L5025">
        <v>60653</v>
      </c>
      <c r="M5025">
        <v>465</v>
      </c>
      <c r="N5025" t="s">
        <v>3584</v>
      </c>
      <c r="O5025">
        <v>16</v>
      </c>
      <c r="P5025">
        <v>3</v>
      </c>
      <c r="Q5025" t="s">
        <v>75</v>
      </c>
      <c r="R5025" t="s">
        <v>8304</v>
      </c>
      <c r="S5025">
        <v>15.93</v>
      </c>
      <c r="T5025">
        <v>46</v>
      </c>
      <c r="U5025" t="s">
        <v>76</v>
      </c>
      <c r="V5025" s="2">
        <v>43192</v>
      </c>
      <c r="W5025" t="s">
        <v>20</v>
      </c>
      <c r="X5025" t="s">
        <v>139</v>
      </c>
      <c r="Y5025" t="s">
        <v>64</v>
      </c>
    </row>
    <row r="5026" spans="1:25" hidden="1" x14ac:dyDescent="0.35">
      <c r="A5026">
        <v>4</v>
      </c>
      <c r="B5026" t="s">
        <v>25</v>
      </c>
      <c r="C5026">
        <v>3</v>
      </c>
      <c r="D5026" t="s">
        <v>50</v>
      </c>
      <c r="E5026" t="s">
        <v>192</v>
      </c>
      <c r="F5026" t="s">
        <v>13</v>
      </c>
      <c r="G5026" t="s">
        <v>6938</v>
      </c>
      <c r="H5026" s="1">
        <v>0.2</v>
      </c>
      <c r="I5026" s="2">
        <v>43188</v>
      </c>
      <c r="J5026" t="s">
        <v>6939</v>
      </c>
      <c r="K5026" t="s">
        <v>73</v>
      </c>
      <c r="L5026">
        <v>60653</v>
      </c>
      <c r="M5026">
        <v>937</v>
      </c>
      <c r="N5026" t="s">
        <v>385</v>
      </c>
      <c r="O5026">
        <v>61</v>
      </c>
      <c r="P5026">
        <v>8</v>
      </c>
      <c r="Q5026" t="s">
        <v>75</v>
      </c>
      <c r="R5026" t="s">
        <v>8304</v>
      </c>
      <c r="S5026">
        <v>60.96</v>
      </c>
      <c r="T5026">
        <v>813</v>
      </c>
      <c r="U5026" t="s">
        <v>76</v>
      </c>
      <c r="V5026" s="2">
        <v>43192</v>
      </c>
      <c r="W5026" t="s">
        <v>20</v>
      </c>
      <c r="X5026" t="s">
        <v>139</v>
      </c>
      <c r="Y5026" t="s">
        <v>52</v>
      </c>
    </row>
    <row r="5027" spans="1:25" hidden="1" x14ac:dyDescent="0.35">
      <c r="A5027">
        <v>6</v>
      </c>
      <c r="B5027" t="s">
        <v>10</v>
      </c>
      <c r="C5027">
        <v>6</v>
      </c>
      <c r="D5027" t="s">
        <v>11</v>
      </c>
      <c r="E5027" t="s">
        <v>178</v>
      </c>
      <c r="F5027" t="s">
        <v>13</v>
      </c>
      <c r="G5027" t="s">
        <v>979</v>
      </c>
      <c r="H5027" s="1">
        <v>0</v>
      </c>
      <c r="I5027" s="2">
        <v>43400</v>
      </c>
      <c r="J5027" t="s">
        <v>980</v>
      </c>
      <c r="K5027" t="s">
        <v>102</v>
      </c>
      <c r="L5027">
        <v>12180</v>
      </c>
      <c r="M5027">
        <v>593</v>
      </c>
      <c r="N5027" t="s">
        <v>663</v>
      </c>
      <c r="O5027">
        <v>19</v>
      </c>
      <c r="P5027">
        <v>3</v>
      </c>
      <c r="Q5027" t="s">
        <v>104</v>
      </c>
      <c r="R5027" t="s">
        <v>8304</v>
      </c>
      <c r="S5027">
        <v>19.3</v>
      </c>
      <c r="T5027">
        <v>40</v>
      </c>
      <c r="U5027" t="s">
        <v>19</v>
      </c>
      <c r="V5027" s="2">
        <v>43406</v>
      </c>
      <c r="W5027" t="s">
        <v>39</v>
      </c>
      <c r="X5027" t="s">
        <v>175</v>
      </c>
      <c r="Y5027" t="s">
        <v>47</v>
      </c>
    </row>
    <row r="5028" spans="1:25" x14ac:dyDescent="0.35">
      <c r="A5028">
        <v>5</v>
      </c>
      <c r="B5028" t="s">
        <v>43</v>
      </c>
      <c r="C5028">
        <v>6</v>
      </c>
      <c r="D5028" t="s">
        <v>26</v>
      </c>
      <c r="E5028" t="s">
        <v>27</v>
      </c>
      <c r="F5028" t="s">
        <v>13</v>
      </c>
      <c r="G5028" t="s">
        <v>1292</v>
      </c>
      <c r="H5028" s="1">
        <v>0</v>
      </c>
      <c r="I5028" s="2">
        <v>43425</v>
      </c>
      <c r="J5028" t="s">
        <v>6610</v>
      </c>
      <c r="K5028" t="s">
        <v>30</v>
      </c>
      <c r="L5028">
        <v>90049</v>
      </c>
      <c r="M5028">
        <v>1827</v>
      </c>
      <c r="N5028" t="s">
        <v>1149</v>
      </c>
      <c r="O5028">
        <v>16</v>
      </c>
      <c r="P5028">
        <v>5</v>
      </c>
      <c r="Q5028" t="s">
        <v>32</v>
      </c>
      <c r="R5028" t="s">
        <v>8304</v>
      </c>
      <c r="S5028">
        <v>15.55</v>
      </c>
      <c r="T5028">
        <v>32</v>
      </c>
      <c r="U5028" t="s">
        <v>33</v>
      </c>
      <c r="V5028" s="2">
        <v>43430</v>
      </c>
      <c r="W5028" t="s">
        <v>39</v>
      </c>
      <c r="X5028" t="s">
        <v>34</v>
      </c>
      <c r="Y5028" t="s">
        <v>64</v>
      </c>
    </row>
    <row r="5029" spans="1:25" hidden="1" x14ac:dyDescent="0.35">
      <c r="A5029">
        <v>3</v>
      </c>
      <c r="B5029" t="s">
        <v>25</v>
      </c>
      <c r="C5029">
        <v>1</v>
      </c>
      <c r="D5029" t="s">
        <v>11</v>
      </c>
      <c r="E5029" t="s">
        <v>1523</v>
      </c>
      <c r="F5029" t="s">
        <v>13</v>
      </c>
      <c r="G5029" t="s">
        <v>1524</v>
      </c>
      <c r="H5029" s="1">
        <v>0</v>
      </c>
      <c r="I5029" s="2">
        <v>43390</v>
      </c>
      <c r="J5029" t="s">
        <v>1525</v>
      </c>
      <c r="K5029" t="s">
        <v>102</v>
      </c>
      <c r="L5029">
        <v>8861</v>
      </c>
      <c r="M5029">
        <v>1228</v>
      </c>
      <c r="N5029" t="s">
        <v>8116</v>
      </c>
      <c r="O5029">
        <v>12</v>
      </c>
      <c r="P5029">
        <v>1</v>
      </c>
      <c r="Q5029" t="s">
        <v>104</v>
      </c>
      <c r="R5029" t="s">
        <v>8304</v>
      </c>
      <c r="S5029">
        <v>12.1</v>
      </c>
      <c r="T5029">
        <v>121</v>
      </c>
      <c r="U5029" t="s">
        <v>19</v>
      </c>
      <c r="V5029" s="2">
        <v>43393</v>
      </c>
      <c r="W5029" t="s">
        <v>130</v>
      </c>
      <c r="X5029" t="s">
        <v>485</v>
      </c>
      <c r="Y5029" t="s">
        <v>22</v>
      </c>
    </row>
    <row r="5030" spans="1:25" hidden="1" x14ac:dyDescent="0.35">
      <c r="A5030">
        <v>3</v>
      </c>
      <c r="B5030" t="s">
        <v>25</v>
      </c>
      <c r="C5030">
        <v>1</v>
      </c>
      <c r="D5030" t="s">
        <v>26</v>
      </c>
      <c r="E5030" t="s">
        <v>1523</v>
      </c>
      <c r="F5030" t="s">
        <v>13</v>
      </c>
      <c r="G5030" t="s">
        <v>1524</v>
      </c>
      <c r="H5030" s="1">
        <v>0</v>
      </c>
      <c r="I5030" s="2">
        <v>43390</v>
      </c>
      <c r="J5030" t="s">
        <v>1525</v>
      </c>
      <c r="K5030" t="s">
        <v>102</v>
      </c>
      <c r="L5030">
        <v>8861</v>
      </c>
      <c r="M5030">
        <v>703</v>
      </c>
      <c r="N5030" t="s">
        <v>902</v>
      </c>
      <c r="O5030">
        <v>149</v>
      </c>
      <c r="P5030">
        <v>1</v>
      </c>
      <c r="Q5030" t="s">
        <v>104</v>
      </c>
      <c r="R5030" t="s">
        <v>8304</v>
      </c>
      <c r="S5030">
        <v>148.51</v>
      </c>
      <c r="T5030">
        <v>316</v>
      </c>
      <c r="U5030" t="s">
        <v>19</v>
      </c>
      <c r="V5030" s="2">
        <v>43393</v>
      </c>
      <c r="W5030" t="s">
        <v>130</v>
      </c>
      <c r="X5030" t="s">
        <v>485</v>
      </c>
      <c r="Y5030" t="s">
        <v>54</v>
      </c>
    </row>
    <row r="5031" spans="1:25" hidden="1" x14ac:dyDescent="0.35">
      <c r="A5031">
        <v>5</v>
      </c>
      <c r="B5031" t="s">
        <v>43</v>
      </c>
      <c r="C5031">
        <v>6</v>
      </c>
      <c r="D5031" t="s">
        <v>11</v>
      </c>
      <c r="E5031" t="s">
        <v>7015</v>
      </c>
      <c r="F5031" t="s">
        <v>13</v>
      </c>
      <c r="G5031" t="s">
        <v>6917</v>
      </c>
      <c r="H5031" s="1">
        <v>0</v>
      </c>
      <c r="I5031" s="2">
        <v>43250</v>
      </c>
      <c r="J5031" t="s">
        <v>7016</v>
      </c>
      <c r="K5031" t="s">
        <v>73</v>
      </c>
      <c r="L5031">
        <v>54880</v>
      </c>
      <c r="M5031">
        <v>485</v>
      </c>
      <c r="N5031" t="s">
        <v>2320</v>
      </c>
      <c r="O5031">
        <v>21</v>
      </c>
      <c r="P5031">
        <v>5</v>
      </c>
      <c r="Q5031" t="s">
        <v>75</v>
      </c>
      <c r="R5031" t="s">
        <v>8304</v>
      </c>
      <c r="S5031">
        <v>21.33</v>
      </c>
      <c r="T5031">
        <v>47</v>
      </c>
      <c r="U5031" t="s">
        <v>76</v>
      </c>
      <c r="V5031" s="2">
        <v>43255</v>
      </c>
      <c r="W5031" t="s">
        <v>39</v>
      </c>
      <c r="X5031" t="s">
        <v>82</v>
      </c>
      <c r="Y5031" t="s">
        <v>47</v>
      </c>
    </row>
    <row r="5032" spans="1:25" hidden="1" x14ac:dyDescent="0.35">
      <c r="A5032">
        <v>5</v>
      </c>
      <c r="B5032" t="s">
        <v>43</v>
      </c>
      <c r="C5032">
        <v>6</v>
      </c>
      <c r="D5032" t="s">
        <v>26</v>
      </c>
      <c r="E5032" t="s">
        <v>7015</v>
      </c>
      <c r="F5032" t="s">
        <v>13</v>
      </c>
      <c r="G5032" t="s">
        <v>6917</v>
      </c>
      <c r="H5032" s="1">
        <v>0</v>
      </c>
      <c r="I5032" s="2">
        <v>43250</v>
      </c>
      <c r="J5032" t="s">
        <v>7016</v>
      </c>
      <c r="K5032" t="s">
        <v>73</v>
      </c>
      <c r="L5032">
        <v>54880</v>
      </c>
      <c r="M5032">
        <v>1149</v>
      </c>
      <c r="N5032" t="s">
        <v>765</v>
      </c>
      <c r="O5032">
        <v>1</v>
      </c>
      <c r="P5032">
        <v>2</v>
      </c>
      <c r="Q5032" t="s">
        <v>75</v>
      </c>
      <c r="R5032" t="s">
        <v>8304</v>
      </c>
      <c r="S5032">
        <v>1.45</v>
      </c>
      <c r="T5032">
        <v>6</v>
      </c>
      <c r="U5032" t="s">
        <v>76</v>
      </c>
      <c r="V5032" s="2">
        <v>43255</v>
      </c>
      <c r="W5032" t="s">
        <v>39</v>
      </c>
      <c r="X5032" t="s">
        <v>82</v>
      </c>
      <c r="Y5032" t="s">
        <v>49</v>
      </c>
    </row>
    <row r="5033" spans="1:25" hidden="1" x14ac:dyDescent="0.35">
      <c r="A5033">
        <v>5</v>
      </c>
      <c r="B5033" t="s">
        <v>43</v>
      </c>
      <c r="C5033">
        <v>6</v>
      </c>
      <c r="D5033" t="s">
        <v>26</v>
      </c>
      <c r="E5033" t="s">
        <v>7015</v>
      </c>
      <c r="F5033" t="s">
        <v>13</v>
      </c>
      <c r="G5033" t="s">
        <v>6917</v>
      </c>
      <c r="H5033" s="1">
        <v>0</v>
      </c>
      <c r="I5033" s="2">
        <v>43250</v>
      </c>
      <c r="J5033" t="s">
        <v>7016</v>
      </c>
      <c r="K5033" t="s">
        <v>73</v>
      </c>
      <c r="L5033">
        <v>54880</v>
      </c>
      <c r="M5033">
        <v>40</v>
      </c>
      <c r="N5033" t="s">
        <v>439</v>
      </c>
      <c r="O5033">
        <v>109</v>
      </c>
      <c r="P5033">
        <v>3</v>
      </c>
      <c r="Q5033" t="s">
        <v>75</v>
      </c>
      <c r="R5033" t="s">
        <v>8304</v>
      </c>
      <c r="S5033">
        <v>109.42</v>
      </c>
      <c r="T5033">
        <v>365</v>
      </c>
      <c r="U5033" t="s">
        <v>76</v>
      </c>
      <c r="V5033" s="2">
        <v>43255</v>
      </c>
      <c r="W5033" t="s">
        <v>39</v>
      </c>
      <c r="X5033" t="s">
        <v>82</v>
      </c>
      <c r="Y5033" t="s">
        <v>56</v>
      </c>
    </row>
    <row r="5034" spans="1:25" hidden="1" x14ac:dyDescent="0.35">
      <c r="A5034">
        <v>5</v>
      </c>
      <c r="B5034" t="s">
        <v>43</v>
      </c>
      <c r="C5034">
        <v>6</v>
      </c>
      <c r="D5034" t="s">
        <v>26</v>
      </c>
      <c r="E5034" t="s">
        <v>7015</v>
      </c>
      <c r="F5034" t="s">
        <v>13</v>
      </c>
      <c r="G5034" t="s">
        <v>6917</v>
      </c>
      <c r="H5034" s="1">
        <v>0</v>
      </c>
      <c r="I5034" s="2">
        <v>43250</v>
      </c>
      <c r="J5034" t="s">
        <v>7016</v>
      </c>
      <c r="K5034" t="s">
        <v>73</v>
      </c>
      <c r="L5034">
        <v>54880</v>
      </c>
      <c r="M5034">
        <v>589</v>
      </c>
      <c r="N5034" t="s">
        <v>626</v>
      </c>
      <c r="O5034">
        <v>14</v>
      </c>
      <c r="P5034">
        <v>4</v>
      </c>
      <c r="Q5034" t="s">
        <v>75</v>
      </c>
      <c r="R5034" t="s">
        <v>8304</v>
      </c>
      <c r="S5034">
        <v>13.93</v>
      </c>
      <c r="T5034">
        <v>50</v>
      </c>
      <c r="U5034" t="s">
        <v>76</v>
      </c>
      <c r="V5034" s="2">
        <v>43255</v>
      </c>
      <c r="W5034" t="s">
        <v>39</v>
      </c>
      <c r="X5034" t="s">
        <v>82</v>
      </c>
      <c r="Y5034" t="s">
        <v>42</v>
      </c>
    </row>
    <row r="5035" spans="1:25" hidden="1" x14ac:dyDescent="0.35">
      <c r="A5035">
        <v>5</v>
      </c>
      <c r="B5035" t="s">
        <v>43</v>
      </c>
      <c r="C5035">
        <v>6</v>
      </c>
      <c r="D5035" t="s">
        <v>26</v>
      </c>
      <c r="E5035" t="s">
        <v>7015</v>
      </c>
      <c r="F5035" t="s">
        <v>13</v>
      </c>
      <c r="G5035" t="s">
        <v>6917</v>
      </c>
      <c r="H5035" s="1">
        <v>0</v>
      </c>
      <c r="I5035" s="2">
        <v>43250</v>
      </c>
      <c r="J5035" t="s">
        <v>7016</v>
      </c>
      <c r="K5035" t="s">
        <v>73</v>
      </c>
      <c r="L5035">
        <v>54880</v>
      </c>
      <c r="M5035">
        <v>1160</v>
      </c>
      <c r="N5035" t="s">
        <v>361</v>
      </c>
      <c r="O5035">
        <v>4</v>
      </c>
      <c r="P5035">
        <v>5</v>
      </c>
      <c r="Q5035" t="s">
        <v>75</v>
      </c>
      <c r="R5035" t="s">
        <v>8304</v>
      </c>
      <c r="S5035">
        <v>3.97</v>
      </c>
      <c r="T5035">
        <v>15</v>
      </c>
      <c r="U5035" t="s">
        <v>76</v>
      </c>
      <c r="V5035" s="2">
        <v>43255</v>
      </c>
      <c r="W5035" t="s">
        <v>39</v>
      </c>
      <c r="X5035" t="s">
        <v>82</v>
      </c>
      <c r="Y5035" t="s">
        <v>49</v>
      </c>
    </row>
    <row r="5036" spans="1:25" hidden="1" x14ac:dyDescent="0.35">
      <c r="A5036">
        <v>5</v>
      </c>
      <c r="B5036" t="s">
        <v>43</v>
      </c>
      <c r="C5036">
        <v>6</v>
      </c>
      <c r="D5036" t="s">
        <v>26</v>
      </c>
      <c r="E5036" t="s">
        <v>7015</v>
      </c>
      <c r="F5036" t="s">
        <v>13</v>
      </c>
      <c r="G5036" t="s">
        <v>6917</v>
      </c>
      <c r="H5036" s="1">
        <v>0</v>
      </c>
      <c r="I5036" s="2">
        <v>43250</v>
      </c>
      <c r="J5036" t="s">
        <v>7016</v>
      </c>
      <c r="K5036" t="s">
        <v>73</v>
      </c>
      <c r="L5036">
        <v>54880</v>
      </c>
      <c r="M5036">
        <v>1708</v>
      </c>
      <c r="N5036" t="s">
        <v>3050</v>
      </c>
      <c r="O5036">
        <v>302</v>
      </c>
      <c r="P5036">
        <v>6</v>
      </c>
      <c r="Q5036" t="s">
        <v>75</v>
      </c>
      <c r="R5036" t="s">
        <v>8304</v>
      </c>
      <c r="S5036">
        <v>301.97000000000003</v>
      </c>
      <c r="T5036">
        <v>629</v>
      </c>
      <c r="U5036" t="s">
        <v>76</v>
      </c>
      <c r="V5036" s="2">
        <v>43255</v>
      </c>
      <c r="W5036" t="s">
        <v>39</v>
      </c>
      <c r="X5036" t="s">
        <v>82</v>
      </c>
      <c r="Y5036" t="s">
        <v>64</v>
      </c>
    </row>
    <row r="5037" spans="1:25" hidden="1" x14ac:dyDescent="0.35">
      <c r="A5037">
        <v>5</v>
      </c>
      <c r="B5037" t="s">
        <v>43</v>
      </c>
      <c r="C5037">
        <v>6</v>
      </c>
      <c r="D5037" t="s">
        <v>26</v>
      </c>
      <c r="E5037" t="s">
        <v>7015</v>
      </c>
      <c r="F5037" t="s">
        <v>13</v>
      </c>
      <c r="G5037" t="s">
        <v>6917</v>
      </c>
      <c r="H5037" s="1">
        <v>0</v>
      </c>
      <c r="I5037" s="2">
        <v>43250</v>
      </c>
      <c r="J5037" t="s">
        <v>7016</v>
      </c>
      <c r="K5037" t="s">
        <v>73</v>
      </c>
      <c r="L5037">
        <v>54880</v>
      </c>
      <c r="M5037">
        <v>1821</v>
      </c>
      <c r="N5037" t="s">
        <v>2861</v>
      </c>
      <c r="O5037">
        <v>22</v>
      </c>
      <c r="P5037">
        <v>7</v>
      </c>
      <c r="Q5037" t="s">
        <v>75</v>
      </c>
      <c r="R5037" t="s">
        <v>8304</v>
      </c>
      <c r="S5037">
        <v>21.77</v>
      </c>
      <c r="T5037">
        <v>45</v>
      </c>
      <c r="U5037" t="s">
        <v>76</v>
      </c>
      <c r="V5037" s="2">
        <v>43255</v>
      </c>
      <c r="W5037" t="s">
        <v>39</v>
      </c>
      <c r="X5037" t="s">
        <v>82</v>
      </c>
      <c r="Y5037" t="s">
        <v>64</v>
      </c>
    </row>
    <row r="5038" spans="1:25" hidden="1" x14ac:dyDescent="0.35">
      <c r="A5038">
        <v>5</v>
      </c>
      <c r="B5038" t="s">
        <v>43</v>
      </c>
      <c r="C5038">
        <v>6</v>
      </c>
      <c r="D5038" t="s">
        <v>50</v>
      </c>
      <c r="E5038" t="s">
        <v>7015</v>
      </c>
      <c r="F5038" t="s">
        <v>13</v>
      </c>
      <c r="G5038" t="s">
        <v>6917</v>
      </c>
      <c r="H5038" s="1">
        <v>0</v>
      </c>
      <c r="I5038" s="2">
        <v>43250</v>
      </c>
      <c r="J5038" t="s">
        <v>7016</v>
      </c>
      <c r="K5038" t="s">
        <v>73</v>
      </c>
      <c r="L5038">
        <v>54880</v>
      </c>
      <c r="M5038">
        <v>1612</v>
      </c>
      <c r="N5038" t="s">
        <v>4957</v>
      </c>
      <c r="O5038">
        <v>35</v>
      </c>
      <c r="P5038">
        <v>1</v>
      </c>
      <c r="Q5038" t="s">
        <v>75</v>
      </c>
      <c r="R5038" t="s">
        <v>8304</v>
      </c>
      <c r="S5038">
        <v>35.28</v>
      </c>
      <c r="T5038">
        <v>126</v>
      </c>
      <c r="U5038" t="s">
        <v>76</v>
      </c>
      <c r="V5038" s="2">
        <v>43255</v>
      </c>
      <c r="W5038" t="s">
        <v>39</v>
      </c>
      <c r="X5038" t="s">
        <v>82</v>
      </c>
      <c r="Y5038" t="s">
        <v>52</v>
      </c>
    </row>
    <row r="5039" spans="1:25" hidden="1" x14ac:dyDescent="0.35">
      <c r="A5039">
        <v>3</v>
      </c>
      <c r="B5039" t="s">
        <v>25</v>
      </c>
      <c r="C5039">
        <v>1</v>
      </c>
      <c r="D5039" t="s">
        <v>26</v>
      </c>
      <c r="E5039" t="s">
        <v>122</v>
      </c>
      <c r="F5039" t="s">
        <v>13</v>
      </c>
      <c r="G5039" t="s">
        <v>1038</v>
      </c>
      <c r="H5039" s="1">
        <v>0.2</v>
      </c>
      <c r="I5039" s="2">
        <v>43266</v>
      </c>
      <c r="J5039" t="s">
        <v>2827</v>
      </c>
      <c r="K5039" t="s">
        <v>73</v>
      </c>
      <c r="L5039">
        <v>77036</v>
      </c>
      <c r="M5039">
        <v>1691</v>
      </c>
      <c r="N5039" t="s">
        <v>2828</v>
      </c>
      <c r="O5039">
        <v>54</v>
      </c>
      <c r="P5039">
        <v>7</v>
      </c>
      <c r="Q5039" t="s">
        <v>75</v>
      </c>
      <c r="R5039" t="s">
        <v>8304</v>
      </c>
      <c r="S5039">
        <v>54.21</v>
      </c>
      <c r="T5039">
        <v>173</v>
      </c>
      <c r="U5039" t="s">
        <v>19</v>
      </c>
      <c r="V5039" s="2">
        <v>43269</v>
      </c>
      <c r="W5039" t="s">
        <v>130</v>
      </c>
      <c r="X5039" t="s">
        <v>77</v>
      </c>
      <c r="Y5039" t="s">
        <v>64</v>
      </c>
    </row>
    <row r="5040" spans="1:25" x14ac:dyDescent="0.35">
      <c r="A5040">
        <v>2</v>
      </c>
      <c r="B5040" t="s">
        <v>25</v>
      </c>
      <c r="C5040">
        <v>1</v>
      </c>
      <c r="D5040" t="s">
        <v>26</v>
      </c>
      <c r="E5040" t="s">
        <v>88</v>
      </c>
      <c r="F5040" t="s">
        <v>13</v>
      </c>
      <c r="G5040" t="s">
        <v>1769</v>
      </c>
      <c r="H5040" s="1">
        <v>0</v>
      </c>
      <c r="I5040" s="2">
        <v>43203</v>
      </c>
      <c r="J5040" t="s">
        <v>3103</v>
      </c>
      <c r="K5040" t="s">
        <v>30</v>
      </c>
      <c r="L5040">
        <v>94109</v>
      </c>
      <c r="M5040">
        <v>1292</v>
      </c>
      <c r="N5040" t="s">
        <v>118</v>
      </c>
      <c r="O5040">
        <v>3</v>
      </c>
      <c r="P5040">
        <v>3</v>
      </c>
      <c r="Q5040" t="s">
        <v>32</v>
      </c>
      <c r="R5040" t="s">
        <v>8304</v>
      </c>
      <c r="S5040">
        <v>2.88</v>
      </c>
      <c r="T5040">
        <v>6</v>
      </c>
      <c r="U5040" t="s">
        <v>19</v>
      </c>
      <c r="V5040" s="2">
        <v>43205</v>
      </c>
      <c r="W5040" t="s">
        <v>130</v>
      </c>
      <c r="X5040" t="s">
        <v>34</v>
      </c>
      <c r="Y5040" t="s">
        <v>119</v>
      </c>
    </row>
    <row r="5041" spans="1:25" hidden="1" x14ac:dyDescent="0.35">
      <c r="A5041">
        <v>4</v>
      </c>
      <c r="B5041" t="s">
        <v>43</v>
      </c>
      <c r="C5041">
        <v>6</v>
      </c>
      <c r="D5041" t="s">
        <v>26</v>
      </c>
      <c r="E5041" t="s">
        <v>493</v>
      </c>
      <c r="F5041" t="s">
        <v>13</v>
      </c>
      <c r="G5041" t="s">
        <v>6926</v>
      </c>
      <c r="H5041" s="1">
        <v>0.2</v>
      </c>
      <c r="I5041" s="2">
        <v>43218</v>
      </c>
      <c r="J5041" t="s">
        <v>8079</v>
      </c>
      <c r="K5041" t="s">
        <v>30</v>
      </c>
      <c r="L5041">
        <v>80219</v>
      </c>
      <c r="M5041">
        <v>1671</v>
      </c>
      <c r="N5041" t="s">
        <v>748</v>
      </c>
      <c r="O5041">
        <v>10</v>
      </c>
      <c r="P5041">
        <v>3</v>
      </c>
      <c r="Q5041" t="s">
        <v>32</v>
      </c>
      <c r="R5041" t="s">
        <v>92</v>
      </c>
      <c r="S5041">
        <v>9.9499999999999993</v>
      </c>
      <c r="T5041">
        <v>29</v>
      </c>
      <c r="U5041" t="s">
        <v>76</v>
      </c>
      <c r="V5041" s="2">
        <v>43222</v>
      </c>
      <c r="W5041" t="s">
        <v>39</v>
      </c>
      <c r="X5041" t="s">
        <v>285</v>
      </c>
      <c r="Y5041" t="s">
        <v>64</v>
      </c>
    </row>
    <row r="5042" spans="1:25" x14ac:dyDescent="0.35">
      <c r="A5042">
        <v>3</v>
      </c>
      <c r="B5042" t="s">
        <v>25</v>
      </c>
      <c r="C5042">
        <v>1</v>
      </c>
      <c r="D5042" t="s">
        <v>26</v>
      </c>
      <c r="E5042" t="s">
        <v>88</v>
      </c>
      <c r="F5042" t="s">
        <v>13</v>
      </c>
      <c r="G5042" t="s">
        <v>8117</v>
      </c>
      <c r="H5042" s="1">
        <v>0</v>
      </c>
      <c r="I5042" s="2">
        <v>43414</v>
      </c>
      <c r="J5042" t="s">
        <v>3080</v>
      </c>
      <c r="K5042" t="s">
        <v>30</v>
      </c>
      <c r="L5042">
        <v>94110</v>
      </c>
      <c r="M5042">
        <v>52</v>
      </c>
      <c r="N5042" t="s">
        <v>2799</v>
      </c>
      <c r="O5042">
        <v>4</v>
      </c>
      <c r="P5042">
        <v>1</v>
      </c>
      <c r="Q5042" t="s">
        <v>32</v>
      </c>
      <c r="R5042" t="s">
        <v>8304</v>
      </c>
      <c r="S5042">
        <v>4.46</v>
      </c>
      <c r="T5042">
        <v>30</v>
      </c>
      <c r="U5042" t="s">
        <v>19</v>
      </c>
      <c r="V5042" s="2">
        <v>43417</v>
      </c>
      <c r="W5042" t="s">
        <v>130</v>
      </c>
      <c r="X5042" t="s">
        <v>34</v>
      </c>
      <c r="Y5042" t="s">
        <v>42</v>
      </c>
    </row>
    <row r="5043" spans="1:25" x14ac:dyDescent="0.35">
      <c r="A5043">
        <v>0</v>
      </c>
      <c r="B5043" t="s">
        <v>10</v>
      </c>
      <c r="C5043">
        <v>0</v>
      </c>
      <c r="D5043" t="s">
        <v>11</v>
      </c>
      <c r="E5043" t="s">
        <v>1804</v>
      </c>
      <c r="F5043" t="s">
        <v>13</v>
      </c>
      <c r="G5043" t="s">
        <v>1614</v>
      </c>
      <c r="H5043" s="1">
        <v>0.2</v>
      </c>
      <c r="I5043" s="2">
        <v>43351</v>
      </c>
      <c r="J5043" t="s">
        <v>1815</v>
      </c>
      <c r="K5043" t="s">
        <v>30</v>
      </c>
      <c r="L5043">
        <v>92704</v>
      </c>
      <c r="M5043">
        <v>979</v>
      </c>
      <c r="N5043" t="s">
        <v>1816</v>
      </c>
      <c r="O5043">
        <v>-13</v>
      </c>
      <c r="P5043">
        <v>1</v>
      </c>
      <c r="Q5043" t="s">
        <v>32</v>
      </c>
      <c r="R5043" t="s">
        <v>8304</v>
      </c>
      <c r="S5043">
        <v>-12.78</v>
      </c>
      <c r="T5043">
        <v>146</v>
      </c>
      <c r="U5043" t="s">
        <v>19</v>
      </c>
      <c r="V5043" s="2">
        <v>43351</v>
      </c>
      <c r="W5043" t="s">
        <v>773</v>
      </c>
      <c r="X5043" t="s">
        <v>34</v>
      </c>
      <c r="Y5043" t="s">
        <v>41</v>
      </c>
    </row>
    <row r="5044" spans="1:25" hidden="1" x14ac:dyDescent="0.35">
      <c r="A5044">
        <v>3</v>
      </c>
      <c r="B5044" t="s">
        <v>25</v>
      </c>
      <c r="C5044">
        <v>1</v>
      </c>
      <c r="D5044" t="s">
        <v>50</v>
      </c>
      <c r="E5044" t="s">
        <v>2163</v>
      </c>
      <c r="F5044" t="s">
        <v>13</v>
      </c>
      <c r="G5044" t="s">
        <v>1602</v>
      </c>
      <c r="H5044" s="1">
        <v>0</v>
      </c>
      <c r="I5044" s="2">
        <v>43354</v>
      </c>
      <c r="J5044" t="s">
        <v>4709</v>
      </c>
      <c r="K5044" t="s">
        <v>73</v>
      </c>
      <c r="L5044">
        <v>67212</v>
      </c>
      <c r="M5044">
        <v>1279</v>
      </c>
      <c r="N5044" t="s">
        <v>4710</v>
      </c>
      <c r="O5044">
        <v>63</v>
      </c>
      <c r="P5044">
        <v>5</v>
      </c>
      <c r="Q5044" t="s">
        <v>75</v>
      </c>
      <c r="R5044" t="s">
        <v>8304</v>
      </c>
      <c r="S5044">
        <v>62.93</v>
      </c>
      <c r="T5044">
        <v>225</v>
      </c>
      <c r="U5044" t="s">
        <v>19</v>
      </c>
      <c r="V5044" s="2">
        <v>43357</v>
      </c>
      <c r="W5044" t="s">
        <v>130</v>
      </c>
      <c r="X5044" t="s">
        <v>2166</v>
      </c>
      <c r="Y5044" t="s">
        <v>52</v>
      </c>
    </row>
    <row r="5045" spans="1:25" hidden="1" x14ac:dyDescent="0.35">
      <c r="A5045">
        <v>4</v>
      </c>
      <c r="B5045" t="s">
        <v>43</v>
      </c>
      <c r="C5045">
        <v>6</v>
      </c>
      <c r="D5045" t="s">
        <v>26</v>
      </c>
      <c r="E5045" t="s">
        <v>700</v>
      </c>
      <c r="F5045" t="s">
        <v>13</v>
      </c>
      <c r="G5045" t="s">
        <v>301</v>
      </c>
      <c r="H5045" s="1">
        <v>0.2</v>
      </c>
      <c r="I5045" s="2">
        <v>43357</v>
      </c>
      <c r="J5045" t="s">
        <v>4163</v>
      </c>
      <c r="K5045" t="s">
        <v>102</v>
      </c>
      <c r="L5045">
        <v>11561</v>
      </c>
      <c r="M5045">
        <v>681</v>
      </c>
      <c r="N5045" t="s">
        <v>3603</v>
      </c>
      <c r="O5045">
        <v>253</v>
      </c>
      <c r="P5045">
        <v>2</v>
      </c>
      <c r="Q5045" t="s">
        <v>104</v>
      </c>
      <c r="R5045" t="s">
        <v>8304</v>
      </c>
      <c r="S5045">
        <v>252.59</v>
      </c>
      <c r="T5045">
        <v>674</v>
      </c>
      <c r="U5045" t="s">
        <v>19</v>
      </c>
      <c r="V5045" s="2">
        <v>43361</v>
      </c>
      <c r="W5045" t="s">
        <v>39</v>
      </c>
      <c r="X5045" t="s">
        <v>175</v>
      </c>
      <c r="Y5045" t="s">
        <v>54</v>
      </c>
    </row>
    <row r="5046" spans="1:25" hidden="1" x14ac:dyDescent="0.35">
      <c r="A5046">
        <v>4</v>
      </c>
      <c r="B5046" t="s">
        <v>43</v>
      </c>
      <c r="C5046">
        <v>6</v>
      </c>
      <c r="D5046" t="s">
        <v>50</v>
      </c>
      <c r="E5046" t="s">
        <v>700</v>
      </c>
      <c r="F5046" t="s">
        <v>13</v>
      </c>
      <c r="G5046" t="s">
        <v>301</v>
      </c>
      <c r="H5046" s="1">
        <v>0</v>
      </c>
      <c r="I5046" s="2">
        <v>43357</v>
      </c>
      <c r="J5046" t="s">
        <v>4163</v>
      </c>
      <c r="K5046" t="s">
        <v>102</v>
      </c>
      <c r="L5046">
        <v>11561</v>
      </c>
      <c r="M5046">
        <v>1628</v>
      </c>
      <c r="N5046" t="s">
        <v>5046</v>
      </c>
      <c r="O5046">
        <v>131</v>
      </c>
      <c r="P5046">
        <v>3</v>
      </c>
      <c r="Q5046" t="s">
        <v>104</v>
      </c>
      <c r="R5046" t="s">
        <v>8304</v>
      </c>
      <c r="S5046">
        <v>131.35</v>
      </c>
      <c r="T5046">
        <v>438</v>
      </c>
      <c r="U5046" t="s">
        <v>19</v>
      </c>
      <c r="V5046" s="2">
        <v>43361</v>
      </c>
      <c r="W5046" t="s">
        <v>39</v>
      </c>
      <c r="X5046" t="s">
        <v>175</v>
      </c>
      <c r="Y5046" t="s">
        <v>52</v>
      </c>
    </row>
    <row r="5047" spans="1:25" hidden="1" x14ac:dyDescent="0.35">
      <c r="A5047">
        <v>5</v>
      </c>
      <c r="B5047" t="s">
        <v>43</v>
      </c>
      <c r="C5047">
        <v>6</v>
      </c>
      <c r="D5047" t="s">
        <v>26</v>
      </c>
      <c r="E5047" t="s">
        <v>607</v>
      </c>
      <c r="F5047" t="s">
        <v>13</v>
      </c>
      <c r="G5047" t="s">
        <v>5848</v>
      </c>
      <c r="H5047" s="1">
        <v>0.2</v>
      </c>
      <c r="I5047" s="2">
        <v>43346</v>
      </c>
      <c r="J5047" t="s">
        <v>6431</v>
      </c>
      <c r="K5047" t="s">
        <v>102</v>
      </c>
      <c r="L5047">
        <v>45231</v>
      </c>
      <c r="M5047">
        <v>1654</v>
      </c>
      <c r="N5047" t="s">
        <v>3702</v>
      </c>
      <c r="O5047">
        <v>11</v>
      </c>
      <c r="P5047">
        <v>6</v>
      </c>
      <c r="Q5047" t="s">
        <v>104</v>
      </c>
      <c r="R5047" t="s">
        <v>8304</v>
      </c>
      <c r="S5047">
        <v>11.22</v>
      </c>
      <c r="T5047">
        <v>31</v>
      </c>
      <c r="U5047" t="s">
        <v>33</v>
      </c>
      <c r="V5047" s="2">
        <v>43351</v>
      </c>
      <c r="W5047" t="s">
        <v>39</v>
      </c>
      <c r="X5047" t="s">
        <v>309</v>
      </c>
      <c r="Y5047" t="s">
        <v>64</v>
      </c>
    </row>
    <row r="5048" spans="1:25" hidden="1" x14ac:dyDescent="0.35">
      <c r="A5048">
        <v>3</v>
      </c>
      <c r="B5048" t="s">
        <v>25</v>
      </c>
      <c r="C5048">
        <v>1</v>
      </c>
      <c r="D5048" t="s">
        <v>11</v>
      </c>
      <c r="E5048" t="s">
        <v>1542</v>
      </c>
      <c r="F5048" t="s">
        <v>13</v>
      </c>
      <c r="G5048" t="s">
        <v>1543</v>
      </c>
      <c r="H5048" s="1">
        <v>0</v>
      </c>
      <c r="I5048" s="2">
        <v>43168</v>
      </c>
      <c r="J5048" t="s">
        <v>1544</v>
      </c>
      <c r="K5048" t="s">
        <v>102</v>
      </c>
      <c r="L5048">
        <v>1810</v>
      </c>
      <c r="M5048">
        <v>1457</v>
      </c>
      <c r="N5048" t="s">
        <v>1096</v>
      </c>
      <c r="O5048">
        <v>89</v>
      </c>
      <c r="P5048">
        <v>5</v>
      </c>
      <c r="Q5048" t="s">
        <v>104</v>
      </c>
      <c r="R5048" t="s">
        <v>8304</v>
      </c>
      <c r="S5048">
        <v>88.73</v>
      </c>
      <c r="T5048">
        <v>355</v>
      </c>
      <c r="U5048" t="s">
        <v>19</v>
      </c>
      <c r="V5048" s="2">
        <v>43171</v>
      </c>
      <c r="W5048" t="s">
        <v>130</v>
      </c>
      <c r="X5048" t="s">
        <v>744</v>
      </c>
      <c r="Y5048" t="s">
        <v>24</v>
      </c>
    </row>
    <row r="5049" spans="1:25" hidden="1" x14ac:dyDescent="0.35">
      <c r="A5049">
        <v>3</v>
      </c>
      <c r="B5049" t="s">
        <v>25</v>
      </c>
      <c r="C5049">
        <v>1</v>
      </c>
      <c r="D5049" t="s">
        <v>26</v>
      </c>
      <c r="E5049" t="s">
        <v>1542</v>
      </c>
      <c r="F5049" t="s">
        <v>13</v>
      </c>
      <c r="G5049" t="s">
        <v>1543</v>
      </c>
      <c r="H5049" s="1">
        <v>0</v>
      </c>
      <c r="I5049" s="2">
        <v>43168</v>
      </c>
      <c r="J5049" t="s">
        <v>1544</v>
      </c>
      <c r="K5049" t="s">
        <v>102</v>
      </c>
      <c r="L5049">
        <v>1810</v>
      </c>
      <c r="M5049">
        <v>1269</v>
      </c>
      <c r="N5049" t="s">
        <v>1394</v>
      </c>
      <c r="O5049">
        <v>3</v>
      </c>
      <c r="P5049">
        <v>1</v>
      </c>
      <c r="Q5049" t="s">
        <v>104</v>
      </c>
      <c r="R5049" t="s">
        <v>8304</v>
      </c>
      <c r="S5049">
        <v>3.36</v>
      </c>
      <c r="T5049">
        <v>11</v>
      </c>
      <c r="U5049" t="s">
        <v>19</v>
      </c>
      <c r="V5049" s="2">
        <v>43171</v>
      </c>
      <c r="W5049" t="s">
        <v>130</v>
      </c>
      <c r="X5049" t="s">
        <v>744</v>
      </c>
      <c r="Y5049" t="s">
        <v>42</v>
      </c>
    </row>
    <row r="5050" spans="1:25" hidden="1" x14ac:dyDescent="0.35">
      <c r="A5050">
        <v>3</v>
      </c>
      <c r="B5050" t="s">
        <v>25</v>
      </c>
      <c r="C5050">
        <v>1</v>
      </c>
      <c r="D5050" t="s">
        <v>26</v>
      </c>
      <c r="E5050" t="s">
        <v>1542</v>
      </c>
      <c r="F5050" t="s">
        <v>13</v>
      </c>
      <c r="G5050" t="s">
        <v>1543</v>
      </c>
      <c r="H5050" s="1">
        <v>0</v>
      </c>
      <c r="I5050" s="2">
        <v>43168</v>
      </c>
      <c r="J5050" t="s">
        <v>1544</v>
      </c>
      <c r="K5050" t="s">
        <v>102</v>
      </c>
      <c r="L5050">
        <v>1810</v>
      </c>
      <c r="M5050">
        <v>1724</v>
      </c>
      <c r="N5050" t="s">
        <v>2898</v>
      </c>
      <c r="O5050">
        <v>9</v>
      </c>
      <c r="P5050">
        <v>3</v>
      </c>
      <c r="Q5050" t="s">
        <v>104</v>
      </c>
      <c r="R5050" t="s">
        <v>8304</v>
      </c>
      <c r="S5050">
        <v>8.7899999999999991</v>
      </c>
      <c r="T5050">
        <v>18</v>
      </c>
      <c r="U5050" t="s">
        <v>19</v>
      </c>
      <c r="V5050" s="2">
        <v>43171</v>
      </c>
      <c r="W5050" t="s">
        <v>130</v>
      </c>
      <c r="X5050" t="s">
        <v>744</v>
      </c>
      <c r="Y5050" t="s">
        <v>64</v>
      </c>
    </row>
    <row r="5051" spans="1:25" hidden="1" x14ac:dyDescent="0.35">
      <c r="A5051">
        <v>3</v>
      </c>
      <c r="B5051" t="s">
        <v>25</v>
      </c>
      <c r="C5051">
        <v>1</v>
      </c>
      <c r="D5051" t="s">
        <v>26</v>
      </c>
      <c r="E5051" t="s">
        <v>1542</v>
      </c>
      <c r="F5051" t="s">
        <v>13</v>
      </c>
      <c r="G5051" t="s">
        <v>1543</v>
      </c>
      <c r="H5051" s="1">
        <v>0</v>
      </c>
      <c r="I5051" s="2">
        <v>43168</v>
      </c>
      <c r="J5051" t="s">
        <v>1544</v>
      </c>
      <c r="K5051" t="s">
        <v>102</v>
      </c>
      <c r="L5051">
        <v>1810</v>
      </c>
      <c r="M5051">
        <v>679</v>
      </c>
      <c r="N5051" t="s">
        <v>2904</v>
      </c>
      <c r="O5051">
        <v>23</v>
      </c>
      <c r="P5051">
        <v>4</v>
      </c>
      <c r="Q5051" t="s">
        <v>104</v>
      </c>
      <c r="R5051" t="s">
        <v>8304</v>
      </c>
      <c r="S5051">
        <v>23.31</v>
      </c>
      <c r="T5051">
        <v>52</v>
      </c>
      <c r="U5051" t="s">
        <v>19</v>
      </c>
      <c r="V5051" s="2">
        <v>43171</v>
      </c>
      <c r="W5051" t="s">
        <v>130</v>
      </c>
      <c r="X5051" t="s">
        <v>744</v>
      </c>
      <c r="Y5051" t="s">
        <v>54</v>
      </c>
    </row>
    <row r="5052" spans="1:25" hidden="1" x14ac:dyDescent="0.35">
      <c r="A5052">
        <v>3</v>
      </c>
      <c r="B5052" t="s">
        <v>25</v>
      </c>
      <c r="C5052">
        <v>1</v>
      </c>
      <c r="D5052" t="s">
        <v>50</v>
      </c>
      <c r="E5052" t="s">
        <v>843</v>
      </c>
      <c r="F5052" t="s">
        <v>13</v>
      </c>
      <c r="G5052" t="s">
        <v>5657</v>
      </c>
      <c r="H5052" s="1">
        <v>0.2</v>
      </c>
      <c r="I5052" s="2">
        <v>43398</v>
      </c>
      <c r="J5052" t="s">
        <v>6687</v>
      </c>
      <c r="K5052" t="s">
        <v>16</v>
      </c>
      <c r="L5052">
        <v>33180</v>
      </c>
      <c r="M5052">
        <v>1249</v>
      </c>
      <c r="N5052" t="s">
        <v>1083</v>
      </c>
      <c r="O5052">
        <v>78</v>
      </c>
      <c r="P5052">
        <v>5</v>
      </c>
      <c r="Q5052" t="s">
        <v>18</v>
      </c>
      <c r="R5052" t="s">
        <v>8304</v>
      </c>
      <c r="S5052">
        <v>78.400000000000006</v>
      </c>
      <c r="T5052">
        <v>784</v>
      </c>
      <c r="U5052" t="s">
        <v>33</v>
      </c>
      <c r="V5052" s="2">
        <v>43401</v>
      </c>
      <c r="W5052" t="s">
        <v>130</v>
      </c>
      <c r="X5052" t="s">
        <v>40</v>
      </c>
      <c r="Y5052" t="s">
        <v>52</v>
      </c>
    </row>
    <row r="5053" spans="1:25" hidden="1" x14ac:dyDescent="0.35">
      <c r="A5053">
        <v>2</v>
      </c>
      <c r="B5053" t="s">
        <v>25</v>
      </c>
      <c r="C5053">
        <v>1</v>
      </c>
      <c r="D5053" t="s">
        <v>26</v>
      </c>
      <c r="E5053" t="s">
        <v>1263</v>
      </c>
      <c r="F5053" t="s">
        <v>13</v>
      </c>
      <c r="G5053" t="s">
        <v>5249</v>
      </c>
      <c r="H5053" s="1">
        <v>0</v>
      </c>
      <c r="I5053" s="2">
        <v>43125</v>
      </c>
      <c r="J5053" t="s">
        <v>5873</v>
      </c>
      <c r="K5053" t="s">
        <v>102</v>
      </c>
      <c r="L5053">
        <v>7060</v>
      </c>
      <c r="M5053">
        <v>527</v>
      </c>
      <c r="N5053" t="s">
        <v>4518</v>
      </c>
      <c r="O5053">
        <v>2</v>
      </c>
      <c r="P5053">
        <v>3</v>
      </c>
      <c r="Q5053" t="s">
        <v>104</v>
      </c>
      <c r="R5053" t="s">
        <v>8304</v>
      </c>
      <c r="S5053">
        <v>2.2999999999999998</v>
      </c>
      <c r="T5053">
        <v>9</v>
      </c>
      <c r="U5053" t="s">
        <v>33</v>
      </c>
      <c r="V5053" s="2">
        <v>43127</v>
      </c>
      <c r="W5053" t="s">
        <v>130</v>
      </c>
      <c r="X5053" t="s">
        <v>485</v>
      </c>
      <c r="Y5053" t="s">
        <v>49</v>
      </c>
    </row>
    <row r="5054" spans="1:25" hidden="1" x14ac:dyDescent="0.35">
      <c r="A5054">
        <v>2</v>
      </c>
      <c r="B5054" t="s">
        <v>25</v>
      </c>
      <c r="C5054">
        <v>1</v>
      </c>
      <c r="D5054" t="s">
        <v>26</v>
      </c>
      <c r="E5054" t="s">
        <v>1263</v>
      </c>
      <c r="F5054" t="s">
        <v>13</v>
      </c>
      <c r="G5054" t="s">
        <v>5249</v>
      </c>
      <c r="H5054" s="1">
        <v>0</v>
      </c>
      <c r="I5054" s="2">
        <v>43125</v>
      </c>
      <c r="J5054" t="s">
        <v>5873</v>
      </c>
      <c r="K5054" t="s">
        <v>102</v>
      </c>
      <c r="L5054">
        <v>7060</v>
      </c>
      <c r="M5054">
        <v>1530</v>
      </c>
      <c r="N5054" t="s">
        <v>8252</v>
      </c>
      <c r="O5054">
        <v>8</v>
      </c>
      <c r="P5054">
        <v>5</v>
      </c>
      <c r="Q5054" t="s">
        <v>104</v>
      </c>
      <c r="R5054" t="s">
        <v>8304</v>
      </c>
      <c r="S5054">
        <v>8.2799999999999994</v>
      </c>
      <c r="T5054">
        <v>18</v>
      </c>
      <c r="U5054" t="s">
        <v>33</v>
      </c>
      <c r="V5054" s="2">
        <v>43127</v>
      </c>
      <c r="W5054" t="s">
        <v>130</v>
      </c>
      <c r="X5054" t="s">
        <v>485</v>
      </c>
      <c r="Y5054" t="s">
        <v>64</v>
      </c>
    </row>
    <row r="5055" spans="1:25" hidden="1" x14ac:dyDescent="0.35">
      <c r="A5055">
        <v>6</v>
      </c>
      <c r="B5055" t="s">
        <v>10</v>
      </c>
      <c r="C5055">
        <v>6</v>
      </c>
      <c r="D5055" t="s">
        <v>50</v>
      </c>
      <c r="E5055" t="s">
        <v>171</v>
      </c>
      <c r="F5055" t="s">
        <v>13</v>
      </c>
      <c r="G5055" t="s">
        <v>317</v>
      </c>
      <c r="H5055" s="1">
        <v>0</v>
      </c>
      <c r="I5055" s="2">
        <v>43330</v>
      </c>
      <c r="J5055" t="s">
        <v>6751</v>
      </c>
      <c r="K5055" t="s">
        <v>102</v>
      </c>
      <c r="L5055">
        <v>10035</v>
      </c>
      <c r="M5055">
        <v>729</v>
      </c>
      <c r="N5055" t="s">
        <v>4872</v>
      </c>
      <c r="O5055">
        <v>12</v>
      </c>
      <c r="P5055">
        <v>1</v>
      </c>
      <c r="Q5055" t="s">
        <v>104</v>
      </c>
      <c r="R5055" t="s">
        <v>8304</v>
      </c>
      <c r="S5055">
        <v>11.6</v>
      </c>
      <c r="T5055">
        <v>40</v>
      </c>
      <c r="U5055" t="s">
        <v>33</v>
      </c>
      <c r="V5055" s="2">
        <v>43336</v>
      </c>
      <c r="W5055" t="s">
        <v>39</v>
      </c>
      <c r="X5055" t="s">
        <v>175</v>
      </c>
      <c r="Y5055" t="s">
        <v>52</v>
      </c>
    </row>
    <row r="5056" spans="1:25" hidden="1" x14ac:dyDescent="0.35">
      <c r="A5056">
        <v>4</v>
      </c>
      <c r="B5056" t="s">
        <v>43</v>
      </c>
      <c r="C5056">
        <v>6</v>
      </c>
      <c r="D5056" t="s">
        <v>11</v>
      </c>
      <c r="E5056" t="s">
        <v>2216</v>
      </c>
      <c r="F5056" t="s">
        <v>13</v>
      </c>
      <c r="G5056" t="s">
        <v>5383</v>
      </c>
      <c r="H5056" s="1">
        <v>0.3</v>
      </c>
      <c r="I5056" s="2">
        <v>43278</v>
      </c>
      <c r="J5056" t="s">
        <v>5512</v>
      </c>
      <c r="K5056" t="s">
        <v>73</v>
      </c>
      <c r="L5056">
        <v>60035</v>
      </c>
      <c r="M5056">
        <v>743</v>
      </c>
      <c r="N5056" t="s">
        <v>1490</v>
      </c>
      <c r="O5056">
        <v>-8</v>
      </c>
      <c r="P5056">
        <v>3</v>
      </c>
      <c r="Q5056" t="s">
        <v>75</v>
      </c>
      <c r="R5056" t="s">
        <v>8304</v>
      </c>
      <c r="S5056">
        <v>-7.71</v>
      </c>
      <c r="T5056">
        <v>540</v>
      </c>
      <c r="U5056" t="s">
        <v>33</v>
      </c>
      <c r="V5056" s="2">
        <v>43282</v>
      </c>
      <c r="W5056" t="s">
        <v>39</v>
      </c>
      <c r="X5056" t="s">
        <v>139</v>
      </c>
      <c r="Y5056" t="s">
        <v>24</v>
      </c>
    </row>
    <row r="5057" spans="1:25" hidden="1" x14ac:dyDescent="0.35">
      <c r="A5057">
        <v>4</v>
      </c>
      <c r="B5057" t="s">
        <v>43</v>
      </c>
      <c r="C5057">
        <v>6</v>
      </c>
      <c r="D5057" t="s">
        <v>26</v>
      </c>
      <c r="E5057" t="s">
        <v>2216</v>
      </c>
      <c r="F5057" t="s">
        <v>13</v>
      </c>
      <c r="G5057" t="s">
        <v>5383</v>
      </c>
      <c r="H5057" s="1">
        <v>0.2</v>
      </c>
      <c r="I5057" s="2">
        <v>43278</v>
      </c>
      <c r="J5057" t="s">
        <v>5512</v>
      </c>
      <c r="K5057" t="s">
        <v>73</v>
      </c>
      <c r="L5057">
        <v>60035</v>
      </c>
      <c r="M5057">
        <v>1659</v>
      </c>
      <c r="N5057" t="s">
        <v>3769</v>
      </c>
      <c r="O5057">
        <v>12</v>
      </c>
      <c r="P5057">
        <v>7</v>
      </c>
      <c r="Q5057" t="s">
        <v>75</v>
      </c>
      <c r="R5057" t="s">
        <v>8304</v>
      </c>
      <c r="S5057">
        <v>12.18</v>
      </c>
      <c r="T5057">
        <v>37</v>
      </c>
      <c r="U5057" t="s">
        <v>33</v>
      </c>
      <c r="V5057" s="2">
        <v>43282</v>
      </c>
      <c r="W5057" t="s">
        <v>39</v>
      </c>
      <c r="X5057" t="s">
        <v>139</v>
      </c>
      <c r="Y5057" t="s">
        <v>64</v>
      </c>
    </row>
    <row r="5058" spans="1:25" x14ac:dyDescent="0.35">
      <c r="A5058">
        <v>3</v>
      </c>
      <c r="B5058" t="s">
        <v>25</v>
      </c>
      <c r="C5058">
        <v>1</v>
      </c>
      <c r="D5058" t="s">
        <v>11</v>
      </c>
      <c r="E5058" t="s">
        <v>27</v>
      </c>
      <c r="F5058" t="s">
        <v>13</v>
      </c>
      <c r="G5058" t="s">
        <v>1507</v>
      </c>
      <c r="H5058" s="1">
        <v>0</v>
      </c>
      <c r="I5058" s="2">
        <v>43437</v>
      </c>
      <c r="J5058" t="s">
        <v>1684</v>
      </c>
      <c r="K5058" t="s">
        <v>30</v>
      </c>
      <c r="L5058">
        <v>90045</v>
      </c>
      <c r="M5058">
        <v>25</v>
      </c>
      <c r="N5058" t="s">
        <v>1685</v>
      </c>
      <c r="O5058">
        <v>51</v>
      </c>
      <c r="P5058">
        <v>6</v>
      </c>
      <c r="Q5058" t="s">
        <v>32</v>
      </c>
      <c r="R5058" t="s">
        <v>8304</v>
      </c>
      <c r="S5058">
        <v>51.47</v>
      </c>
      <c r="T5058">
        <v>112</v>
      </c>
      <c r="U5058" t="s">
        <v>19</v>
      </c>
      <c r="V5058" s="2">
        <v>43440</v>
      </c>
      <c r="W5058" t="s">
        <v>130</v>
      </c>
      <c r="X5058" t="s">
        <v>34</v>
      </c>
      <c r="Y5058" t="s">
        <v>47</v>
      </c>
    </row>
    <row r="5059" spans="1:25" x14ac:dyDescent="0.35">
      <c r="A5059">
        <v>3</v>
      </c>
      <c r="B5059" t="s">
        <v>25</v>
      </c>
      <c r="C5059">
        <v>1</v>
      </c>
      <c r="D5059" t="s">
        <v>50</v>
      </c>
      <c r="E5059" t="s">
        <v>27</v>
      </c>
      <c r="F5059" t="s">
        <v>13</v>
      </c>
      <c r="G5059" t="s">
        <v>1507</v>
      </c>
      <c r="H5059" s="1">
        <v>0</v>
      </c>
      <c r="I5059" s="2">
        <v>43437</v>
      </c>
      <c r="J5059" t="s">
        <v>1684</v>
      </c>
      <c r="K5059" t="s">
        <v>30</v>
      </c>
      <c r="L5059">
        <v>90045</v>
      </c>
      <c r="M5059">
        <v>1035</v>
      </c>
      <c r="N5059" t="s">
        <v>4792</v>
      </c>
      <c r="O5059">
        <v>660</v>
      </c>
      <c r="P5059">
        <v>5</v>
      </c>
      <c r="Q5059" t="s">
        <v>32</v>
      </c>
      <c r="R5059" t="s">
        <v>8304</v>
      </c>
      <c r="S5059">
        <v>659.98</v>
      </c>
      <c r="T5059">
        <v>1650</v>
      </c>
      <c r="U5059" t="s">
        <v>19</v>
      </c>
      <c r="V5059" s="2">
        <v>43440</v>
      </c>
      <c r="W5059" t="s">
        <v>130</v>
      </c>
      <c r="X5059" t="s">
        <v>34</v>
      </c>
      <c r="Y5059" t="s">
        <v>113</v>
      </c>
    </row>
    <row r="5060" spans="1:25" x14ac:dyDescent="0.35">
      <c r="A5060">
        <v>1</v>
      </c>
      <c r="B5060" t="s">
        <v>10</v>
      </c>
      <c r="C5060">
        <v>1</v>
      </c>
      <c r="D5060" t="s">
        <v>26</v>
      </c>
      <c r="E5060" t="s">
        <v>88</v>
      </c>
      <c r="F5060" t="s">
        <v>13</v>
      </c>
      <c r="G5060" t="s">
        <v>321</v>
      </c>
      <c r="H5060" s="1">
        <v>0</v>
      </c>
      <c r="I5060" s="2">
        <v>43130</v>
      </c>
      <c r="J5060" t="s">
        <v>3133</v>
      </c>
      <c r="K5060" t="s">
        <v>30</v>
      </c>
      <c r="L5060">
        <v>94122</v>
      </c>
      <c r="M5060">
        <v>223</v>
      </c>
      <c r="N5060" t="s">
        <v>643</v>
      </c>
      <c r="O5060">
        <v>12</v>
      </c>
      <c r="P5060">
        <v>9</v>
      </c>
      <c r="Q5060" t="s">
        <v>32</v>
      </c>
      <c r="R5060" t="s">
        <v>8304</v>
      </c>
      <c r="S5060">
        <v>12.22</v>
      </c>
      <c r="T5060">
        <v>26</v>
      </c>
      <c r="U5060" t="s">
        <v>19</v>
      </c>
      <c r="V5060" s="2">
        <v>43131</v>
      </c>
      <c r="W5060" t="s">
        <v>130</v>
      </c>
      <c r="X5060" t="s">
        <v>34</v>
      </c>
      <c r="Y5060" t="s">
        <v>35</v>
      </c>
    </row>
    <row r="5061" spans="1:25" x14ac:dyDescent="0.35">
      <c r="A5061">
        <v>1</v>
      </c>
      <c r="B5061" t="s">
        <v>10</v>
      </c>
      <c r="C5061">
        <v>1</v>
      </c>
      <c r="D5061" t="s">
        <v>26</v>
      </c>
      <c r="E5061" t="s">
        <v>88</v>
      </c>
      <c r="F5061" t="s">
        <v>13</v>
      </c>
      <c r="G5061" t="s">
        <v>321</v>
      </c>
      <c r="H5061" s="1">
        <v>0</v>
      </c>
      <c r="I5061" s="2">
        <v>43130</v>
      </c>
      <c r="J5061" t="s">
        <v>3133</v>
      </c>
      <c r="K5061" t="s">
        <v>30</v>
      </c>
      <c r="L5061">
        <v>94122</v>
      </c>
      <c r="M5061">
        <v>666</v>
      </c>
      <c r="N5061" t="s">
        <v>714</v>
      </c>
      <c r="O5061">
        <v>76</v>
      </c>
      <c r="P5061">
        <v>9</v>
      </c>
      <c r="Q5061" t="s">
        <v>32</v>
      </c>
      <c r="R5061" t="s">
        <v>8304</v>
      </c>
      <c r="S5061">
        <v>76.25</v>
      </c>
      <c r="T5061">
        <v>305</v>
      </c>
      <c r="U5061" t="s">
        <v>19</v>
      </c>
      <c r="V5061" s="2">
        <v>43131</v>
      </c>
      <c r="W5061" t="s">
        <v>130</v>
      </c>
      <c r="X5061" t="s">
        <v>34</v>
      </c>
      <c r="Y5061" t="s">
        <v>42</v>
      </c>
    </row>
    <row r="5062" spans="1:25" x14ac:dyDescent="0.35">
      <c r="A5062">
        <v>1</v>
      </c>
      <c r="B5062" t="s">
        <v>10</v>
      </c>
      <c r="C5062">
        <v>1</v>
      </c>
      <c r="D5062" t="s">
        <v>26</v>
      </c>
      <c r="E5062" t="s">
        <v>88</v>
      </c>
      <c r="F5062" t="s">
        <v>13</v>
      </c>
      <c r="G5062" t="s">
        <v>321</v>
      </c>
      <c r="H5062" s="1">
        <v>0.2</v>
      </c>
      <c r="I5062" s="2">
        <v>43130</v>
      </c>
      <c r="J5062" t="s">
        <v>3133</v>
      </c>
      <c r="K5062" t="s">
        <v>30</v>
      </c>
      <c r="L5062">
        <v>94122</v>
      </c>
      <c r="M5062">
        <v>723</v>
      </c>
      <c r="N5062" t="s">
        <v>354</v>
      </c>
      <c r="O5062">
        <v>18</v>
      </c>
      <c r="P5062">
        <v>2</v>
      </c>
      <c r="Q5062" t="s">
        <v>32</v>
      </c>
      <c r="R5062" t="s">
        <v>8304</v>
      </c>
      <c r="S5062">
        <v>17.77</v>
      </c>
      <c r="T5062">
        <v>51</v>
      </c>
      <c r="U5062" t="s">
        <v>19</v>
      </c>
      <c r="V5062" s="2">
        <v>43131</v>
      </c>
      <c r="W5062" t="s">
        <v>130</v>
      </c>
      <c r="X5062" t="s">
        <v>34</v>
      </c>
      <c r="Y5062" t="s">
        <v>54</v>
      </c>
    </row>
    <row r="5063" spans="1:25" hidden="1" x14ac:dyDescent="0.35">
      <c r="A5063">
        <v>2</v>
      </c>
      <c r="B5063" t="s">
        <v>25</v>
      </c>
      <c r="C5063">
        <v>1</v>
      </c>
      <c r="D5063" t="s">
        <v>50</v>
      </c>
      <c r="E5063" t="s">
        <v>607</v>
      </c>
      <c r="F5063" t="s">
        <v>13</v>
      </c>
      <c r="G5063" t="s">
        <v>5526</v>
      </c>
      <c r="H5063" s="1">
        <v>0.4</v>
      </c>
      <c r="I5063" s="2">
        <v>43250</v>
      </c>
      <c r="J5063" t="s">
        <v>6682</v>
      </c>
      <c r="K5063" t="s">
        <v>102</v>
      </c>
      <c r="L5063">
        <v>45231</v>
      </c>
      <c r="M5063">
        <v>400</v>
      </c>
      <c r="N5063" t="s">
        <v>4747</v>
      </c>
      <c r="O5063">
        <v>70</v>
      </c>
      <c r="P5063">
        <v>2</v>
      </c>
      <c r="Q5063" t="s">
        <v>104</v>
      </c>
      <c r="R5063" t="s">
        <v>8304</v>
      </c>
      <c r="S5063">
        <v>70</v>
      </c>
      <c r="T5063">
        <v>840</v>
      </c>
      <c r="U5063" t="s">
        <v>33</v>
      </c>
      <c r="V5063" s="2">
        <v>43252</v>
      </c>
      <c r="W5063" t="s">
        <v>130</v>
      </c>
      <c r="X5063" t="s">
        <v>309</v>
      </c>
      <c r="Y5063" t="s">
        <v>727</v>
      </c>
    </row>
    <row r="5064" spans="1:25" hidden="1" x14ac:dyDescent="0.35">
      <c r="A5064">
        <v>4</v>
      </c>
      <c r="B5064" t="s">
        <v>43</v>
      </c>
      <c r="C5064">
        <v>6</v>
      </c>
      <c r="D5064" t="s">
        <v>26</v>
      </c>
      <c r="E5064" t="s">
        <v>171</v>
      </c>
      <c r="F5064" t="s">
        <v>13</v>
      </c>
      <c r="G5064" t="s">
        <v>5228</v>
      </c>
      <c r="H5064" s="1">
        <v>0</v>
      </c>
      <c r="I5064" s="2">
        <v>43403</v>
      </c>
      <c r="J5064" t="s">
        <v>6360</v>
      </c>
      <c r="K5064" t="s">
        <v>102</v>
      </c>
      <c r="L5064">
        <v>10011</v>
      </c>
      <c r="M5064">
        <v>359</v>
      </c>
      <c r="N5064" t="s">
        <v>3927</v>
      </c>
      <c r="O5064">
        <v>32</v>
      </c>
      <c r="P5064">
        <v>5</v>
      </c>
      <c r="Q5064" t="s">
        <v>104</v>
      </c>
      <c r="R5064" t="s">
        <v>8304</v>
      </c>
      <c r="S5064">
        <v>32.19</v>
      </c>
      <c r="T5064">
        <v>115</v>
      </c>
      <c r="U5064" t="s">
        <v>33</v>
      </c>
      <c r="V5064" s="2">
        <v>43407</v>
      </c>
      <c r="W5064" t="s">
        <v>39</v>
      </c>
      <c r="X5064" t="s">
        <v>175</v>
      </c>
      <c r="Y5064" t="s">
        <v>49</v>
      </c>
    </row>
    <row r="5065" spans="1:25" hidden="1" x14ac:dyDescent="0.35">
      <c r="A5065">
        <v>4</v>
      </c>
      <c r="B5065" t="s">
        <v>43</v>
      </c>
      <c r="C5065">
        <v>6</v>
      </c>
      <c r="D5065" t="s">
        <v>26</v>
      </c>
      <c r="E5065" t="s">
        <v>171</v>
      </c>
      <c r="F5065" t="s">
        <v>13</v>
      </c>
      <c r="G5065" t="s">
        <v>5228</v>
      </c>
      <c r="H5065" s="1">
        <v>0.2</v>
      </c>
      <c r="I5065" s="2">
        <v>43403</v>
      </c>
      <c r="J5065" t="s">
        <v>6360</v>
      </c>
      <c r="K5065" t="s">
        <v>102</v>
      </c>
      <c r="L5065">
        <v>10011</v>
      </c>
      <c r="M5065">
        <v>695</v>
      </c>
      <c r="N5065" t="s">
        <v>4239</v>
      </c>
      <c r="O5065">
        <v>10</v>
      </c>
      <c r="P5065">
        <v>3</v>
      </c>
      <c r="Q5065" t="s">
        <v>104</v>
      </c>
      <c r="R5065" t="s">
        <v>8304</v>
      </c>
      <c r="S5065">
        <v>10.06</v>
      </c>
      <c r="T5065">
        <v>29</v>
      </c>
      <c r="U5065" t="s">
        <v>33</v>
      </c>
      <c r="V5065" s="2">
        <v>43407</v>
      </c>
      <c r="W5065" t="s">
        <v>39</v>
      </c>
      <c r="X5065" t="s">
        <v>175</v>
      </c>
      <c r="Y5065" t="s">
        <v>54</v>
      </c>
    </row>
    <row r="5066" spans="1:25" hidden="1" x14ac:dyDescent="0.35">
      <c r="A5066">
        <v>6</v>
      </c>
      <c r="B5066" t="s">
        <v>10</v>
      </c>
      <c r="C5066">
        <v>6</v>
      </c>
      <c r="D5066" t="s">
        <v>11</v>
      </c>
      <c r="E5066" t="s">
        <v>1180</v>
      </c>
      <c r="F5066" t="s">
        <v>13</v>
      </c>
      <c r="G5066" t="s">
        <v>370</v>
      </c>
      <c r="H5066" s="1">
        <v>0.6</v>
      </c>
      <c r="I5066" s="2">
        <v>43386</v>
      </c>
      <c r="J5066" t="s">
        <v>2294</v>
      </c>
      <c r="K5066" t="s">
        <v>73</v>
      </c>
      <c r="L5066">
        <v>78041</v>
      </c>
      <c r="M5066">
        <v>1546</v>
      </c>
      <c r="N5066" t="s">
        <v>8184</v>
      </c>
      <c r="O5066">
        <v>-150</v>
      </c>
      <c r="P5066">
        <v>5</v>
      </c>
      <c r="Q5066" t="s">
        <v>75</v>
      </c>
      <c r="R5066" t="s">
        <v>8304</v>
      </c>
      <c r="S5066">
        <v>-150.41</v>
      </c>
      <c r="T5066">
        <v>140</v>
      </c>
      <c r="U5066" t="s">
        <v>19</v>
      </c>
      <c r="V5066" s="2">
        <v>43392</v>
      </c>
      <c r="W5066" t="s">
        <v>39</v>
      </c>
      <c r="X5066" t="s">
        <v>77</v>
      </c>
      <c r="Y5066" t="s">
        <v>47</v>
      </c>
    </row>
    <row r="5067" spans="1:25" hidden="1" x14ac:dyDescent="0.35">
      <c r="A5067">
        <v>6</v>
      </c>
      <c r="B5067" t="s">
        <v>10</v>
      </c>
      <c r="C5067">
        <v>6</v>
      </c>
      <c r="D5067" t="s">
        <v>26</v>
      </c>
      <c r="E5067" t="s">
        <v>1180</v>
      </c>
      <c r="F5067" t="s">
        <v>13</v>
      </c>
      <c r="G5067" t="s">
        <v>370</v>
      </c>
      <c r="H5067" s="1">
        <v>0.2</v>
      </c>
      <c r="I5067" s="2">
        <v>43386</v>
      </c>
      <c r="J5067" t="s">
        <v>2294</v>
      </c>
      <c r="K5067" t="s">
        <v>73</v>
      </c>
      <c r="L5067">
        <v>78041</v>
      </c>
      <c r="M5067">
        <v>1150</v>
      </c>
      <c r="N5067" t="s">
        <v>3123</v>
      </c>
      <c r="O5067">
        <v>1</v>
      </c>
      <c r="P5067">
        <v>1</v>
      </c>
      <c r="Q5067" t="s">
        <v>75</v>
      </c>
      <c r="R5067" t="s">
        <v>8304</v>
      </c>
      <c r="S5067">
        <v>1.19</v>
      </c>
      <c r="T5067">
        <v>16</v>
      </c>
      <c r="U5067" t="s">
        <v>19</v>
      </c>
      <c r="V5067" s="2">
        <v>43392</v>
      </c>
      <c r="W5067" t="s">
        <v>39</v>
      </c>
      <c r="X5067" t="s">
        <v>77</v>
      </c>
      <c r="Y5067" t="s">
        <v>49</v>
      </c>
    </row>
    <row r="5068" spans="1:25" hidden="1" x14ac:dyDescent="0.35">
      <c r="A5068">
        <v>6</v>
      </c>
      <c r="B5068" t="s">
        <v>10</v>
      </c>
      <c r="C5068">
        <v>6</v>
      </c>
      <c r="D5068" t="s">
        <v>26</v>
      </c>
      <c r="E5068" t="s">
        <v>1180</v>
      </c>
      <c r="F5068" t="s">
        <v>13</v>
      </c>
      <c r="G5068" t="s">
        <v>370</v>
      </c>
      <c r="H5068" s="1">
        <v>0.2</v>
      </c>
      <c r="I5068" s="2">
        <v>43386</v>
      </c>
      <c r="J5068" t="s">
        <v>2294</v>
      </c>
      <c r="K5068" t="s">
        <v>73</v>
      </c>
      <c r="L5068">
        <v>78041</v>
      </c>
      <c r="M5068">
        <v>148</v>
      </c>
      <c r="N5068" t="s">
        <v>3863</v>
      </c>
      <c r="O5068">
        <v>3</v>
      </c>
      <c r="P5068">
        <v>2</v>
      </c>
      <c r="Q5068" t="s">
        <v>75</v>
      </c>
      <c r="R5068" t="s">
        <v>8304</v>
      </c>
      <c r="S5068">
        <v>3</v>
      </c>
      <c r="T5068">
        <v>8</v>
      </c>
      <c r="U5068" t="s">
        <v>19</v>
      </c>
      <c r="V5068" s="2">
        <v>43392</v>
      </c>
      <c r="W5068" t="s">
        <v>39</v>
      </c>
      <c r="X5068" t="s">
        <v>77</v>
      </c>
      <c r="Y5068" t="s">
        <v>64</v>
      </c>
    </row>
    <row r="5069" spans="1:25" hidden="1" x14ac:dyDescent="0.35">
      <c r="A5069">
        <v>6</v>
      </c>
      <c r="B5069" t="s">
        <v>10</v>
      </c>
      <c r="C5069">
        <v>6</v>
      </c>
      <c r="D5069" t="s">
        <v>26</v>
      </c>
      <c r="E5069" t="s">
        <v>1180</v>
      </c>
      <c r="F5069" t="s">
        <v>13</v>
      </c>
      <c r="G5069" t="s">
        <v>370</v>
      </c>
      <c r="H5069" s="1">
        <v>0.8</v>
      </c>
      <c r="I5069" s="2">
        <v>43386</v>
      </c>
      <c r="J5069" t="s">
        <v>2294</v>
      </c>
      <c r="K5069" t="s">
        <v>73</v>
      </c>
      <c r="L5069">
        <v>78041</v>
      </c>
      <c r="M5069">
        <v>260</v>
      </c>
      <c r="N5069" t="s">
        <v>728</v>
      </c>
      <c r="O5069">
        <v>-11</v>
      </c>
      <c r="P5069">
        <v>7</v>
      </c>
      <c r="Q5069" t="s">
        <v>75</v>
      </c>
      <c r="R5069" t="s">
        <v>8304</v>
      </c>
      <c r="S5069">
        <v>-11</v>
      </c>
      <c r="T5069">
        <v>6</v>
      </c>
      <c r="U5069" t="s">
        <v>19</v>
      </c>
      <c r="V5069" s="2">
        <v>43392</v>
      </c>
      <c r="W5069" t="s">
        <v>39</v>
      </c>
      <c r="X5069" t="s">
        <v>77</v>
      </c>
      <c r="Y5069" t="s">
        <v>54</v>
      </c>
    </row>
    <row r="5070" spans="1:25" hidden="1" x14ac:dyDescent="0.35">
      <c r="A5070">
        <v>6</v>
      </c>
      <c r="B5070" t="s">
        <v>10</v>
      </c>
      <c r="C5070">
        <v>6</v>
      </c>
      <c r="D5070" t="s">
        <v>50</v>
      </c>
      <c r="E5070" t="s">
        <v>1180</v>
      </c>
      <c r="F5070" t="s">
        <v>13</v>
      </c>
      <c r="G5070" t="s">
        <v>370</v>
      </c>
      <c r="H5070" s="1">
        <v>0.2</v>
      </c>
      <c r="I5070" s="2">
        <v>43386</v>
      </c>
      <c r="J5070" t="s">
        <v>2294</v>
      </c>
      <c r="K5070" t="s">
        <v>73</v>
      </c>
      <c r="L5070">
        <v>78041</v>
      </c>
      <c r="M5070">
        <v>1329</v>
      </c>
      <c r="N5070" t="s">
        <v>4875</v>
      </c>
      <c r="O5070">
        <v>24</v>
      </c>
      <c r="P5070">
        <v>3</v>
      </c>
      <c r="Q5070" t="s">
        <v>75</v>
      </c>
      <c r="R5070" t="s">
        <v>8304</v>
      </c>
      <c r="S5070">
        <v>24</v>
      </c>
      <c r="T5070">
        <v>192</v>
      </c>
      <c r="U5070" t="s">
        <v>19</v>
      </c>
      <c r="V5070" s="2">
        <v>43392</v>
      </c>
      <c r="W5070" t="s">
        <v>39</v>
      </c>
      <c r="X5070" t="s">
        <v>77</v>
      </c>
      <c r="Y5070" t="s">
        <v>113</v>
      </c>
    </row>
    <row r="5071" spans="1:25" x14ac:dyDescent="0.35">
      <c r="A5071">
        <v>6</v>
      </c>
      <c r="B5071" t="s">
        <v>10</v>
      </c>
      <c r="C5071">
        <v>6</v>
      </c>
      <c r="D5071" t="s">
        <v>26</v>
      </c>
      <c r="E5071" t="s">
        <v>572</v>
      </c>
      <c r="F5071" t="s">
        <v>13</v>
      </c>
      <c r="G5071" t="s">
        <v>7041</v>
      </c>
      <c r="H5071" s="1">
        <v>0</v>
      </c>
      <c r="I5071" s="2">
        <v>43163</v>
      </c>
      <c r="J5071" t="s">
        <v>7609</v>
      </c>
      <c r="K5071" t="s">
        <v>30</v>
      </c>
      <c r="L5071">
        <v>92024</v>
      </c>
      <c r="M5071">
        <v>308</v>
      </c>
      <c r="N5071" t="s">
        <v>4327</v>
      </c>
      <c r="O5071">
        <v>5</v>
      </c>
      <c r="P5071">
        <v>1</v>
      </c>
      <c r="Q5071" t="s">
        <v>32</v>
      </c>
      <c r="R5071" t="s">
        <v>8304</v>
      </c>
      <c r="S5071">
        <v>4.93</v>
      </c>
      <c r="T5071">
        <v>17</v>
      </c>
      <c r="U5071" t="s">
        <v>76</v>
      </c>
      <c r="V5071" s="2">
        <v>43169</v>
      </c>
      <c r="W5071" t="s">
        <v>39</v>
      </c>
      <c r="X5071" t="s">
        <v>34</v>
      </c>
      <c r="Y5071" t="s">
        <v>49</v>
      </c>
    </row>
    <row r="5072" spans="1:25" hidden="1" x14ac:dyDescent="0.35">
      <c r="A5072">
        <v>6</v>
      </c>
      <c r="B5072" t="s">
        <v>10</v>
      </c>
      <c r="C5072">
        <v>6</v>
      </c>
      <c r="D5072" t="s">
        <v>11</v>
      </c>
      <c r="E5072" t="s">
        <v>2569</v>
      </c>
      <c r="F5072" t="s">
        <v>13</v>
      </c>
      <c r="G5072" t="s">
        <v>2523</v>
      </c>
      <c r="H5072" s="1">
        <v>0.2</v>
      </c>
      <c r="I5072" s="2">
        <v>43222</v>
      </c>
      <c r="J5072" t="s">
        <v>2570</v>
      </c>
      <c r="K5072" t="s">
        <v>16</v>
      </c>
      <c r="L5072">
        <v>27405</v>
      </c>
      <c r="M5072">
        <v>767</v>
      </c>
      <c r="N5072" t="s">
        <v>1989</v>
      </c>
      <c r="O5072">
        <v>12</v>
      </c>
      <c r="P5072">
        <v>9</v>
      </c>
      <c r="Q5072" t="s">
        <v>18</v>
      </c>
      <c r="R5072" t="s">
        <v>8304</v>
      </c>
      <c r="S5072">
        <v>11.69</v>
      </c>
      <c r="T5072">
        <v>187</v>
      </c>
      <c r="U5072" t="s">
        <v>19</v>
      </c>
      <c r="V5072" s="2">
        <v>43228</v>
      </c>
      <c r="W5072" t="s">
        <v>39</v>
      </c>
      <c r="X5072" t="s">
        <v>63</v>
      </c>
      <c r="Y5072" t="s">
        <v>24</v>
      </c>
    </row>
    <row r="5073" spans="1:25" x14ac:dyDescent="0.35">
      <c r="A5073">
        <v>6</v>
      </c>
      <c r="B5073" t="s">
        <v>10</v>
      </c>
      <c r="C5073">
        <v>6</v>
      </c>
      <c r="D5073" t="s">
        <v>26</v>
      </c>
      <c r="E5073" t="s">
        <v>27</v>
      </c>
      <c r="F5073" t="s">
        <v>13</v>
      </c>
      <c r="G5073" t="s">
        <v>5393</v>
      </c>
      <c r="H5073" s="1">
        <v>0</v>
      </c>
      <c r="I5073" s="2">
        <v>43132</v>
      </c>
      <c r="J5073" t="s">
        <v>6600</v>
      </c>
      <c r="K5073" t="s">
        <v>30</v>
      </c>
      <c r="L5073">
        <v>90036</v>
      </c>
      <c r="M5073">
        <v>1673</v>
      </c>
      <c r="N5073" t="s">
        <v>390</v>
      </c>
      <c r="O5073">
        <v>49</v>
      </c>
      <c r="P5073">
        <v>4</v>
      </c>
      <c r="Q5073" t="s">
        <v>32</v>
      </c>
      <c r="R5073" t="s">
        <v>8304</v>
      </c>
      <c r="S5073">
        <v>48.54</v>
      </c>
      <c r="T5073">
        <v>106</v>
      </c>
      <c r="U5073" t="s">
        <v>33</v>
      </c>
      <c r="V5073" s="2">
        <v>43138</v>
      </c>
      <c r="W5073" t="s">
        <v>39</v>
      </c>
      <c r="X5073" t="s">
        <v>34</v>
      </c>
      <c r="Y5073" t="s">
        <v>64</v>
      </c>
    </row>
    <row r="5074" spans="1:25" x14ac:dyDescent="0.35">
      <c r="A5074">
        <v>7</v>
      </c>
      <c r="B5074" t="s">
        <v>25</v>
      </c>
      <c r="C5074">
        <v>6</v>
      </c>
      <c r="D5074" t="s">
        <v>50</v>
      </c>
      <c r="E5074" t="s">
        <v>27</v>
      </c>
      <c r="F5074" t="s">
        <v>13</v>
      </c>
      <c r="G5074" t="s">
        <v>5263</v>
      </c>
      <c r="H5074" s="1">
        <v>0.2</v>
      </c>
      <c r="I5074" s="2">
        <v>43242</v>
      </c>
      <c r="J5074" t="s">
        <v>6805</v>
      </c>
      <c r="K5074" t="s">
        <v>30</v>
      </c>
      <c r="L5074">
        <v>90049</v>
      </c>
      <c r="M5074">
        <v>1175</v>
      </c>
      <c r="N5074" t="s">
        <v>508</v>
      </c>
      <c r="O5074">
        <v>22</v>
      </c>
      <c r="P5074">
        <v>2</v>
      </c>
      <c r="Q5074" t="s">
        <v>32</v>
      </c>
      <c r="R5074" t="s">
        <v>8304</v>
      </c>
      <c r="S5074">
        <v>22.24</v>
      </c>
      <c r="T5074">
        <v>222</v>
      </c>
      <c r="U5074" t="s">
        <v>33</v>
      </c>
      <c r="V5074" s="2">
        <v>43249</v>
      </c>
      <c r="W5074" t="s">
        <v>39</v>
      </c>
      <c r="X5074" t="s">
        <v>34</v>
      </c>
      <c r="Y5074" t="s">
        <v>52</v>
      </c>
    </row>
    <row r="5075" spans="1:25" hidden="1" x14ac:dyDescent="0.35">
      <c r="A5075">
        <v>4</v>
      </c>
      <c r="B5075" t="s">
        <v>43</v>
      </c>
      <c r="C5075">
        <v>6</v>
      </c>
      <c r="D5075" t="s">
        <v>11</v>
      </c>
      <c r="E5075" t="s">
        <v>329</v>
      </c>
      <c r="F5075" t="s">
        <v>13</v>
      </c>
      <c r="G5075" t="s">
        <v>410</v>
      </c>
      <c r="H5075" s="1">
        <v>0</v>
      </c>
      <c r="I5075" s="2">
        <v>43367</v>
      </c>
      <c r="J5075" t="s">
        <v>2137</v>
      </c>
      <c r="K5075" t="s">
        <v>73</v>
      </c>
      <c r="L5075">
        <v>47401</v>
      </c>
      <c r="M5075">
        <v>504</v>
      </c>
      <c r="N5075" t="s">
        <v>286</v>
      </c>
      <c r="O5075">
        <v>22</v>
      </c>
      <c r="P5075">
        <v>3</v>
      </c>
      <c r="Q5075" t="s">
        <v>75</v>
      </c>
      <c r="R5075" t="s">
        <v>8304</v>
      </c>
      <c r="S5075">
        <v>21.75</v>
      </c>
      <c r="T5075">
        <v>128</v>
      </c>
      <c r="U5075" t="s">
        <v>19</v>
      </c>
      <c r="V5075" s="2">
        <v>43371</v>
      </c>
      <c r="W5075" t="s">
        <v>39</v>
      </c>
      <c r="X5075" t="s">
        <v>167</v>
      </c>
      <c r="Y5075" t="s">
        <v>47</v>
      </c>
    </row>
    <row r="5076" spans="1:25" hidden="1" x14ac:dyDescent="0.35">
      <c r="A5076">
        <v>4</v>
      </c>
      <c r="B5076" t="s">
        <v>43</v>
      </c>
      <c r="C5076">
        <v>6</v>
      </c>
      <c r="D5076" t="s">
        <v>26</v>
      </c>
      <c r="E5076" t="s">
        <v>1983</v>
      </c>
      <c r="F5076" t="s">
        <v>13</v>
      </c>
      <c r="G5076" t="s">
        <v>6852</v>
      </c>
      <c r="H5076" s="1">
        <v>0</v>
      </c>
      <c r="I5076" s="2">
        <v>43243</v>
      </c>
      <c r="J5076" t="s">
        <v>7554</v>
      </c>
      <c r="K5076" t="s">
        <v>16</v>
      </c>
      <c r="L5076">
        <v>35630</v>
      </c>
      <c r="M5076">
        <v>1745</v>
      </c>
      <c r="N5076" t="s">
        <v>3368</v>
      </c>
      <c r="O5076">
        <v>2</v>
      </c>
      <c r="P5076">
        <v>1</v>
      </c>
      <c r="Q5076" t="s">
        <v>18</v>
      </c>
      <c r="R5076" t="s">
        <v>8304</v>
      </c>
      <c r="S5076">
        <v>2.44</v>
      </c>
      <c r="T5076">
        <v>5</v>
      </c>
      <c r="U5076" t="s">
        <v>76</v>
      </c>
      <c r="V5076" s="2">
        <v>43247</v>
      </c>
      <c r="W5076" t="s">
        <v>39</v>
      </c>
      <c r="X5076" t="s">
        <v>225</v>
      </c>
      <c r="Y5076" t="s">
        <v>64</v>
      </c>
    </row>
    <row r="5077" spans="1:25" hidden="1" x14ac:dyDescent="0.35">
      <c r="A5077">
        <v>4</v>
      </c>
      <c r="B5077" t="s">
        <v>43</v>
      </c>
      <c r="C5077">
        <v>6</v>
      </c>
      <c r="D5077" t="s">
        <v>26</v>
      </c>
      <c r="E5077" t="s">
        <v>409</v>
      </c>
      <c r="F5077" t="s">
        <v>13</v>
      </c>
      <c r="G5077" t="s">
        <v>410</v>
      </c>
      <c r="H5077" s="1">
        <v>0</v>
      </c>
      <c r="I5077" s="2">
        <v>43420</v>
      </c>
      <c r="J5077" t="s">
        <v>411</v>
      </c>
      <c r="K5077" t="s">
        <v>30</v>
      </c>
      <c r="L5077">
        <v>88220</v>
      </c>
      <c r="M5077">
        <v>1501</v>
      </c>
      <c r="N5077" t="s">
        <v>412</v>
      </c>
      <c r="O5077">
        <v>13</v>
      </c>
      <c r="P5077">
        <v>5</v>
      </c>
      <c r="Q5077" t="s">
        <v>32</v>
      </c>
      <c r="R5077" t="s">
        <v>8304</v>
      </c>
      <c r="S5077">
        <v>13.35</v>
      </c>
      <c r="T5077">
        <v>28</v>
      </c>
      <c r="U5077" t="s">
        <v>19</v>
      </c>
      <c r="V5077" s="2">
        <v>43424</v>
      </c>
      <c r="W5077" t="s">
        <v>39</v>
      </c>
      <c r="X5077" t="s">
        <v>413</v>
      </c>
      <c r="Y5077" t="s">
        <v>119</v>
      </c>
    </row>
    <row r="5078" spans="1:25" hidden="1" x14ac:dyDescent="0.35">
      <c r="A5078">
        <v>4</v>
      </c>
      <c r="B5078" t="s">
        <v>43</v>
      </c>
      <c r="C5078">
        <v>6</v>
      </c>
      <c r="D5078" t="s">
        <v>26</v>
      </c>
      <c r="E5078" t="s">
        <v>99</v>
      </c>
      <c r="F5078" t="s">
        <v>13</v>
      </c>
      <c r="G5078" t="s">
        <v>1077</v>
      </c>
      <c r="H5078" s="1">
        <v>0.7</v>
      </c>
      <c r="I5078" s="2">
        <v>43348</v>
      </c>
      <c r="J5078" t="s">
        <v>4256</v>
      </c>
      <c r="K5078" t="s">
        <v>102</v>
      </c>
      <c r="L5078">
        <v>19120</v>
      </c>
      <c r="M5078">
        <v>395</v>
      </c>
      <c r="N5078" t="s">
        <v>166</v>
      </c>
      <c r="O5078">
        <v>-7</v>
      </c>
      <c r="P5078">
        <v>5</v>
      </c>
      <c r="Q5078" t="s">
        <v>104</v>
      </c>
      <c r="R5078" t="s">
        <v>8304</v>
      </c>
      <c r="S5078">
        <v>-7.33</v>
      </c>
      <c r="T5078">
        <v>10</v>
      </c>
      <c r="U5078" t="s">
        <v>19</v>
      </c>
      <c r="V5078" s="2">
        <v>43352</v>
      </c>
      <c r="W5078" t="s">
        <v>39</v>
      </c>
      <c r="X5078" t="s">
        <v>105</v>
      </c>
      <c r="Y5078" t="s">
        <v>54</v>
      </c>
    </row>
    <row r="5079" spans="1:25" hidden="1" x14ac:dyDescent="0.35">
      <c r="A5079">
        <v>7</v>
      </c>
      <c r="B5079" t="s">
        <v>25</v>
      </c>
      <c r="C5079">
        <v>6</v>
      </c>
      <c r="D5079" t="s">
        <v>11</v>
      </c>
      <c r="E5079" t="s">
        <v>253</v>
      </c>
      <c r="F5079" t="s">
        <v>13</v>
      </c>
      <c r="G5079" t="s">
        <v>7007</v>
      </c>
      <c r="H5079" s="1">
        <v>0</v>
      </c>
      <c r="I5079" s="2">
        <v>43260</v>
      </c>
      <c r="J5079" t="s">
        <v>7008</v>
      </c>
      <c r="K5079" t="s">
        <v>73</v>
      </c>
      <c r="L5079">
        <v>55407</v>
      </c>
      <c r="M5079">
        <v>383</v>
      </c>
      <c r="N5079" t="s">
        <v>1970</v>
      </c>
      <c r="O5079">
        <v>173</v>
      </c>
      <c r="P5079">
        <v>3</v>
      </c>
      <c r="Q5079" t="s">
        <v>75</v>
      </c>
      <c r="R5079" t="s">
        <v>8304</v>
      </c>
      <c r="S5079">
        <v>173.24</v>
      </c>
      <c r="T5079">
        <v>693</v>
      </c>
      <c r="U5079" t="s">
        <v>76</v>
      </c>
      <c r="V5079" s="2">
        <v>43267</v>
      </c>
      <c r="W5079" t="s">
        <v>39</v>
      </c>
      <c r="X5079" t="s">
        <v>151</v>
      </c>
      <c r="Y5079" t="s">
        <v>41</v>
      </c>
    </row>
    <row r="5080" spans="1:25" hidden="1" x14ac:dyDescent="0.35">
      <c r="A5080">
        <v>2</v>
      </c>
      <c r="B5080" t="s">
        <v>43</v>
      </c>
      <c r="C5080">
        <v>3</v>
      </c>
      <c r="D5080" t="s">
        <v>11</v>
      </c>
      <c r="E5080" t="s">
        <v>1012</v>
      </c>
      <c r="F5080" t="s">
        <v>13</v>
      </c>
      <c r="G5080" t="s">
        <v>2014</v>
      </c>
      <c r="H5080" s="1">
        <v>0.2</v>
      </c>
      <c r="I5080" s="2">
        <v>43327</v>
      </c>
      <c r="J5080" t="s">
        <v>2015</v>
      </c>
      <c r="K5080" t="s">
        <v>16</v>
      </c>
      <c r="L5080">
        <v>28314</v>
      </c>
      <c r="M5080">
        <v>845</v>
      </c>
      <c r="N5080" t="s">
        <v>2016</v>
      </c>
      <c r="O5080">
        <v>23</v>
      </c>
      <c r="P5080">
        <v>2</v>
      </c>
      <c r="Q5080" t="s">
        <v>18</v>
      </c>
      <c r="R5080" t="s">
        <v>8304</v>
      </c>
      <c r="S5080">
        <v>22.53</v>
      </c>
      <c r="T5080">
        <v>225</v>
      </c>
      <c r="U5080" t="s">
        <v>19</v>
      </c>
      <c r="V5080" s="2">
        <v>43329</v>
      </c>
      <c r="W5080" t="s">
        <v>20</v>
      </c>
      <c r="X5080" t="s">
        <v>63</v>
      </c>
      <c r="Y5080" t="s">
        <v>24</v>
      </c>
    </row>
    <row r="5081" spans="1:25" hidden="1" x14ac:dyDescent="0.35">
      <c r="A5081">
        <v>4</v>
      </c>
      <c r="B5081" t="s">
        <v>43</v>
      </c>
      <c r="C5081">
        <v>6</v>
      </c>
      <c r="D5081" t="s">
        <v>11</v>
      </c>
      <c r="E5081" t="s">
        <v>171</v>
      </c>
      <c r="F5081" t="s">
        <v>13</v>
      </c>
      <c r="G5081" t="s">
        <v>5249</v>
      </c>
      <c r="H5081" s="1">
        <v>0</v>
      </c>
      <c r="I5081" s="2">
        <v>43426</v>
      </c>
      <c r="J5081" t="s">
        <v>5575</v>
      </c>
      <c r="K5081" t="s">
        <v>102</v>
      </c>
      <c r="L5081">
        <v>10009</v>
      </c>
      <c r="M5081">
        <v>1041</v>
      </c>
      <c r="N5081" t="s">
        <v>191</v>
      </c>
      <c r="O5081">
        <v>11</v>
      </c>
      <c r="P5081">
        <v>2</v>
      </c>
      <c r="Q5081" t="s">
        <v>104</v>
      </c>
      <c r="R5081" t="s">
        <v>8304</v>
      </c>
      <c r="S5081">
        <v>11.17</v>
      </c>
      <c r="T5081">
        <v>40</v>
      </c>
      <c r="U5081" t="s">
        <v>33</v>
      </c>
      <c r="V5081" s="2">
        <v>43430</v>
      </c>
      <c r="W5081" t="s">
        <v>39</v>
      </c>
      <c r="X5081" t="s">
        <v>175</v>
      </c>
      <c r="Y5081" t="s">
        <v>47</v>
      </c>
    </row>
    <row r="5082" spans="1:25" hidden="1" x14ac:dyDescent="0.35">
      <c r="A5082">
        <v>4</v>
      </c>
      <c r="B5082" t="s">
        <v>43</v>
      </c>
      <c r="C5082">
        <v>6</v>
      </c>
      <c r="D5082" t="s">
        <v>26</v>
      </c>
      <c r="E5082" t="s">
        <v>171</v>
      </c>
      <c r="F5082" t="s">
        <v>13</v>
      </c>
      <c r="G5082" t="s">
        <v>5249</v>
      </c>
      <c r="H5082" s="1">
        <v>0</v>
      </c>
      <c r="I5082" s="2">
        <v>43426</v>
      </c>
      <c r="J5082" t="s">
        <v>5575</v>
      </c>
      <c r="K5082" t="s">
        <v>102</v>
      </c>
      <c r="L5082">
        <v>10009</v>
      </c>
      <c r="M5082">
        <v>325</v>
      </c>
      <c r="N5082" t="s">
        <v>3118</v>
      </c>
      <c r="O5082">
        <v>7</v>
      </c>
      <c r="P5082">
        <v>3</v>
      </c>
      <c r="Q5082" t="s">
        <v>104</v>
      </c>
      <c r="R5082" t="s">
        <v>8304</v>
      </c>
      <c r="S5082">
        <v>7.5</v>
      </c>
      <c r="T5082">
        <v>21</v>
      </c>
      <c r="U5082" t="s">
        <v>33</v>
      </c>
      <c r="V5082" s="2">
        <v>43430</v>
      </c>
      <c r="W5082" t="s">
        <v>39</v>
      </c>
      <c r="X5082" t="s">
        <v>175</v>
      </c>
      <c r="Y5082" t="s">
        <v>49</v>
      </c>
    </row>
    <row r="5083" spans="1:25" hidden="1" x14ac:dyDescent="0.35">
      <c r="A5083">
        <v>4</v>
      </c>
      <c r="B5083" t="s">
        <v>43</v>
      </c>
      <c r="C5083">
        <v>6</v>
      </c>
      <c r="D5083" t="s">
        <v>26</v>
      </c>
      <c r="E5083" t="s">
        <v>171</v>
      </c>
      <c r="F5083" t="s">
        <v>13</v>
      </c>
      <c r="G5083" t="s">
        <v>5249</v>
      </c>
      <c r="H5083" s="1">
        <v>0.2</v>
      </c>
      <c r="I5083" s="2">
        <v>43426</v>
      </c>
      <c r="J5083" t="s">
        <v>5575</v>
      </c>
      <c r="K5083" t="s">
        <v>102</v>
      </c>
      <c r="L5083">
        <v>10009</v>
      </c>
      <c r="M5083">
        <v>57</v>
      </c>
      <c r="N5083" t="s">
        <v>8181</v>
      </c>
      <c r="O5083">
        <v>4</v>
      </c>
      <c r="P5083">
        <v>4</v>
      </c>
      <c r="Q5083" t="s">
        <v>104</v>
      </c>
      <c r="R5083" t="s">
        <v>8304</v>
      </c>
      <c r="S5083">
        <v>4.1100000000000003</v>
      </c>
      <c r="T5083">
        <v>12</v>
      </c>
      <c r="U5083" t="s">
        <v>33</v>
      </c>
      <c r="V5083" s="2">
        <v>43430</v>
      </c>
      <c r="W5083" t="s">
        <v>39</v>
      </c>
      <c r="X5083" t="s">
        <v>175</v>
      </c>
      <c r="Y5083" t="s">
        <v>54</v>
      </c>
    </row>
    <row r="5084" spans="1:25" x14ac:dyDescent="0.35">
      <c r="A5084">
        <v>5</v>
      </c>
      <c r="B5084" t="s">
        <v>25</v>
      </c>
      <c r="C5084">
        <v>3</v>
      </c>
      <c r="D5084" t="s">
        <v>11</v>
      </c>
      <c r="E5084" t="s">
        <v>88</v>
      </c>
      <c r="F5084" t="s">
        <v>13</v>
      </c>
      <c r="G5084" t="s">
        <v>569</v>
      </c>
      <c r="H5084" s="1">
        <v>0.2</v>
      </c>
      <c r="I5084" s="2">
        <v>43444</v>
      </c>
      <c r="J5084" t="s">
        <v>570</v>
      </c>
      <c r="K5084" t="s">
        <v>30</v>
      </c>
      <c r="L5084">
        <v>94109</v>
      </c>
      <c r="M5084">
        <v>761</v>
      </c>
      <c r="N5084" t="s">
        <v>571</v>
      </c>
      <c r="O5084">
        <v>28</v>
      </c>
      <c r="P5084">
        <v>2</v>
      </c>
      <c r="Q5084" t="s">
        <v>32</v>
      </c>
      <c r="R5084" t="s">
        <v>8304</v>
      </c>
      <c r="S5084">
        <v>28.14</v>
      </c>
      <c r="T5084">
        <v>322</v>
      </c>
      <c r="U5084" t="s">
        <v>19</v>
      </c>
      <c r="V5084" s="2">
        <v>43449</v>
      </c>
      <c r="W5084" t="s">
        <v>20</v>
      </c>
      <c r="X5084" t="s">
        <v>34</v>
      </c>
      <c r="Y5084" t="s">
        <v>24</v>
      </c>
    </row>
    <row r="5085" spans="1:25" hidden="1" x14ac:dyDescent="0.35">
      <c r="A5085">
        <v>2</v>
      </c>
      <c r="B5085" t="s">
        <v>43</v>
      </c>
      <c r="C5085">
        <v>3</v>
      </c>
      <c r="D5085" t="s">
        <v>11</v>
      </c>
      <c r="E5085" t="s">
        <v>1896</v>
      </c>
      <c r="F5085" t="s">
        <v>13</v>
      </c>
      <c r="G5085" t="s">
        <v>1897</v>
      </c>
      <c r="H5085" s="1">
        <v>0</v>
      </c>
      <c r="I5085" s="2">
        <v>43279</v>
      </c>
      <c r="J5085" t="s">
        <v>1898</v>
      </c>
      <c r="K5085" t="s">
        <v>102</v>
      </c>
      <c r="L5085">
        <v>7501</v>
      </c>
      <c r="M5085">
        <v>738</v>
      </c>
      <c r="N5085" t="s">
        <v>1899</v>
      </c>
      <c r="O5085">
        <v>21</v>
      </c>
      <c r="P5085">
        <v>2</v>
      </c>
      <c r="Q5085" t="s">
        <v>104</v>
      </c>
      <c r="R5085" t="s">
        <v>8304</v>
      </c>
      <c r="S5085">
        <v>20.73</v>
      </c>
      <c r="T5085">
        <v>122</v>
      </c>
      <c r="U5085" t="s">
        <v>19</v>
      </c>
      <c r="V5085" s="2">
        <v>43281</v>
      </c>
      <c r="W5085" t="s">
        <v>20</v>
      </c>
      <c r="X5085" t="s">
        <v>485</v>
      </c>
      <c r="Y5085" t="s">
        <v>24</v>
      </c>
    </row>
    <row r="5086" spans="1:25" hidden="1" x14ac:dyDescent="0.35">
      <c r="A5086">
        <v>2</v>
      </c>
      <c r="B5086" t="s">
        <v>43</v>
      </c>
      <c r="C5086">
        <v>3</v>
      </c>
      <c r="D5086" t="s">
        <v>26</v>
      </c>
      <c r="E5086" t="s">
        <v>1896</v>
      </c>
      <c r="F5086" t="s">
        <v>13</v>
      </c>
      <c r="G5086" t="s">
        <v>1897</v>
      </c>
      <c r="H5086" s="1">
        <v>0</v>
      </c>
      <c r="I5086" s="2">
        <v>43279</v>
      </c>
      <c r="J5086" t="s">
        <v>1898</v>
      </c>
      <c r="K5086" t="s">
        <v>102</v>
      </c>
      <c r="L5086">
        <v>7501</v>
      </c>
      <c r="M5086">
        <v>519</v>
      </c>
      <c r="N5086" t="s">
        <v>3431</v>
      </c>
      <c r="O5086">
        <v>2</v>
      </c>
      <c r="P5086">
        <v>2</v>
      </c>
      <c r="Q5086" t="s">
        <v>104</v>
      </c>
      <c r="R5086" t="s">
        <v>8304</v>
      </c>
      <c r="S5086">
        <v>2.27</v>
      </c>
      <c r="T5086">
        <v>9</v>
      </c>
      <c r="U5086" t="s">
        <v>19</v>
      </c>
      <c r="V5086" s="2">
        <v>43281</v>
      </c>
      <c r="W5086" t="s">
        <v>20</v>
      </c>
      <c r="X5086" t="s">
        <v>485</v>
      </c>
      <c r="Y5086" t="s">
        <v>56</v>
      </c>
    </row>
    <row r="5087" spans="1:25" hidden="1" x14ac:dyDescent="0.35">
      <c r="A5087">
        <v>2</v>
      </c>
      <c r="B5087" t="s">
        <v>43</v>
      </c>
      <c r="C5087">
        <v>3</v>
      </c>
      <c r="D5087" t="s">
        <v>26</v>
      </c>
      <c r="E5087" t="s">
        <v>1896</v>
      </c>
      <c r="F5087" t="s">
        <v>13</v>
      </c>
      <c r="G5087" t="s">
        <v>1897</v>
      </c>
      <c r="H5087" s="1">
        <v>0</v>
      </c>
      <c r="I5087" s="2">
        <v>43279</v>
      </c>
      <c r="J5087" t="s">
        <v>1898</v>
      </c>
      <c r="K5087" t="s">
        <v>102</v>
      </c>
      <c r="L5087">
        <v>7501</v>
      </c>
      <c r="M5087">
        <v>902</v>
      </c>
      <c r="N5087" t="s">
        <v>2853</v>
      </c>
      <c r="O5087">
        <v>4</v>
      </c>
      <c r="P5087">
        <v>2</v>
      </c>
      <c r="Q5087" t="s">
        <v>104</v>
      </c>
      <c r="R5087" t="s">
        <v>8304</v>
      </c>
      <c r="S5087">
        <v>3.74</v>
      </c>
      <c r="T5087">
        <v>8</v>
      </c>
      <c r="U5087" t="s">
        <v>19</v>
      </c>
      <c r="V5087" s="2">
        <v>43281</v>
      </c>
      <c r="W5087" t="s">
        <v>20</v>
      </c>
      <c r="X5087" t="s">
        <v>485</v>
      </c>
      <c r="Y5087" t="s">
        <v>54</v>
      </c>
    </row>
    <row r="5088" spans="1:25" hidden="1" x14ac:dyDescent="0.35">
      <c r="A5088">
        <v>2</v>
      </c>
      <c r="B5088" t="s">
        <v>43</v>
      </c>
      <c r="C5088">
        <v>3</v>
      </c>
      <c r="D5088" t="s">
        <v>26</v>
      </c>
      <c r="E5088" t="s">
        <v>1896</v>
      </c>
      <c r="F5088" t="s">
        <v>13</v>
      </c>
      <c r="G5088" t="s">
        <v>1897</v>
      </c>
      <c r="H5088" s="1">
        <v>0</v>
      </c>
      <c r="I5088" s="2">
        <v>43279</v>
      </c>
      <c r="J5088" t="s">
        <v>1898</v>
      </c>
      <c r="K5088" t="s">
        <v>102</v>
      </c>
      <c r="L5088">
        <v>7501</v>
      </c>
      <c r="M5088">
        <v>1758</v>
      </c>
      <c r="N5088" t="s">
        <v>790</v>
      </c>
      <c r="O5088">
        <v>28</v>
      </c>
      <c r="P5088">
        <v>2</v>
      </c>
      <c r="Q5088" t="s">
        <v>104</v>
      </c>
      <c r="R5088" t="s">
        <v>8304</v>
      </c>
      <c r="S5088">
        <v>27.88</v>
      </c>
      <c r="T5088">
        <v>62</v>
      </c>
      <c r="U5088" t="s">
        <v>19</v>
      </c>
      <c r="V5088" s="2">
        <v>43281</v>
      </c>
      <c r="W5088" t="s">
        <v>20</v>
      </c>
      <c r="X5088" t="s">
        <v>485</v>
      </c>
      <c r="Y5088" t="s">
        <v>64</v>
      </c>
    </row>
    <row r="5089" spans="1:25" hidden="1" x14ac:dyDescent="0.35">
      <c r="A5089">
        <v>2</v>
      </c>
      <c r="B5089" t="s">
        <v>43</v>
      </c>
      <c r="C5089">
        <v>3</v>
      </c>
      <c r="D5089" t="s">
        <v>26</v>
      </c>
      <c r="E5089" t="s">
        <v>1896</v>
      </c>
      <c r="F5089" t="s">
        <v>13</v>
      </c>
      <c r="G5089" t="s">
        <v>1897</v>
      </c>
      <c r="H5089" s="1">
        <v>0</v>
      </c>
      <c r="I5089" s="2">
        <v>43279</v>
      </c>
      <c r="J5089" t="s">
        <v>1898</v>
      </c>
      <c r="K5089" t="s">
        <v>102</v>
      </c>
      <c r="L5089">
        <v>7501</v>
      </c>
      <c r="M5089">
        <v>815</v>
      </c>
      <c r="N5089" t="s">
        <v>74</v>
      </c>
      <c r="O5089">
        <v>121</v>
      </c>
      <c r="P5089">
        <v>4</v>
      </c>
      <c r="Q5089" t="s">
        <v>104</v>
      </c>
      <c r="R5089" t="s">
        <v>8304</v>
      </c>
      <c r="S5089">
        <v>121.11</v>
      </c>
      <c r="T5089">
        <v>275</v>
      </c>
      <c r="U5089" t="s">
        <v>19</v>
      </c>
      <c r="V5089" s="2">
        <v>43281</v>
      </c>
      <c r="W5089" t="s">
        <v>20</v>
      </c>
      <c r="X5089" t="s">
        <v>485</v>
      </c>
      <c r="Y5089" t="s">
        <v>56</v>
      </c>
    </row>
    <row r="5090" spans="1:25" hidden="1" x14ac:dyDescent="0.35">
      <c r="A5090">
        <v>4</v>
      </c>
      <c r="B5090" t="s">
        <v>43</v>
      </c>
      <c r="C5090">
        <v>6</v>
      </c>
      <c r="D5090" t="s">
        <v>26</v>
      </c>
      <c r="E5090" t="s">
        <v>171</v>
      </c>
      <c r="F5090" t="s">
        <v>13</v>
      </c>
      <c r="G5090" t="s">
        <v>1256</v>
      </c>
      <c r="H5090" s="1">
        <v>0.2</v>
      </c>
      <c r="I5090" s="2">
        <v>43220</v>
      </c>
      <c r="J5090" t="s">
        <v>4168</v>
      </c>
      <c r="K5090" t="s">
        <v>102</v>
      </c>
      <c r="L5090">
        <v>10011</v>
      </c>
      <c r="M5090">
        <v>1586</v>
      </c>
      <c r="N5090" t="s">
        <v>731</v>
      </c>
      <c r="O5090">
        <v>3</v>
      </c>
      <c r="P5090">
        <v>2</v>
      </c>
      <c r="Q5090" t="s">
        <v>104</v>
      </c>
      <c r="R5090" t="s">
        <v>8304</v>
      </c>
      <c r="S5090">
        <v>2.8</v>
      </c>
      <c r="T5090">
        <v>8</v>
      </c>
      <c r="U5090" t="s">
        <v>19</v>
      </c>
      <c r="V5090" s="2">
        <v>43224</v>
      </c>
      <c r="W5090" t="s">
        <v>39</v>
      </c>
      <c r="X5090" t="s">
        <v>175</v>
      </c>
      <c r="Y5090" t="s">
        <v>54</v>
      </c>
    </row>
    <row r="5091" spans="1:25" hidden="1" x14ac:dyDescent="0.35">
      <c r="A5091">
        <v>2</v>
      </c>
      <c r="B5091" t="s">
        <v>25</v>
      </c>
      <c r="C5091">
        <v>1</v>
      </c>
      <c r="D5091" t="s">
        <v>26</v>
      </c>
      <c r="E5091" t="s">
        <v>667</v>
      </c>
      <c r="F5091" t="s">
        <v>13</v>
      </c>
      <c r="G5091" t="s">
        <v>144</v>
      </c>
      <c r="H5091" s="1">
        <v>0</v>
      </c>
      <c r="I5091" s="2">
        <v>43197</v>
      </c>
      <c r="J5091" t="s">
        <v>5867</v>
      </c>
      <c r="K5091" t="s">
        <v>102</v>
      </c>
      <c r="L5091">
        <v>8701</v>
      </c>
      <c r="M5091">
        <v>1734</v>
      </c>
      <c r="N5091" t="s">
        <v>656</v>
      </c>
      <c r="O5091">
        <v>18</v>
      </c>
      <c r="P5091">
        <v>2</v>
      </c>
      <c r="Q5091" t="s">
        <v>104</v>
      </c>
      <c r="R5091" t="s">
        <v>8304</v>
      </c>
      <c r="S5091">
        <v>18.21</v>
      </c>
      <c r="T5091">
        <v>38</v>
      </c>
      <c r="U5091" t="s">
        <v>33</v>
      </c>
      <c r="V5091" s="2">
        <v>43199</v>
      </c>
      <c r="W5091" t="s">
        <v>130</v>
      </c>
      <c r="X5091" t="s">
        <v>485</v>
      </c>
      <c r="Y5091" t="s">
        <v>64</v>
      </c>
    </row>
    <row r="5092" spans="1:25" hidden="1" x14ac:dyDescent="0.35">
      <c r="A5092">
        <v>2</v>
      </c>
      <c r="B5092" t="s">
        <v>43</v>
      </c>
      <c r="C5092">
        <v>3</v>
      </c>
      <c r="D5092" t="s">
        <v>50</v>
      </c>
      <c r="E5092" t="s">
        <v>209</v>
      </c>
      <c r="F5092" t="s">
        <v>13</v>
      </c>
      <c r="G5092" t="s">
        <v>7070</v>
      </c>
      <c r="H5092" s="1">
        <v>0</v>
      </c>
      <c r="I5092" s="2">
        <v>43264</v>
      </c>
      <c r="J5092" t="s">
        <v>7724</v>
      </c>
      <c r="K5092" t="s">
        <v>73</v>
      </c>
      <c r="L5092">
        <v>49201</v>
      </c>
      <c r="M5092">
        <v>1228</v>
      </c>
      <c r="N5092" t="s">
        <v>4739</v>
      </c>
      <c r="O5092">
        <v>94</v>
      </c>
      <c r="P5092">
        <v>3</v>
      </c>
      <c r="Q5092" t="s">
        <v>75</v>
      </c>
      <c r="R5092" t="s">
        <v>8304</v>
      </c>
      <c r="S5092">
        <v>94.49</v>
      </c>
      <c r="T5092">
        <v>378</v>
      </c>
      <c r="U5092" t="s">
        <v>76</v>
      </c>
      <c r="V5092" s="2">
        <v>43266</v>
      </c>
      <c r="W5092" t="s">
        <v>20</v>
      </c>
      <c r="X5092" t="s">
        <v>156</v>
      </c>
      <c r="Y5092" t="s">
        <v>52</v>
      </c>
    </row>
    <row r="5093" spans="1:25" x14ac:dyDescent="0.35">
      <c r="A5093">
        <v>5</v>
      </c>
      <c r="B5093" t="s">
        <v>43</v>
      </c>
      <c r="C5093">
        <v>6</v>
      </c>
      <c r="D5093" t="s">
        <v>26</v>
      </c>
      <c r="E5093" t="s">
        <v>27</v>
      </c>
      <c r="F5093" t="s">
        <v>13</v>
      </c>
      <c r="G5093" t="s">
        <v>2231</v>
      </c>
      <c r="H5093" s="1">
        <v>0</v>
      </c>
      <c r="I5093" s="2">
        <v>43380</v>
      </c>
      <c r="J5093" t="s">
        <v>4486</v>
      </c>
      <c r="K5093" t="s">
        <v>30</v>
      </c>
      <c r="L5093">
        <v>90032</v>
      </c>
      <c r="M5093">
        <v>152</v>
      </c>
      <c r="N5093" t="s">
        <v>3688</v>
      </c>
      <c r="O5093">
        <v>5</v>
      </c>
      <c r="P5093">
        <v>2</v>
      </c>
      <c r="Q5093" t="s">
        <v>32</v>
      </c>
      <c r="R5093" t="s">
        <v>8304</v>
      </c>
      <c r="S5093">
        <v>5.07</v>
      </c>
      <c r="T5093">
        <v>11</v>
      </c>
      <c r="U5093" t="s">
        <v>19</v>
      </c>
      <c r="V5093" s="2">
        <v>43385</v>
      </c>
      <c r="W5093" t="s">
        <v>39</v>
      </c>
      <c r="X5093" t="s">
        <v>34</v>
      </c>
      <c r="Y5093" t="s">
        <v>64</v>
      </c>
    </row>
    <row r="5094" spans="1:25" hidden="1" x14ac:dyDescent="0.35">
      <c r="A5094">
        <v>4</v>
      </c>
      <c r="B5094" t="s">
        <v>43</v>
      </c>
      <c r="C5094">
        <v>6</v>
      </c>
      <c r="D5094" t="s">
        <v>26</v>
      </c>
      <c r="E5094" t="s">
        <v>450</v>
      </c>
      <c r="F5094" t="s">
        <v>13</v>
      </c>
      <c r="G5094" t="s">
        <v>2868</v>
      </c>
      <c r="H5094" s="1">
        <v>0.2</v>
      </c>
      <c r="I5094" s="2">
        <v>43351</v>
      </c>
      <c r="J5094" t="s">
        <v>4387</v>
      </c>
      <c r="K5094" t="s">
        <v>16</v>
      </c>
      <c r="L5094">
        <v>28110</v>
      </c>
      <c r="M5094">
        <v>1270</v>
      </c>
      <c r="N5094" t="s">
        <v>4388</v>
      </c>
      <c r="O5094">
        <v>23</v>
      </c>
      <c r="P5094">
        <v>3</v>
      </c>
      <c r="Q5094" t="s">
        <v>18</v>
      </c>
      <c r="R5094" t="s">
        <v>8304</v>
      </c>
      <c r="S5094">
        <v>23.46</v>
      </c>
      <c r="T5094">
        <v>65</v>
      </c>
      <c r="U5094" t="s">
        <v>19</v>
      </c>
      <c r="V5094" s="2">
        <v>43355</v>
      </c>
      <c r="W5094" t="s">
        <v>39</v>
      </c>
      <c r="X5094" t="s">
        <v>63</v>
      </c>
      <c r="Y5094" t="s">
        <v>64</v>
      </c>
    </row>
    <row r="5095" spans="1:25" hidden="1" x14ac:dyDescent="0.35">
      <c r="A5095">
        <v>4</v>
      </c>
      <c r="B5095" t="s">
        <v>43</v>
      </c>
      <c r="C5095">
        <v>6</v>
      </c>
      <c r="D5095" t="s">
        <v>50</v>
      </c>
      <c r="E5095" t="s">
        <v>450</v>
      </c>
      <c r="F5095" t="s">
        <v>13</v>
      </c>
      <c r="G5095" t="s">
        <v>2868</v>
      </c>
      <c r="H5095" s="1">
        <v>0.2</v>
      </c>
      <c r="I5095" s="2">
        <v>43351</v>
      </c>
      <c r="J5095" t="s">
        <v>4387</v>
      </c>
      <c r="K5095" t="s">
        <v>16</v>
      </c>
      <c r="L5095">
        <v>28110</v>
      </c>
      <c r="M5095">
        <v>1075</v>
      </c>
      <c r="N5095" t="s">
        <v>4921</v>
      </c>
      <c r="O5095">
        <v>8</v>
      </c>
      <c r="P5095">
        <v>4</v>
      </c>
      <c r="Q5095" t="s">
        <v>18</v>
      </c>
      <c r="R5095" t="s">
        <v>8304</v>
      </c>
      <c r="S5095">
        <v>8.35</v>
      </c>
      <c r="T5095">
        <v>35</v>
      </c>
      <c r="U5095" t="s">
        <v>19</v>
      </c>
      <c r="V5095" s="2">
        <v>43355</v>
      </c>
      <c r="W5095" t="s">
        <v>39</v>
      </c>
      <c r="X5095" t="s">
        <v>63</v>
      </c>
      <c r="Y5095" t="s">
        <v>113</v>
      </c>
    </row>
    <row r="5096" spans="1:25" hidden="1" x14ac:dyDescent="0.35">
      <c r="A5096">
        <v>7</v>
      </c>
      <c r="B5096" t="s">
        <v>25</v>
      </c>
      <c r="C5096">
        <v>6</v>
      </c>
      <c r="D5096" t="s">
        <v>11</v>
      </c>
      <c r="E5096" t="s">
        <v>1926</v>
      </c>
      <c r="F5096" t="s">
        <v>13</v>
      </c>
      <c r="G5096" t="s">
        <v>914</v>
      </c>
      <c r="H5096" s="1">
        <v>0</v>
      </c>
      <c r="I5096" s="2">
        <v>43460</v>
      </c>
      <c r="J5096" t="s">
        <v>5584</v>
      </c>
      <c r="K5096" t="s">
        <v>102</v>
      </c>
      <c r="L5096">
        <v>8360</v>
      </c>
      <c r="M5096">
        <v>1182</v>
      </c>
      <c r="N5096" t="s">
        <v>183</v>
      </c>
      <c r="O5096">
        <v>26</v>
      </c>
      <c r="P5096">
        <v>3</v>
      </c>
      <c r="Q5096" t="s">
        <v>104</v>
      </c>
      <c r="R5096" t="s">
        <v>8304</v>
      </c>
      <c r="S5096">
        <v>25.55</v>
      </c>
      <c r="T5096">
        <v>213</v>
      </c>
      <c r="U5096" t="s">
        <v>33</v>
      </c>
      <c r="V5096" s="2">
        <v>43467</v>
      </c>
      <c r="W5096" t="s">
        <v>39</v>
      </c>
      <c r="X5096" t="s">
        <v>485</v>
      </c>
      <c r="Y5096" t="s">
        <v>24</v>
      </c>
    </row>
    <row r="5097" spans="1:25" hidden="1" x14ac:dyDescent="0.35">
      <c r="A5097">
        <v>7</v>
      </c>
      <c r="B5097" t="s">
        <v>25</v>
      </c>
      <c r="C5097">
        <v>6</v>
      </c>
      <c r="D5097" t="s">
        <v>26</v>
      </c>
      <c r="E5097" t="s">
        <v>1926</v>
      </c>
      <c r="F5097" t="s">
        <v>13</v>
      </c>
      <c r="G5097" t="s">
        <v>914</v>
      </c>
      <c r="H5097" s="1">
        <v>0</v>
      </c>
      <c r="I5097" s="2">
        <v>43460</v>
      </c>
      <c r="J5097" t="s">
        <v>5584</v>
      </c>
      <c r="K5097" t="s">
        <v>102</v>
      </c>
      <c r="L5097">
        <v>8360</v>
      </c>
      <c r="M5097">
        <v>633</v>
      </c>
      <c r="N5097" t="s">
        <v>4458</v>
      </c>
      <c r="O5097">
        <v>7</v>
      </c>
      <c r="P5097">
        <v>1</v>
      </c>
      <c r="Q5097" t="s">
        <v>104</v>
      </c>
      <c r="R5097" t="s">
        <v>8304</v>
      </c>
      <c r="S5097">
        <v>7.42</v>
      </c>
      <c r="T5097">
        <v>26</v>
      </c>
      <c r="U5097" t="s">
        <v>33</v>
      </c>
      <c r="V5097" s="2">
        <v>43467</v>
      </c>
      <c r="W5097" t="s">
        <v>39</v>
      </c>
      <c r="X5097" t="s">
        <v>485</v>
      </c>
      <c r="Y5097" t="s">
        <v>56</v>
      </c>
    </row>
    <row r="5098" spans="1:25" x14ac:dyDescent="0.35">
      <c r="A5098">
        <v>2</v>
      </c>
      <c r="B5098" t="s">
        <v>43</v>
      </c>
      <c r="C5098">
        <v>3</v>
      </c>
      <c r="D5098" t="s">
        <v>26</v>
      </c>
      <c r="E5098" t="s">
        <v>27</v>
      </c>
      <c r="F5098" t="s">
        <v>13</v>
      </c>
      <c r="G5098" t="s">
        <v>800</v>
      </c>
      <c r="H5098" s="1">
        <v>0</v>
      </c>
      <c r="I5098" s="2">
        <v>43367</v>
      </c>
      <c r="J5098" t="s">
        <v>6144</v>
      </c>
      <c r="K5098" t="s">
        <v>30</v>
      </c>
      <c r="L5098">
        <v>90004</v>
      </c>
      <c r="M5098">
        <v>1555</v>
      </c>
      <c r="N5098" t="s">
        <v>512</v>
      </c>
      <c r="O5098">
        <v>3</v>
      </c>
      <c r="P5098">
        <v>2</v>
      </c>
      <c r="Q5098" t="s">
        <v>32</v>
      </c>
      <c r="R5098" t="s">
        <v>8304</v>
      </c>
      <c r="S5098">
        <v>2.94</v>
      </c>
      <c r="T5098">
        <v>42</v>
      </c>
      <c r="U5098" t="s">
        <v>33</v>
      </c>
      <c r="V5098" s="2">
        <v>43369</v>
      </c>
      <c r="W5098" t="s">
        <v>20</v>
      </c>
      <c r="X5098" t="s">
        <v>34</v>
      </c>
      <c r="Y5098" t="s">
        <v>42</v>
      </c>
    </row>
    <row r="5099" spans="1:25" x14ac:dyDescent="0.35">
      <c r="A5099">
        <v>2</v>
      </c>
      <c r="B5099" t="s">
        <v>43</v>
      </c>
      <c r="C5099">
        <v>3</v>
      </c>
      <c r="D5099" t="s">
        <v>26</v>
      </c>
      <c r="E5099" t="s">
        <v>27</v>
      </c>
      <c r="F5099" t="s">
        <v>13</v>
      </c>
      <c r="G5099" t="s">
        <v>800</v>
      </c>
      <c r="H5099" s="1">
        <v>0</v>
      </c>
      <c r="I5099" s="2">
        <v>43367</v>
      </c>
      <c r="J5099" t="s">
        <v>6144</v>
      </c>
      <c r="K5099" t="s">
        <v>30</v>
      </c>
      <c r="L5099">
        <v>90004</v>
      </c>
      <c r="M5099">
        <v>1346</v>
      </c>
      <c r="N5099" t="s">
        <v>8241</v>
      </c>
      <c r="O5099">
        <v>21</v>
      </c>
      <c r="P5099">
        <v>5</v>
      </c>
      <c r="Q5099" t="s">
        <v>32</v>
      </c>
      <c r="R5099" t="s">
        <v>8304</v>
      </c>
      <c r="S5099">
        <v>20.85</v>
      </c>
      <c r="T5099">
        <v>42</v>
      </c>
      <c r="U5099" t="s">
        <v>33</v>
      </c>
      <c r="V5099" s="2">
        <v>43369</v>
      </c>
      <c r="W5099" t="s">
        <v>20</v>
      </c>
      <c r="X5099" t="s">
        <v>34</v>
      </c>
      <c r="Y5099" t="s">
        <v>64</v>
      </c>
    </row>
    <row r="5100" spans="1:25" hidden="1" x14ac:dyDescent="0.35">
      <c r="A5100">
        <v>5</v>
      </c>
      <c r="B5100" t="s">
        <v>43</v>
      </c>
      <c r="C5100">
        <v>6</v>
      </c>
      <c r="D5100" t="s">
        <v>26</v>
      </c>
      <c r="E5100" t="s">
        <v>65</v>
      </c>
      <c r="F5100" t="s">
        <v>13</v>
      </c>
      <c r="G5100" t="s">
        <v>7156</v>
      </c>
      <c r="H5100" s="1">
        <v>0</v>
      </c>
      <c r="I5100" s="2">
        <v>43451</v>
      </c>
      <c r="J5100" t="s">
        <v>7650</v>
      </c>
      <c r="K5100" t="s">
        <v>30</v>
      </c>
      <c r="L5100">
        <v>98115</v>
      </c>
      <c r="M5100">
        <v>1268</v>
      </c>
      <c r="N5100" t="s">
        <v>468</v>
      </c>
      <c r="O5100">
        <v>13</v>
      </c>
      <c r="P5100">
        <v>3</v>
      </c>
      <c r="Q5100" t="s">
        <v>32</v>
      </c>
      <c r="R5100" t="s">
        <v>8304</v>
      </c>
      <c r="S5100">
        <v>13.03</v>
      </c>
      <c r="T5100">
        <v>47</v>
      </c>
      <c r="U5100" t="s">
        <v>76</v>
      </c>
      <c r="V5100" s="2">
        <v>43456</v>
      </c>
      <c r="W5100" t="s">
        <v>39</v>
      </c>
      <c r="X5100" t="s">
        <v>69</v>
      </c>
      <c r="Y5100" t="s">
        <v>42</v>
      </c>
    </row>
    <row r="5101" spans="1:25" hidden="1" x14ac:dyDescent="0.35">
      <c r="A5101">
        <v>4</v>
      </c>
      <c r="B5101" t="s">
        <v>43</v>
      </c>
      <c r="C5101">
        <v>6</v>
      </c>
      <c r="D5101" t="s">
        <v>26</v>
      </c>
      <c r="E5101" t="s">
        <v>237</v>
      </c>
      <c r="F5101" t="s">
        <v>13</v>
      </c>
      <c r="G5101" t="s">
        <v>263</v>
      </c>
      <c r="H5101" s="1">
        <v>0</v>
      </c>
      <c r="I5101" s="2">
        <v>43357</v>
      </c>
      <c r="J5101" t="s">
        <v>7574</v>
      </c>
      <c r="K5101" t="s">
        <v>16</v>
      </c>
      <c r="L5101">
        <v>29203</v>
      </c>
      <c r="M5101">
        <v>1829</v>
      </c>
      <c r="N5101" t="s">
        <v>3174</v>
      </c>
      <c r="O5101">
        <v>12</v>
      </c>
      <c r="P5101">
        <v>4</v>
      </c>
      <c r="Q5101" t="s">
        <v>18</v>
      </c>
      <c r="R5101" t="s">
        <v>8304</v>
      </c>
      <c r="S5101">
        <v>12.44</v>
      </c>
      <c r="T5101">
        <v>26</v>
      </c>
      <c r="U5101" t="s">
        <v>76</v>
      </c>
      <c r="V5101" s="2">
        <v>43361</v>
      </c>
      <c r="W5101" t="s">
        <v>39</v>
      </c>
      <c r="X5101" t="s">
        <v>240</v>
      </c>
      <c r="Y5101" t="s">
        <v>64</v>
      </c>
    </row>
    <row r="5102" spans="1:25" x14ac:dyDescent="0.35">
      <c r="A5102">
        <v>7</v>
      </c>
      <c r="B5102" t="s">
        <v>25</v>
      </c>
      <c r="C5102">
        <v>6</v>
      </c>
      <c r="D5102" t="s">
        <v>50</v>
      </c>
      <c r="E5102" t="s">
        <v>572</v>
      </c>
      <c r="F5102" t="s">
        <v>13</v>
      </c>
      <c r="G5102" t="s">
        <v>952</v>
      </c>
      <c r="H5102" s="1">
        <v>0</v>
      </c>
      <c r="I5102" s="2">
        <v>43450</v>
      </c>
      <c r="J5102" t="s">
        <v>7788</v>
      </c>
      <c r="K5102" t="s">
        <v>30</v>
      </c>
      <c r="L5102">
        <v>92024</v>
      </c>
      <c r="M5102">
        <v>924</v>
      </c>
      <c r="N5102" t="s">
        <v>987</v>
      </c>
      <c r="O5102">
        <v>4</v>
      </c>
      <c r="P5102">
        <v>7</v>
      </c>
      <c r="Q5102" t="s">
        <v>32</v>
      </c>
      <c r="R5102" t="s">
        <v>8304</v>
      </c>
      <c r="S5102">
        <v>4.45</v>
      </c>
      <c r="T5102">
        <v>21</v>
      </c>
      <c r="U5102" t="s">
        <v>76</v>
      </c>
      <c r="V5102" s="2">
        <v>43457</v>
      </c>
      <c r="W5102" t="s">
        <v>39</v>
      </c>
      <c r="X5102" t="s">
        <v>34</v>
      </c>
      <c r="Y5102" t="s">
        <v>113</v>
      </c>
    </row>
    <row r="5103" spans="1:25" hidden="1" x14ac:dyDescent="0.35">
      <c r="A5103">
        <v>6</v>
      </c>
      <c r="B5103" t="s">
        <v>10</v>
      </c>
      <c r="C5103">
        <v>6</v>
      </c>
      <c r="D5103" t="s">
        <v>26</v>
      </c>
      <c r="E5103" t="s">
        <v>65</v>
      </c>
      <c r="F5103" t="s">
        <v>13</v>
      </c>
      <c r="G5103" t="s">
        <v>1462</v>
      </c>
      <c r="H5103" s="1">
        <v>0.2</v>
      </c>
      <c r="I5103" s="2">
        <v>43289</v>
      </c>
      <c r="J5103" t="s">
        <v>4661</v>
      </c>
      <c r="K5103" t="s">
        <v>30</v>
      </c>
      <c r="L5103">
        <v>98105</v>
      </c>
      <c r="M5103">
        <v>664</v>
      </c>
      <c r="N5103" t="s">
        <v>3354</v>
      </c>
      <c r="O5103">
        <v>6</v>
      </c>
      <c r="P5103">
        <v>3</v>
      </c>
      <c r="Q5103" t="s">
        <v>32</v>
      </c>
      <c r="R5103" t="s">
        <v>8304</v>
      </c>
      <c r="S5103">
        <v>6.03</v>
      </c>
      <c r="T5103">
        <v>19</v>
      </c>
      <c r="U5103" t="s">
        <v>19</v>
      </c>
      <c r="V5103" s="2">
        <v>43295</v>
      </c>
      <c r="W5103" t="s">
        <v>39</v>
      </c>
      <c r="X5103" t="s">
        <v>69</v>
      </c>
      <c r="Y5103" t="s">
        <v>54</v>
      </c>
    </row>
    <row r="5104" spans="1:25" hidden="1" x14ac:dyDescent="0.35">
      <c r="A5104">
        <v>6</v>
      </c>
      <c r="B5104" t="s">
        <v>10</v>
      </c>
      <c r="C5104">
        <v>6</v>
      </c>
      <c r="D5104" t="s">
        <v>50</v>
      </c>
      <c r="E5104" t="s">
        <v>65</v>
      </c>
      <c r="F5104" t="s">
        <v>13</v>
      </c>
      <c r="G5104" t="s">
        <v>1462</v>
      </c>
      <c r="H5104" s="1">
        <v>0.2</v>
      </c>
      <c r="I5104" s="2">
        <v>43289</v>
      </c>
      <c r="J5104" t="s">
        <v>4661</v>
      </c>
      <c r="K5104" t="s">
        <v>30</v>
      </c>
      <c r="L5104">
        <v>98105</v>
      </c>
      <c r="M5104">
        <v>1022</v>
      </c>
      <c r="N5104" t="s">
        <v>581</v>
      </c>
      <c r="O5104">
        <v>9</v>
      </c>
      <c r="P5104">
        <v>1</v>
      </c>
      <c r="Q5104" t="s">
        <v>32</v>
      </c>
      <c r="R5104" t="s">
        <v>8304</v>
      </c>
      <c r="S5104">
        <v>9.4499999999999993</v>
      </c>
      <c r="T5104">
        <v>108</v>
      </c>
      <c r="U5104" t="s">
        <v>19</v>
      </c>
      <c r="V5104" s="2">
        <v>43295</v>
      </c>
      <c r="W5104" t="s">
        <v>39</v>
      </c>
      <c r="X5104" t="s">
        <v>69</v>
      </c>
      <c r="Y5104" t="s">
        <v>52</v>
      </c>
    </row>
    <row r="5105" spans="1:25" hidden="1" x14ac:dyDescent="0.35">
      <c r="A5105">
        <v>4</v>
      </c>
      <c r="B5105" t="s">
        <v>43</v>
      </c>
      <c r="C5105">
        <v>6</v>
      </c>
      <c r="D5105" t="s">
        <v>26</v>
      </c>
      <c r="E5105" t="s">
        <v>99</v>
      </c>
      <c r="F5105" t="s">
        <v>13</v>
      </c>
      <c r="G5105" t="s">
        <v>808</v>
      </c>
      <c r="H5105" s="1">
        <v>0.2</v>
      </c>
      <c r="I5105" s="2">
        <v>43344</v>
      </c>
      <c r="J5105" t="s">
        <v>6432</v>
      </c>
      <c r="K5105" t="s">
        <v>102</v>
      </c>
      <c r="L5105">
        <v>19140</v>
      </c>
      <c r="M5105">
        <v>1531</v>
      </c>
      <c r="N5105" t="s">
        <v>8149</v>
      </c>
      <c r="O5105">
        <v>10</v>
      </c>
      <c r="P5105">
        <v>6</v>
      </c>
      <c r="Q5105" t="s">
        <v>104</v>
      </c>
      <c r="R5105" t="s">
        <v>8304</v>
      </c>
      <c r="S5105">
        <v>9.91</v>
      </c>
      <c r="T5105">
        <v>30</v>
      </c>
      <c r="U5105" t="s">
        <v>33</v>
      </c>
      <c r="V5105" s="2">
        <v>43348</v>
      </c>
      <c r="W5105" t="s">
        <v>39</v>
      </c>
      <c r="X5105" t="s">
        <v>105</v>
      </c>
      <c r="Y5105" t="s">
        <v>64</v>
      </c>
    </row>
    <row r="5106" spans="1:25" hidden="1" x14ac:dyDescent="0.35">
      <c r="A5106">
        <v>4</v>
      </c>
      <c r="B5106" t="s">
        <v>43</v>
      </c>
      <c r="C5106">
        <v>6</v>
      </c>
      <c r="D5106" t="s">
        <v>26</v>
      </c>
      <c r="E5106" t="s">
        <v>99</v>
      </c>
      <c r="F5106" t="s">
        <v>13</v>
      </c>
      <c r="G5106" t="s">
        <v>808</v>
      </c>
      <c r="H5106" s="1">
        <v>0.2</v>
      </c>
      <c r="I5106" s="2">
        <v>43344</v>
      </c>
      <c r="J5106" t="s">
        <v>6432</v>
      </c>
      <c r="K5106" t="s">
        <v>102</v>
      </c>
      <c r="L5106">
        <v>19140</v>
      </c>
      <c r="M5106">
        <v>1507</v>
      </c>
      <c r="N5106" t="s">
        <v>346</v>
      </c>
      <c r="O5106">
        <v>5</v>
      </c>
      <c r="P5106">
        <v>7</v>
      </c>
      <c r="Q5106" t="s">
        <v>104</v>
      </c>
      <c r="R5106" t="s">
        <v>8304</v>
      </c>
      <c r="S5106">
        <v>5.42</v>
      </c>
      <c r="T5106">
        <v>17</v>
      </c>
      <c r="U5106" t="s">
        <v>33</v>
      </c>
      <c r="V5106" s="2">
        <v>43348</v>
      </c>
      <c r="W5106" t="s">
        <v>39</v>
      </c>
      <c r="X5106" t="s">
        <v>105</v>
      </c>
      <c r="Y5106" t="s">
        <v>176</v>
      </c>
    </row>
    <row r="5107" spans="1:25" hidden="1" x14ac:dyDescent="0.35">
      <c r="A5107">
        <v>4</v>
      </c>
      <c r="B5107" t="s">
        <v>43</v>
      </c>
      <c r="C5107">
        <v>6</v>
      </c>
      <c r="D5107" t="s">
        <v>50</v>
      </c>
      <c r="E5107" t="s">
        <v>99</v>
      </c>
      <c r="F5107" t="s">
        <v>13</v>
      </c>
      <c r="G5107" t="s">
        <v>808</v>
      </c>
      <c r="H5107" s="1">
        <v>0.4</v>
      </c>
      <c r="I5107" s="2">
        <v>43344</v>
      </c>
      <c r="J5107" t="s">
        <v>6432</v>
      </c>
      <c r="K5107" t="s">
        <v>102</v>
      </c>
      <c r="L5107">
        <v>19140</v>
      </c>
      <c r="M5107">
        <v>137</v>
      </c>
      <c r="N5107" t="s">
        <v>344</v>
      </c>
      <c r="O5107">
        <v>-5</v>
      </c>
      <c r="P5107">
        <v>2</v>
      </c>
      <c r="Q5107" t="s">
        <v>104</v>
      </c>
      <c r="R5107" t="s">
        <v>8304</v>
      </c>
      <c r="S5107">
        <v>-4.8</v>
      </c>
      <c r="T5107">
        <v>24</v>
      </c>
      <c r="U5107" t="s">
        <v>33</v>
      </c>
      <c r="V5107" s="2">
        <v>43348</v>
      </c>
      <c r="W5107" t="s">
        <v>39</v>
      </c>
      <c r="X5107" t="s">
        <v>105</v>
      </c>
      <c r="Y5107" t="s">
        <v>52</v>
      </c>
    </row>
    <row r="5108" spans="1:25" hidden="1" x14ac:dyDescent="0.35">
      <c r="A5108">
        <v>4</v>
      </c>
      <c r="B5108" t="s">
        <v>43</v>
      </c>
      <c r="C5108">
        <v>6</v>
      </c>
      <c r="D5108" t="s">
        <v>26</v>
      </c>
      <c r="E5108" t="s">
        <v>1272</v>
      </c>
      <c r="F5108" t="s">
        <v>13</v>
      </c>
      <c r="G5108" t="s">
        <v>462</v>
      </c>
      <c r="H5108" s="1">
        <v>0</v>
      </c>
      <c r="I5108" s="2">
        <v>43417</v>
      </c>
      <c r="J5108" t="s">
        <v>7621</v>
      </c>
      <c r="K5108" t="s">
        <v>30</v>
      </c>
      <c r="L5108">
        <v>98661</v>
      </c>
      <c r="M5108">
        <v>350</v>
      </c>
      <c r="N5108" t="s">
        <v>4106</v>
      </c>
      <c r="O5108">
        <v>11</v>
      </c>
      <c r="P5108">
        <v>2</v>
      </c>
      <c r="Q5108" t="s">
        <v>32</v>
      </c>
      <c r="R5108" t="s">
        <v>8304</v>
      </c>
      <c r="S5108">
        <v>11.45</v>
      </c>
      <c r="T5108">
        <v>44</v>
      </c>
      <c r="U5108" t="s">
        <v>76</v>
      </c>
      <c r="V5108" s="2">
        <v>43421</v>
      </c>
      <c r="W5108" t="s">
        <v>39</v>
      </c>
      <c r="X5108" t="s">
        <v>69</v>
      </c>
      <c r="Y5108" t="s">
        <v>49</v>
      </c>
    </row>
    <row r="5109" spans="1:25" hidden="1" x14ac:dyDescent="0.35">
      <c r="A5109">
        <v>0</v>
      </c>
      <c r="B5109" t="s">
        <v>10</v>
      </c>
      <c r="C5109">
        <v>0</v>
      </c>
      <c r="D5109" t="s">
        <v>26</v>
      </c>
      <c r="E5109" t="s">
        <v>769</v>
      </c>
      <c r="F5109" t="s">
        <v>13</v>
      </c>
      <c r="G5109" t="s">
        <v>770</v>
      </c>
      <c r="H5109" s="1">
        <v>0</v>
      </c>
      <c r="I5109" s="2">
        <v>43394</v>
      </c>
      <c r="J5109" t="s">
        <v>771</v>
      </c>
      <c r="K5109" t="s">
        <v>102</v>
      </c>
      <c r="L5109">
        <v>6040</v>
      </c>
      <c r="M5109">
        <v>1630</v>
      </c>
      <c r="N5109" t="s">
        <v>772</v>
      </c>
      <c r="O5109">
        <v>10</v>
      </c>
      <c r="P5109">
        <v>4</v>
      </c>
      <c r="Q5109" t="s">
        <v>104</v>
      </c>
      <c r="R5109" t="s">
        <v>8304</v>
      </c>
      <c r="S5109">
        <v>10.44</v>
      </c>
      <c r="T5109">
        <v>23</v>
      </c>
      <c r="U5109" t="s">
        <v>33</v>
      </c>
      <c r="V5109" s="2">
        <v>43394</v>
      </c>
      <c r="W5109" t="s">
        <v>773</v>
      </c>
      <c r="X5109" t="s">
        <v>461</v>
      </c>
      <c r="Y5109" t="s">
        <v>54</v>
      </c>
    </row>
    <row r="5110" spans="1:25" hidden="1" x14ac:dyDescent="0.35">
      <c r="A5110">
        <v>0</v>
      </c>
      <c r="B5110" t="s">
        <v>10</v>
      </c>
      <c r="C5110">
        <v>0</v>
      </c>
      <c r="D5110" t="s">
        <v>26</v>
      </c>
      <c r="E5110" t="s">
        <v>769</v>
      </c>
      <c r="F5110" t="s">
        <v>13</v>
      </c>
      <c r="G5110" t="s">
        <v>770</v>
      </c>
      <c r="H5110" s="1">
        <v>0</v>
      </c>
      <c r="I5110" s="2">
        <v>43394</v>
      </c>
      <c r="J5110" t="s">
        <v>771</v>
      </c>
      <c r="K5110" t="s">
        <v>102</v>
      </c>
      <c r="L5110">
        <v>6040</v>
      </c>
      <c r="M5110">
        <v>1504</v>
      </c>
      <c r="N5110" t="s">
        <v>774</v>
      </c>
      <c r="O5110">
        <v>0</v>
      </c>
      <c r="P5110">
        <v>2</v>
      </c>
      <c r="Q5110" t="s">
        <v>104</v>
      </c>
      <c r="R5110" t="s">
        <v>8304</v>
      </c>
      <c r="S5110">
        <v>0.15</v>
      </c>
      <c r="T5110">
        <v>7</v>
      </c>
      <c r="U5110" t="s">
        <v>33</v>
      </c>
      <c r="V5110" s="2">
        <v>43394</v>
      </c>
      <c r="W5110" t="s">
        <v>773</v>
      </c>
      <c r="X5110" t="s">
        <v>461</v>
      </c>
      <c r="Y5110" t="s">
        <v>356</v>
      </c>
    </row>
    <row r="5111" spans="1:25" hidden="1" x14ac:dyDescent="0.35">
      <c r="A5111">
        <v>0</v>
      </c>
      <c r="B5111" t="s">
        <v>10</v>
      </c>
      <c r="C5111">
        <v>0</v>
      </c>
      <c r="D5111" t="s">
        <v>26</v>
      </c>
      <c r="E5111" t="s">
        <v>769</v>
      </c>
      <c r="F5111" t="s">
        <v>13</v>
      </c>
      <c r="G5111" t="s">
        <v>770</v>
      </c>
      <c r="H5111" s="1">
        <v>0</v>
      </c>
      <c r="I5111" s="2">
        <v>43394</v>
      </c>
      <c r="J5111" t="s">
        <v>771</v>
      </c>
      <c r="K5111" t="s">
        <v>102</v>
      </c>
      <c r="L5111">
        <v>6040</v>
      </c>
      <c r="M5111">
        <v>1271</v>
      </c>
      <c r="N5111" t="s">
        <v>775</v>
      </c>
      <c r="O5111">
        <v>29</v>
      </c>
      <c r="P5111">
        <v>7</v>
      </c>
      <c r="Q5111" t="s">
        <v>104</v>
      </c>
      <c r="R5111" t="s">
        <v>8304</v>
      </c>
      <c r="S5111">
        <v>29.34</v>
      </c>
      <c r="T5111">
        <v>105</v>
      </c>
      <c r="U5111" t="s">
        <v>33</v>
      </c>
      <c r="V5111" s="2">
        <v>43394</v>
      </c>
      <c r="W5111" t="s">
        <v>773</v>
      </c>
      <c r="X5111" t="s">
        <v>461</v>
      </c>
      <c r="Y5111" t="s">
        <v>42</v>
      </c>
    </row>
    <row r="5112" spans="1:25" hidden="1" x14ac:dyDescent="0.35">
      <c r="A5112">
        <v>0</v>
      </c>
      <c r="B5112" t="s">
        <v>10</v>
      </c>
      <c r="C5112">
        <v>0</v>
      </c>
      <c r="D5112" t="s">
        <v>11</v>
      </c>
      <c r="E5112" t="s">
        <v>769</v>
      </c>
      <c r="F5112" t="s">
        <v>13</v>
      </c>
      <c r="G5112" t="s">
        <v>770</v>
      </c>
      <c r="H5112" s="1">
        <v>0</v>
      </c>
      <c r="I5112" s="2">
        <v>43394</v>
      </c>
      <c r="J5112" t="s">
        <v>771</v>
      </c>
      <c r="K5112" t="s">
        <v>102</v>
      </c>
      <c r="L5112">
        <v>6040</v>
      </c>
      <c r="M5112">
        <v>168</v>
      </c>
      <c r="N5112" t="s">
        <v>133</v>
      </c>
      <c r="O5112">
        <v>271</v>
      </c>
      <c r="P5112">
        <v>4</v>
      </c>
      <c r="Q5112" t="s">
        <v>104</v>
      </c>
      <c r="R5112" t="s">
        <v>8304</v>
      </c>
      <c r="S5112">
        <v>271.42</v>
      </c>
      <c r="T5112">
        <v>1044</v>
      </c>
      <c r="U5112" t="s">
        <v>33</v>
      </c>
      <c r="V5112" s="2">
        <v>43394</v>
      </c>
      <c r="W5112" t="s">
        <v>773</v>
      </c>
      <c r="X5112" t="s">
        <v>461</v>
      </c>
      <c r="Y5112" t="s">
        <v>22</v>
      </c>
    </row>
    <row r="5113" spans="1:25" x14ac:dyDescent="0.35">
      <c r="A5113">
        <v>4</v>
      </c>
      <c r="B5113" t="s">
        <v>43</v>
      </c>
      <c r="C5113">
        <v>6</v>
      </c>
      <c r="D5113" t="s">
        <v>11</v>
      </c>
      <c r="E5113" t="s">
        <v>88</v>
      </c>
      <c r="F5113" t="s">
        <v>13</v>
      </c>
      <c r="G5113" t="s">
        <v>2749</v>
      </c>
      <c r="H5113" s="1">
        <v>0.2</v>
      </c>
      <c r="I5113" s="2">
        <v>43451</v>
      </c>
      <c r="J5113" t="s">
        <v>2750</v>
      </c>
      <c r="K5113" t="s">
        <v>30</v>
      </c>
      <c r="L5113">
        <v>94122</v>
      </c>
      <c r="M5113">
        <v>367</v>
      </c>
      <c r="N5113" t="s">
        <v>1130</v>
      </c>
      <c r="O5113">
        <v>-326</v>
      </c>
      <c r="P5113">
        <v>6</v>
      </c>
      <c r="Q5113" t="s">
        <v>32</v>
      </c>
      <c r="R5113" t="s">
        <v>8304</v>
      </c>
      <c r="S5113">
        <v>-325.57</v>
      </c>
      <c r="T5113">
        <v>2004</v>
      </c>
      <c r="U5113" t="s">
        <v>19</v>
      </c>
      <c r="V5113" s="2">
        <v>43455</v>
      </c>
      <c r="W5113" t="s">
        <v>39</v>
      </c>
      <c r="X5113" t="s">
        <v>34</v>
      </c>
      <c r="Y5113" t="s">
        <v>41</v>
      </c>
    </row>
    <row r="5114" spans="1:25" hidden="1" x14ac:dyDescent="0.35">
      <c r="A5114">
        <v>5</v>
      </c>
      <c r="B5114" t="s">
        <v>43</v>
      </c>
      <c r="C5114">
        <v>6</v>
      </c>
      <c r="D5114" t="s">
        <v>26</v>
      </c>
      <c r="E5114" t="s">
        <v>7029</v>
      </c>
      <c r="F5114" t="s">
        <v>13</v>
      </c>
      <c r="G5114" t="s">
        <v>6891</v>
      </c>
      <c r="H5114" s="1">
        <v>0.2</v>
      </c>
      <c r="I5114" s="2">
        <v>43208</v>
      </c>
      <c r="J5114" t="s">
        <v>7427</v>
      </c>
      <c r="K5114" t="s">
        <v>73</v>
      </c>
      <c r="L5114">
        <v>60126</v>
      </c>
      <c r="M5114">
        <v>98</v>
      </c>
      <c r="N5114" t="s">
        <v>3369</v>
      </c>
      <c r="O5114">
        <v>3</v>
      </c>
      <c r="P5114">
        <v>2</v>
      </c>
      <c r="Q5114" t="s">
        <v>75</v>
      </c>
      <c r="R5114" t="s">
        <v>8304</v>
      </c>
      <c r="S5114">
        <v>3.26</v>
      </c>
      <c r="T5114">
        <v>10</v>
      </c>
      <c r="U5114" t="s">
        <v>76</v>
      </c>
      <c r="V5114" s="2">
        <v>43213</v>
      </c>
      <c r="W5114" t="s">
        <v>39</v>
      </c>
      <c r="X5114" t="s">
        <v>139</v>
      </c>
      <c r="Y5114" t="s">
        <v>64</v>
      </c>
    </row>
    <row r="5115" spans="1:25" hidden="1" x14ac:dyDescent="0.35">
      <c r="A5115">
        <v>5</v>
      </c>
      <c r="B5115" t="s">
        <v>43</v>
      </c>
      <c r="C5115">
        <v>6</v>
      </c>
      <c r="D5115" t="s">
        <v>26</v>
      </c>
      <c r="E5115" t="s">
        <v>7029</v>
      </c>
      <c r="F5115" t="s">
        <v>13</v>
      </c>
      <c r="G5115" t="s">
        <v>6891</v>
      </c>
      <c r="H5115" s="1">
        <v>0.2</v>
      </c>
      <c r="I5115" s="2">
        <v>43208</v>
      </c>
      <c r="J5115" t="s">
        <v>7427</v>
      </c>
      <c r="K5115" t="s">
        <v>73</v>
      </c>
      <c r="L5115">
        <v>60126</v>
      </c>
      <c r="M5115">
        <v>1382</v>
      </c>
      <c r="N5115" t="s">
        <v>236</v>
      </c>
      <c r="O5115">
        <v>-49</v>
      </c>
      <c r="P5115">
        <v>3</v>
      </c>
      <c r="Q5115" t="s">
        <v>75</v>
      </c>
      <c r="R5115" t="s">
        <v>8304</v>
      </c>
      <c r="S5115">
        <v>-48.95</v>
      </c>
      <c r="T5115">
        <v>230</v>
      </c>
      <c r="U5115" t="s">
        <v>76</v>
      </c>
      <c r="V5115" s="2">
        <v>43213</v>
      </c>
      <c r="W5115" t="s">
        <v>39</v>
      </c>
      <c r="X5115" t="s">
        <v>139</v>
      </c>
      <c r="Y5115" t="s">
        <v>42</v>
      </c>
    </row>
    <row r="5116" spans="1:25" hidden="1" x14ac:dyDescent="0.35">
      <c r="A5116">
        <v>0</v>
      </c>
      <c r="B5116" t="s">
        <v>10</v>
      </c>
      <c r="C5116">
        <v>0</v>
      </c>
      <c r="D5116" t="s">
        <v>26</v>
      </c>
      <c r="E5116" t="s">
        <v>171</v>
      </c>
      <c r="F5116" t="s">
        <v>13</v>
      </c>
      <c r="G5116" t="s">
        <v>5228</v>
      </c>
      <c r="H5116" s="1">
        <v>0</v>
      </c>
      <c r="I5116" s="2">
        <v>43248</v>
      </c>
      <c r="J5116" t="s">
        <v>5988</v>
      </c>
      <c r="K5116" t="s">
        <v>102</v>
      </c>
      <c r="L5116">
        <v>10035</v>
      </c>
      <c r="M5116">
        <v>671</v>
      </c>
      <c r="N5116" t="s">
        <v>355</v>
      </c>
      <c r="O5116">
        <v>15</v>
      </c>
      <c r="P5116">
        <v>5</v>
      </c>
      <c r="Q5116" t="s">
        <v>104</v>
      </c>
      <c r="R5116" t="s">
        <v>8304</v>
      </c>
      <c r="S5116">
        <v>15.37</v>
      </c>
      <c r="T5116">
        <v>55</v>
      </c>
      <c r="U5116" t="s">
        <v>33</v>
      </c>
      <c r="V5116" s="2">
        <v>43248</v>
      </c>
      <c r="W5116" t="s">
        <v>773</v>
      </c>
      <c r="X5116" t="s">
        <v>175</v>
      </c>
      <c r="Y5116" t="s">
        <v>356</v>
      </c>
    </row>
    <row r="5117" spans="1:25" hidden="1" x14ac:dyDescent="0.35">
      <c r="A5117">
        <v>4</v>
      </c>
      <c r="B5117" t="s">
        <v>25</v>
      </c>
      <c r="C5117">
        <v>3</v>
      </c>
      <c r="D5117" t="s">
        <v>26</v>
      </c>
      <c r="E5117" t="s">
        <v>906</v>
      </c>
      <c r="F5117" t="s">
        <v>13</v>
      </c>
      <c r="G5117" t="s">
        <v>988</v>
      </c>
      <c r="H5117" s="1">
        <v>0.2</v>
      </c>
      <c r="I5117" s="2">
        <v>43325</v>
      </c>
      <c r="J5117" t="s">
        <v>3585</v>
      </c>
      <c r="K5117" t="s">
        <v>16</v>
      </c>
      <c r="L5117">
        <v>28540</v>
      </c>
      <c r="M5117">
        <v>538</v>
      </c>
      <c r="N5117" t="s">
        <v>125</v>
      </c>
      <c r="O5117">
        <v>3</v>
      </c>
      <c r="P5117">
        <v>3</v>
      </c>
      <c r="Q5117" t="s">
        <v>18</v>
      </c>
      <c r="R5117" t="s">
        <v>8304</v>
      </c>
      <c r="S5117">
        <v>3.21</v>
      </c>
      <c r="T5117">
        <v>10</v>
      </c>
      <c r="U5117" t="s">
        <v>19</v>
      </c>
      <c r="V5117" s="2">
        <v>43329</v>
      </c>
      <c r="W5117" t="s">
        <v>20</v>
      </c>
      <c r="X5117" t="s">
        <v>63</v>
      </c>
      <c r="Y5117" t="s">
        <v>64</v>
      </c>
    </row>
    <row r="5118" spans="1:25" hidden="1" x14ac:dyDescent="0.35">
      <c r="A5118">
        <v>4</v>
      </c>
      <c r="B5118" t="s">
        <v>25</v>
      </c>
      <c r="C5118">
        <v>3</v>
      </c>
      <c r="D5118" t="s">
        <v>26</v>
      </c>
      <c r="E5118" t="s">
        <v>906</v>
      </c>
      <c r="F5118" t="s">
        <v>13</v>
      </c>
      <c r="G5118" t="s">
        <v>988</v>
      </c>
      <c r="H5118" s="1">
        <v>0.7</v>
      </c>
      <c r="I5118" s="2">
        <v>43325</v>
      </c>
      <c r="J5118" t="s">
        <v>3585</v>
      </c>
      <c r="K5118" t="s">
        <v>16</v>
      </c>
      <c r="L5118">
        <v>28540</v>
      </c>
      <c r="M5118">
        <v>68</v>
      </c>
      <c r="N5118" t="s">
        <v>1398</v>
      </c>
      <c r="O5118">
        <v>-8</v>
      </c>
      <c r="P5118">
        <v>8</v>
      </c>
      <c r="Q5118" t="s">
        <v>18</v>
      </c>
      <c r="R5118" t="s">
        <v>8304</v>
      </c>
      <c r="S5118">
        <v>-8.24</v>
      </c>
      <c r="T5118">
        <v>11</v>
      </c>
      <c r="U5118" t="s">
        <v>19</v>
      </c>
      <c r="V5118" s="2">
        <v>43329</v>
      </c>
      <c r="W5118" t="s">
        <v>20</v>
      </c>
      <c r="X5118" t="s">
        <v>63</v>
      </c>
      <c r="Y5118" t="s">
        <v>54</v>
      </c>
    </row>
    <row r="5119" spans="1:25" hidden="1" x14ac:dyDescent="0.35">
      <c r="A5119">
        <v>7</v>
      </c>
      <c r="B5119" t="s">
        <v>25</v>
      </c>
      <c r="C5119">
        <v>6</v>
      </c>
      <c r="D5119" t="s">
        <v>11</v>
      </c>
      <c r="E5119" t="s">
        <v>99</v>
      </c>
      <c r="F5119" t="s">
        <v>13</v>
      </c>
      <c r="G5119" t="s">
        <v>249</v>
      </c>
      <c r="H5119" s="1">
        <v>0.4</v>
      </c>
      <c r="I5119" s="2">
        <v>43265</v>
      </c>
      <c r="J5119" t="s">
        <v>5649</v>
      </c>
      <c r="K5119" t="s">
        <v>102</v>
      </c>
      <c r="L5119">
        <v>19140</v>
      </c>
      <c r="M5119">
        <v>736</v>
      </c>
      <c r="N5119" t="s">
        <v>2000</v>
      </c>
      <c r="O5119">
        <v>-118</v>
      </c>
      <c r="P5119">
        <v>2</v>
      </c>
      <c r="Q5119" t="s">
        <v>104</v>
      </c>
      <c r="R5119" t="s">
        <v>8304</v>
      </c>
      <c r="S5119">
        <v>-118.01</v>
      </c>
      <c r="T5119">
        <v>337</v>
      </c>
      <c r="U5119" t="s">
        <v>33</v>
      </c>
      <c r="V5119" s="2">
        <v>43272</v>
      </c>
      <c r="W5119" t="s">
        <v>39</v>
      </c>
      <c r="X5119" t="s">
        <v>105</v>
      </c>
      <c r="Y5119" t="s">
        <v>41</v>
      </c>
    </row>
    <row r="5120" spans="1:25" hidden="1" x14ac:dyDescent="0.35">
      <c r="A5120">
        <v>3</v>
      </c>
      <c r="B5120" t="s">
        <v>10</v>
      </c>
      <c r="C5120">
        <v>3</v>
      </c>
      <c r="D5120" t="s">
        <v>50</v>
      </c>
      <c r="E5120" t="s">
        <v>1872</v>
      </c>
      <c r="F5120" t="s">
        <v>13</v>
      </c>
      <c r="G5120" t="s">
        <v>2146</v>
      </c>
      <c r="H5120" s="1">
        <v>0.2</v>
      </c>
      <c r="I5120" s="2">
        <v>43324</v>
      </c>
      <c r="J5120" t="s">
        <v>4865</v>
      </c>
      <c r="K5120" t="s">
        <v>73</v>
      </c>
      <c r="L5120">
        <v>75007</v>
      </c>
      <c r="M5120">
        <v>1004</v>
      </c>
      <c r="N5120" t="s">
        <v>4866</v>
      </c>
      <c r="O5120">
        <v>52</v>
      </c>
      <c r="P5120">
        <v>7</v>
      </c>
      <c r="Q5120" t="s">
        <v>75</v>
      </c>
      <c r="R5120" t="s">
        <v>8304</v>
      </c>
      <c r="S5120">
        <v>52.5</v>
      </c>
      <c r="T5120">
        <v>1400</v>
      </c>
      <c r="U5120" t="s">
        <v>19</v>
      </c>
      <c r="V5120" s="2">
        <v>43327</v>
      </c>
      <c r="W5120" t="s">
        <v>20</v>
      </c>
      <c r="X5120" t="s">
        <v>77</v>
      </c>
      <c r="Y5120" t="s">
        <v>113</v>
      </c>
    </row>
    <row r="5121" spans="1:25" x14ac:dyDescent="0.35">
      <c r="A5121">
        <v>0</v>
      </c>
      <c r="B5121" t="s">
        <v>10</v>
      </c>
      <c r="C5121">
        <v>0</v>
      </c>
      <c r="D5121" t="s">
        <v>26</v>
      </c>
      <c r="E5121" t="s">
        <v>3138</v>
      </c>
      <c r="F5121" t="s">
        <v>13</v>
      </c>
      <c r="G5121" t="s">
        <v>684</v>
      </c>
      <c r="H5121" s="1">
        <v>0</v>
      </c>
      <c r="I5121" s="2">
        <v>43313</v>
      </c>
      <c r="J5121" t="s">
        <v>6000</v>
      </c>
      <c r="K5121" t="s">
        <v>30</v>
      </c>
      <c r="L5121">
        <v>92503</v>
      </c>
      <c r="M5121">
        <v>295</v>
      </c>
      <c r="N5121" t="s">
        <v>55</v>
      </c>
      <c r="O5121">
        <v>14</v>
      </c>
      <c r="P5121">
        <v>2</v>
      </c>
      <c r="Q5121" t="s">
        <v>32</v>
      </c>
      <c r="R5121" t="s">
        <v>8304</v>
      </c>
      <c r="S5121">
        <v>13.79</v>
      </c>
      <c r="T5121">
        <v>46</v>
      </c>
      <c r="U5121" t="s">
        <v>33</v>
      </c>
      <c r="V5121" s="2">
        <v>43313</v>
      </c>
      <c r="W5121" t="s">
        <v>773</v>
      </c>
      <c r="X5121" t="s">
        <v>34</v>
      </c>
      <c r="Y5121" t="s">
        <v>56</v>
      </c>
    </row>
    <row r="5122" spans="1:25" x14ac:dyDescent="0.35">
      <c r="A5122">
        <v>0</v>
      </c>
      <c r="B5122" t="s">
        <v>10</v>
      </c>
      <c r="C5122">
        <v>0</v>
      </c>
      <c r="D5122" t="s">
        <v>50</v>
      </c>
      <c r="E5122" t="s">
        <v>3138</v>
      </c>
      <c r="F5122" t="s">
        <v>13</v>
      </c>
      <c r="G5122" t="s">
        <v>684</v>
      </c>
      <c r="H5122" s="1">
        <v>0.2</v>
      </c>
      <c r="I5122" s="2">
        <v>43313</v>
      </c>
      <c r="J5122" t="s">
        <v>6000</v>
      </c>
      <c r="K5122" t="s">
        <v>30</v>
      </c>
      <c r="L5122">
        <v>92503</v>
      </c>
      <c r="M5122">
        <v>144</v>
      </c>
      <c r="N5122" t="s">
        <v>5065</v>
      </c>
      <c r="O5122">
        <v>91</v>
      </c>
      <c r="P5122">
        <v>2</v>
      </c>
      <c r="Q5122" t="s">
        <v>32</v>
      </c>
      <c r="R5122" t="s">
        <v>8304</v>
      </c>
      <c r="S5122">
        <v>90.98</v>
      </c>
      <c r="T5122">
        <v>1040</v>
      </c>
      <c r="U5122" t="s">
        <v>33</v>
      </c>
      <c r="V5122" s="2">
        <v>43313</v>
      </c>
      <c r="W5122" t="s">
        <v>773</v>
      </c>
      <c r="X5122" t="s">
        <v>34</v>
      </c>
      <c r="Y5122" t="s">
        <v>52</v>
      </c>
    </row>
    <row r="5123" spans="1:25" hidden="1" x14ac:dyDescent="0.35">
      <c r="A5123">
        <v>1</v>
      </c>
      <c r="B5123" t="s">
        <v>10</v>
      </c>
      <c r="C5123">
        <v>1</v>
      </c>
      <c r="D5123" t="s">
        <v>11</v>
      </c>
      <c r="E5123" t="s">
        <v>1461</v>
      </c>
      <c r="F5123" t="s">
        <v>13</v>
      </c>
      <c r="G5123" t="s">
        <v>1462</v>
      </c>
      <c r="H5123" s="1">
        <v>0</v>
      </c>
      <c r="I5123" s="2">
        <v>43374</v>
      </c>
      <c r="J5123" t="s">
        <v>1463</v>
      </c>
      <c r="K5123" t="s">
        <v>73</v>
      </c>
      <c r="L5123">
        <v>46350</v>
      </c>
      <c r="M5123">
        <v>1618</v>
      </c>
      <c r="N5123" t="s">
        <v>1464</v>
      </c>
      <c r="O5123">
        <v>11</v>
      </c>
      <c r="P5123">
        <v>5</v>
      </c>
      <c r="Q5123" t="s">
        <v>75</v>
      </c>
      <c r="R5123" t="s">
        <v>8304</v>
      </c>
      <c r="S5123">
        <v>10.88</v>
      </c>
      <c r="T5123">
        <v>42</v>
      </c>
      <c r="U5123" t="s">
        <v>19</v>
      </c>
      <c r="V5123" s="2">
        <v>43375</v>
      </c>
      <c r="W5123" t="s">
        <v>130</v>
      </c>
      <c r="X5123" t="s">
        <v>167</v>
      </c>
      <c r="Y5123" t="s">
        <v>47</v>
      </c>
    </row>
    <row r="5124" spans="1:25" hidden="1" x14ac:dyDescent="0.35">
      <c r="A5124">
        <v>1</v>
      </c>
      <c r="B5124" t="s">
        <v>10</v>
      </c>
      <c r="C5124">
        <v>1</v>
      </c>
      <c r="D5124" t="s">
        <v>50</v>
      </c>
      <c r="E5124" t="s">
        <v>1461</v>
      </c>
      <c r="F5124" t="s">
        <v>13</v>
      </c>
      <c r="G5124" t="s">
        <v>1462</v>
      </c>
      <c r="H5124" s="1">
        <v>0</v>
      </c>
      <c r="I5124" s="2">
        <v>43374</v>
      </c>
      <c r="J5124" t="s">
        <v>1463</v>
      </c>
      <c r="K5124" t="s">
        <v>73</v>
      </c>
      <c r="L5124">
        <v>46350</v>
      </c>
      <c r="M5124">
        <v>1276</v>
      </c>
      <c r="N5124" t="s">
        <v>378</v>
      </c>
      <c r="O5124">
        <v>19</v>
      </c>
      <c r="P5124">
        <v>2</v>
      </c>
      <c r="Q5124" t="s">
        <v>75</v>
      </c>
      <c r="R5124" t="s">
        <v>8304</v>
      </c>
      <c r="S5124">
        <v>18.87</v>
      </c>
      <c r="T5124">
        <v>70</v>
      </c>
      <c r="U5124" t="s">
        <v>19</v>
      </c>
      <c r="V5124" s="2">
        <v>43375</v>
      </c>
      <c r="W5124" t="s">
        <v>130</v>
      </c>
      <c r="X5124" t="s">
        <v>167</v>
      </c>
      <c r="Y5124" t="s">
        <v>52</v>
      </c>
    </row>
    <row r="5125" spans="1:25" x14ac:dyDescent="0.35">
      <c r="A5125">
        <v>6</v>
      </c>
      <c r="B5125" t="s">
        <v>10</v>
      </c>
      <c r="C5125">
        <v>6</v>
      </c>
      <c r="D5125" t="s">
        <v>26</v>
      </c>
      <c r="E5125" t="s">
        <v>88</v>
      </c>
      <c r="F5125" t="s">
        <v>13</v>
      </c>
      <c r="G5125" t="s">
        <v>1897</v>
      </c>
      <c r="H5125" s="1">
        <v>0.2</v>
      </c>
      <c r="I5125" s="2">
        <v>43465</v>
      </c>
      <c r="J5125" t="s">
        <v>4656</v>
      </c>
      <c r="K5125" t="s">
        <v>30</v>
      </c>
      <c r="L5125">
        <v>94109</v>
      </c>
      <c r="M5125">
        <v>698</v>
      </c>
      <c r="N5125" t="s">
        <v>8229</v>
      </c>
      <c r="O5125">
        <v>13</v>
      </c>
      <c r="P5125">
        <v>3</v>
      </c>
      <c r="Q5125" t="s">
        <v>32</v>
      </c>
      <c r="R5125" t="s">
        <v>8304</v>
      </c>
      <c r="S5125">
        <v>13.43</v>
      </c>
      <c r="T5125">
        <v>38</v>
      </c>
      <c r="U5125" t="s">
        <v>19</v>
      </c>
      <c r="V5125" s="2">
        <v>43471</v>
      </c>
      <c r="W5125" t="s">
        <v>39</v>
      </c>
      <c r="X5125" t="s">
        <v>34</v>
      </c>
      <c r="Y5125" t="s">
        <v>54</v>
      </c>
    </row>
    <row r="5126" spans="1:25" hidden="1" x14ac:dyDescent="0.35">
      <c r="A5126">
        <v>5</v>
      </c>
      <c r="B5126" t="s">
        <v>25</v>
      </c>
      <c r="C5126">
        <v>3</v>
      </c>
      <c r="D5126" t="s">
        <v>11</v>
      </c>
      <c r="E5126" t="s">
        <v>5343</v>
      </c>
      <c r="F5126" t="s">
        <v>13</v>
      </c>
      <c r="G5126" t="s">
        <v>5331</v>
      </c>
      <c r="H5126" s="1">
        <v>0</v>
      </c>
      <c r="I5126" s="2">
        <v>43325</v>
      </c>
      <c r="J5126" t="s">
        <v>5344</v>
      </c>
      <c r="K5126" t="s">
        <v>73</v>
      </c>
      <c r="L5126">
        <v>53214</v>
      </c>
      <c r="M5126">
        <v>1228</v>
      </c>
      <c r="N5126" t="s">
        <v>8116</v>
      </c>
      <c r="O5126">
        <v>24</v>
      </c>
      <c r="P5126">
        <v>2</v>
      </c>
      <c r="Q5126" t="s">
        <v>75</v>
      </c>
      <c r="R5126" t="s">
        <v>8304</v>
      </c>
      <c r="S5126">
        <v>24.2</v>
      </c>
      <c r="T5126">
        <v>242</v>
      </c>
      <c r="U5126" t="s">
        <v>33</v>
      </c>
      <c r="V5126" s="2">
        <v>43330</v>
      </c>
      <c r="W5126" t="s">
        <v>20</v>
      </c>
      <c r="X5126" t="s">
        <v>82</v>
      </c>
      <c r="Y5126" t="s">
        <v>22</v>
      </c>
    </row>
    <row r="5127" spans="1:25" hidden="1" x14ac:dyDescent="0.35">
      <c r="A5127">
        <v>5</v>
      </c>
      <c r="B5127" t="s">
        <v>25</v>
      </c>
      <c r="C5127">
        <v>3</v>
      </c>
      <c r="D5127" t="s">
        <v>26</v>
      </c>
      <c r="E5127" t="s">
        <v>5343</v>
      </c>
      <c r="F5127" t="s">
        <v>13</v>
      </c>
      <c r="G5127" t="s">
        <v>5331</v>
      </c>
      <c r="H5127" s="1">
        <v>0</v>
      </c>
      <c r="I5127" s="2">
        <v>43325</v>
      </c>
      <c r="J5127" t="s">
        <v>5344</v>
      </c>
      <c r="K5127" t="s">
        <v>73</v>
      </c>
      <c r="L5127">
        <v>53214</v>
      </c>
      <c r="M5127">
        <v>268</v>
      </c>
      <c r="N5127" t="s">
        <v>3245</v>
      </c>
      <c r="O5127">
        <v>4</v>
      </c>
      <c r="P5127">
        <v>3</v>
      </c>
      <c r="Q5127" t="s">
        <v>75</v>
      </c>
      <c r="R5127" t="s">
        <v>8304</v>
      </c>
      <c r="S5127">
        <v>4.17</v>
      </c>
      <c r="T5127">
        <v>9</v>
      </c>
      <c r="U5127" t="s">
        <v>33</v>
      </c>
      <c r="V5127" s="2">
        <v>43330</v>
      </c>
      <c r="W5127" t="s">
        <v>20</v>
      </c>
      <c r="X5127" t="s">
        <v>82</v>
      </c>
      <c r="Y5127" t="s">
        <v>54</v>
      </c>
    </row>
    <row r="5128" spans="1:25" x14ac:dyDescent="0.35">
      <c r="A5128">
        <v>2</v>
      </c>
      <c r="B5128" t="s">
        <v>43</v>
      </c>
      <c r="C5128">
        <v>3</v>
      </c>
      <c r="D5128" t="s">
        <v>11</v>
      </c>
      <c r="E5128" t="s">
        <v>27</v>
      </c>
      <c r="F5128" t="s">
        <v>13</v>
      </c>
      <c r="G5128" t="s">
        <v>1430</v>
      </c>
      <c r="H5128" s="1">
        <v>0.2</v>
      </c>
      <c r="I5128" s="2">
        <v>43314</v>
      </c>
      <c r="J5128" t="s">
        <v>5456</v>
      </c>
      <c r="K5128" t="s">
        <v>30</v>
      </c>
      <c r="L5128">
        <v>90032</v>
      </c>
      <c r="M5128">
        <v>282</v>
      </c>
      <c r="N5128" t="s">
        <v>5457</v>
      </c>
      <c r="O5128">
        <v>15</v>
      </c>
      <c r="P5128">
        <v>2</v>
      </c>
      <c r="Q5128" t="s">
        <v>32</v>
      </c>
      <c r="R5128" t="s">
        <v>8304</v>
      </c>
      <c r="S5128">
        <v>15.35</v>
      </c>
      <c r="T5128">
        <v>136</v>
      </c>
      <c r="U5128" t="s">
        <v>33</v>
      </c>
      <c r="V5128" s="2">
        <v>43316</v>
      </c>
      <c r="W5128" t="s">
        <v>20</v>
      </c>
      <c r="X5128" t="s">
        <v>34</v>
      </c>
      <c r="Y5128" t="s">
        <v>41</v>
      </c>
    </row>
    <row r="5129" spans="1:25" x14ac:dyDescent="0.35">
      <c r="A5129">
        <v>2</v>
      </c>
      <c r="B5129" t="s">
        <v>43</v>
      </c>
      <c r="C5129">
        <v>3</v>
      </c>
      <c r="D5129" t="s">
        <v>26</v>
      </c>
      <c r="E5129" t="s">
        <v>27</v>
      </c>
      <c r="F5129" t="s">
        <v>13</v>
      </c>
      <c r="G5129" t="s">
        <v>1430</v>
      </c>
      <c r="H5129" s="1">
        <v>0.2</v>
      </c>
      <c r="I5129" s="2">
        <v>43314</v>
      </c>
      <c r="J5129" t="s">
        <v>5456</v>
      </c>
      <c r="K5129" t="s">
        <v>30</v>
      </c>
      <c r="L5129">
        <v>90032</v>
      </c>
      <c r="M5129">
        <v>1845</v>
      </c>
      <c r="N5129" t="s">
        <v>1057</v>
      </c>
      <c r="O5129">
        <v>5</v>
      </c>
      <c r="P5129">
        <v>2</v>
      </c>
      <c r="Q5129" t="s">
        <v>32</v>
      </c>
      <c r="R5129" t="s">
        <v>8304</v>
      </c>
      <c r="S5129">
        <v>4.7</v>
      </c>
      <c r="T5129">
        <v>13</v>
      </c>
      <c r="U5129" t="s">
        <v>33</v>
      </c>
      <c r="V5129" s="2">
        <v>43316</v>
      </c>
      <c r="W5129" t="s">
        <v>20</v>
      </c>
      <c r="X5129" t="s">
        <v>34</v>
      </c>
      <c r="Y5129" t="s">
        <v>54</v>
      </c>
    </row>
    <row r="5130" spans="1:25" x14ac:dyDescent="0.35">
      <c r="A5130">
        <v>2</v>
      </c>
      <c r="B5130" t="s">
        <v>43</v>
      </c>
      <c r="C5130">
        <v>3</v>
      </c>
      <c r="D5130" t="s">
        <v>50</v>
      </c>
      <c r="E5130" t="s">
        <v>27</v>
      </c>
      <c r="F5130" t="s">
        <v>13</v>
      </c>
      <c r="G5130" t="s">
        <v>1430</v>
      </c>
      <c r="H5130" s="1">
        <v>0.2</v>
      </c>
      <c r="I5130" s="2">
        <v>43314</v>
      </c>
      <c r="J5130" t="s">
        <v>5456</v>
      </c>
      <c r="K5130" t="s">
        <v>30</v>
      </c>
      <c r="L5130">
        <v>90032</v>
      </c>
      <c r="M5130">
        <v>1175</v>
      </c>
      <c r="N5130" t="s">
        <v>508</v>
      </c>
      <c r="O5130">
        <v>33</v>
      </c>
      <c r="P5130">
        <v>3</v>
      </c>
      <c r="Q5130" t="s">
        <v>32</v>
      </c>
      <c r="R5130" t="s">
        <v>8304</v>
      </c>
      <c r="S5130">
        <v>33.36</v>
      </c>
      <c r="T5130">
        <v>334</v>
      </c>
      <c r="U5130" t="s">
        <v>33</v>
      </c>
      <c r="V5130" s="2">
        <v>43316</v>
      </c>
      <c r="W5130" t="s">
        <v>20</v>
      </c>
      <c r="X5130" t="s">
        <v>34</v>
      </c>
      <c r="Y5130" t="s">
        <v>52</v>
      </c>
    </row>
    <row r="5131" spans="1:25" hidden="1" x14ac:dyDescent="0.35">
      <c r="A5131">
        <v>4</v>
      </c>
      <c r="B5131" t="s">
        <v>43</v>
      </c>
      <c r="C5131">
        <v>6</v>
      </c>
      <c r="D5131" t="s">
        <v>11</v>
      </c>
      <c r="E5131" t="s">
        <v>1468</v>
      </c>
      <c r="F5131" t="s">
        <v>13</v>
      </c>
      <c r="G5131" t="s">
        <v>925</v>
      </c>
      <c r="H5131" s="1">
        <v>0</v>
      </c>
      <c r="I5131" s="2">
        <v>43463</v>
      </c>
      <c r="J5131" t="s">
        <v>2157</v>
      </c>
      <c r="K5131" t="s">
        <v>73</v>
      </c>
      <c r="L5131">
        <v>53209</v>
      </c>
      <c r="M5131">
        <v>758</v>
      </c>
      <c r="N5131" t="s">
        <v>2081</v>
      </c>
      <c r="O5131">
        <v>60</v>
      </c>
      <c r="P5131">
        <v>5</v>
      </c>
      <c r="Q5131" t="s">
        <v>75</v>
      </c>
      <c r="R5131" t="s">
        <v>8304</v>
      </c>
      <c r="S5131">
        <v>60.36</v>
      </c>
      <c r="T5131">
        <v>754</v>
      </c>
      <c r="U5131" t="s">
        <v>19</v>
      </c>
      <c r="V5131" s="2">
        <v>43467</v>
      </c>
      <c r="W5131" t="s">
        <v>39</v>
      </c>
      <c r="X5131" t="s">
        <v>82</v>
      </c>
      <c r="Y5131" t="s">
        <v>24</v>
      </c>
    </row>
    <row r="5132" spans="1:25" hidden="1" x14ac:dyDescent="0.35">
      <c r="A5132">
        <v>6</v>
      </c>
      <c r="B5132" t="s">
        <v>10</v>
      </c>
      <c r="C5132">
        <v>6</v>
      </c>
      <c r="D5132" t="s">
        <v>11</v>
      </c>
      <c r="E5132" t="s">
        <v>906</v>
      </c>
      <c r="F5132" t="s">
        <v>13</v>
      </c>
      <c r="G5132" t="s">
        <v>1477</v>
      </c>
      <c r="H5132" s="1">
        <v>0.2</v>
      </c>
      <c r="I5132" s="2">
        <v>43387</v>
      </c>
      <c r="J5132" t="s">
        <v>2521</v>
      </c>
      <c r="K5132" t="s">
        <v>16</v>
      </c>
      <c r="L5132">
        <v>28540</v>
      </c>
      <c r="M5132">
        <v>1380</v>
      </c>
      <c r="N5132" t="s">
        <v>2522</v>
      </c>
      <c r="O5132">
        <v>10</v>
      </c>
      <c r="P5132">
        <v>1</v>
      </c>
      <c r="Q5132" t="s">
        <v>18</v>
      </c>
      <c r="R5132" t="s">
        <v>8304</v>
      </c>
      <c r="S5132">
        <v>10.26</v>
      </c>
      <c r="T5132">
        <v>103</v>
      </c>
      <c r="U5132" t="s">
        <v>19</v>
      </c>
      <c r="V5132" s="2">
        <v>43393</v>
      </c>
      <c r="W5132" t="s">
        <v>39</v>
      </c>
      <c r="X5132" t="s">
        <v>63</v>
      </c>
      <c r="Y5132" t="s">
        <v>24</v>
      </c>
    </row>
    <row r="5133" spans="1:25" hidden="1" x14ac:dyDescent="0.35">
      <c r="A5133">
        <v>6</v>
      </c>
      <c r="B5133" t="s">
        <v>10</v>
      </c>
      <c r="C5133">
        <v>6</v>
      </c>
      <c r="D5133" t="s">
        <v>26</v>
      </c>
      <c r="E5133" t="s">
        <v>906</v>
      </c>
      <c r="F5133" t="s">
        <v>13</v>
      </c>
      <c r="G5133" t="s">
        <v>1477</v>
      </c>
      <c r="H5133" s="1">
        <v>0.2</v>
      </c>
      <c r="I5133" s="2">
        <v>43387</v>
      </c>
      <c r="J5133" t="s">
        <v>2521</v>
      </c>
      <c r="K5133" t="s">
        <v>16</v>
      </c>
      <c r="L5133">
        <v>28540</v>
      </c>
      <c r="M5133">
        <v>1709</v>
      </c>
      <c r="N5133" t="s">
        <v>345</v>
      </c>
      <c r="O5133">
        <v>15</v>
      </c>
      <c r="P5133">
        <v>1</v>
      </c>
      <c r="Q5133" t="s">
        <v>18</v>
      </c>
      <c r="R5133" t="s">
        <v>8304</v>
      </c>
      <c r="S5133">
        <v>14.68</v>
      </c>
      <c r="T5133">
        <v>39</v>
      </c>
      <c r="U5133" t="s">
        <v>19</v>
      </c>
      <c r="V5133" s="2">
        <v>43393</v>
      </c>
      <c r="W5133" t="s">
        <v>39</v>
      </c>
      <c r="X5133" t="s">
        <v>63</v>
      </c>
      <c r="Y5133" t="s">
        <v>64</v>
      </c>
    </row>
    <row r="5134" spans="1:25" hidden="1" x14ac:dyDescent="0.35">
      <c r="A5134">
        <v>6</v>
      </c>
      <c r="B5134" t="s">
        <v>10</v>
      </c>
      <c r="C5134">
        <v>6</v>
      </c>
      <c r="D5134" t="s">
        <v>26</v>
      </c>
      <c r="E5134" t="s">
        <v>906</v>
      </c>
      <c r="F5134" t="s">
        <v>13</v>
      </c>
      <c r="G5134" t="s">
        <v>1477</v>
      </c>
      <c r="H5134" s="1">
        <v>0.2</v>
      </c>
      <c r="I5134" s="2">
        <v>43387</v>
      </c>
      <c r="J5134" t="s">
        <v>2521</v>
      </c>
      <c r="K5134" t="s">
        <v>16</v>
      </c>
      <c r="L5134">
        <v>28540</v>
      </c>
      <c r="M5134">
        <v>1504</v>
      </c>
      <c r="N5134" t="s">
        <v>774</v>
      </c>
      <c r="O5134">
        <v>1</v>
      </c>
      <c r="P5134">
        <v>2</v>
      </c>
      <c r="Q5134" t="s">
        <v>18</v>
      </c>
      <c r="R5134" t="s">
        <v>8304</v>
      </c>
      <c r="S5134">
        <v>1.44</v>
      </c>
      <c r="T5134">
        <v>13</v>
      </c>
      <c r="U5134" t="s">
        <v>19</v>
      </c>
      <c r="V5134" s="2">
        <v>43393</v>
      </c>
      <c r="W5134" t="s">
        <v>39</v>
      </c>
      <c r="X5134" t="s">
        <v>63</v>
      </c>
      <c r="Y5134" t="s">
        <v>356</v>
      </c>
    </row>
    <row r="5135" spans="1:25" hidden="1" x14ac:dyDescent="0.35">
      <c r="A5135">
        <v>6</v>
      </c>
      <c r="B5135" t="s">
        <v>10</v>
      </c>
      <c r="C5135">
        <v>6</v>
      </c>
      <c r="D5135" t="s">
        <v>26</v>
      </c>
      <c r="E5135" t="s">
        <v>906</v>
      </c>
      <c r="F5135" t="s">
        <v>13</v>
      </c>
      <c r="G5135" t="s">
        <v>1477</v>
      </c>
      <c r="H5135" s="1">
        <v>0.2</v>
      </c>
      <c r="I5135" s="2">
        <v>43387</v>
      </c>
      <c r="J5135" t="s">
        <v>2521</v>
      </c>
      <c r="K5135" t="s">
        <v>16</v>
      </c>
      <c r="L5135">
        <v>28540</v>
      </c>
      <c r="M5135">
        <v>1740</v>
      </c>
      <c r="N5135" t="s">
        <v>4089</v>
      </c>
      <c r="O5135">
        <v>34</v>
      </c>
      <c r="P5135">
        <v>3</v>
      </c>
      <c r="Q5135" t="s">
        <v>18</v>
      </c>
      <c r="R5135" t="s">
        <v>8304</v>
      </c>
      <c r="S5135">
        <v>33.72</v>
      </c>
      <c r="T5135">
        <v>93</v>
      </c>
      <c r="U5135" t="s">
        <v>19</v>
      </c>
      <c r="V5135" s="2">
        <v>43393</v>
      </c>
      <c r="W5135" t="s">
        <v>39</v>
      </c>
      <c r="X5135" t="s">
        <v>63</v>
      </c>
      <c r="Y5135" t="s">
        <v>64</v>
      </c>
    </row>
    <row r="5136" spans="1:25" hidden="1" x14ac:dyDescent="0.35">
      <c r="A5136">
        <v>6</v>
      </c>
      <c r="B5136" t="s">
        <v>10</v>
      </c>
      <c r="C5136">
        <v>6</v>
      </c>
      <c r="D5136" t="s">
        <v>26</v>
      </c>
      <c r="E5136" t="s">
        <v>906</v>
      </c>
      <c r="F5136" t="s">
        <v>13</v>
      </c>
      <c r="G5136" t="s">
        <v>1477</v>
      </c>
      <c r="H5136" s="1">
        <v>0.2</v>
      </c>
      <c r="I5136" s="2">
        <v>43387</v>
      </c>
      <c r="J5136" t="s">
        <v>2521</v>
      </c>
      <c r="K5136" t="s">
        <v>16</v>
      </c>
      <c r="L5136">
        <v>28540</v>
      </c>
      <c r="M5136">
        <v>1623</v>
      </c>
      <c r="N5136" t="s">
        <v>1073</v>
      </c>
      <c r="O5136">
        <v>13</v>
      </c>
      <c r="P5136">
        <v>4</v>
      </c>
      <c r="Q5136" t="s">
        <v>18</v>
      </c>
      <c r="R5136" t="s">
        <v>8304</v>
      </c>
      <c r="S5136">
        <v>13.13</v>
      </c>
      <c r="T5136">
        <v>35</v>
      </c>
      <c r="U5136" t="s">
        <v>19</v>
      </c>
      <c r="V5136" s="2">
        <v>43393</v>
      </c>
      <c r="W5136" t="s">
        <v>39</v>
      </c>
      <c r="X5136" t="s">
        <v>63</v>
      </c>
      <c r="Y5136" t="s">
        <v>119</v>
      </c>
    </row>
    <row r="5137" spans="1:25" hidden="1" x14ac:dyDescent="0.35">
      <c r="A5137">
        <v>6</v>
      </c>
      <c r="B5137" t="s">
        <v>10</v>
      </c>
      <c r="C5137">
        <v>6</v>
      </c>
      <c r="D5137" t="s">
        <v>50</v>
      </c>
      <c r="E5137" t="s">
        <v>906</v>
      </c>
      <c r="F5137" t="s">
        <v>13</v>
      </c>
      <c r="G5137" t="s">
        <v>1477</v>
      </c>
      <c r="H5137" s="1">
        <v>0.2</v>
      </c>
      <c r="I5137" s="2">
        <v>43387</v>
      </c>
      <c r="J5137" t="s">
        <v>2521</v>
      </c>
      <c r="K5137" t="s">
        <v>16</v>
      </c>
      <c r="L5137">
        <v>28540</v>
      </c>
      <c r="M5137">
        <v>1058</v>
      </c>
      <c r="N5137" t="s">
        <v>4814</v>
      </c>
      <c r="O5137">
        <v>6</v>
      </c>
      <c r="P5137">
        <v>1</v>
      </c>
      <c r="Q5137" t="s">
        <v>18</v>
      </c>
      <c r="R5137" t="s">
        <v>8304</v>
      </c>
      <c r="S5137">
        <v>5.96</v>
      </c>
      <c r="T5137">
        <v>23</v>
      </c>
      <c r="U5137" t="s">
        <v>19</v>
      </c>
      <c r="V5137" s="2">
        <v>43393</v>
      </c>
      <c r="W5137" t="s">
        <v>39</v>
      </c>
      <c r="X5137" t="s">
        <v>63</v>
      </c>
      <c r="Y5137" t="s">
        <v>113</v>
      </c>
    </row>
    <row r="5138" spans="1:25" hidden="1" x14ac:dyDescent="0.35">
      <c r="A5138">
        <v>4</v>
      </c>
      <c r="B5138" t="s">
        <v>43</v>
      </c>
      <c r="C5138">
        <v>6</v>
      </c>
      <c r="D5138" t="s">
        <v>11</v>
      </c>
      <c r="E5138" t="s">
        <v>2548</v>
      </c>
      <c r="F5138" t="s">
        <v>13</v>
      </c>
      <c r="G5138" t="s">
        <v>929</v>
      </c>
      <c r="H5138" s="1">
        <v>0.2</v>
      </c>
      <c r="I5138" s="2">
        <v>43249</v>
      </c>
      <c r="J5138" t="s">
        <v>2549</v>
      </c>
      <c r="K5138" t="s">
        <v>16</v>
      </c>
      <c r="L5138">
        <v>37211</v>
      </c>
      <c r="M5138">
        <v>25</v>
      </c>
      <c r="N5138" t="s">
        <v>1685</v>
      </c>
      <c r="O5138">
        <v>15</v>
      </c>
      <c r="P5138">
        <v>3</v>
      </c>
      <c r="Q5138" t="s">
        <v>18</v>
      </c>
      <c r="R5138" t="s">
        <v>8304</v>
      </c>
      <c r="S5138">
        <v>14.55</v>
      </c>
      <c r="T5138">
        <v>45</v>
      </c>
      <c r="U5138" t="s">
        <v>19</v>
      </c>
      <c r="V5138" s="2">
        <v>43253</v>
      </c>
      <c r="W5138" t="s">
        <v>39</v>
      </c>
      <c r="X5138" t="s">
        <v>214</v>
      </c>
      <c r="Y5138" t="s">
        <v>47</v>
      </c>
    </row>
    <row r="5139" spans="1:25" hidden="1" x14ac:dyDescent="0.35">
      <c r="A5139">
        <v>4</v>
      </c>
      <c r="B5139" t="s">
        <v>43</v>
      </c>
      <c r="C5139">
        <v>6</v>
      </c>
      <c r="D5139" t="s">
        <v>26</v>
      </c>
      <c r="E5139" t="s">
        <v>2548</v>
      </c>
      <c r="F5139" t="s">
        <v>13</v>
      </c>
      <c r="G5139" t="s">
        <v>929</v>
      </c>
      <c r="H5139" s="1">
        <v>0.2</v>
      </c>
      <c r="I5139" s="2">
        <v>43249</v>
      </c>
      <c r="J5139" t="s">
        <v>2549</v>
      </c>
      <c r="K5139" t="s">
        <v>16</v>
      </c>
      <c r="L5139">
        <v>37211</v>
      </c>
      <c r="M5139">
        <v>1149</v>
      </c>
      <c r="N5139" t="s">
        <v>765</v>
      </c>
      <c r="O5139">
        <v>0</v>
      </c>
      <c r="P5139">
        <v>2</v>
      </c>
      <c r="Q5139" t="s">
        <v>18</v>
      </c>
      <c r="R5139" t="s">
        <v>8304</v>
      </c>
      <c r="S5139">
        <v>0.33</v>
      </c>
      <c r="T5139">
        <v>4</v>
      </c>
      <c r="U5139" t="s">
        <v>19</v>
      </c>
      <c r="V5139" s="2">
        <v>43253</v>
      </c>
      <c r="W5139" t="s">
        <v>39</v>
      </c>
      <c r="X5139" t="s">
        <v>214</v>
      </c>
      <c r="Y5139" t="s">
        <v>49</v>
      </c>
    </row>
    <row r="5140" spans="1:25" hidden="1" x14ac:dyDescent="0.35">
      <c r="A5140">
        <v>4</v>
      </c>
      <c r="B5140" t="s">
        <v>43</v>
      </c>
      <c r="C5140">
        <v>6</v>
      </c>
      <c r="D5140" t="s">
        <v>26</v>
      </c>
      <c r="E5140" t="s">
        <v>2548</v>
      </c>
      <c r="F5140" t="s">
        <v>13</v>
      </c>
      <c r="G5140" t="s">
        <v>929</v>
      </c>
      <c r="H5140" s="1">
        <v>0.7</v>
      </c>
      <c r="I5140" s="2">
        <v>43249</v>
      </c>
      <c r="J5140" t="s">
        <v>2549</v>
      </c>
      <c r="K5140" t="s">
        <v>16</v>
      </c>
      <c r="L5140">
        <v>37211</v>
      </c>
      <c r="M5140">
        <v>705</v>
      </c>
      <c r="N5140" t="s">
        <v>2850</v>
      </c>
      <c r="O5140">
        <v>-9</v>
      </c>
      <c r="P5140">
        <v>3</v>
      </c>
      <c r="Q5140" t="s">
        <v>18</v>
      </c>
      <c r="R5140" t="s">
        <v>8304</v>
      </c>
      <c r="S5140">
        <v>-8.65</v>
      </c>
      <c r="T5140">
        <v>11</v>
      </c>
      <c r="U5140" t="s">
        <v>19</v>
      </c>
      <c r="V5140" s="2">
        <v>43253</v>
      </c>
      <c r="W5140" t="s">
        <v>39</v>
      </c>
      <c r="X5140" t="s">
        <v>214</v>
      </c>
      <c r="Y5140" t="s">
        <v>54</v>
      </c>
    </row>
    <row r="5141" spans="1:25" hidden="1" x14ac:dyDescent="0.35">
      <c r="A5141">
        <v>2</v>
      </c>
      <c r="B5141" t="s">
        <v>43</v>
      </c>
      <c r="C5141">
        <v>3</v>
      </c>
      <c r="D5141" t="s">
        <v>26</v>
      </c>
      <c r="E5141" t="s">
        <v>672</v>
      </c>
      <c r="F5141" t="s">
        <v>13</v>
      </c>
      <c r="G5141" t="s">
        <v>5814</v>
      </c>
      <c r="H5141" s="1">
        <v>0.2</v>
      </c>
      <c r="I5141" s="2">
        <v>43289</v>
      </c>
      <c r="J5141" t="s">
        <v>6029</v>
      </c>
      <c r="K5141" t="s">
        <v>73</v>
      </c>
      <c r="L5141">
        <v>76017</v>
      </c>
      <c r="M5141">
        <v>1162</v>
      </c>
      <c r="N5141" t="s">
        <v>931</v>
      </c>
      <c r="O5141">
        <v>4</v>
      </c>
      <c r="P5141">
        <v>3</v>
      </c>
      <c r="Q5141" t="s">
        <v>75</v>
      </c>
      <c r="R5141" t="s">
        <v>8304</v>
      </c>
      <c r="S5141">
        <v>3.57</v>
      </c>
      <c r="T5141">
        <v>48</v>
      </c>
      <c r="U5141" t="s">
        <v>33</v>
      </c>
      <c r="V5141" s="2">
        <v>43291</v>
      </c>
      <c r="W5141" t="s">
        <v>20</v>
      </c>
      <c r="X5141" t="s">
        <v>77</v>
      </c>
      <c r="Y5141" t="s">
        <v>49</v>
      </c>
    </row>
    <row r="5142" spans="1:25" hidden="1" x14ac:dyDescent="0.35">
      <c r="A5142">
        <v>2</v>
      </c>
      <c r="B5142" t="s">
        <v>43</v>
      </c>
      <c r="C5142">
        <v>3</v>
      </c>
      <c r="D5142" t="s">
        <v>50</v>
      </c>
      <c r="E5142" t="s">
        <v>672</v>
      </c>
      <c r="F5142" t="s">
        <v>13</v>
      </c>
      <c r="G5142" t="s">
        <v>5814</v>
      </c>
      <c r="H5142" s="1">
        <v>0.2</v>
      </c>
      <c r="I5142" s="2">
        <v>43289</v>
      </c>
      <c r="J5142" t="s">
        <v>6029</v>
      </c>
      <c r="K5142" t="s">
        <v>73</v>
      </c>
      <c r="L5142">
        <v>76017</v>
      </c>
      <c r="M5142">
        <v>439</v>
      </c>
      <c r="N5142" t="s">
        <v>4703</v>
      </c>
      <c r="O5142">
        <v>108</v>
      </c>
      <c r="P5142">
        <v>9</v>
      </c>
      <c r="Q5142" t="s">
        <v>75</v>
      </c>
      <c r="R5142" t="s">
        <v>8304</v>
      </c>
      <c r="S5142">
        <v>107.95</v>
      </c>
      <c r="T5142">
        <v>864</v>
      </c>
      <c r="U5142" t="s">
        <v>33</v>
      </c>
      <c r="V5142" s="2">
        <v>43291</v>
      </c>
      <c r="W5142" t="s">
        <v>20</v>
      </c>
      <c r="X5142" t="s">
        <v>77</v>
      </c>
      <c r="Y5142" t="s">
        <v>52</v>
      </c>
    </row>
    <row r="5143" spans="1:25" hidden="1" x14ac:dyDescent="0.35">
      <c r="A5143">
        <v>6</v>
      </c>
      <c r="B5143" t="s">
        <v>10</v>
      </c>
      <c r="C5143">
        <v>6</v>
      </c>
      <c r="D5143" t="s">
        <v>11</v>
      </c>
      <c r="E5143" t="s">
        <v>535</v>
      </c>
      <c r="F5143" t="s">
        <v>13</v>
      </c>
      <c r="G5143" t="s">
        <v>494</v>
      </c>
      <c r="H5143" s="1">
        <v>0</v>
      </c>
      <c r="I5143" s="2">
        <v>43434</v>
      </c>
      <c r="J5143" t="s">
        <v>2128</v>
      </c>
      <c r="K5143" t="s">
        <v>73</v>
      </c>
      <c r="L5143">
        <v>48227</v>
      </c>
      <c r="M5143">
        <v>807</v>
      </c>
      <c r="N5143" t="s">
        <v>8106</v>
      </c>
      <c r="O5143">
        <v>35</v>
      </c>
      <c r="P5143">
        <v>3</v>
      </c>
      <c r="Q5143" t="s">
        <v>75</v>
      </c>
      <c r="R5143" t="s">
        <v>8304</v>
      </c>
      <c r="S5143">
        <v>35.1</v>
      </c>
      <c r="T5143">
        <v>390</v>
      </c>
      <c r="U5143" t="s">
        <v>19</v>
      </c>
      <c r="V5143" s="2">
        <v>43440</v>
      </c>
      <c r="W5143" t="s">
        <v>39</v>
      </c>
      <c r="X5143" t="s">
        <v>156</v>
      </c>
      <c r="Y5143" t="s">
        <v>24</v>
      </c>
    </row>
    <row r="5144" spans="1:25" hidden="1" x14ac:dyDescent="0.35">
      <c r="A5144">
        <v>6</v>
      </c>
      <c r="B5144" t="s">
        <v>10</v>
      </c>
      <c r="C5144">
        <v>6</v>
      </c>
      <c r="D5144" t="s">
        <v>26</v>
      </c>
      <c r="E5144" t="s">
        <v>535</v>
      </c>
      <c r="F5144" t="s">
        <v>13</v>
      </c>
      <c r="G5144" t="s">
        <v>494</v>
      </c>
      <c r="H5144" s="1">
        <v>0</v>
      </c>
      <c r="I5144" s="2">
        <v>43434</v>
      </c>
      <c r="J5144" t="s">
        <v>2128</v>
      </c>
      <c r="K5144" t="s">
        <v>73</v>
      </c>
      <c r="L5144">
        <v>48227</v>
      </c>
      <c r="M5144">
        <v>93</v>
      </c>
      <c r="N5144" t="s">
        <v>756</v>
      </c>
      <c r="O5144">
        <v>6</v>
      </c>
      <c r="P5144">
        <v>2</v>
      </c>
      <c r="Q5144" t="s">
        <v>75</v>
      </c>
      <c r="R5144" t="s">
        <v>8304</v>
      </c>
      <c r="S5144">
        <v>6.33</v>
      </c>
      <c r="T5144">
        <v>14</v>
      </c>
      <c r="U5144" t="s">
        <v>19</v>
      </c>
      <c r="V5144" s="2">
        <v>43440</v>
      </c>
      <c r="W5144" t="s">
        <v>39</v>
      </c>
      <c r="X5144" t="s">
        <v>156</v>
      </c>
      <c r="Y5144" t="s">
        <v>64</v>
      </c>
    </row>
    <row r="5145" spans="1:25" hidden="1" x14ac:dyDescent="0.35">
      <c r="A5145">
        <v>6</v>
      </c>
      <c r="B5145" t="s">
        <v>10</v>
      </c>
      <c r="C5145">
        <v>6</v>
      </c>
      <c r="D5145" t="s">
        <v>26</v>
      </c>
      <c r="E5145" t="s">
        <v>535</v>
      </c>
      <c r="F5145" t="s">
        <v>13</v>
      </c>
      <c r="G5145" t="s">
        <v>494</v>
      </c>
      <c r="H5145" s="1">
        <v>0</v>
      </c>
      <c r="I5145" s="2">
        <v>43434</v>
      </c>
      <c r="J5145" t="s">
        <v>2128</v>
      </c>
      <c r="K5145" t="s">
        <v>73</v>
      </c>
      <c r="L5145">
        <v>48227</v>
      </c>
      <c r="M5145">
        <v>1346</v>
      </c>
      <c r="N5145" t="s">
        <v>8241</v>
      </c>
      <c r="O5145">
        <v>17</v>
      </c>
      <c r="P5145">
        <v>4</v>
      </c>
      <c r="Q5145" t="s">
        <v>75</v>
      </c>
      <c r="R5145" t="s">
        <v>8304</v>
      </c>
      <c r="S5145">
        <v>16.68</v>
      </c>
      <c r="T5145">
        <v>33</v>
      </c>
      <c r="U5145" t="s">
        <v>19</v>
      </c>
      <c r="V5145" s="2">
        <v>43440</v>
      </c>
      <c r="W5145" t="s">
        <v>39</v>
      </c>
      <c r="X5145" t="s">
        <v>156</v>
      </c>
      <c r="Y5145" t="s">
        <v>64</v>
      </c>
    </row>
    <row r="5146" spans="1:25" hidden="1" x14ac:dyDescent="0.35">
      <c r="A5146">
        <v>6</v>
      </c>
      <c r="B5146" t="s">
        <v>10</v>
      </c>
      <c r="C5146">
        <v>6</v>
      </c>
      <c r="D5146" t="s">
        <v>26</v>
      </c>
      <c r="E5146" t="s">
        <v>535</v>
      </c>
      <c r="F5146" t="s">
        <v>13</v>
      </c>
      <c r="G5146" t="s">
        <v>494</v>
      </c>
      <c r="H5146" s="1">
        <v>0</v>
      </c>
      <c r="I5146" s="2">
        <v>43434</v>
      </c>
      <c r="J5146" t="s">
        <v>2128</v>
      </c>
      <c r="K5146" t="s">
        <v>73</v>
      </c>
      <c r="L5146">
        <v>48227</v>
      </c>
      <c r="M5146">
        <v>1444</v>
      </c>
      <c r="N5146" t="s">
        <v>3260</v>
      </c>
      <c r="O5146">
        <v>25</v>
      </c>
      <c r="P5146">
        <v>7</v>
      </c>
      <c r="Q5146" t="s">
        <v>75</v>
      </c>
      <c r="R5146" t="s">
        <v>8304</v>
      </c>
      <c r="S5146">
        <v>24.84</v>
      </c>
      <c r="T5146">
        <v>497</v>
      </c>
      <c r="U5146" t="s">
        <v>19</v>
      </c>
      <c r="V5146" s="2">
        <v>43440</v>
      </c>
      <c r="W5146" t="s">
        <v>39</v>
      </c>
      <c r="X5146" t="s">
        <v>156</v>
      </c>
      <c r="Y5146" t="s">
        <v>42</v>
      </c>
    </row>
    <row r="5147" spans="1:25" x14ac:dyDescent="0.35">
      <c r="A5147">
        <v>6</v>
      </c>
      <c r="B5147" t="s">
        <v>10</v>
      </c>
      <c r="C5147">
        <v>6</v>
      </c>
      <c r="D5147" t="s">
        <v>26</v>
      </c>
      <c r="E5147" t="s">
        <v>88</v>
      </c>
      <c r="F5147" t="s">
        <v>13</v>
      </c>
      <c r="G5147" t="s">
        <v>824</v>
      </c>
      <c r="H5147" s="1">
        <v>0</v>
      </c>
      <c r="I5147" s="2">
        <v>43400</v>
      </c>
      <c r="J5147" t="s">
        <v>6593</v>
      </c>
      <c r="K5147" t="s">
        <v>30</v>
      </c>
      <c r="L5147">
        <v>94122</v>
      </c>
      <c r="M5147">
        <v>1502</v>
      </c>
      <c r="N5147" t="s">
        <v>851</v>
      </c>
      <c r="O5147">
        <v>12</v>
      </c>
      <c r="P5147">
        <v>4</v>
      </c>
      <c r="Q5147" t="s">
        <v>32</v>
      </c>
      <c r="R5147" t="s">
        <v>8304</v>
      </c>
      <c r="S5147">
        <v>11.86</v>
      </c>
      <c r="T5147">
        <v>44</v>
      </c>
      <c r="U5147" t="s">
        <v>33</v>
      </c>
      <c r="V5147" s="2">
        <v>43406</v>
      </c>
      <c r="W5147" t="s">
        <v>39</v>
      </c>
      <c r="X5147" t="s">
        <v>34</v>
      </c>
      <c r="Y5147" t="s">
        <v>56</v>
      </c>
    </row>
    <row r="5148" spans="1:25" x14ac:dyDescent="0.35">
      <c r="A5148">
        <v>6</v>
      </c>
      <c r="B5148" t="s">
        <v>10</v>
      </c>
      <c r="C5148">
        <v>6</v>
      </c>
      <c r="D5148" t="s">
        <v>26</v>
      </c>
      <c r="E5148" t="s">
        <v>88</v>
      </c>
      <c r="F5148" t="s">
        <v>13</v>
      </c>
      <c r="G5148" t="s">
        <v>824</v>
      </c>
      <c r="H5148" s="1">
        <v>0.2</v>
      </c>
      <c r="I5148" s="2">
        <v>43400</v>
      </c>
      <c r="J5148" t="s">
        <v>6593</v>
      </c>
      <c r="K5148" t="s">
        <v>30</v>
      </c>
      <c r="L5148">
        <v>94122</v>
      </c>
      <c r="M5148">
        <v>43</v>
      </c>
      <c r="N5148" t="s">
        <v>8232</v>
      </c>
      <c r="O5148">
        <v>8</v>
      </c>
      <c r="P5148">
        <v>3</v>
      </c>
      <c r="Q5148" t="s">
        <v>32</v>
      </c>
      <c r="R5148" t="s">
        <v>8304</v>
      </c>
      <c r="S5148">
        <v>7.82</v>
      </c>
      <c r="T5148">
        <v>25</v>
      </c>
      <c r="U5148" t="s">
        <v>33</v>
      </c>
      <c r="V5148" s="2">
        <v>43406</v>
      </c>
      <c r="W5148" t="s">
        <v>39</v>
      </c>
      <c r="X5148" t="s">
        <v>34</v>
      </c>
      <c r="Y5148" t="s">
        <v>54</v>
      </c>
    </row>
    <row r="5149" spans="1:25" hidden="1" x14ac:dyDescent="0.35">
      <c r="A5149">
        <v>6</v>
      </c>
      <c r="B5149" t="s">
        <v>10</v>
      </c>
      <c r="C5149">
        <v>6</v>
      </c>
      <c r="D5149" t="s">
        <v>26</v>
      </c>
      <c r="E5149" t="s">
        <v>465</v>
      </c>
      <c r="F5149" t="s">
        <v>13</v>
      </c>
      <c r="G5149" t="s">
        <v>466</v>
      </c>
      <c r="H5149" s="1">
        <v>0.2</v>
      </c>
      <c r="I5149" s="2">
        <v>43297</v>
      </c>
      <c r="J5149" t="s">
        <v>467</v>
      </c>
      <c r="K5149" t="s">
        <v>73</v>
      </c>
      <c r="L5149">
        <v>75051</v>
      </c>
      <c r="M5149">
        <v>1268</v>
      </c>
      <c r="N5149" t="s">
        <v>468</v>
      </c>
      <c r="O5149">
        <v>4</v>
      </c>
      <c r="P5149">
        <v>3</v>
      </c>
      <c r="Q5149" t="s">
        <v>75</v>
      </c>
      <c r="R5149" t="s">
        <v>8304</v>
      </c>
      <c r="S5149">
        <v>3.72</v>
      </c>
      <c r="T5149">
        <v>37</v>
      </c>
      <c r="U5149" t="s">
        <v>33</v>
      </c>
      <c r="V5149" s="2">
        <v>43303</v>
      </c>
      <c r="W5149" t="s">
        <v>39</v>
      </c>
      <c r="X5149" t="s">
        <v>77</v>
      </c>
      <c r="Y5149" t="s">
        <v>42</v>
      </c>
    </row>
    <row r="5150" spans="1:25" hidden="1" x14ac:dyDescent="0.35">
      <c r="A5150">
        <v>6</v>
      </c>
      <c r="B5150" t="s">
        <v>10</v>
      </c>
      <c r="C5150">
        <v>6</v>
      </c>
      <c r="D5150" t="s">
        <v>26</v>
      </c>
      <c r="E5150" t="s">
        <v>465</v>
      </c>
      <c r="F5150" t="s">
        <v>13</v>
      </c>
      <c r="G5150" t="s">
        <v>466</v>
      </c>
      <c r="H5150" s="1">
        <v>0.2</v>
      </c>
      <c r="I5150" s="2">
        <v>43297</v>
      </c>
      <c r="J5150" t="s">
        <v>467</v>
      </c>
      <c r="K5150" t="s">
        <v>73</v>
      </c>
      <c r="L5150">
        <v>75051</v>
      </c>
      <c r="M5150">
        <v>1477</v>
      </c>
      <c r="N5150" t="s">
        <v>389</v>
      </c>
      <c r="O5150">
        <v>6</v>
      </c>
      <c r="P5150">
        <v>3</v>
      </c>
      <c r="Q5150" t="s">
        <v>75</v>
      </c>
      <c r="R5150" t="s">
        <v>8304</v>
      </c>
      <c r="S5150">
        <v>6.25</v>
      </c>
      <c r="T5150">
        <v>20</v>
      </c>
      <c r="U5150" t="s">
        <v>33</v>
      </c>
      <c r="V5150" s="2">
        <v>43303</v>
      </c>
      <c r="W5150" t="s">
        <v>39</v>
      </c>
      <c r="X5150" t="s">
        <v>77</v>
      </c>
      <c r="Y5150" t="s">
        <v>64</v>
      </c>
    </row>
    <row r="5151" spans="1:25" hidden="1" x14ac:dyDescent="0.35">
      <c r="A5151">
        <v>4</v>
      </c>
      <c r="B5151" t="s">
        <v>25</v>
      </c>
      <c r="C5151">
        <v>3</v>
      </c>
      <c r="D5151" t="s">
        <v>26</v>
      </c>
      <c r="E5151" t="s">
        <v>237</v>
      </c>
      <c r="F5151" t="s">
        <v>13</v>
      </c>
      <c r="G5151" t="s">
        <v>357</v>
      </c>
      <c r="H5151" s="1">
        <v>0</v>
      </c>
      <c r="I5151" s="2">
        <v>43297</v>
      </c>
      <c r="J5151" t="s">
        <v>6097</v>
      </c>
      <c r="K5151" t="s">
        <v>16</v>
      </c>
      <c r="L5151">
        <v>29203</v>
      </c>
      <c r="M5151">
        <v>1343</v>
      </c>
      <c r="N5151" t="s">
        <v>1170</v>
      </c>
      <c r="O5151">
        <v>3</v>
      </c>
      <c r="P5151">
        <v>2</v>
      </c>
      <c r="Q5151" t="s">
        <v>18</v>
      </c>
      <c r="R5151" t="s">
        <v>8304</v>
      </c>
      <c r="S5151">
        <v>3.17</v>
      </c>
      <c r="T5151">
        <v>6</v>
      </c>
      <c r="U5151" t="s">
        <v>33</v>
      </c>
      <c r="V5151" s="2">
        <v>43301</v>
      </c>
      <c r="W5151" t="s">
        <v>20</v>
      </c>
      <c r="X5151" t="s">
        <v>240</v>
      </c>
      <c r="Y5151" t="s">
        <v>54</v>
      </c>
    </row>
    <row r="5152" spans="1:25" hidden="1" x14ac:dyDescent="0.35">
      <c r="A5152">
        <v>4</v>
      </c>
      <c r="B5152" t="s">
        <v>25</v>
      </c>
      <c r="C5152">
        <v>3</v>
      </c>
      <c r="D5152" t="s">
        <v>26</v>
      </c>
      <c r="E5152" t="s">
        <v>237</v>
      </c>
      <c r="F5152" t="s">
        <v>13</v>
      </c>
      <c r="G5152" t="s">
        <v>357</v>
      </c>
      <c r="H5152" s="1">
        <v>0</v>
      </c>
      <c r="I5152" s="2">
        <v>43297</v>
      </c>
      <c r="J5152" t="s">
        <v>6097</v>
      </c>
      <c r="K5152" t="s">
        <v>16</v>
      </c>
      <c r="L5152">
        <v>29203</v>
      </c>
      <c r="M5152">
        <v>539</v>
      </c>
      <c r="N5152" t="s">
        <v>8225</v>
      </c>
      <c r="O5152">
        <v>6</v>
      </c>
      <c r="P5152">
        <v>3</v>
      </c>
      <c r="Q5152" t="s">
        <v>18</v>
      </c>
      <c r="R5152" t="s">
        <v>8304</v>
      </c>
      <c r="S5152">
        <v>5.58</v>
      </c>
      <c r="T5152">
        <v>22</v>
      </c>
      <c r="U5152" t="s">
        <v>33</v>
      </c>
      <c r="V5152" s="2">
        <v>43301</v>
      </c>
      <c r="W5152" t="s">
        <v>20</v>
      </c>
      <c r="X5152" t="s">
        <v>240</v>
      </c>
      <c r="Y5152" t="s">
        <v>49</v>
      </c>
    </row>
    <row r="5153" spans="1:25" hidden="1" x14ac:dyDescent="0.35">
      <c r="A5153">
        <v>4</v>
      </c>
      <c r="B5153" t="s">
        <v>25</v>
      </c>
      <c r="C5153">
        <v>3</v>
      </c>
      <c r="D5153" t="s">
        <v>26</v>
      </c>
      <c r="E5153" t="s">
        <v>237</v>
      </c>
      <c r="F5153" t="s">
        <v>13</v>
      </c>
      <c r="G5153" t="s">
        <v>357</v>
      </c>
      <c r="H5153" s="1">
        <v>0</v>
      </c>
      <c r="I5153" s="2">
        <v>43297</v>
      </c>
      <c r="J5153" t="s">
        <v>6097</v>
      </c>
      <c r="K5153" t="s">
        <v>16</v>
      </c>
      <c r="L5153">
        <v>29203</v>
      </c>
      <c r="M5153">
        <v>1652</v>
      </c>
      <c r="N5153" t="s">
        <v>1251</v>
      </c>
      <c r="O5153">
        <v>11</v>
      </c>
      <c r="P5153">
        <v>5</v>
      </c>
      <c r="Q5153" t="s">
        <v>18</v>
      </c>
      <c r="R5153" t="s">
        <v>8304</v>
      </c>
      <c r="S5153">
        <v>11.09</v>
      </c>
      <c r="T5153">
        <v>24</v>
      </c>
      <c r="U5153" t="s">
        <v>33</v>
      </c>
      <c r="V5153" s="2">
        <v>43301</v>
      </c>
      <c r="W5153" t="s">
        <v>20</v>
      </c>
      <c r="X5153" t="s">
        <v>240</v>
      </c>
      <c r="Y5153" t="s">
        <v>54</v>
      </c>
    </row>
    <row r="5154" spans="1:25" hidden="1" x14ac:dyDescent="0.35">
      <c r="A5154">
        <v>4</v>
      </c>
      <c r="B5154" t="s">
        <v>25</v>
      </c>
      <c r="C5154">
        <v>3</v>
      </c>
      <c r="D5154" t="s">
        <v>26</v>
      </c>
      <c r="E5154" t="s">
        <v>237</v>
      </c>
      <c r="F5154" t="s">
        <v>13</v>
      </c>
      <c r="G5154" t="s">
        <v>357</v>
      </c>
      <c r="H5154" s="1">
        <v>0</v>
      </c>
      <c r="I5154" s="2">
        <v>43297</v>
      </c>
      <c r="J5154" t="s">
        <v>6097</v>
      </c>
      <c r="K5154" t="s">
        <v>16</v>
      </c>
      <c r="L5154">
        <v>29203</v>
      </c>
      <c r="M5154">
        <v>1292</v>
      </c>
      <c r="N5154" t="s">
        <v>118</v>
      </c>
      <c r="O5154">
        <v>5</v>
      </c>
      <c r="P5154">
        <v>5</v>
      </c>
      <c r="Q5154" t="s">
        <v>18</v>
      </c>
      <c r="R5154" t="s">
        <v>8304</v>
      </c>
      <c r="S5154">
        <v>4.79</v>
      </c>
      <c r="T5154">
        <v>10</v>
      </c>
      <c r="U5154" t="s">
        <v>33</v>
      </c>
      <c r="V5154" s="2">
        <v>43301</v>
      </c>
      <c r="W5154" t="s">
        <v>20</v>
      </c>
      <c r="X5154" t="s">
        <v>240</v>
      </c>
      <c r="Y5154" t="s">
        <v>119</v>
      </c>
    </row>
    <row r="5155" spans="1:25" hidden="1" x14ac:dyDescent="0.35">
      <c r="A5155">
        <v>4</v>
      </c>
      <c r="B5155" t="s">
        <v>25</v>
      </c>
      <c r="C5155">
        <v>3</v>
      </c>
      <c r="D5155" t="s">
        <v>26</v>
      </c>
      <c r="E5155" t="s">
        <v>237</v>
      </c>
      <c r="F5155" t="s">
        <v>13</v>
      </c>
      <c r="G5155" t="s">
        <v>357</v>
      </c>
      <c r="H5155" s="1">
        <v>0</v>
      </c>
      <c r="I5155" s="2">
        <v>43297</v>
      </c>
      <c r="J5155" t="s">
        <v>6097</v>
      </c>
      <c r="K5155" t="s">
        <v>16</v>
      </c>
      <c r="L5155">
        <v>29203</v>
      </c>
      <c r="M5155">
        <v>880</v>
      </c>
      <c r="N5155" t="s">
        <v>3913</v>
      </c>
      <c r="O5155">
        <v>29</v>
      </c>
      <c r="P5155">
        <v>9</v>
      </c>
      <c r="Q5155" t="s">
        <v>18</v>
      </c>
      <c r="R5155" t="s">
        <v>8304</v>
      </c>
      <c r="S5155">
        <v>28.86</v>
      </c>
      <c r="T5155">
        <v>60</v>
      </c>
      <c r="U5155" t="s">
        <v>33</v>
      </c>
      <c r="V5155" s="2">
        <v>43301</v>
      </c>
      <c r="W5155" t="s">
        <v>20</v>
      </c>
      <c r="X5155" t="s">
        <v>240</v>
      </c>
      <c r="Y5155" t="s">
        <v>64</v>
      </c>
    </row>
    <row r="5156" spans="1:25" hidden="1" x14ac:dyDescent="0.35">
      <c r="A5156">
        <v>4</v>
      </c>
      <c r="B5156" t="s">
        <v>25</v>
      </c>
      <c r="C5156">
        <v>3</v>
      </c>
      <c r="D5156" t="s">
        <v>50</v>
      </c>
      <c r="E5156" t="s">
        <v>237</v>
      </c>
      <c r="F5156" t="s">
        <v>13</v>
      </c>
      <c r="G5156" t="s">
        <v>357</v>
      </c>
      <c r="H5156" s="1">
        <v>0</v>
      </c>
      <c r="I5156" s="2">
        <v>43297</v>
      </c>
      <c r="J5156" t="s">
        <v>6097</v>
      </c>
      <c r="K5156" t="s">
        <v>16</v>
      </c>
      <c r="L5156">
        <v>29203</v>
      </c>
      <c r="M5156">
        <v>921</v>
      </c>
      <c r="N5156" t="s">
        <v>6720</v>
      </c>
      <c r="O5156">
        <v>18</v>
      </c>
      <c r="P5156">
        <v>2</v>
      </c>
      <c r="Q5156" t="s">
        <v>18</v>
      </c>
      <c r="R5156" t="s">
        <v>8304</v>
      </c>
      <c r="S5156">
        <v>18.239999999999998</v>
      </c>
      <c r="T5156">
        <v>76</v>
      </c>
      <c r="U5156" t="s">
        <v>33</v>
      </c>
      <c r="V5156" s="2">
        <v>43301</v>
      </c>
      <c r="W5156" t="s">
        <v>20</v>
      </c>
      <c r="X5156" t="s">
        <v>240</v>
      </c>
      <c r="Y5156" t="s">
        <v>113</v>
      </c>
    </row>
    <row r="5157" spans="1:25" x14ac:dyDescent="0.35">
      <c r="A5157">
        <v>2</v>
      </c>
      <c r="B5157" t="s">
        <v>25</v>
      </c>
      <c r="C5157">
        <v>1</v>
      </c>
      <c r="D5157" t="s">
        <v>50</v>
      </c>
      <c r="E5157" t="s">
        <v>88</v>
      </c>
      <c r="F5157" t="s">
        <v>13</v>
      </c>
      <c r="G5157" t="s">
        <v>6956</v>
      </c>
      <c r="H5157" s="1">
        <v>0</v>
      </c>
      <c r="I5157" s="2">
        <v>43300</v>
      </c>
      <c r="J5157" t="s">
        <v>7715</v>
      </c>
      <c r="K5157" t="s">
        <v>30</v>
      </c>
      <c r="L5157">
        <v>94110</v>
      </c>
      <c r="M5157">
        <v>1008</v>
      </c>
      <c r="N5157" t="s">
        <v>5142</v>
      </c>
      <c r="O5157">
        <v>133</v>
      </c>
      <c r="P5157">
        <v>3</v>
      </c>
      <c r="Q5157" t="s">
        <v>32</v>
      </c>
      <c r="R5157" t="s">
        <v>8304</v>
      </c>
      <c r="S5157">
        <v>132.59</v>
      </c>
      <c r="T5157">
        <v>390</v>
      </c>
      <c r="U5157" t="s">
        <v>76</v>
      </c>
      <c r="V5157" s="2">
        <v>43302</v>
      </c>
      <c r="W5157" t="s">
        <v>130</v>
      </c>
      <c r="X5157" t="s">
        <v>34</v>
      </c>
      <c r="Y5157" t="s">
        <v>113</v>
      </c>
    </row>
    <row r="5158" spans="1:25" x14ac:dyDescent="0.35">
      <c r="A5158">
        <v>2</v>
      </c>
      <c r="B5158" t="s">
        <v>25</v>
      </c>
      <c r="C5158">
        <v>1</v>
      </c>
      <c r="D5158" t="s">
        <v>50</v>
      </c>
      <c r="E5158" t="s">
        <v>88</v>
      </c>
      <c r="F5158" t="s">
        <v>13</v>
      </c>
      <c r="G5158" t="s">
        <v>6956</v>
      </c>
      <c r="H5158" s="1">
        <v>0.2</v>
      </c>
      <c r="I5158" s="2">
        <v>43300</v>
      </c>
      <c r="J5158" t="s">
        <v>7715</v>
      </c>
      <c r="K5158" t="s">
        <v>30</v>
      </c>
      <c r="L5158">
        <v>94110</v>
      </c>
      <c r="M5158">
        <v>784</v>
      </c>
      <c r="N5158" t="s">
        <v>4810</v>
      </c>
      <c r="O5158">
        <v>4</v>
      </c>
      <c r="P5158">
        <v>2</v>
      </c>
      <c r="Q5158" t="s">
        <v>32</v>
      </c>
      <c r="R5158" t="s">
        <v>8304</v>
      </c>
      <c r="S5158">
        <v>4.5</v>
      </c>
      <c r="T5158">
        <v>36</v>
      </c>
      <c r="U5158" t="s">
        <v>76</v>
      </c>
      <c r="V5158" s="2">
        <v>43302</v>
      </c>
      <c r="W5158" t="s">
        <v>130</v>
      </c>
      <c r="X5158" t="s">
        <v>34</v>
      </c>
      <c r="Y5158" t="s">
        <v>52</v>
      </c>
    </row>
    <row r="5159" spans="1:25" hidden="1" x14ac:dyDescent="0.35">
      <c r="A5159">
        <v>5</v>
      </c>
      <c r="B5159" t="s">
        <v>43</v>
      </c>
      <c r="C5159">
        <v>6</v>
      </c>
      <c r="D5159" t="s">
        <v>11</v>
      </c>
      <c r="E5159" t="s">
        <v>672</v>
      </c>
      <c r="F5159" t="s">
        <v>13</v>
      </c>
      <c r="G5159" t="s">
        <v>506</v>
      </c>
      <c r="H5159" s="1">
        <v>0</v>
      </c>
      <c r="I5159" s="2">
        <v>43239</v>
      </c>
      <c r="J5159" t="s">
        <v>1447</v>
      </c>
      <c r="K5159" t="s">
        <v>16</v>
      </c>
      <c r="L5159">
        <v>22204</v>
      </c>
      <c r="M5159">
        <v>825</v>
      </c>
      <c r="N5159" t="s">
        <v>1448</v>
      </c>
      <c r="O5159">
        <v>180</v>
      </c>
      <c r="P5159">
        <v>2</v>
      </c>
      <c r="Q5159" t="s">
        <v>18</v>
      </c>
      <c r="R5159" t="s">
        <v>8304</v>
      </c>
      <c r="S5159">
        <v>179.75</v>
      </c>
      <c r="T5159">
        <v>642</v>
      </c>
      <c r="U5159" t="s">
        <v>19</v>
      </c>
      <c r="V5159" s="2">
        <v>43244</v>
      </c>
      <c r="W5159" t="s">
        <v>39</v>
      </c>
      <c r="X5159" t="s">
        <v>205</v>
      </c>
      <c r="Y5159" t="s">
        <v>24</v>
      </c>
    </row>
    <row r="5160" spans="1:25" hidden="1" x14ac:dyDescent="0.35">
      <c r="A5160">
        <v>4</v>
      </c>
      <c r="B5160" t="s">
        <v>43</v>
      </c>
      <c r="C5160">
        <v>6</v>
      </c>
      <c r="D5160" t="s">
        <v>11</v>
      </c>
      <c r="E5160" t="s">
        <v>171</v>
      </c>
      <c r="F5160" t="s">
        <v>13</v>
      </c>
      <c r="G5160" t="s">
        <v>1655</v>
      </c>
      <c r="H5160" s="1">
        <v>0</v>
      </c>
      <c r="I5160" s="2">
        <v>43458</v>
      </c>
      <c r="J5160" t="s">
        <v>2356</v>
      </c>
      <c r="K5160" t="s">
        <v>102</v>
      </c>
      <c r="L5160">
        <v>10035</v>
      </c>
      <c r="M5160">
        <v>1040</v>
      </c>
      <c r="N5160" t="s">
        <v>2053</v>
      </c>
      <c r="O5160">
        <v>208</v>
      </c>
      <c r="P5160">
        <v>9</v>
      </c>
      <c r="Q5160" t="s">
        <v>104</v>
      </c>
      <c r="R5160" t="s">
        <v>8304</v>
      </c>
      <c r="S5160">
        <v>207.89</v>
      </c>
      <c r="T5160">
        <v>800</v>
      </c>
      <c r="U5160" t="s">
        <v>19</v>
      </c>
      <c r="V5160" s="2">
        <v>43462</v>
      </c>
      <c r="W5160" t="s">
        <v>39</v>
      </c>
      <c r="X5160" t="s">
        <v>175</v>
      </c>
      <c r="Y5160" t="s">
        <v>47</v>
      </c>
    </row>
    <row r="5161" spans="1:25" hidden="1" x14ac:dyDescent="0.35">
      <c r="A5161">
        <v>6</v>
      </c>
      <c r="B5161" t="s">
        <v>10</v>
      </c>
      <c r="C5161">
        <v>6</v>
      </c>
      <c r="D5161" t="s">
        <v>11</v>
      </c>
      <c r="E5161" t="s">
        <v>69</v>
      </c>
      <c r="F5161" t="s">
        <v>13</v>
      </c>
      <c r="G5161" t="s">
        <v>2326</v>
      </c>
      <c r="H5161" s="1">
        <v>0</v>
      </c>
      <c r="I5161" s="2">
        <v>43246</v>
      </c>
      <c r="J5161" t="s">
        <v>2327</v>
      </c>
      <c r="K5161" t="s">
        <v>102</v>
      </c>
      <c r="L5161">
        <v>20016</v>
      </c>
      <c r="M5161">
        <v>32</v>
      </c>
      <c r="N5161" t="s">
        <v>265</v>
      </c>
      <c r="O5161">
        <v>17</v>
      </c>
      <c r="P5161">
        <v>3</v>
      </c>
      <c r="Q5161" t="s">
        <v>104</v>
      </c>
      <c r="R5161" t="s">
        <v>8304</v>
      </c>
      <c r="S5161">
        <v>17.38</v>
      </c>
      <c r="T5161">
        <v>41</v>
      </c>
      <c r="U5161" t="s">
        <v>19</v>
      </c>
      <c r="V5161" s="2">
        <v>43252</v>
      </c>
      <c r="W5161" t="s">
        <v>39</v>
      </c>
      <c r="X5161" t="s">
        <v>2324</v>
      </c>
      <c r="Y5161" t="s">
        <v>47</v>
      </c>
    </row>
    <row r="5162" spans="1:25" hidden="1" x14ac:dyDescent="0.35">
      <c r="A5162">
        <v>6</v>
      </c>
      <c r="B5162" t="s">
        <v>10</v>
      </c>
      <c r="C5162">
        <v>6</v>
      </c>
      <c r="D5162" t="s">
        <v>26</v>
      </c>
      <c r="E5162" t="s">
        <v>69</v>
      </c>
      <c r="F5162" t="s">
        <v>13</v>
      </c>
      <c r="G5162" t="s">
        <v>2326</v>
      </c>
      <c r="H5162" s="1">
        <v>0</v>
      </c>
      <c r="I5162" s="2">
        <v>43246</v>
      </c>
      <c r="J5162" t="s">
        <v>2327</v>
      </c>
      <c r="K5162" t="s">
        <v>102</v>
      </c>
      <c r="L5162">
        <v>20016</v>
      </c>
      <c r="M5162">
        <v>1652</v>
      </c>
      <c r="N5162" t="s">
        <v>1251</v>
      </c>
      <c r="O5162">
        <v>4</v>
      </c>
      <c r="P5162">
        <v>2</v>
      </c>
      <c r="Q5162" t="s">
        <v>104</v>
      </c>
      <c r="R5162" t="s">
        <v>8304</v>
      </c>
      <c r="S5162">
        <v>4.43</v>
      </c>
      <c r="T5162">
        <v>10</v>
      </c>
      <c r="U5162" t="s">
        <v>19</v>
      </c>
      <c r="V5162" s="2">
        <v>43252</v>
      </c>
      <c r="W5162" t="s">
        <v>39</v>
      </c>
      <c r="X5162" t="s">
        <v>2324</v>
      </c>
      <c r="Y5162" t="s">
        <v>54</v>
      </c>
    </row>
    <row r="5163" spans="1:25" hidden="1" x14ac:dyDescent="0.35">
      <c r="A5163">
        <v>6</v>
      </c>
      <c r="B5163" t="s">
        <v>10</v>
      </c>
      <c r="C5163">
        <v>6</v>
      </c>
      <c r="D5163" t="s">
        <v>26</v>
      </c>
      <c r="E5163" t="s">
        <v>69</v>
      </c>
      <c r="F5163" t="s">
        <v>13</v>
      </c>
      <c r="G5163" t="s">
        <v>2326</v>
      </c>
      <c r="H5163" s="1">
        <v>0</v>
      </c>
      <c r="I5163" s="2">
        <v>43246</v>
      </c>
      <c r="J5163" t="s">
        <v>2327</v>
      </c>
      <c r="K5163" t="s">
        <v>102</v>
      </c>
      <c r="L5163">
        <v>20016</v>
      </c>
      <c r="M5163">
        <v>1531</v>
      </c>
      <c r="N5163" t="s">
        <v>8149</v>
      </c>
      <c r="O5163">
        <v>6</v>
      </c>
      <c r="P5163">
        <v>2</v>
      </c>
      <c r="Q5163" t="s">
        <v>104</v>
      </c>
      <c r="R5163" t="s">
        <v>8304</v>
      </c>
      <c r="S5163">
        <v>5.84</v>
      </c>
      <c r="T5163">
        <v>13</v>
      </c>
      <c r="U5163" t="s">
        <v>19</v>
      </c>
      <c r="V5163" s="2">
        <v>43252</v>
      </c>
      <c r="W5163" t="s">
        <v>39</v>
      </c>
      <c r="X5163" t="s">
        <v>2324</v>
      </c>
      <c r="Y5163" t="s">
        <v>64</v>
      </c>
    </row>
    <row r="5164" spans="1:25" hidden="1" x14ac:dyDescent="0.35">
      <c r="A5164">
        <v>6</v>
      </c>
      <c r="B5164" t="s">
        <v>10</v>
      </c>
      <c r="C5164">
        <v>6</v>
      </c>
      <c r="D5164" t="s">
        <v>26</v>
      </c>
      <c r="E5164" t="s">
        <v>69</v>
      </c>
      <c r="F5164" t="s">
        <v>13</v>
      </c>
      <c r="G5164" t="s">
        <v>2326</v>
      </c>
      <c r="H5164" s="1">
        <v>0</v>
      </c>
      <c r="I5164" s="2">
        <v>43246</v>
      </c>
      <c r="J5164" t="s">
        <v>2327</v>
      </c>
      <c r="K5164" t="s">
        <v>102</v>
      </c>
      <c r="L5164">
        <v>20016</v>
      </c>
      <c r="M5164">
        <v>1621</v>
      </c>
      <c r="N5164" t="s">
        <v>3136</v>
      </c>
      <c r="O5164">
        <v>9</v>
      </c>
      <c r="P5164">
        <v>3</v>
      </c>
      <c r="Q5164" t="s">
        <v>104</v>
      </c>
      <c r="R5164" t="s">
        <v>8304</v>
      </c>
      <c r="S5164">
        <v>9.33</v>
      </c>
      <c r="T5164">
        <v>19</v>
      </c>
      <c r="U5164" t="s">
        <v>19</v>
      </c>
      <c r="V5164" s="2">
        <v>43252</v>
      </c>
      <c r="W5164" t="s">
        <v>39</v>
      </c>
      <c r="X5164" t="s">
        <v>2324</v>
      </c>
      <c r="Y5164" t="s">
        <v>64</v>
      </c>
    </row>
    <row r="5165" spans="1:25" hidden="1" x14ac:dyDescent="0.35">
      <c r="A5165">
        <v>2</v>
      </c>
      <c r="B5165" t="s">
        <v>25</v>
      </c>
      <c r="C5165">
        <v>1</v>
      </c>
      <c r="D5165" t="s">
        <v>11</v>
      </c>
      <c r="E5165" t="s">
        <v>2505</v>
      </c>
      <c r="F5165" t="s">
        <v>13</v>
      </c>
      <c r="G5165" t="s">
        <v>2614</v>
      </c>
      <c r="H5165" s="1">
        <v>0</v>
      </c>
      <c r="I5165" s="2">
        <v>43409</v>
      </c>
      <c r="J5165" t="s">
        <v>7797</v>
      </c>
      <c r="K5165" t="s">
        <v>16</v>
      </c>
      <c r="L5165">
        <v>23464</v>
      </c>
      <c r="M5165">
        <v>26</v>
      </c>
      <c r="N5165" t="s">
        <v>1835</v>
      </c>
      <c r="O5165">
        <v>71</v>
      </c>
      <c r="P5165">
        <v>2</v>
      </c>
      <c r="Q5165" t="s">
        <v>18</v>
      </c>
      <c r="R5165" t="s">
        <v>92</v>
      </c>
      <c r="S5165">
        <v>71.23</v>
      </c>
      <c r="T5165">
        <v>274</v>
      </c>
      <c r="U5165" t="s">
        <v>19</v>
      </c>
      <c r="V5165" s="2">
        <v>43411</v>
      </c>
      <c r="W5165" t="s">
        <v>130</v>
      </c>
      <c r="X5165" t="s">
        <v>205</v>
      </c>
      <c r="Y5165" t="s">
        <v>47</v>
      </c>
    </row>
    <row r="5166" spans="1:25" hidden="1" x14ac:dyDescent="0.35">
      <c r="A5166">
        <v>2</v>
      </c>
      <c r="B5166" t="s">
        <v>25</v>
      </c>
      <c r="C5166">
        <v>1</v>
      </c>
      <c r="D5166" t="s">
        <v>11</v>
      </c>
      <c r="E5166" t="s">
        <v>2505</v>
      </c>
      <c r="F5166" t="s">
        <v>13</v>
      </c>
      <c r="G5166" t="s">
        <v>2614</v>
      </c>
      <c r="H5166" s="1">
        <v>0</v>
      </c>
      <c r="I5166" s="2">
        <v>43409</v>
      </c>
      <c r="J5166" t="s">
        <v>7797</v>
      </c>
      <c r="K5166" t="s">
        <v>16</v>
      </c>
      <c r="L5166">
        <v>23464</v>
      </c>
      <c r="M5166">
        <v>1538</v>
      </c>
      <c r="N5166" t="s">
        <v>8285</v>
      </c>
      <c r="O5166">
        <v>76</v>
      </c>
      <c r="P5166">
        <v>5</v>
      </c>
      <c r="Q5166" t="s">
        <v>18</v>
      </c>
      <c r="R5166" t="s">
        <v>92</v>
      </c>
      <c r="S5166">
        <v>75.680000000000007</v>
      </c>
      <c r="T5166">
        <v>757</v>
      </c>
      <c r="U5166" t="s">
        <v>19</v>
      </c>
      <c r="V5166" s="2">
        <v>43411</v>
      </c>
      <c r="W5166" t="s">
        <v>130</v>
      </c>
      <c r="X5166" t="s">
        <v>205</v>
      </c>
      <c r="Y5166" t="s">
        <v>47</v>
      </c>
    </row>
    <row r="5167" spans="1:25" hidden="1" x14ac:dyDescent="0.35">
      <c r="A5167">
        <v>2</v>
      </c>
      <c r="B5167" t="s">
        <v>25</v>
      </c>
      <c r="C5167">
        <v>1</v>
      </c>
      <c r="D5167" t="s">
        <v>50</v>
      </c>
      <c r="E5167" t="s">
        <v>2505</v>
      </c>
      <c r="F5167" t="s">
        <v>13</v>
      </c>
      <c r="G5167" t="s">
        <v>2614</v>
      </c>
      <c r="H5167" s="1">
        <v>0</v>
      </c>
      <c r="I5167" s="2">
        <v>43409</v>
      </c>
      <c r="J5167" t="s">
        <v>7797</v>
      </c>
      <c r="K5167" t="s">
        <v>16</v>
      </c>
      <c r="L5167">
        <v>23464</v>
      </c>
      <c r="M5167">
        <v>1094</v>
      </c>
      <c r="N5167" t="s">
        <v>4887</v>
      </c>
      <c r="O5167">
        <v>19</v>
      </c>
      <c r="P5167">
        <v>3</v>
      </c>
      <c r="Q5167" t="s">
        <v>18</v>
      </c>
      <c r="R5167" t="s">
        <v>92</v>
      </c>
      <c r="S5167">
        <v>18.89</v>
      </c>
      <c r="T5167">
        <v>90</v>
      </c>
      <c r="U5167" t="s">
        <v>19</v>
      </c>
      <c r="V5167" s="2">
        <v>43411</v>
      </c>
      <c r="W5167" t="s">
        <v>130</v>
      </c>
      <c r="X5167" t="s">
        <v>205</v>
      </c>
      <c r="Y5167" t="s">
        <v>113</v>
      </c>
    </row>
    <row r="5168" spans="1:25" hidden="1" x14ac:dyDescent="0.35">
      <c r="A5168">
        <v>4</v>
      </c>
      <c r="B5168" t="s">
        <v>25</v>
      </c>
      <c r="C5168">
        <v>3</v>
      </c>
      <c r="D5168" t="s">
        <v>11</v>
      </c>
      <c r="E5168" t="s">
        <v>457</v>
      </c>
      <c r="F5168" t="s">
        <v>13</v>
      </c>
      <c r="G5168" t="s">
        <v>437</v>
      </c>
      <c r="H5168" s="1">
        <v>0</v>
      </c>
      <c r="I5168" s="2">
        <v>43435</v>
      </c>
      <c r="J5168" t="s">
        <v>1920</v>
      </c>
      <c r="K5168" t="s">
        <v>102</v>
      </c>
      <c r="L5168">
        <v>6824</v>
      </c>
      <c r="M5168">
        <v>836</v>
      </c>
      <c r="N5168" t="s">
        <v>1150</v>
      </c>
      <c r="O5168">
        <v>150</v>
      </c>
      <c r="P5168">
        <v>4</v>
      </c>
      <c r="Q5168" t="s">
        <v>104</v>
      </c>
      <c r="R5168" t="s">
        <v>8304</v>
      </c>
      <c r="S5168">
        <v>150.38</v>
      </c>
      <c r="T5168">
        <v>752</v>
      </c>
      <c r="U5168" t="s">
        <v>19</v>
      </c>
      <c r="V5168" s="2">
        <v>43439</v>
      </c>
      <c r="W5168" t="s">
        <v>20</v>
      </c>
      <c r="X5168" t="s">
        <v>461</v>
      </c>
      <c r="Y5168" t="s">
        <v>24</v>
      </c>
    </row>
    <row r="5169" spans="1:25" hidden="1" x14ac:dyDescent="0.35">
      <c r="A5169">
        <v>4</v>
      </c>
      <c r="B5169" t="s">
        <v>25</v>
      </c>
      <c r="C5169">
        <v>3</v>
      </c>
      <c r="D5169" t="s">
        <v>26</v>
      </c>
      <c r="E5169" t="s">
        <v>457</v>
      </c>
      <c r="F5169" t="s">
        <v>13</v>
      </c>
      <c r="G5169" t="s">
        <v>437</v>
      </c>
      <c r="H5169" s="1">
        <v>0</v>
      </c>
      <c r="I5169" s="2">
        <v>43435</v>
      </c>
      <c r="J5169" t="s">
        <v>1920</v>
      </c>
      <c r="K5169" t="s">
        <v>102</v>
      </c>
      <c r="L5169">
        <v>6824</v>
      </c>
      <c r="M5169">
        <v>1843</v>
      </c>
      <c r="N5169" t="s">
        <v>8250</v>
      </c>
      <c r="O5169">
        <v>41</v>
      </c>
      <c r="P5169">
        <v>6</v>
      </c>
      <c r="Q5169" t="s">
        <v>104</v>
      </c>
      <c r="R5169" t="s">
        <v>8304</v>
      </c>
      <c r="S5169">
        <v>40.520000000000003</v>
      </c>
      <c r="T5169">
        <v>88</v>
      </c>
      <c r="U5169" t="s">
        <v>19</v>
      </c>
      <c r="V5169" s="2">
        <v>43439</v>
      </c>
      <c r="W5169" t="s">
        <v>20</v>
      </c>
      <c r="X5169" t="s">
        <v>461</v>
      </c>
      <c r="Y5169" t="s">
        <v>54</v>
      </c>
    </row>
    <row r="5170" spans="1:25" hidden="1" x14ac:dyDescent="0.35">
      <c r="A5170">
        <v>2</v>
      </c>
      <c r="B5170" t="s">
        <v>25</v>
      </c>
      <c r="C5170">
        <v>1</v>
      </c>
      <c r="D5170" t="s">
        <v>26</v>
      </c>
      <c r="E5170" t="s">
        <v>906</v>
      </c>
      <c r="F5170" t="s">
        <v>13</v>
      </c>
      <c r="G5170" t="s">
        <v>2233</v>
      </c>
      <c r="H5170" s="1">
        <v>0.2</v>
      </c>
      <c r="I5170" s="2">
        <v>43423</v>
      </c>
      <c r="J5170" t="s">
        <v>3035</v>
      </c>
      <c r="K5170" t="s">
        <v>16</v>
      </c>
      <c r="L5170">
        <v>28540</v>
      </c>
      <c r="M5170">
        <v>512</v>
      </c>
      <c r="N5170" t="s">
        <v>3036</v>
      </c>
      <c r="O5170">
        <v>6</v>
      </c>
      <c r="P5170">
        <v>2</v>
      </c>
      <c r="Q5170" t="s">
        <v>18</v>
      </c>
      <c r="R5170" t="s">
        <v>8304</v>
      </c>
      <c r="S5170">
        <v>6.01</v>
      </c>
      <c r="T5170">
        <v>18</v>
      </c>
      <c r="U5170" t="s">
        <v>19</v>
      </c>
      <c r="V5170" s="2">
        <v>43425</v>
      </c>
      <c r="W5170" t="s">
        <v>130</v>
      </c>
      <c r="X5170" t="s">
        <v>63</v>
      </c>
      <c r="Y5170" t="s">
        <v>49</v>
      </c>
    </row>
    <row r="5171" spans="1:25" hidden="1" x14ac:dyDescent="0.35">
      <c r="A5171">
        <v>2</v>
      </c>
      <c r="B5171" t="s">
        <v>25</v>
      </c>
      <c r="C5171">
        <v>1</v>
      </c>
      <c r="D5171" t="s">
        <v>11</v>
      </c>
      <c r="E5171" t="s">
        <v>305</v>
      </c>
      <c r="F5171" t="s">
        <v>13</v>
      </c>
      <c r="G5171" t="s">
        <v>1369</v>
      </c>
      <c r="H5171" s="1">
        <v>0.2</v>
      </c>
      <c r="I5171" s="2">
        <v>43361</v>
      </c>
      <c r="J5171" t="s">
        <v>1578</v>
      </c>
      <c r="K5171" t="s">
        <v>102</v>
      </c>
      <c r="L5171">
        <v>43229</v>
      </c>
      <c r="M5171">
        <v>582</v>
      </c>
      <c r="N5171" t="s">
        <v>1579</v>
      </c>
      <c r="O5171">
        <v>2</v>
      </c>
      <c r="P5171">
        <v>3</v>
      </c>
      <c r="Q5171" t="s">
        <v>104</v>
      </c>
      <c r="R5171" t="s">
        <v>8304</v>
      </c>
      <c r="S5171">
        <v>1.61</v>
      </c>
      <c r="T5171">
        <v>5</v>
      </c>
      <c r="U5171" t="s">
        <v>19</v>
      </c>
      <c r="V5171" s="2">
        <v>43363</v>
      </c>
      <c r="W5171" t="s">
        <v>130</v>
      </c>
      <c r="X5171" t="s">
        <v>309</v>
      </c>
      <c r="Y5171" t="s">
        <v>47</v>
      </c>
    </row>
    <row r="5172" spans="1:25" hidden="1" x14ac:dyDescent="0.35">
      <c r="A5172">
        <v>2</v>
      </c>
      <c r="B5172" t="s">
        <v>25</v>
      </c>
      <c r="C5172">
        <v>1</v>
      </c>
      <c r="D5172" t="s">
        <v>11</v>
      </c>
      <c r="E5172" t="s">
        <v>305</v>
      </c>
      <c r="F5172" t="s">
        <v>13</v>
      </c>
      <c r="G5172" t="s">
        <v>1369</v>
      </c>
      <c r="H5172" s="1">
        <v>0.3</v>
      </c>
      <c r="I5172" s="2">
        <v>43361</v>
      </c>
      <c r="J5172" t="s">
        <v>1578</v>
      </c>
      <c r="K5172" t="s">
        <v>102</v>
      </c>
      <c r="L5172">
        <v>43229</v>
      </c>
      <c r="M5172">
        <v>1457</v>
      </c>
      <c r="N5172" t="s">
        <v>1096</v>
      </c>
      <c r="O5172">
        <v>-7</v>
      </c>
      <c r="P5172">
        <v>2</v>
      </c>
      <c r="Q5172" t="s">
        <v>104</v>
      </c>
      <c r="R5172" t="s">
        <v>8304</v>
      </c>
      <c r="S5172">
        <v>-7.1</v>
      </c>
      <c r="T5172">
        <v>99</v>
      </c>
      <c r="U5172" t="s">
        <v>19</v>
      </c>
      <c r="V5172" s="2">
        <v>43363</v>
      </c>
      <c r="W5172" t="s">
        <v>130</v>
      </c>
      <c r="X5172" t="s">
        <v>309</v>
      </c>
      <c r="Y5172" t="s">
        <v>24</v>
      </c>
    </row>
    <row r="5173" spans="1:25" hidden="1" x14ac:dyDescent="0.35">
      <c r="A5173">
        <v>2</v>
      </c>
      <c r="B5173" t="s">
        <v>25</v>
      </c>
      <c r="C5173">
        <v>1</v>
      </c>
      <c r="D5173" t="s">
        <v>26</v>
      </c>
      <c r="E5173" t="s">
        <v>305</v>
      </c>
      <c r="F5173" t="s">
        <v>13</v>
      </c>
      <c r="G5173" t="s">
        <v>1369</v>
      </c>
      <c r="H5173" s="1">
        <v>0.2</v>
      </c>
      <c r="I5173" s="2">
        <v>43361</v>
      </c>
      <c r="J5173" t="s">
        <v>1578</v>
      </c>
      <c r="K5173" t="s">
        <v>102</v>
      </c>
      <c r="L5173">
        <v>43229</v>
      </c>
      <c r="M5173">
        <v>590</v>
      </c>
      <c r="N5173" t="s">
        <v>2927</v>
      </c>
      <c r="O5173">
        <v>0</v>
      </c>
      <c r="P5173">
        <v>1</v>
      </c>
      <c r="Q5173" t="s">
        <v>104</v>
      </c>
      <c r="R5173" t="s">
        <v>8304</v>
      </c>
      <c r="S5173">
        <v>0.37</v>
      </c>
      <c r="T5173">
        <v>3</v>
      </c>
      <c r="U5173" t="s">
        <v>19</v>
      </c>
      <c r="V5173" s="2">
        <v>43363</v>
      </c>
      <c r="W5173" t="s">
        <v>130</v>
      </c>
      <c r="X5173" t="s">
        <v>309</v>
      </c>
      <c r="Y5173" t="s">
        <v>49</v>
      </c>
    </row>
    <row r="5174" spans="1:25" hidden="1" x14ac:dyDescent="0.35">
      <c r="A5174">
        <v>5</v>
      </c>
      <c r="B5174" t="s">
        <v>43</v>
      </c>
      <c r="C5174">
        <v>6</v>
      </c>
      <c r="D5174" t="s">
        <v>11</v>
      </c>
      <c r="E5174" t="s">
        <v>305</v>
      </c>
      <c r="F5174" t="s">
        <v>13</v>
      </c>
      <c r="G5174" t="s">
        <v>2465</v>
      </c>
      <c r="H5174" s="1">
        <v>0</v>
      </c>
      <c r="I5174" s="2">
        <v>43295</v>
      </c>
      <c r="J5174" t="s">
        <v>2466</v>
      </c>
      <c r="K5174" t="s">
        <v>16</v>
      </c>
      <c r="L5174">
        <v>31907</v>
      </c>
      <c r="M5174">
        <v>872</v>
      </c>
      <c r="N5174" t="s">
        <v>8145</v>
      </c>
      <c r="O5174">
        <v>16</v>
      </c>
      <c r="P5174">
        <v>1</v>
      </c>
      <c r="Q5174" t="s">
        <v>18</v>
      </c>
      <c r="R5174" t="s">
        <v>8304</v>
      </c>
      <c r="S5174">
        <v>15.52</v>
      </c>
      <c r="T5174">
        <v>52</v>
      </c>
      <c r="U5174" t="s">
        <v>19</v>
      </c>
      <c r="V5174" s="2">
        <v>43300</v>
      </c>
      <c r="W5174" t="s">
        <v>39</v>
      </c>
      <c r="X5174" t="s">
        <v>761</v>
      </c>
      <c r="Y5174" t="s">
        <v>47</v>
      </c>
    </row>
    <row r="5175" spans="1:25" hidden="1" x14ac:dyDescent="0.35">
      <c r="A5175">
        <v>5</v>
      </c>
      <c r="B5175" t="s">
        <v>43</v>
      </c>
      <c r="C5175">
        <v>6</v>
      </c>
      <c r="D5175" t="s">
        <v>26</v>
      </c>
      <c r="E5175" t="s">
        <v>305</v>
      </c>
      <c r="F5175" t="s">
        <v>13</v>
      </c>
      <c r="G5175" t="s">
        <v>2465</v>
      </c>
      <c r="H5175" s="1">
        <v>0</v>
      </c>
      <c r="I5175" s="2">
        <v>43295</v>
      </c>
      <c r="J5175" t="s">
        <v>2466</v>
      </c>
      <c r="K5175" t="s">
        <v>16</v>
      </c>
      <c r="L5175">
        <v>31907</v>
      </c>
      <c r="M5175">
        <v>411</v>
      </c>
      <c r="N5175" t="s">
        <v>4316</v>
      </c>
      <c r="O5175">
        <v>17</v>
      </c>
      <c r="P5175">
        <v>5</v>
      </c>
      <c r="Q5175" t="s">
        <v>18</v>
      </c>
      <c r="R5175" t="s">
        <v>8304</v>
      </c>
      <c r="S5175">
        <v>17.11</v>
      </c>
      <c r="T5175">
        <v>36</v>
      </c>
      <c r="U5175" t="s">
        <v>19</v>
      </c>
      <c r="V5175" s="2">
        <v>43300</v>
      </c>
      <c r="W5175" t="s">
        <v>39</v>
      </c>
      <c r="X5175" t="s">
        <v>761</v>
      </c>
      <c r="Y5175" t="s">
        <v>54</v>
      </c>
    </row>
    <row r="5176" spans="1:25" x14ac:dyDescent="0.35">
      <c r="A5176">
        <v>1</v>
      </c>
      <c r="B5176" t="s">
        <v>10</v>
      </c>
      <c r="C5176">
        <v>1</v>
      </c>
      <c r="D5176" t="s">
        <v>11</v>
      </c>
      <c r="E5176" t="s">
        <v>88</v>
      </c>
      <c r="F5176" t="s">
        <v>13</v>
      </c>
      <c r="G5176" t="s">
        <v>1712</v>
      </c>
      <c r="H5176" s="1">
        <v>0.2</v>
      </c>
      <c r="I5176" s="2">
        <v>43374</v>
      </c>
      <c r="J5176" t="s">
        <v>1713</v>
      </c>
      <c r="K5176" t="s">
        <v>30</v>
      </c>
      <c r="L5176">
        <v>94122</v>
      </c>
      <c r="M5176">
        <v>771</v>
      </c>
      <c r="N5176" t="s">
        <v>8105</v>
      </c>
      <c r="O5176">
        <v>12</v>
      </c>
      <c r="P5176">
        <v>4</v>
      </c>
      <c r="Q5176" t="s">
        <v>32</v>
      </c>
      <c r="R5176" t="s">
        <v>8304</v>
      </c>
      <c r="S5176">
        <v>12.18</v>
      </c>
      <c r="T5176">
        <v>195</v>
      </c>
      <c r="U5176" t="s">
        <v>19</v>
      </c>
      <c r="V5176" s="2">
        <v>43375</v>
      </c>
      <c r="W5176" t="s">
        <v>130</v>
      </c>
      <c r="X5176" t="s">
        <v>34</v>
      </c>
      <c r="Y5176" t="s">
        <v>24</v>
      </c>
    </row>
    <row r="5177" spans="1:25" hidden="1" x14ac:dyDescent="0.35">
      <c r="A5177">
        <v>2</v>
      </c>
      <c r="B5177" t="s">
        <v>25</v>
      </c>
      <c r="C5177">
        <v>1</v>
      </c>
      <c r="D5177" t="s">
        <v>11</v>
      </c>
      <c r="E5177" t="s">
        <v>493</v>
      </c>
      <c r="F5177" t="s">
        <v>13</v>
      </c>
      <c r="G5177" t="s">
        <v>5295</v>
      </c>
      <c r="H5177" s="1">
        <v>0.2</v>
      </c>
      <c r="I5177" s="2">
        <v>43383</v>
      </c>
      <c r="J5177" t="s">
        <v>5296</v>
      </c>
      <c r="K5177" t="s">
        <v>30</v>
      </c>
      <c r="L5177">
        <v>80219</v>
      </c>
      <c r="M5177">
        <v>764</v>
      </c>
      <c r="N5177" t="s">
        <v>8118</v>
      </c>
      <c r="O5177">
        <v>14</v>
      </c>
      <c r="P5177">
        <v>1</v>
      </c>
      <c r="Q5177" t="s">
        <v>32</v>
      </c>
      <c r="R5177" t="s">
        <v>8304</v>
      </c>
      <c r="S5177">
        <v>13.59</v>
      </c>
      <c r="T5177">
        <v>121</v>
      </c>
      <c r="U5177" t="s">
        <v>33</v>
      </c>
      <c r="V5177" s="2">
        <v>43385</v>
      </c>
      <c r="W5177" t="s">
        <v>130</v>
      </c>
      <c r="X5177" t="s">
        <v>285</v>
      </c>
      <c r="Y5177" t="s">
        <v>24</v>
      </c>
    </row>
    <row r="5178" spans="1:25" hidden="1" x14ac:dyDescent="0.35">
      <c r="A5178">
        <v>2</v>
      </c>
      <c r="B5178" t="s">
        <v>25</v>
      </c>
      <c r="C5178">
        <v>1</v>
      </c>
      <c r="D5178" t="s">
        <v>11</v>
      </c>
      <c r="E5178" t="s">
        <v>493</v>
      </c>
      <c r="F5178" t="s">
        <v>13</v>
      </c>
      <c r="G5178" t="s">
        <v>5295</v>
      </c>
      <c r="H5178" s="1">
        <v>0.7</v>
      </c>
      <c r="I5178" s="2">
        <v>43383</v>
      </c>
      <c r="J5178" t="s">
        <v>5296</v>
      </c>
      <c r="K5178" t="s">
        <v>30</v>
      </c>
      <c r="L5178">
        <v>80219</v>
      </c>
      <c r="M5178">
        <v>389</v>
      </c>
      <c r="N5178" t="s">
        <v>5314</v>
      </c>
      <c r="O5178">
        <v>-191</v>
      </c>
      <c r="P5178">
        <v>3</v>
      </c>
      <c r="Q5178" t="s">
        <v>32</v>
      </c>
      <c r="R5178" t="s">
        <v>8304</v>
      </c>
      <c r="S5178">
        <v>-190.85</v>
      </c>
      <c r="T5178">
        <v>91</v>
      </c>
      <c r="U5178" t="s">
        <v>33</v>
      </c>
      <c r="V5178" s="2">
        <v>43385</v>
      </c>
      <c r="W5178" t="s">
        <v>130</v>
      </c>
      <c r="X5178" t="s">
        <v>285</v>
      </c>
      <c r="Y5178" t="s">
        <v>22</v>
      </c>
    </row>
    <row r="5179" spans="1:25" hidden="1" x14ac:dyDescent="0.35">
      <c r="A5179">
        <v>2</v>
      </c>
      <c r="B5179" t="s">
        <v>25</v>
      </c>
      <c r="C5179">
        <v>1</v>
      </c>
      <c r="D5179" t="s">
        <v>50</v>
      </c>
      <c r="E5179" t="s">
        <v>493</v>
      </c>
      <c r="F5179" t="s">
        <v>13</v>
      </c>
      <c r="G5179" t="s">
        <v>5295</v>
      </c>
      <c r="H5179" s="1">
        <v>0.2</v>
      </c>
      <c r="I5179" s="2">
        <v>43383</v>
      </c>
      <c r="J5179" t="s">
        <v>5296</v>
      </c>
      <c r="K5179" t="s">
        <v>30</v>
      </c>
      <c r="L5179">
        <v>80219</v>
      </c>
      <c r="M5179">
        <v>932</v>
      </c>
      <c r="N5179" t="s">
        <v>4827</v>
      </c>
      <c r="O5179">
        <v>-3</v>
      </c>
      <c r="P5179">
        <v>1</v>
      </c>
      <c r="Q5179" t="s">
        <v>32</v>
      </c>
      <c r="R5179" t="s">
        <v>8304</v>
      </c>
      <c r="S5179">
        <v>-3</v>
      </c>
      <c r="T5179">
        <v>16</v>
      </c>
      <c r="U5179" t="s">
        <v>33</v>
      </c>
      <c r="V5179" s="2">
        <v>43385</v>
      </c>
      <c r="W5179" t="s">
        <v>130</v>
      </c>
      <c r="X5179" t="s">
        <v>285</v>
      </c>
      <c r="Y5179" t="s">
        <v>52</v>
      </c>
    </row>
    <row r="5180" spans="1:25" hidden="1" x14ac:dyDescent="0.35">
      <c r="A5180">
        <v>5</v>
      </c>
      <c r="B5180" t="s">
        <v>25</v>
      </c>
      <c r="C5180">
        <v>3</v>
      </c>
      <c r="D5180" t="s">
        <v>26</v>
      </c>
      <c r="E5180" t="s">
        <v>6010</v>
      </c>
      <c r="F5180" t="s">
        <v>13</v>
      </c>
      <c r="G5180" t="s">
        <v>5702</v>
      </c>
      <c r="H5180" s="1">
        <v>0</v>
      </c>
      <c r="I5180" s="2">
        <v>43369</v>
      </c>
      <c r="J5180" t="s">
        <v>6011</v>
      </c>
      <c r="K5180" t="s">
        <v>73</v>
      </c>
      <c r="L5180">
        <v>52240</v>
      </c>
      <c r="M5180">
        <v>787</v>
      </c>
      <c r="N5180" t="s">
        <v>4488</v>
      </c>
      <c r="O5180">
        <v>4</v>
      </c>
      <c r="P5180">
        <v>1</v>
      </c>
      <c r="Q5180" t="s">
        <v>75</v>
      </c>
      <c r="R5180" t="s">
        <v>8304</v>
      </c>
      <c r="S5180">
        <v>4.5</v>
      </c>
      <c r="T5180">
        <v>10</v>
      </c>
      <c r="U5180" t="s">
        <v>33</v>
      </c>
      <c r="V5180" s="2">
        <v>43374</v>
      </c>
      <c r="W5180" t="s">
        <v>20</v>
      </c>
      <c r="X5180" t="s">
        <v>304</v>
      </c>
      <c r="Y5180" t="s">
        <v>64</v>
      </c>
    </row>
    <row r="5181" spans="1:25" hidden="1" x14ac:dyDescent="0.35">
      <c r="A5181">
        <v>2</v>
      </c>
      <c r="B5181" t="s">
        <v>43</v>
      </c>
      <c r="C5181">
        <v>3</v>
      </c>
      <c r="D5181" t="s">
        <v>26</v>
      </c>
      <c r="E5181" t="s">
        <v>201</v>
      </c>
      <c r="F5181" t="s">
        <v>13</v>
      </c>
      <c r="G5181" t="s">
        <v>556</v>
      </c>
      <c r="H5181" s="1">
        <v>0.2</v>
      </c>
      <c r="I5181" s="2">
        <v>43463</v>
      </c>
      <c r="J5181" t="s">
        <v>3703</v>
      </c>
      <c r="K5181" t="s">
        <v>30</v>
      </c>
      <c r="L5181">
        <v>97477</v>
      </c>
      <c r="M5181">
        <v>1256</v>
      </c>
      <c r="N5181" t="s">
        <v>3704</v>
      </c>
      <c r="O5181">
        <v>10</v>
      </c>
      <c r="P5181">
        <v>3</v>
      </c>
      <c r="Q5181" t="s">
        <v>32</v>
      </c>
      <c r="R5181" t="s">
        <v>8304</v>
      </c>
      <c r="S5181">
        <v>10.42</v>
      </c>
      <c r="T5181">
        <v>28</v>
      </c>
      <c r="U5181" t="s">
        <v>19</v>
      </c>
      <c r="V5181" s="2">
        <v>43465</v>
      </c>
      <c r="W5181" t="s">
        <v>20</v>
      </c>
      <c r="X5181" t="s">
        <v>262</v>
      </c>
      <c r="Y5181" t="s">
        <v>119</v>
      </c>
    </row>
    <row r="5182" spans="1:25" hidden="1" x14ac:dyDescent="0.35">
      <c r="A5182">
        <v>5</v>
      </c>
      <c r="B5182" t="s">
        <v>25</v>
      </c>
      <c r="C5182">
        <v>3</v>
      </c>
      <c r="D5182" t="s">
        <v>26</v>
      </c>
      <c r="E5182" t="s">
        <v>192</v>
      </c>
      <c r="F5182" t="s">
        <v>13</v>
      </c>
      <c r="G5182" t="s">
        <v>556</v>
      </c>
      <c r="H5182" s="1">
        <v>0.2</v>
      </c>
      <c r="I5182" s="2">
        <v>43255</v>
      </c>
      <c r="J5182" t="s">
        <v>557</v>
      </c>
      <c r="K5182" t="s">
        <v>73</v>
      </c>
      <c r="L5182">
        <v>60610</v>
      </c>
      <c r="M5182">
        <v>1754</v>
      </c>
      <c r="N5182" t="s">
        <v>558</v>
      </c>
      <c r="O5182">
        <v>9</v>
      </c>
      <c r="P5182">
        <v>5</v>
      </c>
      <c r="Q5182" t="s">
        <v>75</v>
      </c>
      <c r="R5182" t="s">
        <v>8304</v>
      </c>
      <c r="S5182">
        <v>9.4</v>
      </c>
      <c r="T5182">
        <v>26</v>
      </c>
      <c r="U5182" t="s">
        <v>19</v>
      </c>
      <c r="V5182" s="2">
        <v>43260</v>
      </c>
      <c r="W5182" t="s">
        <v>20</v>
      </c>
      <c r="X5182" t="s">
        <v>139</v>
      </c>
      <c r="Y5182" t="s">
        <v>64</v>
      </c>
    </row>
    <row r="5183" spans="1:25" hidden="1" x14ac:dyDescent="0.35">
      <c r="A5183">
        <v>5</v>
      </c>
      <c r="B5183" t="s">
        <v>25</v>
      </c>
      <c r="C5183">
        <v>3</v>
      </c>
      <c r="D5183" t="s">
        <v>11</v>
      </c>
      <c r="E5183" t="s">
        <v>192</v>
      </c>
      <c r="F5183" t="s">
        <v>13</v>
      </c>
      <c r="G5183" t="s">
        <v>556</v>
      </c>
      <c r="H5183" s="1">
        <v>0.6</v>
      </c>
      <c r="I5183" s="2">
        <v>43255</v>
      </c>
      <c r="J5183" t="s">
        <v>557</v>
      </c>
      <c r="K5183" t="s">
        <v>73</v>
      </c>
      <c r="L5183">
        <v>60610</v>
      </c>
      <c r="M5183">
        <v>1043</v>
      </c>
      <c r="N5183" t="s">
        <v>559</v>
      </c>
      <c r="O5183">
        <v>-357</v>
      </c>
      <c r="P5183">
        <v>5</v>
      </c>
      <c r="Q5183" t="s">
        <v>75</v>
      </c>
      <c r="R5183" t="s">
        <v>8304</v>
      </c>
      <c r="S5183">
        <v>-356.73</v>
      </c>
      <c r="T5183">
        <v>420</v>
      </c>
      <c r="U5183" t="s">
        <v>19</v>
      </c>
      <c r="V5183" s="2">
        <v>43260</v>
      </c>
      <c r="W5183" t="s">
        <v>20</v>
      </c>
      <c r="X5183" t="s">
        <v>139</v>
      </c>
      <c r="Y5183" t="s">
        <v>47</v>
      </c>
    </row>
    <row r="5184" spans="1:25" hidden="1" x14ac:dyDescent="0.35">
      <c r="A5184">
        <v>5</v>
      </c>
      <c r="B5184" t="s">
        <v>25</v>
      </c>
      <c r="C5184">
        <v>3</v>
      </c>
      <c r="D5184" t="s">
        <v>11</v>
      </c>
      <c r="E5184" t="s">
        <v>192</v>
      </c>
      <c r="F5184" t="s">
        <v>13</v>
      </c>
      <c r="G5184" t="s">
        <v>556</v>
      </c>
      <c r="H5184" s="1">
        <v>0.6</v>
      </c>
      <c r="I5184" s="2">
        <v>43255</v>
      </c>
      <c r="J5184" t="s">
        <v>557</v>
      </c>
      <c r="K5184" t="s">
        <v>73</v>
      </c>
      <c r="L5184">
        <v>60610</v>
      </c>
      <c r="M5184">
        <v>1505</v>
      </c>
      <c r="N5184" t="s">
        <v>560</v>
      </c>
      <c r="O5184">
        <v>-5</v>
      </c>
      <c r="P5184">
        <v>3</v>
      </c>
      <c r="Q5184" t="s">
        <v>75</v>
      </c>
      <c r="R5184" t="s">
        <v>8304</v>
      </c>
      <c r="S5184">
        <v>-4.68</v>
      </c>
      <c r="T5184">
        <v>12</v>
      </c>
      <c r="U5184" t="s">
        <v>19</v>
      </c>
      <c r="V5184" s="2">
        <v>43260</v>
      </c>
      <c r="W5184" t="s">
        <v>20</v>
      </c>
      <c r="X5184" t="s">
        <v>139</v>
      </c>
      <c r="Y5184" t="s">
        <v>47</v>
      </c>
    </row>
    <row r="5185" spans="1:25" hidden="1" x14ac:dyDescent="0.35">
      <c r="A5185">
        <v>5</v>
      </c>
      <c r="B5185" t="s">
        <v>25</v>
      </c>
      <c r="C5185">
        <v>3</v>
      </c>
      <c r="D5185" t="s">
        <v>50</v>
      </c>
      <c r="E5185" t="s">
        <v>192</v>
      </c>
      <c r="F5185" t="s">
        <v>13</v>
      </c>
      <c r="G5185" t="s">
        <v>556</v>
      </c>
      <c r="H5185" s="1">
        <v>0.2</v>
      </c>
      <c r="I5185" s="2">
        <v>43255</v>
      </c>
      <c r="J5185" t="s">
        <v>557</v>
      </c>
      <c r="K5185" t="s">
        <v>73</v>
      </c>
      <c r="L5185">
        <v>60610</v>
      </c>
      <c r="M5185">
        <v>1321</v>
      </c>
      <c r="N5185" t="s">
        <v>561</v>
      </c>
      <c r="O5185">
        <v>11</v>
      </c>
      <c r="P5185">
        <v>2</v>
      </c>
      <c r="Q5185" t="s">
        <v>75</v>
      </c>
      <c r="R5185" t="s">
        <v>8304</v>
      </c>
      <c r="S5185">
        <v>11.19</v>
      </c>
      <c r="T5185">
        <v>32</v>
      </c>
      <c r="U5185" t="s">
        <v>19</v>
      </c>
      <c r="V5185" s="2">
        <v>43260</v>
      </c>
      <c r="W5185" t="s">
        <v>20</v>
      </c>
      <c r="X5185" t="s">
        <v>139</v>
      </c>
      <c r="Y5185" t="s">
        <v>52</v>
      </c>
    </row>
    <row r="5186" spans="1:25" hidden="1" x14ac:dyDescent="0.35">
      <c r="A5186">
        <v>5</v>
      </c>
      <c r="B5186" t="s">
        <v>25</v>
      </c>
      <c r="C5186">
        <v>3</v>
      </c>
      <c r="D5186" t="s">
        <v>11</v>
      </c>
      <c r="E5186" t="s">
        <v>192</v>
      </c>
      <c r="F5186" t="s">
        <v>13</v>
      </c>
      <c r="G5186" t="s">
        <v>556</v>
      </c>
      <c r="H5186" s="1">
        <v>0.5</v>
      </c>
      <c r="I5186" s="2">
        <v>43255</v>
      </c>
      <c r="J5186" t="s">
        <v>557</v>
      </c>
      <c r="K5186" t="s">
        <v>73</v>
      </c>
      <c r="L5186">
        <v>60610</v>
      </c>
      <c r="M5186">
        <v>965</v>
      </c>
      <c r="N5186" t="s">
        <v>562</v>
      </c>
      <c r="O5186">
        <v>-121</v>
      </c>
      <c r="P5186">
        <v>5</v>
      </c>
      <c r="Q5186" t="s">
        <v>75</v>
      </c>
      <c r="R5186" t="s">
        <v>8304</v>
      </c>
      <c r="S5186">
        <v>-120.51</v>
      </c>
      <c r="T5186">
        <v>177</v>
      </c>
      <c r="U5186" t="s">
        <v>19</v>
      </c>
      <c r="V5186" s="2">
        <v>43260</v>
      </c>
      <c r="W5186" t="s">
        <v>20</v>
      </c>
      <c r="X5186" t="s">
        <v>139</v>
      </c>
      <c r="Y5186" t="s">
        <v>41</v>
      </c>
    </row>
    <row r="5187" spans="1:25" hidden="1" x14ac:dyDescent="0.35">
      <c r="A5187">
        <v>5</v>
      </c>
      <c r="B5187" t="s">
        <v>25</v>
      </c>
      <c r="C5187">
        <v>3</v>
      </c>
      <c r="D5187" t="s">
        <v>11</v>
      </c>
      <c r="E5187" t="s">
        <v>192</v>
      </c>
      <c r="F5187" t="s">
        <v>13</v>
      </c>
      <c r="G5187" t="s">
        <v>556</v>
      </c>
      <c r="H5187" s="1">
        <v>0.6</v>
      </c>
      <c r="I5187" s="2">
        <v>43255</v>
      </c>
      <c r="J5187" t="s">
        <v>557</v>
      </c>
      <c r="K5187" t="s">
        <v>73</v>
      </c>
      <c r="L5187">
        <v>60610</v>
      </c>
      <c r="M5187">
        <v>546</v>
      </c>
      <c r="N5187" t="s">
        <v>563</v>
      </c>
      <c r="O5187">
        <v>-3</v>
      </c>
      <c r="P5187">
        <v>3</v>
      </c>
      <c r="Q5187" t="s">
        <v>75</v>
      </c>
      <c r="R5187" t="s">
        <v>8304</v>
      </c>
      <c r="S5187">
        <v>-2.83</v>
      </c>
      <c r="T5187">
        <v>4</v>
      </c>
      <c r="U5187" t="s">
        <v>19</v>
      </c>
      <c r="V5187" s="2">
        <v>43260</v>
      </c>
      <c r="W5187" t="s">
        <v>20</v>
      </c>
      <c r="X5187" t="s">
        <v>139</v>
      </c>
      <c r="Y5187" t="s">
        <v>47</v>
      </c>
    </row>
    <row r="5188" spans="1:25" hidden="1" x14ac:dyDescent="0.35">
      <c r="A5188">
        <v>5</v>
      </c>
      <c r="B5188" t="s">
        <v>25</v>
      </c>
      <c r="C5188">
        <v>3</v>
      </c>
      <c r="D5188" t="s">
        <v>26</v>
      </c>
      <c r="E5188" t="s">
        <v>192</v>
      </c>
      <c r="F5188" t="s">
        <v>13</v>
      </c>
      <c r="G5188" t="s">
        <v>556</v>
      </c>
      <c r="H5188" s="1">
        <v>0.2</v>
      </c>
      <c r="I5188" s="2">
        <v>43255</v>
      </c>
      <c r="J5188" t="s">
        <v>557</v>
      </c>
      <c r="K5188" t="s">
        <v>73</v>
      </c>
      <c r="L5188">
        <v>60610</v>
      </c>
      <c r="M5188">
        <v>329</v>
      </c>
      <c r="N5188" t="s">
        <v>479</v>
      </c>
      <c r="O5188">
        <v>1</v>
      </c>
      <c r="P5188">
        <v>2</v>
      </c>
      <c r="Q5188" t="s">
        <v>75</v>
      </c>
      <c r="R5188" t="s">
        <v>8304</v>
      </c>
      <c r="S5188">
        <v>1.2</v>
      </c>
      <c r="T5188">
        <v>7</v>
      </c>
      <c r="U5188" t="s">
        <v>19</v>
      </c>
      <c r="V5188" s="2">
        <v>43260</v>
      </c>
      <c r="W5188" t="s">
        <v>20</v>
      </c>
      <c r="X5188" t="s">
        <v>139</v>
      </c>
      <c r="Y5188" t="s">
        <v>49</v>
      </c>
    </row>
    <row r="5189" spans="1:25" hidden="1" x14ac:dyDescent="0.35">
      <c r="A5189">
        <v>5</v>
      </c>
      <c r="B5189" t="s">
        <v>43</v>
      </c>
      <c r="C5189">
        <v>6</v>
      </c>
      <c r="D5189" t="s">
        <v>11</v>
      </c>
      <c r="E5189" t="s">
        <v>3500</v>
      </c>
      <c r="F5189" t="s">
        <v>13</v>
      </c>
      <c r="G5189" t="s">
        <v>5383</v>
      </c>
      <c r="H5189" s="1">
        <v>0</v>
      </c>
      <c r="I5189" s="2">
        <v>43299</v>
      </c>
      <c r="J5189" t="s">
        <v>5659</v>
      </c>
      <c r="K5189" t="s">
        <v>16</v>
      </c>
      <c r="L5189">
        <v>42104</v>
      </c>
      <c r="M5189">
        <v>845</v>
      </c>
      <c r="N5189" t="s">
        <v>2016</v>
      </c>
      <c r="O5189">
        <v>39</v>
      </c>
      <c r="P5189">
        <v>1</v>
      </c>
      <c r="Q5189" t="s">
        <v>18</v>
      </c>
      <c r="R5189" t="s">
        <v>8304</v>
      </c>
      <c r="S5189">
        <v>39.43</v>
      </c>
      <c r="T5189">
        <v>141</v>
      </c>
      <c r="U5189" t="s">
        <v>33</v>
      </c>
      <c r="V5189" s="2">
        <v>43304</v>
      </c>
      <c r="W5189" t="s">
        <v>39</v>
      </c>
      <c r="X5189" t="s">
        <v>21</v>
      </c>
      <c r="Y5189" t="s">
        <v>24</v>
      </c>
    </row>
    <row r="5190" spans="1:25" hidden="1" x14ac:dyDescent="0.35">
      <c r="A5190">
        <v>5</v>
      </c>
      <c r="B5190" t="s">
        <v>25</v>
      </c>
      <c r="C5190">
        <v>3</v>
      </c>
      <c r="D5190" t="s">
        <v>50</v>
      </c>
      <c r="E5190" t="s">
        <v>832</v>
      </c>
      <c r="F5190" t="s">
        <v>13</v>
      </c>
      <c r="G5190" t="s">
        <v>5193</v>
      </c>
      <c r="H5190" s="1">
        <v>0</v>
      </c>
      <c r="I5190" s="2">
        <v>43457</v>
      </c>
      <c r="J5190" t="s">
        <v>6717</v>
      </c>
      <c r="K5190" t="s">
        <v>102</v>
      </c>
      <c r="L5190">
        <v>2886</v>
      </c>
      <c r="M5190">
        <v>797</v>
      </c>
      <c r="N5190" t="s">
        <v>1421</v>
      </c>
      <c r="O5190">
        <v>900</v>
      </c>
      <c r="P5190">
        <v>4</v>
      </c>
      <c r="Q5190" t="s">
        <v>104</v>
      </c>
      <c r="R5190" t="s">
        <v>8304</v>
      </c>
      <c r="S5190">
        <v>899.98</v>
      </c>
      <c r="T5190">
        <v>2000</v>
      </c>
      <c r="U5190" t="s">
        <v>33</v>
      </c>
      <c r="V5190" s="2">
        <v>43462</v>
      </c>
      <c r="W5190" t="s">
        <v>20</v>
      </c>
      <c r="X5190" t="s">
        <v>836</v>
      </c>
      <c r="Y5190" t="s">
        <v>727</v>
      </c>
    </row>
    <row r="5191" spans="1:25" hidden="1" x14ac:dyDescent="0.35">
      <c r="A5191">
        <v>6</v>
      </c>
      <c r="B5191" t="s">
        <v>10</v>
      </c>
      <c r="C5191">
        <v>6</v>
      </c>
      <c r="D5191" t="s">
        <v>26</v>
      </c>
      <c r="E5191" t="s">
        <v>3786</v>
      </c>
      <c r="F5191" t="s">
        <v>13</v>
      </c>
      <c r="G5191" t="s">
        <v>5364</v>
      </c>
      <c r="H5191" s="1">
        <v>0</v>
      </c>
      <c r="I5191" s="2">
        <v>43457</v>
      </c>
      <c r="J5191" t="s">
        <v>6217</v>
      </c>
      <c r="K5191" t="s">
        <v>73</v>
      </c>
      <c r="L5191">
        <v>49505</v>
      </c>
      <c r="M5191">
        <v>42</v>
      </c>
      <c r="N5191" t="s">
        <v>2896</v>
      </c>
      <c r="O5191">
        <v>12</v>
      </c>
      <c r="P5191">
        <v>7</v>
      </c>
      <c r="Q5191" t="s">
        <v>75</v>
      </c>
      <c r="R5191" t="s">
        <v>8304</v>
      </c>
      <c r="S5191">
        <v>11.68</v>
      </c>
      <c r="T5191">
        <v>25</v>
      </c>
      <c r="U5191" t="s">
        <v>33</v>
      </c>
      <c r="V5191" s="2">
        <v>43463</v>
      </c>
      <c r="W5191" t="s">
        <v>39</v>
      </c>
      <c r="X5191" t="s">
        <v>156</v>
      </c>
      <c r="Y5191" t="s">
        <v>176</v>
      </c>
    </row>
    <row r="5192" spans="1:25" hidden="1" x14ac:dyDescent="0.35">
      <c r="A5192">
        <v>4</v>
      </c>
      <c r="B5192" t="s">
        <v>43</v>
      </c>
      <c r="C5192">
        <v>6</v>
      </c>
      <c r="D5192" t="s">
        <v>26</v>
      </c>
      <c r="E5192" t="s">
        <v>171</v>
      </c>
      <c r="F5192" t="s">
        <v>13</v>
      </c>
      <c r="G5192" t="s">
        <v>5195</v>
      </c>
      <c r="H5192" s="1">
        <v>0</v>
      </c>
      <c r="I5192" s="2">
        <v>43335</v>
      </c>
      <c r="J5192" t="s">
        <v>6359</v>
      </c>
      <c r="K5192" t="s">
        <v>102</v>
      </c>
      <c r="L5192">
        <v>10035</v>
      </c>
      <c r="M5192">
        <v>9</v>
      </c>
      <c r="N5192" t="s">
        <v>8152</v>
      </c>
      <c r="O5192">
        <v>281</v>
      </c>
      <c r="P5192">
        <v>5</v>
      </c>
      <c r="Q5192" t="s">
        <v>104</v>
      </c>
      <c r="R5192" t="s">
        <v>8304</v>
      </c>
      <c r="S5192">
        <v>281.02</v>
      </c>
      <c r="T5192">
        <v>1041</v>
      </c>
      <c r="U5192" t="s">
        <v>33</v>
      </c>
      <c r="V5192" s="2">
        <v>43339</v>
      </c>
      <c r="W5192" t="s">
        <v>39</v>
      </c>
      <c r="X5192" t="s">
        <v>175</v>
      </c>
      <c r="Y5192" t="s">
        <v>56</v>
      </c>
    </row>
    <row r="5193" spans="1:25" hidden="1" x14ac:dyDescent="0.35">
      <c r="A5193">
        <v>4</v>
      </c>
      <c r="B5193" t="s">
        <v>43</v>
      </c>
      <c r="C5193">
        <v>6</v>
      </c>
      <c r="D5193" t="s">
        <v>26</v>
      </c>
      <c r="E5193" t="s">
        <v>171</v>
      </c>
      <c r="F5193" t="s">
        <v>13</v>
      </c>
      <c r="G5193" t="s">
        <v>5195</v>
      </c>
      <c r="H5193" s="1">
        <v>0</v>
      </c>
      <c r="I5193" s="2">
        <v>43335</v>
      </c>
      <c r="J5193" t="s">
        <v>6359</v>
      </c>
      <c r="K5193" t="s">
        <v>102</v>
      </c>
      <c r="L5193">
        <v>10035</v>
      </c>
      <c r="M5193">
        <v>522</v>
      </c>
      <c r="N5193" t="s">
        <v>755</v>
      </c>
      <c r="O5193">
        <v>9</v>
      </c>
      <c r="P5193">
        <v>5</v>
      </c>
      <c r="Q5193" t="s">
        <v>104</v>
      </c>
      <c r="R5193" t="s">
        <v>8304</v>
      </c>
      <c r="S5193">
        <v>8.73</v>
      </c>
      <c r="T5193">
        <v>21</v>
      </c>
      <c r="U5193" t="s">
        <v>33</v>
      </c>
      <c r="V5193" s="2">
        <v>43339</v>
      </c>
      <c r="W5193" t="s">
        <v>39</v>
      </c>
      <c r="X5193" t="s">
        <v>175</v>
      </c>
      <c r="Y5193" t="s">
        <v>49</v>
      </c>
    </row>
    <row r="5194" spans="1:25" hidden="1" x14ac:dyDescent="0.35">
      <c r="A5194">
        <v>4</v>
      </c>
      <c r="B5194" t="s">
        <v>43</v>
      </c>
      <c r="C5194">
        <v>6</v>
      </c>
      <c r="D5194" t="s">
        <v>26</v>
      </c>
      <c r="E5194" t="s">
        <v>171</v>
      </c>
      <c r="F5194" t="s">
        <v>13</v>
      </c>
      <c r="G5194" t="s">
        <v>5195</v>
      </c>
      <c r="H5194" s="1">
        <v>0</v>
      </c>
      <c r="I5194" s="2">
        <v>43335</v>
      </c>
      <c r="J5194" t="s">
        <v>6359</v>
      </c>
      <c r="K5194" t="s">
        <v>102</v>
      </c>
      <c r="L5194">
        <v>10035</v>
      </c>
      <c r="M5194">
        <v>1147</v>
      </c>
      <c r="N5194" t="s">
        <v>1304</v>
      </c>
      <c r="O5194">
        <v>8</v>
      </c>
      <c r="P5194">
        <v>6</v>
      </c>
      <c r="Q5194" t="s">
        <v>104</v>
      </c>
      <c r="R5194" t="s">
        <v>8304</v>
      </c>
      <c r="S5194">
        <v>7.92</v>
      </c>
      <c r="T5194">
        <v>29</v>
      </c>
      <c r="U5194" t="s">
        <v>33</v>
      </c>
      <c r="V5194" s="2">
        <v>43339</v>
      </c>
      <c r="W5194" t="s">
        <v>39</v>
      </c>
      <c r="X5194" t="s">
        <v>175</v>
      </c>
      <c r="Y5194" t="s">
        <v>49</v>
      </c>
    </row>
    <row r="5195" spans="1:25" hidden="1" x14ac:dyDescent="0.35">
      <c r="A5195">
        <v>4</v>
      </c>
      <c r="B5195" t="s">
        <v>25</v>
      </c>
      <c r="C5195">
        <v>3</v>
      </c>
      <c r="D5195" t="s">
        <v>26</v>
      </c>
      <c r="E5195" t="s">
        <v>6048</v>
      </c>
      <c r="F5195" t="s">
        <v>13</v>
      </c>
      <c r="G5195" t="s">
        <v>6049</v>
      </c>
      <c r="H5195" s="1">
        <v>0</v>
      </c>
      <c r="I5195" s="2">
        <v>43131</v>
      </c>
      <c r="J5195" t="s">
        <v>6050</v>
      </c>
      <c r="K5195" t="s">
        <v>102</v>
      </c>
      <c r="L5195">
        <v>8401</v>
      </c>
      <c r="M5195">
        <v>1501</v>
      </c>
      <c r="N5195" t="s">
        <v>412</v>
      </c>
      <c r="O5195">
        <v>12</v>
      </c>
      <c r="P5195">
        <v>2</v>
      </c>
      <c r="Q5195" t="s">
        <v>104</v>
      </c>
      <c r="R5195" t="s">
        <v>8304</v>
      </c>
      <c r="S5195">
        <v>11.68</v>
      </c>
      <c r="T5195">
        <v>23</v>
      </c>
      <c r="U5195" t="s">
        <v>33</v>
      </c>
      <c r="V5195" s="2">
        <v>43135</v>
      </c>
      <c r="W5195" t="s">
        <v>20</v>
      </c>
      <c r="X5195" t="s">
        <v>485</v>
      </c>
      <c r="Y5195" t="s">
        <v>119</v>
      </c>
    </row>
    <row r="5196" spans="1:25" hidden="1" x14ac:dyDescent="0.35">
      <c r="A5196">
        <v>2</v>
      </c>
      <c r="B5196" t="s">
        <v>25</v>
      </c>
      <c r="C5196">
        <v>1</v>
      </c>
      <c r="D5196" t="s">
        <v>26</v>
      </c>
      <c r="E5196" t="s">
        <v>99</v>
      </c>
      <c r="F5196" t="s">
        <v>13</v>
      </c>
      <c r="G5196" t="s">
        <v>7246</v>
      </c>
      <c r="H5196" s="1">
        <v>0.7</v>
      </c>
      <c r="I5196" s="2">
        <v>43346</v>
      </c>
      <c r="J5196" t="s">
        <v>7247</v>
      </c>
      <c r="K5196" t="s">
        <v>102</v>
      </c>
      <c r="L5196">
        <v>19143</v>
      </c>
      <c r="M5196">
        <v>689</v>
      </c>
      <c r="N5196" t="s">
        <v>2936</v>
      </c>
      <c r="O5196">
        <v>-761</v>
      </c>
      <c r="P5196">
        <v>5</v>
      </c>
      <c r="Q5196" t="s">
        <v>104</v>
      </c>
      <c r="R5196" t="s">
        <v>8304</v>
      </c>
      <c r="S5196">
        <v>-760.98</v>
      </c>
      <c r="T5196">
        <v>1141</v>
      </c>
      <c r="U5196" t="s">
        <v>76</v>
      </c>
      <c r="V5196" s="2">
        <v>43348</v>
      </c>
      <c r="W5196" t="s">
        <v>130</v>
      </c>
      <c r="X5196" t="s">
        <v>105</v>
      </c>
      <c r="Y5196" t="s">
        <v>54</v>
      </c>
    </row>
    <row r="5197" spans="1:25" hidden="1" x14ac:dyDescent="0.35">
      <c r="A5197">
        <v>2</v>
      </c>
      <c r="B5197" t="s">
        <v>25</v>
      </c>
      <c r="C5197">
        <v>1</v>
      </c>
      <c r="D5197" t="s">
        <v>50</v>
      </c>
      <c r="E5197" t="s">
        <v>99</v>
      </c>
      <c r="F5197" t="s">
        <v>13</v>
      </c>
      <c r="G5197" t="s">
        <v>7246</v>
      </c>
      <c r="H5197" s="1">
        <v>0.4</v>
      </c>
      <c r="I5197" s="2">
        <v>43346</v>
      </c>
      <c r="J5197" t="s">
        <v>7247</v>
      </c>
      <c r="K5197" t="s">
        <v>102</v>
      </c>
      <c r="L5197">
        <v>19143</v>
      </c>
      <c r="M5197">
        <v>441</v>
      </c>
      <c r="N5197" t="s">
        <v>1144</v>
      </c>
      <c r="O5197">
        <v>-47</v>
      </c>
      <c r="P5197">
        <v>3</v>
      </c>
      <c r="Q5197" t="s">
        <v>104</v>
      </c>
      <c r="R5197" t="s">
        <v>8304</v>
      </c>
      <c r="S5197">
        <v>-46.8</v>
      </c>
      <c r="T5197">
        <v>281</v>
      </c>
      <c r="U5197" t="s">
        <v>76</v>
      </c>
      <c r="V5197" s="2">
        <v>43348</v>
      </c>
      <c r="W5197" t="s">
        <v>130</v>
      </c>
      <c r="X5197" t="s">
        <v>105</v>
      </c>
      <c r="Y5197" t="s">
        <v>52</v>
      </c>
    </row>
    <row r="5198" spans="1:25" hidden="1" x14ac:dyDescent="0.35">
      <c r="A5198">
        <v>4</v>
      </c>
      <c r="B5198" t="s">
        <v>43</v>
      </c>
      <c r="C5198">
        <v>6</v>
      </c>
      <c r="D5198" t="s">
        <v>11</v>
      </c>
      <c r="E5198" t="s">
        <v>171</v>
      </c>
      <c r="F5198" t="s">
        <v>13</v>
      </c>
      <c r="G5198" t="s">
        <v>5228</v>
      </c>
      <c r="H5198" s="1">
        <v>0</v>
      </c>
      <c r="I5198" s="2">
        <v>43222</v>
      </c>
      <c r="J5198" t="s">
        <v>5574</v>
      </c>
      <c r="K5198" t="s">
        <v>102</v>
      </c>
      <c r="L5198">
        <v>10009</v>
      </c>
      <c r="M5198">
        <v>547</v>
      </c>
      <c r="N5198" t="s">
        <v>1254</v>
      </c>
      <c r="O5198">
        <v>4</v>
      </c>
      <c r="P5198">
        <v>2</v>
      </c>
      <c r="Q5198" t="s">
        <v>104</v>
      </c>
      <c r="R5198" t="s">
        <v>8304</v>
      </c>
      <c r="S5198">
        <v>4.0199999999999996</v>
      </c>
      <c r="T5198">
        <v>13</v>
      </c>
      <c r="U5198" t="s">
        <v>33</v>
      </c>
      <c r="V5198" s="2">
        <v>43226</v>
      </c>
      <c r="W5198" t="s">
        <v>39</v>
      </c>
      <c r="X5198" t="s">
        <v>175</v>
      </c>
      <c r="Y5198" t="s">
        <v>47</v>
      </c>
    </row>
    <row r="5199" spans="1:25" hidden="1" x14ac:dyDescent="0.35">
      <c r="A5199">
        <v>4</v>
      </c>
      <c r="B5199" t="s">
        <v>43</v>
      </c>
      <c r="C5199">
        <v>6</v>
      </c>
      <c r="D5199" t="s">
        <v>11</v>
      </c>
      <c r="E5199" t="s">
        <v>171</v>
      </c>
      <c r="F5199" t="s">
        <v>13</v>
      </c>
      <c r="G5199" t="s">
        <v>5228</v>
      </c>
      <c r="H5199" s="1">
        <v>0</v>
      </c>
      <c r="I5199" s="2">
        <v>43222</v>
      </c>
      <c r="J5199" t="s">
        <v>5574</v>
      </c>
      <c r="K5199" t="s">
        <v>102</v>
      </c>
      <c r="L5199">
        <v>10009</v>
      </c>
      <c r="M5199">
        <v>871</v>
      </c>
      <c r="N5199" t="s">
        <v>8186</v>
      </c>
      <c r="O5199">
        <v>84</v>
      </c>
      <c r="P5199">
        <v>5</v>
      </c>
      <c r="Q5199" t="s">
        <v>104</v>
      </c>
      <c r="R5199" t="s">
        <v>8304</v>
      </c>
      <c r="S5199">
        <v>83.73</v>
      </c>
      <c r="T5199">
        <v>215</v>
      </c>
      <c r="U5199" t="s">
        <v>33</v>
      </c>
      <c r="V5199" s="2">
        <v>43226</v>
      </c>
      <c r="W5199" t="s">
        <v>39</v>
      </c>
      <c r="X5199" t="s">
        <v>175</v>
      </c>
      <c r="Y5199" t="s">
        <v>47</v>
      </c>
    </row>
    <row r="5200" spans="1:25" hidden="1" x14ac:dyDescent="0.35">
      <c r="A5200">
        <v>4</v>
      </c>
      <c r="B5200" t="s">
        <v>43</v>
      </c>
      <c r="C5200">
        <v>6</v>
      </c>
      <c r="D5200" t="s">
        <v>26</v>
      </c>
      <c r="E5200" t="s">
        <v>171</v>
      </c>
      <c r="F5200" t="s">
        <v>13</v>
      </c>
      <c r="G5200" t="s">
        <v>5228</v>
      </c>
      <c r="H5200" s="1">
        <v>0</v>
      </c>
      <c r="I5200" s="2">
        <v>43222</v>
      </c>
      <c r="J5200" t="s">
        <v>5574</v>
      </c>
      <c r="K5200" t="s">
        <v>102</v>
      </c>
      <c r="L5200">
        <v>10009</v>
      </c>
      <c r="M5200">
        <v>1481</v>
      </c>
      <c r="N5200" t="s">
        <v>4154</v>
      </c>
      <c r="O5200">
        <v>6</v>
      </c>
      <c r="P5200">
        <v>2</v>
      </c>
      <c r="Q5200" t="s">
        <v>104</v>
      </c>
      <c r="R5200" t="s">
        <v>8304</v>
      </c>
      <c r="S5200">
        <v>6.02</v>
      </c>
      <c r="T5200">
        <v>13</v>
      </c>
      <c r="U5200" t="s">
        <v>33</v>
      </c>
      <c r="V5200" s="2">
        <v>43226</v>
      </c>
      <c r="W5200" t="s">
        <v>39</v>
      </c>
      <c r="X5200" t="s">
        <v>175</v>
      </c>
      <c r="Y5200" t="s">
        <v>64</v>
      </c>
    </row>
    <row r="5201" spans="1:25" hidden="1" x14ac:dyDescent="0.35">
      <c r="A5201">
        <v>4</v>
      </c>
      <c r="B5201" t="s">
        <v>43</v>
      </c>
      <c r="C5201">
        <v>6</v>
      </c>
      <c r="D5201" t="s">
        <v>26</v>
      </c>
      <c r="E5201" t="s">
        <v>171</v>
      </c>
      <c r="F5201" t="s">
        <v>13</v>
      </c>
      <c r="G5201" t="s">
        <v>5228</v>
      </c>
      <c r="H5201" s="1">
        <v>0.2</v>
      </c>
      <c r="I5201" s="2">
        <v>43222</v>
      </c>
      <c r="J5201" t="s">
        <v>5574</v>
      </c>
      <c r="K5201" t="s">
        <v>102</v>
      </c>
      <c r="L5201">
        <v>10009</v>
      </c>
      <c r="M5201">
        <v>1609</v>
      </c>
      <c r="N5201" t="s">
        <v>1024</v>
      </c>
      <c r="O5201">
        <v>34</v>
      </c>
      <c r="P5201">
        <v>3</v>
      </c>
      <c r="Q5201" t="s">
        <v>104</v>
      </c>
      <c r="R5201" t="s">
        <v>8304</v>
      </c>
      <c r="S5201">
        <v>33.93</v>
      </c>
      <c r="T5201">
        <v>90</v>
      </c>
      <c r="U5201" t="s">
        <v>33</v>
      </c>
      <c r="V5201" s="2">
        <v>43226</v>
      </c>
      <c r="W5201" t="s">
        <v>39</v>
      </c>
      <c r="X5201" t="s">
        <v>175</v>
      </c>
      <c r="Y5201" t="s">
        <v>54</v>
      </c>
    </row>
    <row r="5202" spans="1:25" hidden="1" x14ac:dyDescent="0.35">
      <c r="A5202">
        <v>4</v>
      </c>
      <c r="B5202" t="s">
        <v>43</v>
      </c>
      <c r="C5202">
        <v>6</v>
      </c>
      <c r="D5202" t="s">
        <v>26</v>
      </c>
      <c r="E5202" t="s">
        <v>99</v>
      </c>
      <c r="F5202" t="s">
        <v>13</v>
      </c>
      <c r="G5202" t="s">
        <v>677</v>
      </c>
      <c r="H5202" s="1">
        <v>0.2</v>
      </c>
      <c r="I5202" s="2">
        <v>43104</v>
      </c>
      <c r="J5202" t="s">
        <v>6382</v>
      </c>
      <c r="K5202" t="s">
        <v>102</v>
      </c>
      <c r="L5202">
        <v>19143</v>
      </c>
      <c r="M5202">
        <v>1126</v>
      </c>
      <c r="N5202" t="s">
        <v>1183</v>
      </c>
      <c r="O5202">
        <v>1</v>
      </c>
      <c r="P5202">
        <v>1</v>
      </c>
      <c r="Q5202" t="s">
        <v>104</v>
      </c>
      <c r="R5202" t="s">
        <v>8304</v>
      </c>
      <c r="S5202">
        <v>0.57999999999999996</v>
      </c>
      <c r="T5202">
        <v>5</v>
      </c>
      <c r="U5202" t="s">
        <v>33</v>
      </c>
      <c r="V5202" s="2">
        <v>43108</v>
      </c>
      <c r="W5202" t="s">
        <v>39</v>
      </c>
      <c r="X5202" t="s">
        <v>105</v>
      </c>
      <c r="Y5202" t="s">
        <v>49</v>
      </c>
    </row>
    <row r="5203" spans="1:25" hidden="1" x14ac:dyDescent="0.35">
      <c r="A5203">
        <v>4</v>
      </c>
      <c r="B5203" t="s">
        <v>43</v>
      </c>
      <c r="C5203">
        <v>6</v>
      </c>
      <c r="D5203" t="s">
        <v>26</v>
      </c>
      <c r="E5203" t="s">
        <v>99</v>
      </c>
      <c r="F5203" t="s">
        <v>13</v>
      </c>
      <c r="G5203" t="s">
        <v>677</v>
      </c>
      <c r="H5203" s="1">
        <v>0.7</v>
      </c>
      <c r="I5203" s="2">
        <v>43104</v>
      </c>
      <c r="J5203" t="s">
        <v>6382</v>
      </c>
      <c r="K5203" t="s">
        <v>102</v>
      </c>
      <c r="L5203">
        <v>19143</v>
      </c>
      <c r="M5203">
        <v>234</v>
      </c>
      <c r="N5203" t="s">
        <v>3066</v>
      </c>
      <c r="O5203">
        <v>-80</v>
      </c>
      <c r="P5203">
        <v>6</v>
      </c>
      <c r="Q5203" t="s">
        <v>104</v>
      </c>
      <c r="R5203" t="s">
        <v>8304</v>
      </c>
      <c r="S5203">
        <v>-80.180000000000007</v>
      </c>
      <c r="T5203">
        <v>105</v>
      </c>
      <c r="U5203" t="s">
        <v>33</v>
      </c>
      <c r="V5203" s="2">
        <v>43108</v>
      </c>
      <c r="W5203" t="s">
        <v>39</v>
      </c>
      <c r="X5203" t="s">
        <v>105</v>
      </c>
      <c r="Y5203" t="s">
        <v>54</v>
      </c>
    </row>
    <row r="5204" spans="1:25" x14ac:dyDescent="0.35">
      <c r="A5204">
        <v>4</v>
      </c>
      <c r="B5204" t="s">
        <v>43</v>
      </c>
      <c r="C5204">
        <v>6</v>
      </c>
      <c r="D5204" t="s">
        <v>50</v>
      </c>
      <c r="E5204" t="s">
        <v>572</v>
      </c>
      <c r="F5204" t="s">
        <v>13</v>
      </c>
      <c r="G5204" t="s">
        <v>2231</v>
      </c>
      <c r="H5204" s="1">
        <v>0.2</v>
      </c>
      <c r="I5204" s="2">
        <v>43408</v>
      </c>
      <c r="J5204" t="s">
        <v>5160</v>
      </c>
      <c r="K5204" t="s">
        <v>30</v>
      </c>
      <c r="L5204">
        <v>92037</v>
      </c>
      <c r="M5204">
        <v>1222</v>
      </c>
      <c r="N5204" t="s">
        <v>5161</v>
      </c>
      <c r="O5204">
        <v>77</v>
      </c>
      <c r="P5204">
        <v>2</v>
      </c>
      <c r="Q5204" t="s">
        <v>32</v>
      </c>
      <c r="R5204" t="s">
        <v>8304</v>
      </c>
      <c r="S5204">
        <v>77.22</v>
      </c>
      <c r="T5204">
        <v>686</v>
      </c>
      <c r="U5204" t="s">
        <v>19</v>
      </c>
      <c r="V5204" s="2">
        <v>43412</v>
      </c>
      <c r="W5204" t="s">
        <v>39</v>
      </c>
      <c r="X5204" t="s">
        <v>34</v>
      </c>
      <c r="Y5204" t="s">
        <v>422</v>
      </c>
    </row>
    <row r="5205" spans="1:25" hidden="1" x14ac:dyDescent="0.35">
      <c r="A5205">
        <v>4</v>
      </c>
      <c r="B5205" t="s">
        <v>25</v>
      </c>
      <c r="C5205">
        <v>3</v>
      </c>
      <c r="D5205" t="s">
        <v>26</v>
      </c>
      <c r="E5205" t="s">
        <v>305</v>
      </c>
      <c r="F5205" t="s">
        <v>13</v>
      </c>
      <c r="G5205" t="s">
        <v>7059</v>
      </c>
      <c r="H5205" s="1">
        <v>0.2</v>
      </c>
      <c r="I5205" s="2">
        <v>43442</v>
      </c>
      <c r="J5205" t="s">
        <v>7350</v>
      </c>
      <c r="K5205" t="s">
        <v>102</v>
      </c>
      <c r="L5205">
        <v>43229</v>
      </c>
      <c r="M5205">
        <v>129</v>
      </c>
      <c r="N5205" t="s">
        <v>8162</v>
      </c>
      <c r="O5205">
        <v>3</v>
      </c>
      <c r="P5205">
        <v>3</v>
      </c>
      <c r="Q5205" t="s">
        <v>104</v>
      </c>
      <c r="R5205" t="s">
        <v>8304</v>
      </c>
      <c r="S5205">
        <v>3.44</v>
      </c>
      <c r="T5205">
        <v>11</v>
      </c>
      <c r="U5205" t="s">
        <v>76</v>
      </c>
      <c r="V5205" s="2">
        <v>43446</v>
      </c>
      <c r="W5205" t="s">
        <v>20</v>
      </c>
      <c r="X5205" t="s">
        <v>309</v>
      </c>
      <c r="Y5205" t="s">
        <v>64</v>
      </c>
    </row>
    <row r="5206" spans="1:25" hidden="1" x14ac:dyDescent="0.35">
      <c r="A5206">
        <v>4</v>
      </c>
      <c r="B5206" t="s">
        <v>43</v>
      </c>
      <c r="C5206">
        <v>6</v>
      </c>
      <c r="D5206" t="s">
        <v>50</v>
      </c>
      <c r="E5206" t="s">
        <v>157</v>
      </c>
      <c r="F5206" t="s">
        <v>13</v>
      </c>
      <c r="G5206" t="s">
        <v>5339</v>
      </c>
      <c r="H5206" s="1">
        <v>0</v>
      </c>
      <c r="I5206" s="2">
        <v>43163</v>
      </c>
      <c r="J5206" t="s">
        <v>6753</v>
      </c>
      <c r="K5206" t="s">
        <v>102</v>
      </c>
      <c r="L5206">
        <v>3820</v>
      </c>
      <c r="M5206">
        <v>1012</v>
      </c>
      <c r="N5206" t="s">
        <v>990</v>
      </c>
      <c r="O5206">
        <v>58</v>
      </c>
      <c r="P5206">
        <v>2</v>
      </c>
      <c r="Q5206" t="s">
        <v>104</v>
      </c>
      <c r="R5206" t="s">
        <v>8304</v>
      </c>
      <c r="S5206">
        <v>57.59</v>
      </c>
      <c r="T5206">
        <v>160</v>
      </c>
      <c r="U5206" t="s">
        <v>33</v>
      </c>
      <c r="V5206" s="2">
        <v>43167</v>
      </c>
      <c r="W5206" t="s">
        <v>39</v>
      </c>
      <c r="X5206" t="s">
        <v>1529</v>
      </c>
      <c r="Y5206" t="s">
        <v>113</v>
      </c>
    </row>
    <row r="5207" spans="1:25" hidden="1" x14ac:dyDescent="0.35">
      <c r="A5207">
        <v>1</v>
      </c>
      <c r="B5207" t="s">
        <v>10</v>
      </c>
      <c r="C5207">
        <v>1</v>
      </c>
      <c r="D5207" t="s">
        <v>11</v>
      </c>
      <c r="E5207" t="s">
        <v>1539</v>
      </c>
      <c r="F5207" t="s">
        <v>13</v>
      </c>
      <c r="G5207" t="s">
        <v>782</v>
      </c>
      <c r="H5207" s="1">
        <v>0</v>
      </c>
      <c r="I5207" s="2">
        <v>43237</v>
      </c>
      <c r="J5207" t="s">
        <v>1540</v>
      </c>
      <c r="K5207" t="s">
        <v>102</v>
      </c>
      <c r="L5207">
        <v>6708</v>
      </c>
      <c r="M5207">
        <v>554</v>
      </c>
      <c r="N5207" t="s">
        <v>1541</v>
      </c>
      <c r="O5207">
        <v>17</v>
      </c>
      <c r="P5207">
        <v>4</v>
      </c>
      <c r="Q5207" t="s">
        <v>104</v>
      </c>
      <c r="R5207" t="s">
        <v>8304</v>
      </c>
      <c r="S5207">
        <v>17.32</v>
      </c>
      <c r="T5207">
        <v>173</v>
      </c>
      <c r="U5207" t="s">
        <v>19</v>
      </c>
      <c r="V5207" s="2">
        <v>43238</v>
      </c>
      <c r="W5207" t="s">
        <v>130</v>
      </c>
      <c r="X5207" t="s">
        <v>461</v>
      </c>
      <c r="Y5207" t="s">
        <v>47</v>
      </c>
    </row>
    <row r="5208" spans="1:25" hidden="1" x14ac:dyDescent="0.35">
      <c r="A5208">
        <v>1</v>
      </c>
      <c r="B5208" t="s">
        <v>10</v>
      </c>
      <c r="C5208">
        <v>1</v>
      </c>
      <c r="D5208" t="s">
        <v>26</v>
      </c>
      <c r="E5208" t="s">
        <v>1539</v>
      </c>
      <c r="F5208" t="s">
        <v>13</v>
      </c>
      <c r="G5208" t="s">
        <v>782</v>
      </c>
      <c r="H5208" s="1">
        <v>0</v>
      </c>
      <c r="I5208" s="2">
        <v>43237</v>
      </c>
      <c r="J5208" t="s">
        <v>1540</v>
      </c>
      <c r="K5208" t="s">
        <v>102</v>
      </c>
      <c r="L5208">
        <v>6708</v>
      </c>
      <c r="M5208">
        <v>230</v>
      </c>
      <c r="N5208" t="s">
        <v>400</v>
      </c>
      <c r="O5208">
        <v>7</v>
      </c>
      <c r="P5208">
        <v>2</v>
      </c>
      <c r="Q5208" t="s">
        <v>104</v>
      </c>
      <c r="R5208" t="s">
        <v>8304</v>
      </c>
      <c r="S5208">
        <v>6.87</v>
      </c>
      <c r="T5208">
        <v>15</v>
      </c>
      <c r="U5208" t="s">
        <v>19</v>
      </c>
      <c r="V5208" s="2">
        <v>43238</v>
      </c>
      <c r="W5208" t="s">
        <v>130</v>
      </c>
      <c r="X5208" t="s">
        <v>461</v>
      </c>
      <c r="Y5208" t="s">
        <v>35</v>
      </c>
    </row>
    <row r="5209" spans="1:25" hidden="1" x14ac:dyDescent="0.35">
      <c r="A5209">
        <v>1</v>
      </c>
      <c r="B5209" t="s">
        <v>10</v>
      </c>
      <c r="C5209">
        <v>1</v>
      </c>
      <c r="D5209" t="s">
        <v>26</v>
      </c>
      <c r="E5209" t="s">
        <v>1539</v>
      </c>
      <c r="F5209" t="s">
        <v>13</v>
      </c>
      <c r="G5209" t="s">
        <v>782</v>
      </c>
      <c r="H5209" s="1">
        <v>0</v>
      </c>
      <c r="I5209" s="2">
        <v>43237</v>
      </c>
      <c r="J5209" t="s">
        <v>1540</v>
      </c>
      <c r="K5209" t="s">
        <v>102</v>
      </c>
      <c r="L5209">
        <v>6708</v>
      </c>
      <c r="M5209">
        <v>77</v>
      </c>
      <c r="N5209" t="s">
        <v>2923</v>
      </c>
      <c r="O5209">
        <v>19</v>
      </c>
      <c r="P5209">
        <v>7</v>
      </c>
      <c r="Q5209" t="s">
        <v>104</v>
      </c>
      <c r="R5209" t="s">
        <v>8304</v>
      </c>
      <c r="S5209">
        <v>18.899999999999999</v>
      </c>
      <c r="T5209">
        <v>65</v>
      </c>
      <c r="U5209" t="s">
        <v>19</v>
      </c>
      <c r="V5209" s="2">
        <v>43238</v>
      </c>
      <c r="W5209" t="s">
        <v>130</v>
      </c>
      <c r="X5209" t="s">
        <v>461</v>
      </c>
      <c r="Y5209" t="s">
        <v>356</v>
      </c>
    </row>
    <row r="5210" spans="1:25" hidden="1" x14ac:dyDescent="0.35">
      <c r="A5210">
        <v>5</v>
      </c>
      <c r="B5210" t="s">
        <v>43</v>
      </c>
      <c r="C5210">
        <v>6</v>
      </c>
      <c r="D5210" t="s">
        <v>26</v>
      </c>
      <c r="E5210" t="s">
        <v>477</v>
      </c>
      <c r="F5210" t="s">
        <v>13</v>
      </c>
      <c r="G5210" t="s">
        <v>1531</v>
      </c>
      <c r="H5210" s="1">
        <v>0.2</v>
      </c>
      <c r="I5210" s="2">
        <v>43250</v>
      </c>
      <c r="J5210" t="s">
        <v>4213</v>
      </c>
      <c r="K5210" t="s">
        <v>102</v>
      </c>
      <c r="L5210">
        <v>45011</v>
      </c>
      <c r="M5210">
        <v>615</v>
      </c>
      <c r="N5210" t="s">
        <v>2858</v>
      </c>
      <c r="O5210">
        <v>9</v>
      </c>
      <c r="P5210">
        <v>5</v>
      </c>
      <c r="Q5210" t="s">
        <v>104</v>
      </c>
      <c r="R5210" t="s">
        <v>8304</v>
      </c>
      <c r="S5210">
        <v>9.2899999999999991</v>
      </c>
      <c r="T5210">
        <v>124</v>
      </c>
      <c r="U5210" t="s">
        <v>19</v>
      </c>
      <c r="V5210" s="2">
        <v>43255</v>
      </c>
      <c r="W5210" t="s">
        <v>39</v>
      </c>
      <c r="X5210" t="s">
        <v>309</v>
      </c>
      <c r="Y5210" t="s">
        <v>56</v>
      </c>
    </row>
    <row r="5211" spans="1:25" hidden="1" x14ac:dyDescent="0.35">
      <c r="A5211">
        <v>4</v>
      </c>
      <c r="B5211" t="s">
        <v>43</v>
      </c>
      <c r="C5211">
        <v>6</v>
      </c>
      <c r="D5211" t="s">
        <v>26</v>
      </c>
      <c r="E5211" t="s">
        <v>192</v>
      </c>
      <c r="F5211" t="s">
        <v>13</v>
      </c>
      <c r="G5211" t="s">
        <v>273</v>
      </c>
      <c r="H5211" s="1">
        <v>0.2</v>
      </c>
      <c r="I5211" s="2">
        <v>43341</v>
      </c>
      <c r="J5211" t="s">
        <v>274</v>
      </c>
      <c r="K5211" t="s">
        <v>73</v>
      </c>
      <c r="L5211">
        <v>60610</v>
      </c>
      <c r="M5211">
        <v>262</v>
      </c>
      <c r="N5211" t="s">
        <v>275</v>
      </c>
      <c r="O5211">
        <v>23</v>
      </c>
      <c r="P5211">
        <v>7</v>
      </c>
      <c r="Q5211" t="s">
        <v>75</v>
      </c>
      <c r="R5211" t="s">
        <v>8304</v>
      </c>
      <c r="S5211">
        <v>22.62</v>
      </c>
      <c r="T5211">
        <v>65</v>
      </c>
      <c r="U5211" t="s">
        <v>76</v>
      </c>
      <c r="V5211" s="2">
        <v>43345</v>
      </c>
      <c r="W5211" t="s">
        <v>39</v>
      </c>
      <c r="X5211" t="s">
        <v>139</v>
      </c>
      <c r="Y5211" t="s">
        <v>64</v>
      </c>
    </row>
    <row r="5212" spans="1:25" hidden="1" x14ac:dyDescent="0.35">
      <c r="A5212">
        <v>4</v>
      </c>
      <c r="B5212" t="s">
        <v>43</v>
      </c>
      <c r="C5212">
        <v>6</v>
      </c>
      <c r="D5212" t="s">
        <v>50</v>
      </c>
      <c r="E5212" t="s">
        <v>192</v>
      </c>
      <c r="F5212" t="s">
        <v>13</v>
      </c>
      <c r="G5212" t="s">
        <v>273</v>
      </c>
      <c r="H5212" s="1">
        <v>0.2</v>
      </c>
      <c r="I5212" s="2">
        <v>43341</v>
      </c>
      <c r="J5212" t="s">
        <v>274</v>
      </c>
      <c r="K5212" t="s">
        <v>73</v>
      </c>
      <c r="L5212">
        <v>60610</v>
      </c>
      <c r="M5212">
        <v>1410</v>
      </c>
      <c r="N5212" t="s">
        <v>276</v>
      </c>
      <c r="O5212">
        <v>-11</v>
      </c>
      <c r="P5212">
        <v>3</v>
      </c>
      <c r="Q5212" t="s">
        <v>75</v>
      </c>
      <c r="R5212" t="s">
        <v>8304</v>
      </c>
      <c r="S5212">
        <v>-10.8</v>
      </c>
      <c r="T5212">
        <v>96</v>
      </c>
      <c r="U5212" t="s">
        <v>76</v>
      </c>
      <c r="V5212" s="2">
        <v>43345</v>
      </c>
      <c r="W5212" t="s">
        <v>39</v>
      </c>
      <c r="X5212" t="s">
        <v>139</v>
      </c>
      <c r="Y5212" t="s">
        <v>113</v>
      </c>
    </row>
    <row r="5213" spans="1:25" hidden="1" x14ac:dyDescent="0.35">
      <c r="A5213">
        <v>4</v>
      </c>
      <c r="B5213" t="s">
        <v>43</v>
      </c>
      <c r="C5213">
        <v>6</v>
      </c>
      <c r="D5213" t="s">
        <v>26</v>
      </c>
      <c r="E5213" t="s">
        <v>192</v>
      </c>
      <c r="F5213" t="s">
        <v>13</v>
      </c>
      <c r="G5213" t="s">
        <v>273</v>
      </c>
      <c r="H5213" s="1">
        <v>0.8</v>
      </c>
      <c r="I5213" s="2">
        <v>43341</v>
      </c>
      <c r="J5213" t="s">
        <v>274</v>
      </c>
      <c r="K5213" t="s">
        <v>73</v>
      </c>
      <c r="L5213">
        <v>60610</v>
      </c>
      <c r="M5213">
        <v>256</v>
      </c>
      <c r="N5213" t="s">
        <v>277</v>
      </c>
      <c r="O5213">
        <v>-3</v>
      </c>
      <c r="P5213">
        <v>3</v>
      </c>
      <c r="Q5213" t="s">
        <v>75</v>
      </c>
      <c r="R5213" t="s">
        <v>8304</v>
      </c>
      <c r="S5213">
        <v>-3.04</v>
      </c>
      <c r="T5213">
        <v>2</v>
      </c>
      <c r="U5213" t="s">
        <v>76</v>
      </c>
      <c r="V5213" s="2">
        <v>43345</v>
      </c>
      <c r="W5213" t="s">
        <v>39</v>
      </c>
      <c r="X5213" t="s">
        <v>139</v>
      </c>
      <c r="Y5213" t="s">
        <v>54</v>
      </c>
    </row>
    <row r="5214" spans="1:25" hidden="1" x14ac:dyDescent="0.35">
      <c r="A5214">
        <v>6</v>
      </c>
      <c r="B5214" t="s">
        <v>10</v>
      </c>
      <c r="C5214">
        <v>6</v>
      </c>
      <c r="D5214" t="s">
        <v>26</v>
      </c>
      <c r="E5214" t="s">
        <v>2602</v>
      </c>
      <c r="F5214" t="s">
        <v>13</v>
      </c>
      <c r="G5214" t="s">
        <v>590</v>
      </c>
      <c r="H5214" s="1">
        <v>0.2</v>
      </c>
      <c r="I5214" s="2">
        <v>43422</v>
      </c>
      <c r="J5214" t="s">
        <v>6427</v>
      </c>
      <c r="K5214" t="s">
        <v>102</v>
      </c>
      <c r="L5214">
        <v>44240</v>
      </c>
      <c r="M5214">
        <v>808</v>
      </c>
      <c r="N5214" t="s">
        <v>4159</v>
      </c>
      <c r="O5214">
        <v>17</v>
      </c>
      <c r="P5214">
        <v>6</v>
      </c>
      <c r="Q5214" t="s">
        <v>104</v>
      </c>
      <c r="R5214" t="s">
        <v>8304</v>
      </c>
      <c r="S5214">
        <v>16.89</v>
      </c>
      <c r="T5214">
        <v>104</v>
      </c>
      <c r="U5214" t="s">
        <v>33</v>
      </c>
      <c r="V5214" s="2">
        <v>43428</v>
      </c>
      <c r="W5214" t="s">
        <v>39</v>
      </c>
      <c r="X5214" t="s">
        <v>309</v>
      </c>
      <c r="Y5214" t="s">
        <v>56</v>
      </c>
    </row>
    <row r="5215" spans="1:25" hidden="1" x14ac:dyDescent="0.35">
      <c r="A5215">
        <v>3</v>
      </c>
      <c r="B5215" t="s">
        <v>25</v>
      </c>
      <c r="C5215">
        <v>1</v>
      </c>
      <c r="D5215" t="s">
        <v>26</v>
      </c>
      <c r="E5215" t="s">
        <v>2877</v>
      </c>
      <c r="F5215" t="s">
        <v>13</v>
      </c>
      <c r="G5215" t="s">
        <v>1211</v>
      </c>
      <c r="H5215" s="1">
        <v>0</v>
      </c>
      <c r="I5215" s="2">
        <v>43362</v>
      </c>
      <c r="J5215" t="s">
        <v>2882</v>
      </c>
      <c r="K5215" t="s">
        <v>102</v>
      </c>
      <c r="L5215">
        <v>2908</v>
      </c>
      <c r="M5215">
        <v>817</v>
      </c>
      <c r="N5215" t="s">
        <v>181</v>
      </c>
      <c r="O5215">
        <v>17</v>
      </c>
      <c r="P5215">
        <v>2</v>
      </c>
      <c r="Q5215" t="s">
        <v>104</v>
      </c>
      <c r="R5215" t="s">
        <v>8304</v>
      </c>
      <c r="S5215">
        <v>17.38</v>
      </c>
      <c r="T5215">
        <v>70</v>
      </c>
      <c r="U5215" t="s">
        <v>19</v>
      </c>
      <c r="V5215" s="2">
        <v>43365</v>
      </c>
      <c r="W5215" t="s">
        <v>130</v>
      </c>
      <c r="X5215" t="s">
        <v>836</v>
      </c>
      <c r="Y5215" t="s">
        <v>42</v>
      </c>
    </row>
    <row r="5216" spans="1:25" hidden="1" x14ac:dyDescent="0.35">
      <c r="A5216">
        <v>6</v>
      </c>
      <c r="B5216" t="s">
        <v>10</v>
      </c>
      <c r="C5216">
        <v>6</v>
      </c>
      <c r="D5216" t="s">
        <v>26</v>
      </c>
      <c r="E5216" t="s">
        <v>879</v>
      </c>
      <c r="F5216" t="s">
        <v>13</v>
      </c>
      <c r="G5216" t="s">
        <v>1598</v>
      </c>
      <c r="H5216" s="1">
        <v>0</v>
      </c>
      <c r="I5216" s="2">
        <v>43365</v>
      </c>
      <c r="J5216" t="s">
        <v>3802</v>
      </c>
      <c r="K5216" t="s">
        <v>73</v>
      </c>
      <c r="L5216">
        <v>46226</v>
      </c>
      <c r="M5216">
        <v>1686</v>
      </c>
      <c r="N5216" t="s">
        <v>3464</v>
      </c>
      <c r="O5216">
        <v>16</v>
      </c>
      <c r="P5216">
        <v>6</v>
      </c>
      <c r="Q5216" t="s">
        <v>75</v>
      </c>
      <c r="R5216" t="s">
        <v>8304</v>
      </c>
      <c r="S5216">
        <v>16.149999999999999</v>
      </c>
      <c r="T5216">
        <v>36</v>
      </c>
      <c r="U5216" t="s">
        <v>19</v>
      </c>
      <c r="V5216" s="2">
        <v>43371</v>
      </c>
      <c r="W5216" t="s">
        <v>39</v>
      </c>
      <c r="X5216" t="s">
        <v>167</v>
      </c>
      <c r="Y5216" t="s">
        <v>64</v>
      </c>
    </row>
    <row r="5217" spans="1:25" x14ac:dyDescent="0.35">
      <c r="A5217">
        <v>3</v>
      </c>
      <c r="B5217" t="s">
        <v>10</v>
      </c>
      <c r="C5217">
        <v>3</v>
      </c>
      <c r="D5217" t="s">
        <v>11</v>
      </c>
      <c r="E5217" t="s">
        <v>27</v>
      </c>
      <c r="F5217" t="s">
        <v>13</v>
      </c>
      <c r="G5217" t="s">
        <v>2067</v>
      </c>
      <c r="H5217" s="1">
        <v>0</v>
      </c>
      <c r="I5217" s="2">
        <v>43414</v>
      </c>
      <c r="J5217" t="s">
        <v>2068</v>
      </c>
      <c r="K5217" t="s">
        <v>30</v>
      </c>
      <c r="L5217">
        <v>90036</v>
      </c>
      <c r="M5217">
        <v>866</v>
      </c>
      <c r="N5217" t="s">
        <v>8211</v>
      </c>
      <c r="O5217">
        <v>192</v>
      </c>
      <c r="P5217">
        <v>9</v>
      </c>
      <c r="Q5217" t="s">
        <v>32</v>
      </c>
      <c r="R5217" t="s">
        <v>8304</v>
      </c>
      <c r="S5217">
        <v>191.66</v>
      </c>
      <c r="T5217">
        <v>467</v>
      </c>
      <c r="U5217" t="s">
        <v>19</v>
      </c>
      <c r="V5217" s="2">
        <v>43417</v>
      </c>
      <c r="W5217" t="s">
        <v>20</v>
      </c>
      <c r="X5217" t="s">
        <v>34</v>
      </c>
      <c r="Y5217" t="s">
        <v>47</v>
      </c>
    </row>
    <row r="5218" spans="1:25" x14ac:dyDescent="0.35">
      <c r="A5218">
        <v>3</v>
      </c>
      <c r="B5218" t="s">
        <v>10</v>
      </c>
      <c r="C5218">
        <v>3</v>
      </c>
      <c r="D5218" t="s">
        <v>26</v>
      </c>
      <c r="E5218" t="s">
        <v>27</v>
      </c>
      <c r="F5218" t="s">
        <v>13</v>
      </c>
      <c r="G5218" t="s">
        <v>2067</v>
      </c>
      <c r="H5218" s="1">
        <v>0</v>
      </c>
      <c r="I5218" s="2">
        <v>43414</v>
      </c>
      <c r="J5218" t="s">
        <v>2068</v>
      </c>
      <c r="K5218" t="s">
        <v>30</v>
      </c>
      <c r="L5218">
        <v>90036</v>
      </c>
      <c r="M5218">
        <v>599</v>
      </c>
      <c r="N5218" t="s">
        <v>2981</v>
      </c>
      <c r="O5218">
        <v>33</v>
      </c>
      <c r="P5218">
        <v>3</v>
      </c>
      <c r="Q5218" t="s">
        <v>32</v>
      </c>
      <c r="R5218" t="s">
        <v>8304</v>
      </c>
      <c r="S5218">
        <v>32.5</v>
      </c>
      <c r="T5218">
        <v>68</v>
      </c>
      <c r="U5218" t="s">
        <v>19</v>
      </c>
      <c r="V5218" s="2">
        <v>43417</v>
      </c>
      <c r="W5218" t="s">
        <v>20</v>
      </c>
      <c r="X5218" t="s">
        <v>34</v>
      </c>
      <c r="Y5218" t="s">
        <v>64</v>
      </c>
    </row>
    <row r="5219" spans="1:25" x14ac:dyDescent="0.35">
      <c r="A5219">
        <v>3</v>
      </c>
      <c r="B5219" t="s">
        <v>10</v>
      </c>
      <c r="C5219">
        <v>3</v>
      </c>
      <c r="D5219" t="s">
        <v>26</v>
      </c>
      <c r="E5219" t="s">
        <v>27</v>
      </c>
      <c r="F5219" t="s">
        <v>13</v>
      </c>
      <c r="G5219" t="s">
        <v>2067</v>
      </c>
      <c r="H5219" s="1">
        <v>0</v>
      </c>
      <c r="I5219" s="2">
        <v>43414</v>
      </c>
      <c r="J5219" t="s">
        <v>2068</v>
      </c>
      <c r="K5219" t="s">
        <v>30</v>
      </c>
      <c r="L5219">
        <v>90036</v>
      </c>
      <c r="M5219">
        <v>300</v>
      </c>
      <c r="N5219" t="s">
        <v>3665</v>
      </c>
      <c r="O5219">
        <v>39</v>
      </c>
      <c r="P5219">
        <v>4</v>
      </c>
      <c r="Q5219" t="s">
        <v>32</v>
      </c>
      <c r="R5219" t="s">
        <v>8304</v>
      </c>
      <c r="S5219">
        <v>38.979999999999997</v>
      </c>
      <c r="T5219">
        <v>130</v>
      </c>
      <c r="U5219" t="s">
        <v>19</v>
      </c>
      <c r="V5219" s="2">
        <v>43417</v>
      </c>
      <c r="W5219" t="s">
        <v>20</v>
      </c>
      <c r="X5219" t="s">
        <v>34</v>
      </c>
      <c r="Y5219" t="s">
        <v>56</v>
      </c>
    </row>
    <row r="5220" spans="1:25" x14ac:dyDescent="0.35">
      <c r="A5220">
        <v>3</v>
      </c>
      <c r="B5220" t="s">
        <v>10</v>
      </c>
      <c r="C5220">
        <v>3</v>
      </c>
      <c r="D5220" t="s">
        <v>26</v>
      </c>
      <c r="E5220" t="s">
        <v>27</v>
      </c>
      <c r="F5220" t="s">
        <v>13</v>
      </c>
      <c r="G5220" t="s">
        <v>2067</v>
      </c>
      <c r="H5220" s="1">
        <v>0</v>
      </c>
      <c r="I5220" s="2">
        <v>43414</v>
      </c>
      <c r="J5220" t="s">
        <v>2068</v>
      </c>
      <c r="K5220" t="s">
        <v>30</v>
      </c>
      <c r="L5220">
        <v>90036</v>
      </c>
      <c r="M5220">
        <v>1498</v>
      </c>
      <c r="N5220" t="s">
        <v>3674</v>
      </c>
      <c r="O5220">
        <v>187</v>
      </c>
      <c r="P5220">
        <v>4</v>
      </c>
      <c r="Q5220" t="s">
        <v>32</v>
      </c>
      <c r="R5220" t="s">
        <v>8304</v>
      </c>
      <c r="S5220">
        <v>187.4</v>
      </c>
      <c r="T5220">
        <v>721</v>
      </c>
      <c r="U5220" t="s">
        <v>19</v>
      </c>
      <c r="V5220" s="2">
        <v>43417</v>
      </c>
      <c r="W5220" t="s">
        <v>20</v>
      </c>
      <c r="X5220" t="s">
        <v>34</v>
      </c>
      <c r="Y5220" t="s">
        <v>42</v>
      </c>
    </row>
    <row r="5221" spans="1:25" x14ac:dyDescent="0.35">
      <c r="A5221">
        <v>3</v>
      </c>
      <c r="B5221" t="s">
        <v>10</v>
      </c>
      <c r="C5221">
        <v>3</v>
      </c>
      <c r="D5221" t="s">
        <v>26</v>
      </c>
      <c r="E5221" t="s">
        <v>27</v>
      </c>
      <c r="F5221" t="s">
        <v>13</v>
      </c>
      <c r="G5221" t="s">
        <v>2067</v>
      </c>
      <c r="H5221" s="1">
        <v>0</v>
      </c>
      <c r="I5221" s="2">
        <v>43414</v>
      </c>
      <c r="J5221" t="s">
        <v>2068</v>
      </c>
      <c r="K5221" t="s">
        <v>30</v>
      </c>
      <c r="L5221">
        <v>90036</v>
      </c>
      <c r="M5221">
        <v>1154</v>
      </c>
      <c r="N5221" t="s">
        <v>3678</v>
      </c>
      <c r="O5221">
        <v>4</v>
      </c>
      <c r="P5221">
        <v>5</v>
      </c>
      <c r="Q5221" t="s">
        <v>32</v>
      </c>
      <c r="R5221" t="s">
        <v>8304</v>
      </c>
      <c r="S5221">
        <v>3.97</v>
      </c>
      <c r="T5221">
        <v>15</v>
      </c>
      <c r="U5221" t="s">
        <v>19</v>
      </c>
      <c r="V5221" s="2">
        <v>43417</v>
      </c>
      <c r="W5221" t="s">
        <v>20</v>
      </c>
      <c r="X5221" t="s">
        <v>34</v>
      </c>
      <c r="Y5221" t="s">
        <v>49</v>
      </c>
    </row>
    <row r="5222" spans="1:25" x14ac:dyDescent="0.35">
      <c r="A5222">
        <v>3</v>
      </c>
      <c r="B5222" t="s">
        <v>10</v>
      </c>
      <c r="C5222">
        <v>3</v>
      </c>
      <c r="D5222" t="s">
        <v>26</v>
      </c>
      <c r="E5222" t="s">
        <v>27</v>
      </c>
      <c r="F5222" t="s">
        <v>13</v>
      </c>
      <c r="G5222" t="s">
        <v>2067</v>
      </c>
      <c r="H5222" s="1">
        <v>0</v>
      </c>
      <c r="I5222" s="2">
        <v>43414</v>
      </c>
      <c r="J5222" t="s">
        <v>2068</v>
      </c>
      <c r="K5222" t="s">
        <v>30</v>
      </c>
      <c r="L5222">
        <v>90036</v>
      </c>
      <c r="M5222">
        <v>1728</v>
      </c>
      <c r="N5222" t="s">
        <v>3543</v>
      </c>
      <c r="O5222">
        <v>29</v>
      </c>
      <c r="P5222">
        <v>5</v>
      </c>
      <c r="Q5222" t="s">
        <v>32</v>
      </c>
      <c r="R5222" t="s">
        <v>8304</v>
      </c>
      <c r="S5222">
        <v>28.86</v>
      </c>
      <c r="T5222">
        <v>61</v>
      </c>
      <c r="U5222" t="s">
        <v>19</v>
      </c>
      <c r="V5222" s="2">
        <v>43417</v>
      </c>
      <c r="W5222" t="s">
        <v>20</v>
      </c>
      <c r="X5222" t="s">
        <v>34</v>
      </c>
      <c r="Y5222" t="s">
        <v>64</v>
      </c>
    </row>
    <row r="5223" spans="1:25" x14ac:dyDescent="0.35">
      <c r="A5223">
        <v>3</v>
      </c>
      <c r="B5223" t="s">
        <v>10</v>
      </c>
      <c r="C5223">
        <v>3</v>
      </c>
      <c r="D5223" t="s">
        <v>26</v>
      </c>
      <c r="E5223" t="s">
        <v>27</v>
      </c>
      <c r="F5223" t="s">
        <v>13</v>
      </c>
      <c r="G5223" t="s">
        <v>2067</v>
      </c>
      <c r="H5223" s="1">
        <v>0.2</v>
      </c>
      <c r="I5223" s="2">
        <v>43414</v>
      </c>
      <c r="J5223" t="s">
        <v>2068</v>
      </c>
      <c r="K5223" t="s">
        <v>30</v>
      </c>
      <c r="L5223">
        <v>90036</v>
      </c>
      <c r="M5223">
        <v>1257</v>
      </c>
      <c r="N5223" t="s">
        <v>2928</v>
      </c>
      <c r="O5223">
        <v>2</v>
      </c>
      <c r="P5223">
        <v>3</v>
      </c>
      <c r="Q5223" t="s">
        <v>32</v>
      </c>
      <c r="R5223" t="s">
        <v>8304</v>
      </c>
      <c r="S5223">
        <v>1.81</v>
      </c>
      <c r="T5223">
        <v>5</v>
      </c>
      <c r="U5223" t="s">
        <v>19</v>
      </c>
      <c r="V5223" s="2">
        <v>43417</v>
      </c>
      <c r="W5223" t="s">
        <v>20</v>
      </c>
      <c r="X5223" t="s">
        <v>34</v>
      </c>
      <c r="Y5223" t="s">
        <v>54</v>
      </c>
    </row>
    <row r="5224" spans="1:25" hidden="1" x14ac:dyDescent="0.35">
      <c r="A5224">
        <v>4</v>
      </c>
      <c r="B5224" t="s">
        <v>43</v>
      </c>
      <c r="C5224">
        <v>6</v>
      </c>
      <c r="D5224" t="s">
        <v>11</v>
      </c>
      <c r="E5224" t="s">
        <v>99</v>
      </c>
      <c r="F5224" t="s">
        <v>13</v>
      </c>
      <c r="G5224" t="s">
        <v>1054</v>
      </c>
      <c r="H5224" s="1">
        <v>0.2</v>
      </c>
      <c r="I5224" s="2">
        <v>43348</v>
      </c>
      <c r="J5224" t="s">
        <v>2425</v>
      </c>
      <c r="K5224" t="s">
        <v>102</v>
      </c>
      <c r="L5224">
        <v>19134</v>
      </c>
      <c r="M5224">
        <v>30</v>
      </c>
      <c r="N5224" t="s">
        <v>8151</v>
      </c>
      <c r="O5224">
        <v>12</v>
      </c>
      <c r="P5224">
        <v>9</v>
      </c>
      <c r="Q5224" t="s">
        <v>104</v>
      </c>
      <c r="R5224" t="s">
        <v>8304</v>
      </c>
      <c r="S5224">
        <v>11.65</v>
      </c>
      <c r="T5224">
        <v>58</v>
      </c>
      <c r="U5224" t="s">
        <v>19</v>
      </c>
      <c r="V5224" s="2">
        <v>43352</v>
      </c>
      <c r="W5224" t="s">
        <v>39</v>
      </c>
      <c r="X5224" t="s">
        <v>105</v>
      </c>
      <c r="Y5224" t="s">
        <v>47</v>
      </c>
    </row>
    <row r="5225" spans="1:25" hidden="1" x14ac:dyDescent="0.35">
      <c r="A5225">
        <v>4</v>
      </c>
      <c r="B5225" t="s">
        <v>43</v>
      </c>
      <c r="C5225">
        <v>6</v>
      </c>
      <c r="D5225" t="s">
        <v>11</v>
      </c>
      <c r="E5225" t="s">
        <v>99</v>
      </c>
      <c r="F5225" t="s">
        <v>13</v>
      </c>
      <c r="G5225" t="s">
        <v>1054</v>
      </c>
      <c r="H5225" s="1">
        <v>0.3</v>
      </c>
      <c r="I5225" s="2">
        <v>43348</v>
      </c>
      <c r="J5225" t="s">
        <v>2425</v>
      </c>
      <c r="K5225" t="s">
        <v>102</v>
      </c>
      <c r="L5225">
        <v>19134</v>
      </c>
      <c r="M5225">
        <v>769</v>
      </c>
      <c r="N5225" t="s">
        <v>340</v>
      </c>
      <c r="O5225">
        <v>-19</v>
      </c>
      <c r="P5225">
        <v>2</v>
      </c>
      <c r="Q5225" t="s">
        <v>104</v>
      </c>
      <c r="R5225" t="s">
        <v>8304</v>
      </c>
      <c r="S5225">
        <v>-19.34</v>
      </c>
      <c r="T5225">
        <v>71</v>
      </c>
      <c r="U5225" t="s">
        <v>19</v>
      </c>
      <c r="V5225" s="2">
        <v>43352</v>
      </c>
      <c r="W5225" t="s">
        <v>39</v>
      </c>
      <c r="X5225" t="s">
        <v>105</v>
      </c>
      <c r="Y5225" t="s">
        <v>24</v>
      </c>
    </row>
    <row r="5226" spans="1:25" hidden="1" x14ac:dyDescent="0.35">
      <c r="A5226">
        <v>4</v>
      </c>
      <c r="B5226" t="s">
        <v>43</v>
      </c>
      <c r="C5226">
        <v>6</v>
      </c>
      <c r="D5226" t="s">
        <v>11</v>
      </c>
      <c r="E5226" t="s">
        <v>99</v>
      </c>
      <c r="F5226" t="s">
        <v>13</v>
      </c>
      <c r="G5226" t="s">
        <v>1054</v>
      </c>
      <c r="H5226" s="1">
        <v>0.3</v>
      </c>
      <c r="I5226" s="2">
        <v>43348</v>
      </c>
      <c r="J5226" t="s">
        <v>2425</v>
      </c>
      <c r="K5226" t="s">
        <v>102</v>
      </c>
      <c r="L5226">
        <v>19134</v>
      </c>
      <c r="M5226">
        <v>740</v>
      </c>
      <c r="N5226" t="s">
        <v>1965</v>
      </c>
      <c r="O5226">
        <v>-63</v>
      </c>
      <c r="P5226">
        <v>3</v>
      </c>
      <c r="Q5226" t="s">
        <v>104</v>
      </c>
      <c r="R5226" t="s">
        <v>8304</v>
      </c>
      <c r="S5226">
        <v>-63.38</v>
      </c>
      <c r="T5226">
        <v>887</v>
      </c>
      <c r="U5226" t="s">
        <v>19</v>
      </c>
      <c r="V5226" s="2">
        <v>43352</v>
      </c>
      <c r="W5226" t="s">
        <v>39</v>
      </c>
      <c r="X5226" t="s">
        <v>105</v>
      </c>
      <c r="Y5226" t="s">
        <v>24</v>
      </c>
    </row>
    <row r="5227" spans="1:25" hidden="1" x14ac:dyDescent="0.35">
      <c r="A5227">
        <v>4</v>
      </c>
      <c r="B5227" t="s">
        <v>43</v>
      </c>
      <c r="C5227">
        <v>6</v>
      </c>
      <c r="D5227" t="s">
        <v>26</v>
      </c>
      <c r="E5227" t="s">
        <v>99</v>
      </c>
      <c r="F5227" t="s">
        <v>13</v>
      </c>
      <c r="G5227" t="s">
        <v>1054</v>
      </c>
      <c r="H5227" s="1">
        <v>0.2</v>
      </c>
      <c r="I5227" s="2">
        <v>43348</v>
      </c>
      <c r="J5227" t="s">
        <v>2425</v>
      </c>
      <c r="K5227" t="s">
        <v>102</v>
      </c>
      <c r="L5227">
        <v>19134</v>
      </c>
      <c r="M5227">
        <v>1144</v>
      </c>
      <c r="N5227" t="s">
        <v>4190</v>
      </c>
      <c r="O5227">
        <v>1</v>
      </c>
      <c r="P5227">
        <v>3</v>
      </c>
      <c r="Q5227" t="s">
        <v>104</v>
      </c>
      <c r="R5227" t="s">
        <v>8304</v>
      </c>
      <c r="S5227">
        <v>0.59</v>
      </c>
      <c r="T5227">
        <v>8</v>
      </c>
      <c r="U5227" t="s">
        <v>19</v>
      </c>
      <c r="V5227" s="2">
        <v>43352</v>
      </c>
      <c r="W5227" t="s">
        <v>39</v>
      </c>
      <c r="X5227" t="s">
        <v>105</v>
      </c>
      <c r="Y5227" t="s">
        <v>49</v>
      </c>
    </row>
    <row r="5228" spans="1:25" hidden="1" x14ac:dyDescent="0.35">
      <c r="A5228">
        <v>4</v>
      </c>
      <c r="B5228" t="s">
        <v>43</v>
      </c>
      <c r="C5228">
        <v>6</v>
      </c>
      <c r="D5228" t="s">
        <v>11</v>
      </c>
      <c r="E5228" t="s">
        <v>961</v>
      </c>
      <c r="F5228" t="s">
        <v>13</v>
      </c>
      <c r="G5228" t="s">
        <v>1507</v>
      </c>
      <c r="H5228" s="1">
        <v>0.6</v>
      </c>
      <c r="I5228" s="2">
        <v>43107</v>
      </c>
      <c r="J5228" t="s">
        <v>2276</v>
      </c>
      <c r="K5228" t="s">
        <v>73</v>
      </c>
      <c r="L5228">
        <v>79109</v>
      </c>
      <c r="M5228">
        <v>617</v>
      </c>
      <c r="N5228" t="s">
        <v>8204</v>
      </c>
      <c r="O5228">
        <v>-11</v>
      </c>
      <c r="P5228">
        <v>3</v>
      </c>
      <c r="Q5228" t="s">
        <v>75</v>
      </c>
      <c r="R5228" t="s">
        <v>8304</v>
      </c>
      <c r="S5228">
        <v>-10.96</v>
      </c>
      <c r="T5228">
        <v>23</v>
      </c>
      <c r="U5228" t="s">
        <v>19</v>
      </c>
      <c r="V5228" s="2">
        <v>43111</v>
      </c>
      <c r="W5228" t="s">
        <v>39</v>
      </c>
      <c r="X5228" t="s">
        <v>77</v>
      </c>
      <c r="Y5228" t="s">
        <v>47</v>
      </c>
    </row>
    <row r="5229" spans="1:25" hidden="1" x14ac:dyDescent="0.35">
      <c r="A5229">
        <v>4</v>
      </c>
      <c r="B5229" t="s">
        <v>43</v>
      </c>
      <c r="C5229">
        <v>6</v>
      </c>
      <c r="D5229" t="s">
        <v>26</v>
      </c>
      <c r="E5229" t="s">
        <v>961</v>
      </c>
      <c r="F5229" t="s">
        <v>13</v>
      </c>
      <c r="G5229" t="s">
        <v>1507</v>
      </c>
      <c r="H5229" s="1">
        <v>0.2</v>
      </c>
      <c r="I5229" s="2">
        <v>43107</v>
      </c>
      <c r="J5229" t="s">
        <v>2276</v>
      </c>
      <c r="K5229" t="s">
        <v>73</v>
      </c>
      <c r="L5229">
        <v>79109</v>
      </c>
      <c r="M5229">
        <v>1816</v>
      </c>
      <c r="N5229" t="s">
        <v>2830</v>
      </c>
      <c r="O5229">
        <v>9</v>
      </c>
      <c r="P5229">
        <v>5</v>
      </c>
      <c r="Q5229" t="s">
        <v>75</v>
      </c>
      <c r="R5229" t="s">
        <v>8304</v>
      </c>
      <c r="S5229">
        <v>9.07</v>
      </c>
      <c r="T5229">
        <v>26</v>
      </c>
      <c r="U5229" t="s">
        <v>19</v>
      </c>
      <c r="V5229" s="2">
        <v>43111</v>
      </c>
      <c r="W5229" t="s">
        <v>39</v>
      </c>
      <c r="X5229" t="s">
        <v>77</v>
      </c>
      <c r="Y5229" t="s">
        <v>64</v>
      </c>
    </row>
    <row r="5230" spans="1:25" hidden="1" x14ac:dyDescent="0.35">
      <c r="A5230">
        <v>3</v>
      </c>
      <c r="B5230" t="s">
        <v>25</v>
      </c>
      <c r="C5230">
        <v>1</v>
      </c>
      <c r="D5230" t="s">
        <v>26</v>
      </c>
      <c r="E5230" t="s">
        <v>381</v>
      </c>
      <c r="F5230" t="s">
        <v>13</v>
      </c>
      <c r="G5230" t="s">
        <v>382</v>
      </c>
      <c r="H5230" s="1">
        <v>0.2</v>
      </c>
      <c r="I5230" s="2">
        <v>43172</v>
      </c>
      <c r="J5230" t="s">
        <v>383</v>
      </c>
      <c r="K5230" t="s">
        <v>30</v>
      </c>
      <c r="L5230">
        <v>85254</v>
      </c>
      <c r="M5230">
        <v>289</v>
      </c>
      <c r="N5230" t="s">
        <v>384</v>
      </c>
      <c r="O5230">
        <v>18</v>
      </c>
      <c r="P5230">
        <v>5</v>
      </c>
      <c r="Q5230" t="s">
        <v>32</v>
      </c>
      <c r="R5230" t="s">
        <v>8304</v>
      </c>
      <c r="S5230">
        <v>17.77</v>
      </c>
      <c r="T5230">
        <v>158</v>
      </c>
      <c r="U5230" t="s">
        <v>76</v>
      </c>
      <c r="V5230" s="2">
        <v>43175</v>
      </c>
      <c r="W5230" t="s">
        <v>130</v>
      </c>
      <c r="X5230" t="s">
        <v>199</v>
      </c>
      <c r="Y5230" t="s">
        <v>56</v>
      </c>
    </row>
    <row r="5231" spans="1:25" hidden="1" x14ac:dyDescent="0.35">
      <c r="A5231">
        <v>3</v>
      </c>
      <c r="B5231" t="s">
        <v>25</v>
      </c>
      <c r="C5231">
        <v>1</v>
      </c>
      <c r="D5231" t="s">
        <v>50</v>
      </c>
      <c r="E5231" t="s">
        <v>381</v>
      </c>
      <c r="F5231" t="s">
        <v>13</v>
      </c>
      <c r="G5231" t="s">
        <v>382</v>
      </c>
      <c r="H5231" s="1">
        <v>0.2</v>
      </c>
      <c r="I5231" s="2">
        <v>43172</v>
      </c>
      <c r="J5231" t="s">
        <v>383</v>
      </c>
      <c r="K5231" t="s">
        <v>30</v>
      </c>
      <c r="L5231">
        <v>85254</v>
      </c>
      <c r="M5231">
        <v>937</v>
      </c>
      <c r="N5231" t="s">
        <v>385</v>
      </c>
      <c r="O5231">
        <v>15</v>
      </c>
      <c r="P5231">
        <v>2</v>
      </c>
      <c r="Q5231" t="s">
        <v>32</v>
      </c>
      <c r="R5231" t="s">
        <v>8304</v>
      </c>
      <c r="S5231">
        <v>15.24</v>
      </c>
      <c r="T5231">
        <v>203</v>
      </c>
      <c r="U5231" t="s">
        <v>76</v>
      </c>
      <c r="V5231" s="2">
        <v>43175</v>
      </c>
      <c r="W5231" t="s">
        <v>130</v>
      </c>
      <c r="X5231" t="s">
        <v>199</v>
      </c>
      <c r="Y5231" t="s">
        <v>52</v>
      </c>
    </row>
    <row r="5232" spans="1:25" hidden="1" x14ac:dyDescent="0.35">
      <c r="A5232">
        <v>2</v>
      </c>
      <c r="B5232" t="s">
        <v>43</v>
      </c>
      <c r="C5232">
        <v>3</v>
      </c>
      <c r="D5232" t="s">
        <v>11</v>
      </c>
      <c r="E5232" t="s">
        <v>672</v>
      </c>
      <c r="F5232" t="s">
        <v>13</v>
      </c>
      <c r="G5232" t="s">
        <v>2007</v>
      </c>
      <c r="H5232" s="1">
        <v>0</v>
      </c>
      <c r="I5232" s="2">
        <v>43133</v>
      </c>
      <c r="J5232" t="s">
        <v>2008</v>
      </c>
      <c r="K5232" t="s">
        <v>16</v>
      </c>
      <c r="L5232">
        <v>22204</v>
      </c>
      <c r="M5232">
        <v>91</v>
      </c>
      <c r="N5232" t="s">
        <v>1621</v>
      </c>
      <c r="O5232">
        <v>7</v>
      </c>
      <c r="P5232">
        <v>7</v>
      </c>
      <c r="Q5232" t="s">
        <v>18</v>
      </c>
      <c r="R5232" t="s">
        <v>8304</v>
      </c>
      <c r="S5232">
        <v>7.1</v>
      </c>
      <c r="T5232">
        <v>19</v>
      </c>
      <c r="U5232" t="s">
        <v>19</v>
      </c>
      <c r="V5232" s="2">
        <v>43135</v>
      </c>
      <c r="W5232" t="s">
        <v>20</v>
      </c>
      <c r="X5232" t="s">
        <v>205</v>
      </c>
      <c r="Y5232" t="s">
        <v>47</v>
      </c>
    </row>
    <row r="5233" spans="1:25" hidden="1" x14ac:dyDescent="0.35">
      <c r="A5233">
        <v>2</v>
      </c>
      <c r="B5233" t="s">
        <v>43</v>
      </c>
      <c r="C5233">
        <v>3</v>
      </c>
      <c r="D5233" t="s">
        <v>26</v>
      </c>
      <c r="E5233" t="s">
        <v>672</v>
      </c>
      <c r="F5233" t="s">
        <v>13</v>
      </c>
      <c r="G5233" t="s">
        <v>2007</v>
      </c>
      <c r="H5233" s="1">
        <v>0</v>
      </c>
      <c r="I5233" s="2">
        <v>43133</v>
      </c>
      <c r="J5233" t="s">
        <v>2008</v>
      </c>
      <c r="K5233" t="s">
        <v>16</v>
      </c>
      <c r="L5233">
        <v>22204</v>
      </c>
      <c r="M5233">
        <v>1317</v>
      </c>
      <c r="N5233" t="s">
        <v>618</v>
      </c>
      <c r="O5233">
        <v>18</v>
      </c>
      <c r="P5233">
        <v>8</v>
      </c>
      <c r="Q5233" t="s">
        <v>18</v>
      </c>
      <c r="R5233" t="s">
        <v>8304</v>
      </c>
      <c r="S5233">
        <v>18.2</v>
      </c>
      <c r="T5233">
        <v>36</v>
      </c>
      <c r="U5233" t="s">
        <v>19</v>
      </c>
      <c r="V5233" s="2">
        <v>43135</v>
      </c>
      <c r="W5233" t="s">
        <v>20</v>
      </c>
      <c r="X5233" t="s">
        <v>205</v>
      </c>
      <c r="Y5233" t="s">
        <v>54</v>
      </c>
    </row>
    <row r="5234" spans="1:25" hidden="1" x14ac:dyDescent="0.35">
      <c r="A5234">
        <v>2</v>
      </c>
      <c r="B5234" t="s">
        <v>43</v>
      </c>
      <c r="C5234">
        <v>3</v>
      </c>
      <c r="D5234" t="s">
        <v>50</v>
      </c>
      <c r="E5234" t="s">
        <v>672</v>
      </c>
      <c r="F5234" t="s">
        <v>13</v>
      </c>
      <c r="G5234" t="s">
        <v>2007</v>
      </c>
      <c r="H5234" s="1">
        <v>0</v>
      </c>
      <c r="I5234" s="2">
        <v>43133</v>
      </c>
      <c r="J5234" t="s">
        <v>2008</v>
      </c>
      <c r="K5234" t="s">
        <v>16</v>
      </c>
      <c r="L5234">
        <v>22204</v>
      </c>
      <c r="M5234">
        <v>878</v>
      </c>
      <c r="N5234" t="s">
        <v>8282</v>
      </c>
      <c r="O5234">
        <v>2800</v>
      </c>
      <c r="P5234">
        <v>5</v>
      </c>
      <c r="Q5234" t="s">
        <v>18</v>
      </c>
      <c r="R5234" t="s">
        <v>8304</v>
      </c>
      <c r="S5234">
        <v>2799.98</v>
      </c>
      <c r="T5234">
        <v>8750</v>
      </c>
      <c r="U5234" t="s">
        <v>19</v>
      </c>
      <c r="V5234" s="2">
        <v>43135</v>
      </c>
      <c r="W5234" t="s">
        <v>20</v>
      </c>
      <c r="X5234" t="s">
        <v>205</v>
      </c>
      <c r="Y5234" t="s">
        <v>422</v>
      </c>
    </row>
    <row r="5235" spans="1:25" hidden="1" x14ac:dyDescent="0.35">
      <c r="A5235">
        <v>1</v>
      </c>
      <c r="B5235" t="s">
        <v>10</v>
      </c>
      <c r="C5235">
        <v>1</v>
      </c>
      <c r="D5235" t="s">
        <v>26</v>
      </c>
      <c r="E5235" t="s">
        <v>171</v>
      </c>
      <c r="F5235" t="s">
        <v>13</v>
      </c>
      <c r="G5235" t="s">
        <v>5551</v>
      </c>
      <c r="H5235" s="1">
        <v>0</v>
      </c>
      <c r="I5235" s="2">
        <v>43318</v>
      </c>
      <c r="J5235" t="s">
        <v>5868</v>
      </c>
      <c r="K5235" t="s">
        <v>102</v>
      </c>
      <c r="L5235">
        <v>10024</v>
      </c>
      <c r="M5235">
        <v>538</v>
      </c>
      <c r="N5235" t="s">
        <v>125</v>
      </c>
      <c r="O5235">
        <v>33</v>
      </c>
      <c r="P5235">
        <v>2</v>
      </c>
      <c r="Q5235" t="s">
        <v>104</v>
      </c>
      <c r="R5235" t="s">
        <v>8304</v>
      </c>
      <c r="S5235">
        <v>33.31</v>
      </c>
      <c r="T5235">
        <v>71</v>
      </c>
      <c r="U5235" t="s">
        <v>33</v>
      </c>
      <c r="V5235" s="2">
        <v>43319</v>
      </c>
      <c r="W5235" t="s">
        <v>130</v>
      </c>
      <c r="X5235" t="s">
        <v>175</v>
      </c>
      <c r="Y5235" t="s">
        <v>64</v>
      </c>
    </row>
    <row r="5236" spans="1:25" hidden="1" x14ac:dyDescent="0.35">
      <c r="A5236">
        <v>4</v>
      </c>
      <c r="B5236" t="s">
        <v>43</v>
      </c>
      <c r="C5236">
        <v>6</v>
      </c>
      <c r="D5236" t="s">
        <v>26</v>
      </c>
      <c r="E5236" t="s">
        <v>122</v>
      </c>
      <c r="F5236" t="s">
        <v>13</v>
      </c>
      <c r="G5236" t="s">
        <v>5195</v>
      </c>
      <c r="H5236" s="1">
        <v>0.2</v>
      </c>
      <c r="I5236" s="2">
        <v>43397</v>
      </c>
      <c r="J5236" t="s">
        <v>6260</v>
      </c>
      <c r="K5236" t="s">
        <v>73</v>
      </c>
      <c r="L5236">
        <v>77041</v>
      </c>
      <c r="M5236">
        <v>607</v>
      </c>
      <c r="N5236" t="s">
        <v>8240</v>
      </c>
      <c r="O5236">
        <v>5</v>
      </c>
      <c r="P5236">
        <v>3</v>
      </c>
      <c r="Q5236" t="s">
        <v>75</v>
      </c>
      <c r="R5236" t="s">
        <v>8304</v>
      </c>
      <c r="S5236">
        <v>5.44</v>
      </c>
      <c r="T5236">
        <v>16</v>
      </c>
      <c r="U5236" t="s">
        <v>33</v>
      </c>
      <c r="V5236" s="2">
        <v>43401</v>
      </c>
      <c r="W5236" t="s">
        <v>39</v>
      </c>
      <c r="X5236" t="s">
        <v>77</v>
      </c>
      <c r="Y5236" t="s">
        <v>64</v>
      </c>
    </row>
    <row r="5237" spans="1:25" hidden="1" x14ac:dyDescent="0.35">
      <c r="A5237">
        <v>4</v>
      </c>
      <c r="B5237" t="s">
        <v>43</v>
      </c>
      <c r="C5237">
        <v>6</v>
      </c>
      <c r="D5237" t="s">
        <v>11</v>
      </c>
      <c r="E5237" t="s">
        <v>65</v>
      </c>
      <c r="F5237" t="s">
        <v>13</v>
      </c>
      <c r="G5237" t="s">
        <v>5778</v>
      </c>
      <c r="H5237" s="1">
        <v>0.2</v>
      </c>
      <c r="I5237" s="2">
        <v>43366</v>
      </c>
      <c r="J5237" t="s">
        <v>5779</v>
      </c>
      <c r="K5237" t="s">
        <v>30</v>
      </c>
      <c r="L5237">
        <v>98115</v>
      </c>
      <c r="M5237">
        <v>748</v>
      </c>
      <c r="N5237" t="s">
        <v>918</v>
      </c>
      <c r="O5237">
        <v>-21</v>
      </c>
      <c r="P5237">
        <v>3</v>
      </c>
      <c r="Q5237" t="s">
        <v>32</v>
      </c>
      <c r="R5237" t="s">
        <v>8304</v>
      </c>
      <c r="S5237">
        <v>-20.78</v>
      </c>
      <c r="T5237">
        <v>185</v>
      </c>
      <c r="U5237" t="s">
        <v>33</v>
      </c>
      <c r="V5237" s="2">
        <v>43370</v>
      </c>
      <c r="W5237" t="s">
        <v>39</v>
      </c>
      <c r="X5237" t="s">
        <v>69</v>
      </c>
      <c r="Y5237" t="s">
        <v>24</v>
      </c>
    </row>
    <row r="5238" spans="1:25" hidden="1" x14ac:dyDescent="0.35">
      <c r="A5238">
        <v>4</v>
      </c>
      <c r="B5238" t="s">
        <v>43</v>
      </c>
      <c r="C5238">
        <v>6</v>
      </c>
      <c r="D5238" t="s">
        <v>26</v>
      </c>
      <c r="E5238" t="s">
        <v>65</v>
      </c>
      <c r="F5238" t="s">
        <v>13</v>
      </c>
      <c r="G5238" t="s">
        <v>5778</v>
      </c>
      <c r="H5238" s="1">
        <v>0.2</v>
      </c>
      <c r="I5238" s="2">
        <v>43366</v>
      </c>
      <c r="J5238" t="s">
        <v>5779</v>
      </c>
      <c r="K5238" t="s">
        <v>30</v>
      </c>
      <c r="L5238">
        <v>98115</v>
      </c>
      <c r="M5238">
        <v>68</v>
      </c>
      <c r="N5238" t="s">
        <v>8238</v>
      </c>
      <c r="O5238">
        <v>4</v>
      </c>
      <c r="P5238">
        <v>4</v>
      </c>
      <c r="Q5238" t="s">
        <v>32</v>
      </c>
      <c r="R5238" t="s">
        <v>8304</v>
      </c>
      <c r="S5238">
        <v>4.46</v>
      </c>
      <c r="T5238">
        <v>13</v>
      </c>
      <c r="U5238" t="s">
        <v>33</v>
      </c>
      <c r="V5238" s="2">
        <v>43370</v>
      </c>
      <c r="W5238" t="s">
        <v>39</v>
      </c>
      <c r="X5238" t="s">
        <v>69</v>
      </c>
      <c r="Y5238" t="s">
        <v>54</v>
      </c>
    </row>
    <row r="5239" spans="1:25" x14ac:dyDescent="0.35">
      <c r="A5239">
        <v>1</v>
      </c>
      <c r="B5239" t="s">
        <v>10</v>
      </c>
      <c r="C5239">
        <v>1</v>
      </c>
      <c r="D5239" t="s">
        <v>26</v>
      </c>
      <c r="E5239" t="s">
        <v>27</v>
      </c>
      <c r="F5239" t="s">
        <v>13</v>
      </c>
      <c r="G5239" t="s">
        <v>6883</v>
      </c>
      <c r="H5239" s="1">
        <v>0</v>
      </c>
      <c r="I5239" s="2">
        <v>43169</v>
      </c>
      <c r="J5239" t="s">
        <v>7262</v>
      </c>
      <c r="K5239" t="s">
        <v>30</v>
      </c>
      <c r="L5239">
        <v>90008</v>
      </c>
      <c r="M5239">
        <v>1350</v>
      </c>
      <c r="N5239" t="s">
        <v>3923</v>
      </c>
      <c r="O5239">
        <v>7</v>
      </c>
      <c r="P5239">
        <v>5</v>
      </c>
      <c r="Q5239" t="s">
        <v>32</v>
      </c>
      <c r="R5239" t="s">
        <v>8304</v>
      </c>
      <c r="S5239">
        <v>7.15</v>
      </c>
      <c r="T5239">
        <v>15</v>
      </c>
      <c r="U5239" t="s">
        <v>76</v>
      </c>
      <c r="V5239" s="2">
        <v>43170</v>
      </c>
      <c r="W5239" t="s">
        <v>130</v>
      </c>
      <c r="X5239" t="s">
        <v>34</v>
      </c>
      <c r="Y5239" t="s">
        <v>64</v>
      </c>
    </row>
    <row r="5240" spans="1:25" x14ac:dyDescent="0.35">
      <c r="A5240">
        <v>1</v>
      </c>
      <c r="B5240" t="s">
        <v>10</v>
      </c>
      <c r="C5240">
        <v>1</v>
      </c>
      <c r="D5240" t="s">
        <v>50</v>
      </c>
      <c r="E5240" t="s">
        <v>27</v>
      </c>
      <c r="F5240" t="s">
        <v>13</v>
      </c>
      <c r="G5240" t="s">
        <v>6883</v>
      </c>
      <c r="H5240" s="1">
        <v>0.2</v>
      </c>
      <c r="I5240" s="2">
        <v>43169</v>
      </c>
      <c r="J5240" t="s">
        <v>7262</v>
      </c>
      <c r="K5240" t="s">
        <v>30</v>
      </c>
      <c r="L5240">
        <v>90008</v>
      </c>
      <c r="M5240">
        <v>144</v>
      </c>
      <c r="N5240" t="s">
        <v>5065</v>
      </c>
      <c r="O5240">
        <v>364</v>
      </c>
      <c r="P5240">
        <v>8</v>
      </c>
      <c r="Q5240" t="s">
        <v>32</v>
      </c>
      <c r="R5240" t="s">
        <v>8304</v>
      </c>
      <c r="S5240">
        <v>363.9</v>
      </c>
      <c r="T5240">
        <v>4159</v>
      </c>
      <c r="U5240" t="s">
        <v>76</v>
      </c>
      <c r="V5240" s="2">
        <v>43170</v>
      </c>
      <c r="W5240" t="s">
        <v>130</v>
      </c>
      <c r="X5240" t="s">
        <v>34</v>
      </c>
      <c r="Y5240" t="s">
        <v>52</v>
      </c>
    </row>
    <row r="5241" spans="1:25" hidden="1" x14ac:dyDescent="0.35">
      <c r="A5241">
        <v>2</v>
      </c>
      <c r="B5241" t="s">
        <v>25</v>
      </c>
      <c r="C5241">
        <v>1</v>
      </c>
      <c r="D5241" t="s">
        <v>26</v>
      </c>
      <c r="E5241" t="s">
        <v>258</v>
      </c>
      <c r="F5241" t="s">
        <v>13</v>
      </c>
      <c r="G5241" t="s">
        <v>2385</v>
      </c>
      <c r="H5241" s="1">
        <v>0.7</v>
      </c>
      <c r="I5241" s="2">
        <v>43407</v>
      </c>
      <c r="J5241" t="s">
        <v>7882</v>
      </c>
      <c r="K5241" t="s">
        <v>30</v>
      </c>
      <c r="L5241">
        <v>97206</v>
      </c>
      <c r="M5241">
        <v>267</v>
      </c>
      <c r="N5241" t="s">
        <v>3985</v>
      </c>
      <c r="O5241">
        <v>-3</v>
      </c>
      <c r="P5241">
        <v>7</v>
      </c>
      <c r="Q5241" t="s">
        <v>32</v>
      </c>
      <c r="R5241" t="s">
        <v>92</v>
      </c>
      <c r="S5241">
        <v>-3.46</v>
      </c>
      <c r="T5241">
        <v>4</v>
      </c>
      <c r="U5241" t="s">
        <v>19</v>
      </c>
      <c r="V5241" s="2">
        <v>43409</v>
      </c>
      <c r="W5241" t="s">
        <v>130</v>
      </c>
      <c r="X5241" t="s">
        <v>262</v>
      </c>
      <c r="Y5241" t="s">
        <v>54</v>
      </c>
    </row>
    <row r="5242" spans="1:25" hidden="1" x14ac:dyDescent="0.35">
      <c r="A5242">
        <v>2</v>
      </c>
      <c r="B5242" t="s">
        <v>25</v>
      </c>
      <c r="C5242">
        <v>1</v>
      </c>
      <c r="D5242" t="s">
        <v>50</v>
      </c>
      <c r="E5242" t="s">
        <v>258</v>
      </c>
      <c r="F5242" t="s">
        <v>13</v>
      </c>
      <c r="G5242" t="s">
        <v>2385</v>
      </c>
      <c r="H5242" s="1">
        <v>0.7</v>
      </c>
      <c r="I5242" s="2">
        <v>43407</v>
      </c>
      <c r="J5242" t="s">
        <v>7882</v>
      </c>
      <c r="K5242" t="s">
        <v>30</v>
      </c>
      <c r="L5242">
        <v>97206</v>
      </c>
      <c r="M5242">
        <v>1223</v>
      </c>
      <c r="N5242" t="s">
        <v>7938</v>
      </c>
      <c r="O5242">
        <v>-252</v>
      </c>
      <c r="P5242">
        <v>3</v>
      </c>
      <c r="Q5242" t="s">
        <v>32</v>
      </c>
      <c r="R5242" t="s">
        <v>92</v>
      </c>
      <c r="S5242">
        <v>-251.99</v>
      </c>
      <c r="T5242">
        <v>180</v>
      </c>
      <c r="U5242" t="s">
        <v>19</v>
      </c>
      <c r="V5242" s="2">
        <v>43409</v>
      </c>
      <c r="W5242" t="s">
        <v>130</v>
      </c>
      <c r="X5242" t="s">
        <v>262</v>
      </c>
      <c r="Y5242" t="s">
        <v>422</v>
      </c>
    </row>
    <row r="5243" spans="1:25" hidden="1" x14ac:dyDescent="0.35">
      <c r="A5243">
        <v>1</v>
      </c>
      <c r="B5243" t="s">
        <v>10</v>
      </c>
      <c r="C5243">
        <v>1</v>
      </c>
      <c r="D5243" t="s">
        <v>26</v>
      </c>
      <c r="E5243" t="s">
        <v>201</v>
      </c>
      <c r="F5243" t="s">
        <v>13</v>
      </c>
      <c r="G5243" t="s">
        <v>6938</v>
      </c>
      <c r="H5243" s="1">
        <v>0</v>
      </c>
      <c r="I5243" s="2">
        <v>43194</v>
      </c>
      <c r="J5243" t="s">
        <v>7250</v>
      </c>
      <c r="K5243" t="s">
        <v>16</v>
      </c>
      <c r="L5243">
        <v>22153</v>
      </c>
      <c r="M5243">
        <v>1658</v>
      </c>
      <c r="N5243" t="s">
        <v>8234</v>
      </c>
      <c r="O5243">
        <v>13</v>
      </c>
      <c r="P5243">
        <v>3</v>
      </c>
      <c r="Q5243" t="s">
        <v>18</v>
      </c>
      <c r="R5243" t="s">
        <v>8304</v>
      </c>
      <c r="S5243">
        <v>13.07</v>
      </c>
      <c r="T5243">
        <v>28</v>
      </c>
      <c r="U5243" t="s">
        <v>76</v>
      </c>
      <c r="V5243" s="2">
        <v>43195</v>
      </c>
      <c r="W5243" t="s">
        <v>130</v>
      </c>
      <c r="X5243" t="s">
        <v>205</v>
      </c>
      <c r="Y5243" t="s">
        <v>64</v>
      </c>
    </row>
    <row r="5244" spans="1:25" hidden="1" x14ac:dyDescent="0.35">
      <c r="A5244">
        <v>1</v>
      </c>
      <c r="B5244" t="s">
        <v>10</v>
      </c>
      <c r="C5244">
        <v>1</v>
      </c>
      <c r="D5244" t="s">
        <v>50</v>
      </c>
      <c r="E5244" t="s">
        <v>201</v>
      </c>
      <c r="F5244" t="s">
        <v>13</v>
      </c>
      <c r="G5244" t="s">
        <v>6938</v>
      </c>
      <c r="H5244" s="1">
        <v>0</v>
      </c>
      <c r="I5244" s="2">
        <v>43194</v>
      </c>
      <c r="J5244" t="s">
        <v>7250</v>
      </c>
      <c r="K5244" t="s">
        <v>16</v>
      </c>
      <c r="L5244">
        <v>22153</v>
      </c>
      <c r="M5244">
        <v>138</v>
      </c>
      <c r="N5244" t="s">
        <v>379</v>
      </c>
      <c r="O5244">
        <v>6</v>
      </c>
      <c r="P5244">
        <v>3</v>
      </c>
      <c r="Q5244" t="s">
        <v>18</v>
      </c>
      <c r="R5244" t="s">
        <v>8304</v>
      </c>
      <c r="S5244">
        <v>6</v>
      </c>
      <c r="T5244">
        <v>150</v>
      </c>
      <c r="U5244" t="s">
        <v>76</v>
      </c>
      <c r="V5244" s="2">
        <v>43195</v>
      </c>
      <c r="W5244" t="s">
        <v>130</v>
      </c>
      <c r="X5244" t="s">
        <v>205</v>
      </c>
      <c r="Y5244" t="s">
        <v>52</v>
      </c>
    </row>
    <row r="5245" spans="1:25" hidden="1" x14ac:dyDescent="0.35">
      <c r="A5245">
        <v>4</v>
      </c>
      <c r="B5245" t="s">
        <v>43</v>
      </c>
      <c r="C5245">
        <v>6</v>
      </c>
      <c r="D5245" t="s">
        <v>26</v>
      </c>
      <c r="E5245" t="s">
        <v>1174</v>
      </c>
      <c r="F5245" t="s">
        <v>13</v>
      </c>
      <c r="G5245" t="s">
        <v>7020</v>
      </c>
      <c r="H5245" s="1">
        <v>0</v>
      </c>
      <c r="I5245" s="2">
        <v>43405</v>
      </c>
      <c r="J5245" t="s">
        <v>8071</v>
      </c>
      <c r="K5245" t="s">
        <v>16</v>
      </c>
      <c r="L5245">
        <v>24153</v>
      </c>
      <c r="M5245">
        <v>116</v>
      </c>
      <c r="N5245" t="s">
        <v>1284</v>
      </c>
      <c r="O5245">
        <v>118</v>
      </c>
      <c r="P5245">
        <v>3</v>
      </c>
      <c r="Q5245" t="s">
        <v>18</v>
      </c>
      <c r="R5245" t="s">
        <v>92</v>
      </c>
      <c r="S5245">
        <v>118.34</v>
      </c>
      <c r="T5245">
        <v>252</v>
      </c>
      <c r="U5245" t="s">
        <v>76</v>
      </c>
      <c r="V5245" s="2">
        <v>43409</v>
      </c>
      <c r="W5245" t="s">
        <v>39</v>
      </c>
      <c r="X5245" t="s">
        <v>205</v>
      </c>
      <c r="Y5245" t="s">
        <v>119</v>
      </c>
    </row>
    <row r="5246" spans="1:25" hidden="1" x14ac:dyDescent="0.35">
      <c r="A5246">
        <v>4</v>
      </c>
      <c r="B5246" t="s">
        <v>43</v>
      </c>
      <c r="C5246">
        <v>6</v>
      </c>
      <c r="D5246" t="s">
        <v>50</v>
      </c>
      <c r="E5246" t="s">
        <v>1174</v>
      </c>
      <c r="F5246" t="s">
        <v>13</v>
      </c>
      <c r="G5246" t="s">
        <v>7020</v>
      </c>
      <c r="H5246" s="1">
        <v>0</v>
      </c>
      <c r="I5246" s="2">
        <v>43405</v>
      </c>
      <c r="J5246" t="s">
        <v>8071</v>
      </c>
      <c r="K5246" t="s">
        <v>16</v>
      </c>
      <c r="L5246">
        <v>24153</v>
      </c>
      <c r="M5246">
        <v>991</v>
      </c>
      <c r="N5246" t="s">
        <v>162</v>
      </c>
      <c r="O5246">
        <v>6</v>
      </c>
      <c r="P5246">
        <v>2</v>
      </c>
      <c r="Q5246" t="s">
        <v>18</v>
      </c>
      <c r="R5246" t="s">
        <v>92</v>
      </c>
      <c r="S5246">
        <v>6.1</v>
      </c>
      <c r="T5246">
        <v>22</v>
      </c>
      <c r="U5246" t="s">
        <v>76</v>
      </c>
      <c r="V5246" s="2">
        <v>43409</v>
      </c>
      <c r="W5246" t="s">
        <v>39</v>
      </c>
      <c r="X5246" t="s">
        <v>205</v>
      </c>
      <c r="Y5246" t="s">
        <v>52</v>
      </c>
    </row>
    <row r="5247" spans="1:25" x14ac:dyDescent="0.35">
      <c r="A5247">
        <v>5</v>
      </c>
      <c r="B5247" t="s">
        <v>43</v>
      </c>
      <c r="C5247">
        <v>6</v>
      </c>
      <c r="D5247" t="s">
        <v>26</v>
      </c>
      <c r="E5247" t="s">
        <v>572</v>
      </c>
      <c r="F5247" t="s">
        <v>13</v>
      </c>
      <c r="G5247" t="s">
        <v>3636</v>
      </c>
      <c r="H5247" s="1">
        <v>0</v>
      </c>
      <c r="I5247" s="2">
        <v>43268</v>
      </c>
      <c r="J5247" t="s">
        <v>7916</v>
      </c>
      <c r="K5247" t="s">
        <v>30</v>
      </c>
      <c r="L5247">
        <v>92024</v>
      </c>
      <c r="M5247">
        <v>1729</v>
      </c>
      <c r="N5247" t="s">
        <v>3795</v>
      </c>
      <c r="O5247">
        <v>55</v>
      </c>
      <c r="P5247">
        <v>2</v>
      </c>
      <c r="Q5247" t="s">
        <v>32</v>
      </c>
      <c r="R5247" t="s">
        <v>92</v>
      </c>
      <c r="S5247">
        <v>54.86</v>
      </c>
      <c r="T5247">
        <v>112</v>
      </c>
      <c r="U5247" t="s">
        <v>19</v>
      </c>
      <c r="V5247" s="2">
        <v>43273</v>
      </c>
      <c r="W5247" t="s">
        <v>39</v>
      </c>
      <c r="X5247" t="s">
        <v>34</v>
      </c>
      <c r="Y5247" t="s">
        <v>64</v>
      </c>
    </row>
    <row r="5248" spans="1:25" hidden="1" x14ac:dyDescent="0.35">
      <c r="A5248">
        <v>5</v>
      </c>
      <c r="B5248" t="s">
        <v>43</v>
      </c>
      <c r="C5248">
        <v>6</v>
      </c>
      <c r="D5248" t="s">
        <v>11</v>
      </c>
      <c r="E5248" t="s">
        <v>417</v>
      </c>
      <c r="F5248" t="s">
        <v>13</v>
      </c>
      <c r="G5248" t="s">
        <v>2233</v>
      </c>
      <c r="H5248" s="1">
        <v>0.3</v>
      </c>
      <c r="I5248" s="2">
        <v>43172</v>
      </c>
      <c r="J5248" t="s">
        <v>2234</v>
      </c>
      <c r="K5248" t="s">
        <v>73</v>
      </c>
      <c r="L5248">
        <v>78207</v>
      </c>
      <c r="M5248">
        <v>843</v>
      </c>
      <c r="N5248" t="s">
        <v>2103</v>
      </c>
      <c r="O5248">
        <v>0</v>
      </c>
      <c r="P5248">
        <v>5</v>
      </c>
      <c r="Q5248" t="s">
        <v>75</v>
      </c>
      <c r="R5248" t="s">
        <v>8304</v>
      </c>
      <c r="S5248">
        <v>0</v>
      </c>
      <c r="T5248">
        <v>558</v>
      </c>
      <c r="U5248" t="s">
        <v>19</v>
      </c>
      <c r="V5248" s="2">
        <v>43177</v>
      </c>
      <c r="W5248" t="s">
        <v>39</v>
      </c>
      <c r="X5248" t="s">
        <v>77</v>
      </c>
      <c r="Y5248" t="s">
        <v>41</v>
      </c>
    </row>
    <row r="5249" spans="1:25" hidden="1" x14ac:dyDescent="0.35">
      <c r="A5249">
        <v>5</v>
      </c>
      <c r="B5249" t="s">
        <v>43</v>
      </c>
      <c r="C5249">
        <v>6</v>
      </c>
      <c r="D5249" t="s">
        <v>26</v>
      </c>
      <c r="E5249" t="s">
        <v>417</v>
      </c>
      <c r="F5249" t="s">
        <v>13</v>
      </c>
      <c r="G5249" t="s">
        <v>2233</v>
      </c>
      <c r="H5249" s="1">
        <v>0.2</v>
      </c>
      <c r="I5249" s="2">
        <v>43172</v>
      </c>
      <c r="J5249" t="s">
        <v>2234</v>
      </c>
      <c r="K5249" t="s">
        <v>73</v>
      </c>
      <c r="L5249">
        <v>78207</v>
      </c>
      <c r="M5249">
        <v>1571</v>
      </c>
      <c r="N5249" t="s">
        <v>3158</v>
      </c>
      <c r="O5249">
        <v>25</v>
      </c>
      <c r="P5249">
        <v>5</v>
      </c>
      <c r="Q5249" t="s">
        <v>75</v>
      </c>
      <c r="R5249" t="s">
        <v>8304</v>
      </c>
      <c r="S5249">
        <v>24.53</v>
      </c>
      <c r="T5249">
        <v>70</v>
      </c>
      <c r="U5249" t="s">
        <v>19</v>
      </c>
      <c r="V5249" s="2">
        <v>43177</v>
      </c>
      <c r="W5249" t="s">
        <v>39</v>
      </c>
      <c r="X5249" t="s">
        <v>77</v>
      </c>
      <c r="Y5249" t="s">
        <v>64</v>
      </c>
    </row>
    <row r="5250" spans="1:25" hidden="1" x14ac:dyDescent="0.35">
      <c r="A5250">
        <v>5</v>
      </c>
      <c r="B5250" t="s">
        <v>43</v>
      </c>
      <c r="C5250">
        <v>6</v>
      </c>
      <c r="D5250" t="s">
        <v>26</v>
      </c>
      <c r="E5250" t="s">
        <v>417</v>
      </c>
      <c r="F5250" t="s">
        <v>13</v>
      </c>
      <c r="G5250" t="s">
        <v>2233</v>
      </c>
      <c r="H5250" s="1">
        <v>0.8</v>
      </c>
      <c r="I5250" s="2">
        <v>43172</v>
      </c>
      <c r="J5250" t="s">
        <v>2234</v>
      </c>
      <c r="K5250" t="s">
        <v>73</v>
      </c>
      <c r="L5250">
        <v>78207</v>
      </c>
      <c r="M5250">
        <v>928</v>
      </c>
      <c r="N5250" t="s">
        <v>3961</v>
      </c>
      <c r="O5250">
        <v>-2</v>
      </c>
      <c r="P5250">
        <v>2</v>
      </c>
      <c r="Q5250" t="s">
        <v>75</v>
      </c>
      <c r="R5250" t="s">
        <v>8304</v>
      </c>
      <c r="S5250">
        <v>-2.16</v>
      </c>
      <c r="T5250">
        <v>1</v>
      </c>
      <c r="U5250" t="s">
        <v>19</v>
      </c>
      <c r="V5250" s="2">
        <v>43177</v>
      </c>
      <c r="W5250" t="s">
        <v>39</v>
      </c>
      <c r="X5250" t="s">
        <v>77</v>
      </c>
      <c r="Y5250" t="s">
        <v>54</v>
      </c>
    </row>
    <row r="5251" spans="1:25" hidden="1" x14ac:dyDescent="0.35">
      <c r="A5251">
        <v>5</v>
      </c>
      <c r="B5251" t="s">
        <v>43</v>
      </c>
      <c r="C5251">
        <v>6</v>
      </c>
      <c r="D5251" t="s">
        <v>11</v>
      </c>
      <c r="E5251" t="s">
        <v>481</v>
      </c>
      <c r="F5251" t="s">
        <v>13</v>
      </c>
      <c r="G5251" t="s">
        <v>5406</v>
      </c>
      <c r="H5251" s="1">
        <v>0</v>
      </c>
      <c r="I5251" s="2">
        <v>43431</v>
      </c>
      <c r="J5251" t="s">
        <v>5589</v>
      </c>
      <c r="K5251" t="s">
        <v>102</v>
      </c>
      <c r="L5251">
        <v>7090</v>
      </c>
      <c r="M5251">
        <v>1594</v>
      </c>
      <c r="N5251" t="s">
        <v>1808</v>
      </c>
      <c r="O5251">
        <v>10</v>
      </c>
      <c r="P5251">
        <v>3</v>
      </c>
      <c r="Q5251" t="s">
        <v>104</v>
      </c>
      <c r="R5251" t="s">
        <v>8304</v>
      </c>
      <c r="S5251">
        <v>10.41</v>
      </c>
      <c r="T5251">
        <v>32</v>
      </c>
      <c r="U5251" t="s">
        <v>33</v>
      </c>
      <c r="V5251" s="2">
        <v>43436</v>
      </c>
      <c r="W5251" t="s">
        <v>39</v>
      </c>
      <c r="X5251" t="s">
        <v>485</v>
      </c>
      <c r="Y5251" t="s">
        <v>47</v>
      </c>
    </row>
    <row r="5252" spans="1:25" hidden="1" x14ac:dyDescent="0.35">
      <c r="A5252">
        <v>0</v>
      </c>
      <c r="B5252" t="s">
        <v>10</v>
      </c>
      <c r="C5252">
        <v>0</v>
      </c>
      <c r="D5252" t="s">
        <v>26</v>
      </c>
      <c r="E5252" t="s">
        <v>2483</v>
      </c>
      <c r="F5252" t="s">
        <v>13</v>
      </c>
      <c r="G5252" t="s">
        <v>1139</v>
      </c>
      <c r="H5252" s="1">
        <v>0</v>
      </c>
      <c r="I5252" s="2">
        <v>43242</v>
      </c>
      <c r="J5252" t="s">
        <v>3255</v>
      </c>
      <c r="K5252" t="s">
        <v>16</v>
      </c>
      <c r="L5252">
        <v>30605</v>
      </c>
      <c r="M5252">
        <v>202</v>
      </c>
      <c r="N5252" t="s">
        <v>1205</v>
      </c>
      <c r="O5252">
        <v>7</v>
      </c>
      <c r="P5252">
        <v>3</v>
      </c>
      <c r="Q5252" t="s">
        <v>18</v>
      </c>
      <c r="R5252" t="s">
        <v>8304</v>
      </c>
      <c r="S5252">
        <v>7.22</v>
      </c>
      <c r="T5252">
        <v>15</v>
      </c>
      <c r="U5252" t="s">
        <v>19</v>
      </c>
      <c r="V5252" s="2">
        <v>43242</v>
      </c>
      <c r="W5252" t="s">
        <v>773</v>
      </c>
      <c r="X5252" t="s">
        <v>761</v>
      </c>
      <c r="Y5252" t="s">
        <v>35</v>
      </c>
    </row>
    <row r="5253" spans="1:25" hidden="1" x14ac:dyDescent="0.35">
      <c r="A5253">
        <v>5</v>
      </c>
      <c r="B5253" t="s">
        <v>25</v>
      </c>
      <c r="C5253">
        <v>3</v>
      </c>
      <c r="D5253" t="s">
        <v>26</v>
      </c>
      <c r="E5253" t="s">
        <v>122</v>
      </c>
      <c r="F5253" t="s">
        <v>13</v>
      </c>
      <c r="G5253" t="s">
        <v>246</v>
      </c>
      <c r="H5253" s="1">
        <v>0.2</v>
      </c>
      <c r="I5253" s="2">
        <v>43195</v>
      </c>
      <c r="J5253" t="s">
        <v>247</v>
      </c>
      <c r="K5253" t="s">
        <v>73</v>
      </c>
      <c r="L5253">
        <v>77095</v>
      </c>
      <c r="M5253">
        <v>583</v>
      </c>
      <c r="N5253" t="s">
        <v>248</v>
      </c>
      <c r="O5253">
        <v>14</v>
      </c>
      <c r="P5253">
        <v>7</v>
      </c>
      <c r="Q5253" t="s">
        <v>75</v>
      </c>
      <c r="R5253" t="s">
        <v>8304</v>
      </c>
      <c r="S5253">
        <v>13.86</v>
      </c>
      <c r="T5253">
        <v>158</v>
      </c>
      <c r="U5253" t="s">
        <v>76</v>
      </c>
      <c r="V5253" s="2">
        <v>43200</v>
      </c>
      <c r="W5253" t="s">
        <v>20</v>
      </c>
      <c r="X5253" t="s">
        <v>77</v>
      </c>
      <c r="Y5253" t="s">
        <v>42</v>
      </c>
    </row>
    <row r="5254" spans="1:25" hidden="1" x14ac:dyDescent="0.35">
      <c r="A5254">
        <v>4</v>
      </c>
      <c r="B5254" t="s">
        <v>43</v>
      </c>
      <c r="C5254">
        <v>6</v>
      </c>
      <c r="D5254" t="s">
        <v>11</v>
      </c>
      <c r="E5254" t="s">
        <v>65</v>
      </c>
      <c r="F5254" t="s">
        <v>13</v>
      </c>
      <c r="G5254" t="s">
        <v>6936</v>
      </c>
      <c r="H5254" s="1">
        <v>0.2</v>
      </c>
      <c r="I5254" s="2">
        <v>43360</v>
      </c>
      <c r="J5254" t="s">
        <v>7181</v>
      </c>
      <c r="K5254" t="s">
        <v>30</v>
      </c>
      <c r="L5254">
        <v>98103</v>
      </c>
      <c r="M5254">
        <v>791</v>
      </c>
      <c r="N5254" t="s">
        <v>1725</v>
      </c>
      <c r="O5254">
        <v>10</v>
      </c>
      <c r="P5254">
        <v>2</v>
      </c>
      <c r="Q5254" t="s">
        <v>32</v>
      </c>
      <c r="R5254" t="s">
        <v>8304</v>
      </c>
      <c r="S5254">
        <v>9.9700000000000006</v>
      </c>
      <c r="T5254">
        <v>114</v>
      </c>
      <c r="U5254" t="s">
        <v>76</v>
      </c>
      <c r="V5254" s="2">
        <v>43364</v>
      </c>
      <c r="W5254" t="s">
        <v>39</v>
      </c>
      <c r="X5254" t="s">
        <v>69</v>
      </c>
      <c r="Y5254" t="s">
        <v>24</v>
      </c>
    </row>
    <row r="5255" spans="1:25" hidden="1" x14ac:dyDescent="0.35">
      <c r="A5255">
        <v>4</v>
      </c>
      <c r="B5255" t="s">
        <v>43</v>
      </c>
      <c r="C5255">
        <v>6</v>
      </c>
      <c r="D5255" t="s">
        <v>50</v>
      </c>
      <c r="E5255" t="s">
        <v>65</v>
      </c>
      <c r="F5255" t="s">
        <v>13</v>
      </c>
      <c r="G5255" t="s">
        <v>6936</v>
      </c>
      <c r="H5255" s="1">
        <v>0.2</v>
      </c>
      <c r="I5255" s="2">
        <v>43360</v>
      </c>
      <c r="J5255" t="s">
        <v>7181</v>
      </c>
      <c r="K5255" t="s">
        <v>30</v>
      </c>
      <c r="L5255">
        <v>98103</v>
      </c>
      <c r="M5255">
        <v>447</v>
      </c>
      <c r="N5255" t="s">
        <v>4899</v>
      </c>
      <c r="O5255">
        <v>8</v>
      </c>
      <c r="P5255">
        <v>2</v>
      </c>
      <c r="Q5255" t="s">
        <v>32</v>
      </c>
      <c r="R5255" t="s">
        <v>8304</v>
      </c>
      <c r="S5255">
        <v>7.92</v>
      </c>
      <c r="T5255">
        <v>106</v>
      </c>
      <c r="U5255" t="s">
        <v>76</v>
      </c>
      <c r="V5255" s="2">
        <v>43364</v>
      </c>
      <c r="W5255" t="s">
        <v>39</v>
      </c>
      <c r="X5255" t="s">
        <v>69</v>
      </c>
      <c r="Y5255" t="s">
        <v>52</v>
      </c>
    </row>
    <row r="5256" spans="1:25" hidden="1" x14ac:dyDescent="0.35">
      <c r="A5256">
        <v>6</v>
      </c>
      <c r="B5256" t="s">
        <v>10</v>
      </c>
      <c r="C5256">
        <v>6</v>
      </c>
      <c r="D5256" t="s">
        <v>26</v>
      </c>
      <c r="E5256" t="s">
        <v>192</v>
      </c>
      <c r="F5256" t="s">
        <v>13</v>
      </c>
      <c r="G5256" t="s">
        <v>1162</v>
      </c>
      <c r="H5256" s="1">
        <v>0.8</v>
      </c>
      <c r="I5256" s="2">
        <v>43346</v>
      </c>
      <c r="J5256" t="s">
        <v>3963</v>
      </c>
      <c r="K5256" t="s">
        <v>73</v>
      </c>
      <c r="L5256">
        <v>60610</v>
      </c>
      <c r="M5256">
        <v>1843</v>
      </c>
      <c r="N5256" t="s">
        <v>8250</v>
      </c>
      <c r="O5256">
        <v>-15</v>
      </c>
      <c r="P5256">
        <v>3</v>
      </c>
      <c r="Q5256" t="s">
        <v>75</v>
      </c>
      <c r="R5256" t="s">
        <v>8304</v>
      </c>
      <c r="S5256">
        <v>-14.97</v>
      </c>
      <c r="T5256">
        <v>9</v>
      </c>
      <c r="U5256" t="s">
        <v>19</v>
      </c>
      <c r="V5256" s="2">
        <v>43352</v>
      </c>
      <c r="W5256" t="s">
        <v>39</v>
      </c>
      <c r="X5256" t="s">
        <v>139</v>
      </c>
      <c r="Y5256" t="s">
        <v>54</v>
      </c>
    </row>
    <row r="5257" spans="1:25" hidden="1" x14ac:dyDescent="0.35">
      <c r="A5257">
        <v>3</v>
      </c>
      <c r="B5257" t="s">
        <v>10</v>
      </c>
      <c r="C5257">
        <v>3</v>
      </c>
      <c r="D5257" t="s">
        <v>26</v>
      </c>
      <c r="E5257" t="s">
        <v>1174</v>
      </c>
      <c r="F5257" t="s">
        <v>13</v>
      </c>
      <c r="G5257" t="s">
        <v>2423</v>
      </c>
      <c r="H5257" s="1">
        <v>0</v>
      </c>
      <c r="I5257" s="2">
        <v>43229</v>
      </c>
      <c r="J5257" t="s">
        <v>3562</v>
      </c>
      <c r="K5257" t="s">
        <v>16</v>
      </c>
      <c r="L5257">
        <v>24153</v>
      </c>
      <c r="M5257">
        <v>29</v>
      </c>
      <c r="N5257" t="s">
        <v>473</v>
      </c>
      <c r="O5257">
        <v>9</v>
      </c>
      <c r="P5257">
        <v>7</v>
      </c>
      <c r="Q5257" t="s">
        <v>18</v>
      </c>
      <c r="R5257" t="s">
        <v>8304</v>
      </c>
      <c r="S5257">
        <v>9.19</v>
      </c>
      <c r="T5257">
        <v>28</v>
      </c>
      <c r="U5257" t="s">
        <v>19</v>
      </c>
      <c r="V5257" s="2">
        <v>43232</v>
      </c>
      <c r="W5257" t="s">
        <v>20</v>
      </c>
      <c r="X5257" t="s">
        <v>205</v>
      </c>
      <c r="Y5257" t="s">
        <v>49</v>
      </c>
    </row>
    <row r="5258" spans="1:25" hidden="1" x14ac:dyDescent="0.35">
      <c r="A5258">
        <v>6</v>
      </c>
      <c r="B5258" t="s">
        <v>10</v>
      </c>
      <c r="C5258">
        <v>6</v>
      </c>
      <c r="D5258" t="s">
        <v>26</v>
      </c>
      <c r="E5258" t="s">
        <v>1030</v>
      </c>
      <c r="F5258" t="s">
        <v>13</v>
      </c>
      <c r="G5258" t="s">
        <v>6975</v>
      </c>
      <c r="H5258" s="1">
        <v>0</v>
      </c>
      <c r="I5258" s="2">
        <v>43131</v>
      </c>
      <c r="J5258" t="s">
        <v>7552</v>
      </c>
      <c r="K5258" t="s">
        <v>16</v>
      </c>
      <c r="L5258">
        <v>30318</v>
      </c>
      <c r="M5258">
        <v>651</v>
      </c>
      <c r="N5258" t="s">
        <v>1036</v>
      </c>
      <c r="O5258">
        <v>635</v>
      </c>
      <c r="P5258">
        <v>1</v>
      </c>
      <c r="Q5258" t="s">
        <v>18</v>
      </c>
      <c r="R5258" t="s">
        <v>8304</v>
      </c>
      <c r="S5258">
        <v>635.5</v>
      </c>
      <c r="T5258">
        <v>1271</v>
      </c>
      <c r="U5258" t="s">
        <v>76</v>
      </c>
      <c r="V5258" s="2">
        <v>43137</v>
      </c>
      <c r="W5258" t="s">
        <v>39</v>
      </c>
      <c r="X5258" t="s">
        <v>761</v>
      </c>
      <c r="Y5258" t="s">
        <v>54</v>
      </c>
    </row>
    <row r="5259" spans="1:25" hidden="1" x14ac:dyDescent="0.35">
      <c r="A5259">
        <v>6</v>
      </c>
      <c r="B5259" t="s">
        <v>10</v>
      </c>
      <c r="C5259">
        <v>6</v>
      </c>
      <c r="D5259" t="s">
        <v>26</v>
      </c>
      <c r="E5259" t="s">
        <v>1030</v>
      </c>
      <c r="F5259" t="s">
        <v>13</v>
      </c>
      <c r="G5259" t="s">
        <v>6975</v>
      </c>
      <c r="H5259" s="1">
        <v>0</v>
      </c>
      <c r="I5259" s="2">
        <v>43131</v>
      </c>
      <c r="J5259" t="s">
        <v>7552</v>
      </c>
      <c r="K5259" t="s">
        <v>16</v>
      </c>
      <c r="L5259">
        <v>30318</v>
      </c>
      <c r="M5259">
        <v>4</v>
      </c>
      <c r="N5259" t="s">
        <v>3045</v>
      </c>
      <c r="O5259">
        <v>59</v>
      </c>
      <c r="P5259">
        <v>8</v>
      </c>
      <c r="Q5259" t="s">
        <v>18</v>
      </c>
      <c r="R5259" t="s">
        <v>8304</v>
      </c>
      <c r="S5259">
        <v>58.92</v>
      </c>
      <c r="T5259">
        <v>125</v>
      </c>
      <c r="U5259" t="s">
        <v>76</v>
      </c>
      <c r="V5259" s="2">
        <v>43137</v>
      </c>
      <c r="W5259" t="s">
        <v>39</v>
      </c>
      <c r="X5259" t="s">
        <v>761</v>
      </c>
      <c r="Y5259" t="s">
        <v>119</v>
      </c>
    </row>
    <row r="5260" spans="1:25" hidden="1" x14ac:dyDescent="0.35">
      <c r="A5260">
        <v>5</v>
      </c>
      <c r="B5260" t="s">
        <v>43</v>
      </c>
      <c r="C5260">
        <v>6</v>
      </c>
      <c r="D5260" t="s">
        <v>11</v>
      </c>
      <c r="E5260" t="s">
        <v>99</v>
      </c>
      <c r="F5260" t="s">
        <v>13</v>
      </c>
      <c r="G5260" t="s">
        <v>5251</v>
      </c>
      <c r="H5260" s="1">
        <v>0.4</v>
      </c>
      <c r="I5260" s="2">
        <v>43341</v>
      </c>
      <c r="J5260" t="s">
        <v>5653</v>
      </c>
      <c r="K5260" t="s">
        <v>102</v>
      </c>
      <c r="L5260">
        <v>19120</v>
      </c>
      <c r="M5260">
        <v>280</v>
      </c>
      <c r="N5260" t="s">
        <v>8284</v>
      </c>
      <c r="O5260">
        <v>-56</v>
      </c>
      <c r="P5260">
        <v>4</v>
      </c>
      <c r="Q5260" t="s">
        <v>104</v>
      </c>
      <c r="R5260" t="s">
        <v>8304</v>
      </c>
      <c r="S5260">
        <v>-56.45</v>
      </c>
      <c r="T5260">
        <v>242</v>
      </c>
      <c r="U5260" t="s">
        <v>33</v>
      </c>
      <c r="V5260" s="2">
        <v>43346</v>
      </c>
      <c r="W5260" t="s">
        <v>39</v>
      </c>
      <c r="X5260" t="s">
        <v>105</v>
      </c>
      <c r="Y5260" t="s">
        <v>41</v>
      </c>
    </row>
    <row r="5261" spans="1:25" hidden="1" x14ac:dyDescent="0.35">
      <c r="A5261">
        <v>5</v>
      </c>
      <c r="B5261" t="s">
        <v>43</v>
      </c>
      <c r="C5261">
        <v>6</v>
      </c>
      <c r="D5261" t="s">
        <v>11</v>
      </c>
      <c r="E5261" t="s">
        <v>99</v>
      </c>
      <c r="F5261" t="s">
        <v>13</v>
      </c>
      <c r="G5261" t="s">
        <v>5251</v>
      </c>
      <c r="H5261" s="1">
        <v>0.5</v>
      </c>
      <c r="I5261" s="2">
        <v>43341</v>
      </c>
      <c r="J5261" t="s">
        <v>5653</v>
      </c>
      <c r="K5261" t="s">
        <v>102</v>
      </c>
      <c r="L5261">
        <v>19120</v>
      </c>
      <c r="M5261">
        <v>1228</v>
      </c>
      <c r="N5261" t="s">
        <v>8139</v>
      </c>
      <c r="O5261">
        <v>-82</v>
      </c>
      <c r="P5261">
        <v>4</v>
      </c>
      <c r="Q5261" t="s">
        <v>104</v>
      </c>
      <c r="R5261" t="s">
        <v>8304</v>
      </c>
      <c r="S5261">
        <v>-81.94</v>
      </c>
      <c r="T5261">
        <v>164</v>
      </c>
      <c r="U5261" t="s">
        <v>33</v>
      </c>
      <c r="V5261" s="2">
        <v>43346</v>
      </c>
      <c r="W5261" t="s">
        <v>39</v>
      </c>
      <c r="X5261" t="s">
        <v>105</v>
      </c>
      <c r="Y5261" t="s">
        <v>22</v>
      </c>
    </row>
    <row r="5262" spans="1:25" hidden="1" x14ac:dyDescent="0.35">
      <c r="A5262">
        <v>5</v>
      </c>
      <c r="B5262" t="s">
        <v>43</v>
      </c>
      <c r="C5262">
        <v>6</v>
      </c>
      <c r="D5262" t="s">
        <v>26</v>
      </c>
      <c r="E5262" t="s">
        <v>99</v>
      </c>
      <c r="F5262" t="s">
        <v>13</v>
      </c>
      <c r="G5262" t="s">
        <v>5251</v>
      </c>
      <c r="H5262" s="1">
        <v>0.2</v>
      </c>
      <c r="I5262" s="2">
        <v>43341</v>
      </c>
      <c r="J5262" t="s">
        <v>5653</v>
      </c>
      <c r="K5262" t="s">
        <v>102</v>
      </c>
      <c r="L5262">
        <v>19120</v>
      </c>
      <c r="M5262">
        <v>1353</v>
      </c>
      <c r="N5262" t="s">
        <v>4227</v>
      </c>
      <c r="O5262">
        <v>-2</v>
      </c>
      <c r="P5262">
        <v>7</v>
      </c>
      <c r="Q5262" t="s">
        <v>104</v>
      </c>
      <c r="R5262" t="s">
        <v>8304</v>
      </c>
      <c r="S5262">
        <v>-2.38</v>
      </c>
      <c r="T5262">
        <v>11</v>
      </c>
      <c r="U5262" t="s">
        <v>33</v>
      </c>
      <c r="V5262" s="2">
        <v>43346</v>
      </c>
      <c r="W5262" t="s">
        <v>39</v>
      </c>
      <c r="X5262" t="s">
        <v>105</v>
      </c>
      <c r="Y5262" t="s">
        <v>176</v>
      </c>
    </row>
    <row r="5263" spans="1:25" hidden="1" x14ac:dyDescent="0.35">
      <c r="A5263">
        <v>5</v>
      </c>
      <c r="B5263" t="s">
        <v>43</v>
      </c>
      <c r="C5263">
        <v>6</v>
      </c>
      <c r="D5263" t="s">
        <v>26</v>
      </c>
      <c r="E5263" t="s">
        <v>99</v>
      </c>
      <c r="F5263" t="s">
        <v>13</v>
      </c>
      <c r="G5263" t="s">
        <v>5251</v>
      </c>
      <c r="H5263" s="1">
        <v>0.7</v>
      </c>
      <c r="I5263" s="2">
        <v>43341</v>
      </c>
      <c r="J5263" t="s">
        <v>5653</v>
      </c>
      <c r="K5263" t="s">
        <v>102</v>
      </c>
      <c r="L5263">
        <v>19120</v>
      </c>
      <c r="M5263">
        <v>640</v>
      </c>
      <c r="N5263" t="s">
        <v>3761</v>
      </c>
      <c r="O5263">
        <v>-3</v>
      </c>
      <c r="P5263">
        <v>2</v>
      </c>
      <c r="Q5263" t="s">
        <v>104</v>
      </c>
      <c r="R5263" t="s">
        <v>8304</v>
      </c>
      <c r="S5263">
        <v>-2.79</v>
      </c>
      <c r="T5263">
        <v>3</v>
      </c>
      <c r="U5263" t="s">
        <v>33</v>
      </c>
      <c r="V5263" s="2">
        <v>43346</v>
      </c>
      <c r="W5263" t="s">
        <v>39</v>
      </c>
      <c r="X5263" t="s">
        <v>105</v>
      </c>
      <c r="Y5263" t="s">
        <v>54</v>
      </c>
    </row>
    <row r="5264" spans="1:25" hidden="1" x14ac:dyDescent="0.35">
      <c r="A5264">
        <v>4</v>
      </c>
      <c r="B5264" t="s">
        <v>25</v>
      </c>
      <c r="C5264">
        <v>3</v>
      </c>
      <c r="D5264" t="s">
        <v>11</v>
      </c>
      <c r="E5264" t="s">
        <v>281</v>
      </c>
      <c r="F5264" t="s">
        <v>13</v>
      </c>
      <c r="G5264" t="s">
        <v>1430</v>
      </c>
      <c r="H5264" s="1">
        <v>0.3</v>
      </c>
      <c r="I5264" s="2">
        <v>43288</v>
      </c>
      <c r="J5264" t="s">
        <v>5351</v>
      </c>
      <c r="K5264" t="s">
        <v>73</v>
      </c>
      <c r="L5264">
        <v>60505</v>
      </c>
      <c r="M5264">
        <v>751</v>
      </c>
      <c r="N5264" t="s">
        <v>764</v>
      </c>
      <c r="O5264">
        <v>-14</v>
      </c>
      <c r="P5264">
        <v>2</v>
      </c>
      <c r="Q5264" t="s">
        <v>75</v>
      </c>
      <c r="R5264" t="s">
        <v>8304</v>
      </c>
      <c r="S5264">
        <v>-14.48</v>
      </c>
      <c r="T5264">
        <v>253</v>
      </c>
      <c r="U5264" t="s">
        <v>33</v>
      </c>
      <c r="V5264" s="2">
        <v>43292</v>
      </c>
      <c r="W5264" t="s">
        <v>20</v>
      </c>
      <c r="X5264" t="s">
        <v>139</v>
      </c>
      <c r="Y5264" t="s">
        <v>24</v>
      </c>
    </row>
    <row r="5265" spans="1:25" hidden="1" x14ac:dyDescent="0.35">
      <c r="A5265">
        <v>4</v>
      </c>
      <c r="B5265" t="s">
        <v>25</v>
      </c>
      <c r="C5265">
        <v>3</v>
      </c>
      <c r="D5265" t="s">
        <v>11</v>
      </c>
      <c r="E5265" t="s">
        <v>281</v>
      </c>
      <c r="F5265" t="s">
        <v>13</v>
      </c>
      <c r="G5265" t="s">
        <v>1430</v>
      </c>
      <c r="H5265" s="1">
        <v>0.6</v>
      </c>
      <c r="I5265" s="2">
        <v>43288</v>
      </c>
      <c r="J5265" t="s">
        <v>5351</v>
      </c>
      <c r="K5265" t="s">
        <v>73</v>
      </c>
      <c r="L5265">
        <v>60505</v>
      </c>
      <c r="M5265">
        <v>673</v>
      </c>
      <c r="N5265" t="s">
        <v>1511</v>
      </c>
      <c r="O5265">
        <v>-27</v>
      </c>
      <c r="P5265">
        <v>8</v>
      </c>
      <c r="Q5265" t="s">
        <v>75</v>
      </c>
      <c r="R5265" t="s">
        <v>8304</v>
      </c>
      <c r="S5265">
        <v>-27.13</v>
      </c>
      <c r="T5265">
        <v>60</v>
      </c>
      <c r="U5265" t="s">
        <v>33</v>
      </c>
      <c r="V5265" s="2">
        <v>43292</v>
      </c>
      <c r="W5265" t="s">
        <v>20</v>
      </c>
      <c r="X5265" t="s">
        <v>139</v>
      </c>
      <c r="Y5265" t="s">
        <v>47</v>
      </c>
    </row>
    <row r="5266" spans="1:25" hidden="1" x14ac:dyDescent="0.35">
      <c r="A5266">
        <v>4</v>
      </c>
      <c r="B5266" t="s">
        <v>25</v>
      </c>
      <c r="C5266">
        <v>3</v>
      </c>
      <c r="D5266" t="s">
        <v>26</v>
      </c>
      <c r="E5266" t="s">
        <v>281</v>
      </c>
      <c r="F5266" t="s">
        <v>13</v>
      </c>
      <c r="G5266" t="s">
        <v>1430</v>
      </c>
      <c r="H5266" s="1">
        <v>0.2</v>
      </c>
      <c r="I5266" s="2">
        <v>43288</v>
      </c>
      <c r="J5266" t="s">
        <v>5351</v>
      </c>
      <c r="K5266" t="s">
        <v>73</v>
      </c>
      <c r="L5266">
        <v>60505</v>
      </c>
      <c r="M5266">
        <v>51</v>
      </c>
      <c r="N5266" t="s">
        <v>2804</v>
      </c>
      <c r="O5266">
        <v>1</v>
      </c>
      <c r="P5266">
        <v>1</v>
      </c>
      <c r="Q5266" t="s">
        <v>75</v>
      </c>
      <c r="R5266" t="s">
        <v>8304</v>
      </c>
      <c r="S5266">
        <v>0.82</v>
      </c>
      <c r="T5266">
        <v>3</v>
      </c>
      <c r="U5266" t="s">
        <v>33</v>
      </c>
      <c r="V5266" s="2">
        <v>43292</v>
      </c>
      <c r="W5266" t="s">
        <v>20</v>
      </c>
      <c r="X5266" t="s">
        <v>139</v>
      </c>
      <c r="Y5266" t="s">
        <v>176</v>
      </c>
    </row>
    <row r="5267" spans="1:25" hidden="1" x14ac:dyDescent="0.35">
      <c r="A5267">
        <v>4</v>
      </c>
      <c r="B5267" t="s">
        <v>25</v>
      </c>
      <c r="C5267">
        <v>3</v>
      </c>
      <c r="D5267" t="s">
        <v>26</v>
      </c>
      <c r="E5267" t="s">
        <v>281</v>
      </c>
      <c r="F5267" t="s">
        <v>13</v>
      </c>
      <c r="G5267" t="s">
        <v>1430</v>
      </c>
      <c r="H5267" s="1">
        <v>0.2</v>
      </c>
      <c r="I5267" s="2">
        <v>43288</v>
      </c>
      <c r="J5267" t="s">
        <v>5351</v>
      </c>
      <c r="K5267" t="s">
        <v>73</v>
      </c>
      <c r="L5267">
        <v>60505</v>
      </c>
      <c r="M5267">
        <v>1576</v>
      </c>
      <c r="N5267" t="s">
        <v>3652</v>
      </c>
      <c r="O5267">
        <v>8</v>
      </c>
      <c r="P5267">
        <v>9</v>
      </c>
      <c r="Q5267" t="s">
        <v>75</v>
      </c>
      <c r="R5267" t="s">
        <v>8304</v>
      </c>
      <c r="S5267">
        <v>7.7</v>
      </c>
      <c r="T5267">
        <v>24</v>
      </c>
      <c r="U5267" t="s">
        <v>33</v>
      </c>
      <c r="V5267" s="2">
        <v>43292</v>
      </c>
      <c r="W5267" t="s">
        <v>20</v>
      </c>
      <c r="X5267" t="s">
        <v>139</v>
      </c>
      <c r="Y5267" t="s">
        <v>64</v>
      </c>
    </row>
    <row r="5268" spans="1:25" hidden="1" x14ac:dyDescent="0.35">
      <c r="A5268">
        <v>4</v>
      </c>
      <c r="B5268" t="s">
        <v>43</v>
      </c>
      <c r="C5268">
        <v>6</v>
      </c>
      <c r="D5268" t="s">
        <v>50</v>
      </c>
      <c r="E5268" t="s">
        <v>375</v>
      </c>
      <c r="F5268" t="s">
        <v>13</v>
      </c>
      <c r="G5268" t="s">
        <v>107</v>
      </c>
      <c r="H5268" s="1">
        <v>0.2</v>
      </c>
      <c r="I5268" s="2">
        <v>43443</v>
      </c>
      <c r="J5268" t="s">
        <v>5126</v>
      </c>
      <c r="K5268" t="s">
        <v>16</v>
      </c>
      <c r="L5268">
        <v>37064</v>
      </c>
      <c r="M5268">
        <v>147</v>
      </c>
      <c r="N5268" t="s">
        <v>4719</v>
      </c>
      <c r="O5268">
        <v>-9</v>
      </c>
      <c r="P5268">
        <v>3</v>
      </c>
      <c r="Q5268" t="s">
        <v>18</v>
      </c>
      <c r="R5268" t="s">
        <v>8304</v>
      </c>
      <c r="S5268">
        <v>-9.15</v>
      </c>
      <c r="T5268">
        <v>41</v>
      </c>
      <c r="U5268" t="s">
        <v>19</v>
      </c>
      <c r="V5268" s="2">
        <v>43447</v>
      </c>
      <c r="W5268" t="s">
        <v>39</v>
      </c>
      <c r="X5268" t="s">
        <v>214</v>
      </c>
      <c r="Y5268" t="s">
        <v>52</v>
      </c>
    </row>
    <row r="5269" spans="1:25" hidden="1" x14ac:dyDescent="0.35">
      <c r="A5269">
        <v>4</v>
      </c>
      <c r="B5269" t="s">
        <v>43</v>
      </c>
      <c r="C5269">
        <v>6</v>
      </c>
      <c r="D5269" t="s">
        <v>11</v>
      </c>
      <c r="E5269" t="s">
        <v>2135</v>
      </c>
      <c r="F5269" t="s">
        <v>13</v>
      </c>
      <c r="G5269" t="s">
        <v>782</v>
      </c>
      <c r="H5269" s="1">
        <v>0</v>
      </c>
      <c r="I5269" s="2">
        <v>43442</v>
      </c>
      <c r="J5269" t="s">
        <v>2136</v>
      </c>
      <c r="K5269" t="s">
        <v>73</v>
      </c>
      <c r="L5269">
        <v>54703</v>
      </c>
      <c r="M5269">
        <v>837</v>
      </c>
      <c r="N5269" t="s">
        <v>1467</v>
      </c>
      <c r="O5269">
        <v>177</v>
      </c>
      <c r="P5269">
        <v>3</v>
      </c>
      <c r="Q5269" t="s">
        <v>75</v>
      </c>
      <c r="R5269" t="s">
        <v>8304</v>
      </c>
      <c r="S5269">
        <v>176.8</v>
      </c>
      <c r="T5269">
        <v>680</v>
      </c>
      <c r="U5269" t="s">
        <v>19</v>
      </c>
      <c r="V5269" s="2">
        <v>43446</v>
      </c>
      <c r="W5269" t="s">
        <v>39</v>
      </c>
      <c r="X5269" t="s">
        <v>82</v>
      </c>
      <c r="Y5269" t="s">
        <v>24</v>
      </c>
    </row>
    <row r="5270" spans="1:25" hidden="1" x14ac:dyDescent="0.35">
      <c r="A5270">
        <v>4</v>
      </c>
      <c r="B5270" t="s">
        <v>43</v>
      </c>
      <c r="C5270">
        <v>6</v>
      </c>
      <c r="D5270" t="s">
        <v>11</v>
      </c>
      <c r="E5270" t="s">
        <v>2135</v>
      </c>
      <c r="F5270" t="s">
        <v>13</v>
      </c>
      <c r="G5270" t="s">
        <v>782</v>
      </c>
      <c r="H5270" s="1">
        <v>0</v>
      </c>
      <c r="I5270" s="2">
        <v>43442</v>
      </c>
      <c r="J5270" t="s">
        <v>2136</v>
      </c>
      <c r="K5270" t="s">
        <v>73</v>
      </c>
      <c r="L5270">
        <v>54703</v>
      </c>
      <c r="M5270">
        <v>388</v>
      </c>
      <c r="N5270" t="s">
        <v>2167</v>
      </c>
      <c r="O5270">
        <v>32</v>
      </c>
      <c r="P5270">
        <v>7</v>
      </c>
      <c r="Q5270" t="s">
        <v>75</v>
      </c>
      <c r="R5270" t="s">
        <v>8304</v>
      </c>
      <c r="S5270">
        <v>32.47</v>
      </c>
      <c r="T5270">
        <v>406</v>
      </c>
      <c r="U5270" t="s">
        <v>19</v>
      </c>
      <c r="V5270" s="2">
        <v>43446</v>
      </c>
      <c r="W5270" t="s">
        <v>39</v>
      </c>
      <c r="X5270" t="s">
        <v>82</v>
      </c>
      <c r="Y5270" t="s">
        <v>22</v>
      </c>
    </row>
    <row r="5271" spans="1:25" hidden="1" x14ac:dyDescent="0.35">
      <c r="A5271">
        <v>0</v>
      </c>
      <c r="B5271" t="s">
        <v>10</v>
      </c>
      <c r="C5271">
        <v>0</v>
      </c>
      <c r="D5271" t="s">
        <v>11</v>
      </c>
      <c r="E5271" t="s">
        <v>99</v>
      </c>
      <c r="F5271" t="s">
        <v>13</v>
      </c>
      <c r="G5271" t="s">
        <v>5321</v>
      </c>
      <c r="H5271" s="1">
        <v>0.2</v>
      </c>
      <c r="I5271" s="2">
        <v>43427</v>
      </c>
      <c r="J5271" t="s">
        <v>5322</v>
      </c>
      <c r="K5271" t="s">
        <v>102</v>
      </c>
      <c r="L5271">
        <v>19140</v>
      </c>
      <c r="M5271">
        <v>1185</v>
      </c>
      <c r="N5271" t="s">
        <v>2148</v>
      </c>
      <c r="O5271">
        <v>4</v>
      </c>
      <c r="P5271">
        <v>2</v>
      </c>
      <c r="Q5271" t="s">
        <v>104</v>
      </c>
      <c r="R5271" t="s">
        <v>8304</v>
      </c>
      <c r="S5271">
        <v>3.95</v>
      </c>
      <c r="T5271">
        <v>14</v>
      </c>
      <c r="U5271" t="s">
        <v>33</v>
      </c>
      <c r="V5271" s="2">
        <v>43427</v>
      </c>
      <c r="W5271" t="s">
        <v>773</v>
      </c>
      <c r="X5271" t="s">
        <v>105</v>
      </c>
      <c r="Y5271" t="s">
        <v>47</v>
      </c>
    </row>
    <row r="5272" spans="1:25" hidden="1" x14ac:dyDescent="0.35">
      <c r="A5272">
        <v>0</v>
      </c>
      <c r="B5272" t="s">
        <v>10</v>
      </c>
      <c r="C5272">
        <v>0</v>
      </c>
      <c r="D5272" t="s">
        <v>11</v>
      </c>
      <c r="E5272" t="s">
        <v>99</v>
      </c>
      <c r="F5272" t="s">
        <v>13</v>
      </c>
      <c r="G5272" t="s">
        <v>5321</v>
      </c>
      <c r="H5272" s="1">
        <v>0.2</v>
      </c>
      <c r="I5272" s="2">
        <v>43427</v>
      </c>
      <c r="J5272" t="s">
        <v>5322</v>
      </c>
      <c r="K5272" t="s">
        <v>102</v>
      </c>
      <c r="L5272">
        <v>19140</v>
      </c>
      <c r="M5272">
        <v>492</v>
      </c>
      <c r="N5272" t="s">
        <v>5222</v>
      </c>
      <c r="O5272">
        <v>12</v>
      </c>
      <c r="P5272">
        <v>7</v>
      </c>
      <c r="Q5272" t="s">
        <v>104</v>
      </c>
      <c r="R5272" t="s">
        <v>8304</v>
      </c>
      <c r="S5272">
        <v>12.33</v>
      </c>
      <c r="T5272">
        <v>70</v>
      </c>
      <c r="U5272" t="s">
        <v>33</v>
      </c>
      <c r="V5272" s="2">
        <v>43427</v>
      </c>
      <c r="W5272" t="s">
        <v>773</v>
      </c>
      <c r="X5272" t="s">
        <v>105</v>
      </c>
      <c r="Y5272" t="s">
        <v>47</v>
      </c>
    </row>
    <row r="5273" spans="1:25" hidden="1" x14ac:dyDescent="0.35">
      <c r="A5273">
        <v>0</v>
      </c>
      <c r="B5273" t="s">
        <v>10</v>
      </c>
      <c r="C5273">
        <v>0</v>
      </c>
      <c r="D5273" t="s">
        <v>26</v>
      </c>
      <c r="E5273" t="s">
        <v>99</v>
      </c>
      <c r="F5273" t="s">
        <v>13</v>
      </c>
      <c r="G5273" t="s">
        <v>5321</v>
      </c>
      <c r="H5273" s="1">
        <v>0.2</v>
      </c>
      <c r="I5273" s="2">
        <v>43427</v>
      </c>
      <c r="J5273" t="s">
        <v>5322</v>
      </c>
      <c r="K5273" t="s">
        <v>102</v>
      </c>
      <c r="L5273">
        <v>19140</v>
      </c>
      <c r="M5273">
        <v>105</v>
      </c>
      <c r="N5273" t="s">
        <v>3181</v>
      </c>
      <c r="O5273">
        <v>2</v>
      </c>
      <c r="P5273">
        <v>5</v>
      </c>
      <c r="Q5273" t="s">
        <v>104</v>
      </c>
      <c r="R5273" t="s">
        <v>8304</v>
      </c>
      <c r="S5273">
        <v>2.37</v>
      </c>
      <c r="T5273">
        <v>16</v>
      </c>
      <c r="U5273" t="s">
        <v>33</v>
      </c>
      <c r="V5273" s="2">
        <v>43427</v>
      </c>
      <c r="W5273" t="s">
        <v>773</v>
      </c>
      <c r="X5273" t="s">
        <v>105</v>
      </c>
      <c r="Y5273" t="s">
        <v>176</v>
      </c>
    </row>
    <row r="5274" spans="1:25" hidden="1" x14ac:dyDescent="0.35">
      <c r="A5274">
        <v>6</v>
      </c>
      <c r="B5274" t="s">
        <v>10</v>
      </c>
      <c r="C5274">
        <v>6</v>
      </c>
      <c r="D5274" t="s">
        <v>26</v>
      </c>
      <c r="E5274" t="s">
        <v>498</v>
      </c>
      <c r="F5274" t="s">
        <v>13</v>
      </c>
      <c r="G5274" t="s">
        <v>5912</v>
      </c>
      <c r="H5274" s="1">
        <v>0.2</v>
      </c>
      <c r="I5274" s="2">
        <v>43407</v>
      </c>
      <c r="J5274" t="s">
        <v>6241</v>
      </c>
      <c r="K5274" t="s">
        <v>73</v>
      </c>
      <c r="L5274">
        <v>75217</v>
      </c>
      <c r="M5274">
        <v>1776</v>
      </c>
      <c r="N5274" t="s">
        <v>3766</v>
      </c>
      <c r="O5274">
        <v>3</v>
      </c>
      <c r="P5274">
        <v>2</v>
      </c>
      <c r="Q5274" t="s">
        <v>75</v>
      </c>
      <c r="R5274" t="s">
        <v>8304</v>
      </c>
      <c r="S5274">
        <v>3.35</v>
      </c>
      <c r="T5274">
        <v>9</v>
      </c>
      <c r="U5274" t="s">
        <v>33</v>
      </c>
      <c r="V5274" s="2">
        <v>43413</v>
      </c>
      <c r="W5274" t="s">
        <v>39</v>
      </c>
      <c r="X5274" t="s">
        <v>77</v>
      </c>
      <c r="Y5274" t="s">
        <v>64</v>
      </c>
    </row>
    <row r="5275" spans="1:25" hidden="1" x14ac:dyDescent="0.35">
      <c r="A5275">
        <v>6</v>
      </c>
      <c r="B5275" t="s">
        <v>10</v>
      </c>
      <c r="C5275">
        <v>6</v>
      </c>
      <c r="D5275" t="s">
        <v>26</v>
      </c>
      <c r="E5275" t="s">
        <v>1413</v>
      </c>
      <c r="F5275" t="s">
        <v>13</v>
      </c>
      <c r="G5275" t="s">
        <v>1882</v>
      </c>
      <c r="H5275" s="1">
        <v>0</v>
      </c>
      <c r="I5275" s="2">
        <v>43393</v>
      </c>
      <c r="J5275" t="s">
        <v>3813</v>
      </c>
      <c r="K5275" t="s">
        <v>73</v>
      </c>
      <c r="L5275">
        <v>48183</v>
      </c>
      <c r="M5275">
        <v>1666</v>
      </c>
      <c r="N5275" t="s">
        <v>903</v>
      </c>
      <c r="O5275">
        <v>1</v>
      </c>
      <c r="P5275">
        <v>7</v>
      </c>
      <c r="Q5275" t="s">
        <v>75</v>
      </c>
      <c r="R5275" t="s">
        <v>8304</v>
      </c>
      <c r="S5275">
        <v>1.46</v>
      </c>
      <c r="T5275">
        <v>21</v>
      </c>
      <c r="U5275" t="s">
        <v>19</v>
      </c>
      <c r="V5275" s="2">
        <v>43399</v>
      </c>
      <c r="W5275" t="s">
        <v>39</v>
      </c>
      <c r="X5275" t="s">
        <v>156</v>
      </c>
      <c r="Y5275" t="s">
        <v>42</v>
      </c>
    </row>
    <row r="5276" spans="1:25" hidden="1" x14ac:dyDescent="0.35">
      <c r="A5276">
        <v>6</v>
      </c>
      <c r="B5276" t="s">
        <v>10</v>
      </c>
      <c r="C5276">
        <v>6</v>
      </c>
      <c r="D5276" t="s">
        <v>50</v>
      </c>
      <c r="E5276" t="s">
        <v>1413</v>
      </c>
      <c r="F5276" t="s">
        <v>13</v>
      </c>
      <c r="G5276" t="s">
        <v>1882</v>
      </c>
      <c r="H5276" s="1">
        <v>0</v>
      </c>
      <c r="I5276" s="2">
        <v>43393</v>
      </c>
      <c r="J5276" t="s">
        <v>3813</v>
      </c>
      <c r="K5276" t="s">
        <v>73</v>
      </c>
      <c r="L5276">
        <v>48183</v>
      </c>
      <c r="M5276">
        <v>1322</v>
      </c>
      <c r="N5276" t="s">
        <v>4900</v>
      </c>
      <c r="O5276">
        <v>52</v>
      </c>
      <c r="P5276">
        <v>2</v>
      </c>
      <c r="Q5276" t="s">
        <v>75</v>
      </c>
      <c r="R5276" t="s">
        <v>8304</v>
      </c>
      <c r="S5276">
        <v>51.83</v>
      </c>
      <c r="T5276">
        <v>192</v>
      </c>
      <c r="U5276" t="s">
        <v>19</v>
      </c>
      <c r="V5276" s="2">
        <v>43399</v>
      </c>
      <c r="W5276" t="s">
        <v>39</v>
      </c>
      <c r="X5276" t="s">
        <v>156</v>
      </c>
      <c r="Y5276" t="s">
        <v>52</v>
      </c>
    </row>
    <row r="5277" spans="1:25" hidden="1" x14ac:dyDescent="0.35">
      <c r="A5277">
        <v>6</v>
      </c>
      <c r="B5277" t="s">
        <v>10</v>
      </c>
      <c r="C5277">
        <v>6</v>
      </c>
      <c r="D5277" t="s">
        <v>50</v>
      </c>
      <c r="E5277" t="s">
        <v>1413</v>
      </c>
      <c r="F5277" t="s">
        <v>13</v>
      </c>
      <c r="G5277" t="s">
        <v>1882</v>
      </c>
      <c r="H5277" s="1">
        <v>0</v>
      </c>
      <c r="I5277" s="2">
        <v>43393</v>
      </c>
      <c r="J5277" t="s">
        <v>3813</v>
      </c>
      <c r="K5277" t="s">
        <v>73</v>
      </c>
      <c r="L5277">
        <v>48183</v>
      </c>
      <c r="M5277">
        <v>912</v>
      </c>
      <c r="N5277" t="s">
        <v>4952</v>
      </c>
      <c r="O5277">
        <v>35</v>
      </c>
      <c r="P5277">
        <v>6</v>
      </c>
      <c r="Q5277" t="s">
        <v>75</v>
      </c>
      <c r="R5277" t="s">
        <v>8304</v>
      </c>
      <c r="S5277">
        <v>35.200000000000003</v>
      </c>
      <c r="T5277">
        <v>126</v>
      </c>
      <c r="U5277" t="s">
        <v>19</v>
      </c>
      <c r="V5277" s="2">
        <v>43399</v>
      </c>
      <c r="W5277" t="s">
        <v>39</v>
      </c>
      <c r="X5277" t="s">
        <v>156</v>
      </c>
      <c r="Y5277" t="s">
        <v>52</v>
      </c>
    </row>
    <row r="5278" spans="1:25" hidden="1" x14ac:dyDescent="0.35">
      <c r="A5278">
        <v>7</v>
      </c>
      <c r="B5278" t="s">
        <v>25</v>
      </c>
      <c r="C5278">
        <v>6</v>
      </c>
      <c r="D5278" t="s">
        <v>50</v>
      </c>
      <c r="E5278" t="s">
        <v>1030</v>
      </c>
      <c r="F5278" t="s">
        <v>13</v>
      </c>
      <c r="G5278" t="s">
        <v>1679</v>
      </c>
      <c r="H5278" s="1">
        <v>0</v>
      </c>
      <c r="I5278" s="2">
        <v>43277</v>
      </c>
      <c r="J5278" t="s">
        <v>5096</v>
      </c>
      <c r="K5278" t="s">
        <v>16</v>
      </c>
      <c r="L5278">
        <v>30318</v>
      </c>
      <c r="M5278">
        <v>435</v>
      </c>
      <c r="N5278" t="s">
        <v>4730</v>
      </c>
      <c r="O5278">
        <v>39</v>
      </c>
      <c r="P5278">
        <v>1</v>
      </c>
      <c r="Q5278" t="s">
        <v>18</v>
      </c>
      <c r="R5278" t="s">
        <v>8304</v>
      </c>
      <c r="S5278">
        <v>39.43</v>
      </c>
      <c r="T5278">
        <v>136</v>
      </c>
      <c r="U5278" t="s">
        <v>19</v>
      </c>
      <c r="V5278" s="2">
        <v>43284</v>
      </c>
      <c r="W5278" t="s">
        <v>39</v>
      </c>
      <c r="X5278" t="s">
        <v>761</v>
      </c>
      <c r="Y5278" t="s">
        <v>52</v>
      </c>
    </row>
    <row r="5279" spans="1:25" hidden="1" x14ac:dyDescent="0.35">
      <c r="A5279">
        <v>5</v>
      </c>
      <c r="B5279" t="s">
        <v>25</v>
      </c>
      <c r="C5279">
        <v>3</v>
      </c>
      <c r="D5279" t="s">
        <v>11</v>
      </c>
      <c r="E5279" t="s">
        <v>281</v>
      </c>
      <c r="F5279" t="s">
        <v>13</v>
      </c>
      <c r="G5279" t="s">
        <v>6944</v>
      </c>
      <c r="H5279" s="1">
        <v>0.6</v>
      </c>
      <c r="I5279" s="2">
        <v>43433</v>
      </c>
      <c r="J5279" t="s">
        <v>6945</v>
      </c>
      <c r="K5279" t="s">
        <v>73</v>
      </c>
      <c r="L5279">
        <v>60505</v>
      </c>
      <c r="M5279">
        <v>1538</v>
      </c>
      <c r="N5279" t="s">
        <v>8285</v>
      </c>
      <c r="O5279">
        <v>-303</v>
      </c>
      <c r="P5279">
        <v>4</v>
      </c>
      <c r="Q5279" t="s">
        <v>75</v>
      </c>
      <c r="R5279" t="s">
        <v>8304</v>
      </c>
      <c r="S5279">
        <v>-302.72000000000003</v>
      </c>
      <c r="T5279">
        <v>242</v>
      </c>
      <c r="U5279" t="s">
        <v>76</v>
      </c>
      <c r="V5279" s="2">
        <v>43438</v>
      </c>
      <c r="W5279" t="s">
        <v>20</v>
      </c>
      <c r="X5279" t="s">
        <v>139</v>
      </c>
      <c r="Y5279" t="s">
        <v>47</v>
      </c>
    </row>
    <row r="5280" spans="1:25" hidden="1" x14ac:dyDescent="0.35">
      <c r="A5280">
        <v>5</v>
      </c>
      <c r="B5280" t="s">
        <v>43</v>
      </c>
      <c r="C5280">
        <v>6</v>
      </c>
      <c r="D5280" t="s">
        <v>11</v>
      </c>
      <c r="E5280" t="s">
        <v>5580</v>
      </c>
      <c r="F5280" t="s">
        <v>13</v>
      </c>
      <c r="G5280" t="s">
        <v>5395</v>
      </c>
      <c r="H5280" s="1">
        <v>0</v>
      </c>
      <c r="I5280" s="2">
        <v>43102</v>
      </c>
      <c r="J5280" t="s">
        <v>5581</v>
      </c>
      <c r="K5280" t="s">
        <v>102</v>
      </c>
      <c r="L5280">
        <v>20877</v>
      </c>
      <c r="M5280">
        <v>391</v>
      </c>
      <c r="N5280" t="s">
        <v>645</v>
      </c>
      <c r="O5280">
        <v>38</v>
      </c>
      <c r="P5280">
        <v>3</v>
      </c>
      <c r="Q5280" t="s">
        <v>104</v>
      </c>
      <c r="R5280" t="s">
        <v>8304</v>
      </c>
      <c r="S5280">
        <v>38.270000000000003</v>
      </c>
      <c r="T5280">
        <v>174</v>
      </c>
      <c r="U5280" t="s">
        <v>33</v>
      </c>
      <c r="V5280" s="2">
        <v>43107</v>
      </c>
      <c r="W5280" t="s">
        <v>39</v>
      </c>
      <c r="X5280" t="s">
        <v>1549</v>
      </c>
      <c r="Y5280" t="s">
        <v>22</v>
      </c>
    </row>
    <row r="5281" spans="1:25" hidden="1" x14ac:dyDescent="0.35">
      <c r="A5281">
        <v>5</v>
      </c>
      <c r="B5281" t="s">
        <v>43</v>
      </c>
      <c r="C5281">
        <v>6</v>
      </c>
      <c r="D5281" t="s">
        <v>50</v>
      </c>
      <c r="E5281" t="s">
        <v>5580</v>
      </c>
      <c r="F5281" t="s">
        <v>13</v>
      </c>
      <c r="G5281" t="s">
        <v>5395</v>
      </c>
      <c r="H5281" s="1">
        <v>0</v>
      </c>
      <c r="I5281" s="2">
        <v>43102</v>
      </c>
      <c r="J5281" t="s">
        <v>5581</v>
      </c>
      <c r="K5281" t="s">
        <v>102</v>
      </c>
      <c r="L5281">
        <v>20877</v>
      </c>
      <c r="M5281">
        <v>725</v>
      </c>
      <c r="N5281" t="s">
        <v>6755</v>
      </c>
      <c r="O5281">
        <v>67</v>
      </c>
      <c r="P5281">
        <v>2</v>
      </c>
      <c r="Q5281" t="s">
        <v>104</v>
      </c>
      <c r="R5281" t="s">
        <v>8304</v>
      </c>
      <c r="S5281">
        <v>67.27</v>
      </c>
      <c r="T5281">
        <v>232</v>
      </c>
      <c r="U5281" t="s">
        <v>33</v>
      </c>
      <c r="V5281" s="2">
        <v>43107</v>
      </c>
      <c r="W5281" t="s">
        <v>39</v>
      </c>
      <c r="X5281" t="s">
        <v>1549</v>
      </c>
      <c r="Y5281" t="s">
        <v>52</v>
      </c>
    </row>
    <row r="5282" spans="1:25" hidden="1" x14ac:dyDescent="0.35">
      <c r="A5282">
        <v>6</v>
      </c>
      <c r="B5282" t="s">
        <v>10</v>
      </c>
      <c r="C5282">
        <v>6</v>
      </c>
      <c r="D5282" t="s">
        <v>26</v>
      </c>
      <c r="E5282" t="s">
        <v>6550</v>
      </c>
      <c r="F5282" t="s">
        <v>13</v>
      </c>
      <c r="G5282" t="s">
        <v>647</v>
      </c>
      <c r="H5282" s="1">
        <v>0</v>
      </c>
      <c r="I5282" s="2">
        <v>43465</v>
      </c>
      <c r="J5282" t="s">
        <v>6551</v>
      </c>
      <c r="K5282" t="s">
        <v>30</v>
      </c>
      <c r="L5282">
        <v>89502</v>
      </c>
      <c r="M5282">
        <v>474</v>
      </c>
      <c r="N5282" t="s">
        <v>3362</v>
      </c>
      <c r="O5282">
        <v>2</v>
      </c>
      <c r="P5282">
        <v>2</v>
      </c>
      <c r="Q5282" t="s">
        <v>32</v>
      </c>
      <c r="R5282" t="s">
        <v>8304</v>
      </c>
      <c r="S5282">
        <v>1.64</v>
      </c>
      <c r="T5282">
        <v>4</v>
      </c>
      <c r="U5282" t="s">
        <v>33</v>
      </c>
      <c r="V5282" s="2">
        <v>43471</v>
      </c>
      <c r="W5282" t="s">
        <v>39</v>
      </c>
      <c r="X5282" t="s">
        <v>831</v>
      </c>
      <c r="Y5282" t="s">
        <v>49</v>
      </c>
    </row>
    <row r="5283" spans="1:25" hidden="1" x14ac:dyDescent="0.35">
      <c r="A5283">
        <v>6</v>
      </c>
      <c r="B5283" t="s">
        <v>10</v>
      </c>
      <c r="C5283">
        <v>6</v>
      </c>
      <c r="D5283" t="s">
        <v>26</v>
      </c>
      <c r="E5283" t="s">
        <v>6550</v>
      </c>
      <c r="F5283" t="s">
        <v>13</v>
      </c>
      <c r="G5283" t="s">
        <v>647</v>
      </c>
      <c r="H5283" s="1">
        <v>0.2</v>
      </c>
      <c r="I5283" s="2">
        <v>43465</v>
      </c>
      <c r="J5283" t="s">
        <v>6551</v>
      </c>
      <c r="K5283" t="s">
        <v>30</v>
      </c>
      <c r="L5283">
        <v>89502</v>
      </c>
      <c r="M5283">
        <v>999</v>
      </c>
      <c r="N5283" t="s">
        <v>8138</v>
      </c>
      <c r="O5283">
        <v>54</v>
      </c>
      <c r="P5283">
        <v>7</v>
      </c>
      <c r="Q5283" t="s">
        <v>32</v>
      </c>
      <c r="R5283" t="s">
        <v>8304</v>
      </c>
      <c r="S5283">
        <v>53.92</v>
      </c>
      <c r="T5283">
        <v>160</v>
      </c>
      <c r="U5283" t="s">
        <v>33</v>
      </c>
      <c r="V5283" s="2">
        <v>43471</v>
      </c>
      <c r="W5283" t="s">
        <v>39</v>
      </c>
      <c r="X5283" t="s">
        <v>831</v>
      </c>
      <c r="Y5283" t="s">
        <v>54</v>
      </c>
    </row>
    <row r="5284" spans="1:25" hidden="1" x14ac:dyDescent="0.35">
      <c r="A5284">
        <v>5</v>
      </c>
      <c r="B5284" t="s">
        <v>43</v>
      </c>
      <c r="C5284">
        <v>6</v>
      </c>
      <c r="D5284" t="s">
        <v>26</v>
      </c>
      <c r="E5284" t="s">
        <v>65</v>
      </c>
      <c r="F5284" t="s">
        <v>13</v>
      </c>
      <c r="G5284" t="s">
        <v>1788</v>
      </c>
      <c r="H5284" s="1">
        <v>0</v>
      </c>
      <c r="I5284" s="2">
        <v>43358</v>
      </c>
      <c r="J5284" t="s">
        <v>4573</v>
      </c>
      <c r="K5284" t="s">
        <v>30</v>
      </c>
      <c r="L5284">
        <v>98105</v>
      </c>
      <c r="M5284">
        <v>1418</v>
      </c>
      <c r="N5284" t="s">
        <v>2894</v>
      </c>
      <c r="O5284">
        <v>13</v>
      </c>
      <c r="P5284">
        <v>5</v>
      </c>
      <c r="Q5284" t="s">
        <v>32</v>
      </c>
      <c r="R5284" t="s">
        <v>8304</v>
      </c>
      <c r="S5284">
        <v>13.45</v>
      </c>
      <c r="T5284">
        <v>35</v>
      </c>
      <c r="U5284" t="s">
        <v>19</v>
      </c>
      <c r="V5284" s="2">
        <v>43363</v>
      </c>
      <c r="W5284" t="s">
        <v>39</v>
      </c>
      <c r="X5284" t="s">
        <v>69</v>
      </c>
      <c r="Y5284" t="s">
        <v>49</v>
      </c>
    </row>
    <row r="5285" spans="1:25" hidden="1" x14ac:dyDescent="0.35">
      <c r="A5285">
        <v>5</v>
      </c>
      <c r="B5285" t="s">
        <v>43</v>
      </c>
      <c r="C5285">
        <v>6</v>
      </c>
      <c r="D5285" t="s">
        <v>26</v>
      </c>
      <c r="E5285" t="s">
        <v>4393</v>
      </c>
      <c r="F5285" t="s">
        <v>13</v>
      </c>
      <c r="G5285" t="s">
        <v>2839</v>
      </c>
      <c r="H5285" s="1">
        <v>0.2</v>
      </c>
      <c r="I5285" s="2">
        <v>43464</v>
      </c>
      <c r="J5285" t="s">
        <v>4394</v>
      </c>
      <c r="K5285" t="s">
        <v>16</v>
      </c>
      <c r="L5285">
        <v>33407</v>
      </c>
      <c r="M5285">
        <v>599</v>
      </c>
      <c r="N5285" t="s">
        <v>2981</v>
      </c>
      <c r="O5285">
        <v>25</v>
      </c>
      <c r="P5285">
        <v>4</v>
      </c>
      <c r="Q5285" t="s">
        <v>18</v>
      </c>
      <c r="R5285" t="s">
        <v>8304</v>
      </c>
      <c r="S5285">
        <v>25.28</v>
      </c>
      <c r="T5285">
        <v>72</v>
      </c>
      <c r="U5285" t="s">
        <v>19</v>
      </c>
      <c r="V5285" s="2">
        <v>43469</v>
      </c>
      <c r="W5285" t="s">
        <v>39</v>
      </c>
      <c r="X5285" t="s">
        <v>40</v>
      </c>
      <c r="Y5285" t="s">
        <v>64</v>
      </c>
    </row>
    <row r="5286" spans="1:25" x14ac:dyDescent="0.35">
      <c r="A5286">
        <v>3</v>
      </c>
      <c r="B5286" t="s">
        <v>25</v>
      </c>
      <c r="C5286">
        <v>1</v>
      </c>
      <c r="D5286" t="s">
        <v>11</v>
      </c>
      <c r="E5286" t="s">
        <v>1709</v>
      </c>
      <c r="F5286" t="s">
        <v>13</v>
      </c>
      <c r="G5286" t="s">
        <v>1710</v>
      </c>
      <c r="H5286" s="1">
        <v>0.2</v>
      </c>
      <c r="I5286" s="2">
        <v>43225</v>
      </c>
      <c r="J5286" t="s">
        <v>1711</v>
      </c>
      <c r="K5286" t="s">
        <v>30</v>
      </c>
      <c r="L5286">
        <v>92024</v>
      </c>
      <c r="M5286">
        <v>310</v>
      </c>
      <c r="N5286" t="s">
        <v>539</v>
      </c>
      <c r="O5286">
        <v>7</v>
      </c>
      <c r="P5286">
        <v>3</v>
      </c>
      <c r="Q5286" t="s">
        <v>32</v>
      </c>
      <c r="R5286" t="s">
        <v>8304</v>
      </c>
      <c r="S5286">
        <v>7.47</v>
      </c>
      <c r="T5286">
        <v>299</v>
      </c>
      <c r="U5286" t="s">
        <v>19</v>
      </c>
      <c r="V5286" s="2">
        <v>43228</v>
      </c>
      <c r="W5286" t="s">
        <v>130</v>
      </c>
      <c r="X5286" t="s">
        <v>34</v>
      </c>
      <c r="Y5286" t="s">
        <v>41</v>
      </c>
    </row>
    <row r="5287" spans="1:25" x14ac:dyDescent="0.35">
      <c r="A5287">
        <v>3</v>
      </c>
      <c r="B5287" t="s">
        <v>25</v>
      </c>
      <c r="C5287">
        <v>1</v>
      </c>
      <c r="D5287" t="s">
        <v>26</v>
      </c>
      <c r="E5287" t="s">
        <v>1709</v>
      </c>
      <c r="F5287" t="s">
        <v>13</v>
      </c>
      <c r="G5287" t="s">
        <v>1710</v>
      </c>
      <c r="H5287" s="1">
        <v>0.2</v>
      </c>
      <c r="I5287" s="2">
        <v>43225</v>
      </c>
      <c r="J5287" t="s">
        <v>1711</v>
      </c>
      <c r="K5287" t="s">
        <v>30</v>
      </c>
      <c r="L5287">
        <v>92024</v>
      </c>
      <c r="M5287">
        <v>463</v>
      </c>
      <c r="N5287" t="s">
        <v>3159</v>
      </c>
      <c r="O5287">
        <v>2</v>
      </c>
      <c r="P5287">
        <v>5</v>
      </c>
      <c r="Q5287" t="s">
        <v>32</v>
      </c>
      <c r="R5287" t="s">
        <v>8304</v>
      </c>
      <c r="S5287">
        <v>2.35</v>
      </c>
      <c r="T5287">
        <v>7</v>
      </c>
      <c r="U5287" t="s">
        <v>19</v>
      </c>
      <c r="V5287" s="2">
        <v>43228</v>
      </c>
      <c r="W5287" t="s">
        <v>130</v>
      </c>
      <c r="X5287" t="s">
        <v>34</v>
      </c>
      <c r="Y5287" t="s">
        <v>54</v>
      </c>
    </row>
    <row r="5288" spans="1:25" hidden="1" x14ac:dyDescent="0.35">
      <c r="A5288">
        <v>5</v>
      </c>
      <c r="B5288" t="s">
        <v>43</v>
      </c>
      <c r="C5288">
        <v>6</v>
      </c>
      <c r="D5288" t="s">
        <v>26</v>
      </c>
      <c r="E5288" t="s">
        <v>1263</v>
      </c>
      <c r="F5288" t="s">
        <v>13</v>
      </c>
      <c r="G5288" t="s">
        <v>5859</v>
      </c>
      <c r="H5288" s="1">
        <v>0</v>
      </c>
      <c r="I5288" s="2">
        <v>43429</v>
      </c>
      <c r="J5288" t="s">
        <v>6357</v>
      </c>
      <c r="K5288" t="s">
        <v>102</v>
      </c>
      <c r="L5288">
        <v>7060</v>
      </c>
      <c r="M5288">
        <v>660</v>
      </c>
      <c r="N5288" t="s">
        <v>984</v>
      </c>
      <c r="O5288">
        <v>68</v>
      </c>
      <c r="P5288">
        <v>4</v>
      </c>
      <c r="Q5288" t="s">
        <v>104</v>
      </c>
      <c r="R5288" t="s">
        <v>8304</v>
      </c>
      <c r="S5288">
        <v>67.61</v>
      </c>
      <c r="T5288">
        <v>563</v>
      </c>
      <c r="U5288" t="s">
        <v>33</v>
      </c>
      <c r="V5288" s="2">
        <v>43434</v>
      </c>
      <c r="W5288" t="s">
        <v>39</v>
      </c>
      <c r="X5288" t="s">
        <v>485</v>
      </c>
      <c r="Y5288" t="s">
        <v>42</v>
      </c>
    </row>
    <row r="5289" spans="1:25" hidden="1" x14ac:dyDescent="0.35">
      <c r="A5289">
        <v>5</v>
      </c>
      <c r="B5289" t="s">
        <v>43</v>
      </c>
      <c r="C5289">
        <v>6</v>
      </c>
      <c r="D5289" t="s">
        <v>50</v>
      </c>
      <c r="E5289" t="s">
        <v>1263</v>
      </c>
      <c r="F5289" t="s">
        <v>13</v>
      </c>
      <c r="G5289" t="s">
        <v>5859</v>
      </c>
      <c r="H5289" s="1">
        <v>0</v>
      </c>
      <c r="I5289" s="2">
        <v>43429</v>
      </c>
      <c r="J5289" t="s">
        <v>6357</v>
      </c>
      <c r="K5289" t="s">
        <v>102</v>
      </c>
      <c r="L5289">
        <v>7060</v>
      </c>
      <c r="M5289">
        <v>973</v>
      </c>
      <c r="N5289" t="s">
        <v>6766</v>
      </c>
      <c r="O5289">
        <v>118</v>
      </c>
      <c r="P5289">
        <v>8</v>
      </c>
      <c r="Q5289" t="s">
        <v>104</v>
      </c>
      <c r="R5289" t="s">
        <v>8304</v>
      </c>
      <c r="S5289">
        <v>118.37</v>
      </c>
      <c r="T5289">
        <v>320</v>
      </c>
      <c r="U5289" t="s">
        <v>33</v>
      </c>
      <c r="V5289" s="2">
        <v>43434</v>
      </c>
      <c r="W5289" t="s">
        <v>39</v>
      </c>
      <c r="X5289" t="s">
        <v>485</v>
      </c>
      <c r="Y5289" t="s">
        <v>422</v>
      </c>
    </row>
    <row r="5290" spans="1:25" hidden="1" x14ac:dyDescent="0.35">
      <c r="A5290">
        <v>2</v>
      </c>
      <c r="B5290" t="s">
        <v>25</v>
      </c>
      <c r="C5290">
        <v>1</v>
      </c>
      <c r="D5290" t="s">
        <v>26</v>
      </c>
      <c r="E5290" t="s">
        <v>843</v>
      </c>
      <c r="F5290" t="s">
        <v>13</v>
      </c>
      <c r="G5290" t="s">
        <v>5212</v>
      </c>
      <c r="H5290" s="1">
        <v>0.2</v>
      </c>
      <c r="I5290" s="2">
        <v>43338</v>
      </c>
      <c r="J5290" t="s">
        <v>5930</v>
      </c>
      <c r="K5290" t="s">
        <v>16</v>
      </c>
      <c r="L5290">
        <v>33142</v>
      </c>
      <c r="M5290">
        <v>1740</v>
      </c>
      <c r="N5290" t="s">
        <v>4089</v>
      </c>
      <c r="O5290">
        <v>11</v>
      </c>
      <c r="P5290">
        <v>1</v>
      </c>
      <c r="Q5290" t="s">
        <v>18</v>
      </c>
      <c r="R5290" t="s">
        <v>8304</v>
      </c>
      <c r="S5290">
        <v>11.24</v>
      </c>
      <c r="T5290">
        <v>31</v>
      </c>
      <c r="U5290" t="s">
        <v>33</v>
      </c>
      <c r="V5290" s="2">
        <v>43340</v>
      </c>
      <c r="W5290" t="s">
        <v>130</v>
      </c>
      <c r="X5290" t="s">
        <v>40</v>
      </c>
      <c r="Y5290" t="s">
        <v>64</v>
      </c>
    </row>
    <row r="5291" spans="1:25" x14ac:dyDescent="0.35">
      <c r="A5291">
        <v>5</v>
      </c>
      <c r="B5291" t="s">
        <v>43</v>
      </c>
      <c r="C5291">
        <v>6</v>
      </c>
      <c r="D5291" t="s">
        <v>50</v>
      </c>
      <c r="E5291" t="s">
        <v>4599</v>
      </c>
      <c r="F5291" t="s">
        <v>13</v>
      </c>
      <c r="G5291" t="s">
        <v>6938</v>
      </c>
      <c r="H5291" s="1">
        <v>0</v>
      </c>
      <c r="I5291" s="2">
        <v>43257</v>
      </c>
      <c r="J5291" t="s">
        <v>7786</v>
      </c>
      <c r="K5291" t="s">
        <v>30</v>
      </c>
      <c r="L5291">
        <v>93101</v>
      </c>
      <c r="M5291">
        <v>1363</v>
      </c>
      <c r="N5291" t="s">
        <v>4890</v>
      </c>
      <c r="O5291">
        <v>4</v>
      </c>
      <c r="P5291">
        <v>2</v>
      </c>
      <c r="Q5291" t="s">
        <v>32</v>
      </c>
      <c r="R5291" t="s">
        <v>8304</v>
      </c>
      <c r="S5291">
        <v>3.77</v>
      </c>
      <c r="T5291">
        <v>27</v>
      </c>
      <c r="U5291" t="s">
        <v>76</v>
      </c>
      <c r="V5291" s="2">
        <v>43262</v>
      </c>
      <c r="W5291" t="s">
        <v>39</v>
      </c>
      <c r="X5291" t="s">
        <v>34</v>
      </c>
      <c r="Y5291" t="s">
        <v>113</v>
      </c>
    </row>
    <row r="5292" spans="1:25" x14ac:dyDescent="0.35">
      <c r="A5292">
        <v>5</v>
      </c>
      <c r="B5292" t="s">
        <v>43</v>
      </c>
      <c r="C5292">
        <v>6</v>
      </c>
      <c r="D5292" t="s">
        <v>50</v>
      </c>
      <c r="E5292" t="s">
        <v>4599</v>
      </c>
      <c r="F5292" t="s">
        <v>13</v>
      </c>
      <c r="G5292" t="s">
        <v>6938</v>
      </c>
      <c r="H5292" s="1">
        <v>0.2</v>
      </c>
      <c r="I5292" s="2">
        <v>43257</v>
      </c>
      <c r="J5292" t="s">
        <v>7786</v>
      </c>
      <c r="K5292" t="s">
        <v>30</v>
      </c>
      <c r="L5292">
        <v>93101</v>
      </c>
      <c r="M5292">
        <v>345</v>
      </c>
      <c r="N5292" t="s">
        <v>630</v>
      </c>
      <c r="O5292">
        <v>161</v>
      </c>
      <c r="P5292">
        <v>3</v>
      </c>
      <c r="Q5292" t="s">
        <v>32</v>
      </c>
      <c r="R5292" t="s">
        <v>8304</v>
      </c>
      <c r="S5292">
        <v>161.19</v>
      </c>
      <c r="T5292">
        <v>478</v>
      </c>
      <c r="U5292" t="s">
        <v>76</v>
      </c>
      <c r="V5292" s="2">
        <v>43262</v>
      </c>
      <c r="W5292" t="s">
        <v>39</v>
      </c>
      <c r="X5292" t="s">
        <v>34</v>
      </c>
      <c r="Y5292" t="s">
        <v>52</v>
      </c>
    </row>
    <row r="5293" spans="1:25" x14ac:dyDescent="0.35">
      <c r="A5293">
        <v>5</v>
      </c>
      <c r="B5293" t="s">
        <v>43</v>
      </c>
      <c r="C5293">
        <v>6</v>
      </c>
      <c r="D5293" t="s">
        <v>50</v>
      </c>
      <c r="E5293" t="s">
        <v>4599</v>
      </c>
      <c r="F5293" t="s">
        <v>13</v>
      </c>
      <c r="G5293" t="s">
        <v>6938</v>
      </c>
      <c r="H5293" s="1">
        <v>0.2</v>
      </c>
      <c r="I5293" s="2">
        <v>43257</v>
      </c>
      <c r="J5293" t="s">
        <v>7786</v>
      </c>
      <c r="K5293" t="s">
        <v>30</v>
      </c>
      <c r="L5293">
        <v>93101</v>
      </c>
      <c r="M5293">
        <v>1393</v>
      </c>
      <c r="N5293" t="s">
        <v>4807</v>
      </c>
      <c r="O5293">
        <v>227</v>
      </c>
      <c r="P5293">
        <v>9</v>
      </c>
      <c r="Q5293" t="s">
        <v>32</v>
      </c>
      <c r="R5293" t="s">
        <v>8304</v>
      </c>
      <c r="S5293">
        <v>226.79</v>
      </c>
      <c r="T5293">
        <v>3024</v>
      </c>
      <c r="U5293" t="s">
        <v>76</v>
      </c>
      <c r="V5293" s="2">
        <v>43262</v>
      </c>
      <c r="W5293" t="s">
        <v>39</v>
      </c>
      <c r="X5293" t="s">
        <v>34</v>
      </c>
      <c r="Y5293" t="s">
        <v>52</v>
      </c>
    </row>
    <row r="5294" spans="1:25" hidden="1" x14ac:dyDescent="0.35">
      <c r="A5294">
        <v>5</v>
      </c>
      <c r="B5294" t="s">
        <v>25</v>
      </c>
      <c r="C5294">
        <v>3</v>
      </c>
      <c r="D5294" t="s">
        <v>11</v>
      </c>
      <c r="E5294" t="s">
        <v>1272</v>
      </c>
      <c r="F5294" t="s">
        <v>13</v>
      </c>
      <c r="G5294" t="s">
        <v>1273</v>
      </c>
      <c r="H5294" s="1">
        <v>0</v>
      </c>
      <c r="I5294" s="2">
        <v>43445</v>
      </c>
      <c r="J5294" t="s">
        <v>1274</v>
      </c>
      <c r="K5294" t="s">
        <v>30</v>
      </c>
      <c r="L5294">
        <v>98661</v>
      </c>
      <c r="M5294">
        <v>22</v>
      </c>
      <c r="N5294" t="s">
        <v>811</v>
      </c>
      <c r="O5294">
        <v>6</v>
      </c>
      <c r="P5294">
        <v>4</v>
      </c>
      <c r="Q5294" t="s">
        <v>32</v>
      </c>
      <c r="R5294" t="s">
        <v>8304</v>
      </c>
      <c r="S5294">
        <v>6.07</v>
      </c>
      <c r="T5294">
        <v>15</v>
      </c>
      <c r="U5294" t="s">
        <v>33</v>
      </c>
      <c r="V5294" s="2">
        <v>43450</v>
      </c>
      <c r="W5294" t="s">
        <v>20</v>
      </c>
      <c r="X5294" t="s">
        <v>69</v>
      </c>
      <c r="Y5294" t="s">
        <v>47</v>
      </c>
    </row>
    <row r="5295" spans="1:25" hidden="1" x14ac:dyDescent="0.35">
      <c r="A5295">
        <v>5</v>
      </c>
      <c r="B5295" t="s">
        <v>25</v>
      </c>
      <c r="C5295">
        <v>3</v>
      </c>
      <c r="D5295" t="s">
        <v>50</v>
      </c>
      <c r="E5295" t="s">
        <v>1272</v>
      </c>
      <c r="F5295" t="s">
        <v>13</v>
      </c>
      <c r="G5295" t="s">
        <v>1273</v>
      </c>
      <c r="H5295" s="1">
        <v>0.2</v>
      </c>
      <c r="I5295" s="2">
        <v>43445</v>
      </c>
      <c r="J5295" t="s">
        <v>1274</v>
      </c>
      <c r="K5295" t="s">
        <v>30</v>
      </c>
      <c r="L5295">
        <v>98661</v>
      </c>
      <c r="M5295">
        <v>163</v>
      </c>
      <c r="N5295" t="s">
        <v>453</v>
      </c>
      <c r="O5295">
        <v>23</v>
      </c>
      <c r="P5295">
        <v>3</v>
      </c>
      <c r="Q5295" t="s">
        <v>32</v>
      </c>
      <c r="R5295" t="s">
        <v>8304</v>
      </c>
      <c r="S5295">
        <v>22.68</v>
      </c>
      <c r="T5295">
        <v>302</v>
      </c>
      <c r="U5295" t="s">
        <v>33</v>
      </c>
      <c r="V5295" s="2">
        <v>43450</v>
      </c>
      <c r="W5295" t="s">
        <v>20</v>
      </c>
      <c r="X5295" t="s">
        <v>69</v>
      </c>
      <c r="Y5295" t="s">
        <v>52</v>
      </c>
    </row>
    <row r="5296" spans="1:25" hidden="1" x14ac:dyDescent="0.35">
      <c r="A5296">
        <v>5</v>
      </c>
      <c r="B5296" t="s">
        <v>25</v>
      </c>
      <c r="C5296">
        <v>3</v>
      </c>
      <c r="D5296" t="s">
        <v>50</v>
      </c>
      <c r="E5296" t="s">
        <v>1272</v>
      </c>
      <c r="F5296" t="s">
        <v>13</v>
      </c>
      <c r="G5296" t="s">
        <v>1273</v>
      </c>
      <c r="H5296" s="1">
        <v>0</v>
      </c>
      <c r="I5296" s="2">
        <v>43445</v>
      </c>
      <c r="J5296" t="s">
        <v>1274</v>
      </c>
      <c r="K5296" t="s">
        <v>30</v>
      </c>
      <c r="L5296">
        <v>98661</v>
      </c>
      <c r="M5296">
        <v>667</v>
      </c>
      <c r="N5296" t="s">
        <v>1275</v>
      </c>
      <c r="O5296">
        <v>32</v>
      </c>
      <c r="P5296">
        <v>4</v>
      </c>
      <c r="Q5296" t="s">
        <v>32</v>
      </c>
      <c r="R5296" t="s">
        <v>8304</v>
      </c>
      <c r="S5296">
        <v>31.6</v>
      </c>
      <c r="T5296">
        <v>316</v>
      </c>
      <c r="U5296" t="s">
        <v>33</v>
      </c>
      <c r="V5296" s="2">
        <v>43450</v>
      </c>
      <c r="W5296" t="s">
        <v>20</v>
      </c>
      <c r="X5296" t="s">
        <v>69</v>
      </c>
      <c r="Y5296" t="s">
        <v>113</v>
      </c>
    </row>
    <row r="5297" spans="1:25" hidden="1" x14ac:dyDescent="0.35">
      <c r="A5297">
        <v>1</v>
      </c>
      <c r="B5297" t="s">
        <v>10</v>
      </c>
      <c r="C5297">
        <v>1</v>
      </c>
      <c r="D5297" t="s">
        <v>50</v>
      </c>
      <c r="E5297" t="s">
        <v>4705</v>
      </c>
      <c r="F5297" t="s">
        <v>13</v>
      </c>
      <c r="G5297" t="s">
        <v>2582</v>
      </c>
      <c r="H5297" s="1">
        <v>0</v>
      </c>
      <c r="I5297" s="2">
        <v>43348</v>
      </c>
      <c r="J5297" t="s">
        <v>4706</v>
      </c>
      <c r="K5297" t="s">
        <v>73</v>
      </c>
      <c r="L5297">
        <v>52402</v>
      </c>
      <c r="M5297">
        <v>733</v>
      </c>
      <c r="N5297" t="s">
        <v>4707</v>
      </c>
      <c r="O5297">
        <v>81</v>
      </c>
      <c r="P5297">
        <v>3</v>
      </c>
      <c r="Q5297" t="s">
        <v>75</v>
      </c>
      <c r="R5297" t="s">
        <v>8304</v>
      </c>
      <c r="S5297">
        <v>80.739999999999995</v>
      </c>
      <c r="T5297">
        <v>278</v>
      </c>
      <c r="U5297" t="s">
        <v>19</v>
      </c>
      <c r="V5297" s="2">
        <v>43349</v>
      </c>
      <c r="W5297" t="s">
        <v>130</v>
      </c>
      <c r="X5297" t="s">
        <v>304</v>
      </c>
      <c r="Y5297" t="s">
        <v>52</v>
      </c>
    </row>
    <row r="5298" spans="1:25" x14ac:dyDescent="0.35">
      <c r="A5298">
        <v>5</v>
      </c>
      <c r="B5298" t="s">
        <v>43</v>
      </c>
      <c r="C5298">
        <v>6</v>
      </c>
      <c r="D5298" t="s">
        <v>26</v>
      </c>
      <c r="E5298" t="s">
        <v>347</v>
      </c>
      <c r="F5298" t="s">
        <v>13</v>
      </c>
      <c r="G5298" t="s">
        <v>5300</v>
      </c>
      <c r="H5298" s="1">
        <v>0</v>
      </c>
      <c r="I5298" s="2">
        <v>43302</v>
      </c>
      <c r="J5298" t="s">
        <v>6537</v>
      </c>
      <c r="K5298" t="s">
        <v>30</v>
      </c>
      <c r="L5298">
        <v>95661</v>
      </c>
      <c r="M5298">
        <v>1442</v>
      </c>
      <c r="N5298" t="s">
        <v>857</v>
      </c>
      <c r="O5298">
        <v>2</v>
      </c>
      <c r="P5298">
        <v>1</v>
      </c>
      <c r="Q5298" t="s">
        <v>32</v>
      </c>
      <c r="R5298" t="s">
        <v>8304</v>
      </c>
      <c r="S5298">
        <v>1.51</v>
      </c>
      <c r="T5298">
        <v>3</v>
      </c>
      <c r="U5298" t="s">
        <v>33</v>
      </c>
      <c r="V5298" s="2">
        <v>43307</v>
      </c>
      <c r="W5298" t="s">
        <v>39</v>
      </c>
      <c r="X5298" t="s">
        <v>34</v>
      </c>
      <c r="Y5298" t="s">
        <v>35</v>
      </c>
    </row>
    <row r="5299" spans="1:25" x14ac:dyDescent="0.35">
      <c r="A5299">
        <v>5</v>
      </c>
      <c r="B5299" t="s">
        <v>43</v>
      </c>
      <c r="C5299">
        <v>6</v>
      </c>
      <c r="D5299" t="s">
        <v>26</v>
      </c>
      <c r="E5299" t="s">
        <v>347</v>
      </c>
      <c r="F5299" t="s">
        <v>13</v>
      </c>
      <c r="G5299" t="s">
        <v>5300</v>
      </c>
      <c r="H5299" s="1">
        <v>0</v>
      </c>
      <c r="I5299" s="2">
        <v>43302</v>
      </c>
      <c r="J5299" t="s">
        <v>6537</v>
      </c>
      <c r="K5299" t="s">
        <v>30</v>
      </c>
      <c r="L5299">
        <v>95661</v>
      </c>
      <c r="M5299">
        <v>127</v>
      </c>
      <c r="N5299" t="s">
        <v>3937</v>
      </c>
      <c r="O5299">
        <v>197</v>
      </c>
      <c r="P5299">
        <v>5</v>
      </c>
      <c r="Q5299" t="s">
        <v>32</v>
      </c>
      <c r="R5299" t="s">
        <v>8304</v>
      </c>
      <c r="S5299">
        <v>197.35</v>
      </c>
      <c r="T5299">
        <v>420</v>
      </c>
      <c r="U5299" t="s">
        <v>33</v>
      </c>
      <c r="V5299" s="2">
        <v>43307</v>
      </c>
      <c r="W5299" t="s">
        <v>39</v>
      </c>
      <c r="X5299" t="s">
        <v>34</v>
      </c>
      <c r="Y5299" t="s">
        <v>119</v>
      </c>
    </row>
    <row r="5300" spans="1:25" x14ac:dyDescent="0.35">
      <c r="A5300">
        <v>6</v>
      </c>
      <c r="B5300" t="s">
        <v>10</v>
      </c>
      <c r="C5300">
        <v>6</v>
      </c>
      <c r="D5300" t="s">
        <v>26</v>
      </c>
      <c r="E5300" t="s">
        <v>27</v>
      </c>
      <c r="F5300" t="s">
        <v>13</v>
      </c>
      <c r="G5300" t="s">
        <v>1567</v>
      </c>
      <c r="H5300" s="1">
        <v>0</v>
      </c>
      <c r="I5300" s="2">
        <v>43437</v>
      </c>
      <c r="J5300" t="s">
        <v>4565</v>
      </c>
      <c r="K5300" t="s">
        <v>30</v>
      </c>
      <c r="L5300">
        <v>90049</v>
      </c>
      <c r="M5300">
        <v>658</v>
      </c>
      <c r="N5300" t="s">
        <v>3796</v>
      </c>
      <c r="O5300">
        <v>108</v>
      </c>
      <c r="P5300">
        <v>4</v>
      </c>
      <c r="Q5300" t="s">
        <v>32</v>
      </c>
      <c r="R5300" t="s">
        <v>8304</v>
      </c>
      <c r="S5300">
        <v>108.18</v>
      </c>
      <c r="T5300">
        <v>773</v>
      </c>
      <c r="U5300" t="s">
        <v>19</v>
      </c>
      <c r="V5300" s="2">
        <v>43443</v>
      </c>
      <c r="W5300" t="s">
        <v>39</v>
      </c>
      <c r="X5300" t="s">
        <v>34</v>
      </c>
      <c r="Y5300" t="s">
        <v>42</v>
      </c>
    </row>
    <row r="5301" spans="1:25" x14ac:dyDescent="0.35">
      <c r="A5301">
        <v>0</v>
      </c>
      <c r="B5301" t="s">
        <v>10</v>
      </c>
      <c r="C5301">
        <v>0</v>
      </c>
      <c r="D5301" t="s">
        <v>26</v>
      </c>
      <c r="E5301" t="s">
        <v>27</v>
      </c>
      <c r="F5301" t="s">
        <v>13</v>
      </c>
      <c r="G5301" t="s">
        <v>1438</v>
      </c>
      <c r="H5301" s="1">
        <v>0.2</v>
      </c>
      <c r="I5301" s="2">
        <v>43279</v>
      </c>
      <c r="J5301" t="s">
        <v>6007</v>
      </c>
      <c r="K5301" t="s">
        <v>30</v>
      </c>
      <c r="L5301">
        <v>90032</v>
      </c>
      <c r="M5301">
        <v>700</v>
      </c>
      <c r="N5301" t="s">
        <v>717</v>
      </c>
      <c r="O5301">
        <v>12</v>
      </c>
      <c r="P5301">
        <v>2</v>
      </c>
      <c r="Q5301" t="s">
        <v>32</v>
      </c>
      <c r="R5301" t="s">
        <v>8304</v>
      </c>
      <c r="S5301">
        <v>11.75</v>
      </c>
      <c r="T5301">
        <v>34</v>
      </c>
      <c r="U5301" t="s">
        <v>33</v>
      </c>
      <c r="V5301" s="2">
        <v>43279</v>
      </c>
      <c r="W5301" t="s">
        <v>773</v>
      </c>
      <c r="X5301" t="s">
        <v>34</v>
      </c>
      <c r="Y5301" t="s">
        <v>54</v>
      </c>
    </row>
    <row r="5302" spans="1:25" x14ac:dyDescent="0.35">
      <c r="A5302">
        <v>0</v>
      </c>
      <c r="B5302" t="s">
        <v>10</v>
      </c>
      <c r="C5302">
        <v>0</v>
      </c>
      <c r="D5302" t="s">
        <v>26</v>
      </c>
      <c r="E5302" t="s">
        <v>27</v>
      </c>
      <c r="F5302" t="s">
        <v>13</v>
      </c>
      <c r="G5302" t="s">
        <v>1438</v>
      </c>
      <c r="H5302" s="1">
        <v>0.2</v>
      </c>
      <c r="I5302" s="2">
        <v>43279</v>
      </c>
      <c r="J5302" t="s">
        <v>6007</v>
      </c>
      <c r="K5302" t="s">
        <v>30</v>
      </c>
      <c r="L5302">
        <v>90032</v>
      </c>
      <c r="M5302">
        <v>1343</v>
      </c>
      <c r="N5302" t="s">
        <v>1170</v>
      </c>
      <c r="O5302">
        <v>3</v>
      </c>
      <c r="P5302">
        <v>3</v>
      </c>
      <c r="Q5302" t="s">
        <v>32</v>
      </c>
      <c r="R5302" t="s">
        <v>8304</v>
      </c>
      <c r="S5302">
        <v>2.81</v>
      </c>
      <c r="T5302">
        <v>8</v>
      </c>
      <c r="U5302" t="s">
        <v>33</v>
      </c>
      <c r="V5302" s="2">
        <v>43279</v>
      </c>
      <c r="W5302" t="s">
        <v>773</v>
      </c>
      <c r="X5302" t="s">
        <v>34</v>
      </c>
      <c r="Y5302" t="s">
        <v>54</v>
      </c>
    </row>
    <row r="5303" spans="1:25" hidden="1" x14ac:dyDescent="0.35">
      <c r="A5303">
        <v>4</v>
      </c>
      <c r="B5303" t="s">
        <v>43</v>
      </c>
      <c r="C5303">
        <v>6</v>
      </c>
      <c r="D5303" t="s">
        <v>26</v>
      </c>
      <c r="E5303" t="s">
        <v>171</v>
      </c>
      <c r="F5303" t="s">
        <v>13</v>
      </c>
      <c r="G5303" t="s">
        <v>193</v>
      </c>
      <c r="H5303" s="1">
        <v>0</v>
      </c>
      <c r="I5303" s="2">
        <v>43229</v>
      </c>
      <c r="J5303" t="s">
        <v>7498</v>
      </c>
      <c r="K5303" t="s">
        <v>102</v>
      </c>
      <c r="L5303">
        <v>10024</v>
      </c>
      <c r="M5303">
        <v>1419</v>
      </c>
      <c r="N5303" t="s">
        <v>4030</v>
      </c>
      <c r="O5303">
        <v>3</v>
      </c>
      <c r="P5303">
        <v>5</v>
      </c>
      <c r="Q5303" t="s">
        <v>104</v>
      </c>
      <c r="R5303" t="s">
        <v>8304</v>
      </c>
      <c r="S5303">
        <v>3.44</v>
      </c>
      <c r="T5303">
        <v>8</v>
      </c>
      <c r="U5303" t="s">
        <v>76</v>
      </c>
      <c r="V5303" s="2">
        <v>43233</v>
      </c>
      <c r="W5303" t="s">
        <v>39</v>
      </c>
      <c r="X5303" t="s">
        <v>175</v>
      </c>
      <c r="Y5303" t="s">
        <v>49</v>
      </c>
    </row>
    <row r="5304" spans="1:25" hidden="1" x14ac:dyDescent="0.35">
      <c r="A5304">
        <v>5</v>
      </c>
      <c r="B5304" t="s">
        <v>43</v>
      </c>
      <c r="C5304">
        <v>6</v>
      </c>
      <c r="D5304" t="s">
        <v>26</v>
      </c>
      <c r="E5304" t="s">
        <v>59</v>
      </c>
      <c r="F5304" t="s">
        <v>13</v>
      </c>
      <c r="G5304" t="s">
        <v>746</v>
      </c>
      <c r="H5304" s="1">
        <v>0</v>
      </c>
      <c r="I5304" s="2">
        <v>43341</v>
      </c>
      <c r="J5304" t="s">
        <v>7490</v>
      </c>
      <c r="K5304" t="s">
        <v>102</v>
      </c>
      <c r="L5304">
        <v>3301</v>
      </c>
      <c r="M5304">
        <v>77</v>
      </c>
      <c r="N5304" t="s">
        <v>2923</v>
      </c>
      <c r="O5304">
        <v>8</v>
      </c>
      <c r="P5304">
        <v>3</v>
      </c>
      <c r="Q5304" t="s">
        <v>104</v>
      </c>
      <c r="R5304" t="s">
        <v>8304</v>
      </c>
      <c r="S5304">
        <v>8.1</v>
      </c>
      <c r="T5304">
        <v>28</v>
      </c>
      <c r="U5304" t="s">
        <v>76</v>
      </c>
      <c r="V5304" s="2">
        <v>43346</v>
      </c>
      <c r="W5304" t="s">
        <v>39</v>
      </c>
      <c r="X5304" t="s">
        <v>1529</v>
      </c>
      <c r="Y5304" t="s">
        <v>356</v>
      </c>
    </row>
    <row r="5305" spans="1:25" hidden="1" x14ac:dyDescent="0.35">
      <c r="A5305">
        <v>2</v>
      </c>
      <c r="B5305" t="s">
        <v>43</v>
      </c>
      <c r="C5305">
        <v>3</v>
      </c>
      <c r="D5305" t="s">
        <v>26</v>
      </c>
      <c r="E5305" t="s">
        <v>1675</v>
      </c>
      <c r="F5305" t="s">
        <v>13</v>
      </c>
      <c r="G5305" t="s">
        <v>1520</v>
      </c>
      <c r="H5305" s="1">
        <v>0</v>
      </c>
      <c r="I5305" s="2">
        <v>43185</v>
      </c>
      <c r="J5305" t="s">
        <v>3653</v>
      </c>
      <c r="K5305" t="s">
        <v>30</v>
      </c>
      <c r="L5305">
        <v>83201</v>
      </c>
      <c r="M5305">
        <v>96</v>
      </c>
      <c r="N5305" t="s">
        <v>8224</v>
      </c>
      <c r="O5305">
        <v>9</v>
      </c>
      <c r="P5305">
        <v>3</v>
      </c>
      <c r="Q5305" t="s">
        <v>32</v>
      </c>
      <c r="R5305" t="s">
        <v>8304</v>
      </c>
      <c r="S5305">
        <v>8.64</v>
      </c>
      <c r="T5305">
        <v>18</v>
      </c>
      <c r="U5305" t="s">
        <v>19</v>
      </c>
      <c r="V5305" s="2">
        <v>43187</v>
      </c>
      <c r="W5305" t="s">
        <v>20</v>
      </c>
      <c r="X5305" t="s">
        <v>1677</v>
      </c>
      <c r="Y5305" t="s">
        <v>64</v>
      </c>
    </row>
    <row r="5306" spans="1:25" hidden="1" x14ac:dyDescent="0.35">
      <c r="A5306">
        <v>2</v>
      </c>
      <c r="B5306" t="s">
        <v>43</v>
      </c>
      <c r="C5306">
        <v>3</v>
      </c>
      <c r="D5306" t="s">
        <v>26</v>
      </c>
      <c r="E5306" t="s">
        <v>1675</v>
      </c>
      <c r="F5306" t="s">
        <v>13</v>
      </c>
      <c r="G5306" t="s">
        <v>1520</v>
      </c>
      <c r="H5306" s="1">
        <v>0.2</v>
      </c>
      <c r="I5306" s="2">
        <v>43185</v>
      </c>
      <c r="J5306" t="s">
        <v>3653</v>
      </c>
      <c r="K5306" t="s">
        <v>30</v>
      </c>
      <c r="L5306">
        <v>83201</v>
      </c>
      <c r="M5306">
        <v>1642</v>
      </c>
      <c r="N5306" t="s">
        <v>8144</v>
      </c>
      <c r="O5306">
        <v>6</v>
      </c>
      <c r="P5306">
        <v>3</v>
      </c>
      <c r="Q5306" t="s">
        <v>32</v>
      </c>
      <c r="R5306" t="s">
        <v>8304</v>
      </c>
      <c r="S5306">
        <v>5.54</v>
      </c>
      <c r="T5306">
        <v>17</v>
      </c>
      <c r="U5306" t="s">
        <v>19</v>
      </c>
      <c r="V5306" s="2">
        <v>43187</v>
      </c>
      <c r="W5306" t="s">
        <v>20</v>
      </c>
      <c r="X5306" t="s">
        <v>1677</v>
      </c>
      <c r="Y5306" t="s">
        <v>54</v>
      </c>
    </row>
    <row r="5307" spans="1:25" hidden="1" x14ac:dyDescent="0.35">
      <c r="A5307">
        <v>5</v>
      </c>
      <c r="B5307" t="s">
        <v>43</v>
      </c>
      <c r="C5307">
        <v>6</v>
      </c>
      <c r="D5307" t="s">
        <v>26</v>
      </c>
      <c r="E5307" t="s">
        <v>65</v>
      </c>
      <c r="F5307" t="s">
        <v>13</v>
      </c>
      <c r="G5307" t="s">
        <v>66</v>
      </c>
      <c r="H5307" s="1">
        <v>0.2</v>
      </c>
      <c r="I5307" s="2">
        <v>43439</v>
      </c>
      <c r="J5307" t="s">
        <v>67</v>
      </c>
      <c r="K5307" t="s">
        <v>30</v>
      </c>
      <c r="L5307">
        <v>98103</v>
      </c>
      <c r="M5307">
        <v>649</v>
      </c>
      <c r="N5307" t="s">
        <v>68</v>
      </c>
      <c r="O5307">
        <v>133</v>
      </c>
      <c r="P5307">
        <v>3</v>
      </c>
      <c r="Q5307" t="s">
        <v>32</v>
      </c>
      <c r="R5307" t="s">
        <v>8304</v>
      </c>
      <c r="S5307">
        <v>132.59</v>
      </c>
      <c r="T5307">
        <v>408</v>
      </c>
      <c r="U5307" t="s">
        <v>19</v>
      </c>
      <c r="V5307" s="2">
        <v>43444</v>
      </c>
      <c r="W5307" t="s">
        <v>39</v>
      </c>
      <c r="X5307" t="s">
        <v>69</v>
      </c>
      <c r="Y5307" t="s">
        <v>54</v>
      </c>
    </row>
    <row r="5308" spans="1:25" hidden="1" x14ac:dyDescent="0.35">
      <c r="A5308">
        <v>4</v>
      </c>
      <c r="B5308" t="s">
        <v>43</v>
      </c>
      <c r="C5308">
        <v>6</v>
      </c>
      <c r="D5308" t="s">
        <v>26</v>
      </c>
      <c r="E5308" t="s">
        <v>171</v>
      </c>
      <c r="F5308" t="s">
        <v>13</v>
      </c>
      <c r="G5308" t="s">
        <v>5421</v>
      </c>
      <c r="H5308" s="1">
        <v>0</v>
      </c>
      <c r="I5308" s="2">
        <v>43191</v>
      </c>
      <c r="J5308" t="s">
        <v>6324</v>
      </c>
      <c r="K5308" t="s">
        <v>102</v>
      </c>
      <c r="L5308">
        <v>10035</v>
      </c>
      <c r="M5308">
        <v>180</v>
      </c>
      <c r="N5308" t="s">
        <v>1129</v>
      </c>
      <c r="O5308">
        <v>10</v>
      </c>
      <c r="P5308">
        <v>2</v>
      </c>
      <c r="Q5308" t="s">
        <v>104</v>
      </c>
      <c r="R5308" t="s">
        <v>8304</v>
      </c>
      <c r="S5308">
        <v>9.94</v>
      </c>
      <c r="T5308">
        <v>21</v>
      </c>
      <c r="U5308" t="s">
        <v>33</v>
      </c>
      <c r="V5308" s="2">
        <v>43195</v>
      </c>
      <c r="W5308" t="s">
        <v>39</v>
      </c>
      <c r="X5308" t="s">
        <v>175</v>
      </c>
      <c r="Y5308" t="s">
        <v>35</v>
      </c>
    </row>
    <row r="5309" spans="1:25" hidden="1" x14ac:dyDescent="0.35">
      <c r="A5309">
        <v>4</v>
      </c>
      <c r="B5309" t="s">
        <v>43</v>
      </c>
      <c r="C5309">
        <v>6</v>
      </c>
      <c r="D5309" t="s">
        <v>26</v>
      </c>
      <c r="E5309" t="s">
        <v>171</v>
      </c>
      <c r="F5309" t="s">
        <v>13</v>
      </c>
      <c r="G5309" t="s">
        <v>5421</v>
      </c>
      <c r="H5309" s="1">
        <v>0</v>
      </c>
      <c r="I5309" s="2">
        <v>43191</v>
      </c>
      <c r="J5309" t="s">
        <v>6324</v>
      </c>
      <c r="K5309" t="s">
        <v>102</v>
      </c>
      <c r="L5309">
        <v>10035</v>
      </c>
      <c r="M5309">
        <v>90</v>
      </c>
      <c r="N5309" t="s">
        <v>1161</v>
      </c>
      <c r="O5309">
        <v>3</v>
      </c>
      <c r="P5309">
        <v>3</v>
      </c>
      <c r="Q5309" t="s">
        <v>104</v>
      </c>
      <c r="R5309" t="s">
        <v>8304</v>
      </c>
      <c r="S5309">
        <v>3.28</v>
      </c>
      <c r="T5309">
        <v>11</v>
      </c>
      <c r="U5309" t="s">
        <v>33</v>
      </c>
      <c r="V5309" s="2">
        <v>43195</v>
      </c>
      <c r="W5309" t="s">
        <v>39</v>
      </c>
      <c r="X5309" t="s">
        <v>175</v>
      </c>
      <c r="Y5309" t="s">
        <v>356</v>
      </c>
    </row>
    <row r="5310" spans="1:25" hidden="1" x14ac:dyDescent="0.35">
      <c r="A5310">
        <v>4</v>
      </c>
      <c r="B5310" t="s">
        <v>43</v>
      </c>
      <c r="C5310">
        <v>6</v>
      </c>
      <c r="D5310" t="s">
        <v>26</v>
      </c>
      <c r="E5310" t="s">
        <v>171</v>
      </c>
      <c r="F5310" t="s">
        <v>13</v>
      </c>
      <c r="G5310" t="s">
        <v>5421</v>
      </c>
      <c r="H5310" s="1">
        <v>0.2</v>
      </c>
      <c r="I5310" s="2">
        <v>43191</v>
      </c>
      <c r="J5310" t="s">
        <v>6324</v>
      </c>
      <c r="K5310" t="s">
        <v>102</v>
      </c>
      <c r="L5310">
        <v>10035</v>
      </c>
      <c r="M5310">
        <v>247</v>
      </c>
      <c r="N5310" t="s">
        <v>1317</v>
      </c>
      <c r="O5310">
        <v>5</v>
      </c>
      <c r="P5310">
        <v>3</v>
      </c>
      <c r="Q5310" t="s">
        <v>104</v>
      </c>
      <c r="R5310" t="s">
        <v>8304</v>
      </c>
      <c r="S5310">
        <v>4.66</v>
      </c>
      <c r="T5310">
        <v>14</v>
      </c>
      <c r="U5310" t="s">
        <v>33</v>
      </c>
      <c r="V5310" s="2">
        <v>43195</v>
      </c>
      <c r="W5310" t="s">
        <v>39</v>
      </c>
      <c r="X5310" t="s">
        <v>175</v>
      </c>
      <c r="Y5310" t="s">
        <v>54</v>
      </c>
    </row>
    <row r="5311" spans="1:25" hidden="1" x14ac:dyDescent="0.35">
      <c r="A5311">
        <v>6</v>
      </c>
      <c r="B5311" t="s">
        <v>10</v>
      </c>
      <c r="C5311">
        <v>6</v>
      </c>
      <c r="D5311" t="s">
        <v>26</v>
      </c>
      <c r="E5311" t="s">
        <v>65</v>
      </c>
      <c r="F5311" t="s">
        <v>13</v>
      </c>
      <c r="G5311" t="s">
        <v>2350</v>
      </c>
      <c r="H5311" s="1">
        <v>0</v>
      </c>
      <c r="I5311" s="2">
        <v>43230</v>
      </c>
      <c r="J5311" t="s">
        <v>4497</v>
      </c>
      <c r="K5311" t="s">
        <v>30</v>
      </c>
      <c r="L5311">
        <v>98105</v>
      </c>
      <c r="M5311">
        <v>1762</v>
      </c>
      <c r="N5311" t="s">
        <v>3550</v>
      </c>
      <c r="O5311">
        <v>6</v>
      </c>
      <c r="P5311">
        <v>2</v>
      </c>
      <c r="Q5311" t="s">
        <v>32</v>
      </c>
      <c r="R5311" t="s">
        <v>8304</v>
      </c>
      <c r="S5311">
        <v>5.86</v>
      </c>
      <c r="T5311">
        <v>12</v>
      </c>
      <c r="U5311" t="s">
        <v>19</v>
      </c>
      <c r="V5311" s="2">
        <v>43236</v>
      </c>
      <c r="W5311" t="s">
        <v>39</v>
      </c>
      <c r="X5311" t="s">
        <v>69</v>
      </c>
      <c r="Y5311" t="s">
        <v>64</v>
      </c>
    </row>
    <row r="5312" spans="1:25" hidden="1" x14ac:dyDescent="0.35">
      <c r="A5312">
        <v>2</v>
      </c>
      <c r="B5312" t="s">
        <v>25</v>
      </c>
      <c r="C5312">
        <v>1</v>
      </c>
      <c r="D5312" t="s">
        <v>26</v>
      </c>
      <c r="E5312" t="s">
        <v>1595</v>
      </c>
      <c r="F5312" t="s">
        <v>13</v>
      </c>
      <c r="G5312" t="s">
        <v>2939</v>
      </c>
      <c r="H5312" s="1">
        <v>0.2</v>
      </c>
      <c r="I5312" s="2">
        <v>43138</v>
      </c>
      <c r="J5312" t="s">
        <v>2940</v>
      </c>
      <c r="K5312" t="s">
        <v>102</v>
      </c>
      <c r="L5312">
        <v>43130</v>
      </c>
      <c r="M5312">
        <v>1705</v>
      </c>
      <c r="N5312" t="s">
        <v>976</v>
      </c>
      <c r="O5312">
        <v>11</v>
      </c>
      <c r="P5312">
        <v>2</v>
      </c>
      <c r="Q5312" t="s">
        <v>104</v>
      </c>
      <c r="R5312" t="s">
        <v>8304</v>
      </c>
      <c r="S5312">
        <v>10.62</v>
      </c>
      <c r="T5312">
        <v>30</v>
      </c>
      <c r="U5312" t="s">
        <v>19</v>
      </c>
      <c r="V5312" s="2">
        <v>43140</v>
      </c>
      <c r="W5312" t="s">
        <v>130</v>
      </c>
      <c r="X5312" t="s">
        <v>309</v>
      </c>
      <c r="Y5312" t="s">
        <v>64</v>
      </c>
    </row>
    <row r="5313" spans="1:25" x14ac:dyDescent="0.35">
      <c r="A5313">
        <v>2</v>
      </c>
      <c r="B5313" t="s">
        <v>25</v>
      </c>
      <c r="C5313">
        <v>1</v>
      </c>
      <c r="D5313" t="s">
        <v>26</v>
      </c>
      <c r="E5313" t="s">
        <v>27</v>
      </c>
      <c r="F5313" t="s">
        <v>13</v>
      </c>
      <c r="G5313" t="s">
        <v>5947</v>
      </c>
      <c r="H5313" s="1">
        <v>0</v>
      </c>
      <c r="I5313" s="2">
        <v>43411</v>
      </c>
      <c r="J5313" t="s">
        <v>5948</v>
      </c>
      <c r="K5313" t="s">
        <v>30</v>
      </c>
      <c r="L5313">
        <v>90036</v>
      </c>
      <c r="M5313">
        <v>194</v>
      </c>
      <c r="N5313" t="s">
        <v>3426</v>
      </c>
      <c r="O5313">
        <v>7</v>
      </c>
      <c r="P5313">
        <v>2</v>
      </c>
      <c r="Q5313" t="s">
        <v>32</v>
      </c>
      <c r="R5313" t="s">
        <v>8304</v>
      </c>
      <c r="S5313">
        <v>6.87</v>
      </c>
      <c r="T5313">
        <v>15</v>
      </c>
      <c r="U5313" t="s">
        <v>33</v>
      </c>
      <c r="V5313" s="2">
        <v>43413</v>
      </c>
      <c r="W5313" t="s">
        <v>130</v>
      </c>
      <c r="X5313" t="s">
        <v>34</v>
      </c>
      <c r="Y5313" t="s">
        <v>35</v>
      </c>
    </row>
    <row r="5314" spans="1:25" x14ac:dyDescent="0.35">
      <c r="A5314">
        <v>2</v>
      </c>
      <c r="B5314" t="s">
        <v>25</v>
      </c>
      <c r="C5314">
        <v>1</v>
      </c>
      <c r="D5314" t="s">
        <v>26</v>
      </c>
      <c r="E5314" t="s">
        <v>27</v>
      </c>
      <c r="F5314" t="s">
        <v>13</v>
      </c>
      <c r="G5314" t="s">
        <v>5947</v>
      </c>
      <c r="H5314" s="1">
        <v>0</v>
      </c>
      <c r="I5314" s="2">
        <v>43411</v>
      </c>
      <c r="J5314" t="s">
        <v>5948</v>
      </c>
      <c r="K5314" t="s">
        <v>30</v>
      </c>
      <c r="L5314">
        <v>90036</v>
      </c>
      <c r="M5314">
        <v>83</v>
      </c>
      <c r="N5314" t="s">
        <v>4121</v>
      </c>
      <c r="O5314">
        <v>3</v>
      </c>
      <c r="P5314">
        <v>2</v>
      </c>
      <c r="Q5314" t="s">
        <v>32</v>
      </c>
      <c r="R5314" t="s">
        <v>8304</v>
      </c>
      <c r="S5314">
        <v>3.29</v>
      </c>
      <c r="T5314">
        <v>11</v>
      </c>
      <c r="U5314" t="s">
        <v>33</v>
      </c>
      <c r="V5314" s="2">
        <v>43413</v>
      </c>
      <c r="W5314" t="s">
        <v>130</v>
      </c>
      <c r="X5314" t="s">
        <v>34</v>
      </c>
      <c r="Y5314" t="s">
        <v>356</v>
      </c>
    </row>
    <row r="5315" spans="1:25" x14ac:dyDescent="0.35">
      <c r="A5315">
        <v>2</v>
      </c>
      <c r="B5315" t="s">
        <v>25</v>
      </c>
      <c r="C5315">
        <v>1</v>
      </c>
      <c r="D5315" t="s">
        <v>26</v>
      </c>
      <c r="E5315" t="s">
        <v>27</v>
      </c>
      <c r="F5315" t="s">
        <v>13</v>
      </c>
      <c r="G5315" t="s">
        <v>5947</v>
      </c>
      <c r="H5315" s="1">
        <v>0.2</v>
      </c>
      <c r="I5315" s="2">
        <v>43411</v>
      </c>
      <c r="J5315" t="s">
        <v>5948</v>
      </c>
      <c r="K5315" t="s">
        <v>30</v>
      </c>
      <c r="L5315">
        <v>90036</v>
      </c>
      <c r="M5315">
        <v>639</v>
      </c>
      <c r="N5315" t="s">
        <v>3776</v>
      </c>
      <c r="O5315">
        <v>12</v>
      </c>
      <c r="P5315">
        <v>4</v>
      </c>
      <c r="Q5315" t="s">
        <v>32</v>
      </c>
      <c r="R5315" t="s">
        <v>8304</v>
      </c>
      <c r="S5315">
        <v>11.7</v>
      </c>
      <c r="T5315">
        <v>37</v>
      </c>
      <c r="U5315" t="s">
        <v>33</v>
      </c>
      <c r="V5315" s="2">
        <v>43413</v>
      </c>
      <c r="W5315" t="s">
        <v>130</v>
      </c>
      <c r="X5315" t="s">
        <v>34</v>
      </c>
      <c r="Y5315" t="s">
        <v>54</v>
      </c>
    </row>
    <row r="5316" spans="1:25" x14ac:dyDescent="0.35">
      <c r="A5316">
        <v>2</v>
      </c>
      <c r="B5316" t="s">
        <v>25</v>
      </c>
      <c r="C5316">
        <v>1</v>
      </c>
      <c r="D5316" t="s">
        <v>26</v>
      </c>
      <c r="E5316" t="s">
        <v>27</v>
      </c>
      <c r="F5316" t="s">
        <v>13</v>
      </c>
      <c r="G5316" t="s">
        <v>5947</v>
      </c>
      <c r="H5316" s="1">
        <v>0.2</v>
      </c>
      <c r="I5316" s="2">
        <v>43411</v>
      </c>
      <c r="J5316" t="s">
        <v>5948</v>
      </c>
      <c r="K5316" t="s">
        <v>30</v>
      </c>
      <c r="L5316">
        <v>90036</v>
      </c>
      <c r="M5316">
        <v>900</v>
      </c>
      <c r="N5316" t="s">
        <v>3279</v>
      </c>
      <c r="O5316">
        <v>9</v>
      </c>
      <c r="P5316">
        <v>4</v>
      </c>
      <c r="Q5316" t="s">
        <v>32</v>
      </c>
      <c r="R5316" t="s">
        <v>8304</v>
      </c>
      <c r="S5316">
        <v>8.77</v>
      </c>
      <c r="T5316">
        <v>27</v>
      </c>
      <c r="U5316" t="s">
        <v>33</v>
      </c>
      <c r="V5316" s="2">
        <v>43413</v>
      </c>
      <c r="W5316" t="s">
        <v>130</v>
      </c>
      <c r="X5316" t="s">
        <v>34</v>
      </c>
      <c r="Y5316" t="s">
        <v>54</v>
      </c>
    </row>
    <row r="5317" spans="1:25" hidden="1" x14ac:dyDescent="0.35">
      <c r="A5317">
        <v>5</v>
      </c>
      <c r="B5317" t="s">
        <v>43</v>
      </c>
      <c r="C5317">
        <v>6</v>
      </c>
      <c r="D5317" t="s">
        <v>26</v>
      </c>
      <c r="E5317" t="s">
        <v>1822</v>
      </c>
      <c r="F5317" t="s">
        <v>13</v>
      </c>
      <c r="G5317" t="s">
        <v>5195</v>
      </c>
      <c r="H5317" s="1">
        <v>0.2</v>
      </c>
      <c r="I5317" s="2">
        <v>43299</v>
      </c>
      <c r="J5317" t="s">
        <v>6657</v>
      </c>
      <c r="K5317" t="s">
        <v>30</v>
      </c>
      <c r="L5317">
        <v>85301</v>
      </c>
      <c r="M5317">
        <v>597</v>
      </c>
      <c r="N5317" t="s">
        <v>8264</v>
      </c>
      <c r="O5317">
        <v>4</v>
      </c>
      <c r="P5317">
        <v>5</v>
      </c>
      <c r="Q5317" t="s">
        <v>32</v>
      </c>
      <c r="R5317" t="s">
        <v>8304</v>
      </c>
      <c r="S5317">
        <v>4.22</v>
      </c>
      <c r="T5317">
        <v>34</v>
      </c>
      <c r="U5317" t="s">
        <v>33</v>
      </c>
      <c r="V5317" s="2">
        <v>43304</v>
      </c>
      <c r="W5317" t="s">
        <v>39</v>
      </c>
      <c r="X5317" t="s">
        <v>199</v>
      </c>
      <c r="Y5317" t="s">
        <v>356</v>
      </c>
    </row>
    <row r="5318" spans="1:25" x14ac:dyDescent="0.35">
      <c r="A5318">
        <v>6</v>
      </c>
      <c r="B5318" t="s">
        <v>10</v>
      </c>
      <c r="C5318">
        <v>6</v>
      </c>
      <c r="D5318" t="s">
        <v>11</v>
      </c>
      <c r="E5318" t="s">
        <v>27</v>
      </c>
      <c r="F5318" t="s">
        <v>13</v>
      </c>
      <c r="G5318" t="s">
        <v>1162</v>
      </c>
      <c r="H5318" s="1">
        <v>0</v>
      </c>
      <c r="I5318" s="2">
        <v>43394</v>
      </c>
      <c r="J5318" t="s">
        <v>7841</v>
      </c>
      <c r="K5318" t="s">
        <v>30</v>
      </c>
      <c r="L5318">
        <v>90045</v>
      </c>
      <c r="M5318">
        <v>571</v>
      </c>
      <c r="N5318" t="s">
        <v>1624</v>
      </c>
      <c r="O5318">
        <v>6</v>
      </c>
      <c r="P5318">
        <v>2</v>
      </c>
      <c r="Q5318" t="s">
        <v>32</v>
      </c>
      <c r="R5318" t="s">
        <v>92</v>
      </c>
      <c r="S5318">
        <v>5.59</v>
      </c>
      <c r="T5318">
        <v>20</v>
      </c>
      <c r="U5318" t="s">
        <v>19</v>
      </c>
      <c r="V5318" s="2">
        <v>43400</v>
      </c>
      <c r="W5318" t="s">
        <v>39</v>
      </c>
      <c r="X5318" t="s">
        <v>34</v>
      </c>
      <c r="Y5318" t="s">
        <v>47</v>
      </c>
    </row>
    <row r="5319" spans="1:25" x14ac:dyDescent="0.35">
      <c r="A5319">
        <v>6</v>
      </c>
      <c r="B5319" t="s">
        <v>10</v>
      </c>
      <c r="C5319">
        <v>6</v>
      </c>
      <c r="D5319" t="s">
        <v>11</v>
      </c>
      <c r="E5319" t="s">
        <v>27</v>
      </c>
      <c r="F5319" t="s">
        <v>13</v>
      </c>
      <c r="G5319" t="s">
        <v>1162</v>
      </c>
      <c r="H5319" s="1">
        <v>0.2</v>
      </c>
      <c r="I5319" s="2">
        <v>43394</v>
      </c>
      <c r="J5319" t="s">
        <v>7841</v>
      </c>
      <c r="K5319" t="s">
        <v>30</v>
      </c>
      <c r="L5319">
        <v>90045</v>
      </c>
      <c r="M5319">
        <v>1213</v>
      </c>
      <c r="N5319" t="s">
        <v>1829</v>
      </c>
      <c r="O5319">
        <v>12</v>
      </c>
      <c r="P5319">
        <v>3</v>
      </c>
      <c r="Q5319" t="s">
        <v>32</v>
      </c>
      <c r="R5319" t="s">
        <v>92</v>
      </c>
      <c r="S5319">
        <v>12.11</v>
      </c>
      <c r="T5319">
        <v>242</v>
      </c>
      <c r="U5319" t="s">
        <v>19</v>
      </c>
      <c r="V5319" s="2">
        <v>43400</v>
      </c>
      <c r="W5319" t="s">
        <v>39</v>
      </c>
      <c r="X5319" t="s">
        <v>34</v>
      </c>
      <c r="Y5319" t="s">
        <v>24</v>
      </c>
    </row>
    <row r="5320" spans="1:25" x14ac:dyDescent="0.35">
      <c r="A5320">
        <v>6</v>
      </c>
      <c r="B5320" t="s">
        <v>10</v>
      </c>
      <c r="C5320">
        <v>6</v>
      </c>
      <c r="D5320" t="s">
        <v>26</v>
      </c>
      <c r="E5320" t="s">
        <v>27</v>
      </c>
      <c r="F5320" t="s">
        <v>13</v>
      </c>
      <c r="G5320" t="s">
        <v>1162</v>
      </c>
      <c r="H5320" s="1">
        <v>0</v>
      </c>
      <c r="I5320" s="2">
        <v>43394</v>
      </c>
      <c r="J5320" t="s">
        <v>7841</v>
      </c>
      <c r="K5320" t="s">
        <v>30</v>
      </c>
      <c r="L5320">
        <v>90045</v>
      </c>
      <c r="M5320">
        <v>1170</v>
      </c>
      <c r="N5320" t="s">
        <v>292</v>
      </c>
      <c r="O5320">
        <v>6</v>
      </c>
      <c r="P5320">
        <v>3</v>
      </c>
      <c r="Q5320" t="s">
        <v>32</v>
      </c>
      <c r="R5320" t="s">
        <v>92</v>
      </c>
      <c r="S5320">
        <v>5.7</v>
      </c>
      <c r="T5320">
        <v>12</v>
      </c>
      <c r="U5320" t="s">
        <v>19</v>
      </c>
      <c r="V5320" s="2">
        <v>43400</v>
      </c>
      <c r="W5320" t="s">
        <v>39</v>
      </c>
      <c r="X5320" t="s">
        <v>34</v>
      </c>
      <c r="Y5320" t="s">
        <v>49</v>
      </c>
    </row>
    <row r="5321" spans="1:25" x14ac:dyDescent="0.35">
      <c r="A5321">
        <v>6</v>
      </c>
      <c r="B5321" t="s">
        <v>10</v>
      </c>
      <c r="C5321">
        <v>6</v>
      </c>
      <c r="D5321" t="s">
        <v>26</v>
      </c>
      <c r="E5321" t="s">
        <v>27</v>
      </c>
      <c r="F5321" t="s">
        <v>13</v>
      </c>
      <c r="G5321" t="s">
        <v>1162</v>
      </c>
      <c r="H5321" s="1">
        <v>0</v>
      </c>
      <c r="I5321" s="2">
        <v>43394</v>
      </c>
      <c r="J5321" t="s">
        <v>7841</v>
      </c>
      <c r="K5321" t="s">
        <v>30</v>
      </c>
      <c r="L5321">
        <v>90045</v>
      </c>
      <c r="M5321">
        <v>1373</v>
      </c>
      <c r="N5321" t="s">
        <v>972</v>
      </c>
      <c r="O5321">
        <v>3</v>
      </c>
      <c r="P5321">
        <v>3</v>
      </c>
      <c r="Q5321" t="s">
        <v>32</v>
      </c>
      <c r="R5321" t="s">
        <v>92</v>
      </c>
      <c r="S5321">
        <v>3.41</v>
      </c>
      <c r="T5321">
        <v>341</v>
      </c>
      <c r="U5321" t="s">
        <v>19</v>
      </c>
      <c r="V5321" s="2">
        <v>43400</v>
      </c>
      <c r="W5321" t="s">
        <v>39</v>
      </c>
      <c r="X5321" t="s">
        <v>34</v>
      </c>
      <c r="Y5321" t="s">
        <v>42</v>
      </c>
    </row>
    <row r="5322" spans="1:25" hidden="1" x14ac:dyDescent="0.35">
      <c r="A5322">
        <v>1</v>
      </c>
      <c r="B5322" t="s">
        <v>10</v>
      </c>
      <c r="C5322">
        <v>1</v>
      </c>
      <c r="D5322" t="s">
        <v>26</v>
      </c>
      <c r="E5322" t="s">
        <v>305</v>
      </c>
      <c r="F5322" t="s">
        <v>13</v>
      </c>
      <c r="G5322" t="s">
        <v>6867</v>
      </c>
      <c r="H5322" s="1">
        <v>0</v>
      </c>
      <c r="I5322" s="2">
        <v>43372</v>
      </c>
      <c r="J5322" t="s">
        <v>7211</v>
      </c>
      <c r="K5322" t="s">
        <v>73</v>
      </c>
      <c r="L5322">
        <v>47201</v>
      </c>
      <c r="M5322">
        <v>1143</v>
      </c>
      <c r="N5322" t="s">
        <v>3084</v>
      </c>
      <c r="O5322">
        <v>11</v>
      </c>
      <c r="P5322">
        <v>7</v>
      </c>
      <c r="Q5322" t="s">
        <v>75</v>
      </c>
      <c r="R5322" t="s">
        <v>8304</v>
      </c>
      <c r="S5322">
        <v>10.63</v>
      </c>
      <c r="T5322">
        <v>41</v>
      </c>
      <c r="U5322" t="s">
        <v>76</v>
      </c>
      <c r="V5322" s="2">
        <v>43373</v>
      </c>
      <c r="W5322" t="s">
        <v>130</v>
      </c>
      <c r="X5322" t="s">
        <v>167</v>
      </c>
      <c r="Y5322" t="s">
        <v>49</v>
      </c>
    </row>
    <row r="5323" spans="1:25" hidden="1" x14ac:dyDescent="0.35">
      <c r="A5323">
        <v>3</v>
      </c>
      <c r="B5323" t="s">
        <v>25</v>
      </c>
      <c r="C5323">
        <v>1</v>
      </c>
      <c r="D5323" t="s">
        <v>50</v>
      </c>
      <c r="E5323" t="s">
        <v>498</v>
      </c>
      <c r="F5323" t="s">
        <v>13</v>
      </c>
      <c r="G5323" t="s">
        <v>1203</v>
      </c>
      <c r="H5323" s="1">
        <v>0.2</v>
      </c>
      <c r="I5323" s="2">
        <v>43218</v>
      </c>
      <c r="J5323" t="s">
        <v>1204</v>
      </c>
      <c r="K5323" t="s">
        <v>73</v>
      </c>
      <c r="L5323">
        <v>75217</v>
      </c>
      <c r="M5323">
        <v>1176</v>
      </c>
      <c r="N5323" t="s">
        <v>821</v>
      </c>
      <c r="O5323">
        <v>42</v>
      </c>
      <c r="P5323">
        <v>3</v>
      </c>
      <c r="Q5323" t="s">
        <v>75</v>
      </c>
      <c r="R5323" t="s">
        <v>8304</v>
      </c>
      <c r="S5323">
        <v>41.58</v>
      </c>
      <c r="T5323">
        <v>370</v>
      </c>
      <c r="U5323" t="s">
        <v>33</v>
      </c>
      <c r="V5323" s="2">
        <v>43221</v>
      </c>
      <c r="W5323" t="s">
        <v>130</v>
      </c>
      <c r="X5323" t="s">
        <v>77</v>
      </c>
      <c r="Y5323" t="s">
        <v>52</v>
      </c>
    </row>
    <row r="5324" spans="1:25" hidden="1" x14ac:dyDescent="0.35">
      <c r="A5324">
        <v>3</v>
      </c>
      <c r="B5324" t="s">
        <v>25</v>
      </c>
      <c r="C5324">
        <v>1</v>
      </c>
      <c r="D5324" t="s">
        <v>26</v>
      </c>
      <c r="E5324" t="s">
        <v>498</v>
      </c>
      <c r="F5324" t="s">
        <v>13</v>
      </c>
      <c r="G5324" t="s">
        <v>1203</v>
      </c>
      <c r="H5324" s="1">
        <v>0.2</v>
      </c>
      <c r="I5324" s="2">
        <v>43218</v>
      </c>
      <c r="J5324" t="s">
        <v>1204</v>
      </c>
      <c r="K5324" t="s">
        <v>73</v>
      </c>
      <c r="L5324">
        <v>75217</v>
      </c>
      <c r="M5324">
        <v>202</v>
      </c>
      <c r="N5324" t="s">
        <v>1205</v>
      </c>
      <c r="O5324">
        <v>6</v>
      </c>
      <c r="P5324">
        <v>4</v>
      </c>
      <c r="Q5324" t="s">
        <v>75</v>
      </c>
      <c r="R5324" t="s">
        <v>8304</v>
      </c>
      <c r="S5324">
        <v>5.7</v>
      </c>
      <c r="T5324">
        <v>16</v>
      </c>
      <c r="U5324" t="s">
        <v>33</v>
      </c>
      <c r="V5324" s="2">
        <v>43221</v>
      </c>
      <c r="W5324" t="s">
        <v>130</v>
      </c>
      <c r="X5324" t="s">
        <v>77</v>
      </c>
      <c r="Y5324" t="s">
        <v>35</v>
      </c>
    </row>
    <row r="5325" spans="1:25" hidden="1" x14ac:dyDescent="0.35">
      <c r="A5325">
        <v>4</v>
      </c>
      <c r="B5325" t="s">
        <v>43</v>
      </c>
      <c r="C5325">
        <v>6</v>
      </c>
      <c r="D5325" t="s">
        <v>26</v>
      </c>
      <c r="E5325" t="s">
        <v>99</v>
      </c>
      <c r="F5325" t="s">
        <v>13</v>
      </c>
      <c r="G5325" t="s">
        <v>1933</v>
      </c>
      <c r="H5325" s="1">
        <v>0.2</v>
      </c>
      <c r="I5325" s="2">
        <v>43195</v>
      </c>
      <c r="J5325" t="s">
        <v>4212</v>
      </c>
      <c r="K5325" t="s">
        <v>102</v>
      </c>
      <c r="L5325">
        <v>19140</v>
      </c>
      <c r="M5325">
        <v>1307</v>
      </c>
      <c r="N5325" t="s">
        <v>639</v>
      </c>
      <c r="O5325">
        <v>-163</v>
      </c>
      <c r="P5325">
        <v>4</v>
      </c>
      <c r="Q5325" t="s">
        <v>104</v>
      </c>
      <c r="R5325" t="s">
        <v>8304</v>
      </c>
      <c r="S5325">
        <v>-163.44999999999999</v>
      </c>
      <c r="T5325">
        <v>769</v>
      </c>
      <c r="U5325" t="s">
        <v>19</v>
      </c>
      <c r="V5325" s="2">
        <v>43199</v>
      </c>
      <c r="W5325" t="s">
        <v>39</v>
      </c>
      <c r="X5325" t="s">
        <v>105</v>
      </c>
      <c r="Y5325" t="s">
        <v>356</v>
      </c>
    </row>
    <row r="5326" spans="1:25" hidden="1" x14ac:dyDescent="0.35">
      <c r="A5326">
        <v>4</v>
      </c>
      <c r="B5326" t="s">
        <v>43</v>
      </c>
      <c r="C5326">
        <v>6</v>
      </c>
      <c r="D5326" t="s">
        <v>50</v>
      </c>
      <c r="E5326" t="s">
        <v>99</v>
      </c>
      <c r="F5326" t="s">
        <v>13</v>
      </c>
      <c r="G5326" t="s">
        <v>1933</v>
      </c>
      <c r="H5326" s="1">
        <v>0.4</v>
      </c>
      <c r="I5326" s="2">
        <v>43195</v>
      </c>
      <c r="J5326" t="s">
        <v>4212</v>
      </c>
      <c r="K5326" t="s">
        <v>102</v>
      </c>
      <c r="L5326">
        <v>19140</v>
      </c>
      <c r="M5326">
        <v>452</v>
      </c>
      <c r="N5326" t="s">
        <v>4802</v>
      </c>
      <c r="O5326">
        <v>-28</v>
      </c>
      <c r="P5326">
        <v>3</v>
      </c>
      <c r="Q5326" t="s">
        <v>104</v>
      </c>
      <c r="R5326" t="s">
        <v>8304</v>
      </c>
      <c r="S5326">
        <v>-27.72</v>
      </c>
      <c r="T5326">
        <v>119</v>
      </c>
      <c r="U5326" t="s">
        <v>19</v>
      </c>
      <c r="V5326" s="2">
        <v>43199</v>
      </c>
      <c r="W5326" t="s">
        <v>39</v>
      </c>
      <c r="X5326" t="s">
        <v>105</v>
      </c>
      <c r="Y5326" t="s">
        <v>52</v>
      </c>
    </row>
    <row r="5327" spans="1:25" x14ac:dyDescent="0.35">
      <c r="A5327">
        <v>2</v>
      </c>
      <c r="B5327" t="s">
        <v>43</v>
      </c>
      <c r="C5327">
        <v>3</v>
      </c>
      <c r="D5327" t="s">
        <v>50</v>
      </c>
      <c r="E5327" t="s">
        <v>88</v>
      </c>
      <c r="F5327" t="s">
        <v>13</v>
      </c>
      <c r="G5327" t="s">
        <v>1598</v>
      </c>
      <c r="H5327" s="1">
        <v>0.2</v>
      </c>
      <c r="I5327" s="2">
        <v>43278</v>
      </c>
      <c r="J5327" t="s">
        <v>4937</v>
      </c>
      <c r="K5327" t="s">
        <v>30</v>
      </c>
      <c r="L5327">
        <v>94109</v>
      </c>
      <c r="M5327">
        <v>1228</v>
      </c>
      <c r="N5327" t="s">
        <v>4739</v>
      </c>
      <c r="O5327">
        <v>13</v>
      </c>
      <c r="P5327">
        <v>2</v>
      </c>
      <c r="Q5327" t="s">
        <v>32</v>
      </c>
      <c r="R5327" t="s">
        <v>8304</v>
      </c>
      <c r="S5327">
        <v>12.6</v>
      </c>
      <c r="T5327">
        <v>202</v>
      </c>
      <c r="U5327" t="s">
        <v>19</v>
      </c>
      <c r="V5327" s="2">
        <v>43280</v>
      </c>
      <c r="W5327" t="s">
        <v>20</v>
      </c>
      <c r="X5327" t="s">
        <v>34</v>
      </c>
      <c r="Y5327" t="s">
        <v>52</v>
      </c>
    </row>
    <row r="5328" spans="1:25" hidden="1" x14ac:dyDescent="0.35">
      <c r="A5328">
        <v>3</v>
      </c>
      <c r="B5328" t="s">
        <v>25</v>
      </c>
      <c r="C5328">
        <v>1</v>
      </c>
      <c r="D5328" t="s">
        <v>11</v>
      </c>
      <c r="E5328" t="s">
        <v>776</v>
      </c>
      <c r="F5328" t="s">
        <v>13</v>
      </c>
      <c r="G5328" t="s">
        <v>1501</v>
      </c>
      <c r="H5328" s="1">
        <v>0.32</v>
      </c>
      <c r="I5328" s="2">
        <v>43173</v>
      </c>
      <c r="J5328" t="s">
        <v>1502</v>
      </c>
      <c r="K5328" t="s">
        <v>73</v>
      </c>
      <c r="L5328">
        <v>78550</v>
      </c>
      <c r="M5328">
        <v>1389</v>
      </c>
      <c r="N5328" t="s">
        <v>1503</v>
      </c>
      <c r="O5328">
        <v>-14</v>
      </c>
      <c r="P5328">
        <v>5</v>
      </c>
      <c r="Q5328" t="s">
        <v>75</v>
      </c>
      <c r="R5328" t="s">
        <v>8304</v>
      </c>
      <c r="S5328">
        <v>-14.2</v>
      </c>
      <c r="T5328">
        <v>241</v>
      </c>
      <c r="U5328" t="s">
        <v>19</v>
      </c>
      <c r="V5328" s="2">
        <v>43176</v>
      </c>
      <c r="W5328" t="s">
        <v>130</v>
      </c>
      <c r="X5328" t="s">
        <v>77</v>
      </c>
      <c r="Y5328" t="s">
        <v>22</v>
      </c>
    </row>
    <row r="5329" spans="1:25" hidden="1" x14ac:dyDescent="0.35">
      <c r="A5329">
        <v>3</v>
      </c>
      <c r="B5329" t="s">
        <v>25</v>
      </c>
      <c r="C5329">
        <v>1</v>
      </c>
      <c r="D5329" t="s">
        <v>26</v>
      </c>
      <c r="E5329" t="s">
        <v>776</v>
      </c>
      <c r="F5329" t="s">
        <v>13</v>
      </c>
      <c r="G5329" t="s">
        <v>1501</v>
      </c>
      <c r="H5329" s="1">
        <v>0.2</v>
      </c>
      <c r="I5329" s="2">
        <v>43173</v>
      </c>
      <c r="J5329" t="s">
        <v>1502</v>
      </c>
      <c r="K5329" t="s">
        <v>73</v>
      </c>
      <c r="L5329">
        <v>78550</v>
      </c>
      <c r="M5329">
        <v>1793</v>
      </c>
      <c r="N5329" t="s">
        <v>1265</v>
      </c>
      <c r="O5329">
        <v>2</v>
      </c>
      <c r="P5329">
        <v>1</v>
      </c>
      <c r="Q5329" t="s">
        <v>75</v>
      </c>
      <c r="R5329" t="s">
        <v>8304</v>
      </c>
      <c r="S5329">
        <v>1.88</v>
      </c>
      <c r="T5329">
        <v>5</v>
      </c>
      <c r="U5329" t="s">
        <v>19</v>
      </c>
      <c r="V5329" s="2">
        <v>43176</v>
      </c>
      <c r="W5329" t="s">
        <v>130</v>
      </c>
      <c r="X5329" t="s">
        <v>77</v>
      </c>
      <c r="Y5329" t="s">
        <v>64</v>
      </c>
    </row>
    <row r="5330" spans="1:25" hidden="1" x14ac:dyDescent="0.35">
      <c r="A5330">
        <v>3</v>
      </c>
      <c r="B5330" t="s">
        <v>25</v>
      </c>
      <c r="C5330">
        <v>1</v>
      </c>
      <c r="D5330" t="s">
        <v>26</v>
      </c>
      <c r="E5330" t="s">
        <v>776</v>
      </c>
      <c r="F5330" t="s">
        <v>13</v>
      </c>
      <c r="G5330" t="s">
        <v>1501</v>
      </c>
      <c r="H5330" s="1">
        <v>0.2</v>
      </c>
      <c r="I5330" s="2">
        <v>43173</v>
      </c>
      <c r="J5330" t="s">
        <v>1502</v>
      </c>
      <c r="K5330" t="s">
        <v>73</v>
      </c>
      <c r="L5330">
        <v>78550</v>
      </c>
      <c r="M5330">
        <v>362</v>
      </c>
      <c r="N5330" t="s">
        <v>2826</v>
      </c>
      <c r="O5330">
        <v>16</v>
      </c>
      <c r="P5330">
        <v>7</v>
      </c>
      <c r="Q5330" t="s">
        <v>75</v>
      </c>
      <c r="R5330" t="s">
        <v>8304</v>
      </c>
      <c r="S5330">
        <v>16.37</v>
      </c>
      <c r="T5330">
        <v>146</v>
      </c>
      <c r="U5330" t="s">
        <v>19</v>
      </c>
      <c r="V5330" s="2">
        <v>43176</v>
      </c>
      <c r="W5330" t="s">
        <v>130</v>
      </c>
      <c r="X5330" t="s">
        <v>77</v>
      </c>
      <c r="Y5330" t="s">
        <v>49</v>
      </c>
    </row>
    <row r="5331" spans="1:25" hidden="1" x14ac:dyDescent="0.35">
      <c r="A5331">
        <v>4</v>
      </c>
      <c r="B5331" t="s">
        <v>43</v>
      </c>
      <c r="C5331">
        <v>6</v>
      </c>
      <c r="D5331" t="s">
        <v>50</v>
      </c>
      <c r="E5331" t="s">
        <v>333</v>
      </c>
      <c r="F5331" t="s">
        <v>13</v>
      </c>
      <c r="G5331" t="s">
        <v>398</v>
      </c>
      <c r="H5331" s="1">
        <v>0.2</v>
      </c>
      <c r="I5331" s="2">
        <v>43299</v>
      </c>
      <c r="J5331" t="s">
        <v>5158</v>
      </c>
      <c r="K5331" t="s">
        <v>30</v>
      </c>
      <c r="L5331">
        <v>85023</v>
      </c>
      <c r="M5331">
        <v>911</v>
      </c>
      <c r="N5331" t="s">
        <v>994</v>
      </c>
      <c r="O5331">
        <v>3</v>
      </c>
      <c r="P5331">
        <v>1</v>
      </c>
      <c r="Q5331" t="s">
        <v>32</v>
      </c>
      <c r="R5331" t="s">
        <v>8304</v>
      </c>
      <c r="S5331">
        <v>3.5</v>
      </c>
      <c r="T5331">
        <v>56</v>
      </c>
      <c r="U5331" t="s">
        <v>19</v>
      </c>
      <c r="V5331" s="2">
        <v>43303</v>
      </c>
      <c r="W5331" t="s">
        <v>39</v>
      </c>
      <c r="X5331" t="s">
        <v>199</v>
      </c>
      <c r="Y5331" t="s">
        <v>52</v>
      </c>
    </row>
    <row r="5332" spans="1:25" x14ac:dyDescent="0.35">
      <c r="A5332">
        <v>4</v>
      </c>
      <c r="B5332" t="s">
        <v>43</v>
      </c>
      <c r="C5332">
        <v>6</v>
      </c>
      <c r="D5332" t="s">
        <v>26</v>
      </c>
      <c r="E5332" t="s">
        <v>704</v>
      </c>
      <c r="F5332" t="s">
        <v>13</v>
      </c>
      <c r="G5332" t="s">
        <v>705</v>
      </c>
      <c r="H5332" s="1">
        <v>0.2</v>
      </c>
      <c r="I5332" s="2">
        <v>43213</v>
      </c>
      <c r="J5332" t="s">
        <v>706</v>
      </c>
      <c r="K5332" t="s">
        <v>30</v>
      </c>
      <c r="L5332">
        <v>92345</v>
      </c>
      <c r="M5332">
        <v>899</v>
      </c>
      <c r="N5332" t="s">
        <v>651</v>
      </c>
      <c r="O5332">
        <v>82</v>
      </c>
      <c r="P5332">
        <v>6</v>
      </c>
      <c r="Q5332" t="s">
        <v>32</v>
      </c>
      <c r="R5332" t="s">
        <v>92</v>
      </c>
      <c r="S5332">
        <v>81.739999999999995</v>
      </c>
      <c r="T5332">
        <v>252</v>
      </c>
      <c r="U5332" t="s">
        <v>33</v>
      </c>
      <c r="V5332" s="2">
        <v>43217</v>
      </c>
      <c r="W5332" t="s">
        <v>39</v>
      </c>
      <c r="X5332" t="s">
        <v>34</v>
      </c>
      <c r="Y5332" t="s">
        <v>54</v>
      </c>
    </row>
    <row r="5333" spans="1:25" x14ac:dyDescent="0.35">
      <c r="A5333">
        <v>4</v>
      </c>
      <c r="B5333" t="s">
        <v>43</v>
      </c>
      <c r="C5333">
        <v>6</v>
      </c>
      <c r="D5333" t="s">
        <v>50</v>
      </c>
      <c r="E5333" t="s">
        <v>704</v>
      </c>
      <c r="F5333" t="s">
        <v>13</v>
      </c>
      <c r="G5333" t="s">
        <v>705</v>
      </c>
      <c r="H5333" s="1">
        <v>0</v>
      </c>
      <c r="I5333" s="2">
        <v>43213</v>
      </c>
      <c r="J5333" t="s">
        <v>706</v>
      </c>
      <c r="K5333" t="s">
        <v>30</v>
      </c>
      <c r="L5333">
        <v>92345</v>
      </c>
      <c r="M5333">
        <v>1031</v>
      </c>
      <c r="N5333" t="s">
        <v>707</v>
      </c>
      <c r="O5333">
        <v>35</v>
      </c>
      <c r="P5333">
        <v>1</v>
      </c>
      <c r="Q5333" t="s">
        <v>32</v>
      </c>
      <c r="R5333" t="s">
        <v>92</v>
      </c>
      <c r="S5333">
        <v>35</v>
      </c>
      <c r="T5333">
        <v>100</v>
      </c>
      <c r="U5333" t="s">
        <v>33</v>
      </c>
      <c r="V5333" s="2">
        <v>43217</v>
      </c>
      <c r="W5333" t="s">
        <v>39</v>
      </c>
      <c r="X5333" t="s">
        <v>34</v>
      </c>
      <c r="Y5333" t="s">
        <v>113</v>
      </c>
    </row>
    <row r="5334" spans="1:25" hidden="1" x14ac:dyDescent="0.35">
      <c r="A5334">
        <v>2</v>
      </c>
      <c r="B5334" t="s">
        <v>25</v>
      </c>
      <c r="C5334">
        <v>1</v>
      </c>
      <c r="D5334" t="s">
        <v>11</v>
      </c>
      <c r="E5334" t="s">
        <v>305</v>
      </c>
      <c r="F5334" t="s">
        <v>13</v>
      </c>
      <c r="G5334" t="s">
        <v>668</v>
      </c>
      <c r="H5334" s="1">
        <v>0</v>
      </c>
      <c r="I5334" s="2">
        <v>43359</v>
      </c>
      <c r="J5334" t="s">
        <v>8039</v>
      </c>
      <c r="K5334" t="s">
        <v>16</v>
      </c>
      <c r="L5334">
        <v>31907</v>
      </c>
      <c r="M5334">
        <v>771</v>
      </c>
      <c r="N5334" t="s">
        <v>8105</v>
      </c>
      <c r="O5334">
        <v>30</v>
      </c>
      <c r="P5334">
        <v>2</v>
      </c>
      <c r="Q5334" t="s">
        <v>18</v>
      </c>
      <c r="R5334" t="s">
        <v>92</v>
      </c>
      <c r="S5334">
        <v>30.44</v>
      </c>
      <c r="T5334">
        <v>122</v>
      </c>
      <c r="U5334" t="s">
        <v>76</v>
      </c>
      <c r="V5334" s="2">
        <v>43361</v>
      </c>
      <c r="W5334" t="s">
        <v>130</v>
      </c>
      <c r="X5334" t="s">
        <v>761</v>
      </c>
      <c r="Y5334" t="s">
        <v>24</v>
      </c>
    </row>
    <row r="5335" spans="1:25" hidden="1" x14ac:dyDescent="0.35">
      <c r="A5335">
        <v>0</v>
      </c>
      <c r="B5335" t="s">
        <v>10</v>
      </c>
      <c r="C5335">
        <v>0</v>
      </c>
      <c r="D5335" t="s">
        <v>11</v>
      </c>
      <c r="E5335" t="s">
        <v>305</v>
      </c>
      <c r="F5335" t="s">
        <v>13</v>
      </c>
      <c r="G5335" t="s">
        <v>5325</v>
      </c>
      <c r="H5335" s="1">
        <v>0.3</v>
      </c>
      <c r="I5335" s="2">
        <v>43445</v>
      </c>
      <c r="J5335" t="s">
        <v>5326</v>
      </c>
      <c r="K5335" t="s">
        <v>102</v>
      </c>
      <c r="L5335">
        <v>43229</v>
      </c>
      <c r="M5335">
        <v>1206</v>
      </c>
      <c r="N5335" t="s">
        <v>1566</v>
      </c>
      <c r="O5335">
        <v>-138</v>
      </c>
      <c r="P5335">
        <v>5</v>
      </c>
      <c r="Q5335" t="s">
        <v>104</v>
      </c>
      <c r="R5335" t="s">
        <v>8304</v>
      </c>
      <c r="S5335">
        <v>-137.53</v>
      </c>
      <c r="T5335">
        <v>458</v>
      </c>
      <c r="U5335" t="s">
        <v>33</v>
      </c>
      <c r="V5335" s="2">
        <v>43445</v>
      </c>
      <c r="W5335" t="s">
        <v>773</v>
      </c>
      <c r="X5335" t="s">
        <v>309</v>
      </c>
      <c r="Y5335" t="s">
        <v>24</v>
      </c>
    </row>
    <row r="5336" spans="1:25" hidden="1" x14ac:dyDescent="0.35">
      <c r="A5336">
        <v>0</v>
      </c>
      <c r="B5336" t="s">
        <v>10</v>
      </c>
      <c r="C5336">
        <v>0</v>
      </c>
      <c r="D5336" t="s">
        <v>11</v>
      </c>
      <c r="E5336" t="s">
        <v>305</v>
      </c>
      <c r="F5336" t="s">
        <v>13</v>
      </c>
      <c r="G5336" t="s">
        <v>5325</v>
      </c>
      <c r="H5336" s="1">
        <v>0.4</v>
      </c>
      <c r="I5336" s="2">
        <v>43445</v>
      </c>
      <c r="J5336" t="s">
        <v>5326</v>
      </c>
      <c r="K5336" t="s">
        <v>102</v>
      </c>
      <c r="L5336">
        <v>43229</v>
      </c>
      <c r="M5336">
        <v>979</v>
      </c>
      <c r="N5336" t="s">
        <v>1816</v>
      </c>
      <c r="O5336">
        <v>-148</v>
      </c>
      <c r="P5336">
        <v>3</v>
      </c>
      <c r="Q5336" t="s">
        <v>104</v>
      </c>
      <c r="R5336" t="s">
        <v>8304</v>
      </c>
      <c r="S5336">
        <v>-147.87</v>
      </c>
      <c r="T5336">
        <v>329</v>
      </c>
      <c r="U5336" t="s">
        <v>33</v>
      </c>
      <c r="V5336" s="2">
        <v>43445</v>
      </c>
      <c r="W5336" t="s">
        <v>773</v>
      </c>
      <c r="X5336" t="s">
        <v>309</v>
      </c>
      <c r="Y5336" t="s">
        <v>41</v>
      </c>
    </row>
    <row r="5337" spans="1:25" hidden="1" x14ac:dyDescent="0.35">
      <c r="A5337">
        <v>0</v>
      </c>
      <c r="B5337" t="s">
        <v>10</v>
      </c>
      <c r="C5337">
        <v>0</v>
      </c>
      <c r="D5337" t="s">
        <v>26</v>
      </c>
      <c r="E5337" t="s">
        <v>305</v>
      </c>
      <c r="F5337" t="s">
        <v>13</v>
      </c>
      <c r="G5337" t="s">
        <v>5325</v>
      </c>
      <c r="H5337" s="1">
        <v>0.2</v>
      </c>
      <c r="I5337" s="2">
        <v>43445</v>
      </c>
      <c r="J5337" t="s">
        <v>5326</v>
      </c>
      <c r="K5337" t="s">
        <v>102</v>
      </c>
      <c r="L5337">
        <v>43229</v>
      </c>
      <c r="M5337">
        <v>597</v>
      </c>
      <c r="N5337" t="s">
        <v>8264</v>
      </c>
      <c r="O5337">
        <v>2</v>
      </c>
      <c r="P5337">
        <v>2</v>
      </c>
      <c r="Q5337" t="s">
        <v>104</v>
      </c>
      <c r="R5337" t="s">
        <v>8304</v>
      </c>
      <c r="S5337">
        <v>1.69</v>
      </c>
      <c r="T5337">
        <v>14</v>
      </c>
      <c r="U5337" t="s">
        <v>33</v>
      </c>
      <c r="V5337" s="2">
        <v>43445</v>
      </c>
      <c r="W5337" t="s">
        <v>773</v>
      </c>
      <c r="X5337" t="s">
        <v>309</v>
      </c>
      <c r="Y5337" t="s">
        <v>356</v>
      </c>
    </row>
    <row r="5338" spans="1:25" hidden="1" x14ac:dyDescent="0.35">
      <c r="A5338">
        <v>0</v>
      </c>
      <c r="B5338" t="s">
        <v>10</v>
      </c>
      <c r="C5338">
        <v>0</v>
      </c>
      <c r="D5338" t="s">
        <v>26</v>
      </c>
      <c r="E5338" t="s">
        <v>305</v>
      </c>
      <c r="F5338" t="s">
        <v>13</v>
      </c>
      <c r="G5338" t="s">
        <v>5325</v>
      </c>
      <c r="H5338" s="1">
        <v>0.2</v>
      </c>
      <c r="I5338" s="2">
        <v>43445</v>
      </c>
      <c r="J5338" t="s">
        <v>5326</v>
      </c>
      <c r="K5338" t="s">
        <v>102</v>
      </c>
      <c r="L5338">
        <v>43229</v>
      </c>
      <c r="M5338">
        <v>284</v>
      </c>
      <c r="N5338" t="s">
        <v>8135</v>
      </c>
      <c r="O5338">
        <v>24</v>
      </c>
      <c r="P5338">
        <v>4</v>
      </c>
      <c r="Q5338" t="s">
        <v>104</v>
      </c>
      <c r="R5338" t="s">
        <v>8304</v>
      </c>
      <c r="S5338">
        <v>24.2</v>
      </c>
      <c r="T5338">
        <v>387</v>
      </c>
      <c r="U5338" t="s">
        <v>33</v>
      </c>
      <c r="V5338" s="2">
        <v>43445</v>
      </c>
      <c r="W5338" t="s">
        <v>773</v>
      </c>
      <c r="X5338" t="s">
        <v>309</v>
      </c>
      <c r="Y5338" t="s">
        <v>56</v>
      </c>
    </row>
    <row r="5339" spans="1:25" hidden="1" x14ac:dyDescent="0.35">
      <c r="A5339">
        <v>0</v>
      </c>
      <c r="B5339" t="s">
        <v>10</v>
      </c>
      <c r="C5339">
        <v>0</v>
      </c>
      <c r="D5339" t="s">
        <v>26</v>
      </c>
      <c r="E5339" t="s">
        <v>305</v>
      </c>
      <c r="F5339" t="s">
        <v>13</v>
      </c>
      <c r="G5339" t="s">
        <v>5325</v>
      </c>
      <c r="H5339" s="1">
        <v>0.2</v>
      </c>
      <c r="I5339" s="2">
        <v>43445</v>
      </c>
      <c r="J5339" t="s">
        <v>5326</v>
      </c>
      <c r="K5339" t="s">
        <v>102</v>
      </c>
      <c r="L5339">
        <v>43229</v>
      </c>
      <c r="M5339">
        <v>54</v>
      </c>
      <c r="N5339" t="s">
        <v>3505</v>
      </c>
      <c r="O5339">
        <v>-4</v>
      </c>
      <c r="P5339">
        <v>5</v>
      </c>
      <c r="Q5339" t="s">
        <v>104</v>
      </c>
      <c r="R5339" t="s">
        <v>8304</v>
      </c>
      <c r="S5339">
        <v>-4.0599999999999996</v>
      </c>
      <c r="T5339">
        <v>65</v>
      </c>
      <c r="U5339" t="s">
        <v>33</v>
      </c>
      <c r="V5339" s="2">
        <v>43445</v>
      </c>
      <c r="W5339" t="s">
        <v>773</v>
      </c>
      <c r="X5339" t="s">
        <v>309</v>
      </c>
      <c r="Y5339" t="s">
        <v>42</v>
      </c>
    </row>
    <row r="5340" spans="1:25" hidden="1" x14ac:dyDescent="0.35">
      <c r="A5340">
        <v>0</v>
      </c>
      <c r="B5340" t="s">
        <v>10</v>
      </c>
      <c r="C5340">
        <v>0</v>
      </c>
      <c r="D5340" t="s">
        <v>26</v>
      </c>
      <c r="E5340" t="s">
        <v>498</v>
      </c>
      <c r="F5340" t="s">
        <v>13</v>
      </c>
      <c r="G5340" t="s">
        <v>1276</v>
      </c>
      <c r="H5340" s="1">
        <v>0.2</v>
      </c>
      <c r="I5340" s="2">
        <v>43193</v>
      </c>
      <c r="J5340" t="s">
        <v>7281</v>
      </c>
      <c r="K5340" t="s">
        <v>73</v>
      </c>
      <c r="L5340">
        <v>75081</v>
      </c>
      <c r="M5340">
        <v>1759</v>
      </c>
      <c r="N5340" t="s">
        <v>4319</v>
      </c>
      <c r="O5340">
        <v>3</v>
      </c>
      <c r="P5340">
        <v>3</v>
      </c>
      <c r="Q5340" t="s">
        <v>75</v>
      </c>
      <c r="R5340" t="s">
        <v>8304</v>
      </c>
      <c r="S5340">
        <v>3.21</v>
      </c>
      <c r="T5340">
        <v>10</v>
      </c>
      <c r="U5340" t="s">
        <v>76</v>
      </c>
      <c r="V5340" s="2">
        <v>43193</v>
      </c>
      <c r="W5340" t="s">
        <v>773</v>
      </c>
      <c r="X5340" t="s">
        <v>77</v>
      </c>
      <c r="Y5340" t="s">
        <v>64</v>
      </c>
    </row>
    <row r="5341" spans="1:25" hidden="1" x14ac:dyDescent="0.35">
      <c r="A5341">
        <v>2</v>
      </c>
      <c r="B5341" t="s">
        <v>43</v>
      </c>
      <c r="C5341">
        <v>3</v>
      </c>
      <c r="D5341" t="s">
        <v>11</v>
      </c>
      <c r="E5341" t="s">
        <v>287</v>
      </c>
      <c r="F5341" t="s">
        <v>13</v>
      </c>
      <c r="G5341" t="s">
        <v>270</v>
      </c>
      <c r="H5341" s="1">
        <v>0.4</v>
      </c>
      <c r="I5341" s="2">
        <v>43408</v>
      </c>
      <c r="J5341" t="s">
        <v>5436</v>
      </c>
      <c r="K5341" t="s">
        <v>16</v>
      </c>
      <c r="L5341">
        <v>28205</v>
      </c>
      <c r="M5341">
        <v>365</v>
      </c>
      <c r="N5341" t="s">
        <v>660</v>
      </c>
      <c r="O5341">
        <v>-292</v>
      </c>
      <c r="P5341">
        <v>10</v>
      </c>
      <c r="Q5341" t="s">
        <v>18</v>
      </c>
      <c r="R5341" t="s">
        <v>8304</v>
      </c>
      <c r="S5341">
        <v>-292.10000000000002</v>
      </c>
      <c r="T5341">
        <v>876</v>
      </c>
      <c r="U5341" t="s">
        <v>33</v>
      </c>
      <c r="V5341" s="2">
        <v>43410</v>
      </c>
      <c r="W5341" t="s">
        <v>20</v>
      </c>
      <c r="X5341" t="s">
        <v>63</v>
      </c>
      <c r="Y5341" t="s">
        <v>41</v>
      </c>
    </row>
    <row r="5342" spans="1:25" hidden="1" x14ac:dyDescent="0.35">
      <c r="A5342">
        <v>2</v>
      </c>
      <c r="B5342" t="s">
        <v>43</v>
      </c>
      <c r="C5342">
        <v>3</v>
      </c>
      <c r="D5342" t="s">
        <v>26</v>
      </c>
      <c r="E5342" t="s">
        <v>287</v>
      </c>
      <c r="F5342" t="s">
        <v>13</v>
      </c>
      <c r="G5342" t="s">
        <v>270</v>
      </c>
      <c r="H5342" s="1">
        <v>0.2</v>
      </c>
      <c r="I5342" s="2">
        <v>43408</v>
      </c>
      <c r="J5342" t="s">
        <v>5436</v>
      </c>
      <c r="K5342" t="s">
        <v>16</v>
      </c>
      <c r="L5342">
        <v>28205</v>
      </c>
      <c r="M5342">
        <v>583</v>
      </c>
      <c r="N5342" t="s">
        <v>248</v>
      </c>
      <c r="O5342">
        <v>4</v>
      </c>
      <c r="P5342">
        <v>2</v>
      </c>
      <c r="Q5342" t="s">
        <v>18</v>
      </c>
      <c r="R5342" t="s">
        <v>8304</v>
      </c>
      <c r="S5342">
        <v>3.96</v>
      </c>
      <c r="T5342">
        <v>45</v>
      </c>
      <c r="U5342" t="s">
        <v>33</v>
      </c>
      <c r="V5342" s="2">
        <v>43410</v>
      </c>
      <c r="W5342" t="s">
        <v>20</v>
      </c>
      <c r="X5342" t="s">
        <v>63</v>
      </c>
      <c r="Y5342" t="s">
        <v>42</v>
      </c>
    </row>
    <row r="5343" spans="1:25" hidden="1" x14ac:dyDescent="0.35">
      <c r="A5343">
        <v>2</v>
      </c>
      <c r="B5343" t="s">
        <v>43</v>
      </c>
      <c r="C5343">
        <v>3</v>
      </c>
      <c r="D5343" t="s">
        <v>26</v>
      </c>
      <c r="E5343" t="s">
        <v>287</v>
      </c>
      <c r="F5343" t="s">
        <v>13</v>
      </c>
      <c r="G5343" t="s">
        <v>270</v>
      </c>
      <c r="H5343" s="1">
        <v>0.2</v>
      </c>
      <c r="I5343" s="2">
        <v>43408</v>
      </c>
      <c r="J5343" t="s">
        <v>5436</v>
      </c>
      <c r="K5343" t="s">
        <v>16</v>
      </c>
      <c r="L5343">
        <v>28205</v>
      </c>
      <c r="M5343">
        <v>1308</v>
      </c>
      <c r="N5343" t="s">
        <v>956</v>
      </c>
      <c r="O5343">
        <v>-35</v>
      </c>
      <c r="P5343">
        <v>2</v>
      </c>
      <c r="Q5343" t="s">
        <v>18</v>
      </c>
      <c r="R5343" t="s">
        <v>8304</v>
      </c>
      <c r="S5343">
        <v>-34.76</v>
      </c>
      <c r="T5343">
        <v>185</v>
      </c>
      <c r="U5343" t="s">
        <v>33</v>
      </c>
      <c r="V5343" s="2">
        <v>43410</v>
      </c>
      <c r="W5343" t="s">
        <v>20</v>
      </c>
      <c r="X5343" t="s">
        <v>63</v>
      </c>
      <c r="Y5343" t="s">
        <v>356</v>
      </c>
    </row>
    <row r="5344" spans="1:25" hidden="1" x14ac:dyDescent="0.35">
      <c r="A5344">
        <v>3</v>
      </c>
      <c r="B5344" t="s">
        <v>25</v>
      </c>
      <c r="C5344">
        <v>1</v>
      </c>
      <c r="D5344" t="s">
        <v>26</v>
      </c>
      <c r="E5344" t="s">
        <v>5831</v>
      </c>
      <c r="F5344" t="s">
        <v>13</v>
      </c>
      <c r="G5344" t="s">
        <v>758</v>
      </c>
      <c r="H5344" s="1">
        <v>0.1</v>
      </c>
      <c r="I5344" s="2">
        <v>43431</v>
      </c>
      <c r="J5344" t="s">
        <v>5832</v>
      </c>
      <c r="K5344" t="s">
        <v>73</v>
      </c>
      <c r="L5344">
        <v>48146</v>
      </c>
      <c r="M5344">
        <v>615</v>
      </c>
      <c r="N5344" t="s">
        <v>2858</v>
      </c>
      <c r="O5344">
        <v>30</v>
      </c>
      <c r="P5344">
        <v>6</v>
      </c>
      <c r="Q5344" t="s">
        <v>75</v>
      </c>
      <c r="R5344" t="s">
        <v>8304</v>
      </c>
      <c r="S5344">
        <v>29.74</v>
      </c>
      <c r="T5344">
        <v>167</v>
      </c>
      <c r="U5344" t="s">
        <v>33</v>
      </c>
      <c r="V5344" s="2">
        <v>43434</v>
      </c>
      <c r="W5344" t="s">
        <v>130</v>
      </c>
      <c r="X5344" t="s">
        <v>156</v>
      </c>
      <c r="Y5344" t="s">
        <v>56</v>
      </c>
    </row>
    <row r="5345" spans="1:25" x14ac:dyDescent="0.35">
      <c r="A5345">
        <v>5</v>
      </c>
      <c r="B5345" t="s">
        <v>43</v>
      </c>
      <c r="C5345">
        <v>6</v>
      </c>
      <c r="D5345" t="s">
        <v>11</v>
      </c>
      <c r="E5345" t="s">
        <v>2078</v>
      </c>
      <c r="F5345" t="s">
        <v>13</v>
      </c>
      <c r="G5345" t="s">
        <v>6975</v>
      </c>
      <c r="H5345" s="1">
        <v>0</v>
      </c>
      <c r="I5345" s="2">
        <v>43414</v>
      </c>
      <c r="J5345" t="s">
        <v>7138</v>
      </c>
      <c r="K5345" t="s">
        <v>30</v>
      </c>
      <c r="L5345">
        <v>95823</v>
      </c>
      <c r="M5345">
        <v>571</v>
      </c>
      <c r="N5345" t="s">
        <v>1624</v>
      </c>
      <c r="O5345">
        <v>3</v>
      </c>
      <c r="P5345">
        <v>1</v>
      </c>
      <c r="Q5345" t="s">
        <v>32</v>
      </c>
      <c r="R5345" t="s">
        <v>8304</v>
      </c>
      <c r="S5345">
        <v>2.79</v>
      </c>
      <c r="T5345">
        <v>10</v>
      </c>
      <c r="U5345" t="s">
        <v>76</v>
      </c>
      <c r="V5345" s="2">
        <v>43419</v>
      </c>
      <c r="W5345" t="s">
        <v>39</v>
      </c>
      <c r="X5345" t="s">
        <v>34</v>
      </c>
      <c r="Y5345" t="s">
        <v>47</v>
      </c>
    </row>
    <row r="5346" spans="1:25" hidden="1" x14ac:dyDescent="0.35">
      <c r="A5346">
        <v>2</v>
      </c>
      <c r="B5346" t="s">
        <v>43</v>
      </c>
      <c r="C5346">
        <v>3</v>
      </c>
      <c r="D5346" t="s">
        <v>11</v>
      </c>
      <c r="E5346" t="s">
        <v>2005</v>
      </c>
      <c r="F5346" t="s">
        <v>13</v>
      </c>
      <c r="G5346" t="s">
        <v>330</v>
      </c>
      <c r="H5346" s="1">
        <v>0</v>
      </c>
      <c r="I5346" s="2">
        <v>43281</v>
      </c>
      <c r="J5346" t="s">
        <v>2006</v>
      </c>
      <c r="K5346" t="s">
        <v>16</v>
      </c>
      <c r="L5346">
        <v>30328</v>
      </c>
      <c r="M5346">
        <v>1228</v>
      </c>
      <c r="N5346" t="s">
        <v>8110</v>
      </c>
      <c r="O5346">
        <v>291</v>
      </c>
      <c r="P5346">
        <v>7</v>
      </c>
      <c r="Q5346" t="s">
        <v>18</v>
      </c>
      <c r="R5346" t="s">
        <v>8304</v>
      </c>
      <c r="S5346">
        <v>291.38</v>
      </c>
      <c r="T5346">
        <v>1267</v>
      </c>
      <c r="U5346" t="s">
        <v>19</v>
      </c>
      <c r="V5346" s="2">
        <v>43283</v>
      </c>
      <c r="W5346" t="s">
        <v>20</v>
      </c>
      <c r="X5346" t="s">
        <v>761</v>
      </c>
      <c r="Y5346" t="s">
        <v>22</v>
      </c>
    </row>
    <row r="5347" spans="1:25" hidden="1" x14ac:dyDescent="0.35">
      <c r="A5347">
        <v>2</v>
      </c>
      <c r="B5347" t="s">
        <v>43</v>
      </c>
      <c r="C5347">
        <v>3</v>
      </c>
      <c r="D5347" t="s">
        <v>26</v>
      </c>
      <c r="E5347" t="s">
        <v>2005</v>
      </c>
      <c r="F5347" t="s">
        <v>13</v>
      </c>
      <c r="G5347" t="s">
        <v>330</v>
      </c>
      <c r="H5347" s="1">
        <v>0</v>
      </c>
      <c r="I5347" s="2">
        <v>43281</v>
      </c>
      <c r="J5347" t="s">
        <v>2006</v>
      </c>
      <c r="K5347" t="s">
        <v>16</v>
      </c>
      <c r="L5347">
        <v>30328</v>
      </c>
      <c r="M5347">
        <v>376</v>
      </c>
      <c r="N5347" t="s">
        <v>866</v>
      </c>
      <c r="O5347">
        <v>10</v>
      </c>
      <c r="P5347">
        <v>3</v>
      </c>
      <c r="Q5347" t="s">
        <v>18</v>
      </c>
      <c r="R5347" t="s">
        <v>8304</v>
      </c>
      <c r="S5347">
        <v>9.7100000000000009</v>
      </c>
      <c r="T5347">
        <v>36</v>
      </c>
      <c r="U5347" t="s">
        <v>19</v>
      </c>
      <c r="V5347" s="2">
        <v>43283</v>
      </c>
      <c r="W5347" t="s">
        <v>20</v>
      </c>
      <c r="X5347" t="s">
        <v>761</v>
      </c>
      <c r="Y5347" t="s">
        <v>49</v>
      </c>
    </row>
    <row r="5348" spans="1:25" hidden="1" x14ac:dyDescent="0.35">
      <c r="A5348">
        <v>6</v>
      </c>
      <c r="B5348" t="s">
        <v>10</v>
      </c>
      <c r="C5348">
        <v>6</v>
      </c>
      <c r="D5348" t="s">
        <v>11</v>
      </c>
      <c r="E5348" t="s">
        <v>1595</v>
      </c>
      <c r="F5348" t="s">
        <v>13</v>
      </c>
      <c r="G5348" t="s">
        <v>1013</v>
      </c>
      <c r="H5348" s="1">
        <v>0.3</v>
      </c>
      <c r="I5348" s="2">
        <v>43348</v>
      </c>
      <c r="J5348" t="s">
        <v>2431</v>
      </c>
      <c r="K5348" t="s">
        <v>102</v>
      </c>
      <c r="L5348">
        <v>43130</v>
      </c>
      <c r="M5348">
        <v>765</v>
      </c>
      <c r="N5348" t="s">
        <v>8111</v>
      </c>
      <c r="O5348">
        <v>-1</v>
      </c>
      <c r="P5348">
        <v>2</v>
      </c>
      <c r="Q5348" t="s">
        <v>104</v>
      </c>
      <c r="R5348" t="s">
        <v>8304</v>
      </c>
      <c r="S5348">
        <v>-1.22</v>
      </c>
      <c r="T5348">
        <v>85</v>
      </c>
      <c r="U5348" t="s">
        <v>19</v>
      </c>
      <c r="V5348" s="2">
        <v>43354</v>
      </c>
      <c r="W5348" t="s">
        <v>39</v>
      </c>
      <c r="X5348" t="s">
        <v>309</v>
      </c>
      <c r="Y5348" t="s">
        <v>24</v>
      </c>
    </row>
    <row r="5349" spans="1:25" hidden="1" x14ac:dyDescent="0.35">
      <c r="A5349">
        <v>6</v>
      </c>
      <c r="B5349" t="s">
        <v>10</v>
      </c>
      <c r="C5349">
        <v>6</v>
      </c>
      <c r="D5349" t="s">
        <v>26</v>
      </c>
      <c r="E5349" t="s">
        <v>1595</v>
      </c>
      <c r="F5349" t="s">
        <v>13</v>
      </c>
      <c r="G5349" t="s">
        <v>1013</v>
      </c>
      <c r="H5349" s="1">
        <v>0.7</v>
      </c>
      <c r="I5349" s="2">
        <v>43348</v>
      </c>
      <c r="J5349" t="s">
        <v>2431</v>
      </c>
      <c r="K5349" t="s">
        <v>102</v>
      </c>
      <c r="L5349">
        <v>43130</v>
      </c>
      <c r="M5349">
        <v>1338</v>
      </c>
      <c r="N5349" t="s">
        <v>1218</v>
      </c>
      <c r="O5349">
        <v>-7</v>
      </c>
      <c r="P5349">
        <v>2</v>
      </c>
      <c r="Q5349" t="s">
        <v>104</v>
      </c>
      <c r="R5349" t="s">
        <v>8304</v>
      </c>
      <c r="S5349">
        <v>-7.46</v>
      </c>
      <c r="T5349">
        <v>9</v>
      </c>
      <c r="U5349" t="s">
        <v>19</v>
      </c>
      <c r="V5349" s="2">
        <v>43354</v>
      </c>
      <c r="W5349" t="s">
        <v>39</v>
      </c>
      <c r="X5349" t="s">
        <v>309</v>
      </c>
      <c r="Y5349" t="s">
        <v>54</v>
      </c>
    </row>
    <row r="5350" spans="1:25" hidden="1" x14ac:dyDescent="0.35">
      <c r="A5350">
        <v>6</v>
      </c>
      <c r="B5350" t="s">
        <v>10</v>
      </c>
      <c r="C5350">
        <v>6</v>
      </c>
      <c r="D5350" t="s">
        <v>26</v>
      </c>
      <c r="E5350" t="s">
        <v>1595</v>
      </c>
      <c r="F5350" t="s">
        <v>13</v>
      </c>
      <c r="G5350" t="s">
        <v>1013</v>
      </c>
      <c r="H5350" s="1">
        <v>0.7</v>
      </c>
      <c r="I5350" s="2">
        <v>43348</v>
      </c>
      <c r="J5350" t="s">
        <v>2431</v>
      </c>
      <c r="K5350" t="s">
        <v>102</v>
      </c>
      <c r="L5350">
        <v>43130</v>
      </c>
      <c r="M5350">
        <v>1316</v>
      </c>
      <c r="N5350" t="s">
        <v>3150</v>
      </c>
      <c r="O5350">
        <v>-6</v>
      </c>
      <c r="P5350">
        <v>6</v>
      </c>
      <c r="Q5350" t="s">
        <v>104</v>
      </c>
      <c r="R5350" t="s">
        <v>8304</v>
      </c>
      <c r="S5350">
        <v>-6.49</v>
      </c>
      <c r="T5350">
        <v>9</v>
      </c>
      <c r="U5350" t="s">
        <v>19</v>
      </c>
      <c r="V5350" s="2">
        <v>43354</v>
      </c>
      <c r="W5350" t="s">
        <v>39</v>
      </c>
      <c r="X5350" t="s">
        <v>309</v>
      </c>
      <c r="Y5350" t="s">
        <v>54</v>
      </c>
    </row>
    <row r="5351" spans="1:25" hidden="1" x14ac:dyDescent="0.35">
      <c r="A5351">
        <v>6</v>
      </c>
      <c r="B5351" t="s">
        <v>10</v>
      </c>
      <c r="C5351">
        <v>6</v>
      </c>
      <c r="D5351" t="s">
        <v>26</v>
      </c>
      <c r="E5351" t="s">
        <v>2332</v>
      </c>
      <c r="F5351" t="s">
        <v>13</v>
      </c>
      <c r="G5351" t="s">
        <v>5778</v>
      </c>
      <c r="H5351" s="1">
        <v>0.2</v>
      </c>
      <c r="I5351" s="2">
        <v>43440</v>
      </c>
      <c r="J5351" t="s">
        <v>6435</v>
      </c>
      <c r="K5351" t="s">
        <v>102</v>
      </c>
      <c r="L5351">
        <v>11550</v>
      </c>
      <c r="M5351">
        <v>895</v>
      </c>
      <c r="N5351" t="s">
        <v>2933</v>
      </c>
      <c r="O5351">
        <v>315</v>
      </c>
      <c r="P5351">
        <v>7</v>
      </c>
      <c r="Q5351" t="s">
        <v>104</v>
      </c>
      <c r="R5351" t="s">
        <v>8304</v>
      </c>
      <c r="S5351">
        <v>314.83999999999997</v>
      </c>
      <c r="T5351">
        <v>969</v>
      </c>
      <c r="U5351" t="s">
        <v>33</v>
      </c>
      <c r="V5351" s="2">
        <v>43446</v>
      </c>
      <c r="W5351" t="s">
        <v>39</v>
      </c>
      <c r="X5351" t="s">
        <v>175</v>
      </c>
      <c r="Y5351" t="s">
        <v>54</v>
      </c>
    </row>
    <row r="5352" spans="1:25" hidden="1" x14ac:dyDescent="0.35">
      <c r="A5352">
        <v>6</v>
      </c>
      <c r="B5352" t="s">
        <v>10</v>
      </c>
      <c r="C5352">
        <v>6</v>
      </c>
      <c r="D5352" t="s">
        <v>26</v>
      </c>
      <c r="E5352" t="s">
        <v>2332</v>
      </c>
      <c r="F5352" t="s">
        <v>13</v>
      </c>
      <c r="G5352" t="s">
        <v>5778</v>
      </c>
      <c r="H5352" s="1">
        <v>0.2</v>
      </c>
      <c r="I5352" s="2">
        <v>43440</v>
      </c>
      <c r="J5352" t="s">
        <v>6435</v>
      </c>
      <c r="K5352" t="s">
        <v>102</v>
      </c>
      <c r="L5352">
        <v>11550</v>
      </c>
      <c r="M5352">
        <v>1581</v>
      </c>
      <c r="N5352" t="s">
        <v>268</v>
      </c>
      <c r="O5352">
        <v>78</v>
      </c>
      <c r="P5352">
        <v>13</v>
      </c>
      <c r="Q5352" t="s">
        <v>104</v>
      </c>
      <c r="R5352" t="s">
        <v>8304</v>
      </c>
      <c r="S5352">
        <v>77.819999999999993</v>
      </c>
      <c r="T5352">
        <v>222</v>
      </c>
      <c r="U5352" t="s">
        <v>33</v>
      </c>
      <c r="V5352" s="2">
        <v>43446</v>
      </c>
      <c r="W5352" t="s">
        <v>39</v>
      </c>
      <c r="X5352" t="s">
        <v>175</v>
      </c>
      <c r="Y5352" t="s">
        <v>54</v>
      </c>
    </row>
    <row r="5353" spans="1:25" hidden="1" x14ac:dyDescent="0.35">
      <c r="A5353">
        <v>6</v>
      </c>
      <c r="B5353" t="s">
        <v>10</v>
      </c>
      <c r="C5353">
        <v>6</v>
      </c>
      <c r="D5353" t="s">
        <v>50</v>
      </c>
      <c r="E5353" t="s">
        <v>2332</v>
      </c>
      <c r="F5353" t="s">
        <v>13</v>
      </c>
      <c r="G5353" t="s">
        <v>5778</v>
      </c>
      <c r="H5353" s="1">
        <v>0.2</v>
      </c>
      <c r="I5353" s="2">
        <v>43440</v>
      </c>
      <c r="J5353" t="s">
        <v>6435</v>
      </c>
      <c r="K5353" t="s">
        <v>102</v>
      </c>
      <c r="L5353">
        <v>11550</v>
      </c>
      <c r="M5353">
        <v>372</v>
      </c>
      <c r="N5353" t="s">
        <v>4813</v>
      </c>
      <c r="O5353">
        <v>90</v>
      </c>
      <c r="P5353">
        <v>2</v>
      </c>
      <c r="Q5353" t="s">
        <v>104</v>
      </c>
      <c r="R5353" t="s">
        <v>8304</v>
      </c>
      <c r="S5353">
        <v>90</v>
      </c>
      <c r="T5353">
        <v>480</v>
      </c>
      <c r="U5353" t="s">
        <v>33</v>
      </c>
      <c r="V5353" s="2">
        <v>43446</v>
      </c>
      <c r="W5353" t="s">
        <v>39</v>
      </c>
      <c r="X5353" t="s">
        <v>175</v>
      </c>
      <c r="Y5353" t="s">
        <v>727</v>
      </c>
    </row>
    <row r="5354" spans="1:25" hidden="1" x14ac:dyDescent="0.35">
      <c r="A5354">
        <v>4</v>
      </c>
      <c r="B5354" t="s">
        <v>43</v>
      </c>
      <c r="C5354">
        <v>6</v>
      </c>
      <c r="D5354" t="s">
        <v>26</v>
      </c>
      <c r="E5354" t="s">
        <v>2250</v>
      </c>
      <c r="F5354" t="s">
        <v>13</v>
      </c>
      <c r="G5354" t="s">
        <v>7452</v>
      </c>
      <c r="H5354" s="1">
        <v>0.8</v>
      </c>
      <c r="I5354" s="2">
        <v>43304</v>
      </c>
      <c r="J5354" t="s">
        <v>7453</v>
      </c>
      <c r="K5354" t="s">
        <v>73</v>
      </c>
      <c r="L5354">
        <v>61107</v>
      </c>
      <c r="M5354">
        <v>693</v>
      </c>
      <c r="N5354" t="s">
        <v>3343</v>
      </c>
      <c r="O5354">
        <v>-19</v>
      </c>
      <c r="P5354">
        <v>4</v>
      </c>
      <c r="Q5354" t="s">
        <v>75</v>
      </c>
      <c r="R5354" t="s">
        <v>8304</v>
      </c>
      <c r="S5354">
        <v>-18.84</v>
      </c>
      <c r="T5354">
        <v>11</v>
      </c>
      <c r="U5354" t="s">
        <v>76</v>
      </c>
      <c r="V5354" s="2">
        <v>43308</v>
      </c>
      <c r="W5354" t="s">
        <v>39</v>
      </c>
      <c r="X5354" t="s">
        <v>139</v>
      </c>
      <c r="Y5354" t="s">
        <v>54</v>
      </c>
    </row>
    <row r="5355" spans="1:25" x14ac:dyDescent="0.35">
      <c r="A5355">
        <v>6</v>
      </c>
      <c r="B5355" t="s">
        <v>10</v>
      </c>
      <c r="C5355">
        <v>6</v>
      </c>
      <c r="D5355" t="s">
        <v>26</v>
      </c>
      <c r="E5355" t="s">
        <v>27</v>
      </c>
      <c r="F5355" t="s">
        <v>13</v>
      </c>
      <c r="G5355" t="s">
        <v>2030</v>
      </c>
      <c r="H5355" s="1">
        <v>0.2</v>
      </c>
      <c r="I5355" s="2">
        <v>43380</v>
      </c>
      <c r="J5355" t="s">
        <v>4634</v>
      </c>
      <c r="K5355" t="s">
        <v>30</v>
      </c>
      <c r="L5355">
        <v>90049</v>
      </c>
      <c r="M5355">
        <v>708</v>
      </c>
      <c r="N5355" t="s">
        <v>3435</v>
      </c>
      <c r="O5355">
        <v>9</v>
      </c>
      <c r="P5355">
        <v>2</v>
      </c>
      <c r="Q5355" t="s">
        <v>32</v>
      </c>
      <c r="R5355" t="s">
        <v>8304</v>
      </c>
      <c r="S5355">
        <v>8.86</v>
      </c>
      <c r="T5355">
        <v>27</v>
      </c>
      <c r="U5355" t="s">
        <v>19</v>
      </c>
      <c r="V5355" s="2">
        <v>43386</v>
      </c>
      <c r="W5355" t="s">
        <v>39</v>
      </c>
      <c r="X5355" t="s">
        <v>34</v>
      </c>
      <c r="Y5355" t="s">
        <v>54</v>
      </c>
    </row>
    <row r="5356" spans="1:25" hidden="1" x14ac:dyDescent="0.35">
      <c r="A5356">
        <v>6</v>
      </c>
      <c r="B5356" t="s">
        <v>10</v>
      </c>
      <c r="C5356">
        <v>6</v>
      </c>
      <c r="D5356" t="s">
        <v>26</v>
      </c>
      <c r="E5356" t="s">
        <v>3864</v>
      </c>
      <c r="F5356" t="s">
        <v>13</v>
      </c>
      <c r="G5356" t="s">
        <v>2516</v>
      </c>
      <c r="H5356" s="1">
        <v>0.2</v>
      </c>
      <c r="I5356" s="2">
        <v>43461</v>
      </c>
      <c r="J5356" t="s">
        <v>3865</v>
      </c>
      <c r="K5356" t="s">
        <v>73</v>
      </c>
      <c r="L5356">
        <v>77642</v>
      </c>
      <c r="M5356">
        <v>1818</v>
      </c>
      <c r="N5356" t="s">
        <v>3521</v>
      </c>
      <c r="O5356">
        <v>4</v>
      </c>
      <c r="P5356">
        <v>2</v>
      </c>
      <c r="Q5356" t="s">
        <v>75</v>
      </c>
      <c r="R5356" t="s">
        <v>8304</v>
      </c>
      <c r="S5356">
        <v>3.63</v>
      </c>
      <c r="T5356">
        <v>10</v>
      </c>
      <c r="U5356" t="s">
        <v>19</v>
      </c>
      <c r="V5356" s="2">
        <v>43467</v>
      </c>
      <c r="W5356" t="s">
        <v>39</v>
      </c>
      <c r="X5356" t="s">
        <v>77</v>
      </c>
      <c r="Y5356" t="s">
        <v>64</v>
      </c>
    </row>
    <row r="5357" spans="1:25" hidden="1" x14ac:dyDescent="0.35">
      <c r="A5357">
        <v>6</v>
      </c>
      <c r="B5357" t="s">
        <v>10</v>
      </c>
      <c r="C5357">
        <v>6</v>
      </c>
      <c r="D5357" t="s">
        <v>26</v>
      </c>
      <c r="E5357" t="s">
        <v>3864</v>
      </c>
      <c r="F5357" t="s">
        <v>13</v>
      </c>
      <c r="G5357" t="s">
        <v>2516</v>
      </c>
      <c r="H5357" s="1">
        <v>0.2</v>
      </c>
      <c r="I5357" s="2">
        <v>43461</v>
      </c>
      <c r="J5357" t="s">
        <v>3865</v>
      </c>
      <c r="K5357" t="s">
        <v>73</v>
      </c>
      <c r="L5357">
        <v>77642</v>
      </c>
      <c r="M5357">
        <v>936</v>
      </c>
      <c r="N5357" t="s">
        <v>8268</v>
      </c>
      <c r="O5357">
        <v>7</v>
      </c>
      <c r="P5357">
        <v>4</v>
      </c>
      <c r="Q5357" t="s">
        <v>75</v>
      </c>
      <c r="R5357" t="s">
        <v>8304</v>
      </c>
      <c r="S5357">
        <v>7.4</v>
      </c>
      <c r="T5357">
        <v>24</v>
      </c>
      <c r="U5357" t="s">
        <v>19</v>
      </c>
      <c r="V5357" s="2">
        <v>43467</v>
      </c>
      <c r="W5357" t="s">
        <v>39</v>
      </c>
      <c r="X5357" t="s">
        <v>77</v>
      </c>
      <c r="Y5357" t="s">
        <v>64</v>
      </c>
    </row>
    <row r="5358" spans="1:25" x14ac:dyDescent="0.35">
      <c r="A5358">
        <v>1</v>
      </c>
      <c r="B5358" t="s">
        <v>10</v>
      </c>
      <c r="C5358">
        <v>1</v>
      </c>
      <c r="D5358" t="s">
        <v>26</v>
      </c>
      <c r="E5358" t="s">
        <v>27</v>
      </c>
      <c r="F5358" t="s">
        <v>13</v>
      </c>
      <c r="G5358" t="s">
        <v>403</v>
      </c>
      <c r="H5358" s="1">
        <v>0</v>
      </c>
      <c r="I5358" s="2">
        <v>43231</v>
      </c>
      <c r="J5358" t="s">
        <v>404</v>
      </c>
      <c r="K5358" t="s">
        <v>30</v>
      </c>
      <c r="L5358">
        <v>90045</v>
      </c>
      <c r="M5358">
        <v>1714</v>
      </c>
      <c r="N5358" t="s">
        <v>405</v>
      </c>
      <c r="O5358">
        <v>3</v>
      </c>
      <c r="P5358">
        <v>1</v>
      </c>
      <c r="Q5358" t="s">
        <v>32</v>
      </c>
      <c r="R5358" t="s">
        <v>8304</v>
      </c>
      <c r="S5358">
        <v>2.69</v>
      </c>
      <c r="T5358">
        <v>6</v>
      </c>
      <c r="U5358" t="s">
        <v>19</v>
      </c>
      <c r="V5358" s="2">
        <v>43232</v>
      </c>
      <c r="W5358" t="s">
        <v>130</v>
      </c>
      <c r="X5358" t="s">
        <v>34</v>
      </c>
      <c r="Y5358" t="s">
        <v>64</v>
      </c>
    </row>
    <row r="5359" spans="1:25" hidden="1" x14ac:dyDescent="0.35">
      <c r="A5359">
        <v>5</v>
      </c>
      <c r="B5359" t="s">
        <v>25</v>
      </c>
      <c r="C5359">
        <v>3</v>
      </c>
      <c r="D5359" t="s">
        <v>11</v>
      </c>
      <c r="E5359" t="s">
        <v>4338</v>
      </c>
      <c r="F5359" t="s">
        <v>13</v>
      </c>
      <c r="G5359" t="s">
        <v>5425</v>
      </c>
      <c r="H5359" s="1">
        <v>0</v>
      </c>
      <c r="I5359" s="2">
        <v>43179</v>
      </c>
      <c r="J5359" t="s">
        <v>5426</v>
      </c>
      <c r="K5359" t="s">
        <v>16</v>
      </c>
      <c r="L5359">
        <v>39503</v>
      </c>
      <c r="M5359">
        <v>579</v>
      </c>
      <c r="N5359" t="s">
        <v>2622</v>
      </c>
      <c r="O5359">
        <v>38</v>
      </c>
      <c r="P5359">
        <v>7</v>
      </c>
      <c r="Q5359" t="s">
        <v>18</v>
      </c>
      <c r="R5359" t="s">
        <v>8304</v>
      </c>
      <c r="S5359">
        <v>38.04</v>
      </c>
      <c r="T5359">
        <v>86</v>
      </c>
      <c r="U5359" t="s">
        <v>33</v>
      </c>
      <c r="V5359" s="2">
        <v>43184</v>
      </c>
      <c r="W5359" t="s">
        <v>20</v>
      </c>
      <c r="X5359" t="s">
        <v>887</v>
      </c>
      <c r="Y5359" t="s">
        <v>47</v>
      </c>
    </row>
    <row r="5360" spans="1:25" hidden="1" x14ac:dyDescent="0.35">
      <c r="A5360">
        <v>3</v>
      </c>
      <c r="B5360" t="s">
        <v>25</v>
      </c>
      <c r="C5360">
        <v>1</v>
      </c>
      <c r="D5360" t="s">
        <v>26</v>
      </c>
      <c r="E5360" t="s">
        <v>672</v>
      </c>
      <c r="F5360" t="s">
        <v>13</v>
      </c>
      <c r="G5360" t="s">
        <v>5286</v>
      </c>
      <c r="H5360" s="1">
        <v>0</v>
      </c>
      <c r="I5360" s="2">
        <v>43187</v>
      </c>
      <c r="J5360" t="s">
        <v>5917</v>
      </c>
      <c r="K5360" t="s">
        <v>16</v>
      </c>
      <c r="L5360">
        <v>22204</v>
      </c>
      <c r="M5360">
        <v>790</v>
      </c>
      <c r="N5360" t="s">
        <v>3236</v>
      </c>
      <c r="O5360">
        <v>8</v>
      </c>
      <c r="P5360">
        <v>2</v>
      </c>
      <c r="Q5360" t="s">
        <v>18</v>
      </c>
      <c r="R5360" t="s">
        <v>8304</v>
      </c>
      <c r="S5360">
        <v>7.85</v>
      </c>
      <c r="T5360">
        <v>31</v>
      </c>
      <c r="U5360" t="s">
        <v>33</v>
      </c>
      <c r="V5360" s="2">
        <v>43190</v>
      </c>
      <c r="W5360" t="s">
        <v>130</v>
      </c>
      <c r="X5360" t="s">
        <v>205</v>
      </c>
      <c r="Y5360" t="s">
        <v>42</v>
      </c>
    </row>
    <row r="5361" spans="1:25" hidden="1" x14ac:dyDescent="0.35">
      <c r="A5361">
        <v>2</v>
      </c>
      <c r="B5361" t="s">
        <v>43</v>
      </c>
      <c r="C5361">
        <v>3</v>
      </c>
      <c r="D5361" t="s">
        <v>11</v>
      </c>
      <c r="E5361" t="s">
        <v>171</v>
      </c>
      <c r="F5361" t="s">
        <v>13</v>
      </c>
      <c r="G5361" t="s">
        <v>5391</v>
      </c>
      <c r="H5361" s="1">
        <v>0.1</v>
      </c>
      <c r="I5361" s="2">
        <v>43305</v>
      </c>
      <c r="J5361" t="s">
        <v>5392</v>
      </c>
      <c r="K5361" t="s">
        <v>102</v>
      </c>
      <c r="L5361">
        <v>10035</v>
      </c>
      <c r="M5361">
        <v>1203</v>
      </c>
      <c r="N5361" t="s">
        <v>2187</v>
      </c>
      <c r="O5361">
        <v>31</v>
      </c>
      <c r="P5361">
        <v>2</v>
      </c>
      <c r="Q5361" t="s">
        <v>104</v>
      </c>
      <c r="R5361" t="s">
        <v>8304</v>
      </c>
      <c r="S5361">
        <v>31.02</v>
      </c>
      <c r="T5361">
        <v>254</v>
      </c>
      <c r="U5361" t="s">
        <v>33</v>
      </c>
      <c r="V5361" s="2">
        <v>43307</v>
      </c>
      <c r="W5361" t="s">
        <v>20</v>
      </c>
      <c r="X5361" t="s">
        <v>175</v>
      </c>
      <c r="Y5361" t="s">
        <v>24</v>
      </c>
    </row>
    <row r="5362" spans="1:25" hidden="1" x14ac:dyDescent="0.35">
      <c r="A5362">
        <v>7</v>
      </c>
      <c r="B5362" t="s">
        <v>25</v>
      </c>
      <c r="C5362">
        <v>6</v>
      </c>
      <c r="D5362" t="s">
        <v>11</v>
      </c>
      <c r="E5362" t="s">
        <v>122</v>
      </c>
      <c r="F5362" t="s">
        <v>13</v>
      </c>
      <c r="G5362" t="s">
        <v>5513</v>
      </c>
      <c r="H5362" s="1">
        <v>0.3</v>
      </c>
      <c r="I5362" s="2">
        <v>43139</v>
      </c>
      <c r="J5362" t="s">
        <v>5514</v>
      </c>
      <c r="K5362" t="s">
        <v>73</v>
      </c>
      <c r="L5362">
        <v>77036</v>
      </c>
      <c r="M5362">
        <v>792</v>
      </c>
      <c r="N5362" t="s">
        <v>1993</v>
      </c>
      <c r="O5362">
        <v>0</v>
      </c>
      <c r="P5362">
        <v>4</v>
      </c>
      <c r="Q5362" t="s">
        <v>75</v>
      </c>
      <c r="R5362" t="s">
        <v>8304</v>
      </c>
      <c r="S5362">
        <v>0</v>
      </c>
      <c r="T5362">
        <v>242</v>
      </c>
      <c r="U5362" t="s">
        <v>33</v>
      </c>
      <c r="V5362" s="2">
        <v>43146</v>
      </c>
      <c r="W5362" t="s">
        <v>39</v>
      </c>
      <c r="X5362" t="s">
        <v>77</v>
      </c>
      <c r="Y5362" t="s">
        <v>24</v>
      </c>
    </row>
    <row r="5363" spans="1:25" hidden="1" x14ac:dyDescent="0.35">
      <c r="A5363">
        <v>4</v>
      </c>
      <c r="B5363" t="s">
        <v>43</v>
      </c>
      <c r="C5363">
        <v>6</v>
      </c>
      <c r="D5363" t="s">
        <v>11</v>
      </c>
      <c r="E5363" t="s">
        <v>122</v>
      </c>
      <c r="F5363" t="s">
        <v>13</v>
      </c>
      <c r="G5363" t="s">
        <v>5508</v>
      </c>
      <c r="H5363" s="1">
        <v>0.3</v>
      </c>
      <c r="I5363" s="2">
        <v>43180</v>
      </c>
      <c r="J5363" t="s">
        <v>5509</v>
      </c>
      <c r="K5363" t="s">
        <v>73</v>
      </c>
      <c r="L5363">
        <v>77036</v>
      </c>
      <c r="M5363">
        <v>1379</v>
      </c>
      <c r="N5363" t="s">
        <v>2095</v>
      </c>
      <c r="O5363">
        <v>-1</v>
      </c>
      <c r="P5363">
        <v>2</v>
      </c>
      <c r="Q5363" t="s">
        <v>75</v>
      </c>
      <c r="R5363" t="s">
        <v>8304</v>
      </c>
      <c r="S5363">
        <v>-1.42</v>
      </c>
      <c r="T5363">
        <v>99</v>
      </c>
      <c r="U5363" t="s">
        <v>33</v>
      </c>
      <c r="V5363" s="2">
        <v>43184</v>
      </c>
      <c r="W5363" t="s">
        <v>39</v>
      </c>
      <c r="X5363" t="s">
        <v>77</v>
      </c>
      <c r="Y5363" t="s">
        <v>41</v>
      </c>
    </row>
    <row r="5364" spans="1:25" hidden="1" x14ac:dyDescent="0.35">
      <c r="A5364">
        <v>4</v>
      </c>
      <c r="B5364" t="s">
        <v>43</v>
      </c>
      <c r="C5364">
        <v>6</v>
      </c>
      <c r="D5364" t="s">
        <v>26</v>
      </c>
      <c r="E5364" t="s">
        <v>122</v>
      </c>
      <c r="F5364" t="s">
        <v>13</v>
      </c>
      <c r="G5364" t="s">
        <v>5508</v>
      </c>
      <c r="H5364" s="1">
        <v>0.2</v>
      </c>
      <c r="I5364" s="2">
        <v>43180</v>
      </c>
      <c r="J5364" t="s">
        <v>5509</v>
      </c>
      <c r="K5364" t="s">
        <v>73</v>
      </c>
      <c r="L5364">
        <v>77036</v>
      </c>
      <c r="M5364">
        <v>1306</v>
      </c>
      <c r="N5364" t="s">
        <v>186</v>
      </c>
      <c r="O5364">
        <v>1</v>
      </c>
      <c r="P5364">
        <v>1</v>
      </c>
      <c r="Q5364" t="s">
        <v>75</v>
      </c>
      <c r="R5364" t="s">
        <v>8304</v>
      </c>
      <c r="S5364">
        <v>0.5</v>
      </c>
      <c r="T5364">
        <v>1</v>
      </c>
      <c r="U5364" t="s">
        <v>33</v>
      </c>
      <c r="V5364" s="2">
        <v>43184</v>
      </c>
      <c r="W5364" t="s">
        <v>39</v>
      </c>
      <c r="X5364" t="s">
        <v>77</v>
      </c>
      <c r="Y5364" t="s">
        <v>49</v>
      </c>
    </row>
    <row r="5365" spans="1:25" hidden="1" x14ac:dyDescent="0.35">
      <c r="A5365">
        <v>3</v>
      </c>
      <c r="B5365" t="s">
        <v>10</v>
      </c>
      <c r="C5365">
        <v>3</v>
      </c>
      <c r="D5365" t="s">
        <v>11</v>
      </c>
      <c r="E5365" t="s">
        <v>4295</v>
      </c>
      <c r="F5365" t="s">
        <v>13</v>
      </c>
      <c r="G5365" t="s">
        <v>5387</v>
      </c>
      <c r="H5365" s="1">
        <v>0</v>
      </c>
      <c r="I5365" s="2">
        <v>43432</v>
      </c>
      <c r="J5365" t="s">
        <v>5420</v>
      </c>
      <c r="K5365" t="s">
        <v>16</v>
      </c>
      <c r="L5365">
        <v>30062</v>
      </c>
      <c r="M5365">
        <v>765</v>
      </c>
      <c r="N5365" t="s">
        <v>8111</v>
      </c>
      <c r="O5365">
        <v>53</v>
      </c>
      <c r="P5365">
        <v>3</v>
      </c>
      <c r="Q5365" t="s">
        <v>18</v>
      </c>
      <c r="R5365" t="s">
        <v>8304</v>
      </c>
      <c r="S5365">
        <v>52.97</v>
      </c>
      <c r="T5365">
        <v>183</v>
      </c>
      <c r="U5365" t="s">
        <v>33</v>
      </c>
      <c r="V5365" s="2">
        <v>43435</v>
      </c>
      <c r="W5365" t="s">
        <v>20</v>
      </c>
      <c r="X5365" t="s">
        <v>761</v>
      </c>
      <c r="Y5365" t="s">
        <v>24</v>
      </c>
    </row>
    <row r="5366" spans="1:25" hidden="1" x14ac:dyDescent="0.35">
      <c r="A5366">
        <v>3</v>
      </c>
      <c r="B5366" t="s">
        <v>10</v>
      </c>
      <c r="C5366">
        <v>3</v>
      </c>
      <c r="D5366" t="s">
        <v>26</v>
      </c>
      <c r="E5366" t="s">
        <v>4295</v>
      </c>
      <c r="F5366" t="s">
        <v>13</v>
      </c>
      <c r="G5366" t="s">
        <v>5387</v>
      </c>
      <c r="H5366" s="1">
        <v>0</v>
      </c>
      <c r="I5366" s="2">
        <v>43432</v>
      </c>
      <c r="J5366" t="s">
        <v>5420</v>
      </c>
      <c r="K5366" t="s">
        <v>16</v>
      </c>
      <c r="L5366">
        <v>30062</v>
      </c>
      <c r="M5366">
        <v>1558</v>
      </c>
      <c r="N5366" t="s">
        <v>1053</v>
      </c>
      <c r="O5366">
        <v>56</v>
      </c>
      <c r="P5366">
        <v>3</v>
      </c>
      <c r="Q5366" t="s">
        <v>18</v>
      </c>
      <c r="R5366" t="s">
        <v>8304</v>
      </c>
      <c r="S5366">
        <v>56.3</v>
      </c>
      <c r="T5366">
        <v>1126</v>
      </c>
      <c r="U5366" t="s">
        <v>33</v>
      </c>
      <c r="V5366" s="2">
        <v>43435</v>
      </c>
      <c r="W5366" t="s">
        <v>20</v>
      </c>
      <c r="X5366" t="s">
        <v>761</v>
      </c>
      <c r="Y5366" t="s">
        <v>42</v>
      </c>
    </row>
    <row r="5367" spans="1:25" hidden="1" x14ac:dyDescent="0.35">
      <c r="A5367">
        <v>3</v>
      </c>
      <c r="B5367" t="s">
        <v>10</v>
      </c>
      <c r="C5367">
        <v>3</v>
      </c>
      <c r="D5367" t="s">
        <v>26</v>
      </c>
      <c r="E5367" t="s">
        <v>4295</v>
      </c>
      <c r="F5367" t="s">
        <v>13</v>
      </c>
      <c r="G5367" t="s">
        <v>5387</v>
      </c>
      <c r="H5367" s="1">
        <v>0</v>
      </c>
      <c r="I5367" s="2">
        <v>43432</v>
      </c>
      <c r="J5367" t="s">
        <v>5420</v>
      </c>
      <c r="K5367" t="s">
        <v>16</v>
      </c>
      <c r="L5367">
        <v>30062</v>
      </c>
      <c r="M5367">
        <v>15</v>
      </c>
      <c r="N5367" t="s">
        <v>4502</v>
      </c>
      <c r="O5367">
        <v>316</v>
      </c>
      <c r="P5367">
        <v>6</v>
      </c>
      <c r="Q5367" t="s">
        <v>18</v>
      </c>
      <c r="R5367" t="s">
        <v>8304</v>
      </c>
      <c r="S5367">
        <v>315.82</v>
      </c>
      <c r="T5367">
        <v>1263</v>
      </c>
      <c r="U5367" t="s">
        <v>33</v>
      </c>
      <c r="V5367" s="2">
        <v>43435</v>
      </c>
      <c r="W5367" t="s">
        <v>20</v>
      </c>
      <c r="X5367" t="s">
        <v>761</v>
      </c>
      <c r="Y5367" t="s">
        <v>42</v>
      </c>
    </row>
    <row r="5368" spans="1:25" hidden="1" x14ac:dyDescent="0.35">
      <c r="A5368">
        <v>3</v>
      </c>
      <c r="B5368" t="s">
        <v>10</v>
      </c>
      <c r="C5368">
        <v>3</v>
      </c>
      <c r="D5368" t="s">
        <v>50</v>
      </c>
      <c r="E5368" t="s">
        <v>4295</v>
      </c>
      <c r="F5368" t="s">
        <v>13</v>
      </c>
      <c r="G5368" t="s">
        <v>5387</v>
      </c>
      <c r="H5368" s="1">
        <v>0</v>
      </c>
      <c r="I5368" s="2">
        <v>43432</v>
      </c>
      <c r="J5368" t="s">
        <v>5420</v>
      </c>
      <c r="K5368" t="s">
        <v>16</v>
      </c>
      <c r="L5368">
        <v>30062</v>
      </c>
      <c r="M5368">
        <v>967</v>
      </c>
      <c r="N5368" t="s">
        <v>4989</v>
      </c>
      <c r="O5368">
        <v>6</v>
      </c>
      <c r="P5368">
        <v>6</v>
      </c>
      <c r="Q5368" t="s">
        <v>18</v>
      </c>
      <c r="R5368" t="s">
        <v>8304</v>
      </c>
      <c r="S5368">
        <v>6.1</v>
      </c>
      <c r="T5368">
        <v>102</v>
      </c>
      <c r="U5368" t="s">
        <v>33</v>
      </c>
      <c r="V5368" s="2">
        <v>43435</v>
      </c>
      <c r="W5368" t="s">
        <v>20</v>
      </c>
      <c r="X5368" t="s">
        <v>761</v>
      </c>
      <c r="Y5368" t="s">
        <v>113</v>
      </c>
    </row>
    <row r="5369" spans="1:25" hidden="1" x14ac:dyDescent="0.35">
      <c r="A5369">
        <v>4</v>
      </c>
      <c r="B5369" t="s">
        <v>43</v>
      </c>
      <c r="C5369">
        <v>6</v>
      </c>
      <c r="D5369" t="s">
        <v>11</v>
      </c>
      <c r="E5369" t="s">
        <v>2483</v>
      </c>
      <c r="F5369" t="s">
        <v>13</v>
      </c>
      <c r="G5369" t="s">
        <v>985</v>
      </c>
      <c r="H5369" s="1">
        <v>0</v>
      </c>
      <c r="I5369" s="2">
        <v>43338</v>
      </c>
      <c r="J5369" t="s">
        <v>2484</v>
      </c>
      <c r="K5369" t="s">
        <v>16</v>
      </c>
      <c r="L5369">
        <v>30605</v>
      </c>
      <c r="M5369">
        <v>507</v>
      </c>
      <c r="N5369" t="s">
        <v>1949</v>
      </c>
      <c r="O5369">
        <v>41</v>
      </c>
      <c r="P5369">
        <v>3</v>
      </c>
      <c r="Q5369" t="s">
        <v>18</v>
      </c>
      <c r="R5369" t="s">
        <v>8304</v>
      </c>
      <c r="S5369">
        <v>41.04</v>
      </c>
      <c r="T5369">
        <v>187</v>
      </c>
      <c r="U5369" t="s">
        <v>19</v>
      </c>
      <c r="V5369" s="2">
        <v>43342</v>
      </c>
      <c r="W5369" t="s">
        <v>39</v>
      </c>
      <c r="X5369" t="s">
        <v>761</v>
      </c>
      <c r="Y5369" t="s">
        <v>47</v>
      </c>
    </row>
    <row r="5370" spans="1:25" hidden="1" x14ac:dyDescent="0.35">
      <c r="A5370">
        <v>5</v>
      </c>
      <c r="B5370" t="s">
        <v>43</v>
      </c>
      <c r="C5370">
        <v>6</v>
      </c>
      <c r="D5370" t="s">
        <v>26</v>
      </c>
      <c r="E5370" t="s">
        <v>1595</v>
      </c>
      <c r="F5370" t="s">
        <v>13</v>
      </c>
      <c r="G5370" t="s">
        <v>5633</v>
      </c>
      <c r="H5370" s="1">
        <v>0.7</v>
      </c>
      <c r="I5370" s="2">
        <v>43370</v>
      </c>
      <c r="J5370" t="s">
        <v>6444</v>
      </c>
      <c r="K5370" t="s">
        <v>102</v>
      </c>
      <c r="L5370">
        <v>43130</v>
      </c>
      <c r="M5370">
        <v>1343</v>
      </c>
      <c r="N5370" t="s">
        <v>1170</v>
      </c>
      <c r="O5370">
        <v>-2</v>
      </c>
      <c r="P5370">
        <v>3</v>
      </c>
      <c r="Q5370" t="s">
        <v>104</v>
      </c>
      <c r="R5370" t="s">
        <v>8304</v>
      </c>
      <c r="S5370">
        <v>-2.0299999999999998</v>
      </c>
      <c r="T5370">
        <v>3</v>
      </c>
      <c r="U5370" t="s">
        <v>33</v>
      </c>
      <c r="V5370" s="2">
        <v>43375</v>
      </c>
      <c r="W5370" t="s">
        <v>39</v>
      </c>
      <c r="X5370" t="s">
        <v>309</v>
      </c>
      <c r="Y5370" t="s">
        <v>54</v>
      </c>
    </row>
    <row r="5371" spans="1:25" hidden="1" x14ac:dyDescent="0.35">
      <c r="A5371">
        <v>3</v>
      </c>
      <c r="B5371" t="s">
        <v>25</v>
      </c>
      <c r="C5371">
        <v>1</v>
      </c>
      <c r="D5371" t="s">
        <v>26</v>
      </c>
      <c r="E5371" t="s">
        <v>99</v>
      </c>
      <c r="F5371" t="s">
        <v>13</v>
      </c>
      <c r="G5371" t="s">
        <v>6933</v>
      </c>
      <c r="H5371" s="1">
        <v>0.2</v>
      </c>
      <c r="I5371" s="2">
        <v>43380</v>
      </c>
      <c r="J5371" t="s">
        <v>7237</v>
      </c>
      <c r="K5371" t="s">
        <v>102</v>
      </c>
      <c r="L5371">
        <v>19143</v>
      </c>
      <c r="M5371">
        <v>222</v>
      </c>
      <c r="N5371" t="s">
        <v>245</v>
      </c>
      <c r="O5371">
        <v>2</v>
      </c>
      <c r="P5371">
        <v>2</v>
      </c>
      <c r="Q5371" t="s">
        <v>104</v>
      </c>
      <c r="R5371" t="s">
        <v>8304</v>
      </c>
      <c r="S5371">
        <v>1.72</v>
      </c>
      <c r="T5371">
        <v>5</v>
      </c>
      <c r="U5371" t="s">
        <v>76</v>
      </c>
      <c r="V5371" s="2">
        <v>43383</v>
      </c>
      <c r="W5371" t="s">
        <v>130</v>
      </c>
      <c r="X5371" t="s">
        <v>105</v>
      </c>
      <c r="Y5371" t="s">
        <v>35</v>
      </c>
    </row>
    <row r="5372" spans="1:25" hidden="1" x14ac:dyDescent="0.35">
      <c r="A5372">
        <v>2</v>
      </c>
      <c r="B5372" t="s">
        <v>43</v>
      </c>
      <c r="C5372">
        <v>3</v>
      </c>
      <c r="D5372" t="s">
        <v>11</v>
      </c>
      <c r="E5372" t="s">
        <v>5452</v>
      </c>
      <c r="F5372" t="s">
        <v>13</v>
      </c>
      <c r="G5372" t="s">
        <v>5453</v>
      </c>
      <c r="H5372" s="1">
        <v>0.2</v>
      </c>
      <c r="I5372" s="2">
        <v>43408</v>
      </c>
      <c r="J5372" t="s">
        <v>5454</v>
      </c>
      <c r="K5372" t="s">
        <v>30</v>
      </c>
      <c r="L5372">
        <v>97405</v>
      </c>
      <c r="M5372">
        <v>1206</v>
      </c>
      <c r="N5372" t="s">
        <v>1566</v>
      </c>
      <c r="O5372">
        <v>-14</v>
      </c>
      <c r="P5372">
        <v>1</v>
      </c>
      <c r="Q5372" t="s">
        <v>32</v>
      </c>
      <c r="R5372" t="s">
        <v>8304</v>
      </c>
      <c r="S5372">
        <v>-14.41</v>
      </c>
      <c r="T5372">
        <v>105</v>
      </c>
      <c r="U5372" t="s">
        <v>33</v>
      </c>
      <c r="V5372" s="2">
        <v>43410</v>
      </c>
      <c r="W5372" t="s">
        <v>20</v>
      </c>
      <c r="X5372" t="s">
        <v>262</v>
      </c>
      <c r="Y5372" t="s">
        <v>24</v>
      </c>
    </row>
    <row r="5373" spans="1:25" hidden="1" x14ac:dyDescent="0.35">
      <c r="A5373">
        <v>2</v>
      </c>
      <c r="B5373" t="s">
        <v>43</v>
      </c>
      <c r="C5373">
        <v>3</v>
      </c>
      <c r="D5373" t="s">
        <v>11</v>
      </c>
      <c r="E5373" t="s">
        <v>5452</v>
      </c>
      <c r="F5373" t="s">
        <v>13</v>
      </c>
      <c r="G5373" t="s">
        <v>5453</v>
      </c>
      <c r="H5373" s="1">
        <v>0.2</v>
      </c>
      <c r="I5373" s="2">
        <v>43408</v>
      </c>
      <c r="J5373" t="s">
        <v>5454</v>
      </c>
      <c r="K5373" t="s">
        <v>30</v>
      </c>
      <c r="L5373">
        <v>97405</v>
      </c>
      <c r="M5373">
        <v>749</v>
      </c>
      <c r="N5373" t="s">
        <v>5462</v>
      </c>
      <c r="O5373">
        <v>-98</v>
      </c>
      <c r="P5373">
        <v>3</v>
      </c>
      <c r="Q5373" t="s">
        <v>32</v>
      </c>
      <c r="R5373" t="s">
        <v>8304</v>
      </c>
      <c r="S5373">
        <v>-97.55</v>
      </c>
      <c r="T5373">
        <v>650</v>
      </c>
      <c r="U5373" t="s">
        <v>33</v>
      </c>
      <c r="V5373" s="2">
        <v>43410</v>
      </c>
      <c r="W5373" t="s">
        <v>20</v>
      </c>
      <c r="X5373" t="s">
        <v>262</v>
      </c>
      <c r="Y5373" t="s">
        <v>24</v>
      </c>
    </row>
    <row r="5374" spans="1:25" hidden="1" x14ac:dyDescent="0.35">
      <c r="A5374">
        <v>2</v>
      </c>
      <c r="B5374" t="s">
        <v>43</v>
      </c>
      <c r="C5374">
        <v>3</v>
      </c>
      <c r="D5374" t="s">
        <v>26</v>
      </c>
      <c r="E5374" t="s">
        <v>5452</v>
      </c>
      <c r="F5374" t="s">
        <v>13</v>
      </c>
      <c r="G5374" t="s">
        <v>5453</v>
      </c>
      <c r="H5374" s="1">
        <v>0.2</v>
      </c>
      <c r="I5374" s="2">
        <v>43408</v>
      </c>
      <c r="J5374" t="s">
        <v>5454</v>
      </c>
      <c r="K5374" t="s">
        <v>30</v>
      </c>
      <c r="L5374">
        <v>97405</v>
      </c>
      <c r="M5374">
        <v>1677</v>
      </c>
      <c r="N5374" t="s">
        <v>3357</v>
      </c>
      <c r="O5374">
        <v>5</v>
      </c>
      <c r="P5374">
        <v>1</v>
      </c>
      <c r="Q5374" t="s">
        <v>32</v>
      </c>
      <c r="R5374" t="s">
        <v>8304</v>
      </c>
      <c r="S5374">
        <v>5.31</v>
      </c>
      <c r="T5374">
        <v>15</v>
      </c>
      <c r="U5374" t="s">
        <v>33</v>
      </c>
      <c r="V5374" s="2">
        <v>43410</v>
      </c>
      <c r="W5374" t="s">
        <v>20</v>
      </c>
      <c r="X5374" t="s">
        <v>262</v>
      </c>
      <c r="Y5374" t="s">
        <v>64</v>
      </c>
    </row>
    <row r="5375" spans="1:25" hidden="1" x14ac:dyDescent="0.35">
      <c r="A5375">
        <v>2</v>
      </c>
      <c r="B5375" t="s">
        <v>43</v>
      </c>
      <c r="C5375">
        <v>3</v>
      </c>
      <c r="D5375" t="s">
        <v>26</v>
      </c>
      <c r="E5375" t="s">
        <v>5452</v>
      </c>
      <c r="F5375" t="s">
        <v>13</v>
      </c>
      <c r="G5375" t="s">
        <v>5453</v>
      </c>
      <c r="H5375" s="1">
        <v>0.2</v>
      </c>
      <c r="I5375" s="2">
        <v>43408</v>
      </c>
      <c r="J5375" t="s">
        <v>5454</v>
      </c>
      <c r="K5375" t="s">
        <v>30</v>
      </c>
      <c r="L5375">
        <v>97405</v>
      </c>
      <c r="M5375">
        <v>1480</v>
      </c>
      <c r="N5375" t="s">
        <v>4493</v>
      </c>
      <c r="O5375">
        <v>17</v>
      </c>
      <c r="P5375">
        <v>3</v>
      </c>
      <c r="Q5375" t="s">
        <v>32</v>
      </c>
      <c r="R5375" t="s">
        <v>8304</v>
      </c>
      <c r="S5375">
        <v>16.78</v>
      </c>
      <c r="T5375">
        <v>48</v>
      </c>
      <c r="U5375" t="s">
        <v>33</v>
      </c>
      <c r="V5375" s="2">
        <v>43410</v>
      </c>
      <c r="W5375" t="s">
        <v>20</v>
      </c>
      <c r="X5375" t="s">
        <v>262</v>
      </c>
      <c r="Y5375" t="s">
        <v>64</v>
      </c>
    </row>
    <row r="5376" spans="1:25" hidden="1" x14ac:dyDescent="0.35">
      <c r="A5376">
        <v>2</v>
      </c>
      <c r="B5376" t="s">
        <v>43</v>
      </c>
      <c r="C5376">
        <v>3</v>
      </c>
      <c r="D5376" t="s">
        <v>26</v>
      </c>
      <c r="E5376" t="s">
        <v>5452</v>
      </c>
      <c r="F5376" t="s">
        <v>13</v>
      </c>
      <c r="G5376" t="s">
        <v>5453</v>
      </c>
      <c r="H5376" s="1">
        <v>0.2</v>
      </c>
      <c r="I5376" s="2">
        <v>43408</v>
      </c>
      <c r="J5376" t="s">
        <v>5454</v>
      </c>
      <c r="K5376" t="s">
        <v>30</v>
      </c>
      <c r="L5376">
        <v>97405</v>
      </c>
      <c r="M5376">
        <v>1445</v>
      </c>
      <c r="N5376" t="s">
        <v>5955</v>
      </c>
      <c r="O5376">
        <v>-4</v>
      </c>
      <c r="P5376">
        <v>7</v>
      </c>
      <c r="Q5376" t="s">
        <v>32</v>
      </c>
      <c r="R5376" t="s">
        <v>8304</v>
      </c>
      <c r="S5376">
        <v>-4.18</v>
      </c>
      <c r="T5376">
        <v>18</v>
      </c>
      <c r="U5376" t="s">
        <v>33</v>
      </c>
      <c r="V5376" s="2">
        <v>43410</v>
      </c>
      <c r="W5376" t="s">
        <v>20</v>
      </c>
      <c r="X5376" t="s">
        <v>262</v>
      </c>
      <c r="Y5376" t="s">
        <v>356</v>
      </c>
    </row>
    <row r="5377" spans="1:25" hidden="1" x14ac:dyDescent="0.35">
      <c r="A5377">
        <v>2</v>
      </c>
      <c r="B5377" t="s">
        <v>43</v>
      </c>
      <c r="C5377">
        <v>3</v>
      </c>
      <c r="D5377" t="s">
        <v>26</v>
      </c>
      <c r="E5377" t="s">
        <v>5452</v>
      </c>
      <c r="F5377" t="s">
        <v>13</v>
      </c>
      <c r="G5377" t="s">
        <v>5453</v>
      </c>
      <c r="H5377" s="1">
        <v>0.2</v>
      </c>
      <c r="I5377" s="2">
        <v>43408</v>
      </c>
      <c r="J5377" t="s">
        <v>5454</v>
      </c>
      <c r="K5377" t="s">
        <v>30</v>
      </c>
      <c r="L5377">
        <v>97405</v>
      </c>
      <c r="M5377">
        <v>532</v>
      </c>
      <c r="N5377" t="s">
        <v>1173</v>
      </c>
      <c r="O5377">
        <v>228</v>
      </c>
      <c r="P5377">
        <v>8</v>
      </c>
      <c r="Q5377" t="s">
        <v>32</v>
      </c>
      <c r="R5377" t="s">
        <v>8304</v>
      </c>
      <c r="S5377">
        <v>228.08</v>
      </c>
      <c r="T5377">
        <v>629</v>
      </c>
      <c r="U5377" t="s">
        <v>33</v>
      </c>
      <c r="V5377" s="2">
        <v>43410</v>
      </c>
      <c r="W5377" t="s">
        <v>20</v>
      </c>
      <c r="X5377" t="s">
        <v>262</v>
      </c>
      <c r="Y5377" t="s">
        <v>35</v>
      </c>
    </row>
    <row r="5378" spans="1:25" x14ac:dyDescent="0.35">
      <c r="A5378">
        <v>2</v>
      </c>
      <c r="B5378" t="s">
        <v>25</v>
      </c>
      <c r="C5378">
        <v>1</v>
      </c>
      <c r="D5378" t="s">
        <v>26</v>
      </c>
      <c r="E5378" t="s">
        <v>88</v>
      </c>
      <c r="F5378" t="s">
        <v>13</v>
      </c>
      <c r="G5378" t="s">
        <v>1266</v>
      </c>
      <c r="H5378" s="1">
        <v>0</v>
      </c>
      <c r="I5378" s="2">
        <v>43414</v>
      </c>
      <c r="J5378" t="s">
        <v>7263</v>
      </c>
      <c r="K5378" t="s">
        <v>30</v>
      </c>
      <c r="L5378">
        <v>94122</v>
      </c>
      <c r="M5378">
        <v>1796</v>
      </c>
      <c r="N5378" t="s">
        <v>3091</v>
      </c>
      <c r="O5378">
        <v>16</v>
      </c>
      <c r="P5378">
        <v>5</v>
      </c>
      <c r="Q5378" t="s">
        <v>32</v>
      </c>
      <c r="R5378" t="s">
        <v>8304</v>
      </c>
      <c r="S5378">
        <v>15.55</v>
      </c>
      <c r="T5378">
        <v>32</v>
      </c>
      <c r="U5378" t="s">
        <v>76</v>
      </c>
      <c r="V5378" s="2">
        <v>43416</v>
      </c>
      <c r="W5378" t="s">
        <v>130</v>
      </c>
      <c r="X5378" t="s">
        <v>34</v>
      </c>
      <c r="Y5378" t="s">
        <v>64</v>
      </c>
    </row>
    <row r="5379" spans="1:25" x14ac:dyDescent="0.35">
      <c r="A5379">
        <v>2</v>
      </c>
      <c r="B5379" t="s">
        <v>25</v>
      </c>
      <c r="C5379">
        <v>1</v>
      </c>
      <c r="D5379" t="s">
        <v>26</v>
      </c>
      <c r="E5379" t="s">
        <v>88</v>
      </c>
      <c r="F5379" t="s">
        <v>13</v>
      </c>
      <c r="G5379" t="s">
        <v>1266</v>
      </c>
      <c r="H5379" s="1">
        <v>0.2</v>
      </c>
      <c r="I5379" s="2">
        <v>43414</v>
      </c>
      <c r="J5379" t="s">
        <v>7263</v>
      </c>
      <c r="K5379" t="s">
        <v>30</v>
      </c>
      <c r="L5379">
        <v>94122</v>
      </c>
      <c r="M5379">
        <v>68</v>
      </c>
      <c r="N5379" t="s">
        <v>8238</v>
      </c>
      <c r="O5379">
        <v>4</v>
      </c>
      <c r="P5379">
        <v>4</v>
      </c>
      <c r="Q5379" t="s">
        <v>32</v>
      </c>
      <c r="R5379" t="s">
        <v>8304</v>
      </c>
      <c r="S5379">
        <v>4.46</v>
      </c>
      <c r="T5379">
        <v>13</v>
      </c>
      <c r="U5379" t="s">
        <v>76</v>
      </c>
      <c r="V5379" s="2">
        <v>43416</v>
      </c>
      <c r="W5379" t="s">
        <v>130</v>
      </c>
      <c r="X5379" t="s">
        <v>34</v>
      </c>
      <c r="Y5379" t="s">
        <v>54</v>
      </c>
    </row>
    <row r="5380" spans="1:25" hidden="1" x14ac:dyDescent="0.35">
      <c r="A5380">
        <v>5</v>
      </c>
      <c r="B5380" t="s">
        <v>43</v>
      </c>
      <c r="C5380">
        <v>6</v>
      </c>
      <c r="D5380" t="s">
        <v>26</v>
      </c>
      <c r="E5380" t="s">
        <v>192</v>
      </c>
      <c r="F5380" t="s">
        <v>13</v>
      </c>
      <c r="G5380" t="s">
        <v>2655</v>
      </c>
      <c r="H5380" s="1">
        <v>0.2</v>
      </c>
      <c r="I5380" s="2">
        <v>43223</v>
      </c>
      <c r="J5380" t="s">
        <v>3924</v>
      </c>
      <c r="K5380" t="s">
        <v>73</v>
      </c>
      <c r="L5380">
        <v>60653</v>
      </c>
      <c r="M5380">
        <v>1130</v>
      </c>
      <c r="N5380" t="s">
        <v>3925</v>
      </c>
      <c r="O5380">
        <v>3</v>
      </c>
      <c r="P5380">
        <v>7</v>
      </c>
      <c r="Q5380" t="s">
        <v>75</v>
      </c>
      <c r="R5380" t="s">
        <v>8304</v>
      </c>
      <c r="S5380">
        <v>2.74</v>
      </c>
      <c r="T5380">
        <v>27</v>
      </c>
      <c r="U5380" t="s">
        <v>19</v>
      </c>
      <c r="V5380" s="2">
        <v>43228</v>
      </c>
      <c r="W5380" t="s">
        <v>39</v>
      </c>
      <c r="X5380" t="s">
        <v>139</v>
      </c>
      <c r="Y5380" t="s">
        <v>49</v>
      </c>
    </row>
    <row r="5381" spans="1:25" hidden="1" x14ac:dyDescent="0.35">
      <c r="A5381">
        <v>5</v>
      </c>
      <c r="B5381" t="s">
        <v>43</v>
      </c>
      <c r="C5381">
        <v>6</v>
      </c>
      <c r="D5381" t="s">
        <v>26</v>
      </c>
      <c r="E5381" t="s">
        <v>192</v>
      </c>
      <c r="F5381" t="s">
        <v>13</v>
      </c>
      <c r="G5381" t="s">
        <v>2655</v>
      </c>
      <c r="H5381" s="1">
        <v>0.8</v>
      </c>
      <c r="I5381" s="2">
        <v>43223</v>
      </c>
      <c r="J5381" t="s">
        <v>3924</v>
      </c>
      <c r="K5381" t="s">
        <v>73</v>
      </c>
      <c r="L5381">
        <v>60653</v>
      </c>
      <c r="M5381">
        <v>795</v>
      </c>
      <c r="N5381" t="s">
        <v>2986</v>
      </c>
      <c r="O5381">
        <v>-4</v>
      </c>
      <c r="P5381">
        <v>1</v>
      </c>
      <c r="Q5381" t="s">
        <v>75</v>
      </c>
      <c r="R5381" t="s">
        <v>8304</v>
      </c>
      <c r="S5381">
        <v>-3.6</v>
      </c>
      <c r="T5381">
        <v>2</v>
      </c>
      <c r="U5381" t="s">
        <v>19</v>
      </c>
      <c r="V5381" s="2">
        <v>43228</v>
      </c>
      <c r="W5381" t="s">
        <v>39</v>
      </c>
      <c r="X5381" t="s">
        <v>139</v>
      </c>
      <c r="Y5381" t="s">
        <v>54</v>
      </c>
    </row>
    <row r="5382" spans="1:25" hidden="1" x14ac:dyDescent="0.35">
      <c r="A5382">
        <v>5</v>
      </c>
      <c r="B5382" t="s">
        <v>43</v>
      </c>
      <c r="C5382">
        <v>6</v>
      </c>
      <c r="D5382" t="s">
        <v>26</v>
      </c>
      <c r="E5382" t="s">
        <v>192</v>
      </c>
      <c r="F5382" t="s">
        <v>13</v>
      </c>
      <c r="G5382" t="s">
        <v>2655</v>
      </c>
      <c r="H5382" s="1">
        <v>0.8</v>
      </c>
      <c r="I5382" s="2">
        <v>43223</v>
      </c>
      <c r="J5382" t="s">
        <v>3924</v>
      </c>
      <c r="K5382" t="s">
        <v>73</v>
      </c>
      <c r="L5382">
        <v>60653</v>
      </c>
      <c r="M5382">
        <v>65</v>
      </c>
      <c r="N5382" t="s">
        <v>3113</v>
      </c>
      <c r="O5382">
        <v>-71</v>
      </c>
      <c r="P5382">
        <v>3</v>
      </c>
      <c r="Q5382" t="s">
        <v>75</v>
      </c>
      <c r="R5382" t="s">
        <v>8304</v>
      </c>
      <c r="S5382">
        <v>-71.3</v>
      </c>
      <c r="T5382">
        <v>26</v>
      </c>
      <c r="U5382" t="s">
        <v>19</v>
      </c>
      <c r="V5382" s="2">
        <v>43228</v>
      </c>
      <c r="W5382" t="s">
        <v>39</v>
      </c>
      <c r="X5382" t="s">
        <v>139</v>
      </c>
      <c r="Y5382" t="s">
        <v>56</v>
      </c>
    </row>
    <row r="5383" spans="1:25" hidden="1" x14ac:dyDescent="0.35">
      <c r="A5383">
        <v>3</v>
      </c>
      <c r="B5383" t="s">
        <v>25</v>
      </c>
      <c r="C5383">
        <v>1</v>
      </c>
      <c r="D5383" t="s">
        <v>26</v>
      </c>
      <c r="E5383" t="s">
        <v>65</v>
      </c>
      <c r="F5383" t="s">
        <v>13</v>
      </c>
      <c r="G5383" t="s">
        <v>2767</v>
      </c>
      <c r="H5383" s="1">
        <v>0.2</v>
      </c>
      <c r="I5383" s="2">
        <v>43428</v>
      </c>
      <c r="J5383" t="s">
        <v>3161</v>
      </c>
      <c r="K5383" t="s">
        <v>30</v>
      </c>
      <c r="L5383">
        <v>98105</v>
      </c>
      <c r="M5383">
        <v>897</v>
      </c>
      <c r="N5383" t="s">
        <v>1314</v>
      </c>
      <c r="O5383">
        <v>381</v>
      </c>
      <c r="P5383">
        <v>5</v>
      </c>
      <c r="Q5383" t="s">
        <v>32</v>
      </c>
      <c r="R5383" t="s">
        <v>8304</v>
      </c>
      <c r="S5383">
        <v>381.24</v>
      </c>
      <c r="T5383">
        <v>1220</v>
      </c>
      <c r="U5383" t="s">
        <v>19</v>
      </c>
      <c r="V5383" s="2">
        <v>43431</v>
      </c>
      <c r="W5383" t="s">
        <v>130</v>
      </c>
      <c r="X5383" t="s">
        <v>69</v>
      </c>
      <c r="Y5383" t="s">
        <v>54</v>
      </c>
    </row>
    <row r="5384" spans="1:25" x14ac:dyDescent="0.35">
      <c r="A5384">
        <v>2</v>
      </c>
      <c r="B5384" t="s">
        <v>25</v>
      </c>
      <c r="C5384">
        <v>1</v>
      </c>
      <c r="D5384" t="s">
        <v>11</v>
      </c>
      <c r="E5384" t="s">
        <v>27</v>
      </c>
      <c r="F5384" t="s">
        <v>13</v>
      </c>
      <c r="G5384" t="s">
        <v>1705</v>
      </c>
      <c r="H5384" s="1">
        <v>0.2</v>
      </c>
      <c r="I5384" s="2">
        <v>43202</v>
      </c>
      <c r="J5384" t="s">
        <v>1706</v>
      </c>
      <c r="K5384" t="s">
        <v>30</v>
      </c>
      <c r="L5384">
        <v>90036</v>
      </c>
      <c r="M5384">
        <v>754</v>
      </c>
      <c r="N5384" t="s">
        <v>945</v>
      </c>
      <c r="O5384">
        <v>-36</v>
      </c>
      <c r="P5384">
        <v>3</v>
      </c>
      <c r="Q5384" t="s">
        <v>32</v>
      </c>
      <c r="R5384" t="s">
        <v>8304</v>
      </c>
      <c r="S5384">
        <v>-36.44</v>
      </c>
      <c r="T5384">
        <v>194</v>
      </c>
      <c r="U5384" t="s">
        <v>19</v>
      </c>
      <c r="V5384" s="2">
        <v>43204</v>
      </c>
      <c r="W5384" t="s">
        <v>130</v>
      </c>
      <c r="X5384" t="s">
        <v>34</v>
      </c>
      <c r="Y5384" t="s">
        <v>24</v>
      </c>
    </row>
    <row r="5385" spans="1:25" x14ac:dyDescent="0.35">
      <c r="A5385">
        <v>2</v>
      </c>
      <c r="B5385" t="s">
        <v>25</v>
      </c>
      <c r="C5385">
        <v>1</v>
      </c>
      <c r="D5385" t="s">
        <v>26</v>
      </c>
      <c r="E5385" t="s">
        <v>27</v>
      </c>
      <c r="F5385" t="s">
        <v>13</v>
      </c>
      <c r="G5385" t="s">
        <v>1705</v>
      </c>
      <c r="H5385" s="1">
        <v>0</v>
      </c>
      <c r="I5385" s="2">
        <v>43202</v>
      </c>
      <c r="J5385" t="s">
        <v>1706</v>
      </c>
      <c r="K5385" t="s">
        <v>30</v>
      </c>
      <c r="L5385">
        <v>90036</v>
      </c>
      <c r="M5385">
        <v>1809</v>
      </c>
      <c r="N5385" t="s">
        <v>3105</v>
      </c>
      <c r="O5385">
        <v>9</v>
      </c>
      <c r="P5385">
        <v>3</v>
      </c>
      <c r="Q5385" t="s">
        <v>32</v>
      </c>
      <c r="R5385" t="s">
        <v>8304</v>
      </c>
      <c r="S5385">
        <v>9.33</v>
      </c>
      <c r="T5385">
        <v>19</v>
      </c>
      <c r="U5385" t="s">
        <v>19</v>
      </c>
      <c r="V5385" s="2">
        <v>43204</v>
      </c>
      <c r="W5385" t="s">
        <v>130</v>
      </c>
      <c r="X5385" t="s">
        <v>34</v>
      </c>
      <c r="Y5385" t="s">
        <v>64</v>
      </c>
    </row>
    <row r="5386" spans="1:25" x14ac:dyDescent="0.35">
      <c r="A5386">
        <v>2</v>
      </c>
      <c r="B5386" t="s">
        <v>25</v>
      </c>
      <c r="C5386">
        <v>1</v>
      </c>
      <c r="D5386" t="s">
        <v>26</v>
      </c>
      <c r="E5386" t="s">
        <v>27</v>
      </c>
      <c r="F5386" t="s">
        <v>13</v>
      </c>
      <c r="G5386" t="s">
        <v>1705</v>
      </c>
      <c r="H5386" s="1">
        <v>0.2</v>
      </c>
      <c r="I5386" s="2">
        <v>43202</v>
      </c>
      <c r="J5386" t="s">
        <v>1706</v>
      </c>
      <c r="K5386" t="s">
        <v>30</v>
      </c>
      <c r="L5386">
        <v>90036</v>
      </c>
      <c r="M5386">
        <v>124</v>
      </c>
      <c r="N5386" t="s">
        <v>2993</v>
      </c>
      <c r="O5386">
        <v>14</v>
      </c>
      <c r="P5386">
        <v>3</v>
      </c>
      <c r="Q5386" t="s">
        <v>32</v>
      </c>
      <c r="R5386" t="s">
        <v>8304</v>
      </c>
      <c r="S5386">
        <v>13.73</v>
      </c>
      <c r="T5386">
        <v>37</v>
      </c>
      <c r="U5386" t="s">
        <v>19</v>
      </c>
      <c r="V5386" s="2">
        <v>43204</v>
      </c>
      <c r="W5386" t="s">
        <v>130</v>
      </c>
      <c r="X5386" t="s">
        <v>34</v>
      </c>
      <c r="Y5386" t="s">
        <v>54</v>
      </c>
    </row>
    <row r="5387" spans="1:25" hidden="1" x14ac:dyDescent="0.35">
      <c r="A5387">
        <v>4</v>
      </c>
      <c r="B5387" t="s">
        <v>25</v>
      </c>
      <c r="C5387">
        <v>3</v>
      </c>
      <c r="D5387" t="s">
        <v>26</v>
      </c>
      <c r="E5387" t="s">
        <v>192</v>
      </c>
      <c r="F5387" t="s">
        <v>13</v>
      </c>
      <c r="G5387" t="s">
        <v>6928</v>
      </c>
      <c r="H5387" s="1">
        <v>0.2</v>
      </c>
      <c r="I5387" s="2">
        <v>43439</v>
      </c>
      <c r="J5387" t="s">
        <v>7320</v>
      </c>
      <c r="K5387" t="s">
        <v>73</v>
      </c>
      <c r="L5387">
        <v>60623</v>
      </c>
      <c r="M5387">
        <v>1125</v>
      </c>
      <c r="N5387" t="s">
        <v>394</v>
      </c>
      <c r="O5387">
        <v>0</v>
      </c>
      <c r="P5387">
        <v>2</v>
      </c>
      <c r="Q5387" t="s">
        <v>75</v>
      </c>
      <c r="R5387" t="s">
        <v>8304</v>
      </c>
      <c r="S5387">
        <v>0.31</v>
      </c>
      <c r="T5387">
        <v>4</v>
      </c>
      <c r="U5387" t="s">
        <v>76</v>
      </c>
      <c r="V5387" s="2">
        <v>43443</v>
      </c>
      <c r="W5387" t="s">
        <v>20</v>
      </c>
      <c r="X5387" t="s">
        <v>139</v>
      </c>
      <c r="Y5387" t="s">
        <v>49</v>
      </c>
    </row>
    <row r="5388" spans="1:25" hidden="1" x14ac:dyDescent="0.35">
      <c r="A5388">
        <v>4</v>
      </c>
      <c r="B5388" t="s">
        <v>25</v>
      </c>
      <c r="C5388">
        <v>3</v>
      </c>
      <c r="D5388" t="s">
        <v>11</v>
      </c>
      <c r="E5388" t="s">
        <v>65</v>
      </c>
      <c r="F5388" t="s">
        <v>13</v>
      </c>
      <c r="G5388" t="s">
        <v>797</v>
      </c>
      <c r="H5388" s="1">
        <v>0</v>
      </c>
      <c r="I5388" s="2">
        <v>43408</v>
      </c>
      <c r="J5388" t="s">
        <v>1346</v>
      </c>
      <c r="K5388" t="s">
        <v>30</v>
      </c>
      <c r="L5388">
        <v>98103</v>
      </c>
      <c r="M5388">
        <v>1546</v>
      </c>
      <c r="N5388" t="s">
        <v>8184</v>
      </c>
      <c r="O5388">
        <v>36</v>
      </c>
      <c r="P5388">
        <v>3</v>
      </c>
      <c r="Q5388" t="s">
        <v>32</v>
      </c>
      <c r="R5388" t="s">
        <v>8304</v>
      </c>
      <c r="S5388">
        <v>35.68</v>
      </c>
      <c r="T5388">
        <v>210</v>
      </c>
      <c r="U5388" t="s">
        <v>33</v>
      </c>
      <c r="V5388" s="2">
        <v>43412</v>
      </c>
      <c r="W5388" t="s">
        <v>20</v>
      </c>
      <c r="X5388" t="s">
        <v>69</v>
      </c>
      <c r="Y5388" t="s">
        <v>47</v>
      </c>
    </row>
    <row r="5389" spans="1:25" hidden="1" x14ac:dyDescent="0.35">
      <c r="A5389">
        <v>6</v>
      </c>
      <c r="B5389" t="s">
        <v>10</v>
      </c>
      <c r="C5389">
        <v>6</v>
      </c>
      <c r="D5389" t="s">
        <v>11</v>
      </c>
      <c r="E5389" t="s">
        <v>2497</v>
      </c>
      <c r="F5389" t="s">
        <v>13</v>
      </c>
      <c r="G5389" t="s">
        <v>1882</v>
      </c>
      <c r="H5389" s="1">
        <v>0</v>
      </c>
      <c r="I5389" s="2">
        <v>43300</v>
      </c>
      <c r="J5389" t="s">
        <v>2498</v>
      </c>
      <c r="K5389" t="s">
        <v>16</v>
      </c>
      <c r="L5389">
        <v>39401</v>
      </c>
      <c r="M5389">
        <v>822</v>
      </c>
      <c r="N5389" t="s">
        <v>1497</v>
      </c>
      <c r="O5389">
        <v>126</v>
      </c>
      <c r="P5389">
        <v>5</v>
      </c>
      <c r="Q5389" t="s">
        <v>18</v>
      </c>
      <c r="R5389" t="s">
        <v>8304</v>
      </c>
      <c r="S5389">
        <v>126.23</v>
      </c>
      <c r="T5389">
        <v>505</v>
      </c>
      <c r="U5389" t="s">
        <v>19</v>
      </c>
      <c r="V5389" s="2">
        <v>43306</v>
      </c>
      <c r="W5389" t="s">
        <v>39</v>
      </c>
      <c r="X5389" t="s">
        <v>887</v>
      </c>
      <c r="Y5389" t="s">
        <v>22</v>
      </c>
    </row>
    <row r="5390" spans="1:25" hidden="1" x14ac:dyDescent="0.35">
      <c r="A5390">
        <v>6</v>
      </c>
      <c r="B5390" t="s">
        <v>10</v>
      </c>
      <c r="C5390">
        <v>6</v>
      </c>
      <c r="D5390" t="s">
        <v>11</v>
      </c>
      <c r="E5390" t="s">
        <v>2497</v>
      </c>
      <c r="F5390" t="s">
        <v>13</v>
      </c>
      <c r="G5390" t="s">
        <v>1882</v>
      </c>
      <c r="H5390" s="1">
        <v>0</v>
      </c>
      <c r="I5390" s="2">
        <v>43300</v>
      </c>
      <c r="J5390" t="s">
        <v>2498</v>
      </c>
      <c r="K5390" t="s">
        <v>16</v>
      </c>
      <c r="L5390">
        <v>39401</v>
      </c>
      <c r="M5390">
        <v>104</v>
      </c>
      <c r="N5390" t="s">
        <v>2034</v>
      </c>
      <c r="O5390">
        <v>76</v>
      </c>
      <c r="P5390">
        <v>6</v>
      </c>
      <c r="Q5390" t="s">
        <v>18</v>
      </c>
      <c r="R5390" t="s">
        <v>8304</v>
      </c>
      <c r="S5390">
        <v>76.09</v>
      </c>
      <c r="T5390">
        <v>186</v>
      </c>
      <c r="U5390" t="s">
        <v>19</v>
      </c>
      <c r="V5390" s="2">
        <v>43306</v>
      </c>
      <c r="W5390" t="s">
        <v>39</v>
      </c>
      <c r="X5390" t="s">
        <v>887</v>
      </c>
      <c r="Y5390" t="s">
        <v>47</v>
      </c>
    </row>
    <row r="5391" spans="1:25" hidden="1" x14ac:dyDescent="0.35">
      <c r="A5391">
        <v>6</v>
      </c>
      <c r="B5391" t="s">
        <v>10</v>
      </c>
      <c r="C5391">
        <v>6</v>
      </c>
      <c r="D5391" t="s">
        <v>26</v>
      </c>
      <c r="E5391" t="s">
        <v>2497</v>
      </c>
      <c r="F5391" t="s">
        <v>13</v>
      </c>
      <c r="G5391" t="s">
        <v>1882</v>
      </c>
      <c r="H5391" s="1">
        <v>0</v>
      </c>
      <c r="I5391" s="2">
        <v>43300</v>
      </c>
      <c r="J5391" t="s">
        <v>2498</v>
      </c>
      <c r="K5391" t="s">
        <v>16</v>
      </c>
      <c r="L5391">
        <v>39401</v>
      </c>
      <c r="M5391">
        <v>265</v>
      </c>
      <c r="N5391" t="s">
        <v>1111</v>
      </c>
      <c r="O5391">
        <v>4</v>
      </c>
      <c r="P5391">
        <v>1</v>
      </c>
      <c r="Q5391" t="s">
        <v>18</v>
      </c>
      <c r="R5391" t="s">
        <v>8304</v>
      </c>
      <c r="S5391">
        <v>4.04</v>
      </c>
      <c r="T5391">
        <v>9</v>
      </c>
      <c r="U5391" t="s">
        <v>19</v>
      </c>
      <c r="V5391" s="2">
        <v>43306</v>
      </c>
      <c r="W5391" t="s">
        <v>39</v>
      </c>
      <c r="X5391" t="s">
        <v>887</v>
      </c>
      <c r="Y5391" t="s">
        <v>54</v>
      </c>
    </row>
    <row r="5392" spans="1:25" hidden="1" x14ac:dyDescent="0.35">
      <c r="A5392">
        <v>6</v>
      </c>
      <c r="B5392" t="s">
        <v>10</v>
      </c>
      <c r="C5392">
        <v>6</v>
      </c>
      <c r="D5392" t="s">
        <v>26</v>
      </c>
      <c r="E5392" t="s">
        <v>2497</v>
      </c>
      <c r="F5392" t="s">
        <v>13</v>
      </c>
      <c r="G5392" t="s">
        <v>1882</v>
      </c>
      <c r="H5392" s="1">
        <v>0</v>
      </c>
      <c r="I5392" s="2">
        <v>43300</v>
      </c>
      <c r="J5392" t="s">
        <v>2498</v>
      </c>
      <c r="K5392" t="s">
        <v>16</v>
      </c>
      <c r="L5392">
        <v>39401</v>
      </c>
      <c r="M5392">
        <v>1310</v>
      </c>
      <c r="N5392" t="s">
        <v>8262</v>
      </c>
      <c r="O5392">
        <v>36</v>
      </c>
      <c r="P5392">
        <v>2</v>
      </c>
      <c r="Q5392" t="s">
        <v>18</v>
      </c>
      <c r="R5392" t="s">
        <v>8304</v>
      </c>
      <c r="S5392">
        <v>35.68</v>
      </c>
      <c r="T5392">
        <v>78</v>
      </c>
      <c r="U5392" t="s">
        <v>19</v>
      </c>
      <c r="V5392" s="2">
        <v>43306</v>
      </c>
      <c r="W5392" t="s">
        <v>39</v>
      </c>
      <c r="X5392" t="s">
        <v>887</v>
      </c>
      <c r="Y5392" t="s">
        <v>54</v>
      </c>
    </row>
    <row r="5393" spans="1:25" hidden="1" x14ac:dyDescent="0.35">
      <c r="A5393">
        <v>6</v>
      </c>
      <c r="B5393" t="s">
        <v>10</v>
      </c>
      <c r="C5393">
        <v>6</v>
      </c>
      <c r="D5393" t="s">
        <v>26</v>
      </c>
      <c r="E5393" t="s">
        <v>2497</v>
      </c>
      <c r="F5393" t="s">
        <v>13</v>
      </c>
      <c r="G5393" t="s">
        <v>1882</v>
      </c>
      <c r="H5393" s="1">
        <v>0</v>
      </c>
      <c r="I5393" s="2">
        <v>43300</v>
      </c>
      <c r="J5393" t="s">
        <v>2498</v>
      </c>
      <c r="K5393" t="s">
        <v>16</v>
      </c>
      <c r="L5393">
        <v>39401</v>
      </c>
      <c r="M5393">
        <v>1359</v>
      </c>
      <c r="N5393" t="s">
        <v>540</v>
      </c>
      <c r="O5393">
        <v>1</v>
      </c>
      <c r="P5393">
        <v>4</v>
      </c>
      <c r="Q5393" t="s">
        <v>18</v>
      </c>
      <c r="R5393" t="s">
        <v>8304</v>
      </c>
      <c r="S5393">
        <v>0.88</v>
      </c>
      <c r="T5393">
        <v>88</v>
      </c>
      <c r="U5393" t="s">
        <v>19</v>
      </c>
      <c r="V5393" s="2">
        <v>43306</v>
      </c>
      <c r="W5393" t="s">
        <v>39</v>
      </c>
      <c r="X5393" t="s">
        <v>887</v>
      </c>
      <c r="Y5393" t="s">
        <v>42</v>
      </c>
    </row>
    <row r="5394" spans="1:25" hidden="1" x14ac:dyDescent="0.35">
      <c r="A5394">
        <v>6</v>
      </c>
      <c r="B5394" t="s">
        <v>10</v>
      </c>
      <c r="C5394">
        <v>6</v>
      </c>
      <c r="D5394" t="s">
        <v>26</v>
      </c>
      <c r="E5394" t="s">
        <v>2497</v>
      </c>
      <c r="F5394" t="s">
        <v>13</v>
      </c>
      <c r="G5394" t="s">
        <v>1882</v>
      </c>
      <c r="H5394" s="1">
        <v>0</v>
      </c>
      <c r="I5394" s="2">
        <v>43300</v>
      </c>
      <c r="J5394" t="s">
        <v>2498</v>
      </c>
      <c r="K5394" t="s">
        <v>16</v>
      </c>
      <c r="L5394">
        <v>39401</v>
      </c>
      <c r="M5394">
        <v>1684</v>
      </c>
      <c r="N5394" t="s">
        <v>3428</v>
      </c>
      <c r="O5394">
        <v>121</v>
      </c>
      <c r="P5394">
        <v>6</v>
      </c>
      <c r="Q5394" t="s">
        <v>18</v>
      </c>
      <c r="R5394" t="s">
        <v>8304</v>
      </c>
      <c r="S5394">
        <v>120.51</v>
      </c>
      <c r="T5394">
        <v>246</v>
      </c>
      <c r="U5394" t="s">
        <v>19</v>
      </c>
      <c r="V5394" s="2">
        <v>43306</v>
      </c>
      <c r="W5394" t="s">
        <v>39</v>
      </c>
      <c r="X5394" t="s">
        <v>887</v>
      </c>
      <c r="Y5394" t="s">
        <v>64</v>
      </c>
    </row>
    <row r="5395" spans="1:25" hidden="1" x14ac:dyDescent="0.35">
      <c r="A5395">
        <v>6</v>
      </c>
      <c r="B5395" t="s">
        <v>10</v>
      </c>
      <c r="C5395">
        <v>6</v>
      </c>
      <c r="D5395" t="s">
        <v>11</v>
      </c>
      <c r="E5395" t="s">
        <v>2877</v>
      </c>
      <c r="F5395" t="s">
        <v>13</v>
      </c>
      <c r="G5395" t="s">
        <v>6889</v>
      </c>
      <c r="H5395" s="1">
        <v>0</v>
      </c>
      <c r="I5395" s="2">
        <v>43436</v>
      </c>
      <c r="J5395" t="s">
        <v>7072</v>
      </c>
      <c r="K5395" t="s">
        <v>102</v>
      </c>
      <c r="L5395">
        <v>2908</v>
      </c>
      <c r="M5395">
        <v>553</v>
      </c>
      <c r="N5395" t="s">
        <v>1892</v>
      </c>
      <c r="O5395">
        <v>24</v>
      </c>
      <c r="P5395">
        <v>6</v>
      </c>
      <c r="Q5395" t="s">
        <v>104</v>
      </c>
      <c r="R5395" t="s">
        <v>8304</v>
      </c>
      <c r="S5395">
        <v>23.9</v>
      </c>
      <c r="T5395">
        <v>72</v>
      </c>
      <c r="U5395" t="s">
        <v>76</v>
      </c>
      <c r="V5395" s="2">
        <v>43442</v>
      </c>
      <c r="W5395" t="s">
        <v>39</v>
      </c>
      <c r="X5395" t="s">
        <v>836</v>
      </c>
      <c r="Y5395" t="s">
        <v>47</v>
      </c>
    </row>
    <row r="5396" spans="1:25" hidden="1" x14ac:dyDescent="0.35">
      <c r="A5396">
        <v>6</v>
      </c>
      <c r="B5396" t="s">
        <v>10</v>
      </c>
      <c r="C5396">
        <v>6</v>
      </c>
      <c r="D5396" t="s">
        <v>26</v>
      </c>
      <c r="E5396" t="s">
        <v>2877</v>
      </c>
      <c r="F5396" t="s">
        <v>13</v>
      </c>
      <c r="G5396" t="s">
        <v>6889</v>
      </c>
      <c r="H5396" s="1">
        <v>0</v>
      </c>
      <c r="I5396" s="2">
        <v>43436</v>
      </c>
      <c r="J5396" t="s">
        <v>7072</v>
      </c>
      <c r="K5396" t="s">
        <v>102</v>
      </c>
      <c r="L5396">
        <v>2908</v>
      </c>
      <c r="M5396">
        <v>514</v>
      </c>
      <c r="N5396" t="s">
        <v>939</v>
      </c>
      <c r="O5396">
        <v>582</v>
      </c>
      <c r="P5396">
        <v>5</v>
      </c>
      <c r="Q5396" t="s">
        <v>104</v>
      </c>
      <c r="R5396" t="s">
        <v>8304</v>
      </c>
      <c r="S5396">
        <v>582.23</v>
      </c>
      <c r="T5396">
        <v>2079</v>
      </c>
      <c r="U5396" t="s">
        <v>76</v>
      </c>
      <c r="V5396" s="2">
        <v>43442</v>
      </c>
      <c r="W5396" t="s">
        <v>39</v>
      </c>
      <c r="X5396" t="s">
        <v>836</v>
      </c>
      <c r="Y5396" t="s">
        <v>42</v>
      </c>
    </row>
    <row r="5397" spans="1:25" hidden="1" x14ac:dyDescent="0.35">
      <c r="A5397">
        <v>6</v>
      </c>
      <c r="B5397" t="s">
        <v>10</v>
      </c>
      <c r="C5397">
        <v>6</v>
      </c>
      <c r="D5397" t="s">
        <v>50</v>
      </c>
      <c r="E5397" t="s">
        <v>2877</v>
      </c>
      <c r="F5397" t="s">
        <v>13</v>
      </c>
      <c r="G5397" t="s">
        <v>6889</v>
      </c>
      <c r="H5397" s="1">
        <v>0</v>
      </c>
      <c r="I5397" s="2">
        <v>43436</v>
      </c>
      <c r="J5397" t="s">
        <v>7072</v>
      </c>
      <c r="K5397" t="s">
        <v>102</v>
      </c>
      <c r="L5397">
        <v>2908</v>
      </c>
      <c r="M5397">
        <v>1612</v>
      </c>
      <c r="N5397" t="s">
        <v>4957</v>
      </c>
      <c r="O5397">
        <v>176</v>
      </c>
      <c r="P5397">
        <v>5</v>
      </c>
      <c r="Q5397" t="s">
        <v>104</v>
      </c>
      <c r="R5397" t="s">
        <v>8304</v>
      </c>
      <c r="S5397">
        <v>176.39</v>
      </c>
      <c r="T5397">
        <v>630</v>
      </c>
      <c r="U5397" t="s">
        <v>76</v>
      </c>
      <c r="V5397" s="2">
        <v>43442</v>
      </c>
      <c r="W5397" t="s">
        <v>39</v>
      </c>
      <c r="X5397" t="s">
        <v>836</v>
      </c>
      <c r="Y5397" t="s">
        <v>52</v>
      </c>
    </row>
    <row r="5398" spans="1:25" hidden="1" x14ac:dyDescent="0.35">
      <c r="A5398">
        <v>3</v>
      </c>
      <c r="B5398" t="s">
        <v>10</v>
      </c>
      <c r="C5398">
        <v>3</v>
      </c>
      <c r="D5398" t="s">
        <v>11</v>
      </c>
      <c r="E5398" t="s">
        <v>2062</v>
      </c>
      <c r="F5398" t="s">
        <v>13</v>
      </c>
      <c r="G5398" t="s">
        <v>2063</v>
      </c>
      <c r="H5398" s="1">
        <v>0</v>
      </c>
      <c r="I5398" s="2">
        <v>43110</v>
      </c>
      <c r="J5398" t="s">
        <v>2064</v>
      </c>
      <c r="K5398" t="s">
        <v>30</v>
      </c>
      <c r="L5398">
        <v>98632</v>
      </c>
      <c r="M5398">
        <v>498</v>
      </c>
      <c r="N5398" t="s">
        <v>1217</v>
      </c>
      <c r="O5398">
        <v>8</v>
      </c>
      <c r="P5398">
        <v>5</v>
      </c>
      <c r="Q5398" t="s">
        <v>32</v>
      </c>
      <c r="R5398" t="s">
        <v>8304</v>
      </c>
      <c r="S5398">
        <v>7.7</v>
      </c>
      <c r="T5398">
        <v>25</v>
      </c>
      <c r="U5398" t="s">
        <v>19</v>
      </c>
      <c r="V5398" s="2">
        <v>43113</v>
      </c>
      <c r="W5398" t="s">
        <v>20</v>
      </c>
      <c r="X5398" t="s">
        <v>69</v>
      </c>
      <c r="Y5398" t="s">
        <v>47</v>
      </c>
    </row>
    <row r="5399" spans="1:25" hidden="1" x14ac:dyDescent="0.35">
      <c r="A5399">
        <v>3</v>
      </c>
      <c r="B5399" t="s">
        <v>25</v>
      </c>
      <c r="C5399">
        <v>1</v>
      </c>
      <c r="D5399" t="s">
        <v>26</v>
      </c>
      <c r="E5399" t="s">
        <v>99</v>
      </c>
      <c r="F5399" t="s">
        <v>13</v>
      </c>
      <c r="G5399" t="s">
        <v>5897</v>
      </c>
      <c r="H5399" s="1">
        <v>0.2</v>
      </c>
      <c r="I5399" s="2">
        <v>43464</v>
      </c>
      <c r="J5399" t="s">
        <v>5898</v>
      </c>
      <c r="K5399" t="s">
        <v>102</v>
      </c>
      <c r="L5399">
        <v>19140</v>
      </c>
      <c r="M5399">
        <v>1123</v>
      </c>
      <c r="N5399" t="s">
        <v>3607</v>
      </c>
      <c r="O5399">
        <v>2</v>
      </c>
      <c r="P5399">
        <v>5</v>
      </c>
      <c r="Q5399" t="s">
        <v>104</v>
      </c>
      <c r="R5399" t="s">
        <v>8304</v>
      </c>
      <c r="S5399">
        <v>1.65</v>
      </c>
      <c r="T5399">
        <v>17</v>
      </c>
      <c r="U5399" t="s">
        <v>33</v>
      </c>
      <c r="V5399" s="2">
        <v>43467</v>
      </c>
      <c r="W5399" t="s">
        <v>130</v>
      </c>
      <c r="X5399" t="s">
        <v>105</v>
      </c>
      <c r="Y5399" t="s">
        <v>49</v>
      </c>
    </row>
    <row r="5400" spans="1:25" x14ac:dyDescent="0.35">
      <c r="A5400">
        <v>4</v>
      </c>
      <c r="B5400" t="s">
        <v>43</v>
      </c>
      <c r="C5400">
        <v>6</v>
      </c>
      <c r="D5400" t="s">
        <v>11</v>
      </c>
      <c r="E5400" t="s">
        <v>2032</v>
      </c>
      <c r="F5400" t="s">
        <v>13</v>
      </c>
      <c r="G5400" t="s">
        <v>7041</v>
      </c>
      <c r="H5400" s="1">
        <v>0.15</v>
      </c>
      <c r="I5400" s="2">
        <v>43390</v>
      </c>
      <c r="J5400" t="s">
        <v>7172</v>
      </c>
      <c r="K5400" t="s">
        <v>30</v>
      </c>
      <c r="L5400">
        <v>93727</v>
      </c>
      <c r="M5400">
        <v>1390</v>
      </c>
      <c r="N5400" t="s">
        <v>2215</v>
      </c>
      <c r="O5400">
        <v>21</v>
      </c>
      <c r="P5400">
        <v>2</v>
      </c>
      <c r="Q5400" t="s">
        <v>32</v>
      </c>
      <c r="R5400" t="s">
        <v>8304</v>
      </c>
      <c r="S5400">
        <v>21.29</v>
      </c>
      <c r="T5400">
        <v>121</v>
      </c>
      <c r="U5400" t="s">
        <v>76</v>
      </c>
      <c r="V5400" s="2">
        <v>43394</v>
      </c>
      <c r="W5400" t="s">
        <v>39</v>
      </c>
      <c r="X5400" t="s">
        <v>34</v>
      </c>
      <c r="Y5400" t="s">
        <v>22</v>
      </c>
    </row>
    <row r="5401" spans="1:25" hidden="1" x14ac:dyDescent="0.35">
      <c r="A5401">
        <v>7</v>
      </c>
      <c r="B5401" t="s">
        <v>25</v>
      </c>
      <c r="C5401">
        <v>6</v>
      </c>
      <c r="D5401" t="s">
        <v>26</v>
      </c>
      <c r="E5401" t="s">
        <v>3797</v>
      </c>
      <c r="F5401" t="s">
        <v>13</v>
      </c>
      <c r="G5401" t="s">
        <v>3147</v>
      </c>
      <c r="H5401" s="1">
        <v>0</v>
      </c>
      <c r="I5401" s="2">
        <v>43346</v>
      </c>
      <c r="J5401" t="s">
        <v>3798</v>
      </c>
      <c r="K5401" t="s">
        <v>73</v>
      </c>
      <c r="L5401">
        <v>53186</v>
      </c>
      <c r="M5401">
        <v>473</v>
      </c>
      <c r="N5401" t="s">
        <v>883</v>
      </c>
      <c r="O5401">
        <v>14</v>
      </c>
      <c r="P5401">
        <v>5</v>
      </c>
      <c r="Q5401" t="s">
        <v>75</v>
      </c>
      <c r="R5401" t="s">
        <v>8304</v>
      </c>
      <c r="S5401">
        <v>14.17</v>
      </c>
      <c r="T5401">
        <v>55</v>
      </c>
      <c r="U5401" t="s">
        <v>19</v>
      </c>
      <c r="V5401" s="2">
        <v>43353</v>
      </c>
      <c r="W5401" t="s">
        <v>39</v>
      </c>
      <c r="X5401" t="s">
        <v>82</v>
      </c>
      <c r="Y5401" t="s">
        <v>42</v>
      </c>
    </row>
    <row r="5402" spans="1:25" hidden="1" x14ac:dyDescent="0.35">
      <c r="A5402">
        <v>5</v>
      </c>
      <c r="B5402" t="s">
        <v>43</v>
      </c>
      <c r="C5402">
        <v>6</v>
      </c>
      <c r="D5402" t="s">
        <v>26</v>
      </c>
      <c r="E5402" t="s">
        <v>192</v>
      </c>
      <c r="F5402" t="s">
        <v>13</v>
      </c>
      <c r="G5402" t="s">
        <v>1280</v>
      </c>
      <c r="H5402" s="1">
        <v>0.2</v>
      </c>
      <c r="I5402" s="2">
        <v>43263</v>
      </c>
      <c r="J5402" t="s">
        <v>3911</v>
      </c>
      <c r="K5402" t="s">
        <v>73</v>
      </c>
      <c r="L5402">
        <v>60610</v>
      </c>
      <c r="M5402">
        <v>1776</v>
      </c>
      <c r="N5402" t="s">
        <v>3766</v>
      </c>
      <c r="O5402">
        <v>8</v>
      </c>
      <c r="P5402">
        <v>5</v>
      </c>
      <c r="Q5402" t="s">
        <v>75</v>
      </c>
      <c r="R5402" t="s">
        <v>8304</v>
      </c>
      <c r="S5402">
        <v>8.3800000000000008</v>
      </c>
      <c r="T5402">
        <v>23</v>
      </c>
      <c r="U5402" t="s">
        <v>19</v>
      </c>
      <c r="V5402" s="2">
        <v>43268</v>
      </c>
      <c r="W5402" t="s">
        <v>39</v>
      </c>
      <c r="X5402" t="s">
        <v>139</v>
      </c>
      <c r="Y5402" t="s">
        <v>64</v>
      </c>
    </row>
    <row r="5403" spans="1:25" hidden="1" x14ac:dyDescent="0.35">
      <c r="A5403">
        <v>5</v>
      </c>
      <c r="B5403" t="s">
        <v>43</v>
      </c>
      <c r="C5403">
        <v>6</v>
      </c>
      <c r="D5403" t="s">
        <v>11</v>
      </c>
      <c r="E5403" t="s">
        <v>5567</v>
      </c>
      <c r="F5403" t="s">
        <v>13</v>
      </c>
      <c r="G5403" t="s">
        <v>800</v>
      </c>
      <c r="H5403" s="1">
        <v>0</v>
      </c>
      <c r="I5403" s="2">
        <v>43360</v>
      </c>
      <c r="J5403" t="s">
        <v>5568</v>
      </c>
      <c r="K5403" t="s">
        <v>102</v>
      </c>
      <c r="L5403">
        <v>4401</v>
      </c>
      <c r="M5403">
        <v>392</v>
      </c>
      <c r="N5403" t="s">
        <v>1754</v>
      </c>
      <c r="O5403">
        <v>34</v>
      </c>
      <c r="P5403">
        <v>2</v>
      </c>
      <c r="Q5403" t="s">
        <v>104</v>
      </c>
      <c r="R5403" t="s">
        <v>8304</v>
      </c>
      <c r="S5403">
        <v>33.94</v>
      </c>
      <c r="T5403">
        <v>109</v>
      </c>
      <c r="U5403" t="s">
        <v>33</v>
      </c>
      <c r="V5403" s="2">
        <v>43365</v>
      </c>
      <c r="W5403" t="s">
        <v>39</v>
      </c>
      <c r="X5403" t="s">
        <v>5569</v>
      </c>
      <c r="Y5403" t="s">
        <v>47</v>
      </c>
    </row>
    <row r="5404" spans="1:25" hidden="1" x14ac:dyDescent="0.35">
      <c r="A5404">
        <v>5</v>
      </c>
      <c r="B5404" t="s">
        <v>43</v>
      </c>
      <c r="C5404">
        <v>6</v>
      </c>
      <c r="D5404" t="s">
        <v>50</v>
      </c>
      <c r="E5404" t="s">
        <v>5567</v>
      </c>
      <c r="F5404" t="s">
        <v>13</v>
      </c>
      <c r="G5404" t="s">
        <v>800</v>
      </c>
      <c r="H5404" s="1">
        <v>0</v>
      </c>
      <c r="I5404" s="2">
        <v>43360</v>
      </c>
      <c r="J5404" t="s">
        <v>5568</v>
      </c>
      <c r="K5404" t="s">
        <v>102</v>
      </c>
      <c r="L5404">
        <v>4401</v>
      </c>
      <c r="M5404">
        <v>1628</v>
      </c>
      <c r="N5404" t="s">
        <v>5046</v>
      </c>
      <c r="O5404">
        <v>131</v>
      </c>
      <c r="P5404">
        <v>3</v>
      </c>
      <c r="Q5404" t="s">
        <v>104</v>
      </c>
      <c r="R5404" t="s">
        <v>8304</v>
      </c>
      <c r="S5404">
        <v>131.35</v>
      </c>
      <c r="T5404">
        <v>438</v>
      </c>
      <c r="U5404" t="s">
        <v>33</v>
      </c>
      <c r="V5404" s="2">
        <v>43365</v>
      </c>
      <c r="W5404" t="s">
        <v>39</v>
      </c>
      <c r="X5404" t="s">
        <v>5569</v>
      </c>
      <c r="Y5404" t="s">
        <v>52</v>
      </c>
    </row>
    <row r="5405" spans="1:25" hidden="1" x14ac:dyDescent="0.35">
      <c r="A5405">
        <v>6</v>
      </c>
      <c r="B5405" t="s">
        <v>10</v>
      </c>
      <c r="C5405">
        <v>6</v>
      </c>
      <c r="D5405" t="s">
        <v>26</v>
      </c>
      <c r="E5405" t="s">
        <v>2422</v>
      </c>
      <c r="F5405" t="s">
        <v>13</v>
      </c>
      <c r="G5405" t="s">
        <v>640</v>
      </c>
      <c r="H5405" s="1">
        <v>0.2</v>
      </c>
      <c r="I5405" s="2">
        <v>43354</v>
      </c>
      <c r="J5405" t="s">
        <v>7538</v>
      </c>
      <c r="K5405" t="s">
        <v>102</v>
      </c>
      <c r="L5405">
        <v>43615</v>
      </c>
      <c r="M5405">
        <v>1503</v>
      </c>
      <c r="N5405" t="s">
        <v>3908</v>
      </c>
      <c r="O5405">
        <v>4</v>
      </c>
      <c r="P5405">
        <v>5</v>
      </c>
      <c r="Q5405" t="s">
        <v>104</v>
      </c>
      <c r="R5405" t="s">
        <v>8304</v>
      </c>
      <c r="S5405">
        <v>3.75</v>
      </c>
      <c r="T5405">
        <v>38</v>
      </c>
      <c r="U5405" t="s">
        <v>76</v>
      </c>
      <c r="V5405" s="2">
        <v>43360</v>
      </c>
      <c r="W5405" t="s">
        <v>39</v>
      </c>
      <c r="X5405" t="s">
        <v>309</v>
      </c>
      <c r="Y5405" t="s">
        <v>42</v>
      </c>
    </row>
    <row r="5406" spans="1:25" hidden="1" x14ac:dyDescent="0.35">
      <c r="A5406">
        <v>6</v>
      </c>
      <c r="B5406" t="s">
        <v>10</v>
      </c>
      <c r="C5406">
        <v>6</v>
      </c>
      <c r="D5406" t="s">
        <v>26</v>
      </c>
      <c r="E5406" t="s">
        <v>2422</v>
      </c>
      <c r="F5406" t="s">
        <v>13</v>
      </c>
      <c r="G5406" t="s">
        <v>640</v>
      </c>
      <c r="H5406" s="1">
        <v>0.7</v>
      </c>
      <c r="I5406" s="2">
        <v>43354</v>
      </c>
      <c r="J5406" t="s">
        <v>7538</v>
      </c>
      <c r="K5406" t="s">
        <v>102</v>
      </c>
      <c r="L5406">
        <v>43615</v>
      </c>
      <c r="M5406">
        <v>712</v>
      </c>
      <c r="N5406" t="s">
        <v>1025</v>
      </c>
      <c r="O5406">
        <v>-18</v>
      </c>
      <c r="P5406">
        <v>3</v>
      </c>
      <c r="Q5406" t="s">
        <v>104</v>
      </c>
      <c r="R5406" t="s">
        <v>8304</v>
      </c>
      <c r="S5406">
        <v>-17.940000000000001</v>
      </c>
      <c r="T5406">
        <v>22</v>
      </c>
      <c r="U5406" t="s">
        <v>76</v>
      </c>
      <c r="V5406" s="2">
        <v>43360</v>
      </c>
      <c r="W5406" t="s">
        <v>39</v>
      </c>
      <c r="X5406" t="s">
        <v>309</v>
      </c>
      <c r="Y5406" t="s">
        <v>54</v>
      </c>
    </row>
    <row r="5407" spans="1:25" hidden="1" x14ac:dyDescent="0.35">
      <c r="A5407">
        <v>2</v>
      </c>
      <c r="B5407" t="s">
        <v>43</v>
      </c>
      <c r="C5407">
        <v>3</v>
      </c>
      <c r="D5407" t="s">
        <v>26</v>
      </c>
      <c r="E5407" t="s">
        <v>316</v>
      </c>
      <c r="F5407" t="s">
        <v>13</v>
      </c>
      <c r="G5407" t="s">
        <v>7358</v>
      </c>
      <c r="H5407" s="1">
        <v>0.2</v>
      </c>
      <c r="I5407" s="2">
        <v>43353</v>
      </c>
      <c r="J5407" t="s">
        <v>7359</v>
      </c>
      <c r="K5407" t="s">
        <v>16</v>
      </c>
      <c r="L5407">
        <v>37620</v>
      </c>
      <c r="M5407">
        <v>360</v>
      </c>
      <c r="N5407" t="s">
        <v>6483</v>
      </c>
      <c r="O5407">
        <v>8</v>
      </c>
      <c r="P5407">
        <v>3</v>
      </c>
      <c r="Q5407" t="s">
        <v>18</v>
      </c>
      <c r="R5407" t="s">
        <v>8304</v>
      </c>
      <c r="S5407">
        <v>8.44</v>
      </c>
      <c r="T5407">
        <v>68</v>
      </c>
      <c r="U5407" t="s">
        <v>76</v>
      </c>
      <c r="V5407" s="2">
        <v>43355</v>
      </c>
      <c r="W5407" t="s">
        <v>20</v>
      </c>
      <c r="X5407" t="s">
        <v>214</v>
      </c>
      <c r="Y5407" t="s">
        <v>49</v>
      </c>
    </row>
    <row r="5408" spans="1:25" x14ac:dyDescent="0.35">
      <c r="A5408">
        <v>3</v>
      </c>
      <c r="B5408" t="s">
        <v>25</v>
      </c>
      <c r="C5408">
        <v>1</v>
      </c>
      <c r="D5408" t="s">
        <v>11</v>
      </c>
      <c r="E5408" t="s">
        <v>572</v>
      </c>
      <c r="F5408" t="s">
        <v>13</v>
      </c>
      <c r="G5408" t="s">
        <v>565</v>
      </c>
      <c r="H5408" s="1">
        <v>0.2</v>
      </c>
      <c r="I5408" s="2">
        <v>43416</v>
      </c>
      <c r="J5408" t="s">
        <v>6886</v>
      </c>
      <c r="K5408" t="s">
        <v>30</v>
      </c>
      <c r="L5408">
        <v>92024</v>
      </c>
      <c r="M5408">
        <v>736</v>
      </c>
      <c r="N5408" t="s">
        <v>2000</v>
      </c>
      <c r="O5408">
        <v>-8</v>
      </c>
      <c r="P5408">
        <v>3</v>
      </c>
      <c r="Q5408" t="s">
        <v>32</v>
      </c>
      <c r="R5408" t="s">
        <v>8304</v>
      </c>
      <c r="S5408">
        <v>-8.43</v>
      </c>
      <c r="T5408">
        <v>674</v>
      </c>
      <c r="U5408" t="s">
        <v>76</v>
      </c>
      <c r="V5408" s="2">
        <v>43419</v>
      </c>
      <c r="W5408" t="s">
        <v>130</v>
      </c>
      <c r="X5408" t="s">
        <v>34</v>
      </c>
      <c r="Y5408" t="s">
        <v>41</v>
      </c>
    </row>
    <row r="5409" spans="1:25" x14ac:dyDescent="0.35">
      <c r="A5409">
        <v>3</v>
      </c>
      <c r="B5409" t="s">
        <v>25</v>
      </c>
      <c r="C5409">
        <v>1</v>
      </c>
      <c r="D5409" t="s">
        <v>50</v>
      </c>
      <c r="E5409" t="s">
        <v>572</v>
      </c>
      <c r="F5409" t="s">
        <v>13</v>
      </c>
      <c r="G5409" t="s">
        <v>565</v>
      </c>
      <c r="H5409" s="1">
        <v>0.2</v>
      </c>
      <c r="I5409" s="2">
        <v>43416</v>
      </c>
      <c r="J5409" t="s">
        <v>6886</v>
      </c>
      <c r="K5409" t="s">
        <v>30</v>
      </c>
      <c r="L5409">
        <v>92024</v>
      </c>
      <c r="M5409">
        <v>1247</v>
      </c>
      <c r="N5409" t="s">
        <v>4756</v>
      </c>
      <c r="O5409">
        <v>25</v>
      </c>
      <c r="P5409">
        <v>3</v>
      </c>
      <c r="Q5409" t="s">
        <v>32</v>
      </c>
      <c r="R5409" t="s">
        <v>8304</v>
      </c>
      <c r="S5409">
        <v>25.5</v>
      </c>
      <c r="T5409">
        <v>204</v>
      </c>
      <c r="U5409" t="s">
        <v>76</v>
      </c>
      <c r="V5409" s="2">
        <v>43419</v>
      </c>
      <c r="W5409" t="s">
        <v>130</v>
      </c>
      <c r="X5409" t="s">
        <v>34</v>
      </c>
      <c r="Y5409" t="s">
        <v>52</v>
      </c>
    </row>
    <row r="5410" spans="1:25" x14ac:dyDescent="0.35">
      <c r="A5410">
        <v>4</v>
      </c>
      <c r="B5410" t="s">
        <v>43</v>
      </c>
      <c r="C5410">
        <v>6</v>
      </c>
      <c r="D5410" t="s">
        <v>26</v>
      </c>
      <c r="E5410" t="s">
        <v>88</v>
      </c>
      <c r="F5410" t="s">
        <v>13</v>
      </c>
      <c r="G5410" t="s">
        <v>1139</v>
      </c>
      <c r="H5410" s="1">
        <v>0.2</v>
      </c>
      <c r="I5410" s="2">
        <v>43130</v>
      </c>
      <c r="J5410" t="s">
        <v>4638</v>
      </c>
      <c r="K5410" t="s">
        <v>30</v>
      </c>
      <c r="L5410">
        <v>94122</v>
      </c>
      <c r="M5410">
        <v>795</v>
      </c>
      <c r="N5410" t="s">
        <v>2986</v>
      </c>
      <c r="O5410">
        <v>6</v>
      </c>
      <c r="P5410">
        <v>2</v>
      </c>
      <c r="Q5410" t="s">
        <v>32</v>
      </c>
      <c r="R5410" t="s">
        <v>8304</v>
      </c>
      <c r="S5410">
        <v>5.89</v>
      </c>
      <c r="T5410">
        <v>17</v>
      </c>
      <c r="U5410" t="s">
        <v>19</v>
      </c>
      <c r="V5410" s="2">
        <v>43134</v>
      </c>
      <c r="W5410" t="s">
        <v>39</v>
      </c>
      <c r="X5410" t="s">
        <v>34</v>
      </c>
      <c r="Y5410" t="s">
        <v>54</v>
      </c>
    </row>
    <row r="5411" spans="1:25" hidden="1" x14ac:dyDescent="0.35">
      <c r="A5411">
        <v>5</v>
      </c>
      <c r="B5411" t="s">
        <v>25</v>
      </c>
      <c r="C5411">
        <v>3</v>
      </c>
      <c r="D5411" t="s">
        <v>26</v>
      </c>
      <c r="E5411" t="s">
        <v>192</v>
      </c>
      <c r="F5411" t="s">
        <v>13</v>
      </c>
      <c r="G5411" t="s">
        <v>6897</v>
      </c>
      <c r="H5411" s="1">
        <v>0.2</v>
      </c>
      <c r="I5411" s="2">
        <v>43348</v>
      </c>
      <c r="J5411" t="s">
        <v>7321</v>
      </c>
      <c r="K5411" t="s">
        <v>73</v>
      </c>
      <c r="L5411">
        <v>60653</v>
      </c>
      <c r="M5411">
        <v>1757</v>
      </c>
      <c r="N5411" t="s">
        <v>1407</v>
      </c>
      <c r="O5411">
        <v>3</v>
      </c>
      <c r="P5411">
        <v>2</v>
      </c>
      <c r="Q5411" t="s">
        <v>75</v>
      </c>
      <c r="R5411" t="s">
        <v>8304</v>
      </c>
      <c r="S5411">
        <v>3.35</v>
      </c>
      <c r="T5411">
        <v>9</v>
      </c>
      <c r="U5411" t="s">
        <v>76</v>
      </c>
      <c r="V5411" s="2">
        <v>43353</v>
      </c>
      <c r="W5411" t="s">
        <v>20</v>
      </c>
      <c r="X5411" t="s">
        <v>139</v>
      </c>
      <c r="Y5411" t="s">
        <v>64</v>
      </c>
    </row>
    <row r="5412" spans="1:25" hidden="1" x14ac:dyDescent="0.35">
      <c r="A5412">
        <v>5</v>
      </c>
      <c r="B5412" t="s">
        <v>43</v>
      </c>
      <c r="C5412">
        <v>6</v>
      </c>
      <c r="D5412" t="s">
        <v>26</v>
      </c>
      <c r="E5412" t="s">
        <v>171</v>
      </c>
      <c r="F5412" t="s">
        <v>13</v>
      </c>
      <c r="G5412" t="s">
        <v>1315</v>
      </c>
      <c r="H5412" s="1">
        <v>0.2</v>
      </c>
      <c r="I5412" s="2">
        <v>43423</v>
      </c>
      <c r="J5412" t="s">
        <v>1316</v>
      </c>
      <c r="K5412" t="s">
        <v>102</v>
      </c>
      <c r="L5412">
        <v>10024</v>
      </c>
      <c r="M5412">
        <v>247</v>
      </c>
      <c r="N5412" t="s">
        <v>1317</v>
      </c>
      <c r="O5412">
        <v>5</v>
      </c>
      <c r="P5412">
        <v>3</v>
      </c>
      <c r="Q5412" t="s">
        <v>104</v>
      </c>
      <c r="R5412" t="s">
        <v>8304</v>
      </c>
      <c r="S5412">
        <v>4.66</v>
      </c>
      <c r="T5412">
        <v>14</v>
      </c>
      <c r="U5412" t="s">
        <v>19</v>
      </c>
      <c r="V5412" s="2">
        <v>43428</v>
      </c>
      <c r="W5412" t="s">
        <v>39</v>
      </c>
      <c r="X5412" t="s">
        <v>175</v>
      </c>
      <c r="Y5412" t="s">
        <v>54</v>
      </c>
    </row>
    <row r="5413" spans="1:25" hidden="1" x14ac:dyDescent="0.35">
      <c r="A5413">
        <v>5</v>
      </c>
      <c r="B5413" t="s">
        <v>43</v>
      </c>
      <c r="C5413">
        <v>6</v>
      </c>
      <c r="D5413" t="s">
        <v>26</v>
      </c>
      <c r="E5413" t="s">
        <v>171</v>
      </c>
      <c r="F5413" t="s">
        <v>13</v>
      </c>
      <c r="G5413" t="s">
        <v>1315</v>
      </c>
      <c r="H5413" s="1">
        <v>0</v>
      </c>
      <c r="I5413" s="2">
        <v>43423</v>
      </c>
      <c r="J5413" t="s">
        <v>1316</v>
      </c>
      <c r="K5413" t="s">
        <v>102</v>
      </c>
      <c r="L5413">
        <v>10024</v>
      </c>
      <c r="M5413">
        <v>647</v>
      </c>
      <c r="N5413" t="s">
        <v>1318</v>
      </c>
      <c r="O5413">
        <v>3</v>
      </c>
      <c r="P5413">
        <v>2</v>
      </c>
      <c r="Q5413" t="s">
        <v>104</v>
      </c>
      <c r="R5413" t="s">
        <v>8304</v>
      </c>
      <c r="S5413">
        <v>2.6</v>
      </c>
      <c r="T5413">
        <v>65</v>
      </c>
      <c r="U5413" t="s">
        <v>19</v>
      </c>
      <c r="V5413" s="2">
        <v>43428</v>
      </c>
      <c r="W5413" t="s">
        <v>39</v>
      </c>
      <c r="X5413" t="s">
        <v>175</v>
      </c>
      <c r="Y5413" t="s">
        <v>42</v>
      </c>
    </row>
    <row r="5414" spans="1:25" hidden="1" x14ac:dyDescent="0.35">
      <c r="A5414">
        <v>5</v>
      </c>
      <c r="B5414" t="s">
        <v>43</v>
      </c>
      <c r="C5414">
        <v>6</v>
      </c>
      <c r="D5414" t="s">
        <v>26</v>
      </c>
      <c r="E5414" t="s">
        <v>171</v>
      </c>
      <c r="F5414" t="s">
        <v>13</v>
      </c>
      <c r="G5414" t="s">
        <v>1315</v>
      </c>
      <c r="H5414" s="1">
        <v>0</v>
      </c>
      <c r="I5414" s="2">
        <v>43423</v>
      </c>
      <c r="J5414" t="s">
        <v>1316</v>
      </c>
      <c r="K5414" t="s">
        <v>102</v>
      </c>
      <c r="L5414">
        <v>10024</v>
      </c>
      <c r="M5414">
        <v>113</v>
      </c>
      <c r="N5414" t="s">
        <v>1051</v>
      </c>
      <c r="O5414">
        <v>19</v>
      </c>
      <c r="P5414">
        <v>4</v>
      </c>
      <c r="Q5414" t="s">
        <v>104</v>
      </c>
      <c r="R5414" t="s">
        <v>8304</v>
      </c>
      <c r="S5414">
        <v>18.52</v>
      </c>
      <c r="T5414">
        <v>69</v>
      </c>
      <c r="U5414" t="s">
        <v>19</v>
      </c>
      <c r="V5414" s="2">
        <v>43428</v>
      </c>
      <c r="W5414" t="s">
        <v>39</v>
      </c>
      <c r="X5414" t="s">
        <v>175</v>
      </c>
      <c r="Y5414" t="s">
        <v>42</v>
      </c>
    </row>
    <row r="5415" spans="1:25" hidden="1" x14ac:dyDescent="0.35">
      <c r="A5415">
        <v>5</v>
      </c>
      <c r="B5415" t="s">
        <v>43</v>
      </c>
      <c r="C5415">
        <v>6</v>
      </c>
      <c r="D5415" t="s">
        <v>26</v>
      </c>
      <c r="E5415" t="s">
        <v>287</v>
      </c>
      <c r="F5415" t="s">
        <v>13</v>
      </c>
      <c r="G5415" t="s">
        <v>4404</v>
      </c>
      <c r="H5415" s="1">
        <v>0.2</v>
      </c>
      <c r="I5415" s="2">
        <v>43310</v>
      </c>
      <c r="J5415" t="s">
        <v>4405</v>
      </c>
      <c r="K5415" t="s">
        <v>16</v>
      </c>
      <c r="L5415">
        <v>28205</v>
      </c>
      <c r="M5415">
        <v>644</v>
      </c>
      <c r="N5415" t="s">
        <v>2961</v>
      </c>
      <c r="O5415">
        <v>26</v>
      </c>
      <c r="P5415">
        <v>5</v>
      </c>
      <c r="Q5415" t="s">
        <v>18</v>
      </c>
      <c r="R5415" t="s">
        <v>8304</v>
      </c>
      <c r="S5415">
        <v>26.43</v>
      </c>
      <c r="T5415">
        <v>705</v>
      </c>
      <c r="U5415" t="s">
        <v>19</v>
      </c>
      <c r="V5415" s="2">
        <v>43315</v>
      </c>
      <c r="W5415" t="s">
        <v>39</v>
      </c>
      <c r="X5415" t="s">
        <v>63</v>
      </c>
      <c r="Y5415" t="s">
        <v>42</v>
      </c>
    </row>
    <row r="5416" spans="1:25" hidden="1" x14ac:dyDescent="0.35">
      <c r="A5416">
        <v>5</v>
      </c>
      <c r="B5416" t="s">
        <v>43</v>
      </c>
      <c r="C5416">
        <v>6</v>
      </c>
      <c r="D5416" t="s">
        <v>26</v>
      </c>
      <c r="E5416" t="s">
        <v>287</v>
      </c>
      <c r="F5416" t="s">
        <v>13</v>
      </c>
      <c r="G5416" t="s">
        <v>4404</v>
      </c>
      <c r="H5416" s="1">
        <v>0.7</v>
      </c>
      <c r="I5416" s="2">
        <v>43310</v>
      </c>
      <c r="J5416" t="s">
        <v>4405</v>
      </c>
      <c r="K5416" t="s">
        <v>16</v>
      </c>
      <c r="L5416">
        <v>28205</v>
      </c>
      <c r="M5416">
        <v>1309</v>
      </c>
      <c r="N5416" t="s">
        <v>1090</v>
      </c>
      <c r="O5416">
        <v>-20</v>
      </c>
      <c r="P5416">
        <v>3</v>
      </c>
      <c r="Q5416" t="s">
        <v>18</v>
      </c>
      <c r="R5416" t="s">
        <v>8304</v>
      </c>
      <c r="S5416">
        <v>-20.09</v>
      </c>
      <c r="T5416">
        <v>27</v>
      </c>
      <c r="U5416" t="s">
        <v>19</v>
      </c>
      <c r="V5416" s="2">
        <v>43315</v>
      </c>
      <c r="W5416" t="s">
        <v>39</v>
      </c>
      <c r="X5416" t="s">
        <v>63</v>
      </c>
      <c r="Y5416" t="s">
        <v>54</v>
      </c>
    </row>
    <row r="5417" spans="1:25" hidden="1" x14ac:dyDescent="0.35">
      <c r="A5417">
        <v>4</v>
      </c>
      <c r="B5417" t="s">
        <v>43</v>
      </c>
      <c r="C5417">
        <v>6</v>
      </c>
      <c r="D5417" t="s">
        <v>26</v>
      </c>
      <c r="E5417" t="s">
        <v>2170</v>
      </c>
      <c r="F5417" t="s">
        <v>13</v>
      </c>
      <c r="G5417" t="s">
        <v>2140</v>
      </c>
      <c r="H5417" s="1">
        <v>0</v>
      </c>
      <c r="I5417" s="2">
        <v>43163</v>
      </c>
      <c r="J5417" t="s">
        <v>3755</v>
      </c>
      <c r="K5417" t="s">
        <v>73</v>
      </c>
      <c r="L5417">
        <v>46544</v>
      </c>
      <c r="M5417">
        <v>781</v>
      </c>
      <c r="N5417" t="s">
        <v>8266</v>
      </c>
      <c r="O5417">
        <v>64</v>
      </c>
      <c r="P5417">
        <v>3</v>
      </c>
      <c r="Q5417" t="s">
        <v>75</v>
      </c>
      <c r="R5417" t="s">
        <v>8304</v>
      </c>
      <c r="S5417">
        <v>64.2</v>
      </c>
      <c r="T5417">
        <v>128</v>
      </c>
      <c r="U5417" t="s">
        <v>19</v>
      </c>
      <c r="V5417" s="2">
        <v>43167</v>
      </c>
      <c r="W5417" t="s">
        <v>39</v>
      </c>
      <c r="X5417" t="s">
        <v>167</v>
      </c>
      <c r="Y5417" t="s">
        <v>54</v>
      </c>
    </row>
    <row r="5418" spans="1:25" hidden="1" x14ac:dyDescent="0.35">
      <c r="A5418">
        <v>5</v>
      </c>
      <c r="B5418" t="s">
        <v>25</v>
      </c>
      <c r="C5418">
        <v>3</v>
      </c>
      <c r="D5418" t="s">
        <v>11</v>
      </c>
      <c r="E5418" t="s">
        <v>157</v>
      </c>
      <c r="F5418" t="s">
        <v>13</v>
      </c>
      <c r="G5418" t="s">
        <v>5251</v>
      </c>
      <c r="H5418" s="1">
        <v>0</v>
      </c>
      <c r="I5418" s="2">
        <v>43228</v>
      </c>
      <c r="J5418" t="s">
        <v>5377</v>
      </c>
      <c r="K5418" t="s">
        <v>102</v>
      </c>
      <c r="L5418">
        <v>19901</v>
      </c>
      <c r="M5418">
        <v>1534</v>
      </c>
      <c r="N5418" t="s">
        <v>8220</v>
      </c>
      <c r="O5418">
        <v>42</v>
      </c>
      <c r="P5418">
        <v>2</v>
      </c>
      <c r="Q5418" t="s">
        <v>104</v>
      </c>
      <c r="R5418" t="s">
        <v>8304</v>
      </c>
      <c r="S5418">
        <v>42.39</v>
      </c>
      <c r="T5418">
        <v>212</v>
      </c>
      <c r="U5418" t="s">
        <v>33</v>
      </c>
      <c r="V5418" s="2">
        <v>43233</v>
      </c>
      <c r="W5418" t="s">
        <v>20</v>
      </c>
      <c r="X5418" t="s">
        <v>161</v>
      </c>
      <c r="Y5418" t="s">
        <v>47</v>
      </c>
    </row>
    <row r="5419" spans="1:25" hidden="1" x14ac:dyDescent="0.35">
      <c r="A5419">
        <v>5</v>
      </c>
      <c r="B5419" t="s">
        <v>25</v>
      </c>
      <c r="C5419">
        <v>3</v>
      </c>
      <c r="D5419" t="s">
        <v>26</v>
      </c>
      <c r="E5419" t="s">
        <v>3557</v>
      </c>
      <c r="F5419" t="s">
        <v>13</v>
      </c>
      <c r="G5419" t="s">
        <v>1833</v>
      </c>
      <c r="H5419" s="1">
        <v>0</v>
      </c>
      <c r="I5419" s="2">
        <v>43204</v>
      </c>
      <c r="J5419" t="s">
        <v>3558</v>
      </c>
      <c r="K5419" t="s">
        <v>16</v>
      </c>
      <c r="L5419">
        <v>22304</v>
      </c>
      <c r="M5419">
        <v>54</v>
      </c>
      <c r="N5419" t="s">
        <v>3505</v>
      </c>
      <c r="O5419">
        <v>12</v>
      </c>
      <c r="P5419">
        <v>5</v>
      </c>
      <c r="Q5419" t="s">
        <v>18</v>
      </c>
      <c r="R5419" t="s">
        <v>8304</v>
      </c>
      <c r="S5419">
        <v>12.18</v>
      </c>
      <c r="T5419">
        <v>81</v>
      </c>
      <c r="U5419" t="s">
        <v>19</v>
      </c>
      <c r="V5419" s="2">
        <v>43209</v>
      </c>
      <c r="W5419" t="s">
        <v>20</v>
      </c>
      <c r="X5419" t="s">
        <v>205</v>
      </c>
      <c r="Y5419" t="s">
        <v>42</v>
      </c>
    </row>
    <row r="5420" spans="1:25" hidden="1" x14ac:dyDescent="0.35">
      <c r="A5420">
        <v>2</v>
      </c>
      <c r="B5420" t="s">
        <v>43</v>
      </c>
      <c r="C5420">
        <v>3</v>
      </c>
      <c r="D5420" t="s">
        <v>11</v>
      </c>
      <c r="E5420" t="s">
        <v>122</v>
      </c>
      <c r="F5420" t="s">
        <v>13</v>
      </c>
      <c r="G5420" t="s">
        <v>5323</v>
      </c>
      <c r="H5420" s="1">
        <v>0.32</v>
      </c>
      <c r="I5420" s="2">
        <v>43436</v>
      </c>
      <c r="J5420" t="s">
        <v>5356</v>
      </c>
      <c r="K5420" t="s">
        <v>73</v>
      </c>
      <c r="L5420">
        <v>77036</v>
      </c>
      <c r="M5420">
        <v>1430</v>
      </c>
      <c r="N5420" t="s">
        <v>5357</v>
      </c>
      <c r="O5420">
        <v>-138</v>
      </c>
      <c r="P5420">
        <v>10</v>
      </c>
      <c r="Q5420" t="s">
        <v>75</v>
      </c>
      <c r="R5420" t="s">
        <v>8304</v>
      </c>
      <c r="S5420">
        <v>-137.97999999999999</v>
      </c>
      <c r="T5420">
        <v>782</v>
      </c>
      <c r="U5420" t="s">
        <v>33</v>
      </c>
      <c r="V5420" s="2">
        <v>43438</v>
      </c>
      <c r="W5420" t="s">
        <v>20</v>
      </c>
      <c r="X5420" t="s">
        <v>77</v>
      </c>
      <c r="Y5420" t="s">
        <v>22</v>
      </c>
    </row>
    <row r="5421" spans="1:25" hidden="1" x14ac:dyDescent="0.35">
      <c r="A5421">
        <v>2</v>
      </c>
      <c r="B5421" t="s">
        <v>43</v>
      </c>
      <c r="C5421">
        <v>3</v>
      </c>
      <c r="D5421" t="s">
        <v>26</v>
      </c>
      <c r="E5421" t="s">
        <v>122</v>
      </c>
      <c r="F5421" t="s">
        <v>13</v>
      </c>
      <c r="G5421" t="s">
        <v>5323</v>
      </c>
      <c r="H5421" s="1">
        <v>0.2</v>
      </c>
      <c r="I5421" s="2">
        <v>43436</v>
      </c>
      <c r="J5421" t="s">
        <v>5356</v>
      </c>
      <c r="K5421" t="s">
        <v>73</v>
      </c>
      <c r="L5421">
        <v>77036</v>
      </c>
      <c r="M5421">
        <v>1759</v>
      </c>
      <c r="N5421" t="s">
        <v>4319</v>
      </c>
      <c r="O5421">
        <v>10</v>
      </c>
      <c r="P5421">
        <v>9</v>
      </c>
      <c r="Q5421" t="s">
        <v>75</v>
      </c>
      <c r="R5421" t="s">
        <v>8304</v>
      </c>
      <c r="S5421">
        <v>9.6300000000000008</v>
      </c>
      <c r="T5421">
        <v>31</v>
      </c>
      <c r="U5421" t="s">
        <v>33</v>
      </c>
      <c r="V5421" s="2">
        <v>43438</v>
      </c>
      <c r="W5421" t="s">
        <v>20</v>
      </c>
      <c r="X5421" t="s">
        <v>77</v>
      </c>
      <c r="Y5421" t="s">
        <v>64</v>
      </c>
    </row>
    <row r="5422" spans="1:25" hidden="1" x14ac:dyDescent="0.35">
      <c r="A5422">
        <v>3</v>
      </c>
      <c r="B5422" t="s">
        <v>25</v>
      </c>
      <c r="C5422">
        <v>1</v>
      </c>
      <c r="D5422" t="s">
        <v>11</v>
      </c>
      <c r="E5422" t="s">
        <v>211</v>
      </c>
      <c r="F5422" t="s">
        <v>13</v>
      </c>
      <c r="G5422" t="s">
        <v>1647</v>
      </c>
      <c r="H5422" s="1">
        <v>0.4</v>
      </c>
      <c r="I5422" s="2">
        <v>43221</v>
      </c>
      <c r="J5422" t="s">
        <v>1648</v>
      </c>
      <c r="K5422" t="s">
        <v>16</v>
      </c>
      <c r="L5422">
        <v>38109</v>
      </c>
      <c r="M5422">
        <v>311</v>
      </c>
      <c r="N5422" t="s">
        <v>332</v>
      </c>
      <c r="O5422">
        <v>-142</v>
      </c>
      <c r="P5422">
        <v>3</v>
      </c>
      <c r="Q5422" t="s">
        <v>18</v>
      </c>
      <c r="R5422" t="s">
        <v>8304</v>
      </c>
      <c r="S5422">
        <v>-142.07</v>
      </c>
      <c r="T5422">
        <v>371</v>
      </c>
      <c r="U5422" t="s">
        <v>19</v>
      </c>
      <c r="V5422" s="2">
        <v>43224</v>
      </c>
      <c r="W5422" t="s">
        <v>130</v>
      </c>
      <c r="X5422" t="s">
        <v>214</v>
      </c>
      <c r="Y5422" t="s">
        <v>41</v>
      </c>
    </row>
    <row r="5423" spans="1:25" hidden="1" x14ac:dyDescent="0.35">
      <c r="A5423">
        <v>3</v>
      </c>
      <c r="B5423" t="s">
        <v>25</v>
      </c>
      <c r="C5423">
        <v>1</v>
      </c>
      <c r="D5423" t="s">
        <v>26</v>
      </c>
      <c r="E5423" t="s">
        <v>211</v>
      </c>
      <c r="F5423" t="s">
        <v>13</v>
      </c>
      <c r="G5423" t="s">
        <v>1647</v>
      </c>
      <c r="H5423" s="1">
        <v>0.2</v>
      </c>
      <c r="I5423" s="2">
        <v>43221</v>
      </c>
      <c r="J5423" t="s">
        <v>1648</v>
      </c>
      <c r="K5423" t="s">
        <v>16</v>
      </c>
      <c r="L5423">
        <v>38109</v>
      </c>
      <c r="M5423">
        <v>208</v>
      </c>
      <c r="N5423" t="s">
        <v>2978</v>
      </c>
      <c r="O5423">
        <v>1</v>
      </c>
      <c r="P5423">
        <v>1</v>
      </c>
      <c r="Q5423" t="s">
        <v>18</v>
      </c>
      <c r="R5423" t="s">
        <v>8304</v>
      </c>
      <c r="S5423">
        <v>1.29</v>
      </c>
      <c r="T5423">
        <v>4</v>
      </c>
      <c r="U5423" t="s">
        <v>19</v>
      </c>
      <c r="V5423" s="2">
        <v>43224</v>
      </c>
      <c r="W5423" t="s">
        <v>130</v>
      </c>
      <c r="X5423" t="s">
        <v>214</v>
      </c>
      <c r="Y5423" t="s">
        <v>35</v>
      </c>
    </row>
    <row r="5424" spans="1:25" hidden="1" x14ac:dyDescent="0.35">
      <c r="A5424">
        <v>3</v>
      </c>
      <c r="B5424" t="s">
        <v>25</v>
      </c>
      <c r="C5424">
        <v>1</v>
      </c>
      <c r="D5424" t="s">
        <v>26</v>
      </c>
      <c r="E5424" t="s">
        <v>211</v>
      </c>
      <c r="F5424" t="s">
        <v>13</v>
      </c>
      <c r="G5424" t="s">
        <v>1647</v>
      </c>
      <c r="H5424" s="1">
        <v>0.7</v>
      </c>
      <c r="I5424" s="2">
        <v>43221</v>
      </c>
      <c r="J5424" t="s">
        <v>1648</v>
      </c>
      <c r="K5424" t="s">
        <v>16</v>
      </c>
      <c r="L5424">
        <v>38109</v>
      </c>
      <c r="M5424">
        <v>1119</v>
      </c>
      <c r="N5424" t="s">
        <v>3068</v>
      </c>
      <c r="O5424">
        <v>-2</v>
      </c>
      <c r="P5424">
        <v>2</v>
      </c>
      <c r="Q5424" t="s">
        <v>18</v>
      </c>
      <c r="R5424" t="s">
        <v>8304</v>
      </c>
      <c r="S5424">
        <v>-2.0099999999999998</v>
      </c>
      <c r="T5424">
        <v>3</v>
      </c>
      <c r="U5424" t="s">
        <v>19</v>
      </c>
      <c r="V5424" s="2">
        <v>43224</v>
      </c>
      <c r="W5424" t="s">
        <v>130</v>
      </c>
      <c r="X5424" t="s">
        <v>214</v>
      </c>
      <c r="Y5424" t="s">
        <v>54</v>
      </c>
    </row>
    <row r="5425" spans="1:25" x14ac:dyDescent="0.35">
      <c r="A5425">
        <v>3</v>
      </c>
      <c r="B5425" t="s">
        <v>10</v>
      </c>
      <c r="C5425">
        <v>3</v>
      </c>
      <c r="D5425" t="s">
        <v>11</v>
      </c>
      <c r="E5425" t="s">
        <v>27</v>
      </c>
      <c r="F5425" t="s">
        <v>13</v>
      </c>
      <c r="G5425" t="s">
        <v>1428</v>
      </c>
      <c r="H5425" s="1">
        <v>0.2</v>
      </c>
      <c r="I5425" s="2">
        <v>43254</v>
      </c>
      <c r="J5425" t="s">
        <v>5458</v>
      </c>
      <c r="K5425" t="s">
        <v>30</v>
      </c>
      <c r="L5425">
        <v>90049</v>
      </c>
      <c r="M5425">
        <v>829</v>
      </c>
      <c r="N5425" t="s">
        <v>1821</v>
      </c>
      <c r="O5425">
        <v>-2</v>
      </c>
      <c r="P5425">
        <v>2</v>
      </c>
      <c r="Q5425" t="s">
        <v>32</v>
      </c>
      <c r="R5425" t="s">
        <v>8304</v>
      </c>
      <c r="S5425">
        <v>-1.78</v>
      </c>
      <c r="T5425">
        <v>71</v>
      </c>
      <c r="U5425" t="s">
        <v>33</v>
      </c>
      <c r="V5425" s="2">
        <v>43257</v>
      </c>
      <c r="W5425" t="s">
        <v>20</v>
      </c>
      <c r="X5425" t="s">
        <v>34</v>
      </c>
      <c r="Y5425" t="s">
        <v>41</v>
      </c>
    </row>
    <row r="5426" spans="1:25" x14ac:dyDescent="0.35">
      <c r="A5426">
        <v>5</v>
      </c>
      <c r="B5426" t="s">
        <v>43</v>
      </c>
      <c r="C5426">
        <v>6</v>
      </c>
      <c r="D5426" t="s">
        <v>26</v>
      </c>
      <c r="E5426" t="s">
        <v>1389</v>
      </c>
      <c r="F5426" t="s">
        <v>13</v>
      </c>
      <c r="G5426" t="s">
        <v>6862</v>
      </c>
      <c r="H5426" s="1">
        <v>0</v>
      </c>
      <c r="I5426" s="2">
        <v>43411</v>
      </c>
      <c r="J5426" t="s">
        <v>7632</v>
      </c>
      <c r="K5426" t="s">
        <v>30</v>
      </c>
      <c r="L5426">
        <v>92054</v>
      </c>
      <c r="M5426">
        <v>1654</v>
      </c>
      <c r="N5426" t="s">
        <v>3702</v>
      </c>
      <c r="O5426">
        <v>6</v>
      </c>
      <c r="P5426">
        <v>2</v>
      </c>
      <c r="Q5426" t="s">
        <v>32</v>
      </c>
      <c r="R5426" t="s">
        <v>8304</v>
      </c>
      <c r="S5426">
        <v>6.32</v>
      </c>
      <c r="T5426">
        <v>13</v>
      </c>
      <c r="U5426" t="s">
        <v>76</v>
      </c>
      <c r="V5426" s="2">
        <v>43416</v>
      </c>
      <c r="W5426" t="s">
        <v>39</v>
      </c>
      <c r="X5426" t="s">
        <v>34</v>
      </c>
      <c r="Y5426" t="s">
        <v>64</v>
      </c>
    </row>
    <row r="5427" spans="1:25" hidden="1" x14ac:dyDescent="0.35">
      <c r="A5427">
        <v>0</v>
      </c>
      <c r="B5427" t="s">
        <v>10</v>
      </c>
      <c r="C5427">
        <v>0</v>
      </c>
      <c r="D5427" t="s">
        <v>50</v>
      </c>
      <c r="E5427" t="s">
        <v>99</v>
      </c>
      <c r="F5427" t="s">
        <v>13</v>
      </c>
      <c r="G5427" t="s">
        <v>544</v>
      </c>
      <c r="H5427" s="1">
        <v>0.7</v>
      </c>
      <c r="I5427" s="2">
        <v>43291</v>
      </c>
      <c r="J5427" t="s">
        <v>6699</v>
      </c>
      <c r="K5427" t="s">
        <v>102</v>
      </c>
      <c r="L5427">
        <v>19143</v>
      </c>
      <c r="M5427">
        <v>373</v>
      </c>
      <c r="N5427" t="s">
        <v>6700</v>
      </c>
      <c r="O5427">
        <v>-319</v>
      </c>
      <c r="P5427">
        <v>3</v>
      </c>
      <c r="Q5427" t="s">
        <v>104</v>
      </c>
      <c r="R5427" t="s">
        <v>8304</v>
      </c>
      <c r="S5427">
        <v>-319.19</v>
      </c>
      <c r="T5427">
        <v>342</v>
      </c>
      <c r="U5427" t="s">
        <v>33</v>
      </c>
      <c r="V5427" s="2">
        <v>43291</v>
      </c>
      <c r="W5427" t="s">
        <v>773</v>
      </c>
      <c r="X5427" t="s">
        <v>105</v>
      </c>
      <c r="Y5427" t="s">
        <v>422</v>
      </c>
    </row>
    <row r="5428" spans="1:25" hidden="1" x14ac:dyDescent="0.35">
      <c r="A5428">
        <v>2</v>
      </c>
      <c r="B5428" t="s">
        <v>25</v>
      </c>
      <c r="C5428">
        <v>1</v>
      </c>
      <c r="D5428" t="s">
        <v>50</v>
      </c>
      <c r="E5428" t="s">
        <v>1832</v>
      </c>
      <c r="F5428" t="s">
        <v>13</v>
      </c>
      <c r="G5428" t="s">
        <v>6412</v>
      </c>
      <c r="H5428" s="1">
        <v>0</v>
      </c>
      <c r="I5428" s="2">
        <v>43142</v>
      </c>
      <c r="J5428" t="s">
        <v>6667</v>
      </c>
      <c r="K5428" t="s">
        <v>73</v>
      </c>
      <c r="L5428">
        <v>74133</v>
      </c>
      <c r="M5428">
        <v>1071</v>
      </c>
      <c r="N5428" t="s">
        <v>4837</v>
      </c>
      <c r="O5428">
        <v>1</v>
      </c>
      <c r="P5428">
        <v>7</v>
      </c>
      <c r="Q5428" t="s">
        <v>75</v>
      </c>
      <c r="R5428" t="s">
        <v>8304</v>
      </c>
      <c r="S5428">
        <v>0.7</v>
      </c>
      <c r="T5428">
        <v>70</v>
      </c>
      <c r="U5428" t="s">
        <v>33</v>
      </c>
      <c r="V5428" s="2">
        <v>43144</v>
      </c>
      <c r="W5428" t="s">
        <v>130</v>
      </c>
      <c r="X5428" t="s">
        <v>401</v>
      </c>
      <c r="Y5428" t="s">
        <v>52</v>
      </c>
    </row>
    <row r="5429" spans="1:25" hidden="1" x14ac:dyDescent="0.35">
      <c r="A5429">
        <v>2</v>
      </c>
      <c r="B5429" t="s">
        <v>43</v>
      </c>
      <c r="C5429">
        <v>3</v>
      </c>
      <c r="D5429" t="s">
        <v>26</v>
      </c>
      <c r="E5429" t="s">
        <v>372</v>
      </c>
      <c r="F5429" t="s">
        <v>13</v>
      </c>
      <c r="G5429" t="s">
        <v>1171</v>
      </c>
      <c r="H5429" s="1">
        <v>0.2</v>
      </c>
      <c r="I5429" s="2">
        <v>43156</v>
      </c>
      <c r="J5429" t="s">
        <v>3516</v>
      </c>
      <c r="K5429" t="s">
        <v>102</v>
      </c>
      <c r="L5429">
        <v>43055</v>
      </c>
      <c r="M5429">
        <v>1501</v>
      </c>
      <c r="N5429" t="s">
        <v>412</v>
      </c>
      <c r="O5429">
        <v>18</v>
      </c>
      <c r="P5429">
        <v>5</v>
      </c>
      <c r="Q5429" t="s">
        <v>104</v>
      </c>
      <c r="R5429" t="s">
        <v>8304</v>
      </c>
      <c r="S5429">
        <v>17.52</v>
      </c>
      <c r="T5429">
        <v>47</v>
      </c>
      <c r="U5429" t="s">
        <v>19</v>
      </c>
      <c r="V5429" s="2">
        <v>43158</v>
      </c>
      <c r="W5429" t="s">
        <v>20</v>
      </c>
      <c r="X5429" t="s">
        <v>309</v>
      </c>
      <c r="Y5429" t="s">
        <v>119</v>
      </c>
    </row>
    <row r="5430" spans="1:25" hidden="1" x14ac:dyDescent="0.35">
      <c r="A5430">
        <v>2</v>
      </c>
      <c r="B5430" t="s">
        <v>25</v>
      </c>
      <c r="C5430">
        <v>1</v>
      </c>
      <c r="D5430" t="s">
        <v>11</v>
      </c>
      <c r="E5430" t="s">
        <v>535</v>
      </c>
      <c r="F5430" t="s">
        <v>13</v>
      </c>
      <c r="G5430" t="s">
        <v>6823</v>
      </c>
      <c r="H5430" s="1">
        <v>0</v>
      </c>
      <c r="I5430" s="2">
        <v>43395</v>
      </c>
      <c r="J5430" t="s">
        <v>6824</v>
      </c>
      <c r="K5430" t="s">
        <v>73</v>
      </c>
      <c r="L5430">
        <v>48227</v>
      </c>
      <c r="M5430">
        <v>547</v>
      </c>
      <c r="N5430" t="s">
        <v>1254</v>
      </c>
      <c r="O5430">
        <v>10</v>
      </c>
      <c r="P5430">
        <v>5</v>
      </c>
      <c r="Q5430" t="s">
        <v>75</v>
      </c>
      <c r="R5430" t="s">
        <v>8304</v>
      </c>
      <c r="S5430">
        <v>10.050000000000001</v>
      </c>
      <c r="T5430">
        <v>31</v>
      </c>
      <c r="U5430" t="s">
        <v>76</v>
      </c>
      <c r="V5430" s="2">
        <v>43397</v>
      </c>
      <c r="W5430" t="s">
        <v>130</v>
      </c>
      <c r="X5430" t="s">
        <v>156</v>
      </c>
      <c r="Y5430" t="s">
        <v>47</v>
      </c>
    </row>
    <row r="5431" spans="1:25" hidden="1" x14ac:dyDescent="0.35">
      <c r="A5431">
        <v>6</v>
      </c>
      <c r="B5431" t="s">
        <v>10</v>
      </c>
      <c r="C5431">
        <v>6</v>
      </c>
      <c r="D5431" t="s">
        <v>26</v>
      </c>
      <c r="E5431" t="s">
        <v>372</v>
      </c>
      <c r="F5431" t="s">
        <v>13</v>
      </c>
      <c r="G5431" t="s">
        <v>2261</v>
      </c>
      <c r="H5431" s="1">
        <v>0</v>
      </c>
      <c r="I5431" s="2">
        <v>43256</v>
      </c>
      <c r="J5431" t="s">
        <v>4023</v>
      </c>
      <c r="K5431" t="s">
        <v>102</v>
      </c>
      <c r="L5431">
        <v>19711</v>
      </c>
      <c r="M5431">
        <v>1128</v>
      </c>
      <c r="N5431" t="s">
        <v>736</v>
      </c>
      <c r="O5431">
        <v>3</v>
      </c>
      <c r="P5431">
        <v>2</v>
      </c>
      <c r="Q5431" t="s">
        <v>104</v>
      </c>
      <c r="R5431" t="s">
        <v>8304</v>
      </c>
      <c r="S5431">
        <v>2.79</v>
      </c>
      <c r="T5431">
        <v>11</v>
      </c>
      <c r="U5431" t="s">
        <v>19</v>
      </c>
      <c r="V5431" s="2">
        <v>43262</v>
      </c>
      <c r="W5431" t="s">
        <v>39</v>
      </c>
      <c r="X5431" t="s">
        <v>161</v>
      </c>
      <c r="Y5431" t="s">
        <v>49</v>
      </c>
    </row>
    <row r="5432" spans="1:25" hidden="1" x14ac:dyDescent="0.35">
      <c r="A5432">
        <v>6</v>
      </c>
      <c r="B5432" t="s">
        <v>10</v>
      </c>
      <c r="C5432">
        <v>6</v>
      </c>
      <c r="D5432" t="s">
        <v>26</v>
      </c>
      <c r="E5432" t="s">
        <v>372</v>
      </c>
      <c r="F5432" t="s">
        <v>13</v>
      </c>
      <c r="G5432" t="s">
        <v>2261</v>
      </c>
      <c r="H5432" s="1">
        <v>0</v>
      </c>
      <c r="I5432" s="2">
        <v>43256</v>
      </c>
      <c r="J5432" t="s">
        <v>4023</v>
      </c>
      <c r="K5432" t="s">
        <v>102</v>
      </c>
      <c r="L5432">
        <v>19711</v>
      </c>
      <c r="M5432">
        <v>1498</v>
      </c>
      <c r="N5432" t="s">
        <v>3674</v>
      </c>
      <c r="O5432">
        <v>94</v>
      </c>
      <c r="P5432">
        <v>2</v>
      </c>
      <c r="Q5432" t="s">
        <v>104</v>
      </c>
      <c r="R5432" t="s">
        <v>8304</v>
      </c>
      <c r="S5432">
        <v>93.7</v>
      </c>
      <c r="T5432">
        <v>360</v>
      </c>
      <c r="U5432" t="s">
        <v>19</v>
      </c>
      <c r="V5432" s="2">
        <v>43262</v>
      </c>
      <c r="W5432" t="s">
        <v>39</v>
      </c>
      <c r="X5432" t="s">
        <v>161</v>
      </c>
      <c r="Y5432" t="s">
        <v>42</v>
      </c>
    </row>
    <row r="5433" spans="1:25" hidden="1" x14ac:dyDescent="0.35">
      <c r="A5433">
        <v>6</v>
      </c>
      <c r="B5433" t="s">
        <v>10</v>
      </c>
      <c r="C5433">
        <v>6</v>
      </c>
      <c r="D5433" t="s">
        <v>26</v>
      </c>
      <c r="E5433" t="s">
        <v>372</v>
      </c>
      <c r="F5433" t="s">
        <v>13</v>
      </c>
      <c r="G5433" t="s">
        <v>2261</v>
      </c>
      <c r="H5433" s="1">
        <v>0</v>
      </c>
      <c r="I5433" s="2">
        <v>43256</v>
      </c>
      <c r="J5433" t="s">
        <v>4023</v>
      </c>
      <c r="K5433" t="s">
        <v>102</v>
      </c>
      <c r="L5433">
        <v>19711</v>
      </c>
      <c r="M5433">
        <v>273</v>
      </c>
      <c r="N5433" t="s">
        <v>4085</v>
      </c>
      <c r="O5433">
        <v>7</v>
      </c>
      <c r="P5433">
        <v>3</v>
      </c>
      <c r="Q5433" t="s">
        <v>104</v>
      </c>
      <c r="R5433" t="s">
        <v>8304</v>
      </c>
      <c r="S5433">
        <v>6.87</v>
      </c>
      <c r="T5433">
        <v>15</v>
      </c>
      <c r="U5433" t="s">
        <v>19</v>
      </c>
      <c r="V5433" s="2">
        <v>43262</v>
      </c>
      <c r="W5433" t="s">
        <v>39</v>
      </c>
      <c r="X5433" t="s">
        <v>161</v>
      </c>
      <c r="Y5433" t="s">
        <v>35</v>
      </c>
    </row>
    <row r="5434" spans="1:25" hidden="1" x14ac:dyDescent="0.35">
      <c r="A5434">
        <v>6</v>
      </c>
      <c r="B5434" t="s">
        <v>10</v>
      </c>
      <c r="C5434">
        <v>6</v>
      </c>
      <c r="D5434" t="s">
        <v>26</v>
      </c>
      <c r="E5434" t="s">
        <v>498</v>
      </c>
      <c r="F5434" t="s">
        <v>13</v>
      </c>
      <c r="G5434" t="s">
        <v>5794</v>
      </c>
      <c r="H5434" s="1">
        <v>0.2</v>
      </c>
      <c r="I5434" s="2">
        <v>43164</v>
      </c>
      <c r="J5434" t="s">
        <v>6225</v>
      </c>
      <c r="K5434" t="s">
        <v>73</v>
      </c>
      <c r="L5434">
        <v>75220</v>
      </c>
      <c r="M5434">
        <v>54</v>
      </c>
      <c r="N5434" t="s">
        <v>3505</v>
      </c>
      <c r="O5434">
        <v>-1</v>
      </c>
      <c r="P5434">
        <v>1</v>
      </c>
      <c r="Q5434" t="s">
        <v>75</v>
      </c>
      <c r="R5434" t="s">
        <v>8304</v>
      </c>
      <c r="S5434">
        <v>-0.81</v>
      </c>
      <c r="T5434">
        <v>13</v>
      </c>
      <c r="U5434" t="s">
        <v>33</v>
      </c>
      <c r="V5434" s="2">
        <v>43170</v>
      </c>
      <c r="W5434" t="s">
        <v>39</v>
      </c>
      <c r="X5434" t="s">
        <v>77</v>
      </c>
      <c r="Y5434" t="s">
        <v>42</v>
      </c>
    </row>
    <row r="5435" spans="1:25" hidden="1" x14ac:dyDescent="0.35">
      <c r="A5435">
        <v>6</v>
      </c>
      <c r="B5435" t="s">
        <v>10</v>
      </c>
      <c r="C5435">
        <v>6</v>
      </c>
      <c r="D5435" t="s">
        <v>26</v>
      </c>
      <c r="E5435" t="s">
        <v>498</v>
      </c>
      <c r="F5435" t="s">
        <v>13</v>
      </c>
      <c r="G5435" t="s">
        <v>5794</v>
      </c>
      <c r="H5435" s="1">
        <v>0.2</v>
      </c>
      <c r="I5435" s="2">
        <v>43164</v>
      </c>
      <c r="J5435" t="s">
        <v>6225</v>
      </c>
      <c r="K5435" t="s">
        <v>73</v>
      </c>
      <c r="L5435">
        <v>75220</v>
      </c>
      <c r="M5435">
        <v>396</v>
      </c>
      <c r="N5435" t="s">
        <v>3846</v>
      </c>
      <c r="O5435">
        <v>50</v>
      </c>
      <c r="P5435">
        <v>3</v>
      </c>
      <c r="Q5435" t="s">
        <v>75</v>
      </c>
      <c r="R5435" t="s">
        <v>8304</v>
      </c>
      <c r="S5435">
        <v>50.41</v>
      </c>
      <c r="T5435">
        <v>149</v>
      </c>
      <c r="U5435" t="s">
        <v>33</v>
      </c>
      <c r="V5435" s="2">
        <v>43170</v>
      </c>
      <c r="W5435" t="s">
        <v>39</v>
      </c>
      <c r="X5435" t="s">
        <v>77</v>
      </c>
      <c r="Y5435" t="s">
        <v>119</v>
      </c>
    </row>
    <row r="5436" spans="1:25" hidden="1" x14ac:dyDescent="0.35">
      <c r="A5436">
        <v>4</v>
      </c>
      <c r="B5436" t="s">
        <v>43</v>
      </c>
      <c r="C5436">
        <v>6</v>
      </c>
      <c r="D5436" t="s">
        <v>26</v>
      </c>
      <c r="E5436" t="s">
        <v>547</v>
      </c>
      <c r="F5436" t="s">
        <v>13</v>
      </c>
      <c r="G5436" t="s">
        <v>433</v>
      </c>
      <c r="H5436" s="1">
        <v>0.2</v>
      </c>
      <c r="I5436" s="2">
        <v>43304</v>
      </c>
      <c r="J5436" t="s">
        <v>6495</v>
      </c>
      <c r="K5436" t="s">
        <v>16</v>
      </c>
      <c r="L5436">
        <v>33614</v>
      </c>
      <c r="M5436">
        <v>813</v>
      </c>
      <c r="N5436" t="s">
        <v>3546</v>
      </c>
      <c r="O5436">
        <v>7</v>
      </c>
      <c r="P5436">
        <v>2</v>
      </c>
      <c r="Q5436" t="s">
        <v>18</v>
      </c>
      <c r="R5436" t="s">
        <v>8304</v>
      </c>
      <c r="S5436">
        <v>6.52</v>
      </c>
      <c r="T5436">
        <v>24</v>
      </c>
      <c r="U5436" t="s">
        <v>33</v>
      </c>
      <c r="V5436" s="2">
        <v>43308</v>
      </c>
      <c r="W5436" t="s">
        <v>39</v>
      </c>
      <c r="X5436" t="s">
        <v>40</v>
      </c>
      <c r="Y5436" t="s">
        <v>56</v>
      </c>
    </row>
    <row r="5437" spans="1:25" hidden="1" x14ac:dyDescent="0.35">
      <c r="A5437">
        <v>4</v>
      </c>
      <c r="B5437" t="s">
        <v>43</v>
      </c>
      <c r="C5437">
        <v>6</v>
      </c>
      <c r="D5437" t="s">
        <v>26</v>
      </c>
      <c r="E5437" t="s">
        <v>547</v>
      </c>
      <c r="F5437" t="s">
        <v>13</v>
      </c>
      <c r="G5437" t="s">
        <v>433</v>
      </c>
      <c r="H5437" s="1">
        <v>0.2</v>
      </c>
      <c r="I5437" s="2">
        <v>43304</v>
      </c>
      <c r="J5437" t="s">
        <v>6495</v>
      </c>
      <c r="K5437" t="s">
        <v>16</v>
      </c>
      <c r="L5437">
        <v>33614</v>
      </c>
      <c r="M5437">
        <v>350</v>
      </c>
      <c r="N5437" t="s">
        <v>4106</v>
      </c>
      <c r="O5437">
        <v>3</v>
      </c>
      <c r="P5437">
        <v>2</v>
      </c>
      <c r="Q5437" t="s">
        <v>18</v>
      </c>
      <c r="R5437" t="s">
        <v>8304</v>
      </c>
      <c r="S5437">
        <v>2.64</v>
      </c>
      <c r="T5437">
        <v>35</v>
      </c>
      <c r="U5437" t="s">
        <v>33</v>
      </c>
      <c r="V5437" s="2">
        <v>43308</v>
      </c>
      <c r="W5437" t="s">
        <v>39</v>
      </c>
      <c r="X5437" t="s">
        <v>40</v>
      </c>
      <c r="Y5437" t="s">
        <v>49</v>
      </c>
    </row>
    <row r="5438" spans="1:25" hidden="1" x14ac:dyDescent="0.35">
      <c r="A5438">
        <v>4</v>
      </c>
      <c r="B5438" t="s">
        <v>43</v>
      </c>
      <c r="C5438">
        <v>6</v>
      </c>
      <c r="D5438" t="s">
        <v>50</v>
      </c>
      <c r="E5438" t="s">
        <v>547</v>
      </c>
      <c r="F5438" t="s">
        <v>13</v>
      </c>
      <c r="G5438" t="s">
        <v>433</v>
      </c>
      <c r="H5438" s="1">
        <v>0.5</v>
      </c>
      <c r="I5438" s="2">
        <v>43304</v>
      </c>
      <c r="J5438" t="s">
        <v>6495</v>
      </c>
      <c r="K5438" t="s">
        <v>16</v>
      </c>
      <c r="L5438">
        <v>33614</v>
      </c>
      <c r="M5438">
        <v>1847</v>
      </c>
      <c r="N5438" t="s">
        <v>5186</v>
      </c>
      <c r="O5438">
        <v>-111</v>
      </c>
      <c r="P5438">
        <v>1</v>
      </c>
      <c r="Q5438" t="s">
        <v>18</v>
      </c>
      <c r="R5438" t="s">
        <v>8304</v>
      </c>
      <c r="S5438">
        <v>-111.5</v>
      </c>
      <c r="T5438">
        <v>265</v>
      </c>
      <c r="U5438" t="s">
        <v>33</v>
      </c>
      <c r="V5438" s="2">
        <v>43308</v>
      </c>
      <c r="W5438" t="s">
        <v>39</v>
      </c>
      <c r="X5438" t="s">
        <v>40</v>
      </c>
      <c r="Y5438" t="s">
        <v>422</v>
      </c>
    </row>
    <row r="5439" spans="1:25" x14ac:dyDescent="0.35">
      <c r="A5439">
        <v>0</v>
      </c>
      <c r="B5439" t="s">
        <v>10</v>
      </c>
      <c r="C5439">
        <v>0</v>
      </c>
      <c r="D5439" t="s">
        <v>11</v>
      </c>
      <c r="E5439" t="s">
        <v>1121</v>
      </c>
      <c r="F5439" t="s">
        <v>13</v>
      </c>
      <c r="G5439" t="s">
        <v>1515</v>
      </c>
      <c r="H5439" s="1">
        <v>0.2</v>
      </c>
      <c r="I5439" s="2">
        <v>43445</v>
      </c>
      <c r="J5439" t="s">
        <v>7810</v>
      </c>
      <c r="K5439" t="s">
        <v>30</v>
      </c>
      <c r="L5439">
        <v>92804</v>
      </c>
      <c r="M5439">
        <v>773</v>
      </c>
      <c r="N5439" t="s">
        <v>8123</v>
      </c>
      <c r="O5439">
        <v>-32</v>
      </c>
      <c r="P5439">
        <v>5</v>
      </c>
      <c r="Q5439" t="s">
        <v>32</v>
      </c>
      <c r="R5439" t="s">
        <v>92</v>
      </c>
      <c r="S5439">
        <v>-31.84</v>
      </c>
      <c r="T5439">
        <v>364</v>
      </c>
      <c r="U5439" t="s">
        <v>19</v>
      </c>
      <c r="V5439" s="2">
        <v>43445</v>
      </c>
      <c r="W5439" t="s">
        <v>773</v>
      </c>
      <c r="X5439" t="s">
        <v>34</v>
      </c>
      <c r="Y5439" t="s">
        <v>24</v>
      </c>
    </row>
    <row r="5440" spans="1:25" x14ac:dyDescent="0.35">
      <c r="A5440">
        <v>0</v>
      </c>
      <c r="B5440" t="s">
        <v>10</v>
      </c>
      <c r="C5440">
        <v>0</v>
      </c>
      <c r="D5440" t="s">
        <v>11</v>
      </c>
      <c r="E5440" t="s">
        <v>1121</v>
      </c>
      <c r="F5440" t="s">
        <v>13</v>
      </c>
      <c r="G5440" t="s">
        <v>1515</v>
      </c>
      <c r="H5440" s="1">
        <v>0.2</v>
      </c>
      <c r="I5440" s="2">
        <v>43445</v>
      </c>
      <c r="J5440" t="s">
        <v>7810</v>
      </c>
      <c r="K5440" t="s">
        <v>30</v>
      </c>
      <c r="L5440">
        <v>92804</v>
      </c>
      <c r="M5440">
        <v>843</v>
      </c>
      <c r="N5440" t="s">
        <v>2103</v>
      </c>
      <c r="O5440">
        <v>112</v>
      </c>
      <c r="P5440">
        <v>7</v>
      </c>
      <c r="Q5440" t="s">
        <v>32</v>
      </c>
      <c r="R5440" t="s">
        <v>92</v>
      </c>
      <c r="S5440">
        <v>111.52</v>
      </c>
      <c r="T5440">
        <v>892</v>
      </c>
      <c r="U5440" t="s">
        <v>19</v>
      </c>
      <c r="V5440" s="2">
        <v>43445</v>
      </c>
      <c r="W5440" t="s">
        <v>773</v>
      </c>
      <c r="X5440" t="s">
        <v>34</v>
      </c>
      <c r="Y5440" t="s">
        <v>41</v>
      </c>
    </row>
    <row r="5441" spans="1:25" x14ac:dyDescent="0.35">
      <c r="A5441">
        <v>0</v>
      </c>
      <c r="B5441" t="s">
        <v>10</v>
      </c>
      <c r="C5441">
        <v>0</v>
      </c>
      <c r="D5441" t="s">
        <v>26</v>
      </c>
      <c r="E5441" t="s">
        <v>1121</v>
      </c>
      <c r="F5441" t="s">
        <v>13</v>
      </c>
      <c r="G5441" t="s">
        <v>1515</v>
      </c>
      <c r="H5441" s="1">
        <v>0</v>
      </c>
      <c r="I5441" s="2">
        <v>43445</v>
      </c>
      <c r="J5441" t="s">
        <v>7810</v>
      </c>
      <c r="K5441" t="s">
        <v>30</v>
      </c>
      <c r="L5441">
        <v>92804</v>
      </c>
      <c r="M5441">
        <v>905</v>
      </c>
      <c r="N5441" t="s">
        <v>8253</v>
      </c>
      <c r="O5441">
        <v>14</v>
      </c>
      <c r="P5441">
        <v>1</v>
      </c>
      <c r="Q5441" t="s">
        <v>32</v>
      </c>
      <c r="R5441" t="s">
        <v>92</v>
      </c>
      <c r="S5441">
        <v>13.94</v>
      </c>
      <c r="T5441">
        <v>31</v>
      </c>
      <c r="U5441" t="s">
        <v>19</v>
      </c>
      <c r="V5441" s="2">
        <v>43445</v>
      </c>
      <c r="W5441" t="s">
        <v>773</v>
      </c>
      <c r="X5441" t="s">
        <v>34</v>
      </c>
      <c r="Y5441" t="s">
        <v>64</v>
      </c>
    </row>
    <row r="5442" spans="1:25" x14ac:dyDescent="0.35">
      <c r="A5442">
        <v>0</v>
      </c>
      <c r="B5442" t="s">
        <v>10</v>
      </c>
      <c r="C5442">
        <v>0</v>
      </c>
      <c r="D5442" t="s">
        <v>26</v>
      </c>
      <c r="E5442" t="s">
        <v>1121</v>
      </c>
      <c r="F5442" t="s">
        <v>13</v>
      </c>
      <c r="G5442" t="s">
        <v>1515</v>
      </c>
      <c r="H5442" s="1">
        <v>0</v>
      </c>
      <c r="I5442" s="2">
        <v>43445</v>
      </c>
      <c r="J5442" t="s">
        <v>7810</v>
      </c>
      <c r="K5442" t="s">
        <v>30</v>
      </c>
      <c r="L5442">
        <v>92804</v>
      </c>
      <c r="M5442">
        <v>630</v>
      </c>
      <c r="N5442" t="s">
        <v>1354</v>
      </c>
      <c r="O5442">
        <v>24</v>
      </c>
      <c r="P5442">
        <v>2</v>
      </c>
      <c r="Q5442" t="s">
        <v>32</v>
      </c>
      <c r="R5442" t="s">
        <v>92</v>
      </c>
      <c r="S5442">
        <v>24.19</v>
      </c>
      <c r="T5442">
        <v>83</v>
      </c>
      <c r="U5442" t="s">
        <v>19</v>
      </c>
      <c r="V5442" s="2">
        <v>43445</v>
      </c>
      <c r="W5442" t="s">
        <v>773</v>
      </c>
      <c r="X5442" t="s">
        <v>34</v>
      </c>
      <c r="Y5442" t="s">
        <v>56</v>
      </c>
    </row>
    <row r="5443" spans="1:25" x14ac:dyDescent="0.35">
      <c r="A5443">
        <v>0</v>
      </c>
      <c r="B5443" t="s">
        <v>10</v>
      </c>
      <c r="C5443">
        <v>0</v>
      </c>
      <c r="D5443" t="s">
        <v>26</v>
      </c>
      <c r="E5443" t="s">
        <v>1121</v>
      </c>
      <c r="F5443" t="s">
        <v>13</v>
      </c>
      <c r="G5443" t="s">
        <v>1515</v>
      </c>
      <c r="H5443" s="1">
        <v>0</v>
      </c>
      <c r="I5443" s="2">
        <v>43445</v>
      </c>
      <c r="J5443" t="s">
        <v>7810</v>
      </c>
      <c r="K5443" t="s">
        <v>30</v>
      </c>
      <c r="L5443">
        <v>92804</v>
      </c>
      <c r="M5443">
        <v>349</v>
      </c>
      <c r="N5443" t="s">
        <v>5991</v>
      </c>
      <c r="O5443">
        <v>6</v>
      </c>
      <c r="P5443">
        <v>2</v>
      </c>
      <c r="Q5443" t="s">
        <v>32</v>
      </c>
      <c r="R5443" t="s">
        <v>92</v>
      </c>
      <c r="S5443">
        <v>6.06</v>
      </c>
      <c r="T5443">
        <v>23</v>
      </c>
      <c r="U5443" t="s">
        <v>19</v>
      </c>
      <c r="V5443" s="2">
        <v>43445</v>
      </c>
      <c r="W5443" t="s">
        <v>773</v>
      </c>
      <c r="X5443" t="s">
        <v>34</v>
      </c>
      <c r="Y5443" t="s">
        <v>49</v>
      </c>
    </row>
    <row r="5444" spans="1:25" x14ac:dyDescent="0.35">
      <c r="A5444">
        <v>0</v>
      </c>
      <c r="B5444" t="s">
        <v>10</v>
      </c>
      <c r="C5444">
        <v>0</v>
      </c>
      <c r="D5444" t="s">
        <v>26</v>
      </c>
      <c r="E5444" t="s">
        <v>1121</v>
      </c>
      <c r="F5444" t="s">
        <v>13</v>
      </c>
      <c r="G5444" t="s">
        <v>1515</v>
      </c>
      <c r="H5444" s="1">
        <v>0</v>
      </c>
      <c r="I5444" s="2">
        <v>43445</v>
      </c>
      <c r="J5444" t="s">
        <v>7810</v>
      </c>
      <c r="K5444" t="s">
        <v>30</v>
      </c>
      <c r="L5444">
        <v>92804</v>
      </c>
      <c r="M5444">
        <v>1362</v>
      </c>
      <c r="N5444" t="s">
        <v>4058</v>
      </c>
      <c r="O5444">
        <v>2</v>
      </c>
      <c r="P5444">
        <v>3</v>
      </c>
      <c r="Q5444" t="s">
        <v>32</v>
      </c>
      <c r="R5444" t="s">
        <v>92</v>
      </c>
      <c r="S5444">
        <v>2.0099999999999998</v>
      </c>
      <c r="T5444">
        <v>50</v>
      </c>
      <c r="U5444" t="s">
        <v>19</v>
      </c>
      <c r="V5444" s="2">
        <v>43445</v>
      </c>
      <c r="W5444" t="s">
        <v>773</v>
      </c>
      <c r="X5444" t="s">
        <v>34</v>
      </c>
      <c r="Y5444" t="s">
        <v>42</v>
      </c>
    </row>
    <row r="5445" spans="1:25" x14ac:dyDescent="0.35">
      <c r="A5445">
        <v>0</v>
      </c>
      <c r="B5445" t="s">
        <v>10</v>
      </c>
      <c r="C5445">
        <v>0</v>
      </c>
      <c r="D5445" t="s">
        <v>26</v>
      </c>
      <c r="E5445" t="s">
        <v>1121</v>
      </c>
      <c r="F5445" t="s">
        <v>13</v>
      </c>
      <c r="G5445" t="s">
        <v>1515</v>
      </c>
      <c r="H5445" s="1">
        <v>0.2</v>
      </c>
      <c r="I5445" s="2">
        <v>43445</v>
      </c>
      <c r="J5445" t="s">
        <v>7810</v>
      </c>
      <c r="K5445" t="s">
        <v>30</v>
      </c>
      <c r="L5445">
        <v>92804</v>
      </c>
      <c r="M5445">
        <v>336</v>
      </c>
      <c r="N5445" t="s">
        <v>8274</v>
      </c>
      <c r="O5445">
        <v>2</v>
      </c>
      <c r="P5445">
        <v>2</v>
      </c>
      <c r="Q5445" t="s">
        <v>32</v>
      </c>
      <c r="R5445" t="s">
        <v>92</v>
      </c>
      <c r="S5445">
        <v>2.13</v>
      </c>
      <c r="T5445">
        <v>6</v>
      </c>
      <c r="U5445" t="s">
        <v>19</v>
      </c>
      <c r="V5445" s="2">
        <v>43445</v>
      </c>
      <c r="W5445" t="s">
        <v>773</v>
      </c>
      <c r="X5445" t="s">
        <v>34</v>
      </c>
      <c r="Y5445" t="s">
        <v>54</v>
      </c>
    </row>
    <row r="5446" spans="1:25" x14ac:dyDescent="0.35">
      <c r="A5446">
        <v>0</v>
      </c>
      <c r="B5446" t="s">
        <v>10</v>
      </c>
      <c r="C5446">
        <v>0</v>
      </c>
      <c r="D5446" t="s">
        <v>26</v>
      </c>
      <c r="E5446" t="s">
        <v>1121</v>
      </c>
      <c r="F5446" t="s">
        <v>13</v>
      </c>
      <c r="G5446" t="s">
        <v>1515</v>
      </c>
      <c r="H5446" s="1">
        <v>0.2</v>
      </c>
      <c r="I5446" s="2">
        <v>43445</v>
      </c>
      <c r="J5446" t="s">
        <v>7810</v>
      </c>
      <c r="K5446" t="s">
        <v>30</v>
      </c>
      <c r="L5446">
        <v>92804</v>
      </c>
      <c r="M5446">
        <v>1338</v>
      </c>
      <c r="N5446" t="s">
        <v>1218</v>
      </c>
      <c r="O5446">
        <v>11</v>
      </c>
      <c r="P5446">
        <v>3</v>
      </c>
      <c r="Q5446" t="s">
        <v>32</v>
      </c>
      <c r="R5446" t="s">
        <v>92</v>
      </c>
      <c r="S5446">
        <v>11.19</v>
      </c>
      <c r="T5446">
        <v>36</v>
      </c>
      <c r="U5446" t="s">
        <v>19</v>
      </c>
      <c r="V5446" s="2">
        <v>43445</v>
      </c>
      <c r="W5446" t="s">
        <v>773</v>
      </c>
      <c r="X5446" t="s">
        <v>34</v>
      </c>
      <c r="Y5446" t="s">
        <v>54</v>
      </c>
    </row>
    <row r="5447" spans="1:25" x14ac:dyDescent="0.35">
      <c r="A5447">
        <v>0</v>
      </c>
      <c r="B5447" t="s">
        <v>10</v>
      </c>
      <c r="C5447">
        <v>0</v>
      </c>
      <c r="D5447" t="s">
        <v>26</v>
      </c>
      <c r="E5447" t="s">
        <v>1121</v>
      </c>
      <c r="F5447" t="s">
        <v>13</v>
      </c>
      <c r="G5447" t="s">
        <v>1515</v>
      </c>
      <c r="H5447" s="1">
        <v>0.2</v>
      </c>
      <c r="I5447" s="2">
        <v>43445</v>
      </c>
      <c r="J5447" t="s">
        <v>7810</v>
      </c>
      <c r="K5447" t="s">
        <v>30</v>
      </c>
      <c r="L5447">
        <v>92804</v>
      </c>
      <c r="M5447">
        <v>899</v>
      </c>
      <c r="N5447" t="s">
        <v>651</v>
      </c>
      <c r="O5447">
        <v>68</v>
      </c>
      <c r="P5447">
        <v>5</v>
      </c>
      <c r="Q5447" t="s">
        <v>32</v>
      </c>
      <c r="R5447" t="s">
        <v>92</v>
      </c>
      <c r="S5447">
        <v>68.12</v>
      </c>
      <c r="T5447">
        <v>210</v>
      </c>
      <c r="U5447" t="s">
        <v>19</v>
      </c>
      <c r="V5447" s="2">
        <v>43445</v>
      </c>
      <c r="W5447" t="s">
        <v>773</v>
      </c>
      <c r="X5447" t="s">
        <v>34</v>
      </c>
      <c r="Y5447" t="s">
        <v>54</v>
      </c>
    </row>
    <row r="5448" spans="1:25" x14ac:dyDescent="0.35">
      <c r="A5448">
        <v>0</v>
      </c>
      <c r="B5448" t="s">
        <v>10</v>
      </c>
      <c r="C5448">
        <v>0</v>
      </c>
      <c r="D5448" t="s">
        <v>26</v>
      </c>
      <c r="E5448" t="s">
        <v>1121</v>
      </c>
      <c r="F5448" t="s">
        <v>13</v>
      </c>
      <c r="G5448" t="s">
        <v>1515</v>
      </c>
      <c r="H5448" s="1">
        <v>0.2</v>
      </c>
      <c r="I5448" s="2">
        <v>43445</v>
      </c>
      <c r="J5448" t="s">
        <v>7810</v>
      </c>
      <c r="K5448" t="s">
        <v>30</v>
      </c>
      <c r="L5448">
        <v>92804</v>
      </c>
      <c r="M5448">
        <v>708</v>
      </c>
      <c r="N5448" t="s">
        <v>3435</v>
      </c>
      <c r="O5448">
        <v>40</v>
      </c>
      <c r="P5448">
        <v>9</v>
      </c>
      <c r="Q5448" t="s">
        <v>32</v>
      </c>
      <c r="R5448" t="s">
        <v>92</v>
      </c>
      <c r="S5448">
        <v>39.869999999999997</v>
      </c>
      <c r="T5448">
        <v>123</v>
      </c>
      <c r="U5448" t="s">
        <v>19</v>
      </c>
      <c r="V5448" s="2">
        <v>43445</v>
      </c>
      <c r="W5448" t="s">
        <v>773</v>
      </c>
      <c r="X5448" t="s">
        <v>34</v>
      </c>
      <c r="Y5448" t="s">
        <v>54</v>
      </c>
    </row>
    <row r="5449" spans="1:25" x14ac:dyDescent="0.35">
      <c r="A5449">
        <v>0</v>
      </c>
      <c r="B5449" t="s">
        <v>10</v>
      </c>
      <c r="C5449">
        <v>0</v>
      </c>
      <c r="D5449" t="s">
        <v>50</v>
      </c>
      <c r="E5449" t="s">
        <v>1121</v>
      </c>
      <c r="F5449" t="s">
        <v>13</v>
      </c>
      <c r="G5449" t="s">
        <v>1515</v>
      </c>
      <c r="H5449" s="1">
        <v>0</v>
      </c>
      <c r="I5449" s="2">
        <v>43445</v>
      </c>
      <c r="J5449" t="s">
        <v>7810</v>
      </c>
      <c r="K5449" t="s">
        <v>30</v>
      </c>
      <c r="L5449">
        <v>92804</v>
      </c>
      <c r="M5449">
        <v>1094</v>
      </c>
      <c r="N5449" t="s">
        <v>4887</v>
      </c>
      <c r="O5449">
        <v>25</v>
      </c>
      <c r="P5449">
        <v>4</v>
      </c>
      <c r="Q5449" t="s">
        <v>32</v>
      </c>
      <c r="R5449" t="s">
        <v>92</v>
      </c>
      <c r="S5449">
        <v>25.19</v>
      </c>
      <c r="T5449">
        <v>120</v>
      </c>
      <c r="U5449" t="s">
        <v>19</v>
      </c>
      <c r="V5449" s="2">
        <v>43445</v>
      </c>
      <c r="W5449" t="s">
        <v>773</v>
      </c>
      <c r="X5449" t="s">
        <v>34</v>
      </c>
      <c r="Y5449" t="s">
        <v>113</v>
      </c>
    </row>
    <row r="5450" spans="1:25" hidden="1" x14ac:dyDescent="0.35">
      <c r="A5450">
        <v>5</v>
      </c>
      <c r="B5450" t="s">
        <v>43</v>
      </c>
      <c r="C5450">
        <v>6</v>
      </c>
      <c r="D5450" t="s">
        <v>26</v>
      </c>
      <c r="E5450" t="s">
        <v>906</v>
      </c>
      <c r="F5450" t="s">
        <v>13</v>
      </c>
      <c r="G5450" t="s">
        <v>7141</v>
      </c>
      <c r="H5450" s="1">
        <v>0.2</v>
      </c>
      <c r="I5450" s="2">
        <v>43429</v>
      </c>
      <c r="J5450" t="s">
        <v>7579</v>
      </c>
      <c r="K5450" t="s">
        <v>16</v>
      </c>
      <c r="L5450">
        <v>32216</v>
      </c>
      <c r="M5450">
        <v>1531</v>
      </c>
      <c r="N5450" t="s">
        <v>8149</v>
      </c>
      <c r="O5450">
        <v>2</v>
      </c>
      <c r="P5450">
        <v>1</v>
      </c>
      <c r="Q5450" t="s">
        <v>18</v>
      </c>
      <c r="R5450" t="s">
        <v>8304</v>
      </c>
      <c r="S5450">
        <v>1.65</v>
      </c>
      <c r="T5450">
        <v>5</v>
      </c>
      <c r="U5450" t="s">
        <v>76</v>
      </c>
      <c r="V5450" s="2">
        <v>43434</v>
      </c>
      <c r="W5450" t="s">
        <v>39</v>
      </c>
      <c r="X5450" t="s">
        <v>40</v>
      </c>
      <c r="Y5450" t="s">
        <v>64</v>
      </c>
    </row>
    <row r="5451" spans="1:25" hidden="1" x14ac:dyDescent="0.35">
      <c r="A5451">
        <v>6</v>
      </c>
      <c r="B5451" t="s">
        <v>10</v>
      </c>
      <c r="C5451">
        <v>6</v>
      </c>
      <c r="D5451" t="s">
        <v>11</v>
      </c>
      <c r="E5451" t="s">
        <v>192</v>
      </c>
      <c r="F5451" t="s">
        <v>13</v>
      </c>
      <c r="G5451" t="s">
        <v>502</v>
      </c>
      <c r="H5451" s="1">
        <v>0.6</v>
      </c>
      <c r="I5451" s="2">
        <v>43396</v>
      </c>
      <c r="J5451" t="s">
        <v>5554</v>
      </c>
      <c r="K5451" t="s">
        <v>73</v>
      </c>
      <c r="L5451">
        <v>60610</v>
      </c>
      <c r="M5451">
        <v>490</v>
      </c>
      <c r="N5451" t="s">
        <v>2142</v>
      </c>
      <c r="O5451">
        <v>-12</v>
      </c>
      <c r="P5451">
        <v>7</v>
      </c>
      <c r="Q5451" t="s">
        <v>75</v>
      </c>
      <c r="R5451" t="s">
        <v>8304</v>
      </c>
      <c r="S5451">
        <v>-12.12</v>
      </c>
      <c r="T5451">
        <v>16</v>
      </c>
      <c r="U5451" t="s">
        <v>33</v>
      </c>
      <c r="V5451" s="2">
        <v>43402</v>
      </c>
      <c r="W5451" t="s">
        <v>39</v>
      </c>
      <c r="X5451" t="s">
        <v>139</v>
      </c>
      <c r="Y5451" t="s">
        <v>47</v>
      </c>
    </row>
    <row r="5452" spans="1:25" hidden="1" x14ac:dyDescent="0.35">
      <c r="A5452">
        <v>6</v>
      </c>
      <c r="B5452" t="s">
        <v>10</v>
      </c>
      <c r="C5452">
        <v>6</v>
      </c>
      <c r="D5452" t="s">
        <v>26</v>
      </c>
      <c r="E5452" t="s">
        <v>192</v>
      </c>
      <c r="F5452" t="s">
        <v>13</v>
      </c>
      <c r="G5452" t="s">
        <v>502</v>
      </c>
      <c r="H5452" s="1">
        <v>0.2</v>
      </c>
      <c r="I5452" s="2">
        <v>43396</v>
      </c>
      <c r="J5452" t="s">
        <v>5554</v>
      </c>
      <c r="K5452" t="s">
        <v>73</v>
      </c>
      <c r="L5452">
        <v>60610</v>
      </c>
      <c r="M5452">
        <v>1723</v>
      </c>
      <c r="N5452" t="s">
        <v>6212</v>
      </c>
      <c r="O5452">
        <v>18</v>
      </c>
      <c r="P5452">
        <v>3</v>
      </c>
      <c r="Q5452" t="s">
        <v>75</v>
      </c>
      <c r="R5452" t="s">
        <v>8304</v>
      </c>
      <c r="S5452">
        <v>17.82</v>
      </c>
      <c r="T5452">
        <v>55</v>
      </c>
      <c r="U5452" t="s">
        <v>33</v>
      </c>
      <c r="V5452" s="2">
        <v>43402</v>
      </c>
      <c r="W5452" t="s">
        <v>39</v>
      </c>
      <c r="X5452" t="s">
        <v>139</v>
      </c>
      <c r="Y5452" t="s">
        <v>64</v>
      </c>
    </row>
    <row r="5453" spans="1:25" hidden="1" x14ac:dyDescent="0.35">
      <c r="A5453">
        <v>4</v>
      </c>
      <c r="B5453" t="s">
        <v>43</v>
      </c>
      <c r="C5453">
        <v>6</v>
      </c>
      <c r="D5453" t="s">
        <v>26</v>
      </c>
      <c r="E5453" t="s">
        <v>2580</v>
      </c>
      <c r="F5453" t="s">
        <v>13</v>
      </c>
      <c r="G5453" t="s">
        <v>6891</v>
      </c>
      <c r="H5453" s="1">
        <v>0</v>
      </c>
      <c r="I5453" s="2">
        <v>43428</v>
      </c>
      <c r="J5453" t="s">
        <v>7651</v>
      </c>
      <c r="K5453" t="s">
        <v>30</v>
      </c>
      <c r="L5453">
        <v>98006</v>
      </c>
      <c r="M5453">
        <v>597</v>
      </c>
      <c r="N5453" t="s">
        <v>8264</v>
      </c>
      <c r="O5453">
        <v>8</v>
      </c>
      <c r="P5453">
        <v>3</v>
      </c>
      <c r="Q5453" t="s">
        <v>32</v>
      </c>
      <c r="R5453" t="s">
        <v>8304</v>
      </c>
      <c r="S5453">
        <v>7.6</v>
      </c>
      <c r="T5453">
        <v>25</v>
      </c>
      <c r="U5453" t="s">
        <v>76</v>
      </c>
      <c r="V5453" s="2">
        <v>43432</v>
      </c>
      <c r="W5453" t="s">
        <v>39</v>
      </c>
      <c r="X5453" t="s">
        <v>69</v>
      </c>
      <c r="Y5453" t="s">
        <v>356</v>
      </c>
    </row>
    <row r="5454" spans="1:25" hidden="1" x14ac:dyDescent="0.35">
      <c r="A5454">
        <v>4</v>
      </c>
      <c r="B5454" t="s">
        <v>25</v>
      </c>
      <c r="C5454">
        <v>3</v>
      </c>
      <c r="D5454" t="s">
        <v>26</v>
      </c>
      <c r="E5454" t="s">
        <v>201</v>
      </c>
      <c r="F5454" t="s">
        <v>13</v>
      </c>
      <c r="G5454" t="s">
        <v>1929</v>
      </c>
      <c r="H5454" s="1">
        <v>0.2</v>
      </c>
      <c r="I5454" s="2">
        <v>43235</v>
      </c>
      <c r="J5454" t="s">
        <v>3509</v>
      </c>
      <c r="K5454" t="s">
        <v>102</v>
      </c>
      <c r="L5454">
        <v>45503</v>
      </c>
      <c r="M5454">
        <v>1574</v>
      </c>
      <c r="N5454" t="s">
        <v>2814</v>
      </c>
      <c r="O5454">
        <v>6</v>
      </c>
      <c r="P5454">
        <v>4</v>
      </c>
      <c r="Q5454" t="s">
        <v>104</v>
      </c>
      <c r="R5454" t="s">
        <v>8304</v>
      </c>
      <c r="S5454">
        <v>5.52</v>
      </c>
      <c r="T5454">
        <v>15</v>
      </c>
      <c r="U5454" t="s">
        <v>19</v>
      </c>
      <c r="V5454" s="2">
        <v>43239</v>
      </c>
      <c r="W5454" t="s">
        <v>20</v>
      </c>
      <c r="X5454" t="s">
        <v>309</v>
      </c>
      <c r="Y5454" t="s">
        <v>64</v>
      </c>
    </row>
    <row r="5455" spans="1:25" x14ac:dyDescent="0.35">
      <c r="A5455">
        <v>4</v>
      </c>
      <c r="B5455" t="s">
        <v>43</v>
      </c>
      <c r="C5455">
        <v>6</v>
      </c>
      <c r="D5455" t="s">
        <v>26</v>
      </c>
      <c r="E5455" t="s">
        <v>88</v>
      </c>
      <c r="F5455" t="s">
        <v>13</v>
      </c>
      <c r="G5455" t="s">
        <v>342</v>
      </c>
      <c r="H5455" s="1">
        <v>0</v>
      </c>
      <c r="I5455" s="2">
        <v>43369</v>
      </c>
      <c r="J5455" t="s">
        <v>6565</v>
      </c>
      <c r="K5455" t="s">
        <v>30</v>
      </c>
      <c r="L5455">
        <v>94109</v>
      </c>
      <c r="M5455">
        <v>1697</v>
      </c>
      <c r="N5455" t="s">
        <v>3859</v>
      </c>
      <c r="O5455">
        <v>6</v>
      </c>
      <c r="P5455">
        <v>2</v>
      </c>
      <c r="Q5455" t="s">
        <v>32</v>
      </c>
      <c r="R5455" t="s">
        <v>8304</v>
      </c>
      <c r="S5455">
        <v>6.22</v>
      </c>
      <c r="T5455">
        <v>13</v>
      </c>
      <c r="U5455" t="s">
        <v>33</v>
      </c>
      <c r="V5455" s="2">
        <v>43373</v>
      </c>
      <c r="W5455" t="s">
        <v>39</v>
      </c>
      <c r="X5455" t="s">
        <v>34</v>
      </c>
      <c r="Y5455" t="s">
        <v>64</v>
      </c>
    </row>
    <row r="5456" spans="1:25" hidden="1" x14ac:dyDescent="0.35">
      <c r="A5456">
        <v>5</v>
      </c>
      <c r="B5456" t="s">
        <v>43</v>
      </c>
      <c r="C5456">
        <v>6</v>
      </c>
      <c r="D5456" t="s">
        <v>11</v>
      </c>
      <c r="E5456" t="s">
        <v>843</v>
      </c>
      <c r="F5456" t="s">
        <v>13</v>
      </c>
      <c r="G5456" t="s">
        <v>5397</v>
      </c>
      <c r="H5456" s="1">
        <v>0.2</v>
      </c>
      <c r="I5456" s="2">
        <v>43408</v>
      </c>
      <c r="J5456" t="s">
        <v>5706</v>
      </c>
      <c r="K5456" t="s">
        <v>16</v>
      </c>
      <c r="L5456">
        <v>33180</v>
      </c>
      <c r="M5456">
        <v>1594</v>
      </c>
      <c r="N5456" t="s">
        <v>1808</v>
      </c>
      <c r="O5456">
        <v>8</v>
      </c>
      <c r="P5456">
        <v>6</v>
      </c>
      <c r="Q5456" t="s">
        <v>18</v>
      </c>
      <c r="R5456" t="s">
        <v>8304</v>
      </c>
      <c r="S5456">
        <v>8.2100000000000009</v>
      </c>
      <c r="T5456">
        <v>50</v>
      </c>
      <c r="U5456" t="s">
        <v>33</v>
      </c>
      <c r="V5456" s="2">
        <v>43413</v>
      </c>
      <c r="W5456" t="s">
        <v>39</v>
      </c>
      <c r="X5456" t="s">
        <v>40</v>
      </c>
      <c r="Y5456" t="s">
        <v>47</v>
      </c>
    </row>
    <row r="5457" spans="1:25" hidden="1" x14ac:dyDescent="0.35">
      <c r="A5457">
        <v>0</v>
      </c>
      <c r="B5457" t="s">
        <v>10</v>
      </c>
      <c r="C5457">
        <v>0</v>
      </c>
      <c r="D5457" t="s">
        <v>11</v>
      </c>
      <c r="E5457" t="s">
        <v>171</v>
      </c>
      <c r="F5457" t="s">
        <v>13</v>
      </c>
      <c r="G5457" t="s">
        <v>1761</v>
      </c>
      <c r="H5457" s="1">
        <v>0</v>
      </c>
      <c r="I5457" s="2">
        <v>43255</v>
      </c>
      <c r="J5457" t="s">
        <v>1762</v>
      </c>
      <c r="K5457" t="s">
        <v>102</v>
      </c>
      <c r="L5457">
        <v>10035</v>
      </c>
      <c r="M5457">
        <v>996</v>
      </c>
      <c r="N5457" t="s">
        <v>8191</v>
      </c>
      <c r="O5457">
        <v>21</v>
      </c>
      <c r="P5457">
        <v>4</v>
      </c>
      <c r="Q5457" t="s">
        <v>104</v>
      </c>
      <c r="R5457" t="s">
        <v>8304</v>
      </c>
      <c r="S5457">
        <v>20.78</v>
      </c>
      <c r="T5457">
        <v>61</v>
      </c>
      <c r="U5457" t="s">
        <v>19</v>
      </c>
      <c r="V5457" s="2">
        <v>43255</v>
      </c>
      <c r="W5457" t="s">
        <v>773</v>
      </c>
      <c r="X5457" t="s">
        <v>175</v>
      </c>
      <c r="Y5457" t="s">
        <v>47</v>
      </c>
    </row>
    <row r="5458" spans="1:25" hidden="1" x14ac:dyDescent="0.35">
      <c r="A5458">
        <v>0</v>
      </c>
      <c r="B5458" t="s">
        <v>10</v>
      </c>
      <c r="C5458">
        <v>0</v>
      </c>
      <c r="D5458" t="s">
        <v>11</v>
      </c>
      <c r="E5458" t="s">
        <v>171</v>
      </c>
      <c r="F5458" t="s">
        <v>13</v>
      </c>
      <c r="G5458" t="s">
        <v>1761</v>
      </c>
      <c r="H5458" s="1">
        <v>0.2</v>
      </c>
      <c r="I5458" s="2">
        <v>43255</v>
      </c>
      <c r="J5458" t="s">
        <v>1762</v>
      </c>
      <c r="K5458" t="s">
        <v>102</v>
      </c>
      <c r="L5458">
        <v>10035</v>
      </c>
      <c r="M5458">
        <v>1436</v>
      </c>
      <c r="N5458" t="s">
        <v>1767</v>
      </c>
      <c r="O5458">
        <v>5</v>
      </c>
      <c r="P5458">
        <v>1</v>
      </c>
      <c r="Q5458" t="s">
        <v>104</v>
      </c>
      <c r="R5458" t="s">
        <v>8304</v>
      </c>
      <c r="S5458">
        <v>5.13</v>
      </c>
      <c r="T5458">
        <v>137</v>
      </c>
      <c r="U5458" t="s">
        <v>19</v>
      </c>
      <c r="V5458" s="2">
        <v>43255</v>
      </c>
      <c r="W5458" t="s">
        <v>773</v>
      </c>
      <c r="X5458" t="s">
        <v>175</v>
      </c>
      <c r="Y5458" t="s">
        <v>22</v>
      </c>
    </row>
    <row r="5459" spans="1:25" hidden="1" x14ac:dyDescent="0.35">
      <c r="A5459">
        <v>0</v>
      </c>
      <c r="B5459" t="s">
        <v>10</v>
      </c>
      <c r="C5459">
        <v>0</v>
      </c>
      <c r="D5459" t="s">
        <v>26</v>
      </c>
      <c r="E5459" t="s">
        <v>171</v>
      </c>
      <c r="F5459" t="s">
        <v>13</v>
      </c>
      <c r="G5459" t="s">
        <v>1761</v>
      </c>
      <c r="H5459" s="1">
        <v>0</v>
      </c>
      <c r="I5459" s="2">
        <v>43255</v>
      </c>
      <c r="J5459" t="s">
        <v>1762</v>
      </c>
      <c r="K5459" t="s">
        <v>102</v>
      </c>
      <c r="L5459">
        <v>10035</v>
      </c>
      <c r="M5459">
        <v>538</v>
      </c>
      <c r="N5459" t="s">
        <v>125</v>
      </c>
      <c r="O5459">
        <v>7</v>
      </c>
      <c r="P5459">
        <v>3</v>
      </c>
      <c r="Q5459" t="s">
        <v>104</v>
      </c>
      <c r="R5459" t="s">
        <v>8304</v>
      </c>
      <c r="S5459">
        <v>7.02</v>
      </c>
      <c r="T5459">
        <v>15</v>
      </c>
      <c r="U5459" t="s">
        <v>19</v>
      </c>
      <c r="V5459" s="2">
        <v>43255</v>
      </c>
      <c r="W5459" t="s">
        <v>773</v>
      </c>
      <c r="X5459" t="s">
        <v>175</v>
      </c>
      <c r="Y5459" t="s">
        <v>64</v>
      </c>
    </row>
    <row r="5460" spans="1:25" hidden="1" x14ac:dyDescent="0.35">
      <c r="A5460">
        <v>0</v>
      </c>
      <c r="B5460" t="s">
        <v>10</v>
      </c>
      <c r="C5460">
        <v>0</v>
      </c>
      <c r="D5460" t="s">
        <v>50</v>
      </c>
      <c r="E5460" t="s">
        <v>171</v>
      </c>
      <c r="F5460" t="s">
        <v>13</v>
      </c>
      <c r="G5460" t="s">
        <v>1761</v>
      </c>
      <c r="H5460" s="1">
        <v>0</v>
      </c>
      <c r="I5460" s="2">
        <v>43255</v>
      </c>
      <c r="J5460" t="s">
        <v>1762</v>
      </c>
      <c r="K5460" t="s">
        <v>102</v>
      </c>
      <c r="L5460">
        <v>10035</v>
      </c>
      <c r="M5460">
        <v>1242</v>
      </c>
      <c r="N5460" t="s">
        <v>4823</v>
      </c>
      <c r="O5460">
        <v>364</v>
      </c>
      <c r="P5460">
        <v>3</v>
      </c>
      <c r="Q5460" t="s">
        <v>104</v>
      </c>
      <c r="R5460" t="s">
        <v>8304</v>
      </c>
      <c r="S5460">
        <v>364.46</v>
      </c>
      <c r="T5460">
        <v>1350</v>
      </c>
      <c r="U5460" t="s">
        <v>19</v>
      </c>
      <c r="V5460" s="2">
        <v>43255</v>
      </c>
      <c r="W5460" t="s">
        <v>773</v>
      </c>
      <c r="X5460" t="s">
        <v>175</v>
      </c>
      <c r="Y5460" t="s">
        <v>422</v>
      </c>
    </row>
    <row r="5461" spans="1:25" hidden="1" x14ac:dyDescent="0.35">
      <c r="A5461">
        <v>4</v>
      </c>
      <c r="B5461" t="s">
        <v>43</v>
      </c>
      <c r="C5461">
        <v>6</v>
      </c>
      <c r="D5461" t="s">
        <v>26</v>
      </c>
      <c r="E5461" t="s">
        <v>1678</v>
      </c>
      <c r="F5461" t="s">
        <v>13</v>
      </c>
      <c r="G5461" t="s">
        <v>2382</v>
      </c>
      <c r="H5461" s="1">
        <v>0</v>
      </c>
      <c r="I5461" s="2">
        <v>43353</v>
      </c>
      <c r="J5461" t="s">
        <v>4483</v>
      </c>
      <c r="K5461" t="s">
        <v>30</v>
      </c>
      <c r="L5461">
        <v>98026</v>
      </c>
      <c r="M5461">
        <v>195</v>
      </c>
      <c r="N5461" t="s">
        <v>2764</v>
      </c>
      <c r="O5461">
        <v>3</v>
      </c>
      <c r="P5461">
        <v>2</v>
      </c>
      <c r="Q5461" t="s">
        <v>32</v>
      </c>
      <c r="R5461" t="s">
        <v>8304</v>
      </c>
      <c r="S5461">
        <v>3.47</v>
      </c>
      <c r="T5461">
        <v>7</v>
      </c>
      <c r="U5461" t="s">
        <v>19</v>
      </c>
      <c r="V5461" s="2">
        <v>43357</v>
      </c>
      <c r="W5461" t="s">
        <v>39</v>
      </c>
      <c r="X5461" t="s">
        <v>69</v>
      </c>
      <c r="Y5461" t="s">
        <v>35</v>
      </c>
    </row>
    <row r="5462" spans="1:25" hidden="1" x14ac:dyDescent="0.35">
      <c r="A5462">
        <v>4</v>
      </c>
      <c r="B5462" t="s">
        <v>43</v>
      </c>
      <c r="C5462">
        <v>6</v>
      </c>
      <c r="D5462" t="s">
        <v>26</v>
      </c>
      <c r="E5462" t="s">
        <v>1678</v>
      </c>
      <c r="F5462" t="s">
        <v>13</v>
      </c>
      <c r="G5462" t="s">
        <v>2382</v>
      </c>
      <c r="H5462" s="1">
        <v>0</v>
      </c>
      <c r="I5462" s="2">
        <v>43353</v>
      </c>
      <c r="J5462" t="s">
        <v>4483</v>
      </c>
      <c r="K5462" t="s">
        <v>30</v>
      </c>
      <c r="L5462">
        <v>98026</v>
      </c>
      <c r="M5462">
        <v>1741</v>
      </c>
      <c r="N5462" t="s">
        <v>2919</v>
      </c>
      <c r="O5462">
        <v>40</v>
      </c>
      <c r="P5462">
        <v>2</v>
      </c>
      <c r="Q5462" t="s">
        <v>32</v>
      </c>
      <c r="R5462" t="s">
        <v>8304</v>
      </c>
      <c r="S5462">
        <v>40.17</v>
      </c>
      <c r="T5462">
        <v>82</v>
      </c>
      <c r="U5462" t="s">
        <v>19</v>
      </c>
      <c r="V5462" s="2">
        <v>43357</v>
      </c>
      <c r="W5462" t="s">
        <v>39</v>
      </c>
      <c r="X5462" t="s">
        <v>69</v>
      </c>
      <c r="Y5462" t="s">
        <v>64</v>
      </c>
    </row>
    <row r="5463" spans="1:25" hidden="1" x14ac:dyDescent="0.35">
      <c r="A5463">
        <v>4</v>
      </c>
      <c r="B5463" t="s">
        <v>43</v>
      </c>
      <c r="C5463">
        <v>6</v>
      </c>
      <c r="D5463" t="s">
        <v>26</v>
      </c>
      <c r="E5463" t="s">
        <v>1678</v>
      </c>
      <c r="F5463" t="s">
        <v>13</v>
      </c>
      <c r="G5463" t="s">
        <v>2382</v>
      </c>
      <c r="H5463" s="1">
        <v>0.2</v>
      </c>
      <c r="I5463" s="2">
        <v>43353</v>
      </c>
      <c r="J5463" t="s">
        <v>4483</v>
      </c>
      <c r="K5463" t="s">
        <v>30</v>
      </c>
      <c r="L5463">
        <v>98026</v>
      </c>
      <c r="M5463">
        <v>948</v>
      </c>
      <c r="N5463" t="s">
        <v>4278</v>
      </c>
      <c r="O5463">
        <v>14</v>
      </c>
      <c r="P5463">
        <v>3</v>
      </c>
      <c r="Q5463" t="s">
        <v>32</v>
      </c>
      <c r="R5463" t="s">
        <v>8304</v>
      </c>
      <c r="S5463">
        <v>13.87</v>
      </c>
      <c r="T5463">
        <v>40</v>
      </c>
      <c r="U5463" t="s">
        <v>19</v>
      </c>
      <c r="V5463" s="2">
        <v>43357</v>
      </c>
      <c r="W5463" t="s">
        <v>39</v>
      </c>
      <c r="X5463" t="s">
        <v>69</v>
      </c>
      <c r="Y5463" t="s">
        <v>54</v>
      </c>
    </row>
    <row r="5464" spans="1:25" hidden="1" x14ac:dyDescent="0.35">
      <c r="A5464">
        <v>4</v>
      </c>
      <c r="B5464" t="s">
        <v>43</v>
      </c>
      <c r="C5464">
        <v>6</v>
      </c>
      <c r="D5464" t="s">
        <v>26</v>
      </c>
      <c r="E5464" t="s">
        <v>1678</v>
      </c>
      <c r="F5464" t="s">
        <v>13</v>
      </c>
      <c r="G5464" t="s">
        <v>2382</v>
      </c>
      <c r="H5464" s="1">
        <v>0.2</v>
      </c>
      <c r="I5464" s="2">
        <v>43353</v>
      </c>
      <c r="J5464" t="s">
        <v>4483</v>
      </c>
      <c r="K5464" t="s">
        <v>30</v>
      </c>
      <c r="L5464">
        <v>98026</v>
      </c>
      <c r="M5464">
        <v>1519</v>
      </c>
      <c r="N5464" t="s">
        <v>725</v>
      </c>
      <c r="O5464">
        <v>4</v>
      </c>
      <c r="P5464">
        <v>3</v>
      </c>
      <c r="Q5464" t="s">
        <v>32</v>
      </c>
      <c r="R5464" t="s">
        <v>8304</v>
      </c>
      <c r="S5464">
        <v>4.46</v>
      </c>
      <c r="T5464">
        <v>14</v>
      </c>
      <c r="U5464" t="s">
        <v>19</v>
      </c>
      <c r="V5464" s="2">
        <v>43357</v>
      </c>
      <c r="W5464" t="s">
        <v>39</v>
      </c>
      <c r="X5464" t="s">
        <v>69</v>
      </c>
      <c r="Y5464" t="s">
        <v>54</v>
      </c>
    </row>
    <row r="5465" spans="1:25" x14ac:dyDescent="0.35">
      <c r="A5465">
        <v>7</v>
      </c>
      <c r="B5465" t="s">
        <v>25</v>
      </c>
      <c r="C5465">
        <v>6</v>
      </c>
      <c r="D5465" t="s">
        <v>11</v>
      </c>
      <c r="E5465" t="s">
        <v>27</v>
      </c>
      <c r="F5465" t="s">
        <v>13</v>
      </c>
      <c r="G5465" t="s">
        <v>1580</v>
      </c>
      <c r="H5465" s="1">
        <v>0</v>
      </c>
      <c r="I5465" s="2">
        <v>43342</v>
      </c>
      <c r="J5465" t="s">
        <v>2637</v>
      </c>
      <c r="K5465" t="s">
        <v>30</v>
      </c>
      <c r="L5465">
        <v>90008</v>
      </c>
      <c r="M5465">
        <v>615</v>
      </c>
      <c r="N5465" t="s">
        <v>8213</v>
      </c>
      <c r="O5465">
        <v>16</v>
      </c>
      <c r="P5465">
        <v>4</v>
      </c>
      <c r="Q5465" t="s">
        <v>32</v>
      </c>
      <c r="R5465" t="s">
        <v>8304</v>
      </c>
      <c r="S5465">
        <v>15.99</v>
      </c>
      <c r="T5465">
        <v>47</v>
      </c>
      <c r="U5465" t="s">
        <v>19</v>
      </c>
      <c r="V5465" s="2">
        <v>43349</v>
      </c>
      <c r="W5465" t="s">
        <v>39</v>
      </c>
      <c r="X5465" t="s">
        <v>34</v>
      </c>
      <c r="Y5465" t="s">
        <v>47</v>
      </c>
    </row>
    <row r="5466" spans="1:25" x14ac:dyDescent="0.35">
      <c r="A5466">
        <v>7</v>
      </c>
      <c r="B5466" t="s">
        <v>25</v>
      </c>
      <c r="C5466">
        <v>6</v>
      </c>
      <c r="D5466" t="s">
        <v>50</v>
      </c>
      <c r="E5466" t="s">
        <v>27</v>
      </c>
      <c r="F5466" t="s">
        <v>13</v>
      </c>
      <c r="G5466" t="s">
        <v>1580</v>
      </c>
      <c r="H5466" s="1">
        <v>0.2</v>
      </c>
      <c r="I5466" s="2">
        <v>43342</v>
      </c>
      <c r="J5466" t="s">
        <v>2637</v>
      </c>
      <c r="K5466" t="s">
        <v>30</v>
      </c>
      <c r="L5466">
        <v>90008</v>
      </c>
      <c r="M5466">
        <v>1247</v>
      </c>
      <c r="N5466" t="s">
        <v>4756</v>
      </c>
      <c r="O5466">
        <v>42</v>
      </c>
      <c r="P5466">
        <v>5</v>
      </c>
      <c r="Q5466" t="s">
        <v>32</v>
      </c>
      <c r="R5466" t="s">
        <v>8304</v>
      </c>
      <c r="S5466">
        <v>42.49</v>
      </c>
      <c r="T5466">
        <v>340</v>
      </c>
      <c r="U5466" t="s">
        <v>19</v>
      </c>
      <c r="V5466" s="2">
        <v>43349</v>
      </c>
      <c r="W5466" t="s">
        <v>39</v>
      </c>
      <c r="X5466" t="s">
        <v>34</v>
      </c>
      <c r="Y5466" t="s">
        <v>52</v>
      </c>
    </row>
    <row r="5467" spans="1:25" x14ac:dyDescent="0.35">
      <c r="A5467">
        <v>5</v>
      </c>
      <c r="B5467" t="s">
        <v>25</v>
      </c>
      <c r="C5467">
        <v>3</v>
      </c>
      <c r="D5467" t="s">
        <v>26</v>
      </c>
      <c r="E5467" t="s">
        <v>1658</v>
      </c>
      <c r="F5467" t="s">
        <v>13</v>
      </c>
      <c r="G5467" t="s">
        <v>5927</v>
      </c>
      <c r="H5467" s="1">
        <v>0</v>
      </c>
      <c r="I5467" s="2">
        <v>43327</v>
      </c>
      <c r="J5467" t="s">
        <v>6127</v>
      </c>
      <c r="K5467" t="s">
        <v>30</v>
      </c>
      <c r="L5467">
        <v>94601</v>
      </c>
      <c r="M5467">
        <v>196</v>
      </c>
      <c r="N5467" t="s">
        <v>4180</v>
      </c>
      <c r="O5467">
        <v>2</v>
      </c>
      <c r="P5467">
        <v>1</v>
      </c>
      <c r="Q5467" t="s">
        <v>32</v>
      </c>
      <c r="R5467" t="s">
        <v>8304</v>
      </c>
      <c r="S5467">
        <v>1.51</v>
      </c>
      <c r="T5467">
        <v>3</v>
      </c>
      <c r="U5467" t="s">
        <v>33</v>
      </c>
      <c r="V5467" s="2">
        <v>43332</v>
      </c>
      <c r="W5467" t="s">
        <v>20</v>
      </c>
      <c r="X5467" t="s">
        <v>34</v>
      </c>
      <c r="Y5467" t="s">
        <v>35</v>
      </c>
    </row>
    <row r="5468" spans="1:25" x14ac:dyDescent="0.35">
      <c r="A5468">
        <v>5</v>
      </c>
      <c r="B5468" t="s">
        <v>25</v>
      </c>
      <c r="C5468">
        <v>3</v>
      </c>
      <c r="D5468" t="s">
        <v>50</v>
      </c>
      <c r="E5468" t="s">
        <v>1658</v>
      </c>
      <c r="F5468" t="s">
        <v>13</v>
      </c>
      <c r="G5468" t="s">
        <v>5927</v>
      </c>
      <c r="H5468" s="1">
        <v>0.2</v>
      </c>
      <c r="I5468" s="2">
        <v>43327</v>
      </c>
      <c r="J5468" t="s">
        <v>6127</v>
      </c>
      <c r="K5468" t="s">
        <v>30</v>
      </c>
      <c r="L5468">
        <v>94601</v>
      </c>
      <c r="M5468">
        <v>1172</v>
      </c>
      <c r="N5468" t="s">
        <v>455</v>
      </c>
      <c r="O5468">
        <v>7</v>
      </c>
      <c r="P5468">
        <v>3</v>
      </c>
      <c r="Q5468" t="s">
        <v>32</v>
      </c>
      <c r="R5468" t="s">
        <v>8304</v>
      </c>
      <c r="S5468">
        <v>7.2</v>
      </c>
      <c r="T5468">
        <v>72</v>
      </c>
      <c r="U5468" t="s">
        <v>33</v>
      </c>
      <c r="V5468" s="2">
        <v>43332</v>
      </c>
      <c r="W5468" t="s">
        <v>20</v>
      </c>
      <c r="X5468" t="s">
        <v>34</v>
      </c>
      <c r="Y5468" t="s">
        <v>52</v>
      </c>
    </row>
    <row r="5469" spans="1:25" x14ac:dyDescent="0.35">
      <c r="A5469">
        <v>4</v>
      </c>
      <c r="B5469" t="s">
        <v>43</v>
      </c>
      <c r="C5469">
        <v>6</v>
      </c>
      <c r="D5469" t="s">
        <v>26</v>
      </c>
      <c r="E5469" t="s">
        <v>27</v>
      </c>
      <c r="F5469" t="s">
        <v>13</v>
      </c>
      <c r="G5469" t="s">
        <v>6956</v>
      </c>
      <c r="H5469" s="1">
        <v>0</v>
      </c>
      <c r="I5469" s="2">
        <v>43422</v>
      </c>
      <c r="J5469" t="s">
        <v>7606</v>
      </c>
      <c r="K5469" t="s">
        <v>30</v>
      </c>
      <c r="L5469">
        <v>90008</v>
      </c>
      <c r="M5469">
        <v>641</v>
      </c>
      <c r="N5469" t="s">
        <v>3976</v>
      </c>
      <c r="O5469">
        <v>18</v>
      </c>
      <c r="P5469">
        <v>1</v>
      </c>
      <c r="Q5469" t="s">
        <v>32</v>
      </c>
      <c r="R5469" t="s">
        <v>8304</v>
      </c>
      <c r="S5469">
        <v>18.32</v>
      </c>
      <c r="T5469">
        <v>68</v>
      </c>
      <c r="U5469" t="s">
        <v>76</v>
      </c>
      <c r="V5469" s="2">
        <v>43426</v>
      </c>
      <c r="W5469" t="s">
        <v>39</v>
      </c>
      <c r="X5469" t="s">
        <v>34</v>
      </c>
      <c r="Y5469" t="s">
        <v>56</v>
      </c>
    </row>
    <row r="5470" spans="1:25" x14ac:dyDescent="0.35">
      <c r="A5470">
        <v>4</v>
      </c>
      <c r="B5470" t="s">
        <v>43</v>
      </c>
      <c r="C5470">
        <v>6</v>
      </c>
      <c r="D5470" t="s">
        <v>50</v>
      </c>
      <c r="E5470" t="s">
        <v>27</v>
      </c>
      <c r="F5470" t="s">
        <v>13</v>
      </c>
      <c r="G5470" t="s">
        <v>6956</v>
      </c>
      <c r="H5470" s="1">
        <v>0.2</v>
      </c>
      <c r="I5470" s="2">
        <v>43422</v>
      </c>
      <c r="J5470" t="s">
        <v>7606</v>
      </c>
      <c r="K5470" t="s">
        <v>30</v>
      </c>
      <c r="L5470">
        <v>90008</v>
      </c>
      <c r="M5470">
        <v>779</v>
      </c>
      <c r="N5470" t="s">
        <v>4893</v>
      </c>
      <c r="O5470">
        <v>6</v>
      </c>
      <c r="P5470">
        <v>1</v>
      </c>
      <c r="Q5470" t="s">
        <v>32</v>
      </c>
      <c r="R5470" t="s">
        <v>8304</v>
      </c>
      <c r="S5470">
        <v>6.12</v>
      </c>
      <c r="T5470">
        <v>61</v>
      </c>
      <c r="U5470" t="s">
        <v>76</v>
      </c>
      <c r="V5470" s="2">
        <v>43426</v>
      </c>
      <c r="W5470" t="s">
        <v>39</v>
      </c>
      <c r="X5470" t="s">
        <v>34</v>
      </c>
      <c r="Y5470" t="s">
        <v>52</v>
      </c>
    </row>
    <row r="5471" spans="1:25" hidden="1" x14ac:dyDescent="0.35">
      <c r="A5471">
        <v>4</v>
      </c>
      <c r="B5471" t="s">
        <v>43</v>
      </c>
      <c r="C5471">
        <v>6</v>
      </c>
      <c r="D5471" t="s">
        <v>26</v>
      </c>
      <c r="E5471" t="s">
        <v>122</v>
      </c>
      <c r="F5471" t="s">
        <v>13</v>
      </c>
      <c r="G5471" t="s">
        <v>5459</v>
      </c>
      <c r="H5471" s="1">
        <v>0.8</v>
      </c>
      <c r="I5471" s="2">
        <v>43275</v>
      </c>
      <c r="J5471" t="s">
        <v>6293</v>
      </c>
      <c r="K5471" t="s">
        <v>73</v>
      </c>
      <c r="L5471">
        <v>77095</v>
      </c>
      <c r="M5471">
        <v>811</v>
      </c>
      <c r="N5471" t="s">
        <v>3573</v>
      </c>
      <c r="O5471">
        <v>-20</v>
      </c>
      <c r="P5471">
        <v>2</v>
      </c>
      <c r="Q5471" t="s">
        <v>75</v>
      </c>
      <c r="R5471" t="s">
        <v>8304</v>
      </c>
      <c r="S5471">
        <v>-19.600000000000001</v>
      </c>
      <c r="T5471">
        <v>9</v>
      </c>
      <c r="U5471" t="s">
        <v>33</v>
      </c>
      <c r="V5471" s="2">
        <v>43279</v>
      </c>
      <c r="W5471" t="s">
        <v>39</v>
      </c>
      <c r="X5471" t="s">
        <v>77</v>
      </c>
      <c r="Y5471" t="s">
        <v>56</v>
      </c>
    </row>
    <row r="5472" spans="1:25" x14ac:dyDescent="0.35">
      <c r="A5472">
        <v>0</v>
      </c>
      <c r="B5472" t="s">
        <v>10</v>
      </c>
      <c r="C5472">
        <v>0</v>
      </c>
      <c r="D5472" t="s">
        <v>50</v>
      </c>
      <c r="E5472" t="s">
        <v>88</v>
      </c>
      <c r="F5472" t="s">
        <v>13</v>
      </c>
      <c r="G5472" t="s">
        <v>1007</v>
      </c>
      <c r="H5472" s="1">
        <v>0</v>
      </c>
      <c r="I5472" s="2">
        <v>43397</v>
      </c>
      <c r="J5472" t="s">
        <v>7940</v>
      </c>
      <c r="K5472" t="s">
        <v>30</v>
      </c>
      <c r="L5472">
        <v>94109</v>
      </c>
      <c r="M5472">
        <v>1330</v>
      </c>
      <c r="N5472" t="s">
        <v>4839</v>
      </c>
      <c r="O5472">
        <v>86</v>
      </c>
      <c r="P5472">
        <v>1</v>
      </c>
      <c r="Q5472" t="s">
        <v>32</v>
      </c>
      <c r="R5472" t="s">
        <v>92</v>
      </c>
      <c r="S5472">
        <v>86</v>
      </c>
      <c r="T5472">
        <v>200</v>
      </c>
      <c r="U5472" t="s">
        <v>19</v>
      </c>
      <c r="V5472" s="2">
        <v>43397</v>
      </c>
      <c r="W5472" t="s">
        <v>773</v>
      </c>
      <c r="X5472" t="s">
        <v>34</v>
      </c>
      <c r="Y5472" t="s">
        <v>113</v>
      </c>
    </row>
    <row r="5473" spans="1:25" hidden="1" x14ac:dyDescent="0.35">
      <c r="A5473">
        <v>6</v>
      </c>
      <c r="B5473" t="s">
        <v>10</v>
      </c>
      <c r="C5473">
        <v>6</v>
      </c>
      <c r="D5473" t="s">
        <v>26</v>
      </c>
      <c r="E5473" t="s">
        <v>2548</v>
      </c>
      <c r="F5473" t="s">
        <v>13</v>
      </c>
      <c r="G5473" t="s">
        <v>80</v>
      </c>
      <c r="H5473" s="1">
        <v>0.2</v>
      </c>
      <c r="I5473" s="2">
        <v>43206</v>
      </c>
      <c r="J5473" t="s">
        <v>4416</v>
      </c>
      <c r="K5473" t="s">
        <v>16</v>
      </c>
      <c r="L5473">
        <v>37211</v>
      </c>
      <c r="M5473">
        <v>1497</v>
      </c>
      <c r="N5473" t="s">
        <v>4417</v>
      </c>
      <c r="O5473">
        <v>40</v>
      </c>
      <c r="P5473">
        <v>7</v>
      </c>
      <c r="Q5473" t="s">
        <v>18</v>
      </c>
      <c r="R5473" t="s">
        <v>8304</v>
      </c>
      <c r="S5473">
        <v>40</v>
      </c>
      <c r="T5473">
        <v>123</v>
      </c>
      <c r="U5473" t="s">
        <v>19</v>
      </c>
      <c r="V5473" s="2">
        <v>43212</v>
      </c>
      <c r="W5473" t="s">
        <v>39</v>
      </c>
      <c r="X5473" t="s">
        <v>214</v>
      </c>
      <c r="Y5473" t="s">
        <v>64</v>
      </c>
    </row>
    <row r="5474" spans="1:25" hidden="1" x14ac:dyDescent="0.35">
      <c r="A5474">
        <v>6</v>
      </c>
      <c r="B5474" t="s">
        <v>10</v>
      </c>
      <c r="C5474">
        <v>6</v>
      </c>
      <c r="D5474" t="s">
        <v>50</v>
      </c>
      <c r="E5474" t="s">
        <v>2548</v>
      </c>
      <c r="F5474" t="s">
        <v>13</v>
      </c>
      <c r="G5474" t="s">
        <v>80</v>
      </c>
      <c r="H5474" s="1">
        <v>0.2</v>
      </c>
      <c r="I5474" s="2">
        <v>43206</v>
      </c>
      <c r="J5474" t="s">
        <v>4416</v>
      </c>
      <c r="K5474" t="s">
        <v>16</v>
      </c>
      <c r="L5474">
        <v>37211</v>
      </c>
      <c r="M5474">
        <v>1075</v>
      </c>
      <c r="N5474" t="s">
        <v>4921</v>
      </c>
      <c r="O5474">
        <v>8</v>
      </c>
      <c r="P5474">
        <v>4</v>
      </c>
      <c r="Q5474" t="s">
        <v>18</v>
      </c>
      <c r="R5474" t="s">
        <v>8304</v>
      </c>
      <c r="S5474">
        <v>8.35</v>
      </c>
      <c r="T5474">
        <v>35</v>
      </c>
      <c r="U5474" t="s">
        <v>19</v>
      </c>
      <c r="V5474" s="2">
        <v>43212</v>
      </c>
      <c r="W5474" t="s">
        <v>39</v>
      </c>
      <c r="X5474" t="s">
        <v>214</v>
      </c>
      <c r="Y5474" t="s">
        <v>113</v>
      </c>
    </row>
    <row r="5475" spans="1:25" hidden="1" x14ac:dyDescent="0.35">
      <c r="A5475">
        <v>4</v>
      </c>
      <c r="B5475" t="s">
        <v>43</v>
      </c>
      <c r="C5475">
        <v>6</v>
      </c>
      <c r="D5475" t="s">
        <v>50</v>
      </c>
      <c r="E5475" t="s">
        <v>417</v>
      </c>
      <c r="F5475" t="s">
        <v>13</v>
      </c>
      <c r="G5475" t="s">
        <v>2020</v>
      </c>
      <c r="H5475" s="1">
        <v>0.2</v>
      </c>
      <c r="I5475" s="2">
        <v>43394</v>
      </c>
      <c r="J5475" t="s">
        <v>5012</v>
      </c>
      <c r="K5475" t="s">
        <v>73</v>
      </c>
      <c r="L5475">
        <v>78207</v>
      </c>
      <c r="M5475">
        <v>1409</v>
      </c>
      <c r="N5475" t="s">
        <v>464</v>
      </c>
      <c r="O5475">
        <v>-9</v>
      </c>
      <c r="P5475">
        <v>6</v>
      </c>
      <c r="Q5475" t="s">
        <v>75</v>
      </c>
      <c r="R5475" t="s">
        <v>8304</v>
      </c>
      <c r="S5475">
        <v>-9.2799999999999994</v>
      </c>
      <c r="T5475">
        <v>106</v>
      </c>
      <c r="U5475" t="s">
        <v>19</v>
      </c>
      <c r="V5475" s="2">
        <v>43398</v>
      </c>
      <c r="W5475" t="s">
        <v>39</v>
      </c>
      <c r="X5475" t="s">
        <v>77</v>
      </c>
      <c r="Y5475" t="s">
        <v>113</v>
      </c>
    </row>
    <row r="5476" spans="1:25" hidden="1" x14ac:dyDescent="0.35">
      <c r="A5476">
        <v>4</v>
      </c>
      <c r="B5476" t="s">
        <v>43</v>
      </c>
      <c r="C5476">
        <v>6</v>
      </c>
      <c r="D5476" t="s">
        <v>26</v>
      </c>
      <c r="E5476" t="s">
        <v>672</v>
      </c>
      <c r="F5476" t="s">
        <v>13</v>
      </c>
      <c r="G5476" t="s">
        <v>5335</v>
      </c>
      <c r="H5476" s="1">
        <v>0</v>
      </c>
      <c r="I5476" s="2">
        <v>43250</v>
      </c>
      <c r="J5476" t="s">
        <v>6488</v>
      </c>
      <c r="K5476" t="s">
        <v>16</v>
      </c>
      <c r="L5476">
        <v>22204</v>
      </c>
      <c r="M5476">
        <v>1346</v>
      </c>
      <c r="N5476" t="s">
        <v>310</v>
      </c>
      <c r="O5476">
        <v>13</v>
      </c>
      <c r="P5476">
        <v>9</v>
      </c>
      <c r="Q5476" t="s">
        <v>18</v>
      </c>
      <c r="R5476" t="s">
        <v>8304</v>
      </c>
      <c r="S5476">
        <v>12.74</v>
      </c>
      <c r="T5476">
        <v>27</v>
      </c>
      <c r="U5476" t="s">
        <v>33</v>
      </c>
      <c r="V5476" s="2">
        <v>43254</v>
      </c>
      <c r="W5476" t="s">
        <v>39</v>
      </c>
      <c r="X5476" t="s">
        <v>205</v>
      </c>
      <c r="Y5476" t="s">
        <v>119</v>
      </c>
    </row>
    <row r="5477" spans="1:25" hidden="1" x14ac:dyDescent="0.35">
      <c r="A5477">
        <v>4</v>
      </c>
      <c r="B5477" t="s">
        <v>43</v>
      </c>
      <c r="C5477">
        <v>6</v>
      </c>
      <c r="D5477" t="s">
        <v>50</v>
      </c>
      <c r="E5477" t="s">
        <v>672</v>
      </c>
      <c r="F5477" t="s">
        <v>13</v>
      </c>
      <c r="G5477" t="s">
        <v>5335</v>
      </c>
      <c r="H5477" s="1">
        <v>0</v>
      </c>
      <c r="I5477" s="2">
        <v>43250</v>
      </c>
      <c r="J5477" t="s">
        <v>6488</v>
      </c>
      <c r="K5477" t="s">
        <v>16</v>
      </c>
      <c r="L5477">
        <v>22204</v>
      </c>
      <c r="M5477">
        <v>1471</v>
      </c>
      <c r="N5477" t="s">
        <v>524</v>
      </c>
      <c r="O5477">
        <v>27</v>
      </c>
      <c r="P5477">
        <v>2</v>
      </c>
      <c r="Q5477" t="s">
        <v>18</v>
      </c>
      <c r="R5477" t="s">
        <v>8304</v>
      </c>
      <c r="S5477">
        <v>26.88</v>
      </c>
      <c r="T5477">
        <v>112</v>
      </c>
      <c r="U5477" t="s">
        <v>33</v>
      </c>
      <c r="V5477" s="2">
        <v>43254</v>
      </c>
      <c r="W5477" t="s">
        <v>39</v>
      </c>
      <c r="X5477" t="s">
        <v>205</v>
      </c>
      <c r="Y5477" t="s">
        <v>113</v>
      </c>
    </row>
    <row r="5478" spans="1:25" hidden="1" x14ac:dyDescent="0.35">
      <c r="A5478">
        <v>6</v>
      </c>
      <c r="B5478" t="s">
        <v>10</v>
      </c>
      <c r="C5478">
        <v>6</v>
      </c>
      <c r="D5478" t="s">
        <v>50</v>
      </c>
      <c r="E5478" t="s">
        <v>818</v>
      </c>
      <c r="F5478" t="s">
        <v>13</v>
      </c>
      <c r="G5478" t="s">
        <v>2085</v>
      </c>
      <c r="H5478" s="1">
        <v>0</v>
      </c>
      <c r="I5478" s="2">
        <v>43345</v>
      </c>
      <c r="J5478" t="s">
        <v>5134</v>
      </c>
      <c r="K5478" t="s">
        <v>30</v>
      </c>
      <c r="L5478">
        <v>98198</v>
      </c>
      <c r="M5478">
        <v>797</v>
      </c>
      <c r="N5478" t="s">
        <v>1421</v>
      </c>
      <c r="O5478">
        <v>450</v>
      </c>
      <c r="P5478">
        <v>2</v>
      </c>
      <c r="Q5478" t="s">
        <v>32</v>
      </c>
      <c r="R5478" t="s">
        <v>8304</v>
      </c>
      <c r="S5478">
        <v>449.99</v>
      </c>
      <c r="T5478">
        <v>1000</v>
      </c>
      <c r="U5478" t="s">
        <v>19</v>
      </c>
      <c r="V5478" s="2">
        <v>43351</v>
      </c>
      <c r="W5478" t="s">
        <v>39</v>
      </c>
      <c r="X5478" t="s">
        <v>69</v>
      </c>
      <c r="Y5478" t="s">
        <v>727</v>
      </c>
    </row>
    <row r="5479" spans="1:25" x14ac:dyDescent="0.35">
      <c r="A5479">
        <v>1</v>
      </c>
      <c r="B5479" t="s">
        <v>10</v>
      </c>
      <c r="C5479">
        <v>1</v>
      </c>
      <c r="D5479" t="s">
        <v>11</v>
      </c>
      <c r="E5479" t="s">
        <v>88</v>
      </c>
      <c r="F5479" t="s">
        <v>13</v>
      </c>
      <c r="G5479" t="s">
        <v>1435</v>
      </c>
      <c r="H5479" s="1">
        <v>0</v>
      </c>
      <c r="I5479" s="2">
        <v>43408</v>
      </c>
      <c r="J5479" t="s">
        <v>1688</v>
      </c>
      <c r="K5479" t="s">
        <v>30</v>
      </c>
      <c r="L5479">
        <v>94122</v>
      </c>
      <c r="M5479">
        <v>107</v>
      </c>
      <c r="N5479" t="s">
        <v>1138</v>
      </c>
      <c r="O5479">
        <v>16</v>
      </c>
      <c r="P5479">
        <v>7</v>
      </c>
      <c r="Q5479" t="s">
        <v>32</v>
      </c>
      <c r="R5479" t="s">
        <v>8304</v>
      </c>
      <c r="S5479">
        <v>16.46</v>
      </c>
      <c r="T5479">
        <v>38</v>
      </c>
      <c r="U5479" t="s">
        <v>19</v>
      </c>
      <c r="V5479" s="2">
        <v>43409</v>
      </c>
      <c r="W5479" t="s">
        <v>130</v>
      </c>
      <c r="X5479" t="s">
        <v>34</v>
      </c>
      <c r="Y5479" t="s">
        <v>47</v>
      </c>
    </row>
    <row r="5480" spans="1:25" hidden="1" x14ac:dyDescent="0.35">
      <c r="A5480">
        <v>7</v>
      </c>
      <c r="B5480" t="s">
        <v>25</v>
      </c>
      <c r="C5480">
        <v>6</v>
      </c>
      <c r="D5480" t="s">
        <v>26</v>
      </c>
      <c r="E5480" t="s">
        <v>2548</v>
      </c>
      <c r="F5480" t="s">
        <v>13</v>
      </c>
      <c r="G5480" t="s">
        <v>597</v>
      </c>
      <c r="H5480" s="1">
        <v>0.2</v>
      </c>
      <c r="I5480" s="2">
        <v>43151</v>
      </c>
      <c r="J5480" t="s">
        <v>4362</v>
      </c>
      <c r="K5480" t="s">
        <v>16</v>
      </c>
      <c r="L5480">
        <v>37211</v>
      </c>
      <c r="M5480">
        <v>1486</v>
      </c>
      <c r="N5480" t="s">
        <v>8273</v>
      </c>
      <c r="O5480">
        <v>6</v>
      </c>
      <c r="P5480">
        <v>2</v>
      </c>
      <c r="Q5480" t="s">
        <v>18</v>
      </c>
      <c r="R5480" t="s">
        <v>8304</v>
      </c>
      <c r="S5480">
        <v>5.57</v>
      </c>
      <c r="T5480">
        <v>16</v>
      </c>
      <c r="U5480" t="s">
        <v>19</v>
      </c>
      <c r="V5480" s="2">
        <v>43158</v>
      </c>
      <c r="W5480" t="s">
        <v>39</v>
      </c>
      <c r="X5480" t="s">
        <v>214</v>
      </c>
      <c r="Y5480" t="s">
        <v>64</v>
      </c>
    </row>
    <row r="5481" spans="1:25" hidden="1" x14ac:dyDescent="0.35">
      <c r="A5481">
        <v>4</v>
      </c>
      <c r="B5481" t="s">
        <v>43</v>
      </c>
      <c r="C5481">
        <v>6</v>
      </c>
      <c r="D5481" t="s">
        <v>26</v>
      </c>
      <c r="E5481" t="s">
        <v>171</v>
      </c>
      <c r="F5481" t="s">
        <v>13</v>
      </c>
      <c r="G5481" t="s">
        <v>164</v>
      </c>
      <c r="H5481" s="1">
        <v>0</v>
      </c>
      <c r="I5481" s="2">
        <v>43418</v>
      </c>
      <c r="J5481" t="s">
        <v>3992</v>
      </c>
      <c r="K5481" t="s">
        <v>102</v>
      </c>
      <c r="L5481">
        <v>10035</v>
      </c>
      <c r="M5481">
        <v>358</v>
      </c>
      <c r="N5481" t="s">
        <v>2792</v>
      </c>
      <c r="O5481">
        <v>6</v>
      </c>
      <c r="P5481">
        <v>1</v>
      </c>
      <c r="Q5481" t="s">
        <v>104</v>
      </c>
      <c r="R5481" t="s">
        <v>8304</v>
      </c>
      <c r="S5481">
        <v>6.15</v>
      </c>
      <c r="T5481">
        <v>24</v>
      </c>
      <c r="U5481" t="s">
        <v>19</v>
      </c>
      <c r="V5481" s="2">
        <v>43422</v>
      </c>
      <c r="W5481" t="s">
        <v>39</v>
      </c>
      <c r="X5481" t="s">
        <v>175</v>
      </c>
      <c r="Y5481" t="s">
        <v>49</v>
      </c>
    </row>
    <row r="5482" spans="1:25" hidden="1" x14ac:dyDescent="0.35">
      <c r="A5482">
        <v>4</v>
      </c>
      <c r="B5482" t="s">
        <v>43</v>
      </c>
      <c r="C5482">
        <v>6</v>
      </c>
      <c r="D5482" t="s">
        <v>50</v>
      </c>
      <c r="E5482" t="s">
        <v>171</v>
      </c>
      <c r="F5482" t="s">
        <v>13</v>
      </c>
      <c r="G5482" t="s">
        <v>164</v>
      </c>
      <c r="H5482" s="1">
        <v>0</v>
      </c>
      <c r="I5482" s="2">
        <v>43418</v>
      </c>
      <c r="J5482" t="s">
        <v>3992</v>
      </c>
      <c r="K5482" t="s">
        <v>102</v>
      </c>
      <c r="L5482">
        <v>10035</v>
      </c>
      <c r="M5482">
        <v>1460</v>
      </c>
      <c r="N5482" t="s">
        <v>5036</v>
      </c>
      <c r="O5482">
        <v>4</v>
      </c>
      <c r="P5482">
        <v>2</v>
      </c>
      <c r="Q5482" t="s">
        <v>104</v>
      </c>
      <c r="R5482" t="s">
        <v>8304</v>
      </c>
      <c r="S5482">
        <v>3.91</v>
      </c>
      <c r="T5482">
        <v>14</v>
      </c>
      <c r="U5482" t="s">
        <v>19</v>
      </c>
      <c r="V5482" s="2">
        <v>43422</v>
      </c>
      <c r="W5482" t="s">
        <v>39</v>
      </c>
      <c r="X5482" t="s">
        <v>175</v>
      </c>
      <c r="Y5482" t="s">
        <v>52</v>
      </c>
    </row>
    <row r="5483" spans="1:25" hidden="1" x14ac:dyDescent="0.35">
      <c r="A5483">
        <v>3</v>
      </c>
      <c r="B5483" t="s">
        <v>25</v>
      </c>
      <c r="C5483">
        <v>1</v>
      </c>
      <c r="D5483" t="s">
        <v>26</v>
      </c>
      <c r="E5483" t="s">
        <v>1550</v>
      </c>
      <c r="F5483" t="s">
        <v>13</v>
      </c>
      <c r="G5483" t="s">
        <v>2868</v>
      </c>
      <c r="H5483" s="1">
        <v>0</v>
      </c>
      <c r="I5483" s="2">
        <v>43204</v>
      </c>
      <c r="J5483" t="s">
        <v>2869</v>
      </c>
      <c r="K5483" t="s">
        <v>102</v>
      </c>
      <c r="L5483">
        <v>21215</v>
      </c>
      <c r="M5483">
        <v>705</v>
      </c>
      <c r="N5483" t="s">
        <v>2850</v>
      </c>
      <c r="O5483">
        <v>12</v>
      </c>
      <c r="P5483">
        <v>2</v>
      </c>
      <c r="Q5483" t="s">
        <v>104</v>
      </c>
      <c r="R5483" t="s">
        <v>8304</v>
      </c>
      <c r="S5483">
        <v>11.78</v>
      </c>
      <c r="T5483">
        <v>25</v>
      </c>
      <c r="U5483" t="s">
        <v>19</v>
      </c>
      <c r="V5483" s="2">
        <v>43207</v>
      </c>
      <c r="W5483" t="s">
        <v>130</v>
      </c>
      <c r="X5483" t="s">
        <v>1549</v>
      </c>
      <c r="Y5483" t="s">
        <v>54</v>
      </c>
    </row>
    <row r="5484" spans="1:25" hidden="1" x14ac:dyDescent="0.35">
      <c r="A5484">
        <v>2</v>
      </c>
      <c r="B5484" t="s">
        <v>43</v>
      </c>
      <c r="C5484">
        <v>3</v>
      </c>
      <c r="D5484" t="s">
        <v>26</v>
      </c>
      <c r="E5484" t="s">
        <v>1597</v>
      </c>
      <c r="F5484" t="s">
        <v>13</v>
      </c>
      <c r="G5484" t="s">
        <v>6983</v>
      </c>
      <c r="H5484" s="1">
        <v>0.2</v>
      </c>
      <c r="I5484" s="2">
        <v>43365</v>
      </c>
      <c r="J5484" t="s">
        <v>7348</v>
      </c>
      <c r="K5484" t="s">
        <v>102</v>
      </c>
      <c r="L5484">
        <v>44134</v>
      </c>
      <c r="M5484">
        <v>343</v>
      </c>
      <c r="N5484" t="s">
        <v>3226</v>
      </c>
      <c r="O5484">
        <v>20</v>
      </c>
      <c r="P5484">
        <v>2</v>
      </c>
      <c r="Q5484" t="s">
        <v>104</v>
      </c>
      <c r="R5484" t="s">
        <v>8304</v>
      </c>
      <c r="S5484">
        <v>19.989999999999998</v>
      </c>
      <c r="T5484">
        <v>64</v>
      </c>
      <c r="U5484" t="s">
        <v>76</v>
      </c>
      <c r="V5484" s="2">
        <v>43367</v>
      </c>
      <c r="W5484" t="s">
        <v>20</v>
      </c>
      <c r="X5484" t="s">
        <v>309</v>
      </c>
      <c r="Y5484" t="s">
        <v>119</v>
      </c>
    </row>
    <row r="5485" spans="1:25" hidden="1" x14ac:dyDescent="0.35">
      <c r="A5485">
        <v>2</v>
      </c>
      <c r="B5485" t="s">
        <v>43</v>
      </c>
      <c r="C5485">
        <v>3</v>
      </c>
      <c r="D5485" t="s">
        <v>26</v>
      </c>
      <c r="E5485" t="s">
        <v>928</v>
      </c>
      <c r="F5485" t="s">
        <v>13</v>
      </c>
      <c r="G5485" t="s">
        <v>929</v>
      </c>
      <c r="H5485" s="1">
        <v>0</v>
      </c>
      <c r="I5485" s="2">
        <v>43191</v>
      </c>
      <c r="J5485" t="s">
        <v>930</v>
      </c>
      <c r="K5485" t="s">
        <v>102</v>
      </c>
      <c r="L5485">
        <v>13021</v>
      </c>
      <c r="M5485">
        <v>1162</v>
      </c>
      <c r="N5485" t="s">
        <v>931</v>
      </c>
      <c r="O5485">
        <v>15</v>
      </c>
      <c r="P5485">
        <v>3</v>
      </c>
      <c r="Q5485" t="s">
        <v>104</v>
      </c>
      <c r="R5485" t="s">
        <v>8304</v>
      </c>
      <c r="S5485">
        <v>15.48</v>
      </c>
      <c r="T5485">
        <v>60</v>
      </c>
      <c r="U5485" t="s">
        <v>19</v>
      </c>
      <c r="V5485" s="2">
        <v>43193</v>
      </c>
      <c r="W5485" t="s">
        <v>20</v>
      </c>
      <c r="X5485" t="s">
        <v>175</v>
      </c>
      <c r="Y5485" t="s">
        <v>49</v>
      </c>
    </row>
    <row r="5486" spans="1:25" hidden="1" x14ac:dyDescent="0.35">
      <c r="A5486">
        <v>2</v>
      </c>
      <c r="B5486" t="s">
        <v>43</v>
      </c>
      <c r="C5486">
        <v>3</v>
      </c>
      <c r="D5486" t="s">
        <v>26</v>
      </c>
      <c r="E5486" t="s">
        <v>928</v>
      </c>
      <c r="F5486" t="s">
        <v>13</v>
      </c>
      <c r="G5486" t="s">
        <v>929</v>
      </c>
      <c r="H5486" s="1">
        <v>0</v>
      </c>
      <c r="I5486" s="2">
        <v>43191</v>
      </c>
      <c r="J5486" t="s">
        <v>930</v>
      </c>
      <c r="K5486" t="s">
        <v>102</v>
      </c>
      <c r="L5486">
        <v>13021</v>
      </c>
      <c r="M5486">
        <v>634</v>
      </c>
      <c r="N5486" t="s">
        <v>932</v>
      </c>
      <c r="O5486">
        <v>10</v>
      </c>
      <c r="P5486">
        <v>3</v>
      </c>
      <c r="Q5486" t="s">
        <v>104</v>
      </c>
      <c r="R5486" t="s">
        <v>8304</v>
      </c>
      <c r="S5486">
        <v>9.7200000000000006</v>
      </c>
      <c r="T5486">
        <v>162</v>
      </c>
      <c r="U5486" t="s">
        <v>19</v>
      </c>
      <c r="V5486" s="2">
        <v>43193</v>
      </c>
      <c r="W5486" t="s">
        <v>20</v>
      </c>
      <c r="X5486" t="s">
        <v>175</v>
      </c>
      <c r="Y5486" t="s">
        <v>42</v>
      </c>
    </row>
    <row r="5487" spans="1:25" hidden="1" x14ac:dyDescent="0.35">
      <c r="A5487">
        <v>2</v>
      </c>
      <c r="B5487" t="s">
        <v>43</v>
      </c>
      <c r="C5487">
        <v>3</v>
      </c>
      <c r="D5487" t="s">
        <v>26</v>
      </c>
      <c r="E5487" t="s">
        <v>928</v>
      </c>
      <c r="F5487" t="s">
        <v>13</v>
      </c>
      <c r="G5487" t="s">
        <v>929</v>
      </c>
      <c r="H5487" s="1">
        <v>0</v>
      </c>
      <c r="I5487" s="2">
        <v>43191</v>
      </c>
      <c r="J5487" t="s">
        <v>930</v>
      </c>
      <c r="K5487" t="s">
        <v>102</v>
      </c>
      <c r="L5487">
        <v>13021</v>
      </c>
      <c r="M5487">
        <v>346</v>
      </c>
      <c r="N5487" t="s">
        <v>933</v>
      </c>
      <c r="O5487">
        <v>71</v>
      </c>
      <c r="P5487">
        <v>6</v>
      </c>
      <c r="Q5487" t="s">
        <v>104</v>
      </c>
      <c r="R5487" t="s">
        <v>8304</v>
      </c>
      <c r="S5487">
        <v>71.25</v>
      </c>
      <c r="T5487">
        <v>264</v>
      </c>
      <c r="U5487" t="s">
        <v>19</v>
      </c>
      <c r="V5487" s="2">
        <v>43193</v>
      </c>
      <c r="W5487" t="s">
        <v>20</v>
      </c>
      <c r="X5487" t="s">
        <v>175</v>
      </c>
      <c r="Y5487" t="s">
        <v>49</v>
      </c>
    </row>
    <row r="5488" spans="1:25" hidden="1" x14ac:dyDescent="0.35">
      <c r="A5488">
        <v>2</v>
      </c>
      <c r="B5488" t="s">
        <v>43</v>
      </c>
      <c r="C5488">
        <v>3</v>
      </c>
      <c r="D5488" t="s">
        <v>26</v>
      </c>
      <c r="E5488" t="s">
        <v>928</v>
      </c>
      <c r="F5488" t="s">
        <v>13</v>
      </c>
      <c r="G5488" t="s">
        <v>929</v>
      </c>
      <c r="H5488" s="1">
        <v>0</v>
      </c>
      <c r="I5488" s="2">
        <v>43191</v>
      </c>
      <c r="J5488" t="s">
        <v>930</v>
      </c>
      <c r="K5488" t="s">
        <v>102</v>
      </c>
      <c r="L5488">
        <v>13021</v>
      </c>
      <c r="M5488">
        <v>30</v>
      </c>
      <c r="N5488" t="s">
        <v>934</v>
      </c>
      <c r="O5488">
        <v>8</v>
      </c>
      <c r="P5488">
        <v>3</v>
      </c>
      <c r="Q5488" t="s">
        <v>104</v>
      </c>
      <c r="R5488" t="s">
        <v>8304</v>
      </c>
      <c r="S5488">
        <v>7.92</v>
      </c>
      <c r="T5488">
        <v>30</v>
      </c>
      <c r="U5488" t="s">
        <v>19</v>
      </c>
      <c r="V5488" s="2">
        <v>43193</v>
      </c>
      <c r="W5488" t="s">
        <v>20</v>
      </c>
      <c r="X5488" t="s">
        <v>175</v>
      </c>
      <c r="Y5488" t="s">
        <v>49</v>
      </c>
    </row>
    <row r="5489" spans="1:25" hidden="1" x14ac:dyDescent="0.35">
      <c r="A5489">
        <v>2</v>
      </c>
      <c r="B5489" t="s">
        <v>43</v>
      </c>
      <c r="C5489">
        <v>3</v>
      </c>
      <c r="D5489" t="s">
        <v>26</v>
      </c>
      <c r="E5489" t="s">
        <v>928</v>
      </c>
      <c r="F5489" t="s">
        <v>13</v>
      </c>
      <c r="G5489" t="s">
        <v>929</v>
      </c>
      <c r="H5489" s="1">
        <v>0</v>
      </c>
      <c r="I5489" s="2">
        <v>43191</v>
      </c>
      <c r="J5489" t="s">
        <v>930</v>
      </c>
      <c r="K5489" t="s">
        <v>102</v>
      </c>
      <c r="L5489">
        <v>13021</v>
      </c>
      <c r="M5489">
        <v>1159</v>
      </c>
      <c r="N5489" t="s">
        <v>935</v>
      </c>
      <c r="O5489">
        <v>3</v>
      </c>
      <c r="P5489">
        <v>3</v>
      </c>
      <c r="Q5489" t="s">
        <v>104</v>
      </c>
      <c r="R5489" t="s">
        <v>8304</v>
      </c>
      <c r="S5489">
        <v>2.85</v>
      </c>
      <c r="T5489">
        <v>10</v>
      </c>
      <c r="U5489" t="s">
        <v>19</v>
      </c>
      <c r="V5489" s="2">
        <v>43193</v>
      </c>
      <c r="W5489" t="s">
        <v>20</v>
      </c>
      <c r="X5489" t="s">
        <v>175</v>
      </c>
      <c r="Y5489" t="s">
        <v>49</v>
      </c>
    </row>
    <row r="5490" spans="1:25" hidden="1" x14ac:dyDescent="0.35">
      <c r="A5490">
        <v>2</v>
      </c>
      <c r="B5490" t="s">
        <v>43</v>
      </c>
      <c r="C5490">
        <v>3</v>
      </c>
      <c r="D5490" t="s">
        <v>50</v>
      </c>
      <c r="E5490" t="s">
        <v>928</v>
      </c>
      <c r="F5490" t="s">
        <v>13</v>
      </c>
      <c r="G5490" t="s">
        <v>929</v>
      </c>
      <c r="H5490" s="1">
        <v>0</v>
      </c>
      <c r="I5490" s="2">
        <v>43191</v>
      </c>
      <c r="J5490" t="s">
        <v>930</v>
      </c>
      <c r="K5490" t="s">
        <v>102</v>
      </c>
      <c r="L5490">
        <v>13021</v>
      </c>
      <c r="M5490">
        <v>301</v>
      </c>
      <c r="N5490" t="s">
        <v>936</v>
      </c>
      <c r="O5490">
        <v>9</v>
      </c>
      <c r="P5490">
        <v>4</v>
      </c>
      <c r="Q5490" t="s">
        <v>104</v>
      </c>
      <c r="R5490" t="s">
        <v>8304</v>
      </c>
      <c r="S5490">
        <v>9.1300000000000008</v>
      </c>
      <c r="T5490">
        <v>35</v>
      </c>
      <c r="U5490" t="s">
        <v>19</v>
      </c>
      <c r="V5490" s="2">
        <v>43193</v>
      </c>
      <c r="W5490" t="s">
        <v>20</v>
      </c>
      <c r="X5490" t="s">
        <v>175</v>
      </c>
      <c r="Y5490" t="s">
        <v>52</v>
      </c>
    </row>
    <row r="5491" spans="1:25" hidden="1" x14ac:dyDescent="0.35">
      <c r="A5491">
        <v>4</v>
      </c>
      <c r="B5491" t="s">
        <v>43</v>
      </c>
      <c r="C5491">
        <v>6</v>
      </c>
      <c r="D5491" t="s">
        <v>11</v>
      </c>
      <c r="E5491" t="s">
        <v>65</v>
      </c>
      <c r="F5491" t="s">
        <v>13</v>
      </c>
      <c r="G5491" t="s">
        <v>7141</v>
      </c>
      <c r="H5491" s="1">
        <v>0</v>
      </c>
      <c r="I5491" s="2">
        <v>43363</v>
      </c>
      <c r="J5491" t="s">
        <v>7142</v>
      </c>
      <c r="K5491" t="s">
        <v>30</v>
      </c>
      <c r="L5491">
        <v>98105</v>
      </c>
      <c r="M5491">
        <v>1228</v>
      </c>
      <c r="N5491" t="s">
        <v>8139</v>
      </c>
      <c r="O5491">
        <v>41</v>
      </c>
      <c r="P5491">
        <v>2</v>
      </c>
      <c r="Q5491" t="s">
        <v>32</v>
      </c>
      <c r="R5491" t="s">
        <v>8304</v>
      </c>
      <c r="S5491">
        <v>40.97</v>
      </c>
      <c r="T5491">
        <v>164</v>
      </c>
      <c r="U5491" t="s">
        <v>76</v>
      </c>
      <c r="V5491" s="2">
        <v>43367</v>
      </c>
      <c r="W5491" t="s">
        <v>39</v>
      </c>
      <c r="X5491" t="s">
        <v>69</v>
      </c>
      <c r="Y5491" t="s">
        <v>22</v>
      </c>
    </row>
    <row r="5492" spans="1:25" hidden="1" x14ac:dyDescent="0.35">
      <c r="A5492">
        <v>2</v>
      </c>
      <c r="B5492" t="s">
        <v>25</v>
      </c>
      <c r="C5492">
        <v>1</v>
      </c>
      <c r="D5492" t="s">
        <v>26</v>
      </c>
      <c r="E5492" t="s">
        <v>171</v>
      </c>
      <c r="F5492" t="s">
        <v>13</v>
      </c>
      <c r="G5492" t="s">
        <v>6877</v>
      </c>
      <c r="H5492" s="1">
        <v>0</v>
      </c>
      <c r="I5492" s="2">
        <v>43115</v>
      </c>
      <c r="J5492" t="s">
        <v>7227</v>
      </c>
      <c r="K5492" t="s">
        <v>102</v>
      </c>
      <c r="L5492">
        <v>10009</v>
      </c>
      <c r="M5492">
        <v>1684</v>
      </c>
      <c r="N5492" t="s">
        <v>3428</v>
      </c>
      <c r="O5492">
        <v>40</v>
      </c>
      <c r="P5492">
        <v>2</v>
      </c>
      <c r="Q5492" t="s">
        <v>104</v>
      </c>
      <c r="R5492" t="s">
        <v>8304</v>
      </c>
      <c r="S5492">
        <v>40.17</v>
      </c>
      <c r="T5492">
        <v>82</v>
      </c>
      <c r="U5492" t="s">
        <v>76</v>
      </c>
      <c r="V5492" s="2">
        <v>43117</v>
      </c>
      <c r="W5492" t="s">
        <v>130</v>
      </c>
      <c r="X5492" t="s">
        <v>175</v>
      </c>
      <c r="Y5492" t="s">
        <v>64</v>
      </c>
    </row>
    <row r="5493" spans="1:25" hidden="1" x14ac:dyDescent="0.35">
      <c r="A5493">
        <v>5</v>
      </c>
      <c r="B5493" t="s">
        <v>43</v>
      </c>
      <c r="C5493">
        <v>6</v>
      </c>
      <c r="D5493" t="s">
        <v>26</v>
      </c>
      <c r="E5493" t="s">
        <v>171</v>
      </c>
      <c r="F5493" t="s">
        <v>13</v>
      </c>
      <c r="G5493" t="s">
        <v>2839</v>
      </c>
      <c r="H5493" s="1">
        <v>0.2</v>
      </c>
      <c r="I5493" s="2">
        <v>43194</v>
      </c>
      <c r="J5493" t="s">
        <v>4169</v>
      </c>
      <c r="K5493" t="s">
        <v>102</v>
      </c>
      <c r="L5493">
        <v>10035</v>
      </c>
      <c r="M5493">
        <v>898</v>
      </c>
      <c r="N5493" t="s">
        <v>2778</v>
      </c>
      <c r="O5493">
        <v>184</v>
      </c>
      <c r="P5493">
        <v>2</v>
      </c>
      <c r="Q5493" t="s">
        <v>104</v>
      </c>
      <c r="R5493" t="s">
        <v>8304</v>
      </c>
      <c r="S5493">
        <v>183.99</v>
      </c>
      <c r="T5493">
        <v>589</v>
      </c>
      <c r="U5493" t="s">
        <v>19</v>
      </c>
      <c r="V5493" s="2">
        <v>43199</v>
      </c>
      <c r="W5493" t="s">
        <v>39</v>
      </c>
      <c r="X5493" t="s">
        <v>175</v>
      </c>
      <c r="Y5493" t="s">
        <v>54</v>
      </c>
    </row>
    <row r="5494" spans="1:25" x14ac:dyDescent="0.35">
      <c r="A5494">
        <v>7</v>
      </c>
      <c r="B5494" t="s">
        <v>25</v>
      </c>
      <c r="C5494">
        <v>6</v>
      </c>
      <c r="D5494" t="s">
        <v>11</v>
      </c>
      <c r="E5494" t="s">
        <v>27</v>
      </c>
      <c r="F5494" t="s">
        <v>13</v>
      </c>
      <c r="G5494" t="s">
        <v>1114</v>
      </c>
      <c r="H5494" s="1">
        <v>0</v>
      </c>
      <c r="I5494" s="2">
        <v>43327</v>
      </c>
      <c r="J5494" t="s">
        <v>2608</v>
      </c>
      <c r="K5494" t="s">
        <v>30</v>
      </c>
      <c r="L5494">
        <v>90004</v>
      </c>
      <c r="M5494">
        <v>1044</v>
      </c>
      <c r="N5494" t="s">
        <v>1332</v>
      </c>
      <c r="O5494">
        <v>44</v>
      </c>
      <c r="P5494">
        <v>3</v>
      </c>
      <c r="Q5494" t="s">
        <v>32</v>
      </c>
      <c r="R5494" t="s">
        <v>8304</v>
      </c>
      <c r="S5494">
        <v>43.68</v>
      </c>
      <c r="T5494">
        <v>312</v>
      </c>
      <c r="U5494" t="s">
        <v>19</v>
      </c>
      <c r="V5494" s="2">
        <v>43334</v>
      </c>
      <c r="W5494" t="s">
        <v>39</v>
      </c>
      <c r="X5494" t="s">
        <v>34</v>
      </c>
      <c r="Y5494" t="s">
        <v>47</v>
      </c>
    </row>
    <row r="5495" spans="1:25" x14ac:dyDescent="0.35">
      <c r="A5495">
        <v>7</v>
      </c>
      <c r="B5495" t="s">
        <v>25</v>
      </c>
      <c r="C5495">
        <v>6</v>
      </c>
      <c r="D5495" t="s">
        <v>26</v>
      </c>
      <c r="E5495" t="s">
        <v>27</v>
      </c>
      <c r="F5495" t="s">
        <v>13</v>
      </c>
      <c r="G5495" t="s">
        <v>1114</v>
      </c>
      <c r="H5495" s="1">
        <v>0</v>
      </c>
      <c r="I5495" s="2">
        <v>43327</v>
      </c>
      <c r="J5495" t="s">
        <v>2608</v>
      </c>
      <c r="K5495" t="s">
        <v>30</v>
      </c>
      <c r="L5495">
        <v>90004</v>
      </c>
      <c r="M5495">
        <v>1263</v>
      </c>
      <c r="N5495" t="s">
        <v>8272</v>
      </c>
      <c r="O5495">
        <v>3</v>
      </c>
      <c r="P5495">
        <v>3</v>
      </c>
      <c r="Q5495" t="s">
        <v>32</v>
      </c>
      <c r="R5495" t="s">
        <v>8304</v>
      </c>
      <c r="S5495">
        <v>3.05</v>
      </c>
      <c r="T5495">
        <v>18</v>
      </c>
      <c r="U5495" t="s">
        <v>19</v>
      </c>
      <c r="V5495" s="2">
        <v>43334</v>
      </c>
      <c r="W5495" t="s">
        <v>39</v>
      </c>
      <c r="X5495" t="s">
        <v>34</v>
      </c>
      <c r="Y5495" t="s">
        <v>42</v>
      </c>
    </row>
    <row r="5496" spans="1:25" x14ac:dyDescent="0.35">
      <c r="A5496">
        <v>7</v>
      </c>
      <c r="B5496" t="s">
        <v>25</v>
      </c>
      <c r="C5496">
        <v>6</v>
      </c>
      <c r="D5496" t="s">
        <v>26</v>
      </c>
      <c r="E5496" t="s">
        <v>27</v>
      </c>
      <c r="F5496" t="s">
        <v>13</v>
      </c>
      <c r="G5496" t="s">
        <v>1114</v>
      </c>
      <c r="H5496" s="1">
        <v>0</v>
      </c>
      <c r="I5496" s="2">
        <v>43327</v>
      </c>
      <c r="J5496" t="s">
        <v>2608</v>
      </c>
      <c r="K5496" t="s">
        <v>30</v>
      </c>
      <c r="L5496">
        <v>90004</v>
      </c>
      <c r="M5496">
        <v>1348</v>
      </c>
      <c r="N5496" t="s">
        <v>3213</v>
      </c>
      <c r="O5496">
        <v>18</v>
      </c>
      <c r="P5496">
        <v>4</v>
      </c>
      <c r="Q5496" t="s">
        <v>32</v>
      </c>
      <c r="R5496" t="s">
        <v>8304</v>
      </c>
      <c r="S5496">
        <v>18.010000000000002</v>
      </c>
      <c r="T5496">
        <v>38</v>
      </c>
      <c r="U5496" t="s">
        <v>19</v>
      </c>
      <c r="V5496" s="2">
        <v>43334</v>
      </c>
      <c r="W5496" t="s">
        <v>39</v>
      </c>
      <c r="X5496" t="s">
        <v>34</v>
      </c>
      <c r="Y5496" t="s">
        <v>64</v>
      </c>
    </row>
    <row r="5497" spans="1:25" x14ac:dyDescent="0.35">
      <c r="A5497">
        <v>7</v>
      </c>
      <c r="B5497" t="s">
        <v>25</v>
      </c>
      <c r="C5497">
        <v>6</v>
      </c>
      <c r="D5497" t="s">
        <v>50</v>
      </c>
      <c r="E5497" t="s">
        <v>27</v>
      </c>
      <c r="F5497" t="s">
        <v>13</v>
      </c>
      <c r="G5497" t="s">
        <v>1114</v>
      </c>
      <c r="H5497" s="1">
        <v>0.2</v>
      </c>
      <c r="I5497" s="2">
        <v>43327</v>
      </c>
      <c r="J5497" t="s">
        <v>2608</v>
      </c>
      <c r="K5497" t="s">
        <v>30</v>
      </c>
      <c r="L5497">
        <v>90004</v>
      </c>
      <c r="M5497">
        <v>157</v>
      </c>
      <c r="N5497" t="s">
        <v>720</v>
      </c>
      <c r="O5497">
        <v>10</v>
      </c>
      <c r="P5497">
        <v>3</v>
      </c>
      <c r="Q5497" t="s">
        <v>32</v>
      </c>
      <c r="R5497" t="s">
        <v>8304</v>
      </c>
      <c r="S5497">
        <v>10.35</v>
      </c>
      <c r="T5497">
        <v>166</v>
      </c>
      <c r="U5497" t="s">
        <v>19</v>
      </c>
      <c r="V5497" s="2">
        <v>43334</v>
      </c>
      <c r="W5497" t="s">
        <v>39</v>
      </c>
      <c r="X5497" t="s">
        <v>34</v>
      </c>
      <c r="Y5497" t="s">
        <v>52</v>
      </c>
    </row>
    <row r="5498" spans="1:25" hidden="1" x14ac:dyDescent="0.35">
      <c r="A5498">
        <v>5</v>
      </c>
      <c r="B5498" t="s">
        <v>43</v>
      </c>
      <c r="C5498">
        <v>6</v>
      </c>
      <c r="D5498" t="s">
        <v>26</v>
      </c>
      <c r="E5498" t="s">
        <v>3727</v>
      </c>
      <c r="F5498" t="s">
        <v>13</v>
      </c>
      <c r="G5498" t="s">
        <v>1705</v>
      </c>
      <c r="H5498" s="1">
        <v>0</v>
      </c>
      <c r="I5498" s="2">
        <v>43403</v>
      </c>
      <c r="J5498" t="s">
        <v>3728</v>
      </c>
      <c r="K5498" t="s">
        <v>73</v>
      </c>
      <c r="L5498">
        <v>48310</v>
      </c>
      <c r="M5498">
        <v>1126</v>
      </c>
      <c r="N5498" t="s">
        <v>1183</v>
      </c>
      <c r="O5498">
        <v>4</v>
      </c>
      <c r="P5498">
        <v>2</v>
      </c>
      <c r="Q5498" t="s">
        <v>75</v>
      </c>
      <c r="R5498" t="s">
        <v>8304</v>
      </c>
      <c r="S5498">
        <v>3.5</v>
      </c>
      <c r="T5498">
        <v>12</v>
      </c>
      <c r="U5498" t="s">
        <v>19</v>
      </c>
      <c r="V5498" s="2">
        <v>43408</v>
      </c>
      <c r="W5498" t="s">
        <v>39</v>
      </c>
      <c r="X5498" t="s">
        <v>156</v>
      </c>
      <c r="Y5498" t="s">
        <v>49</v>
      </c>
    </row>
    <row r="5499" spans="1:25" hidden="1" x14ac:dyDescent="0.35">
      <c r="A5499">
        <v>5</v>
      </c>
      <c r="B5499" t="s">
        <v>43</v>
      </c>
      <c r="C5499">
        <v>6</v>
      </c>
      <c r="D5499" t="s">
        <v>26</v>
      </c>
      <c r="E5499" t="s">
        <v>65</v>
      </c>
      <c r="F5499" t="s">
        <v>13</v>
      </c>
      <c r="G5499" t="s">
        <v>2868</v>
      </c>
      <c r="H5499" s="1">
        <v>0</v>
      </c>
      <c r="I5499" s="2">
        <v>43232</v>
      </c>
      <c r="J5499" t="s">
        <v>4574</v>
      </c>
      <c r="K5499" t="s">
        <v>30</v>
      </c>
      <c r="L5499">
        <v>98105</v>
      </c>
      <c r="M5499">
        <v>1048</v>
      </c>
      <c r="N5499" t="s">
        <v>8188</v>
      </c>
      <c r="O5499">
        <v>27</v>
      </c>
      <c r="P5499">
        <v>5</v>
      </c>
      <c r="Q5499" t="s">
        <v>32</v>
      </c>
      <c r="R5499" t="s">
        <v>8304</v>
      </c>
      <c r="S5499">
        <v>26.9</v>
      </c>
      <c r="T5499">
        <v>55</v>
      </c>
      <c r="U5499" t="s">
        <v>19</v>
      </c>
      <c r="V5499" s="2">
        <v>43237</v>
      </c>
      <c r="W5499" t="s">
        <v>39</v>
      </c>
      <c r="X5499" t="s">
        <v>69</v>
      </c>
      <c r="Y5499" t="s">
        <v>119</v>
      </c>
    </row>
    <row r="5500" spans="1:25" hidden="1" x14ac:dyDescent="0.35">
      <c r="A5500">
        <v>6</v>
      </c>
      <c r="B5500" t="s">
        <v>10</v>
      </c>
      <c r="C5500">
        <v>6</v>
      </c>
      <c r="D5500" t="s">
        <v>11</v>
      </c>
      <c r="E5500" t="s">
        <v>2682</v>
      </c>
      <c r="F5500" t="s">
        <v>13</v>
      </c>
      <c r="G5500" t="s">
        <v>995</v>
      </c>
      <c r="H5500" s="1">
        <v>0.2</v>
      </c>
      <c r="I5500" s="2">
        <v>43456</v>
      </c>
      <c r="J5500" t="s">
        <v>2683</v>
      </c>
      <c r="K5500" t="s">
        <v>30</v>
      </c>
      <c r="L5500">
        <v>97756</v>
      </c>
      <c r="M5500">
        <v>1447</v>
      </c>
      <c r="N5500" t="s">
        <v>8217</v>
      </c>
      <c r="O5500">
        <v>5</v>
      </c>
      <c r="P5500">
        <v>1</v>
      </c>
      <c r="Q5500" t="s">
        <v>32</v>
      </c>
      <c r="R5500" t="s">
        <v>8304</v>
      </c>
      <c r="S5500">
        <v>4.84</v>
      </c>
      <c r="T5500">
        <v>23</v>
      </c>
      <c r="U5500" t="s">
        <v>19</v>
      </c>
      <c r="V5500" s="2">
        <v>43462</v>
      </c>
      <c r="W5500" t="s">
        <v>39</v>
      </c>
      <c r="X5500" t="s">
        <v>262</v>
      </c>
      <c r="Y5500" t="s">
        <v>47</v>
      </c>
    </row>
    <row r="5501" spans="1:25" hidden="1" x14ac:dyDescent="0.35">
      <c r="A5501">
        <v>6</v>
      </c>
      <c r="B5501" t="s">
        <v>10</v>
      </c>
      <c r="C5501">
        <v>6</v>
      </c>
      <c r="D5501" t="s">
        <v>11</v>
      </c>
      <c r="E5501" t="s">
        <v>2682</v>
      </c>
      <c r="F5501" t="s">
        <v>13</v>
      </c>
      <c r="G5501" t="s">
        <v>995</v>
      </c>
      <c r="H5501" s="1">
        <v>0.2</v>
      </c>
      <c r="I5501" s="2">
        <v>43456</v>
      </c>
      <c r="J5501" t="s">
        <v>2683</v>
      </c>
      <c r="K5501" t="s">
        <v>30</v>
      </c>
      <c r="L5501">
        <v>97756</v>
      </c>
      <c r="M5501">
        <v>22</v>
      </c>
      <c r="N5501" t="s">
        <v>811</v>
      </c>
      <c r="O5501">
        <v>3</v>
      </c>
      <c r="P5501">
        <v>4</v>
      </c>
      <c r="Q5501" t="s">
        <v>32</v>
      </c>
      <c r="R5501" t="s">
        <v>8304</v>
      </c>
      <c r="S5501">
        <v>3.11</v>
      </c>
      <c r="T5501">
        <v>12</v>
      </c>
      <c r="U5501" t="s">
        <v>19</v>
      </c>
      <c r="V5501" s="2">
        <v>43462</v>
      </c>
      <c r="W5501" t="s">
        <v>39</v>
      </c>
      <c r="X5501" t="s">
        <v>262</v>
      </c>
      <c r="Y5501" t="s">
        <v>47</v>
      </c>
    </row>
    <row r="5502" spans="1:25" hidden="1" x14ac:dyDescent="0.35">
      <c r="A5502">
        <v>6</v>
      </c>
      <c r="B5502" t="s">
        <v>10</v>
      </c>
      <c r="C5502">
        <v>6</v>
      </c>
      <c r="D5502" t="s">
        <v>26</v>
      </c>
      <c r="E5502" t="s">
        <v>2682</v>
      </c>
      <c r="F5502" t="s">
        <v>13</v>
      </c>
      <c r="G5502" t="s">
        <v>995</v>
      </c>
      <c r="H5502" s="1">
        <v>0.7</v>
      </c>
      <c r="I5502" s="2">
        <v>43456</v>
      </c>
      <c r="J5502" t="s">
        <v>2683</v>
      </c>
      <c r="K5502" t="s">
        <v>30</v>
      </c>
      <c r="L5502">
        <v>97756</v>
      </c>
      <c r="M5502">
        <v>177</v>
      </c>
      <c r="N5502" t="s">
        <v>8280</v>
      </c>
      <c r="O5502">
        <v>-25</v>
      </c>
      <c r="P5502">
        <v>10</v>
      </c>
      <c r="Q5502" t="s">
        <v>32</v>
      </c>
      <c r="R5502" t="s">
        <v>8304</v>
      </c>
      <c r="S5502">
        <v>-25.06</v>
      </c>
      <c r="T5502">
        <v>31</v>
      </c>
      <c r="U5502" t="s">
        <v>19</v>
      </c>
      <c r="V5502" s="2">
        <v>43462</v>
      </c>
      <c r="W5502" t="s">
        <v>39</v>
      </c>
      <c r="X5502" t="s">
        <v>262</v>
      </c>
      <c r="Y5502" t="s">
        <v>54</v>
      </c>
    </row>
    <row r="5503" spans="1:25" hidden="1" x14ac:dyDescent="0.35">
      <c r="A5503">
        <v>4</v>
      </c>
      <c r="B5503" t="s">
        <v>43</v>
      </c>
      <c r="C5503">
        <v>6</v>
      </c>
      <c r="D5503" t="s">
        <v>11</v>
      </c>
      <c r="E5503" t="s">
        <v>171</v>
      </c>
      <c r="F5503" t="s">
        <v>13</v>
      </c>
      <c r="G5503" t="s">
        <v>288</v>
      </c>
      <c r="H5503" s="1">
        <v>0</v>
      </c>
      <c r="I5503" s="2">
        <v>43188</v>
      </c>
      <c r="J5503" t="s">
        <v>2353</v>
      </c>
      <c r="K5503" t="s">
        <v>102</v>
      </c>
      <c r="L5503">
        <v>10009</v>
      </c>
      <c r="M5503">
        <v>872</v>
      </c>
      <c r="N5503" t="s">
        <v>8145</v>
      </c>
      <c r="O5503">
        <v>124</v>
      </c>
      <c r="P5503">
        <v>8</v>
      </c>
      <c r="Q5503" t="s">
        <v>104</v>
      </c>
      <c r="R5503" t="s">
        <v>8304</v>
      </c>
      <c r="S5503">
        <v>124.2</v>
      </c>
      <c r="T5503">
        <v>414</v>
      </c>
      <c r="U5503" t="s">
        <v>19</v>
      </c>
      <c r="V5503" s="2">
        <v>43192</v>
      </c>
      <c r="W5503" t="s">
        <v>39</v>
      </c>
      <c r="X5503" t="s">
        <v>175</v>
      </c>
      <c r="Y5503" t="s">
        <v>47</v>
      </c>
    </row>
    <row r="5504" spans="1:25" hidden="1" x14ac:dyDescent="0.35">
      <c r="A5504">
        <v>4</v>
      </c>
      <c r="B5504" t="s">
        <v>43</v>
      </c>
      <c r="C5504">
        <v>6</v>
      </c>
      <c r="D5504" t="s">
        <v>26</v>
      </c>
      <c r="E5504" t="s">
        <v>171</v>
      </c>
      <c r="F5504" t="s">
        <v>13</v>
      </c>
      <c r="G5504" t="s">
        <v>288</v>
      </c>
      <c r="H5504" s="1">
        <v>0</v>
      </c>
      <c r="I5504" s="2">
        <v>43188</v>
      </c>
      <c r="J5504" t="s">
        <v>2353</v>
      </c>
      <c r="K5504" t="s">
        <v>102</v>
      </c>
      <c r="L5504">
        <v>10009</v>
      </c>
      <c r="M5504">
        <v>1072</v>
      </c>
      <c r="N5504" t="s">
        <v>3393</v>
      </c>
      <c r="O5504">
        <v>7</v>
      </c>
      <c r="P5504">
        <v>2</v>
      </c>
      <c r="Q5504" t="s">
        <v>104</v>
      </c>
      <c r="R5504" t="s">
        <v>8304</v>
      </c>
      <c r="S5504">
        <v>6.74</v>
      </c>
      <c r="T5504">
        <v>13</v>
      </c>
      <c r="U5504" t="s">
        <v>19</v>
      </c>
      <c r="V5504" s="2">
        <v>43192</v>
      </c>
      <c r="W5504" t="s">
        <v>39</v>
      </c>
      <c r="X5504" t="s">
        <v>175</v>
      </c>
      <c r="Y5504" t="s">
        <v>64</v>
      </c>
    </row>
    <row r="5505" spans="1:25" hidden="1" x14ac:dyDescent="0.35">
      <c r="A5505">
        <v>4</v>
      </c>
      <c r="B5505" t="s">
        <v>43</v>
      </c>
      <c r="C5505">
        <v>6</v>
      </c>
      <c r="D5505" t="s">
        <v>26</v>
      </c>
      <c r="E5505" t="s">
        <v>171</v>
      </c>
      <c r="F5505" t="s">
        <v>13</v>
      </c>
      <c r="G5505" t="s">
        <v>288</v>
      </c>
      <c r="H5505" s="1">
        <v>0.2</v>
      </c>
      <c r="I5505" s="2">
        <v>43188</v>
      </c>
      <c r="J5505" t="s">
        <v>2353</v>
      </c>
      <c r="K5505" t="s">
        <v>102</v>
      </c>
      <c r="L5505">
        <v>10009</v>
      </c>
      <c r="M5505">
        <v>47</v>
      </c>
      <c r="N5505" t="s">
        <v>8270</v>
      </c>
      <c r="O5505">
        <v>9</v>
      </c>
      <c r="P5505">
        <v>5</v>
      </c>
      <c r="Q5505" t="s">
        <v>104</v>
      </c>
      <c r="R5505" t="s">
        <v>8304</v>
      </c>
      <c r="S5505">
        <v>9.31</v>
      </c>
      <c r="T5505">
        <v>30</v>
      </c>
      <c r="U5505" t="s">
        <v>19</v>
      </c>
      <c r="V5505" s="2">
        <v>43192</v>
      </c>
      <c r="W5505" t="s">
        <v>39</v>
      </c>
      <c r="X5505" t="s">
        <v>175</v>
      </c>
      <c r="Y5505" t="s">
        <v>54</v>
      </c>
    </row>
    <row r="5506" spans="1:25" hidden="1" x14ac:dyDescent="0.35">
      <c r="A5506">
        <v>4</v>
      </c>
      <c r="B5506" t="s">
        <v>43</v>
      </c>
      <c r="C5506">
        <v>6</v>
      </c>
      <c r="D5506" t="s">
        <v>26</v>
      </c>
      <c r="E5506" t="s">
        <v>171</v>
      </c>
      <c r="F5506" t="s">
        <v>13</v>
      </c>
      <c r="G5506" t="s">
        <v>288</v>
      </c>
      <c r="H5506" s="1">
        <v>0.2</v>
      </c>
      <c r="I5506" s="2">
        <v>43188</v>
      </c>
      <c r="J5506" t="s">
        <v>2353</v>
      </c>
      <c r="K5506" t="s">
        <v>102</v>
      </c>
      <c r="L5506">
        <v>10009</v>
      </c>
      <c r="M5506">
        <v>696</v>
      </c>
      <c r="N5506" t="s">
        <v>3151</v>
      </c>
      <c r="O5506">
        <v>15</v>
      </c>
      <c r="P5506">
        <v>7</v>
      </c>
      <c r="Q5506" t="s">
        <v>104</v>
      </c>
      <c r="R5506" t="s">
        <v>8304</v>
      </c>
      <c r="S5506">
        <v>14.98</v>
      </c>
      <c r="T5506">
        <v>41</v>
      </c>
      <c r="U5506" t="s">
        <v>19</v>
      </c>
      <c r="V5506" s="2">
        <v>43192</v>
      </c>
      <c r="W5506" t="s">
        <v>39</v>
      </c>
      <c r="X5506" t="s">
        <v>175</v>
      </c>
      <c r="Y5506" t="s">
        <v>54</v>
      </c>
    </row>
    <row r="5507" spans="1:25" hidden="1" x14ac:dyDescent="0.35">
      <c r="A5507">
        <v>0</v>
      </c>
      <c r="B5507" t="s">
        <v>10</v>
      </c>
      <c r="C5507">
        <v>0</v>
      </c>
      <c r="D5507" t="s">
        <v>26</v>
      </c>
      <c r="E5507" t="s">
        <v>818</v>
      </c>
      <c r="F5507" t="s">
        <v>13</v>
      </c>
      <c r="G5507" t="s">
        <v>282</v>
      </c>
      <c r="H5507" s="1">
        <v>0</v>
      </c>
      <c r="I5507" s="2">
        <v>43324</v>
      </c>
      <c r="J5507" t="s">
        <v>3173</v>
      </c>
      <c r="K5507" t="s">
        <v>73</v>
      </c>
      <c r="L5507">
        <v>50315</v>
      </c>
      <c r="M5507">
        <v>1829</v>
      </c>
      <c r="N5507" t="s">
        <v>3174</v>
      </c>
      <c r="O5507">
        <v>3</v>
      </c>
      <c r="P5507">
        <v>1</v>
      </c>
      <c r="Q5507" t="s">
        <v>75</v>
      </c>
      <c r="R5507" t="s">
        <v>8304</v>
      </c>
      <c r="S5507">
        <v>3.11</v>
      </c>
      <c r="T5507">
        <v>6</v>
      </c>
      <c r="U5507" t="s">
        <v>19</v>
      </c>
      <c r="V5507" s="2">
        <v>43324</v>
      </c>
      <c r="W5507" t="s">
        <v>773</v>
      </c>
      <c r="X5507" t="s">
        <v>304</v>
      </c>
      <c r="Y5507" t="s">
        <v>64</v>
      </c>
    </row>
    <row r="5508" spans="1:25" hidden="1" x14ac:dyDescent="0.35">
      <c r="A5508">
        <v>2</v>
      </c>
      <c r="B5508" t="s">
        <v>43</v>
      </c>
      <c r="C5508">
        <v>3</v>
      </c>
      <c r="D5508" t="s">
        <v>11</v>
      </c>
      <c r="E5508" t="s">
        <v>1735</v>
      </c>
      <c r="F5508" t="s">
        <v>13</v>
      </c>
      <c r="G5508" t="s">
        <v>1305</v>
      </c>
      <c r="H5508" s="1">
        <v>0.6</v>
      </c>
      <c r="I5508" s="2">
        <v>43218</v>
      </c>
      <c r="J5508" t="s">
        <v>1871</v>
      </c>
      <c r="K5508" t="s">
        <v>73</v>
      </c>
      <c r="L5508">
        <v>60174</v>
      </c>
      <c r="M5508">
        <v>560</v>
      </c>
      <c r="N5508" t="s">
        <v>8192</v>
      </c>
      <c r="O5508">
        <v>-32</v>
      </c>
      <c r="P5508">
        <v>2</v>
      </c>
      <c r="Q5508" t="s">
        <v>75</v>
      </c>
      <c r="R5508" t="s">
        <v>8304</v>
      </c>
      <c r="S5508">
        <v>-31.86</v>
      </c>
      <c r="T5508">
        <v>30</v>
      </c>
      <c r="U5508" t="s">
        <v>19</v>
      </c>
      <c r="V5508" s="2">
        <v>43220</v>
      </c>
      <c r="W5508" t="s">
        <v>20</v>
      </c>
      <c r="X5508" t="s">
        <v>139</v>
      </c>
      <c r="Y5508" t="s">
        <v>47</v>
      </c>
    </row>
    <row r="5509" spans="1:25" hidden="1" x14ac:dyDescent="0.35">
      <c r="A5509">
        <v>6</v>
      </c>
      <c r="B5509" t="s">
        <v>10</v>
      </c>
      <c r="C5509">
        <v>6</v>
      </c>
      <c r="D5509" t="s">
        <v>11</v>
      </c>
      <c r="E5509" t="s">
        <v>870</v>
      </c>
      <c r="F5509" t="s">
        <v>13</v>
      </c>
      <c r="G5509" t="s">
        <v>89</v>
      </c>
      <c r="H5509" s="1">
        <v>0</v>
      </c>
      <c r="I5509" s="2">
        <v>43193</v>
      </c>
      <c r="J5509" t="s">
        <v>2150</v>
      </c>
      <c r="K5509" t="s">
        <v>73</v>
      </c>
      <c r="L5509">
        <v>47374</v>
      </c>
      <c r="M5509">
        <v>1446</v>
      </c>
      <c r="N5509" t="s">
        <v>8153</v>
      </c>
      <c r="O5509">
        <v>22</v>
      </c>
      <c r="P5509">
        <v>4</v>
      </c>
      <c r="Q5509" t="s">
        <v>75</v>
      </c>
      <c r="R5509" t="s">
        <v>8304</v>
      </c>
      <c r="S5509">
        <v>22.05</v>
      </c>
      <c r="T5509">
        <v>71</v>
      </c>
      <c r="U5509" t="s">
        <v>19</v>
      </c>
      <c r="V5509" s="2">
        <v>43199</v>
      </c>
      <c r="W5509" t="s">
        <v>39</v>
      </c>
      <c r="X5509" t="s">
        <v>167</v>
      </c>
      <c r="Y5509" t="s">
        <v>47</v>
      </c>
    </row>
    <row r="5510" spans="1:25" hidden="1" x14ac:dyDescent="0.35">
      <c r="A5510">
        <v>6</v>
      </c>
      <c r="B5510" t="s">
        <v>10</v>
      </c>
      <c r="C5510">
        <v>6</v>
      </c>
      <c r="D5510" t="s">
        <v>50</v>
      </c>
      <c r="E5510" t="s">
        <v>870</v>
      </c>
      <c r="F5510" t="s">
        <v>13</v>
      </c>
      <c r="G5510" t="s">
        <v>89</v>
      </c>
      <c r="H5510" s="1">
        <v>0</v>
      </c>
      <c r="I5510" s="2">
        <v>43193</v>
      </c>
      <c r="J5510" t="s">
        <v>2150</v>
      </c>
      <c r="K5510" t="s">
        <v>73</v>
      </c>
      <c r="L5510">
        <v>47374</v>
      </c>
      <c r="M5510">
        <v>1285</v>
      </c>
      <c r="N5510" t="s">
        <v>4822</v>
      </c>
      <c r="O5510">
        <v>125</v>
      </c>
      <c r="P5510">
        <v>4</v>
      </c>
      <c r="Q5510" t="s">
        <v>75</v>
      </c>
      <c r="R5510" t="s">
        <v>8304</v>
      </c>
      <c r="S5510">
        <v>124.78</v>
      </c>
      <c r="T5510">
        <v>260</v>
      </c>
      <c r="U5510" t="s">
        <v>19</v>
      </c>
      <c r="V5510" s="2">
        <v>43199</v>
      </c>
      <c r="W5510" t="s">
        <v>39</v>
      </c>
      <c r="X5510" t="s">
        <v>167</v>
      </c>
      <c r="Y5510" t="s">
        <v>52</v>
      </c>
    </row>
    <row r="5511" spans="1:25" hidden="1" x14ac:dyDescent="0.35">
      <c r="A5511">
        <v>5</v>
      </c>
      <c r="B5511" t="s">
        <v>25</v>
      </c>
      <c r="C5511">
        <v>3</v>
      </c>
      <c r="D5511" t="s">
        <v>50</v>
      </c>
      <c r="E5511" t="s">
        <v>329</v>
      </c>
      <c r="F5511" t="s">
        <v>13</v>
      </c>
      <c r="G5511" t="s">
        <v>582</v>
      </c>
      <c r="H5511" s="1">
        <v>0</v>
      </c>
      <c r="I5511" s="2">
        <v>43162</v>
      </c>
      <c r="J5511" t="s">
        <v>7942</v>
      </c>
      <c r="K5511" t="s">
        <v>73</v>
      </c>
      <c r="L5511">
        <v>47401</v>
      </c>
      <c r="M5511">
        <v>1279</v>
      </c>
      <c r="N5511" t="s">
        <v>4710</v>
      </c>
      <c r="O5511">
        <v>38</v>
      </c>
      <c r="P5511">
        <v>3</v>
      </c>
      <c r="Q5511" t="s">
        <v>75</v>
      </c>
      <c r="R5511" t="s">
        <v>92</v>
      </c>
      <c r="S5511">
        <v>37.76</v>
      </c>
      <c r="T5511">
        <v>135</v>
      </c>
      <c r="U5511" t="s">
        <v>19</v>
      </c>
      <c r="V5511" s="2">
        <v>43167</v>
      </c>
      <c r="W5511" t="s">
        <v>20</v>
      </c>
      <c r="X5511" t="s">
        <v>167</v>
      </c>
      <c r="Y5511" t="s">
        <v>52</v>
      </c>
    </row>
    <row r="5512" spans="1:25" hidden="1" x14ac:dyDescent="0.35">
      <c r="A5512">
        <v>3</v>
      </c>
      <c r="B5512" t="s">
        <v>10</v>
      </c>
      <c r="C5512">
        <v>3</v>
      </c>
      <c r="D5512" t="s">
        <v>26</v>
      </c>
      <c r="E5512" t="s">
        <v>65</v>
      </c>
      <c r="F5512" t="s">
        <v>13</v>
      </c>
      <c r="G5512" t="s">
        <v>5531</v>
      </c>
      <c r="H5512" s="1">
        <v>0.2</v>
      </c>
      <c r="I5512" s="2">
        <v>43333</v>
      </c>
      <c r="J5512" t="s">
        <v>6180</v>
      </c>
      <c r="K5512" t="s">
        <v>30</v>
      </c>
      <c r="L5512">
        <v>98115</v>
      </c>
      <c r="M5512">
        <v>241</v>
      </c>
      <c r="N5512" t="s">
        <v>2935</v>
      </c>
      <c r="O5512">
        <v>12</v>
      </c>
      <c r="P5512">
        <v>10</v>
      </c>
      <c r="Q5512" t="s">
        <v>32</v>
      </c>
      <c r="R5512" t="s">
        <v>8304</v>
      </c>
      <c r="S5512">
        <v>11.7</v>
      </c>
      <c r="T5512">
        <v>33</v>
      </c>
      <c r="U5512" t="s">
        <v>33</v>
      </c>
      <c r="V5512" s="2">
        <v>43336</v>
      </c>
      <c r="W5512" t="s">
        <v>20</v>
      </c>
      <c r="X5512" t="s">
        <v>69</v>
      </c>
      <c r="Y5512" t="s">
        <v>54</v>
      </c>
    </row>
    <row r="5513" spans="1:25" hidden="1" x14ac:dyDescent="0.35">
      <c r="A5513">
        <v>4</v>
      </c>
      <c r="B5513" t="s">
        <v>43</v>
      </c>
      <c r="C5513">
        <v>6</v>
      </c>
      <c r="D5513" t="s">
        <v>11</v>
      </c>
      <c r="E5513" t="s">
        <v>2250</v>
      </c>
      <c r="F5513" t="s">
        <v>13</v>
      </c>
      <c r="G5513" t="s">
        <v>2251</v>
      </c>
      <c r="H5513" s="1">
        <v>0.5</v>
      </c>
      <c r="I5513" s="2">
        <v>43130</v>
      </c>
      <c r="J5513" t="s">
        <v>2252</v>
      </c>
      <c r="K5513" t="s">
        <v>73</v>
      </c>
      <c r="L5513">
        <v>61107</v>
      </c>
      <c r="M5513">
        <v>367</v>
      </c>
      <c r="N5513" t="s">
        <v>1130</v>
      </c>
      <c r="O5513">
        <v>-538</v>
      </c>
      <c r="P5513">
        <v>3</v>
      </c>
      <c r="Q5513" t="s">
        <v>75</v>
      </c>
      <c r="R5513" t="s">
        <v>8304</v>
      </c>
      <c r="S5513">
        <v>-538.45000000000005</v>
      </c>
      <c r="T5513">
        <v>626</v>
      </c>
      <c r="U5513" t="s">
        <v>19</v>
      </c>
      <c r="V5513" s="2">
        <v>43134</v>
      </c>
      <c r="W5513" t="s">
        <v>39</v>
      </c>
      <c r="X5513" t="s">
        <v>139</v>
      </c>
      <c r="Y5513" t="s">
        <v>41</v>
      </c>
    </row>
    <row r="5514" spans="1:25" hidden="1" x14ac:dyDescent="0.35">
      <c r="A5514">
        <v>4</v>
      </c>
      <c r="B5514" t="s">
        <v>43</v>
      </c>
      <c r="C5514">
        <v>6</v>
      </c>
      <c r="D5514" t="s">
        <v>26</v>
      </c>
      <c r="E5514" t="s">
        <v>2250</v>
      </c>
      <c r="F5514" t="s">
        <v>13</v>
      </c>
      <c r="G5514" t="s">
        <v>2251</v>
      </c>
      <c r="H5514" s="1">
        <v>0.8</v>
      </c>
      <c r="I5514" s="2">
        <v>43130</v>
      </c>
      <c r="J5514" t="s">
        <v>2252</v>
      </c>
      <c r="K5514" t="s">
        <v>73</v>
      </c>
      <c r="L5514">
        <v>61107</v>
      </c>
      <c r="M5514">
        <v>237</v>
      </c>
      <c r="N5514" t="s">
        <v>1418</v>
      </c>
      <c r="O5514">
        <v>-3</v>
      </c>
      <c r="P5514">
        <v>3</v>
      </c>
      <c r="Q5514" t="s">
        <v>75</v>
      </c>
      <c r="R5514" t="s">
        <v>8304</v>
      </c>
      <c r="S5514">
        <v>-2.68</v>
      </c>
      <c r="T5514">
        <v>2</v>
      </c>
      <c r="U5514" t="s">
        <v>19</v>
      </c>
      <c r="V5514" s="2">
        <v>43134</v>
      </c>
      <c r="W5514" t="s">
        <v>39</v>
      </c>
      <c r="X5514" t="s">
        <v>139</v>
      </c>
      <c r="Y5514" t="s">
        <v>54</v>
      </c>
    </row>
    <row r="5515" spans="1:25" hidden="1" x14ac:dyDescent="0.35">
      <c r="A5515">
        <v>4</v>
      </c>
      <c r="B5515" t="s">
        <v>43</v>
      </c>
      <c r="C5515">
        <v>6</v>
      </c>
      <c r="D5515" t="s">
        <v>50</v>
      </c>
      <c r="E5515" t="s">
        <v>2250</v>
      </c>
      <c r="F5515" t="s">
        <v>13</v>
      </c>
      <c r="G5515" t="s">
        <v>2251</v>
      </c>
      <c r="H5515" s="1">
        <v>0.2</v>
      </c>
      <c r="I5515" s="2">
        <v>43130</v>
      </c>
      <c r="J5515" t="s">
        <v>2252</v>
      </c>
      <c r="K5515" t="s">
        <v>73</v>
      </c>
      <c r="L5515">
        <v>61107</v>
      </c>
      <c r="M5515">
        <v>1171</v>
      </c>
      <c r="N5515" t="s">
        <v>5006</v>
      </c>
      <c r="O5515">
        <v>144</v>
      </c>
      <c r="P5515">
        <v>4</v>
      </c>
      <c r="Q5515" t="s">
        <v>75</v>
      </c>
      <c r="R5515" t="s">
        <v>8304</v>
      </c>
      <c r="S5515">
        <v>144</v>
      </c>
      <c r="T5515">
        <v>1440</v>
      </c>
      <c r="U5515" t="s">
        <v>19</v>
      </c>
      <c r="V5515" s="2">
        <v>43134</v>
      </c>
      <c r="W5515" t="s">
        <v>39</v>
      </c>
      <c r="X5515" t="s">
        <v>139</v>
      </c>
      <c r="Y5515" t="s">
        <v>52</v>
      </c>
    </row>
    <row r="5516" spans="1:25" hidden="1" x14ac:dyDescent="0.35">
      <c r="A5516">
        <v>3</v>
      </c>
      <c r="B5516" t="s">
        <v>10</v>
      </c>
      <c r="C5516">
        <v>3</v>
      </c>
      <c r="D5516" t="s">
        <v>11</v>
      </c>
      <c r="E5516" t="s">
        <v>171</v>
      </c>
      <c r="F5516" t="s">
        <v>13</v>
      </c>
      <c r="G5516" t="s">
        <v>357</v>
      </c>
      <c r="H5516" s="1">
        <v>0</v>
      </c>
      <c r="I5516" s="2">
        <v>43125</v>
      </c>
      <c r="J5516" t="s">
        <v>5373</v>
      </c>
      <c r="K5516" t="s">
        <v>102</v>
      </c>
      <c r="L5516">
        <v>10024</v>
      </c>
      <c r="M5516">
        <v>1537</v>
      </c>
      <c r="N5516" t="s">
        <v>5374</v>
      </c>
      <c r="O5516">
        <v>8</v>
      </c>
      <c r="P5516">
        <v>1</v>
      </c>
      <c r="Q5516" t="s">
        <v>104</v>
      </c>
      <c r="R5516" t="s">
        <v>8304</v>
      </c>
      <c r="S5516">
        <v>7.82</v>
      </c>
      <c r="T5516">
        <v>46</v>
      </c>
      <c r="U5516" t="s">
        <v>33</v>
      </c>
      <c r="V5516" s="2">
        <v>43128</v>
      </c>
      <c r="W5516" t="s">
        <v>20</v>
      </c>
      <c r="X5516" t="s">
        <v>175</v>
      </c>
      <c r="Y5516" t="s">
        <v>47</v>
      </c>
    </row>
    <row r="5517" spans="1:25" hidden="1" x14ac:dyDescent="0.35">
      <c r="A5517">
        <v>3</v>
      </c>
      <c r="B5517" t="s">
        <v>10</v>
      </c>
      <c r="C5517">
        <v>3</v>
      </c>
      <c r="D5517" t="s">
        <v>11</v>
      </c>
      <c r="E5517" t="s">
        <v>171</v>
      </c>
      <c r="F5517" t="s">
        <v>13</v>
      </c>
      <c r="G5517" t="s">
        <v>357</v>
      </c>
      <c r="H5517" s="1">
        <v>0.4</v>
      </c>
      <c r="I5517" s="2">
        <v>43125</v>
      </c>
      <c r="J5517" t="s">
        <v>5373</v>
      </c>
      <c r="K5517" t="s">
        <v>102</v>
      </c>
      <c r="L5517">
        <v>10024</v>
      </c>
      <c r="M5517">
        <v>429</v>
      </c>
      <c r="N5517" t="s">
        <v>1424</v>
      </c>
      <c r="O5517">
        <v>-99</v>
      </c>
      <c r="P5517">
        <v>3</v>
      </c>
      <c r="Q5517" t="s">
        <v>104</v>
      </c>
      <c r="R5517" t="s">
        <v>8304</v>
      </c>
      <c r="S5517">
        <v>-99.35</v>
      </c>
      <c r="T5517">
        <v>314</v>
      </c>
      <c r="U5517" t="s">
        <v>33</v>
      </c>
      <c r="V5517" s="2">
        <v>43128</v>
      </c>
      <c r="W5517" t="s">
        <v>20</v>
      </c>
      <c r="X5517" t="s">
        <v>175</v>
      </c>
      <c r="Y5517" t="s">
        <v>41</v>
      </c>
    </row>
    <row r="5518" spans="1:25" hidden="1" x14ac:dyDescent="0.35">
      <c r="A5518">
        <v>3</v>
      </c>
      <c r="B5518" t="s">
        <v>10</v>
      </c>
      <c r="C5518">
        <v>3</v>
      </c>
      <c r="D5518" t="s">
        <v>26</v>
      </c>
      <c r="E5518" t="s">
        <v>171</v>
      </c>
      <c r="F5518" t="s">
        <v>13</v>
      </c>
      <c r="G5518" t="s">
        <v>357</v>
      </c>
      <c r="H5518" s="1">
        <v>0</v>
      </c>
      <c r="I5518" s="2">
        <v>43125</v>
      </c>
      <c r="J5518" t="s">
        <v>5373</v>
      </c>
      <c r="K5518" t="s">
        <v>102</v>
      </c>
      <c r="L5518">
        <v>10024</v>
      </c>
      <c r="M5518">
        <v>1376</v>
      </c>
      <c r="N5518" t="s">
        <v>4324</v>
      </c>
      <c r="O5518">
        <v>0</v>
      </c>
      <c r="P5518">
        <v>7</v>
      </c>
      <c r="Q5518" t="s">
        <v>104</v>
      </c>
      <c r="R5518" t="s">
        <v>8304</v>
      </c>
      <c r="S5518">
        <v>0</v>
      </c>
      <c r="T5518">
        <v>429</v>
      </c>
      <c r="U5518" t="s">
        <v>33</v>
      </c>
      <c r="V5518" s="2">
        <v>43128</v>
      </c>
      <c r="W5518" t="s">
        <v>20</v>
      </c>
      <c r="X5518" t="s">
        <v>175</v>
      </c>
      <c r="Y5518" t="s">
        <v>42</v>
      </c>
    </row>
    <row r="5519" spans="1:25" hidden="1" x14ac:dyDescent="0.35">
      <c r="A5519">
        <v>3</v>
      </c>
      <c r="B5519" t="s">
        <v>10</v>
      </c>
      <c r="C5519">
        <v>3</v>
      </c>
      <c r="D5519" t="s">
        <v>26</v>
      </c>
      <c r="E5519" t="s">
        <v>171</v>
      </c>
      <c r="F5519" t="s">
        <v>13</v>
      </c>
      <c r="G5519" t="s">
        <v>357</v>
      </c>
      <c r="H5519" s="1">
        <v>0.2</v>
      </c>
      <c r="I5519" s="2">
        <v>43125</v>
      </c>
      <c r="J5519" t="s">
        <v>5373</v>
      </c>
      <c r="K5519" t="s">
        <v>102</v>
      </c>
      <c r="L5519">
        <v>10024</v>
      </c>
      <c r="M5519">
        <v>711</v>
      </c>
      <c r="N5519" t="s">
        <v>3170</v>
      </c>
      <c r="O5519">
        <v>15</v>
      </c>
      <c r="P5519">
        <v>5</v>
      </c>
      <c r="Q5519" t="s">
        <v>104</v>
      </c>
      <c r="R5519" t="s">
        <v>8304</v>
      </c>
      <c r="S5519">
        <v>15.09</v>
      </c>
      <c r="T5519">
        <v>43</v>
      </c>
      <c r="U5519" t="s">
        <v>33</v>
      </c>
      <c r="V5519" s="2">
        <v>43128</v>
      </c>
      <c r="W5519" t="s">
        <v>20</v>
      </c>
      <c r="X5519" t="s">
        <v>175</v>
      </c>
      <c r="Y5519" t="s">
        <v>54</v>
      </c>
    </row>
    <row r="5520" spans="1:25" hidden="1" x14ac:dyDescent="0.35">
      <c r="A5520">
        <v>3</v>
      </c>
      <c r="B5520" t="s">
        <v>10</v>
      </c>
      <c r="C5520">
        <v>3</v>
      </c>
      <c r="D5520" t="s">
        <v>50</v>
      </c>
      <c r="E5520" t="s">
        <v>122</v>
      </c>
      <c r="F5520" t="s">
        <v>13</v>
      </c>
      <c r="G5520" t="s">
        <v>7186</v>
      </c>
      <c r="H5520" s="1">
        <v>0.2</v>
      </c>
      <c r="I5520" s="2">
        <v>43214</v>
      </c>
      <c r="J5520" t="s">
        <v>7727</v>
      </c>
      <c r="K5520" t="s">
        <v>73</v>
      </c>
      <c r="L5520">
        <v>77070</v>
      </c>
      <c r="M5520">
        <v>1282</v>
      </c>
      <c r="N5520" t="s">
        <v>1441</v>
      </c>
      <c r="O5520">
        <v>65</v>
      </c>
      <c r="P5520">
        <v>3</v>
      </c>
      <c r="Q5520" t="s">
        <v>75</v>
      </c>
      <c r="R5520" t="s">
        <v>8304</v>
      </c>
      <c r="S5520">
        <v>64.67</v>
      </c>
      <c r="T5520">
        <v>259</v>
      </c>
      <c r="U5520" t="s">
        <v>76</v>
      </c>
      <c r="V5520" s="2">
        <v>43217</v>
      </c>
      <c r="W5520" t="s">
        <v>20</v>
      </c>
      <c r="X5520" t="s">
        <v>77</v>
      </c>
      <c r="Y5520" t="s">
        <v>113</v>
      </c>
    </row>
    <row r="5521" spans="1:25" hidden="1" x14ac:dyDescent="0.35">
      <c r="A5521">
        <v>2</v>
      </c>
      <c r="B5521" t="s">
        <v>25</v>
      </c>
      <c r="C5521">
        <v>1</v>
      </c>
      <c r="D5521" t="s">
        <v>11</v>
      </c>
      <c r="E5521" t="s">
        <v>2877</v>
      </c>
      <c r="F5521" t="s">
        <v>13</v>
      </c>
      <c r="G5521" t="s">
        <v>6844</v>
      </c>
      <c r="H5521" s="1">
        <v>0</v>
      </c>
      <c r="I5521" s="2">
        <v>43362</v>
      </c>
      <c r="J5521" t="s">
        <v>6845</v>
      </c>
      <c r="K5521" t="s">
        <v>102</v>
      </c>
      <c r="L5521">
        <v>2908</v>
      </c>
      <c r="M5521">
        <v>996</v>
      </c>
      <c r="N5521" t="s">
        <v>1488</v>
      </c>
      <c r="O5521">
        <v>244</v>
      </c>
      <c r="P5521">
        <v>4</v>
      </c>
      <c r="Q5521" t="s">
        <v>104</v>
      </c>
      <c r="R5521" t="s">
        <v>8304</v>
      </c>
      <c r="S5521">
        <v>244.25</v>
      </c>
      <c r="T5521">
        <v>872</v>
      </c>
      <c r="U5521" t="s">
        <v>76</v>
      </c>
      <c r="V5521" s="2">
        <v>43364</v>
      </c>
      <c r="W5521" t="s">
        <v>130</v>
      </c>
      <c r="X5521" t="s">
        <v>836</v>
      </c>
      <c r="Y5521" t="s">
        <v>24</v>
      </c>
    </row>
    <row r="5522" spans="1:25" hidden="1" x14ac:dyDescent="0.35">
      <c r="A5522">
        <v>2</v>
      </c>
      <c r="B5522" t="s">
        <v>25</v>
      </c>
      <c r="C5522">
        <v>1</v>
      </c>
      <c r="D5522" t="s">
        <v>26</v>
      </c>
      <c r="E5522" t="s">
        <v>2877</v>
      </c>
      <c r="F5522" t="s">
        <v>13</v>
      </c>
      <c r="G5522" t="s">
        <v>6844</v>
      </c>
      <c r="H5522" s="1">
        <v>0</v>
      </c>
      <c r="I5522" s="2">
        <v>43362</v>
      </c>
      <c r="J5522" t="s">
        <v>6845</v>
      </c>
      <c r="K5522" t="s">
        <v>102</v>
      </c>
      <c r="L5522">
        <v>2908</v>
      </c>
      <c r="M5522">
        <v>948</v>
      </c>
      <c r="N5522" t="s">
        <v>4278</v>
      </c>
      <c r="O5522">
        <v>24</v>
      </c>
      <c r="P5522">
        <v>3</v>
      </c>
      <c r="Q5522" t="s">
        <v>104</v>
      </c>
      <c r="R5522" t="s">
        <v>8304</v>
      </c>
      <c r="S5522">
        <v>23.77</v>
      </c>
      <c r="T5522">
        <v>50</v>
      </c>
      <c r="U5522" t="s">
        <v>76</v>
      </c>
      <c r="V5522" s="2">
        <v>43364</v>
      </c>
      <c r="W5522" t="s">
        <v>130</v>
      </c>
      <c r="X5522" t="s">
        <v>836</v>
      </c>
      <c r="Y5522" t="s">
        <v>54</v>
      </c>
    </row>
    <row r="5523" spans="1:25" hidden="1" x14ac:dyDescent="0.35">
      <c r="A5523">
        <v>2</v>
      </c>
      <c r="B5523" t="s">
        <v>25</v>
      </c>
      <c r="C5523">
        <v>1</v>
      </c>
      <c r="D5523" t="s">
        <v>26</v>
      </c>
      <c r="E5523" t="s">
        <v>2877</v>
      </c>
      <c r="F5523" t="s">
        <v>13</v>
      </c>
      <c r="G5523" t="s">
        <v>6844</v>
      </c>
      <c r="H5523" s="1">
        <v>0</v>
      </c>
      <c r="I5523" s="2">
        <v>43362</v>
      </c>
      <c r="J5523" t="s">
        <v>6845</v>
      </c>
      <c r="K5523" t="s">
        <v>102</v>
      </c>
      <c r="L5523">
        <v>2908</v>
      </c>
      <c r="M5523">
        <v>96</v>
      </c>
      <c r="N5523" t="s">
        <v>8182</v>
      </c>
      <c r="O5523">
        <v>8</v>
      </c>
      <c r="P5523">
        <v>3</v>
      </c>
      <c r="Q5523" t="s">
        <v>104</v>
      </c>
      <c r="R5523" t="s">
        <v>8304</v>
      </c>
      <c r="S5523">
        <v>7.67</v>
      </c>
      <c r="T5523">
        <v>17</v>
      </c>
      <c r="U5523" t="s">
        <v>76</v>
      </c>
      <c r="V5523" s="2">
        <v>43364</v>
      </c>
      <c r="W5523" t="s">
        <v>130</v>
      </c>
      <c r="X5523" t="s">
        <v>836</v>
      </c>
      <c r="Y5523" t="s">
        <v>64</v>
      </c>
    </row>
    <row r="5524" spans="1:25" hidden="1" x14ac:dyDescent="0.35">
      <c r="A5524">
        <v>2</v>
      </c>
      <c r="B5524" t="s">
        <v>25</v>
      </c>
      <c r="C5524">
        <v>1</v>
      </c>
      <c r="D5524" t="s">
        <v>26</v>
      </c>
      <c r="E5524" t="s">
        <v>2877</v>
      </c>
      <c r="F5524" t="s">
        <v>13</v>
      </c>
      <c r="G5524" t="s">
        <v>6844</v>
      </c>
      <c r="H5524" s="1">
        <v>0</v>
      </c>
      <c r="I5524" s="2">
        <v>43362</v>
      </c>
      <c r="J5524" t="s">
        <v>6845</v>
      </c>
      <c r="K5524" t="s">
        <v>102</v>
      </c>
      <c r="L5524">
        <v>2908</v>
      </c>
      <c r="M5524">
        <v>866</v>
      </c>
      <c r="N5524" t="s">
        <v>1197</v>
      </c>
      <c r="O5524">
        <v>482</v>
      </c>
      <c r="P5524">
        <v>9</v>
      </c>
      <c r="Q5524" t="s">
        <v>104</v>
      </c>
      <c r="R5524" t="s">
        <v>8304</v>
      </c>
      <c r="S5524">
        <v>481.87</v>
      </c>
      <c r="T5524">
        <v>1606</v>
      </c>
      <c r="U5524" t="s">
        <v>76</v>
      </c>
      <c r="V5524" s="2">
        <v>43364</v>
      </c>
      <c r="W5524" t="s">
        <v>130</v>
      </c>
      <c r="X5524" t="s">
        <v>836</v>
      </c>
      <c r="Y5524" t="s">
        <v>42</v>
      </c>
    </row>
    <row r="5525" spans="1:25" hidden="1" x14ac:dyDescent="0.35">
      <c r="A5525">
        <v>4</v>
      </c>
      <c r="B5525" t="s">
        <v>43</v>
      </c>
      <c r="C5525">
        <v>6</v>
      </c>
      <c r="D5525" t="s">
        <v>26</v>
      </c>
      <c r="E5525" t="s">
        <v>192</v>
      </c>
      <c r="F5525" t="s">
        <v>13</v>
      </c>
      <c r="G5525" t="s">
        <v>216</v>
      </c>
      <c r="H5525" s="1">
        <v>0.8</v>
      </c>
      <c r="I5525" s="2">
        <v>43272</v>
      </c>
      <c r="J5525" t="s">
        <v>6290</v>
      </c>
      <c r="K5525" t="s">
        <v>73</v>
      </c>
      <c r="L5525">
        <v>60623</v>
      </c>
      <c r="M5525">
        <v>241</v>
      </c>
      <c r="N5525" t="s">
        <v>2935</v>
      </c>
      <c r="O5525">
        <v>-1</v>
      </c>
      <c r="P5525">
        <v>1</v>
      </c>
      <c r="Q5525" t="s">
        <v>75</v>
      </c>
      <c r="R5525" t="s">
        <v>8304</v>
      </c>
      <c r="S5525">
        <v>-1.34</v>
      </c>
      <c r="T5525">
        <v>1</v>
      </c>
      <c r="U5525" t="s">
        <v>33</v>
      </c>
      <c r="V5525" s="2">
        <v>43276</v>
      </c>
      <c r="W5525" t="s">
        <v>39</v>
      </c>
      <c r="X5525" t="s">
        <v>139</v>
      </c>
      <c r="Y5525" t="s">
        <v>54</v>
      </c>
    </row>
    <row r="5526" spans="1:25" hidden="1" x14ac:dyDescent="0.35">
      <c r="A5526">
        <v>4</v>
      </c>
      <c r="B5526" t="s">
        <v>43</v>
      </c>
      <c r="C5526">
        <v>6</v>
      </c>
      <c r="D5526" t="s">
        <v>50</v>
      </c>
      <c r="E5526" t="s">
        <v>209</v>
      </c>
      <c r="F5526" t="s">
        <v>13</v>
      </c>
      <c r="G5526" t="s">
        <v>3848</v>
      </c>
      <c r="H5526" s="1">
        <v>0</v>
      </c>
      <c r="I5526" s="2">
        <v>43454</v>
      </c>
      <c r="J5526" t="s">
        <v>5100</v>
      </c>
      <c r="K5526" t="s">
        <v>16</v>
      </c>
      <c r="L5526">
        <v>39212</v>
      </c>
      <c r="M5526">
        <v>1409</v>
      </c>
      <c r="N5526" t="s">
        <v>464</v>
      </c>
      <c r="O5526">
        <v>9</v>
      </c>
      <c r="P5526">
        <v>3</v>
      </c>
      <c r="Q5526" t="s">
        <v>18</v>
      </c>
      <c r="R5526" t="s">
        <v>8304</v>
      </c>
      <c r="S5526">
        <v>8.6199999999999992</v>
      </c>
      <c r="T5526">
        <v>66</v>
      </c>
      <c r="U5526" t="s">
        <v>19</v>
      </c>
      <c r="V5526" s="2">
        <v>43458</v>
      </c>
      <c r="W5526" t="s">
        <v>39</v>
      </c>
      <c r="X5526" t="s">
        <v>887</v>
      </c>
      <c r="Y5526" t="s">
        <v>113</v>
      </c>
    </row>
    <row r="5527" spans="1:25" hidden="1" x14ac:dyDescent="0.35">
      <c r="A5527">
        <v>4</v>
      </c>
      <c r="B5527" t="s">
        <v>43</v>
      </c>
      <c r="C5527">
        <v>6</v>
      </c>
      <c r="D5527" t="s">
        <v>26</v>
      </c>
      <c r="E5527" t="s">
        <v>171</v>
      </c>
      <c r="F5527" t="s">
        <v>13</v>
      </c>
      <c r="G5527" t="s">
        <v>808</v>
      </c>
      <c r="H5527" s="1">
        <v>0</v>
      </c>
      <c r="I5527" s="2">
        <v>43284</v>
      </c>
      <c r="J5527" t="s">
        <v>6370</v>
      </c>
      <c r="K5527" t="s">
        <v>102</v>
      </c>
      <c r="L5527">
        <v>10035</v>
      </c>
      <c r="M5527">
        <v>171</v>
      </c>
      <c r="N5527" t="s">
        <v>3523</v>
      </c>
      <c r="O5527">
        <v>198</v>
      </c>
      <c r="P5527">
        <v>7</v>
      </c>
      <c r="Q5527" t="s">
        <v>104</v>
      </c>
      <c r="R5527" t="s">
        <v>8304</v>
      </c>
      <c r="S5527">
        <v>197.92</v>
      </c>
      <c r="T5527">
        <v>707</v>
      </c>
      <c r="U5527" t="s">
        <v>33</v>
      </c>
      <c r="V5527" s="2">
        <v>43288</v>
      </c>
      <c r="W5527" t="s">
        <v>39</v>
      </c>
      <c r="X5527" t="s">
        <v>175</v>
      </c>
      <c r="Y5527" t="s">
        <v>56</v>
      </c>
    </row>
    <row r="5528" spans="1:25" x14ac:dyDescent="0.35">
      <c r="A5528">
        <v>4</v>
      </c>
      <c r="B5528" t="s">
        <v>43</v>
      </c>
      <c r="C5528">
        <v>6</v>
      </c>
      <c r="D5528" t="s">
        <v>26</v>
      </c>
      <c r="E5528" t="s">
        <v>88</v>
      </c>
      <c r="F5528" t="s">
        <v>13</v>
      </c>
      <c r="G5528" t="s">
        <v>5337</v>
      </c>
      <c r="H5528" s="1">
        <v>0.2</v>
      </c>
      <c r="I5528" s="2">
        <v>43362</v>
      </c>
      <c r="J5528" t="s">
        <v>6635</v>
      </c>
      <c r="K5528" t="s">
        <v>30</v>
      </c>
      <c r="L5528">
        <v>94122</v>
      </c>
      <c r="M5528">
        <v>248</v>
      </c>
      <c r="N5528" t="s">
        <v>226</v>
      </c>
      <c r="O5528">
        <v>3</v>
      </c>
      <c r="P5528">
        <v>2</v>
      </c>
      <c r="Q5528" t="s">
        <v>32</v>
      </c>
      <c r="R5528" t="s">
        <v>8304</v>
      </c>
      <c r="S5528">
        <v>3.12</v>
      </c>
      <c r="T5528">
        <v>9</v>
      </c>
      <c r="U5528" t="s">
        <v>33</v>
      </c>
      <c r="V5528" s="2">
        <v>43366</v>
      </c>
      <c r="W5528" t="s">
        <v>39</v>
      </c>
      <c r="X5528" t="s">
        <v>34</v>
      </c>
      <c r="Y5528" t="s">
        <v>54</v>
      </c>
    </row>
    <row r="5529" spans="1:25" hidden="1" x14ac:dyDescent="0.35">
      <c r="A5529">
        <v>3</v>
      </c>
      <c r="B5529" t="s">
        <v>10</v>
      </c>
      <c r="C5529">
        <v>3</v>
      </c>
      <c r="D5529" t="s">
        <v>50</v>
      </c>
      <c r="E5529" t="s">
        <v>1080</v>
      </c>
      <c r="F5529" t="s">
        <v>13</v>
      </c>
      <c r="G5529" t="s">
        <v>1081</v>
      </c>
      <c r="H5529" s="1">
        <v>0</v>
      </c>
      <c r="I5529" s="2">
        <v>43249</v>
      </c>
      <c r="J5529" t="s">
        <v>1082</v>
      </c>
      <c r="K5529" t="s">
        <v>16</v>
      </c>
      <c r="L5529">
        <v>36116</v>
      </c>
      <c r="M5529">
        <v>1249</v>
      </c>
      <c r="N5529" t="s">
        <v>1083</v>
      </c>
      <c r="O5529">
        <v>274</v>
      </c>
      <c r="P5529">
        <v>5</v>
      </c>
      <c r="Q5529" t="s">
        <v>18</v>
      </c>
      <c r="R5529" t="s">
        <v>8304</v>
      </c>
      <c r="S5529">
        <v>274.39</v>
      </c>
      <c r="T5529">
        <v>980</v>
      </c>
      <c r="U5529" t="s">
        <v>19</v>
      </c>
      <c r="V5529" s="2">
        <v>43252</v>
      </c>
      <c r="W5529" t="s">
        <v>20</v>
      </c>
      <c r="X5529" t="s">
        <v>225</v>
      </c>
      <c r="Y5529" t="s">
        <v>52</v>
      </c>
    </row>
    <row r="5530" spans="1:25" hidden="1" x14ac:dyDescent="0.35">
      <c r="A5530">
        <v>3</v>
      </c>
      <c r="B5530" t="s">
        <v>10</v>
      </c>
      <c r="C5530">
        <v>3</v>
      </c>
      <c r="D5530" t="s">
        <v>26</v>
      </c>
      <c r="E5530" t="s">
        <v>1080</v>
      </c>
      <c r="F5530" t="s">
        <v>13</v>
      </c>
      <c r="G5530" t="s">
        <v>1081</v>
      </c>
      <c r="H5530" s="1">
        <v>0</v>
      </c>
      <c r="I5530" s="2">
        <v>43249</v>
      </c>
      <c r="J5530" t="s">
        <v>1082</v>
      </c>
      <c r="K5530" t="s">
        <v>16</v>
      </c>
      <c r="L5530">
        <v>36116</v>
      </c>
      <c r="M5530">
        <v>1317</v>
      </c>
      <c r="N5530" t="s">
        <v>618</v>
      </c>
      <c r="O5530">
        <v>11</v>
      </c>
      <c r="P5530">
        <v>5</v>
      </c>
      <c r="Q5530" t="s">
        <v>18</v>
      </c>
      <c r="R5530" t="s">
        <v>8304</v>
      </c>
      <c r="S5530">
        <v>11.38</v>
      </c>
      <c r="T5530">
        <v>23</v>
      </c>
      <c r="U5530" t="s">
        <v>19</v>
      </c>
      <c r="V5530" s="2">
        <v>43252</v>
      </c>
      <c r="W5530" t="s">
        <v>20</v>
      </c>
      <c r="X5530" t="s">
        <v>225</v>
      </c>
      <c r="Y5530" t="s">
        <v>54</v>
      </c>
    </row>
    <row r="5531" spans="1:25" hidden="1" x14ac:dyDescent="0.35">
      <c r="A5531">
        <v>5</v>
      </c>
      <c r="B5531" t="s">
        <v>43</v>
      </c>
      <c r="C5531">
        <v>6</v>
      </c>
      <c r="D5531" t="s">
        <v>26</v>
      </c>
      <c r="E5531" t="s">
        <v>6195</v>
      </c>
      <c r="F5531" t="s">
        <v>13</v>
      </c>
      <c r="G5531" t="s">
        <v>6201</v>
      </c>
      <c r="H5531" s="1">
        <v>0</v>
      </c>
      <c r="I5531" s="2">
        <v>43347</v>
      </c>
      <c r="J5531" t="s">
        <v>6202</v>
      </c>
      <c r="K5531" t="s">
        <v>73</v>
      </c>
      <c r="L5531">
        <v>55125</v>
      </c>
      <c r="M5531">
        <v>866</v>
      </c>
      <c r="N5531" t="s">
        <v>1197</v>
      </c>
      <c r="O5531">
        <v>161</v>
      </c>
      <c r="P5531">
        <v>3</v>
      </c>
      <c r="Q5531" t="s">
        <v>75</v>
      </c>
      <c r="R5531" t="s">
        <v>8304</v>
      </c>
      <c r="S5531">
        <v>160.62</v>
      </c>
      <c r="T5531">
        <v>535</v>
      </c>
      <c r="U5531" t="s">
        <v>33</v>
      </c>
      <c r="V5531" s="2">
        <v>43352</v>
      </c>
      <c r="W5531" t="s">
        <v>39</v>
      </c>
      <c r="X5531" t="s">
        <v>151</v>
      </c>
      <c r="Y5531" t="s">
        <v>42</v>
      </c>
    </row>
    <row r="5532" spans="1:25" x14ac:dyDescent="0.35">
      <c r="A5532">
        <v>6</v>
      </c>
      <c r="B5532" t="s">
        <v>10</v>
      </c>
      <c r="C5532">
        <v>6</v>
      </c>
      <c r="D5532" t="s">
        <v>50</v>
      </c>
      <c r="E5532" t="s">
        <v>88</v>
      </c>
      <c r="F5532" t="s">
        <v>13</v>
      </c>
      <c r="G5532" t="s">
        <v>5375</v>
      </c>
      <c r="H5532" s="1">
        <v>0</v>
      </c>
      <c r="I5532" s="2">
        <v>43411</v>
      </c>
      <c r="J5532" t="s">
        <v>6794</v>
      </c>
      <c r="K5532" t="s">
        <v>30</v>
      </c>
      <c r="L5532">
        <v>94122</v>
      </c>
      <c r="M5532">
        <v>1115</v>
      </c>
      <c r="N5532" t="s">
        <v>784</v>
      </c>
      <c r="O5532">
        <v>163</v>
      </c>
      <c r="P5532">
        <v>3</v>
      </c>
      <c r="Q5532" t="s">
        <v>32</v>
      </c>
      <c r="R5532" t="s">
        <v>8304</v>
      </c>
      <c r="S5532">
        <v>163.19</v>
      </c>
      <c r="T5532">
        <v>480</v>
      </c>
      <c r="U5532" t="s">
        <v>33</v>
      </c>
      <c r="V5532" s="2">
        <v>43417</v>
      </c>
      <c r="W5532" t="s">
        <v>39</v>
      </c>
      <c r="X5532" t="s">
        <v>34</v>
      </c>
      <c r="Y5532" t="s">
        <v>113</v>
      </c>
    </row>
    <row r="5533" spans="1:25" hidden="1" x14ac:dyDescent="0.35">
      <c r="A5533">
        <v>6</v>
      </c>
      <c r="B5533" t="s">
        <v>10</v>
      </c>
      <c r="C5533">
        <v>6</v>
      </c>
      <c r="D5533" t="s">
        <v>26</v>
      </c>
      <c r="E5533" t="s">
        <v>171</v>
      </c>
      <c r="F5533" t="s">
        <v>13</v>
      </c>
      <c r="G5533" t="s">
        <v>1507</v>
      </c>
      <c r="H5533" s="1">
        <v>0.2</v>
      </c>
      <c r="I5533" s="2">
        <v>43251</v>
      </c>
      <c r="J5533" t="s">
        <v>4195</v>
      </c>
      <c r="K5533" t="s">
        <v>102</v>
      </c>
      <c r="L5533">
        <v>10011</v>
      </c>
      <c r="M5533">
        <v>256</v>
      </c>
      <c r="N5533" t="s">
        <v>277</v>
      </c>
      <c r="O5533">
        <v>2</v>
      </c>
      <c r="P5533">
        <v>3</v>
      </c>
      <c r="Q5533" t="s">
        <v>104</v>
      </c>
      <c r="R5533" t="s">
        <v>8304</v>
      </c>
      <c r="S5533">
        <v>2.3199999999999998</v>
      </c>
      <c r="T5533">
        <v>7</v>
      </c>
      <c r="U5533" t="s">
        <v>19</v>
      </c>
      <c r="V5533" s="2">
        <v>43257</v>
      </c>
      <c r="W5533" t="s">
        <v>39</v>
      </c>
      <c r="X5533" t="s">
        <v>175</v>
      </c>
      <c r="Y5533" t="s">
        <v>54</v>
      </c>
    </row>
    <row r="5534" spans="1:25" hidden="1" x14ac:dyDescent="0.35">
      <c r="A5534">
        <v>6</v>
      </c>
      <c r="B5534" t="s">
        <v>10</v>
      </c>
      <c r="C5534">
        <v>6</v>
      </c>
      <c r="D5534" t="s">
        <v>50</v>
      </c>
      <c r="E5534" t="s">
        <v>171</v>
      </c>
      <c r="F5534" t="s">
        <v>13</v>
      </c>
      <c r="G5534" t="s">
        <v>1507</v>
      </c>
      <c r="H5534" s="1">
        <v>0</v>
      </c>
      <c r="I5534" s="2">
        <v>43251</v>
      </c>
      <c r="J5534" t="s">
        <v>4195</v>
      </c>
      <c r="K5534" t="s">
        <v>102</v>
      </c>
      <c r="L5534">
        <v>10011</v>
      </c>
      <c r="M5534">
        <v>941</v>
      </c>
      <c r="N5534" t="s">
        <v>4941</v>
      </c>
      <c r="O5534">
        <v>88</v>
      </c>
      <c r="P5534">
        <v>6</v>
      </c>
      <c r="Q5534" t="s">
        <v>104</v>
      </c>
      <c r="R5534" t="s">
        <v>8304</v>
      </c>
      <c r="S5534">
        <v>88.05</v>
      </c>
      <c r="T5534">
        <v>180</v>
      </c>
      <c r="U5534" t="s">
        <v>19</v>
      </c>
      <c r="V5534" s="2">
        <v>43257</v>
      </c>
      <c r="W5534" t="s">
        <v>39</v>
      </c>
      <c r="X5534" t="s">
        <v>175</v>
      </c>
      <c r="Y5534" t="s">
        <v>52</v>
      </c>
    </row>
    <row r="5535" spans="1:25" hidden="1" x14ac:dyDescent="0.35">
      <c r="A5535">
        <v>5</v>
      </c>
      <c r="B5535" t="s">
        <v>25</v>
      </c>
      <c r="C5535">
        <v>3</v>
      </c>
      <c r="D5535" t="s">
        <v>11</v>
      </c>
      <c r="E5535" t="s">
        <v>12</v>
      </c>
      <c r="F5535" t="s">
        <v>13</v>
      </c>
      <c r="G5535" t="s">
        <v>1360</v>
      </c>
      <c r="H5535" s="1">
        <v>0</v>
      </c>
      <c r="I5535" s="2">
        <v>43407</v>
      </c>
      <c r="J5535" t="s">
        <v>1999</v>
      </c>
      <c r="K5535" t="s">
        <v>16</v>
      </c>
      <c r="L5535">
        <v>42420</v>
      </c>
      <c r="M5535">
        <v>736</v>
      </c>
      <c r="N5535" t="s">
        <v>2000</v>
      </c>
      <c r="O5535">
        <v>160</v>
      </c>
      <c r="P5535">
        <v>3</v>
      </c>
      <c r="Q5535" t="s">
        <v>18</v>
      </c>
      <c r="R5535" t="s">
        <v>8304</v>
      </c>
      <c r="S5535">
        <v>160.16</v>
      </c>
      <c r="T5535">
        <v>843</v>
      </c>
      <c r="U5535" t="s">
        <v>19</v>
      </c>
      <c r="V5535" s="2">
        <v>43412</v>
      </c>
      <c r="W5535" t="s">
        <v>20</v>
      </c>
      <c r="X5535" t="s">
        <v>21</v>
      </c>
      <c r="Y5535" t="s">
        <v>41</v>
      </c>
    </row>
    <row r="5536" spans="1:25" hidden="1" x14ac:dyDescent="0.35">
      <c r="A5536">
        <v>5</v>
      </c>
      <c r="B5536" t="s">
        <v>25</v>
      </c>
      <c r="C5536">
        <v>3</v>
      </c>
      <c r="D5536" t="s">
        <v>11</v>
      </c>
      <c r="E5536" t="s">
        <v>12</v>
      </c>
      <c r="F5536" t="s">
        <v>13</v>
      </c>
      <c r="G5536" t="s">
        <v>1360</v>
      </c>
      <c r="H5536" s="1">
        <v>0</v>
      </c>
      <c r="I5536" s="2">
        <v>43407</v>
      </c>
      <c r="J5536" t="s">
        <v>1999</v>
      </c>
      <c r="K5536" t="s">
        <v>16</v>
      </c>
      <c r="L5536">
        <v>42420</v>
      </c>
      <c r="M5536">
        <v>1046</v>
      </c>
      <c r="N5536" t="s">
        <v>2002</v>
      </c>
      <c r="O5536">
        <v>9</v>
      </c>
      <c r="P5536">
        <v>5</v>
      </c>
      <c r="Q5536" t="s">
        <v>18</v>
      </c>
      <c r="R5536" t="s">
        <v>8304</v>
      </c>
      <c r="S5536">
        <v>9.16</v>
      </c>
      <c r="T5536">
        <v>24</v>
      </c>
      <c r="U5536" t="s">
        <v>19</v>
      </c>
      <c r="V5536" s="2">
        <v>43412</v>
      </c>
      <c r="W5536" t="s">
        <v>20</v>
      </c>
      <c r="X5536" t="s">
        <v>21</v>
      </c>
      <c r="Y5536" t="s">
        <v>47</v>
      </c>
    </row>
    <row r="5537" spans="1:25" hidden="1" x14ac:dyDescent="0.35">
      <c r="A5537">
        <v>5</v>
      </c>
      <c r="B5537" t="s">
        <v>25</v>
      </c>
      <c r="C5537">
        <v>3</v>
      </c>
      <c r="D5537" t="s">
        <v>26</v>
      </c>
      <c r="E5537" t="s">
        <v>12</v>
      </c>
      <c r="F5537" t="s">
        <v>13</v>
      </c>
      <c r="G5537" t="s">
        <v>1360</v>
      </c>
      <c r="H5537" s="1">
        <v>0</v>
      </c>
      <c r="I5537" s="2">
        <v>43407</v>
      </c>
      <c r="J5537" t="s">
        <v>1999</v>
      </c>
      <c r="K5537" t="s">
        <v>16</v>
      </c>
      <c r="L5537">
        <v>42420</v>
      </c>
      <c r="M5537">
        <v>348</v>
      </c>
      <c r="N5537" t="s">
        <v>3532</v>
      </c>
      <c r="O5537">
        <v>3</v>
      </c>
      <c r="P5537">
        <v>1</v>
      </c>
      <c r="Q5537" t="s">
        <v>18</v>
      </c>
      <c r="R5537" t="s">
        <v>8304</v>
      </c>
      <c r="S5537">
        <v>2.62</v>
      </c>
      <c r="T5537">
        <v>9</v>
      </c>
      <c r="U5537" t="s">
        <v>19</v>
      </c>
      <c r="V5537" s="2">
        <v>43412</v>
      </c>
      <c r="W5537" t="s">
        <v>20</v>
      </c>
      <c r="X5537" t="s">
        <v>21</v>
      </c>
      <c r="Y5537" t="s">
        <v>49</v>
      </c>
    </row>
    <row r="5538" spans="1:25" hidden="1" x14ac:dyDescent="0.35">
      <c r="A5538">
        <v>5</v>
      </c>
      <c r="B5538" t="s">
        <v>25</v>
      </c>
      <c r="C5538">
        <v>3</v>
      </c>
      <c r="D5538" t="s">
        <v>26</v>
      </c>
      <c r="E5538" t="s">
        <v>12</v>
      </c>
      <c r="F5538" t="s">
        <v>13</v>
      </c>
      <c r="G5538" t="s">
        <v>1360</v>
      </c>
      <c r="H5538" s="1">
        <v>0</v>
      </c>
      <c r="I5538" s="2">
        <v>43407</v>
      </c>
      <c r="J5538" t="s">
        <v>1999</v>
      </c>
      <c r="K5538" t="s">
        <v>16</v>
      </c>
      <c r="L5538">
        <v>42420</v>
      </c>
      <c r="M5538">
        <v>541</v>
      </c>
      <c r="N5538" t="s">
        <v>2890</v>
      </c>
      <c r="O5538">
        <v>2</v>
      </c>
      <c r="P5538">
        <v>3</v>
      </c>
      <c r="Q5538" t="s">
        <v>18</v>
      </c>
      <c r="R5538" t="s">
        <v>8304</v>
      </c>
      <c r="S5538">
        <v>2.0699999999999998</v>
      </c>
      <c r="T5538">
        <v>8</v>
      </c>
      <c r="U5538" t="s">
        <v>19</v>
      </c>
      <c r="V5538" s="2">
        <v>43412</v>
      </c>
      <c r="W5538" t="s">
        <v>20</v>
      </c>
      <c r="X5538" t="s">
        <v>21</v>
      </c>
      <c r="Y5538" t="s">
        <v>49</v>
      </c>
    </row>
    <row r="5539" spans="1:25" hidden="1" x14ac:dyDescent="0.35">
      <c r="A5539">
        <v>5</v>
      </c>
      <c r="B5539" t="s">
        <v>25</v>
      </c>
      <c r="C5539">
        <v>3</v>
      </c>
      <c r="D5539" t="s">
        <v>26</v>
      </c>
      <c r="E5539" t="s">
        <v>12</v>
      </c>
      <c r="F5539" t="s">
        <v>13</v>
      </c>
      <c r="G5539" t="s">
        <v>1360</v>
      </c>
      <c r="H5539" s="1">
        <v>0</v>
      </c>
      <c r="I5539" s="2">
        <v>43407</v>
      </c>
      <c r="J5539" t="s">
        <v>1999</v>
      </c>
      <c r="K5539" t="s">
        <v>16</v>
      </c>
      <c r="L5539">
        <v>42420</v>
      </c>
      <c r="M5539">
        <v>109</v>
      </c>
      <c r="N5539" t="s">
        <v>3556</v>
      </c>
      <c r="O5539">
        <v>10</v>
      </c>
      <c r="P5539">
        <v>4</v>
      </c>
      <c r="Q5539" t="s">
        <v>18</v>
      </c>
      <c r="R5539" t="s">
        <v>8304</v>
      </c>
      <c r="S5539">
        <v>9.6</v>
      </c>
      <c r="T5539">
        <v>20</v>
      </c>
      <c r="U5539" t="s">
        <v>19</v>
      </c>
      <c r="V5539" s="2">
        <v>43412</v>
      </c>
      <c r="W5539" t="s">
        <v>20</v>
      </c>
      <c r="X5539" t="s">
        <v>21</v>
      </c>
      <c r="Y5539" t="s">
        <v>176</v>
      </c>
    </row>
    <row r="5540" spans="1:25" x14ac:dyDescent="0.35">
      <c r="A5540">
        <v>2</v>
      </c>
      <c r="B5540" t="s">
        <v>25</v>
      </c>
      <c r="C5540">
        <v>1</v>
      </c>
      <c r="D5540" t="s">
        <v>26</v>
      </c>
      <c r="E5540" t="s">
        <v>27</v>
      </c>
      <c r="F5540" t="s">
        <v>13</v>
      </c>
      <c r="G5540" t="s">
        <v>623</v>
      </c>
      <c r="H5540" s="1">
        <v>0.2</v>
      </c>
      <c r="I5540" s="2">
        <v>43393</v>
      </c>
      <c r="J5540" t="s">
        <v>7997</v>
      </c>
      <c r="K5540" t="s">
        <v>30</v>
      </c>
      <c r="L5540">
        <v>90049</v>
      </c>
      <c r="M5540">
        <v>664</v>
      </c>
      <c r="N5540" t="s">
        <v>3354</v>
      </c>
      <c r="O5540">
        <v>6</v>
      </c>
      <c r="P5540">
        <v>3</v>
      </c>
      <c r="Q5540" t="s">
        <v>32</v>
      </c>
      <c r="R5540" t="s">
        <v>92</v>
      </c>
      <c r="S5540">
        <v>6.03</v>
      </c>
      <c r="T5540">
        <v>19</v>
      </c>
      <c r="U5540" t="s">
        <v>33</v>
      </c>
      <c r="V5540" s="2">
        <v>43395</v>
      </c>
      <c r="W5540" t="s">
        <v>130</v>
      </c>
      <c r="X5540" t="s">
        <v>34</v>
      </c>
      <c r="Y5540" t="s">
        <v>54</v>
      </c>
    </row>
    <row r="5541" spans="1:25" hidden="1" x14ac:dyDescent="0.35">
      <c r="A5541">
        <v>4</v>
      </c>
      <c r="B5541" t="s">
        <v>43</v>
      </c>
      <c r="C5541">
        <v>6</v>
      </c>
      <c r="D5541" t="s">
        <v>11</v>
      </c>
      <c r="E5541" t="s">
        <v>192</v>
      </c>
      <c r="F5541" t="s">
        <v>13</v>
      </c>
      <c r="G5541" t="s">
        <v>544</v>
      </c>
      <c r="H5541" s="1">
        <v>0.3</v>
      </c>
      <c r="I5541" s="2">
        <v>43147</v>
      </c>
      <c r="J5541" t="s">
        <v>5511</v>
      </c>
      <c r="K5541" t="s">
        <v>73</v>
      </c>
      <c r="L5541">
        <v>60623</v>
      </c>
      <c r="M5541">
        <v>766</v>
      </c>
      <c r="N5541" t="s">
        <v>1787</v>
      </c>
      <c r="O5541">
        <v>-3</v>
      </c>
      <c r="P5541">
        <v>3</v>
      </c>
      <c r="Q5541" t="s">
        <v>75</v>
      </c>
      <c r="R5541" t="s">
        <v>8304</v>
      </c>
      <c r="S5541">
        <v>-2.7</v>
      </c>
      <c r="T5541">
        <v>63</v>
      </c>
      <c r="U5541" t="s">
        <v>33</v>
      </c>
      <c r="V5541" s="2">
        <v>43151</v>
      </c>
      <c r="W5541" t="s">
        <v>39</v>
      </c>
      <c r="X5541" t="s">
        <v>139</v>
      </c>
      <c r="Y5541" t="s">
        <v>24</v>
      </c>
    </row>
    <row r="5542" spans="1:25" hidden="1" x14ac:dyDescent="0.35">
      <c r="A5542">
        <v>4</v>
      </c>
      <c r="B5542" t="s">
        <v>43</v>
      </c>
      <c r="C5542">
        <v>6</v>
      </c>
      <c r="D5542" t="s">
        <v>26</v>
      </c>
      <c r="E5542" t="s">
        <v>192</v>
      </c>
      <c r="F5542" t="s">
        <v>13</v>
      </c>
      <c r="G5542" t="s">
        <v>544</v>
      </c>
      <c r="H5542" s="1">
        <v>0.2</v>
      </c>
      <c r="I5542" s="2">
        <v>43147</v>
      </c>
      <c r="J5542" t="s">
        <v>5511</v>
      </c>
      <c r="K5542" t="s">
        <v>73</v>
      </c>
      <c r="L5542">
        <v>60623</v>
      </c>
      <c r="M5542">
        <v>1809</v>
      </c>
      <c r="N5542" t="s">
        <v>3105</v>
      </c>
      <c r="O5542">
        <v>2</v>
      </c>
      <c r="P5542">
        <v>1</v>
      </c>
      <c r="Q5542" t="s">
        <v>75</v>
      </c>
      <c r="R5542" t="s">
        <v>8304</v>
      </c>
      <c r="S5542">
        <v>1.81</v>
      </c>
      <c r="T5542">
        <v>5</v>
      </c>
      <c r="U5542" t="s">
        <v>33</v>
      </c>
      <c r="V5542" s="2">
        <v>43151</v>
      </c>
      <c r="W5542" t="s">
        <v>39</v>
      </c>
      <c r="X5542" t="s">
        <v>139</v>
      </c>
      <c r="Y5542" t="s">
        <v>64</v>
      </c>
    </row>
    <row r="5543" spans="1:25" hidden="1" x14ac:dyDescent="0.35">
      <c r="A5543">
        <v>4</v>
      </c>
      <c r="B5543" t="s">
        <v>43</v>
      </c>
      <c r="C5543">
        <v>6</v>
      </c>
      <c r="D5543" t="s">
        <v>26</v>
      </c>
      <c r="E5543" t="s">
        <v>192</v>
      </c>
      <c r="F5543" t="s">
        <v>13</v>
      </c>
      <c r="G5543" t="s">
        <v>544</v>
      </c>
      <c r="H5543" s="1">
        <v>0.2</v>
      </c>
      <c r="I5543" s="2">
        <v>43147</v>
      </c>
      <c r="J5543" t="s">
        <v>5511</v>
      </c>
      <c r="K5543" t="s">
        <v>73</v>
      </c>
      <c r="L5543">
        <v>60623</v>
      </c>
      <c r="M5543">
        <v>110</v>
      </c>
      <c r="N5543" t="s">
        <v>174</v>
      </c>
      <c r="O5543">
        <v>2</v>
      </c>
      <c r="P5543">
        <v>4</v>
      </c>
      <c r="Q5543" t="s">
        <v>75</v>
      </c>
      <c r="R5543" t="s">
        <v>8304</v>
      </c>
      <c r="S5543">
        <v>1.83</v>
      </c>
      <c r="T5543">
        <v>7</v>
      </c>
      <c r="U5543" t="s">
        <v>33</v>
      </c>
      <c r="V5543" s="2">
        <v>43151</v>
      </c>
      <c r="W5543" t="s">
        <v>39</v>
      </c>
      <c r="X5543" t="s">
        <v>139</v>
      </c>
      <c r="Y5543" t="s">
        <v>176</v>
      </c>
    </row>
    <row r="5544" spans="1:25" hidden="1" x14ac:dyDescent="0.35">
      <c r="A5544">
        <v>4</v>
      </c>
      <c r="B5544" t="s">
        <v>43</v>
      </c>
      <c r="C5544">
        <v>6</v>
      </c>
      <c r="D5544" t="s">
        <v>26</v>
      </c>
      <c r="E5544" t="s">
        <v>192</v>
      </c>
      <c r="F5544" t="s">
        <v>13</v>
      </c>
      <c r="G5544" t="s">
        <v>544</v>
      </c>
      <c r="H5544" s="1">
        <v>0.8</v>
      </c>
      <c r="I5544" s="2">
        <v>43147</v>
      </c>
      <c r="J5544" t="s">
        <v>5511</v>
      </c>
      <c r="K5544" t="s">
        <v>73</v>
      </c>
      <c r="L5544">
        <v>60623</v>
      </c>
      <c r="M5544">
        <v>851</v>
      </c>
      <c r="N5544" t="s">
        <v>6301</v>
      </c>
      <c r="O5544">
        <v>-226</v>
      </c>
      <c r="P5544">
        <v>6</v>
      </c>
      <c r="Q5544" t="s">
        <v>75</v>
      </c>
      <c r="R5544" t="s">
        <v>8304</v>
      </c>
      <c r="S5544">
        <v>-225.56</v>
      </c>
      <c r="T5544">
        <v>92</v>
      </c>
      <c r="U5544" t="s">
        <v>33</v>
      </c>
      <c r="V5544" s="2">
        <v>43151</v>
      </c>
      <c r="W5544" t="s">
        <v>39</v>
      </c>
      <c r="X5544" t="s">
        <v>139</v>
      </c>
      <c r="Y5544" t="s">
        <v>56</v>
      </c>
    </row>
    <row r="5545" spans="1:25" hidden="1" x14ac:dyDescent="0.35">
      <c r="A5545">
        <v>5</v>
      </c>
      <c r="B5545" t="s">
        <v>43</v>
      </c>
      <c r="C5545">
        <v>6</v>
      </c>
      <c r="D5545" t="s">
        <v>26</v>
      </c>
      <c r="E5545" t="s">
        <v>209</v>
      </c>
      <c r="F5545" t="s">
        <v>13</v>
      </c>
      <c r="G5545" t="s">
        <v>6837</v>
      </c>
      <c r="H5545" s="1">
        <v>0</v>
      </c>
      <c r="I5545" s="2">
        <v>43320</v>
      </c>
      <c r="J5545" t="s">
        <v>7572</v>
      </c>
      <c r="K5545" t="s">
        <v>16</v>
      </c>
      <c r="L5545">
        <v>39212</v>
      </c>
      <c r="M5545">
        <v>121</v>
      </c>
      <c r="N5545" t="s">
        <v>4619</v>
      </c>
      <c r="O5545">
        <v>0</v>
      </c>
      <c r="P5545">
        <v>3</v>
      </c>
      <c r="Q5545" t="s">
        <v>18</v>
      </c>
      <c r="R5545" t="s">
        <v>8304</v>
      </c>
      <c r="S5545">
        <v>0.23</v>
      </c>
      <c r="T5545">
        <v>23</v>
      </c>
      <c r="U5545" t="s">
        <v>76</v>
      </c>
      <c r="V5545" s="2">
        <v>43325</v>
      </c>
      <c r="W5545" t="s">
        <v>39</v>
      </c>
      <c r="X5545" t="s">
        <v>887</v>
      </c>
      <c r="Y5545" t="s">
        <v>176</v>
      </c>
    </row>
    <row r="5546" spans="1:25" hidden="1" x14ac:dyDescent="0.35">
      <c r="A5546">
        <v>5</v>
      </c>
      <c r="B5546" t="s">
        <v>43</v>
      </c>
      <c r="C5546">
        <v>6</v>
      </c>
      <c r="D5546" t="s">
        <v>11</v>
      </c>
      <c r="E5546" t="s">
        <v>843</v>
      </c>
      <c r="F5546" t="s">
        <v>13</v>
      </c>
      <c r="G5546" t="s">
        <v>1175</v>
      </c>
      <c r="H5546" s="1">
        <v>0.2</v>
      </c>
      <c r="I5546" s="2">
        <v>43167</v>
      </c>
      <c r="J5546" t="s">
        <v>2542</v>
      </c>
      <c r="K5546" t="s">
        <v>16</v>
      </c>
      <c r="L5546">
        <v>33142</v>
      </c>
      <c r="M5546">
        <v>504</v>
      </c>
      <c r="N5546" t="s">
        <v>286</v>
      </c>
      <c r="O5546">
        <v>-4</v>
      </c>
      <c r="P5546">
        <v>3</v>
      </c>
      <c r="Q5546" t="s">
        <v>18</v>
      </c>
      <c r="R5546" t="s">
        <v>8304</v>
      </c>
      <c r="S5546">
        <v>-3.84</v>
      </c>
      <c r="T5546">
        <v>102</v>
      </c>
      <c r="U5546" t="s">
        <v>19</v>
      </c>
      <c r="V5546" s="2">
        <v>43172</v>
      </c>
      <c r="W5546" t="s">
        <v>39</v>
      </c>
      <c r="X5546" t="s">
        <v>40</v>
      </c>
      <c r="Y5546" t="s">
        <v>47</v>
      </c>
    </row>
    <row r="5547" spans="1:25" hidden="1" x14ac:dyDescent="0.35">
      <c r="A5547">
        <v>5</v>
      </c>
      <c r="B5547" t="s">
        <v>43</v>
      </c>
      <c r="C5547">
        <v>6</v>
      </c>
      <c r="D5547" t="s">
        <v>50</v>
      </c>
      <c r="E5547" t="s">
        <v>843</v>
      </c>
      <c r="F5547" t="s">
        <v>13</v>
      </c>
      <c r="G5547" t="s">
        <v>1175</v>
      </c>
      <c r="H5547" s="1">
        <v>0.2</v>
      </c>
      <c r="I5547" s="2">
        <v>43167</v>
      </c>
      <c r="J5547" t="s">
        <v>2542</v>
      </c>
      <c r="K5547" t="s">
        <v>16</v>
      </c>
      <c r="L5547">
        <v>33142</v>
      </c>
      <c r="M5547">
        <v>446</v>
      </c>
      <c r="N5547" t="s">
        <v>4836</v>
      </c>
      <c r="O5547">
        <v>85</v>
      </c>
      <c r="P5547">
        <v>5</v>
      </c>
      <c r="Q5547" t="s">
        <v>18</v>
      </c>
      <c r="R5547" t="s">
        <v>8304</v>
      </c>
      <c r="S5547">
        <v>85.25</v>
      </c>
      <c r="T5547">
        <v>1364</v>
      </c>
      <c r="U5547" t="s">
        <v>19</v>
      </c>
      <c r="V5547" s="2">
        <v>43172</v>
      </c>
      <c r="W5547" t="s">
        <v>39</v>
      </c>
      <c r="X5547" t="s">
        <v>40</v>
      </c>
      <c r="Y5547" t="s">
        <v>52</v>
      </c>
    </row>
    <row r="5548" spans="1:25" hidden="1" x14ac:dyDescent="0.35">
      <c r="A5548">
        <v>5</v>
      </c>
      <c r="B5548" t="s">
        <v>43</v>
      </c>
      <c r="C5548">
        <v>6</v>
      </c>
      <c r="D5548" t="s">
        <v>50</v>
      </c>
      <c r="E5548" t="s">
        <v>65</v>
      </c>
      <c r="F5548" t="s">
        <v>13</v>
      </c>
      <c r="G5548" t="s">
        <v>1007</v>
      </c>
      <c r="H5548" s="1">
        <v>0</v>
      </c>
      <c r="I5548" s="2">
        <v>43229</v>
      </c>
      <c r="J5548" t="s">
        <v>1008</v>
      </c>
      <c r="K5548" t="s">
        <v>30</v>
      </c>
      <c r="L5548">
        <v>98115</v>
      </c>
      <c r="M5548">
        <v>1473</v>
      </c>
      <c r="N5548" t="s">
        <v>1009</v>
      </c>
      <c r="O5548">
        <v>13</v>
      </c>
      <c r="P5548">
        <v>2</v>
      </c>
      <c r="Q5548" t="s">
        <v>32</v>
      </c>
      <c r="R5548" t="s">
        <v>8304</v>
      </c>
      <c r="S5548">
        <v>13.16</v>
      </c>
      <c r="T5548">
        <v>94</v>
      </c>
      <c r="U5548" t="s">
        <v>19</v>
      </c>
      <c r="V5548" s="2">
        <v>43234</v>
      </c>
      <c r="W5548" t="s">
        <v>39</v>
      </c>
      <c r="X5548" t="s">
        <v>69</v>
      </c>
      <c r="Y5548" t="s">
        <v>113</v>
      </c>
    </row>
    <row r="5549" spans="1:25" hidden="1" x14ac:dyDescent="0.35">
      <c r="A5549">
        <v>5</v>
      </c>
      <c r="B5549" t="s">
        <v>43</v>
      </c>
      <c r="C5549">
        <v>6</v>
      </c>
      <c r="D5549" t="s">
        <v>50</v>
      </c>
      <c r="E5549" t="s">
        <v>157</v>
      </c>
      <c r="F5549" t="s">
        <v>13</v>
      </c>
      <c r="G5549" t="s">
        <v>158</v>
      </c>
      <c r="H5549" s="1">
        <v>0</v>
      </c>
      <c r="I5549" s="2">
        <v>43271</v>
      </c>
      <c r="J5549" t="s">
        <v>159</v>
      </c>
      <c r="K5549" t="s">
        <v>102</v>
      </c>
      <c r="L5549">
        <v>19901</v>
      </c>
      <c r="M5549">
        <v>916</v>
      </c>
      <c r="N5549" t="s">
        <v>160</v>
      </c>
      <c r="O5549">
        <v>5</v>
      </c>
      <c r="P5549">
        <v>3</v>
      </c>
      <c r="Q5549" t="s">
        <v>104</v>
      </c>
      <c r="R5549" t="s">
        <v>8304</v>
      </c>
      <c r="S5549">
        <v>4.95</v>
      </c>
      <c r="T5549">
        <v>45</v>
      </c>
      <c r="U5549" t="s">
        <v>19</v>
      </c>
      <c r="V5549" s="2">
        <v>43276</v>
      </c>
      <c r="W5549" t="s">
        <v>39</v>
      </c>
      <c r="X5549" t="s">
        <v>161</v>
      </c>
      <c r="Y5549" t="s">
        <v>113</v>
      </c>
    </row>
    <row r="5550" spans="1:25" hidden="1" x14ac:dyDescent="0.35">
      <c r="A5550">
        <v>5</v>
      </c>
      <c r="B5550" t="s">
        <v>43</v>
      </c>
      <c r="C5550">
        <v>6</v>
      </c>
      <c r="D5550" t="s">
        <v>50</v>
      </c>
      <c r="E5550" t="s">
        <v>157</v>
      </c>
      <c r="F5550" t="s">
        <v>13</v>
      </c>
      <c r="G5550" t="s">
        <v>158</v>
      </c>
      <c r="H5550" s="1">
        <v>0</v>
      </c>
      <c r="I5550" s="2">
        <v>43271</v>
      </c>
      <c r="J5550" t="s">
        <v>159</v>
      </c>
      <c r="K5550" t="s">
        <v>102</v>
      </c>
      <c r="L5550">
        <v>19901</v>
      </c>
      <c r="M5550">
        <v>991</v>
      </c>
      <c r="N5550" t="s">
        <v>162</v>
      </c>
      <c r="O5550">
        <v>6</v>
      </c>
      <c r="P5550">
        <v>2</v>
      </c>
      <c r="Q5550" t="s">
        <v>104</v>
      </c>
      <c r="R5550" t="s">
        <v>8304</v>
      </c>
      <c r="S5550">
        <v>6.1</v>
      </c>
      <c r="T5550">
        <v>22</v>
      </c>
      <c r="U5550" t="s">
        <v>19</v>
      </c>
      <c r="V5550" s="2">
        <v>43276</v>
      </c>
      <c r="W5550" t="s">
        <v>39</v>
      </c>
      <c r="X5550" t="s">
        <v>161</v>
      </c>
      <c r="Y5550" t="s">
        <v>52</v>
      </c>
    </row>
    <row r="5551" spans="1:25" hidden="1" x14ac:dyDescent="0.35">
      <c r="A5551">
        <v>4</v>
      </c>
      <c r="B5551" t="s">
        <v>25</v>
      </c>
      <c r="C5551">
        <v>3</v>
      </c>
      <c r="D5551" t="s">
        <v>26</v>
      </c>
      <c r="E5551" t="s">
        <v>928</v>
      </c>
      <c r="F5551" t="s">
        <v>13</v>
      </c>
      <c r="G5551" t="s">
        <v>1518</v>
      </c>
      <c r="H5551" s="1">
        <v>0</v>
      </c>
      <c r="I5551" s="2">
        <v>43295</v>
      </c>
      <c r="J5551" t="s">
        <v>3483</v>
      </c>
      <c r="K5551" t="s">
        <v>102</v>
      </c>
      <c r="L5551">
        <v>13021</v>
      </c>
      <c r="M5551">
        <v>51</v>
      </c>
      <c r="N5551" t="s">
        <v>2804</v>
      </c>
      <c r="O5551">
        <v>13</v>
      </c>
      <c r="P5551">
        <v>9</v>
      </c>
      <c r="Q5551" t="s">
        <v>104</v>
      </c>
      <c r="R5551" t="s">
        <v>8304</v>
      </c>
      <c r="S5551">
        <v>13.32</v>
      </c>
      <c r="T5551">
        <v>30</v>
      </c>
      <c r="U5551" t="s">
        <v>19</v>
      </c>
      <c r="V5551" s="2">
        <v>43299</v>
      </c>
      <c r="W5551" t="s">
        <v>20</v>
      </c>
      <c r="X5551" t="s">
        <v>175</v>
      </c>
      <c r="Y5551" t="s">
        <v>176</v>
      </c>
    </row>
    <row r="5552" spans="1:25" hidden="1" x14ac:dyDescent="0.35">
      <c r="A5552">
        <v>3</v>
      </c>
      <c r="B5552" t="s">
        <v>10</v>
      </c>
      <c r="C5552">
        <v>3</v>
      </c>
      <c r="D5552" t="s">
        <v>26</v>
      </c>
      <c r="E5552" t="s">
        <v>209</v>
      </c>
      <c r="F5552" t="s">
        <v>13</v>
      </c>
      <c r="G5552" t="s">
        <v>2208</v>
      </c>
      <c r="H5552" s="1">
        <v>0.2</v>
      </c>
      <c r="I5552" s="2">
        <v>43394</v>
      </c>
      <c r="J5552" t="s">
        <v>3600</v>
      </c>
      <c r="K5552" t="s">
        <v>16</v>
      </c>
      <c r="L5552">
        <v>38301</v>
      </c>
      <c r="M5552">
        <v>1544</v>
      </c>
      <c r="N5552" t="s">
        <v>3601</v>
      </c>
      <c r="O5552">
        <v>7</v>
      </c>
      <c r="P5552">
        <v>9</v>
      </c>
      <c r="Q5552" t="s">
        <v>18</v>
      </c>
      <c r="R5552" t="s">
        <v>8304</v>
      </c>
      <c r="S5552">
        <v>6.98</v>
      </c>
      <c r="T5552">
        <v>112</v>
      </c>
      <c r="U5552" t="s">
        <v>19</v>
      </c>
      <c r="V5552" s="2">
        <v>43397</v>
      </c>
      <c r="W5552" t="s">
        <v>20</v>
      </c>
      <c r="X5552" t="s">
        <v>214</v>
      </c>
      <c r="Y5552" t="s">
        <v>42</v>
      </c>
    </row>
    <row r="5553" spans="1:25" x14ac:dyDescent="0.35">
      <c r="A5553">
        <v>3</v>
      </c>
      <c r="B5553" t="s">
        <v>25</v>
      </c>
      <c r="C5553">
        <v>1</v>
      </c>
      <c r="D5553" t="s">
        <v>50</v>
      </c>
      <c r="E5553" t="s">
        <v>27</v>
      </c>
      <c r="F5553" t="s">
        <v>13</v>
      </c>
      <c r="G5553" t="s">
        <v>6844</v>
      </c>
      <c r="H5553" s="1">
        <v>0</v>
      </c>
      <c r="I5553" s="2">
        <v>43169</v>
      </c>
      <c r="J5553" t="s">
        <v>7714</v>
      </c>
      <c r="K5553" t="s">
        <v>30</v>
      </c>
      <c r="L5553">
        <v>90045</v>
      </c>
      <c r="M5553">
        <v>966</v>
      </c>
      <c r="N5553" t="s">
        <v>4717</v>
      </c>
      <c r="O5553">
        <v>5</v>
      </c>
      <c r="P5553">
        <v>3</v>
      </c>
      <c r="Q5553" t="s">
        <v>32</v>
      </c>
      <c r="R5553" t="s">
        <v>8304</v>
      </c>
      <c r="S5553">
        <v>5.0999999999999996</v>
      </c>
      <c r="T5553">
        <v>27</v>
      </c>
      <c r="U5553" t="s">
        <v>76</v>
      </c>
      <c r="V5553" s="2">
        <v>43172</v>
      </c>
      <c r="W5553" t="s">
        <v>130</v>
      </c>
      <c r="X5553" t="s">
        <v>34</v>
      </c>
      <c r="Y5553" t="s">
        <v>113</v>
      </c>
    </row>
    <row r="5554" spans="1:25" x14ac:dyDescent="0.35">
      <c r="A5554">
        <v>3</v>
      </c>
      <c r="B5554" t="s">
        <v>25</v>
      </c>
      <c r="C5554">
        <v>1</v>
      </c>
      <c r="D5554" t="s">
        <v>50</v>
      </c>
      <c r="E5554" t="s">
        <v>27</v>
      </c>
      <c r="F5554" t="s">
        <v>13</v>
      </c>
      <c r="G5554" t="s">
        <v>6844</v>
      </c>
      <c r="H5554" s="1">
        <v>0.2</v>
      </c>
      <c r="I5554" s="2">
        <v>43169</v>
      </c>
      <c r="J5554" t="s">
        <v>7714</v>
      </c>
      <c r="K5554" t="s">
        <v>30</v>
      </c>
      <c r="L5554">
        <v>90045</v>
      </c>
      <c r="M5554">
        <v>1227</v>
      </c>
      <c r="N5554" t="s">
        <v>4940</v>
      </c>
      <c r="O5554">
        <v>378</v>
      </c>
      <c r="P5554">
        <v>3</v>
      </c>
      <c r="Q5554" t="s">
        <v>32</v>
      </c>
      <c r="R5554" t="s">
        <v>8304</v>
      </c>
      <c r="S5554">
        <v>377.73</v>
      </c>
      <c r="T5554">
        <v>3358</v>
      </c>
      <c r="U5554" t="s">
        <v>76</v>
      </c>
      <c r="V5554" s="2">
        <v>43172</v>
      </c>
      <c r="W5554" t="s">
        <v>130</v>
      </c>
      <c r="X5554" t="s">
        <v>34</v>
      </c>
      <c r="Y5554" t="s">
        <v>422</v>
      </c>
    </row>
    <row r="5555" spans="1:25" hidden="1" x14ac:dyDescent="0.35">
      <c r="A5555">
        <v>6</v>
      </c>
      <c r="B5555" t="s">
        <v>10</v>
      </c>
      <c r="C5555">
        <v>6</v>
      </c>
      <c r="D5555" t="s">
        <v>11</v>
      </c>
      <c r="E5555" t="s">
        <v>171</v>
      </c>
      <c r="F5555" t="s">
        <v>13</v>
      </c>
      <c r="G5555" t="s">
        <v>2376</v>
      </c>
      <c r="H5555" s="1">
        <v>0.1</v>
      </c>
      <c r="I5555" s="2">
        <v>43459</v>
      </c>
      <c r="J5555" t="s">
        <v>2377</v>
      </c>
      <c r="K5555" t="s">
        <v>102</v>
      </c>
      <c r="L5555">
        <v>10009</v>
      </c>
      <c r="M5555">
        <v>826</v>
      </c>
      <c r="N5555" t="s">
        <v>947</v>
      </c>
      <c r="O5555">
        <v>313</v>
      </c>
      <c r="P5555">
        <v>8</v>
      </c>
      <c r="Q5555" t="s">
        <v>104</v>
      </c>
      <c r="R5555" t="s">
        <v>8304</v>
      </c>
      <c r="S5555">
        <v>313.26</v>
      </c>
      <c r="T5555">
        <v>2563</v>
      </c>
      <c r="U5555" t="s">
        <v>19</v>
      </c>
      <c r="V5555" s="2">
        <v>43465</v>
      </c>
      <c r="W5555" t="s">
        <v>39</v>
      </c>
      <c r="X5555" t="s">
        <v>175</v>
      </c>
      <c r="Y5555" t="s">
        <v>24</v>
      </c>
    </row>
    <row r="5556" spans="1:25" hidden="1" x14ac:dyDescent="0.35">
      <c r="A5556">
        <v>5</v>
      </c>
      <c r="B5556" t="s">
        <v>43</v>
      </c>
      <c r="C5556">
        <v>6</v>
      </c>
      <c r="D5556" t="s">
        <v>11</v>
      </c>
      <c r="E5556" t="s">
        <v>171</v>
      </c>
      <c r="F5556" t="s">
        <v>13</v>
      </c>
      <c r="G5556" t="s">
        <v>5325</v>
      </c>
      <c r="H5556" s="1">
        <v>0</v>
      </c>
      <c r="I5556" s="2">
        <v>43446</v>
      </c>
      <c r="J5556" t="s">
        <v>5608</v>
      </c>
      <c r="K5556" t="s">
        <v>102</v>
      </c>
      <c r="L5556">
        <v>10009</v>
      </c>
      <c r="M5556">
        <v>553</v>
      </c>
      <c r="N5556" t="s">
        <v>1892</v>
      </c>
      <c r="O5556">
        <v>20</v>
      </c>
      <c r="P5556">
        <v>5</v>
      </c>
      <c r="Q5556" t="s">
        <v>104</v>
      </c>
      <c r="R5556" t="s">
        <v>8304</v>
      </c>
      <c r="S5556">
        <v>19.920000000000002</v>
      </c>
      <c r="T5556">
        <v>60</v>
      </c>
      <c r="U5556" t="s">
        <v>33</v>
      </c>
      <c r="V5556" s="2">
        <v>43451</v>
      </c>
      <c r="W5556" t="s">
        <v>39</v>
      </c>
      <c r="X5556" t="s">
        <v>175</v>
      </c>
      <c r="Y5556" t="s">
        <v>47</v>
      </c>
    </row>
    <row r="5557" spans="1:25" hidden="1" x14ac:dyDescent="0.35">
      <c r="A5557">
        <v>5</v>
      </c>
      <c r="B5557" t="s">
        <v>43</v>
      </c>
      <c r="C5557">
        <v>6</v>
      </c>
      <c r="D5557" t="s">
        <v>26</v>
      </c>
      <c r="E5557" t="s">
        <v>171</v>
      </c>
      <c r="F5557" t="s">
        <v>13</v>
      </c>
      <c r="G5557" t="s">
        <v>5325</v>
      </c>
      <c r="H5557" s="1">
        <v>0</v>
      </c>
      <c r="I5557" s="2">
        <v>43446</v>
      </c>
      <c r="J5557" t="s">
        <v>5608</v>
      </c>
      <c r="K5557" t="s">
        <v>102</v>
      </c>
      <c r="L5557">
        <v>10009</v>
      </c>
      <c r="M5557">
        <v>670</v>
      </c>
      <c r="N5557" t="s">
        <v>6358</v>
      </c>
      <c r="O5557">
        <v>10</v>
      </c>
      <c r="P5557">
        <v>4</v>
      </c>
      <c r="Q5557" t="s">
        <v>104</v>
      </c>
      <c r="R5557" t="s">
        <v>8304</v>
      </c>
      <c r="S5557">
        <v>9.9499999999999993</v>
      </c>
      <c r="T5557">
        <v>36</v>
      </c>
      <c r="U5557" t="s">
        <v>33</v>
      </c>
      <c r="V5557" s="2">
        <v>43451</v>
      </c>
      <c r="W5557" t="s">
        <v>39</v>
      </c>
      <c r="X5557" t="s">
        <v>175</v>
      </c>
      <c r="Y5557" t="s">
        <v>356</v>
      </c>
    </row>
    <row r="5558" spans="1:25" hidden="1" x14ac:dyDescent="0.35">
      <c r="A5558">
        <v>5</v>
      </c>
      <c r="B5558" t="s">
        <v>43</v>
      </c>
      <c r="C5558">
        <v>6</v>
      </c>
      <c r="D5558" t="s">
        <v>26</v>
      </c>
      <c r="E5558" t="s">
        <v>171</v>
      </c>
      <c r="F5558" t="s">
        <v>13</v>
      </c>
      <c r="G5558" t="s">
        <v>5325</v>
      </c>
      <c r="H5558" s="1">
        <v>0</v>
      </c>
      <c r="I5558" s="2">
        <v>43446</v>
      </c>
      <c r="J5558" t="s">
        <v>5608</v>
      </c>
      <c r="K5558" t="s">
        <v>102</v>
      </c>
      <c r="L5558">
        <v>10009</v>
      </c>
      <c r="M5558">
        <v>1419</v>
      </c>
      <c r="N5558" t="s">
        <v>4030</v>
      </c>
      <c r="O5558">
        <v>5</v>
      </c>
      <c r="P5558">
        <v>7</v>
      </c>
      <c r="Q5558" t="s">
        <v>104</v>
      </c>
      <c r="R5558" t="s">
        <v>8304</v>
      </c>
      <c r="S5558">
        <v>4.82</v>
      </c>
      <c r="T5558">
        <v>11</v>
      </c>
      <c r="U5558" t="s">
        <v>33</v>
      </c>
      <c r="V5558" s="2">
        <v>43451</v>
      </c>
      <c r="W5558" t="s">
        <v>39</v>
      </c>
      <c r="X5558" t="s">
        <v>175</v>
      </c>
      <c r="Y5558" t="s">
        <v>49</v>
      </c>
    </row>
    <row r="5559" spans="1:25" hidden="1" x14ac:dyDescent="0.35">
      <c r="A5559">
        <v>4</v>
      </c>
      <c r="B5559" t="s">
        <v>43</v>
      </c>
      <c r="C5559">
        <v>6</v>
      </c>
      <c r="D5559" t="s">
        <v>11</v>
      </c>
      <c r="E5559" t="s">
        <v>209</v>
      </c>
      <c r="F5559" t="s">
        <v>13</v>
      </c>
      <c r="G5559" t="s">
        <v>914</v>
      </c>
      <c r="H5559" s="1">
        <v>0</v>
      </c>
      <c r="I5559" s="2">
        <v>43429</v>
      </c>
      <c r="J5559" t="s">
        <v>5501</v>
      </c>
      <c r="K5559" t="s">
        <v>73</v>
      </c>
      <c r="L5559">
        <v>49201</v>
      </c>
      <c r="M5559">
        <v>429</v>
      </c>
      <c r="N5559" t="s">
        <v>1424</v>
      </c>
      <c r="O5559">
        <v>329</v>
      </c>
      <c r="P5559">
        <v>9</v>
      </c>
      <c r="Q5559" t="s">
        <v>75</v>
      </c>
      <c r="R5559" t="s">
        <v>8304</v>
      </c>
      <c r="S5559">
        <v>329.41</v>
      </c>
      <c r="T5559">
        <v>1569</v>
      </c>
      <c r="U5559" t="s">
        <v>33</v>
      </c>
      <c r="V5559" s="2">
        <v>43433</v>
      </c>
      <c r="W5559" t="s">
        <v>39</v>
      </c>
      <c r="X5559" t="s">
        <v>156</v>
      </c>
      <c r="Y5559" t="s">
        <v>41</v>
      </c>
    </row>
    <row r="5560" spans="1:25" hidden="1" x14ac:dyDescent="0.35">
      <c r="A5560">
        <v>4</v>
      </c>
      <c r="B5560" t="s">
        <v>43</v>
      </c>
      <c r="C5560">
        <v>6</v>
      </c>
      <c r="D5560" t="s">
        <v>26</v>
      </c>
      <c r="E5560" t="s">
        <v>209</v>
      </c>
      <c r="F5560" t="s">
        <v>13</v>
      </c>
      <c r="G5560" t="s">
        <v>914</v>
      </c>
      <c r="H5560" s="1">
        <v>0</v>
      </c>
      <c r="I5560" s="2">
        <v>43429</v>
      </c>
      <c r="J5560" t="s">
        <v>5501</v>
      </c>
      <c r="K5560" t="s">
        <v>73</v>
      </c>
      <c r="L5560">
        <v>49201</v>
      </c>
      <c r="M5560">
        <v>1646</v>
      </c>
      <c r="N5560" t="s">
        <v>416</v>
      </c>
      <c r="O5560">
        <v>8</v>
      </c>
      <c r="P5560">
        <v>1</v>
      </c>
      <c r="Q5560" t="s">
        <v>75</v>
      </c>
      <c r="R5560" t="s">
        <v>8304</v>
      </c>
      <c r="S5560">
        <v>8.3000000000000007</v>
      </c>
      <c r="T5560">
        <v>17</v>
      </c>
      <c r="U5560" t="s">
        <v>33</v>
      </c>
      <c r="V5560" s="2">
        <v>43433</v>
      </c>
      <c r="W5560" t="s">
        <v>39</v>
      </c>
      <c r="X5560" t="s">
        <v>156</v>
      </c>
      <c r="Y5560" t="s">
        <v>54</v>
      </c>
    </row>
    <row r="5561" spans="1:25" hidden="1" x14ac:dyDescent="0.35">
      <c r="A5561">
        <v>4</v>
      </c>
      <c r="B5561" t="s">
        <v>43</v>
      </c>
      <c r="C5561">
        <v>6</v>
      </c>
      <c r="D5561" t="s">
        <v>50</v>
      </c>
      <c r="E5561" t="s">
        <v>209</v>
      </c>
      <c r="F5561" t="s">
        <v>13</v>
      </c>
      <c r="G5561" t="s">
        <v>914</v>
      </c>
      <c r="H5561" s="1">
        <v>0</v>
      </c>
      <c r="I5561" s="2">
        <v>43429</v>
      </c>
      <c r="J5561" t="s">
        <v>5501</v>
      </c>
      <c r="K5561" t="s">
        <v>73</v>
      </c>
      <c r="L5561">
        <v>49201</v>
      </c>
      <c r="M5561">
        <v>1082</v>
      </c>
      <c r="N5561" t="s">
        <v>5151</v>
      </c>
      <c r="O5561">
        <v>62</v>
      </c>
      <c r="P5561">
        <v>8</v>
      </c>
      <c r="Q5561" t="s">
        <v>75</v>
      </c>
      <c r="R5561" t="s">
        <v>8304</v>
      </c>
      <c r="S5561">
        <v>62.4</v>
      </c>
      <c r="T5561">
        <v>160</v>
      </c>
      <c r="U5561" t="s">
        <v>33</v>
      </c>
      <c r="V5561" s="2">
        <v>43433</v>
      </c>
      <c r="W5561" t="s">
        <v>39</v>
      </c>
      <c r="X5561" t="s">
        <v>156</v>
      </c>
      <c r="Y5561" t="s">
        <v>113</v>
      </c>
    </row>
    <row r="5562" spans="1:25" hidden="1" x14ac:dyDescent="0.35">
      <c r="A5562">
        <v>0</v>
      </c>
      <c r="B5562" t="s">
        <v>10</v>
      </c>
      <c r="C5562">
        <v>0</v>
      </c>
      <c r="D5562" t="s">
        <v>11</v>
      </c>
      <c r="E5562" t="s">
        <v>65</v>
      </c>
      <c r="F5562" t="s">
        <v>13</v>
      </c>
      <c r="G5562" t="s">
        <v>1811</v>
      </c>
      <c r="H5562" s="1">
        <v>0</v>
      </c>
      <c r="I5562" s="2">
        <v>43395</v>
      </c>
      <c r="J5562" t="s">
        <v>1812</v>
      </c>
      <c r="K5562" t="s">
        <v>30</v>
      </c>
      <c r="L5562">
        <v>98105</v>
      </c>
      <c r="M5562">
        <v>997</v>
      </c>
      <c r="N5562" t="s">
        <v>8203</v>
      </c>
      <c r="O5562">
        <v>31</v>
      </c>
      <c r="P5562">
        <v>3</v>
      </c>
      <c r="Q5562" t="s">
        <v>32</v>
      </c>
      <c r="R5562" t="s">
        <v>8304</v>
      </c>
      <c r="S5562">
        <v>30.58</v>
      </c>
      <c r="T5562">
        <v>102</v>
      </c>
      <c r="U5562" t="s">
        <v>19</v>
      </c>
      <c r="V5562" s="2">
        <v>43395</v>
      </c>
      <c r="W5562" t="s">
        <v>773</v>
      </c>
      <c r="X5562" t="s">
        <v>69</v>
      </c>
      <c r="Y5562" t="s">
        <v>47</v>
      </c>
    </row>
    <row r="5563" spans="1:25" hidden="1" x14ac:dyDescent="0.35">
      <c r="A5563">
        <v>0</v>
      </c>
      <c r="B5563" t="s">
        <v>10</v>
      </c>
      <c r="C5563">
        <v>0</v>
      </c>
      <c r="D5563" t="s">
        <v>26</v>
      </c>
      <c r="E5563" t="s">
        <v>65</v>
      </c>
      <c r="F5563" t="s">
        <v>13</v>
      </c>
      <c r="G5563" t="s">
        <v>1811</v>
      </c>
      <c r="H5563" s="1">
        <v>0</v>
      </c>
      <c r="I5563" s="2">
        <v>43395</v>
      </c>
      <c r="J5563" t="s">
        <v>1812</v>
      </c>
      <c r="K5563" t="s">
        <v>30</v>
      </c>
      <c r="L5563">
        <v>98105</v>
      </c>
      <c r="M5563">
        <v>1785</v>
      </c>
      <c r="N5563" t="s">
        <v>3192</v>
      </c>
      <c r="O5563">
        <v>3</v>
      </c>
      <c r="P5563">
        <v>1</v>
      </c>
      <c r="Q5563" t="s">
        <v>32</v>
      </c>
      <c r="R5563" t="s">
        <v>8304</v>
      </c>
      <c r="S5563">
        <v>3.21</v>
      </c>
      <c r="T5563">
        <v>7</v>
      </c>
      <c r="U5563" t="s">
        <v>19</v>
      </c>
      <c r="V5563" s="2">
        <v>43395</v>
      </c>
      <c r="W5563" t="s">
        <v>773</v>
      </c>
      <c r="X5563" t="s">
        <v>69</v>
      </c>
      <c r="Y5563" t="s">
        <v>64</v>
      </c>
    </row>
    <row r="5564" spans="1:25" hidden="1" x14ac:dyDescent="0.35">
      <c r="A5564">
        <v>0</v>
      </c>
      <c r="B5564" t="s">
        <v>10</v>
      </c>
      <c r="C5564">
        <v>0</v>
      </c>
      <c r="D5564" t="s">
        <v>26</v>
      </c>
      <c r="E5564" t="s">
        <v>65</v>
      </c>
      <c r="F5564" t="s">
        <v>13</v>
      </c>
      <c r="G5564" t="s">
        <v>1811</v>
      </c>
      <c r="H5564" s="1">
        <v>0</v>
      </c>
      <c r="I5564" s="2">
        <v>43395</v>
      </c>
      <c r="J5564" t="s">
        <v>1812</v>
      </c>
      <c r="K5564" t="s">
        <v>30</v>
      </c>
      <c r="L5564">
        <v>98105</v>
      </c>
      <c r="M5564">
        <v>1305</v>
      </c>
      <c r="N5564" t="s">
        <v>3064</v>
      </c>
      <c r="O5564">
        <v>2</v>
      </c>
      <c r="P5564">
        <v>3</v>
      </c>
      <c r="Q5564" t="s">
        <v>32</v>
      </c>
      <c r="R5564" t="s">
        <v>8304</v>
      </c>
      <c r="S5564">
        <v>2.25</v>
      </c>
      <c r="T5564">
        <v>8</v>
      </c>
      <c r="U5564" t="s">
        <v>19</v>
      </c>
      <c r="V5564" s="2">
        <v>43395</v>
      </c>
      <c r="W5564" t="s">
        <v>773</v>
      </c>
      <c r="X5564" t="s">
        <v>69</v>
      </c>
      <c r="Y5564" t="s">
        <v>49</v>
      </c>
    </row>
    <row r="5565" spans="1:25" hidden="1" x14ac:dyDescent="0.35">
      <c r="A5565">
        <v>6</v>
      </c>
      <c r="B5565" t="s">
        <v>10</v>
      </c>
      <c r="C5565">
        <v>6</v>
      </c>
      <c r="D5565" t="s">
        <v>11</v>
      </c>
      <c r="E5565" t="s">
        <v>672</v>
      </c>
      <c r="F5565" t="s">
        <v>13</v>
      </c>
      <c r="G5565" t="s">
        <v>475</v>
      </c>
      <c r="H5565" s="1">
        <v>0.6</v>
      </c>
      <c r="I5565" s="2">
        <v>43262</v>
      </c>
      <c r="J5565" t="s">
        <v>5555</v>
      </c>
      <c r="K5565" t="s">
        <v>73</v>
      </c>
      <c r="L5565">
        <v>76017</v>
      </c>
      <c r="M5565">
        <v>1495</v>
      </c>
      <c r="N5565" t="s">
        <v>1616</v>
      </c>
      <c r="O5565">
        <v>-9</v>
      </c>
      <c r="P5565">
        <v>7</v>
      </c>
      <c r="Q5565" t="s">
        <v>75</v>
      </c>
      <c r="R5565" t="s">
        <v>8304</v>
      </c>
      <c r="S5565">
        <v>-9.09</v>
      </c>
      <c r="T5565">
        <v>13</v>
      </c>
      <c r="U5565" t="s">
        <v>33</v>
      </c>
      <c r="V5565" s="2">
        <v>43268</v>
      </c>
      <c r="W5565" t="s">
        <v>39</v>
      </c>
      <c r="X5565" t="s">
        <v>77</v>
      </c>
      <c r="Y5565" t="s">
        <v>47</v>
      </c>
    </row>
    <row r="5566" spans="1:25" hidden="1" x14ac:dyDescent="0.35">
      <c r="A5566">
        <v>6</v>
      </c>
      <c r="B5566" t="s">
        <v>10</v>
      </c>
      <c r="C5566">
        <v>6</v>
      </c>
      <c r="D5566" t="s">
        <v>26</v>
      </c>
      <c r="E5566" t="s">
        <v>672</v>
      </c>
      <c r="F5566" t="s">
        <v>13</v>
      </c>
      <c r="G5566" t="s">
        <v>475</v>
      </c>
      <c r="H5566" s="1">
        <v>0.8</v>
      </c>
      <c r="I5566" s="2">
        <v>43262</v>
      </c>
      <c r="J5566" t="s">
        <v>5555</v>
      </c>
      <c r="K5566" t="s">
        <v>73</v>
      </c>
      <c r="L5566">
        <v>76017</v>
      </c>
      <c r="M5566">
        <v>463</v>
      </c>
      <c r="N5566" t="s">
        <v>3159</v>
      </c>
      <c r="O5566">
        <v>-2</v>
      </c>
      <c r="P5566">
        <v>4</v>
      </c>
      <c r="Q5566" t="s">
        <v>75</v>
      </c>
      <c r="R5566" t="s">
        <v>8304</v>
      </c>
      <c r="S5566">
        <v>-2.15</v>
      </c>
      <c r="T5566">
        <v>1</v>
      </c>
      <c r="U5566" t="s">
        <v>33</v>
      </c>
      <c r="V5566" s="2">
        <v>43268</v>
      </c>
      <c r="W5566" t="s">
        <v>39</v>
      </c>
      <c r="X5566" t="s">
        <v>77</v>
      </c>
      <c r="Y5566" t="s">
        <v>54</v>
      </c>
    </row>
    <row r="5567" spans="1:25" hidden="1" x14ac:dyDescent="0.35">
      <c r="A5567">
        <v>6</v>
      </c>
      <c r="B5567" t="s">
        <v>10</v>
      </c>
      <c r="C5567">
        <v>6</v>
      </c>
      <c r="D5567" t="s">
        <v>26</v>
      </c>
      <c r="E5567" t="s">
        <v>672</v>
      </c>
      <c r="F5567" t="s">
        <v>13</v>
      </c>
      <c r="G5567" t="s">
        <v>475</v>
      </c>
      <c r="H5567" s="1">
        <v>0.8</v>
      </c>
      <c r="I5567" s="2">
        <v>43262</v>
      </c>
      <c r="J5567" t="s">
        <v>5555</v>
      </c>
      <c r="K5567" t="s">
        <v>73</v>
      </c>
      <c r="L5567">
        <v>76017</v>
      </c>
      <c r="M5567">
        <v>722</v>
      </c>
      <c r="N5567" t="s">
        <v>2837</v>
      </c>
      <c r="O5567">
        <v>-14</v>
      </c>
      <c r="P5567">
        <v>4</v>
      </c>
      <c r="Q5567" t="s">
        <v>75</v>
      </c>
      <c r="R5567" t="s">
        <v>8304</v>
      </c>
      <c r="S5567">
        <v>-13.65</v>
      </c>
      <c r="T5567">
        <v>8</v>
      </c>
      <c r="U5567" t="s">
        <v>33</v>
      </c>
      <c r="V5567" s="2">
        <v>43268</v>
      </c>
      <c r="W5567" t="s">
        <v>39</v>
      </c>
      <c r="X5567" t="s">
        <v>77</v>
      </c>
      <c r="Y5567" t="s">
        <v>54</v>
      </c>
    </row>
    <row r="5568" spans="1:25" hidden="1" x14ac:dyDescent="0.35">
      <c r="A5568">
        <v>5</v>
      </c>
      <c r="B5568" t="s">
        <v>43</v>
      </c>
      <c r="C5568">
        <v>6</v>
      </c>
      <c r="D5568" t="s">
        <v>11</v>
      </c>
      <c r="E5568" t="s">
        <v>171</v>
      </c>
      <c r="F5568" t="s">
        <v>13</v>
      </c>
      <c r="G5568" t="s">
        <v>1043</v>
      </c>
      <c r="H5568" s="1">
        <v>0</v>
      </c>
      <c r="I5568" s="2">
        <v>43239</v>
      </c>
      <c r="J5568" t="s">
        <v>2344</v>
      </c>
      <c r="K5568" t="s">
        <v>102</v>
      </c>
      <c r="L5568">
        <v>10011</v>
      </c>
      <c r="M5568">
        <v>1185</v>
      </c>
      <c r="N5568" t="s">
        <v>2148</v>
      </c>
      <c r="O5568">
        <v>15</v>
      </c>
      <c r="P5568">
        <v>4</v>
      </c>
      <c r="Q5568" t="s">
        <v>104</v>
      </c>
      <c r="R5568" t="s">
        <v>8304</v>
      </c>
      <c r="S5568">
        <v>15.09</v>
      </c>
      <c r="T5568">
        <v>36</v>
      </c>
      <c r="U5568" t="s">
        <v>19</v>
      </c>
      <c r="V5568" s="2">
        <v>43244</v>
      </c>
      <c r="W5568" t="s">
        <v>39</v>
      </c>
      <c r="X5568" t="s">
        <v>175</v>
      </c>
      <c r="Y5568" t="s">
        <v>47</v>
      </c>
    </row>
    <row r="5569" spans="1:25" hidden="1" x14ac:dyDescent="0.35">
      <c r="A5569">
        <v>5</v>
      </c>
      <c r="B5569" t="s">
        <v>43</v>
      </c>
      <c r="C5569">
        <v>6</v>
      </c>
      <c r="D5569" t="s">
        <v>11</v>
      </c>
      <c r="E5569" t="s">
        <v>171</v>
      </c>
      <c r="F5569" t="s">
        <v>13</v>
      </c>
      <c r="G5569" t="s">
        <v>1043</v>
      </c>
      <c r="H5569" s="1">
        <v>0</v>
      </c>
      <c r="I5569" s="2">
        <v>43239</v>
      </c>
      <c r="J5569" t="s">
        <v>2344</v>
      </c>
      <c r="K5569" t="s">
        <v>102</v>
      </c>
      <c r="L5569">
        <v>10011</v>
      </c>
      <c r="M5569">
        <v>498</v>
      </c>
      <c r="N5569" t="s">
        <v>1217</v>
      </c>
      <c r="O5569">
        <v>12</v>
      </c>
      <c r="P5569">
        <v>8</v>
      </c>
      <c r="Q5569" t="s">
        <v>104</v>
      </c>
      <c r="R5569" t="s">
        <v>8304</v>
      </c>
      <c r="S5569">
        <v>12.33</v>
      </c>
      <c r="T5569">
        <v>40</v>
      </c>
      <c r="U5569" t="s">
        <v>19</v>
      </c>
      <c r="V5569" s="2">
        <v>43244</v>
      </c>
      <c r="W5569" t="s">
        <v>39</v>
      </c>
      <c r="X5569" t="s">
        <v>175</v>
      </c>
      <c r="Y5569" t="s">
        <v>47</v>
      </c>
    </row>
    <row r="5570" spans="1:25" hidden="1" x14ac:dyDescent="0.35">
      <c r="A5570">
        <v>5</v>
      </c>
      <c r="B5570" t="s">
        <v>43</v>
      </c>
      <c r="C5570">
        <v>6</v>
      </c>
      <c r="D5570" t="s">
        <v>26</v>
      </c>
      <c r="E5570" t="s">
        <v>171</v>
      </c>
      <c r="F5570" t="s">
        <v>13</v>
      </c>
      <c r="G5570" t="s">
        <v>1043</v>
      </c>
      <c r="H5570" s="1">
        <v>0</v>
      </c>
      <c r="I5570" s="2">
        <v>43239</v>
      </c>
      <c r="J5570" t="s">
        <v>2344</v>
      </c>
      <c r="K5570" t="s">
        <v>102</v>
      </c>
      <c r="L5570">
        <v>10011</v>
      </c>
      <c r="M5570">
        <v>304</v>
      </c>
      <c r="N5570" t="s">
        <v>1232</v>
      </c>
      <c r="O5570">
        <v>70</v>
      </c>
      <c r="P5570">
        <v>5</v>
      </c>
      <c r="Q5570" t="s">
        <v>104</v>
      </c>
      <c r="R5570" t="s">
        <v>8304</v>
      </c>
      <c r="S5570">
        <v>70.44</v>
      </c>
      <c r="T5570">
        <v>243</v>
      </c>
      <c r="U5570" t="s">
        <v>19</v>
      </c>
      <c r="V5570" s="2">
        <v>43244</v>
      </c>
      <c r="W5570" t="s">
        <v>39</v>
      </c>
      <c r="X5570" t="s">
        <v>175</v>
      </c>
      <c r="Y5570" t="s">
        <v>56</v>
      </c>
    </row>
    <row r="5571" spans="1:25" hidden="1" x14ac:dyDescent="0.35">
      <c r="A5571">
        <v>5</v>
      </c>
      <c r="B5571" t="s">
        <v>43</v>
      </c>
      <c r="C5571">
        <v>6</v>
      </c>
      <c r="D5571" t="s">
        <v>26</v>
      </c>
      <c r="E5571" t="s">
        <v>171</v>
      </c>
      <c r="F5571" t="s">
        <v>13</v>
      </c>
      <c r="G5571" t="s">
        <v>1043</v>
      </c>
      <c r="H5571" s="1">
        <v>0</v>
      </c>
      <c r="I5571" s="2">
        <v>43239</v>
      </c>
      <c r="J5571" t="s">
        <v>2344</v>
      </c>
      <c r="K5571" t="s">
        <v>102</v>
      </c>
      <c r="L5571">
        <v>10011</v>
      </c>
      <c r="M5571">
        <v>1383</v>
      </c>
      <c r="N5571" t="s">
        <v>215</v>
      </c>
      <c r="O5571">
        <v>0</v>
      </c>
      <c r="P5571">
        <v>5</v>
      </c>
      <c r="Q5571" t="s">
        <v>104</v>
      </c>
      <c r="R5571" t="s">
        <v>8304</v>
      </c>
      <c r="S5571">
        <v>0</v>
      </c>
      <c r="T5571">
        <v>455</v>
      </c>
      <c r="U5571" t="s">
        <v>19</v>
      </c>
      <c r="V5571" s="2">
        <v>43244</v>
      </c>
      <c r="W5571" t="s">
        <v>39</v>
      </c>
      <c r="X5571" t="s">
        <v>175</v>
      </c>
      <c r="Y5571" t="s">
        <v>42</v>
      </c>
    </row>
    <row r="5572" spans="1:25" hidden="1" x14ac:dyDescent="0.35">
      <c r="A5572">
        <v>5</v>
      </c>
      <c r="B5572" t="s">
        <v>43</v>
      </c>
      <c r="C5572">
        <v>6</v>
      </c>
      <c r="D5572" t="s">
        <v>26</v>
      </c>
      <c r="E5572" t="s">
        <v>171</v>
      </c>
      <c r="F5572" t="s">
        <v>13</v>
      </c>
      <c r="G5572" t="s">
        <v>1043</v>
      </c>
      <c r="H5572" s="1">
        <v>0.2</v>
      </c>
      <c r="I5572" s="2">
        <v>43239</v>
      </c>
      <c r="J5572" t="s">
        <v>2344</v>
      </c>
      <c r="K5572" t="s">
        <v>102</v>
      </c>
      <c r="L5572">
        <v>10011</v>
      </c>
      <c r="M5572">
        <v>1338</v>
      </c>
      <c r="N5572" t="s">
        <v>1218</v>
      </c>
      <c r="O5572">
        <v>15</v>
      </c>
      <c r="P5572">
        <v>4</v>
      </c>
      <c r="Q5572" t="s">
        <v>104</v>
      </c>
      <c r="R5572" t="s">
        <v>8304</v>
      </c>
      <c r="S5572">
        <v>14.92</v>
      </c>
      <c r="T5572">
        <v>48</v>
      </c>
      <c r="U5572" t="s">
        <v>19</v>
      </c>
      <c r="V5572" s="2">
        <v>43244</v>
      </c>
      <c r="W5572" t="s">
        <v>39</v>
      </c>
      <c r="X5572" t="s">
        <v>175</v>
      </c>
      <c r="Y5572" t="s">
        <v>54</v>
      </c>
    </row>
    <row r="5573" spans="1:25" hidden="1" x14ac:dyDescent="0.35">
      <c r="A5573">
        <v>4</v>
      </c>
      <c r="B5573" t="s">
        <v>43</v>
      </c>
      <c r="C5573">
        <v>6</v>
      </c>
      <c r="D5573" t="s">
        <v>26</v>
      </c>
      <c r="E5573" t="s">
        <v>5446</v>
      </c>
      <c r="F5573" t="s">
        <v>13</v>
      </c>
      <c r="G5573" t="s">
        <v>131</v>
      </c>
      <c r="H5573" s="1">
        <v>0</v>
      </c>
      <c r="I5573" s="2">
        <v>43369</v>
      </c>
      <c r="J5573" t="s">
        <v>7668</v>
      </c>
      <c r="K5573" t="s">
        <v>30</v>
      </c>
      <c r="L5573">
        <v>98042</v>
      </c>
      <c r="M5573">
        <v>1597</v>
      </c>
      <c r="N5573" t="s">
        <v>280</v>
      </c>
      <c r="O5573">
        <v>15</v>
      </c>
      <c r="P5573">
        <v>5</v>
      </c>
      <c r="Q5573" t="s">
        <v>32</v>
      </c>
      <c r="R5573" t="s">
        <v>8304</v>
      </c>
      <c r="S5573">
        <v>14.65</v>
      </c>
      <c r="T5573">
        <v>30</v>
      </c>
      <c r="U5573" t="s">
        <v>76</v>
      </c>
      <c r="V5573" s="2">
        <v>43373</v>
      </c>
      <c r="W5573" t="s">
        <v>39</v>
      </c>
      <c r="X5573" t="s">
        <v>69</v>
      </c>
      <c r="Y5573" t="s">
        <v>64</v>
      </c>
    </row>
    <row r="5574" spans="1:25" hidden="1" x14ac:dyDescent="0.35">
      <c r="A5574">
        <v>4</v>
      </c>
      <c r="B5574" t="s">
        <v>43</v>
      </c>
      <c r="C5574">
        <v>6</v>
      </c>
      <c r="D5574" t="s">
        <v>26</v>
      </c>
      <c r="E5574" t="s">
        <v>5446</v>
      </c>
      <c r="F5574" t="s">
        <v>13</v>
      </c>
      <c r="G5574" t="s">
        <v>131</v>
      </c>
      <c r="H5574" s="1">
        <v>0</v>
      </c>
      <c r="I5574" s="2">
        <v>43369</v>
      </c>
      <c r="J5574" t="s">
        <v>7668</v>
      </c>
      <c r="K5574" t="s">
        <v>30</v>
      </c>
      <c r="L5574">
        <v>98042</v>
      </c>
      <c r="M5574">
        <v>288</v>
      </c>
      <c r="N5574" t="s">
        <v>6078</v>
      </c>
      <c r="O5574">
        <v>66</v>
      </c>
      <c r="P5574">
        <v>6</v>
      </c>
      <c r="Q5574" t="s">
        <v>32</v>
      </c>
      <c r="R5574" t="s">
        <v>8304</v>
      </c>
      <c r="S5574">
        <v>66.33</v>
      </c>
      <c r="T5574">
        <v>237</v>
      </c>
      <c r="U5574" t="s">
        <v>76</v>
      </c>
      <c r="V5574" s="2">
        <v>43373</v>
      </c>
      <c r="W5574" t="s">
        <v>39</v>
      </c>
      <c r="X5574" t="s">
        <v>69</v>
      </c>
      <c r="Y5574" t="s">
        <v>56</v>
      </c>
    </row>
    <row r="5575" spans="1:25" hidden="1" x14ac:dyDescent="0.35">
      <c r="A5575">
        <v>4</v>
      </c>
      <c r="B5575" t="s">
        <v>43</v>
      </c>
      <c r="C5575">
        <v>6</v>
      </c>
      <c r="D5575" t="s">
        <v>50</v>
      </c>
      <c r="E5575" t="s">
        <v>5446</v>
      </c>
      <c r="F5575" t="s">
        <v>13</v>
      </c>
      <c r="G5575" t="s">
        <v>131</v>
      </c>
      <c r="H5575" s="1">
        <v>0</v>
      </c>
      <c r="I5575" s="2">
        <v>43369</v>
      </c>
      <c r="J5575" t="s">
        <v>7668</v>
      </c>
      <c r="K5575" t="s">
        <v>30</v>
      </c>
      <c r="L5575">
        <v>98042</v>
      </c>
      <c r="M5575">
        <v>1090</v>
      </c>
      <c r="N5575" t="s">
        <v>4830</v>
      </c>
      <c r="O5575">
        <v>21</v>
      </c>
      <c r="P5575">
        <v>4</v>
      </c>
      <c r="Q5575" t="s">
        <v>32</v>
      </c>
      <c r="R5575" t="s">
        <v>8304</v>
      </c>
      <c r="S5575">
        <v>21</v>
      </c>
      <c r="T5575">
        <v>100</v>
      </c>
      <c r="U5575" t="s">
        <v>76</v>
      </c>
      <c r="V5575" s="2">
        <v>43373</v>
      </c>
      <c r="W5575" t="s">
        <v>39</v>
      </c>
      <c r="X5575" t="s">
        <v>69</v>
      </c>
      <c r="Y5575" t="s">
        <v>113</v>
      </c>
    </row>
    <row r="5576" spans="1:25" hidden="1" x14ac:dyDescent="0.35">
      <c r="A5576">
        <v>5</v>
      </c>
      <c r="B5576" t="s">
        <v>43</v>
      </c>
      <c r="C5576">
        <v>6</v>
      </c>
      <c r="D5576" t="s">
        <v>26</v>
      </c>
      <c r="E5576" t="s">
        <v>122</v>
      </c>
      <c r="F5576" t="s">
        <v>13</v>
      </c>
      <c r="G5576" t="s">
        <v>2122</v>
      </c>
      <c r="H5576" s="1">
        <v>0.2</v>
      </c>
      <c r="I5576" s="2">
        <v>43347</v>
      </c>
      <c r="J5576" t="s">
        <v>3822</v>
      </c>
      <c r="K5576" t="s">
        <v>73</v>
      </c>
      <c r="L5576">
        <v>77041</v>
      </c>
      <c r="M5576">
        <v>628</v>
      </c>
      <c r="N5576" t="s">
        <v>675</v>
      </c>
      <c r="O5576">
        <v>1</v>
      </c>
      <c r="P5576">
        <v>1</v>
      </c>
      <c r="Q5576" t="s">
        <v>75</v>
      </c>
      <c r="R5576" t="s">
        <v>8304</v>
      </c>
      <c r="S5576">
        <v>1.03</v>
      </c>
      <c r="T5576">
        <v>4</v>
      </c>
      <c r="U5576" t="s">
        <v>19</v>
      </c>
      <c r="V5576" s="2">
        <v>43352</v>
      </c>
      <c r="W5576" t="s">
        <v>39</v>
      </c>
      <c r="X5576" t="s">
        <v>77</v>
      </c>
      <c r="Y5576" t="s">
        <v>49</v>
      </c>
    </row>
    <row r="5577" spans="1:25" hidden="1" x14ac:dyDescent="0.35">
      <c r="A5577">
        <v>5</v>
      </c>
      <c r="B5577" t="s">
        <v>43</v>
      </c>
      <c r="C5577">
        <v>6</v>
      </c>
      <c r="D5577" t="s">
        <v>26</v>
      </c>
      <c r="E5577" t="s">
        <v>122</v>
      </c>
      <c r="F5577" t="s">
        <v>13</v>
      </c>
      <c r="G5577" t="s">
        <v>2122</v>
      </c>
      <c r="H5577" s="1">
        <v>0.2</v>
      </c>
      <c r="I5577" s="2">
        <v>43347</v>
      </c>
      <c r="J5577" t="s">
        <v>3822</v>
      </c>
      <c r="K5577" t="s">
        <v>73</v>
      </c>
      <c r="L5577">
        <v>77041</v>
      </c>
      <c r="M5577">
        <v>362</v>
      </c>
      <c r="N5577" t="s">
        <v>2826</v>
      </c>
      <c r="O5577">
        <v>7</v>
      </c>
      <c r="P5577">
        <v>3</v>
      </c>
      <c r="Q5577" t="s">
        <v>75</v>
      </c>
      <c r="R5577" t="s">
        <v>8304</v>
      </c>
      <c r="S5577">
        <v>7.02</v>
      </c>
      <c r="T5577">
        <v>62</v>
      </c>
      <c r="U5577" t="s">
        <v>19</v>
      </c>
      <c r="V5577" s="2">
        <v>43352</v>
      </c>
      <c r="W5577" t="s">
        <v>39</v>
      </c>
      <c r="X5577" t="s">
        <v>77</v>
      </c>
      <c r="Y5577" t="s">
        <v>49</v>
      </c>
    </row>
    <row r="5578" spans="1:25" x14ac:dyDescent="0.35">
      <c r="A5578">
        <v>5</v>
      </c>
      <c r="B5578" t="s">
        <v>43</v>
      </c>
      <c r="C5578">
        <v>6</v>
      </c>
      <c r="D5578" t="s">
        <v>11</v>
      </c>
      <c r="E5578" t="s">
        <v>27</v>
      </c>
      <c r="F5578" t="s">
        <v>13</v>
      </c>
      <c r="G5578" t="s">
        <v>1175</v>
      </c>
      <c r="H5578" s="1">
        <v>0</v>
      </c>
      <c r="I5578" s="2">
        <v>43775</v>
      </c>
      <c r="J5578" t="s">
        <v>2576</v>
      </c>
      <c r="K5578" t="s">
        <v>30</v>
      </c>
      <c r="L5578">
        <v>90045</v>
      </c>
      <c r="M5578">
        <v>486</v>
      </c>
      <c r="N5578" t="s">
        <v>1514</v>
      </c>
      <c r="O5578">
        <v>3</v>
      </c>
      <c r="P5578">
        <v>1</v>
      </c>
      <c r="Q5578" t="s">
        <v>32</v>
      </c>
      <c r="R5578" t="s">
        <v>8304</v>
      </c>
      <c r="S5578">
        <v>2.97</v>
      </c>
      <c r="T5578">
        <v>9</v>
      </c>
      <c r="U5578" t="s">
        <v>19</v>
      </c>
      <c r="V5578" s="2">
        <v>43780</v>
      </c>
      <c r="W5578" t="s">
        <v>39</v>
      </c>
      <c r="X5578" t="s">
        <v>34</v>
      </c>
      <c r="Y5578" t="s">
        <v>47</v>
      </c>
    </row>
    <row r="5579" spans="1:25" x14ac:dyDescent="0.35">
      <c r="A5579">
        <v>5</v>
      </c>
      <c r="B5579" t="s">
        <v>43</v>
      </c>
      <c r="C5579">
        <v>6</v>
      </c>
      <c r="D5579" t="s">
        <v>26</v>
      </c>
      <c r="E5579" t="s">
        <v>27</v>
      </c>
      <c r="F5579" t="s">
        <v>13</v>
      </c>
      <c r="G5579" t="s">
        <v>1175</v>
      </c>
      <c r="H5579" s="1">
        <v>0</v>
      </c>
      <c r="I5579" s="2">
        <v>43775</v>
      </c>
      <c r="J5579" t="s">
        <v>2576</v>
      </c>
      <c r="K5579" t="s">
        <v>30</v>
      </c>
      <c r="L5579">
        <v>90045</v>
      </c>
      <c r="M5579">
        <v>1417</v>
      </c>
      <c r="N5579" t="s">
        <v>4024</v>
      </c>
      <c r="O5579">
        <v>2</v>
      </c>
      <c r="P5579">
        <v>2</v>
      </c>
      <c r="Q5579" t="s">
        <v>32</v>
      </c>
      <c r="R5579" t="s">
        <v>8304</v>
      </c>
      <c r="S5579">
        <v>1.76</v>
      </c>
      <c r="T5579">
        <v>6</v>
      </c>
      <c r="U5579" t="s">
        <v>19</v>
      </c>
      <c r="V5579" s="2">
        <v>43780</v>
      </c>
      <c r="W5579" t="s">
        <v>39</v>
      </c>
      <c r="X5579" t="s">
        <v>34</v>
      </c>
      <c r="Y5579" t="s">
        <v>49</v>
      </c>
    </row>
    <row r="5580" spans="1:25" x14ac:dyDescent="0.35">
      <c r="A5580">
        <v>5</v>
      </c>
      <c r="B5580" t="s">
        <v>43</v>
      </c>
      <c r="C5580">
        <v>6</v>
      </c>
      <c r="D5580" t="s">
        <v>26</v>
      </c>
      <c r="E5580" t="s">
        <v>27</v>
      </c>
      <c r="F5580" t="s">
        <v>13</v>
      </c>
      <c r="G5580" t="s">
        <v>1175</v>
      </c>
      <c r="H5580" s="1">
        <v>0</v>
      </c>
      <c r="I5580" s="2">
        <v>43775</v>
      </c>
      <c r="J5580" t="s">
        <v>2576</v>
      </c>
      <c r="K5580" t="s">
        <v>30</v>
      </c>
      <c r="L5580">
        <v>90045</v>
      </c>
      <c r="M5580">
        <v>4</v>
      </c>
      <c r="N5580" t="s">
        <v>8185</v>
      </c>
      <c r="O5580">
        <v>7</v>
      </c>
      <c r="P5580">
        <v>2</v>
      </c>
      <c r="Q5580" t="s">
        <v>32</v>
      </c>
      <c r="R5580" t="s">
        <v>8304</v>
      </c>
      <c r="S5580">
        <v>7.49</v>
      </c>
      <c r="T5580">
        <v>15</v>
      </c>
      <c r="U5580" t="s">
        <v>19</v>
      </c>
      <c r="V5580" s="2">
        <v>43780</v>
      </c>
      <c r="W5580" t="s">
        <v>39</v>
      </c>
      <c r="X5580" t="s">
        <v>34</v>
      </c>
      <c r="Y5580" t="s">
        <v>119</v>
      </c>
    </row>
    <row r="5581" spans="1:25" hidden="1" x14ac:dyDescent="0.35">
      <c r="A5581">
        <v>4</v>
      </c>
      <c r="B5581" t="s">
        <v>43</v>
      </c>
      <c r="C5581">
        <v>6</v>
      </c>
      <c r="D5581" t="s">
        <v>11</v>
      </c>
      <c r="E5581" t="s">
        <v>5570</v>
      </c>
      <c r="F5581" t="s">
        <v>13</v>
      </c>
      <c r="G5581" t="s">
        <v>5549</v>
      </c>
      <c r="H5581" s="1">
        <v>0</v>
      </c>
      <c r="I5581" s="2">
        <v>43613</v>
      </c>
      <c r="J5581" t="s">
        <v>5571</v>
      </c>
      <c r="K5581" t="s">
        <v>102</v>
      </c>
      <c r="L5581">
        <v>20707</v>
      </c>
      <c r="M5581">
        <v>499</v>
      </c>
      <c r="N5581" t="s">
        <v>1672</v>
      </c>
      <c r="O5581">
        <v>10</v>
      </c>
      <c r="P5581">
        <v>2</v>
      </c>
      <c r="Q5581" t="s">
        <v>104</v>
      </c>
      <c r="R5581" t="s">
        <v>8304</v>
      </c>
      <c r="S5581">
        <v>9.89</v>
      </c>
      <c r="T5581">
        <v>27</v>
      </c>
      <c r="U5581" t="s">
        <v>33</v>
      </c>
      <c r="V5581" s="2">
        <v>43617</v>
      </c>
      <c r="W5581" t="s">
        <v>39</v>
      </c>
      <c r="X5581" t="s">
        <v>1549</v>
      </c>
      <c r="Y5581" t="s">
        <v>47</v>
      </c>
    </row>
    <row r="5582" spans="1:25" hidden="1" x14ac:dyDescent="0.35">
      <c r="A5582">
        <v>4</v>
      </c>
      <c r="B5582" t="s">
        <v>43</v>
      </c>
      <c r="C5582">
        <v>6</v>
      </c>
      <c r="D5582" t="s">
        <v>26</v>
      </c>
      <c r="E5582" t="s">
        <v>5570</v>
      </c>
      <c r="F5582" t="s">
        <v>13</v>
      </c>
      <c r="G5582" t="s">
        <v>5549</v>
      </c>
      <c r="H5582" s="1">
        <v>0</v>
      </c>
      <c r="I5582" s="2">
        <v>43613</v>
      </c>
      <c r="J5582" t="s">
        <v>5571</v>
      </c>
      <c r="K5582" t="s">
        <v>102</v>
      </c>
      <c r="L5582">
        <v>20707</v>
      </c>
      <c r="M5582">
        <v>630</v>
      </c>
      <c r="N5582" t="s">
        <v>1354</v>
      </c>
      <c r="O5582">
        <v>36</v>
      </c>
      <c r="P5582">
        <v>3</v>
      </c>
      <c r="Q5582" t="s">
        <v>104</v>
      </c>
      <c r="R5582" t="s">
        <v>8304</v>
      </c>
      <c r="S5582">
        <v>36.29</v>
      </c>
      <c r="T5582">
        <v>125</v>
      </c>
      <c r="U5582" t="s">
        <v>33</v>
      </c>
      <c r="V5582" s="2">
        <v>43617</v>
      </c>
      <c r="W5582" t="s">
        <v>39</v>
      </c>
      <c r="X5582" t="s">
        <v>1549</v>
      </c>
      <c r="Y5582" t="s">
        <v>56</v>
      </c>
    </row>
    <row r="5583" spans="1:25" hidden="1" x14ac:dyDescent="0.35">
      <c r="A5583">
        <v>3</v>
      </c>
      <c r="B5583" t="s">
        <v>10</v>
      </c>
      <c r="C5583">
        <v>3</v>
      </c>
      <c r="D5583" t="s">
        <v>11</v>
      </c>
      <c r="E5583" t="s">
        <v>171</v>
      </c>
      <c r="F5583" t="s">
        <v>13</v>
      </c>
      <c r="G5583" t="s">
        <v>1929</v>
      </c>
      <c r="H5583" s="1">
        <v>0</v>
      </c>
      <c r="I5583" s="2">
        <v>43795</v>
      </c>
      <c r="J5583" t="s">
        <v>1930</v>
      </c>
      <c r="K5583" t="s">
        <v>102</v>
      </c>
      <c r="L5583">
        <v>10009</v>
      </c>
      <c r="M5583">
        <v>483</v>
      </c>
      <c r="N5583" t="s">
        <v>1737</v>
      </c>
      <c r="O5583">
        <v>38</v>
      </c>
      <c r="P5583">
        <v>5</v>
      </c>
      <c r="Q5583" t="s">
        <v>104</v>
      </c>
      <c r="R5583" t="s">
        <v>8304</v>
      </c>
      <c r="S5583">
        <v>37.880000000000003</v>
      </c>
      <c r="T5583">
        <v>135</v>
      </c>
      <c r="U5583" t="s">
        <v>19</v>
      </c>
      <c r="V5583" s="2">
        <v>43798</v>
      </c>
      <c r="W5583" t="s">
        <v>20</v>
      </c>
      <c r="X5583" t="s">
        <v>175</v>
      </c>
      <c r="Y5583" t="s">
        <v>47</v>
      </c>
    </row>
    <row r="5584" spans="1:25" hidden="1" x14ac:dyDescent="0.35">
      <c r="A5584">
        <v>3</v>
      </c>
      <c r="B5584" t="s">
        <v>10</v>
      </c>
      <c r="C5584">
        <v>3</v>
      </c>
      <c r="D5584" t="s">
        <v>50</v>
      </c>
      <c r="E5584" t="s">
        <v>171</v>
      </c>
      <c r="F5584" t="s">
        <v>13</v>
      </c>
      <c r="G5584" t="s">
        <v>1929</v>
      </c>
      <c r="H5584" s="1">
        <v>0</v>
      </c>
      <c r="I5584" s="2">
        <v>43795</v>
      </c>
      <c r="J5584" t="s">
        <v>1930</v>
      </c>
      <c r="K5584" t="s">
        <v>102</v>
      </c>
      <c r="L5584">
        <v>10009</v>
      </c>
      <c r="M5584">
        <v>1275</v>
      </c>
      <c r="N5584" t="s">
        <v>4881</v>
      </c>
      <c r="O5584">
        <v>265</v>
      </c>
      <c r="P5584">
        <v>5</v>
      </c>
      <c r="Q5584" t="s">
        <v>104</v>
      </c>
      <c r="R5584" t="s">
        <v>8304</v>
      </c>
      <c r="S5584">
        <v>264.58999999999997</v>
      </c>
      <c r="T5584">
        <v>980</v>
      </c>
      <c r="U5584" t="s">
        <v>19</v>
      </c>
      <c r="V5584" s="2">
        <v>43798</v>
      </c>
      <c r="W5584" t="s">
        <v>20</v>
      </c>
      <c r="X5584" t="s">
        <v>175</v>
      </c>
      <c r="Y5584" t="s">
        <v>52</v>
      </c>
    </row>
    <row r="5585" spans="1:25" hidden="1" x14ac:dyDescent="0.35">
      <c r="A5585">
        <v>6</v>
      </c>
      <c r="B5585" t="s">
        <v>10</v>
      </c>
      <c r="C5585">
        <v>6</v>
      </c>
      <c r="D5585" t="s">
        <v>11</v>
      </c>
      <c r="E5585" t="s">
        <v>171</v>
      </c>
      <c r="F5585" t="s">
        <v>13</v>
      </c>
      <c r="G5585" t="s">
        <v>1369</v>
      </c>
      <c r="H5585" s="1">
        <v>0.1</v>
      </c>
      <c r="I5585" s="2">
        <v>43728</v>
      </c>
      <c r="J5585" t="s">
        <v>7831</v>
      </c>
      <c r="K5585" t="s">
        <v>102</v>
      </c>
      <c r="L5585">
        <v>10035</v>
      </c>
      <c r="M5585">
        <v>762</v>
      </c>
      <c r="N5585" t="s">
        <v>170</v>
      </c>
      <c r="O5585">
        <v>8</v>
      </c>
      <c r="P5585">
        <v>1</v>
      </c>
      <c r="Q5585" t="s">
        <v>104</v>
      </c>
      <c r="R5585" t="s">
        <v>92</v>
      </c>
      <c r="S5585">
        <v>8.1</v>
      </c>
      <c r="T5585">
        <v>81</v>
      </c>
      <c r="U5585" t="s">
        <v>19</v>
      </c>
      <c r="V5585" s="2">
        <v>43734</v>
      </c>
      <c r="W5585" t="s">
        <v>39</v>
      </c>
      <c r="X5585" t="s">
        <v>175</v>
      </c>
      <c r="Y5585" t="s">
        <v>24</v>
      </c>
    </row>
    <row r="5586" spans="1:25" hidden="1" x14ac:dyDescent="0.35">
      <c r="A5586">
        <v>6</v>
      </c>
      <c r="B5586" t="s">
        <v>10</v>
      </c>
      <c r="C5586">
        <v>6</v>
      </c>
      <c r="D5586" t="s">
        <v>11</v>
      </c>
      <c r="E5586" t="s">
        <v>171</v>
      </c>
      <c r="F5586" t="s">
        <v>13</v>
      </c>
      <c r="G5586" t="s">
        <v>1369</v>
      </c>
      <c r="H5586" s="1">
        <v>0.1</v>
      </c>
      <c r="I5586" s="2">
        <v>43728</v>
      </c>
      <c r="J5586" t="s">
        <v>7831</v>
      </c>
      <c r="K5586" t="s">
        <v>102</v>
      </c>
      <c r="L5586">
        <v>10035</v>
      </c>
      <c r="M5586">
        <v>850</v>
      </c>
      <c r="N5586" t="s">
        <v>1702</v>
      </c>
      <c r="O5586">
        <v>18</v>
      </c>
      <c r="P5586">
        <v>3</v>
      </c>
      <c r="Q5586" t="s">
        <v>104</v>
      </c>
      <c r="R5586" t="s">
        <v>92</v>
      </c>
      <c r="S5586">
        <v>18.18</v>
      </c>
      <c r="T5586">
        <v>273</v>
      </c>
      <c r="U5586" t="s">
        <v>19</v>
      </c>
      <c r="V5586" s="2">
        <v>43734</v>
      </c>
      <c r="W5586" t="s">
        <v>39</v>
      </c>
      <c r="X5586" t="s">
        <v>175</v>
      </c>
      <c r="Y5586" t="s">
        <v>24</v>
      </c>
    </row>
    <row r="5587" spans="1:25" hidden="1" x14ac:dyDescent="0.35">
      <c r="A5587">
        <v>6</v>
      </c>
      <c r="B5587" t="s">
        <v>10</v>
      </c>
      <c r="C5587">
        <v>6</v>
      </c>
      <c r="D5587" t="s">
        <v>11</v>
      </c>
      <c r="E5587" t="s">
        <v>171</v>
      </c>
      <c r="F5587" t="s">
        <v>13</v>
      </c>
      <c r="G5587" t="s">
        <v>1369</v>
      </c>
      <c r="H5587" s="1">
        <v>0.1</v>
      </c>
      <c r="I5587" s="2">
        <v>43728</v>
      </c>
      <c r="J5587" t="s">
        <v>7831</v>
      </c>
      <c r="K5587" t="s">
        <v>102</v>
      </c>
      <c r="L5587">
        <v>10035</v>
      </c>
      <c r="M5587">
        <v>770</v>
      </c>
      <c r="N5587" t="s">
        <v>1026</v>
      </c>
      <c r="O5587">
        <v>376</v>
      </c>
      <c r="P5587">
        <v>5</v>
      </c>
      <c r="Q5587" t="s">
        <v>104</v>
      </c>
      <c r="R5587" t="s">
        <v>92</v>
      </c>
      <c r="S5587">
        <v>375.74</v>
      </c>
      <c r="T5587">
        <v>2254</v>
      </c>
      <c r="U5587" t="s">
        <v>19</v>
      </c>
      <c r="V5587" s="2">
        <v>43734</v>
      </c>
      <c r="W5587" t="s">
        <v>39</v>
      </c>
      <c r="X5587" t="s">
        <v>175</v>
      </c>
      <c r="Y5587" t="s">
        <v>24</v>
      </c>
    </row>
    <row r="5588" spans="1:25" hidden="1" x14ac:dyDescent="0.35">
      <c r="A5588">
        <v>6</v>
      </c>
      <c r="B5588" t="s">
        <v>10</v>
      </c>
      <c r="C5588">
        <v>6</v>
      </c>
      <c r="D5588" t="s">
        <v>11</v>
      </c>
      <c r="E5588" t="s">
        <v>171</v>
      </c>
      <c r="F5588" t="s">
        <v>13</v>
      </c>
      <c r="G5588" t="s">
        <v>1369</v>
      </c>
      <c r="H5588" s="1">
        <v>0.1</v>
      </c>
      <c r="I5588" s="2">
        <v>43728</v>
      </c>
      <c r="J5588" t="s">
        <v>7831</v>
      </c>
      <c r="K5588" t="s">
        <v>102</v>
      </c>
      <c r="L5588">
        <v>10035</v>
      </c>
      <c r="M5588">
        <v>824</v>
      </c>
      <c r="N5588" t="s">
        <v>680</v>
      </c>
      <c r="O5588">
        <v>610</v>
      </c>
      <c r="P5588">
        <v>11</v>
      </c>
      <c r="Q5588" t="s">
        <v>104</v>
      </c>
      <c r="R5588" t="s">
        <v>92</v>
      </c>
      <c r="S5588">
        <v>609.72</v>
      </c>
      <c r="T5588">
        <v>2888</v>
      </c>
      <c r="U5588" t="s">
        <v>19</v>
      </c>
      <c r="V5588" s="2">
        <v>43734</v>
      </c>
      <c r="W5588" t="s">
        <v>39</v>
      </c>
      <c r="X5588" t="s">
        <v>175</v>
      </c>
      <c r="Y5588" t="s">
        <v>24</v>
      </c>
    </row>
    <row r="5589" spans="1:25" hidden="1" x14ac:dyDescent="0.35">
      <c r="A5589">
        <v>6</v>
      </c>
      <c r="B5589" t="s">
        <v>10</v>
      </c>
      <c r="C5589">
        <v>6</v>
      </c>
      <c r="D5589" t="s">
        <v>26</v>
      </c>
      <c r="E5589" t="s">
        <v>171</v>
      </c>
      <c r="F5589" t="s">
        <v>13</v>
      </c>
      <c r="G5589" t="s">
        <v>1369</v>
      </c>
      <c r="H5589" s="1">
        <v>0</v>
      </c>
      <c r="I5589" s="2">
        <v>43728</v>
      </c>
      <c r="J5589" t="s">
        <v>7831</v>
      </c>
      <c r="K5589" t="s">
        <v>102</v>
      </c>
      <c r="L5589">
        <v>10035</v>
      </c>
      <c r="M5589">
        <v>110</v>
      </c>
      <c r="N5589" t="s">
        <v>174</v>
      </c>
      <c r="O5589">
        <v>2</v>
      </c>
      <c r="P5589">
        <v>2</v>
      </c>
      <c r="Q5589" t="s">
        <v>104</v>
      </c>
      <c r="R5589" t="s">
        <v>92</v>
      </c>
      <c r="S5589">
        <v>1.79</v>
      </c>
      <c r="T5589">
        <v>4</v>
      </c>
      <c r="U5589" t="s">
        <v>19</v>
      </c>
      <c r="V5589" s="2">
        <v>43734</v>
      </c>
      <c r="W5589" t="s">
        <v>39</v>
      </c>
      <c r="X5589" t="s">
        <v>175</v>
      </c>
      <c r="Y5589" t="s">
        <v>176</v>
      </c>
    </row>
    <row r="5590" spans="1:25" hidden="1" x14ac:dyDescent="0.35">
      <c r="A5590">
        <v>6</v>
      </c>
      <c r="B5590" t="s">
        <v>10</v>
      </c>
      <c r="C5590">
        <v>6</v>
      </c>
      <c r="D5590" t="s">
        <v>26</v>
      </c>
      <c r="E5590" t="s">
        <v>171</v>
      </c>
      <c r="F5590" t="s">
        <v>13</v>
      </c>
      <c r="G5590" t="s">
        <v>1369</v>
      </c>
      <c r="H5590" s="1">
        <v>0</v>
      </c>
      <c r="I5590" s="2">
        <v>43728</v>
      </c>
      <c r="J5590" t="s">
        <v>7831</v>
      </c>
      <c r="K5590" t="s">
        <v>102</v>
      </c>
      <c r="L5590">
        <v>10035</v>
      </c>
      <c r="M5590">
        <v>93</v>
      </c>
      <c r="N5590" t="s">
        <v>756</v>
      </c>
      <c r="O5590">
        <v>6</v>
      </c>
      <c r="P5590">
        <v>2</v>
      </c>
      <c r="Q5590" t="s">
        <v>104</v>
      </c>
      <c r="R5590" t="s">
        <v>92</v>
      </c>
      <c r="S5590">
        <v>6.33</v>
      </c>
      <c r="T5590">
        <v>14</v>
      </c>
      <c r="U5590" t="s">
        <v>19</v>
      </c>
      <c r="V5590" s="2">
        <v>43734</v>
      </c>
      <c r="W5590" t="s">
        <v>39</v>
      </c>
      <c r="X5590" t="s">
        <v>175</v>
      </c>
      <c r="Y5590" t="s">
        <v>64</v>
      </c>
    </row>
    <row r="5591" spans="1:25" hidden="1" x14ac:dyDescent="0.35">
      <c r="A5591">
        <v>6</v>
      </c>
      <c r="B5591" t="s">
        <v>10</v>
      </c>
      <c r="C5591">
        <v>6</v>
      </c>
      <c r="D5591" t="s">
        <v>26</v>
      </c>
      <c r="E5591" t="s">
        <v>171</v>
      </c>
      <c r="F5591" t="s">
        <v>13</v>
      </c>
      <c r="G5591" t="s">
        <v>1369</v>
      </c>
      <c r="H5591" s="1">
        <v>0</v>
      </c>
      <c r="I5591" s="2">
        <v>43728</v>
      </c>
      <c r="J5591" t="s">
        <v>7831</v>
      </c>
      <c r="K5591" t="s">
        <v>102</v>
      </c>
      <c r="L5591">
        <v>10035</v>
      </c>
      <c r="M5591">
        <v>1456</v>
      </c>
      <c r="N5591" t="s">
        <v>219</v>
      </c>
      <c r="O5591">
        <v>13</v>
      </c>
      <c r="P5591">
        <v>4</v>
      </c>
      <c r="Q5591" t="s">
        <v>104</v>
      </c>
      <c r="R5591" t="s">
        <v>92</v>
      </c>
      <c r="S5591">
        <v>12.71</v>
      </c>
      <c r="T5591">
        <v>45</v>
      </c>
      <c r="U5591" t="s">
        <v>19</v>
      </c>
      <c r="V5591" s="2">
        <v>43734</v>
      </c>
      <c r="W5591" t="s">
        <v>39</v>
      </c>
      <c r="X5591" t="s">
        <v>175</v>
      </c>
      <c r="Y5591" t="s">
        <v>42</v>
      </c>
    </row>
    <row r="5592" spans="1:25" hidden="1" x14ac:dyDescent="0.35">
      <c r="A5592">
        <v>6</v>
      </c>
      <c r="B5592" t="s">
        <v>10</v>
      </c>
      <c r="C5592">
        <v>6</v>
      </c>
      <c r="D5592" t="s">
        <v>26</v>
      </c>
      <c r="E5592" t="s">
        <v>171</v>
      </c>
      <c r="F5592" t="s">
        <v>13</v>
      </c>
      <c r="G5592" t="s">
        <v>1369</v>
      </c>
      <c r="H5592" s="1">
        <v>0</v>
      </c>
      <c r="I5592" s="2">
        <v>43728</v>
      </c>
      <c r="J5592" t="s">
        <v>7831</v>
      </c>
      <c r="K5592" t="s">
        <v>102</v>
      </c>
      <c r="L5592">
        <v>10035</v>
      </c>
      <c r="M5592">
        <v>1572</v>
      </c>
      <c r="N5592" t="s">
        <v>8278</v>
      </c>
      <c r="O5592">
        <v>18</v>
      </c>
      <c r="P5592">
        <v>9</v>
      </c>
      <c r="Q5592" t="s">
        <v>104</v>
      </c>
      <c r="R5592" t="s">
        <v>92</v>
      </c>
      <c r="S5592">
        <v>18.100000000000001</v>
      </c>
      <c r="T5592">
        <v>39</v>
      </c>
      <c r="U5592" t="s">
        <v>19</v>
      </c>
      <c r="V5592" s="2">
        <v>43734</v>
      </c>
      <c r="W5592" t="s">
        <v>39</v>
      </c>
      <c r="X5592" t="s">
        <v>175</v>
      </c>
      <c r="Y5592" t="s">
        <v>64</v>
      </c>
    </row>
    <row r="5593" spans="1:25" hidden="1" x14ac:dyDescent="0.35">
      <c r="A5593">
        <v>6</v>
      </c>
      <c r="B5593" t="s">
        <v>10</v>
      </c>
      <c r="C5593">
        <v>6</v>
      </c>
      <c r="D5593" t="s">
        <v>26</v>
      </c>
      <c r="E5593" t="s">
        <v>171</v>
      </c>
      <c r="F5593" t="s">
        <v>13</v>
      </c>
      <c r="G5593" t="s">
        <v>1369</v>
      </c>
      <c r="H5593" s="1">
        <v>0.2</v>
      </c>
      <c r="I5593" s="2">
        <v>43728</v>
      </c>
      <c r="J5593" t="s">
        <v>7831</v>
      </c>
      <c r="K5593" t="s">
        <v>102</v>
      </c>
      <c r="L5593">
        <v>10035</v>
      </c>
      <c r="M5593">
        <v>1312</v>
      </c>
      <c r="N5593" t="s">
        <v>8157</v>
      </c>
      <c r="O5593">
        <v>4</v>
      </c>
      <c r="P5593">
        <v>3</v>
      </c>
      <c r="Q5593" t="s">
        <v>104</v>
      </c>
      <c r="R5593" t="s">
        <v>92</v>
      </c>
      <c r="S5593">
        <v>3.98</v>
      </c>
      <c r="T5593">
        <v>12</v>
      </c>
      <c r="U5593" t="s">
        <v>19</v>
      </c>
      <c r="V5593" s="2">
        <v>43734</v>
      </c>
      <c r="W5593" t="s">
        <v>39</v>
      </c>
      <c r="X5593" t="s">
        <v>175</v>
      </c>
      <c r="Y5593" t="s">
        <v>54</v>
      </c>
    </row>
    <row r="5594" spans="1:25" hidden="1" x14ac:dyDescent="0.35">
      <c r="A5594">
        <v>6</v>
      </c>
      <c r="B5594" t="s">
        <v>10</v>
      </c>
      <c r="C5594">
        <v>6</v>
      </c>
      <c r="D5594" t="s">
        <v>50</v>
      </c>
      <c r="E5594" t="s">
        <v>171</v>
      </c>
      <c r="F5594" t="s">
        <v>13</v>
      </c>
      <c r="G5594" t="s">
        <v>1369</v>
      </c>
      <c r="H5594" s="1">
        <v>0</v>
      </c>
      <c r="I5594" s="2">
        <v>43728</v>
      </c>
      <c r="J5594" t="s">
        <v>7831</v>
      </c>
      <c r="K5594" t="s">
        <v>102</v>
      </c>
      <c r="L5594">
        <v>10035</v>
      </c>
      <c r="M5594">
        <v>1028</v>
      </c>
      <c r="N5594" t="s">
        <v>6686</v>
      </c>
      <c r="O5594">
        <v>96</v>
      </c>
      <c r="P5594">
        <v>2</v>
      </c>
      <c r="Q5594" t="s">
        <v>104</v>
      </c>
      <c r="R5594" t="s">
        <v>92</v>
      </c>
      <c r="S5594">
        <v>95.76</v>
      </c>
      <c r="T5594">
        <v>213</v>
      </c>
      <c r="U5594" t="s">
        <v>19</v>
      </c>
      <c r="V5594" s="2">
        <v>43734</v>
      </c>
      <c r="W5594" t="s">
        <v>39</v>
      </c>
      <c r="X5594" t="s">
        <v>175</v>
      </c>
      <c r="Y5594" t="s">
        <v>113</v>
      </c>
    </row>
    <row r="5595" spans="1:25" hidden="1" x14ac:dyDescent="0.35">
      <c r="A5595">
        <v>6</v>
      </c>
      <c r="B5595" t="s">
        <v>10</v>
      </c>
      <c r="C5595">
        <v>6</v>
      </c>
      <c r="D5595" t="s">
        <v>50</v>
      </c>
      <c r="E5595" t="s">
        <v>171</v>
      </c>
      <c r="F5595" t="s">
        <v>13</v>
      </c>
      <c r="G5595" t="s">
        <v>1369</v>
      </c>
      <c r="H5595" s="1">
        <v>0</v>
      </c>
      <c r="I5595" s="2">
        <v>43728</v>
      </c>
      <c r="J5595" t="s">
        <v>7831</v>
      </c>
      <c r="K5595" t="s">
        <v>102</v>
      </c>
      <c r="L5595">
        <v>10035</v>
      </c>
      <c r="M5595">
        <v>1406</v>
      </c>
      <c r="N5595" t="s">
        <v>1106</v>
      </c>
      <c r="O5595">
        <v>22</v>
      </c>
      <c r="P5595">
        <v>2</v>
      </c>
      <c r="Q5595" t="s">
        <v>104</v>
      </c>
      <c r="R5595" t="s">
        <v>92</v>
      </c>
      <c r="S5595">
        <v>21.79</v>
      </c>
      <c r="T5595">
        <v>73</v>
      </c>
      <c r="U5595" t="s">
        <v>19</v>
      </c>
      <c r="V5595" s="2">
        <v>43734</v>
      </c>
      <c r="W5595" t="s">
        <v>39</v>
      </c>
      <c r="X5595" t="s">
        <v>175</v>
      </c>
      <c r="Y5595" t="s">
        <v>113</v>
      </c>
    </row>
    <row r="5596" spans="1:25" hidden="1" x14ac:dyDescent="0.35">
      <c r="A5596">
        <v>6</v>
      </c>
      <c r="B5596" t="s">
        <v>10</v>
      </c>
      <c r="C5596">
        <v>6</v>
      </c>
      <c r="D5596" t="s">
        <v>50</v>
      </c>
      <c r="E5596" t="s">
        <v>171</v>
      </c>
      <c r="F5596" t="s">
        <v>13</v>
      </c>
      <c r="G5596" t="s">
        <v>1369</v>
      </c>
      <c r="H5596" s="1">
        <v>0</v>
      </c>
      <c r="I5596" s="2">
        <v>43728</v>
      </c>
      <c r="J5596" t="s">
        <v>7831</v>
      </c>
      <c r="K5596" t="s">
        <v>102</v>
      </c>
      <c r="L5596">
        <v>10035</v>
      </c>
      <c r="M5596">
        <v>144</v>
      </c>
      <c r="N5596" t="s">
        <v>5065</v>
      </c>
      <c r="O5596">
        <v>351</v>
      </c>
      <c r="P5596">
        <v>2</v>
      </c>
      <c r="Q5596" t="s">
        <v>104</v>
      </c>
      <c r="R5596" t="s">
        <v>92</v>
      </c>
      <c r="S5596">
        <v>350.91</v>
      </c>
      <c r="T5596">
        <v>1300</v>
      </c>
      <c r="U5596" t="s">
        <v>19</v>
      </c>
      <c r="V5596" s="2">
        <v>43734</v>
      </c>
      <c r="W5596" t="s">
        <v>39</v>
      </c>
      <c r="X5596" t="s">
        <v>175</v>
      </c>
      <c r="Y5596" t="s">
        <v>52</v>
      </c>
    </row>
    <row r="5597" spans="1:25" hidden="1" x14ac:dyDescent="0.35">
      <c r="A5597">
        <v>6</v>
      </c>
      <c r="B5597" t="s">
        <v>10</v>
      </c>
      <c r="C5597">
        <v>6</v>
      </c>
      <c r="D5597" t="s">
        <v>50</v>
      </c>
      <c r="E5597" t="s">
        <v>171</v>
      </c>
      <c r="F5597" t="s">
        <v>13</v>
      </c>
      <c r="G5597" t="s">
        <v>1369</v>
      </c>
      <c r="H5597" s="1">
        <v>0</v>
      </c>
      <c r="I5597" s="2">
        <v>43728</v>
      </c>
      <c r="J5597" t="s">
        <v>7831</v>
      </c>
      <c r="K5597" t="s">
        <v>102</v>
      </c>
      <c r="L5597">
        <v>10035</v>
      </c>
      <c r="M5597">
        <v>1019</v>
      </c>
      <c r="N5597" t="s">
        <v>244</v>
      </c>
      <c r="O5597">
        <v>20</v>
      </c>
      <c r="P5597">
        <v>3</v>
      </c>
      <c r="Q5597" t="s">
        <v>104</v>
      </c>
      <c r="R5597" t="s">
        <v>92</v>
      </c>
      <c r="S5597">
        <v>20.39</v>
      </c>
      <c r="T5597">
        <v>60</v>
      </c>
      <c r="U5597" t="s">
        <v>19</v>
      </c>
      <c r="V5597" s="2">
        <v>43734</v>
      </c>
      <c r="W5597" t="s">
        <v>39</v>
      </c>
      <c r="X5597" t="s">
        <v>175</v>
      </c>
      <c r="Y5597" t="s">
        <v>113</v>
      </c>
    </row>
    <row r="5598" spans="1:25" hidden="1" x14ac:dyDescent="0.35">
      <c r="A5598">
        <v>6</v>
      </c>
      <c r="B5598" t="s">
        <v>10</v>
      </c>
      <c r="C5598">
        <v>6</v>
      </c>
      <c r="D5598" t="s">
        <v>50</v>
      </c>
      <c r="E5598" t="s">
        <v>171</v>
      </c>
      <c r="F5598" t="s">
        <v>13</v>
      </c>
      <c r="G5598" t="s">
        <v>1369</v>
      </c>
      <c r="H5598" s="1">
        <v>0</v>
      </c>
      <c r="I5598" s="2">
        <v>43728</v>
      </c>
      <c r="J5598" t="s">
        <v>7831</v>
      </c>
      <c r="K5598" t="s">
        <v>102</v>
      </c>
      <c r="L5598">
        <v>10035</v>
      </c>
      <c r="M5598">
        <v>1276</v>
      </c>
      <c r="N5598" t="s">
        <v>378</v>
      </c>
      <c r="O5598">
        <v>28</v>
      </c>
      <c r="P5598">
        <v>3</v>
      </c>
      <c r="Q5598" t="s">
        <v>104</v>
      </c>
      <c r="R5598" t="s">
        <v>92</v>
      </c>
      <c r="S5598">
        <v>28.31</v>
      </c>
      <c r="T5598">
        <v>105</v>
      </c>
      <c r="U5598" t="s">
        <v>19</v>
      </c>
      <c r="V5598" s="2">
        <v>43734</v>
      </c>
      <c r="W5598" t="s">
        <v>39</v>
      </c>
      <c r="X5598" t="s">
        <v>175</v>
      </c>
      <c r="Y5598" t="s">
        <v>52</v>
      </c>
    </row>
    <row r="5599" spans="1:25" hidden="1" x14ac:dyDescent="0.35">
      <c r="A5599">
        <v>4</v>
      </c>
      <c r="B5599" t="s">
        <v>43</v>
      </c>
      <c r="C5599">
        <v>6</v>
      </c>
      <c r="D5599" t="s">
        <v>26</v>
      </c>
      <c r="E5599" t="s">
        <v>99</v>
      </c>
      <c r="F5599" t="s">
        <v>13</v>
      </c>
      <c r="G5599" t="s">
        <v>16</v>
      </c>
      <c r="H5599" s="1">
        <v>0.2</v>
      </c>
      <c r="I5599" s="2">
        <v>43715</v>
      </c>
      <c r="J5599" t="s">
        <v>4201</v>
      </c>
      <c r="K5599" t="s">
        <v>102</v>
      </c>
      <c r="L5599">
        <v>19134</v>
      </c>
      <c r="M5599">
        <v>1292</v>
      </c>
      <c r="N5599" t="s">
        <v>118</v>
      </c>
      <c r="O5599">
        <v>2</v>
      </c>
      <c r="P5599">
        <v>3</v>
      </c>
      <c r="Q5599" t="s">
        <v>104</v>
      </c>
      <c r="R5599" t="s">
        <v>8304</v>
      </c>
      <c r="S5599">
        <v>1.65</v>
      </c>
      <c r="T5599">
        <v>5</v>
      </c>
      <c r="U5599" t="s">
        <v>19</v>
      </c>
      <c r="V5599" s="2">
        <v>43719</v>
      </c>
      <c r="W5599" t="s">
        <v>39</v>
      </c>
      <c r="X5599" t="s">
        <v>105</v>
      </c>
      <c r="Y5599" t="s">
        <v>119</v>
      </c>
    </row>
    <row r="5600" spans="1:25" hidden="1" x14ac:dyDescent="0.35">
      <c r="A5600">
        <v>4</v>
      </c>
      <c r="B5600" t="s">
        <v>43</v>
      </c>
      <c r="C5600">
        <v>6</v>
      </c>
      <c r="D5600" t="s">
        <v>26</v>
      </c>
      <c r="E5600" t="s">
        <v>99</v>
      </c>
      <c r="F5600" t="s">
        <v>13</v>
      </c>
      <c r="G5600" t="s">
        <v>16</v>
      </c>
      <c r="H5600" s="1">
        <v>0.2</v>
      </c>
      <c r="I5600" s="2">
        <v>43715</v>
      </c>
      <c r="J5600" t="s">
        <v>4201</v>
      </c>
      <c r="K5600" t="s">
        <v>102</v>
      </c>
      <c r="L5600">
        <v>19134</v>
      </c>
      <c r="M5600">
        <v>607</v>
      </c>
      <c r="N5600" t="s">
        <v>8240</v>
      </c>
      <c r="O5600">
        <v>5</v>
      </c>
      <c r="P5600">
        <v>3</v>
      </c>
      <c r="Q5600" t="s">
        <v>104</v>
      </c>
      <c r="R5600" t="s">
        <v>8304</v>
      </c>
      <c r="S5600">
        <v>5.44</v>
      </c>
      <c r="T5600">
        <v>16</v>
      </c>
      <c r="U5600" t="s">
        <v>19</v>
      </c>
      <c r="V5600" s="2">
        <v>43719</v>
      </c>
      <c r="W5600" t="s">
        <v>39</v>
      </c>
      <c r="X5600" t="s">
        <v>105</v>
      </c>
      <c r="Y5600" t="s">
        <v>64</v>
      </c>
    </row>
    <row r="5601" spans="1:25" hidden="1" x14ac:dyDescent="0.35">
      <c r="A5601">
        <v>4</v>
      </c>
      <c r="B5601" t="s">
        <v>43</v>
      </c>
      <c r="C5601">
        <v>6</v>
      </c>
      <c r="D5601" t="s">
        <v>26</v>
      </c>
      <c r="E5601" t="s">
        <v>99</v>
      </c>
      <c r="F5601" t="s">
        <v>13</v>
      </c>
      <c r="G5601" t="s">
        <v>16</v>
      </c>
      <c r="H5601" s="1">
        <v>0.2</v>
      </c>
      <c r="I5601" s="2">
        <v>43715</v>
      </c>
      <c r="J5601" t="s">
        <v>4201</v>
      </c>
      <c r="K5601" t="s">
        <v>102</v>
      </c>
      <c r="L5601">
        <v>19134</v>
      </c>
      <c r="M5601">
        <v>230</v>
      </c>
      <c r="N5601" t="s">
        <v>400</v>
      </c>
      <c r="O5601">
        <v>10</v>
      </c>
      <c r="P5601">
        <v>5</v>
      </c>
      <c r="Q5601" t="s">
        <v>104</v>
      </c>
      <c r="R5601" t="s">
        <v>8304</v>
      </c>
      <c r="S5601">
        <v>9.8699999999999992</v>
      </c>
      <c r="T5601">
        <v>29</v>
      </c>
      <c r="U5601" t="s">
        <v>19</v>
      </c>
      <c r="V5601" s="2">
        <v>43719</v>
      </c>
      <c r="W5601" t="s">
        <v>39</v>
      </c>
      <c r="X5601" t="s">
        <v>105</v>
      </c>
      <c r="Y5601" t="s">
        <v>35</v>
      </c>
    </row>
    <row r="5602" spans="1:25" hidden="1" x14ac:dyDescent="0.35">
      <c r="A5602">
        <v>5</v>
      </c>
      <c r="B5602" t="s">
        <v>43</v>
      </c>
      <c r="C5602">
        <v>6</v>
      </c>
      <c r="D5602" t="s">
        <v>11</v>
      </c>
      <c r="E5602" t="s">
        <v>498</v>
      </c>
      <c r="F5602" t="s">
        <v>13</v>
      </c>
      <c r="G5602" t="s">
        <v>5558</v>
      </c>
      <c r="H5602" s="1">
        <v>0.6</v>
      </c>
      <c r="I5602" s="2">
        <v>43651</v>
      </c>
      <c r="J5602" t="s">
        <v>5559</v>
      </c>
      <c r="K5602" t="s">
        <v>73</v>
      </c>
      <c r="L5602">
        <v>75220</v>
      </c>
      <c r="M5602">
        <v>509</v>
      </c>
      <c r="N5602" t="s">
        <v>1573</v>
      </c>
      <c r="O5602">
        <v>-349</v>
      </c>
      <c r="P5602">
        <v>9</v>
      </c>
      <c r="Q5602" t="s">
        <v>75</v>
      </c>
      <c r="R5602" t="s">
        <v>8304</v>
      </c>
      <c r="S5602">
        <v>-348.63</v>
      </c>
      <c r="T5602">
        <v>332</v>
      </c>
      <c r="U5602" t="s">
        <v>33</v>
      </c>
      <c r="V5602" s="2">
        <v>43656</v>
      </c>
      <c r="W5602" t="s">
        <v>39</v>
      </c>
      <c r="X5602" t="s">
        <v>77</v>
      </c>
      <c r="Y5602" t="s">
        <v>47</v>
      </c>
    </row>
    <row r="5603" spans="1:25" hidden="1" x14ac:dyDescent="0.35">
      <c r="A5603">
        <v>5</v>
      </c>
      <c r="B5603" t="s">
        <v>43</v>
      </c>
      <c r="C5603">
        <v>6</v>
      </c>
      <c r="D5603" t="s">
        <v>26</v>
      </c>
      <c r="E5603" t="s">
        <v>498</v>
      </c>
      <c r="F5603" t="s">
        <v>13</v>
      </c>
      <c r="G5603" t="s">
        <v>5558</v>
      </c>
      <c r="H5603" s="1">
        <v>0.2</v>
      </c>
      <c r="I5603" s="2">
        <v>43651</v>
      </c>
      <c r="J5603" t="s">
        <v>5559</v>
      </c>
      <c r="K5603" t="s">
        <v>73</v>
      </c>
      <c r="L5603">
        <v>75220</v>
      </c>
      <c r="M5603">
        <v>1773</v>
      </c>
      <c r="N5603" t="s">
        <v>4055</v>
      </c>
      <c r="O5603">
        <v>6</v>
      </c>
      <c r="P5603">
        <v>3</v>
      </c>
      <c r="Q5603" t="s">
        <v>75</v>
      </c>
      <c r="R5603" t="s">
        <v>8304</v>
      </c>
      <c r="S5603">
        <v>5.64</v>
      </c>
      <c r="T5603">
        <v>16</v>
      </c>
      <c r="U5603" t="s">
        <v>33</v>
      </c>
      <c r="V5603" s="2">
        <v>43656</v>
      </c>
      <c r="W5603" t="s">
        <v>39</v>
      </c>
      <c r="X5603" t="s">
        <v>77</v>
      </c>
      <c r="Y5603" t="s">
        <v>64</v>
      </c>
    </row>
    <row r="5604" spans="1:25" hidden="1" x14ac:dyDescent="0.35">
      <c r="A5604">
        <v>5</v>
      </c>
      <c r="B5604" t="s">
        <v>43</v>
      </c>
      <c r="C5604">
        <v>6</v>
      </c>
      <c r="D5604" t="s">
        <v>26</v>
      </c>
      <c r="E5604" t="s">
        <v>498</v>
      </c>
      <c r="F5604" t="s">
        <v>13</v>
      </c>
      <c r="G5604" t="s">
        <v>5558</v>
      </c>
      <c r="H5604" s="1">
        <v>0.2</v>
      </c>
      <c r="I5604" s="2">
        <v>43651</v>
      </c>
      <c r="J5604" t="s">
        <v>5559</v>
      </c>
      <c r="K5604" t="s">
        <v>73</v>
      </c>
      <c r="L5604">
        <v>75220</v>
      </c>
      <c r="M5604">
        <v>1763</v>
      </c>
      <c r="N5604" t="s">
        <v>3191</v>
      </c>
      <c r="O5604">
        <v>11</v>
      </c>
      <c r="P5604">
        <v>6</v>
      </c>
      <c r="Q5604" t="s">
        <v>75</v>
      </c>
      <c r="R5604" t="s">
        <v>8304</v>
      </c>
      <c r="S5604">
        <v>11.28</v>
      </c>
      <c r="T5604">
        <v>31</v>
      </c>
      <c r="U5604" t="s">
        <v>33</v>
      </c>
      <c r="V5604" s="2">
        <v>43656</v>
      </c>
      <c r="W5604" t="s">
        <v>39</v>
      </c>
      <c r="X5604" t="s">
        <v>77</v>
      </c>
      <c r="Y5604" t="s">
        <v>64</v>
      </c>
    </row>
    <row r="5605" spans="1:25" hidden="1" x14ac:dyDescent="0.35">
      <c r="A5605">
        <v>5</v>
      </c>
      <c r="B5605" t="s">
        <v>43</v>
      </c>
      <c r="C5605">
        <v>6</v>
      </c>
      <c r="D5605" t="s">
        <v>26</v>
      </c>
      <c r="E5605" t="s">
        <v>498</v>
      </c>
      <c r="F5605" t="s">
        <v>13</v>
      </c>
      <c r="G5605" t="s">
        <v>5558</v>
      </c>
      <c r="H5605" s="1">
        <v>0.8</v>
      </c>
      <c r="I5605" s="2">
        <v>43651</v>
      </c>
      <c r="J5605" t="s">
        <v>5559</v>
      </c>
      <c r="K5605" t="s">
        <v>73</v>
      </c>
      <c r="L5605">
        <v>75220</v>
      </c>
      <c r="M5605">
        <v>1585</v>
      </c>
      <c r="N5605" t="s">
        <v>830</v>
      </c>
      <c r="O5605">
        <v>-10</v>
      </c>
      <c r="P5605">
        <v>1</v>
      </c>
      <c r="Q5605" t="s">
        <v>75</v>
      </c>
      <c r="R5605" t="s">
        <v>8304</v>
      </c>
      <c r="S5605">
        <v>-10.42</v>
      </c>
      <c r="T5605">
        <v>6</v>
      </c>
      <c r="U5605" t="s">
        <v>33</v>
      </c>
      <c r="V5605" s="2">
        <v>43656</v>
      </c>
      <c r="W5605" t="s">
        <v>39</v>
      </c>
      <c r="X5605" t="s">
        <v>77</v>
      </c>
      <c r="Y5605" t="s">
        <v>54</v>
      </c>
    </row>
    <row r="5606" spans="1:25" hidden="1" x14ac:dyDescent="0.35">
      <c r="A5606">
        <v>5</v>
      </c>
      <c r="B5606" t="s">
        <v>43</v>
      </c>
      <c r="C5606">
        <v>6</v>
      </c>
      <c r="D5606" t="s">
        <v>26</v>
      </c>
      <c r="E5606" t="s">
        <v>498</v>
      </c>
      <c r="F5606" t="s">
        <v>13</v>
      </c>
      <c r="G5606" t="s">
        <v>5558</v>
      </c>
      <c r="H5606" s="1">
        <v>0.8</v>
      </c>
      <c r="I5606" s="2">
        <v>43651</v>
      </c>
      <c r="J5606" t="s">
        <v>5559</v>
      </c>
      <c r="K5606" t="s">
        <v>73</v>
      </c>
      <c r="L5606">
        <v>75220</v>
      </c>
      <c r="M5606">
        <v>412</v>
      </c>
      <c r="N5606" t="s">
        <v>2969</v>
      </c>
      <c r="O5606">
        <v>-18</v>
      </c>
      <c r="P5606">
        <v>9</v>
      </c>
      <c r="Q5606" t="s">
        <v>75</v>
      </c>
      <c r="R5606" t="s">
        <v>8304</v>
      </c>
      <c r="S5606">
        <v>-17.66</v>
      </c>
      <c r="T5606">
        <v>11</v>
      </c>
      <c r="U5606" t="s">
        <v>33</v>
      </c>
      <c r="V5606" s="2">
        <v>43656</v>
      </c>
      <c r="W5606" t="s">
        <v>39</v>
      </c>
      <c r="X5606" t="s">
        <v>77</v>
      </c>
      <c r="Y5606" t="s">
        <v>54</v>
      </c>
    </row>
    <row r="5607" spans="1:25" hidden="1" x14ac:dyDescent="0.35">
      <c r="A5607">
        <v>4</v>
      </c>
      <c r="B5607" t="s">
        <v>43</v>
      </c>
      <c r="C5607">
        <v>6</v>
      </c>
      <c r="D5607" t="s">
        <v>26</v>
      </c>
      <c r="E5607" t="s">
        <v>171</v>
      </c>
      <c r="F5607" t="s">
        <v>13</v>
      </c>
      <c r="G5607" t="s">
        <v>1085</v>
      </c>
      <c r="H5607" s="1">
        <v>0</v>
      </c>
      <c r="I5607" s="2">
        <v>43810</v>
      </c>
      <c r="J5607" t="s">
        <v>4095</v>
      </c>
      <c r="K5607" t="s">
        <v>102</v>
      </c>
      <c r="L5607">
        <v>10035</v>
      </c>
      <c r="M5607">
        <v>1686</v>
      </c>
      <c r="N5607" t="s">
        <v>3464</v>
      </c>
      <c r="O5607">
        <v>8</v>
      </c>
      <c r="P5607">
        <v>3</v>
      </c>
      <c r="Q5607" t="s">
        <v>104</v>
      </c>
      <c r="R5607" t="s">
        <v>8304</v>
      </c>
      <c r="S5607">
        <v>8.07</v>
      </c>
      <c r="T5607">
        <v>18</v>
      </c>
      <c r="U5607" t="s">
        <v>19</v>
      </c>
      <c r="V5607" s="2">
        <v>43814</v>
      </c>
      <c r="W5607" t="s">
        <v>39</v>
      </c>
      <c r="X5607" t="s">
        <v>175</v>
      </c>
      <c r="Y5607" t="s">
        <v>64</v>
      </c>
    </row>
    <row r="5608" spans="1:25" hidden="1" x14ac:dyDescent="0.35">
      <c r="A5608">
        <v>4</v>
      </c>
      <c r="B5608" t="s">
        <v>43</v>
      </c>
      <c r="C5608">
        <v>6</v>
      </c>
      <c r="D5608" t="s">
        <v>26</v>
      </c>
      <c r="E5608" t="s">
        <v>171</v>
      </c>
      <c r="F5608" t="s">
        <v>13</v>
      </c>
      <c r="G5608" t="s">
        <v>1085</v>
      </c>
      <c r="H5608" s="1">
        <v>0.2</v>
      </c>
      <c r="I5608" s="2">
        <v>43810</v>
      </c>
      <c r="J5608" t="s">
        <v>4095</v>
      </c>
      <c r="K5608" t="s">
        <v>102</v>
      </c>
      <c r="L5608">
        <v>10035</v>
      </c>
      <c r="M5608">
        <v>449</v>
      </c>
      <c r="N5608" t="s">
        <v>1019</v>
      </c>
      <c r="O5608">
        <v>5</v>
      </c>
      <c r="P5608">
        <v>1</v>
      </c>
      <c r="Q5608" t="s">
        <v>104</v>
      </c>
      <c r="R5608" t="s">
        <v>8304</v>
      </c>
      <c r="S5608">
        <v>5.05</v>
      </c>
      <c r="T5608">
        <v>15</v>
      </c>
      <c r="U5608" t="s">
        <v>19</v>
      </c>
      <c r="V5608" s="2">
        <v>43814</v>
      </c>
      <c r="W5608" t="s">
        <v>39</v>
      </c>
      <c r="X5608" t="s">
        <v>175</v>
      </c>
      <c r="Y5608" t="s">
        <v>54</v>
      </c>
    </row>
    <row r="5609" spans="1:25" hidden="1" x14ac:dyDescent="0.35">
      <c r="A5609">
        <v>4</v>
      </c>
      <c r="B5609" t="s">
        <v>43</v>
      </c>
      <c r="C5609">
        <v>6</v>
      </c>
      <c r="D5609" t="s">
        <v>50</v>
      </c>
      <c r="E5609" t="s">
        <v>171</v>
      </c>
      <c r="F5609" t="s">
        <v>13</v>
      </c>
      <c r="G5609" t="s">
        <v>1085</v>
      </c>
      <c r="H5609" s="1">
        <v>0</v>
      </c>
      <c r="I5609" s="2">
        <v>43810</v>
      </c>
      <c r="J5609" t="s">
        <v>4095</v>
      </c>
      <c r="K5609" t="s">
        <v>102</v>
      </c>
      <c r="L5609">
        <v>10035</v>
      </c>
      <c r="M5609">
        <v>517</v>
      </c>
      <c r="N5609" t="s">
        <v>4939</v>
      </c>
      <c r="O5609">
        <v>29</v>
      </c>
      <c r="P5609">
        <v>2</v>
      </c>
      <c r="Q5609" t="s">
        <v>104</v>
      </c>
      <c r="R5609" t="s">
        <v>8304</v>
      </c>
      <c r="S5609">
        <v>29.25</v>
      </c>
      <c r="T5609">
        <v>117</v>
      </c>
      <c r="U5609" t="s">
        <v>19</v>
      </c>
      <c r="V5609" s="2">
        <v>43814</v>
      </c>
      <c r="W5609" t="s">
        <v>39</v>
      </c>
      <c r="X5609" t="s">
        <v>175</v>
      </c>
      <c r="Y5609" t="s">
        <v>52</v>
      </c>
    </row>
    <row r="5610" spans="1:25" hidden="1" x14ac:dyDescent="0.35">
      <c r="A5610">
        <v>4</v>
      </c>
      <c r="B5610" t="s">
        <v>43</v>
      </c>
      <c r="C5610">
        <v>6</v>
      </c>
      <c r="D5610" t="s">
        <v>26</v>
      </c>
      <c r="E5610" t="s">
        <v>106</v>
      </c>
      <c r="F5610" t="s">
        <v>13</v>
      </c>
      <c r="G5610" t="s">
        <v>5212</v>
      </c>
      <c r="H5610" s="1">
        <v>0</v>
      </c>
      <c r="I5610" s="2">
        <v>43753</v>
      </c>
      <c r="J5610" t="s">
        <v>6552</v>
      </c>
      <c r="K5610" t="s">
        <v>30</v>
      </c>
      <c r="L5610">
        <v>84057</v>
      </c>
      <c r="M5610">
        <v>255</v>
      </c>
      <c r="N5610" t="s">
        <v>3782</v>
      </c>
      <c r="O5610">
        <v>4</v>
      </c>
      <c r="P5610">
        <v>2</v>
      </c>
      <c r="Q5610" t="s">
        <v>32</v>
      </c>
      <c r="R5610" t="s">
        <v>8304</v>
      </c>
      <c r="S5610">
        <v>4.2</v>
      </c>
      <c r="T5610">
        <v>12</v>
      </c>
      <c r="U5610" t="s">
        <v>33</v>
      </c>
      <c r="V5610" s="2">
        <v>43757</v>
      </c>
      <c r="W5610" t="s">
        <v>39</v>
      </c>
      <c r="X5610" t="s">
        <v>87</v>
      </c>
      <c r="Y5610" t="s">
        <v>49</v>
      </c>
    </row>
    <row r="5611" spans="1:25" hidden="1" x14ac:dyDescent="0.35">
      <c r="A5611">
        <v>6</v>
      </c>
      <c r="B5611" t="s">
        <v>10</v>
      </c>
      <c r="C5611">
        <v>6</v>
      </c>
      <c r="D5611" t="s">
        <v>26</v>
      </c>
      <c r="E5611" t="s">
        <v>369</v>
      </c>
      <c r="F5611" t="s">
        <v>13</v>
      </c>
      <c r="G5611" t="s">
        <v>7107</v>
      </c>
      <c r="H5611" s="1">
        <v>0.2</v>
      </c>
      <c r="I5611" s="2">
        <v>43737</v>
      </c>
      <c r="J5611" t="s">
        <v>7426</v>
      </c>
      <c r="K5611" t="s">
        <v>73</v>
      </c>
      <c r="L5611">
        <v>77506</v>
      </c>
      <c r="M5611">
        <v>208</v>
      </c>
      <c r="N5611" t="s">
        <v>2978</v>
      </c>
      <c r="O5611">
        <v>3</v>
      </c>
      <c r="P5611">
        <v>2</v>
      </c>
      <c r="Q5611" t="s">
        <v>75</v>
      </c>
      <c r="R5611" t="s">
        <v>8304</v>
      </c>
      <c r="S5611">
        <v>2.59</v>
      </c>
      <c r="T5611">
        <v>8</v>
      </c>
      <c r="U5611" t="s">
        <v>76</v>
      </c>
      <c r="V5611" s="2">
        <v>43743</v>
      </c>
      <c r="W5611" t="s">
        <v>39</v>
      </c>
      <c r="X5611" t="s">
        <v>77</v>
      </c>
      <c r="Y5611" t="s">
        <v>35</v>
      </c>
    </row>
    <row r="5612" spans="1:25" hidden="1" x14ac:dyDescent="0.35">
      <c r="A5612">
        <v>6</v>
      </c>
      <c r="B5612" t="s">
        <v>10</v>
      </c>
      <c r="C5612">
        <v>6</v>
      </c>
      <c r="D5612" t="s">
        <v>26</v>
      </c>
      <c r="E5612" t="s">
        <v>369</v>
      </c>
      <c r="F5612" t="s">
        <v>13</v>
      </c>
      <c r="G5612" t="s">
        <v>7107</v>
      </c>
      <c r="H5612" s="1">
        <v>0.2</v>
      </c>
      <c r="I5612" s="2">
        <v>43737</v>
      </c>
      <c r="J5612" t="s">
        <v>7426</v>
      </c>
      <c r="K5612" t="s">
        <v>73</v>
      </c>
      <c r="L5612">
        <v>77506</v>
      </c>
      <c r="M5612">
        <v>4</v>
      </c>
      <c r="N5612" t="s">
        <v>8243</v>
      </c>
      <c r="O5612">
        <v>9</v>
      </c>
      <c r="P5612">
        <v>4</v>
      </c>
      <c r="Q5612" t="s">
        <v>75</v>
      </c>
      <c r="R5612" t="s">
        <v>8304</v>
      </c>
      <c r="S5612">
        <v>9.44</v>
      </c>
      <c r="T5612">
        <v>28</v>
      </c>
      <c r="U5612" t="s">
        <v>76</v>
      </c>
      <c r="V5612" s="2">
        <v>43743</v>
      </c>
      <c r="W5612" t="s">
        <v>39</v>
      </c>
      <c r="X5612" t="s">
        <v>77</v>
      </c>
      <c r="Y5612" t="s">
        <v>119</v>
      </c>
    </row>
    <row r="5613" spans="1:25" hidden="1" x14ac:dyDescent="0.35">
      <c r="A5613">
        <v>6</v>
      </c>
      <c r="B5613" t="s">
        <v>10</v>
      </c>
      <c r="C5613">
        <v>6</v>
      </c>
      <c r="D5613" t="s">
        <v>50</v>
      </c>
      <c r="E5613" t="s">
        <v>369</v>
      </c>
      <c r="F5613" t="s">
        <v>13</v>
      </c>
      <c r="G5613" t="s">
        <v>7107</v>
      </c>
      <c r="H5613" s="1">
        <v>0.4</v>
      </c>
      <c r="I5613" s="2">
        <v>43737</v>
      </c>
      <c r="J5613" t="s">
        <v>7426</v>
      </c>
      <c r="K5613" t="s">
        <v>73</v>
      </c>
      <c r="L5613">
        <v>77506</v>
      </c>
      <c r="M5613">
        <v>1613</v>
      </c>
      <c r="N5613" t="s">
        <v>7754</v>
      </c>
      <c r="O5613">
        <v>45</v>
      </c>
      <c r="P5613">
        <v>3</v>
      </c>
      <c r="Q5613" t="s">
        <v>75</v>
      </c>
      <c r="R5613" t="s">
        <v>8304</v>
      </c>
      <c r="S5613">
        <v>44.87</v>
      </c>
      <c r="T5613">
        <v>337</v>
      </c>
      <c r="U5613" t="s">
        <v>76</v>
      </c>
      <c r="V5613" s="2">
        <v>43743</v>
      </c>
      <c r="W5613" t="s">
        <v>39</v>
      </c>
      <c r="X5613" t="s">
        <v>77</v>
      </c>
      <c r="Y5613" t="s">
        <v>422</v>
      </c>
    </row>
    <row r="5614" spans="1:25" hidden="1" x14ac:dyDescent="0.35">
      <c r="A5614">
        <v>6</v>
      </c>
      <c r="B5614" t="s">
        <v>10</v>
      </c>
      <c r="C5614">
        <v>6</v>
      </c>
      <c r="D5614" t="s">
        <v>26</v>
      </c>
      <c r="E5614" t="s">
        <v>192</v>
      </c>
      <c r="F5614" t="s">
        <v>13</v>
      </c>
      <c r="G5614" t="s">
        <v>6854</v>
      </c>
      <c r="H5614" s="1">
        <v>0.2</v>
      </c>
      <c r="I5614" s="2">
        <v>43715</v>
      </c>
      <c r="J5614" t="s">
        <v>7443</v>
      </c>
      <c r="K5614" t="s">
        <v>73</v>
      </c>
      <c r="L5614">
        <v>60610</v>
      </c>
      <c r="M5614">
        <v>538</v>
      </c>
      <c r="N5614" t="s">
        <v>125</v>
      </c>
      <c r="O5614">
        <v>26</v>
      </c>
      <c r="P5614">
        <v>9</v>
      </c>
      <c r="Q5614" t="s">
        <v>75</v>
      </c>
      <c r="R5614" t="s">
        <v>8304</v>
      </c>
      <c r="S5614">
        <v>26.47</v>
      </c>
      <c r="T5614">
        <v>73</v>
      </c>
      <c r="U5614" t="s">
        <v>76</v>
      </c>
      <c r="V5614" s="2">
        <v>43721</v>
      </c>
      <c r="W5614" t="s">
        <v>39</v>
      </c>
      <c r="X5614" t="s">
        <v>139</v>
      </c>
      <c r="Y5614" t="s">
        <v>64</v>
      </c>
    </row>
    <row r="5615" spans="1:25" hidden="1" x14ac:dyDescent="0.35">
      <c r="A5615">
        <v>4</v>
      </c>
      <c r="B5615" t="s">
        <v>43</v>
      </c>
      <c r="C5615">
        <v>6</v>
      </c>
      <c r="D5615" t="s">
        <v>26</v>
      </c>
      <c r="E5615" t="s">
        <v>192</v>
      </c>
      <c r="F5615" t="s">
        <v>13</v>
      </c>
      <c r="G5615" t="s">
        <v>1769</v>
      </c>
      <c r="H5615" s="1">
        <v>0.8</v>
      </c>
      <c r="I5615" s="2">
        <v>43759</v>
      </c>
      <c r="J5615" t="s">
        <v>3945</v>
      </c>
      <c r="K5615" t="s">
        <v>73</v>
      </c>
      <c r="L5615">
        <v>60653</v>
      </c>
      <c r="M5615">
        <v>292</v>
      </c>
      <c r="N5615" t="s">
        <v>3624</v>
      </c>
      <c r="O5615">
        <v>-62</v>
      </c>
      <c r="P5615">
        <v>2</v>
      </c>
      <c r="Q5615" t="s">
        <v>75</v>
      </c>
      <c r="R5615" t="s">
        <v>8304</v>
      </c>
      <c r="S5615">
        <v>-62.38</v>
      </c>
      <c r="T5615">
        <v>24</v>
      </c>
      <c r="U5615" t="s">
        <v>19</v>
      </c>
      <c r="V5615" s="2">
        <v>43763</v>
      </c>
      <c r="W5615" t="s">
        <v>39</v>
      </c>
      <c r="X5615" t="s">
        <v>139</v>
      </c>
      <c r="Y5615" t="s">
        <v>56</v>
      </c>
    </row>
    <row r="5616" spans="1:25" x14ac:dyDescent="0.35">
      <c r="A5616">
        <v>7</v>
      </c>
      <c r="B5616" t="s">
        <v>25</v>
      </c>
      <c r="C5616">
        <v>6</v>
      </c>
      <c r="D5616" t="s">
        <v>26</v>
      </c>
      <c r="E5616" t="s">
        <v>1806</v>
      </c>
      <c r="F5616" t="s">
        <v>13</v>
      </c>
      <c r="G5616" t="s">
        <v>5476</v>
      </c>
      <c r="H5616" s="1">
        <v>0</v>
      </c>
      <c r="I5616" s="2">
        <v>43640</v>
      </c>
      <c r="J5616" t="s">
        <v>6622</v>
      </c>
      <c r="K5616" t="s">
        <v>30</v>
      </c>
      <c r="L5616">
        <v>91767</v>
      </c>
      <c r="M5616">
        <v>357</v>
      </c>
      <c r="N5616" t="s">
        <v>671</v>
      </c>
      <c r="O5616">
        <v>112</v>
      </c>
      <c r="P5616">
        <v>8</v>
      </c>
      <c r="Q5616" t="s">
        <v>32</v>
      </c>
      <c r="R5616" t="s">
        <v>8304</v>
      </c>
      <c r="S5616">
        <v>111.82</v>
      </c>
      <c r="T5616">
        <v>386</v>
      </c>
      <c r="U5616" t="s">
        <v>33</v>
      </c>
      <c r="V5616" s="2">
        <v>43647</v>
      </c>
      <c r="W5616" t="s">
        <v>39</v>
      </c>
      <c r="X5616" t="s">
        <v>34</v>
      </c>
      <c r="Y5616" t="s">
        <v>49</v>
      </c>
    </row>
    <row r="5617" spans="1:25" x14ac:dyDescent="0.35">
      <c r="A5617">
        <v>7</v>
      </c>
      <c r="B5617" t="s">
        <v>25</v>
      </c>
      <c r="C5617">
        <v>6</v>
      </c>
      <c r="D5617" t="s">
        <v>26</v>
      </c>
      <c r="E5617" t="s">
        <v>1806</v>
      </c>
      <c r="F5617" t="s">
        <v>13</v>
      </c>
      <c r="G5617" t="s">
        <v>5476</v>
      </c>
      <c r="H5617" s="1">
        <v>0</v>
      </c>
      <c r="I5617" s="2">
        <v>43640</v>
      </c>
      <c r="J5617" t="s">
        <v>6622</v>
      </c>
      <c r="K5617" t="s">
        <v>30</v>
      </c>
      <c r="L5617">
        <v>91767</v>
      </c>
      <c r="M5617">
        <v>29</v>
      </c>
      <c r="N5617" t="s">
        <v>473</v>
      </c>
      <c r="O5617">
        <v>12</v>
      </c>
      <c r="P5617">
        <v>9</v>
      </c>
      <c r="Q5617" t="s">
        <v>32</v>
      </c>
      <c r="R5617" t="s">
        <v>8304</v>
      </c>
      <c r="S5617">
        <v>11.82</v>
      </c>
      <c r="T5617">
        <v>36</v>
      </c>
      <c r="U5617" t="s">
        <v>33</v>
      </c>
      <c r="V5617" s="2">
        <v>43647</v>
      </c>
      <c r="W5617" t="s">
        <v>39</v>
      </c>
      <c r="X5617" t="s">
        <v>34</v>
      </c>
      <c r="Y5617" t="s">
        <v>49</v>
      </c>
    </row>
    <row r="5618" spans="1:25" hidden="1" x14ac:dyDescent="0.35">
      <c r="A5618">
        <v>4</v>
      </c>
      <c r="B5618" t="s">
        <v>43</v>
      </c>
      <c r="C5618">
        <v>6</v>
      </c>
      <c r="D5618" t="s">
        <v>11</v>
      </c>
      <c r="E5618" t="s">
        <v>7104</v>
      </c>
      <c r="F5618" t="s">
        <v>13</v>
      </c>
      <c r="G5618" t="s">
        <v>6964</v>
      </c>
      <c r="H5618" s="1">
        <v>0</v>
      </c>
      <c r="I5618" s="2">
        <v>43821</v>
      </c>
      <c r="J5618" t="s">
        <v>7105</v>
      </c>
      <c r="K5618" t="s">
        <v>16</v>
      </c>
      <c r="L5618">
        <v>35401</v>
      </c>
      <c r="M5618">
        <v>1457</v>
      </c>
      <c r="N5618" t="s">
        <v>1096</v>
      </c>
      <c r="O5618">
        <v>35</v>
      </c>
      <c r="P5618">
        <v>2</v>
      </c>
      <c r="Q5618" t="s">
        <v>18</v>
      </c>
      <c r="R5618" t="s">
        <v>8304</v>
      </c>
      <c r="S5618">
        <v>35.49</v>
      </c>
      <c r="T5618">
        <v>142</v>
      </c>
      <c r="U5618" t="s">
        <v>76</v>
      </c>
      <c r="V5618" s="2">
        <v>43825</v>
      </c>
      <c r="W5618" t="s">
        <v>39</v>
      </c>
      <c r="X5618" t="s">
        <v>225</v>
      </c>
      <c r="Y5618" t="s">
        <v>24</v>
      </c>
    </row>
    <row r="5619" spans="1:25" hidden="1" x14ac:dyDescent="0.35">
      <c r="A5619">
        <v>4</v>
      </c>
      <c r="B5619" t="s">
        <v>43</v>
      </c>
      <c r="C5619">
        <v>6</v>
      </c>
      <c r="D5619" t="s">
        <v>26</v>
      </c>
      <c r="E5619" t="s">
        <v>1983</v>
      </c>
      <c r="F5619" t="s">
        <v>13</v>
      </c>
      <c r="G5619" t="s">
        <v>1976</v>
      </c>
      <c r="H5619" s="1">
        <v>0</v>
      </c>
      <c r="I5619" s="2">
        <v>43620</v>
      </c>
      <c r="J5619" t="s">
        <v>4280</v>
      </c>
      <c r="K5619" t="s">
        <v>16</v>
      </c>
      <c r="L5619">
        <v>35630</v>
      </c>
      <c r="M5619">
        <v>131</v>
      </c>
      <c r="N5619" t="s">
        <v>3304</v>
      </c>
      <c r="O5619">
        <v>6</v>
      </c>
      <c r="P5619">
        <v>2</v>
      </c>
      <c r="Q5619" t="s">
        <v>18</v>
      </c>
      <c r="R5619" t="s">
        <v>8304</v>
      </c>
      <c r="S5619">
        <v>5.62</v>
      </c>
      <c r="T5619">
        <v>12</v>
      </c>
      <c r="U5619" t="s">
        <v>19</v>
      </c>
      <c r="V5619" s="2">
        <v>43624</v>
      </c>
      <c r="W5619" t="s">
        <v>39</v>
      </c>
      <c r="X5619" t="s">
        <v>225</v>
      </c>
      <c r="Y5619" t="s">
        <v>64</v>
      </c>
    </row>
    <row r="5620" spans="1:25" hidden="1" x14ac:dyDescent="0.35">
      <c r="A5620">
        <v>5</v>
      </c>
      <c r="B5620" t="s">
        <v>43</v>
      </c>
      <c r="C5620">
        <v>6</v>
      </c>
      <c r="D5620" t="s">
        <v>26</v>
      </c>
      <c r="E5620" t="s">
        <v>171</v>
      </c>
      <c r="F5620" t="s">
        <v>13</v>
      </c>
      <c r="G5620" t="s">
        <v>6936</v>
      </c>
      <c r="H5620" s="1">
        <v>0</v>
      </c>
      <c r="I5620" s="2">
        <v>43688</v>
      </c>
      <c r="J5620" t="s">
        <v>7492</v>
      </c>
      <c r="K5620" t="s">
        <v>102</v>
      </c>
      <c r="L5620">
        <v>10009</v>
      </c>
      <c r="M5620">
        <v>1831</v>
      </c>
      <c r="N5620" t="s">
        <v>1131</v>
      </c>
      <c r="O5620">
        <v>12</v>
      </c>
      <c r="P5620">
        <v>4</v>
      </c>
      <c r="Q5620" t="s">
        <v>104</v>
      </c>
      <c r="R5620" t="s">
        <v>8304</v>
      </c>
      <c r="S5620">
        <v>12.44</v>
      </c>
      <c r="T5620">
        <v>26</v>
      </c>
      <c r="U5620" t="s">
        <v>76</v>
      </c>
      <c r="V5620" s="2">
        <v>43693</v>
      </c>
      <c r="W5620" t="s">
        <v>39</v>
      </c>
      <c r="X5620" t="s">
        <v>175</v>
      </c>
      <c r="Y5620" t="s">
        <v>64</v>
      </c>
    </row>
    <row r="5621" spans="1:25" hidden="1" x14ac:dyDescent="0.35">
      <c r="A5621">
        <v>2</v>
      </c>
      <c r="B5621" t="s">
        <v>43</v>
      </c>
      <c r="C5621">
        <v>3</v>
      </c>
      <c r="D5621" t="s">
        <v>11</v>
      </c>
      <c r="E5621" t="s">
        <v>171</v>
      </c>
      <c r="F5621" t="s">
        <v>13</v>
      </c>
      <c r="G5621" t="s">
        <v>1901</v>
      </c>
      <c r="H5621" s="1">
        <v>0</v>
      </c>
      <c r="I5621" s="2">
        <v>43555</v>
      </c>
      <c r="J5621" t="s">
        <v>1902</v>
      </c>
      <c r="K5621" t="s">
        <v>102</v>
      </c>
      <c r="L5621">
        <v>10011</v>
      </c>
      <c r="M5621">
        <v>1563</v>
      </c>
      <c r="N5621" t="s">
        <v>1903</v>
      </c>
      <c r="O5621">
        <v>8</v>
      </c>
      <c r="P5621">
        <v>2</v>
      </c>
      <c r="Q5621" t="s">
        <v>104</v>
      </c>
      <c r="R5621" t="s">
        <v>8304</v>
      </c>
      <c r="S5621">
        <v>8.0399999999999991</v>
      </c>
      <c r="T5621">
        <v>30</v>
      </c>
      <c r="U5621" t="s">
        <v>19</v>
      </c>
      <c r="V5621" s="2">
        <v>43557</v>
      </c>
      <c r="W5621" t="s">
        <v>20</v>
      </c>
      <c r="X5621" t="s">
        <v>175</v>
      </c>
      <c r="Y5621" t="s">
        <v>47</v>
      </c>
    </row>
    <row r="5622" spans="1:25" hidden="1" x14ac:dyDescent="0.35">
      <c r="A5622">
        <v>2</v>
      </c>
      <c r="B5622" t="s">
        <v>43</v>
      </c>
      <c r="C5622">
        <v>3</v>
      </c>
      <c r="D5622" t="s">
        <v>26</v>
      </c>
      <c r="E5622" t="s">
        <v>171</v>
      </c>
      <c r="F5622" t="s">
        <v>13</v>
      </c>
      <c r="G5622" t="s">
        <v>1901</v>
      </c>
      <c r="H5622" s="1">
        <v>0</v>
      </c>
      <c r="I5622" s="2">
        <v>43555</v>
      </c>
      <c r="J5622" t="s">
        <v>1902</v>
      </c>
      <c r="K5622" t="s">
        <v>102</v>
      </c>
      <c r="L5622">
        <v>10011</v>
      </c>
      <c r="M5622">
        <v>1348</v>
      </c>
      <c r="N5622" t="s">
        <v>3213</v>
      </c>
      <c r="O5622">
        <v>36</v>
      </c>
      <c r="P5622">
        <v>8</v>
      </c>
      <c r="Q5622" t="s">
        <v>104</v>
      </c>
      <c r="R5622" t="s">
        <v>8304</v>
      </c>
      <c r="S5622">
        <v>36.020000000000003</v>
      </c>
      <c r="T5622">
        <v>75</v>
      </c>
      <c r="U5622" t="s">
        <v>19</v>
      </c>
      <c r="V5622" s="2">
        <v>43557</v>
      </c>
      <c r="W5622" t="s">
        <v>20</v>
      </c>
      <c r="X5622" t="s">
        <v>175</v>
      </c>
      <c r="Y5622" t="s">
        <v>64</v>
      </c>
    </row>
    <row r="5623" spans="1:25" hidden="1" x14ac:dyDescent="0.35">
      <c r="A5623">
        <v>2</v>
      </c>
      <c r="B5623" t="s">
        <v>43</v>
      </c>
      <c r="C5623">
        <v>3</v>
      </c>
      <c r="D5623" t="s">
        <v>50</v>
      </c>
      <c r="E5623" t="s">
        <v>171</v>
      </c>
      <c r="F5623" t="s">
        <v>13</v>
      </c>
      <c r="G5623" t="s">
        <v>1901</v>
      </c>
      <c r="H5623" s="1">
        <v>0</v>
      </c>
      <c r="I5623" s="2">
        <v>43555</v>
      </c>
      <c r="J5623" t="s">
        <v>1902</v>
      </c>
      <c r="K5623" t="s">
        <v>102</v>
      </c>
      <c r="L5623">
        <v>10011</v>
      </c>
      <c r="M5623">
        <v>1295</v>
      </c>
      <c r="N5623" t="s">
        <v>4877</v>
      </c>
      <c r="O5623">
        <v>176</v>
      </c>
      <c r="P5623">
        <v>3</v>
      </c>
      <c r="Q5623" t="s">
        <v>104</v>
      </c>
      <c r="R5623" t="s">
        <v>8304</v>
      </c>
      <c r="S5623">
        <v>176.17</v>
      </c>
      <c r="T5623">
        <v>678</v>
      </c>
      <c r="U5623" t="s">
        <v>19</v>
      </c>
      <c r="V5623" s="2">
        <v>43557</v>
      </c>
      <c r="W5623" t="s">
        <v>20</v>
      </c>
      <c r="X5623" t="s">
        <v>175</v>
      </c>
      <c r="Y5623" t="s">
        <v>52</v>
      </c>
    </row>
    <row r="5624" spans="1:25" x14ac:dyDescent="0.35">
      <c r="A5624">
        <v>7</v>
      </c>
      <c r="B5624" t="s">
        <v>25</v>
      </c>
      <c r="C5624">
        <v>6</v>
      </c>
      <c r="D5624" t="s">
        <v>26</v>
      </c>
      <c r="E5624" t="s">
        <v>572</v>
      </c>
      <c r="F5624" t="s">
        <v>13</v>
      </c>
      <c r="G5624" t="s">
        <v>770</v>
      </c>
      <c r="H5624" s="1">
        <v>0.2</v>
      </c>
      <c r="I5624" s="2">
        <v>43690</v>
      </c>
      <c r="J5624" t="s">
        <v>6640</v>
      </c>
      <c r="K5624" t="s">
        <v>30</v>
      </c>
      <c r="L5624">
        <v>92037</v>
      </c>
      <c r="M5624">
        <v>701</v>
      </c>
      <c r="N5624" t="s">
        <v>1134</v>
      </c>
      <c r="O5624">
        <v>12</v>
      </c>
      <c r="P5624">
        <v>3</v>
      </c>
      <c r="Q5624" t="s">
        <v>32</v>
      </c>
      <c r="R5624" t="s">
        <v>8304</v>
      </c>
      <c r="S5624">
        <v>11.71</v>
      </c>
      <c r="T5624">
        <v>36</v>
      </c>
      <c r="U5624" t="s">
        <v>33</v>
      </c>
      <c r="V5624" s="2">
        <v>43697</v>
      </c>
      <c r="W5624" t="s">
        <v>39</v>
      </c>
      <c r="X5624" t="s">
        <v>34</v>
      </c>
      <c r="Y5624" t="s">
        <v>54</v>
      </c>
    </row>
    <row r="5625" spans="1:25" x14ac:dyDescent="0.35">
      <c r="A5625">
        <v>4</v>
      </c>
      <c r="B5625" t="s">
        <v>43</v>
      </c>
      <c r="C5625">
        <v>6</v>
      </c>
      <c r="D5625" t="s">
        <v>26</v>
      </c>
      <c r="E5625" t="s">
        <v>2032</v>
      </c>
      <c r="F5625" t="s">
        <v>13</v>
      </c>
      <c r="G5625" t="s">
        <v>1347</v>
      </c>
      <c r="H5625" s="1">
        <v>0</v>
      </c>
      <c r="I5625" s="2">
        <v>43785</v>
      </c>
      <c r="J5625" t="s">
        <v>4608</v>
      </c>
      <c r="K5625" t="s">
        <v>30</v>
      </c>
      <c r="L5625">
        <v>93727</v>
      </c>
      <c r="M5625">
        <v>588</v>
      </c>
      <c r="N5625" t="s">
        <v>3018</v>
      </c>
      <c r="O5625">
        <v>1</v>
      </c>
      <c r="P5625">
        <v>7</v>
      </c>
      <c r="Q5625" t="s">
        <v>32</v>
      </c>
      <c r="R5625" t="s">
        <v>8304</v>
      </c>
      <c r="S5625">
        <v>0.98</v>
      </c>
      <c r="T5625">
        <v>49</v>
      </c>
      <c r="U5625" t="s">
        <v>19</v>
      </c>
      <c r="V5625" s="2">
        <v>43789</v>
      </c>
      <c r="W5625" t="s">
        <v>39</v>
      </c>
      <c r="X5625" t="s">
        <v>34</v>
      </c>
      <c r="Y5625" t="s">
        <v>42</v>
      </c>
    </row>
    <row r="5626" spans="1:25" hidden="1" x14ac:dyDescent="0.35">
      <c r="A5626">
        <v>4</v>
      </c>
      <c r="B5626" t="s">
        <v>43</v>
      </c>
      <c r="C5626">
        <v>6</v>
      </c>
      <c r="D5626" t="s">
        <v>11</v>
      </c>
      <c r="E5626" t="s">
        <v>192</v>
      </c>
      <c r="F5626" t="s">
        <v>13</v>
      </c>
      <c r="G5626" t="s">
        <v>2199</v>
      </c>
      <c r="H5626" s="1">
        <v>0.3</v>
      </c>
      <c r="I5626" s="2">
        <v>43575</v>
      </c>
      <c r="J5626" t="s">
        <v>2200</v>
      </c>
      <c r="K5626" t="s">
        <v>73</v>
      </c>
      <c r="L5626">
        <v>60653</v>
      </c>
      <c r="M5626">
        <v>529</v>
      </c>
      <c r="N5626" t="s">
        <v>697</v>
      </c>
      <c r="O5626">
        <v>-18</v>
      </c>
      <c r="P5626">
        <v>3</v>
      </c>
      <c r="Q5626" t="s">
        <v>75</v>
      </c>
      <c r="R5626" t="s">
        <v>8304</v>
      </c>
      <c r="S5626">
        <v>-18.12</v>
      </c>
      <c r="T5626">
        <v>317</v>
      </c>
      <c r="U5626" t="s">
        <v>19</v>
      </c>
      <c r="V5626" s="2">
        <v>43579</v>
      </c>
      <c r="W5626" t="s">
        <v>39</v>
      </c>
      <c r="X5626" t="s">
        <v>139</v>
      </c>
      <c r="Y5626" t="s">
        <v>24</v>
      </c>
    </row>
    <row r="5627" spans="1:25" hidden="1" x14ac:dyDescent="0.35">
      <c r="A5627">
        <v>4</v>
      </c>
      <c r="B5627" t="s">
        <v>43</v>
      </c>
      <c r="C5627">
        <v>6</v>
      </c>
      <c r="D5627" t="s">
        <v>11</v>
      </c>
      <c r="E5627" t="s">
        <v>192</v>
      </c>
      <c r="F5627" t="s">
        <v>13</v>
      </c>
      <c r="G5627" t="s">
        <v>2199</v>
      </c>
      <c r="H5627" s="1">
        <v>0.6</v>
      </c>
      <c r="I5627" s="2">
        <v>43575</v>
      </c>
      <c r="J5627" t="s">
        <v>2200</v>
      </c>
      <c r="K5627" t="s">
        <v>73</v>
      </c>
      <c r="L5627">
        <v>60653</v>
      </c>
      <c r="M5627">
        <v>1056</v>
      </c>
      <c r="N5627" t="s">
        <v>1955</v>
      </c>
      <c r="O5627">
        <v>-6</v>
      </c>
      <c r="P5627">
        <v>5</v>
      </c>
      <c r="Q5627" t="s">
        <v>75</v>
      </c>
      <c r="R5627" t="s">
        <v>8304</v>
      </c>
      <c r="S5627">
        <v>-6.19</v>
      </c>
      <c r="T5627">
        <v>15</v>
      </c>
      <c r="U5627" t="s">
        <v>19</v>
      </c>
      <c r="V5627" s="2">
        <v>43579</v>
      </c>
      <c r="W5627" t="s">
        <v>39</v>
      </c>
      <c r="X5627" t="s">
        <v>139</v>
      </c>
      <c r="Y5627" t="s">
        <v>47</v>
      </c>
    </row>
    <row r="5628" spans="1:25" hidden="1" x14ac:dyDescent="0.35">
      <c r="A5628">
        <v>4</v>
      </c>
      <c r="B5628" t="s">
        <v>43</v>
      </c>
      <c r="C5628">
        <v>6</v>
      </c>
      <c r="D5628" t="s">
        <v>26</v>
      </c>
      <c r="E5628" t="s">
        <v>192</v>
      </c>
      <c r="F5628" t="s">
        <v>13</v>
      </c>
      <c r="G5628" t="s">
        <v>2199</v>
      </c>
      <c r="H5628" s="1">
        <v>0.2</v>
      </c>
      <c r="I5628" s="2">
        <v>43575</v>
      </c>
      <c r="J5628" t="s">
        <v>2200</v>
      </c>
      <c r="K5628" t="s">
        <v>73</v>
      </c>
      <c r="L5628">
        <v>60653</v>
      </c>
      <c r="M5628">
        <v>1038</v>
      </c>
      <c r="N5628" t="s">
        <v>121</v>
      </c>
      <c r="O5628">
        <v>4</v>
      </c>
      <c r="P5628">
        <v>2</v>
      </c>
      <c r="Q5628" t="s">
        <v>75</v>
      </c>
      <c r="R5628" t="s">
        <v>8304</v>
      </c>
      <c r="S5628">
        <v>3.55</v>
      </c>
      <c r="T5628">
        <v>16</v>
      </c>
      <c r="U5628" t="s">
        <v>19</v>
      </c>
      <c r="V5628" s="2">
        <v>43579</v>
      </c>
      <c r="W5628" t="s">
        <v>39</v>
      </c>
      <c r="X5628" t="s">
        <v>139</v>
      </c>
      <c r="Y5628" t="s">
        <v>49</v>
      </c>
    </row>
    <row r="5629" spans="1:25" hidden="1" x14ac:dyDescent="0.35">
      <c r="A5629">
        <v>4</v>
      </c>
      <c r="B5629" t="s">
        <v>43</v>
      </c>
      <c r="C5629">
        <v>6</v>
      </c>
      <c r="D5629" t="s">
        <v>26</v>
      </c>
      <c r="E5629" t="s">
        <v>4353</v>
      </c>
      <c r="F5629" t="s">
        <v>13</v>
      </c>
      <c r="G5629" t="s">
        <v>313</v>
      </c>
      <c r="H5629" s="1">
        <v>0.2</v>
      </c>
      <c r="I5629" s="2">
        <v>43772</v>
      </c>
      <c r="J5629" t="s">
        <v>4354</v>
      </c>
      <c r="K5629" t="s">
        <v>16</v>
      </c>
      <c r="L5629">
        <v>32839</v>
      </c>
      <c r="M5629">
        <v>887</v>
      </c>
      <c r="N5629" t="s">
        <v>3020</v>
      </c>
      <c r="O5629">
        <v>4</v>
      </c>
      <c r="P5629">
        <v>2</v>
      </c>
      <c r="Q5629" t="s">
        <v>18</v>
      </c>
      <c r="R5629" t="s">
        <v>8304</v>
      </c>
      <c r="S5629">
        <v>4.2</v>
      </c>
      <c r="T5629">
        <v>56</v>
      </c>
      <c r="U5629" t="s">
        <v>19</v>
      </c>
      <c r="V5629" s="2">
        <v>43776</v>
      </c>
      <c r="W5629" t="s">
        <v>39</v>
      </c>
      <c r="X5629" t="s">
        <v>40</v>
      </c>
      <c r="Y5629" t="s">
        <v>49</v>
      </c>
    </row>
    <row r="5630" spans="1:25" hidden="1" x14ac:dyDescent="0.35">
      <c r="A5630">
        <v>4</v>
      </c>
      <c r="B5630" t="s">
        <v>43</v>
      </c>
      <c r="C5630">
        <v>6</v>
      </c>
      <c r="D5630" t="s">
        <v>26</v>
      </c>
      <c r="E5630" t="s">
        <v>4353</v>
      </c>
      <c r="F5630" t="s">
        <v>13</v>
      </c>
      <c r="G5630" t="s">
        <v>313</v>
      </c>
      <c r="H5630" s="1">
        <v>0.2</v>
      </c>
      <c r="I5630" s="2">
        <v>43772</v>
      </c>
      <c r="J5630" t="s">
        <v>4354</v>
      </c>
      <c r="K5630" t="s">
        <v>16</v>
      </c>
      <c r="L5630">
        <v>32839</v>
      </c>
      <c r="M5630">
        <v>1717</v>
      </c>
      <c r="N5630" t="s">
        <v>3210</v>
      </c>
      <c r="O5630">
        <v>4</v>
      </c>
      <c r="P5630">
        <v>2</v>
      </c>
      <c r="Q5630" t="s">
        <v>18</v>
      </c>
      <c r="R5630" t="s">
        <v>8304</v>
      </c>
      <c r="S5630">
        <v>3.74</v>
      </c>
      <c r="T5630">
        <v>11</v>
      </c>
      <c r="U5630" t="s">
        <v>19</v>
      </c>
      <c r="V5630" s="2">
        <v>43776</v>
      </c>
      <c r="W5630" t="s">
        <v>39</v>
      </c>
      <c r="X5630" t="s">
        <v>40</v>
      </c>
      <c r="Y5630" t="s">
        <v>64</v>
      </c>
    </row>
    <row r="5631" spans="1:25" hidden="1" x14ac:dyDescent="0.35">
      <c r="A5631">
        <v>4</v>
      </c>
      <c r="B5631" t="s">
        <v>43</v>
      </c>
      <c r="C5631">
        <v>6</v>
      </c>
      <c r="D5631" t="s">
        <v>26</v>
      </c>
      <c r="E5631" t="s">
        <v>4353</v>
      </c>
      <c r="F5631" t="s">
        <v>13</v>
      </c>
      <c r="G5631" t="s">
        <v>313</v>
      </c>
      <c r="H5631" s="1">
        <v>0.7</v>
      </c>
      <c r="I5631" s="2">
        <v>43772</v>
      </c>
      <c r="J5631" t="s">
        <v>4354</v>
      </c>
      <c r="K5631" t="s">
        <v>16</v>
      </c>
      <c r="L5631">
        <v>32839</v>
      </c>
      <c r="M5631">
        <v>269</v>
      </c>
      <c r="N5631" t="s">
        <v>3712</v>
      </c>
      <c r="O5631">
        <v>-3</v>
      </c>
      <c r="P5631">
        <v>2</v>
      </c>
      <c r="Q5631" t="s">
        <v>18</v>
      </c>
      <c r="R5631" t="s">
        <v>8304</v>
      </c>
      <c r="S5631">
        <v>-3</v>
      </c>
      <c r="T5631">
        <v>4</v>
      </c>
      <c r="U5631" t="s">
        <v>19</v>
      </c>
      <c r="V5631" s="2">
        <v>43776</v>
      </c>
      <c r="W5631" t="s">
        <v>39</v>
      </c>
      <c r="X5631" t="s">
        <v>40</v>
      </c>
      <c r="Y5631" t="s">
        <v>54</v>
      </c>
    </row>
    <row r="5632" spans="1:25" hidden="1" x14ac:dyDescent="0.35">
      <c r="A5632">
        <v>4</v>
      </c>
      <c r="B5632" t="s">
        <v>43</v>
      </c>
      <c r="C5632">
        <v>6</v>
      </c>
      <c r="D5632" t="s">
        <v>50</v>
      </c>
      <c r="E5632" t="s">
        <v>4353</v>
      </c>
      <c r="F5632" t="s">
        <v>13</v>
      </c>
      <c r="G5632" t="s">
        <v>313</v>
      </c>
      <c r="H5632" s="1">
        <v>0.2</v>
      </c>
      <c r="I5632" s="2">
        <v>43772</v>
      </c>
      <c r="J5632" t="s">
        <v>4354</v>
      </c>
      <c r="K5632" t="s">
        <v>16</v>
      </c>
      <c r="L5632">
        <v>32839</v>
      </c>
      <c r="M5632">
        <v>398</v>
      </c>
      <c r="N5632" t="s">
        <v>1049</v>
      </c>
      <c r="O5632">
        <v>312</v>
      </c>
      <c r="P5632">
        <v>2</v>
      </c>
      <c r="Q5632" t="s">
        <v>18</v>
      </c>
      <c r="R5632" t="s">
        <v>8304</v>
      </c>
      <c r="S5632">
        <v>311.99</v>
      </c>
      <c r="T5632">
        <v>960</v>
      </c>
      <c r="U5632" t="s">
        <v>19</v>
      </c>
      <c r="V5632" s="2">
        <v>43776</v>
      </c>
      <c r="W5632" t="s">
        <v>39</v>
      </c>
      <c r="X5632" t="s">
        <v>40</v>
      </c>
      <c r="Y5632" t="s">
        <v>727</v>
      </c>
    </row>
    <row r="5633" spans="1:25" hidden="1" x14ac:dyDescent="0.35">
      <c r="A5633">
        <v>4</v>
      </c>
      <c r="B5633" t="s">
        <v>43</v>
      </c>
      <c r="C5633">
        <v>6</v>
      </c>
      <c r="D5633" t="s">
        <v>26</v>
      </c>
      <c r="E5633" t="s">
        <v>171</v>
      </c>
      <c r="F5633" t="s">
        <v>13</v>
      </c>
      <c r="G5633" t="s">
        <v>804</v>
      </c>
      <c r="H5633" s="1">
        <v>0</v>
      </c>
      <c r="I5633" s="2">
        <v>43642</v>
      </c>
      <c r="J5633" t="s">
        <v>4099</v>
      </c>
      <c r="K5633" t="s">
        <v>102</v>
      </c>
      <c r="L5633">
        <v>10035</v>
      </c>
      <c r="M5633">
        <v>1383</v>
      </c>
      <c r="N5633" t="s">
        <v>215</v>
      </c>
      <c r="O5633">
        <v>0</v>
      </c>
      <c r="P5633">
        <v>3</v>
      </c>
      <c r="Q5633" t="s">
        <v>104</v>
      </c>
      <c r="R5633" t="s">
        <v>8304</v>
      </c>
      <c r="S5633">
        <v>0</v>
      </c>
      <c r="T5633">
        <v>273</v>
      </c>
      <c r="U5633" t="s">
        <v>19</v>
      </c>
      <c r="V5633" s="2">
        <v>43646</v>
      </c>
      <c r="W5633" t="s">
        <v>39</v>
      </c>
      <c r="X5633" t="s">
        <v>175</v>
      </c>
      <c r="Y5633" t="s">
        <v>42</v>
      </c>
    </row>
    <row r="5634" spans="1:25" x14ac:dyDescent="0.35">
      <c r="A5634">
        <v>4</v>
      </c>
      <c r="B5634" t="s">
        <v>25</v>
      </c>
      <c r="C5634">
        <v>3</v>
      </c>
      <c r="D5634" t="s">
        <v>26</v>
      </c>
      <c r="E5634" t="s">
        <v>1121</v>
      </c>
      <c r="F5634" t="s">
        <v>13</v>
      </c>
      <c r="G5634" t="s">
        <v>808</v>
      </c>
      <c r="H5634" s="1">
        <v>0</v>
      </c>
      <c r="I5634" s="2">
        <v>43645</v>
      </c>
      <c r="J5634" t="s">
        <v>1122</v>
      </c>
      <c r="K5634" t="s">
        <v>30</v>
      </c>
      <c r="L5634">
        <v>92804</v>
      </c>
      <c r="M5634">
        <v>1550</v>
      </c>
      <c r="N5634" t="s">
        <v>1123</v>
      </c>
      <c r="O5634">
        <v>311</v>
      </c>
      <c r="P5634">
        <v>2</v>
      </c>
      <c r="Q5634" t="s">
        <v>32</v>
      </c>
      <c r="R5634" t="s">
        <v>8304</v>
      </c>
      <c r="S5634">
        <v>310.99</v>
      </c>
      <c r="T5634">
        <v>1296</v>
      </c>
      <c r="U5634" t="s">
        <v>33</v>
      </c>
      <c r="V5634" s="2">
        <v>43649</v>
      </c>
      <c r="W5634" t="s">
        <v>20</v>
      </c>
      <c r="X5634" t="s">
        <v>34</v>
      </c>
      <c r="Y5634" t="s">
        <v>42</v>
      </c>
    </row>
    <row r="5635" spans="1:25" x14ac:dyDescent="0.35">
      <c r="A5635">
        <v>7</v>
      </c>
      <c r="B5635" t="s">
        <v>25</v>
      </c>
      <c r="C5635">
        <v>6</v>
      </c>
      <c r="D5635" t="s">
        <v>26</v>
      </c>
      <c r="E5635" t="s">
        <v>88</v>
      </c>
      <c r="F5635" t="s">
        <v>13</v>
      </c>
      <c r="G5635" t="s">
        <v>900</v>
      </c>
      <c r="H5635" s="1">
        <v>0</v>
      </c>
      <c r="I5635" s="2">
        <v>43598</v>
      </c>
      <c r="J5635" t="s">
        <v>7682</v>
      </c>
      <c r="K5635" t="s">
        <v>30</v>
      </c>
      <c r="L5635">
        <v>94110</v>
      </c>
      <c r="M5635">
        <v>1440</v>
      </c>
      <c r="N5635" t="s">
        <v>31</v>
      </c>
      <c r="O5635">
        <v>27</v>
      </c>
      <c r="P5635">
        <v>8</v>
      </c>
      <c r="Q5635" t="s">
        <v>32</v>
      </c>
      <c r="R5635" t="s">
        <v>8304</v>
      </c>
      <c r="S5635">
        <v>27.49</v>
      </c>
      <c r="T5635">
        <v>58</v>
      </c>
      <c r="U5635" t="s">
        <v>76</v>
      </c>
      <c r="V5635" s="2">
        <v>43605</v>
      </c>
      <c r="W5635" t="s">
        <v>39</v>
      </c>
      <c r="X5635" t="s">
        <v>34</v>
      </c>
      <c r="Y5635" t="s">
        <v>35</v>
      </c>
    </row>
    <row r="5636" spans="1:25" hidden="1" x14ac:dyDescent="0.35">
      <c r="A5636">
        <v>4</v>
      </c>
      <c r="B5636" t="s">
        <v>25</v>
      </c>
      <c r="C5636">
        <v>3</v>
      </c>
      <c r="D5636" t="s">
        <v>26</v>
      </c>
      <c r="E5636" t="s">
        <v>2818</v>
      </c>
      <c r="F5636" t="s">
        <v>13</v>
      </c>
      <c r="G5636" t="s">
        <v>6901</v>
      </c>
      <c r="H5636" s="1">
        <v>0.2</v>
      </c>
      <c r="I5636" s="2">
        <v>43712</v>
      </c>
      <c r="J5636" t="s">
        <v>7318</v>
      </c>
      <c r="K5636" t="s">
        <v>73</v>
      </c>
      <c r="L5636">
        <v>75043</v>
      </c>
      <c r="M5636">
        <v>889</v>
      </c>
      <c r="N5636" t="s">
        <v>303</v>
      </c>
      <c r="O5636">
        <v>4</v>
      </c>
      <c r="P5636">
        <v>1</v>
      </c>
      <c r="Q5636" t="s">
        <v>75</v>
      </c>
      <c r="R5636" t="s">
        <v>8304</v>
      </c>
      <c r="S5636">
        <v>3.8</v>
      </c>
      <c r="T5636">
        <v>30</v>
      </c>
      <c r="U5636" t="s">
        <v>76</v>
      </c>
      <c r="V5636" s="2">
        <v>43716</v>
      </c>
      <c r="W5636" t="s">
        <v>20</v>
      </c>
      <c r="X5636" t="s">
        <v>77</v>
      </c>
      <c r="Y5636" t="s">
        <v>49</v>
      </c>
    </row>
    <row r="5637" spans="1:25" hidden="1" x14ac:dyDescent="0.35">
      <c r="A5637">
        <v>3</v>
      </c>
      <c r="B5637" t="s">
        <v>25</v>
      </c>
      <c r="C5637">
        <v>1</v>
      </c>
      <c r="D5637" t="s">
        <v>26</v>
      </c>
      <c r="E5637" t="s">
        <v>99</v>
      </c>
      <c r="F5637" t="s">
        <v>13</v>
      </c>
      <c r="G5637" t="s">
        <v>2231</v>
      </c>
      <c r="H5637" s="1">
        <v>0.2</v>
      </c>
      <c r="I5637" s="2">
        <v>43790</v>
      </c>
      <c r="J5637" t="s">
        <v>2944</v>
      </c>
      <c r="K5637" t="s">
        <v>102</v>
      </c>
      <c r="L5637">
        <v>19143</v>
      </c>
      <c r="M5637">
        <v>1770</v>
      </c>
      <c r="N5637" t="s">
        <v>1208</v>
      </c>
      <c r="O5637">
        <v>3</v>
      </c>
      <c r="P5637">
        <v>2</v>
      </c>
      <c r="Q5637" t="s">
        <v>104</v>
      </c>
      <c r="R5637" t="s">
        <v>8304</v>
      </c>
      <c r="S5637">
        <v>2.64</v>
      </c>
      <c r="T5637">
        <v>8</v>
      </c>
      <c r="U5637" t="s">
        <v>19</v>
      </c>
      <c r="V5637" s="2">
        <v>43793</v>
      </c>
      <c r="W5637" t="s">
        <v>130</v>
      </c>
      <c r="X5637" t="s">
        <v>105</v>
      </c>
      <c r="Y5637" t="s">
        <v>64</v>
      </c>
    </row>
    <row r="5638" spans="1:25" hidden="1" x14ac:dyDescent="0.35">
      <c r="A5638">
        <v>3</v>
      </c>
      <c r="B5638" t="s">
        <v>25</v>
      </c>
      <c r="C5638">
        <v>1</v>
      </c>
      <c r="D5638" t="s">
        <v>26</v>
      </c>
      <c r="E5638" t="s">
        <v>99</v>
      </c>
      <c r="F5638" t="s">
        <v>13</v>
      </c>
      <c r="G5638" t="s">
        <v>2231</v>
      </c>
      <c r="H5638" s="1">
        <v>0.2</v>
      </c>
      <c r="I5638" s="2">
        <v>43790</v>
      </c>
      <c r="J5638" t="s">
        <v>2944</v>
      </c>
      <c r="K5638" t="s">
        <v>102</v>
      </c>
      <c r="L5638">
        <v>19143</v>
      </c>
      <c r="M5638">
        <v>1339</v>
      </c>
      <c r="N5638" t="s">
        <v>1333</v>
      </c>
      <c r="O5638">
        <v>4</v>
      </c>
      <c r="P5638">
        <v>4</v>
      </c>
      <c r="Q5638" t="s">
        <v>104</v>
      </c>
      <c r="R5638" t="s">
        <v>8304</v>
      </c>
      <c r="S5638">
        <v>3.93</v>
      </c>
      <c r="T5638">
        <v>39</v>
      </c>
      <c r="U5638" t="s">
        <v>19</v>
      </c>
      <c r="V5638" s="2">
        <v>43793</v>
      </c>
      <c r="W5638" t="s">
        <v>130</v>
      </c>
      <c r="X5638" t="s">
        <v>105</v>
      </c>
      <c r="Y5638" t="s">
        <v>42</v>
      </c>
    </row>
    <row r="5639" spans="1:25" x14ac:dyDescent="0.35">
      <c r="A5639">
        <v>5</v>
      </c>
      <c r="B5639" t="s">
        <v>43</v>
      </c>
      <c r="C5639">
        <v>6</v>
      </c>
      <c r="D5639" t="s">
        <v>26</v>
      </c>
      <c r="E5639" t="s">
        <v>27</v>
      </c>
      <c r="F5639" t="s">
        <v>13</v>
      </c>
      <c r="G5639" t="s">
        <v>5316</v>
      </c>
      <c r="H5639" s="1">
        <v>0</v>
      </c>
      <c r="I5639" s="2">
        <v>43717</v>
      </c>
      <c r="J5639" t="s">
        <v>6588</v>
      </c>
      <c r="K5639" t="s">
        <v>30</v>
      </c>
      <c r="L5639">
        <v>90036</v>
      </c>
      <c r="M5639">
        <v>637</v>
      </c>
      <c r="N5639" t="s">
        <v>3371</v>
      </c>
      <c r="O5639">
        <v>24</v>
      </c>
      <c r="P5639">
        <v>3</v>
      </c>
      <c r="Q5639" t="s">
        <v>32</v>
      </c>
      <c r="R5639" t="s">
        <v>8304</v>
      </c>
      <c r="S5639">
        <v>23.97</v>
      </c>
      <c r="T5639">
        <v>100</v>
      </c>
      <c r="U5639" t="s">
        <v>33</v>
      </c>
      <c r="V5639" s="2">
        <v>43722</v>
      </c>
      <c r="W5639" t="s">
        <v>39</v>
      </c>
      <c r="X5639" t="s">
        <v>34</v>
      </c>
      <c r="Y5639" t="s">
        <v>42</v>
      </c>
    </row>
    <row r="5640" spans="1:25" hidden="1" x14ac:dyDescent="0.35">
      <c r="A5640">
        <v>4</v>
      </c>
      <c r="B5640" t="s">
        <v>43</v>
      </c>
      <c r="C5640">
        <v>6</v>
      </c>
      <c r="D5640" t="s">
        <v>26</v>
      </c>
      <c r="E5640" t="s">
        <v>287</v>
      </c>
      <c r="F5640" t="s">
        <v>13</v>
      </c>
      <c r="G5640" t="s">
        <v>1211</v>
      </c>
      <c r="H5640" s="1">
        <v>0.2</v>
      </c>
      <c r="I5640" s="2">
        <v>43786</v>
      </c>
      <c r="J5640" t="s">
        <v>4414</v>
      </c>
      <c r="K5640" t="s">
        <v>16</v>
      </c>
      <c r="L5640">
        <v>28205</v>
      </c>
      <c r="M5640">
        <v>1733</v>
      </c>
      <c r="N5640" t="s">
        <v>4415</v>
      </c>
      <c r="O5640">
        <v>94</v>
      </c>
      <c r="P5640">
        <v>7</v>
      </c>
      <c r="Q5640" t="s">
        <v>18</v>
      </c>
      <c r="R5640" t="s">
        <v>8304</v>
      </c>
      <c r="S5640">
        <v>93.88</v>
      </c>
      <c r="T5640">
        <v>268</v>
      </c>
      <c r="U5640" t="s">
        <v>19</v>
      </c>
      <c r="V5640" s="2">
        <v>43790</v>
      </c>
      <c r="W5640" t="s">
        <v>39</v>
      </c>
      <c r="X5640" t="s">
        <v>63</v>
      </c>
      <c r="Y5640" t="s">
        <v>64</v>
      </c>
    </row>
    <row r="5641" spans="1:25" hidden="1" x14ac:dyDescent="0.35">
      <c r="A5641">
        <v>4</v>
      </c>
      <c r="B5641" t="s">
        <v>43</v>
      </c>
      <c r="C5641">
        <v>6</v>
      </c>
      <c r="D5641" t="s">
        <v>50</v>
      </c>
      <c r="E5641" t="s">
        <v>287</v>
      </c>
      <c r="F5641" t="s">
        <v>13</v>
      </c>
      <c r="G5641" t="s">
        <v>1211</v>
      </c>
      <c r="H5641" s="1">
        <v>0.2</v>
      </c>
      <c r="I5641" s="2">
        <v>43786</v>
      </c>
      <c r="J5641" t="s">
        <v>4414</v>
      </c>
      <c r="K5641" t="s">
        <v>16</v>
      </c>
      <c r="L5641">
        <v>28205</v>
      </c>
      <c r="M5641">
        <v>1282</v>
      </c>
      <c r="N5641" t="s">
        <v>1441</v>
      </c>
      <c r="O5641">
        <v>108</v>
      </c>
      <c r="P5641">
        <v>5</v>
      </c>
      <c r="Q5641" t="s">
        <v>18</v>
      </c>
      <c r="R5641" t="s">
        <v>8304</v>
      </c>
      <c r="S5641">
        <v>107.79</v>
      </c>
      <c r="T5641">
        <v>431</v>
      </c>
      <c r="U5641" t="s">
        <v>19</v>
      </c>
      <c r="V5641" s="2">
        <v>43790</v>
      </c>
      <c r="W5641" t="s">
        <v>39</v>
      </c>
      <c r="X5641" t="s">
        <v>63</v>
      </c>
      <c r="Y5641" t="s">
        <v>113</v>
      </c>
    </row>
    <row r="5642" spans="1:25" hidden="1" x14ac:dyDescent="0.35">
      <c r="A5642">
        <v>1</v>
      </c>
      <c r="B5642" t="s">
        <v>10</v>
      </c>
      <c r="C5642">
        <v>1</v>
      </c>
      <c r="D5642" t="s">
        <v>26</v>
      </c>
      <c r="E5642" t="s">
        <v>498</v>
      </c>
      <c r="F5642" t="s">
        <v>13</v>
      </c>
      <c r="G5642" t="s">
        <v>5782</v>
      </c>
      <c r="H5642" s="1">
        <v>0.2</v>
      </c>
      <c r="I5642" s="2">
        <v>43625</v>
      </c>
      <c r="J5642" t="s">
        <v>5845</v>
      </c>
      <c r="K5642" t="s">
        <v>73</v>
      </c>
      <c r="L5642">
        <v>75217</v>
      </c>
      <c r="M5642">
        <v>1498</v>
      </c>
      <c r="N5642" t="s">
        <v>3674</v>
      </c>
      <c r="O5642">
        <v>54</v>
      </c>
      <c r="P5642">
        <v>5</v>
      </c>
      <c r="Q5642" t="s">
        <v>75</v>
      </c>
      <c r="R5642" t="s">
        <v>8304</v>
      </c>
      <c r="S5642">
        <v>54.06</v>
      </c>
      <c r="T5642">
        <v>721</v>
      </c>
      <c r="U5642" t="s">
        <v>33</v>
      </c>
      <c r="V5642" s="2">
        <v>43626</v>
      </c>
      <c r="W5642" t="s">
        <v>130</v>
      </c>
      <c r="X5642" t="s">
        <v>77</v>
      </c>
      <c r="Y5642" t="s">
        <v>42</v>
      </c>
    </row>
    <row r="5643" spans="1:25" x14ac:dyDescent="0.35">
      <c r="A5643">
        <v>6</v>
      </c>
      <c r="B5643" t="s">
        <v>10</v>
      </c>
      <c r="C5643">
        <v>6</v>
      </c>
      <c r="D5643" t="s">
        <v>11</v>
      </c>
      <c r="E5643" t="s">
        <v>27</v>
      </c>
      <c r="F5643" t="s">
        <v>13</v>
      </c>
      <c r="G5643" t="s">
        <v>5276</v>
      </c>
      <c r="H5643" s="1">
        <v>0</v>
      </c>
      <c r="I5643" s="2">
        <v>43706</v>
      </c>
      <c r="J5643" t="s">
        <v>5734</v>
      </c>
      <c r="K5643" t="s">
        <v>30</v>
      </c>
      <c r="L5643">
        <v>90049</v>
      </c>
      <c r="M5643">
        <v>595</v>
      </c>
      <c r="N5643" t="s">
        <v>5735</v>
      </c>
      <c r="O5643">
        <v>41</v>
      </c>
      <c r="P5643">
        <v>3</v>
      </c>
      <c r="Q5643" t="s">
        <v>32</v>
      </c>
      <c r="R5643" t="s">
        <v>8304</v>
      </c>
      <c r="S5643">
        <v>41.45</v>
      </c>
      <c r="T5643">
        <v>148</v>
      </c>
      <c r="U5643" t="s">
        <v>33</v>
      </c>
      <c r="V5643" s="2">
        <v>43712</v>
      </c>
      <c r="W5643" t="s">
        <v>39</v>
      </c>
      <c r="X5643" t="s">
        <v>34</v>
      </c>
      <c r="Y5643" t="s">
        <v>47</v>
      </c>
    </row>
    <row r="5644" spans="1:25" hidden="1" x14ac:dyDescent="0.35">
      <c r="A5644">
        <v>4</v>
      </c>
      <c r="B5644" t="s">
        <v>43</v>
      </c>
      <c r="C5644">
        <v>6</v>
      </c>
      <c r="D5644" t="s">
        <v>11</v>
      </c>
      <c r="E5644" t="s">
        <v>12</v>
      </c>
      <c r="F5644" t="s">
        <v>13</v>
      </c>
      <c r="G5644" t="s">
        <v>2292</v>
      </c>
      <c r="H5644" s="1">
        <v>0</v>
      </c>
      <c r="I5644" s="2">
        <v>43788</v>
      </c>
      <c r="J5644" t="s">
        <v>2511</v>
      </c>
      <c r="K5644" t="s">
        <v>16</v>
      </c>
      <c r="L5644">
        <v>42420</v>
      </c>
      <c r="M5644">
        <v>26</v>
      </c>
      <c r="N5644" t="s">
        <v>1835</v>
      </c>
      <c r="O5644">
        <v>214</v>
      </c>
      <c r="P5644">
        <v>6</v>
      </c>
      <c r="Q5644" t="s">
        <v>18</v>
      </c>
      <c r="R5644" t="s">
        <v>8304</v>
      </c>
      <c r="S5644">
        <v>213.69</v>
      </c>
      <c r="T5644">
        <v>822</v>
      </c>
      <c r="U5644" t="s">
        <v>19</v>
      </c>
      <c r="V5644" s="2">
        <v>43792</v>
      </c>
      <c r="W5644" t="s">
        <v>39</v>
      </c>
      <c r="X5644" t="s">
        <v>21</v>
      </c>
      <c r="Y5644" t="s">
        <v>47</v>
      </c>
    </row>
    <row r="5645" spans="1:25" hidden="1" x14ac:dyDescent="0.35">
      <c r="A5645">
        <v>4</v>
      </c>
      <c r="B5645" t="s">
        <v>43</v>
      </c>
      <c r="C5645">
        <v>6</v>
      </c>
      <c r="D5645" t="s">
        <v>26</v>
      </c>
      <c r="E5645" t="s">
        <v>12</v>
      </c>
      <c r="F5645" t="s">
        <v>13</v>
      </c>
      <c r="G5645" t="s">
        <v>2292</v>
      </c>
      <c r="H5645" s="1">
        <v>0</v>
      </c>
      <c r="I5645" s="2">
        <v>43788</v>
      </c>
      <c r="J5645" t="s">
        <v>2511</v>
      </c>
      <c r="K5645" t="s">
        <v>16</v>
      </c>
      <c r="L5645">
        <v>42420</v>
      </c>
      <c r="M5645">
        <v>690</v>
      </c>
      <c r="N5645" t="s">
        <v>2849</v>
      </c>
      <c r="O5645">
        <v>11</v>
      </c>
      <c r="P5645">
        <v>2</v>
      </c>
      <c r="Q5645" t="s">
        <v>18</v>
      </c>
      <c r="R5645" t="s">
        <v>8304</v>
      </c>
      <c r="S5645">
        <v>10.76</v>
      </c>
      <c r="T5645">
        <v>22</v>
      </c>
      <c r="U5645" t="s">
        <v>19</v>
      </c>
      <c r="V5645" s="2">
        <v>43792</v>
      </c>
      <c r="W5645" t="s">
        <v>39</v>
      </c>
      <c r="X5645" t="s">
        <v>21</v>
      </c>
      <c r="Y5645" t="s">
        <v>54</v>
      </c>
    </row>
    <row r="5646" spans="1:25" hidden="1" x14ac:dyDescent="0.35">
      <c r="A5646">
        <v>4</v>
      </c>
      <c r="B5646" t="s">
        <v>25</v>
      </c>
      <c r="C5646">
        <v>3</v>
      </c>
      <c r="D5646" t="s">
        <v>11</v>
      </c>
      <c r="E5646" t="s">
        <v>1296</v>
      </c>
      <c r="F5646" t="s">
        <v>13</v>
      </c>
      <c r="G5646" t="s">
        <v>1195</v>
      </c>
      <c r="H5646" s="1">
        <v>0.2</v>
      </c>
      <c r="I5646" s="2">
        <v>43637</v>
      </c>
      <c r="J5646" t="s">
        <v>1958</v>
      </c>
      <c r="K5646" t="s">
        <v>102</v>
      </c>
      <c r="L5646">
        <v>44105</v>
      </c>
      <c r="M5646">
        <v>1495</v>
      </c>
      <c r="N5646" t="s">
        <v>1616</v>
      </c>
      <c r="O5646">
        <v>2</v>
      </c>
      <c r="P5646">
        <v>5</v>
      </c>
      <c r="Q5646" t="s">
        <v>104</v>
      </c>
      <c r="R5646" t="s">
        <v>8304</v>
      </c>
      <c r="S5646">
        <v>2.46</v>
      </c>
      <c r="T5646">
        <v>18</v>
      </c>
      <c r="U5646" t="s">
        <v>19</v>
      </c>
      <c r="V5646" s="2">
        <v>43641</v>
      </c>
      <c r="W5646" t="s">
        <v>20</v>
      </c>
      <c r="X5646" t="s">
        <v>309</v>
      </c>
      <c r="Y5646" t="s">
        <v>47</v>
      </c>
    </row>
    <row r="5647" spans="1:25" hidden="1" x14ac:dyDescent="0.35">
      <c r="A5647">
        <v>4</v>
      </c>
      <c r="B5647" t="s">
        <v>25</v>
      </c>
      <c r="C5647">
        <v>3</v>
      </c>
      <c r="D5647" t="s">
        <v>26</v>
      </c>
      <c r="E5647" t="s">
        <v>1296</v>
      </c>
      <c r="F5647" t="s">
        <v>13</v>
      </c>
      <c r="G5647" t="s">
        <v>1195</v>
      </c>
      <c r="H5647" s="1">
        <v>0.7</v>
      </c>
      <c r="I5647" s="2">
        <v>43637</v>
      </c>
      <c r="J5647" t="s">
        <v>1958</v>
      </c>
      <c r="K5647" t="s">
        <v>102</v>
      </c>
      <c r="L5647">
        <v>44105</v>
      </c>
      <c r="M5647">
        <v>513</v>
      </c>
      <c r="N5647" t="s">
        <v>2851</v>
      </c>
      <c r="O5647">
        <v>-34</v>
      </c>
      <c r="P5647">
        <v>6</v>
      </c>
      <c r="Q5647" t="s">
        <v>104</v>
      </c>
      <c r="R5647" t="s">
        <v>8304</v>
      </c>
      <c r="S5647">
        <v>-34.380000000000003</v>
      </c>
      <c r="T5647">
        <v>41</v>
      </c>
      <c r="U5647" t="s">
        <v>19</v>
      </c>
      <c r="V5647" s="2">
        <v>43641</v>
      </c>
      <c r="W5647" t="s">
        <v>20</v>
      </c>
      <c r="X5647" t="s">
        <v>309</v>
      </c>
      <c r="Y5647" t="s">
        <v>54</v>
      </c>
    </row>
    <row r="5648" spans="1:25" hidden="1" x14ac:dyDescent="0.35">
      <c r="A5648">
        <v>5</v>
      </c>
      <c r="B5648" t="s">
        <v>25</v>
      </c>
      <c r="C5648">
        <v>3</v>
      </c>
      <c r="D5648" t="s">
        <v>26</v>
      </c>
      <c r="E5648" t="s">
        <v>498</v>
      </c>
      <c r="F5648" t="s">
        <v>13</v>
      </c>
      <c r="G5648" t="s">
        <v>2318</v>
      </c>
      <c r="H5648" s="1">
        <v>0.2</v>
      </c>
      <c r="I5648" s="2">
        <v>43549</v>
      </c>
      <c r="J5648" t="s">
        <v>3382</v>
      </c>
      <c r="K5648" t="s">
        <v>73</v>
      </c>
      <c r="L5648">
        <v>75081</v>
      </c>
      <c r="M5648">
        <v>1750</v>
      </c>
      <c r="N5648" t="s">
        <v>3383</v>
      </c>
      <c r="O5648">
        <v>2</v>
      </c>
      <c r="P5648">
        <v>2</v>
      </c>
      <c r="Q5648" t="s">
        <v>75</v>
      </c>
      <c r="R5648" t="s">
        <v>8304</v>
      </c>
      <c r="S5648">
        <v>2.14</v>
      </c>
      <c r="T5648">
        <v>7</v>
      </c>
      <c r="U5648" t="s">
        <v>19</v>
      </c>
      <c r="V5648" s="2">
        <v>43554</v>
      </c>
      <c r="W5648" t="s">
        <v>20</v>
      </c>
      <c r="X5648" t="s">
        <v>77</v>
      </c>
      <c r="Y5648" t="s">
        <v>64</v>
      </c>
    </row>
    <row r="5649" spans="1:25" x14ac:dyDescent="0.35">
      <c r="A5649">
        <v>1</v>
      </c>
      <c r="B5649" t="s">
        <v>10</v>
      </c>
      <c r="C5649">
        <v>1</v>
      </c>
      <c r="D5649" t="s">
        <v>26</v>
      </c>
      <c r="E5649" t="s">
        <v>2732</v>
      </c>
      <c r="F5649" t="s">
        <v>13</v>
      </c>
      <c r="G5649" t="s">
        <v>6959</v>
      </c>
      <c r="H5649" s="1">
        <v>0</v>
      </c>
      <c r="I5649" s="2">
        <v>43712</v>
      </c>
      <c r="J5649" t="s">
        <v>7259</v>
      </c>
      <c r="K5649" t="s">
        <v>30</v>
      </c>
      <c r="L5649">
        <v>92307</v>
      </c>
      <c r="M5649">
        <v>1825</v>
      </c>
      <c r="N5649" t="s">
        <v>1353</v>
      </c>
      <c r="O5649">
        <v>6</v>
      </c>
      <c r="P5649">
        <v>2</v>
      </c>
      <c r="Q5649" t="s">
        <v>32</v>
      </c>
      <c r="R5649" t="s">
        <v>8304</v>
      </c>
      <c r="S5649">
        <v>6.22</v>
      </c>
      <c r="T5649">
        <v>13</v>
      </c>
      <c r="U5649" t="s">
        <v>76</v>
      </c>
      <c r="V5649" s="2">
        <v>43713</v>
      </c>
      <c r="W5649" t="s">
        <v>130</v>
      </c>
      <c r="X5649" t="s">
        <v>34</v>
      </c>
      <c r="Y5649" t="s">
        <v>64</v>
      </c>
    </row>
    <row r="5650" spans="1:25" x14ac:dyDescent="0.35">
      <c r="A5650">
        <v>1</v>
      </c>
      <c r="B5650" t="s">
        <v>10</v>
      </c>
      <c r="C5650">
        <v>1</v>
      </c>
      <c r="D5650" t="s">
        <v>50</v>
      </c>
      <c r="E5650" t="s">
        <v>2732</v>
      </c>
      <c r="F5650" t="s">
        <v>13</v>
      </c>
      <c r="G5650" t="s">
        <v>6959</v>
      </c>
      <c r="H5650" s="1">
        <v>0.2</v>
      </c>
      <c r="I5650" s="2">
        <v>43712</v>
      </c>
      <c r="J5650" t="s">
        <v>7259</v>
      </c>
      <c r="K5650" t="s">
        <v>30</v>
      </c>
      <c r="L5650">
        <v>92307</v>
      </c>
      <c r="M5650">
        <v>931</v>
      </c>
      <c r="N5650" t="s">
        <v>4880</v>
      </c>
      <c r="O5650">
        <v>15</v>
      </c>
      <c r="P5650">
        <v>3</v>
      </c>
      <c r="Q5650" t="s">
        <v>32</v>
      </c>
      <c r="R5650" t="s">
        <v>8304</v>
      </c>
      <c r="S5650">
        <v>15.11</v>
      </c>
      <c r="T5650">
        <v>43</v>
      </c>
      <c r="U5650" t="s">
        <v>76</v>
      </c>
      <c r="V5650" s="2">
        <v>43713</v>
      </c>
      <c r="W5650" t="s">
        <v>130</v>
      </c>
      <c r="X5650" t="s">
        <v>34</v>
      </c>
      <c r="Y5650" t="s">
        <v>52</v>
      </c>
    </row>
    <row r="5651" spans="1:25" hidden="1" x14ac:dyDescent="0.35">
      <c r="A5651">
        <v>3</v>
      </c>
      <c r="B5651" t="s">
        <v>10</v>
      </c>
      <c r="C5651">
        <v>3</v>
      </c>
      <c r="D5651" t="s">
        <v>26</v>
      </c>
      <c r="E5651" t="s">
        <v>209</v>
      </c>
      <c r="F5651" t="s">
        <v>13</v>
      </c>
      <c r="G5651" t="s">
        <v>2267</v>
      </c>
      <c r="H5651" s="1">
        <v>0.2</v>
      </c>
      <c r="I5651" s="2">
        <v>43702</v>
      </c>
      <c r="J5651" t="s">
        <v>3570</v>
      </c>
      <c r="K5651" t="s">
        <v>16</v>
      </c>
      <c r="L5651">
        <v>38301</v>
      </c>
      <c r="M5651">
        <v>1789</v>
      </c>
      <c r="N5651" t="s">
        <v>3065</v>
      </c>
      <c r="O5651">
        <v>1</v>
      </c>
      <c r="P5651">
        <v>1</v>
      </c>
      <c r="Q5651" t="s">
        <v>18</v>
      </c>
      <c r="R5651" t="s">
        <v>8304</v>
      </c>
      <c r="S5651">
        <v>1.07</v>
      </c>
      <c r="T5651">
        <v>3</v>
      </c>
      <c r="U5651" t="s">
        <v>19</v>
      </c>
      <c r="V5651" s="2">
        <v>43705</v>
      </c>
      <c r="W5651" t="s">
        <v>20</v>
      </c>
      <c r="X5651" t="s">
        <v>214</v>
      </c>
      <c r="Y5651" t="s">
        <v>64</v>
      </c>
    </row>
    <row r="5652" spans="1:25" hidden="1" x14ac:dyDescent="0.35">
      <c r="A5652">
        <v>3</v>
      </c>
      <c r="B5652" t="s">
        <v>10</v>
      </c>
      <c r="C5652">
        <v>3</v>
      </c>
      <c r="D5652" t="s">
        <v>26</v>
      </c>
      <c r="E5652" t="s">
        <v>209</v>
      </c>
      <c r="F5652" t="s">
        <v>13</v>
      </c>
      <c r="G5652" t="s">
        <v>2267</v>
      </c>
      <c r="H5652" s="1">
        <v>0.2</v>
      </c>
      <c r="I5652" s="2">
        <v>43702</v>
      </c>
      <c r="J5652" t="s">
        <v>3570</v>
      </c>
      <c r="K5652" t="s">
        <v>16</v>
      </c>
      <c r="L5652">
        <v>38301</v>
      </c>
      <c r="M5652">
        <v>1848</v>
      </c>
      <c r="N5652" t="s">
        <v>1126</v>
      </c>
      <c r="O5652">
        <v>2</v>
      </c>
      <c r="P5652">
        <v>2</v>
      </c>
      <c r="Q5652" t="s">
        <v>18</v>
      </c>
      <c r="R5652" t="s">
        <v>8304</v>
      </c>
      <c r="S5652">
        <v>1.7</v>
      </c>
      <c r="T5652">
        <v>10</v>
      </c>
      <c r="U5652" t="s">
        <v>19</v>
      </c>
      <c r="V5652" s="2">
        <v>43705</v>
      </c>
      <c r="W5652" t="s">
        <v>20</v>
      </c>
      <c r="X5652" t="s">
        <v>214</v>
      </c>
      <c r="Y5652" t="s">
        <v>49</v>
      </c>
    </row>
    <row r="5653" spans="1:25" x14ac:dyDescent="0.35">
      <c r="A5653">
        <v>6</v>
      </c>
      <c r="B5653" t="s">
        <v>10</v>
      </c>
      <c r="C5653">
        <v>6</v>
      </c>
      <c r="D5653" t="s">
        <v>26</v>
      </c>
      <c r="E5653" t="s">
        <v>88</v>
      </c>
      <c r="F5653" t="s">
        <v>13</v>
      </c>
      <c r="G5653" t="s">
        <v>5282</v>
      </c>
      <c r="H5653" s="1">
        <v>0</v>
      </c>
      <c r="I5653" s="2">
        <v>43796</v>
      </c>
      <c r="J5653" t="s">
        <v>6611</v>
      </c>
      <c r="K5653" t="s">
        <v>30</v>
      </c>
      <c r="L5653">
        <v>94109</v>
      </c>
      <c r="M5653">
        <v>1575</v>
      </c>
      <c r="N5653" t="s">
        <v>3258</v>
      </c>
      <c r="O5653">
        <v>115</v>
      </c>
      <c r="P5653">
        <v>5</v>
      </c>
      <c r="Q5653" t="s">
        <v>32</v>
      </c>
      <c r="R5653" t="s">
        <v>8304</v>
      </c>
      <c r="S5653">
        <v>114.94</v>
      </c>
      <c r="T5653">
        <v>245</v>
      </c>
      <c r="U5653" t="s">
        <v>33</v>
      </c>
      <c r="V5653" s="2">
        <v>43802</v>
      </c>
      <c r="W5653" t="s">
        <v>39</v>
      </c>
      <c r="X5653" t="s">
        <v>34</v>
      </c>
      <c r="Y5653" t="s">
        <v>64</v>
      </c>
    </row>
    <row r="5654" spans="1:25" x14ac:dyDescent="0.35">
      <c r="A5654">
        <v>6</v>
      </c>
      <c r="B5654" t="s">
        <v>10</v>
      </c>
      <c r="C5654">
        <v>6</v>
      </c>
      <c r="D5654" t="s">
        <v>50</v>
      </c>
      <c r="E5654" t="s">
        <v>88</v>
      </c>
      <c r="F5654" t="s">
        <v>13</v>
      </c>
      <c r="G5654" t="s">
        <v>5282</v>
      </c>
      <c r="H5654" s="1">
        <v>0</v>
      </c>
      <c r="I5654" s="2">
        <v>43796</v>
      </c>
      <c r="J5654" t="s">
        <v>6611</v>
      </c>
      <c r="K5654" t="s">
        <v>30</v>
      </c>
      <c r="L5654">
        <v>94109</v>
      </c>
      <c r="M5654">
        <v>602</v>
      </c>
      <c r="N5654" t="s">
        <v>4785</v>
      </c>
      <c r="O5654">
        <v>60</v>
      </c>
      <c r="P5654">
        <v>8</v>
      </c>
      <c r="Q5654" t="s">
        <v>32</v>
      </c>
      <c r="R5654" t="s">
        <v>8304</v>
      </c>
      <c r="S5654">
        <v>59.82</v>
      </c>
      <c r="T5654">
        <v>166</v>
      </c>
      <c r="U5654" t="s">
        <v>33</v>
      </c>
      <c r="V5654" s="2">
        <v>43802</v>
      </c>
      <c r="W5654" t="s">
        <v>39</v>
      </c>
      <c r="X5654" t="s">
        <v>34</v>
      </c>
      <c r="Y5654" t="s">
        <v>113</v>
      </c>
    </row>
    <row r="5655" spans="1:25" hidden="1" x14ac:dyDescent="0.35">
      <c r="A5655">
        <v>3</v>
      </c>
      <c r="B5655" t="s">
        <v>10</v>
      </c>
      <c r="C5655">
        <v>3</v>
      </c>
      <c r="D5655" t="s">
        <v>26</v>
      </c>
      <c r="E5655" t="s">
        <v>4423</v>
      </c>
      <c r="F5655" t="s">
        <v>13</v>
      </c>
      <c r="G5655" t="s">
        <v>2402</v>
      </c>
      <c r="H5655" s="1">
        <v>0.2</v>
      </c>
      <c r="I5655" s="2">
        <v>43704</v>
      </c>
      <c r="J5655" t="s">
        <v>7888</v>
      </c>
      <c r="K5655" t="s">
        <v>16</v>
      </c>
      <c r="L5655">
        <v>34952</v>
      </c>
      <c r="M5655">
        <v>860</v>
      </c>
      <c r="N5655" t="s">
        <v>1312</v>
      </c>
      <c r="O5655">
        <v>1</v>
      </c>
      <c r="P5655">
        <v>4</v>
      </c>
      <c r="Q5655" t="s">
        <v>18</v>
      </c>
      <c r="R5655" t="s">
        <v>92</v>
      </c>
      <c r="S5655">
        <v>0.9</v>
      </c>
      <c r="T5655">
        <v>14</v>
      </c>
      <c r="U5655" t="s">
        <v>19</v>
      </c>
      <c r="V5655" s="2">
        <v>43707</v>
      </c>
      <c r="W5655" t="s">
        <v>20</v>
      </c>
      <c r="X5655" t="s">
        <v>40</v>
      </c>
      <c r="Y5655" t="s">
        <v>56</v>
      </c>
    </row>
    <row r="5656" spans="1:25" hidden="1" x14ac:dyDescent="0.35">
      <c r="A5656">
        <v>5</v>
      </c>
      <c r="B5656" t="s">
        <v>43</v>
      </c>
      <c r="C5656">
        <v>6</v>
      </c>
      <c r="D5656" t="s">
        <v>26</v>
      </c>
      <c r="E5656" t="s">
        <v>65</v>
      </c>
      <c r="F5656" t="s">
        <v>13</v>
      </c>
      <c r="G5656" t="s">
        <v>7290</v>
      </c>
      <c r="H5656" s="1">
        <v>0</v>
      </c>
      <c r="I5656" s="2">
        <v>43740</v>
      </c>
      <c r="J5656" t="s">
        <v>7645</v>
      </c>
      <c r="K5656" t="s">
        <v>30</v>
      </c>
      <c r="L5656">
        <v>98105</v>
      </c>
      <c r="M5656">
        <v>1507</v>
      </c>
      <c r="N5656" t="s">
        <v>346</v>
      </c>
      <c r="O5656">
        <v>4</v>
      </c>
      <c r="P5656">
        <v>3</v>
      </c>
      <c r="Q5656" t="s">
        <v>32</v>
      </c>
      <c r="R5656" t="s">
        <v>8304</v>
      </c>
      <c r="S5656">
        <v>4.1100000000000003</v>
      </c>
      <c r="T5656">
        <v>9</v>
      </c>
      <c r="U5656" t="s">
        <v>76</v>
      </c>
      <c r="V5656" s="2">
        <v>43745</v>
      </c>
      <c r="W5656" t="s">
        <v>39</v>
      </c>
      <c r="X5656" t="s">
        <v>69</v>
      </c>
      <c r="Y5656" t="s">
        <v>176</v>
      </c>
    </row>
    <row r="5657" spans="1:25" hidden="1" x14ac:dyDescent="0.35">
      <c r="A5657">
        <v>5</v>
      </c>
      <c r="B5657" t="s">
        <v>43</v>
      </c>
      <c r="C5657">
        <v>6</v>
      </c>
      <c r="D5657" t="s">
        <v>50</v>
      </c>
      <c r="E5657" t="s">
        <v>65</v>
      </c>
      <c r="F5657" t="s">
        <v>13</v>
      </c>
      <c r="G5657" t="s">
        <v>7290</v>
      </c>
      <c r="H5657" s="1">
        <v>0.2</v>
      </c>
      <c r="I5657" s="2">
        <v>43740</v>
      </c>
      <c r="J5657" t="s">
        <v>7645</v>
      </c>
      <c r="K5657" t="s">
        <v>30</v>
      </c>
      <c r="L5657">
        <v>98105</v>
      </c>
      <c r="M5657">
        <v>893</v>
      </c>
      <c r="N5657" t="s">
        <v>1177</v>
      </c>
      <c r="O5657">
        <v>-20</v>
      </c>
      <c r="P5657">
        <v>2</v>
      </c>
      <c r="Q5657" t="s">
        <v>32</v>
      </c>
      <c r="R5657" t="s">
        <v>8304</v>
      </c>
      <c r="S5657">
        <v>-20.14</v>
      </c>
      <c r="T5657">
        <v>85</v>
      </c>
      <c r="U5657" t="s">
        <v>76</v>
      </c>
      <c r="V5657" s="2">
        <v>43745</v>
      </c>
      <c r="W5657" t="s">
        <v>39</v>
      </c>
      <c r="X5657" t="s">
        <v>69</v>
      </c>
      <c r="Y5657" t="s">
        <v>52</v>
      </c>
    </row>
    <row r="5658" spans="1:25" x14ac:dyDescent="0.35">
      <c r="A5658">
        <v>3</v>
      </c>
      <c r="B5658" t="s">
        <v>25</v>
      </c>
      <c r="C5658">
        <v>1</v>
      </c>
      <c r="D5658" t="s">
        <v>11</v>
      </c>
      <c r="E5658" t="s">
        <v>700</v>
      </c>
      <c r="F5658" t="s">
        <v>13</v>
      </c>
      <c r="G5658" t="s">
        <v>5201</v>
      </c>
      <c r="H5658" s="1">
        <v>0.2</v>
      </c>
      <c r="I5658" s="2">
        <v>43827</v>
      </c>
      <c r="J5658" t="s">
        <v>5313</v>
      </c>
      <c r="K5658" t="s">
        <v>30</v>
      </c>
      <c r="L5658">
        <v>90805</v>
      </c>
      <c r="M5658">
        <v>1182</v>
      </c>
      <c r="N5658" t="s">
        <v>183</v>
      </c>
      <c r="O5658">
        <v>-34</v>
      </c>
      <c r="P5658">
        <v>6</v>
      </c>
      <c r="Q5658" t="s">
        <v>32</v>
      </c>
      <c r="R5658" t="s">
        <v>8304</v>
      </c>
      <c r="S5658">
        <v>-34.07</v>
      </c>
      <c r="T5658">
        <v>341</v>
      </c>
      <c r="U5658" t="s">
        <v>33</v>
      </c>
      <c r="V5658" s="2">
        <v>43830</v>
      </c>
      <c r="W5658" t="s">
        <v>130</v>
      </c>
      <c r="X5658" t="s">
        <v>34</v>
      </c>
      <c r="Y5658" t="s">
        <v>24</v>
      </c>
    </row>
    <row r="5659" spans="1:25" hidden="1" x14ac:dyDescent="0.35">
      <c r="A5659">
        <v>7</v>
      </c>
      <c r="B5659" t="s">
        <v>25</v>
      </c>
      <c r="C5659">
        <v>6</v>
      </c>
      <c r="D5659" t="s">
        <v>26</v>
      </c>
      <c r="E5659" t="s">
        <v>653</v>
      </c>
      <c r="F5659" t="s">
        <v>13</v>
      </c>
      <c r="G5659" t="s">
        <v>2582</v>
      </c>
      <c r="H5659" s="1">
        <v>0</v>
      </c>
      <c r="I5659" s="2">
        <v>43636</v>
      </c>
      <c r="J5659" t="s">
        <v>4044</v>
      </c>
      <c r="K5659" t="s">
        <v>102</v>
      </c>
      <c r="L5659">
        <v>7109</v>
      </c>
      <c r="M5659">
        <v>218</v>
      </c>
      <c r="N5659" t="s">
        <v>1403</v>
      </c>
      <c r="O5659">
        <v>5</v>
      </c>
      <c r="P5659">
        <v>2</v>
      </c>
      <c r="Q5659" t="s">
        <v>104</v>
      </c>
      <c r="R5659" t="s">
        <v>8304</v>
      </c>
      <c r="S5659">
        <v>4.8099999999999996</v>
      </c>
      <c r="T5659">
        <v>10</v>
      </c>
      <c r="U5659" t="s">
        <v>19</v>
      </c>
      <c r="V5659" s="2">
        <v>43643</v>
      </c>
      <c r="W5659" t="s">
        <v>39</v>
      </c>
      <c r="X5659" t="s">
        <v>485</v>
      </c>
      <c r="Y5659" t="s">
        <v>35</v>
      </c>
    </row>
    <row r="5660" spans="1:25" hidden="1" x14ac:dyDescent="0.35">
      <c r="A5660">
        <v>7</v>
      </c>
      <c r="B5660" t="s">
        <v>25</v>
      </c>
      <c r="C5660">
        <v>6</v>
      </c>
      <c r="D5660" t="s">
        <v>50</v>
      </c>
      <c r="E5660" t="s">
        <v>653</v>
      </c>
      <c r="F5660" t="s">
        <v>13</v>
      </c>
      <c r="G5660" t="s">
        <v>2582</v>
      </c>
      <c r="H5660" s="1">
        <v>0</v>
      </c>
      <c r="I5660" s="2">
        <v>43636</v>
      </c>
      <c r="J5660" t="s">
        <v>4044</v>
      </c>
      <c r="K5660" t="s">
        <v>102</v>
      </c>
      <c r="L5660">
        <v>7109</v>
      </c>
      <c r="M5660">
        <v>1329</v>
      </c>
      <c r="N5660" t="s">
        <v>4875</v>
      </c>
      <c r="O5660">
        <v>72</v>
      </c>
      <c r="P5660">
        <v>3</v>
      </c>
      <c r="Q5660" t="s">
        <v>104</v>
      </c>
      <c r="R5660" t="s">
        <v>8304</v>
      </c>
      <c r="S5660">
        <v>71.989999999999995</v>
      </c>
      <c r="T5660">
        <v>240</v>
      </c>
      <c r="U5660" t="s">
        <v>19</v>
      </c>
      <c r="V5660" s="2">
        <v>43643</v>
      </c>
      <c r="W5660" t="s">
        <v>39</v>
      </c>
      <c r="X5660" t="s">
        <v>485</v>
      </c>
      <c r="Y5660" t="s">
        <v>113</v>
      </c>
    </row>
    <row r="5661" spans="1:25" hidden="1" x14ac:dyDescent="0.35">
      <c r="A5661">
        <v>3</v>
      </c>
      <c r="B5661" t="s">
        <v>10</v>
      </c>
      <c r="C5661">
        <v>3</v>
      </c>
      <c r="D5661" t="s">
        <v>26</v>
      </c>
      <c r="E5661" t="s">
        <v>906</v>
      </c>
      <c r="F5661" t="s">
        <v>13</v>
      </c>
      <c r="G5661" t="s">
        <v>839</v>
      </c>
      <c r="H5661" s="1">
        <v>0.2</v>
      </c>
      <c r="I5661" s="2">
        <v>43675</v>
      </c>
      <c r="J5661" t="s">
        <v>3572</v>
      </c>
      <c r="K5661" t="s">
        <v>16</v>
      </c>
      <c r="L5661">
        <v>28540</v>
      </c>
      <c r="M5661">
        <v>811</v>
      </c>
      <c r="N5661" t="s">
        <v>3573</v>
      </c>
      <c r="O5661">
        <v>7</v>
      </c>
      <c r="P5661">
        <v>2</v>
      </c>
      <c r="Q5661" t="s">
        <v>18</v>
      </c>
      <c r="R5661" t="s">
        <v>8304</v>
      </c>
      <c r="S5661">
        <v>6.53</v>
      </c>
      <c r="T5661">
        <v>35</v>
      </c>
      <c r="U5661" t="s">
        <v>19</v>
      </c>
      <c r="V5661" s="2">
        <v>43678</v>
      </c>
      <c r="W5661" t="s">
        <v>20</v>
      </c>
      <c r="X5661" t="s">
        <v>63</v>
      </c>
      <c r="Y5661" t="s">
        <v>56</v>
      </c>
    </row>
    <row r="5662" spans="1:25" hidden="1" x14ac:dyDescent="0.35">
      <c r="A5662">
        <v>3</v>
      </c>
      <c r="B5662" t="s">
        <v>10</v>
      </c>
      <c r="C5662">
        <v>3</v>
      </c>
      <c r="D5662" t="s">
        <v>26</v>
      </c>
      <c r="E5662" t="s">
        <v>906</v>
      </c>
      <c r="F5662" t="s">
        <v>13</v>
      </c>
      <c r="G5662" t="s">
        <v>839</v>
      </c>
      <c r="H5662" s="1">
        <v>0.2</v>
      </c>
      <c r="I5662" s="2">
        <v>43675</v>
      </c>
      <c r="J5662" t="s">
        <v>3572</v>
      </c>
      <c r="K5662" t="s">
        <v>16</v>
      </c>
      <c r="L5662">
        <v>28540</v>
      </c>
      <c r="M5662">
        <v>1137</v>
      </c>
      <c r="N5662" t="s">
        <v>48</v>
      </c>
      <c r="O5662">
        <v>0</v>
      </c>
      <c r="P5662">
        <v>3</v>
      </c>
      <c r="Q5662" t="s">
        <v>18</v>
      </c>
      <c r="R5662" t="s">
        <v>8304</v>
      </c>
      <c r="S5662">
        <v>0.38</v>
      </c>
      <c r="T5662">
        <v>4</v>
      </c>
      <c r="U5662" t="s">
        <v>19</v>
      </c>
      <c r="V5662" s="2">
        <v>43678</v>
      </c>
      <c r="W5662" t="s">
        <v>20</v>
      </c>
      <c r="X5662" t="s">
        <v>63</v>
      </c>
      <c r="Y5662" t="s">
        <v>49</v>
      </c>
    </row>
    <row r="5663" spans="1:25" hidden="1" x14ac:dyDescent="0.35">
      <c r="A5663">
        <v>3</v>
      </c>
      <c r="B5663" t="s">
        <v>10</v>
      </c>
      <c r="C5663">
        <v>3</v>
      </c>
      <c r="D5663" t="s">
        <v>50</v>
      </c>
      <c r="E5663" t="s">
        <v>906</v>
      </c>
      <c r="F5663" t="s">
        <v>13</v>
      </c>
      <c r="G5663" t="s">
        <v>839</v>
      </c>
      <c r="H5663" s="1">
        <v>0.2</v>
      </c>
      <c r="I5663" s="2">
        <v>43675</v>
      </c>
      <c r="J5663" t="s">
        <v>3572</v>
      </c>
      <c r="K5663" t="s">
        <v>16</v>
      </c>
      <c r="L5663">
        <v>28540</v>
      </c>
      <c r="M5663">
        <v>1401</v>
      </c>
      <c r="N5663" t="s">
        <v>4914</v>
      </c>
      <c r="O5663">
        <v>1</v>
      </c>
      <c r="P5663">
        <v>5</v>
      </c>
      <c r="Q5663" t="s">
        <v>18</v>
      </c>
      <c r="R5663" t="s">
        <v>8304</v>
      </c>
      <c r="S5663">
        <v>1.38</v>
      </c>
      <c r="T5663">
        <v>22</v>
      </c>
      <c r="U5663" t="s">
        <v>19</v>
      </c>
      <c r="V5663" s="2">
        <v>43678</v>
      </c>
      <c r="W5663" t="s">
        <v>20</v>
      </c>
      <c r="X5663" t="s">
        <v>63</v>
      </c>
      <c r="Y5663" t="s">
        <v>52</v>
      </c>
    </row>
    <row r="5664" spans="1:25" x14ac:dyDescent="0.35">
      <c r="A5664">
        <v>6</v>
      </c>
      <c r="B5664" t="s">
        <v>10</v>
      </c>
      <c r="C5664">
        <v>6</v>
      </c>
      <c r="D5664" t="s">
        <v>11</v>
      </c>
      <c r="E5664" t="s">
        <v>27</v>
      </c>
      <c r="F5664" t="s">
        <v>13</v>
      </c>
      <c r="G5664" t="s">
        <v>1171</v>
      </c>
      <c r="H5664" s="1">
        <v>0</v>
      </c>
      <c r="I5664" s="2">
        <v>43736</v>
      </c>
      <c r="J5664" t="s">
        <v>7847</v>
      </c>
      <c r="K5664" t="s">
        <v>30</v>
      </c>
      <c r="L5664">
        <v>90032</v>
      </c>
      <c r="M5664">
        <v>1036</v>
      </c>
      <c r="N5664" t="s">
        <v>169</v>
      </c>
      <c r="O5664">
        <v>4</v>
      </c>
      <c r="P5664">
        <v>3</v>
      </c>
      <c r="Q5664" t="s">
        <v>32</v>
      </c>
      <c r="R5664" t="s">
        <v>92</v>
      </c>
      <c r="S5664">
        <v>4.4400000000000004</v>
      </c>
      <c r="T5664">
        <v>9</v>
      </c>
      <c r="U5664" t="s">
        <v>19</v>
      </c>
      <c r="V5664" s="2">
        <v>43742</v>
      </c>
      <c r="W5664" t="s">
        <v>39</v>
      </c>
      <c r="X5664" t="s">
        <v>34</v>
      </c>
      <c r="Y5664" t="s">
        <v>47</v>
      </c>
    </row>
    <row r="5665" spans="1:25" hidden="1" x14ac:dyDescent="0.35">
      <c r="A5665">
        <v>5</v>
      </c>
      <c r="B5665" t="s">
        <v>43</v>
      </c>
      <c r="C5665">
        <v>6</v>
      </c>
      <c r="D5665" t="s">
        <v>11</v>
      </c>
      <c r="E5665" t="s">
        <v>2682</v>
      </c>
      <c r="F5665" t="s">
        <v>13</v>
      </c>
      <c r="G5665" t="s">
        <v>5449</v>
      </c>
      <c r="H5665" s="1">
        <v>0.5</v>
      </c>
      <c r="I5665" s="2">
        <v>43760</v>
      </c>
      <c r="J5665" t="s">
        <v>5818</v>
      </c>
      <c r="K5665" t="s">
        <v>30</v>
      </c>
      <c r="L5665">
        <v>97756</v>
      </c>
      <c r="M5665">
        <v>965</v>
      </c>
      <c r="N5665" t="s">
        <v>562</v>
      </c>
      <c r="O5665">
        <v>-121</v>
      </c>
      <c r="P5665">
        <v>5</v>
      </c>
      <c r="Q5665" t="s">
        <v>32</v>
      </c>
      <c r="R5665" t="s">
        <v>8304</v>
      </c>
      <c r="S5665">
        <v>-120.51</v>
      </c>
      <c r="T5665">
        <v>177</v>
      </c>
      <c r="U5665" t="s">
        <v>33</v>
      </c>
      <c r="V5665" s="2">
        <v>43765</v>
      </c>
      <c r="W5665" t="s">
        <v>39</v>
      </c>
      <c r="X5665" t="s">
        <v>262</v>
      </c>
      <c r="Y5665" t="s">
        <v>41</v>
      </c>
    </row>
    <row r="5666" spans="1:25" hidden="1" x14ac:dyDescent="0.35">
      <c r="A5666">
        <v>1</v>
      </c>
      <c r="B5666" t="s">
        <v>25</v>
      </c>
      <c r="C5666">
        <v>0</v>
      </c>
      <c r="D5666" t="s">
        <v>26</v>
      </c>
      <c r="E5666" t="s">
        <v>1888</v>
      </c>
      <c r="F5666" t="s">
        <v>13</v>
      </c>
      <c r="G5666" t="s">
        <v>5561</v>
      </c>
      <c r="H5666" s="1">
        <v>0.2</v>
      </c>
      <c r="I5666" s="2">
        <v>43548</v>
      </c>
      <c r="J5666" t="s">
        <v>5983</v>
      </c>
      <c r="K5666" t="s">
        <v>73</v>
      </c>
      <c r="L5666">
        <v>77705</v>
      </c>
      <c r="M5666">
        <v>935</v>
      </c>
      <c r="N5666" t="s">
        <v>3467</v>
      </c>
      <c r="O5666">
        <v>1</v>
      </c>
      <c r="P5666">
        <v>2</v>
      </c>
      <c r="Q5666" t="s">
        <v>75</v>
      </c>
      <c r="R5666" t="s">
        <v>8304</v>
      </c>
      <c r="S5666">
        <v>0.96</v>
      </c>
      <c r="T5666">
        <v>13</v>
      </c>
      <c r="U5666" t="s">
        <v>33</v>
      </c>
      <c r="V5666" s="2">
        <v>43549</v>
      </c>
      <c r="W5666" t="s">
        <v>773</v>
      </c>
      <c r="X5666" t="s">
        <v>77</v>
      </c>
      <c r="Y5666" t="s">
        <v>42</v>
      </c>
    </row>
    <row r="5667" spans="1:25" x14ac:dyDescent="0.35">
      <c r="A5667">
        <v>6</v>
      </c>
      <c r="B5667" t="s">
        <v>10</v>
      </c>
      <c r="C5667">
        <v>6</v>
      </c>
      <c r="D5667" t="s">
        <v>26</v>
      </c>
      <c r="E5667" t="s">
        <v>88</v>
      </c>
      <c r="F5667" t="s">
        <v>13</v>
      </c>
      <c r="G5667" t="s">
        <v>2100</v>
      </c>
      <c r="H5667" s="1">
        <v>0</v>
      </c>
      <c r="I5667" s="2">
        <v>43794</v>
      </c>
      <c r="J5667" t="s">
        <v>4468</v>
      </c>
      <c r="K5667" t="s">
        <v>30</v>
      </c>
      <c r="L5667">
        <v>94122</v>
      </c>
      <c r="M5667">
        <v>521</v>
      </c>
      <c r="N5667" t="s">
        <v>3508</v>
      </c>
      <c r="O5667">
        <v>1</v>
      </c>
      <c r="P5667">
        <v>2</v>
      </c>
      <c r="Q5667" t="s">
        <v>32</v>
      </c>
      <c r="R5667" t="s">
        <v>8304</v>
      </c>
      <c r="S5667">
        <v>1.34</v>
      </c>
      <c r="T5667">
        <v>5</v>
      </c>
      <c r="U5667" t="s">
        <v>19</v>
      </c>
      <c r="V5667" s="2">
        <v>43800</v>
      </c>
      <c r="W5667" t="s">
        <v>39</v>
      </c>
      <c r="X5667" t="s">
        <v>34</v>
      </c>
      <c r="Y5667" t="s">
        <v>49</v>
      </c>
    </row>
    <row r="5668" spans="1:25" hidden="1" x14ac:dyDescent="0.35">
      <c r="A5668">
        <v>3</v>
      </c>
      <c r="B5668" t="s">
        <v>25</v>
      </c>
      <c r="C5668">
        <v>1</v>
      </c>
      <c r="D5668" t="s">
        <v>11</v>
      </c>
      <c r="E5668" t="s">
        <v>7803</v>
      </c>
      <c r="F5668" t="s">
        <v>13</v>
      </c>
      <c r="G5668" t="s">
        <v>8099</v>
      </c>
      <c r="H5668" s="1">
        <v>0.2</v>
      </c>
      <c r="I5668" s="2">
        <v>43578</v>
      </c>
      <c r="J5668" t="s">
        <v>7804</v>
      </c>
      <c r="K5668" t="s">
        <v>30</v>
      </c>
      <c r="L5668">
        <v>80634</v>
      </c>
      <c r="M5668">
        <v>578</v>
      </c>
      <c r="N5668" t="s">
        <v>1757</v>
      </c>
      <c r="O5668">
        <v>3</v>
      </c>
      <c r="P5668">
        <v>3</v>
      </c>
      <c r="Q5668" t="s">
        <v>32</v>
      </c>
      <c r="R5668" t="s">
        <v>92</v>
      </c>
      <c r="S5668">
        <v>3.35</v>
      </c>
      <c r="T5668">
        <v>12</v>
      </c>
      <c r="U5668" t="s">
        <v>19</v>
      </c>
      <c r="V5668" s="2">
        <v>43581</v>
      </c>
      <c r="W5668" t="s">
        <v>130</v>
      </c>
      <c r="X5668" t="s">
        <v>285</v>
      </c>
      <c r="Y5668" t="s">
        <v>47</v>
      </c>
    </row>
    <row r="5669" spans="1:25" hidden="1" x14ac:dyDescent="0.35">
      <c r="A5669">
        <v>3</v>
      </c>
      <c r="B5669" t="s">
        <v>25</v>
      </c>
      <c r="C5669">
        <v>1</v>
      </c>
      <c r="D5669" t="s">
        <v>26</v>
      </c>
      <c r="E5669" t="s">
        <v>7803</v>
      </c>
      <c r="F5669" t="s">
        <v>13</v>
      </c>
      <c r="G5669" t="s">
        <v>8099</v>
      </c>
      <c r="H5669" s="1">
        <v>0.2</v>
      </c>
      <c r="I5669" s="2">
        <v>43578</v>
      </c>
      <c r="J5669" t="s">
        <v>7804</v>
      </c>
      <c r="K5669" t="s">
        <v>30</v>
      </c>
      <c r="L5669">
        <v>80634</v>
      </c>
      <c r="M5669">
        <v>1501</v>
      </c>
      <c r="N5669" t="s">
        <v>412</v>
      </c>
      <c r="O5669">
        <v>7</v>
      </c>
      <c r="P5669">
        <v>2</v>
      </c>
      <c r="Q5669" t="s">
        <v>32</v>
      </c>
      <c r="R5669" t="s">
        <v>92</v>
      </c>
      <c r="S5669">
        <v>7.01</v>
      </c>
      <c r="T5669">
        <v>19</v>
      </c>
      <c r="U5669" t="s">
        <v>19</v>
      </c>
      <c r="V5669" s="2">
        <v>43581</v>
      </c>
      <c r="W5669" t="s">
        <v>130</v>
      </c>
      <c r="X5669" t="s">
        <v>285</v>
      </c>
      <c r="Y5669" t="s">
        <v>119</v>
      </c>
    </row>
    <row r="5670" spans="1:25" hidden="1" x14ac:dyDescent="0.35">
      <c r="A5670">
        <v>4</v>
      </c>
      <c r="B5670" t="s">
        <v>43</v>
      </c>
      <c r="C5670">
        <v>6</v>
      </c>
      <c r="D5670" t="s">
        <v>26</v>
      </c>
      <c r="E5670" t="s">
        <v>192</v>
      </c>
      <c r="F5670" t="s">
        <v>13</v>
      </c>
      <c r="G5670" t="s">
        <v>2171</v>
      </c>
      <c r="H5670" s="1">
        <v>0.8</v>
      </c>
      <c r="I5670" s="2">
        <v>43696</v>
      </c>
      <c r="J5670" t="s">
        <v>3954</v>
      </c>
      <c r="K5670" t="s">
        <v>73</v>
      </c>
      <c r="L5670">
        <v>60653</v>
      </c>
      <c r="M5670">
        <v>327</v>
      </c>
      <c r="N5670" t="s">
        <v>2988</v>
      </c>
      <c r="O5670">
        <v>-4</v>
      </c>
      <c r="P5670">
        <v>2</v>
      </c>
      <c r="Q5670" t="s">
        <v>75</v>
      </c>
      <c r="R5670" t="s">
        <v>8304</v>
      </c>
      <c r="S5670">
        <v>-3.9</v>
      </c>
      <c r="T5670">
        <v>2</v>
      </c>
      <c r="U5670" t="s">
        <v>19</v>
      </c>
      <c r="V5670" s="2">
        <v>43700</v>
      </c>
      <c r="W5670" t="s">
        <v>39</v>
      </c>
      <c r="X5670" t="s">
        <v>139</v>
      </c>
      <c r="Y5670" t="s">
        <v>54</v>
      </c>
    </row>
    <row r="5671" spans="1:25" x14ac:dyDescent="0.35">
      <c r="A5671">
        <v>5</v>
      </c>
      <c r="B5671" t="s">
        <v>43</v>
      </c>
      <c r="C5671">
        <v>6</v>
      </c>
      <c r="D5671" t="s">
        <v>11</v>
      </c>
      <c r="E5671" t="s">
        <v>369</v>
      </c>
      <c r="F5671" t="s">
        <v>13</v>
      </c>
      <c r="G5671" t="s">
        <v>5286</v>
      </c>
      <c r="H5671" s="1">
        <v>0.2</v>
      </c>
      <c r="I5671" s="2">
        <v>43741</v>
      </c>
      <c r="J5671" t="s">
        <v>5787</v>
      </c>
      <c r="K5671" t="s">
        <v>30</v>
      </c>
      <c r="L5671">
        <v>91104</v>
      </c>
      <c r="M5671">
        <v>980</v>
      </c>
      <c r="N5671" t="s">
        <v>2507</v>
      </c>
      <c r="O5671">
        <v>-6</v>
      </c>
      <c r="P5671">
        <v>3</v>
      </c>
      <c r="Q5671" t="s">
        <v>32</v>
      </c>
      <c r="R5671" t="s">
        <v>8304</v>
      </c>
      <c r="S5671">
        <v>-6.42</v>
      </c>
      <c r="T5671">
        <v>171</v>
      </c>
      <c r="U5671" t="s">
        <v>33</v>
      </c>
      <c r="V5671" s="2">
        <v>43746</v>
      </c>
      <c r="W5671" t="s">
        <v>39</v>
      </c>
      <c r="X5671" t="s">
        <v>34</v>
      </c>
      <c r="Y5671" t="s">
        <v>41</v>
      </c>
    </row>
    <row r="5672" spans="1:25" hidden="1" x14ac:dyDescent="0.35">
      <c r="A5672">
        <v>4</v>
      </c>
      <c r="B5672" t="s">
        <v>43</v>
      </c>
      <c r="C5672">
        <v>6</v>
      </c>
      <c r="D5672" t="s">
        <v>26</v>
      </c>
      <c r="E5672" t="s">
        <v>171</v>
      </c>
      <c r="F5672" t="s">
        <v>13</v>
      </c>
      <c r="G5672" t="s">
        <v>815</v>
      </c>
      <c r="H5672" s="1">
        <v>0.2</v>
      </c>
      <c r="I5672" s="2">
        <v>43810</v>
      </c>
      <c r="J5672" t="s">
        <v>816</v>
      </c>
      <c r="K5672" t="s">
        <v>102</v>
      </c>
      <c r="L5672">
        <v>10009</v>
      </c>
      <c r="M5672">
        <v>134</v>
      </c>
      <c r="N5672" t="s">
        <v>817</v>
      </c>
      <c r="O5672">
        <v>8</v>
      </c>
      <c r="P5672">
        <v>4</v>
      </c>
      <c r="Q5672" t="s">
        <v>104</v>
      </c>
      <c r="R5672" t="s">
        <v>8304</v>
      </c>
      <c r="S5672">
        <v>7.88</v>
      </c>
      <c r="T5672">
        <v>23</v>
      </c>
      <c r="U5672" t="s">
        <v>19</v>
      </c>
      <c r="V5672" s="2">
        <v>43814</v>
      </c>
      <c r="W5672" t="s">
        <v>39</v>
      </c>
      <c r="X5672" t="s">
        <v>175</v>
      </c>
      <c r="Y5672" t="s">
        <v>54</v>
      </c>
    </row>
    <row r="5673" spans="1:25" hidden="1" x14ac:dyDescent="0.35">
      <c r="A5673">
        <v>4</v>
      </c>
      <c r="B5673" t="s">
        <v>43</v>
      </c>
      <c r="C5673">
        <v>6</v>
      </c>
      <c r="D5673" t="s">
        <v>50</v>
      </c>
      <c r="E5673" t="s">
        <v>171</v>
      </c>
      <c r="F5673" t="s">
        <v>13</v>
      </c>
      <c r="G5673" t="s">
        <v>815</v>
      </c>
      <c r="H5673" s="1">
        <v>0</v>
      </c>
      <c r="I5673" s="2">
        <v>43810</v>
      </c>
      <c r="J5673" t="s">
        <v>816</v>
      </c>
      <c r="K5673" t="s">
        <v>102</v>
      </c>
      <c r="L5673">
        <v>10009</v>
      </c>
      <c r="M5673">
        <v>1019</v>
      </c>
      <c r="N5673" t="s">
        <v>244</v>
      </c>
      <c r="O5673">
        <v>14</v>
      </c>
      <c r="P5673">
        <v>2</v>
      </c>
      <c r="Q5673" t="s">
        <v>104</v>
      </c>
      <c r="R5673" t="s">
        <v>8304</v>
      </c>
      <c r="S5673">
        <v>13.59</v>
      </c>
      <c r="T5673">
        <v>40</v>
      </c>
      <c r="U5673" t="s">
        <v>19</v>
      </c>
      <c r="V5673" s="2">
        <v>43814</v>
      </c>
      <c r="W5673" t="s">
        <v>39</v>
      </c>
      <c r="X5673" t="s">
        <v>175</v>
      </c>
      <c r="Y5673" t="s">
        <v>113</v>
      </c>
    </row>
    <row r="5674" spans="1:25" hidden="1" x14ac:dyDescent="0.35">
      <c r="A5674">
        <v>5</v>
      </c>
      <c r="B5674" t="s">
        <v>43</v>
      </c>
      <c r="C5674">
        <v>6</v>
      </c>
      <c r="D5674" t="s">
        <v>11</v>
      </c>
      <c r="E5674" t="s">
        <v>65</v>
      </c>
      <c r="F5674" t="s">
        <v>13</v>
      </c>
      <c r="G5674" t="s">
        <v>359</v>
      </c>
      <c r="H5674" s="1">
        <v>0</v>
      </c>
      <c r="I5674" s="2">
        <v>43800</v>
      </c>
      <c r="J5674" t="s">
        <v>7983</v>
      </c>
      <c r="K5674" t="s">
        <v>30</v>
      </c>
      <c r="L5674">
        <v>98105</v>
      </c>
      <c r="M5674">
        <v>592</v>
      </c>
      <c r="N5674" t="s">
        <v>766</v>
      </c>
      <c r="O5674">
        <v>31</v>
      </c>
      <c r="P5674">
        <v>12</v>
      </c>
      <c r="Q5674" t="s">
        <v>32</v>
      </c>
      <c r="R5674" t="s">
        <v>92</v>
      </c>
      <c r="S5674">
        <v>31.1</v>
      </c>
      <c r="T5674">
        <v>71</v>
      </c>
      <c r="U5674" t="s">
        <v>33</v>
      </c>
      <c r="V5674" s="2">
        <v>43805</v>
      </c>
      <c r="W5674" t="s">
        <v>39</v>
      </c>
      <c r="X5674" t="s">
        <v>69</v>
      </c>
      <c r="Y5674" t="s">
        <v>47</v>
      </c>
    </row>
    <row r="5675" spans="1:25" hidden="1" x14ac:dyDescent="0.35">
      <c r="A5675">
        <v>5</v>
      </c>
      <c r="B5675" t="s">
        <v>43</v>
      </c>
      <c r="C5675">
        <v>6</v>
      </c>
      <c r="D5675" t="s">
        <v>26</v>
      </c>
      <c r="E5675" t="s">
        <v>65</v>
      </c>
      <c r="F5675" t="s">
        <v>13</v>
      </c>
      <c r="G5675" t="s">
        <v>359</v>
      </c>
      <c r="H5675" s="1">
        <v>0</v>
      </c>
      <c r="I5675" s="2">
        <v>43800</v>
      </c>
      <c r="J5675" t="s">
        <v>7983</v>
      </c>
      <c r="K5675" t="s">
        <v>30</v>
      </c>
      <c r="L5675">
        <v>98105</v>
      </c>
      <c r="M5675">
        <v>1559</v>
      </c>
      <c r="N5675" t="s">
        <v>8166</v>
      </c>
      <c r="O5675">
        <v>5</v>
      </c>
      <c r="P5675">
        <v>4</v>
      </c>
      <c r="Q5675" t="s">
        <v>32</v>
      </c>
      <c r="R5675" t="s">
        <v>92</v>
      </c>
      <c r="S5675">
        <v>5.41</v>
      </c>
      <c r="T5675">
        <v>541</v>
      </c>
      <c r="U5675" t="s">
        <v>33</v>
      </c>
      <c r="V5675" s="2">
        <v>43805</v>
      </c>
      <c r="W5675" t="s">
        <v>39</v>
      </c>
      <c r="X5675" t="s">
        <v>69</v>
      </c>
      <c r="Y5675" t="s">
        <v>42</v>
      </c>
    </row>
    <row r="5676" spans="1:25" hidden="1" x14ac:dyDescent="0.35">
      <c r="A5676">
        <v>5</v>
      </c>
      <c r="B5676" t="s">
        <v>43</v>
      </c>
      <c r="C5676">
        <v>6</v>
      </c>
      <c r="D5676" t="s">
        <v>26</v>
      </c>
      <c r="E5676" t="s">
        <v>65</v>
      </c>
      <c r="F5676" t="s">
        <v>13</v>
      </c>
      <c r="G5676" t="s">
        <v>359</v>
      </c>
      <c r="H5676" s="1">
        <v>0.2</v>
      </c>
      <c r="I5676" s="2">
        <v>43800</v>
      </c>
      <c r="J5676" t="s">
        <v>7983</v>
      </c>
      <c r="K5676" t="s">
        <v>30</v>
      </c>
      <c r="L5676">
        <v>98105</v>
      </c>
      <c r="M5676">
        <v>902</v>
      </c>
      <c r="N5676" t="s">
        <v>2853</v>
      </c>
      <c r="O5676">
        <v>5</v>
      </c>
      <c r="P5676">
        <v>5</v>
      </c>
      <c r="Q5676" t="s">
        <v>32</v>
      </c>
      <c r="R5676" t="s">
        <v>92</v>
      </c>
      <c r="S5676">
        <v>5.37</v>
      </c>
      <c r="T5676">
        <v>16</v>
      </c>
      <c r="U5676" t="s">
        <v>33</v>
      </c>
      <c r="V5676" s="2">
        <v>43805</v>
      </c>
      <c r="W5676" t="s">
        <v>39</v>
      </c>
      <c r="X5676" t="s">
        <v>69</v>
      </c>
      <c r="Y5676" t="s">
        <v>54</v>
      </c>
    </row>
    <row r="5677" spans="1:25" hidden="1" x14ac:dyDescent="0.35">
      <c r="A5677">
        <v>4</v>
      </c>
      <c r="B5677" t="s">
        <v>43</v>
      </c>
      <c r="C5677">
        <v>6</v>
      </c>
      <c r="D5677" t="s">
        <v>26</v>
      </c>
      <c r="E5677" t="s">
        <v>122</v>
      </c>
      <c r="F5677" t="s">
        <v>13</v>
      </c>
      <c r="G5677" t="s">
        <v>1118</v>
      </c>
      <c r="H5677" s="1">
        <v>0.2</v>
      </c>
      <c r="I5677" s="2">
        <v>43793</v>
      </c>
      <c r="J5677" t="s">
        <v>1119</v>
      </c>
      <c r="K5677" t="s">
        <v>73</v>
      </c>
      <c r="L5677">
        <v>77070</v>
      </c>
      <c r="M5677">
        <v>115</v>
      </c>
      <c r="N5677" t="s">
        <v>1120</v>
      </c>
      <c r="O5677">
        <v>3</v>
      </c>
      <c r="P5677">
        <v>3</v>
      </c>
      <c r="Q5677" t="s">
        <v>75</v>
      </c>
      <c r="R5677" t="s">
        <v>8304</v>
      </c>
      <c r="S5677">
        <v>2.57</v>
      </c>
      <c r="T5677">
        <v>11</v>
      </c>
      <c r="U5677" t="s">
        <v>19</v>
      </c>
      <c r="V5677" s="2">
        <v>43797</v>
      </c>
      <c r="W5677" t="s">
        <v>39</v>
      </c>
      <c r="X5677" t="s">
        <v>77</v>
      </c>
      <c r="Y5677" t="s">
        <v>176</v>
      </c>
    </row>
    <row r="5678" spans="1:25" hidden="1" x14ac:dyDescent="0.35">
      <c r="A5678">
        <v>6</v>
      </c>
      <c r="B5678" t="s">
        <v>10</v>
      </c>
      <c r="C5678">
        <v>6</v>
      </c>
      <c r="D5678" t="s">
        <v>26</v>
      </c>
      <c r="E5678" t="s">
        <v>1758</v>
      </c>
      <c r="F5678" t="s">
        <v>13</v>
      </c>
      <c r="G5678" t="s">
        <v>2318</v>
      </c>
      <c r="H5678" s="1">
        <v>0</v>
      </c>
      <c r="I5678" s="2">
        <v>43524</v>
      </c>
      <c r="J5678" t="s">
        <v>4006</v>
      </c>
      <c r="K5678" t="s">
        <v>102</v>
      </c>
      <c r="L5678">
        <v>6457</v>
      </c>
      <c r="M5678">
        <v>1476</v>
      </c>
      <c r="N5678" t="s">
        <v>1308</v>
      </c>
      <c r="O5678">
        <v>4</v>
      </c>
      <c r="P5678">
        <v>1</v>
      </c>
      <c r="Q5678" t="s">
        <v>104</v>
      </c>
      <c r="R5678" t="s">
        <v>8304</v>
      </c>
      <c r="S5678">
        <v>3.5</v>
      </c>
      <c r="T5678">
        <v>8</v>
      </c>
      <c r="U5678" t="s">
        <v>19</v>
      </c>
      <c r="V5678" s="2">
        <v>43530</v>
      </c>
      <c r="W5678" t="s">
        <v>39</v>
      </c>
      <c r="X5678" t="s">
        <v>461</v>
      </c>
      <c r="Y5678" t="s">
        <v>64</v>
      </c>
    </row>
    <row r="5679" spans="1:25" hidden="1" x14ac:dyDescent="0.35">
      <c r="A5679">
        <v>6</v>
      </c>
      <c r="B5679" t="s">
        <v>10</v>
      </c>
      <c r="C5679">
        <v>6</v>
      </c>
      <c r="D5679" t="s">
        <v>26</v>
      </c>
      <c r="E5679" t="s">
        <v>1758</v>
      </c>
      <c r="F5679" t="s">
        <v>13</v>
      </c>
      <c r="G5679" t="s">
        <v>2318</v>
      </c>
      <c r="H5679" s="1">
        <v>0</v>
      </c>
      <c r="I5679" s="2">
        <v>43524</v>
      </c>
      <c r="J5679" t="s">
        <v>4006</v>
      </c>
      <c r="K5679" t="s">
        <v>102</v>
      </c>
      <c r="L5679">
        <v>6457</v>
      </c>
      <c r="M5679">
        <v>1316</v>
      </c>
      <c r="N5679" t="s">
        <v>3150</v>
      </c>
      <c r="O5679">
        <v>5</v>
      </c>
      <c r="P5679">
        <v>2</v>
      </c>
      <c r="Q5679" t="s">
        <v>104</v>
      </c>
      <c r="R5679" t="s">
        <v>8304</v>
      </c>
      <c r="S5679">
        <v>4.72</v>
      </c>
      <c r="T5679">
        <v>10</v>
      </c>
      <c r="U5679" t="s">
        <v>19</v>
      </c>
      <c r="V5679" s="2">
        <v>43530</v>
      </c>
      <c r="W5679" t="s">
        <v>39</v>
      </c>
      <c r="X5679" t="s">
        <v>461</v>
      </c>
      <c r="Y5679" t="s">
        <v>54</v>
      </c>
    </row>
    <row r="5680" spans="1:25" x14ac:dyDescent="0.35">
      <c r="A5680">
        <v>1</v>
      </c>
      <c r="B5680" t="s">
        <v>10</v>
      </c>
      <c r="C5680">
        <v>1</v>
      </c>
      <c r="D5680" t="s">
        <v>26</v>
      </c>
      <c r="E5680" t="s">
        <v>27</v>
      </c>
      <c r="F5680" t="s">
        <v>13</v>
      </c>
      <c r="G5680" t="s">
        <v>1088</v>
      </c>
      <c r="H5680" s="1">
        <v>0</v>
      </c>
      <c r="I5680" s="2">
        <v>43817</v>
      </c>
      <c r="J5680" t="s">
        <v>3090</v>
      </c>
      <c r="K5680" t="s">
        <v>30</v>
      </c>
      <c r="L5680">
        <v>90008</v>
      </c>
      <c r="M5680">
        <v>1796</v>
      </c>
      <c r="N5680" t="s">
        <v>3091</v>
      </c>
      <c r="O5680">
        <v>6</v>
      </c>
      <c r="P5680">
        <v>2</v>
      </c>
      <c r="Q5680" t="s">
        <v>32</v>
      </c>
      <c r="R5680" t="s">
        <v>8304</v>
      </c>
      <c r="S5680">
        <v>6.22</v>
      </c>
      <c r="T5680">
        <v>13</v>
      </c>
      <c r="U5680" t="s">
        <v>19</v>
      </c>
      <c r="V5680" s="2">
        <v>43818</v>
      </c>
      <c r="W5680" t="s">
        <v>130</v>
      </c>
      <c r="X5680" t="s">
        <v>34</v>
      </c>
      <c r="Y5680" t="s">
        <v>64</v>
      </c>
    </row>
    <row r="5681" spans="1:25" x14ac:dyDescent="0.35">
      <c r="A5681">
        <v>1</v>
      </c>
      <c r="B5681" t="s">
        <v>10</v>
      </c>
      <c r="C5681">
        <v>1</v>
      </c>
      <c r="D5681" t="s">
        <v>26</v>
      </c>
      <c r="E5681" t="s">
        <v>27</v>
      </c>
      <c r="F5681" t="s">
        <v>13</v>
      </c>
      <c r="G5681" t="s">
        <v>1088</v>
      </c>
      <c r="H5681" s="1">
        <v>0</v>
      </c>
      <c r="I5681" s="2">
        <v>43817</v>
      </c>
      <c r="J5681" t="s">
        <v>3090</v>
      </c>
      <c r="K5681" t="s">
        <v>30</v>
      </c>
      <c r="L5681">
        <v>90008</v>
      </c>
      <c r="M5681">
        <v>1142</v>
      </c>
      <c r="N5681" t="s">
        <v>1045</v>
      </c>
      <c r="O5681">
        <v>2</v>
      </c>
      <c r="P5681">
        <v>3</v>
      </c>
      <c r="Q5681" t="s">
        <v>32</v>
      </c>
      <c r="R5681" t="s">
        <v>8304</v>
      </c>
      <c r="S5681">
        <v>1.79</v>
      </c>
      <c r="T5681">
        <v>7</v>
      </c>
      <c r="U5681" t="s">
        <v>19</v>
      </c>
      <c r="V5681" s="2">
        <v>43818</v>
      </c>
      <c r="W5681" t="s">
        <v>130</v>
      </c>
      <c r="X5681" t="s">
        <v>34</v>
      </c>
      <c r="Y5681" t="s">
        <v>49</v>
      </c>
    </row>
    <row r="5682" spans="1:25" x14ac:dyDescent="0.35">
      <c r="A5682">
        <v>1</v>
      </c>
      <c r="B5682" t="s">
        <v>10</v>
      </c>
      <c r="C5682">
        <v>1</v>
      </c>
      <c r="D5682" t="s">
        <v>26</v>
      </c>
      <c r="E5682" t="s">
        <v>27</v>
      </c>
      <c r="F5682" t="s">
        <v>13</v>
      </c>
      <c r="G5682" t="s">
        <v>1088</v>
      </c>
      <c r="H5682" s="1">
        <v>0</v>
      </c>
      <c r="I5682" s="2">
        <v>43817</v>
      </c>
      <c r="J5682" t="s">
        <v>3090</v>
      </c>
      <c r="K5682" t="s">
        <v>30</v>
      </c>
      <c r="L5682">
        <v>90008</v>
      </c>
      <c r="M5682">
        <v>1817</v>
      </c>
      <c r="N5682" t="s">
        <v>3126</v>
      </c>
      <c r="O5682">
        <v>16</v>
      </c>
      <c r="P5682">
        <v>5</v>
      </c>
      <c r="Q5682" t="s">
        <v>32</v>
      </c>
      <c r="R5682" t="s">
        <v>8304</v>
      </c>
      <c r="S5682">
        <v>15.55</v>
      </c>
      <c r="T5682">
        <v>32</v>
      </c>
      <c r="U5682" t="s">
        <v>19</v>
      </c>
      <c r="V5682" s="2">
        <v>43818</v>
      </c>
      <c r="W5682" t="s">
        <v>130</v>
      </c>
      <c r="X5682" t="s">
        <v>34</v>
      </c>
      <c r="Y5682" t="s">
        <v>64</v>
      </c>
    </row>
    <row r="5683" spans="1:25" hidden="1" x14ac:dyDescent="0.35">
      <c r="A5683">
        <v>4</v>
      </c>
      <c r="B5683" t="s">
        <v>43</v>
      </c>
      <c r="C5683">
        <v>6</v>
      </c>
      <c r="D5683" t="s">
        <v>26</v>
      </c>
      <c r="E5683" t="s">
        <v>5827</v>
      </c>
      <c r="F5683" t="s">
        <v>13</v>
      </c>
      <c r="G5683" t="s">
        <v>5256</v>
      </c>
      <c r="H5683" s="1">
        <v>0</v>
      </c>
      <c r="I5683" s="2">
        <v>43659</v>
      </c>
      <c r="J5683" t="s">
        <v>6190</v>
      </c>
      <c r="K5683" t="s">
        <v>73</v>
      </c>
      <c r="L5683">
        <v>66212</v>
      </c>
      <c r="M5683">
        <v>1524</v>
      </c>
      <c r="N5683" t="s">
        <v>2908</v>
      </c>
      <c r="O5683">
        <v>6</v>
      </c>
      <c r="P5683">
        <v>2</v>
      </c>
      <c r="Q5683" t="s">
        <v>75</v>
      </c>
      <c r="R5683" t="s">
        <v>8304</v>
      </c>
      <c r="S5683">
        <v>6.24</v>
      </c>
      <c r="T5683">
        <v>14</v>
      </c>
      <c r="U5683" t="s">
        <v>33</v>
      </c>
      <c r="V5683" s="2">
        <v>43663</v>
      </c>
      <c r="W5683" t="s">
        <v>39</v>
      </c>
      <c r="X5683" t="s">
        <v>2166</v>
      </c>
      <c r="Y5683" t="s">
        <v>64</v>
      </c>
    </row>
    <row r="5684" spans="1:25" hidden="1" x14ac:dyDescent="0.35">
      <c r="A5684">
        <v>4</v>
      </c>
      <c r="B5684" t="s">
        <v>43</v>
      </c>
      <c r="C5684">
        <v>6</v>
      </c>
      <c r="D5684" t="s">
        <v>26</v>
      </c>
      <c r="E5684" t="s">
        <v>5827</v>
      </c>
      <c r="F5684" t="s">
        <v>13</v>
      </c>
      <c r="G5684" t="s">
        <v>5256</v>
      </c>
      <c r="H5684" s="1">
        <v>0</v>
      </c>
      <c r="I5684" s="2">
        <v>43659</v>
      </c>
      <c r="J5684" t="s">
        <v>6190</v>
      </c>
      <c r="K5684" t="s">
        <v>73</v>
      </c>
      <c r="L5684">
        <v>66212</v>
      </c>
      <c r="M5684">
        <v>1498</v>
      </c>
      <c r="N5684" t="s">
        <v>3674</v>
      </c>
      <c r="O5684">
        <v>94</v>
      </c>
      <c r="P5684">
        <v>2</v>
      </c>
      <c r="Q5684" t="s">
        <v>75</v>
      </c>
      <c r="R5684" t="s">
        <v>8304</v>
      </c>
      <c r="S5684">
        <v>93.7</v>
      </c>
      <c r="T5684">
        <v>360</v>
      </c>
      <c r="U5684" t="s">
        <v>33</v>
      </c>
      <c r="V5684" s="2">
        <v>43663</v>
      </c>
      <c r="W5684" t="s">
        <v>39</v>
      </c>
      <c r="X5684" t="s">
        <v>2166</v>
      </c>
      <c r="Y5684" t="s">
        <v>42</v>
      </c>
    </row>
    <row r="5685" spans="1:25" hidden="1" x14ac:dyDescent="0.35">
      <c r="A5685">
        <v>6</v>
      </c>
      <c r="B5685" t="s">
        <v>10</v>
      </c>
      <c r="C5685">
        <v>6</v>
      </c>
      <c r="D5685" t="s">
        <v>26</v>
      </c>
      <c r="E5685" t="s">
        <v>171</v>
      </c>
      <c r="F5685" t="s">
        <v>13</v>
      </c>
      <c r="G5685" t="s">
        <v>446</v>
      </c>
      <c r="H5685" s="1">
        <v>0</v>
      </c>
      <c r="I5685" s="2">
        <v>43819</v>
      </c>
      <c r="J5685" t="s">
        <v>6342</v>
      </c>
      <c r="K5685" t="s">
        <v>102</v>
      </c>
      <c r="L5685">
        <v>10009</v>
      </c>
      <c r="M5685">
        <v>1669</v>
      </c>
      <c r="N5685" t="s">
        <v>3889</v>
      </c>
      <c r="O5685">
        <v>17</v>
      </c>
      <c r="P5685">
        <v>3</v>
      </c>
      <c r="Q5685" t="s">
        <v>104</v>
      </c>
      <c r="R5685" t="s">
        <v>8304</v>
      </c>
      <c r="S5685">
        <v>16.670000000000002</v>
      </c>
      <c r="T5685">
        <v>34</v>
      </c>
      <c r="U5685" t="s">
        <v>33</v>
      </c>
      <c r="V5685" s="2">
        <v>43825</v>
      </c>
      <c r="W5685" t="s">
        <v>39</v>
      </c>
      <c r="X5685" t="s">
        <v>175</v>
      </c>
      <c r="Y5685" t="s">
        <v>64</v>
      </c>
    </row>
    <row r="5686" spans="1:25" hidden="1" x14ac:dyDescent="0.35">
      <c r="A5686">
        <v>6</v>
      </c>
      <c r="B5686" t="s">
        <v>10</v>
      </c>
      <c r="C5686">
        <v>6</v>
      </c>
      <c r="D5686" t="s">
        <v>26</v>
      </c>
      <c r="E5686" t="s">
        <v>171</v>
      </c>
      <c r="F5686" t="s">
        <v>13</v>
      </c>
      <c r="G5686" t="s">
        <v>446</v>
      </c>
      <c r="H5686" s="1">
        <v>0</v>
      </c>
      <c r="I5686" s="2">
        <v>43819</v>
      </c>
      <c r="J5686" t="s">
        <v>6342</v>
      </c>
      <c r="K5686" t="s">
        <v>102</v>
      </c>
      <c r="L5686">
        <v>10009</v>
      </c>
      <c r="M5686">
        <v>1700</v>
      </c>
      <c r="N5686" t="s">
        <v>858</v>
      </c>
      <c r="O5686">
        <v>137</v>
      </c>
      <c r="P5686">
        <v>5</v>
      </c>
      <c r="Q5686" t="s">
        <v>104</v>
      </c>
      <c r="R5686" t="s">
        <v>8304</v>
      </c>
      <c r="S5686">
        <v>137.15</v>
      </c>
      <c r="T5686">
        <v>280</v>
      </c>
      <c r="U5686" t="s">
        <v>33</v>
      </c>
      <c r="V5686" s="2">
        <v>43825</v>
      </c>
      <c r="W5686" t="s">
        <v>39</v>
      </c>
      <c r="X5686" t="s">
        <v>175</v>
      </c>
      <c r="Y5686" t="s">
        <v>64</v>
      </c>
    </row>
    <row r="5687" spans="1:25" hidden="1" x14ac:dyDescent="0.35">
      <c r="A5687">
        <v>6</v>
      </c>
      <c r="B5687" t="s">
        <v>10</v>
      </c>
      <c r="C5687">
        <v>6</v>
      </c>
      <c r="D5687" t="s">
        <v>26</v>
      </c>
      <c r="E5687" t="s">
        <v>171</v>
      </c>
      <c r="F5687" t="s">
        <v>13</v>
      </c>
      <c r="G5687" t="s">
        <v>446</v>
      </c>
      <c r="H5687" s="1">
        <v>0.2</v>
      </c>
      <c r="I5687" s="2">
        <v>43819</v>
      </c>
      <c r="J5687" t="s">
        <v>6342</v>
      </c>
      <c r="K5687" t="s">
        <v>102</v>
      </c>
      <c r="L5687">
        <v>10009</v>
      </c>
      <c r="M5687">
        <v>700</v>
      </c>
      <c r="N5687" t="s">
        <v>717</v>
      </c>
      <c r="O5687">
        <v>18</v>
      </c>
      <c r="P5687">
        <v>3</v>
      </c>
      <c r="Q5687" t="s">
        <v>104</v>
      </c>
      <c r="R5687" t="s">
        <v>8304</v>
      </c>
      <c r="S5687">
        <v>17.62</v>
      </c>
      <c r="T5687">
        <v>50</v>
      </c>
      <c r="U5687" t="s">
        <v>33</v>
      </c>
      <c r="V5687" s="2">
        <v>43825</v>
      </c>
      <c r="W5687" t="s">
        <v>39</v>
      </c>
      <c r="X5687" t="s">
        <v>175</v>
      </c>
      <c r="Y5687" t="s">
        <v>54</v>
      </c>
    </row>
    <row r="5688" spans="1:25" hidden="1" x14ac:dyDescent="0.35">
      <c r="A5688">
        <v>5</v>
      </c>
      <c r="B5688" t="s">
        <v>43</v>
      </c>
      <c r="C5688">
        <v>6</v>
      </c>
      <c r="D5688" t="s">
        <v>11</v>
      </c>
      <c r="E5688" t="s">
        <v>906</v>
      </c>
      <c r="F5688" t="s">
        <v>13</v>
      </c>
      <c r="G5688" t="s">
        <v>864</v>
      </c>
      <c r="H5688" s="1">
        <v>0.2</v>
      </c>
      <c r="I5688" s="2">
        <v>43586</v>
      </c>
      <c r="J5688" t="s">
        <v>2566</v>
      </c>
      <c r="K5688" t="s">
        <v>16</v>
      </c>
      <c r="L5688">
        <v>32216</v>
      </c>
      <c r="M5688">
        <v>828</v>
      </c>
      <c r="N5688" t="s">
        <v>1116</v>
      </c>
      <c r="O5688">
        <v>0</v>
      </c>
      <c r="P5688">
        <v>5</v>
      </c>
      <c r="Q5688" t="s">
        <v>18</v>
      </c>
      <c r="R5688" t="s">
        <v>8304</v>
      </c>
      <c r="S5688">
        <v>0</v>
      </c>
      <c r="T5688">
        <v>2804</v>
      </c>
      <c r="U5688" t="s">
        <v>19</v>
      </c>
      <c r="V5688" s="2">
        <v>43591</v>
      </c>
      <c r="W5688" t="s">
        <v>39</v>
      </c>
      <c r="X5688" t="s">
        <v>40</v>
      </c>
      <c r="Y5688" t="s">
        <v>24</v>
      </c>
    </row>
    <row r="5689" spans="1:25" hidden="1" x14ac:dyDescent="0.35">
      <c r="A5689">
        <v>5</v>
      </c>
      <c r="B5689" t="s">
        <v>43</v>
      </c>
      <c r="C5689">
        <v>6</v>
      </c>
      <c r="D5689" t="s">
        <v>11</v>
      </c>
      <c r="E5689" t="s">
        <v>906</v>
      </c>
      <c r="F5689" t="s">
        <v>13</v>
      </c>
      <c r="G5689" t="s">
        <v>864</v>
      </c>
      <c r="H5689" s="1">
        <v>0.45</v>
      </c>
      <c r="I5689" s="2">
        <v>43586</v>
      </c>
      <c r="J5689" t="s">
        <v>2566</v>
      </c>
      <c r="K5689" t="s">
        <v>16</v>
      </c>
      <c r="L5689">
        <v>32216</v>
      </c>
      <c r="M5689">
        <v>377</v>
      </c>
      <c r="N5689" t="s">
        <v>954</v>
      </c>
      <c r="O5689">
        <v>-458</v>
      </c>
      <c r="P5689">
        <v>4</v>
      </c>
      <c r="Q5689" t="s">
        <v>18</v>
      </c>
      <c r="R5689" t="s">
        <v>8304</v>
      </c>
      <c r="S5689">
        <v>-458.15</v>
      </c>
      <c r="T5689">
        <v>933</v>
      </c>
      <c r="U5689" t="s">
        <v>19</v>
      </c>
      <c r="V5689" s="2">
        <v>43591</v>
      </c>
      <c r="W5689" t="s">
        <v>39</v>
      </c>
      <c r="X5689" t="s">
        <v>40</v>
      </c>
      <c r="Y5689" t="s">
        <v>41</v>
      </c>
    </row>
    <row r="5690" spans="1:25" hidden="1" x14ac:dyDescent="0.35">
      <c r="A5690">
        <v>5</v>
      </c>
      <c r="B5690" t="s">
        <v>43</v>
      </c>
      <c r="C5690">
        <v>6</v>
      </c>
      <c r="D5690" t="s">
        <v>26</v>
      </c>
      <c r="E5690" t="s">
        <v>906</v>
      </c>
      <c r="F5690" t="s">
        <v>13</v>
      </c>
      <c r="G5690" t="s">
        <v>864</v>
      </c>
      <c r="H5690" s="1">
        <v>0.2</v>
      </c>
      <c r="I5690" s="2">
        <v>43586</v>
      </c>
      <c r="J5690" t="s">
        <v>2566</v>
      </c>
      <c r="K5690" t="s">
        <v>16</v>
      </c>
      <c r="L5690">
        <v>32216</v>
      </c>
      <c r="M5690">
        <v>971</v>
      </c>
      <c r="N5690" t="s">
        <v>4365</v>
      </c>
      <c r="O5690">
        <v>0</v>
      </c>
      <c r="P5690">
        <v>2</v>
      </c>
      <c r="Q5690" t="s">
        <v>18</v>
      </c>
      <c r="R5690" t="s">
        <v>8304</v>
      </c>
      <c r="S5690">
        <v>0.42</v>
      </c>
      <c r="T5690">
        <v>3</v>
      </c>
      <c r="U5690" t="s">
        <v>19</v>
      </c>
      <c r="V5690" s="2">
        <v>43591</v>
      </c>
      <c r="W5690" t="s">
        <v>39</v>
      </c>
      <c r="X5690" t="s">
        <v>40</v>
      </c>
      <c r="Y5690" t="s">
        <v>356</v>
      </c>
    </row>
    <row r="5691" spans="1:25" hidden="1" x14ac:dyDescent="0.35">
      <c r="A5691">
        <v>2</v>
      </c>
      <c r="B5691" t="s">
        <v>43</v>
      </c>
      <c r="C5691">
        <v>3</v>
      </c>
      <c r="D5691" t="s">
        <v>26</v>
      </c>
      <c r="E5691" t="s">
        <v>2097</v>
      </c>
      <c r="F5691" t="s">
        <v>13</v>
      </c>
      <c r="G5691" t="s">
        <v>1509</v>
      </c>
      <c r="H5691" s="1">
        <v>0.2</v>
      </c>
      <c r="I5691" s="2">
        <v>43710</v>
      </c>
      <c r="J5691" t="s">
        <v>3701</v>
      </c>
      <c r="K5691" t="s">
        <v>30</v>
      </c>
      <c r="L5691">
        <v>80525</v>
      </c>
      <c r="M5691">
        <v>230</v>
      </c>
      <c r="N5691" t="s">
        <v>400</v>
      </c>
      <c r="O5691">
        <v>4</v>
      </c>
      <c r="P5691">
        <v>2</v>
      </c>
      <c r="Q5691" t="s">
        <v>32</v>
      </c>
      <c r="R5691" t="s">
        <v>8304</v>
      </c>
      <c r="S5691">
        <v>3.95</v>
      </c>
      <c r="T5691">
        <v>12</v>
      </c>
      <c r="U5691" t="s">
        <v>19</v>
      </c>
      <c r="V5691" s="2">
        <v>43712</v>
      </c>
      <c r="W5691" t="s">
        <v>20</v>
      </c>
      <c r="X5691" t="s">
        <v>285</v>
      </c>
      <c r="Y5691" t="s">
        <v>35</v>
      </c>
    </row>
    <row r="5692" spans="1:25" hidden="1" x14ac:dyDescent="0.35">
      <c r="A5692">
        <v>4</v>
      </c>
      <c r="B5692" t="s">
        <v>43</v>
      </c>
      <c r="C5692">
        <v>6</v>
      </c>
      <c r="D5692" t="s">
        <v>26</v>
      </c>
      <c r="E5692" t="s">
        <v>2831</v>
      </c>
      <c r="F5692" t="s">
        <v>13</v>
      </c>
      <c r="G5692" t="s">
        <v>3848</v>
      </c>
      <c r="H5692" s="1">
        <v>0.2</v>
      </c>
      <c r="I5692" s="2">
        <v>43799</v>
      </c>
      <c r="J5692" t="s">
        <v>3849</v>
      </c>
      <c r="K5692" t="s">
        <v>73</v>
      </c>
      <c r="L5692">
        <v>78539</v>
      </c>
      <c r="M5692">
        <v>326</v>
      </c>
      <c r="N5692" t="s">
        <v>3089</v>
      </c>
      <c r="O5692">
        <v>1</v>
      </c>
      <c r="P5692">
        <v>2</v>
      </c>
      <c r="Q5692" t="s">
        <v>75</v>
      </c>
      <c r="R5692" t="s">
        <v>8304</v>
      </c>
      <c r="S5692">
        <v>0.83</v>
      </c>
      <c r="T5692">
        <v>2</v>
      </c>
      <c r="U5692" t="s">
        <v>19</v>
      </c>
      <c r="V5692" s="2">
        <v>43803</v>
      </c>
      <c r="W5692" t="s">
        <v>39</v>
      </c>
      <c r="X5692" t="s">
        <v>77</v>
      </c>
      <c r="Y5692" t="s">
        <v>176</v>
      </c>
    </row>
    <row r="5693" spans="1:25" hidden="1" x14ac:dyDescent="0.35">
      <c r="A5693">
        <v>2</v>
      </c>
      <c r="B5693" t="s">
        <v>43</v>
      </c>
      <c r="C5693">
        <v>3</v>
      </c>
      <c r="D5693" t="s">
        <v>26</v>
      </c>
      <c r="E5693" t="s">
        <v>3541</v>
      </c>
      <c r="F5693" t="s">
        <v>13</v>
      </c>
      <c r="G5693" t="s">
        <v>8132</v>
      </c>
      <c r="H5693" s="1">
        <v>0</v>
      </c>
      <c r="I5693" s="2">
        <v>43731</v>
      </c>
      <c r="J5693" t="s">
        <v>3542</v>
      </c>
      <c r="K5693" t="s">
        <v>16</v>
      </c>
      <c r="L5693">
        <v>71603</v>
      </c>
      <c r="M5693">
        <v>1830</v>
      </c>
      <c r="N5693" t="s">
        <v>1178</v>
      </c>
      <c r="O5693">
        <v>6</v>
      </c>
      <c r="P5693">
        <v>2</v>
      </c>
      <c r="Q5693" t="s">
        <v>18</v>
      </c>
      <c r="R5693" t="s">
        <v>8304</v>
      </c>
      <c r="S5693">
        <v>6.22</v>
      </c>
      <c r="T5693">
        <v>13</v>
      </c>
      <c r="U5693" t="s">
        <v>19</v>
      </c>
      <c r="V5693" s="2">
        <v>43733</v>
      </c>
      <c r="W5693" t="s">
        <v>20</v>
      </c>
      <c r="X5693" t="s">
        <v>1016</v>
      </c>
      <c r="Y5693" t="s">
        <v>64</v>
      </c>
    </row>
    <row r="5694" spans="1:25" hidden="1" x14ac:dyDescent="0.35">
      <c r="A5694">
        <v>2</v>
      </c>
      <c r="B5694" t="s">
        <v>43</v>
      </c>
      <c r="C5694">
        <v>3</v>
      </c>
      <c r="D5694" t="s">
        <v>50</v>
      </c>
      <c r="E5694" t="s">
        <v>3541</v>
      </c>
      <c r="F5694" t="s">
        <v>13</v>
      </c>
      <c r="G5694" t="s">
        <v>8132</v>
      </c>
      <c r="H5694" s="1">
        <v>0</v>
      </c>
      <c r="I5694" s="2">
        <v>43731</v>
      </c>
      <c r="J5694" t="s">
        <v>3542</v>
      </c>
      <c r="K5694" t="s">
        <v>16</v>
      </c>
      <c r="L5694">
        <v>71603</v>
      </c>
      <c r="M5694">
        <v>1097</v>
      </c>
      <c r="N5694" t="s">
        <v>4708</v>
      </c>
      <c r="O5694">
        <v>64</v>
      </c>
      <c r="P5694">
        <v>5</v>
      </c>
      <c r="Q5694" t="s">
        <v>18</v>
      </c>
      <c r="R5694" t="s">
        <v>8304</v>
      </c>
      <c r="S5694">
        <v>63.98</v>
      </c>
      <c r="T5694">
        <v>200</v>
      </c>
      <c r="U5694" t="s">
        <v>19</v>
      </c>
      <c r="V5694" s="2">
        <v>43733</v>
      </c>
      <c r="W5694" t="s">
        <v>20</v>
      </c>
      <c r="X5694" t="s">
        <v>1016</v>
      </c>
      <c r="Y5694" t="s">
        <v>113</v>
      </c>
    </row>
    <row r="5695" spans="1:25" hidden="1" x14ac:dyDescent="0.35">
      <c r="A5695">
        <v>3</v>
      </c>
      <c r="B5695" t="s">
        <v>25</v>
      </c>
      <c r="C5695">
        <v>1</v>
      </c>
      <c r="D5695" t="s">
        <v>11</v>
      </c>
      <c r="E5695" t="s">
        <v>192</v>
      </c>
      <c r="F5695" t="s">
        <v>13</v>
      </c>
      <c r="G5695" t="s">
        <v>893</v>
      </c>
      <c r="H5695" s="1">
        <v>0.3</v>
      </c>
      <c r="I5695" s="2">
        <v>43629</v>
      </c>
      <c r="J5695" t="s">
        <v>6833</v>
      </c>
      <c r="K5695" t="s">
        <v>73</v>
      </c>
      <c r="L5695">
        <v>60653</v>
      </c>
      <c r="M5695">
        <v>768</v>
      </c>
      <c r="N5695" t="s">
        <v>1719</v>
      </c>
      <c r="O5695">
        <v>-87</v>
      </c>
      <c r="P5695">
        <v>7</v>
      </c>
      <c r="Q5695" t="s">
        <v>75</v>
      </c>
      <c r="R5695" t="s">
        <v>8304</v>
      </c>
      <c r="S5695">
        <v>-87.34</v>
      </c>
      <c r="T5695">
        <v>470</v>
      </c>
      <c r="U5695" t="s">
        <v>76</v>
      </c>
      <c r="V5695" s="2">
        <v>43632</v>
      </c>
      <c r="W5695" t="s">
        <v>130</v>
      </c>
      <c r="X5695" t="s">
        <v>139</v>
      </c>
      <c r="Y5695" t="s">
        <v>24</v>
      </c>
    </row>
    <row r="5696" spans="1:25" hidden="1" x14ac:dyDescent="0.35">
      <c r="A5696">
        <v>3</v>
      </c>
      <c r="B5696" t="s">
        <v>25</v>
      </c>
      <c r="C5696">
        <v>1</v>
      </c>
      <c r="D5696" t="s">
        <v>26</v>
      </c>
      <c r="E5696" t="s">
        <v>192</v>
      </c>
      <c r="F5696" t="s">
        <v>13</v>
      </c>
      <c r="G5696" t="s">
        <v>893</v>
      </c>
      <c r="H5696" s="1">
        <v>0.2</v>
      </c>
      <c r="I5696" s="2">
        <v>43629</v>
      </c>
      <c r="J5696" t="s">
        <v>6833</v>
      </c>
      <c r="K5696" t="s">
        <v>73</v>
      </c>
      <c r="L5696">
        <v>60653</v>
      </c>
      <c r="M5696">
        <v>282</v>
      </c>
      <c r="N5696" t="s">
        <v>8161</v>
      </c>
      <c r="O5696">
        <v>-39</v>
      </c>
      <c r="P5696">
        <v>4</v>
      </c>
      <c r="Q5696" t="s">
        <v>75</v>
      </c>
      <c r="R5696" t="s">
        <v>8304</v>
      </c>
      <c r="S5696">
        <v>-39.119999999999997</v>
      </c>
      <c r="T5696">
        <v>165</v>
      </c>
      <c r="U5696" t="s">
        <v>76</v>
      </c>
      <c r="V5696" s="2">
        <v>43632</v>
      </c>
      <c r="W5696" t="s">
        <v>130</v>
      </c>
      <c r="X5696" t="s">
        <v>139</v>
      </c>
      <c r="Y5696" t="s">
        <v>42</v>
      </c>
    </row>
    <row r="5697" spans="1:25" hidden="1" x14ac:dyDescent="0.35">
      <c r="A5697">
        <v>3</v>
      </c>
      <c r="B5697" t="s">
        <v>25</v>
      </c>
      <c r="C5697">
        <v>1</v>
      </c>
      <c r="D5697" t="s">
        <v>50</v>
      </c>
      <c r="E5697" t="s">
        <v>192</v>
      </c>
      <c r="F5697" t="s">
        <v>13</v>
      </c>
      <c r="G5697" t="s">
        <v>893</v>
      </c>
      <c r="H5697" s="1">
        <v>0.2</v>
      </c>
      <c r="I5697" s="2">
        <v>43629</v>
      </c>
      <c r="J5697" t="s">
        <v>6833</v>
      </c>
      <c r="K5697" t="s">
        <v>73</v>
      </c>
      <c r="L5697">
        <v>60653</v>
      </c>
      <c r="M5697">
        <v>1232</v>
      </c>
      <c r="N5697" t="s">
        <v>4763</v>
      </c>
      <c r="O5697">
        <v>6</v>
      </c>
      <c r="P5697">
        <v>2</v>
      </c>
      <c r="Q5697" t="s">
        <v>75</v>
      </c>
      <c r="R5697" t="s">
        <v>8304</v>
      </c>
      <c r="S5697">
        <v>6</v>
      </c>
      <c r="T5697">
        <v>48</v>
      </c>
      <c r="U5697" t="s">
        <v>76</v>
      </c>
      <c r="V5697" s="2">
        <v>43632</v>
      </c>
      <c r="W5697" t="s">
        <v>130</v>
      </c>
      <c r="X5697" t="s">
        <v>139</v>
      </c>
      <c r="Y5697" t="s">
        <v>52</v>
      </c>
    </row>
    <row r="5698" spans="1:25" x14ac:dyDescent="0.35">
      <c r="A5698">
        <v>4</v>
      </c>
      <c r="B5698" t="s">
        <v>43</v>
      </c>
      <c r="C5698">
        <v>6</v>
      </c>
      <c r="D5698" t="s">
        <v>11</v>
      </c>
      <c r="E5698" t="s">
        <v>1658</v>
      </c>
      <c r="F5698" t="s">
        <v>13</v>
      </c>
      <c r="G5698" t="s">
        <v>914</v>
      </c>
      <c r="H5698" s="1">
        <v>0.2</v>
      </c>
      <c r="I5698" s="2">
        <v>43801</v>
      </c>
      <c r="J5698" t="s">
        <v>5813</v>
      </c>
      <c r="K5698" t="s">
        <v>30</v>
      </c>
      <c r="L5698">
        <v>94601</v>
      </c>
      <c r="M5698">
        <v>1210</v>
      </c>
      <c r="N5698" t="s">
        <v>2366</v>
      </c>
      <c r="O5698">
        <v>43</v>
      </c>
      <c r="P5698">
        <v>9</v>
      </c>
      <c r="Q5698" t="s">
        <v>32</v>
      </c>
      <c r="R5698" t="s">
        <v>8304</v>
      </c>
      <c r="S5698">
        <v>43.46</v>
      </c>
      <c r="T5698">
        <v>1159</v>
      </c>
      <c r="U5698" t="s">
        <v>33</v>
      </c>
      <c r="V5698" s="2">
        <v>43805</v>
      </c>
      <c r="W5698" t="s">
        <v>39</v>
      </c>
      <c r="X5698" t="s">
        <v>34</v>
      </c>
      <c r="Y5698" t="s">
        <v>24</v>
      </c>
    </row>
    <row r="5699" spans="1:25" x14ac:dyDescent="0.35">
      <c r="A5699">
        <v>4</v>
      </c>
      <c r="B5699" t="s">
        <v>43</v>
      </c>
      <c r="C5699">
        <v>6</v>
      </c>
      <c r="D5699" t="s">
        <v>26</v>
      </c>
      <c r="E5699" t="s">
        <v>1658</v>
      </c>
      <c r="F5699" t="s">
        <v>13</v>
      </c>
      <c r="G5699" t="s">
        <v>914</v>
      </c>
      <c r="H5699" s="1">
        <v>0</v>
      </c>
      <c r="I5699" s="2">
        <v>43801</v>
      </c>
      <c r="J5699" t="s">
        <v>5813</v>
      </c>
      <c r="K5699" t="s">
        <v>30</v>
      </c>
      <c r="L5699">
        <v>94601</v>
      </c>
      <c r="M5699">
        <v>1238</v>
      </c>
      <c r="N5699" t="s">
        <v>3881</v>
      </c>
      <c r="O5699">
        <v>45</v>
      </c>
      <c r="P5699">
        <v>5</v>
      </c>
      <c r="Q5699" t="s">
        <v>32</v>
      </c>
      <c r="R5699" t="s">
        <v>8304</v>
      </c>
      <c r="S5699">
        <v>44.97</v>
      </c>
      <c r="T5699">
        <v>180</v>
      </c>
      <c r="U5699" t="s">
        <v>33</v>
      </c>
      <c r="V5699" s="2">
        <v>43805</v>
      </c>
      <c r="W5699" t="s">
        <v>39</v>
      </c>
      <c r="X5699" t="s">
        <v>34</v>
      </c>
      <c r="Y5699" t="s">
        <v>49</v>
      </c>
    </row>
    <row r="5700" spans="1:25" x14ac:dyDescent="0.35">
      <c r="A5700">
        <v>4</v>
      </c>
      <c r="B5700" t="s">
        <v>43</v>
      </c>
      <c r="C5700">
        <v>6</v>
      </c>
      <c r="D5700" t="s">
        <v>50</v>
      </c>
      <c r="E5700" t="s">
        <v>1658</v>
      </c>
      <c r="F5700" t="s">
        <v>13</v>
      </c>
      <c r="G5700" t="s">
        <v>914</v>
      </c>
      <c r="H5700" s="1">
        <v>0.2</v>
      </c>
      <c r="I5700" s="2">
        <v>43801</v>
      </c>
      <c r="J5700" t="s">
        <v>5813</v>
      </c>
      <c r="K5700" t="s">
        <v>30</v>
      </c>
      <c r="L5700">
        <v>94601</v>
      </c>
      <c r="M5700">
        <v>138</v>
      </c>
      <c r="N5700" t="s">
        <v>379</v>
      </c>
      <c r="O5700">
        <v>-8</v>
      </c>
      <c r="P5700">
        <v>1</v>
      </c>
      <c r="Q5700" t="s">
        <v>32</v>
      </c>
      <c r="R5700" t="s">
        <v>8304</v>
      </c>
      <c r="S5700">
        <v>-8</v>
      </c>
      <c r="T5700">
        <v>40</v>
      </c>
      <c r="U5700" t="s">
        <v>33</v>
      </c>
      <c r="V5700" s="2">
        <v>43805</v>
      </c>
      <c r="W5700" t="s">
        <v>39</v>
      </c>
      <c r="X5700" t="s">
        <v>34</v>
      </c>
      <c r="Y5700" t="s">
        <v>52</v>
      </c>
    </row>
    <row r="5701" spans="1:25" x14ac:dyDescent="0.35">
      <c r="A5701">
        <v>4</v>
      </c>
      <c r="B5701" t="s">
        <v>25</v>
      </c>
      <c r="C5701">
        <v>3</v>
      </c>
      <c r="D5701" t="s">
        <v>11</v>
      </c>
      <c r="E5701" t="s">
        <v>27</v>
      </c>
      <c r="F5701" t="s">
        <v>13</v>
      </c>
      <c r="G5701" t="s">
        <v>6993</v>
      </c>
      <c r="H5701" s="1">
        <v>0.2</v>
      </c>
      <c r="I5701" s="2">
        <v>43808</v>
      </c>
      <c r="J5701" t="s">
        <v>6994</v>
      </c>
      <c r="K5701" t="s">
        <v>30</v>
      </c>
      <c r="L5701">
        <v>90004</v>
      </c>
      <c r="M5701">
        <v>310</v>
      </c>
      <c r="N5701" t="s">
        <v>539</v>
      </c>
      <c r="O5701">
        <v>22</v>
      </c>
      <c r="P5701">
        <v>9</v>
      </c>
      <c r="Q5701" t="s">
        <v>32</v>
      </c>
      <c r="R5701" t="s">
        <v>8304</v>
      </c>
      <c r="S5701">
        <v>22.41</v>
      </c>
      <c r="T5701">
        <v>896</v>
      </c>
      <c r="U5701" t="s">
        <v>76</v>
      </c>
      <c r="V5701" s="2">
        <v>43812</v>
      </c>
      <c r="W5701" t="s">
        <v>20</v>
      </c>
      <c r="X5701" t="s">
        <v>34</v>
      </c>
      <c r="Y5701" t="s">
        <v>41</v>
      </c>
    </row>
    <row r="5702" spans="1:25" x14ac:dyDescent="0.35">
      <c r="A5702">
        <v>4</v>
      </c>
      <c r="B5702" t="s">
        <v>25</v>
      </c>
      <c r="C5702">
        <v>3</v>
      </c>
      <c r="D5702" t="s">
        <v>26</v>
      </c>
      <c r="E5702" t="s">
        <v>27</v>
      </c>
      <c r="F5702" t="s">
        <v>13</v>
      </c>
      <c r="G5702" t="s">
        <v>6993</v>
      </c>
      <c r="H5702" s="1">
        <v>0</v>
      </c>
      <c r="I5702" s="2">
        <v>43808</v>
      </c>
      <c r="J5702" t="s">
        <v>6994</v>
      </c>
      <c r="K5702" t="s">
        <v>30</v>
      </c>
      <c r="L5702">
        <v>90004</v>
      </c>
      <c r="M5702">
        <v>793</v>
      </c>
      <c r="N5702" t="s">
        <v>3724</v>
      </c>
      <c r="O5702">
        <v>68</v>
      </c>
      <c r="P5702">
        <v>1</v>
      </c>
      <c r="Q5702" t="s">
        <v>32</v>
      </c>
      <c r="R5702" t="s">
        <v>8304</v>
      </c>
      <c r="S5702">
        <v>68.040000000000006</v>
      </c>
      <c r="T5702">
        <v>189</v>
      </c>
      <c r="U5702" t="s">
        <v>76</v>
      </c>
      <c r="V5702" s="2">
        <v>43812</v>
      </c>
      <c r="W5702" t="s">
        <v>20</v>
      </c>
      <c r="X5702" t="s">
        <v>34</v>
      </c>
      <c r="Y5702" t="s">
        <v>56</v>
      </c>
    </row>
    <row r="5703" spans="1:25" x14ac:dyDescent="0.35">
      <c r="A5703">
        <v>4</v>
      </c>
      <c r="B5703" t="s">
        <v>25</v>
      </c>
      <c r="C5703">
        <v>3</v>
      </c>
      <c r="D5703" t="s">
        <v>26</v>
      </c>
      <c r="E5703" t="s">
        <v>27</v>
      </c>
      <c r="F5703" t="s">
        <v>13</v>
      </c>
      <c r="G5703" t="s">
        <v>6993</v>
      </c>
      <c r="H5703" s="1">
        <v>0</v>
      </c>
      <c r="I5703" s="2">
        <v>43808</v>
      </c>
      <c r="J5703" t="s">
        <v>6994</v>
      </c>
      <c r="K5703" t="s">
        <v>30</v>
      </c>
      <c r="L5703">
        <v>90004</v>
      </c>
      <c r="M5703">
        <v>1128</v>
      </c>
      <c r="N5703" t="s">
        <v>736</v>
      </c>
      <c r="O5703">
        <v>3</v>
      </c>
      <c r="P5703">
        <v>2</v>
      </c>
      <c r="Q5703" t="s">
        <v>32</v>
      </c>
      <c r="R5703" t="s">
        <v>8304</v>
      </c>
      <c r="S5703">
        <v>2.79</v>
      </c>
      <c r="T5703">
        <v>11</v>
      </c>
      <c r="U5703" t="s">
        <v>76</v>
      </c>
      <c r="V5703" s="2">
        <v>43812</v>
      </c>
      <c r="W5703" t="s">
        <v>20</v>
      </c>
      <c r="X5703" t="s">
        <v>34</v>
      </c>
      <c r="Y5703" t="s">
        <v>49</v>
      </c>
    </row>
    <row r="5704" spans="1:25" hidden="1" x14ac:dyDescent="0.35">
      <c r="A5704">
        <v>3</v>
      </c>
      <c r="B5704" t="s">
        <v>10</v>
      </c>
      <c r="C5704">
        <v>3</v>
      </c>
      <c r="D5704" t="s">
        <v>26</v>
      </c>
      <c r="E5704" t="s">
        <v>333</v>
      </c>
      <c r="F5704" t="s">
        <v>13</v>
      </c>
      <c r="G5704" t="s">
        <v>2689</v>
      </c>
      <c r="H5704" s="1">
        <v>0.2</v>
      </c>
      <c r="I5704" s="2">
        <v>43600</v>
      </c>
      <c r="J5704" t="s">
        <v>3705</v>
      </c>
      <c r="K5704" t="s">
        <v>30</v>
      </c>
      <c r="L5704">
        <v>85023</v>
      </c>
      <c r="M5704">
        <v>1598</v>
      </c>
      <c r="N5704" t="s">
        <v>8260</v>
      </c>
      <c r="O5704">
        <v>6</v>
      </c>
      <c r="P5704">
        <v>3</v>
      </c>
      <c r="Q5704" t="s">
        <v>32</v>
      </c>
      <c r="R5704" t="s">
        <v>8304</v>
      </c>
      <c r="S5704">
        <v>5.64</v>
      </c>
      <c r="T5704">
        <v>16</v>
      </c>
      <c r="U5704" t="s">
        <v>19</v>
      </c>
      <c r="V5704" s="2">
        <v>43603</v>
      </c>
      <c r="W5704" t="s">
        <v>20</v>
      </c>
      <c r="X5704" t="s">
        <v>199</v>
      </c>
      <c r="Y5704" t="s">
        <v>64</v>
      </c>
    </row>
    <row r="5705" spans="1:25" hidden="1" x14ac:dyDescent="0.35">
      <c r="A5705">
        <v>3</v>
      </c>
      <c r="B5705" t="s">
        <v>10</v>
      </c>
      <c r="C5705">
        <v>3</v>
      </c>
      <c r="D5705" t="s">
        <v>26</v>
      </c>
      <c r="E5705" t="s">
        <v>333</v>
      </c>
      <c r="F5705" t="s">
        <v>13</v>
      </c>
      <c r="G5705" t="s">
        <v>2689</v>
      </c>
      <c r="H5705" s="1">
        <v>0.7</v>
      </c>
      <c r="I5705" s="2">
        <v>43600</v>
      </c>
      <c r="J5705" t="s">
        <v>3705</v>
      </c>
      <c r="K5705" t="s">
        <v>30</v>
      </c>
      <c r="L5705">
        <v>85023</v>
      </c>
      <c r="M5705">
        <v>240</v>
      </c>
      <c r="N5705" t="s">
        <v>3713</v>
      </c>
      <c r="O5705">
        <v>-3</v>
      </c>
      <c r="P5705">
        <v>2</v>
      </c>
      <c r="Q5705" t="s">
        <v>32</v>
      </c>
      <c r="R5705" t="s">
        <v>8304</v>
      </c>
      <c r="S5705">
        <v>-3.17</v>
      </c>
      <c r="T5705">
        <v>5</v>
      </c>
      <c r="U5705" t="s">
        <v>19</v>
      </c>
      <c r="V5705" s="2">
        <v>43603</v>
      </c>
      <c r="W5705" t="s">
        <v>20</v>
      </c>
      <c r="X5705" t="s">
        <v>199</v>
      </c>
      <c r="Y5705" t="s">
        <v>54</v>
      </c>
    </row>
    <row r="5706" spans="1:25" hidden="1" x14ac:dyDescent="0.35">
      <c r="A5706">
        <v>3</v>
      </c>
      <c r="B5706" t="s">
        <v>10</v>
      </c>
      <c r="C5706">
        <v>3</v>
      </c>
      <c r="D5706" t="s">
        <v>50</v>
      </c>
      <c r="E5706" t="s">
        <v>333</v>
      </c>
      <c r="F5706" t="s">
        <v>13</v>
      </c>
      <c r="G5706" t="s">
        <v>2689</v>
      </c>
      <c r="H5706" s="1">
        <v>0.2</v>
      </c>
      <c r="I5706" s="2">
        <v>43600</v>
      </c>
      <c r="J5706" t="s">
        <v>3705</v>
      </c>
      <c r="K5706" t="s">
        <v>30</v>
      </c>
      <c r="L5706">
        <v>85023</v>
      </c>
      <c r="M5706">
        <v>1001</v>
      </c>
      <c r="N5706" t="s">
        <v>4930</v>
      </c>
      <c r="O5706">
        <v>3</v>
      </c>
      <c r="P5706">
        <v>1</v>
      </c>
      <c r="Q5706" t="s">
        <v>32</v>
      </c>
      <c r="R5706" t="s">
        <v>8304</v>
      </c>
      <c r="S5706">
        <v>2.59</v>
      </c>
      <c r="T5706">
        <v>30</v>
      </c>
      <c r="U5706" t="s">
        <v>19</v>
      </c>
      <c r="V5706" s="2">
        <v>43603</v>
      </c>
      <c r="W5706" t="s">
        <v>20</v>
      </c>
      <c r="X5706" t="s">
        <v>199</v>
      </c>
      <c r="Y5706" t="s">
        <v>52</v>
      </c>
    </row>
    <row r="5707" spans="1:25" hidden="1" x14ac:dyDescent="0.35">
      <c r="A5707">
        <v>2</v>
      </c>
      <c r="B5707" t="s">
        <v>25</v>
      </c>
      <c r="C5707">
        <v>1</v>
      </c>
      <c r="D5707" t="s">
        <v>11</v>
      </c>
      <c r="E5707" t="s">
        <v>1468</v>
      </c>
      <c r="F5707" t="s">
        <v>13</v>
      </c>
      <c r="G5707" t="s">
        <v>5633</v>
      </c>
      <c r="H5707" s="1">
        <v>0</v>
      </c>
      <c r="I5707" s="2">
        <v>43796</v>
      </c>
      <c r="J5707" t="s">
        <v>7949</v>
      </c>
      <c r="K5707" t="s">
        <v>73</v>
      </c>
      <c r="L5707">
        <v>53209</v>
      </c>
      <c r="M5707">
        <v>871</v>
      </c>
      <c r="N5707" t="s">
        <v>8165</v>
      </c>
      <c r="O5707">
        <v>19</v>
      </c>
      <c r="P5707">
        <v>1</v>
      </c>
      <c r="Q5707" t="s">
        <v>75</v>
      </c>
      <c r="R5707" t="s">
        <v>92</v>
      </c>
      <c r="S5707">
        <v>19.25</v>
      </c>
      <c r="T5707">
        <v>47</v>
      </c>
      <c r="U5707" t="s">
        <v>33</v>
      </c>
      <c r="V5707" s="2">
        <v>43798</v>
      </c>
      <c r="W5707" t="s">
        <v>130</v>
      </c>
      <c r="X5707" t="s">
        <v>82</v>
      </c>
      <c r="Y5707" t="s">
        <v>47</v>
      </c>
    </row>
    <row r="5708" spans="1:25" hidden="1" x14ac:dyDescent="0.35">
      <c r="A5708">
        <v>2</v>
      </c>
      <c r="B5708" t="s">
        <v>25</v>
      </c>
      <c r="C5708">
        <v>1</v>
      </c>
      <c r="D5708" t="s">
        <v>50</v>
      </c>
      <c r="E5708" t="s">
        <v>1468</v>
      </c>
      <c r="F5708" t="s">
        <v>13</v>
      </c>
      <c r="G5708" t="s">
        <v>5633</v>
      </c>
      <c r="H5708" s="1">
        <v>0</v>
      </c>
      <c r="I5708" s="2">
        <v>43796</v>
      </c>
      <c r="J5708" t="s">
        <v>7949</v>
      </c>
      <c r="K5708" t="s">
        <v>73</v>
      </c>
      <c r="L5708">
        <v>53209</v>
      </c>
      <c r="M5708">
        <v>1081</v>
      </c>
      <c r="N5708" t="s">
        <v>942</v>
      </c>
      <c r="O5708">
        <v>56</v>
      </c>
      <c r="P5708">
        <v>9</v>
      </c>
      <c r="Q5708" t="s">
        <v>75</v>
      </c>
      <c r="R5708" t="s">
        <v>92</v>
      </c>
      <c r="S5708">
        <v>56.05</v>
      </c>
      <c r="T5708">
        <v>144</v>
      </c>
      <c r="U5708" t="s">
        <v>33</v>
      </c>
      <c r="V5708" s="2">
        <v>43798</v>
      </c>
      <c r="W5708" t="s">
        <v>130</v>
      </c>
      <c r="X5708" t="s">
        <v>82</v>
      </c>
      <c r="Y5708" t="s">
        <v>113</v>
      </c>
    </row>
    <row r="5709" spans="1:25" hidden="1" x14ac:dyDescent="0.35">
      <c r="A5709">
        <v>4</v>
      </c>
      <c r="B5709" t="s">
        <v>43</v>
      </c>
      <c r="C5709">
        <v>6</v>
      </c>
      <c r="D5709" t="s">
        <v>26</v>
      </c>
      <c r="E5709" t="s">
        <v>928</v>
      </c>
      <c r="F5709" t="s">
        <v>13</v>
      </c>
      <c r="G5709" t="s">
        <v>7163</v>
      </c>
      <c r="H5709" s="1">
        <v>0</v>
      </c>
      <c r="I5709" s="2">
        <v>43627</v>
      </c>
      <c r="J5709" t="s">
        <v>7559</v>
      </c>
      <c r="K5709" t="s">
        <v>16</v>
      </c>
      <c r="L5709">
        <v>36830</v>
      </c>
      <c r="M5709">
        <v>1215</v>
      </c>
      <c r="N5709" t="s">
        <v>4028</v>
      </c>
      <c r="O5709">
        <v>1</v>
      </c>
      <c r="P5709">
        <v>2</v>
      </c>
      <c r="Q5709" t="s">
        <v>18</v>
      </c>
      <c r="R5709" t="s">
        <v>8304</v>
      </c>
      <c r="S5709">
        <v>1.0900000000000001</v>
      </c>
      <c r="T5709">
        <v>4</v>
      </c>
      <c r="U5709" t="s">
        <v>76</v>
      </c>
      <c r="V5709" s="2">
        <v>43631</v>
      </c>
      <c r="W5709" t="s">
        <v>39</v>
      </c>
      <c r="X5709" t="s">
        <v>225</v>
      </c>
      <c r="Y5709" t="s">
        <v>49</v>
      </c>
    </row>
    <row r="5710" spans="1:25" hidden="1" x14ac:dyDescent="0.35">
      <c r="A5710">
        <v>4</v>
      </c>
      <c r="B5710" t="s">
        <v>43</v>
      </c>
      <c r="C5710">
        <v>6</v>
      </c>
      <c r="D5710" t="s">
        <v>26</v>
      </c>
      <c r="E5710" t="s">
        <v>2531</v>
      </c>
      <c r="F5710" t="s">
        <v>13</v>
      </c>
      <c r="G5710" t="s">
        <v>1220</v>
      </c>
      <c r="H5710" s="1">
        <v>0.2</v>
      </c>
      <c r="I5710" s="2">
        <v>43773</v>
      </c>
      <c r="J5710" t="s">
        <v>4358</v>
      </c>
      <c r="K5710" t="s">
        <v>16</v>
      </c>
      <c r="L5710">
        <v>37421</v>
      </c>
      <c r="M5710">
        <v>189</v>
      </c>
      <c r="N5710" t="s">
        <v>4359</v>
      </c>
      <c r="O5710">
        <v>2</v>
      </c>
      <c r="P5710">
        <v>2</v>
      </c>
      <c r="Q5710" t="s">
        <v>18</v>
      </c>
      <c r="R5710" t="s">
        <v>8304</v>
      </c>
      <c r="S5710">
        <v>1.72</v>
      </c>
      <c r="T5710">
        <v>5</v>
      </c>
      <c r="U5710" t="s">
        <v>19</v>
      </c>
      <c r="V5710" s="2">
        <v>43777</v>
      </c>
      <c r="W5710" t="s">
        <v>39</v>
      </c>
      <c r="X5710" t="s">
        <v>214</v>
      </c>
      <c r="Y5710" t="s">
        <v>35</v>
      </c>
    </row>
    <row r="5711" spans="1:25" hidden="1" x14ac:dyDescent="0.35">
      <c r="A5711">
        <v>4</v>
      </c>
      <c r="B5711" t="s">
        <v>43</v>
      </c>
      <c r="C5711">
        <v>6</v>
      </c>
      <c r="D5711" t="s">
        <v>26</v>
      </c>
      <c r="E5711" t="s">
        <v>2531</v>
      </c>
      <c r="F5711" t="s">
        <v>13</v>
      </c>
      <c r="G5711" t="s">
        <v>1220</v>
      </c>
      <c r="H5711" s="1">
        <v>0.7</v>
      </c>
      <c r="I5711" s="2">
        <v>43773</v>
      </c>
      <c r="J5711" t="s">
        <v>4358</v>
      </c>
      <c r="K5711" t="s">
        <v>16</v>
      </c>
      <c r="L5711">
        <v>37421</v>
      </c>
      <c r="M5711">
        <v>1519</v>
      </c>
      <c r="N5711" t="s">
        <v>725</v>
      </c>
      <c r="O5711">
        <v>-3</v>
      </c>
      <c r="P5711">
        <v>2</v>
      </c>
      <c r="Q5711" t="s">
        <v>18</v>
      </c>
      <c r="R5711" t="s">
        <v>8304</v>
      </c>
      <c r="S5711">
        <v>-2.97</v>
      </c>
      <c r="T5711">
        <v>4</v>
      </c>
      <c r="U5711" t="s">
        <v>19</v>
      </c>
      <c r="V5711" s="2">
        <v>43777</v>
      </c>
      <c r="W5711" t="s">
        <v>39</v>
      </c>
      <c r="X5711" t="s">
        <v>214</v>
      </c>
      <c r="Y5711" t="s">
        <v>54</v>
      </c>
    </row>
    <row r="5712" spans="1:25" hidden="1" x14ac:dyDescent="0.35">
      <c r="A5712">
        <v>4</v>
      </c>
      <c r="B5712" t="s">
        <v>43</v>
      </c>
      <c r="C5712">
        <v>6</v>
      </c>
      <c r="D5712" t="s">
        <v>50</v>
      </c>
      <c r="E5712" t="s">
        <v>2531</v>
      </c>
      <c r="F5712" t="s">
        <v>13</v>
      </c>
      <c r="G5712" t="s">
        <v>1220</v>
      </c>
      <c r="H5712" s="1">
        <v>0.2</v>
      </c>
      <c r="I5712" s="2">
        <v>43773</v>
      </c>
      <c r="J5712" t="s">
        <v>4358</v>
      </c>
      <c r="K5712" t="s">
        <v>16</v>
      </c>
      <c r="L5712">
        <v>37421</v>
      </c>
      <c r="M5712">
        <v>1020</v>
      </c>
      <c r="N5712" t="s">
        <v>1002</v>
      </c>
      <c r="O5712">
        <v>16</v>
      </c>
      <c r="P5712">
        <v>3</v>
      </c>
      <c r="Q5712" t="s">
        <v>18</v>
      </c>
      <c r="R5712" t="s">
        <v>8304</v>
      </c>
      <c r="S5712">
        <v>15.6</v>
      </c>
      <c r="T5712">
        <v>96</v>
      </c>
      <c r="U5712" t="s">
        <v>19</v>
      </c>
      <c r="V5712" s="2">
        <v>43777</v>
      </c>
      <c r="W5712" t="s">
        <v>39</v>
      </c>
      <c r="X5712" t="s">
        <v>214</v>
      </c>
      <c r="Y5712" t="s">
        <v>113</v>
      </c>
    </row>
    <row r="5713" spans="1:25" hidden="1" x14ac:dyDescent="0.35">
      <c r="A5713">
        <v>4</v>
      </c>
      <c r="B5713" t="s">
        <v>43</v>
      </c>
      <c r="C5713">
        <v>6</v>
      </c>
      <c r="D5713" t="s">
        <v>50</v>
      </c>
      <c r="E5713" t="s">
        <v>2531</v>
      </c>
      <c r="F5713" t="s">
        <v>13</v>
      </c>
      <c r="G5713" t="s">
        <v>1220</v>
      </c>
      <c r="H5713" s="1">
        <v>0.2</v>
      </c>
      <c r="I5713" s="2">
        <v>43773</v>
      </c>
      <c r="J5713" t="s">
        <v>4358</v>
      </c>
      <c r="K5713" t="s">
        <v>16</v>
      </c>
      <c r="L5713">
        <v>37421</v>
      </c>
      <c r="M5713">
        <v>933</v>
      </c>
      <c r="N5713" t="s">
        <v>4842</v>
      </c>
      <c r="O5713">
        <v>-32</v>
      </c>
      <c r="P5713">
        <v>9</v>
      </c>
      <c r="Q5713" t="s">
        <v>18</v>
      </c>
      <c r="R5713" t="s">
        <v>8304</v>
      </c>
      <c r="S5713">
        <v>-32.380000000000003</v>
      </c>
      <c r="T5713">
        <v>144</v>
      </c>
      <c r="U5713" t="s">
        <v>19</v>
      </c>
      <c r="V5713" s="2">
        <v>43777</v>
      </c>
      <c r="W5713" t="s">
        <v>39</v>
      </c>
      <c r="X5713" t="s">
        <v>214</v>
      </c>
      <c r="Y5713" t="s">
        <v>52</v>
      </c>
    </row>
    <row r="5714" spans="1:25" hidden="1" x14ac:dyDescent="0.35">
      <c r="A5714">
        <v>6</v>
      </c>
      <c r="B5714" t="s">
        <v>10</v>
      </c>
      <c r="C5714">
        <v>6</v>
      </c>
      <c r="D5714" t="s">
        <v>26</v>
      </c>
      <c r="E5714" t="s">
        <v>3786</v>
      </c>
      <c r="F5714" t="s">
        <v>13</v>
      </c>
      <c r="G5714" t="s">
        <v>1509</v>
      </c>
      <c r="H5714" s="1">
        <v>0</v>
      </c>
      <c r="I5714" s="2">
        <v>43808</v>
      </c>
      <c r="J5714" t="s">
        <v>3788</v>
      </c>
      <c r="K5714" t="s">
        <v>73</v>
      </c>
      <c r="L5714">
        <v>49505</v>
      </c>
      <c r="M5714">
        <v>690</v>
      </c>
      <c r="N5714" t="s">
        <v>2849</v>
      </c>
      <c r="O5714">
        <v>27</v>
      </c>
      <c r="P5714">
        <v>5</v>
      </c>
      <c r="Q5714" t="s">
        <v>75</v>
      </c>
      <c r="R5714" t="s">
        <v>8304</v>
      </c>
      <c r="S5714">
        <v>26.9</v>
      </c>
      <c r="T5714">
        <v>55</v>
      </c>
      <c r="U5714" t="s">
        <v>19</v>
      </c>
      <c r="V5714" s="2">
        <v>43814</v>
      </c>
      <c r="W5714" t="s">
        <v>39</v>
      </c>
      <c r="X5714" t="s">
        <v>156</v>
      </c>
      <c r="Y5714" t="s">
        <v>54</v>
      </c>
    </row>
    <row r="5715" spans="1:25" hidden="1" x14ac:dyDescent="0.35">
      <c r="A5715">
        <v>5</v>
      </c>
      <c r="B5715" t="s">
        <v>43</v>
      </c>
      <c r="C5715">
        <v>6</v>
      </c>
      <c r="D5715" t="s">
        <v>26</v>
      </c>
      <c r="E5715" t="s">
        <v>498</v>
      </c>
      <c r="F5715" t="s">
        <v>13</v>
      </c>
      <c r="G5715" t="s">
        <v>7007</v>
      </c>
      <c r="H5715" s="1">
        <v>0.2</v>
      </c>
      <c r="I5715" s="2">
        <v>43764</v>
      </c>
      <c r="J5715" t="s">
        <v>7431</v>
      </c>
      <c r="K5715" t="s">
        <v>73</v>
      </c>
      <c r="L5715">
        <v>75217</v>
      </c>
      <c r="M5715">
        <v>1110</v>
      </c>
      <c r="N5715" t="s">
        <v>3321</v>
      </c>
      <c r="O5715">
        <v>6</v>
      </c>
      <c r="P5715">
        <v>2</v>
      </c>
      <c r="Q5715" t="s">
        <v>75</v>
      </c>
      <c r="R5715" t="s">
        <v>8304</v>
      </c>
      <c r="S5715">
        <v>5.56</v>
      </c>
      <c r="T5715">
        <v>56</v>
      </c>
      <c r="U5715" t="s">
        <v>76</v>
      </c>
      <c r="V5715" s="2">
        <v>43769</v>
      </c>
      <c r="W5715" t="s">
        <v>39</v>
      </c>
      <c r="X5715" t="s">
        <v>77</v>
      </c>
      <c r="Y5715" t="s">
        <v>42</v>
      </c>
    </row>
    <row r="5716" spans="1:25" hidden="1" x14ac:dyDescent="0.35">
      <c r="A5716">
        <v>4</v>
      </c>
      <c r="B5716" t="s">
        <v>43</v>
      </c>
      <c r="C5716">
        <v>6</v>
      </c>
      <c r="D5716" t="s">
        <v>26</v>
      </c>
      <c r="E5716" t="s">
        <v>1645</v>
      </c>
      <c r="F5716" t="s">
        <v>13</v>
      </c>
      <c r="G5716" t="s">
        <v>2244</v>
      </c>
      <c r="H5716" s="1">
        <v>0.2</v>
      </c>
      <c r="I5716" s="2">
        <v>43713</v>
      </c>
      <c r="J5716" t="s">
        <v>4389</v>
      </c>
      <c r="K5716" t="s">
        <v>16</v>
      </c>
      <c r="L5716">
        <v>37918</v>
      </c>
      <c r="M5716">
        <v>1825</v>
      </c>
      <c r="N5716" t="s">
        <v>1353</v>
      </c>
      <c r="O5716">
        <v>5</v>
      </c>
      <c r="P5716">
        <v>3</v>
      </c>
      <c r="Q5716" t="s">
        <v>18</v>
      </c>
      <c r="R5716" t="s">
        <v>8304</v>
      </c>
      <c r="S5716">
        <v>5.44</v>
      </c>
      <c r="T5716">
        <v>16</v>
      </c>
      <c r="U5716" t="s">
        <v>19</v>
      </c>
      <c r="V5716" s="2">
        <v>43717</v>
      </c>
      <c r="W5716" t="s">
        <v>39</v>
      </c>
      <c r="X5716" t="s">
        <v>214</v>
      </c>
      <c r="Y5716" t="s">
        <v>64</v>
      </c>
    </row>
    <row r="5717" spans="1:25" hidden="1" x14ac:dyDescent="0.35">
      <c r="A5717">
        <v>4</v>
      </c>
      <c r="B5717" t="s">
        <v>43</v>
      </c>
      <c r="C5717">
        <v>6</v>
      </c>
      <c r="D5717" t="s">
        <v>26</v>
      </c>
      <c r="E5717" t="s">
        <v>1645</v>
      </c>
      <c r="F5717" t="s">
        <v>13</v>
      </c>
      <c r="G5717" t="s">
        <v>2244</v>
      </c>
      <c r="H5717" s="1">
        <v>0.2</v>
      </c>
      <c r="I5717" s="2">
        <v>43713</v>
      </c>
      <c r="J5717" t="s">
        <v>4389</v>
      </c>
      <c r="K5717" t="s">
        <v>16</v>
      </c>
      <c r="L5717">
        <v>37918</v>
      </c>
      <c r="M5717">
        <v>1102</v>
      </c>
      <c r="N5717" t="s">
        <v>4398</v>
      </c>
      <c r="O5717">
        <v>7</v>
      </c>
      <c r="P5717">
        <v>5</v>
      </c>
      <c r="Q5717" t="s">
        <v>18</v>
      </c>
      <c r="R5717" t="s">
        <v>8304</v>
      </c>
      <c r="S5717">
        <v>7.2</v>
      </c>
      <c r="T5717">
        <v>72</v>
      </c>
      <c r="U5717" t="s">
        <v>19</v>
      </c>
      <c r="V5717" s="2">
        <v>43717</v>
      </c>
      <c r="W5717" t="s">
        <v>39</v>
      </c>
      <c r="X5717" t="s">
        <v>214</v>
      </c>
      <c r="Y5717" t="s">
        <v>49</v>
      </c>
    </row>
    <row r="5718" spans="1:25" hidden="1" x14ac:dyDescent="0.35">
      <c r="A5718">
        <v>4</v>
      </c>
      <c r="B5718" t="s">
        <v>43</v>
      </c>
      <c r="C5718">
        <v>6</v>
      </c>
      <c r="D5718" t="s">
        <v>50</v>
      </c>
      <c r="E5718" t="s">
        <v>1645</v>
      </c>
      <c r="F5718" t="s">
        <v>13</v>
      </c>
      <c r="G5718" t="s">
        <v>2244</v>
      </c>
      <c r="H5718" s="1">
        <v>0.2</v>
      </c>
      <c r="I5718" s="2">
        <v>43713</v>
      </c>
      <c r="J5718" t="s">
        <v>4389</v>
      </c>
      <c r="K5718" t="s">
        <v>16</v>
      </c>
      <c r="L5718">
        <v>37918</v>
      </c>
      <c r="M5718">
        <v>1068</v>
      </c>
      <c r="N5718" t="s">
        <v>5109</v>
      </c>
      <c r="O5718">
        <v>-1</v>
      </c>
      <c r="P5718">
        <v>4</v>
      </c>
      <c r="Q5718" t="s">
        <v>18</v>
      </c>
      <c r="R5718" t="s">
        <v>8304</v>
      </c>
      <c r="S5718">
        <v>-1.1200000000000001</v>
      </c>
      <c r="T5718">
        <v>90</v>
      </c>
      <c r="U5718" t="s">
        <v>19</v>
      </c>
      <c r="V5718" s="2">
        <v>43717</v>
      </c>
      <c r="W5718" t="s">
        <v>39</v>
      </c>
      <c r="X5718" t="s">
        <v>214</v>
      </c>
      <c r="Y5718" t="s">
        <v>113</v>
      </c>
    </row>
    <row r="5719" spans="1:25" x14ac:dyDescent="0.35">
      <c r="A5719">
        <v>4</v>
      </c>
      <c r="B5719" t="s">
        <v>25</v>
      </c>
      <c r="C5719">
        <v>3</v>
      </c>
      <c r="D5719" t="s">
        <v>11</v>
      </c>
      <c r="E5719" t="s">
        <v>27</v>
      </c>
      <c r="F5719" t="s">
        <v>13</v>
      </c>
      <c r="G5719" t="s">
        <v>5463</v>
      </c>
      <c r="H5719" s="1">
        <v>0.2</v>
      </c>
      <c r="I5719" s="2">
        <v>43712</v>
      </c>
      <c r="J5719" t="s">
        <v>5464</v>
      </c>
      <c r="K5719" t="s">
        <v>30</v>
      </c>
      <c r="L5719">
        <v>90036</v>
      </c>
      <c r="M5719">
        <v>426</v>
      </c>
      <c r="N5719" t="s">
        <v>1378</v>
      </c>
      <c r="O5719">
        <v>-99</v>
      </c>
      <c r="P5719">
        <v>3</v>
      </c>
      <c r="Q5719" t="s">
        <v>32</v>
      </c>
      <c r="R5719" t="s">
        <v>8304</v>
      </c>
      <c r="S5719">
        <v>-99.18</v>
      </c>
      <c r="T5719">
        <v>1322</v>
      </c>
      <c r="U5719" t="s">
        <v>33</v>
      </c>
      <c r="V5719" s="2">
        <v>43716</v>
      </c>
      <c r="W5719" t="s">
        <v>20</v>
      </c>
      <c r="X5719" t="s">
        <v>34</v>
      </c>
      <c r="Y5719" t="s">
        <v>41</v>
      </c>
    </row>
    <row r="5720" spans="1:25" hidden="1" x14ac:dyDescent="0.35">
      <c r="A5720">
        <v>5</v>
      </c>
      <c r="B5720" t="s">
        <v>43</v>
      </c>
      <c r="C5720">
        <v>6</v>
      </c>
      <c r="D5720" t="s">
        <v>50</v>
      </c>
      <c r="E5720" t="s">
        <v>171</v>
      </c>
      <c r="F5720" t="s">
        <v>13</v>
      </c>
      <c r="G5720" t="s">
        <v>804</v>
      </c>
      <c r="H5720" s="1">
        <v>0</v>
      </c>
      <c r="I5720" s="2">
        <v>43555</v>
      </c>
      <c r="J5720" t="s">
        <v>5060</v>
      </c>
      <c r="K5720" t="s">
        <v>102</v>
      </c>
      <c r="L5720">
        <v>10035</v>
      </c>
      <c r="M5720">
        <v>1488</v>
      </c>
      <c r="N5720" t="s">
        <v>4956</v>
      </c>
      <c r="O5720">
        <v>22</v>
      </c>
      <c r="P5720">
        <v>5</v>
      </c>
      <c r="Q5720" t="s">
        <v>104</v>
      </c>
      <c r="R5720" t="s">
        <v>8304</v>
      </c>
      <c r="S5720">
        <v>22.09</v>
      </c>
      <c r="T5720">
        <v>85</v>
      </c>
      <c r="U5720" t="s">
        <v>19</v>
      </c>
      <c r="V5720" s="2">
        <v>43560</v>
      </c>
      <c r="W5720" t="s">
        <v>39</v>
      </c>
      <c r="X5720" t="s">
        <v>175</v>
      </c>
      <c r="Y5720" t="s">
        <v>52</v>
      </c>
    </row>
    <row r="5721" spans="1:25" x14ac:dyDescent="0.35">
      <c r="A5721">
        <v>4</v>
      </c>
      <c r="B5721" t="s">
        <v>43</v>
      </c>
      <c r="C5721">
        <v>6</v>
      </c>
      <c r="D5721" t="s">
        <v>50</v>
      </c>
      <c r="E5721" t="s">
        <v>369</v>
      </c>
      <c r="F5721" t="s">
        <v>13</v>
      </c>
      <c r="G5721" t="s">
        <v>1162</v>
      </c>
      <c r="H5721" s="1">
        <v>0.2</v>
      </c>
      <c r="I5721" s="2">
        <v>43592</v>
      </c>
      <c r="J5721" t="s">
        <v>5187</v>
      </c>
      <c r="K5721" t="s">
        <v>30</v>
      </c>
      <c r="L5721">
        <v>91104</v>
      </c>
      <c r="M5721">
        <v>342</v>
      </c>
      <c r="N5721" t="s">
        <v>4869</v>
      </c>
      <c r="O5721">
        <v>52</v>
      </c>
      <c r="P5721">
        <v>7</v>
      </c>
      <c r="Q5721" t="s">
        <v>32</v>
      </c>
      <c r="R5721" t="s">
        <v>8304</v>
      </c>
      <c r="S5721">
        <v>52.49</v>
      </c>
      <c r="T5721">
        <v>420</v>
      </c>
      <c r="U5721" t="s">
        <v>19</v>
      </c>
      <c r="V5721" s="2">
        <v>43596</v>
      </c>
      <c r="W5721" t="s">
        <v>39</v>
      </c>
      <c r="X5721" t="s">
        <v>34</v>
      </c>
      <c r="Y5721" t="s">
        <v>52</v>
      </c>
    </row>
    <row r="5722" spans="1:25" x14ac:dyDescent="0.35">
      <c r="A5722">
        <v>4</v>
      </c>
      <c r="B5722" t="s">
        <v>43</v>
      </c>
      <c r="C5722">
        <v>6</v>
      </c>
      <c r="D5722" t="s">
        <v>50</v>
      </c>
      <c r="E5722" t="s">
        <v>88</v>
      </c>
      <c r="F5722" t="s">
        <v>13</v>
      </c>
      <c r="G5722" t="s">
        <v>5282</v>
      </c>
      <c r="H5722" s="1">
        <v>0</v>
      </c>
      <c r="I5722" s="2">
        <v>43533</v>
      </c>
      <c r="J5722" t="s">
        <v>6790</v>
      </c>
      <c r="K5722" t="s">
        <v>30</v>
      </c>
      <c r="L5722">
        <v>94110</v>
      </c>
      <c r="M5722">
        <v>1031</v>
      </c>
      <c r="N5722" t="s">
        <v>707</v>
      </c>
      <c r="O5722">
        <v>70</v>
      </c>
      <c r="P5722">
        <v>2</v>
      </c>
      <c r="Q5722" t="s">
        <v>32</v>
      </c>
      <c r="R5722" t="s">
        <v>8304</v>
      </c>
      <c r="S5722">
        <v>69.989999999999995</v>
      </c>
      <c r="T5722">
        <v>200</v>
      </c>
      <c r="U5722" t="s">
        <v>33</v>
      </c>
      <c r="V5722" s="2">
        <v>43537</v>
      </c>
      <c r="W5722" t="s">
        <v>39</v>
      </c>
      <c r="X5722" t="s">
        <v>34</v>
      </c>
      <c r="Y5722" t="s">
        <v>113</v>
      </c>
    </row>
    <row r="5723" spans="1:25" hidden="1" x14ac:dyDescent="0.35">
      <c r="A5723">
        <v>5</v>
      </c>
      <c r="B5723" t="s">
        <v>25</v>
      </c>
      <c r="C5723">
        <v>3</v>
      </c>
      <c r="D5723" t="s">
        <v>11</v>
      </c>
      <c r="E5723" t="s">
        <v>171</v>
      </c>
      <c r="F5723" t="s">
        <v>13</v>
      </c>
      <c r="G5723" t="s">
        <v>1931</v>
      </c>
      <c r="H5723" s="1">
        <v>0</v>
      </c>
      <c r="I5723" s="2">
        <v>43774</v>
      </c>
      <c r="J5723" t="s">
        <v>1932</v>
      </c>
      <c r="K5723" t="s">
        <v>102</v>
      </c>
      <c r="L5723">
        <v>10024</v>
      </c>
      <c r="M5723">
        <v>415</v>
      </c>
      <c r="N5723" t="s">
        <v>8207</v>
      </c>
      <c r="O5723">
        <v>39</v>
      </c>
      <c r="P5723">
        <v>5</v>
      </c>
      <c r="Q5723" t="s">
        <v>104</v>
      </c>
      <c r="R5723" t="s">
        <v>8304</v>
      </c>
      <c r="S5723">
        <v>38.53</v>
      </c>
      <c r="T5723">
        <v>101</v>
      </c>
      <c r="U5723" t="s">
        <v>19</v>
      </c>
      <c r="V5723" s="2">
        <v>43779</v>
      </c>
      <c r="W5723" t="s">
        <v>20</v>
      </c>
      <c r="X5723" t="s">
        <v>175</v>
      </c>
      <c r="Y5723" t="s">
        <v>47</v>
      </c>
    </row>
    <row r="5724" spans="1:25" hidden="1" x14ac:dyDescent="0.35">
      <c r="A5724">
        <v>5</v>
      </c>
      <c r="B5724" t="s">
        <v>25</v>
      </c>
      <c r="C5724">
        <v>3</v>
      </c>
      <c r="D5724" t="s">
        <v>11</v>
      </c>
      <c r="E5724" t="s">
        <v>171</v>
      </c>
      <c r="F5724" t="s">
        <v>13</v>
      </c>
      <c r="G5724" t="s">
        <v>1931</v>
      </c>
      <c r="H5724" s="1">
        <v>0.1</v>
      </c>
      <c r="I5724" s="2">
        <v>43774</v>
      </c>
      <c r="J5724" t="s">
        <v>1932</v>
      </c>
      <c r="K5724" t="s">
        <v>102</v>
      </c>
      <c r="L5724">
        <v>10024</v>
      </c>
      <c r="M5724">
        <v>791</v>
      </c>
      <c r="N5724" t="s">
        <v>1725</v>
      </c>
      <c r="O5724">
        <v>24</v>
      </c>
      <c r="P5724">
        <v>2</v>
      </c>
      <c r="Q5724" t="s">
        <v>104</v>
      </c>
      <c r="R5724" t="s">
        <v>8304</v>
      </c>
      <c r="S5724">
        <v>24.2</v>
      </c>
      <c r="T5724">
        <v>128</v>
      </c>
      <c r="U5724" t="s">
        <v>19</v>
      </c>
      <c r="V5724" s="2">
        <v>43779</v>
      </c>
      <c r="W5724" t="s">
        <v>20</v>
      </c>
      <c r="X5724" t="s">
        <v>175</v>
      </c>
      <c r="Y5724" t="s">
        <v>24</v>
      </c>
    </row>
    <row r="5725" spans="1:25" hidden="1" x14ac:dyDescent="0.35">
      <c r="A5725">
        <v>5</v>
      </c>
      <c r="B5725" t="s">
        <v>25</v>
      </c>
      <c r="C5725">
        <v>3</v>
      </c>
      <c r="D5725" t="s">
        <v>11</v>
      </c>
      <c r="E5725" t="s">
        <v>171</v>
      </c>
      <c r="F5725" t="s">
        <v>13</v>
      </c>
      <c r="G5725" t="s">
        <v>1931</v>
      </c>
      <c r="H5725" s="1">
        <v>0.4</v>
      </c>
      <c r="I5725" s="2">
        <v>43774</v>
      </c>
      <c r="J5725" t="s">
        <v>1932</v>
      </c>
      <c r="K5725" t="s">
        <v>102</v>
      </c>
      <c r="L5725">
        <v>10024</v>
      </c>
      <c r="M5725">
        <v>279</v>
      </c>
      <c r="N5725" t="s">
        <v>1971</v>
      </c>
      <c r="O5725">
        <v>-67</v>
      </c>
      <c r="P5725">
        <v>2</v>
      </c>
      <c r="Q5725" t="s">
        <v>104</v>
      </c>
      <c r="R5725" t="s">
        <v>8304</v>
      </c>
      <c r="S5725">
        <v>-66.599999999999994</v>
      </c>
      <c r="T5725">
        <v>167</v>
      </c>
      <c r="U5725" t="s">
        <v>19</v>
      </c>
      <c r="V5725" s="2">
        <v>43779</v>
      </c>
      <c r="W5725" t="s">
        <v>20</v>
      </c>
      <c r="X5725" t="s">
        <v>175</v>
      </c>
      <c r="Y5725" t="s">
        <v>41</v>
      </c>
    </row>
    <row r="5726" spans="1:25" hidden="1" x14ac:dyDescent="0.35">
      <c r="A5726">
        <v>5</v>
      </c>
      <c r="B5726" t="s">
        <v>25</v>
      </c>
      <c r="C5726">
        <v>3</v>
      </c>
      <c r="D5726" t="s">
        <v>26</v>
      </c>
      <c r="E5726" t="s">
        <v>171</v>
      </c>
      <c r="F5726" t="s">
        <v>13</v>
      </c>
      <c r="G5726" t="s">
        <v>1931</v>
      </c>
      <c r="H5726" s="1">
        <v>0</v>
      </c>
      <c r="I5726" s="2">
        <v>43774</v>
      </c>
      <c r="J5726" t="s">
        <v>1932</v>
      </c>
      <c r="K5726" t="s">
        <v>102</v>
      </c>
      <c r="L5726">
        <v>10024</v>
      </c>
      <c r="M5726">
        <v>539</v>
      </c>
      <c r="N5726" t="s">
        <v>969</v>
      </c>
      <c r="O5726">
        <v>53</v>
      </c>
      <c r="P5726">
        <v>2</v>
      </c>
      <c r="Q5726" t="s">
        <v>104</v>
      </c>
      <c r="R5726" t="s">
        <v>8304</v>
      </c>
      <c r="S5726">
        <v>53.26</v>
      </c>
      <c r="T5726">
        <v>111</v>
      </c>
      <c r="U5726" t="s">
        <v>19</v>
      </c>
      <c r="V5726" s="2">
        <v>43779</v>
      </c>
      <c r="W5726" t="s">
        <v>20</v>
      </c>
      <c r="X5726" t="s">
        <v>175</v>
      </c>
      <c r="Y5726" t="s">
        <v>64</v>
      </c>
    </row>
    <row r="5727" spans="1:25" hidden="1" x14ac:dyDescent="0.35">
      <c r="A5727">
        <v>5</v>
      </c>
      <c r="B5727" t="s">
        <v>25</v>
      </c>
      <c r="C5727">
        <v>3</v>
      </c>
      <c r="D5727" t="s">
        <v>26</v>
      </c>
      <c r="E5727" t="s">
        <v>171</v>
      </c>
      <c r="F5727" t="s">
        <v>13</v>
      </c>
      <c r="G5727" t="s">
        <v>1931</v>
      </c>
      <c r="H5727" s="1">
        <v>0</v>
      </c>
      <c r="I5727" s="2">
        <v>43774</v>
      </c>
      <c r="J5727" t="s">
        <v>1932</v>
      </c>
      <c r="K5727" t="s">
        <v>102</v>
      </c>
      <c r="L5727">
        <v>10024</v>
      </c>
      <c r="M5727">
        <v>1805</v>
      </c>
      <c r="N5727" t="s">
        <v>3438</v>
      </c>
      <c r="O5727">
        <v>6</v>
      </c>
      <c r="P5727">
        <v>2</v>
      </c>
      <c r="Q5727" t="s">
        <v>104</v>
      </c>
      <c r="R5727" t="s">
        <v>8304</v>
      </c>
      <c r="S5727">
        <v>6.22</v>
      </c>
      <c r="T5727">
        <v>13</v>
      </c>
      <c r="U5727" t="s">
        <v>19</v>
      </c>
      <c r="V5727" s="2">
        <v>43779</v>
      </c>
      <c r="W5727" t="s">
        <v>20</v>
      </c>
      <c r="X5727" t="s">
        <v>175</v>
      </c>
      <c r="Y5727" t="s">
        <v>64</v>
      </c>
    </row>
    <row r="5728" spans="1:25" hidden="1" x14ac:dyDescent="0.35">
      <c r="A5728">
        <v>5</v>
      </c>
      <c r="B5728" t="s">
        <v>25</v>
      </c>
      <c r="C5728">
        <v>3</v>
      </c>
      <c r="D5728" t="s">
        <v>26</v>
      </c>
      <c r="E5728" t="s">
        <v>171</v>
      </c>
      <c r="F5728" t="s">
        <v>13</v>
      </c>
      <c r="G5728" t="s">
        <v>1931</v>
      </c>
      <c r="H5728" s="1">
        <v>0.2</v>
      </c>
      <c r="I5728" s="2">
        <v>43774</v>
      </c>
      <c r="J5728" t="s">
        <v>1932</v>
      </c>
      <c r="K5728" t="s">
        <v>102</v>
      </c>
      <c r="L5728">
        <v>10024</v>
      </c>
      <c r="M5728">
        <v>264</v>
      </c>
      <c r="N5728" t="s">
        <v>658</v>
      </c>
      <c r="O5728">
        <v>4</v>
      </c>
      <c r="P5728">
        <v>1</v>
      </c>
      <c r="Q5728" t="s">
        <v>104</v>
      </c>
      <c r="R5728" t="s">
        <v>8304</v>
      </c>
      <c r="S5728">
        <v>3.71</v>
      </c>
      <c r="T5728">
        <v>11</v>
      </c>
      <c r="U5728" t="s">
        <v>19</v>
      </c>
      <c r="V5728" s="2">
        <v>43779</v>
      </c>
      <c r="W5728" t="s">
        <v>20</v>
      </c>
      <c r="X5728" t="s">
        <v>175</v>
      </c>
      <c r="Y5728" t="s">
        <v>54</v>
      </c>
    </row>
    <row r="5729" spans="1:25" hidden="1" x14ac:dyDescent="0.35">
      <c r="A5729">
        <v>5</v>
      </c>
      <c r="B5729" t="s">
        <v>25</v>
      </c>
      <c r="C5729">
        <v>3</v>
      </c>
      <c r="D5729" t="s">
        <v>26</v>
      </c>
      <c r="E5729" t="s">
        <v>171</v>
      </c>
      <c r="F5729" t="s">
        <v>13</v>
      </c>
      <c r="G5729" t="s">
        <v>1931</v>
      </c>
      <c r="H5729" s="1">
        <v>0.2</v>
      </c>
      <c r="I5729" s="2">
        <v>43774</v>
      </c>
      <c r="J5729" t="s">
        <v>1932</v>
      </c>
      <c r="K5729" t="s">
        <v>102</v>
      </c>
      <c r="L5729">
        <v>10024</v>
      </c>
      <c r="M5729">
        <v>702</v>
      </c>
      <c r="N5729" t="s">
        <v>380</v>
      </c>
      <c r="O5729">
        <v>56</v>
      </c>
      <c r="P5729">
        <v>6</v>
      </c>
      <c r="Q5729" t="s">
        <v>104</v>
      </c>
      <c r="R5729" t="s">
        <v>8304</v>
      </c>
      <c r="S5729">
        <v>55.58</v>
      </c>
      <c r="T5729">
        <v>165</v>
      </c>
      <c r="U5729" t="s">
        <v>19</v>
      </c>
      <c r="V5729" s="2">
        <v>43779</v>
      </c>
      <c r="W5729" t="s">
        <v>20</v>
      </c>
      <c r="X5729" t="s">
        <v>175</v>
      </c>
      <c r="Y5729" t="s">
        <v>54</v>
      </c>
    </row>
    <row r="5730" spans="1:25" hidden="1" x14ac:dyDescent="0.35">
      <c r="A5730">
        <v>5</v>
      </c>
      <c r="B5730" t="s">
        <v>25</v>
      </c>
      <c r="C5730">
        <v>3</v>
      </c>
      <c r="D5730" t="s">
        <v>50</v>
      </c>
      <c r="E5730" t="s">
        <v>171</v>
      </c>
      <c r="F5730" t="s">
        <v>13</v>
      </c>
      <c r="G5730" t="s">
        <v>1931</v>
      </c>
      <c r="H5730" s="1">
        <v>0</v>
      </c>
      <c r="I5730" s="2">
        <v>43774</v>
      </c>
      <c r="J5730" t="s">
        <v>1932</v>
      </c>
      <c r="K5730" t="s">
        <v>102</v>
      </c>
      <c r="L5730">
        <v>10024</v>
      </c>
      <c r="M5730">
        <v>138</v>
      </c>
      <c r="N5730" t="s">
        <v>379</v>
      </c>
      <c r="O5730">
        <v>4</v>
      </c>
      <c r="P5730">
        <v>2</v>
      </c>
      <c r="Q5730" t="s">
        <v>104</v>
      </c>
      <c r="R5730" t="s">
        <v>8304</v>
      </c>
      <c r="S5730">
        <v>4</v>
      </c>
      <c r="T5730">
        <v>100</v>
      </c>
      <c r="U5730" t="s">
        <v>19</v>
      </c>
      <c r="V5730" s="2">
        <v>43779</v>
      </c>
      <c r="W5730" t="s">
        <v>20</v>
      </c>
      <c r="X5730" t="s">
        <v>175</v>
      </c>
      <c r="Y5730" t="s">
        <v>52</v>
      </c>
    </row>
    <row r="5731" spans="1:25" hidden="1" x14ac:dyDescent="0.35">
      <c r="A5731">
        <v>5</v>
      </c>
      <c r="B5731" t="s">
        <v>43</v>
      </c>
      <c r="C5731">
        <v>6</v>
      </c>
      <c r="D5731" t="s">
        <v>26</v>
      </c>
      <c r="E5731" t="s">
        <v>827</v>
      </c>
      <c r="F5731" t="s">
        <v>13</v>
      </c>
      <c r="G5731" t="s">
        <v>828</v>
      </c>
      <c r="H5731" s="1">
        <v>0.2</v>
      </c>
      <c r="I5731" s="2">
        <v>43646</v>
      </c>
      <c r="J5731" t="s">
        <v>829</v>
      </c>
      <c r="K5731" t="s">
        <v>30</v>
      </c>
      <c r="L5731">
        <v>89115</v>
      </c>
      <c r="M5731">
        <v>1585</v>
      </c>
      <c r="N5731" t="s">
        <v>830</v>
      </c>
      <c r="O5731">
        <v>26</v>
      </c>
      <c r="P5731">
        <v>3</v>
      </c>
      <c r="Q5731" t="s">
        <v>32</v>
      </c>
      <c r="R5731" t="s">
        <v>8304</v>
      </c>
      <c r="S5731">
        <v>25.58</v>
      </c>
      <c r="T5731">
        <v>76</v>
      </c>
      <c r="U5731" t="s">
        <v>76</v>
      </c>
      <c r="V5731" s="2">
        <v>43651</v>
      </c>
      <c r="W5731" t="s">
        <v>39</v>
      </c>
      <c r="X5731" t="s">
        <v>831</v>
      </c>
      <c r="Y5731" t="s">
        <v>54</v>
      </c>
    </row>
    <row r="5732" spans="1:25" hidden="1" x14ac:dyDescent="0.35">
      <c r="A5732">
        <v>4</v>
      </c>
      <c r="B5732" t="s">
        <v>43</v>
      </c>
      <c r="C5732">
        <v>6</v>
      </c>
      <c r="D5732" t="s">
        <v>26</v>
      </c>
      <c r="E5732" t="s">
        <v>59</v>
      </c>
      <c r="F5732" t="s">
        <v>13</v>
      </c>
      <c r="G5732" t="s">
        <v>7041</v>
      </c>
      <c r="H5732" s="1">
        <v>0</v>
      </c>
      <c r="I5732" s="2">
        <v>43730</v>
      </c>
      <c r="J5732" t="s">
        <v>7500</v>
      </c>
      <c r="K5732" t="s">
        <v>102</v>
      </c>
      <c r="L5732">
        <v>3301</v>
      </c>
      <c r="M5732">
        <v>1545</v>
      </c>
      <c r="N5732" t="s">
        <v>391</v>
      </c>
      <c r="O5732">
        <v>18</v>
      </c>
      <c r="P5732">
        <v>5</v>
      </c>
      <c r="Q5732" t="s">
        <v>104</v>
      </c>
      <c r="R5732" t="s">
        <v>8304</v>
      </c>
      <c r="S5732">
        <v>17.52</v>
      </c>
      <c r="T5732">
        <v>67</v>
      </c>
      <c r="U5732" t="s">
        <v>76</v>
      </c>
      <c r="V5732" s="2">
        <v>43734</v>
      </c>
      <c r="W5732" t="s">
        <v>39</v>
      </c>
      <c r="X5732" t="s">
        <v>1529</v>
      </c>
      <c r="Y5732" t="s">
        <v>42</v>
      </c>
    </row>
    <row r="5733" spans="1:25" x14ac:dyDescent="0.35">
      <c r="A5733">
        <v>5</v>
      </c>
      <c r="B5733" t="s">
        <v>43</v>
      </c>
      <c r="C5733">
        <v>6</v>
      </c>
      <c r="D5733" t="s">
        <v>26</v>
      </c>
      <c r="E5733" t="s">
        <v>27</v>
      </c>
      <c r="F5733" t="s">
        <v>13</v>
      </c>
      <c r="G5733" t="s">
        <v>5778</v>
      </c>
      <c r="H5733" s="1">
        <v>0</v>
      </c>
      <c r="I5733" s="2">
        <v>43727</v>
      </c>
      <c r="J5733" t="s">
        <v>6547</v>
      </c>
      <c r="K5733" t="s">
        <v>30</v>
      </c>
      <c r="L5733">
        <v>90032</v>
      </c>
      <c r="M5733">
        <v>349</v>
      </c>
      <c r="N5733" t="s">
        <v>5991</v>
      </c>
      <c r="O5733">
        <v>6</v>
      </c>
      <c r="P5733">
        <v>2</v>
      </c>
      <c r="Q5733" t="s">
        <v>32</v>
      </c>
      <c r="R5733" t="s">
        <v>8304</v>
      </c>
      <c r="S5733">
        <v>6.06</v>
      </c>
      <c r="T5733">
        <v>23</v>
      </c>
      <c r="U5733" t="s">
        <v>33</v>
      </c>
      <c r="V5733" s="2">
        <v>43732</v>
      </c>
      <c r="W5733" t="s">
        <v>39</v>
      </c>
      <c r="X5733" t="s">
        <v>34</v>
      </c>
      <c r="Y5733" t="s">
        <v>49</v>
      </c>
    </row>
    <row r="5734" spans="1:25" x14ac:dyDescent="0.35">
      <c r="A5734">
        <v>5</v>
      </c>
      <c r="B5734" t="s">
        <v>43</v>
      </c>
      <c r="C5734">
        <v>6</v>
      </c>
      <c r="D5734" t="s">
        <v>26</v>
      </c>
      <c r="E5734" t="s">
        <v>27</v>
      </c>
      <c r="F5734" t="s">
        <v>13</v>
      </c>
      <c r="G5734" t="s">
        <v>5778</v>
      </c>
      <c r="H5734" s="1">
        <v>0</v>
      </c>
      <c r="I5734" s="2">
        <v>43727</v>
      </c>
      <c r="J5734" t="s">
        <v>6547</v>
      </c>
      <c r="K5734" t="s">
        <v>30</v>
      </c>
      <c r="L5734">
        <v>90032</v>
      </c>
      <c r="M5734">
        <v>1145</v>
      </c>
      <c r="N5734" t="s">
        <v>3877</v>
      </c>
      <c r="O5734">
        <v>5</v>
      </c>
      <c r="P5734">
        <v>3</v>
      </c>
      <c r="Q5734" t="s">
        <v>32</v>
      </c>
      <c r="R5734" t="s">
        <v>8304</v>
      </c>
      <c r="S5734">
        <v>4.8499999999999996</v>
      </c>
      <c r="T5734">
        <v>17</v>
      </c>
      <c r="U5734" t="s">
        <v>33</v>
      </c>
      <c r="V5734" s="2">
        <v>43732</v>
      </c>
      <c r="W5734" t="s">
        <v>39</v>
      </c>
      <c r="X5734" t="s">
        <v>34</v>
      </c>
      <c r="Y5734" t="s">
        <v>49</v>
      </c>
    </row>
    <row r="5735" spans="1:25" x14ac:dyDescent="0.35">
      <c r="A5735">
        <v>5</v>
      </c>
      <c r="B5735" t="s">
        <v>43</v>
      </c>
      <c r="C5735">
        <v>6</v>
      </c>
      <c r="D5735" t="s">
        <v>50</v>
      </c>
      <c r="E5735" t="s">
        <v>27</v>
      </c>
      <c r="F5735" t="s">
        <v>13</v>
      </c>
      <c r="G5735" t="s">
        <v>5778</v>
      </c>
      <c r="H5735" s="1">
        <v>0</v>
      </c>
      <c r="I5735" s="2">
        <v>43727</v>
      </c>
      <c r="J5735" t="s">
        <v>6547</v>
      </c>
      <c r="K5735" t="s">
        <v>30</v>
      </c>
      <c r="L5735">
        <v>90032</v>
      </c>
      <c r="M5735">
        <v>1094</v>
      </c>
      <c r="N5735" t="s">
        <v>4887</v>
      </c>
      <c r="O5735">
        <v>31</v>
      </c>
      <c r="P5735">
        <v>5</v>
      </c>
      <c r="Q5735" t="s">
        <v>32</v>
      </c>
      <c r="R5735" t="s">
        <v>8304</v>
      </c>
      <c r="S5735">
        <v>31.49</v>
      </c>
      <c r="T5735">
        <v>150</v>
      </c>
      <c r="U5735" t="s">
        <v>33</v>
      </c>
      <c r="V5735" s="2">
        <v>43732</v>
      </c>
      <c r="W5735" t="s">
        <v>39</v>
      </c>
      <c r="X5735" t="s">
        <v>34</v>
      </c>
      <c r="Y5735" t="s">
        <v>113</v>
      </c>
    </row>
    <row r="5736" spans="1:25" hidden="1" x14ac:dyDescent="0.35">
      <c r="A5736">
        <v>2</v>
      </c>
      <c r="B5736" t="s">
        <v>43</v>
      </c>
      <c r="C5736">
        <v>3</v>
      </c>
      <c r="D5736" t="s">
        <v>26</v>
      </c>
      <c r="E5736" t="s">
        <v>870</v>
      </c>
      <c r="F5736" t="s">
        <v>13</v>
      </c>
      <c r="G5736" t="s">
        <v>5912</v>
      </c>
      <c r="H5736" s="1">
        <v>0</v>
      </c>
      <c r="I5736" s="2">
        <v>43772</v>
      </c>
      <c r="J5736" t="s">
        <v>6109</v>
      </c>
      <c r="K5736" t="s">
        <v>16</v>
      </c>
      <c r="L5736">
        <v>40475</v>
      </c>
      <c r="M5736">
        <v>1760</v>
      </c>
      <c r="N5736" t="s">
        <v>6110</v>
      </c>
      <c r="O5736">
        <v>12</v>
      </c>
      <c r="P5736">
        <v>5</v>
      </c>
      <c r="Q5736" t="s">
        <v>18</v>
      </c>
      <c r="R5736" t="s">
        <v>8304</v>
      </c>
      <c r="S5736">
        <v>11.88</v>
      </c>
      <c r="T5736">
        <v>26</v>
      </c>
      <c r="U5736" t="s">
        <v>33</v>
      </c>
      <c r="V5736" s="2">
        <v>43774</v>
      </c>
      <c r="W5736" t="s">
        <v>20</v>
      </c>
      <c r="X5736" t="s">
        <v>21</v>
      </c>
      <c r="Y5736" t="s">
        <v>64</v>
      </c>
    </row>
    <row r="5737" spans="1:25" hidden="1" x14ac:dyDescent="0.35">
      <c r="A5737">
        <v>0</v>
      </c>
      <c r="B5737" t="s">
        <v>10</v>
      </c>
      <c r="C5737">
        <v>0</v>
      </c>
      <c r="D5737" t="s">
        <v>11</v>
      </c>
      <c r="E5737" t="s">
        <v>906</v>
      </c>
      <c r="F5737" t="s">
        <v>13</v>
      </c>
      <c r="G5737" t="s">
        <v>1796</v>
      </c>
      <c r="H5737" s="1">
        <v>0.2</v>
      </c>
      <c r="I5737" s="2">
        <v>43758</v>
      </c>
      <c r="J5737" t="s">
        <v>1797</v>
      </c>
      <c r="K5737" t="s">
        <v>16</v>
      </c>
      <c r="L5737">
        <v>32216</v>
      </c>
      <c r="M5737">
        <v>500</v>
      </c>
      <c r="N5737" t="s">
        <v>1798</v>
      </c>
      <c r="O5737">
        <v>6</v>
      </c>
      <c r="P5737">
        <v>4</v>
      </c>
      <c r="Q5737" t="s">
        <v>18</v>
      </c>
      <c r="R5737" t="s">
        <v>8304</v>
      </c>
      <c r="S5737">
        <v>6.04</v>
      </c>
      <c r="T5737">
        <v>44</v>
      </c>
      <c r="U5737" t="s">
        <v>19</v>
      </c>
      <c r="V5737" s="2">
        <v>43758</v>
      </c>
      <c r="W5737" t="s">
        <v>773</v>
      </c>
      <c r="X5737" t="s">
        <v>40</v>
      </c>
      <c r="Y5737" t="s">
        <v>47</v>
      </c>
    </row>
    <row r="5738" spans="1:25" hidden="1" x14ac:dyDescent="0.35">
      <c r="A5738">
        <v>0</v>
      </c>
      <c r="B5738" t="s">
        <v>10</v>
      </c>
      <c r="C5738">
        <v>0</v>
      </c>
      <c r="D5738" t="s">
        <v>26</v>
      </c>
      <c r="E5738" t="s">
        <v>906</v>
      </c>
      <c r="F5738" t="s">
        <v>13</v>
      </c>
      <c r="G5738" t="s">
        <v>1796</v>
      </c>
      <c r="H5738" s="1">
        <v>0.2</v>
      </c>
      <c r="I5738" s="2">
        <v>43758</v>
      </c>
      <c r="J5738" t="s">
        <v>1797</v>
      </c>
      <c r="K5738" t="s">
        <v>16</v>
      </c>
      <c r="L5738">
        <v>32216</v>
      </c>
      <c r="M5738">
        <v>1346</v>
      </c>
      <c r="N5738" t="s">
        <v>8241</v>
      </c>
      <c r="O5738">
        <v>3</v>
      </c>
      <c r="P5738">
        <v>1</v>
      </c>
      <c r="Q5738" t="s">
        <v>18</v>
      </c>
      <c r="R5738" t="s">
        <v>8304</v>
      </c>
      <c r="S5738">
        <v>2.5</v>
      </c>
      <c r="T5738">
        <v>7</v>
      </c>
      <c r="U5738" t="s">
        <v>19</v>
      </c>
      <c r="V5738" s="2">
        <v>43758</v>
      </c>
      <c r="W5738" t="s">
        <v>773</v>
      </c>
      <c r="X5738" t="s">
        <v>40</v>
      </c>
      <c r="Y5738" t="s">
        <v>64</v>
      </c>
    </row>
    <row r="5739" spans="1:25" hidden="1" x14ac:dyDescent="0.35">
      <c r="A5739">
        <v>0</v>
      </c>
      <c r="B5739" t="s">
        <v>10</v>
      </c>
      <c r="C5739">
        <v>0</v>
      </c>
      <c r="D5739" t="s">
        <v>26</v>
      </c>
      <c r="E5739" t="s">
        <v>906</v>
      </c>
      <c r="F5739" t="s">
        <v>13</v>
      </c>
      <c r="G5739" t="s">
        <v>1796</v>
      </c>
      <c r="H5739" s="1">
        <v>0.2</v>
      </c>
      <c r="I5739" s="2">
        <v>43758</v>
      </c>
      <c r="J5739" t="s">
        <v>1797</v>
      </c>
      <c r="K5739" t="s">
        <v>16</v>
      </c>
      <c r="L5739">
        <v>32216</v>
      </c>
      <c r="M5739">
        <v>1305</v>
      </c>
      <c r="N5739" t="s">
        <v>3064</v>
      </c>
      <c r="O5739">
        <v>1</v>
      </c>
      <c r="P5739">
        <v>2</v>
      </c>
      <c r="Q5739" t="s">
        <v>18</v>
      </c>
      <c r="R5739" t="s">
        <v>8304</v>
      </c>
      <c r="S5739">
        <v>1.1100000000000001</v>
      </c>
      <c r="T5739">
        <v>4</v>
      </c>
      <c r="U5739" t="s">
        <v>19</v>
      </c>
      <c r="V5739" s="2">
        <v>43758</v>
      </c>
      <c r="W5739" t="s">
        <v>773</v>
      </c>
      <c r="X5739" t="s">
        <v>40</v>
      </c>
      <c r="Y5739" t="s">
        <v>49</v>
      </c>
    </row>
    <row r="5740" spans="1:25" hidden="1" x14ac:dyDescent="0.35">
      <c r="A5740">
        <v>0</v>
      </c>
      <c r="B5740" t="s">
        <v>10</v>
      </c>
      <c r="C5740">
        <v>0</v>
      </c>
      <c r="D5740" t="s">
        <v>26</v>
      </c>
      <c r="E5740" t="s">
        <v>906</v>
      </c>
      <c r="F5740" t="s">
        <v>13</v>
      </c>
      <c r="G5740" t="s">
        <v>1796</v>
      </c>
      <c r="H5740" s="1">
        <v>0.2</v>
      </c>
      <c r="I5740" s="2">
        <v>43758</v>
      </c>
      <c r="J5740" t="s">
        <v>1797</v>
      </c>
      <c r="K5740" t="s">
        <v>16</v>
      </c>
      <c r="L5740">
        <v>32216</v>
      </c>
      <c r="M5740">
        <v>1666</v>
      </c>
      <c r="N5740" t="s">
        <v>903</v>
      </c>
      <c r="O5740">
        <v>-1</v>
      </c>
      <c r="P5740">
        <v>2</v>
      </c>
      <c r="Q5740" t="s">
        <v>18</v>
      </c>
      <c r="R5740" t="s">
        <v>8304</v>
      </c>
      <c r="S5740">
        <v>-0.77</v>
      </c>
      <c r="T5740">
        <v>5</v>
      </c>
      <c r="U5740" t="s">
        <v>19</v>
      </c>
      <c r="V5740" s="2">
        <v>43758</v>
      </c>
      <c r="W5740" t="s">
        <v>773</v>
      </c>
      <c r="X5740" t="s">
        <v>40</v>
      </c>
      <c r="Y5740" t="s">
        <v>42</v>
      </c>
    </row>
    <row r="5741" spans="1:25" hidden="1" x14ac:dyDescent="0.35">
      <c r="A5741">
        <v>1</v>
      </c>
      <c r="B5741" t="s">
        <v>10</v>
      </c>
      <c r="C5741">
        <v>1</v>
      </c>
      <c r="D5741" t="s">
        <v>11</v>
      </c>
      <c r="E5741" t="s">
        <v>99</v>
      </c>
      <c r="F5741" t="s">
        <v>13</v>
      </c>
      <c r="G5741" t="s">
        <v>742</v>
      </c>
      <c r="H5741" s="1">
        <v>0.2</v>
      </c>
      <c r="I5741" s="2">
        <v>43792</v>
      </c>
      <c r="J5741" t="s">
        <v>1593</v>
      </c>
      <c r="K5741" t="s">
        <v>102</v>
      </c>
      <c r="L5741">
        <v>19120</v>
      </c>
      <c r="M5741">
        <v>1220</v>
      </c>
      <c r="N5741" t="s">
        <v>1594</v>
      </c>
      <c r="O5741">
        <v>7</v>
      </c>
      <c r="P5741">
        <v>9</v>
      </c>
      <c r="Q5741" t="s">
        <v>104</v>
      </c>
      <c r="R5741" t="s">
        <v>8304</v>
      </c>
      <c r="S5741">
        <v>7.21</v>
      </c>
      <c r="T5741">
        <v>24</v>
      </c>
      <c r="U5741" t="s">
        <v>19</v>
      </c>
      <c r="V5741" s="2">
        <v>43793</v>
      </c>
      <c r="W5741" t="s">
        <v>130</v>
      </c>
      <c r="X5741" t="s">
        <v>105</v>
      </c>
      <c r="Y5741" t="s">
        <v>47</v>
      </c>
    </row>
    <row r="5742" spans="1:25" hidden="1" x14ac:dyDescent="0.35">
      <c r="A5742">
        <v>1</v>
      </c>
      <c r="B5742" t="s">
        <v>10</v>
      </c>
      <c r="C5742">
        <v>1</v>
      </c>
      <c r="D5742" t="s">
        <v>11</v>
      </c>
      <c r="E5742" t="s">
        <v>1609</v>
      </c>
      <c r="F5742" t="s">
        <v>13</v>
      </c>
      <c r="G5742" t="s">
        <v>1557</v>
      </c>
      <c r="H5742" s="1">
        <v>0</v>
      </c>
      <c r="I5742" s="2">
        <v>43751</v>
      </c>
      <c r="J5742" t="s">
        <v>1625</v>
      </c>
      <c r="K5742" t="s">
        <v>16</v>
      </c>
      <c r="L5742">
        <v>70506</v>
      </c>
      <c r="M5742">
        <v>370</v>
      </c>
      <c r="N5742" t="s">
        <v>550</v>
      </c>
      <c r="O5742">
        <v>346</v>
      </c>
      <c r="P5742">
        <v>4</v>
      </c>
      <c r="Q5742" t="s">
        <v>18</v>
      </c>
      <c r="R5742" t="s">
        <v>8304</v>
      </c>
      <c r="S5742">
        <v>346.04</v>
      </c>
      <c r="T5742">
        <v>1505</v>
      </c>
      <c r="U5742" t="s">
        <v>19</v>
      </c>
      <c r="V5742" s="2">
        <v>43752</v>
      </c>
      <c r="W5742" t="s">
        <v>130</v>
      </c>
      <c r="X5742" t="s">
        <v>454</v>
      </c>
      <c r="Y5742" t="s">
        <v>41</v>
      </c>
    </row>
    <row r="5743" spans="1:25" hidden="1" x14ac:dyDescent="0.35">
      <c r="A5743">
        <v>1</v>
      </c>
      <c r="B5743" t="s">
        <v>10</v>
      </c>
      <c r="C5743">
        <v>1</v>
      </c>
      <c r="D5743" t="s">
        <v>26</v>
      </c>
      <c r="E5743" t="s">
        <v>1609</v>
      </c>
      <c r="F5743" t="s">
        <v>13</v>
      </c>
      <c r="G5743" t="s">
        <v>1557</v>
      </c>
      <c r="H5743" s="1">
        <v>0</v>
      </c>
      <c r="I5743" s="2">
        <v>43751</v>
      </c>
      <c r="J5743" t="s">
        <v>1625</v>
      </c>
      <c r="K5743" t="s">
        <v>16</v>
      </c>
      <c r="L5743">
        <v>70506</v>
      </c>
      <c r="M5743">
        <v>231</v>
      </c>
      <c r="N5743" t="s">
        <v>3005</v>
      </c>
      <c r="O5743">
        <v>5</v>
      </c>
      <c r="P5743">
        <v>3</v>
      </c>
      <c r="Q5743" t="s">
        <v>18</v>
      </c>
      <c r="R5743" t="s">
        <v>8304</v>
      </c>
      <c r="S5743">
        <v>5.2</v>
      </c>
      <c r="T5743">
        <v>11</v>
      </c>
      <c r="U5743" t="s">
        <v>19</v>
      </c>
      <c r="V5743" s="2">
        <v>43752</v>
      </c>
      <c r="W5743" t="s">
        <v>130</v>
      </c>
      <c r="X5743" t="s">
        <v>454</v>
      </c>
      <c r="Y5743" t="s">
        <v>35</v>
      </c>
    </row>
    <row r="5744" spans="1:25" hidden="1" x14ac:dyDescent="0.35">
      <c r="A5744">
        <v>1</v>
      </c>
      <c r="B5744" t="s">
        <v>10</v>
      </c>
      <c r="C5744">
        <v>1</v>
      </c>
      <c r="D5744" t="s">
        <v>26</v>
      </c>
      <c r="E5744" t="s">
        <v>1609</v>
      </c>
      <c r="F5744" t="s">
        <v>13</v>
      </c>
      <c r="G5744" t="s">
        <v>1557</v>
      </c>
      <c r="H5744" s="1">
        <v>0</v>
      </c>
      <c r="I5744" s="2">
        <v>43751</v>
      </c>
      <c r="J5744" t="s">
        <v>1625</v>
      </c>
      <c r="K5744" t="s">
        <v>16</v>
      </c>
      <c r="L5744">
        <v>70506</v>
      </c>
      <c r="M5744">
        <v>1837</v>
      </c>
      <c r="N5744" t="s">
        <v>3017</v>
      </c>
      <c r="O5744">
        <v>12</v>
      </c>
      <c r="P5744">
        <v>4</v>
      </c>
      <c r="Q5744" t="s">
        <v>18</v>
      </c>
      <c r="R5744" t="s">
        <v>8304</v>
      </c>
      <c r="S5744">
        <v>12.44</v>
      </c>
      <c r="T5744">
        <v>26</v>
      </c>
      <c r="U5744" t="s">
        <v>19</v>
      </c>
      <c r="V5744" s="2">
        <v>43752</v>
      </c>
      <c r="W5744" t="s">
        <v>130</v>
      </c>
      <c r="X5744" t="s">
        <v>454</v>
      </c>
      <c r="Y5744" t="s">
        <v>64</v>
      </c>
    </row>
    <row r="5745" spans="1:25" hidden="1" x14ac:dyDescent="0.35">
      <c r="A5745">
        <v>3</v>
      </c>
      <c r="B5745" t="s">
        <v>10</v>
      </c>
      <c r="C5745">
        <v>3</v>
      </c>
      <c r="D5745" t="s">
        <v>26</v>
      </c>
      <c r="E5745" t="s">
        <v>171</v>
      </c>
      <c r="F5745" t="s">
        <v>13</v>
      </c>
      <c r="G5745" t="s">
        <v>1297</v>
      </c>
      <c r="H5745" s="1">
        <v>0</v>
      </c>
      <c r="I5745" s="2">
        <v>43796</v>
      </c>
      <c r="J5745" t="s">
        <v>3445</v>
      </c>
      <c r="K5745" t="s">
        <v>102</v>
      </c>
      <c r="L5745">
        <v>10011</v>
      </c>
      <c r="M5745">
        <v>126</v>
      </c>
      <c r="N5745" t="s">
        <v>874</v>
      </c>
      <c r="O5745">
        <v>2</v>
      </c>
      <c r="P5745">
        <v>3</v>
      </c>
      <c r="Q5745" t="s">
        <v>104</v>
      </c>
      <c r="R5745" t="s">
        <v>8304</v>
      </c>
      <c r="S5745">
        <v>2.0299999999999998</v>
      </c>
      <c r="T5745">
        <v>7</v>
      </c>
      <c r="U5745" t="s">
        <v>19</v>
      </c>
      <c r="V5745" s="2">
        <v>43799</v>
      </c>
      <c r="W5745" t="s">
        <v>20</v>
      </c>
      <c r="X5745" t="s">
        <v>175</v>
      </c>
      <c r="Y5745" t="s">
        <v>49</v>
      </c>
    </row>
    <row r="5746" spans="1:25" hidden="1" x14ac:dyDescent="0.35">
      <c r="A5746">
        <v>3</v>
      </c>
      <c r="B5746" t="s">
        <v>10</v>
      </c>
      <c r="C5746">
        <v>3</v>
      </c>
      <c r="D5746" t="s">
        <v>26</v>
      </c>
      <c r="E5746" t="s">
        <v>171</v>
      </c>
      <c r="F5746" t="s">
        <v>13</v>
      </c>
      <c r="G5746" t="s">
        <v>1297</v>
      </c>
      <c r="H5746" s="1">
        <v>0.2</v>
      </c>
      <c r="I5746" s="2">
        <v>43796</v>
      </c>
      <c r="J5746" t="s">
        <v>3445</v>
      </c>
      <c r="K5746" t="s">
        <v>102</v>
      </c>
      <c r="L5746">
        <v>10011</v>
      </c>
      <c r="M5746">
        <v>244</v>
      </c>
      <c r="N5746" t="s">
        <v>3413</v>
      </c>
      <c r="O5746">
        <v>36</v>
      </c>
      <c r="P5746">
        <v>6</v>
      </c>
      <c r="Q5746" t="s">
        <v>104</v>
      </c>
      <c r="R5746" t="s">
        <v>8304</v>
      </c>
      <c r="S5746">
        <v>36.26</v>
      </c>
      <c r="T5746">
        <v>107</v>
      </c>
      <c r="U5746" t="s">
        <v>19</v>
      </c>
      <c r="V5746" s="2">
        <v>43799</v>
      </c>
      <c r="W5746" t="s">
        <v>20</v>
      </c>
      <c r="X5746" t="s">
        <v>175</v>
      </c>
      <c r="Y5746" t="s">
        <v>54</v>
      </c>
    </row>
    <row r="5747" spans="1:25" x14ac:dyDescent="0.35">
      <c r="A5747">
        <v>4</v>
      </c>
      <c r="B5747" t="s">
        <v>43</v>
      </c>
      <c r="C5747">
        <v>6</v>
      </c>
      <c r="D5747" t="s">
        <v>26</v>
      </c>
      <c r="E5747" t="s">
        <v>369</v>
      </c>
      <c r="F5747" t="s">
        <v>13</v>
      </c>
      <c r="G5747" t="s">
        <v>7048</v>
      </c>
      <c r="H5747" s="1">
        <v>0</v>
      </c>
      <c r="I5747" s="2">
        <v>43790</v>
      </c>
      <c r="J5747" t="s">
        <v>8072</v>
      </c>
      <c r="K5747" t="s">
        <v>30</v>
      </c>
      <c r="L5747">
        <v>91104</v>
      </c>
      <c r="M5747">
        <v>63</v>
      </c>
      <c r="N5747" t="s">
        <v>8101</v>
      </c>
      <c r="O5747">
        <v>2</v>
      </c>
      <c r="P5747">
        <v>1</v>
      </c>
      <c r="Q5747" t="s">
        <v>32</v>
      </c>
      <c r="R5747" t="s">
        <v>92</v>
      </c>
      <c r="S5747">
        <v>2.2400000000000002</v>
      </c>
      <c r="T5747">
        <v>9</v>
      </c>
      <c r="U5747" t="s">
        <v>76</v>
      </c>
      <c r="V5747" s="2">
        <v>43794</v>
      </c>
      <c r="W5747" t="s">
        <v>39</v>
      </c>
      <c r="X5747" t="s">
        <v>34</v>
      </c>
      <c r="Y5747" t="s">
        <v>56</v>
      </c>
    </row>
    <row r="5748" spans="1:25" x14ac:dyDescent="0.35">
      <c r="A5748">
        <v>4</v>
      </c>
      <c r="B5748" t="s">
        <v>43</v>
      </c>
      <c r="C5748">
        <v>6</v>
      </c>
      <c r="D5748" t="s">
        <v>26</v>
      </c>
      <c r="E5748" t="s">
        <v>369</v>
      </c>
      <c r="F5748" t="s">
        <v>13</v>
      </c>
      <c r="G5748" t="s">
        <v>7048</v>
      </c>
      <c r="H5748" s="1">
        <v>0</v>
      </c>
      <c r="I5748" s="2">
        <v>43790</v>
      </c>
      <c r="J5748" t="s">
        <v>8072</v>
      </c>
      <c r="K5748" t="s">
        <v>30</v>
      </c>
      <c r="L5748">
        <v>91104</v>
      </c>
      <c r="M5748">
        <v>1161</v>
      </c>
      <c r="N5748" t="s">
        <v>1034</v>
      </c>
      <c r="O5748">
        <v>1</v>
      </c>
      <c r="P5748">
        <v>2</v>
      </c>
      <c r="Q5748" t="s">
        <v>32</v>
      </c>
      <c r="R5748" t="s">
        <v>92</v>
      </c>
      <c r="S5748">
        <v>1.45</v>
      </c>
      <c r="T5748">
        <v>6</v>
      </c>
      <c r="U5748" t="s">
        <v>76</v>
      </c>
      <c r="V5748" s="2">
        <v>43794</v>
      </c>
      <c r="W5748" t="s">
        <v>39</v>
      </c>
      <c r="X5748" t="s">
        <v>34</v>
      </c>
      <c r="Y5748" t="s">
        <v>49</v>
      </c>
    </row>
    <row r="5749" spans="1:25" x14ac:dyDescent="0.35">
      <c r="A5749">
        <v>4</v>
      </c>
      <c r="B5749" t="s">
        <v>43</v>
      </c>
      <c r="C5749">
        <v>6</v>
      </c>
      <c r="D5749" t="s">
        <v>26</v>
      </c>
      <c r="E5749" t="s">
        <v>369</v>
      </c>
      <c r="F5749" t="s">
        <v>13</v>
      </c>
      <c r="G5749" t="s">
        <v>7048</v>
      </c>
      <c r="H5749" s="1">
        <v>0</v>
      </c>
      <c r="I5749" s="2">
        <v>43790</v>
      </c>
      <c r="J5749" t="s">
        <v>8072</v>
      </c>
      <c r="K5749" t="s">
        <v>30</v>
      </c>
      <c r="L5749">
        <v>91104</v>
      </c>
      <c r="M5749">
        <v>115</v>
      </c>
      <c r="N5749" t="s">
        <v>1120</v>
      </c>
      <c r="O5749">
        <v>4</v>
      </c>
      <c r="P5749">
        <v>2</v>
      </c>
      <c r="Q5749" t="s">
        <v>32</v>
      </c>
      <c r="R5749" t="s">
        <v>92</v>
      </c>
      <c r="S5749">
        <v>3.52</v>
      </c>
      <c r="T5749">
        <v>9</v>
      </c>
      <c r="U5749" t="s">
        <v>76</v>
      </c>
      <c r="V5749" s="2">
        <v>43794</v>
      </c>
      <c r="W5749" t="s">
        <v>39</v>
      </c>
      <c r="X5749" t="s">
        <v>34</v>
      </c>
      <c r="Y5749" t="s">
        <v>176</v>
      </c>
    </row>
    <row r="5750" spans="1:25" x14ac:dyDescent="0.35">
      <c r="A5750">
        <v>4</v>
      </c>
      <c r="B5750" t="s">
        <v>43</v>
      </c>
      <c r="C5750">
        <v>6</v>
      </c>
      <c r="D5750" t="s">
        <v>26</v>
      </c>
      <c r="E5750" t="s">
        <v>369</v>
      </c>
      <c r="F5750" t="s">
        <v>13</v>
      </c>
      <c r="G5750" t="s">
        <v>7048</v>
      </c>
      <c r="H5750" s="1">
        <v>0</v>
      </c>
      <c r="I5750" s="2">
        <v>43790</v>
      </c>
      <c r="J5750" t="s">
        <v>8072</v>
      </c>
      <c r="K5750" t="s">
        <v>30</v>
      </c>
      <c r="L5750">
        <v>91104</v>
      </c>
      <c r="M5750">
        <v>583</v>
      </c>
      <c r="N5750" t="s">
        <v>248</v>
      </c>
      <c r="O5750">
        <v>15</v>
      </c>
      <c r="P5750">
        <v>2</v>
      </c>
      <c r="Q5750" t="s">
        <v>32</v>
      </c>
      <c r="R5750" t="s">
        <v>92</v>
      </c>
      <c r="S5750">
        <v>15.27</v>
      </c>
      <c r="T5750">
        <v>57</v>
      </c>
      <c r="U5750" t="s">
        <v>76</v>
      </c>
      <c r="V5750" s="2">
        <v>43794</v>
      </c>
      <c r="W5750" t="s">
        <v>39</v>
      </c>
      <c r="X5750" t="s">
        <v>34</v>
      </c>
      <c r="Y5750" t="s">
        <v>42</v>
      </c>
    </row>
    <row r="5751" spans="1:25" x14ac:dyDescent="0.35">
      <c r="A5751">
        <v>4</v>
      </c>
      <c r="B5751" t="s">
        <v>43</v>
      </c>
      <c r="C5751">
        <v>6</v>
      </c>
      <c r="D5751" t="s">
        <v>50</v>
      </c>
      <c r="E5751" t="s">
        <v>369</v>
      </c>
      <c r="F5751" t="s">
        <v>13</v>
      </c>
      <c r="G5751" t="s">
        <v>7048</v>
      </c>
      <c r="H5751" s="1">
        <v>0.2</v>
      </c>
      <c r="I5751" s="2">
        <v>43790</v>
      </c>
      <c r="J5751" t="s">
        <v>8072</v>
      </c>
      <c r="K5751" t="s">
        <v>30</v>
      </c>
      <c r="L5751">
        <v>91104</v>
      </c>
      <c r="M5751">
        <v>1100</v>
      </c>
      <c r="N5751" t="s">
        <v>4967</v>
      </c>
      <c r="O5751">
        <v>49</v>
      </c>
      <c r="P5751">
        <v>3</v>
      </c>
      <c r="Q5751" t="s">
        <v>32</v>
      </c>
      <c r="R5751" t="s">
        <v>92</v>
      </c>
      <c r="S5751">
        <v>49.5</v>
      </c>
      <c r="T5751">
        <v>660</v>
      </c>
      <c r="U5751" t="s">
        <v>76</v>
      </c>
      <c r="V5751" s="2">
        <v>43794</v>
      </c>
      <c r="W5751" t="s">
        <v>39</v>
      </c>
      <c r="X5751" t="s">
        <v>34</v>
      </c>
      <c r="Y5751" t="s">
        <v>52</v>
      </c>
    </row>
    <row r="5752" spans="1:25" hidden="1" x14ac:dyDescent="0.35">
      <c r="A5752">
        <v>5</v>
      </c>
      <c r="B5752" t="s">
        <v>43</v>
      </c>
      <c r="C5752">
        <v>6</v>
      </c>
      <c r="D5752" t="s">
        <v>11</v>
      </c>
      <c r="E5752" t="s">
        <v>122</v>
      </c>
      <c r="F5752" t="s">
        <v>13</v>
      </c>
      <c r="G5752" t="s">
        <v>1520</v>
      </c>
      <c r="H5752" s="1">
        <v>0.6</v>
      </c>
      <c r="I5752" s="2">
        <v>43802</v>
      </c>
      <c r="J5752" t="s">
        <v>2265</v>
      </c>
      <c r="K5752" t="s">
        <v>73</v>
      </c>
      <c r="L5752">
        <v>77041</v>
      </c>
      <c r="M5752">
        <v>1562</v>
      </c>
      <c r="N5752" t="s">
        <v>2266</v>
      </c>
      <c r="O5752">
        <v>-14</v>
      </c>
      <c r="P5752">
        <v>2</v>
      </c>
      <c r="Q5752" t="s">
        <v>75</v>
      </c>
      <c r="R5752" t="s">
        <v>8304</v>
      </c>
      <c r="S5752">
        <v>-14.27</v>
      </c>
      <c r="T5752">
        <v>14</v>
      </c>
      <c r="U5752" t="s">
        <v>19</v>
      </c>
      <c r="V5752" s="2">
        <v>43807</v>
      </c>
      <c r="W5752" t="s">
        <v>39</v>
      </c>
      <c r="X5752" t="s">
        <v>77</v>
      </c>
      <c r="Y5752" t="s">
        <v>47</v>
      </c>
    </row>
    <row r="5753" spans="1:25" hidden="1" x14ac:dyDescent="0.35">
      <c r="A5753">
        <v>6</v>
      </c>
      <c r="B5753" t="s">
        <v>10</v>
      </c>
      <c r="C5753">
        <v>6</v>
      </c>
      <c r="D5753" t="s">
        <v>11</v>
      </c>
      <c r="E5753" t="s">
        <v>171</v>
      </c>
      <c r="F5753" t="s">
        <v>13</v>
      </c>
      <c r="G5753" t="s">
        <v>1230</v>
      </c>
      <c r="H5753" s="1">
        <v>0</v>
      </c>
      <c r="I5753" s="2">
        <v>43816</v>
      </c>
      <c r="J5753" t="s">
        <v>2311</v>
      </c>
      <c r="K5753" t="s">
        <v>102</v>
      </c>
      <c r="L5753">
        <v>10009</v>
      </c>
      <c r="M5753">
        <v>507</v>
      </c>
      <c r="N5753" t="s">
        <v>1949</v>
      </c>
      <c r="O5753">
        <v>27</v>
      </c>
      <c r="P5753">
        <v>2</v>
      </c>
      <c r="Q5753" t="s">
        <v>104</v>
      </c>
      <c r="R5753" t="s">
        <v>8304</v>
      </c>
      <c r="S5753">
        <v>27.36</v>
      </c>
      <c r="T5753">
        <v>124</v>
      </c>
      <c r="U5753" t="s">
        <v>19</v>
      </c>
      <c r="V5753" s="2">
        <v>43822</v>
      </c>
      <c r="W5753" t="s">
        <v>39</v>
      </c>
      <c r="X5753" t="s">
        <v>175</v>
      </c>
      <c r="Y5753" t="s">
        <v>47</v>
      </c>
    </row>
    <row r="5754" spans="1:25" hidden="1" x14ac:dyDescent="0.35">
      <c r="A5754">
        <v>6</v>
      </c>
      <c r="B5754" t="s">
        <v>10</v>
      </c>
      <c r="C5754">
        <v>6</v>
      </c>
      <c r="D5754" t="s">
        <v>26</v>
      </c>
      <c r="E5754" t="s">
        <v>171</v>
      </c>
      <c r="F5754" t="s">
        <v>13</v>
      </c>
      <c r="G5754" t="s">
        <v>1230</v>
      </c>
      <c r="H5754" s="1">
        <v>0</v>
      </c>
      <c r="I5754" s="2">
        <v>43816</v>
      </c>
      <c r="J5754" t="s">
        <v>2311</v>
      </c>
      <c r="K5754" t="s">
        <v>102</v>
      </c>
      <c r="L5754">
        <v>10009</v>
      </c>
      <c r="M5754">
        <v>1388</v>
      </c>
      <c r="N5754" t="s">
        <v>567</v>
      </c>
      <c r="O5754">
        <v>42</v>
      </c>
      <c r="P5754">
        <v>2</v>
      </c>
      <c r="Q5754" t="s">
        <v>104</v>
      </c>
      <c r="R5754" t="s">
        <v>8304</v>
      </c>
      <c r="S5754">
        <v>41.68</v>
      </c>
      <c r="T5754">
        <v>167</v>
      </c>
      <c r="U5754" t="s">
        <v>19</v>
      </c>
      <c r="V5754" s="2">
        <v>43822</v>
      </c>
      <c r="W5754" t="s">
        <v>39</v>
      </c>
      <c r="X5754" t="s">
        <v>175</v>
      </c>
      <c r="Y5754" t="s">
        <v>42</v>
      </c>
    </row>
    <row r="5755" spans="1:25" hidden="1" x14ac:dyDescent="0.35">
      <c r="A5755">
        <v>6</v>
      </c>
      <c r="B5755" t="s">
        <v>10</v>
      </c>
      <c r="C5755">
        <v>6</v>
      </c>
      <c r="D5755" t="s">
        <v>26</v>
      </c>
      <c r="E5755" t="s">
        <v>171</v>
      </c>
      <c r="F5755" t="s">
        <v>13</v>
      </c>
      <c r="G5755" t="s">
        <v>1230</v>
      </c>
      <c r="H5755" s="1">
        <v>0.2</v>
      </c>
      <c r="I5755" s="2">
        <v>43816</v>
      </c>
      <c r="J5755" t="s">
        <v>2311</v>
      </c>
      <c r="K5755" t="s">
        <v>102</v>
      </c>
      <c r="L5755">
        <v>10009</v>
      </c>
      <c r="M5755">
        <v>722</v>
      </c>
      <c r="N5755" t="s">
        <v>2837</v>
      </c>
      <c r="O5755">
        <v>8</v>
      </c>
      <c r="P5755">
        <v>3</v>
      </c>
      <c r="Q5755" t="s">
        <v>104</v>
      </c>
      <c r="R5755" t="s">
        <v>8304</v>
      </c>
      <c r="S5755">
        <v>8.3800000000000008</v>
      </c>
      <c r="T5755">
        <v>25</v>
      </c>
      <c r="U5755" t="s">
        <v>19</v>
      </c>
      <c r="V5755" s="2">
        <v>43822</v>
      </c>
      <c r="W5755" t="s">
        <v>39</v>
      </c>
      <c r="X5755" t="s">
        <v>175</v>
      </c>
      <c r="Y5755" t="s">
        <v>54</v>
      </c>
    </row>
    <row r="5756" spans="1:25" hidden="1" x14ac:dyDescent="0.35">
      <c r="A5756">
        <v>3</v>
      </c>
      <c r="B5756" t="s">
        <v>10</v>
      </c>
      <c r="C5756">
        <v>3</v>
      </c>
      <c r="D5756" t="s">
        <v>26</v>
      </c>
      <c r="E5756" t="s">
        <v>281</v>
      </c>
      <c r="F5756" t="s">
        <v>13</v>
      </c>
      <c r="G5756" t="s">
        <v>647</v>
      </c>
      <c r="H5756" s="1">
        <v>0.8</v>
      </c>
      <c r="I5756" s="2">
        <v>43667</v>
      </c>
      <c r="J5756" t="s">
        <v>6041</v>
      </c>
      <c r="K5756" t="s">
        <v>73</v>
      </c>
      <c r="L5756">
        <v>60505</v>
      </c>
      <c r="M5756">
        <v>263</v>
      </c>
      <c r="N5756" t="s">
        <v>460</v>
      </c>
      <c r="O5756">
        <v>-5</v>
      </c>
      <c r="P5756">
        <v>4</v>
      </c>
      <c r="Q5756" t="s">
        <v>75</v>
      </c>
      <c r="R5756" t="s">
        <v>8304</v>
      </c>
      <c r="S5756">
        <v>-4.58</v>
      </c>
      <c r="T5756">
        <v>3</v>
      </c>
      <c r="U5756" t="s">
        <v>33</v>
      </c>
      <c r="V5756" s="2">
        <v>43670</v>
      </c>
      <c r="W5756" t="s">
        <v>20</v>
      </c>
      <c r="X5756" t="s">
        <v>139</v>
      </c>
      <c r="Y5756" t="s">
        <v>54</v>
      </c>
    </row>
    <row r="5757" spans="1:25" hidden="1" x14ac:dyDescent="0.35">
      <c r="A5757">
        <v>3</v>
      </c>
      <c r="B5757" t="s">
        <v>10</v>
      </c>
      <c r="C5757">
        <v>3</v>
      </c>
      <c r="D5757" t="s">
        <v>26</v>
      </c>
      <c r="E5757" t="s">
        <v>281</v>
      </c>
      <c r="F5757" t="s">
        <v>13</v>
      </c>
      <c r="G5757" t="s">
        <v>647</v>
      </c>
      <c r="H5757" s="1">
        <v>0.8</v>
      </c>
      <c r="I5757" s="2">
        <v>43667</v>
      </c>
      <c r="J5757" t="s">
        <v>6041</v>
      </c>
      <c r="K5757" t="s">
        <v>73</v>
      </c>
      <c r="L5757">
        <v>60505</v>
      </c>
      <c r="M5757">
        <v>422</v>
      </c>
      <c r="N5757" t="s">
        <v>3529</v>
      </c>
      <c r="O5757">
        <v>-165</v>
      </c>
      <c r="P5757">
        <v>7</v>
      </c>
      <c r="Q5757" t="s">
        <v>75</v>
      </c>
      <c r="R5757" t="s">
        <v>8304</v>
      </c>
      <c r="S5757">
        <v>-164.84</v>
      </c>
      <c r="T5757">
        <v>94</v>
      </c>
      <c r="U5757" t="s">
        <v>33</v>
      </c>
      <c r="V5757" s="2">
        <v>43670</v>
      </c>
      <c r="W5757" t="s">
        <v>20</v>
      </c>
      <c r="X5757" t="s">
        <v>139</v>
      </c>
      <c r="Y5757" t="s">
        <v>54</v>
      </c>
    </row>
    <row r="5758" spans="1:25" hidden="1" x14ac:dyDescent="0.35">
      <c r="A5758">
        <v>4</v>
      </c>
      <c r="B5758" t="s">
        <v>43</v>
      </c>
      <c r="C5758">
        <v>6</v>
      </c>
      <c r="D5758" t="s">
        <v>11</v>
      </c>
      <c r="E5758" t="s">
        <v>209</v>
      </c>
      <c r="F5758" t="s">
        <v>13</v>
      </c>
      <c r="G5758" t="s">
        <v>2533</v>
      </c>
      <c r="H5758" s="1">
        <v>0.2</v>
      </c>
      <c r="I5758" s="2">
        <v>43789</v>
      </c>
      <c r="J5758" t="s">
        <v>2534</v>
      </c>
      <c r="K5758" t="s">
        <v>16</v>
      </c>
      <c r="L5758">
        <v>38301</v>
      </c>
      <c r="M5758">
        <v>1209</v>
      </c>
      <c r="N5758" t="s">
        <v>1244</v>
      </c>
      <c r="O5758">
        <v>-24</v>
      </c>
      <c r="P5758">
        <v>2</v>
      </c>
      <c r="Q5758" t="s">
        <v>18</v>
      </c>
      <c r="R5758" t="s">
        <v>8304</v>
      </c>
      <c r="S5758">
        <v>-23.58</v>
      </c>
      <c r="T5758">
        <v>210</v>
      </c>
      <c r="U5758" t="s">
        <v>19</v>
      </c>
      <c r="V5758" s="2">
        <v>43793</v>
      </c>
      <c r="W5758" t="s">
        <v>39</v>
      </c>
      <c r="X5758" t="s">
        <v>214</v>
      </c>
      <c r="Y5758" t="s">
        <v>24</v>
      </c>
    </row>
    <row r="5759" spans="1:25" hidden="1" x14ac:dyDescent="0.35">
      <c r="A5759">
        <v>4</v>
      </c>
      <c r="B5759" t="s">
        <v>43</v>
      </c>
      <c r="C5759">
        <v>6</v>
      </c>
      <c r="D5759" t="s">
        <v>26</v>
      </c>
      <c r="E5759" t="s">
        <v>700</v>
      </c>
      <c r="F5759" t="s">
        <v>13</v>
      </c>
      <c r="G5759" t="s">
        <v>5520</v>
      </c>
      <c r="H5759" s="1">
        <v>0</v>
      </c>
      <c r="I5759" s="2">
        <v>43669</v>
      </c>
      <c r="J5759" t="s">
        <v>6353</v>
      </c>
      <c r="K5759" t="s">
        <v>102</v>
      </c>
      <c r="L5759">
        <v>11561</v>
      </c>
      <c r="M5759">
        <v>232</v>
      </c>
      <c r="N5759" t="s">
        <v>8169</v>
      </c>
      <c r="O5759">
        <v>20</v>
      </c>
      <c r="P5759">
        <v>4</v>
      </c>
      <c r="Q5759" t="s">
        <v>104</v>
      </c>
      <c r="R5759" t="s">
        <v>8304</v>
      </c>
      <c r="S5759">
        <v>19.87</v>
      </c>
      <c r="T5759">
        <v>41</v>
      </c>
      <c r="U5759" t="s">
        <v>33</v>
      </c>
      <c r="V5759" s="2">
        <v>43673</v>
      </c>
      <c r="W5759" t="s">
        <v>39</v>
      </c>
      <c r="X5759" t="s">
        <v>175</v>
      </c>
      <c r="Y5759" t="s">
        <v>35</v>
      </c>
    </row>
    <row r="5760" spans="1:25" hidden="1" x14ac:dyDescent="0.35">
      <c r="A5760">
        <v>2</v>
      </c>
      <c r="B5760" t="s">
        <v>25</v>
      </c>
      <c r="C5760">
        <v>1</v>
      </c>
      <c r="D5760" t="s">
        <v>26</v>
      </c>
      <c r="E5760" t="s">
        <v>1751</v>
      </c>
      <c r="F5760" t="s">
        <v>13</v>
      </c>
      <c r="G5760" t="s">
        <v>967</v>
      </c>
      <c r="H5760" s="1">
        <v>0.2</v>
      </c>
      <c r="I5760" s="2">
        <v>43731</v>
      </c>
      <c r="J5760" t="s">
        <v>5834</v>
      </c>
      <c r="K5760" t="s">
        <v>73</v>
      </c>
      <c r="L5760">
        <v>79424</v>
      </c>
      <c r="M5760">
        <v>1690</v>
      </c>
      <c r="N5760" t="s">
        <v>2774</v>
      </c>
      <c r="O5760">
        <v>3</v>
      </c>
      <c r="P5760">
        <v>2</v>
      </c>
      <c r="Q5760" t="s">
        <v>75</v>
      </c>
      <c r="R5760" t="s">
        <v>8304</v>
      </c>
      <c r="S5760">
        <v>3.35</v>
      </c>
      <c r="T5760">
        <v>9</v>
      </c>
      <c r="U5760" t="s">
        <v>33</v>
      </c>
      <c r="V5760" s="2">
        <v>43733</v>
      </c>
      <c r="W5760" t="s">
        <v>130</v>
      </c>
      <c r="X5760" t="s">
        <v>77</v>
      </c>
      <c r="Y5760" t="s">
        <v>64</v>
      </c>
    </row>
    <row r="5761" spans="1:25" x14ac:dyDescent="0.35">
      <c r="A5761">
        <v>3</v>
      </c>
      <c r="B5761" t="s">
        <v>25</v>
      </c>
      <c r="C5761">
        <v>1</v>
      </c>
      <c r="D5761" t="s">
        <v>11</v>
      </c>
      <c r="E5761" t="s">
        <v>27</v>
      </c>
      <c r="F5761" t="s">
        <v>13</v>
      </c>
      <c r="G5761" t="s">
        <v>1655</v>
      </c>
      <c r="H5761" s="1">
        <v>0</v>
      </c>
      <c r="I5761" s="2">
        <v>43720</v>
      </c>
      <c r="J5761" t="s">
        <v>1656</v>
      </c>
      <c r="K5761" t="s">
        <v>30</v>
      </c>
      <c r="L5761">
        <v>90036</v>
      </c>
      <c r="M5761">
        <v>577</v>
      </c>
      <c r="N5761" t="s">
        <v>1657</v>
      </c>
      <c r="O5761">
        <v>3</v>
      </c>
      <c r="P5761">
        <v>2</v>
      </c>
      <c r="Q5761" t="s">
        <v>32</v>
      </c>
      <c r="R5761" t="s">
        <v>8304</v>
      </c>
      <c r="S5761">
        <v>3.01</v>
      </c>
      <c r="T5761">
        <v>8</v>
      </c>
      <c r="U5761" t="s">
        <v>19</v>
      </c>
      <c r="V5761" s="2">
        <v>43723</v>
      </c>
      <c r="W5761" t="s">
        <v>130</v>
      </c>
      <c r="X5761" t="s">
        <v>34</v>
      </c>
      <c r="Y5761" t="s">
        <v>47</v>
      </c>
    </row>
    <row r="5762" spans="1:25" hidden="1" x14ac:dyDescent="0.35">
      <c r="A5762">
        <v>6</v>
      </c>
      <c r="B5762" t="s">
        <v>10</v>
      </c>
      <c r="C5762">
        <v>6</v>
      </c>
      <c r="D5762" t="s">
        <v>26</v>
      </c>
      <c r="E5762" t="s">
        <v>5200</v>
      </c>
      <c r="F5762" t="s">
        <v>13</v>
      </c>
      <c r="G5762" t="s">
        <v>5201</v>
      </c>
      <c r="H5762" s="1">
        <v>0.8</v>
      </c>
      <c r="I5762" s="2">
        <v>43793</v>
      </c>
      <c r="J5762" t="s">
        <v>6289</v>
      </c>
      <c r="K5762" t="s">
        <v>73</v>
      </c>
      <c r="L5762">
        <v>79762</v>
      </c>
      <c r="M5762">
        <v>815</v>
      </c>
      <c r="N5762" t="s">
        <v>74</v>
      </c>
      <c r="O5762">
        <v>-25</v>
      </c>
      <c r="P5762">
        <v>1</v>
      </c>
      <c r="Q5762" t="s">
        <v>75</v>
      </c>
      <c r="R5762" t="s">
        <v>8304</v>
      </c>
      <c r="S5762">
        <v>-24.77</v>
      </c>
      <c r="T5762">
        <v>14</v>
      </c>
      <c r="U5762" t="s">
        <v>33</v>
      </c>
      <c r="V5762" s="2">
        <v>43799</v>
      </c>
      <c r="W5762" t="s">
        <v>39</v>
      </c>
      <c r="X5762" t="s">
        <v>77</v>
      </c>
      <c r="Y5762" t="s">
        <v>56</v>
      </c>
    </row>
    <row r="5763" spans="1:25" hidden="1" x14ac:dyDescent="0.35">
      <c r="A5763">
        <v>7</v>
      </c>
      <c r="B5763" t="s">
        <v>25</v>
      </c>
      <c r="C5763">
        <v>6</v>
      </c>
      <c r="D5763" t="s">
        <v>26</v>
      </c>
      <c r="E5763" t="s">
        <v>364</v>
      </c>
      <c r="F5763" t="s">
        <v>13</v>
      </c>
      <c r="G5763" t="s">
        <v>7012</v>
      </c>
      <c r="H5763" s="1">
        <v>0</v>
      </c>
      <c r="I5763" s="2">
        <v>43715</v>
      </c>
      <c r="J5763" t="s">
        <v>7404</v>
      </c>
      <c r="K5763" t="s">
        <v>73</v>
      </c>
      <c r="L5763">
        <v>64055</v>
      </c>
      <c r="M5763">
        <v>682</v>
      </c>
      <c r="N5763" t="s">
        <v>319</v>
      </c>
      <c r="O5763">
        <v>757</v>
      </c>
      <c r="P5763">
        <v>3</v>
      </c>
      <c r="Q5763" t="s">
        <v>75</v>
      </c>
      <c r="R5763" t="s">
        <v>8304</v>
      </c>
      <c r="S5763">
        <v>757.41</v>
      </c>
      <c r="T5763">
        <v>1578</v>
      </c>
      <c r="U5763" t="s">
        <v>76</v>
      </c>
      <c r="V5763" s="2">
        <v>43722</v>
      </c>
      <c r="W5763" t="s">
        <v>39</v>
      </c>
      <c r="X5763" t="s">
        <v>368</v>
      </c>
      <c r="Y5763" t="s">
        <v>54</v>
      </c>
    </row>
    <row r="5764" spans="1:25" x14ac:dyDescent="0.35">
      <c r="A5764">
        <v>6</v>
      </c>
      <c r="B5764" t="s">
        <v>10</v>
      </c>
      <c r="C5764">
        <v>6</v>
      </c>
      <c r="D5764" t="s">
        <v>11</v>
      </c>
      <c r="E5764" t="s">
        <v>3634</v>
      </c>
      <c r="F5764" t="s">
        <v>13</v>
      </c>
      <c r="G5764" t="s">
        <v>7125</v>
      </c>
      <c r="H5764" s="1">
        <v>0</v>
      </c>
      <c r="I5764" s="2">
        <v>43800</v>
      </c>
      <c r="J5764" t="s">
        <v>7169</v>
      </c>
      <c r="K5764" t="s">
        <v>30</v>
      </c>
      <c r="L5764">
        <v>95207</v>
      </c>
      <c r="M5764">
        <v>1546</v>
      </c>
      <c r="N5764" t="s">
        <v>8184</v>
      </c>
      <c r="O5764">
        <v>107</v>
      </c>
      <c r="P5764">
        <v>9</v>
      </c>
      <c r="Q5764" t="s">
        <v>32</v>
      </c>
      <c r="R5764" t="s">
        <v>8304</v>
      </c>
      <c r="S5764">
        <v>107.04</v>
      </c>
      <c r="T5764">
        <v>630</v>
      </c>
      <c r="U5764" t="s">
        <v>76</v>
      </c>
      <c r="V5764" s="2">
        <v>43806</v>
      </c>
      <c r="W5764" t="s">
        <v>39</v>
      </c>
      <c r="X5764" t="s">
        <v>34</v>
      </c>
      <c r="Y5764" t="s">
        <v>47</v>
      </c>
    </row>
    <row r="5765" spans="1:25" x14ac:dyDescent="0.35">
      <c r="A5765">
        <v>6</v>
      </c>
      <c r="B5765" t="s">
        <v>10</v>
      </c>
      <c r="C5765">
        <v>6</v>
      </c>
      <c r="D5765" t="s">
        <v>11</v>
      </c>
      <c r="E5765" t="s">
        <v>88</v>
      </c>
      <c r="F5765" t="s">
        <v>13</v>
      </c>
      <c r="G5765" t="s">
        <v>1426</v>
      </c>
      <c r="H5765" s="1">
        <v>0.15</v>
      </c>
      <c r="I5765" s="2">
        <v>43745</v>
      </c>
      <c r="J5765" t="s">
        <v>2671</v>
      </c>
      <c r="K5765" t="s">
        <v>30</v>
      </c>
      <c r="L5765">
        <v>94110</v>
      </c>
      <c r="M5765">
        <v>1228</v>
      </c>
      <c r="N5765" t="s">
        <v>8134</v>
      </c>
      <c r="O5765">
        <v>-14</v>
      </c>
      <c r="P5765">
        <v>2</v>
      </c>
      <c r="Q5765" t="s">
        <v>32</v>
      </c>
      <c r="R5765" t="s">
        <v>8304</v>
      </c>
      <c r="S5765">
        <v>-14.48</v>
      </c>
      <c r="T5765">
        <v>308</v>
      </c>
      <c r="U5765" t="s">
        <v>19</v>
      </c>
      <c r="V5765" s="2">
        <v>43751</v>
      </c>
      <c r="W5765" t="s">
        <v>39</v>
      </c>
      <c r="X5765" t="s">
        <v>34</v>
      </c>
      <c r="Y5765" t="s">
        <v>22</v>
      </c>
    </row>
    <row r="5766" spans="1:25" hidden="1" x14ac:dyDescent="0.35">
      <c r="A5766">
        <v>2</v>
      </c>
      <c r="B5766" t="s">
        <v>25</v>
      </c>
      <c r="C5766">
        <v>1</v>
      </c>
      <c r="D5766" t="s">
        <v>26</v>
      </c>
      <c r="E5766" t="s">
        <v>171</v>
      </c>
      <c r="F5766" t="s">
        <v>13</v>
      </c>
      <c r="G5766" t="s">
        <v>742</v>
      </c>
      <c r="H5766" s="1">
        <v>0</v>
      </c>
      <c r="I5766" s="2">
        <v>43578</v>
      </c>
      <c r="J5766" t="s">
        <v>2921</v>
      </c>
      <c r="K5766" t="s">
        <v>102</v>
      </c>
      <c r="L5766">
        <v>10011</v>
      </c>
      <c r="M5766">
        <v>671</v>
      </c>
      <c r="N5766" t="s">
        <v>355</v>
      </c>
      <c r="O5766">
        <v>15</v>
      </c>
      <c r="P5766">
        <v>5</v>
      </c>
      <c r="Q5766" t="s">
        <v>104</v>
      </c>
      <c r="R5766" t="s">
        <v>8304</v>
      </c>
      <c r="S5766">
        <v>15.37</v>
      </c>
      <c r="T5766">
        <v>55</v>
      </c>
      <c r="U5766" t="s">
        <v>19</v>
      </c>
      <c r="V5766" s="2">
        <v>43580</v>
      </c>
      <c r="W5766" t="s">
        <v>130</v>
      </c>
      <c r="X5766" t="s">
        <v>175</v>
      </c>
      <c r="Y5766" t="s">
        <v>356</v>
      </c>
    </row>
    <row r="5767" spans="1:25" hidden="1" x14ac:dyDescent="0.35">
      <c r="A5767">
        <v>5</v>
      </c>
      <c r="B5767" t="s">
        <v>25</v>
      </c>
      <c r="C5767">
        <v>3</v>
      </c>
      <c r="D5767" t="s">
        <v>26</v>
      </c>
      <c r="E5767" t="s">
        <v>99</v>
      </c>
      <c r="F5767" t="s">
        <v>13</v>
      </c>
      <c r="G5767" t="s">
        <v>5549</v>
      </c>
      <c r="H5767" s="1">
        <v>0.2</v>
      </c>
      <c r="I5767" s="2">
        <v>43706</v>
      </c>
      <c r="J5767" t="s">
        <v>6089</v>
      </c>
      <c r="K5767" t="s">
        <v>102</v>
      </c>
      <c r="L5767">
        <v>19134</v>
      </c>
      <c r="M5767">
        <v>1138</v>
      </c>
      <c r="N5767" t="s">
        <v>4461</v>
      </c>
      <c r="O5767">
        <v>1</v>
      </c>
      <c r="P5767">
        <v>7</v>
      </c>
      <c r="Q5767" t="s">
        <v>104</v>
      </c>
      <c r="R5767" t="s">
        <v>8304</v>
      </c>
      <c r="S5767">
        <v>0.71</v>
      </c>
      <c r="T5767">
        <v>9</v>
      </c>
      <c r="U5767" t="s">
        <v>33</v>
      </c>
      <c r="V5767" s="2">
        <v>43711</v>
      </c>
      <c r="W5767" t="s">
        <v>20</v>
      </c>
      <c r="X5767" t="s">
        <v>105</v>
      </c>
      <c r="Y5767" t="s">
        <v>49</v>
      </c>
    </row>
    <row r="5768" spans="1:25" hidden="1" x14ac:dyDescent="0.35">
      <c r="A5768">
        <v>5</v>
      </c>
      <c r="B5768" t="s">
        <v>43</v>
      </c>
      <c r="C5768">
        <v>6</v>
      </c>
      <c r="D5768" t="s">
        <v>50</v>
      </c>
      <c r="E5768" t="s">
        <v>1319</v>
      </c>
      <c r="F5768" t="s">
        <v>13</v>
      </c>
      <c r="G5768" t="s">
        <v>5602</v>
      </c>
      <c r="H5768" s="1">
        <v>0</v>
      </c>
      <c r="I5768" s="2">
        <v>43804</v>
      </c>
      <c r="J5768" t="s">
        <v>6764</v>
      </c>
      <c r="K5768" t="s">
        <v>102</v>
      </c>
      <c r="M5768">
        <v>1002</v>
      </c>
      <c r="N5768" t="s">
        <v>4906</v>
      </c>
      <c r="O5768">
        <v>68</v>
      </c>
      <c r="P5768">
        <v>7</v>
      </c>
      <c r="Q5768" t="s">
        <v>104</v>
      </c>
      <c r="R5768" t="s">
        <v>8304</v>
      </c>
      <c r="S5768">
        <v>67.66</v>
      </c>
      <c r="T5768">
        <v>205</v>
      </c>
      <c r="U5768" t="s">
        <v>33</v>
      </c>
      <c r="V5768" s="2">
        <v>43809</v>
      </c>
      <c r="W5768" t="s">
        <v>39</v>
      </c>
      <c r="X5768" t="s">
        <v>1915</v>
      </c>
      <c r="Y5768" t="s">
        <v>113</v>
      </c>
    </row>
    <row r="5769" spans="1:25" x14ac:dyDescent="0.35">
      <c r="A5769">
        <v>7</v>
      </c>
      <c r="B5769" t="s">
        <v>25</v>
      </c>
      <c r="C5769">
        <v>6</v>
      </c>
      <c r="D5769" t="s">
        <v>26</v>
      </c>
      <c r="E5769" t="s">
        <v>1121</v>
      </c>
      <c r="F5769" t="s">
        <v>13</v>
      </c>
      <c r="G5769" t="s">
        <v>597</v>
      </c>
      <c r="H5769" s="1">
        <v>0</v>
      </c>
      <c r="I5769" s="2">
        <v>43532</v>
      </c>
      <c r="J5769" t="s">
        <v>4460</v>
      </c>
      <c r="K5769" t="s">
        <v>30</v>
      </c>
      <c r="L5769">
        <v>92804</v>
      </c>
      <c r="M5769">
        <v>1138</v>
      </c>
      <c r="N5769" t="s">
        <v>4461</v>
      </c>
      <c r="O5769">
        <v>1</v>
      </c>
      <c r="P5769">
        <v>2</v>
      </c>
      <c r="Q5769" t="s">
        <v>32</v>
      </c>
      <c r="R5769" t="s">
        <v>8304</v>
      </c>
      <c r="S5769">
        <v>0.87</v>
      </c>
      <c r="T5769">
        <v>3</v>
      </c>
      <c r="U5769" t="s">
        <v>19</v>
      </c>
      <c r="V5769" s="2">
        <v>43539</v>
      </c>
      <c r="W5769" t="s">
        <v>39</v>
      </c>
      <c r="X5769" t="s">
        <v>34</v>
      </c>
      <c r="Y5769" t="s">
        <v>49</v>
      </c>
    </row>
    <row r="5770" spans="1:25" x14ac:dyDescent="0.35">
      <c r="A5770">
        <v>7</v>
      </c>
      <c r="B5770" t="s">
        <v>25</v>
      </c>
      <c r="C5770">
        <v>6</v>
      </c>
      <c r="D5770" t="s">
        <v>26</v>
      </c>
      <c r="E5770" t="s">
        <v>1121</v>
      </c>
      <c r="F5770" t="s">
        <v>13</v>
      </c>
      <c r="G5770" t="s">
        <v>597</v>
      </c>
      <c r="H5770" s="1">
        <v>0.2</v>
      </c>
      <c r="I5770" s="2">
        <v>43532</v>
      </c>
      <c r="J5770" t="s">
        <v>4460</v>
      </c>
      <c r="K5770" t="s">
        <v>30</v>
      </c>
      <c r="L5770">
        <v>92804</v>
      </c>
      <c r="M5770">
        <v>781</v>
      </c>
      <c r="N5770" t="s">
        <v>8266</v>
      </c>
      <c r="O5770">
        <v>64</v>
      </c>
      <c r="P5770">
        <v>5</v>
      </c>
      <c r="Q5770" t="s">
        <v>32</v>
      </c>
      <c r="R5770" t="s">
        <v>8304</v>
      </c>
      <c r="S5770">
        <v>64.2</v>
      </c>
      <c r="T5770">
        <v>171</v>
      </c>
      <c r="U5770" t="s">
        <v>19</v>
      </c>
      <c r="V5770" s="2">
        <v>43539</v>
      </c>
      <c r="W5770" t="s">
        <v>39</v>
      </c>
      <c r="X5770" t="s">
        <v>34</v>
      </c>
      <c r="Y5770" t="s">
        <v>54</v>
      </c>
    </row>
    <row r="5771" spans="1:25" hidden="1" x14ac:dyDescent="0.35">
      <c r="A5771">
        <v>7</v>
      </c>
      <c r="B5771" t="s">
        <v>25</v>
      </c>
      <c r="C5771">
        <v>6</v>
      </c>
      <c r="D5771" t="s">
        <v>26</v>
      </c>
      <c r="E5771" t="s">
        <v>122</v>
      </c>
      <c r="F5771" t="s">
        <v>13</v>
      </c>
      <c r="G5771" t="s">
        <v>6201</v>
      </c>
      <c r="H5771" s="1">
        <v>0.2</v>
      </c>
      <c r="I5771" s="2">
        <v>43801</v>
      </c>
      <c r="J5771" t="s">
        <v>6276</v>
      </c>
      <c r="K5771" t="s">
        <v>73</v>
      </c>
      <c r="L5771">
        <v>77095</v>
      </c>
      <c r="M5771">
        <v>1048</v>
      </c>
      <c r="N5771" t="s">
        <v>3283</v>
      </c>
      <c r="O5771">
        <v>2</v>
      </c>
      <c r="P5771">
        <v>5</v>
      </c>
      <c r="Q5771" t="s">
        <v>75</v>
      </c>
      <c r="R5771" t="s">
        <v>8304</v>
      </c>
      <c r="S5771">
        <v>2.13</v>
      </c>
      <c r="T5771">
        <v>12</v>
      </c>
      <c r="U5771" t="s">
        <v>33</v>
      </c>
      <c r="V5771" s="2">
        <v>43808</v>
      </c>
      <c r="W5771" t="s">
        <v>39</v>
      </c>
      <c r="X5771" t="s">
        <v>77</v>
      </c>
      <c r="Y5771" t="s">
        <v>49</v>
      </c>
    </row>
    <row r="5772" spans="1:25" hidden="1" x14ac:dyDescent="0.35">
      <c r="A5772">
        <v>3</v>
      </c>
      <c r="B5772" t="s">
        <v>10</v>
      </c>
      <c r="C5772">
        <v>3</v>
      </c>
      <c r="D5772" t="s">
        <v>26</v>
      </c>
      <c r="E5772" t="s">
        <v>1552</v>
      </c>
      <c r="F5772" t="s">
        <v>13</v>
      </c>
      <c r="G5772" t="s">
        <v>100</v>
      </c>
      <c r="H5772" s="1">
        <v>0</v>
      </c>
      <c r="I5772" s="2">
        <v>43770</v>
      </c>
      <c r="J5772" t="s">
        <v>3427</v>
      </c>
      <c r="K5772" t="s">
        <v>102</v>
      </c>
      <c r="L5772">
        <v>2149</v>
      </c>
      <c r="M5772">
        <v>1684</v>
      </c>
      <c r="N5772" t="s">
        <v>3428</v>
      </c>
      <c r="O5772">
        <v>20</v>
      </c>
      <c r="P5772">
        <v>1</v>
      </c>
      <c r="Q5772" t="s">
        <v>104</v>
      </c>
      <c r="R5772" t="s">
        <v>8304</v>
      </c>
      <c r="S5772">
        <v>20.09</v>
      </c>
      <c r="T5772">
        <v>41</v>
      </c>
      <c r="U5772" t="s">
        <v>19</v>
      </c>
      <c r="V5772" s="2">
        <v>43773</v>
      </c>
      <c r="W5772" t="s">
        <v>20</v>
      </c>
      <c r="X5772" t="s">
        <v>744</v>
      </c>
      <c r="Y5772" t="s">
        <v>64</v>
      </c>
    </row>
    <row r="5773" spans="1:25" hidden="1" x14ac:dyDescent="0.35">
      <c r="A5773">
        <v>3</v>
      </c>
      <c r="B5773" t="s">
        <v>10</v>
      </c>
      <c r="C5773">
        <v>3</v>
      </c>
      <c r="D5773" t="s">
        <v>26</v>
      </c>
      <c r="E5773" t="s">
        <v>1552</v>
      </c>
      <c r="F5773" t="s">
        <v>13</v>
      </c>
      <c r="G5773" t="s">
        <v>100</v>
      </c>
      <c r="H5773" s="1">
        <v>0</v>
      </c>
      <c r="I5773" s="2">
        <v>43770</v>
      </c>
      <c r="J5773" t="s">
        <v>3427</v>
      </c>
      <c r="K5773" t="s">
        <v>102</v>
      </c>
      <c r="L5773">
        <v>2149</v>
      </c>
      <c r="M5773">
        <v>1734</v>
      </c>
      <c r="N5773" t="s">
        <v>656</v>
      </c>
      <c r="O5773">
        <v>91</v>
      </c>
      <c r="P5773">
        <v>10</v>
      </c>
      <c r="Q5773" t="s">
        <v>104</v>
      </c>
      <c r="R5773" t="s">
        <v>8304</v>
      </c>
      <c r="S5773">
        <v>91.06</v>
      </c>
      <c r="T5773">
        <v>190</v>
      </c>
      <c r="U5773" t="s">
        <v>19</v>
      </c>
      <c r="V5773" s="2">
        <v>43773</v>
      </c>
      <c r="W5773" t="s">
        <v>20</v>
      </c>
      <c r="X5773" t="s">
        <v>744</v>
      </c>
      <c r="Y5773" t="s">
        <v>64</v>
      </c>
    </row>
    <row r="5774" spans="1:25" hidden="1" x14ac:dyDescent="0.35">
      <c r="A5774">
        <v>6</v>
      </c>
      <c r="B5774" t="s">
        <v>10</v>
      </c>
      <c r="C5774">
        <v>6</v>
      </c>
      <c r="D5774" t="s">
        <v>26</v>
      </c>
      <c r="E5774" t="s">
        <v>818</v>
      </c>
      <c r="F5774" t="s">
        <v>13</v>
      </c>
      <c r="G5774" t="s">
        <v>1449</v>
      </c>
      <c r="H5774" s="1">
        <v>0</v>
      </c>
      <c r="I5774" s="2">
        <v>43495</v>
      </c>
      <c r="J5774" t="s">
        <v>1450</v>
      </c>
      <c r="K5774" t="s">
        <v>73</v>
      </c>
      <c r="L5774">
        <v>50315</v>
      </c>
      <c r="M5774">
        <v>408</v>
      </c>
      <c r="N5774" t="s">
        <v>1451</v>
      </c>
      <c r="O5774">
        <v>9</v>
      </c>
      <c r="P5774">
        <v>2</v>
      </c>
      <c r="Q5774" t="s">
        <v>75</v>
      </c>
      <c r="R5774" t="s">
        <v>8304</v>
      </c>
      <c r="S5774">
        <v>9.14</v>
      </c>
      <c r="T5774">
        <v>18</v>
      </c>
      <c r="U5774" t="s">
        <v>33</v>
      </c>
      <c r="V5774" s="2">
        <v>43501</v>
      </c>
      <c r="W5774" t="s">
        <v>39</v>
      </c>
      <c r="X5774" t="s">
        <v>304</v>
      </c>
      <c r="Y5774" t="s">
        <v>54</v>
      </c>
    </row>
    <row r="5775" spans="1:25" hidden="1" x14ac:dyDescent="0.35">
      <c r="A5775">
        <v>6</v>
      </c>
      <c r="B5775" t="s">
        <v>10</v>
      </c>
      <c r="C5775">
        <v>6</v>
      </c>
      <c r="D5775" t="s">
        <v>50</v>
      </c>
      <c r="E5775" t="s">
        <v>818</v>
      </c>
      <c r="F5775" t="s">
        <v>13</v>
      </c>
      <c r="G5775" t="s">
        <v>1449</v>
      </c>
      <c r="H5775" s="1">
        <v>0</v>
      </c>
      <c r="I5775" s="2">
        <v>43495</v>
      </c>
      <c r="J5775" t="s">
        <v>1450</v>
      </c>
      <c r="K5775" t="s">
        <v>73</v>
      </c>
      <c r="L5775">
        <v>50315</v>
      </c>
      <c r="M5775">
        <v>157</v>
      </c>
      <c r="N5775" t="s">
        <v>720</v>
      </c>
      <c r="O5775">
        <v>52</v>
      </c>
      <c r="P5775">
        <v>3</v>
      </c>
      <c r="Q5775" t="s">
        <v>75</v>
      </c>
      <c r="R5775" t="s">
        <v>8304</v>
      </c>
      <c r="S5775">
        <v>51.75</v>
      </c>
      <c r="T5775">
        <v>207</v>
      </c>
      <c r="U5775" t="s">
        <v>33</v>
      </c>
      <c r="V5775" s="2">
        <v>43501</v>
      </c>
      <c r="W5775" t="s">
        <v>39</v>
      </c>
      <c r="X5775" t="s">
        <v>304</v>
      </c>
      <c r="Y5775" t="s">
        <v>52</v>
      </c>
    </row>
    <row r="5776" spans="1:25" hidden="1" x14ac:dyDescent="0.35">
      <c r="A5776">
        <v>6</v>
      </c>
      <c r="B5776" t="s">
        <v>10</v>
      </c>
      <c r="C5776">
        <v>6</v>
      </c>
      <c r="D5776" t="s">
        <v>11</v>
      </c>
      <c r="E5776" t="s">
        <v>818</v>
      </c>
      <c r="F5776" t="s">
        <v>13</v>
      </c>
      <c r="G5776" t="s">
        <v>1449</v>
      </c>
      <c r="H5776" s="1">
        <v>0</v>
      </c>
      <c r="I5776" s="2">
        <v>43495</v>
      </c>
      <c r="J5776" t="s">
        <v>1450</v>
      </c>
      <c r="K5776" t="s">
        <v>73</v>
      </c>
      <c r="L5776">
        <v>50315</v>
      </c>
      <c r="M5776">
        <v>394</v>
      </c>
      <c r="N5776" t="s">
        <v>2330</v>
      </c>
      <c r="O5776">
        <v>15</v>
      </c>
      <c r="P5776">
        <v>7</v>
      </c>
      <c r="Q5776" t="s">
        <v>75</v>
      </c>
      <c r="R5776" t="s">
        <v>8304</v>
      </c>
      <c r="S5776">
        <v>14.52</v>
      </c>
      <c r="T5776">
        <v>35</v>
      </c>
      <c r="U5776" t="s">
        <v>33</v>
      </c>
      <c r="V5776" s="2">
        <v>43501</v>
      </c>
      <c r="W5776" t="s">
        <v>39</v>
      </c>
      <c r="X5776" t="s">
        <v>304</v>
      </c>
      <c r="Y5776" t="s">
        <v>47</v>
      </c>
    </row>
    <row r="5777" spans="1:25" hidden="1" x14ac:dyDescent="0.35">
      <c r="A5777">
        <v>6</v>
      </c>
      <c r="B5777" t="s">
        <v>10</v>
      </c>
      <c r="C5777">
        <v>6</v>
      </c>
      <c r="D5777" t="s">
        <v>26</v>
      </c>
      <c r="E5777" t="s">
        <v>818</v>
      </c>
      <c r="F5777" t="s">
        <v>13</v>
      </c>
      <c r="G5777" t="s">
        <v>1449</v>
      </c>
      <c r="H5777" s="1">
        <v>0</v>
      </c>
      <c r="I5777" s="2">
        <v>43495</v>
      </c>
      <c r="J5777" t="s">
        <v>1450</v>
      </c>
      <c r="K5777" t="s">
        <v>73</v>
      </c>
      <c r="L5777">
        <v>50315</v>
      </c>
      <c r="M5777">
        <v>535</v>
      </c>
      <c r="N5777" t="s">
        <v>53</v>
      </c>
      <c r="O5777">
        <v>3</v>
      </c>
      <c r="P5777">
        <v>1</v>
      </c>
      <c r="Q5777" t="s">
        <v>75</v>
      </c>
      <c r="R5777" t="s">
        <v>8304</v>
      </c>
      <c r="S5777">
        <v>3.47</v>
      </c>
      <c r="T5777">
        <v>8</v>
      </c>
      <c r="U5777" t="s">
        <v>33</v>
      </c>
      <c r="V5777" s="2">
        <v>43501</v>
      </c>
      <c r="W5777" t="s">
        <v>39</v>
      </c>
      <c r="X5777" t="s">
        <v>304</v>
      </c>
      <c r="Y5777" t="s">
        <v>54</v>
      </c>
    </row>
    <row r="5778" spans="1:25" hidden="1" x14ac:dyDescent="0.35">
      <c r="A5778">
        <v>6</v>
      </c>
      <c r="B5778" t="s">
        <v>10</v>
      </c>
      <c r="C5778">
        <v>6</v>
      </c>
      <c r="D5778" t="s">
        <v>26</v>
      </c>
      <c r="E5778" t="s">
        <v>818</v>
      </c>
      <c r="F5778" t="s">
        <v>13</v>
      </c>
      <c r="G5778" t="s">
        <v>1449</v>
      </c>
      <c r="H5778" s="1">
        <v>0</v>
      </c>
      <c r="I5778" s="2">
        <v>43495</v>
      </c>
      <c r="J5778" t="s">
        <v>1450</v>
      </c>
      <c r="K5778" t="s">
        <v>73</v>
      </c>
      <c r="L5778">
        <v>50315</v>
      </c>
      <c r="M5778">
        <v>355</v>
      </c>
      <c r="N5778" t="s">
        <v>4514</v>
      </c>
      <c r="O5778">
        <v>11</v>
      </c>
      <c r="P5778">
        <v>2</v>
      </c>
      <c r="Q5778" t="s">
        <v>75</v>
      </c>
      <c r="R5778" t="s">
        <v>8304</v>
      </c>
      <c r="S5778">
        <v>10.88</v>
      </c>
      <c r="T5778">
        <v>40</v>
      </c>
      <c r="U5778" t="s">
        <v>33</v>
      </c>
      <c r="V5778" s="2">
        <v>43501</v>
      </c>
      <c r="W5778" t="s">
        <v>39</v>
      </c>
      <c r="X5778" t="s">
        <v>304</v>
      </c>
      <c r="Y5778" t="s">
        <v>49</v>
      </c>
    </row>
    <row r="5779" spans="1:25" hidden="1" x14ac:dyDescent="0.35">
      <c r="A5779">
        <v>6</v>
      </c>
      <c r="B5779" t="s">
        <v>10</v>
      </c>
      <c r="C5779">
        <v>6</v>
      </c>
      <c r="D5779" t="s">
        <v>26</v>
      </c>
      <c r="E5779" t="s">
        <v>818</v>
      </c>
      <c r="F5779" t="s">
        <v>13</v>
      </c>
      <c r="G5779" t="s">
        <v>1449</v>
      </c>
      <c r="H5779" s="1">
        <v>0</v>
      </c>
      <c r="I5779" s="2">
        <v>43495</v>
      </c>
      <c r="J5779" t="s">
        <v>1450</v>
      </c>
      <c r="K5779" t="s">
        <v>73</v>
      </c>
      <c r="L5779">
        <v>50315</v>
      </c>
      <c r="M5779">
        <v>692</v>
      </c>
      <c r="N5779" t="s">
        <v>2987</v>
      </c>
      <c r="O5779">
        <v>16</v>
      </c>
      <c r="P5779">
        <v>5</v>
      </c>
      <c r="Q5779" t="s">
        <v>75</v>
      </c>
      <c r="R5779" t="s">
        <v>8304</v>
      </c>
      <c r="S5779">
        <v>16.18</v>
      </c>
      <c r="T5779">
        <v>32</v>
      </c>
      <c r="U5779" t="s">
        <v>33</v>
      </c>
      <c r="V5779" s="2">
        <v>43501</v>
      </c>
      <c r="W5779" t="s">
        <v>39</v>
      </c>
      <c r="X5779" t="s">
        <v>304</v>
      </c>
      <c r="Y5779" t="s">
        <v>54</v>
      </c>
    </row>
    <row r="5780" spans="1:25" hidden="1" x14ac:dyDescent="0.35">
      <c r="A5780">
        <v>5</v>
      </c>
      <c r="B5780" t="s">
        <v>43</v>
      </c>
      <c r="C5780">
        <v>6</v>
      </c>
      <c r="D5780" t="s">
        <v>26</v>
      </c>
      <c r="E5780" t="s">
        <v>375</v>
      </c>
      <c r="F5780" t="s">
        <v>13</v>
      </c>
      <c r="G5780" t="s">
        <v>5337</v>
      </c>
      <c r="H5780" s="1">
        <v>0.2</v>
      </c>
      <c r="I5780" s="2">
        <v>43598</v>
      </c>
      <c r="J5780" t="s">
        <v>6496</v>
      </c>
      <c r="K5780" t="s">
        <v>16</v>
      </c>
      <c r="L5780">
        <v>37064</v>
      </c>
      <c r="M5780">
        <v>638</v>
      </c>
      <c r="N5780" t="s">
        <v>272</v>
      </c>
      <c r="O5780">
        <v>2</v>
      </c>
      <c r="P5780">
        <v>2</v>
      </c>
      <c r="Q5780" t="s">
        <v>18</v>
      </c>
      <c r="R5780" t="s">
        <v>8304</v>
      </c>
      <c r="S5780">
        <v>2.34</v>
      </c>
      <c r="T5780">
        <v>21</v>
      </c>
      <c r="U5780" t="s">
        <v>33</v>
      </c>
      <c r="V5780" s="2">
        <v>43603</v>
      </c>
      <c r="W5780" t="s">
        <v>39</v>
      </c>
      <c r="X5780" t="s">
        <v>214</v>
      </c>
      <c r="Y5780" t="s">
        <v>56</v>
      </c>
    </row>
    <row r="5781" spans="1:25" hidden="1" x14ac:dyDescent="0.35">
      <c r="A5781">
        <v>7</v>
      </c>
      <c r="B5781" t="s">
        <v>25</v>
      </c>
      <c r="C5781">
        <v>6</v>
      </c>
      <c r="D5781" t="s">
        <v>26</v>
      </c>
      <c r="E5781" t="s">
        <v>241</v>
      </c>
      <c r="F5781" t="s">
        <v>13</v>
      </c>
      <c r="G5781" t="s">
        <v>1374</v>
      </c>
      <c r="H5781" s="1">
        <v>0.2</v>
      </c>
      <c r="I5781" s="2">
        <v>43815</v>
      </c>
      <c r="J5781" t="s">
        <v>7532</v>
      </c>
      <c r="K5781" t="s">
        <v>102</v>
      </c>
      <c r="L5781">
        <v>14609</v>
      </c>
      <c r="M5781">
        <v>43</v>
      </c>
      <c r="N5781" t="s">
        <v>8232</v>
      </c>
      <c r="O5781">
        <v>10</v>
      </c>
      <c r="P5781">
        <v>4</v>
      </c>
      <c r="Q5781" t="s">
        <v>104</v>
      </c>
      <c r="R5781" t="s">
        <v>8304</v>
      </c>
      <c r="S5781">
        <v>10.43</v>
      </c>
      <c r="T5781">
        <v>33</v>
      </c>
      <c r="U5781" t="s">
        <v>76</v>
      </c>
      <c r="V5781" s="2">
        <v>43822</v>
      </c>
      <c r="W5781" t="s">
        <v>39</v>
      </c>
      <c r="X5781" t="s">
        <v>175</v>
      </c>
      <c r="Y5781" t="s">
        <v>54</v>
      </c>
    </row>
    <row r="5782" spans="1:25" hidden="1" x14ac:dyDescent="0.35">
      <c r="A5782">
        <v>2</v>
      </c>
      <c r="B5782" t="s">
        <v>25</v>
      </c>
      <c r="C5782">
        <v>1</v>
      </c>
      <c r="D5782" t="s">
        <v>50</v>
      </c>
      <c r="E5782" t="s">
        <v>94</v>
      </c>
      <c r="F5782" t="s">
        <v>13</v>
      </c>
      <c r="G5782" t="s">
        <v>5300</v>
      </c>
      <c r="H5782" s="1">
        <v>0</v>
      </c>
      <c r="I5782" s="2">
        <v>43651</v>
      </c>
      <c r="J5782" t="s">
        <v>6666</v>
      </c>
      <c r="K5782" t="s">
        <v>73</v>
      </c>
      <c r="L5782">
        <v>68025</v>
      </c>
      <c r="M5782">
        <v>137</v>
      </c>
      <c r="N5782" t="s">
        <v>344</v>
      </c>
      <c r="O5782">
        <v>22</v>
      </c>
      <c r="P5782">
        <v>4</v>
      </c>
      <c r="Q5782" t="s">
        <v>75</v>
      </c>
      <c r="R5782" t="s">
        <v>8304</v>
      </c>
      <c r="S5782">
        <v>22.39</v>
      </c>
      <c r="T5782">
        <v>80</v>
      </c>
      <c r="U5782" t="s">
        <v>33</v>
      </c>
      <c r="V5782" s="2">
        <v>43653</v>
      </c>
      <c r="W5782" t="s">
        <v>130</v>
      </c>
      <c r="X5782" t="s">
        <v>98</v>
      </c>
      <c r="Y5782" t="s">
        <v>52</v>
      </c>
    </row>
    <row r="5783" spans="1:25" hidden="1" x14ac:dyDescent="0.35">
      <c r="A5783">
        <v>5</v>
      </c>
      <c r="B5783" t="s">
        <v>43</v>
      </c>
      <c r="C5783">
        <v>6</v>
      </c>
      <c r="D5783" t="s">
        <v>26</v>
      </c>
      <c r="E5783" t="s">
        <v>1552</v>
      </c>
      <c r="F5783" t="s">
        <v>13</v>
      </c>
      <c r="G5783" t="s">
        <v>1191</v>
      </c>
      <c r="H5783" s="1">
        <v>0</v>
      </c>
      <c r="I5783" s="2">
        <v>43597</v>
      </c>
      <c r="J5783" t="s">
        <v>4128</v>
      </c>
      <c r="K5783" t="s">
        <v>102</v>
      </c>
      <c r="L5783">
        <v>2149</v>
      </c>
      <c r="M5783">
        <v>1571</v>
      </c>
      <c r="N5783" t="s">
        <v>3158</v>
      </c>
      <c r="O5783">
        <v>42</v>
      </c>
      <c r="P5783">
        <v>5</v>
      </c>
      <c r="Q5783" t="s">
        <v>104</v>
      </c>
      <c r="R5783" t="s">
        <v>8304</v>
      </c>
      <c r="S5783">
        <v>42.05</v>
      </c>
      <c r="T5783">
        <v>88</v>
      </c>
      <c r="U5783" t="s">
        <v>19</v>
      </c>
      <c r="V5783" s="2">
        <v>43602</v>
      </c>
      <c r="W5783" t="s">
        <v>39</v>
      </c>
      <c r="X5783" t="s">
        <v>744</v>
      </c>
      <c r="Y5783" t="s">
        <v>64</v>
      </c>
    </row>
    <row r="5784" spans="1:25" x14ac:dyDescent="0.35">
      <c r="A5784">
        <v>5</v>
      </c>
      <c r="B5784" t="s">
        <v>43</v>
      </c>
      <c r="C5784">
        <v>6</v>
      </c>
      <c r="D5784" t="s">
        <v>26</v>
      </c>
      <c r="E5784" t="s">
        <v>386</v>
      </c>
      <c r="F5784" t="s">
        <v>13</v>
      </c>
      <c r="G5784" t="s">
        <v>5316</v>
      </c>
      <c r="H5784" s="1">
        <v>0</v>
      </c>
      <c r="I5784" s="2">
        <v>43489</v>
      </c>
      <c r="J5784" t="s">
        <v>6578</v>
      </c>
      <c r="K5784" t="s">
        <v>30</v>
      </c>
      <c r="L5784">
        <v>95123</v>
      </c>
      <c r="M5784">
        <v>63</v>
      </c>
      <c r="N5784" t="s">
        <v>8101</v>
      </c>
      <c r="O5784">
        <v>7</v>
      </c>
      <c r="P5784">
        <v>3</v>
      </c>
      <c r="Q5784" t="s">
        <v>32</v>
      </c>
      <c r="R5784" t="s">
        <v>8304</v>
      </c>
      <c r="S5784">
        <v>6.72</v>
      </c>
      <c r="T5784">
        <v>26</v>
      </c>
      <c r="U5784" t="s">
        <v>33</v>
      </c>
      <c r="V5784" s="2">
        <v>43494</v>
      </c>
      <c r="W5784" t="s">
        <v>39</v>
      </c>
      <c r="X5784" t="s">
        <v>34</v>
      </c>
      <c r="Y5784" t="s">
        <v>56</v>
      </c>
    </row>
    <row r="5785" spans="1:25" x14ac:dyDescent="0.35">
      <c r="A5785">
        <v>5</v>
      </c>
      <c r="B5785" t="s">
        <v>43</v>
      </c>
      <c r="C5785">
        <v>6</v>
      </c>
      <c r="D5785" t="s">
        <v>26</v>
      </c>
      <c r="E5785" t="s">
        <v>386</v>
      </c>
      <c r="F5785" t="s">
        <v>13</v>
      </c>
      <c r="G5785" t="s">
        <v>5316</v>
      </c>
      <c r="H5785" s="1">
        <v>0.2</v>
      </c>
      <c r="I5785" s="2">
        <v>43489</v>
      </c>
      <c r="J5785" t="s">
        <v>6578</v>
      </c>
      <c r="K5785" t="s">
        <v>30</v>
      </c>
      <c r="L5785">
        <v>95123</v>
      </c>
      <c r="M5785">
        <v>895</v>
      </c>
      <c r="N5785" t="s">
        <v>2933</v>
      </c>
      <c r="O5785">
        <v>90</v>
      </c>
      <c r="P5785">
        <v>2</v>
      </c>
      <c r="Q5785" t="s">
        <v>32</v>
      </c>
      <c r="R5785" t="s">
        <v>8304</v>
      </c>
      <c r="S5785">
        <v>89.95</v>
      </c>
      <c r="T5785">
        <v>277</v>
      </c>
      <c r="U5785" t="s">
        <v>33</v>
      </c>
      <c r="V5785" s="2">
        <v>43494</v>
      </c>
      <c r="W5785" t="s">
        <v>39</v>
      </c>
      <c r="X5785" t="s">
        <v>34</v>
      </c>
      <c r="Y5785" t="s">
        <v>54</v>
      </c>
    </row>
    <row r="5786" spans="1:25" x14ac:dyDescent="0.35">
      <c r="A5786">
        <v>5</v>
      </c>
      <c r="B5786" t="s">
        <v>43</v>
      </c>
      <c r="C5786">
        <v>6</v>
      </c>
      <c r="D5786" t="s">
        <v>50</v>
      </c>
      <c r="E5786" t="s">
        <v>386</v>
      </c>
      <c r="F5786" t="s">
        <v>13</v>
      </c>
      <c r="G5786" t="s">
        <v>5316</v>
      </c>
      <c r="H5786" s="1">
        <v>0.2</v>
      </c>
      <c r="I5786" s="2">
        <v>43489</v>
      </c>
      <c r="J5786" t="s">
        <v>6578</v>
      </c>
      <c r="K5786" t="s">
        <v>30</v>
      </c>
      <c r="L5786">
        <v>95123</v>
      </c>
      <c r="M5786">
        <v>945</v>
      </c>
      <c r="N5786" t="s">
        <v>4876</v>
      </c>
      <c r="O5786">
        <v>8</v>
      </c>
      <c r="P5786">
        <v>3</v>
      </c>
      <c r="Q5786" t="s">
        <v>32</v>
      </c>
      <c r="R5786" t="s">
        <v>8304</v>
      </c>
      <c r="S5786">
        <v>8.2799999999999994</v>
      </c>
      <c r="T5786">
        <v>110</v>
      </c>
      <c r="U5786" t="s">
        <v>33</v>
      </c>
      <c r="V5786" s="2">
        <v>43494</v>
      </c>
      <c r="W5786" t="s">
        <v>39</v>
      </c>
      <c r="X5786" t="s">
        <v>34</v>
      </c>
      <c r="Y5786" t="s">
        <v>52</v>
      </c>
    </row>
    <row r="5787" spans="1:25" hidden="1" x14ac:dyDescent="0.35">
      <c r="A5787">
        <v>6</v>
      </c>
      <c r="B5787" t="s">
        <v>10</v>
      </c>
      <c r="C5787">
        <v>6</v>
      </c>
      <c r="D5787" t="s">
        <v>26</v>
      </c>
      <c r="E5787" t="s">
        <v>171</v>
      </c>
      <c r="F5787" t="s">
        <v>13</v>
      </c>
      <c r="G5787" t="s">
        <v>5337</v>
      </c>
      <c r="H5787" s="1">
        <v>0.2</v>
      </c>
      <c r="I5787" s="2">
        <v>43779</v>
      </c>
      <c r="J5787" t="s">
        <v>6410</v>
      </c>
      <c r="K5787" t="s">
        <v>102</v>
      </c>
      <c r="L5787">
        <v>10024</v>
      </c>
      <c r="M5787">
        <v>650</v>
      </c>
      <c r="N5787" t="s">
        <v>3975</v>
      </c>
      <c r="O5787">
        <v>314</v>
      </c>
      <c r="P5787">
        <v>3</v>
      </c>
      <c r="Q5787" t="s">
        <v>104</v>
      </c>
      <c r="R5787" t="s">
        <v>8304</v>
      </c>
      <c r="S5787">
        <v>314.27</v>
      </c>
      <c r="T5787">
        <v>931</v>
      </c>
      <c r="U5787" t="s">
        <v>33</v>
      </c>
      <c r="V5787" s="2">
        <v>43785</v>
      </c>
      <c r="W5787" t="s">
        <v>39</v>
      </c>
      <c r="X5787" t="s">
        <v>175</v>
      </c>
      <c r="Y5787" t="s">
        <v>54</v>
      </c>
    </row>
    <row r="5788" spans="1:25" hidden="1" x14ac:dyDescent="0.35">
      <c r="A5788">
        <v>6</v>
      </c>
      <c r="B5788" t="s">
        <v>10</v>
      </c>
      <c r="C5788">
        <v>6</v>
      </c>
      <c r="D5788" t="s">
        <v>50</v>
      </c>
      <c r="E5788" t="s">
        <v>171</v>
      </c>
      <c r="F5788" t="s">
        <v>13</v>
      </c>
      <c r="G5788" t="s">
        <v>5337</v>
      </c>
      <c r="H5788" s="1">
        <v>0</v>
      </c>
      <c r="I5788" s="2">
        <v>43779</v>
      </c>
      <c r="J5788" t="s">
        <v>6410</v>
      </c>
      <c r="K5788" t="s">
        <v>102</v>
      </c>
      <c r="L5788">
        <v>10024</v>
      </c>
      <c r="M5788">
        <v>34</v>
      </c>
      <c r="N5788" t="s">
        <v>4798</v>
      </c>
      <c r="O5788">
        <v>125</v>
      </c>
      <c r="P5788">
        <v>2</v>
      </c>
      <c r="Q5788" t="s">
        <v>104</v>
      </c>
      <c r="R5788" t="s">
        <v>8304</v>
      </c>
      <c r="S5788">
        <v>124.96</v>
      </c>
      <c r="T5788">
        <v>431</v>
      </c>
      <c r="U5788" t="s">
        <v>33</v>
      </c>
      <c r="V5788" s="2">
        <v>43785</v>
      </c>
      <c r="W5788" t="s">
        <v>39</v>
      </c>
      <c r="X5788" t="s">
        <v>175</v>
      </c>
      <c r="Y5788" t="s">
        <v>52</v>
      </c>
    </row>
    <row r="5789" spans="1:25" x14ac:dyDescent="0.35">
      <c r="A5789">
        <v>6</v>
      </c>
      <c r="B5789" t="s">
        <v>10</v>
      </c>
      <c r="C5789">
        <v>6</v>
      </c>
      <c r="D5789" t="s">
        <v>26</v>
      </c>
      <c r="E5789" t="s">
        <v>27</v>
      </c>
      <c r="F5789" t="s">
        <v>13</v>
      </c>
      <c r="G5789" t="s">
        <v>1211</v>
      </c>
      <c r="H5789" s="1">
        <v>0</v>
      </c>
      <c r="I5789" s="2">
        <v>43519</v>
      </c>
      <c r="J5789" t="s">
        <v>4592</v>
      </c>
      <c r="K5789" t="s">
        <v>30</v>
      </c>
      <c r="L5789">
        <v>90008</v>
      </c>
      <c r="M5789">
        <v>131</v>
      </c>
      <c r="N5789" t="s">
        <v>3304</v>
      </c>
      <c r="O5789">
        <v>17</v>
      </c>
      <c r="P5789">
        <v>6</v>
      </c>
      <c r="Q5789" t="s">
        <v>32</v>
      </c>
      <c r="R5789" t="s">
        <v>8304</v>
      </c>
      <c r="S5789">
        <v>16.850000000000001</v>
      </c>
      <c r="T5789">
        <v>37</v>
      </c>
      <c r="U5789" t="s">
        <v>19</v>
      </c>
      <c r="V5789" s="2">
        <v>43525</v>
      </c>
      <c r="W5789" t="s">
        <v>39</v>
      </c>
      <c r="X5789" t="s">
        <v>34</v>
      </c>
      <c r="Y5789" t="s">
        <v>64</v>
      </c>
    </row>
    <row r="5790" spans="1:25" hidden="1" x14ac:dyDescent="0.35">
      <c r="A5790">
        <v>6</v>
      </c>
      <c r="B5790" t="s">
        <v>10</v>
      </c>
      <c r="C5790">
        <v>6</v>
      </c>
      <c r="D5790" t="s">
        <v>11</v>
      </c>
      <c r="E5790" t="s">
        <v>1174</v>
      </c>
      <c r="F5790" t="s">
        <v>13</v>
      </c>
      <c r="G5790" t="s">
        <v>1906</v>
      </c>
      <c r="H5790" s="1">
        <v>0</v>
      </c>
      <c r="I5790" s="2">
        <v>43667</v>
      </c>
      <c r="J5790" t="s">
        <v>2478</v>
      </c>
      <c r="K5790" t="s">
        <v>16</v>
      </c>
      <c r="L5790">
        <v>24153</v>
      </c>
      <c r="M5790">
        <v>390</v>
      </c>
      <c r="N5790" t="s">
        <v>2407</v>
      </c>
      <c r="O5790">
        <v>70</v>
      </c>
      <c r="P5790">
        <v>3</v>
      </c>
      <c r="Q5790" t="s">
        <v>18</v>
      </c>
      <c r="R5790" t="s">
        <v>8304</v>
      </c>
      <c r="S5790">
        <v>69.680000000000007</v>
      </c>
      <c r="T5790">
        <v>303</v>
      </c>
      <c r="U5790" t="s">
        <v>19</v>
      </c>
      <c r="V5790" s="2">
        <v>43673</v>
      </c>
      <c r="W5790" t="s">
        <v>39</v>
      </c>
      <c r="X5790" t="s">
        <v>205</v>
      </c>
      <c r="Y5790" t="s">
        <v>22</v>
      </c>
    </row>
    <row r="5791" spans="1:25" hidden="1" x14ac:dyDescent="0.35">
      <c r="A5791">
        <v>6</v>
      </c>
      <c r="B5791" t="s">
        <v>10</v>
      </c>
      <c r="C5791">
        <v>6</v>
      </c>
      <c r="D5791" t="s">
        <v>11</v>
      </c>
      <c r="E5791" t="s">
        <v>1174</v>
      </c>
      <c r="F5791" t="s">
        <v>13</v>
      </c>
      <c r="G5791" t="s">
        <v>1906</v>
      </c>
      <c r="H5791" s="1">
        <v>0</v>
      </c>
      <c r="I5791" s="2">
        <v>43667</v>
      </c>
      <c r="J5791" t="s">
        <v>2478</v>
      </c>
      <c r="K5791" t="s">
        <v>16</v>
      </c>
      <c r="L5791">
        <v>24153</v>
      </c>
      <c r="M5791">
        <v>1352</v>
      </c>
      <c r="N5791" t="s">
        <v>617</v>
      </c>
      <c r="O5791">
        <v>4</v>
      </c>
      <c r="P5791">
        <v>5</v>
      </c>
      <c r="Q5791" t="s">
        <v>18</v>
      </c>
      <c r="R5791" t="s">
        <v>8304</v>
      </c>
      <c r="S5791">
        <v>3.87</v>
      </c>
      <c r="T5791">
        <v>9</v>
      </c>
      <c r="U5791" t="s">
        <v>19</v>
      </c>
      <c r="V5791" s="2">
        <v>43673</v>
      </c>
      <c r="W5791" t="s">
        <v>39</v>
      </c>
      <c r="X5791" t="s">
        <v>205</v>
      </c>
      <c r="Y5791" t="s">
        <v>47</v>
      </c>
    </row>
    <row r="5792" spans="1:25" hidden="1" x14ac:dyDescent="0.35">
      <c r="A5792">
        <v>6</v>
      </c>
      <c r="B5792" t="s">
        <v>10</v>
      </c>
      <c r="C5792">
        <v>6</v>
      </c>
      <c r="D5792" t="s">
        <v>26</v>
      </c>
      <c r="E5792" t="s">
        <v>1174</v>
      </c>
      <c r="F5792" t="s">
        <v>13</v>
      </c>
      <c r="G5792" t="s">
        <v>1906</v>
      </c>
      <c r="H5792" s="1">
        <v>0</v>
      </c>
      <c r="I5792" s="2">
        <v>43667</v>
      </c>
      <c r="J5792" t="s">
        <v>2478</v>
      </c>
      <c r="K5792" t="s">
        <v>16</v>
      </c>
      <c r="L5792">
        <v>24153</v>
      </c>
      <c r="M5792">
        <v>1308</v>
      </c>
      <c r="N5792" t="s">
        <v>956</v>
      </c>
      <c r="O5792">
        <v>12</v>
      </c>
      <c r="P5792">
        <v>2</v>
      </c>
      <c r="Q5792" t="s">
        <v>18</v>
      </c>
      <c r="R5792" t="s">
        <v>8304</v>
      </c>
      <c r="S5792">
        <v>11.59</v>
      </c>
      <c r="T5792">
        <v>232</v>
      </c>
      <c r="U5792" t="s">
        <v>19</v>
      </c>
      <c r="V5792" s="2">
        <v>43673</v>
      </c>
      <c r="W5792" t="s">
        <v>39</v>
      </c>
      <c r="X5792" t="s">
        <v>205</v>
      </c>
      <c r="Y5792" t="s">
        <v>356</v>
      </c>
    </row>
    <row r="5793" spans="1:25" hidden="1" x14ac:dyDescent="0.35">
      <c r="A5793">
        <v>6</v>
      </c>
      <c r="B5793" t="s">
        <v>10</v>
      </c>
      <c r="C5793">
        <v>6</v>
      </c>
      <c r="D5793" t="s">
        <v>26</v>
      </c>
      <c r="E5793" t="s">
        <v>1174</v>
      </c>
      <c r="F5793" t="s">
        <v>13</v>
      </c>
      <c r="G5793" t="s">
        <v>1906</v>
      </c>
      <c r="H5793" s="1">
        <v>0</v>
      </c>
      <c r="I5793" s="2">
        <v>43667</v>
      </c>
      <c r="J5793" t="s">
        <v>2478</v>
      </c>
      <c r="K5793" t="s">
        <v>16</v>
      </c>
      <c r="L5793">
        <v>24153</v>
      </c>
      <c r="M5793">
        <v>410</v>
      </c>
      <c r="N5793" t="s">
        <v>1368</v>
      </c>
      <c r="O5793">
        <v>7</v>
      </c>
      <c r="P5793">
        <v>3</v>
      </c>
      <c r="Q5793" t="s">
        <v>18</v>
      </c>
      <c r="R5793" t="s">
        <v>8304</v>
      </c>
      <c r="S5793">
        <v>7.17</v>
      </c>
      <c r="T5793">
        <v>15</v>
      </c>
      <c r="U5793" t="s">
        <v>19</v>
      </c>
      <c r="V5793" s="2">
        <v>43673</v>
      </c>
      <c r="W5793" t="s">
        <v>39</v>
      </c>
      <c r="X5793" t="s">
        <v>205</v>
      </c>
      <c r="Y5793" t="s">
        <v>54</v>
      </c>
    </row>
    <row r="5794" spans="1:25" hidden="1" x14ac:dyDescent="0.35">
      <c r="A5794">
        <v>6</v>
      </c>
      <c r="B5794" t="s">
        <v>10</v>
      </c>
      <c r="C5794">
        <v>6</v>
      </c>
      <c r="D5794" t="s">
        <v>26</v>
      </c>
      <c r="E5794" t="s">
        <v>1174</v>
      </c>
      <c r="F5794" t="s">
        <v>13</v>
      </c>
      <c r="G5794" t="s">
        <v>1906</v>
      </c>
      <c r="H5794" s="1">
        <v>0</v>
      </c>
      <c r="I5794" s="2">
        <v>43667</v>
      </c>
      <c r="J5794" t="s">
        <v>2478</v>
      </c>
      <c r="K5794" t="s">
        <v>16</v>
      </c>
      <c r="L5794">
        <v>24153</v>
      </c>
      <c r="M5794">
        <v>308</v>
      </c>
      <c r="N5794" t="s">
        <v>4327</v>
      </c>
      <c r="O5794">
        <v>30</v>
      </c>
      <c r="P5794">
        <v>6</v>
      </c>
      <c r="Q5794" t="s">
        <v>18</v>
      </c>
      <c r="R5794" t="s">
        <v>8304</v>
      </c>
      <c r="S5794">
        <v>29.56</v>
      </c>
      <c r="T5794">
        <v>102</v>
      </c>
      <c r="U5794" t="s">
        <v>19</v>
      </c>
      <c r="V5794" s="2">
        <v>43673</v>
      </c>
      <c r="W5794" t="s">
        <v>39</v>
      </c>
      <c r="X5794" t="s">
        <v>205</v>
      </c>
      <c r="Y5794" t="s">
        <v>49</v>
      </c>
    </row>
    <row r="5795" spans="1:25" hidden="1" x14ac:dyDescent="0.35">
      <c r="A5795">
        <v>6</v>
      </c>
      <c r="B5795" t="s">
        <v>10</v>
      </c>
      <c r="C5795">
        <v>6</v>
      </c>
      <c r="D5795" t="s">
        <v>26</v>
      </c>
      <c r="E5795" t="s">
        <v>1174</v>
      </c>
      <c r="F5795" t="s">
        <v>13</v>
      </c>
      <c r="G5795" t="s">
        <v>1906</v>
      </c>
      <c r="H5795" s="1">
        <v>0</v>
      </c>
      <c r="I5795" s="2">
        <v>43667</v>
      </c>
      <c r="J5795" t="s">
        <v>2478</v>
      </c>
      <c r="K5795" t="s">
        <v>16</v>
      </c>
      <c r="L5795">
        <v>24153</v>
      </c>
      <c r="M5795">
        <v>1167</v>
      </c>
      <c r="N5795" t="s">
        <v>3101</v>
      </c>
      <c r="O5795">
        <v>6</v>
      </c>
      <c r="P5795">
        <v>6</v>
      </c>
      <c r="Q5795" t="s">
        <v>18</v>
      </c>
      <c r="R5795" t="s">
        <v>8304</v>
      </c>
      <c r="S5795">
        <v>5.71</v>
      </c>
      <c r="T5795">
        <v>20</v>
      </c>
      <c r="U5795" t="s">
        <v>19</v>
      </c>
      <c r="V5795" s="2">
        <v>43673</v>
      </c>
      <c r="W5795" t="s">
        <v>39</v>
      </c>
      <c r="X5795" t="s">
        <v>205</v>
      </c>
      <c r="Y5795" t="s">
        <v>49</v>
      </c>
    </row>
    <row r="5796" spans="1:25" hidden="1" x14ac:dyDescent="0.35">
      <c r="A5796">
        <v>6</v>
      </c>
      <c r="B5796" t="s">
        <v>10</v>
      </c>
      <c r="C5796">
        <v>6</v>
      </c>
      <c r="D5796" t="s">
        <v>50</v>
      </c>
      <c r="E5796" t="s">
        <v>1174</v>
      </c>
      <c r="F5796" t="s">
        <v>13</v>
      </c>
      <c r="G5796" t="s">
        <v>1906</v>
      </c>
      <c r="H5796" s="1">
        <v>0</v>
      </c>
      <c r="I5796" s="2">
        <v>43667</v>
      </c>
      <c r="J5796" t="s">
        <v>2478</v>
      </c>
      <c r="K5796" t="s">
        <v>16</v>
      </c>
      <c r="L5796">
        <v>24153</v>
      </c>
      <c r="M5796">
        <v>1178</v>
      </c>
      <c r="N5796" t="s">
        <v>4774</v>
      </c>
      <c r="O5796">
        <v>68</v>
      </c>
      <c r="P5796">
        <v>4</v>
      </c>
      <c r="Q5796" t="s">
        <v>18</v>
      </c>
      <c r="R5796" t="s">
        <v>8304</v>
      </c>
      <c r="S5796">
        <v>67.989999999999995</v>
      </c>
      <c r="T5796">
        <v>272</v>
      </c>
      <c r="U5796" t="s">
        <v>19</v>
      </c>
      <c r="V5796" s="2">
        <v>43673</v>
      </c>
      <c r="W5796" t="s">
        <v>39</v>
      </c>
      <c r="X5796" t="s">
        <v>205</v>
      </c>
      <c r="Y5796" t="s">
        <v>52</v>
      </c>
    </row>
    <row r="5797" spans="1:25" hidden="1" x14ac:dyDescent="0.35">
      <c r="A5797">
        <v>6</v>
      </c>
      <c r="B5797" t="s">
        <v>10</v>
      </c>
      <c r="C5797">
        <v>6</v>
      </c>
      <c r="D5797" t="s">
        <v>26</v>
      </c>
      <c r="E5797" t="s">
        <v>776</v>
      </c>
      <c r="F5797" t="s">
        <v>13</v>
      </c>
      <c r="G5797" t="s">
        <v>777</v>
      </c>
      <c r="H5797" s="1">
        <v>0.2</v>
      </c>
      <c r="I5797" s="2">
        <v>43614</v>
      </c>
      <c r="J5797" t="s">
        <v>778</v>
      </c>
      <c r="K5797" t="s">
        <v>73</v>
      </c>
      <c r="L5797">
        <v>78550</v>
      </c>
      <c r="M5797">
        <v>1725</v>
      </c>
      <c r="N5797" t="s">
        <v>779</v>
      </c>
      <c r="O5797">
        <v>9</v>
      </c>
      <c r="P5797">
        <v>5</v>
      </c>
      <c r="Q5797" t="s">
        <v>75</v>
      </c>
      <c r="R5797" t="s">
        <v>8304</v>
      </c>
      <c r="S5797">
        <v>9.4</v>
      </c>
      <c r="T5797">
        <v>26</v>
      </c>
      <c r="U5797" t="s">
        <v>19</v>
      </c>
      <c r="V5797" s="2">
        <v>43620</v>
      </c>
      <c r="W5797" t="s">
        <v>39</v>
      </c>
      <c r="X5797" t="s">
        <v>77</v>
      </c>
      <c r="Y5797" t="s">
        <v>64</v>
      </c>
    </row>
    <row r="5798" spans="1:25" hidden="1" x14ac:dyDescent="0.35">
      <c r="A5798">
        <v>6</v>
      </c>
      <c r="B5798" t="s">
        <v>10</v>
      </c>
      <c r="C5798">
        <v>6</v>
      </c>
      <c r="D5798" t="s">
        <v>26</v>
      </c>
      <c r="E5798" t="s">
        <v>776</v>
      </c>
      <c r="F5798" t="s">
        <v>13</v>
      </c>
      <c r="G5798" t="s">
        <v>777</v>
      </c>
      <c r="H5798" s="1">
        <v>0.2</v>
      </c>
      <c r="I5798" s="2">
        <v>43614</v>
      </c>
      <c r="J5798" t="s">
        <v>778</v>
      </c>
      <c r="K5798" t="s">
        <v>73</v>
      </c>
      <c r="L5798">
        <v>78550</v>
      </c>
      <c r="M5798">
        <v>665</v>
      </c>
      <c r="N5798" t="s">
        <v>780</v>
      </c>
      <c r="O5798">
        <v>5</v>
      </c>
      <c r="P5798">
        <v>3</v>
      </c>
      <c r="Q5798" t="s">
        <v>75</v>
      </c>
      <c r="R5798" t="s">
        <v>8304</v>
      </c>
      <c r="S5798">
        <v>4.67</v>
      </c>
      <c r="T5798">
        <v>53</v>
      </c>
      <c r="U5798" t="s">
        <v>19</v>
      </c>
      <c r="V5798" s="2">
        <v>43620</v>
      </c>
      <c r="W5798" t="s">
        <v>39</v>
      </c>
      <c r="X5798" t="s">
        <v>77</v>
      </c>
      <c r="Y5798" t="s">
        <v>42</v>
      </c>
    </row>
    <row r="5799" spans="1:25" hidden="1" x14ac:dyDescent="0.35">
      <c r="A5799">
        <v>6</v>
      </c>
      <c r="B5799" t="s">
        <v>10</v>
      </c>
      <c r="C5799">
        <v>6</v>
      </c>
      <c r="D5799" t="s">
        <v>11</v>
      </c>
      <c r="E5799" t="s">
        <v>65</v>
      </c>
      <c r="F5799" t="s">
        <v>13</v>
      </c>
      <c r="G5799" t="s">
        <v>2584</v>
      </c>
      <c r="H5799" s="1">
        <v>0</v>
      </c>
      <c r="I5799" s="2">
        <v>43509</v>
      </c>
      <c r="J5799" t="s">
        <v>2585</v>
      </c>
      <c r="K5799" t="s">
        <v>30</v>
      </c>
      <c r="L5799">
        <v>98105</v>
      </c>
      <c r="M5799">
        <v>1541</v>
      </c>
      <c r="N5799" t="s">
        <v>8159</v>
      </c>
      <c r="O5799">
        <v>22</v>
      </c>
      <c r="P5799">
        <v>1</v>
      </c>
      <c r="Q5799" t="s">
        <v>32</v>
      </c>
      <c r="R5799" t="s">
        <v>8304</v>
      </c>
      <c r="S5799">
        <v>21.51</v>
      </c>
      <c r="T5799">
        <v>108</v>
      </c>
      <c r="U5799" t="s">
        <v>19</v>
      </c>
      <c r="V5799" s="2">
        <v>43515</v>
      </c>
      <c r="W5799" t="s">
        <v>39</v>
      </c>
      <c r="X5799" t="s">
        <v>69</v>
      </c>
      <c r="Y5799" t="s">
        <v>47</v>
      </c>
    </row>
    <row r="5800" spans="1:25" hidden="1" x14ac:dyDescent="0.35">
      <c r="A5800">
        <v>6</v>
      </c>
      <c r="B5800" t="s">
        <v>10</v>
      </c>
      <c r="C5800">
        <v>6</v>
      </c>
      <c r="D5800" t="s">
        <v>26</v>
      </c>
      <c r="E5800" t="s">
        <v>65</v>
      </c>
      <c r="F5800" t="s">
        <v>13</v>
      </c>
      <c r="G5800" t="s">
        <v>2584</v>
      </c>
      <c r="H5800" s="1">
        <v>0</v>
      </c>
      <c r="I5800" s="2">
        <v>43509</v>
      </c>
      <c r="J5800" t="s">
        <v>2585</v>
      </c>
      <c r="K5800" t="s">
        <v>30</v>
      </c>
      <c r="L5800">
        <v>98105</v>
      </c>
      <c r="M5800">
        <v>1125</v>
      </c>
      <c r="N5800" t="s">
        <v>394</v>
      </c>
      <c r="O5800">
        <v>2</v>
      </c>
      <c r="P5800">
        <v>3</v>
      </c>
      <c r="Q5800" t="s">
        <v>32</v>
      </c>
      <c r="R5800" t="s">
        <v>8304</v>
      </c>
      <c r="S5800">
        <v>1.79</v>
      </c>
      <c r="T5800">
        <v>7</v>
      </c>
      <c r="U5800" t="s">
        <v>19</v>
      </c>
      <c r="V5800" s="2">
        <v>43515</v>
      </c>
      <c r="W5800" t="s">
        <v>39</v>
      </c>
      <c r="X5800" t="s">
        <v>69</v>
      </c>
      <c r="Y5800" t="s">
        <v>49</v>
      </c>
    </row>
    <row r="5801" spans="1:25" hidden="1" x14ac:dyDescent="0.35">
      <c r="A5801">
        <v>6</v>
      </c>
      <c r="B5801" t="s">
        <v>10</v>
      </c>
      <c r="C5801">
        <v>6</v>
      </c>
      <c r="D5801" t="s">
        <v>50</v>
      </c>
      <c r="E5801" t="s">
        <v>65</v>
      </c>
      <c r="F5801" t="s">
        <v>13</v>
      </c>
      <c r="G5801" t="s">
        <v>2584</v>
      </c>
      <c r="H5801" s="1">
        <v>0</v>
      </c>
      <c r="I5801" s="2">
        <v>43509</v>
      </c>
      <c r="J5801" t="s">
        <v>2585</v>
      </c>
      <c r="K5801" t="s">
        <v>30</v>
      </c>
      <c r="L5801">
        <v>98105</v>
      </c>
      <c r="M5801">
        <v>1330</v>
      </c>
      <c r="N5801" t="s">
        <v>4839</v>
      </c>
      <c r="O5801">
        <v>344</v>
      </c>
      <c r="P5801">
        <v>4</v>
      </c>
      <c r="Q5801" t="s">
        <v>32</v>
      </c>
      <c r="R5801" t="s">
        <v>8304</v>
      </c>
      <c r="S5801">
        <v>343.98</v>
      </c>
      <c r="T5801">
        <v>800</v>
      </c>
      <c r="U5801" t="s">
        <v>19</v>
      </c>
      <c r="V5801" s="2">
        <v>43515</v>
      </c>
      <c r="W5801" t="s">
        <v>39</v>
      </c>
      <c r="X5801" t="s">
        <v>69</v>
      </c>
      <c r="Y5801" t="s">
        <v>113</v>
      </c>
    </row>
    <row r="5802" spans="1:25" hidden="1" x14ac:dyDescent="0.35">
      <c r="A5802">
        <v>0</v>
      </c>
      <c r="B5802" t="s">
        <v>10</v>
      </c>
      <c r="C5802">
        <v>0</v>
      </c>
      <c r="D5802" t="s">
        <v>26</v>
      </c>
      <c r="E5802" t="s">
        <v>171</v>
      </c>
      <c r="F5802" t="s">
        <v>13</v>
      </c>
      <c r="G5802" t="s">
        <v>273</v>
      </c>
      <c r="H5802" s="1">
        <v>0</v>
      </c>
      <c r="I5802" s="2">
        <v>43758</v>
      </c>
      <c r="J5802" t="s">
        <v>7285</v>
      </c>
      <c r="K5802" t="s">
        <v>102</v>
      </c>
      <c r="L5802">
        <v>10024</v>
      </c>
      <c r="M5802">
        <v>185</v>
      </c>
      <c r="N5802" t="s">
        <v>7286</v>
      </c>
      <c r="O5802">
        <v>12</v>
      </c>
      <c r="P5802">
        <v>5</v>
      </c>
      <c r="Q5802" t="s">
        <v>104</v>
      </c>
      <c r="R5802" t="s">
        <v>8304</v>
      </c>
      <c r="S5802">
        <v>12.03</v>
      </c>
      <c r="T5802">
        <v>25</v>
      </c>
      <c r="U5802" t="s">
        <v>76</v>
      </c>
      <c r="V5802" s="2">
        <v>43758</v>
      </c>
      <c r="W5802" t="s">
        <v>773</v>
      </c>
      <c r="X5802" t="s">
        <v>175</v>
      </c>
      <c r="Y5802" t="s">
        <v>35</v>
      </c>
    </row>
    <row r="5803" spans="1:25" hidden="1" x14ac:dyDescent="0.35">
      <c r="A5803">
        <v>6</v>
      </c>
      <c r="B5803" t="s">
        <v>10</v>
      </c>
      <c r="C5803">
        <v>6</v>
      </c>
      <c r="D5803" t="s">
        <v>11</v>
      </c>
      <c r="E5803" t="s">
        <v>65</v>
      </c>
      <c r="F5803" t="s">
        <v>13</v>
      </c>
      <c r="G5803" t="s">
        <v>382</v>
      </c>
      <c r="H5803" s="1">
        <v>0.2</v>
      </c>
      <c r="I5803" s="2">
        <v>43629</v>
      </c>
      <c r="J5803" t="s">
        <v>7191</v>
      </c>
      <c r="K5803" t="s">
        <v>30</v>
      </c>
      <c r="L5803">
        <v>98103</v>
      </c>
      <c r="M5803">
        <v>773</v>
      </c>
      <c r="N5803" t="s">
        <v>8123</v>
      </c>
      <c r="O5803">
        <v>-25</v>
      </c>
      <c r="P5803">
        <v>4</v>
      </c>
      <c r="Q5803" t="s">
        <v>32</v>
      </c>
      <c r="R5803" t="s">
        <v>8304</v>
      </c>
      <c r="S5803">
        <v>-25.47</v>
      </c>
      <c r="T5803">
        <v>291</v>
      </c>
      <c r="U5803" t="s">
        <v>76</v>
      </c>
      <c r="V5803" s="2">
        <v>43635</v>
      </c>
      <c r="W5803" t="s">
        <v>39</v>
      </c>
      <c r="X5803" t="s">
        <v>69</v>
      </c>
      <c r="Y5803" t="s">
        <v>24</v>
      </c>
    </row>
    <row r="5804" spans="1:25" hidden="1" x14ac:dyDescent="0.35">
      <c r="A5804">
        <v>5</v>
      </c>
      <c r="B5804" t="s">
        <v>25</v>
      </c>
      <c r="C5804">
        <v>3</v>
      </c>
      <c r="D5804" t="s">
        <v>26</v>
      </c>
      <c r="E5804" t="s">
        <v>2559</v>
      </c>
      <c r="F5804" t="s">
        <v>13</v>
      </c>
      <c r="G5804" t="s">
        <v>249</v>
      </c>
      <c r="H5804" s="1">
        <v>0.2</v>
      </c>
      <c r="I5804" s="2">
        <v>43787</v>
      </c>
      <c r="J5804" t="s">
        <v>6120</v>
      </c>
      <c r="K5804" t="s">
        <v>16</v>
      </c>
      <c r="L5804">
        <v>33023</v>
      </c>
      <c r="M5804">
        <v>40</v>
      </c>
      <c r="N5804" t="s">
        <v>439</v>
      </c>
      <c r="O5804">
        <v>49</v>
      </c>
      <c r="P5804">
        <v>4</v>
      </c>
      <c r="Q5804" t="s">
        <v>18</v>
      </c>
      <c r="R5804" t="s">
        <v>8304</v>
      </c>
      <c r="S5804">
        <v>48.63</v>
      </c>
      <c r="T5804">
        <v>389</v>
      </c>
      <c r="U5804" t="s">
        <v>33</v>
      </c>
      <c r="V5804" s="2">
        <v>43792</v>
      </c>
      <c r="W5804" t="s">
        <v>20</v>
      </c>
      <c r="X5804" t="s">
        <v>40</v>
      </c>
      <c r="Y5804" t="s">
        <v>56</v>
      </c>
    </row>
    <row r="5805" spans="1:25" hidden="1" x14ac:dyDescent="0.35">
      <c r="A5805">
        <v>5</v>
      </c>
      <c r="B5805" t="s">
        <v>25</v>
      </c>
      <c r="C5805">
        <v>3</v>
      </c>
      <c r="D5805" t="s">
        <v>26</v>
      </c>
      <c r="E5805" t="s">
        <v>2559</v>
      </c>
      <c r="F5805" t="s">
        <v>13</v>
      </c>
      <c r="G5805" t="s">
        <v>249</v>
      </c>
      <c r="H5805" s="1">
        <v>0.2</v>
      </c>
      <c r="I5805" s="2">
        <v>43787</v>
      </c>
      <c r="J5805" t="s">
        <v>6120</v>
      </c>
      <c r="K5805" t="s">
        <v>16</v>
      </c>
      <c r="L5805">
        <v>33023</v>
      </c>
      <c r="M5805">
        <v>1826</v>
      </c>
      <c r="N5805" t="s">
        <v>5841</v>
      </c>
      <c r="O5805">
        <v>7</v>
      </c>
      <c r="P5805">
        <v>4</v>
      </c>
      <c r="Q5805" t="s">
        <v>18</v>
      </c>
      <c r="R5805" t="s">
        <v>8304</v>
      </c>
      <c r="S5805">
        <v>7.26</v>
      </c>
      <c r="T5805">
        <v>21</v>
      </c>
      <c r="U5805" t="s">
        <v>33</v>
      </c>
      <c r="V5805" s="2">
        <v>43792</v>
      </c>
      <c r="W5805" t="s">
        <v>20</v>
      </c>
      <c r="X5805" t="s">
        <v>40</v>
      </c>
      <c r="Y5805" t="s">
        <v>64</v>
      </c>
    </row>
    <row r="5806" spans="1:25" hidden="1" x14ac:dyDescent="0.35">
      <c r="A5806">
        <v>5</v>
      </c>
      <c r="B5806" t="s">
        <v>25</v>
      </c>
      <c r="C5806">
        <v>3</v>
      </c>
      <c r="D5806" t="s">
        <v>26</v>
      </c>
      <c r="E5806" t="s">
        <v>2559</v>
      </c>
      <c r="F5806" t="s">
        <v>13</v>
      </c>
      <c r="G5806" t="s">
        <v>249</v>
      </c>
      <c r="H5806" s="1">
        <v>0.2</v>
      </c>
      <c r="I5806" s="2">
        <v>43787</v>
      </c>
      <c r="J5806" t="s">
        <v>6120</v>
      </c>
      <c r="K5806" t="s">
        <v>16</v>
      </c>
      <c r="L5806">
        <v>33023</v>
      </c>
      <c r="M5806">
        <v>1552</v>
      </c>
      <c r="N5806" t="s">
        <v>3658</v>
      </c>
      <c r="O5806">
        <v>-19</v>
      </c>
      <c r="P5806">
        <v>5</v>
      </c>
      <c r="Q5806" t="s">
        <v>18</v>
      </c>
      <c r="R5806" t="s">
        <v>8304</v>
      </c>
      <c r="S5806">
        <v>-19.32</v>
      </c>
      <c r="T5806">
        <v>81</v>
      </c>
      <c r="U5806" t="s">
        <v>33</v>
      </c>
      <c r="V5806" s="2">
        <v>43792</v>
      </c>
      <c r="W5806" t="s">
        <v>20</v>
      </c>
      <c r="X5806" t="s">
        <v>40</v>
      </c>
      <c r="Y5806" t="s">
        <v>42</v>
      </c>
    </row>
    <row r="5807" spans="1:25" hidden="1" x14ac:dyDescent="0.35">
      <c r="A5807">
        <v>5</v>
      </c>
      <c r="B5807" t="s">
        <v>25</v>
      </c>
      <c r="C5807">
        <v>3</v>
      </c>
      <c r="D5807" t="s">
        <v>26</v>
      </c>
      <c r="E5807" t="s">
        <v>2559</v>
      </c>
      <c r="F5807" t="s">
        <v>13</v>
      </c>
      <c r="G5807" t="s">
        <v>249</v>
      </c>
      <c r="H5807" s="1">
        <v>0.2</v>
      </c>
      <c r="I5807" s="2">
        <v>43787</v>
      </c>
      <c r="J5807" t="s">
        <v>6120</v>
      </c>
      <c r="K5807" t="s">
        <v>16</v>
      </c>
      <c r="L5807">
        <v>33023</v>
      </c>
      <c r="M5807">
        <v>1815</v>
      </c>
      <c r="N5807" t="s">
        <v>6125</v>
      </c>
      <c r="O5807">
        <v>15</v>
      </c>
      <c r="P5807">
        <v>8</v>
      </c>
      <c r="Q5807" t="s">
        <v>18</v>
      </c>
      <c r="R5807" t="s">
        <v>8304</v>
      </c>
      <c r="S5807">
        <v>14.52</v>
      </c>
      <c r="T5807">
        <v>41</v>
      </c>
      <c r="U5807" t="s">
        <v>33</v>
      </c>
      <c r="V5807" s="2">
        <v>43792</v>
      </c>
      <c r="W5807" t="s">
        <v>20</v>
      </c>
      <c r="X5807" t="s">
        <v>40</v>
      </c>
      <c r="Y5807" t="s">
        <v>64</v>
      </c>
    </row>
    <row r="5808" spans="1:25" hidden="1" x14ac:dyDescent="0.35">
      <c r="A5808">
        <v>5</v>
      </c>
      <c r="B5808" t="s">
        <v>25</v>
      </c>
      <c r="C5808">
        <v>3</v>
      </c>
      <c r="D5808" t="s">
        <v>26</v>
      </c>
      <c r="E5808" t="s">
        <v>2559</v>
      </c>
      <c r="F5808" t="s">
        <v>13</v>
      </c>
      <c r="G5808" t="s">
        <v>249</v>
      </c>
      <c r="H5808" s="1">
        <v>0.7</v>
      </c>
      <c r="I5808" s="2">
        <v>43787</v>
      </c>
      <c r="J5808" t="s">
        <v>6120</v>
      </c>
      <c r="K5808" t="s">
        <v>16</v>
      </c>
      <c r="L5808">
        <v>33023</v>
      </c>
      <c r="M5808">
        <v>900</v>
      </c>
      <c r="N5808" t="s">
        <v>3279</v>
      </c>
      <c r="O5808">
        <v>-16</v>
      </c>
      <c r="P5808">
        <v>8</v>
      </c>
      <c r="Q5808" t="s">
        <v>18</v>
      </c>
      <c r="R5808" t="s">
        <v>8304</v>
      </c>
      <c r="S5808">
        <v>-16.190000000000001</v>
      </c>
      <c r="T5808">
        <v>20</v>
      </c>
      <c r="U5808" t="s">
        <v>33</v>
      </c>
      <c r="V5808" s="2">
        <v>43792</v>
      </c>
      <c r="W5808" t="s">
        <v>20</v>
      </c>
      <c r="X5808" t="s">
        <v>40</v>
      </c>
      <c r="Y5808" t="s">
        <v>54</v>
      </c>
    </row>
    <row r="5809" spans="1:25" hidden="1" x14ac:dyDescent="0.35">
      <c r="A5809">
        <v>6</v>
      </c>
      <c r="B5809" t="s">
        <v>10</v>
      </c>
      <c r="C5809">
        <v>6</v>
      </c>
      <c r="D5809" t="s">
        <v>11</v>
      </c>
      <c r="E5809" t="s">
        <v>372</v>
      </c>
      <c r="F5809" t="s">
        <v>13</v>
      </c>
      <c r="G5809" t="s">
        <v>5533</v>
      </c>
      <c r="H5809" s="1">
        <v>0</v>
      </c>
      <c r="I5809" s="2">
        <v>43526</v>
      </c>
      <c r="J5809" t="s">
        <v>5563</v>
      </c>
      <c r="K5809" t="s">
        <v>102</v>
      </c>
      <c r="L5809">
        <v>19711</v>
      </c>
      <c r="M5809">
        <v>382</v>
      </c>
      <c r="N5809" t="s">
        <v>2754</v>
      </c>
      <c r="O5809">
        <v>102</v>
      </c>
      <c r="P5809">
        <v>2</v>
      </c>
      <c r="Q5809" t="s">
        <v>104</v>
      </c>
      <c r="R5809" t="s">
        <v>8304</v>
      </c>
      <c r="S5809">
        <v>101.65</v>
      </c>
      <c r="T5809">
        <v>442</v>
      </c>
      <c r="U5809" t="s">
        <v>33</v>
      </c>
      <c r="V5809" s="2">
        <v>43532</v>
      </c>
      <c r="W5809" t="s">
        <v>39</v>
      </c>
      <c r="X5809" t="s">
        <v>161</v>
      </c>
      <c r="Y5809" t="s">
        <v>22</v>
      </c>
    </row>
    <row r="5810" spans="1:25" hidden="1" x14ac:dyDescent="0.35">
      <c r="A5810">
        <v>6</v>
      </c>
      <c r="B5810" t="s">
        <v>10</v>
      </c>
      <c r="C5810">
        <v>6</v>
      </c>
      <c r="D5810" t="s">
        <v>26</v>
      </c>
      <c r="E5810" t="s">
        <v>372</v>
      </c>
      <c r="F5810" t="s">
        <v>13</v>
      </c>
      <c r="G5810" t="s">
        <v>5533</v>
      </c>
      <c r="H5810" s="1">
        <v>0</v>
      </c>
      <c r="I5810" s="2">
        <v>43526</v>
      </c>
      <c r="J5810" t="s">
        <v>5563</v>
      </c>
      <c r="K5810" t="s">
        <v>102</v>
      </c>
      <c r="L5810">
        <v>19711</v>
      </c>
      <c r="M5810">
        <v>1156</v>
      </c>
      <c r="N5810" t="s">
        <v>4223</v>
      </c>
      <c r="O5810">
        <v>15</v>
      </c>
      <c r="P5810">
        <v>3</v>
      </c>
      <c r="Q5810" t="s">
        <v>104</v>
      </c>
      <c r="R5810" t="s">
        <v>8304</v>
      </c>
      <c r="S5810">
        <v>15.48</v>
      </c>
      <c r="T5810">
        <v>60</v>
      </c>
      <c r="U5810" t="s">
        <v>33</v>
      </c>
      <c r="V5810" s="2">
        <v>43532</v>
      </c>
      <c r="W5810" t="s">
        <v>39</v>
      </c>
      <c r="X5810" t="s">
        <v>161</v>
      </c>
      <c r="Y5810" t="s">
        <v>49</v>
      </c>
    </row>
    <row r="5811" spans="1:25" hidden="1" x14ac:dyDescent="0.35">
      <c r="A5811">
        <v>6</v>
      </c>
      <c r="B5811" t="s">
        <v>10</v>
      </c>
      <c r="C5811">
        <v>6</v>
      </c>
      <c r="D5811" t="s">
        <v>26</v>
      </c>
      <c r="E5811" t="s">
        <v>372</v>
      </c>
      <c r="F5811" t="s">
        <v>13</v>
      </c>
      <c r="G5811" t="s">
        <v>5533</v>
      </c>
      <c r="H5811" s="1">
        <v>0</v>
      </c>
      <c r="I5811" s="2">
        <v>43526</v>
      </c>
      <c r="J5811" t="s">
        <v>5563</v>
      </c>
      <c r="K5811" t="s">
        <v>102</v>
      </c>
      <c r="L5811">
        <v>19711</v>
      </c>
      <c r="M5811">
        <v>538</v>
      </c>
      <c r="N5811" t="s">
        <v>125</v>
      </c>
      <c r="O5811">
        <v>33</v>
      </c>
      <c r="P5811">
        <v>6</v>
      </c>
      <c r="Q5811" t="s">
        <v>104</v>
      </c>
      <c r="R5811" t="s">
        <v>8304</v>
      </c>
      <c r="S5811">
        <v>33.340000000000003</v>
      </c>
      <c r="T5811">
        <v>68</v>
      </c>
      <c r="U5811" t="s">
        <v>33</v>
      </c>
      <c r="V5811" s="2">
        <v>43532</v>
      </c>
      <c r="W5811" t="s">
        <v>39</v>
      </c>
      <c r="X5811" t="s">
        <v>161</v>
      </c>
      <c r="Y5811" t="s">
        <v>64</v>
      </c>
    </row>
    <row r="5812" spans="1:25" hidden="1" x14ac:dyDescent="0.35">
      <c r="A5812">
        <v>6</v>
      </c>
      <c r="B5812" t="s">
        <v>10</v>
      </c>
      <c r="C5812">
        <v>6</v>
      </c>
      <c r="D5812" t="s">
        <v>26</v>
      </c>
      <c r="E5812" t="s">
        <v>372</v>
      </c>
      <c r="F5812" t="s">
        <v>13</v>
      </c>
      <c r="G5812" t="s">
        <v>5533</v>
      </c>
      <c r="H5812" s="1">
        <v>0</v>
      </c>
      <c r="I5812" s="2">
        <v>43526</v>
      </c>
      <c r="J5812" t="s">
        <v>5563</v>
      </c>
      <c r="K5812" t="s">
        <v>102</v>
      </c>
      <c r="L5812">
        <v>19711</v>
      </c>
      <c r="M5812">
        <v>1501</v>
      </c>
      <c r="N5812" t="s">
        <v>412</v>
      </c>
      <c r="O5812">
        <v>27</v>
      </c>
      <c r="P5812">
        <v>7</v>
      </c>
      <c r="Q5812" t="s">
        <v>104</v>
      </c>
      <c r="R5812" t="s">
        <v>8304</v>
      </c>
      <c r="S5812">
        <v>27.24</v>
      </c>
      <c r="T5812">
        <v>58</v>
      </c>
      <c r="U5812" t="s">
        <v>33</v>
      </c>
      <c r="V5812" s="2">
        <v>43532</v>
      </c>
      <c r="W5812" t="s">
        <v>39</v>
      </c>
      <c r="X5812" t="s">
        <v>161</v>
      </c>
      <c r="Y5812" t="s">
        <v>119</v>
      </c>
    </row>
    <row r="5813" spans="1:25" hidden="1" x14ac:dyDescent="0.35">
      <c r="A5813">
        <v>4</v>
      </c>
      <c r="B5813" t="s">
        <v>43</v>
      </c>
      <c r="C5813">
        <v>6</v>
      </c>
      <c r="D5813" t="s">
        <v>26</v>
      </c>
      <c r="E5813" t="s">
        <v>171</v>
      </c>
      <c r="F5813" t="s">
        <v>13</v>
      </c>
      <c r="G5813" t="s">
        <v>5195</v>
      </c>
      <c r="H5813" s="1">
        <v>0</v>
      </c>
      <c r="I5813" s="2">
        <v>43509</v>
      </c>
      <c r="J5813" t="s">
        <v>6343</v>
      </c>
      <c r="K5813" t="s">
        <v>102</v>
      </c>
      <c r="L5813">
        <v>10009</v>
      </c>
      <c r="M5813">
        <v>1696</v>
      </c>
      <c r="N5813" t="s">
        <v>3904</v>
      </c>
      <c r="O5813">
        <v>9</v>
      </c>
      <c r="P5813">
        <v>3</v>
      </c>
      <c r="Q5813" t="s">
        <v>104</v>
      </c>
      <c r="R5813" t="s">
        <v>8304</v>
      </c>
      <c r="S5813">
        <v>8.7899999999999991</v>
      </c>
      <c r="T5813">
        <v>18</v>
      </c>
      <c r="U5813" t="s">
        <v>33</v>
      </c>
      <c r="V5813" s="2">
        <v>43513</v>
      </c>
      <c r="W5813" t="s">
        <v>39</v>
      </c>
      <c r="X5813" t="s">
        <v>175</v>
      </c>
      <c r="Y5813" t="s">
        <v>64</v>
      </c>
    </row>
    <row r="5814" spans="1:25" hidden="1" x14ac:dyDescent="0.35">
      <c r="A5814">
        <v>4</v>
      </c>
      <c r="B5814" t="s">
        <v>43</v>
      </c>
      <c r="C5814">
        <v>6</v>
      </c>
      <c r="D5814" t="s">
        <v>50</v>
      </c>
      <c r="E5814" t="s">
        <v>700</v>
      </c>
      <c r="F5814" t="s">
        <v>13</v>
      </c>
      <c r="G5814" t="s">
        <v>313</v>
      </c>
      <c r="H5814" s="1">
        <v>0</v>
      </c>
      <c r="I5814" s="2">
        <v>43787</v>
      </c>
      <c r="J5814" t="s">
        <v>5059</v>
      </c>
      <c r="K5814" t="s">
        <v>102</v>
      </c>
      <c r="L5814">
        <v>11561</v>
      </c>
      <c r="M5814">
        <v>306</v>
      </c>
      <c r="N5814" t="s">
        <v>4896</v>
      </c>
      <c r="O5814">
        <v>37</v>
      </c>
      <c r="P5814">
        <v>5</v>
      </c>
      <c r="Q5814" t="s">
        <v>104</v>
      </c>
      <c r="R5814" t="s">
        <v>8304</v>
      </c>
      <c r="S5814">
        <v>36.729999999999997</v>
      </c>
      <c r="T5814">
        <v>75</v>
      </c>
      <c r="U5814" t="s">
        <v>19</v>
      </c>
      <c r="V5814" s="2">
        <v>43791</v>
      </c>
      <c r="W5814" t="s">
        <v>39</v>
      </c>
      <c r="X5814" t="s">
        <v>175</v>
      </c>
      <c r="Y5814" t="s">
        <v>52</v>
      </c>
    </row>
    <row r="5815" spans="1:25" hidden="1" x14ac:dyDescent="0.35">
      <c r="A5815">
        <v>4</v>
      </c>
      <c r="B5815" t="s">
        <v>43</v>
      </c>
      <c r="C5815">
        <v>6</v>
      </c>
      <c r="D5815" t="s">
        <v>26</v>
      </c>
      <c r="E5815" t="s">
        <v>122</v>
      </c>
      <c r="F5815" t="s">
        <v>13</v>
      </c>
      <c r="G5815" t="s">
        <v>2107</v>
      </c>
      <c r="H5815" s="1">
        <v>0.2</v>
      </c>
      <c r="I5815" s="2">
        <v>43821</v>
      </c>
      <c r="J5815" t="s">
        <v>3914</v>
      </c>
      <c r="K5815" t="s">
        <v>73</v>
      </c>
      <c r="L5815">
        <v>77095</v>
      </c>
      <c r="M5815">
        <v>1677</v>
      </c>
      <c r="N5815" t="s">
        <v>3357</v>
      </c>
      <c r="O5815">
        <v>27</v>
      </c>
      <c r="P5815">
        <v>5</v>
      </c>
      <c r="Q5815" t="s">
        <v>75</v>
      </c>
      <c r="R5815" t="s">
        <v>8304</v>
      </c>
      <c r="S5815">
        <v>26.56</v>
      </c>
      <c r="T5815">
        <v>76</v>
      </c>
      <c r="U5815" t="s">
        <v>19</v>
      </c>
      <c r="V5815" s="2">
        <v>43825</v>
      </c>
      <c r="W5815" t="s">
        <v>39</v>
      </c>
      <c r="X5815" t="s">
        <v>77</v>
      </c>
      <c r="Y5815" t="s">
        <v>64</v>
      </c>
    </row>
    <row r="5816" spans="1:25" hidden="1" x14ac:dyDescent="0.35">
      <c r="A5816">
        <v>4</v>
      </c>
      <c r="B5816" t="s">
        <v>43</v>
      </c>
      <c r="C5816">
        <v>6</v>
      </c>
      <c r="D5816" t="s">
        <v>26</v>
      </c>
      <c r="E5816" t="s">
        <v>122</v>
      </c>
      <c r="F5816" t="s">
        <v>13</v>
      </c>
      <c r="G5816" t="s">
        <v>2107</v>
      </c>
      <c r="H5816" s="1">
        <v>0.2</v>
      </c>
      <c r="I5816" s="2">
        <v>43821</v>
      </c>
      <c r="J5816" t="s">
        <v>3914</v>
      </c>
      <c r="K5816" t="s">
        <v>73</v>
      </c>
      <c r="L5816">
        <v>77095</v>
      </c>
      <c r="M5816">
        <v>1726</v>
      </c>
      <c r="N5816" t="s">
        <v>3617</v>
      </c>
      <c r="O5816">
        <v>9</v>
      </c>
      <c r="P5816">
        <v>5</v>
      </c>
      <c r="Q5816" t="s">
        <v>75</v>
      </c>
      <c r="R5816" t="s">
        <v>8304</v>
      </c>
      <c r="S5816">
        <v>9.07</v>
      </c>
      <c r="T5816">
        <v>26</v>
      </c>
      <c r="U5816" t="s">
        <v>19</v>
      </c>
      <c r="V5816" s="2">
        <v>43825</v>
      </c>
      <c r="W5816" t="s">
        <v>39</v>
      </c>
      <c r="X5816" t="s">
        <v>77</v>
      </c>
      <c r="Y5816" t="s">
        <v>64</v>
      </c>
    </row>
    <row r="5817" spans="1:25" hidden="1" x14ac:dyDescent="0.35">
      <c r="A5817">
        <v>4</v>
      </c>
      <c r="B5817" t="s">
        <v>43</v>
      </c>
      <c r="C5817">
        <v>6</v>
      </c>
      <c r="D5817" t="s">
        <v>26</v>
      </c>
      <c r="E5817" t="s">
        <v>122</v>
      </c>
      <c r="F5817" t="s">
        <v>13</v>
      </c>
      <c r="G5817" t="s">
        <v>2107</v>
      </c>
      <c r="H5817" s="1">
        <v>0.8</v>
      </c>
      <c r="I5817" s="2">
        <v>43821</v>
      </c>
      <c r="J5817" t="s">
        <v>3914</v>
      </c>
      <c r="K5817" t="s">
        <v>73</v>
      </c>
      <c r="L5817">
        <v>77095</v>
      </c>
      <c r="M5817">
        <v>412</v>
      </c>
      <c r="N5817" t="s">
        <v>2969</v>
      </c>
      <c r="O5817">
        <v>-10</v>
      </c>
      <c r="P5817">
        <v>5</v>
      </c>
      <c r="Q5817" t="s">
        <v>75</v>
      </c>
      <c r="R5817" t="s">
        <v>8304</v>
      </c>
      <c r="S5817">
        <v>-9.81</v>
      </c>
      <c r="T5817">
        <v>6</v>
      </c>
      <c r="U5817" t="s">
        <v>19</v>
      </c>
      <c r="V5817" s="2">
        <v>43825</v>
      </c>
      <c r="W5817" t="s">
        <v>39</v>
      </c>
      <c r="X5817" t="s">
        <v>77</v>
      </c>
      <c r="Y5817" t="s">
        <v>54</v>
      </c>
    </row>
    <row r="5818" spans="1:25" hidden="1" x14ac:dyDescent="0.35">
      <c r="A5818">
        <v>2</v>
      </c>
      <c r="B5818" t="s">
        <v>43</v>
      </c>
      <c r="C5818">
        <v>3</v>
      </c>
      <c r="D5818" t="s">
        <v>26</v>
      </c>
      <c r="E5818" t="s">
        <v>700</v>
      </c>
      <c r="F5818" t="s">
        <v>13</v>
      </c>
      <c r="G5818" t="s">
        <v>2405</v>
      </c>
      <c r="H5818" s="1">
        <v>0.2</v>
      </c>
      <c r="I5818" s="2">
        <v>43653</v>
      </c>
      <c r="J5818" t="s">
        <v>3496</v>
      </c>
      <c r="K5818" t="s">
        <v>102</v>
      </c>
      <c r="L5818">
        <v>11561</v>
      </c>
      <c r="M5818">
        <v>1633</v>
      </c>
      <c r="N5818" t="s">
        <v>111</v>
      </c>
      <c r="O5818">
        <v>6</v>
      </c>
      <c r="P5818">
        <v>3</v>
      </c>
      <c r="Q5818" t="s">
        <v>104</v>
      </c>
      <c r="R5818" t="s">
        <v>8304</v>
      </c>
      <c r="S5818">
        <v>6.33</v>
      </c>
      <c r="T5818">
        <v>17</v>
      </c>
      <c r="U5818" t="s">
        <v>19</v>
      </c>
      <c r="V5818" s="2">
        <v>43655</v>
      </c>
      <c r="W5818" t="s">
        <v>20</v>
      </c>
      <c r="X5818" t="s">
        <v>175</v>
      </c>
      <c r="Y5818" t="s">
        <v>54</v>
      </c>
    </row>
    <row r="5819" spans="1:25" hidden="1" x14ac:dyDescent="0.35">
      <c r="A5819">
        <v>5</v>
      </c>
      <c r="B5819" t="s">
        <v>43</v>
      </c>
      <c r="C5819">
        <v>6</v>
      </c>
      <c r="D5819" t="s">
        <v>26</v>
      </c>
      <c r="E5819" t="s">
        <v>489</v>
      </c>
      <c r="F5819" t="s">
        <v>13</v>
      </c>
      <c r="G5819" t="s">
        <v>490</v>
      </c>
      <c r="H5819" s="1">
        <v>0.2</v>
      </c>
      <c r="I5819" s="2">
        <v>43640</v>
      </c>
      <c r="J5819" t="s">
        <v>491</v>
      </c>
      <c r="K5819" t="s">
        <v>102</v>
      </c>
      <c r="L5819">
        <v>44312</v>
      </c>
      <c r="M5819">
        <v>1479</v>
      </c>
      <c r="N5819" t="s">
        <v>492</v>
      </c>
      <c r="O5819">
        <v>7</v>
      </c>
      <c r="P5819">
        <v>3</v>
      </c>
      <c r="Q5819" t="s">
        <v>104</v>
      </c>
      <c r="R5819" t="s">
        <v>8304</v>
      </c>
      <c r="S5819">
        <v>6.79</v>
      </c>
      <c r="T5819">
        <v>22</v>
      </c>
      <c r="U5819" t="s">
        <v>19</v>
      </c>
      <c r="V5819" s="2">
        <v>43645</v>
      </c>
      <c r="W5819" t="s">
        <v>39</v>
      </c>
      <c r="X5819" t="s">
        <v>309</v>
      </c>
      <c r="Y5819" t="s">
        <v>64</v>
      </c>
    </row>
    <row r="5820" spans="1:25" x14ac:dyDescent="0.35">
      <c r="A5820">
        <v>4</v>
      </c>
      <c r="B5820" t="s">
        <v>43</v>
      </c>
      <c r="C5820">
        <v>6</v>
      </c>
      <c r="D5820" t="s">
        <v>26</v>
      </c>
      <c r="E5820" t="s">
        <v>88</v>
      </c>
      <c r="F5820" t="s">
        <v>13</v>
      </c>
      <c r="G5820" t="s">
        <v>5912</v>
      </c>
      <c r="H5820" s="1">
        <v>0</v>
      </c>
      <c r="I5820" s="2">
        <v>43790</v>
      </c>
      <c r="J5820" t="s">
        <v>6595</v>
      </c>
      <c r="K5820" t="s">
        <v>30</v>
      </c>
      <c r="L5820">
        <v>94122</v>
      </c>
      <c r="M5820">
        <v>1148</v>
      </c>
      <c r="N5820" t="s">
        <v>1157</v>
      </c>
      <c r="O5820">
        <v>3</v>
      </c>
      <c r="P5820">
        <v>4</v>
      </c>
      <c r="Q5820" t="s">
        <v>32</v>
      </c>
      <c r="R5820" t="s">
        <v>8304</v>
      </c>
      <c r="S5820">
        <v>3.18</v>
      </c>
      <c r="T5820">
        <v>12</v>
      </c>
      <c r="U5820" t="s">
        <v>33</v>
      </c>
      <c r="V5820" s="2">
        <v>43794</v>
      </c>
      <c r="W5820" t="s">
        <v>39</v>
      </c>
      <c r="X5820" t="s">
        <v>34</v>
      </c>
      <c r="Y5820" t="s">
        <v>49</v>
      </c>
    </row>
    <row r="5821" spans="1:25" x14ac:dyDescent="0.35">
      <c r="A5821">
        <v>4</v>
      </c>
      <c r="B5821" t="s">
        <v>43</v>
      </c>
      <c r="C5821">
        <v>6</v>
      </c>
      <c r="D5821" t="s">
        <v>26</v>
      </c>
      <c r="E5821" t="s">
        <v>88</v>
      </c>
      <c r="F5821" t="s">
        <v>13</v>
      </c>
      <c r="G5821" t="s">
        <v>5912</v>
      </c>
      <c r="H5821" s="1">
        <v>0.2</v>
      </c>
      <c r="I5821" s="2">
        <v>43790</v>
      </c>
      <c r="J5821" t="s">
        <v>6595</v>
      </c>
      <c r="K5821" t="s">
        <v>30</v>
      </c>
      <c r="L5821">
        <v>94122</v>
      </c>
      <c r="M5821">
        <v>407</v>
      </c>
      <c r="N5821" t="s">
        <v>3559</v>
      </c>
      <c r="O5821">
        <v>15</v>
      </c>
      <c r="P5821">
        <v>2</v>
      </c>
      <c r="Q5821" t="s">
        <v>32</v>
      </c>
      <c r="R5821" t="s">
        <v>8304</v>
      </c>
      <c r="S5821">
        <v>14.77</v>
      </c>
      <c r="T5821">
        <v>41</v>
      </c>
      <c r="U5821" t="s">
        <v>33</v>
      </c>
      <c r="V5821" s="2">
        <v>43794</v>
      </c>
      <c r="W5821" t="s">
        <v>39</v>
      </c>
      <c r="X5821" t="s">
        <v>34</v>
      </c>
      <c r="Y5821" t="s">
        <v>54</v>
      </c>
    </row>
    <row r="5822" spans="1:25" hidden="1" x14ac:dyDescent="0.35">
      <c r="A5822">
        <v>7</v>
      </c>
      <c r="B5822" t="s">
        <v>25</v>
      </c>
      <c r="C5822">
        <v>6</v>
      </c>
      <c r="D5822" t="s">
        <v>26</v>
      </c>
      <c r="E5822" t="s">
        <v>465</v>
      </c>
      <c r="F5822" t="s">
        <v>13</v>
      </c>
      <c r="G5822" t="s">
        <v>6827</v>
      </c>
      <c r="H5822" s="1">
        <v>0.2</v>
      </c>
      <c r="I5822" s="2">
        <v>43773</v>
      </c>
      <c r="J5822" t="s">
        <v>7424</v>
      </c>
      <c r="K5822" t="s">
        <v>73</v>
      </c>
      <c r="L5822">
        <v>75051</v>
      </c>
      <c r="M5822">
        <v>122</v>
      </c>
      <c r="N5822" t="s">
        <v>993</v>
      </c>
      <c r="O5822">
        <v>9</v>
      </c>
      <c r="P5822">
        <v>2</v>
      </c>
      <c r="Q5822" t="s">
        <v>75</v>
      </c>
      <c r="R5822" t="s">
        <v>8304</v>
      </c>
      <c r="S5822">
        <v>8.8800000000000008</v>
      </c>
      <c r="T5822">
        <v>24</v>
      </c>
      <c r="U5822" t="s">
        <v>76</v>
      </c>
      <c r="V5822" s="2">
        <v>43780</v>
      </c>
      <c r="W5822" t="s">
        <v>39</v>
      </c>
      <c r="X5822" t="s">
        <v>77</v>
      </c>
      <c r="Y5822" t="s">
        <v>35</v>
      </c>
    </row>
    <row r="5823" spans="1:25" hidden="1" x14ac:dyDescent="0.35">
      <c r="A5823">
        <v>6</v>
      </c>
      <c r="B5823" t="s">
        <v>10</v>
      </c>
      <c r="C5823">
        <v>6</v>
      </c>
      <c r="D5823" t="s">
        <v>26</v>
      </c>
      <c r="E5823" t="s">
        <v>171</v>
      </c>
      <c r="F5823" t="s">
        <v>13</v>
      </c>
      <c r="G5823" t="s">
        <v>1256</v>
      </c>
      <c r="H5823" s="1">
        <v>0</v>
      </c>
      <c r="I5823" s="2">
        <v>43549</v>
      </c>
      <c r="J5823" t="s">
        <v>4127</v>
      </c>
      <c r="K5823" t="s">
        <v>102</v>
      </c>
      <c r="L5823">
        <v>10024</v>
      </c>
      <c r="M5823">
        <v>1125</v>
      </c>
      <c r="N5823" t="s">
        <v>394</v>
      </c>
      <c r="O5823">
        <v>3</v>
      </c>
      <c r="P5823">
        <v>5</v>
      </c>
      <c r="Q5823" t="s">
        <v>104</v>
      </c>
      <c r="R5823" t="s">
        <v>8304</v>
      </c>
      <c r="S5823">
        <v>2.98</v>
      </c>
      <c r="T5823">
        <v>11</v>
      </c>
      <c r="U5823" t="s">
        <v>19</v>
      </c>
      <c r="V5823" s="2">
        <v>43555</v>
      </c>
      <c r="W5823" t="s">
        <v>39</v>
      </c>
      <c r="X5823" t="s">
        <v>175</v>
      </c>
      <c r="Y5823" t="s">
        <v>49</v>
      </c>
    </row>
    <row r="5824" spans="1:25" x14ac:dyDescent="0.35">
      <c r="A5824">
        <v>3</v>
      </c>
      <c r="B5824" t="s">
        <v>25</v>
      </c>
      <c r="C5824">
        <v>1</v>
      </c>
      <c r="D5824" t="s">
        <v>11</v>
      </c>
      <c r="E5824" t="s">
        <v>88</v>
      </c>
      <c r="F5824" t="s">
        <v>13</v>
      </c>
      <c r="G5824" t="s">
        <v>334</v>
      </c>
      <c r="H5824" s="1">
        <v>0.2</v>
      </c>
      <c r="I5824" s="2">
        <v>43632</v>
      </c>
      <c r="J5824" t="s">
        <v>1718</v>
      </c>
      <c r="K5824" t="s">
        <v>30</v>
      </c>
      <c r="L5824">
        <v>94122</v>
      </c>
      <c r="M5824">
        <v>842</v>
      </c>
      <c r="N5824" t="s">
        <v>886</v>
      </c>
      <c r="O5824">
        <v>91</v>
      </c>
      <c r="P5824">
        <v>7</v>
      </c>
      <c r="Q5824" t="s">
        <v>32</v>
      </c>
      <c r="R5824" t="s">
        <v>8304</v>
      </c>
      <c r="S5824">
        <v>90.97</v>
      </c>
      <c r="T5824">
        <v>1213</v>
      </c>
      <c r="U5824" t="s">
        <v>19</v>
      </c>
      <c r="V5824" s="2">
        <v>43635</v>
      </c>
      <c r="W5824" t="s">
        <v>130</v>
      </c>
      <c r="X5824" t="s">
        <v>34</v>
      </c>
      <c r="Y5824" t="s">
        <v>24</v>
      </c>
    </row>
    <row r="5825" spans="1:25" x14ac:dyDescent="0.35">
      <c r="A5825">
        <v>3</v>
      </c>
      <c r="B5825" t="s">
        <v>25</v>
      </c>
      <c r="C5825">
        <v>1</v>
      </c>
      <c r="D5825" t="s">
        <v>26</v>
      </c>
      <c r="E5825" t="s">
        <v>88</v>
      </c>
      <c r="F5825" t="s">
        <v>13</v>
      </c>
      <c r="G5825" t="s">
        <v>334</v>
      </c>
      <c r="H5825" s="1">
        <v>0</v>
      </c>
      <c r="I5825" s="2">
        <v>43632</v>
      </c>
      <c r="J5825" t="s">
        <v>1718</v>
      </c>
      <c r="K5825" t="s">
        <v>30</v>
      </c>
      <c r="L5825">
        <v>94122</v>
      </c>
      <c r="M5825">
        <v>1658</v>
      </c>
      <c r="N5825" t="s">
        <v>8234</v>
      </c>
      <c r="O5825">
        <v>9</v>
      </c>
      <c r="P5825">
        <v>2</v>
      </c>
      <c r="Q5825" t="s">
        <v>32</v>
      </c>
      <c r="R5825" t="s">
        <v>8304</v>
      </c>
      <c r="S5825">
        <v>8.7100000000000009</v>
      </c>
      <c r="T5825">
        <v>19</v>
      </c>
      <c r="U5825" t="s">
        <v>19</v>
      </c>
      <c r="V5825" s="2">
        <v>43635</v>
      </c>
      <c r="W5825" t="s">
        <v>130</v>
      </c>
      <c r="X5825" t="s">
        <v>34</v>
      </c>
      <c r="Y5825" t="s">
        <v>64</v>
      </c>
    </row>
    <row r="5826" spans="1:25" hidden="1" x14ac:dyDescent="0.35">
      <c r="A5826">
        <v>6</v>
      </c>
      <c r="B5826" t="s">
        <v>10</v>
      </c>
      <c r="C5826">
        <v>6</v>
      </c>
      <c r="D5826" t="s">
        <v>11</v>
      </c>
      <c r="E5826" t="s">
        <v>171</v>
      </c>
      <c r="F5826" t="s">
        <v>13</v>
      </c>
      <c r="G5826" t="s">
        <v>5393</v>
      </c>
      <c r="H5826" s="1">
        <v>0</v>
      </c>
      <c r="I5826" s="2">
        <v>43804</v>
      </c>
      <c r="J5826" t="s">
        <v>5577</v>
      </c>
      <c r="K5826" t="s">
        <v>102</v>
      </c>
      <c r="L5826">
        <v>10011</v>
      </c>
      <c r="M5826">
        <v>1447</v>
      </c>
      <c r="N5826" t="s">
        <v>8156</v>
      </c>
      <c r="O5826">
        <v>18</v>
      </c>
      <c r="P5826">
        <v>2</v>
      </c>
      <c r="Q5826" t="s">
        <v>104</v>
      </c>
      <c r="R5826" t="s">
        <v>8304</v>
      </c>
      <c r="S5826">
        <v>18.190000000000001</v>
      </c>
      <c r="T5826">
        <v>59</v>
      </c>
      <c r="U5826" t="s">
        <v>33</v>
      </c>
      <c r="V5826" s="2">
        <v>43810</v>
      </c>
      <c r="W5826" t="s">
        <v>39</v>
      </c>
      <c r="X5826" t="s">
        <v>175</v>
      </c>
      <c r="Y5826" t="s">
        <v>47</v>
      </c>
    </row>
    <row r="5827" spans="1:25" hidden="1" x14ac:dyDescent="0.35">
      <c r="A5827">
        <v>6</v>
      </c>
      <c r="B5827" t="s">
        <v>10</v>
      </c>
      <c r="C5827">
        <v>6</v>
      </c>
      <c r="D5827" t="s">
        <v>11</v>
      </c>
      <c r="E5827" t="s">
        <v>171</v>
      </c>
      <c r="F5827" t="s">
        <v>13</v>
      </c>
      <c r="G5827" t="s">
        <v>5393</v>
      </c>
      <c r="H5827" s="1">
        <v>0</v>
      </c>
      <c r="I5827" s="2">
        <v>43804</v>
      </c>
      <c r="J5827" t="s">
        <v>5577</v>
      </c>
      <c r="K5827" t="s">
        <v>102</v>
      </c>
      <c r="L5827">
        <v>10011</v>
      </c>
      <c r="M5827">
        <v>570</v>
      </c>
      <c r="N5827" t="s">
        <v>46</v>
      </c>
      <c r="O5827">
        <v>6</v>
      </c>
      <c r="P5827">
        <v>3</v>
      </c>
      <c r="Q5827" t="s">
        <v>104</v>
      </c>
      <c r="R5827" t="s">
        <v>8304</v>
      </c>
      <c r="S5827">
        <v>6.07</v>
      </c>
      <c r="T5827">
        <v>21</v>
      </c>
      <c r="U5827" t="s">
        <v>33</v>
      </c>
      <c r="V5827" s="2">
        <v>43810</v>
      </c>
      <c r="W5827" t="s">
        <v>39</v>
      </c>
      <c r="X5827" t="s">
        <v>175</v>
      </c>
      <c r="Y5827" t="s">
        <v>47</v>
      </c>
    </row>
    <row r="5828" spans="1:25" hidden="1" x14ac:dyDescent="0.35">
      <c r="A5828">
        <v>6</v>
      </c>
      <c r="B5828" t="s">
        <v>10</v>
      </c>
      <c r="C5828">
        <v>6</v>
      </c>
      <c r="D5828" t="s">
        <v>26</v>
      </c>
      <c r="E5828" t="s">
        <v>171</v>
      </c>
      <c r="F5828" t="s">
        <v>13</v>
      </c>
      <c r="G5828" t="s">
        <v>5393</v>
      </c>
      <c r="H5828" s="1">
        <v>0</v>
      </c>
      <c r="I5828" s="2">
        <v>43804</v>
      </c>
      <c r="J5828" t="s">
        <v>5577</v>
      </c>
      <c r="K5828" t="s">
        <v>102</v>
      </c>
      <c r="L5828">
        <v>10011</v>
      </c>
      <c r="M5828">
        <v>611</v>
      </c>
      <c r="N5828" t="s">
        <v>1095</v>
      </c>
      <c r="O5828">
        <v>69</v>
      </c>
      <c r="P5828">
        <v>5</v>
      </c>
      <c r="Q5828" t="s">
        <v>104</v>
      </c>
      <c r="R5828" t="s">
        <v>8304</v>
      </c>
      <c r="S5828">
        <v>68.819999999999993</v>
      </c>
      <c r="T5828">
        <v>255</v>
      </c>
      <c r="U5828" t="s">
        <v>33</v>
      </c>
      <c r="V5828" s="2">
        <v>43810</v>
      </c>
      <c r="W5828" t="s">
        <v>39</v>
      </c>
      <c r="X5828" t="s">
        <v>175</v>
      </c>
      <c r="Y5828" t="s">
        <v>56</v>
      </c>
    </row>
    <row r="5829" spans="1:25" x14ac:dyDescent="0.35">
      <c r="A5829">
        <v>7</v>
      </c>
      <c r="B5829" t="s">
        <v>25</v>
      </c>
      <c r="C5829">
        <v>6</v>
      </c>
      <c r="D5829" t="s">
        <v>26</v>
      </c>
      <c r="E5829" t="s">
        <v>27</v>
      </c>
      <c r="F5829" t="s">
        <v>13</v>
      </c>
      <c r="G5829" t="s">
        <v>1857</v>
      </c>
      <c r="H5829" s="1">
        <v>0</v>
      </c>
      <c r="I5829" s="2">
        <v>43697</v>
      </c>
      <c r="J5829" t="s">
        <v>4561</v>
      </c>
      <c r="K5829" t="s">
        <v>30</v>
      </c>
      <c r="L5829">
        <v>90036</v>
      </c>
      <c r="M5829">
        <v>1806</v>
      </c>
      <c r="N5829" t="s">
        <v>3655</v>
      </c>
      <c r="O5829">
        <v>12</v>
      </c>
      <c r="P5829">
        <v>4</v>
      </c>
      <c r="Q5829" t="s">
        <v>32</v>
      </c>
      <c r="R5829" t="s">
        <v>8304</v>
      </c>
      <c r="S5829">
        <v>12.44</v>
      </c>
      <c r="T5829">
        <v>26</v>
      </c>
      <c r="U5829" t="s">
        <v>19</v>
      </c>
      <c r="V5829" s="2">
        <v>43704</v>
      </c>
      <c r="W5829" t="s">
        <v>39</v>
      </c>
      <c r="X5829" t="s">
        <v>34</v>
      </c>
      <c r="Y5829" t="s">
        <v>64</v>
      </c>
    </row>
    <row r="5830" spans="1:25" hidden="1" x14ac:dyDescent="0.35">
      <c r="A5830">
        <v>4</v>
      </c>
      <c r="B5830" t="s">
        <v>43</v>
      </c>
      <c r="C5830">
        <v>6</v>
      </c>
      <c r="D5830" t="s">
        <v>26</v>
      </c>
      <c r="E5830" t="s">
        <v>171</v>
      </c>
      <c r="F5830" t="s">
        <v>13</v>
      </c>
      <c r="G5830" t="s">
        <v>828</v>
      </c>
      <c r="H5830" s="1">
        <v>0</v>
      </c>
      <c r="I5830" s="2">
        <v>43799</v>
      </c>
      <c r="J5830" t="s">
        <v>7487</v>
      </c>
      <c r="K5830" t="s">
        <v>102</v>
      </c>
      <c r="L5830">
        <v>10011</v>
      </c>
      <c r="M5830">
        <v>648</v>
      </c>
      <c r="N5830" t="s">
        <v>1005</v>
      </c>
      <c r="O5830">
        <v>5</v>
      </c>
      <c r="P5830">
        <v>3</v>
      </c>
      <c r="Q5830" t="s">
        <v>104</v>
      </c>
      <c r="R5830" t="s">
        <v>8304</v>
      </c>
      <c r="S5830">
        <v>5.39</v>
      </c>
      <c r="T5830">
        <v>269</v>
      </c>
      <c r="U5830" t="s">
        <v>76</v>
      </c>
      <c r="V5830" s="2">
        <v>43803</v>
      </c>
      <c r="W5830" t="s">
        <v>39</v>
      </c>
      <c r="X5830" t="s">
        <v>175</v>
      </c>
      <c r="Y5830" t="s">
        <v>42</v>
      </c>
    </row>
    <row r="5831" spans="1:25" hidden="1" x14ac:dyDescent="0.35">
      <c r="A5831">
        <v>4</v>
      </c>
      <c r="B5831" t="s">
        <v>43</v>
      </c>
      <c r="C5831">
        <v>6</v>
      </c>
      <c r="D5831" t="s">
        <v>26</v>
      </c>
      <c r="E5831" t="s">
        <v>171</v>
      </c>
      <c r="F5831" t="s">
        <v>13</v>
      </c>
      <c r="G5831" t="s">
        <v>828</v>
      </c>
      <c r="H5831" s="1">
        <v>0</v>
      </c>
      <c r="I5831" s="2">
        <v>43799</v>
      </c>
      <c r="J5831" t="s">
        <v>7487</v>
      </c>
      <c r="K5831" t="s">
        <v>102</v>
      </c>
      <c r="L5831">
        <v>10011</v>
      </c>
      <c r="M5831">
        <v>934</v>
      </c>
      <c r="N5831" t="s">
        <v>3277</v>
      </c>
      <c r="O5831">
        <v>2</v>
      </c>
      <c r="P5831">
        <v>4</v>
      </c>
      <c r="Q5831" t="s">
        <v>104</v>
      </c>
      <c r="R5831" t="s">
        <v>8304</v>
      </c>
      <c r="S5831">
        <v>1.67</v>
      </c>
      <c r="T5831">
        <v>84</v>
      </c>
      <c r="U5831" t="s">
        <v>76</v>
      </c>
      <c r="V5831" s="2">
        <v>43803</v>
      </c>
      <c r="W5831" t="s">
        <v>39</v>
      </c>
      <c r="X5831" t="s">
        <v>175</v>
      </c>
      <c r="Y5831" t="s">
        <v>42</v>
      </c>
    </row>
    <row r="5832" spans="1:25" hidden="1" x14ac:dyDescent="0.35">
      <c r="A5832">
        <v>4</v>
      </c>
      <c r="B5832" t="s">
        <v>43</v>
      </c>
      <c r="C5832">
        <v>6</v>
      </c>
      <c r="D5832" t="s">
        <v>50</v>
      </c>
      <c r="E5832" t="s">
        <v>171</v>
      </c>
      <c r="F5832" t="s">
        <v>13</v>
      </c>
      <c r="G5832" t="s">
        <v>828</v>
      </c>
      <c r="H5832" s="1">
        <v>0</v>
      </c>
      <c r="I5832" s="2">
        <v>43799</v>
      </c>
      <c r="J5832" t="s">
        <v>7487</v>
      </c>
      <c r="K5832" t="s">
        <v>102</v>
      </c>
      <c r="L5832">
        <v>10011</v>
      </c>
      <c r="M5832">
        <v>1234</v>
      </c>
      <c r="N5832" t="s">
        <v>7758</v>
      </c>
      <c r="O5832">
        <v>164</v>
      </c>
      <c r="P5832">
        <v>3</v>
      </c>
      <c r="Q5832" t="s">
        <v>104</v>
      </c>
      <c r="R5832" t="s">
        <v>8304</v>
      </c>
      <c r="S5832">
        <v>163.82</v>
      </c>
      <c r="T5832">
        <v>546</v>
      </c>
      <c r="U5832" t="s">
        <v>76</v>
      </c>
      <c r="V5832" s="2">
        <v>43803</v>
      </c>
      <c r="W5832" t="s">
        <v>39</v>
      </c>
      <c r="X5832" t="s">
        <v>175</v>
      </c>
      <c r="Y5832" t="s">
        <v>52</v>
      </c>
    </row>
    <row r="5833" spans="1:25" x14ac:dyDescent="0.35">
      <c r="A5833">
        <v>3</v>
      </c>
      <c r="B5833" t="s">
        <v>25</v>
      </c>
      <c r="C5833">
        <v>1</v>
      </c>
      <c r="D5833" t="s">
        <v>26</v>
      </c>
      <c r="E5833" t="s">
        <v>88</v>
      </c>
      <c r="F5833" t="s">
        <v>13</v>
      </c>
      <c r="G5833" t="s">
        <v>1939</v>
      </c>
      <c r="H5833" s="1">
        <v>0.2</v>
      </c>
      <c r="I5833" s="2">
        <v>43543</v>
      </c>
      <c r="J5833" t="s">
        <v>3164</v>
      </c>
      <c r="K5833" t="s">
        <v>30</v>
      </c>
      <c r="L5833">
        <v>94110</v>
      </c>
      <c r="M5833">
        <v>68</v>
      </c>
      <c r="N5833" t="s">
        <v>8238</v>
      </c>
      <c r="O5833">
        <v>7</v>
      </c>
      <c r="P5833">
        <v>6</v>
      </c>
      <c r="Q5833" t="s">
        <v>32</v>
      </c>
      <c r="R5833" t="s">
        <v>8304</v>
      </c>
      <c r="S5833">
        <v>6.69</v>
      </c>
      <c r="T5833">
        <v>20</v>
      </c>
      <c r="U5833" t="s">
        <v>19</v>
      </c>
      <c r="V5833" s="2">
        <v>43546</v>
      </c>
      <c r="W5833" t="s">
        <v>130</v>
      </c>
      <c r="X5833" t="s">
        <v>34</v>
      </c>
      <c r="Y5833" t="s">
        <v>54</v>
      </c>
    </row>
    <row r="5834" spans="1:25" x14ac:dyDescent="0.35">
      <c r="A5834">
        <v>3</v>
      </c>
      <c r="B5834" t="s">
        <v>25</v>
      </c>
      <c r="C5834">
        <v>1</v>
      </c>
      <c r="D5834" t="s">
        <v>50</v>
      </c>
      <c r="E5834" t="s">
        <v>88</v>
      </c>
      <c r="F5834" t="s">
        <v>13</v>
      </c>
      <c r="G5834" t="s">
        <v>1939</v>
      </c>
      <c r="H5834" s="1">
        <v>0</v>
      </c>
      <c r="I5834" s="2">
        <v>43543</v>
      </c>
      <c r="J5834" t="s">
        <v>3164</v>
      </c>
      <c r="K5834" t="s">
        <v>30</v>
      </c>
      <c r="L5834">
        <v>94110</v>
      </c>
      <c r="M5834">
        <v>1017</v>
      </c>
      <c r="N5834" t="s">
        <v>284</v>
      </c>
      <c r="O5834">
        <v>11</v>
      </c>
      <c r="P5834">
        <v>2</v>
      </c>
      <c r="Q5834" t="s">
        <v>32</v>
      </c>
      <c r="R5834" t="s">
        <v>8304</v>
      </c>
      <c r="S5834">
        <v>10.95</v>
      </c>
      <c r="T5834">
        <v>100</v>
      </c>
      <c r="U5834" t="s">
        <v>19</v>
      </c>
      <c r="V5834" s="2">
        <v>43546</v>
      </c>
      <c r="W5834" t="s">
        <v>130</v>
      </c>
      <c r="X5834" t="s">
        <v>34</v>
      </c>
      <c r="Y5834" t="s">
        <v>113</v>
      </c>
    </row>
    <row r="5835" spans="1:25" x14ac:dyDescent="0.35">
      <c r="A5835">
        <v>3</v>
      </c>
      <c r="B5835" t="s">
        <v>25</v>
      </c>
      <c r="C5835">
        <v>1</v>
      </c>
      <c r="D5835" t="s">
        <v>50</v>
      </c>
      <c r="E5835" t="s">
        <v>88</v>
      </c>
      <c r="F5835" t="s">
        <v>13</v>
      </c>
      <c r="G5835" t="s">
        <v>1939</v>
      </c>
      <c r="H5835" s="1">
        <v>0</v>
      </c>
      <c r="I5835" s="2">
        <v>43543</v>
      </c>
      <c r="J5835" t="s">
        <v>3164</v>
      </c>
      <c r="K5835" t="s">
        <v>30</v>
      </c>
      <c r="L5835">
        <v>94110</v>
      </c>
      <c r="M5835">
        <v>1032</v>
      </c>
      <c r="N5835" t="s">
        <v>4788</v>
      </c>
      <c r="O5835">
        <v>86</v>
      </c>
      <c r="P5835">
        <v>4</v>
      </c>
      <c r="Q5835" t="s">
        <v>32</v>
      </c>
      <c r="R5835" t="s">
        <v>8304</v>
      </c>
      <c r="S5835">
        <v>85.98</v>
      </c>
      <c r="T5835">
        <v>200</v>
      </c>
      <c r="U5835" t="s">
        <v>19</v>
      </c>
      <c r="V5835" s="2">
        <v>43546</v>
      </c>
      <c r="W5835" t="s">
        <v>130</v>
      </c>
      <c r="X5835" t="s">
        <v>34</v>
      </c>
      <c r="Y5835" t="s">
        <v>113</v>
      </c>
    </row>
    <row r="5836" spans="1:25" x14ac:dyDescent="0.35">
      <c r="A5836">
        <v>3</v>
      </c>
      <c r="B5836" t="s">
        <v>25</v>
      </c>
      <c r="C5836">
        <v>1</v>
      </c>
      <c r="D5836" t="s">
        <v>50</v>
      </c>
      <c r="E5836" t="s">
        <v>88</v>
      </c>
      <c r="F5836" t="s">
        <v>13</v>
      </c>
      <c r="G5836" t="s">
        <v>1939</v>
      </c>
      <c r="H5836" s="1">
        <v>0.2</v>
      </c>
      <c r="I5836" s="2">
        <v>43543</v>
      </c>
      <c r="J5836" t="s">
        <v>3164</v>
      </c>
      <c r="K5836" t="s">
        <v>30</v>
      </c>
      <c r="L5836">
        <v>94110</v>
      </c>
      <c r="M5836">
        <v>943</v>
      </c>
      <c r="N5836" t="s">
        <v>4808</v>
      </c>
      <c r="O5836">
        <v>-132</v>
      </c>
      <c r="P5836">
        <v>6</v>
      </c>
      <c r="Q5836" t="s">
        <v>32</v>
      </c>
      <c r="R5836" t="s">
        <v>8304</v>
      </c>
      <c r="S5836">
        <v>-131.5</v>
      </c>
      <c r="T5836">
        <v>658</v>
      </c>
      <c r="U5836" t="s">
        <v>19</v>
      </c>
      <c r="V5836" s="2">
        <v>43546</v>
      </c>
      <c r="W5836" t="s">
        <v>130</v>
      </c>
      <c r="X5836" t="s">
        <v>34</v>
      </c>
      <c r="Y5836" t="s">
        <v>52</v>
      </c>
    </row>
    <row r="5837" spans="1:25" hidden="1" x14ac:dyDescent="0.35">
      <c r="A5837">
        <v>5</v>
      </c>
      <c r="B5837" t="s">
        <v>25</v>
      </c>
      <c r="C5837">
        <v>3</v>
      </c>
      <c r="D5837" t="s">
        <v>26</v>
      </c>
      <c r="E5837" t="s">
        <v>876</v>
      </c>
      <c r="F5837" t="s">
        <v>13</v>
      </c>
      <c r="G5837" t="s">
        <v>824</v>
      </c>
      <c r="H5837" s="1">
        <v>0.2</v>
      </c>
      <c r="I5837" s="2">
        <v>43516</v>
      </c>
      <c r="J5837" t="s">
        <v>6173</v>
      </c>
      <c r="K5837" t="s">
        <v>30</v>
      </c>
      <c r="L5837">
        <v>80027</v>
      </c>
      <c r="M5837">
        <v>1507</v>
      </c>
      <c r="N5837" t="s">
        <v>346</v>
      </c>
      <c r="O5837">
        <v>3</v>
      </c>
      <c r="P5837">
        <v>3</v>
      </c>
      <c r="Q5837" t="s">
        <v>32</v>
      </c>
      <c r="R5837" t="s">
        <v>8304</v>
      </c>
      <c r="S5837">
        <v>3.07</v>
      </c>
      <c r="T5837">
        <v>9</v>
      </c>
      <c r="U5837" t="s">
        <v>33</v>
      </c>
      <c r="V5837" s="2">
        <v>43521</v>
      </c>
      <c r="W5837" t="s">
        <v>20</v>
      </c>
      <c r="X5837" t="s">
        <v>285</v>
      </c>
      <c r="Y5837" t="s">
        <v>176</v>
      </c>
    </row>
    <row r="5838" spans="1:25" hidden="1" x14ac:dyDescent="0.35">
      <c r="A5838">
        <v>6</v>
      </c>
      <c r="B5838" t="s">
        <v>10</v>
      </c>
      <c r="C5838">
        <v>6</v>
      </c>
      <c r="D5838" t="s">
        <v>26</v>
      </c>
      <c r="E5838" t="s">
        <v>241</v>
      </c>
      <c r="F5838" t="s">
        <v>13</v>
      </c>
      <c r="G5838" t="s">
        <v>808</v>
      </c>
      <c r="H5838" s="1">
        <v>0</v>
      </c>
      <c r="I5838" s="2">
        <v>43819</v>
      </c>
      <c r="J5838" t="s">
        <v>6311</v>
      </c>
      <c r="K5838" t="s">
        <v>102</v>
      </c>
      <c r="L5838">
        <v>14609</v>
      </c>
      <c r="M5838">
        <v>1832</v>
      </c>
      <c r="N5838" t="s">
        <v>2983</v>
      </c>
      <c r="O5838">
        <v>3</v>
      </c>
      <c r="P5838">
        <v>1</v>
      </c>
      <c r="Q5838" t="s">
        <v>104</v>
      </c>
      <c r="R5838" t="s">
        <v>8304</v>
      </c>
      <c r="S5838">
        <v>3.11</v>
      </c>
      <c r="T5838">
        <v>6</v>
      </c>
      <c r="U5838" t="s">
        <v>33</v>
      </c>
      <c r="V5838" s="2">
        <v>43825</v>
      </c>
      <c r="W5838" t="s">
        <v>39</v>
      </c>
      <c r="X5838" t="s">
        <v>175</v>
      </c>
      <c r="Y5838" t="s">
        <v>64</v>
      </c>
    </row>
    <row r="5839" spans="1:25" hidden="1" x14ac:dyDescent="0.35">
      <c r="A5839">
        <v>6</v>
      </c>
      <c r="B5839" t="s">
        <v>10</v>
      </c>
      <c r="C5839">
        <v>6</v>
      </c>
      <c r="D5839" t="s">
        <v>26</v>
      </c>
      <c r="E5839" t="s">
        <v>241</v>
      </c>
      <c r="F5839" t="s">
        <v>13</v>
      </c>
      <c r="G5839" t="s">
        <v>808</v>
      </c>
      <c r="H5839" s="1">
        <v>0.2</v>
      </c>
      <c r="I5839" s="2">
        <v>43819</v>
      </c>
      <c r="J5839" t="s">
        <v>6311</v>
      </c>
      <c r="K5839" t="s">
        <v>102</v>
      </c>
      <c r="L5839">
        <v>14609</v>
      </c>
      <c r="M5839">
        <v>1647</v>
      </c>
      <c r="N5839" t="s">
        <v>152</v>
      </c>
      <c r="O5839">
        <v>2</v>
      </c>
      <c r="P5839">
        <v>1</v>
      </c>
      <c r="Q5839" t="s">
        <v>104</v>
      </c>
      <c r="R5839" t="s">
        <v>8304</v>
      </c>
      <c r="S5839">
        <v>2.36</v>
      </c>
      <c r="T5839">
        <v>7</v>
      </c>
      <c r="U5839" t="s">
        <v>33</v>
      </c>
      <c r="V5839" s="2">
        <v>43825</v>
      </c>
      <c r="W5839" t="s">
        <v>39</v>
      </c>
      <c r="X5839" t="s">
        <v>175</v>
      </c>
      <c r="Y5839" t="s">
        <v>54</v>
      </c>
    </row>
    <row r="5840" spans="1:25" x14ac:dyDescent="0.35">
      <c r="A5840">
        <v>6</v>
      </c>
      <c r="B5840" t="s">
        <v>10</v>
      </c>
      <c r="C5840">
        <v>6</v>
      </c>
      <c r="D5840" t="s">
        <v>26</v>
      </c>
      <c r="E5840" t="s">
        <v>572</v>
      </c>
      <c r="F5840" t="s">
        <v>13</v>
      </c>
      <c r="G5840" t="s">
        <v>1438</v>
      </c>
      <c r="H5840" s="1">
        <v>0</v>
      </c>
      <c r="I5840" s="2">
        <v>43746</v>
      </c>
      <c r="J5840" t="s">
        <v>6575</v>
      </c>
      <c r="K5840" t="s">
        <v>30</v>
      </c>
      <c r="L5840">
        <v>92105</v>
      </c>
      <c r="M5840">
        <v>1552</v>
      </c>
      <c r="N5840" t="s">
        <v>3658</v>
      </c>
      <c r="O5840">
        <v>0</v>
      </c>
      <c r="P5840">
        <v>2</v>
      </c>
      <c r="Q5840" t="s">
        <v>32</v>
      </c>
      <c r="R5840" t="s">
        <v>8304</v>
      </c>
      <c r="S5840">
        <v>0.41</v>
      </c>
      <c r="T5840">
        <v>41</v>
      </c>
      <c r="U5840" t="s">
        <v>33</v>
      </c>
      <c r="V5840" s="2">
        <v>43752</v>
      </c>
      <c r="W5840" t="s">
        <v>39</v>
      </c>
      <c r="X5840" t="s">
        <v>34</v>
      </c>
      <c r="Y5840" t="s">
        <v>42</v>
      </c>
    </row>
    <row r="5841" spans="1:25" x14ac:dyDescent="0.35">
      <c r="A5841">
        <v>6</v>
      </c>
      <c r="B5841" t="s">
        <v>10</v>
      </c>
      <c r="C5841">
        <v>6</v>
      </c>
      <c r="D5841" t="s">
        <v>50</v>
      </c>
      <c r="E5841" t="s">
        <v>572</v>
      </c>
      <c r="F5841" t="s">
        <v>13</v>
      </c>
      <c r="G5841" t="s">
        <v>1438</v>
      </c>
      <c r="H5841" s="1">
        <v>0</v>
      </c>
      <c r="I5841" s="2">
        <v>43746</v>
      </c>
      <c r="J5841" t="s">
        <v>6575</v>
      </c>
      <c r="K5841" t="s">
        <v>30</v>
      </c>
      <c r="L5841">
        <v>92105</v>
      </c>
      <c r="M5841">
        <v>961</v>
      </c>
      <c r="N5841" t="s">
        <v>4925</v>
      </c>
      <c r="O5841">
        <v>6</v>
      </c>
      <c r="P5841">
        <v>2</v>
      </c>
      <c r="Q5841" t="s">
        <v>32</v>
      </c>
      <c r="R5841" t="s">
        <v>8304</v>
      </c>
      <c r="S5841">
        <v>6.48</v>
      </c>
      <c r="T5841">
        <v>36</v>
      </c>
      <c r="U5841" t="s">
        <v>33</v>
      </c>
      <c r="V5841" s="2">
        <v>43752</v>
      </c>
      <c r="W5841" t="s">
        <v>39</v>
      </c>
      <c r="X5841" t="s">
        <v>34</v>
      </c>
      <c r="Y5841" t="s">
        <v>113</v>
      </c>
    </row>
    <row r="5842" spans="1:25" x14ac:dyDescent="0.35">
      <c r="A5842">
        <v>6</v>
      </c>
      <c r="B5842" t="s">
        <v>10</v>
      </c>
      <c r="C5842">
        <v>6</v>
      </c>
      <c r="D5842" t="s">
        <v>50</v>
      </c>
      <c r="E5842" t="s">
        <v>572</v>
      </c>
      <c r="F5842" t="s">
        <v>13</v>
      </c>
      <c r="G5842" t="s">
        <v>1438</v>
      </c>
      <c r="H5842" s="1">
        <v>0</v>
      </c>
      <c r="I5842" s="2">
        <v>43746</v>
      </c>
      <c r="J5842" t="s">
        <v>6575</v>
      </c>
      <c r="K5842" t="s">
        <v>30</v>
      </c>
      <c r="L5842">
        <v>92105</v>
      </c>
      <c r="M5842">
        <v>1015</v>
      </c>
      <c r="N5842" t="s">
        <v>1397</v>
      </c>
      <c r="O5842">
        <v>115</v>
      </c>
      <c r="P5842">
        <v>4</v>
      </c>
      <c r="Q5842" t="s">
        <v>32</v>
      </c>
      <c r="R5842" t="s">
        <v>8304</v>
      </c>
      <c r="S5842">
        <v>115.18</v>
      </c>
      <c r="T5842">
        <v>240</v>
      </c>
      <c r="U5842" t="s">
        <v>33</v>
      </c>
      <c r="V5842" s="2">
        <v>43752</v>
      </c>
      <c r="W5842" t="s">
        <v>39</v>
      </c>
      <c r="X5842" t="s">
        <v>34</v>
      </c>
      <c r="Y5842" t="s">
        <v>113</v>
      </c>
    </row>
    <row r="5843" spans="1:25" x14ac:dyDescent="0.35">
      <c r="A5843">
        <v>6</v>
      </c>
      <c r="B5843" t="s">
        <v>10</v>
      </c>
      <c r="C5843">
        <v>6</v>
      </c>
      <c r="D5843" t="s">
        <v>50</v>
      </c>
      <c r="E5843" t="s">
        <v>572</v>
      </c>
      <c r="F5843" t="s">
        <v>13</v>
      </c>
      <c r="G5843" t="s">
        <v>1438</v>
      </c>
      <c r="H5843" s="1">
        <v>0.2</v>
      </c>
      <c r="I5843" s="2">
        <v>43746</v>
      </c>
      <c r="J5843" t="s">
        <v>6575</v>
      </c>
      <c r="K5843" t="s">
        <v>30</v>
      </c>
      <c r="L5843">
        <v>92105</v>
      </c>
      <c r="M5843">
        <v>518</v>
      </c>
      <c r="N5843" t="s">
        <v>4742</v>
      </c>
      <c r="O5843">
        <v>12</v>
      </c>
      <c r="P5843">
        <v>1</v>
      </c>
      <c r="Q5843" t="s">
        <v>32</v>
      </c>
      <c r="R5843" t="s">
        <v>8304</v>
      </c>
      <c r="S5843">
        <v>11.61</v>
      </c>
      <c r="T5843">
        <v>103</v>
      </c>
      <c r="U5843" t="s">
        <v>33</v>
      </c>
      <c r="V5843" s="2">
        <v>43752</v>
      </c>
      <c r="W5843" t="s">
        <v>39</v>
      </c>
      <c r="X5843" t="s">
        <v>34</v>
      </c>
      <c r="Y5843" t="s">
        <v>52</v>
      </c>
    </row>
    <row r="5844" spans="1:25" hidden="1" x14ac:dyDescent="0.35">
      <c r="A5844">
        <v>0</v>
      </c>
      <c r="B5844" t="s">
        <v>10</v>
      </c>
      <c r="C5844">
        <v>0</v>
      </c>
      <c r="D5844" t="s">
        <v>26</v>
      </c>
      <c r="E5844" t="s">
        <v>2760</v>
      </c>
      <c r="F5844" t="s">
        <v>13</v>
      </c>
      <c r="G5844" t="s">
        <v>5526</v>
      </c>
      <c r="H5844" s="1">
        <v>0</v>
      </c>
      <c r="I5844" s="2">
        <v>43793</v>
      </c>
      <c r="J5844" t="s">
        <v>5980</v>
      </c>
      <c r="K5844" t="s">
        <v>73</v>
      </c>
      <c r="L5844">
        <v>67846</v>
      </c>
      <c r="M5844">
        <v>637</v>
      </c>
      <c r="N5844" t="s">
        <v>3371</v>
      </c>
      <c r="O5844">
        <v>8</v>
      </c>
      <c r="P5844">
        <v>1</v>
      </c>
      <c r="Q5844" t="s">
        <v>75</v>
      </c>
      <c r="R5844" t="s">
        <v>8304</v>
      </c>
      <c r="S5844">
        <v>7.99</v>
      </c>
      <c r="T5844">
        <v>33</v>
      </c>
      <c r="U5844" t="s">
        <v>33</v>
      </c>
      <c r="V5844" s="2">
        <v>43793</v>
      </c>
      <c r="W5844" t="s">
        <v>773</v>
      </c>
      <c r="X5844" t="s">
        <v>2166</v>
      </c>
      <c r="Y5844" t="s">
        <v>42</v>
      </c>
    </row>
    <row r="5845" spans="1:25" hidden="1" x14ac:dyDescent="0.35">
      <c r="A5845">
        <v>3</v>
      </c>
      <c r="B5845" t="s">
        <v>25</v>
      </c>
      <c r="C5845">
        <v>1</v>
      </c>
      <c r="D5845" t="s">
        <v>11</v>
      </c>
      <c r="E5845" t="s">
        <v>1382</v>
      </c>
      <c r="F5845" t="s">
        <v>13</v>
      </c>
      <c r="G5845" t="s">
        <v>1643</v>
      </c>
      <c r="H5845" s="1">
        <v>0.2</v>
      </c>
      <c r="I5845" s="2">
        <v>43824</v>
      </c>
      <c r="J5845" t="s">
        <v>1644</v>
      </c>
      <c r="K5845" t="s">
        <v>16</v>
      </c>
      <c r="L5845">
        <v>33012</v>
      </c>
      <c r="M5845">
        <v>552</v>
      </c>
      <c r="N5845" t="s">
        <v>1517</v>
      </c>
      <c r="O5845">
        <v>6</v>
      </c>
      <c r="P5845">
        <v>3</v>
      </c>
      <c r="Q5845" t="s">
        <v>18</v>
      </c>
      <c r="R5845" t="s">
        <v>8304</v>
      </c>
      <c r="S5845">
        <v>5.78</v>
      </c>
      <c r="T5845">
        <v>21</v>
      </c>
      <c r="U5845" t="s">
        <v>19</v>
      </c>
      <c r="V5845" s="2">
        <v>43827</v>
      </c>
      <c r="W5845" t="s">
        <v>130</v>
      </c>
      <c r="X5845" t="s">
        <v>40</v>
      </c>
      <c r="Y5845" t="s">
        <v>47</v>
      </c>
    </row>
    <row r="5846" spans="1:25" hidden="1" x14ac:dyDescent="0.35">
      <c r="A5846">
        <v>3</v>
      </c>
      <c r="B5846" t="s">
        <v>25</v>
      </c>
      <c r="C5846">
        <v>1</v>
      </c>
      <c r="D5846" t="s">
        <v>50</v>
      </c>
      <c r="E5846" t="s">
        <v>1382</v>
      </c>
      <c r="F5846" t="s">
        <v>13</v>
      </c>
      <c r="G5846" t="s">
        <v>1643</v>
      </c>
      <c r="H5846" s="1">
        <v>0.5</v>
      </c>
      <c r="I5846" s="2">
        <v>43824</v>
      </c>
      <c r="J5846" t="s">
        <v>1644</v>
      </c>
      <c r="K5846" t="s">
        <v>16</v>
      </c>
      <c r="L5846">
        <v>33012</v>
      </c>
      <c r="M5846">
        <v>986</v>
      </c>
      <c r="N5846" t="s">
        <v>4776</v>
      </c>
      <c r="O5846">
        <v>-7</v>
      </c>
      <c r="P5846">
        <v>2</v>
      </c>
      <c r="Q5846" t="s">
        <v>18</v>
      </c>
      <c r="R5846" t="s">
        <v>8304</v>
      </c>
      <c r="S5846">
        <v>-7.2</v>
      </c>
      <c r="T5846">
        <v>120</v>
      </c>
      <c r="U5846" t="s">
        <v>19</v>
      </c>
      <c r="V5846" s="2">
        <v>43827</v>
      </c>
      <c r="W5846" t="s">
        <v>130</v>
      </c>
      <c r="X5846" t="s">
        <v>40</v>
      </c>
      <c r="Y5846" t="s">
        <v>422</v>
      </c>
    </row>
    <row r="5847" spans="1:25" hidden="1" x14ac:dyDescent="0.35">
      <c r="A5847">
        <v>5</v>
      </c>
      <c r="B5847" t="s">
        <v>25</v>
      </c>
      <c r="C5847">
        <v>3</v>
      </c>
      <c r="D5847" t="s">
        <v>11</v>
      </c>
      <c r="E5847" t="s">
        <v>122</v>
      </c>
      <c r="F5847" t="s">
        <v>13</v>
      </c>
      <c r="G5847" t="s">
        <v>6936</v>
      </c>
      <c r="H5847" s="1">
        <v>0.3</v>
      </c>
      <c r="I5847" s="2">
        <v>43725</v>
      </c>
      <c r="J5847" t="s">
        <v>6937</v>
      </c>
      <c r="K5847" t="s">
        <v>73</v>
      </c>
      <c r="L5847">
        <v>77036</v>
      </c>
      <c r="M5847">
        <v>773</v>
      </c>
      <c r="N5847" t="s">
        <v>8123</v>
      </c>
      <c r="O5847">
        <v>-77</v>
      </c>
      <c r="P5847">
        <v>5</v>
      </c>
      <c r="Q5847" t="s">
        <v>75</v>
      </c>
      <c r="R5847" t="s">
        <v>8304</v>
      </c>
      <c r="S5847">
        <v>-77.33</v>
      </c>
      <c r="T5847">
        <v>318</v>
      </c>
      <c r="U5847" t="s">
        <v>76</v>
      </c>
      <c r="V5847" s="2">
        <v>43730</v>
      </c>
      <c r="W5847" t="s">
        <v>20</v>
      </c>
      <c r="X5847" t="s">
        <v>77</v>
      </c>
      <c r="Y5847" t="s">
        <v>24</v>
      </c>
    </row>
    <row r="5848" spans="1:25" hidden="1" x14ac:dyDescent="0.35">
      <c r="A5848">
        <v>5</v>
      </c>
      <c r="B5848" t="s">
        <v>25</v>
      </c>
      <c r="C5848">
        <v>3</v>
      </c>
      <c r="D5848" t="s">
        <v>26</v>
      </c>
      <c r="E5848" t="s">
        <v>122</v>
      </c>
      <c r="F5848" t="s">
        <v>13</v>
      </c>
      <c r="G5848" t="s">
        <v>6936</v>
      </c>
      <c r="H5848" s="1">
        <v>0.2</v>
      </c>
      <c r="I5848" s="2">
        <v>43725</v>
      </c>
      <c r="J5848" t="s">
        <v>6937</v>
      </c>
      <c r="K5848" t="s">
        <v>73</v>
      </c>
      <c r="L5848">
        <v>77036</v>
      </c>
      <c r="M5848">
        <v>1170</v>
      </c>
      <c r="N5848" t="s">
        <v>292</v>
      </c>
      <c r="O5848">
        <v>3</v>
      </c>
      <c r="P5848">
        <v>3</v>
      </c>
      <c r="Q5848" t="s">
        <v>75</v>
      </c>
      <c r="R5848" t="s">
        <v>8304</v>
      </c>
      <c r="S5848">
        <v>3.22</v>
      </c>
      <c r="T5848">
        <v>10</v>
      </c>
      <c r="U5848" t="s">
        <v>76</v>
      </c>
      <c r="V5848" s="2">
        <v>43730</v>
      </c>
      <c r="W5848" t="s">
        <v>20</v>
      </c>
      <c r="X5848" t="s">
        <v>77</v>
      </c>
      <c r="Y5848" t="s">
        <v>49</v>
      </c>
    </row>
    <row r="5849" spans="1:25" hidden="1" x14ac:dyDescent="0.35">
      <c r="A5849">
        <v>5</v>
      </c>
      <c r="B5849" t="s">
        <v>25</v>
      </c>
      <c r="C5849">
        <v>3</v>
      </c>
      <c r="D5849" t="s">
        <v>26</v>
      </c>
      <c r="E5849" t="s">
        <v>122</v>
      </c>
      <c r="F5849" t="s">
        <v>13</v>
      </c>
      <c r="G5849" t="s">
        <v>6936</v>
      </c>
      <c r="H5849" s="1">
        <v>0.8</v>
      </c>
      <c r="I5849" s="2">
        <v>43725</v>
      </c>
      <c r="J5849" t="s">
        <v>6937</v>
      </c>
      <c r="K5849" t="s">
        <v>73</v>
      </c>
      <c r="L5849">
        <v>77036</v>
      </c>
      <c r="M5849">
        <v>1630</v>
      </c>
      <c r="N5849" t="s">
        <v>772</v>
      </c>
      <c r="O5849">
        <v>-10</v>
      </c>
      <c r="P5849">
        <v>5</v>
      </c>
      <c r="Q5849" t="s">
        <v>75</v>
      </c>
      <c r="R5849" t="s">
        <v>8304</v>
      </c>
      <c r="S5849">
        <v>-10.15</v>
      </c>
      <c r="T5849">
        <v>6</v>
      </c>
      <c r="U5849" t="s">
        <v>76</v>
      </c>
      <c r="V5849" s="2">
        <v>43730</v>
      </c>
      <c r="W5849" t="s">
        <v>20</v>
      </c>
      <c r="X5849" t="s">
        <v>77</v>
      </c>
      <c r="Y5849" t="s">
        <v>54</v>
      </c>
    </row>
    <row r="5850" spans="1:25" hidden="1" x14ac:dyDescent="0.35">
      <c r="A5850">
        <v>5</v>
      </c>
      <c r="B5850" t="s">
        <v>25</v>
      </c>
      <c r="C5850">
        <v>3</v>
      </c>
      <c r="D5850" t="s">
        <v>50</v>
      </c>
      <c r="E5850" t="s">
        <v>122</v>
      </c>
      <c r="F5850" t="s">
        <v>13</v>
      </c>
      <c r="G5850" t="s">
        <v>6936</v>
      </c>
      <c r="H5850" s="1">
        <v>0.2</v>
      </c>
      <c r="I5850" s="2">
        <v>43725</v>
      </c>
      <c r="J5850" t="s">
        <v>6937</v>
      </c>
      <c r="K5850" t="s">
        <v>73</v>
      </c>
      <c r="L5850">
        <v>77036</v>
      </c>
      <c r="M5850">
        <v>1298</v>
      </c>
      <c r="N5850" t="s">
        <v>5175</v>
      </c>
      <c r="O5850">
        <v>88</v>
      </c>
      <c r="P5850">
        <v>6</v>
      </c>
      <c r="Q5850" t="s">
        <v>75</v>
      </c>
      <c r="R5850" t="s">
        <v>8304</v>
      </c>
      <c r="S5850">
        <v>88.49</v>
      </c>
      <c r="T5850">
        <v>1416</v>
      </c>
      <c r="U5850" t="s">
        <v>76</v>
      </c>
      <c r="V5850" s="2">
        <v>43730</v>
      </c>
      <c r="W5850" t="s">
        <v>20</v>
      </c>
      <c r="X5850" t="s">
        <v>77</v>
      </c>
      <c r="Y5850" t="s">
        <v>52</v>
      </c>
    </row>
    <row r="5851" spans="1:25" x14ac:dyDescent="0.35">
      <c r="A5851">
        <v>3</v>
      </c>
      <c r="B5851" t="s">
        <v>25</v>
      </c>
      <c r="C5851">
        <v>1</v>
      </c>
      <c r="D5851" t="s">
        <v>11</v>
      </c>
      <c r="E5851" t="s">
        <v>572</v>
      </c>
      <c r="F5851" t="s">
        <v>13</v>
      </c>
      <c r="G5851" t="s">
        <v>5205</v>
      </c>
      <c r="H5851" s="1">
        <v>0</v>
      </c>
      <c r="I5851" s="2">
        <v>43516</v>
      </c>
      <c r="J5851" t="s">
        <v>5271</v>
      </c>
      <c r="K5851" t="s">
        <v>30</v>
      </c>
      <c r="L5851">
        <v>92105</v>
      </c>
      <c r="M5851">
        <v>620</v>
      </c>
      <c r="N5851" t="s">
        <v>8198</v>
      </c>
      <c r="O5851">
        <v>7</v>
      </c>
      <c r="P5851">
        <v>1</v>
      </c>
      <c r="Q5851" t="s">
        <v>32</v>
      </c>
      <c r="R5851" t="s">
        <v>8304</v>
      </c>
      <c r="S5851">
        <v>7.34</v>
      </c>
      <c r="T5851">
        <v>22</v>
      </c>
      <c r="U5851" t="s">
        <v>33</v>
      </c>
      <c r="V5851" s="2">
        <v>43519</v>
      </c>
      <c r="W5851" t="s">
        <v>130</v>
      </c>
      <c r="X5851" t="s">
        <v>34</v>
      </c>
      <c r="Y5851" t="s">
        <v>47</v>
      </c>
    </row>
    <row r="5852" spans="1:25" x14ac:dyDescent="0.35">
      <c r="A5852">
        <v>3</v>
      </c>
      <c r="B5852" t="s">
        <v>25</v>
      </c>
      <c r="C5852">
        <v>1</v>
      </c>
      <c r="D5852" t="s">
        <v>50</v>
      </c>
      <c r="E5852" t="s">
        <v>572</v>
      </c>
      <c r="F5852" t="s">
        <v>13</v>
      </c>
      <c r="G5852" t="s">
        <v>5205</v>
      </c>
      <c r="H5852" s="1">
        <v>0.2</v>
      </c>
      <c r="I5852" s="2">
        <v>43516</v>
      </c>
      <c r="J5852" t="s">
        <v>5271</v>
      </c>
      <c r="K5852" t="s">
        <v>30</v>
      </c>
      <c r="L5852">
        <v>92105</v>
      </c>
      <c r="M5852">
        <v>1022</v>
      </c>
      <c r="N5852" t="s">
        <v>581</v>
      </c>
      <c r="O5852">
        <v>19</v>
      </c>
      <c r="P5852">
        <v>2</v>
      </c>
      <c r="Q5852" t="s">
        <v>32</v>
      </c>
      <c r="R5852" t="s">
        <v>8304</v>
      </c>
      <c r="S5852">
        <v>18.899999999999999</v>
      </c>
      <c r="T5852">
        <v>216</v>
      </c>
      <c r="U5852" t="s">
        <v>33</v>
      </c>
      <c r="V5852" s="2">
        <v>43519</v>
      </c>
      <c r="W5852" t="s">
        <v>130</v>
      </c>
      <c r="X5852" t="s">
        <v>34</v>
      </c>
      <c r="Y5852" t="s">
        <v>52</v>
      </c>
    </row>
    <row r="5853" spans="1:25" hidden="1" x14ac:dyDescent="0.35">
      <c r="A5853">
        <v>4</v>
      </c>
      <c r="B5853" t="s">
        <v>43</v>
      </c>
      <c r="C5853">
        <v>6</v>
      </c>
      <c r="D5853" t="s">
        <v>11</v>
      </c>
      <c r="E5853" t="s">
        <v>535</v>
      </c>
      <c r="F5853" t="s">
        <v>13</v>
      </c>
      <c r="G5853" t="s">
        <v>273</v>
      </c>
      <c r="H5853" s="1">
        <v>0</v>
      </c>
      <c r="I5853" s="2">
        <v>43638</v>
      </c>
      <c r="J5853" t="s">
        <v>6996</v>
      </c>
      <c r="K5853" t="s">
        <v>73</v>
      </c>
      <c r="L5853">
        <v>48227</v>
      </c>
      <c r="M5853">
        <v>833</v>
      </c>
      <c r="N5853" t="s">
        <v>23</v>
      </c>
      <c r="O5853">
        <v>146</v>
      </c>
      <c r="P5853">
        <v>2</v>
      </c>
      <c r="Q5853" t="s">
        <v>75</v>
      </c>
      <c r="R5853" t="s">
        <v>8304</v>
      </c>
      <c r="S5853">
        <v>146.38999999999999</v>
      </c>
      <c r="T5853">
        <v>488</v>
      </c>
      <c r="U5853" t="s">
        <v>76</v>
      </c>
      <c r="V5853" s="2">
        <v>43642</v>
      </c>
      <c r="W5853" t="s">
        <v>39</v>
      </c>
      <c r="X5853" t="s">
        <v>156</v>
      </c>
      <c r="Y5853" t="s">
        <v>24</v>
      </c>
    </row>
    <row r="5854" spans="1:25" hidden="1" x14ac:dyDescent="0.35">
      <c r="A5854">
        <v>7</v>
      </c>
      <c r="B5854" t="s">
        <v>25</v>
      </c>
      <c r="C5854">
        <v>6</v>
      </c>
      <c r="D5854" t="s">
        <v>26</v>
      </c>
      <c r="E5854" t="s">
        <v>493</v>
      </c>
      <c r="F5854" t="s">
        <v>13</v>
      </c>
      <c r="G5854" t="s">
        <v>2007</v>
      </c>
      <c r="H5854" s="1">
        <v>0.2</v>
      </c>
      <c r="I5854" s="2">
        <v>43537</v>
      </c>
      <c r="J5854" t="s">
        <v>4650</v>
      </c>
      <c r="K5854" t="s">
        <v>30</v>
      </c>
      <c r="L5854">
        <v>80219</v>
      </c>
      <c r="M5854">
        <v>1050</v>
      </c>
      <c r="N5854" t="s">
        <v>1072</v>
      </c>
      <c r="O5854">
        <v>-300</v>
      </c>
      <c r="P5854">
        <v>2</v>
      </c>
      <c r="Q5854" t="s">
        <v>32</v>
      </c>
      <c r="R5854" t="s">
        <v>8304</v>
      </c>
      <c r="S5854">
        <v>-299.81</v>
      </c>
      <c r="T5854">
        <v>1332</v>
      </c>
      <c r="U5854" t="s">
        <v>19</v>
      </c>
      <c r="V5854" s="2">
        <v>43544</v>
      </c>
      <c r="W5854" t="s">
        <v>39</v>
      </c>
      <c r="X5854" t="s">
        <v>285</v>
      </c>
      <c r="Y5854" t="s">
        <v>356</v>
      </c>
    </row>
    <row r="5855" spans="1:25" hidden="1" x14ac:dyDescent="0.35">
      <c r="A5855">
        <v>5</v>
      </c>
      <c r="B5855" t="s">
        <v>43</v>
      </c>
      <c r="C5855">
        <v>6</v>
      </c>
      <c r="D5855" t="s">
        <v>11</v>
      </c>
      <c r="E5855" t="s">
        <v>1389</v>
      </c>
      <c r="F5855" t="s">
        <v>13</v>
      </c>
      <c r="G5855" t="s">
        <v>2318</v>
      </c>
      <c r="H5855" s="1">
        <v>0</v>
      </c>
      <c r="I5855" s="2">
        <v>43817</v>
      </c>
      <c r="J5855" t="s">
        <v>2319</v>
      </c>
      <c r="K5855" t="s">
        <v>102</v>
      </c>
      <c r="L5855">
        <v>11572</v>
      </c>
      <c r="M5855">
        <v>485</v>
      </c>
      <c r="N5855" t="s">
        <v>2320</v>
      </c>
      <c r="O5855">
        <v>9</v>
      </c>
      <c r="P5855">
        <v>2</v>
      </c>
      <c r="Q5855" t="s">
        <v>104</v>
      </c>
      <c r="R5855" t="s">
        <v>8304</v>
      </c>
      <c r="S5855">
        <v>8.5299999999999994</v>
      </c>
      <c r="T5855">
        <v>19</v>
      </c>
      <c r="U5855" t="s">
        <v>19</v>
      </c>
      <c r="V5855" s="2">
        <v>43822</v>
      </c>
      <c r="W5855" t="s">
        <v>39</v>
      </c>
      <c r="X5855" t="s">
        <v>175</v>
      </c>
      <c r="Y5855" t="s">
        <v>47</v>
      </c>
    </row>
    <row r="5856" spans="1:25" x14ac:dyDescent="0.35">
      <c r="A5856">
        <v>6</v>
      </c>
      <c r="B5856" t="s">
        <v>10</v>
      </c>
      <c r="C5856">
        <v>6</v>
      </c>
      <c r="D5856" t="s">
        <v>26</v>
      </c>
      <c r="E5856" t="s">
        <v>27</v>
      </c>
      <c r="F5856" t="s">
        <v>13</v>
      </c>
      <c r="G5856" t="s">
        <v>6873</v>
      </c>
      <c r="H5856" s="1">
        <v>0</v>
      </c>
      <c r="I5856" s="2">
        <v>43740</v>
      </c>
      <c r="J5856" t="s">
        <v>7678</v>
      </c>
      <c r="K5856" t="s">
        <v>30</v>
      </c>
      <c r="L5856">
        <v>90036</v>
      </c>
      <c r="M5856">
        <v>1553</v>
      </c>
      <c r="N5856" t="s">
        <v>3027</v>
      </c>
      <c r="O5856">
        <v>205</v>
      </c>
      <c r="P5856">
        <v>7</v>
      </c>
      <c r="Q5856" t="s">
        <v>32</v>
      </c>
      <c r="R5856" t="s">
        <v>8304</v>
      </c>
      <c r="S5856">
        <v>204.77</v>
      </c>
      <c r="T5856">
        <v>1575</v>
      </c>
      <c r="U5856" t="s">
        <v>76</v>
      </c>
      <c r="V5856" s="2">
        <v>43746</v>
      </c>
      <c r="W5856" t="s">
        <v>39</v>
      </c>
      <c r="X5856" t="s">
        <v>34</v>
      </c>
      <c r="Y5856" t="s">
        <v>42</v>
      </c>
    </row>
    <row r="5857" spans="1:25" x14ac:dyDescent="0.35">
      <c r="A5857">
        <v>6</v>
      </c>
      <c r="B5857" t="s">
        <v>10</v>
      </c>
      <c r="C5857">
        <v>6</v>
      </c>
      <c r="D5857" t="s">
        <v>26</v>
      </c>
      <c r="E5857" t="s">
        <v>27</v>
      </c>
      <c r="F5857" t="s">
        <v>13</v>
      </c>
      <c r="G5857" t="s">
        <v>6873</v>
      </c>
      <c r="H5857" s="1">
        <v>0.2</v>
      </c>
      <c r="I5857" s="2">
        <v>43740</v>
      </c>
      <c r="J5857" t="s">
        <v>7678</v>
      </c>
      <c r="K5857" t="s">
        <v>30</v>
      </c>
      <c r="L5857">
        <v>90036</v>
      </c>
      <c r="M5857">
        <v>1261</v>
      </c>
      <c r="N5857" t="s">
        <v>3410</v>
      </c>
      <c r="O5857">
        <v>42</v>
      </c>
      <c r="P5857">
        <v>5</v>
      </c>
      <c r="Q5857" t="s">
        <v>32</v>
      </c>
      <c r="R5857" t="s">
        <v>8304</v>
      </c>
      <c r="S5857">
        <v>42.05</v>
      </c>
      <c r="T5857">
        <v>112</v>
      </c>
      <c r="U5857" t="s">
        <v>76</v>
      </c>
      <c r="V5857" s="2">
        <v>43746</v>
      </c>
      <c r="W5857" t="s">
        <v>39</v>
      </c>
      <c r="X5857" t="s">
        <v>34</v>
      </c>
      <c r="Y5857" t="s">
        <v>54</v>
      </c>
    </row>
    <row r="5858" spans="1:25" x14ac:dyDescent="0.35">
      <c r="A5858">
        <v>7</v>
      </c>
      <c r="B5858" t="s">
        <v>25</v>
      </c>
      <c r="C5858">
        <v>6</v>
      </c>
      <c r="D5858" t="s">
        <v>11</v>
      </c>
      <c r="E5858" t="s">
        <v>27</v>
      </c>
      <c r="F5858" t="s">
        <v>13</v>
      </c>
      <c r="G5858" t="s">
        <v>288</v>
      </c>
      <c r="H5858" s="1">
        <v>0.2</v>
      </c>
      <c r="I5858" s="2">
        <v>43691</v>
      </c>
      <c r="J5858" t="s">
        <v>2711</v>
      </c>
      <c r="K5858" t="s">
        <v>30</v>
      </c>
      <c r="L5858">
        <v>90032</v>
      </c>
      <c r="M5858">
        <v>429</v>
      </c>
      <c r="N5858" t="s">
        <v>1424</v>
      </c>
      <c r="O5858">
        <v>5</v>
      </c>
      <c r="P5858">
        <v>3</v>
      </c>
      <c r="Q5858" t="s">
        <v>32</v>
      </c>
      <c r="R5858" t="s">
        <v>8304</v>
      </c>
      <c r="S5858">
        <v>5.23</v>
      </c>
      <c r="T5858">
        <v>418</v>
      </c>
      <c r="U5858" t="s">
        <v>19</v>
      </c>
      <c r="V5858" s="2">
        <v>43698</v>
      </c>
      <c r="W5858" t="s">
        <v>39</v>
      </c>
      <c r="X5858" t="s">
        <v>34</v>
      </c>
      <c r="Y5858" t="s">
        <v>41</v>
      </c>
    </row>
    <row r="5859" spans="1:25" hidden="1" x14ac:dyDescent="0.35">
      <c r="A5859">
        <v>1</v>
      </c>
      <c r="B5859" t="s">
        <v>10</v>
      </c>
      <c r="C5859">
        <v>1</v>
      </c>
      <c r="D5859" t="s">
        <v>11</v>
      </c>
      <c r="E5859" t="s">
        <v>876</v>
      </c>
      <c r="F5859" t="s">
        <v>13</v>
      </c>
      <c r="G5859" t="s">
        <v>1435</v>
      </c>
      <c r="H5859" s="1">
        <v>0.7</v>
      </c>
      <c r="I5859" s="2">
        <v>43590</v>
      </c>
      <c r="J5859" t="s">
        <v>1721</v>
      </c>
      <c r="K5859" t="s">
        <v>30</v>
      </c>
      <c r="L5859">
        <v>80027</v>
      </c>
      <c r="M5859">
        <v>309</v>
      </c>
      <c r="N5859" t="s">
        <v>1653</v>
      </c>
      <c r="O5859">
        <v>-153</v>
      </c>
      <c r="P5859">
        <v>3</v>
      </c>
      <c r="Q5859" t="s">
        <v>32</v>
      </c>
      <c r="R5859" t="s">
        <v>8304</v>
      </c>
      <c r="S5859">
        <v>-152.97999999999999</v>
      </c>
      <c r="T5859">
        <v>90</v>
      </c>
      <c r="U5859" t="s">
        <v>19</v>
      </c>
      <c r="V5859" s="2">
        <v>43591</v>
      </c>
      <c r="W5859" t="s">
        <v>130</v>
      </c>
      <c r="X5859" t="s">
        <v>285</v>
      </c>
      <c r="Y5859" t="s">
        <v>22</v>
      </c>
    </row>
    <row r="5860" spans="1:25" hidden="1" x14ac:dyDescent="0.35">
      <c r="A5860">
        <v>1</v>
      </c>
      <c r="B5860" t="s">
        <v>10</v>
      </c>
      <c r="C5860">
        <v>1</v>
      </c>
      <c r="D5860" t="s">
        <v>26</v>
      </c>
      <c r="E5860" t="s">
        <v>876</v>
      </c>
      <c r="F5860" t="s">
        <v>13</v>
      </c>
      <c r="G5860" t="s">
        <v>1435</v>
      </c>
      <c r="H5860" s="1">
        <v>0.2</v>
      </c>
      <c r="I5860" s="2">
        <v>43590</v>
      </c>
      <c r="J5860" t="s">
        <v>1721</v>
      </c>
      <c r="K5860" t="s">
        <v>30</v>
      </c>
      <c r="L5860">
        <v>80027</v>
      </c>
      <c r="M5860">
        <v>1346</v>
      </c>
      <c r="N5860" t="s">
        <v>310</v>
      </c>
      <c r="O5860">
        <v>7</v>
      </c>
      <c r="P5860">
        <v>9</v>
      </c>
      <c r="Q5860" t="s">
        <v>32</v>
      </c>
      <c r="R5860" t="s">
        <v>8304</v>
      </c>
      <c r="S5860">
        <v>7.43</v>
      </c>
      <c r="T5860">
        <v>21</v>
      </c>
      <c r="U5860" t="s">
        <v>19</v>
      </c>
      <c r="V5860" s="2">
        <v>43591</v>
      </c>
      <c r="W5860" t="s">
        <v>130</v>
      </c>
      <c r="X5860" t="s">
        <v>285</v>
      </c>
      <c r="Y5860" t="s">
        <v>119</v>
      </c>
    </row>
    <row r="5861" spans="1:25" hidden="1" x14ac:dyDescent="0.35">
      <c r="A5861">
        <v>1</v>
      </c>
      <c r="B5861" t="s">
        <v>10</v>
      </c>
      <c r="C5861">
        <v>1</v>
      </c>
      <c r="D5861" t="s">
        <v>26</v>
      </c>
      <c r="E5861" t="s">
        <v>876</v>
      </c>
      <c r="F5861" t="s">
        <v>13</v>
      </c>
      <c r="G5861" t="s">
        <v>1435</v>
      </c>
      <c r="H5861" s="1">
        <v>0.7</v>
      </c>
      <c r="I5861" s="2">
        <v>43590</v>
      </c>
      <c r="J5861" t="s">
        <v>1721</v>
      </c>
      <c r="K5861" t="s">
        <v>30</v>
      </c>
      <c r="L5861">
        <v>80027</v>
      </c>
      <c r="M5861">
        <v>242</v>
      </c>
      <c r="N5861" t="s">
        <v>336</v>
      </c>
      <c r="O5861">
        <v>-7</v>
      </c>
      <c r="P5861">
        <v>8</v>
      </c>
      <c r="Q5861" t="s">
        <v>32</v>
      </c>
      <c r="R5861" t="s">
        <v>8304</v>
      </c>
      <c r="S5861">
        <v>-7.32</v>
      </c>
      <c r="T5861">
        <v>10</v>
      </c>
      <c r="U5861" t="s">
        <v>19</v>
      </c>
      <c r="V5861" s="2">
        <v>43591</v>
      </c>
      <c r="W5861" t="s">
        <v>130</v>
      </c>
      <c r="X5861" t="s">
        <v>285</v>
      </c>
      <c r="Y5861" t="s">
        <v>54</v>
      </c>
    </row>
    <row r="5862" spans="1:25" x14ac:dyDescent="0.35">
      <c r="A5862">
        <v>3</v>
      </c>
      <c r="B5862" t="s">
        <v>10</v>
      </c>
      <c r="C5862">
        <v>3</v>
      </c>
      <c r="D5862" t="s">
        <v>26</v>
      </c>
      <c r="E5862" t="s">
        <v>88</v>
      </c>
      <c r="F5862" t="s">
        <v>13</v>
      </c>
      <c r="G5862" t="s">
        <v>7290</v>
      </c>
      <c r="H5862" s="1">
        <v>0</v>
      </c>
      <c r="I5862" s="2">
        <v>43753</v>
      </c>
      <c r="J5862" t="s">
        <v>7378</v>
      </c>
      <c r="K5862" t="s">
        <v>30</v>
      </c>
      <c r="L5862">
        <v>94110</v>
      </c>
      <c r="M5862">
        <v>1236</v>
      </c>
      <c r="N5862" t="s">
        <v>7339</v>
      </c>
      <c r="O5862">
        <v>26</v>
      </c>
      <c r="P5862">
        <v>4</v>
      </c>
      <c r="Q5862" t="s">
        <v>32</v>
      </c>
      <c r="R5862" t="s">
        <v>8304</v>
      </c>
      <c r="S5862">
        <v>26.38</v>
      </c>
      <c r="T5862">
        <v>88</v>
      </c>
      <c r="U5862" t="s">
        <v>76</v>
      </c>
      <c r="V5862" s="2">
        <v>43756</v>
      </c>
      <c r="W5862" t="s">
        <v>20</v>
      </c>
      <c r="X5862" t="s">
        <v>34</v>
      </c>
      <c r="Y5862" t="s">
        <v>49</v>
      </c>
    </row>
    <row r="5863" spans="1:25" hidden="1" x14ac:dyDescent="0.35">
      <c r="A5863">
        <v>6</v>
      </c>
      <c r="B5863" t="s">
        <v>10</v>
      </c>
      <c r="C5863">
        <v>6</v>
      </c>
      <c r="D5863" t="s">
        <v>26</v>
      </c>
      <c r="E5863" t="s">
        <v>457</v>
      </c>
      <c r="F5863" t="s">
        <v>13</v>
      </c>
      <c r="G5863" t="s">
        <v>3268</v>
      </c>
      <c r="H5863" s="1">
        <v>0.2</v>
      </c>
      <c r="I5863" s="2">
        <v>43658</v>
      </c>
      <c r="J5863" t="s">
        <v>4152</v>
      </c>
      <c r="K5863" t="s">
        <v>102</v>
      </c>
      <c r="L5863">
        <v>45014</v>
      </c>
      <c r="M5863">
        <v>1658</v>
      </c>
      <c r="N5863" t="s">
        <v>2772</v>
      </c>
      <c r="O5863">
        <v>1</v>
      </c>
      <c r="P5863">
        <v>1</v>
      </c>
      <c r="Q5863" t="s">
        <v>104</v>
      </c>
      <c r="R5863" t="s">
        <v>8304</v>
      </c>
      <c r="S5863">
        <v>1.19</v>
      </c>
      <c r="T5863">
        <v>4</v>
      </c>
      <c r="U5863" t="s">
        <v>19</v>
      </c>
      <c r="V5863" s="2">
        <v>43664</v>
      </c>
      <c r="W5863" t="s">
        <v>39</v>
      </c>
      <c r="X5863" t="s">
        <v>309</v>
      </c>
      <c r="Y5863" t="s">
        <v>64</v>
      </c>
    </row>
    <row r="5864" spans="1:25" hidden="1" x14ac:dyDescent="0.35">
      <c r="A5864">
        <v>5</v>
      </c>
      <c r="B5864" t="s">
        <v>43</v>
      </c>
      <c r="C5864">
        <v>6</v>
      </c>
      <c r="D5864" t="s">
        <v>26</v>
      </c>
      <c r="E5864" t="s">
        <v>737</v>
      </c>
      <c r="F5864" t="s">
        <v>13</v>
      </c>
      <c r="G5864" t="s">
        <v>2447</v>
      </c>
      <c r="H5864" s="1">
        <v>0.2</v>
      </c>
      <c r="I5864" s="2">
        <v>43761</v>
      </c>
      <c r="J5864" t="s">
        <v>3831</v>
      </c>
      <c r="K5864" t="s">
        <v>73</v>
      </c>
      <c r="L5864">
        <v>78745</v>
      </c>
      <c r="M5864">
        <v>113</v>
      </c>
      <c r="N5864" t="s">
        <v>1051</v>
      </c>
      <c r="O5864">
        <v>1</v>
      </c>
      <c r="P5864">
        <v>1</v>
      </c>
      <c r="Q5864" t="s">
        <v>75</v>
      </c>
      <c r="R5864" t="s">
        <v>8304</v>
      </c>
      <c r="S5864">
        <v>1.2</v>
      </c>
      <c r="T5864">
        <v>14</v>
      </c>
      <c r="U5864" t="s">
        <v>19</v>
      </c>
      <c r="V5864" s="2">
        <v>43766</v>
      </c>
      <c r="W5864" t="s">
        <v>39</v>
      </c>
      <c r="X5864" t="s">
        <v>77</v>
      </c>
      <c r="Y5864" t="s">
        <v>42</v>
      </c>
    </row>
    <row r="5865" spans="1:25" hidden="1" x14ac:dyDescent="0.35">
      <c r="A5865">
        <v>5</v>
      </c>
      <c r="B5865" t="s">
        <v>43</v>
      </c>
      <c r="C5865">
        <v>6</v>
      </c>
      <c r="D5865" t="s">
        <v>26</v>
      </c>
      <c r="E5865" t="s">
        <v>737</v>
      </c>
      <c r="F5865" t="s">
        <v>13</v>
      </c>
      <c r="G5865" t="s">
        <v>2447</v>
      </c>
      <c r="H5865" s="1">
        <v>0.2</v>
      </c>
      <c r="I5865" s="2">
        <v>43761</v>
      </c>
      <c r="J5865" t="s">
        <v>3831</v>
      </c>
      <c r="K5865" t="s">
        <v>73</v>
      </c>
      <c r="L5865">
        <v>78745</v>
      </c>
      <c r="M5865">
        <v>417</v>
      </c>
      <c r="N5865" t="s">
        <v>8235</v>
      </c>
      <c r="O5865">
        <v>-58</v>
      </c>
      <c r="P5865">
        <v>4</v>
      </c>
      <c r="Q5865" t="s">
        <v>75</v>
      </c>
      <c r="R5865" t="s">
        <v>8304</v>
      </c>
      <c r="S5865">
        <v>-58.31</v>
      </c>
      <c r="T5865">
        <v>259</v>
      </c>
      <c r="U5865" t="s">
        <v>19</v>
      </c>
      <c r="V5865" s="2">
        <v>43766</v>
      </c>
      <c r="W5865" t="s">
        <v>39</v>
      </c>
      <c r="X5865" t="s">
        <v>77</v>
      </c>
      <c r="Y5865" t="s">
        <v>42</v>
      </c>
    </row>
    <row r="5866" spans="1:25" hidden="1" x14ac:dyDescent="0.35">
      <c r="A5866">
        <v>5</v>
      </c>
      <c r="B5866" t="s">
        <v>43</v>
      </c>
      <c r="C5866">
        <v>6</v>
      </c>
      <c r="D5866" t="s">
        <v>26</v>
      </c>
      <c r="E5866" t="s">
        <v>737</v>
      </c>
      <c r="F5866" t="s">
        <v>13</v>
      </c>
      <c r="G5866" t="s">
        <v>2447</v>
      </c>
      <c r="H5866" s="1">
        <v>0.8</v>
      </c>
      <c r="I5866" s="2">
        <v>43761</v>
      </c>
      <c r="J5866" t="s">
        <v>3831</v>
      </c>
      <c r="K5866" t="s">
        <v>73</v>
      </c>
      <c r="L5866">
        <v>78745</v>
      </c>
      <c r="M5866">
        <v>46</v>
      </c>
      <c r="N5866" t="s">
        <v>8239</v>
      </c>
      <c r="O5866">
        <v>-15</v>
      </c>
      <c r="P5866">
        <v>3</v>
      </c>
      <c r="Q5866" t="s">
        <v>75</v>
      </c>
      <c r="R5866" t="s">
        <v>8304</v>
      </c>
      <c r="S5866">
        <v>-15.13</v>
      </c>
      <c r="T5866">
        <v>10</v>
      </c>
      <c r="U5866" t="s">
        <v>19</v>
      </c>
      <c r="V5866" s="2">
        <v>43766</v>
      </c>
      <c r="W5866" t="s">
        <v>39</v>
      </c>
      <c r="X5866" t="s">
        <v>77</v>
      </c>
      <c r="Y5866" t="s">
        <v>54</v>
      </c>
    </row>
    <row r="5867" spans="1:25" hidden="1" x14ac:dyDescent="0.35">
      <c r="A5867">
        <v>5</v>
      </c>
      <c r="B5867" t="s">
        <v>43</v>
      </c>
      <c r="C5867">
        <v>6</v>
      </c>
      <c r="D5867" t="s">
        <v>50</v>
      </c>
      <c r="E5867" t="s">
        <v>737</v>
      </c>
      <c r="F5867" t="s">
        <v>13</v>
      </c>
      <c r="G5867" t="s">
        <v>2447</v>
      </c>
      <c r="H5867" s="1">
        <v>0.2</v>
      </c>
      <c r="I5867" s="2">
        <v>43761</v>
      </c>
      <c r="J5867" t="s">
        <v>3831</v>
      </c>
      <c r="K5867" t="s">
        <v>73</v>
      </c>
      <c r="L5867">
        <v>78745</v>
      </c>
      <c r="M5867">
        <v>1615</v>
      </c>
      <c r="N5867" t="s">
        <v>4973</v>
      </c>
      <c r="O5867">
        <v>-2</v>
      </c>
      <c r="P5867">
        <v>1</v>
      </c>
      <c r="Q5867" t="s">
        <v>75</v>
      </c>
      <c r="R5867" t="s">
        <v>8304</v>
      </c>
      <c r="S5867">
        <v>-2.0699999999999998</v>
      </c>
      <c r="T5867">
        <v>55</v>
      </c>
      <c r="U5867" t="s">
        <v>19</v>
      </c>
      <c r="V5867" s="2">
        <v>43766</v>
      </c>
      <c r="W5867" t="s">
        <v>39</v>
      </c>
      <c r="X5867" t="s">
        <v>77</v>
      </c>
      <c r="Y5867" t="s">
        <v>113</v>
      </c>
    </row>
    <row r="5868" spans="1:25" hidden="1" x14ac:dyDescent="0.35">
      <c r="A5868">
        <v>5</v>
      </c>
      <c r="B5868" t="s">
        <v>43</v>
      </c>
      <c r="C5868">
        <v>6</v>
      </c>
      <c r="D5868" t="s">
        <v>50</v>
      </c>
      <c r="E5868" t="s">
        <v>1260</v>
      </c>
      <c r="F5868" t="s">
        <v>13</v>
      </c>
      <c r="G5868" t="s">
        <v>1261</v>
      </c>
      <c r="H5868" s="1">
        <v>0</v>
      </c>
      <c r="I5868" s="2">
        <v>43626</v>
      </c>
      <c r="J5868" t="s">
        <v>1262</v>
      </c>
      <c r="K5868" t="s">
        <v>73</v>
      </c>
      <c r="L5868">
        <v>48307</v>
      </c>
      <c r="M5868">
        <v>913</v>
      </c>
      <c r="N5868" t="s">
        <v>1062</v>
      </c>
      <c r="O5868">
        <v>54</v>
      </c>
      <c r="P5868">
        <v>4</v>
      </c>
      <c r="Q5868" t="s">
        <v>75</v>
      </c>
      <c r="R5868" t="s">
        <v>8304</v>
      </c>
      <c r="S5868">
        <v>54.33</v>
      </c>
      <c r="T5868">
        <v>133</v>
      </c>
      <c r="U5868" t="s">
        <v>19</v>
      </c>
      <c r="V5868" s="2">
        <v>43631</v>
      </c>
      <c r="W5868" t="s">
        <v>39</v>
      </c>
      <c r="X5868" t="s">
        <v>156</v>
      </c>
      <c r="Y5868" t="s">
        <v>113</v>
      </c>
    </row>
    <row r="5869" spans="1:25" x14ac:dyDescent="0.35">
      <c r="A5869">
        <v>5</v>
      </c>
      <c r="B5869" t="s">
        <v>43</v>
      </c>
      <c r="C5869">
        <v>6</v>
      </c>
      <c r="D5869" t="s">
        <v>26</v>
      </c>
      <c r="E5869" t="s">
        <v>88</v>
      </c>
      <c r="F5869" t="s">
        <v>13</v>
      </c>
      <c r="G5869" t="s">
        <v>359</v>
      </c>
      <c r="H5869" s="1">
        <v>0</v>
      </c>
      <c r="I5869" s="2">
        <v>43726</v>
      </c>
      <c r="J5869" t="s">
        <v>360</v>
      </c>
      <c r="K5869" t="s">
        <v>30</v>
      </c>
      <c r="L5869">
        <v>94122</v>
      </c>
      <c r="M5869">
        <v>1160</v>
      </c>
      <c r="N5869" t="s">
        <v>361</v>
      </c>
      <c r="O5869">
        <v>2</v>
      </c>
      <c r="P5869">
        <v>3</v>
      </c>
      <c r="Q5869" t="s">
        <v>32</v>
      </c>
      <c r="R5869" t="s">
        <v>8304</v>
      </c>
      <c r="S5869">
        <v>2.38</v>
      </c>
      <c r="T5869">
        <v>9</v>
      </c>
      <c r="U5869" t="s">
        <v>33</v>
      </c>
      <c r="V5869" s="2">
        <v>43731</v>
      </c>
      <c r="W5869" t="s">
        <v>39</v>
      </c>
      <c r="X5869" t="s">
        <v>34</v>
      </c>
      <c r="Y5869" t="s">
        <v>49</v>
      </c>
    </row>
    <row r="5870" spans="1:25" x14ac:dyDescent="0.35">
      <c r="A5870">
        <v>5</v>
      </c>
      <c r="B5870" t="s">
        <v>43</v>
      </c>
      <c r="C5870">
        <v>6</v>
      </c>
      <c r="D5870" t="s">
        <v>26</v>
      </c>
      <c r="E5870" t="s">
        <v>88</v>
      </c>
      <c r="F5870" t="s">
        <v>13</v>
      </c>
      <c r="G5870" t="s">
        <v>359</v>
      </c>
      <c r="H5870" s="1">
        <v>0</v>
      </c>
      <c r="I5870" s="2">
        <v>43726</v>
      </c>
      <c r="J5870" t="s">
        <v>360</v>
      </c>
      <c r="K5870" t="s">
        <v>30</v>
      </c>
      <c r="L5870">
        <v>94122</v>
      </c>
      <c r="M5870">
        <v>472</v>
      </c>
      <c r="N5870" t="s">
        <v>362</v>
      </c>
      <c r="O5870">
        <v>5</v>
      </c>
      <c r="P5870">
        <v>3</v>
      </c>
      <c r="Q5870" t="s">
        <v>32</v>
      </c>
      <c r="R5870" t="s">
        <v>8304</v>
      </c>
      <c r="S5870">
        <v>5.0999999999999996</v>
      </c>
      <c r="T5870">
        <v>11</v>
      </c>
      <c r="U5870" t="s">
        <v>33</v>
      </c>
      <c r="V5870" s="2">
        <v>43731</v>
      </c>
      <c r="W5870" t="s">
        <v>39</v>
      </c>
      <c r="X5870" t="s">
        <v>34</v>
      </c>
      <c r="Y5870" t="s">
        <v>119</v>
      </c>
    </row>
    <row r="5871" spans="1:25" x14ac:dyDescent="0.35">
      <c r="A5871">
        <v>5</v>
      </c>
      <c r="B5871" t="s">
        <v>43</v>
      </c>
      <c r="C5871">
        <v>6</v>
      </c>
      <c r="D5871" t="s">
        <v>26</v>
      </c>
      <c r="E5871" t="s">
        <v>88</v>
      </c>
      <c r="F5871" t="s">
        <v>13</v>
      </c>
      <c r="G5871" t="s">
        <v>359</v>
      </c>
      <c r="H5871" s="1">
        <v>0</v>
      </c>
      <c r="I5871" s="2">
        <v>43726</v>
      </c>
      <c r="J5871" t="s">
        <v>360</v>
      </c>
      <c r="K5871" t="s">
        <v>30</v>
      </c>
      <c r="L5871">
        <v>94122</v>
      </c>
      <c r="M5871">
        <v>1704</v>
      </c>
      <c r="N5871" t="s">
        <v>363</v>
      </c>
      <c r="O5871">
        <v>69</v>
      </c>
      <c r="P5871">
        <v>3</v>
      </c>
      <c r="Q5871" t="s">
        <v>32</v>
      </c>
      <c r="R5871" t="s">
        <v>8304</v>
      </c>
      <c r="S5871">
        <v>68.98</v>
      </c>
      <c r="T5871">
        <v>144</v>
      </c>
      <c r="U5871" t="s">
        <v>33</v>
      </c>
      <c r="V5871" s="2">
        <v>43731</v>
      </c>
      <c r="W5871" t="s">
        <v>39</v>
      </c>
      <c r="X5871" t="s">
        <v>34</v>
      </c>
      <c r="Y5871" t="s">
        <v>64</v>
      </c>
    </row>
    <row r="5872" spans="1:25" hidden="1" x14ac:dyDescent="0.35">
      <c r="A5872">
        <v>3</v>
      </c>
      <c r="B5872" t="s">
        <v>25</v>
      </c>
      <c r="C5872">
        <v>1</v>
      </c>
      <c r="D5872" t="s">
        <v>26</v>
      </c>
      <c r="E5872" t="s">
        <v>2915</v>
      </c>
      <c r="F5872" t="s">
        <v>13</v>
      </c>
      <c r="G5872" t="s">
        <v>6993</v>
      </c>
      <c r="H5872" s="1">
        <v>0</v>
      </c>
      <c r="I5872" s="2">
        <v>43557</v>
      </c>
      <c r="J5872" t="s">
        <v>7229</v>
      </c>
      <c r="K5872" t="s">
        <v>102</v>
      </c>
      <c r="L5872">
        <v>6450</v>
      </c>
      <c r="M5872">
        <v>1132</v>
      </c>
      <c r="N5872" t="s">
        <v>97</v>
      </c>
      <c r="O5872">
        <v>3</v>
      </c>
      <c r="P5872">
        <v>4</v>
      </c>
      <c r="Q5872" t="s">
        <v>104</v>
      </c>
      <c r="R5872" t="s">
        <v>8304</v>
      </c>
      <c r="S5872">
        <v>2.89</v>
      </c>
      <c r="T5872">
        <v>11</v>
      </c>
      <c r="U5872" t="s">
        <v>76</v>
      </c>
      <c r="V5872" s="2">
        <v>43560</v>
      </c>
      <c r="W5872" t="s">
        <v>130</v>
      </c>
      <c r="X5872" t="s">
        <v>461</v>
      </c>
      <c r="Y5872" t="s">
        <v>49</v>
      </c>
    </row>
    <row r="5873" spans="1:25" hidden="1" x14ac:dyDescent="0.35">
      <c r="A5873">
        <v>5</v>
      </c>
      <c r="B5873" t="s">
        <v>43</v>
      </c>
      <c r="C5873">
        <v>6</v>
      </c>
      <c r="D5873" t="s">
        <v>11</v>
      </c>
      <c r="E5873" t="s">
        <v>2240</v>
      </c>
      <c r="F5873" t="s">
        <v>13</v>
      </c>
      <c r="G5873" t="s">
        <v>1220</v>
      </c>
      <c r="H5873" s="1">
        <v>0.32</v>
      </c>
      <c r="I5873" s="2">
        <v>43757</v>
      </c>
      <c r="J5873" t="s">
        <v>2241</v>
      </c>
      <c r="K5873" t="s">
        <v>73</v>
      </c>
      <c r="L5873">
        <v>76706</v>
      </c>
      <c r="M5873">
        <v>1370</v>
      </c>
      <c r="N5873" t="s">
        <v>2242</v>
      </c>
      <c r="O5873">
        <v>-92</v>
      </c>
      <c r="P5873">
        <v>3</v>
      </c>
      <c r="Q5873" t="s">
        <v>75</v>
      </c>
      <c r="R5873" t="s">
        <v>8304</v>
      </c>
      <c r="S5873">
        <v>-91.76</v>
      </c>
      <c r="T5873">
        <v>328</v>
      </c>
      <c r="U5873" t="s">
        <v>19</v>
      </c>
      <c r="V5873" s="2">
        <v>43762</v>
      </c>
      <c r="W5873" t="s">
        <v>39</v>
      </c>
      <c r="X5873" t="s">
        <v>77</v>
      </c>
      <c r="Y5873" t="s">
        <v>22</v>
      </c>
    </row>
    <row r="5874" spans="1:25" hidden="1" x14ac:dyDescent="0.35">
      <c r="A5874">
        <v>5</v>
      </c>
      <c r="B5874" t="s">
        <v>43</v>
      </c>
      <c r="C5874">
        <v>6</v>
      </c>
      <c r="D5874" t="s">
        <v>26</v>
      </c>
      <c r="E5874" t="s">
        <v>2240</v>
      </c>
      <c r="F5874" t="s">
        <v>13</v>
      </c>
      <c r="G5874" t="s">
        <v>1220</v>
      </c>
      <c r="H5874" s="1">
        <v>0.8</v>
      </c>
      <c r="I5874" s="2">
        <v>43757</v>
      </c>
      <c r="J5874" t="s">
        <v>2241</v>
      </c>
      <c r="K5874" t="s">
        <v>73</v>
      </c>
      <c r="L5874">
        <v>76706</v>
      </c>
      <c r="M5874">
        <v>1458</v>
      </c>
      <c r="N5874" t="s">
        <v>8248</v>
      </c>
      <c r="O5874">
        <v>-4</v>
      </c>
      <c r="P5874">
        <v>2</v>
      </c>
      <c r="Q5874" t="s">
        <v>75</v>
      </c>
      <c r="R5874" t="s">
        <v>8304</v>
      </c>
      <c r="S5874">
        <v>-3.52</v>
      </c>
      <c r="T5874">
        <v>2</v>
      </c>
      <c r="U5874" t="s">
        <v>19</v>
      </c>
      <c r="V5874" s="2">
        <v>43762</v>
      </c>
      <c r="W5874" t="s">
        <v>39</v>
      </c>
      <c r="X5874" t="s">
        <v>77</v>
      </c>
      <c r="Y5874" t="s">
        <v>54</v>
      </c>
    </row>
    <row r="5875" spans="1:25" hidden="1" x14ac:dyDescent="0.35">
      <c r="A5875">
        <v>5</v>
      </c>
      <c r="B5875" t="s">
        <v>43</v>
      </c>
      <c r="C5875">
        <v>6</v>
      </c>
      <c r="D5875" t="s">
        <v>26</v>
      </c>
      <c r="E5875" t="s">
        <v>4353</v>
      </c>
      <c r="F5875" t="s">
        <v>13</v>
      </c>
      <c r="G5875" t="s">
        <v>1782</v>
      </c>
      <c r="H5875" s="1">
        <v>0.2</v>
      </c>
      <c r="I5875" s="2">
        <v>43689</v>
      </c>
      <c r="J5875" t="s">
        <v>4392</v>
      </c>
      <c r="K5875" t="s">
        <v>16</v>
      </c>
      <c r="L5875">
        <v>32839</v>
      </c>
      <c r="M5875">
        <v>1803</v>
      </c>
      <c r="N5875" t="s">
        <v>3336</v>
      </c>
      <c r="O5875">
        <v>7</v>
      </c>
      <c r="P5875">
        <v>4</v>
      </c>
      <c r="Q5875" t="s">
        <v>18</v>
      </c>
      <c r="R5875" t="s">
        <v>8304</v>
      </c>
      <c r="S5875">
        <v>7.26</v>
      </c>
      <c r="T5875">
        <v>21</v>
      </c>
      <c r="U5875" t="s">
        <v>19</v>
      </c>
      <c r="V5875" s="2">
        <v>43694</v>
      </c>
      <c r="W5875" t="s">
        <v>39</v>
      </c>
      <c r="X5875" t="s">
        <v>40</v>
      </c>
      <c r="Y5875" t="s">
        <v>64</v>
      </c>
    </row>
    <row r="5876" spans="1:25" hidden="1" x14ac:dyDescent="0.35">
      <c r="A5876">
        <v>6</v>
      </c>
      <c r="B5876" t="s">
        <v>10</v>
      </c>
      <c r="C5876">
        <v>6</v>
      </c>
      <c r="D5876" t="s">
        <v>26</v>
      </c>
      <c r="E5876" t="s">
        <v>122</v>
      </c>
      <c r="F5876" t="s">
        <v>13</v>
      </c>
      <c r="G5876" t="s">
        <v>2014</v>
      </c>
      <c r="H5876" s="1">
        <v>0.8</v>
      </c>
      <c r="I5876" s="2">
        <v>43775</v>
      </c>
      <c r="J5876" t="s">
        <v>3957</v>
      </c>
      <c r="K5876" t="s">
        <v>73</v>
      </c>
      <c r="L5876">
        <v>77070</v>
      </c>
      <c r="M5876">
        <v>1850</v>
      </c>
      <c r="N5876" t="s">
        <v>3958</v>
      </c>
      <c r="O5876">
        <v>-2</v>
      </c>
      <c r="P5876">
        <v>2</v>
      </c>
      <c r="Q5876" t="s">
        <v>75</v>
      </c>
      <c r="R5876" t="s">
        <v>8304</v>
      </c>
      <c r="S5876">
        <v>-1.93</v>
      </c>
      <c r="T5876">
        <v>1</v>
      </c>
      <c r="U5876" t="s">
        <v>19</v>
      </c>
      <c r="V5876" s="2">
        <v>43781</v>
      </c>
      <c r="W5876" t="s">
        <v>39</v>
      </c>
      <c r="X5876" t="s">
        <v>77</v>
      </c>
      <c r="Y5876" t="s">
        <v>54</v>
      </c>
    </row>
    <row r="5877" spans="1:25" hidden="1" x14ac:dyDescent="0.35">
      <c r="A5877">
        <v>1</v>
      </c>
      <c r="B5877" t="s">
        <v>10</v>
      </c>
      <c r="C5877">
        <v>1</v>
      </c>
      <c r="D5877" t="s">
        <v>11</v>
      </c>
      <c r="E5877" t="s">
        <v>59</v>
      </c>
      <c r="F5877" t="s">
        <v>13</v>
      </c>
      <c r="G5877" t="s">
        <v>1526</v>
      </c>
      <c r="H5877" s="1">
        <v>0</v>
      </c>
      <c r="I5877" s="2">
        <v>43649</v>
      </c>
      <c r="J5877" t="s">
        <v>1527</v>
      </c>
      <c r="K5877" t="s">
        <v>102</v>
      </c>
      <c r="L5877">
        <v>3301</v>
      </c>
      <c r="M5877">
        <v>1042</v>
      </c>
      <c r="N5877" t="s">
        <v>1528</v>
      </c>
      <c r="O5877">
        <v>27</v>
      </c>
      <c r="P5877">
        <v>1</v>
      </c>
      <c r="Q5877" t="s">
        <v>104</v>
      </c>
      <c r="R5877" t="s">
        <v>8304</v>
      </c>
      <c r="S5877">
        <v>26.6</v>
      </c>
      <c r="T5877">
        <v>102</v>
      </c>
      <c r="U5877" t="s">
        <v>19</v>
      </c>
      <c r="V5877" s="2">
        <v>43650</v>
      </c>
      <c r="W5877" t="s">
        <v>130</v>
      </c>
      <c r="X5877" t="s">
        <v>1529</v>
      </c>
      <c r="Y5877" t="s">
        <v>47</v>
      </c>
    </row>
    <row r="5878" spans="1:25" hidden="1" x14ac:dyDescent="0.35">
      <c r="A5878">
        <v>6</v>
      </c>
      <c r="B5878" t="s">
        <v>10</v>
      </c>
      <c r="C5878">
        <v>6</v>
      </c>
      <c r="D5878" t="s">
        <v>26</v>
      </c>
      <c r="E5878" t="s">
        <v>1609</v>
      </c>
      <c r="F5878" t="s">
        <v>13</v>
      </c>
      <c r="G5878" t="s">
        <v>2244</v>
      </c>
      <c r="H5878" s="1">
        <v>0</v>
      </c>
      <c r="I5878" s="2">
        <v>43820</v>
      </c>
      <c r="J5878" t="s">
        <v>3722</v>
      </c>
      <c r="K5878" t="s">
        <v>73</v>
      </c>
      <c r="L5878">
        <v>47905</v>
      </c>
      <c r="M5878">
        <v>1558</v>
      </c>
      <c r="N5878" t="s">
        <v>1053</v>
      </c>
      <c r="O5878">
        <v>19</v>
      </c>
      <c r="P5878">
        <v>1</v>
      </c>
      <c r="Q5878" t="s">
        <v>75</v>
      </c>
      <c r="R5878" t="s">
        <v>8304</v>
      </c>
      <c r="S5878">
        <v>18.77</v>
      </c>
      <c r="T5878">
        <v>375</v>
      </c>
      <c r="U5878" t="s">
        <v>19</v>
      </c>
      <c r="V5878" s="2">
        <v>43826</v>
      </c>
      <c r="W5878" t="s">
        <v>39</v>
      </c>
      <c r="X5878" t="s">
        <v>167</v>
      </c>
      <c r="Y5878" t="s">
        <v>42</v>
      </c>
    </row>
    <row r="5879" spans="1:25" x14ac:dyDescent="0.35">
      <c r="A5879">
        <v>4</v>
      </c>
      <c r="B5879" t="s">
        <v>43</v>
      </c>
      <c r="C5879">
        <v>6</v>
      </c>
      <c r="D5879" t="s">
        <v>26</v>
      </c>
      <c r="E5879" t="s">
        <v>27</v>
      </c>
      <c r="F5879" t="s">
        <v>13</v>
      </c>
      <c r="G5879" t="s">
        <v>1230</v>
      </c>
      <c r="H5879" s="1">
        <v>0</v>
      </c>
      <c r="I5879" s="2">
        <v>43653</v>
      </c>
      <c r="J5879" t="s">
        <v>4528</v>
      </c>
      <c r="K5879" t="s">
        <v>30</v>
      </c>
      <c r="L5879">
        <v>90049</v>
      </c>
      <c r="M5879">
        <v>371</v>
      </c>
      <c r="N5879" t="s">
        <v>3086</v>
      </c>
      <c r="O5879">
        <v>0</v>
      </c>
      <c r="P5879">
        <v>3</v>
      </c>
      <c r="Q5879" t="s">
        <v>32</v>
      </c>
      <c r="R5879" t="s">
        <v>8304</v>
      </c>
      <c r="S5879">
        <v>0.12</v>
      </c>
      <c r="T5879">
        <v>6</v>
      </c>
      <c r="U5879" t="s">
        <v>19</v>
      </c>
      <c r="V5879" s="2">
        <v>43657</v>
      </c>
      <c r="W5879" t="s">
        <v>39</v>
      </c>
      <c r="X5879" t="s">
        <v>34</v>
      </c>
      <c r="Y5879" t="s">
        <v>176</v>
      </c>
    </row>
    <row r="5880" spans="1:25" hidden="1" x14ac:dyDescent="0.35">
      <c r="A5880">
        <v>2</v>
      </c>
      <c r="B5880" t="s">
        <v>25</v>
      </c>
      <c r="C5880">
        <v>1</v>
      </c>
      <c r="D5880" t="s">
        <v>26</v>
      </c>
      <c r="E5880" t="s">
        <v>528</v>
      </c>
      <c r="F5880" t="s">
        <v>13</v>
      </c>
      <c r="G5880" t="s">
        <v>2584</v>
      </c>
      <c r="H5880" s="1">
        <v>0.2</v>
      </c>
      <c r="I5880" s="2">
        <v>43617</v>
      </c>
      <c r="J5880" t="s">
        <v>2979</v>
      </c>
      <c r="K5880" t="s">
        <v>102</v>
      </c>
      <c r="L5880">
        <v>43017</v>
      </c>
      <c r="M5880">
        <v>1718</v>
      </c>
      <c r="N5880" t="s">
        <v>2980</v>
      </c>
      <c r="O5880">
        <v>10</v>
      </c>
      <c r="P5880">
        <v>6</v>
      </c>
      <c r="Q5880" t="s">
        <v>104</v>
      </c>
      <c r="R5880" t="s">
        <v>8304</v>
      </c>
      <c r="S5880">
        <v>10.06</v>
      </c>
      <c r="T5880">
        <v>28</v>
      </c>
      <c r="U5880" t="s">
        <v>19</v>
      </c>
      <c r="V5880" s="2">
        <v>43619</v>
      </c>
      <c r="W5880" t="s">
        <v>130</v>
      </c>
      <c r="X5880" t="s">
        <v>309</v>
      </c>
      <c r="Y5880" t="s">
        <v>64</v>
      </c>
    </row>
    <row r="5881" spans="1:25" hidden="1" x14ac:dyDescent="0.35">
      <c r="A5881">
        <v>2</v>
      </c>
      <c r="B5881" t="s">
        <v>25</v>
      </c>
      <c r="C5881">
        <v>1</v>
      </c>
      <c r="D5881" t="s">
        <v>26</v>
      </c>
      <c r="E5881" t="s">
        <v>528</v>
      </c>
      <c r="F5881" t="s">
        <v>13</v>
      </c>
      <c r="G5881" t="s">
        <v>2584</v>
      </c>
      <c r="H5881" s="1">
        <v>0.7</v>
      </c>
      <c r="I5881" s="2">
        <v>43617</v>
      </c>
      <c r="J5881" t="s">
        <v>2979</v>
      </c>
      <c r="K5881" t="s">
        <v>102</v>
      </c>
      <c r="L5881">
        <v>43017</v>
      </c>
      <c r="M5881">
        <v>412</v>
      </c>
      <c r="N5881" t="s">
        <v>2969</v>
      </c>
      <c r="O5881">
        <v>-3</v>
      </c>
      <c r="P5881">
        <v>2</v>
      </c>
      <c r="Q5881" t="s">
        <v>104</v>
      </c>
      <c r="R5881" t="s">
        <v>8304</v>
      </c>
      <c r="S5881">
        <v>-2.66</v>
      </c>
      <c r="T5881">
        <v>4</v>
      </c>
      <c r="U5881" t="s">
        <v>19</v>
      </c>
      <c r="V5881" s="2">
        <v>43619</v>
      </c>
      <c r="W5881" t="s">
        <v>130</v>
      </c>
      <c r="X5881" t="s">
        <v>309</v>
      </c>
      <c r="Y5881" t="s">
        <v>54</v>
      </c>
    </row>
    <row r="5882" spans="1:25" hidden="1" x14ac:dyDescent="0.35">
      <c r="A5882">
        <v>2</v>
      </c>
      <c r="B5882" t="s">
        <v>25</v>
      </c>
      <c r="C5882">
        <v>1</v>
      </c>
      <c r="D5882" t="s">
        <v>50</v>
      </c>
      <c r="E5882" t="s">
        <v>528</v>
      </c>
      <c r="F5882" t="s">
        <v>13</v>
      </c>
      <c r="G5882" t="s">
        <v>2584</v>
      </c>
      <c r="H5882" s="1">
        <v>0.4</v>
      </c>
      <c r="I5882" s="2">
        <v>43617</v>
      </c>
      <c r="J5882" t="s">
        <v>2979</v>
      </c>
      <c r="K5882" t="s">
        <v>102</v>
      </c>
      <c r="L5882">
        <v>43017</v>
      </c>
      <c r="M5882">
        <v>1248</v>
      </c>
      <c r="N5882" t="s">
        <v>513</v>
      </c>
      <c r="O5882">
        <v>-34</v>
      </c>
      <c r="P5882">
        <v>4</v>
      </c>
      <c r="Q5882" t="s">
        <v>104</v>
      </c>
      <c r="R5882" t="s">
        <v>8304</v>
      </c>
      <c r="S5882">
        <v>-34.31</v>
      </c>
      <c r="T5882">
        <v>158</v>
      </c>
      <c r="U5882" t="s">
        <v>19</v>
      </c>
      <c r="V5882" s="2">
        <v>43619</v>
      </c>
      <c r="W5882" t="s">
        <v>130</v>
      </c>
      <c r="X5882" t="s">
        <v>309</v>
      </c>
      <c r="Y5882" t="s">
        <v>52</v>
      </c>
    </row>
    <row r="5883" spans="1:25" hidden="1" x14ac:dyDescent="0.35">
      <c r="A5883">
        <v>7</v>
      </c>
      <c r="B5883" t="s">
        <v>25</v>
      </c>
      <c r="C5883">
        <v>6</v>
      </c>
      <c r="D5883" t="s">
        <v>26</v>
      </c>
      <c r="E5883" t="s">
        <v>1597</v>
      </c>
      <c r="F5883" t="s">
        <v>13</v>
      </c>
      <c r="G5883" t="s">
        <v>2402</v>
      </c>
      <c r="H5883" s="1">
        <v>0.2</v>
      </c>
      <c r="I5883" s="2">
        <v>43636</v>
      </c>
      <c r="J5883" t="s">
        <v>4161</v>
      </c>
      <c r="K5883" t="s">
        <v>102</v>
      </c>
      <c r="L5883">
        <v>44134</v>
      </c>
      <c r="M5883">
        <v>1167</v>
      </c>
      <c r="N5883" t="s">
        <v>3101</v>
      </c>
      <c r="O5883">
        <v>1</v>
      </c>
      <c r="P5883">
        <v>2</v>
      </c>
      <c r="Q5883" t="s">
        <v>104</v>
      </c>
      <c r="R5883" t="s">
        <v>8304</v>
      </c>
      <c r="S5883">
        <v>0.59</v>
      </c>
      <c r="T5883">
        <v>5</v>
      </c>
      <c r="U5883" t="s">
        <v>19</v>
      </c>
      <c r="V5883" s="2">
        <v>43643</v>
      </c>
      <c r="W5883" t="s">
        <v>39</v>
      </c>
      <c r="X5883" t="s">
        <v>309</v>
      </c>
      <c r="Y5883" t="s">
        <v>49</v>
      </c>
    </row>
    <row r="5884" spans="1:25" hidden="1" x14ac:dyDescent="0.35">
      <c r="A5884">
        <v>7</v>
      </c>
      <c r="B5884" t="s">
        <v>25</v>
      </c>
      <c r="C5884">
        <v>6</v>
      </c>
      <c r="D5884" t="s">
        <v>26</v>
      </c>
      <c r="E5884" t="s">
        <v>1597</v>
      </c>
      <c r="F5884" t="s">
        <v>13</v>
      </c>
      <c r="G5884" t="s">
        <v>2402</v>
      </c>
      <c r="H5884" s="1">
        <v>0.2</v>
      </c>
      <c r="I5884" s="2">
        <v>43636</v>
      </c>
      <c r="J5884" t="s">
        <v>4161</v>
      </c>
      <c r="K5884" t="s">
        <v>102</v>
      </c>
      <c r="L5884">
        <v>44134</v>
      </c>
      <c r="M5884">
        <v>1806</v>
      </c>
      <c r="N5884" t="s">
        <v>3655</v>
      </c>
      <c r="O5884">
        <v>11</v>
      </c>
      <c r="P5884">
        <v>6</v>
      </c>
      <c r="Q5884" t="s">
        <v>104</v>
      </c>
      <c r="R5884" t="s">
        <v>8304</v>
      </c>
      <c r="S5884">
        <v>10.89</v>
      </c>
      <c r="T5884">
        <v>31</v>
      </c>
      <c r="U5884" t="s">
        <v>19</v>
      </c>
      <c r="V5884" s="2">
        <v>43643</v>
      </c>
      <c r="W5884" t="s">
        <v>39</v>
      </c>
      <c r="X5884" t="s">
        <v>309</v>
      </c>
      <c r="Y5884" t="s">
        <v>64</v>
      </c>
    </row>
    <row r="5885" spans="1:25" hidden="1" x14ac:dyDescent="0.35">
      <c r="A5885">
        <v>5</v>
      </c>
      <c r="B5885" t="s">
        <v>25</v>
      </c>
      <c r="C5885">
        <v>3</v>
      </c>
      <c r="D5885" t="s">
        <v>26</v>
      </c>
      <c r="E5885" t="s">
        <v>4447</v>
      </c>
      <c r="F5885" t="s">
        <v>13</v>
      </c>
      <c r="G5885" t="s">
        <v>7007</v>
      </c>
      <c r="H5885" s="1">
        <v>0</v>
      </c>
      <c r="I5885" s="2">
        <v>43537</v>
      </c>
      <c r="J5885" t="s">
        <v>7382</v>
      </c>
      <c r="K5885" t="s">
        <v>30</v>
      </c>
      <c r="L5885">
        <v>87105</v>
      </c>
      <c r="M5885">
        <v>1675</v>
      </c>
      <c r="N5885" t="s">
        <v>6345</v>
      </c>
      <c r="O5885">
        <v>138</v>
      </c>
      <c r="P5885">
        <v>6</v>
      </c>
      <c r="Q5885" t="s">
        <v>32</v>
      </c>
      <c r="R5885" t="s">
        <v>8304</v>
      </c>
      <c r="S5885">
        <v>138.36000000000001</v>
      </c>
      <c r="T5885">
        <v>288</v>
      </c>
      <c r="U5885" t="s">
        <v>76</v>
      </c>
      <c r="V5885" s="2">
        <v>43542</v>
      </c>
      <c r="W5885" t="s">
        <v>20</v>
      </c>
      <c r="X5885" t="s">
        <v>413</v>
      </c>
      <c r="Y5885" t="s">
        <v>64</v>
      </c>
    </row>
    <row r="5886" spans="1:25" hidden="1" x14ac:dyDescent="0.35">
      <c r="A5886">
        <v>5</v>
      </c>
      <c r="B5886" t="s">
        <v>25</v>
      </c>
      <c r="C5886">
        <v>3</v>
      </c>
      <c r="D5886" t="s">
        <v>26</v>
      </c>
      <c r="E5886" t="s">
        <v>4447</v>
      </c>
      <c r="F5886" t="s">
        <v>13</v>
      </c>
      <c r="G5886" t="s">
        <v>7007</v>
      </c>
      <c r="H5886" s="1">
        <v>0</v>
      </c>
      <c r="I5886" s="2">
        <v>43537</v>
      </c>
      <c r="J5886" t="s">
        <v>7382</v>
      </c>
      <c r="K5886" t="s">
        <v>30</v>
      </c>
      <c r="L5886">
        <v>87105</v>
      </c>
      <c r="M5886">
        <v>1836</v>
      </c>
      <c r="N5886" t="s">
        <v>2998</v>
      </c>
      <c r="O5886">
        <v>22</v>
      </c>
      <c r="P5886">
        <v>7</v>
      </c>
      <c r="Q5886" t="s">
        <v>32</v>
      </c>
      <c r="R5886" t="s">
        <v>8304</v>
      </c>
      <c r="S5886">
        <v>21.77</v>
      </c>
      <c r="T5886">
        <v>45</v>
      </c>
      <c r="U5886" t="s">
        <v>76</v>
      </c>
      <c r="V5886" s="2">
        <v>43542</v>
      </c>
      <c r="W5886" t="s">
        <v>20</v>
      </c>
      <c r="X5886" t="s">
        <v>413</v>
      </c>
      <c r="Y5886" t="s">
        <v>64</v>
      </c>
    </row>
    <row r="5887" spans="1:25" hidden="1" x14ac:dyDescent="0.35">
      <c r="A5887">
        <v>5</v>
      </c>
      <c r="B5887" t="s">
        <v>25</v>
      </c>
      <c r="C5887">
        <v>3</v>
      </c>
      <c r="D5887" t="s">
        <v>26</v>
      </c>
      <c r="E5887" t="s">
        <v>4447</v>
      </c>
      <c r="F5887" t="s">
        <v>13</v>
      </c>
      <c r="G5887" t="s">
        <v>7007</v>
      </c>
      <c r="H5887" s="1">
        <v>0</v>
      </c>
      <c r="I5887" s="2">
        <v>43537</v>
      </c>
      <c r="J5887" t="s">
        <v>7382</v>
      </c>
      <c r="K5887" t="s">
        <v>30</v>
      </c>
      <c r="L5887">
        <v>87105</v>
      </c>
      <c r="M5887">
        <v>1456</v>
      </c>
      <c r="N5887" t="s">
        <v>219</v>
      </c>
      <c r="O5887">
        <v>25</v>
      </c>
      <c r="P5887">
        <v>8</v>
      </c>
      <c r="Q5887" t="s">
        <v>32</v>
      </c>
      <c r="R5887" t="s">
        <v>8304</v>
      </c>
      <c r="S5887">
        <v>25.42</v>
      </c>
      <c r="T5887">
        <v>91</v>
      </c>
      <c r="U5887" t="s">
        <v>76</v>
      </c>
      <c r="V5887" s="2">
        <v>43542</v>
      </c>
      <c r="W5887" t="s">
        <v>20</v>
      </c>
      <c r="X5887" t="s">
        <v>413</v>
      </c>
      <c r="Y5887" t="s">
        <v>42</v>
      </c>
    </row>
    <row r="5888" spans="1:25" hidden="1" x14ac:dyDescent="0.35">
      <c r="A5888">
        <v>5</v>
      </c>
      <c r="B5888" t="s">
        <v>25</v>
      </c>
      <c r="C5888">
        <v>3</v>
      </c>
      <c r="D5888" t="s">
        <v>50</v>
      </c>
      <c r="E5888" t="s">
        <v>4447</v>
      </c>
      <c r="F5888" t="s">
        <v>13</v>
      </c>
      <c r="G5888" t="s">
        <v>7007</v>
      </c>
      <c r="H5888" s="1">
        <v>0</v>
      </c>
      <c r="I5888" s="2">
        <v>43537</v>
      </c>
      <c r="J5888" t="s">
        <v>7382</v>
      </c>
      <c r="K5888" t="s">
        <v>30</v>
      </c>
      <c r="L5888">
        <v>87105</v>
      </c>
      <c r="M5888">
        <v>1030</v>
      </c>
      <c r="N5888" t="s">
        <v>5010</v>
      </c>
      <c r="O5888">
        <v>88</v>
      </c>
      <c r="P5888">
        <v>5</v>
      </c>
      <c r="Q5888" t="s">
        <v>32</v>
      </c>
      <c r="R5888" t="s">
        <v>8304</v>
      </c>
      <c r="S5888">
        <v>88.13</v>
      </c>
      <c r="T5888">
        <v>215</v>
      </c>
      <c r="U5888" t="s">
        <v>76</v>
      </c>
      <c r="V5888" s="2">
        <v>43542</v>
      </c>
      <c r="W5888" t="s">
        <v>20</v>
      </c>
      <c r="X5888" t="s">
        <v>413</v>
      </c>
      <c r="Y5888" t="s">
        <v>113</v>
      </c>
    </row>
    <row r="5889" spans="1:25" hidden="1" x14ac:dyDescent="0.35">
      <c r="A5889">
        <v>5</v>
      </c>
      <c r="B5889" t="s">
        <v>25</v>
      </c>
      <c r="C5889">
        <v>3</v>
      </c>
      <c r="D5889" t="s">
        <v>50</v>
      </c>
      <c r="E5889" t="s">
        <v>4447</v>
      </c>
      <c r="F5889" t="s">
        <v>13</v>
      </c>
      <c r="G5889" t="s">
        <v>7007</v>
      </c>
      <c r="H5889" s="1">
        <v>0.2</v>
      </c>
      <c r="I5889" s="2">
        <v>43537</v>
      </c>
      <c r="J5889" t="s">
        <v>7382</v>
      </c>
      <c r="K5889" t="s">
        <v>30</v>
      </c>
      <c r="L5889">
        <v>87105</v>
      </c>
      <c r="M5889">
        <v>1229</v>
      </c>
      <c r="N5889" t="s">
        <v>4716</v>
      </c>
      <c r="O5889">
        <v>49</v>
      </c>
      <c r="P5889">
        <v>8</v>
      </c>
      <c r="Q5889" t="s">
        <v>32</v>
      </c>
      <c r="R5889" t="s">
        <v>8304</v>
      </c>
      <c r="S5889">
        <v>49.26</v>
      </c>
      <c r="T5889">
        <v>141</v>
      </c>
      <c r="U5889" t="s">
        <v>76</v>
      </c>
      <c r="V5889" s="2">
        <v>43542</v>
      </c>
      <c r="W5889" t="s">
        <v>20</v>
      </c>
      <c r="X5889" t="s">
        <v>413</v>
      </c>
      <c r="Y5889" t="s">
        <v>52</v>
      </c>
    </row>
    <row r="5890" spans="1:25" hidden="1" x14ac:dyDescent="0.35">
      <c r="A5890">
        <v>5</v>
      </c>
      <c r="B5890" t="s">
        <v>43</v>
      </c>
      <c r="C5890">
        <v>6</v>
      </c>
      <c r="D5890" t="s">
        <v>26</v>
      </c>
      <c r="E5890" t="s">
        <v>171</v>
      </c>
      <c r="F5890" t="s">
        <v>13</v>
      </c>
      <c r="G5890" t="s">
        <v>2010</v>
      </c>
      <c r="H5890" s="1">
        <v>0.2</v>
      </c>
      <c r="I5890" s="2">
        <v>43783</v>
      </c>
      <c r="J5890" t="s">
        <v>4170</v>
      </c>
      <c r="K5890" t="s">
        <v>102</v>
      </c>
      <c r="L5890">
        <v>10035</v>
      </c>
      <c r="M5890">
        <v>24</v>
      </c>
      <c r="N5890" t="s">
        <v>2989</v>
      </c>
      <c r="O5890">
        <v>3</v>
      </c>
      <c r="P5890">
        <v>2</v>
      </c>
      <c r="Q5890" t="s">
        <v>104</v>
      </c>
      <c r="R5890" t="s">
        <v>8304</v>
      </c>
      <c r="S5890">
        <v>3.02</v>
      </c>
      <c r="T5890">
        <v>9</v>
      </c>
      <c r="U5890" t="s">
        <v>19</v>
      </c>
      <c r="V5890" s="2">
        <v>43788</v>
      </c>
      <c r="W5890" t="s">
        <v>39</v>
      </c>
      <c r="X5890" t="s">
        <v>175</v>
      </c>
      <c r="Y5890" t="s">
        <v>54</v>
      </c>
    </row>
    <row r="5891" spans="1:25" x14ac:dyDescent="0.35">
      <c r="A5891">
        <v>3</v>
      </c>
      <c r="B5891" t="s">
        <v>25</v>
      </c>
      <c r="C5891">
        <v>1</v>
      </c>
      <c r="D5891" t="s">
        <v>26</v>
      </c>
      <c r="E5891" t="s">
        <v>27</v>
      </c>
      <c r="F5891" t="s">
        <v>13</v>
      </c>
      <c r="G5891" t="s">
        <v>6930</v>
      </c>
      <c r="H5891" s="1">
        <v>0.2</v>
      </c>
      <c r="I5891" s="2">
        <v>43816</v>
      </c>
      <c r="J5891" t="s">
        <v>7267</v>
      </c>
      <c r="K5891" t="s">
        <v>30</v>
      </c>
      <c r="L5891">
        <v>90045</v>
      </c>
      <c r="M5891">
        <v>696</v>
      </c>
      <c r="N5891" t="s">
        <v>3151</v>
      </c>
      <c r="O5891">
        <v>4</v>
      </c>
      <c r="P5891">
        <v>2</v>
      </c>
      <c r="Q5891" t="s">
        <v>32</v>
      </c>
      <c r="R5891" t="s">
        <v>8304</v>
      </c>
      <c r="S5891">
        <v>4.28</v>
      </c>
      <c r="T5891">
        <v>12</v>
      </c>
      <c r="U5891" t="s">
        <v>76</v>
      </c>
      <c r="V5891" s="2">
        <v>43819</v>
      </c>
      <c r="W5891" t="s">
        <v>130</v>
      </c>
      <c r="X5891" t="s">
        <v>34</v>
      </c>
      <c r="Y5891" t="s">
        <v>54</v>
      </c>
    </row>
    <row r="5892" spans="1:25" x14ac:dyDescent="0.35">
      <c r="A5892">
        <v>5</v>
      </c>
      <c r="B5892" t="s">
        <v>43</v>
      </c>
      <c r="C5892">
        <v>6</v>
      </c>
      <c r="D5892" t="s">
        <v>11</v>
      </c>
      <c r="E5892" t="s">
        <v>27</v>
      </c>
      <c r="F5892" t="s">
        <v>13</v>
      </c>
      <c r="G5892" t="s">
        <v>1114</v>
      </c>
      <c r="H5892" s="1">
        <v>0</v>
      </c>
      <c r="I5892" s="2">
        <v>43796</v>
      </c>
      <c r="J5892" t="s">
        <v>2611</v>
      </c>
      <c r="K5892" t="s">
        <v>30</v>
      </c>
      <c r="L5892">
        <v>90045</v>
      </c>
      <c r="M5892">
        <v>547</v>
      </c>
      <c r="N5892" t="s">
        <v>1254</v>
      </c>
      <c r="O5892">
        <v>6</v>
      </c>
      <c r="P5892">
        <v>3</v>
      </c>
      <c r="Q5892" t="s">
        <v>32</v>
      </c>
      <c r="R5892" t="s">
        <v>8304</v>
      </c>
      <c r="S5892">
        <v>6.03</v>
      </c>
      <c r="T5892">
        <v>19</v>
      </c>
      <c r="U5892" t="s">
        <v>19</v>
      </c>
      <c r="V5892" s="2">
        <v>43801</v>
      </c>
      <c r="W5892" t="s">
        <v>39</v>
      </c>
      <c r="X5892" t="s">
        <v>34</v>
      </c>
      <c r="Y5892" t="s">
        <v>47</v>
      </c>
    </row>
    <row r="5893" spans="1:25" x14ac:dyDescent="0.35">
      <c r="A5893">
        <v>5</v>
      </c>
      <c r="B5893" t="s">
        <v>43</v>
      </c>
      <c r="C5893">
        <v>6</v>
      </c>
      <c r="D5893" t="s">
        <v>26</v>
      </c>
      <c r="E5893" t="s">
        <v>27</v>
      </c>
      <c r="F5893" t="s">
        <v>13</v>
      </c>
      <c r="G5893" t="s">
        <v>1114</v>
      </c>
      <c r="H5893" s="1">
        <v>0.2</v>
      </c>
      <c r="I5893" s="2">
        <v>43796</v>
      </c>
      <c r="J5893" t="s">
        <v>2611</v>
      </c>
      <c r="K5893" t="s">
        <v>30</v>
      </c>
      <c r="L5893">
        <v>90045</v>
      </c>
      <c r="M5893">
        <v>1310</v>
      </c>
      <c r="N5893" t="s">
        <v>1247</v>
      </c>
      <c r="O5893">
        <v>41</v>
      </c>
      <c r="P5893">
        <v>7</v>
      </c>
      <c r="Q5893" t="s">
        <v>32</v>
      </c>
      <c r="R5893" t="s">
        <v>8304</v>
      </c>
      <c r="S5893">
        <v>41.12</v>
      </c>
      <c r="T5893">
        <v>117</v>
      </c>
      <c r="U5893" t="s">
        <v>19</v>
      </c>
      <c r="V5893" s="2">
        <v>43801</v>
      </c>
      <c r="W5893" t="s">
        <v>39</v>
      </c>
      <c r="X5893" t="s">
        <v>34</v>
      </c>
      <c r="Y5893" t="s">
        <v>54</v>
      </c>
    </row>
    <row r="5894" spans="1:25" hidden="1" x14ac:dyDescent="0.35">
      <c r="A5894">
        <v>4</v>
      </c>
      <c r="B5894" t="s">
        <v>43</v>
      </c>
      <c r="C5894">
        <v>6</v>
      </c>
      <c r="D5894" t="s">
        <v>26</v>
      </c>
      <c r="E5894" t="s">
        <v>171</v>
      </c>
      <c r="F5894" t="s">
        <v>13</v>
      </c>
      <c r="G5894" t="s">
        <v>5291</v>
      </c>
      <c r="H5894" s="1">
        <v>0</v>
      </c>
      <c r="I5894" s="2">
        <v>43642</v>
      </c>
      <c r="J5894" t="s">
        <v>6344</v>
      </c>
      <c r="K5894" t="s">
        <v>102</v>
      </c>
      <c r="L5894">
        <v>10009</v>
      </c>
      <c r="M5894">
        <v>1791</v>
      </c>
      <c r="N5894" t="s">
        <v>6200</v>
      </c>
      <c r="O5894">
        <v>32</v>
      </c>
      <c r="P5894">
        <v>3</v>
      </c>
      <c r="Q5894" t="s">
        <v>104</v>
      </c>
      <c r="R5894" t="s">
        <v>8304</v>
      </c>
      <c r="S5894">
        <v>31.52</v>
      </c>
      <c r="T5894">
        <v>69</v>
      </c>
      <c r="U5894" t="s">
        <v>33</v>
      </c>
      <c r="V5894" s="2">
        <v>43646</v>
      </c>
      <c r="W5894" t="s">
        <v>39</v>
      </c>
      <c r="X5894" t="s">
        <v>175</v>
      </c>
      <c r="Y5894" t="s">
        <v>64</v>
      </c>
    </row>
    <row r="5895" spans="1:25" hidden="1" x14ac:dyDescent="0.35">
      <c r="A5895">
        <v>4</v>
      </c>
      <c r="B5895" t="s">
        <v>43</v>
      </c>
      <c r="C5895">
        <v>6</v>
      </c>
      <c r="D5895" t="s">
        <v>26</v>
      </c>
      <c r="E5895" t="s">
        <v>171</v>
      </c>
      <c r="F5895" t="s">
        <v>13</v>
      </c>
      <c r="G5895" t="s">
        <v>5291</v>
      </c>
      <c r="H5895" s="1">
        <v>0</v>
      </c>
      <c r="I5895" s="2">
        <v>43642</v>
      </c>
      <c r="J5895" t="s">
        <v>6344</v>
      </c>
      <c r="K5895" t="s">
        <v>102</v>
      </c>
      <c r="L5895">
        <v>10009</v>
      </c>
      <c r="M5895">
        <v>866</v>
      </c>
      <c r="N5895" t="s">
        <v>1197</v>
      </c>
      <c r="O5895">
        <v>214</v>
      </c>
      <c r="P5895">
        <v>4</v>
      </c>
      <c r="Q5895" t="s">
        <v>104</v>
      </c>
      <c r="R5895" t="s">
        <v>8304</v>
      </c>
      <c r="S5895">
        <v>214.16</v>
      </c>
      <c r="T5895">
        <v>714</v>
      </c>
      <c r="U5895" t="s">
        <v>33</v>
      </c>
      <c r="V5895" s="2">
        <v>43646</v>
      </c>
      <c r="W5895" t="s">
        <v>39</v>
      </c>
      <c r="X5895" t="s">
        <v>175</v>
      </c>
      <c r="Y5895" t="s">
        <v>42</v>
      </c>
    </row>
    <row r="5896" spans="1:25" hidden="1" x14ac:dyDescent="0.35">
      <c r="A5896">
        <v>4</v>
      </c>
      <c r="B5896" t="s">
        <v>43</v>
      </c>
      <c r="C5896">
        <v>6</v>
      </c>
      <c r="D5896" t="s">
        <v>26</v>
      </c>
      <c r="E5896" t="s">
        <v>171</v>
      </c>
      <c r="F5896" t="s">
        <v>13</v>
      </c>
      <c r="G5896" t="s">
        <v>5291</v>
      </c>
      <c r="H5896" s="1">
        <v>0</v>
      </c>
      <c r="I5896" s="2">
        <v>43642</v>
      </c>
      <c r="J5896" t="s">
        <v>6344</v>
      </c>
      <c r="K5896" t="s">
        <v>102</v>
      </c>
      <c r="L5896">
        <v>10009</v>
      </c>
      <c r="M5896">
        <v>83</v>
      </c>
      <c r="N5896" t="s">
        <v>4121</v>
      </c>
      <c r="O5896">
        <v>8</v>
      </c>
      <c r="P5896">
        <v>5</v>
      </c>
      <c r="Q5896" t="s">
        <v>104</v>
      </c>
      <c r="R5896" t="s">
        <v>8304</v>
      </c>
      <c r="S5896">
        <v>8.24</v>
      </c>
      <c r="T5896">
        <v>28</v>
      </c>
      <c r="U5896" t="s">
        <v>33</v>
      </c>
      <c r="V5896" s="2">
        <v>43646</v>
      </c>
      <c r="W5896" t="s">
        <v>39</v>
      </c>
      <c r="X5896" t="s">
        <v>175</v>
      </c>
      <c r="Y5896" t="s">
        <v>356</v>
      </c>
    </row>
    <row r="5897" spans="1:25" hidden="1" x14ac:dyDescent="0.35">
      <c r="A5897">
        <v>4</v>
      </c>
      <c r="B5897" t="s">
        <v>43</v>
      </c>
      <c r="C5897">
        <v>6</v>
      </c>
      <c r="D5897" t="s">
        <v>26</v>
      </c>
      <c r="E5897" t="s">
        <v>171</v>
      </c>
      <c r="F5897" t="s">
        <v>13</v>
      </c>
      <c r="G5897" t="s">
        <v>5291</v>
      </c>
      <c r="H5897" s="1">
        <v>0.2</v>
      </c>
      <c r="I5897" s="2">
        <v>43642</v>
      </c>
      <c r="J5897" t="s">
        <v>6344</v>
      </c>
      <c r="K5897" t="s">
        <v>102</v>
      </c>
      <c r="L5897">
        <v>10009</v>
      </c>
      <c r="M5897">
        <v>704</v>
      </c>
      <c r="N5897" t="s">
        <v>3180</v>
      </c>
      <c r="O5897">
        <v>37</v>
      </c>
      <c r="P5897">
        <v>2</v>
      </c>
      <c r="Q5897" t="s">
        <v>104</v>
      </c>
      <c r="R5897" t="s">
        <v>8304</v>
      </c>
      <c r="S5897">
        <v>37.11</v>
      </c>
      <c r="T5897">
        <v>102</v>
      </c>
      <c r="U5897" t="s">
        <v>33</v>
      </c>
      <c r="V5897" s="2">
        <v>43646</v>
      </c>
      <c r="W5897" t="s">
        <v>39</v>
      </c>
      <c r="X5897" t="s">
        <v>175</v>
      </c>
      <c r="Y5897" t="s">
        <v>54</v>
      </c>
    </row>
    <row r="5898" spans="1:25" hidden="1" x14ac:dyDescent="0.35">
      <c r="A5898">
        <v>4</v>
      </c>
      <c r="B5898" t="s">
        <v>43</v>
      </c>
      <c r="C5898">
        <v>6</v>
      </c>
      <c r="D5898" t="s">
        <v>26</v>
      </c>
      <c r="E5898" t="s">
        <v>906</v>
      </c>
      <c r="F5898" t="s">
        <v>13</v>
      </c>
      <c r="G5898" t="s">
        <v>5816</v>
      </c>
      <c r="H5898" s="1">
        <v>0.2</v>
      </c>
      <c r="I5898" s="2">
        <v>43626</v>
      </c>
      <c r="J5898" t="s">
        <v>6520</v>
      </c>
      <c r="K5898" t="s">
        <v>16</v>
      </c>
      <c r="L5898">
        <v>32216</v>
      </c>
      <c r="M5898">
        <v>15</v>
      </c>
      <c r="N5898" t="s">
        <v>4502</v>
      </c>
      <c r="O5898">
        <v>84</v>
      </c>
      <c r="P5898">
        <v>8</v>
      </c>
      <c r="Q5898" t="s">
        <v>18</v>
      </c>
      <c r="R5898" t="s">
        <v>8304</v>
      </c>
      <c r="S5898">
        <v>84.22</v>
      </c>
      <c r="T5898">
        <v>1348</v>
      </c>
      <c r="U5898" t="s">
        <v>33</v>
      </c>
      <c r="V5898" s="2">
        <v>43630</v>
      </c>
      <c r="W5898" t="s">
        <v>39</v>
      </c>
      <c r="X5898" t="s">
        <v>40</v>
      </c>
      <c r="Y5898" t="s">
        <v>42</v>
      </c>
    </row>
    <row r="5899" spans="1:25" hidden="1" x14ac:dyDescent="0.35">
      <c r="A5899">
        <v>7</v>
      </c>
      <c r="B5899" t="s">
        <v>25</v>
      </c>
      <c r="C5899">
        <v>6</v>
      </c>
      <c r="D5899" t="s">
        <v>11</v>
      </c>
      <c r="E5899" t="s">
        <v>65</v>
      </c>
      <c r="F5899" t="s">
        <v>13</v>
      </c>
      <c r="G5899" t="s">
        <v>746</v>
      </c>
      <c r="H5899" s="1">
        <v>0</v>
      </c>
      <c r="I5899" s="2">
        <v>43775</v>
      </c>
      <c r="J5899" t="s">
        <v>7168</v>
      </c>
      <c r="K5899" t="s">
        <v>30</v>
      </c>
      <c r="L5899">
        <v>98105</v>
      </c>
      <c r="M5899">
        <v>827</v>
      </c>
      <c r="N5899" t="s">
        <v>732</v>
      </c>
      <c r="O5899">
        <v>367</v>
      </c>
      <c r="P5899">
        <v>7</v>
      </c>
      <c r="Q5899" t="s">
        <v>32</v>
      </c>
      <c r="R5899" t="s">
        <v>8304</v>
      </c>
      <c r="S5899">
        <v>366.63</v>
      </c>
      <c r="T5899">
        <v>2037</v>
      </c>
      <c r="U5899" t="s">
        <v>76</v>
      </c>
      <c r="V5899" s="2">
        <v>43782</v>
      </c>
      <c r="W5899" t="s">
        <v>39</v>
      </c>
      <c r="X5899" t="s">
        <v>69</v>
      </c>
      <c r="Y5899" t="s">
        <v>41</v>
      </c>
    </row>
    <row r="5900" spans="1:25" hidden="1" x14ac:dyDescent="0.35">
      <c r="A5900">
        <v>7</v>
      </c>
      <c r="B5900" t="s">
        <v>25</v>
      </c>
      <c r="C5900">
        <v>6</v>
      </c>
      <c r="D5900" t="s">
        <v>11</v>
      </c>
      <c r="E5900" t="s">
        <v>65</v>
      </c>
      <c r="F5900" t="s">
        <v>13</v>
      </c>
      <c r="G5900" t="s">
        <v>746</v>
      </c>
      <c r="H5900" s="1">
        <v>0.2</v>
      </c>
      <c r="I5900" s="2">
        <v>43775</v>
      </c>
      <c r="J5900" t="s">
        <v>7168</v>
      </c>
      <c r="K5900" t="s">
        <v>30</v>
      </c>
      <c r="L5900">
        <v>98105</v>
      </c>
      <c r="M5900">
        <v>818</v>
      </c>
      <c r="N5900" t="s">
        <v>715</v>
      </c>
      <c r="O5900">
        <v>-73</v>
      </c>
      <c r="P5900">
        <v>2</v>
      </c>
      <c r="Q5900" t="s">
        <v>32</v>
      </c>
      <c r="R5900" t="s">
        <v>8304</v>
      </c>
      <c r="S5900">
        <v>-73.05</v>
      </c>
      <c r="T5900">
        <v>450</v>
      </c>
      <c r="U5900" t="s">
        <v>76</v>
      </c>
      <c r="V5900" s="2">
        <v>43782</v>
      </c>
      <c r="W5900" t="s">
        <v>39</v>
      </c>
      <c r="X5900" t="s">
        <v>69</v>
      </c>
      <c r="Y5900" t="s">
        <v>24</v>
      </c>
    </row>
    <row r="5901" spans="1:25" hidden="1" x14ac:dyDescent="0.35">
      <c r="A5901">
        <v>7</v>
      </c>
      <c r="B5901" t="s">
        <v>25</v>
      </c>
      <c r="C5901">
        <v>6</v>
      </c>
      <c r="D5901" t="s">
        <v>50</v>
      </c>
      <c r="E5901" t="s">
        <v>65</v>
      </c>
      <c r="F5901" t="s">
        <v>13</v>
      </c>
      <c r="G5901" t="s">
        <v>746</v>
      </c>
      <c r="H5901" s="1">
        <v>0</v>
      </c>
      <c r="I5901" s="2">
        <v>43775</v>
      </c>
      <c r="J5901" t="s">
        <v>7168</v>
      </c>
      <c r="K5901" t="s">
        <v>30</v>
      </c>
      <c r="L5901">
        <v>98105</v>
      </c>
      <c r="M5901">
        <v>1406</v>
      </c>
      <c r="N5901" t="s">
        <v>1106</v>
      </c>
      <c r="O5901">
        <v>33</v>
      </c>
      <c r="P5901">
        <v>3</v>
      </c>
      <c r="Q5901" t="s">
        <v>32</v>
      </c>
      <c r="R5901" t="s">
        <v>8304</v>
      </c>
      <c r="S5901">
        <v>32.69</v>
      </c>
      <c r="T5901">
        <v>109</v>
      </c>
      <c r="U5901" t="s">
        <v>76</v>
      </c>
      <c r="V5901" s="2">
        <v>43782</v>
      </c>
      <c r="W5901" t="s">
        <v>39</v>
      </c>
      <c r="X5901" t="s">
        <v>69</v>
      </c>
      <c r="Y5901" t="s">
        <v>113</v>
      </c>
    </row>
    <row r="5902" spans="1:25" hidden="1" x14ac:dyDescent="0.35">
      <c r="A5902">
        <v>5</v>
      </c>
      <c r="B5902" t="s">
        <v>25</v>
      </c>
      <c r="C5902">
        <v>3</v>
      </c>
      <c r="D5902" t="s">
        <v>11</v>
      </c>
      <c r="E5902" t="s">
        <v>2026</v>
      </c>
      <c r="F5902" t="s">
        <v>13</v>
      </c>
      <c r="G5902" t="s">
        <v>1659</v>
      </c>
      <c r="H5902" s="1">
        <v>0.2</v>
      </c>
      <c r="I5902" s="2">
        <v>43673</v>
      </c>
      <c r="J5902" t="s">
        <v>2027</v>
      </c>
      <c r="K5902" t="s">
        <v>16</v>
      </c>
      <c r="L5902">
        <v>27604</v>
      </c>
      <c r="M5902">
        <v>771</v>
      </c>
      <c r="N5902" t="s">
        <v>8105</v>
      </c>
      <c r="O5902">
        <v>12</v>
      </c>
      <c r="P5902">
        <v>4</v>
      </c>
      <c r="Q5902" t="s">
        <v>18</v>
      </c>
      <c r="R5902" t="s">
        <v>8304</v>
      </c>
      <c r="S5902">
        <v>12.18</v>
      </c>
      <c r="T5902">
        <v>195</v>
      </c>
      <c r="U5902" t="s">
        <v>19</v>
      </c>
      <c r="V5902" s="2">
        <v>43678</v>
      </c>
      <c r="W5902" t="s">
        <v>20</v>
      </c>
      <c r="X5902" t="s">
        <v>63</v>
      </c>
      <c r="Y5902" t="s">
        <v>24</v>
      </c>
    </row>
    <row r="5903" spans="1:25" x14ac:dyDescent="0.35">
      <c r="A5903">
        <v>4</v>
      </c>
      <c r="B5903" t="s">
        <v>43</v>
      </c>
      <c r="C5903">
        <v>6</v>
      </c>
      <c r="D5903" t="s">
        <v>11</v>
      </c>
      <c r="E5903" t="s">
        <v>27</v>
      </c>
      <c r="F5903" t="s">
        <v>13</v>
      </c>
      <c r="G5903" t="s">
        <v>2634</v>
      </c>
      <c r="H5903" s="1">
        <v>0</v>
      </c>
      <c r="I5903" s="2">
        <v>43715</v>
      </c>
      <c r="J5903" t="s">
        <v>2635</v>
      </c>
      <c r="K5903" t="s">
        <v>30</v>
      </c>
      <c r="L5903">
        <v>90004</v>
      </c>
      <c r="M5903">
        <v>394</v>
      </c>
      <c r="N5903" t="s">
        <v>2330</v>
      </c>
      <c r="O5903">
        <v>8</v>
      </c>
      <c r="P5903">
        <v>4</v>
      </c>
      <c r="Q5903" t="s">
        <v>32</v>
      </c>
      <c r="R5903" t="s">
        <v>8304</v>
      </c>
      <c r="S5903">
        <v>8.3000000000000007</v>
      </c>
      <c r="T5903">
        <v>20</v>
      </c>
      <c r="U5903" t="s">
        <v>19</v>
      </c>
      <c r="V5903" s="2">
        <v>43719</v>
      </c>
      <c r="W5903" t="s">
        <v>39</v>
      </c>
      <c r="X5903" t="s">
        <v>34</v>
      </c>
      <c r="Y5903" t="s">
        <v>47</v>
      </c>
    </row>
    <row r="5904" spans="1:25" hidden="1" x14ac:dyDescent="0.35">
      <c r="A5904">
        <v>6</v>
      </c>
      <c r="B5904" t="s">
        <v>10</v>
      </c>
      <c r="C5904">
        <v>6</v>
      </c>
      <c r="D5904" t="s">
        <v>26</v>
      </c>
      <c r="E5904" t="s">
        <v>1772</v>
      </c>
      <c r="F5904" t="s">
        <v>13</v>
      </c>
      <c r="G5904" t="s">
        <v>7125</v>
      </c>
      <c r="H5904" s="1">
        <v>0</v>
      </c>
      <c r="I5904" s="2">
        <v>43561</v>
      </c>
      <c r="J5904" t="s">
        <v>7407</v>
      </c>
      <c r="K5904" t="s">
        <v>73</v>
      </c>
      <c r="L5904">
        <v>52302</v>
      </c>
      <c r="M5904">
        <v>538</v>
      </c>
      <c r="N5904" t="s">
        <v>125</v>
      </c>
      <c r="O5904">
        <v>50</v>
      </c>
      <c r="P5904">
        <v>3</v>
      </c>
      <c r="Q5904" t="s">
        <v>75</v>
      </c>
      <c r="R5904" t="s">
        <v>8304</v>
      </c>
      <c r="S5904">
        <v>49.97</v>
      </c>
      <c r="T5904">
        <v>106</v>
      </c>
      <c r="U5904" t="s">
        <v>76</v>
      </c>
      <c r="V5904" s="2">
        <v>43567</v>
      </c>
      <c r="W5904" t="s">
        <v>39</v>
      </c>
      <c r="X5904" t="s">
        <v>304</v>
      </c>
      <c r="Y5904" t="s">
        <v>64</v>
      </c>
    </row>
    <row r="5905" spans="1:25" hidden="1" x14ac:dyDescent="0.35">
      <c r="A5905">
        <v>1</v>
      </c>
      <c r="B5905" t="s">
        <v>10</v>
      </c>
      <c r="C5905">
        <v>1</v>
      </c>
      <c r="D5905" t="s">
        <v>26</v>
      </c>
      <c r="E5905" t="s">
        <v>65</v>
      </c>
      <c r="F5905" t="s">
        <v>13</v>
      </c>
      <c r="G5905" t="s">
        <v>234</v>
      </c>
      <c r="H5905" s="1">
        <v>0</v>
      </c>
      <c r="I5905" s="2">
        <v>43713</v>
      </c>
      <c r="J5905" t="s">
        <v>7256</v>
      </c>
      <c r="K5905" t="s">
        <v>30</v>
      </c>
      <c r="L5905">
        <v>98115</v>
      </c>
      <c r="M5905">
        <v>1149</v>
      </c>
      <c r="N5905" t="s">
        <v>765</v>
      </c>
      <c r="O5905">
        <v>1</v>
      </c>
      <c r="P5905">
        <v>1</v>
      </c>
      <c r="Q5905" t="s">
        <v>32</v>
      </c>
      <c r="R5905" t="s">
        <v>8304</v>
      </c>
      <c r="S5905">
        <v>0.72</v>
      </c>
      <c r="T5905">
        <v>3</v>
      </c>
      <c r="U5905" t="s">
        <v>76</v>
      </c>
      <c r="V5905" s="2">
        <v>43714</v>
      </c>
      <c r="W5905" t="s">
        <v>130</v>
      </c>
      <c r="X5905" t="s">
        <v>69</v>
      </c>
      <c r="Y5905" t="s">
        <v>49</v>
      </c>
    </row>
    <row r="5906" spans="1:25" x14ac:dyDescent="0.35">
      <c r="A5906">
        <v>3</v>
      </c>
      <c r="B5906" t="s">
        <v>25</v>
      </c>
      <c r="C5906">
        <v>1</v>
      </c>
      <c r="D5906" t="s">
        <v>11</v>
      </c>
      <c r="E5906" t="s">
        <v>88</v>
      </c>
      <c r="F5906" t="s">
        <v>13</v>
      </c>
      <c r="G5906" t="s">
        <v>6871</v>
      </c>
      <c r="H5906" s="1">
        <v>0</v>
      </c>
      <c r="I5906" s="2">
        <v>43799</v>
      </c>
      <c r="J5906" t="s">
        <v>6872</v>
      </c>
      <c r="K5906" t="s">
        <v>30</v>
      </c>
      <c r="L5906">
        <v>94109</v>
      </c>
      <c r="M5906">
        <v>468</v>
      </c>
      <c r="N5906" t="s">
        <v>5366</v>
      </c>
      <c r="O5906">
        <v>10</v>
      </c>
      <c r="P5906">
        <v>3</v>
      </c>
      <c r="Q5906" t="s">
        <v>32</v>
      </c>
      <c r="R5906" t="s">
        <v>8304</v>
      </c>
      <c r="S5906">
        <v>9.56</v>
      </c>
      <c r="T5906">
        <v>26</v>
      </c>
      <c r="U5906" t="s">
        <v>76</v>
      </c>
      <c r="V5906" s="2">
        <v>43802</v>
      </c>
      <c r="W5906" t="s">
        <v>130</v>
      </c>
      <c r="X5906" t="s">
        <v>34</v>
      </c>
      <c r="Y5906" t="s">
        <v>47</v>
      </c>
    </row>
    <row r="5907" spans="1:25" x14ac:dyDescent="0.35">
      <c r="A5907">
        <v>4</v>
      </c>
      <c r="B5907" t="s">
        <v>43</v>
      </c>
      <c r="C5907">
        <v>6</v>
      </c>
      <c r="D5907" t="s">
        <v>26</v>
      </c>
      <c r="E5907" t="s">
        <v>88</v>
      </c>
      <c r="F5907" t="s">
        <v>13</v>
      </c>
      <c r="G5907" t="s">
        <v>6933</v>
      </c>
      <c r="H5907" s="1">
        <v>0.2</v>
      </c>
      <c r="I5907" s="2">
        <v>43708</v>
      </c>
      <c r="J5907" t="s">
        <v>7693</v>
      </c>
      <c r="K5907" t="s">
        <v>30</v>
      </c>
      <c r="L5907">
        <v>94110</v>
      </c>
      <c r="M5907">
        <v>67</v>
      </c>
      <c r="N5907" t="s">
        <v>2990</v>
      </c>
      <c r="O5907">
        <v>2</v>
      </c>
      <c r="P5907">
        <v>3</v>
      </c>
      <c r="Q5907" t="s">
        <v>32</v>
      </c>
      <c r="R5907" t="s">
        <v>8304</v>
      </c>
      <c r="S5907">
        <v>2.17</v>
      </c>
      <c r="T5907">
        <v>7</v>
      </c>
      <c r="U5907" t="s">
        <v>76</v>
      </c>
      <c r="V5907" s="2">
        <v>43712</v>
      </c>
      <c r="W5907" t="s">
        <v>39</v>
      </c>
      <c r="X5907" t="s">
        <v>34</v>
      </c>
      <c r="Y5907" t="s">
        <v>54</v>
      </c>
    </row>
    <row r="5908" spans="1:25" x14ac:dyDescent="0.35">
      <c r="A5908">
        <v>4</v>
      </c>
      <c r="B5908" t="s">
        <v>43</v>
      </c>
      <c r="C5908">
        <v>6</v>
      </c>
      <c r="D5908" t="s">
        <v>50</v>
      </c>
      <c r="E5908" t="s">
        <v>88</v>
      </c>
      <c r="F5908" t="s">
        <v>13</v>
      </c>
      <c r="G5908" t="s">
        <v>6933</v>
      </c>
      <c r="H5908" s="1">
        <v>0.2</v>
      </c>
      <c r="I5908" s="2">
        <v>43708</v>
      </c>
      <c r="J5908" t="s">
        <v>7693</v>
      </c>
      <c r="K5908" t="s">
        <v>30</v>
      </c>
      <c r="L5908">
        <v>94110</v>
      </c>
      <c r="M5908">
        <v>34</v>
      </c>
      <c r="N5908" t="s">
        <v>4798</v>
      </c>
      <c r="O5908">
        <v>78</v>
      </c>
      <c r="P5908">
        <v>4</v>
      </c>
      <c r="Q5908" t="s">
        <v>32</v>
      </c>
      <c r="R5908" t="s">
        <v>8304</v>
      </c>
      <c r="S5908">
        <v>77.56</v>
      </c>
      <c r="T5908">
        <v>689</v>
      </c>
      <c r="U5908" t="s">
        <v>76</v>
      </c>
      <c r="V5908" s="2">
        <v>43712</v>
      </c>
      <c r="W5908" t="s">
        <v>39</v>
      </c>
      <c r="X5908" t="s">
        <v>34</v>
      </c>
      <c r="Y5908" t="s">
        <v>52</v>
      </c>
    </row>
    <row r="5909" spans="1:25" hidden="1" x14ac:dyDescent="0.35">
      <c r="A5909">
        <v>5</v>
      </c>
      <c r="B5909" t="s">
        <v>43</v>
      </c>
      <c r="C5909">
        <v>6</v>
      </c>
      <c r="D5909" t="s">
        <v>26</v>
      </c>
      <c r="E5909" t="s">
        <v>305</v>
      </c>
      <c r="F5909" t="s">
        <v>13</v>
      </c>
      <c r="G5909" t="s">
        <v>7030</v>
      </c>
      <c r="H5909" s="1">
        <v>0</v>
      </c>
      <c r="I5909" s="2">
        <v>43816</v>
      </c>
      <c r="J5909" t="s">
        <v>7414</v>
      </c>
      <c r="K5909" t="s">
        <v>73</v>
      </c>
      <c r="L5909">
        <v>47201</v>
      </c>
      <c r="M5909">
        <v>1655</v>
      </c>
      <c r="N5909" t="s">
        <v>8236</v>
      </c>
      <c r="O5909">
        <v>13</v>
      </c>
      <c r="P5909">
        <v>4</v>
      </c>
      <c r="Q5909" t="s">
        <v>75</v>
      </c>
      <c r="R5909" t="s">
        <v>8304</v>
      </c>
      <c r="S5909">
        <v>13.24</v>
      </c>
      <c r="T5909">
        <v>28</v>
      </c>
      <c r="U5909" t="s">
        <v>76</v>
      </c>
      <c r="V5909" s="2">
        <v>43821</v>
      </c>
      <c r="W5909" t="s">
        <v>39</v>
      </c>
      <c r="X5909" t="s">
        <v>167</v>
      </c>
      <c r="Y5909" t="s">
        <v>64</v>
      </c>
    </row>
    <row r="5910" spans="1:25" hidden="1" x14ac:dyDescent="0.35">
      <c r="A5910">
        <v>5</v>
      </c>
      <c r="B5910" t="s">
        <v>25</v>
      </c>
      <c r="C5910">
        <v>3</v>
      </c>
      <c r="D5910" t="s">
        <v>26</v>
      </c>
      <c r="E5910" t="s">
        <v>237</v>
      </c>
      <c r="F5910" t="s">
        <v>13</v>
      </c>
      <c r="G5910" t="s">
        <v>80</v>
      </c>
      <c r="H5910" s="1">
        <v>0</v>
      </c>
      <c r="I5910" s="2">
        <v>43820</v>
      </c>
      <c r="J5910" t="s">
        <v>3560</v>
      </c>
      <c r="K5910" t="s">
        <v>16</v>
      </c>
      <c r="L5910">
        <v>29203</v>
      </c>
      <c r="M5910">
        <v>902</v>
      </c>
      <c r="N5910" t="s">
        <v>2853</v>
      </c>
      <c r="O5910">
        <v>11</v>
      </c>
      <c r="P5910">
        <v>6</v>
      </c>
      <c r="Q5910" t="s">
        <v>18</v>
      </c>
      <c r="R5910" t="s">
        <v>8304</v>
      </c>
      <c r="S5910">
        <v>11.22</v>
      </c>
      <c r="T5910">
        <v>24</v>
      </c>
      <c r="U5910" t="s">
        <v>19</v>
      </c>
      <c r="V5910" s="2">
        <v>43825</v>
      </c>
      <c r="W5910" t="s">
        <v>20</v>
      </c>
      <c r="X5910" t="s">
        <v>240</v>
      </c>
      <c r="Y5910" t="s">
        <v>54</v>
      </c>
    </row>
    <row r="5911" spans="1:25" hidden="1" x14ac:dyDescent="0.35">
      <c r="A5911">
        <v>5</v>
      </c>
      <c r="B5911" t="s">
        <v>43</v>
      </c>
      <c r="C5911">
        <v>6</v>
      </c>
      <c r="D5911" t="s">
        <v>11</v>
      </c>
      <c r="E5911" t="s">
        <v>2414</v>
      </c>
      <c r="F5911" t="s">
        <v>13</v>
      </c>
      <c r="G5911" t="s">
        <v>1727</v>
      </c>
      <c r="H5911" s="1">
        <v>0.2</v>
      </c>
      <c r="I5911" s="2">
        <v>43466</v>
      </c>
      <c r="J5911" t="s">
        <v>2415</v>
      </c>
      <c r="K5911" t="s">
        <v>102</v>
      </c>
      <c r="L5911">
        <v>44052</v>
      </c>
      <c r="M5911">
        <v>996</v>
      </c>
      <c r="N5911" t="s">
        <v>8191</v>
      </c>
      <c r="O5911">
        <v>9</v>
      </c>
      <c r="P5911">
        <v>4</v>
      </c>
      <c r="Q5911" t="s">
        <v>104</v>
      </c>
      <c r="R5911" t="s">
        <v>8304</v>
      </c>
      <c r="S5911">
        <v>8.56</v>
      </c>
      <c r="T5911">
        <v>49</v>
      </c>
      <c r="U5911" t="s">
        <v>19</v>
      </c>
      <c r="V5911" s="2">
        <v>43471</v>
      </c>
      <c r="W5911" t="s">
        <v>39</v>
      </c>
      <c r="X5911" t="s">
        <v>309</v>
      </c>
      <c r="Y5911" t="s">
        <v>47</v>
      </c>
    </row>
    <row r="5912" spans="1:25" x14ac:dyDescent="0.35">
      <c r="A5912">
        <v>4</v>
      </c>
      <c r="B5912" t="s">
        <v>43</v>
      </c>
      <c r="C5912">
        <v>6</v>
      </c>
      <c r="D5912" t="s">
        <v>26</v>
      </c>
      <c r="E5912" t="s">
        <v>5793</v>
      </c>
      <c r="F5912" t="s">
        <v>13</v>
      </c>
      <c r="G5912" t="s">
        <v>5310</v>
      </c>
      <c r="H5912" s="1">
        <v>0</v>
      </c>
      <c r="I5912" s="2">
        <v>43501</v>
      </c>
      <c r="J5912" t="s">
        <v>6603</v>
      </c>
      <c r="K5912" t="s">
        <v>30</v>
      </c>
      <c r="L5912">
        <v>90503</v>
      </c>
      <c r="M5912">
        <v>1425</v>
      </c>
      <c r="N5912" t="s">
        <v>3480</v>
      </c>
      <c r="O5912">
        <v>459</v>
      </c>
      <c r="P5912">
        <v>5</v>
      </c>
      <c r="Q5912" t="s">
        <v>32</v>
      </c>
      <c r="R5912" t="s">
        <v>8304</v>
      </c>
      <c r="S5912">
        <v>459.4</v>
      </c>
      <c r="T5912">
        <v>1641</v>
      </c>
      <c r="U5912" t="s">
        <v>33</v>
      </c>
      <c r="V5912" s="2">
        <v>43505</v>
      </c>
      <c r="W5912" t="s">
        <v>39</v>
      </c>
      <c r="X5912" t="s">
        <v>34</v>
      </c>
      <c r="Y5912" t="s">
        <v>56</v>
      </c>
    </row>
    <row r="5913" spans="1:25" x14ac:dyDescent="0.35">
      <c r="A5913">
        <v>4</v>
      </c>
      <c r="B5913" t="s">
        <v>43</v>
      </c>
      <c r="C5913">
        <v>6</v>
      </c>
      <c r="D5913" t="s">
        <v>50</v>
      </c>
      <c r="E5913" t="s">
        <v>5793</v>
      </c>
      <c r="F5913" t="s">
        <v>13</v>
      </c>
      <c r="G5913" t="s">
        <v>5310</v>
      </c>
      <c r="H5913" s="1">
        <v>0.2</v>
      </c>
      <c r="I5913" s="2">
        <v>43501</v>
      </c>
      <c r="J5913" t="s">
        <v>6603</v>
      </c>
      <c r="K5913" t="s">
        <v>30</v>
      </c>
      <c r="L5913">
        <v>90503</v>
      </c>
      <c r="M5913">
        <v>733</v>
      </c>
      <c r="N5913" t="s">
        <v>4707</v>
      </c>
      <c r="O5913">
        <v>42</v>
      </c>
      <c r="P5913">
        <v>5</v>
      </c>
      <c r="Q5913" t="s">
        <v>32</v>
      </c>
      <c r="R5913" t="s">
        <v>8304</v>
      </c>
      <c r="S5913">
        <v>41.76</v>
      </c>
      <c r="T5913">
        <v>371</v>
      </c>
      <c r="U5913" t="s">
        <v>33</v>
      </c>
      <c r="V5913" s="2">
        <v>43505</v>
      </c>
      <c r="W5913" t="s">
        <v>39</v>
      </c>
      <c r="X5913" t="s">
        <v>34</v>
      </c>
      <c r="Y5913" t="s">
        <v>52</v>
      </c>
    </row>
    <row r="5914" spans="1:25" hidden="1" x14ac:dyDescent="0.35">
      <c r="A5914">
        <v>0</v>
      </c>
      <c r="B5914" t="s">
        <v>10</v>
      </c>
      <c r="C5914">
        <v>0</v>
      </c>
      <c r="D5914" t="s">
        <v>26</v>
      </c>
      <c r="E5914" t="s">
        <v>171</v>
      </c>
      <c r="F5914" t="s">
        <v>13</v>
      </c>
      <c r="G5914" t="s">
        <v>2067</v>
      </c>
      <c r="H5914" s="1">
        <v>0</v>
      </c>
      <c r="I5914" s="2">
        <v>43590</v>
      </c>
      <c r="J5914" t="s">
        <v>3209</v>
      </c>
      <c r="K5914" t="s">
        <v>102</v>
      </c>
      <c r="L5914">
        <v>10035</v>
      </c>
      <c r="M5914">
        <v>1717</v>
      </c>
      <c r="N5914" t="s">
        <v>3210</v>
      </c>
      <c r="O5914">
        <v>3</v>
      </c>
      <c r="P5914">
        <v>1</v>
      </c>
      <c r="Q5914" t="s">
        <v>104</v>
      </c>
      <c r="R5914" t="s">
        <v>8304</v>
      </c>
      <c r="S5914">
        <v>3.21</v>
      </c>
      <c r="T5914">
        <v>7</v>
      </c>
      <c r="U5914" t="s">
        <v>19</v>
      </c>
      <c r="V5914" s="2">
        <v>43590</v>
      </c>
      <c r="W5914" t="s">
        <v>773</v>
      </c>
      <c r="X5914" t="s">
        <v>175</v>
      </c>
      <c r="Y5914" t="s">
        <v>64</v>
      </c>
    </row>
    <row r="5915" spans="1:25" hidden="1" x14ac:dyDescent="0.35">
      <c r="A5915">
        <v>0</v>
      </c>
      <c r="B5915" t="s">
        <v>10</v>
      </c>
      <c r="C5915">
        <v>0</v>
      </c>
      <c r="D5915" t="s">
        <v>11</v>
      </c>
      <c r="E5915" t="s">
        <v>1747</v>
      </c>
      <c r="F5915" t="s">
        <v>13</v>
      </c>
      <c r="G5915" t="s">
        <v>395</v>
      </c>
      <c r="H5915" s="1">
        <v>0.6</v>
      </c>
      <c r="I5915" s="2">
        <v>43813</v>
      </c>
      <c r="J5915" t="s">
        <v>1748</v>
      </c>
      <c r="K5915" t="s">
        <v>73</v>
      </c>
      <c r="L5915">
        <v>60076</v>
      </c>
      <c r="M5915">
        <v>871</v>
      </c>
      <c r="N5915" t="s">
        <v>8165</v>
      </c>
      <c r="O5915">
        <v>-27</v>
      </c>
      <c r="P5915">
        <v>3</v>
      </c>
      <c r="Q5915" t="s">
        <v>75</v>
      </c>
      <c r="R5915" t="s">
        <v>8304</v>
      </c>
      <c r="S5915">
        <v>-26.76</v>
      </c>
      <c r="T5915">
        <v>56</v>
      </c>
      <c r="U5915" t="s">
        <v>19</v>
      </c>
      <c r="V5915" s="2">
        <v>43813</v>
      </c>
      <c r="W5915" t="s">
        <v>773</v>
      </c>
      <c r="X5915" t="s">
        <v>139</v>
      </c>
      <c r="Y5915" t="s">
        <v>47</v>
      </c>
    </row>
    <row r="5916" spans="1:25" hidden="1" x14ac:dyDescent="0.35">
      <c r="A5916">
        <v>0</v>
      </c>
      <c r="B5916" t="s">
        <v>10</v>
      </c>
      <c r="C5916">
        <v>0</v>
      </c>
      <c r="D5916" t="s">
        <v>11</v>
      </c>
      <c r="E5916" t="s">
        <v>1747</v>
      </c>
      <c r="F5916" t="s">
        <v>13</v>
      </c>
      <c r="G5916" t="s">
        <v>395</v>
      </c>
      <c r="H5916" s="1">
        <v>0.6</v>
      </c>
      <c r="I5916" s="2">
        <v>43813</v>
      </c>
      <c r="J5916" t="s">
        <v>1748</v>
      </c>
      <c r="K5916" t="s">
        <v>73</v>
      </c>
      <c r="L5916">
        <v>60076</v>
      </c>
      <c r="M5916">
        <v>1367</v>
      </c>
      <c r="N5916" t="s">
        <v>8200</v>
      </c>
      <c r="O5916">
        <v>-293</v>
      </c>
      <c r="P5916">
        <v>6</v>
      </c>
      <c r="Q5916" t="s">
        <v>75</v>
      </c>
      <c r="R5916" t="s">
        <v>8304</v>
      </c>
      <c r="S5916">
        <v>-292.99</v>
      </c>
      <c r="T5916">
        <v>266</v>
      </c>
      <c r="U5916" t="s">
        <v>19</v>
      </c>
      <c r="V5916" s="2">
        <v>43813</v>
      </c>
      <c r="W5916" t="s">
        <v>773</v>
      </c>
      <c r="X5916" t="s">
        <v>139</v>
      </c>
      <c r="Y5916" t="s">
        <v>47</v>
      </c>
    </row>
    <row r="5917" spans="1:25" hidden="1" x14ac:dyDescent="0.35">
      <c r="A5917">
        <v>0</v>
      </c>
      <c r="B5917" t="s">
        <v>10</v>
      </c>
      <c r="C5917">
        <v>0</v>
      </c>
      <c r="D5917" t="s">
        <v>26</v>
      </c>
      <c r="E5917" t="s">
        <v>1747</v>
      </c>
      <c r="F5917" t="s">
        <v>13</v>
      </c>
      <c r="G5917" t="s">
        <v>395</v>
      </c>
      <c r="H5917" s="1">
        <v>0.2</v>
      </c>
      <c r="I5917" s="2">
        <v>43813</v>
      </c>
      <c r="J5917" t="s">
        <v>1748</v>
      </c>
      <c r="K5917" t="s">
        <v>73</v>
      </c>
      <c r="L5917">
        <v>60076</v>
      </c>
      <c r="M5917">
        <v>1319</v>
      </c>
      <c r="N5917" t="s">
        <v>3204</v>
      </c>
      <c r="O5917">
        <v>25</v>
      </c>
      <c r="P5917">
        <v>6</v>
      </c>
      <c r="Q5917" t="s">
        <v>75</v>
      </c>
      <c r="R5917" t="s">
        <v>8304</v>
      </c>
      <c r="S5917">
        <v>25</v>
      </c>
      <c r="T5917">
        <v>95</v>
      </c>
      <c r="U5917" t="s">
        <v>19</v>
      </c>
      <c r="V5917" s="2">
        <v>43813</v>
      </c>
      <c r="W5917" t="s">
        <v>773</v>
      </c>
      <c r="X5917" t="s">
        <v>139</v>
      </c>
      <c r="Y5917" t="s">
        <v>49</v>
      </c>
    </row>
    <row r="5918" spans="1:25" hidden="1" x14ac:dyDescent="0.35">
      <c r="A5918">
        <v>0</v>
      </c>
      <c r="B5918" t="s">
        <v>10</v>
      </c>
      <c r="C5918">
        <v>0</v>
      </c>
      <c r="D5918" t="s">
        <v>50</v>
      </c>
      <c r="E5918" t="s">
        <v>1747</v>
      </c>
      <c r="F5918" t="s">
        <v>13</v>
      </c>
      <c r="G5918" t="s">
        <v>395</v>
      </c>
      <c r="H5918" s="1">
        <v>0.2</v>
      </c>
      <c r="I5918" s="2">
        <v>43813</v>
      </c>
      <c r="J5918" t="s">
        <v>1748</v>
      </c>
      <c r="K5918" t="s">
        <v>73</v>
      </c>
      <c r="L5918">
        <v>60076</v>
      </c>
      <c r="M5918">
        <v>1003</v>
      </c>
      <c r="N5918" t="s">
        <v>4741</v>
      </c>
      <c r="O5918">
        <v>-5</v>
      </c>
      <c r="P5918">
        <v>3</v>
      </c>
      <c r="Q5918" t="s">
        <v>75</v>
      </c>
      <c r="R5918" t="s">
        <v>8304</v>
      </c>
      <c r="S5918">
        <v>-4.91</v>
      </c>
      <c r="T5918">
        <v>39</v>
      </c>
      <c r="U5918" t="s">
        <v>19</v>
      </c>
      <c r="V5918" s="2">
        <v>43813</v>
      </c>
      <c r="W5918" t="s">
        <v>773</v>
      </c>
      <c r="X5918" t="s">
        <v>139</v>
      </c>
      <c r="Y5918" t="s">
        <v>113</v>
      </c>
    </row>
    <row r="5919" spans="1:25" hidden="1" x14ac:dyDescent="0.35">
      <c r="A5919">
        <v>4</v>
      </c>
      <c r="B5919" t="s">
        <v>43</v>
      </c>
      <c r="C5919">
        <v>6</v>
      </c>
      <c r="D5919" t="s">
        <v>26</v>
      </c>
      <c r="E5919" t="s">
        <v>237</v>
      </c>
      <c r="F5919" t="s">
        <v>13</v>
      </c>
      <c r="G5919" t="s">
        <v>2063</v>
      </c>
      <c r="H5919" s="1">
        <v>0</v>
      </c>
      <c r="I5919" s="2">
        <v>43537</v>
      </c>
      <c r="J5919" t="s">
        <v>4079</v>
      </c>
      <c r="K5919" t="s">
        <v>102</v>
      </c>
      <c r="L5919">
        <v>21044</v>
      </c>
      <c r="M5919">
        <v>234</v>
      </c>
      <c r="N5919" t="s">
        <v>3066</v>
      </c>
      <c r="O5919">
        <v>82</v>
      </c>
      <c r="P5919">
        <v>3</v>
      </c>
      <c r="Q5919" t="s">
        <v>104</v>
      </c>
      <c r="R5919" t="s">
        <v>8304</v>
      </c>
      <c r="S5919">
        <v>81.92</v>
      </c>
      <c r="T5919">
        <v>174</v>
      </c>
      <c r="U5919" t="s">
        <v>19</v>
      </c>
      <c r="V5919" s="2">
        <v>43541</v>
      </c>
      <c r="W5919" t="s">
        <v>39</v>
      </c>
      <c r="X5919" t="s">
        <v>1549</v>
      </c>
      <c r="Y5919" t="s">
        <v>54</v>
      </c>
    </row>
    <row r="5920" spans="1:25" hidden="1" x14ac:dyDescent="0.35">
      <c r="A5920">
        <v>7</v>
      </c>
      <c r="B5920" t="s">
        <v>25</v>
      </c>
      <c r="C5920">
        <v>6</v>
      </c>
      <c r="D5920" t="s">
        <v>26</v>
      </c>
      <c r="E5920" t="s">
        <v>481</v>
      </c>
      <c r="F5920" t="s">
        <v>13</v>
      </c>
      <c r="G5920" t="s">
        <v>482</v>
      </c>
      <c r="H5920" s="1">
        <v>0</v>
      </c>
      <c r="I5920" s="2">
        <v>43775</v>
      </c>
      <c r="J5920" t="s">
        <v>483</v>
      </c>
      <c r="K5920" t="s">
        <v>102</v>
      </c>
      <c r="L5920">
        <v>7090</v>
      </c>
      <c r="M5920">
        <v>501</v>
      </c>
      <c r="N5920" t="s">
        <v>484</v>
      </c>
      <c r="O5920">
        <v>12</v>
      </c>
      <c r="P5920">
        <v>3</v>
      </c>
      <c r="Q5920" t="s">
        <v>104</v>
      </c>
      <c r="R5920" t="s">
        <v>8304</v>
      </c>
      <c r="S5920">
        <v>12.03</v>
      </c>
      <c r="T5920">
        <v>46</v>
      </c>
      <c r="U5920" t="s">
        <v>76</v>
      </c>
      <c r="V5920" s="2">
        <v>43782</v>
      </c>
      <c r="W5920" t="s">
        <v>39</v>
      </c>
      <c r="X5920" t="s">
        <v>485</v>
      </c>
      <c r="Y5920" t="s">
        <v>42</v>
      </c>
    </row>
    <row r="5921" spans="1:25" hidden="1" x14ac:dyDescent="0.35">
      <c r="A5921">
        <v>4</v>
      </c>
      <c r="B5921" t="s">
        <v>25</v>
      </c>
      <c r="C5921">
        <v>3</v>
      </c>
      <c r="D5921" t="s">
        <v>26</v>
      </c>
      <c r="E5921" t="s">
        <v>122</v>
      </c>
      <c r="F5921" t="s">
        <v>13</v>
      </c>
      <c r="G5921" t="s">
        <v>123</v>
      </c>
      <c r="H5921" s="1">
        <v>0.2</v>
      </c>
      <c r="I5921" s="2">
        <v>43757</v>
      </c>
      <c r="J5921" t="s">
        <v>124</v>
      </c>
      <c r="K5921" t="s">
        <v>73</v>
      </c>
      <c r="L5921">
        <v>77095</v>
      </c>
      <c r="M5921">
        <v>538</v>
      </c>
      <c r="N5921" t="s">
        <v>125</v>
      </c>
      <c r="O5921">
        <v>10</v>
      </c>
      <c r="P5921">
        <v>3</v>
      </c>
      <c r="Q5921" t="s">
        <v>75</v>
      </c>
      <c r="R5921" t="s">
        <v>8304</v>
      </c>
      <c r="S5921">
        <v>9.9499999999999993</v>
      </c>
      <c r="T5921">
        <v>29</v>
      </c>
      <c r="U5921" t="s">
        <v>76</v>
      </c>
      <c r="V5921" s="2">
        <v>43761</v>
      </c>
      <c r="W5921" t="s">
        <v>20</v>
      </c>
      <c r="X5921" t="s">
        <v>77</v>
      </c>
      <c r="Y5921" t="s">
        <v>64</v>
      </c>
    </row>
    <row r="5922" spans="1:25" x14ac:dyDescent="0.35">
      <c r="A5922">
        <v>2</v>
      </c>
      <c r="B5922" t="s">
        <v>43</v>
      </c>
      <c r="C5922">
        <v>3</v>
      </c>
      <c r="D5922" t="s">
        <v>26</v>
      </c>
      <c r="E5922" t="s">
        <v>3634</v>
      </c>
      <c r="F5922" t="s">
        <v>13</v>
      </c>
      <c r="G5922" t="s">
        <v>2107</v>
      </c>
      <c r="H5922" s="1">
        <v>0</v>
      </c>
      <c r="I5922" s="2">
        <v>43809</v>
      </c>
      <c r="J5922" t="s">
        <v>3635</v>
      </c>
      <c r="K5922" t="s">
        <v>30</v>
      </c>
      <c r="L5922">
        <v>95207</v>
      </c>
      <c r="M5922">
        <v>1830</v>
      </c>
      <c r="N5922" t="s">
        <v>1178</v>
      </c>
      <c r="O5922">
        <v>6</v>
      </c>
      <c r="P5922">
        <v>2</v>
      </c>
      <c r="Q5922" t="s">
        <v>32</v>
      </c>
      <c r="R5922" t="s">
        <v>8304</v>
      </c>
      <c r="S5922">
        <v>6.22</v>
      </c>
      <c r="T5922">
        <v>13</v>
      </c>
      <c r="U5922" t="s">
        <v>19</v>
      </c>
      <c r="V5922" s="2">
        <v>43811</v>
      </c>
      <c r="W5922" t="s">
        <v>20</v>
      </c>
      <c r="X5922" t="s">
        <v>34</v>
      </c>
      <c r="Y5922" t="s">
        <v>64</v>
      </c>
    </row>
    <row r="5923" spans="1:25" x14ac:dyDescent="0.35">
      <c r="A5923">
        <v>2</v>
      </c>
      <c r="B5923" t="s">
        <v>43</v>
      </c>
      <c r="C5923">
        <v>3</v>
      </c>
      <c r="D5923" t="s">
        <v>50</v>
      </c>
      <c r="E5923" t="s">
        <v>3634</v>
      </c>
      <c r="F5923" t="s">
        <v>13</v>
      </c>
      <c r="G5923" t="s">
        <v>2107</v>
      </c>
      <c r="H5923" s="1">
        <v>0.2</v>
      </c>
      <c r="I5923" s="2">
        <v>43809</v>
      </c>
      <c r="J5923" t="s">
        <v>3635</v>
      </c>
      <c r="K5923" t="s">
        <v>30</v>
      </c>
      <c r="L5923">
        <v>95207</v>
      </c>
      <c r="M5923">
        <v>941</v>
      </c>
      <c r="N5923" t="s">
        <v>4941</v>
      </c>
      <c r="O5923">
        <v>35</v>
      </c>
      <c r="P5923">
        <v>4</v>
      </c>
      <c r="Q5923" t="s">
        <v>32</v>
      </c>
      <c r="R5923" t="s">
        <v>8304</v>
      </c>
      <c r="S5923">
        <v>34.74</v>
      </c>
      <c r="T5923">
        <v>96</v>
      </c>
      <c r="U5923" t="s">
        <v>19</v>
      </c>
      <c r="V5923" s="2">
        <v>43811</v>
      </c>
      <c r="W5923" t="s">
        <v>20</v>
      </c>
      <c r="X5923" t="s">
        <v>34</v>
      </c>
      <c r="Y5923" t="s">
        <v>52</v>
      </c>
    </row>
    <row r="5924" spans="1:25" hidden="1" x14ac:dyDescent="0.35">
      <c r="A5924">
        <v>3</v>
      </c>
      <c r="B5924" t="s">
        <v>10</v>
      </c>
      <c r="C5924">
        <v>3</v>
      </c>
      <c r="D5924" t="s">
        <v>26</v>
      </c>
      <c r="E5924" t="s">
        <v>1491</v>
      </c>
      <c r="F5924" t="s">
        <v>13</v>
      </c>
      <c r="G5924" t="s">
        <v>937</v>
      </c>
      <c r="H5924" s="1">
        <v>0.2</v>
      </c>
      <c r="I5924" s="2">
        <v>43593</v>
      </c>
      <c r="J5924" t="s">
        <v>6038</v>
      </c>
      <c r="K5924" t="s">
        <v>73</v>
      </c>
      <c r="L5924">
        <v>76063</v>
      </c>
      <c r="M5924">
        <v>1797</v>
      </c>
      <c r="N5924" t="s">
        <v>3333</v>
      </c>
      <c r="O5924">
        <v>15</v>
      </c>
      <c r="P5924">
        <v>8</v>
      </c>
      <c r="Q5924" t="s">
        <v>75</v>
      </c>
      <c r="R5924" t="s">
        <v>8304</v>
      </c>
      <c r="S5924">
        <v>14.52</v>
      </c>
      <c r="T5924">
        <v>41</v>
      </c>
      <c r="U5924" t="s">
        <v>33</v>
      </c>
      <c r="V5924" s="2">
        <v>43596</v>
      </c>
      <c r="W5924" t="s">
        <v>20</v>
      </c>
      <c r="X5924" t="s">
        <v>77</v>
      </c>
      <c r="Y5924" t="s">
        <v>64</v>
      </c>
    </row>
    <row r="5925" spans="1:25" hidden="1" x14ac:dyDescent="0.35">
      <c r="A5925">
        <v>0</v>
      </c>
      <c r="B5925" t="s">
        <v>10</v>
      </c>
      <c r="C5925">
        <v>0</v>
      </c>
      <c r="D5925" t="s">
        <v>11</v>
      </c>
      <c r="E5925" t="s">
        <v>1468</v>
      </c>
      <c r="F5925" t="s">
        <v>13</v>
      </c>
      <c r="G5925" t="s">
        <v>1203</v>
      </c>
      <c r="H5925" s="1">
        <v>0</v>
      </c>
      <c r="I5925" s="2">
        <v>43787</v>
      </c>
      <c r="J5925" t="s">
        <v>7954</v>
      </c>
      <c r="K5925" t="s">
        <v>73</v>
      </c>
      <c r="L5925">
        <v>53209</v>
      </c>
      <c r="M5925">
        <v>730</v>
      </c>
      <c r="N5925" t="s">
        <v>927</v>
      </c>
      <c r="O5925">
        <v>3</v>
      </c>
      <c r="P5925">
        <v>2</v>
      </c>
      <c r="Q5925" t="s">
        <v>75</v>
      </c>
      <c r="R5925" t="s">
        <v>92</v>
      </c>
      <c r="S5925">
        <v>2.74</v>
      </c>
      <c r="T5925">
        <v>6</v>
      </c>
      <c r="U5925" t="s">
        <v>33</v>
      </c>
      <c r="V5925" s="2">
        <v>43787</v>
      </c>
      <c r="W5925" t="s">
        <v>773</v>
      </c>
      <c r="X5925" t="s">
        <v>82</v>
      </c>
      <c r="Y5925" t="s">
        <v>47</v>
      </c>
    </row>
    <row r="5926" spans="1:25" hidden="1" x14ac:dyDescent="0.35">
      <c r="A5926">
        <v>0</v>
      </c>
      <c r="B5926" t="s">
        <v>10</v>
      </c>
      <c r="C5926">
        <v>0</v>
      </c>
      <c r="D5926" t="s">
        <v>26</v>
      </c>
      <c r="E5926" t="s">
        <v>1468</v>
      </c>
      <c r="F5926" t="s">
        <v>13</v>
      </c>
      <c r="G5926" t="s">
        <v>1203</v>
      </c>
      <c r="H5926" s="1">
        <v>0</v>
      </c>
      <c r="I5926" s="2">
        <v>43787</v>
      </c>
      <c r="J5926" t="s">
        <v>7954</v>
      </c>
      <c r="K5926" t="s">
        <v>73</v>
      </c>
      <c r="L5926">
        <v>53209</v>
      </c>
      <c r="M5926">
        <v>462</v>
      </c>
      <c r="N5926" t="s">
        <v>324</v>
      </c>
      <c r="O5926">
        <v>11</v>
      </c>
      <c r="P5926">
        <v>1</v>
      </c>
      <c r="Q5926" t="s">
        <v>75</v>
      </c>
      <c r="R5926" t="s">
        <v>92</v>
      </c>
      <c r="S5926">
        <v>10.57</v>
      </c>
      <c r="T5926">
        <v>38</v>
      </c>
      <c r="U5926" t="s">
        <v>33</v>
      </c>
      <c r="V5926" s="2">
        <v>43787</v>
      </c>
      <c r="W5926" t="s">
        <v>773</v>
      </c>
      <c r="X5926" t="s">
        <v>82</v>
      </c>
      <c r="Y5926" t="s">
        <v>42</v>
      </c>
    </row>
    <row r="5927" spans="1:25" hidden="1" x14ac:dyDescent="0.35">
      <c r="A5927">
        <v>0</v>
      </c>
      <c r="B5927" t="s">
        <v>10</v>
      </c>
      <c r="C5927">
        <v>0</v>
      </c>
      <c r="D5927" t="s">
        <v>26</v>
      </c>
      <c r="E5927" t="s">
        <v>1468</v>
      </c>
      <c r="F5927" t="s">
        <v>13</v>
      </c>
      <c r="G5927" t="s">
        <v>1203</v>
      </c>
      <c r="H5927" s="1">
        <v>0</v>
      </c>
      <c r="I5927" s="2">
        <v>43787</v>
      </c>
      <c r="J5927" t="s">
        <v>7954</v>
      </c>
      <c r="K5927" t="s">
        <v>73</v>
      </c>
      <c r="L5927">
        <v>53209</v>
      </c>
      <c r="M5927">
        <v>195</v>
      </c>
      <c r="N5927" t="s">
        <v>2764</v>
      </c>
      <c r="O5927">
        <v>3</v>
      </c>
      <c r="P5927">
        <v>2</v>
      </c>
      <c r="Q5927" t="s">
        <v>75</v>
      </c>
      <c r="R5927" t="s">
        <v>92</v>
      </c>
      <c r="S5927">
        <v>3.47</v>
      </c>
      <c r="T5927">
        <v>7</v>
      </c>
      <c r="U5927" t="s">
        <v>33</v>
      </c>
      <c r="V5927" s="2">
        <v>43787</v>
      </c>
      <c r="W5927" t="s">
        <v>773</v>
      </c>
      <c r="X5927" t="s">
        <v>82</v>
      </c>
      <c r="Y5927" t="s">
        <v>35</v>
      </c>
    </row>
    <row r="5928" spans="1:25" hidden="1" x14ac:dyDescent="0.35">
      <c r="A5928">
        <v>0</v>
      </c>
      <c r="B5928" t="s">
        <v>10</v>
      </c>
      <c r="C5928">
        <v>0</v>
      </c>
      <c r="D5928" t="s">
        <v>26</v>
      </c>
      <c r="E5928" t="s">
        <v>1468</v>
      </c>
      <c r="F5928" t="s">
        <v>13</v>
      </c>
      <c r="G5928" t="s">
        <v>1203</v>
      </c>
      <c r="H5928" s="1">
        <v>0</v>
      </c>
      <c r="I5928" s="2">
        <v>43787</v>
      </c>
      <c r="J5928" t="s">
        <v>7954</v>
      </c>
      <c r="K5928" t="s">
        <v>73</v>
      </c>
      <c r="L5928">
        <v>53209</v>
      </c>
      <c r="M5928">
        <v>502</v>
      </c>
      <c r="N5928" t="s">
        <v>975</v>
      </c>
      <c r="O5928">
        <v>25</v>
      </c>
      <c r="P5928">
        <v>6</v>
      </c>
      <c r="Q5928" t="s">
        <v>75</v>
      </c>
      <c r="R5928" t="s">
        <v>92</v>
      </c>
      <c r="S5928">
        <v>24.98</v>
      </c>
      <c r="T5928">
        <v>93</v>
      </c>
      <c r="U5928" t="s">
        <v>33</v>
      </c>
      <c r="V5928" s="2">
        <v>43787</v>
      </c>
      <c r="W5928" t="s">
        <v>773</v>
      </c>
      <c r="X5928" t="s">
        <v>82</v>
      </c>
      <c r="Y5928" t="s">
        <v>42</v>
      </c>
    </row>
    <row r="5929" spans="1:25" hidden="1" x14ac:dyDescent="0.35">
      <c r="A5929">
        <v>3</v>
      </c>
      <c r="B5929" t="s">
        <v>10</v>
      </c>
      <c r="C5929">
        <v>3</v>
      </c>
      <c r="D5929" t="s">
        <v>26</v>
      </c>
      <c r="E5929" t="s">
        <v>99</v>
      </c>
      <c r="F5929" t="s">
        <v>13</v>
      </c>
      <c r="G5929" t="s">
        <v>5337</v>
      </c>
      <c r="H5929" s="1">
        <v>0.7</v>
      </c>
      <c r="I5929" s="2">
        <v>43792</v>
      </c>
      <c r="J5929" t="s">
        <v>6092</v>
      </c>
      <c r="K5929" t="s">
        <v>102</v>
      </c>
      <c r="L5929">
        <v>19120</v>
      </c>
      <c r="M5929">
        <v>712</v>
      </c>
      <c r="N5929" t="s">
        <v>1025</v>
      </c>
      <c r="O5929">
        <v>-6</v>
      </c>
      <c r="P5929">
        <v>1</v>
      </c>
      <c r="Q5929" t="s">
        <v>104</v>
      </c>
      <c r="R5929" t="s">
        <v>8304</v>
      </c>
      <c r="S5929">
        <v>-5.98</v>
      </c>
      <c r="T5929">
        <v>7</v>
      </c>
      <c r="U5929" t="s">
        <v>33</v>
      </c>
      <c r="V5929" s="2">
        <v>43795</v>
      </c>
      <c r="W5929" t="s">
        <v>20</v>
      </c>
      <c r="X5929" t="s">
        <v>105</v>
      </c>
      <c r="Y5929" t="s">
        <v>54</v>
      </c>
    </row>
    <row r="5930" spans="1:25" x14ac:dyDescent="0.35">
      <c r="A5930">
        <v>5</v>
      </c>
      <c r="B5930" t="s">
        <v>43</v>
      </c>
      <c r="C5930">
        <v>6</v>
      </c>
      <c r="D5930" t="s">
        <v>26</v>
      </c>
      <c r="E5930" t="s">
        <v>1389</v>
      </c>
      <c r="F5930" t="s">
        <v>13</v>
      </c>
      <c r="G5930" t="s">
        <v>2164</v>
      </c>
      <c r="H5930" s="1">
        <v>0</v>
      </c>
      <c r="I5930" s="2">
        <v>43611</v>
      </c>
      <c r="J5930" t="s">
        <v>4490</v>
      </c>
      <c r="K5930" t="s">
        <v>30</v>
      </c>
      <c r="L5930">
        <v>92054</v>
      </c>
      <c r="M5930">
        <v>1804</v>
      </c>
      <c r="N5930" t="s">
        <v>4311</v>
      </c>
      <c r="O5930">
        <v>6</v>
      </c>
      <c r="P5930">
        <v>2</v>
      </c>
      <c r="Q5930" t="s">
        <v>32</v>
      </c>
      <c r="R5930" t="s">
        <v>8304</v>
      </c>
      <c r="S5930">
        <v>6.22</v>
      </c>
      <c r="T5930">
        <v>13</v>
      </c>
      <c r="U5930" t="s">
        <v>19</v>
      </c>
      <c r="V5930" s="2">
        <v>43616</v>
      </c>
      <c r="W5930" t="s">
        <v>39</v>
      </c>
      <c r="X5930" t="s">
        <v>34</v>
      </c>
      <c r="Y5930" t="s">
        <v>64</v>
      </c>
    </row>
    <row r="5931" spans="1:25" hidden="1" x14ac:dyDescent="0.35">
      <c r="A5931">
        <v>4</v>
      </c>
      <c r="B5931" t="s">
        <v>43</v>
      </c>
      <c r="C5931">
        <v>6</v>
      </c>
      <c r="D5931" t="s">
        <v>11</v>
      </c>
      <c r="E5931" t="s">
        <v>171</v>
      </c>
      <c r="F5931" t="s">
        <v>13</v>
      </c>
      <c r="G5931" t="s">
        <v>2300</v>
      </c>
      <c r="H5931" s="1">
        <v>0</v>
      </c>
      <c r="I5931" s="2">
        <v>43790</v>
      </c>
      <c r="J5931" t="s">
        <v>2301</v>
      </c>
      <c r="K5931" t="s">
        <v>102</v>
      </c>
      <c r="L5931">
        <v>10035</v>
      </c>
      <c r="M5931">
        <v>878</v>
      </c>
      <c r="N5931" t="s">
        <v>2302</v>
      </c>
      <c r="O5931">
        <v>11</v>
      </c>
      <c r="P5931">
        <v>1</v>
      </c>
      <c r="Q5931" t="s">
        <v>104</v>
      </c>
      <c r="R5931" t="s">
        <v>8304</v>
      </c>
      <c r="S5931">
        <v>11.24</v>
      </c>
      <c r="T5931">
        <v>27</v>
      </c>
      <c r="U5931" t="s">
        <v>19</v>
      </c>
      <c r="V5931" s="2">
        <v>43794</v>
      </c>
      <c r="W5931" t="s">
        <v>39</v>
      </c>
      <c r="X5931" t="s">
        <v>175</v>
      </c>
      <c r="Y5931" t="s">
        <v>47</v>
      </c>
    </row>
    <row r="5932" spans="1:25" hidden="1" x14ac:dyDescent="0.35">
      <c r="A5932">
        <v>5</v>
      </c>
      <c r="B5932" t="s">
        <v>43</v>
      </c>
      <c r="C5932">
        <v>6</v>
      </c>
      <c r="D5932" t="s">
        <v>26</v>
      </c>
      <c r="E5932" t="s">
        <v>2682</v>
      </c>
      <c r="F5932" t="s">
        <v>13</v>
      </c>
      <c r="G5932" t="s">
        <v>1405</v>
      </c>
      <c r="H5932" s="1">
        <v>0.2</v>
      </c>
      <c r="I5932" s="2">
        <v>43709</v>
      </c>
      <c r="J5932" t="s">
        <v>4683</v>
      </c>
      <c r="K5932" t="s">
        <v>30</v>
      </c>
      <c r="L5932">
        <v>98052</v>
      </c>
      <c r="M5932">
        <v>259</v>
      </c>
      <c r="N5932" t="s">
        <v>4225</v>
      </c>
      <c r="O5932">
        <v>8</v>
      </c>
      <c r="P5932">
        <v>5</v>
      </c>
      <c r="Q5932" t="s">
        <v>32</v>
      </c>
      <c r="R5932" t="s">
        <v>8304</v>
      </c>
      <c r="S5932">
        <v>8.02</v>
      </c>
      <c r="T5932">
        <v>23</v>
      </c>
      <c r="U5932" t="s">
        <v>19</v>
      </c>
      <c r="V5932" s="2">
        <v>43714</v>
      </c>
      <c r="W5932" t="s">
        <v>39</v>
      </c>
      <c r="X5932" t="s">
        <v>69</v>
      </c>
      <c r="Y5932" t="s">
        <v>54</v>
      </c>
    </row>
    <row r="5933" spans="1:25" hidden="1" x14ac:dyDescent="0.35">
      <c r="A5933">
        <v>5</v>
      </c>
      <c r="B5933" t="s">
        <v>43</v>
      </c>
      <c r="C5933">
        <v>6</v>
      </c>
      <c r="D5933" t="s">
        <v>50</v>
      </c>
      <c r="E5933" t="s">
        <v>2682</v>
      </c>
      <c r="F5933" t="s">
        <v>13</v>
      </c>
      <c r="G5933" t="s">
        <v>1405</v>
      </c>
      <c r="H5933" s="1">
        <v>0</v>
      </c>
      <c r="I5933" s="2">
        <v>43709</v>
      </c>
      <c r="J5933" t="s">
        <v>4683</v>
      </c>
      <c r="K5933" t="s">
        <v>30</v>
      </c>
      <c r="L5933">
        <v>98052</v>
      </c>
      <c r="M5933">
        <v>1019</v>
      </c>
      <c r="N5933" t="s">
        <v>244</v>
      </c>
      <c r="O5933">
        <v>7</v>
      </c>
      <c r="P5933">
        <v>1</v>
      </c>
      <c r="Q5933" t="s">
        <v>32</v>
      </c>
      <c r="R5933" t="s">
        <v>8304</v>
      </c>
      <c r="S5933">
        <v>6.8</v>
      </c>
      <c r="T5933">
        <v>20</v>
      </c>
      <c r="U5933" t="s">
        <v>19</v>
      </c>
      <c r="V5933" s="2">
        <v>43714</v>
      </c>
      <c r="W5933" t="s">
        <v>39</v>
      </c>
      <c r="X5933" t="s">
        <v>69</v>
      </c>
      <c r="Y5933" t="s">
        <v>113</v>
      </c>
    </row>
    <row r="5934" spans="1:25" hidden="1" x14ac:dyDescent="0.35">
      <c r="A5934">
        <v>3</v>
      </c>
      <c r="B5934" t="s">
        <v>25</v>
      </c>
      <c r="C5934">
        <v>1</v>
      </c>
      <c r="D5934" t="s">
        <v>26</v>
      </c>
      <c r="E5934" t="s">
        <v>122</v>
      </c>
      <c r="F5934" t="s">
        <v>13</v>
      </c>
      <c r="G5934" t="s">
        <v>6922</v>
      </c>
      <c r="H5934" s="1">
        <v>0.2</v>
      </c>
      <c r="I5934" s="2">
        <v>43648</v>
      </c>
      <c r="J5934" t="s">
        <v>7216</v>
      </c>
      <c r="K5934" t="s">
        <v>73</v>
      </c>
      <c r="L5934">
        <v>77036</v>
      </c>
      <c r="M5934">
        <v>1625</v>
      </c>
      <c r="N5934" t="s">
        <v>1028</v>
      </c>
      <c r="O5934">
        <v>59</v>
      </c>
      <c r="P5934">
        <v>5</v>
      </c>
      <c r="Q5934" t="s">
        <v>75</v>
      </c>
      <c r="R5934" t="s">
        <v>8304</v>
      </c>
      <c r="S5934">
        <v>59.44</v>
      </c>
      <c r="T5934">
        <v>164</v>
      </c>
      <c r="U5934" t="s">
        <v>76</v>
      </c>
      <c r="V5934" s="2">
        <v>43651</v>
      </c>
      <c r="W5934" t="s">
        <v>130</v>
      </c>
      <c r="X5934" t="s">
        <v>77</v>
      </c>
      <c r="Y5934" t="s">
        <v>64</v>
      </c>
    </row>
    <row r="5935" spans="1:25" hidden="1" x14ac:dyDescent="0.35">
      <c r="A5935">
        <v>3</v>
      </c>
      <c r="B5935" t="s">
        <v>25</v>
      </c>
      <c r="C5935">
        <v>1</v>
      </c>
      <c r="D5935" t="s">
        <v>26</v>
      </c>
      <c r="E5935" t="s">
        <v>122</v>
      </c>
      <c r="F5935" t="s">
        <v>13</v>
      </c>
      <c r="G5935" t="s">
        <v>6922</v>
      </c>
      <c r="H5935" s="1">
        <v>0.8</v>
      </c>
      <c r="I5935" s="2">
        <v>43648</v>
      </c>
      <c r="J5935" t="s">
        <v>7216</v>
      </c>
      <c r="K5935" t="s">
        <v>73</v>
      </c>
      <c r="L5935">
        <v>77036</v>
      </c>
      <c r="M5935">
        <v>1641</v>
      </c>
      <c r="N5935" t="s">
        <v>5936</v>
      </c>
      <c r="O5935">
        <v>-8</v>
      </c>
      <c r="P5935">
        <v>4</v>
      </c>
      <c r="Q5935" t="s">
        <v>75</v>
      </c>
      <c r="R5935" t="s">
        <v>8304</v>
      </c>
      <c r="S5935">
        <v>-8.11</v>
      </c>
      <c r="T5935">
        <v>5</v>
      </c>
      <c r="U5935" t="s">
        <v>76</v>
      </c>
      <c r="V5935" s="2">
        <v>43651</v>
      </c>
      <c r="W5935" t="s">
        <v>130</v>
      </c>
      <c r="X5935" t="s">
        <v>77</v>
      </c>
      <c r="Y5935" t="s">
        <v>54</v>
      </c>
    </row>
    <row r="5936" spans="1:25" hidden="1" x14ac:dyDescent="0.35">
      <c r="A5936">
        <v>0</v>
      </c>
      <c r="B5936" t="s">
        <v>10</v>
      </c>
      <c r="C5936">
        <v>0</v>
      </c>
      <c r="D5936" t="s">
        <v>26</v>
      </c>
      <c r="E5936" t="s">
        <v>65</v>
      </c>
      <c r="F5936" t="s">
        <v>13</v>
      </c>
      <c r="G5936" t="s">
        <v>1562</v>
      </c>
      <c r="H5936" s="1">
        <v>0</v>
      </c>
      <c r="I5936" s="2">
        <v>43812</v>
      </c>
      <c r="J5936" t="s">
        <v>3298</v>
      </c>
      <c r="K5936" t="s">
        <v>30</v>
      </c>
      <c r="L5936">
        <v>98103</v>
      </c>
      <c r="M5936">
        <v>1513</v>
      </c>
      <c r="N5936" t="s">
        <v>1087</v>
      </c>
      <c r="O5936">
        <v>8</v>
      </c>
      <c r="P5936">
        <v>3</v>
      </c>
      <c r="Q5936" t="s">
        <v>32</v>
      </c>
      <c r="R5936" t="s">
        <v>8304</v>
      </c>
      <c r="S5936">
        <v>8.49</v>
      </c>
      <c r="T5936">
        <v>31</v>
      </c>
      <c r="U5936" t="s">
        <v>19</v>
      </c>
      <c r="V5936" s="2">
        <v>43812</v>
      </c>
      <c r="W5936" t="s">
        <v>773</v>
      </c>
      <c r="X5936" t="s">
        <v>69</v>
      </c>
      <c r="Y5936" t="s">
        <v>42</v>
      </c>
    </row>
    <row r="5937" spans="1:25" x14ac:dyDescent="0.35">
      <c r="A5937">
        <v>4</v>
      </c>
      <c r="B5937" t="s">
        <v>43</v>
      </c>
      <c r="C5937">
        <v>6</v>
      </c>
      <c r="D5937" t="s">
        <v>26</v>
      </c>
      <c r="E5937" t="s">
        <v>88</v>
      </c>
      <c r="F5937" t="s">
        <v>13</v>
      </c>
      <c r="G5937" t="s">
        <v>5558</v>
      </c>
      <c r="H5937" s="1">
        <v>0</v>
      </c>
      <c r="I5937" s="2">
        <v>43477</v>
      </c>
      <c r="J5937" t="s">
        <v>6536</v>
      </c>
      <c r="K5937" t="s">
        <v>30</v>
      </c>
      <c r="L5937">
        <v>94110</v>
      </c>
      <c r="M5937">
        <v>1501</v>
      </c>
      <c r="N5937" t="s">
        <v>412</v>
      </c>
      <c r="O5937">
        <v>5</v>
      </c>
      <c r="P5937">
        <v>1</v>
      </c>
      <c r="Q5937" t="s">
        <v>32</v>
      </c>
      <c r="R5937" t="s">
        <v>8304</v>
      </c>
      <c r="S5937">
        <v>4.8899999999999997</v>
      </c>
      <c r="T5937">
        <v>10</v>
      </c>
      <c r="U5937" t="s">
        <v>33</v>
      </c>
      <c r="V5937" s="2">
        <v>43481</v>
      </c>
      <c r="W5937" t="s">
        <v>39</v>
      </c>
      <c r="X5937" t="s">
        <v>34</v>
      </c>
      <c r="Y5937" t="s">
        <v>119</v>
      </c>
    </row>
    <row r="5938" spans="1:25" hidden="1" x14ac:dyDescent="0.35">
      <c r="A5938">
        <v>4</v>
      </c>
      <c r="B5938" t="s">
        <v>43</v>
      </c>
      <c r="C5938">
        <v>6</v>
      </c>
      <c r="D5938" t="s">
        <v>11</v>
      </c>
      <c r="E5938" t="s">
        <v>2531</v>
      </c>
      <c r="F5938" t="s">
        <v>13</v>
      </c>
      <c r="G5938" t="s">
        <v>403</v>
      </c>
      <c r="H5938" s="1">
        <v>0.2</v>
      </c>
      <c r="I5938" s="2">
        <v>43798</v>
      </c>
      <c r="J5938" t="s">
        <v>2532</v>
      </c>
      <c r="K5938" t="s">
        <v>16</v>
      </c>
      <c r="L5938">
        <v>37421</v>
      </c>
      <c r="M5938">
        <v>833</v>
      </c>
      <c r="N5938" t="s">
        <v>23</v>
      </c>
      <c r="O5938">
        <v>49</v>
      </c>
      <c r="P5938">
        <v>2</v>
      </c>
      <c r="Q5938" t="s">
        <v>18</v>
      </c>
      <c r="R5938" t="s">
        <v>8304</v>
      </c>
      <c r="S5938">
        <v>48.8</v>
      </c>
      <c r="T5938">
        <v>390</v>
      </c>
      <c r="U5938" t="s">
        <v>19</v>
      </c>
      <c r="V5938" s="2">
        <v>43802</v>
      </c>
      <c r="W5938" t="s">
        <v>39</v>
      </c>
      <c r="X5938" t="s">
        <v>214</v>
      </c>
      <c r="Y5938" t="s">
        <v>24</v>
      </c>
    </row>
    <row r="5939" spans="1:25" hidden="1" x14ac:dyDescent="0.35">
      <c r="A5939">
        <v>4</v>
      </c>
      <c r="B5939" t="s">
        <v>43</v>
      </c>
      <c r="C5939">
        <v>6</v>
      </c>
      <c r="D5939" t="s">
        <v>11</v>
      </c>
      <c r="E5939" t="s">
        <v>2531</v>
      </c>
      <c r="F5939" t="s">
        <v>13</v>
      </c>
      <c r="G5939" t="s">
        <v>403</v>
      </c>
      <c r="H5939" s="1">
        <v>0.2</v>
      </c>
      <c r="I5939" s="2">
        <v>43798</v>
      </c>
      <c r="J5939" t="s">
        <v>2532</v>
      </c>
      <c r="K5939" t="s">
        <v>16</v>
      </c>
      <c r="L5939">
        <v>37421</v>
      </c>
      <c r="M5939">
        <v>617</v>
      </c>
      <c r="N5939" t="s">
        <v>8218</v>
      </c>
      <c r="O5939">
        <v>19</v>
      </c>
      <c r="P5939">
        <v>5</v>
      </c>
      <c r="Q5939" t="s">
        <v>18</v>
      </c>
      <c r="R5939" t="s">
        <v>8304</v>
      </c>
      <c r="S5939">
        <v>19.03</v>
      </c>
      <c r="T5939">
        <v>102</v>
      </c>
      <c r="U5939" t="s">
        <v>19</v>
      </c>
      <c r="V5939" s="2">
        <v>43802</v>
      </c>
      <c r="W5939" t="s">
        <v>39</v>
      </c>
      <c r="X5939" t="s">
        <v>214</v>
      </c>
      <c r="Y5939" t="s">
        <v>47</v>
      </c>
    </row>
    <row r="5940" spans="1:25" x14ac:dyDescent="0.35">
      <c r="A5940">
        <v>4</v>
      </c>
      <c r="B5940" t="s">
        <v>43</v>
      </c>
      <c r="C5940">
        <v>6</v>
      </c>
      <c r="D5940" t="s">
        <v>11</v>
      </c>
      <c r="E5940" t="s">
        <v>386</v>
      </c>
      <c r="F5940" t="s">
        <v>13</v>
      </c>
      <c r="G5940" t="s">
        <v>212</v>
      </c>
      <c r="H5940" s="1">
        <v>0.15</v>
      </c>
      <c r="I5940" s="2">
        <v>43571</v>
      </c>
      <c r="J5940" t="s">
        <v>2667</v>
      </c>
      <c r="K5940" t="s">
        <v>30</v>
      </c>
      <c r="L5940">
        <v>95123</v>
      </c>
      <c r="M5940">
        <v>1228</v>
      </c>
      <c r="N5940" t="s">
        <v>8116</v>
      </c>
      <c r="O5940">
        <v>-6</v>
      </c>
      <c r="P5940">
        <v>1</v>
      </c>
      <c r="Q5940" t="s">
        <v>32</v>
      </c>
      <c r="R5940" t="s">
        <v>8304</v>
      </c>
      <c r="S5940">
        <v>-6.05</v>
      </c>
      <c r="T5940">
        <v>103</v>
      </c>
      <c r="U5940" t="s">
        <v>19</v>
      </c>
      <c r="V5940" s="2">
        <v>43575</v>
      </c>
      <c r="W5940" t="s">
        <v>39</v>
      </c>
      <c r="X5940" t="s">
        <v>34</v>
      </c>
      <c r="Y5940" t="s">
        <v>22</v>
      </c>
    </row>
    <row r="5941" spans="1:25" x14ac:dyDescent="0.35">
      <c r="A5941">
        <v>4</v>
      </c>
      <c r="B5941" t="s">
        <v>43</v>
      </c>
      <c r="C5941">
        <v>6</v>
      </c>
      <c r="D5941" t="s">
        <v>26</v>
      </c>
      <c r="E5941" t="s">
        <v>386</v>
      </c>
      <c r="F5941" t="s">
        <v>13</v>
      </c>
      <c r="G5941" t="s">
        <v>212</v>
      </c>
      <c r="H5941" s="1">
        <v>0</v>
      </c>
      <c r="I5941" s="2">
        <v>43571</v>
      </c>
      <c r="J5941" t="s">
        <v>2667</v>
      </c>
      <c r="K5941" t="s">
        <v>30</v>
      </c>
      <c r="L5941">
        <v>95123</v>
      </c>
      <c r="M5941">
        <v>282</v>
      </c>
      <c r="N5941" t="s">
        <v>8161</v>
      </c>
      <c r="O5941">
        <v>2</v>
      </c>
      <c r="P5941">
        <v>4</v>
      </c>
      <c r="Q5941" t="s">
        <v>32</v>
      </c>
      <c r="R5941" t="s">
        <v>8304</v>
      </c>
      <c r="S5941">
        <v>2.06</v>
      </c>
      <c r="T5941">
        <v>206</v>
      </c>
      <c r="U5941" t="s">
        <v>19</v>
      </c>
      <c r="V5941" s="2">
        <v>43575</v>
      </c>
      <c r="W5941" t="s">
        <v>39</v>
      </c>
      <c r="X5941" t="s">
        <v>34</v>
      </c>
      <c r="Y5941" t="s">
        <v>42</v>
      </c>
    </row>
    <row r="5942" spans="1:25" x14ac:dyDescent="0.35">
      <c r="A5942">
        <v>5</v>
      </c>
      <c r="B5942" t="s">
        <v>43</v>
      </c>
      <c r="C5942">
        <v>6</v>
      </c>
      <c r="D5942" t="s">
        <v>26</v>
      </c>
      <c r="E5942" t="s">
        <v>6165</v>
      </c>
      <c r="F5942" t="s">
        <v>13</v>
      </c>
      <c r="G5942" t="s">
        <v>7257</v>
      </c>
      <c r="H5942" s="1">
        <v>0</v>
      </c>
      <c r="I5942" s="2">
        <v>43785</v>
      </c>
      <c r="J5942" t="s">
        <v>7653</v>
      </c>
      <c r="K5942" t="s">
        <v>30</v>
      </c>
      <c r="L5942">
        <v>92025</v>
      </c>
      <c r="M5942">
        <v>1143</v>
      </c>
      <c r="N5942" t="s">
        <v>3084</v>
      </c>
      <c r="O5942">
        <v>6</v>
      </c>
      <c r="P5942">
        <v>4</v>
      </c>
      <c r="Q5942" t="s">
        <v>32</v>
      </c>
      <c r="R5942" t="s">
        <v>8304</v>
      </c>
      <c r="S5942">
        <v>6.07</v>
      </c>
      <c r="T5942">
        <v>23</v>
      </c>
      <c r="U5942" t="s">
        <v>76</v>
      </c>
      <c r="V5942" s="2">
        <v>43790</v>
      </c>
      <c r="W5942" t="s">
        <v>39</v>
      </c>
      <c r="X5942" t="s">
        <v>34</v>
      </c>
      <c r="Y5942" t="s">
        <v>49</v>
      </c>
    </row>
    <row r="5943" spans="1:25" hidden="1" x14ac:dyDescent="0.35">
      <c r="A5943">
        <v>5</v>
      </c>
      <c r="B5943" t="s">
        <v>43</v>
      </c>
      <c r="C5943">
        <v>6</v>
      </c>
      <c r="D5943" t="s">
        <v>11</v>
      </c>
      <c r="E5943" t="s">
        <v>2559</v>
      </c>
      <c r="F5943" t="s">
        <v>13</v>
      </c>
      <c r="G5943" t="s">
        <v>2126</v>
      </c>
      <c r="H5943" s="1">
        <v>0.2</v>
      </c>
      <c r="I5943" s="2">
        <v>43784</v>
      </c>
      <c r="J5943" t="s">
        <v>2560</v>
      </c>
      <c r="K5943" t="s">
        <v>16</v>
      </c>
      <c r="L5943">
        <v>33023</v>
      </c>
      <c r="M5943">
        <v>871</v>
      </c>
      <c r="N5943" t="s">
        <v>8183</v>
      </c>
      <c r="O5943">
        <v>55</v>
      </c>
      <c r="P5943">
        <v>4</v>
      </c>
      <c r="Q5943" t="s">
        <v>18</v>
      </c>
      <c r="R5943" t="s">
        <v>8304</v>
      </c>
      <c r="S5943">
        <v>55.02</v>
      </c>
      <c r="T5943">
        <v>220</v>
      </c>
      <c r="U5943" t="s">
        <v>19</v>
      </c>
      <c r="V5943" s="2">
        <v>43789</v>
      </c>
      <c r="W5943" t="s">
        <v>39</v>
      </c>
      <c r="X5943" t="s">
        <v>40</v>
      </c>
      <c r="Y5943" t="s">
        <v>47</v>
      </c>
    </row>
    <row r="5944" spans="1:25" hidden="1" x14ac:dyDescent="0.35">
      <c r="A5944">
        <v>5</v>
      </c>
      <c r="B5944" t="s">
        <v>43</v>
      </c>
      <c r="C5944">
        <v>6</v>
      </c>
      <c r="D5944" t="s">
        <v>11</v>
      </c>
      <c r="E5944" t="s">
        <v>2559</v>
      </c>
      <c r="F5944" t="s">
        <v>13</v>
      </c>
      <c r="G5944" t="s">
        <v>2126</v>
      </c>
      <c r="H5944" s="1">
        <v>0.2</v>
      </c>
      <c r="I5944" s="2">
        <v>43784</v>
      </c>
      <c r="J5944" t="s">
        <v>2560</v>
      </c>
      <c r="K5944" t="s">
        <v>16</v>
      </c>
      <c r="L5944">
        <v>33023</v>
      </c>
      <c r="M5944">
        <v>1534</v>
      </c>
      <c r="N5944" t="s">
        <v>8220</v>
      </c>
      <c r="O5944">
        <v>0</v>
      </c>
      <c r="P5944">
        <v>4</v>
      </c>
      <c r="Q5944" t="s">
        <v>18</v>
      </c>
      <c r="R5944" t="s">
        <v>8304</v>
      </c>
      <c r="S5944">
        <v>0</v>
      </c>
      <c r="T5944">
        <v>339</v>
      </c>
      <c r="U5944" t="s">
        <v>19</v>
      </c>
      <c r="V5944" s="2">
        <v>43789</v>
      </c>
      <c r="W5944" t="s">
        <v>39</v>
      </c>
      <c r="X5944" t="s">
        <v>40</v>
      </c>
      <c r="Y5944" t="s">
        <v>47</v>
      </c>
    </row>
    <row r="5945" spans="1:25" hidden="1" x14ac:dyDescent="0.35">
      <c r="A5945">
        <v>2</v>
      </c>
      <c r="B5945" t="s">
        <v>25</v>
      </c>
      <c r="C5945">
        <v>1</v>
      </c>
      <c r="D5945" t="s">
        <v>26</v>
      </c>
      <c r="E5945" t="s">
        <v>287</v>
      </c>
      <c r="F5945" t="s">
        <v>13</v>
      </c>
      <c r="G5945" t="s">
        <v>2107</v>
      </c>
      <c r="H5945" s="1">
        <v>0.2</v>
      </c>
      <c r="I5945" s="2">
        <v>43817</v>
      </c>
      <c r="J5945" t="s">
        <v>3062</v>
      </c>
      <c r="K5945" t="s">
        <v>16</v>
      </c>
      <c r="L5945">
        <v>28205</v>
      </c>
      <c r="M5945">
        <v>1124</v>
      </c>
      <c r="N5945" t="s">
        <v>3063</v>
      </c>
      <c r="O5945">
        <v>1</v>
      </c>
      <c r="P5945">
        <v>9</v>
      </c>
      <c r="Q5945" t="s">
        <v>18</v>
      </c>
      <c r="R5945" t="s">
        <v>8304</v>
      </c>
      <c r="S5945">
        <v>1.43</v>
      </c>
      <c r="T5945">
        <v>13</v>
      </c>
      <c r="U5945" t="s">
        <v>19</v>
      </c>
      <c r="V5945" s="2">
        <v>43819</v>
      </c>
      <c r="W5945" t="s">
        <v>130</v>
      </c>
      <c r="X5945" t="s">
        <v>63</v>
      </c>
      <c r="Y5945" t="s">
        <v>49</v>
      </c>
    </row>
    <row r="5946" spans="1:25" hidden="1" x14ac:dyDescent="0.35">
      <c r="A5946">
        <v>0</v>
      </c>
      <c r="B5946" t="s">
        <v>10</v>
      </c>
      <c r="C5946">
        <v>0</v>
      </c>
      <c r="D5946" t="s">
        <v>26</v>
      </c>
      <c r="E5946" t="s">
        <v>1456</v>
      </c>
      <c r="F5946" t="s">
        <v>13</v>
      </c>
      <c r="G5946" t="s">
        <v>338</v>
      </c>
      <c r="H5946" s="1">
        <v>0</v>
      </c>
      <c r="I5946" s="2">
        <v>43809</v>
      </c>
      <c r="J5946" t="s">
        <v>8059</v>
      </c>
      <c r="K5946" t="s">
        <v>73</v>
      </c>
      <c r="L5946">
        <v>68104</v>
      </c>
      <c r="M5946">
        <v>894</v>
      </c>
      <c r="N5946" t="s">
        <v>2766</v>
      </c>
      <c r="O5946">
        <v>16</v>
      </c>
      <c r="P5946">
        <v>3</v>
      </c>
      <c r="Q5946" t="s">
        <v>75</v>
      </c>
      <c r="R5946" t="s">
        <v>92</v>
      </c>
      <c r="S5946">
        <v>15.52</v>
      </c>
      <c r="T5946">
        <v>35</v>
      </c>
      <c r="U5946" t="s">
        <v>76</v>
      </c>
      <c r="V5946" s="2">
        <v>43809</v>
      </c>
      <c r="W5946" t="s">
        <v>773</v>
      </c>
      <c r="X5946" t="s">
        <v>98</v>
      </c>
      <c r="Y5946" t="s">
        <v>54</v>
      </c>
    </row>
    <row r="5947" spans="1:25" hidden="1" x14ac:dyDescent="0.35">
      <c r="A5947">
        <v>5</v>
      </c>
      <c r="B5947" t="s">
        <v>43</v>
      </c>
      <c r="C5947">
        <v>6</v>
      </c>
      <c r="D5947" t="s">
        <v>11</v>
      </c>
      <c r="E5947" t="s">
        <v>5710</v>
      </c>
      <c r="F5947" t="s">
        <v>13</v>
      </c>
      <c r="G5947" t="s">
        <v>833</v>
      </c>
      <c r="H5947" s="1">
        <v>0.2</v>
      </c>
      <c r="I5947" s="2">
        <v>43585</v>
      </c>
      <c r="J5947" t="s">
        <v>5711</v>
      </c>
      <c r="K5947" t="s">
        <v>16</v>
      </c>
      <c r="L5947">
        <v>33068</v>
      </c>
      <c r="M5947">
        <v>22</v>
      </c>
      <c r="N5947" t="s">
        <v>811</v>
      </c>
      <c r="O5947">
        <v>6</v>
      </c>
      <c r="P5947">
        <v>8</v>
      </c>
      <c r="Q5947" t="s">
        <v>18</v>
      </c>
      <c r="R5947" t="s">
        <v>8304</v>
      </c>
      <c r="S5947">
        <v>6.22</v>
      </c>
      <c r="T5947">
        <v>24</v>
      </c>
      <c r="U5947" t="s">
        <v>33</v>
      </c>
      <c r="V5947" s="2">
        <v>43590</v>
      </c>
      <c r="W5947" t="s">
        <v>39</v>
      </c>
      <c r="X5947" t="s">
        <v>40</v>
      </c>
      <c r="Y5947" t="s">
        <v>47</v>
      </c>
    </row>
    <row r="5948" spans="1:25" hidden="1" x14ac:dyDescent="0.35">
      <c r="A5948">
        <v>5</v>
      </c>
      <c r="B5948" t="s">
        <v>43</v>
      </c>
      <c r="C5948">
        <v>6</v>
      </c>
      <c r="D5948" t="s">
        <v>50</v>
      </c>
      <c r="E5948" t="s">
        <v>5710</v>
      </c>
      <c r="F5948" t="s">
        <v>13</v>
      </c>
      <c r="G5948" t="s">
        <v>833</v>
      </c>
      <c r="H5948" s="1">
        <v>0.2</v>
      </c>
      <c r="I5948" s="2">
        <v>43585</v>
      </c>
      <c r="J5948" t="s">
        <v>5711</v>
      </c>
      <c r="K5948" t="s">
        <v>16</v>
      </c>
      <c r="L5948">
        <v>33068</v>
      </c>
      <c r="M5948">
        <v>1061</v>
      </c>
      <c r="N5948" t="s">
        <v>4986</v>
      </c>
      <c r="O5948">
        <v>1</v>
      </c>
      <c r="P5948">
        <v>3</v>
      </c>
      <c r="Q5948" t="s">
        <v>18</v>
      </c>
      <c r="R5948" t="s">
        <v>8304</v>
      </c>
      <c r="S5948">
        <v>0.74</v>
      </c>
      <c r="T5948">
        <v>2</v>
      </c>
      <c r="U5948" t="s">
        <v>33</v>
      </c>
      <c r="V5948" s="2">
        <v>43590</v>
      </c>
      <c r="W5948" t="s">
        <v>39</v>
      </c>
      <c r="X5948" t="s">
        <v>40</v>
      </c>
      <c r="Y5948" t="s">
        <v>113</v>
      </c>
    </row>
    <row r="5949" spans="1:25" x14ac:dyDescent="0.35">
      <c r="A5949">
        <v>5</v>
      </c>
      <c r="B5949" t="s">
        <v>43</v>
      </c>
      <c r="C5949">
        <v>6</v>
      </c>
      <c r="D5949" t="s">
        <v>50</v>
      </c>
      <c r="E5949" t="s">
        <v>505</v>
      </c>
      <c r="F5949" t="s">
        <v>13</v>
      </c>
      <c r="G5949" t="s">
        <v>506</v>
      </c>
      <c r="H5949" s="1">
        <v>0.2</v>
      </c>
      <c r="I5949" s="2">
        <v>43808</v>
      </c>
      <c r="J5949" t="s">
        <v>507</v>
      </c>
      <c r="K5949" t="s">
        <v>30</v>
      </c>
      <c r="L5949">
        <v>90604</v>
      </c>
      <c r="M5949">
        <v>1175</v>
      </c>
      <c r="N5949" t="s">
        <v>508</v>
      </c>
      <c r="O5949">
        <v>44</v>
      </c>
      <c r="P5949">
        <v>4</v>
      </c>
      <c r="Q5949" t="s">
        <v>32</v>
      </c>
      <c r="R5949" t="s">
        <v>8304</v>
      </c>
      <c r="S5949">
        <v>44.48</v>
      </c>
      <c r="T5949">
        <v>445</v>
      </c>
      <c r="U5949" t="s">
        <v>19</v>
      </c>
      <c r="V5949" s="2">
        <v>43813</v>
      </c>
      <c r="W5949" t="s">
        <v>39</v>
      </c>
      <c r="X5949" t="s">
        <v>34</v>
      </c>
      <c r="Y5949" t="s">
        <v>52</v>
      </c>
    </row>
    <row r="5950" spans="1:25" hidden="1" x14ac:dyDescent="0.35">
      <c r="A5950">
        <v>6</v>
      </c>
      <c r="B5950" t="s">
        <v>10</v>
      </c>
      <c r="C5950">
        <v>6</v>
      </c>
      <c r="D5950" t="s">
        <v>11</v>
      </c>
      <c r="E5950" t="s">
        <v>171</v>
      </c>
      <c r="F5950" t="s">
        <v>13</v>
      </c>
      <c r="G5950" t="s">
        <v>2367</v>
      </c>
      <c r="H5950" s="1">
        <v>0.1</v>
      </c>
      <c r="I5950" s="2">
        <v>43628</v>
      </c>
      <c r="J5950" t="s">
        <v>2368</v>
      </c>
      <c r="K5950" t="s">
        <v>102</v>
      </c>
      <c r="L5950">
        <v>10035</v>
      </c>
      <c r="M5950">
        <v>1378</v>
      </c>
      <c r="N5950" t="s">
        <v>1076</v>
      </c>
      <c r="O5950">
        <v>143</v>
      </c>
      <c r="P5950">
        <v>4</v>
      </c>
      <c r="Q5950" t="s">
        <v>104</v>
      </c>
      <c r="R5950" t="s">
        <v>8304</v>
      </c>
      <c r="S5950">
        <v>143.04</v>
      </c>
      <c r="T5950">
        <v>858</v>
      </c>
      <c r="U5950" t="s">
        <v>19</v>
      </c>
      <c r="V5950" s="2">
        <v>43634</v>
      </c>
      <c r="W5950" t="s">
        <v>39</v>
      </c>
      <c r="X5950" t="s">
        <v>175</v>
      </c>
      <c r="Y5950" t="s">
        <v>24</v>
      </c>
    </row>
    <row r="5951" spans="1:25" hidden="1" x14ac:dyDescent="0.35">
      <c r="A5951">
        <v>6</v>
      </c>
      <c r="B5951" t="s">
        <v>10</v>
      </c>
      <c r="C5951">
        <v>6</v>
      </c>
      <c r="D5951" t="s">
        <v>26</v>
      </c>
      <c r="E5951" t="s">
        <v>171</v>
      </c>
      <c r="F5951" t="s">
        <v>13</v>
      </c>
      <c r="G5951" t="s">
        <v>2367</v>
      </c>
      <c r="H5951" s="1">
        <v>0</v>
      </c>
      <c r="I5951" s="2">
        <v>43628</v>
      </c>
      <c r="J5951" t="s">
        <v>2368</v>
      </c>
      <c r="K5951" t="s">
        <v>102</v>
      </c>
      <c r="L5951">
        <v>10035</v>
      </c>
      <c r="M5951">
        <v>351</v>
      </c>
      <c r="N5951" t="s">
        <v>4077</v>
      </c>
      <c r="O5951">
        <v>17</v>
      </c>
      <c r="P5951">
        <v>3</v>
      </c>
      <c r="Q5951" t="s">
        <v>104</v>
      </c>
      <c r="R5951" t="s">
        <v>8304</v>
      </c>
      <c r="S5951">
        <v>16.68</v>
      </c>
      <c r="T5951">
        <v>64</v>
      </c>
      <c r="U5951" t="s">
        <v>19</v>
      </c>
      <c r="V5951" s="2">
        <v>43634</v>
      </c>
      <c r="W5951" t="s">
        <v>39</v>
      </c>
      <c r="X5951" t="s">
        <v>175</v>
      </c>
      <c r="Y5951" t="s">
        <v>49</v>
      </c>
    </row>
    <row r="5952" spans="1:25" hidden="1" x14ac:dyDescent="0.35">
      <c r="A5952">
        <v>6</v>
      </c>
      <c r="B5952" t="s">
        <v>10</v>
      </c>
      <c r="C5952">
        <v>6</v>
      </c>
      <c r="D5952" t="s">
        <v>26</v>
      </c>
      <c r="E5952" t="s">
        <v>171</v>
      </c>
      <c r="F5952" t="s">
        <v>13</v>
      </c>
      <c r="G5952" t="s">
        <v>2367</v>
      </c>
      <c r="H5952" s="1">
        <v>0</v>
      </c>
      <c r="I5952" s="2">
        <v>43628</v>
      </c>
      <c r="J5952" t="s">
        <v>2368</v>
      </c>
      <c r="K5952" t="s">
        <v>102</v>
      </c>
      <c r="L5952">
        <v>10035</v>
      </c>
      <c r="M5952">
        <v>1574</v>
      </c>
      <c r="N5952" t="s">
        <v>2814</v>
      </c>
      <c r="O5952">
        <v>9</v>
      </c>
      <c r="P5952">
        <v>4</v>
      </c>
      <c r="Q5952" t="s">
        <v>104</v>
      </c>
      <c r="R5952" t="s">
        <v>8304</v>
      </c>
      <c r="S5952">
        <v>9.33</v>
      </c>
      <c r="T5952">
        <v>19</v>
      </c>
      <c r="U5952" t="s">
        <v>19</v>
      </c>
      <c r="V5952" s="2">
        <v>43634</v>
      </c>
      <c r="W5952" t="s">
        <v>39</v>
      </c>
      <c r="X5952" t="s">
        <v>175</v>
      </c>
      <c r="Y5952" t="s">
        <v>64</v>
      </c>
    </row>
    <row r="5953" spans="1:25" hidden="1" x14ac:dyDescent="0.35">
      <c r="A5953">
        <v>6</v>
      </c>
      <c r="B5953" t="s">
        <v>10</v>
      </c>
      <c r="C5953">
        <v>6</v>
      </c>
      <c r="D5953" t="s">
        <v>26</v>
      </c>
      <c r="E5953" t="s">
        <v>171</v>
      </c>
      <c r="F5953" t="s">
        <v>13</v>
      </c>
      <c r="G5953" t="s">
        <v>2367</v>
      </c>
      <c r="H5953" s="1">
        <v>0.2</v>
      </c>
      <c r="I5953" s="2">
        <v>43628</v>
      </c>
      <c r="J5953" t="s">
        <v>2368</v>
      </c>
      <c r="K5953" t="s">
        <v>102</v>
      </c>
      <c r="L5953">
        <v>10035</v>
      </c>
      <c r="M5953">
        <v>135</v>
      </c>
      <c r="N5953" t="s">
        <v>1201</v>
      </c>
      <c r="O5953">
        <v>4</v>
      </c>
      <c r="P5953">
        <v>3</v>
      </c>
      <c r="Q5953" t="s">
        <v>104</v>
      </c>
      <c r="R5953" t="s">
        <v>8304</v>
      </c>
      <c r="S5953">
        <v>4.2699999999999996</v>
      </c>
      <c r="T5953">
        <v>13</v>
      </c>
      <c r="U5953" t="s">
        <v>19</v>
      </c>
      <c r="V5953" s="2">
        <v>43634</v>
      </c>
      <c r="W5953" t="s">
        <v>39</v>
      </c>
      <c r="X5953" t="s">
        <v>175</v>
      </c>
      <c r="Y5953" t="s">
        <v>54</v>
      </c>
    </row>
    <row r="5954" spans="1:25" x14ac:dyDescent="0.35">
      <c r="A5954">
        <v>2</v>
      </c>
      <c r="B5954" t="s">
        <v>43</v>
      </c>
      <c r="C5954">
        <v>3</v>
      </c>
      <c r="D5954" t="s">
        <v>26</v>
      </c>
      <c r="E5954" t="s">
        <v>27</v>
      </c>
      <c r="F5954" t="s">
        <v>13</v>
      </c>
      <c r="G5954" t="s">
        <v>321</v>
      </c>
      <c r="H5954" s="1">
        <v>0</v>
      </c>
      <c r="I5954" s="2">
        <v>43545</v>
      </c>
      <c r="J5954" t="s">
        <v>3675</v>
      </c>
      <c r="K5954" t="s">
        <v>30</v>
      </c>
      <c r="L5954">
        <v>90045</v>
      </c>
      <c r="M5954">
        <v>100</v>
      </c>
      <c r="N5954" t="s">
        <v>614</v>
      </c>
      <c r="O5954">
        <v>210</v>
      </c>
      <c r="P5954">
        <v>4</v>
      </c>
      <c r="Q5954" t="s">
        <v>32</v>
      </c>
      <c r="R5954" t="s">
        <v>8304</v>
      </c>
      <c r="S5954">
        <v>210.49</v>
      </c>
      <c r="T5954">
        <v>726</v>
      </c>
      <c r="U5954" t="s">
        <v>19</v>
      </c>
      <c r="V5954" s="2">
        <v>43547</v>
      </c>
      <c r="W5954" t="s">
        <v>20</v>
      </c>
      <c r="X5954" t="s">
        <v>34</v>
      </c>
      <c r="Y5954" t="s">
        <v>42</v>
      </c>
    </row>
    <row r="5955" spans="1:25" x14ac:dyDescent="0.35">
      <c r="A5955">
        <v>2</v>
      </c>
      <c r="B5955" t="s">
        <v>43</v>
      </c>
      <c r="C5955">
        <v>3</v>
      </c>
      <c r="D5955" t="s">
        <v>26</v>
      </c>
      <c r="E5955" t="s">
        <v>27</v>
      </c>
      <c r="F5955" t="s">
        <v>13</v>
      </c>
      <c r="G5955" t="s">
        <v>321</v>
      </c>
      <c r="H5955" s="1">
        <v>0.2</v>
      </c>
      <c r="I5955" s="2">
        <v>43545</v>
      </c>
      <c r="J5955" t="s">
        <v>3675</v>
      </c>
      <c r="K5955" t="s">
        <v>30</v>
      </c>
      <c r="L5955">
        <v>90045</v>
      </c>
      <c r="M5955">
        <v>1315</v>
      </c>
      <c r="N5955" t="s">
        <v>2970</v>
      </c>
      <c r="O5955">
        <v>3</v>
      </c>
      <c r="P5955">
        <v>2</v>
      </c>
      <c r="Q5955" t="s">
        <v>32</v>
      </c>
      <c r="R5955" t="s">
        <v>8304</v>
      </c>
      <c r="S5955">
        <v>2.88</v>
      </c>
      <c r="T5955">
        <v>9</v>
      </c>
      <c r="U5955" t="s">
        <v>19</v>
      </c>
      <c r="V5955" s="2">
        <v>43547</v>
      </c>
      <c r="W5955" t="s">
        <v>20</v>
      </c>
      <c r="X5955" t="s">
        <v>34</v>
      </c>
      <c r="Y5955" t="s">
        <v>54</v>
      </c>
    </row>
    <row r="5956" spans="1:25" x14ac:dyDescent="0.35">
      <c r="A5956">
        <v>2</v>
      </c>
      <c r="B5956" t="s">
        <v>43</v>
      </c>
      <c r="C5956">
        <v>3</v>
      </c>
      <c r="D5956" t="s">
        <v>26</v>
      </c>
      <c r="E5956" t="s">
        <v>27</v>
      </c>
      <c r="F5956" t="s">
        <v>13</v>
      </c>
      <c r="G5956" t="s">
        <v>321</v>
      </c>
      <c r="H5956" s="1">
        <v>0.2</v>
      </c>
      <c r="I5956" s="2">
        <v>43545</v>
      </c>
      <c r="J5956" t="s">
        <v>3675</v>
      </c>
      <c r="K5956" t="s">
        <v>30</v>
      </c>
      <c r="L5956">
        <v>90045</v>
      </c>
      <c r="M5956">
        <v>237</v>
      </c>
      <c r="N5956" t="s">
        <v>8155</v>
      </c>
      <c r="O5956">
        <v>4</v>
      </c>
      <c r="P5956">
        <v>3</v>
      </c>
      <c r="Q5956" t="s">
        <v>32</v>
      </c>
      <c r="R5956" t="s">
        <v>8304</v>
      </c>
      <c r="S5956">
        <v>3.95</v>
      </c>
      <c r="T5956">
        <v>11</v>
      </c>
      <c r="U5956" t="s">
        <v>19</v>
      </c>
      <c r="V5956" s="2">
        <v>43547</v>
      </c>
      <c r="W5956" t="s">
        <v>20</v>
      </c>
      <c r="X5956" t="s">
        <v>34</v>
      </c>
      <c r="Y5956" t="s">
        <v>54</v>
      </c>
    </row>
    <row r="5957" spans="1:25" hidden="1" x14ac:dyDescent="0.35">
      <c r="A5957">
        <v>6</v>
      </c>
      <c r="B5957" t="s">
        <v>10</v>
      </c>
      <c r="C5957">
        <v>6</v>
      </c>
      <c r="D5957" t="s">
        <v>26</v>
      </c>
      <c r="E5957" t="s">
        <v>171</v>
      </c>
      <c r="F5957" t="s">
        <v>13</v>
      </c>
      <c r="G5957" t="s">
        <v>458</v>
      </c>
      <c r="H5957" s="1">
        <v>0</v>
      </c>
      <c r="I5957" s="2">
        <v>43578</v>
      </c>
      <c r="J5957" t="s">
        <v>4020</v>
      </c>
      <c r="K5957" t="s">
        <v>102</v>
      </c>
      <c r="L5957">
        <v>10024</v>
      </c>
      <c r="M5957">
        <v>1582</v>
      </c>
      <c r="N5957" t="s">
        <v>3000</v>
      </c>
      <c r="O5957">
        <v>35</v>
      </c>
      <c r="P5957">
        <v>2</v>
      </c>
      <c r="Q5957" t="s">
        <v>104</v>
      </c>
      <c r="R5957" t="s">
        <v>8304</v>
      </c>
      <c r="S5957">
        <v>35.36</v>
      </c>
      <c r="T5957">
        <v>122</v>
      </c>
      <c r="U5957" t="s">
        <v>19</v>
      </c>
      <c r="V5957" s="2">
        <v>43584</v>
      </c>
      <c r="W5957" t="s">
        <v>39</v>
      </c>
      <c r="X5957" t="s">
        <v>175</v>
      </c>
      <c r="Y5957" t="s">
        <v>56</v>
      </c>
    </row>
    <row r="5958" spans="1:25" hidden="1" x14ac:dyDescent="0.35">
      <c r="A5958">
        <v>6</v>
      </c>
      <c r="B5958" t="s">
        <v>10</v>
      </c>
      <c r="C5958">
        <v>6</v>
      </c>
      <c r="D5958" t="s">
        <v>26</v>
      </c>
      <c r="E5958" t="s">
        <v>171</v>
      </c>
      <c r="F5958" t="s">
        <v>13</v>
      </c>
      <c r="G5958" t="s">
        <v>458</v>
      </c>
      <c r="H5958" s="1">
        <v>0</v>
      </c>
      <c r="I5958" s="2">
        <v>43578</v>
      </c>
      <c r="J5958" t="s">
        <v>4020</v>
      </c>
      <c r="K5958" t="s">
        <v>102</v>
      </c>
      <c r="L5958">
        <v>10024</v>
      </c>
      <c r="M5958">
        <v>71</v>
      </c>
      <c r="N5958" t="s">
        <v>8173</v>
      </c>
      <c r="O5958">
        <v>37</v>
      </c>
      <c r="P5958">
        <v>7</v>
      </c>
      <c r="Q5958" t="s">
        <v>104</v>
      </c>
      <c r="R5958" t="s">
        <v>8304</v>
      </c>
      <c r="S5958">
        <v>36.81</v>
      </c>
      <c r="T5958">
        <v>123</v>
      </c>
      <c r="U5958" t="s">
        <v>19</v>
      </c>
      <c r="V5958" s="2">
        <v>43584</v>
      </c>
      <c r="W5958" t="s">
        <v>39</v>
      </c>
      <c r="X5958" t="s">
        <v>175</v>
      </c>
      <c r="Y5958" t="s">
        <v>356</v>
      </c>
    </row>
    <row r="5959" spans="1:25" hidden="1" x14ac:dyDescent="0.35">
      <c r="A5959">
        <v>7</v>
      </c>
      <c r="B5959" t="s">
        <v>25</v>
      </c>
      <c r="C5959">
        <v>6</v>
      </c>
      <c r="D5959" t="s">
        <v>11</v>
      </c>
      <c r="E5959" t="s">
        <v>2602</v>
      </c>
      <c r="F5959" t="s">
        <v>13</v>
      </c>
      <c r="G5959" t="s">
        <v>2603</v>
      </c>
      <c r="H5959" s="1">
        <v>0</v>
      </c>
      <c r="I5959" s="2">
        <v>43654</v>
      </c>
      <c r="J5959" t="s">
        <v>2604</v>
      </c>
      <c r="K5959" t="s">
        <v>30</v>
      </c>
      <c r="L5959">
        <v>98031</v>
      </c>
      <c r="M5959">
        <v>727</v>
      </c>
      <c r="N5959" t="s">
        <v>8201</v>
      </c>
      <c r="O5959">
        <v>99</v>
      </c>
      <c r="P5959">
        <v>2</v>
      </c>
      <c r="Q5959" t="s">
        <v>32</v>
      </c>
      <c r="R5959" t="s">
        <v>8304</v>
      </c>
      <c r="S5959">
        <v>99.23</v>
      </c>
      <c r="T5959">
        <v>198</v>
      </c>
      <c r="U5959" t="s">
        <v>19</v>
      </c>
      <c r="V5959" s="2">
        <v>43661</v>
      </c>
      <c r="W5959" t="s">
        <v>39</v>
      </c>
      <c r="X5959" t="s">
        <v>69</v>
      </c>
      <c r="Y5959" t="s">
        <v>47</v>
      </c>
    </row>
    <row r="5960" spans="1:25" hidden="1" x14ac:dyDescent="0.35">
      <c r="A5960">
        <v>7</v>
      </c>
      <c r="B5960" t="s">
        <v>25</v>
      </c>
      <c r="C5960">
        <v>6</v>
      </c>
      <c r="D5960" t="s">
        <v>26</v>
      </c>
      <c r="E5960" t="s">
        <v>2602</v>
      </c>
      <c r="F5960" t="s">
        <v>13</v>
      </c>
      <c r="G5960" t="s">
        <v>2603</v>
      </c>
      <c r="H5960" s="1">
        <v>0</v>
      </c>
      <c r="I5960" s="2">
        <v>43654</v>
      </c>
      <c r="J5960" t="s">
        <v>2604</v>
      </c>
      <c r="K5960" t="s">
        <v>30</v>
      </c>
      <c r="L5960">
        <v>98031</v>
      </c>
      <c r="M5960">
        <v>532</v>
      </c>
      <c r="N5960" t="s">
        <v>1173</v>
      </c>
      <c r="O5960">
        <v>385</v>
      </c>
      <c r="P5960">
        <v>8</v>
      </c>
      <c r="Q5960" t="s">
        <v>32</v>
      </c>
      <c r="R5960" t="s">
        <v>8304</v>
      </c>
      <c r="S5960">
        <v>385.38</v>
      </c>
      <c r="T5960">
        <v>786</v>
      </c>
      <c r="U5960" t="s">
        <v>19</v>
      </c>
      <c r="V5960" s="2">
        <v>43661</v>
      </c>
      <c r="W5960" t="s">
        <v>39</v>
      </c>
      <c r="X5960" t="s">
        <v>69</v>
      </c>
      <c r="Y5960" t="s">
        <v>35</v>
      </c>
    </row>
    <row r="5961" spans="1:25" hidden="1" x14ac:dyDescent="0.35">
      <c r="A5961">
        <v>7</v>
      </c>
      <c r="B5961" t="s">
        <v>25</v>
      </c>
      <c r="C5961">
        <v>6</v>
      </c>
      <c r="D5961" t="s">
        <v>26</v>
      </c>
      <c r="E5961" t="s">
        <v>2602</v>
      </c>
      <c r="F5961" t="s">
        <v>13</v>
      </c>
      <c r="G5961" t="s">
        <v>2603</v>
      </c>
      <c r="H5961" s="1">
        <v>0.2</v>
      </c>
      <c r="I5961" s="2">
        <v>43654</v>
      </c>
      <c r="J5961" t="s">
        <v>2604</v>
      </c>
      <c r="K5961" t="s">
        <v>30</v>
      </c>
      <c r="L5961">
        <v>98031</v>
      </c>
      <c r="M5961">
        <v>721</v>
      </c>
      <c r="N5961" t="s">
        <v>1148</v>
      </c>
      <c r="O5961">
        <v>8</v>
      </c>
      <c r="P5961">
        <v>2</v>
      </c>
      <c r="Q5961" t="s">
        <v>32</v>
      </c>
      <c r="R5961" t="s">
        <v>8304</v>
      </c>
      <c r="S5961">
        <v>7.82</v>
      </c>
      <c r="T5961">
        <v>23</v>
      </c>
      <c r="U5961" t="s">
        <v>19</v>
      </c>
      <c r="V5961" s="2">
        <v>43661</v>
      </c>
      <c r="W5961" t="s">
        <v>39</v>
      </c>
      <c r="X5961" t="s">
        <v>69</v>
      </c>
      <c r="Y5961" t="s">
        <v>54</v>
      </c>
    </row>
    <row r="5962" spans="1:25" hidden="1" x14ac:dyDescent="0.35">
      <c r="A5962">
        <v>7</v>
      </c>
      <c r="B5962" t="s">
        <v>25</v>
      </c>
      <c r="C5962">
        <v>6</v>
      </c>
      <c r="D5962" t="s">
        <v>50</v>
      </c>
      <c r="E5962" t="s">
        <v>2602</v>
      </c>
      <c r="F5962" t="s">
        <v>13</v>
      </c>
      <c r="G5962" t="s">
        <v>2603</v>
      </c>
      <c r="H5962" s="1">
        <v>0</v>
      </c>
      <c r="I5962" s="2">
        <v>43654</v>
      </c>
      <c r="J5962" t="s">
        <v>2604</v>
      </c>
      <c r="K5962" t="s">
        <v>30</v>
      </c>
      <c r="L5962">
        <v>98031</v>
      </c>
      <c r="M5962">
        <v>1090</v>
      </c>
      <c r="N5962" t="s">
        <v>4830</v>
      </c>
      <c r="O5962">
        <v>11</v>
      </c>
      <c r="P5962">
        <v>2</v>
      </c>
      <c r="Q5962" t="s">
        <v>32</v>
      </c>
      <c r="R5962" t="s">
        <v>8304</v>
      </c>
      <c r="S5962">
        <v>10.5</v>
      </c>
      <c r="T5962">
        <v>50</v>
      </c>
      <c r="U5962" t="s">
        <v>19</v>
      </c>
      <c r="V5962" s="2">
        <v>43661</v>
      </c>
      <c r="W5962" t="s">
        <v>39</v>
      </c>
      <c r="X5962" t="s">
        <v>69</v>
      </c>
      <c r="Y5962" t="s">
        <v>113</v>
      </c>
    </row>
    <row r="5963" spans="1:25" x14ac:dyDescent="0.35">
      <c r="A5963">
        <v>4</v>
      </c>
      <c r="B5963" t="s">
        <v>43</v>
      </c>
      <c r="C5963">
        <v>6</v>
      </c>
      <c r="D5963" t="s">
        <v>50</v>
      </c>
      <c r="E5963" t="s">
        <v>27</v>
      </c>
      <c r="F5963" t="s">
        <v>13</v>
      </c>
      <c r="G5963" t="s">
        <v>1069</v>
      </c>
      <c r="H5963" s="1">
        <v>0</v>
      </c>
      <c r="I5963" s="2">
        <v>43745</v>
      </c>
      <c r="J5963" t="s">
        <v>5153</v>
      </c>
      <c r="K5963" t="s">
        <v>30</v>
      </c>
      <c r="L5963">
        <v>90045</v>
      </c>
      <c r="M5963">
        <v>1007</v>
      </c>
      <c r="N5963" t="s">
        <v>4853</v>
      </c>
      <c r="O5963">
        <v>201</v>
      </c>
      <c r="P5963">
        <v>9</v>
      </c>
      <c r="Q5963" t="s">
        <v>32</v>
      </c>
      <c r="R5963" t="s">
        <v>8304</v>
      </c>
      <c r="S5963">
        <v>200.86</v>
      </c>
      <c r="T5963">
        <v>1116</v>
      </c>
      <c r="U5963" t="s">
        <v>19</v>
      </c>
      <c r="V5963" s="2">
        <v>43749</v>
      </c>
      <c r="W5963" t="s">
        <v>39</v>
      </c>
      <c r="X5963" t="s">
        <v>34</v>
      </c>
      <c r="Y5963" t="s">
        <v>113</v>
      </c>
    </row>
    <row r="5964" spans="1:25" x14ac:dyDescent="0.35">
      <c r="A5964">
        <v>4</v>
      </c>
      <c r="B5964" t="s">
        <v>43</v>
      </c>
      <c r="C5964">
        <v>6</v>
      </c>
      <c r="D5964" t="s">
        <v>50</v>
      </c>
      <c r="E5964" t="s">
        <v>27</v>
      </c>
      <c r="F5964" t="s">
        <v>13</v>
      </c>
      <c r="G5964" t="s">
        <v>1069</v>
      </c>
      <c r="H5964" s="1">
        <v>0.2</v>
      </c>
      <c r="I5964" s="2">
        <v>43745</v>
      </c>
      <c r="J5964" t="s">
        <v>5153</v>
      </c>
      <c r="K5964" t="s">
        <v>30</v>
      </c>
      <c r="L5964">
        <v>90045</v>
      </c>
      <c r="M5964">
        <v>1106</v>
      </c>
      <c r="N5964" t="s">
        <v>1061</v>
      </c>
      <c r="O5964">
        <v>-29</v>
      </c>
      <c r="P5964">
        <v>7</v>
      </c>
      <c r="Q5964" t="s">
        <v>32</v>
      </c>
      <c r="R5964" t="s">
        <v>8304</v>
      </c>
      <c r="S5964">
        <v>-28.97</v>
      </c>
      <c r="T5964">
        <v>129</v>
      </c>
      <c r="U5964" t="s">
        <v>19</v>
      </c>
      <c r="V5964" s="2">
        <v>43749</v>
      </c>
      <c r="W5964" t="s">
        <v>39</v>
      </c>
      <c r="X5964" t="s">
        <v>34</v>
      </c>
      <c r="Y5964" t="s">
        <v>52</v>
      </c>
    </row>
    <row r="5965" spans="1:25" x14ac:dyDescent="0.35">
      <c r="A5965">
        <v>4</v>
      </c>
      <c r="B5965" t="s">
        <v>43</v>
      </c>
      <c r="C5965">
        <v>6</v>
      </c>
      <c r="D5965" t="s">
        <v>50</v>
      </c>
      <c r="E5965" t="s">
        <v>27</v>
      </c>
      <c r="F5965" t="s">
        <v>13</v>
      </c>
      <c r="G5965" t="s">
        <v>1069</v>
      </c>
      <c r="H5965" s="1">
        <v>0.2</v>
      </c>
      <c r="I5965" s="2">
        <v>43745</v>
      </c>
      <c r="J5965" t="s">
        <v>5153</v>
      </c>
      <c r="K5965" t="s">
        <v>30</v>
      </c>
      <c r="L5965">
        <v>90045</v>
      </c>
      <c r="M5965">
        <v>1491</v>
      </c>
      <c r="N5965" t="s">
        <v>8168</v>
      </c>
      <c r="O5965">
        <v>27</v>
      </c>
      <c r="P5965">
        <v>10</v>
      </c>
      <c r="Q5965" t="s">
        <v>32</v>
      </c>
      <c r="R5965" t="s">
        <v>8304</v>
      </c>
      <c r="S5965">
        <v>26.97</v>
      </c>
      <c r="T5965">
        <v>80</v>
      </c>
      <c r="U5965" t="s">
        <v>19</v>
      </c>
      <c r="V5965" s="2">
        <v>43749</v>
      </c>
      <c r="W5965" t="s">
        <v>39</v>
      </c>
      <c r="X5965" t="s">
        <v>34</v>
      </c>
      <c r="Y5965" t="s">
        <v>52</v>
      </c>
    </row>
    <row r="5966" spans="1:25" hidden="1" x14ac:dyDescent="0.35">
      <c r="A5966">
        <v>3</v>
      </c>
      <c r="B5966" t="s">
        <v>25</v>
      </c>
      <c r="C5966">
        <v>1</v>
      </c>
      <c r="D5966" t="s">
        <v>26</v>
      </c>
      <c r="E5966" t="s">
        <v>1908</v>
      </c>
      <c r="F5966" t="s">
        <v>13</v>
      </c>
      <c r="G5966" t="s">
        <v>709</v>
      </c>
      <c r="H5966" s="1">
        <v>0</v>
      </c>
      <c r="I5966" s="2">
        <v>43720</v>
      </c>
      <c r="J5966" t="s">
        <v>5874</v>
      </c>
      <c r="K5966" t="s">
        <v>102</v>
      </c>
      <c r="L5966">
        <v>2895</v>
      </c>
      <c r="M5966">
        <v>124</v>
      </c>
      <c r="N5966" t="s">
        <v>2993</v>
      </c>
      <c r="O5966">
        <v>23</v>
      </c>
      <c r="P5966">
        <v>3</v>
      </c>
      <c r="Q5966" t="s">
        <v>104</v>
      </c>
      <c r="R5966" t="s">
        <v>8304</v>
      </c>
      <c r="S5966">
        <v>22.89</v>
      </c>
      <c r="T5966">
        <v>46</v>
      </c>
      <c r="U5966" t="s">
        <v>33</v>
      </c>
      <c r="V5966" s="2">
        <v>43723</v>
      </c>
      <c r="W5966" t="s">
        <v>130</v>
      </c>
      <c r="X5966" t="s">
        <v>836</v>
      </c>
      <c r="Y5966" t="s">
        <v>54</v>
      </c>
    </row>
    <row r="5967" spans="1:25" hidden="1" x14ac:dyDescent="0.35">
      <c r="A5967">
        <v>3</v>
      </c>
      <c r="B5967" t="s">
        <v>25</v>
      </c>
      <c r="C5967">
        <v>1</v>
      </c>
      <c r="D5967" t="s">
        <v>26</v>
      </c>
      <c r="E5967" t="s">
        <v>1908</v>
      </c>
      <c r="F5967" t="s">
        <v>13</v>
      </c>
      <c r="G5967" t="s">
        <v>709</v>
      </c>
      <c r="H5967" s="1">
        <v>0</v>
      </c>
      <c r="I5967" s="2">
        <v>43720</v>
      </c>
      <c r="J5967" t="s">
        <v>5874</v>
      </c>
      <c r="K5967" t="s">
        <v>102</v>
      </c>
      <c r="L5967">
        <v>2895</v>
      </c>
      <c r="M5967">
        <v>1812</v>
      </c>
      <c r="N5967" t="s">
        <v>3229</v>
      </c>
      <c r="O5967">
        <v>22</v>
      </c>
      <c r="P5967">
        <v>7</v>
      </c>
      <c r="Q5967" t="s">
        <v>104</v>
      </c>
      <c r="R5967" t="s">
        <v>8304</v>
      </c>
      <c r="S5967">
        <v>21.77</v>
      </c>
      <c r="T5967">
        <v>45</v>
      </c>
      <c r="U5967" t="s">
        <v>33</v>
      </c>
      <c r="V5967" s="2">
        <v>43723</v>
      </c>
      <c r="W5967" t="s">
        <v>130</v>
      </c>
      <c r="X5967" t="s">
        <v>836</v>
      </c>
      <c r="Y5967" t="s">
        <v>64</v>
      </c>
    </row>
    <row r="5968" spans="1:25" hidden="1" x14ac:dyDescent="0.35">
      <c r="A5968">
        <v>4</v>
      </c>
      <c r="B5968" t="s">
        <v>43</v>
      </c>
      <c r="C5968">
        <v>6</v>
      </c>
      <c r="D5968" t="s">
        <v>50</v>
      </c>
      <c r="E5968" t="s">
        <v>2891</v>
      </c>
      <c r="F5968" t="s">
        <v>13</v>
      </c>
      <c r="G5968" t="s">
        <v>8104</v>
      </c>
      <c r="H5968" s="1">
        <v>0</v>
      </c>
      <c r="I5968" s="2">
        <v>43824</v>
      </c>
      <c r="J5968" t="s">
        <v>5038</v>
      </c>
      <c r="K5968" t="s">
        <v>102</v>
      </c>
      <c r="L5968">
        <v>7017</v>
      </c>
      <c r="M5968">
        <v>1079</v>
      </c>
      <c r="N5968" t="s">
        <v>5039</v>
      </c>
      <c r="O5968">
        <v>14</v>
      </c>
      <c r="P5968">
        <v>3</v>
      </c>
      <c r="Q5968" t="s">
        <v>104</v>
      </c>
      <c r="R5968" t="s">
        <v>8304</v>
      </c>
      <c r="S5968">
        <v>13.67</v>
      </c>
      <c r="T5968">
        <v>32</v>
      </c>
      <c r="U5968" t="s">
        <v>19</v>
      </c>
      <c r="V5968" s="2">
        <v>43828</v>
      </c>
      <c r="W5968" t="s">
        <v>39</v>
      </c>
      <c r="X5968" t="s">
        <v>485</v>
      </c>
      <c r="Y5968" t="s">
        <v>113</v>
      </c>
    </row>
    <row r="5969" spans="1:25" hidden="1" x14ac:dyDescent="0.35">
      <c r="A5969">
        <v>4</v>
      </c>
      <c r="B5969" t="s">
        <v>43</v>
      </c>
      <c r="C5969">
        <v>6</v>
      </c>
      <c r="D5969" t="s">
        <v>11</v>
      </c>
      <c r="E5969" t="s">
        <v>2303</v>
      </c>
      <c r="F5969" t="s">
        <v>13</v>
      </c>
      <c r="G5969" t="s">
        <v>1696</v>
      </c>
      <c r="H5969" s="1">
        <v>0</v>
      </c>
      <c r="I5969" s="2">
        <v>43673</v>
      </c>
      <c r="J5969" t="s">
        <v>2304</v>
      </c>
      <c r="K5969" t="s">
        <v>102</v>
      </c>
      <c r="L5969">
        <v>10701</v>
      </c>
      <c r="M5969">
        <v>1563</v>
      </c>
      <c r="N5969" t="s">
        <v>1903</v>
      </c>
      <c r="O5969">
        <v>4</v>
      </c>
      <c r="P5969">
        <v>1</v>
      </c>
      <c r="Q5969" t="s">
        <v>104</v>
      </c>
      <c r="R5969" t="s">
        <v>8304</v>
      </c>
      <c r="S5969">
        <v>4.0199999999999996</v>
      </c>
      <c r="T5969">
        <v>15</v>
      </c>
      <c r="U5969" t="s">
        <v>19</v>
      </c>
      <c r="V5969" s="2">
        <v>43677</v>
      </c>
      <c r="W5969" t="s">
        <v>39</v>
      </c>
      <c r="X5969" t="s">
        <v>175</v>
      </c>
      <c r="Y5969" t="s">
        <v>47</v>
      </c>
    </row>
    <row r="5970" spans="1:25" hidden="1" x14ac:dyDescent="0.35">
      <c r="A5970">
        <v>4</v>
      </c>
      <c r="B5970" t="s">
        <v>43</v>
      </c>
      <c r="C5970">
        <v>6</v>
      </c>
      <c r="D5970" t="s">
        <v>50</v>
      </c>
      <c r="E5970" t="s">
        <v>2303</v>
      </c>
      <c r="F5970" t="s">
        <v>13</v>
      </c>
      <c r="G5970" t="s">
        <v>1696</v>
      </c>
      <c r="H5970" s="1">
        <v>0</v>
      </c>
      <c r="I5970" s="2">
        <v>43673</v>
      </c>
      <c r="J5970" t="s">
        <v>2304</v>
      </c>
      <c r="K5970" t="s">
        <v>102</v>
      </c>
      <c r="L5970">
        <v>10701</v>
      </c>
      <c r="M5970">
        <v>1178</v>
      </c>
      <c r="N5970" t="s">
        <v>4774</v>
      </c>
      <c r="O5970">
        <v>136</v>
      </c>
      <c r="P5970">
        <v>8</v>
      </c>
      <c r="Q5970" t="s">
        <v>104</v>
      </c>
      <c r="R5970" t="s">
        <v>8304</v>
      </c>
      <c r="S5970">
        <v>135.97999999999999</v>
      </c>
      <c r="T5970">
        <v>544</v>
      </c>
      <c r="U5970" t="s">
        <v>19</v>
      </c>
      <c r="V5970" s="2">
        <v>43677</v>
      </c>
      <c r="W5970" t="s">
        <v>39</v>
      </c>
      <c r="X5970" t="s">
        <v>175</v>
      </c>
      <c r="Y5970" t="s">
        <v>52</v>
      </c>
    </row>
    <row r="5971" spans="1:25" x14ac:dyDescent="0.35">
      <c r="A5971">
        <v>6</v>
      </c>
      <c r="B5971" t="s">
        <v>10</v>
      </c>
      <c r="C5971">
        <v>6</v>
      </c>
      <c r="D5971" t="s">
        <v>26</v>
      </c>
      <c r="E5971" t="s">
        <v>88</v>
      </c>
      <c r="F5971" t="s">
        <v>13</v>
      </c>
      <c r="G5971" t="s">
        <v>5617</v>
      </c>
      <c r="H5971" s="1">
        <v>0</v>
      </c>
      <c r="I5971" s="2">
        <v>43807</v>
      </c>
      <c r="J5971" t="s">
        <v>6540</v>
      </c>
      <c r="K5971" t="s">
        <v>30</v>
      </c>
      <c r="L5971">
        <v>94109</v>
      </c>
      <c r="M5971">
        <v>1384</v>
      </c>
      <c r="N5971" t="s">
        <v>3748</v>
      </c>
      <c r="O5971">
        <v>11</v>
      </c>
      <c r="P5971">
        <v>1</v>
      </c>
      <c r="Q5971" t="s">
        <v>32</v>
      </c>
      <c r="R5971" t="s">
        <v>8304</v>
      </c>
      <c r="S5971">
        <v>11.12</v>
      </c>
      <c r="T5971">
        <v>43</v>
      </c>
      <c r="U5971" t="s">
        <v>33</v>
      </c>
      <c r="V5971" s="2">
        <v>43813</v>
      </c>
      <c r="W5971" t="s">
        <v>39</v>
      </c>
      <c r="X5971" t="s">
        <v>34</v>
      </c>
      <c r="Y5971" t="s">
        <v>42</v>
      </c>
    </row>
    <row r="5972" spans="1:25" x14ac:dyDescent="0.35">
      <c r="A5972">
        <v>6</v>
      </c>
      <c r="B5972" t="s">
        <v>10</v>
      </c>
      <c r="C5972">
        <v>6</v>
      </c>
      <c r="D5972" t="s">
        <v>26</v>
      </c>
      <c r="E5972" t="s">
        <v>88</v>
      </c>
      <c r="F5972" t="s">
        <v>13</v>
      </c>
      <c r="G5972" t="s">
        <v>5617</v>
      </c>
      <c r="H5972" s="1">
        <v>0</v>
      </c>
      <c r="I5972" s="2">
        <v>43807</v>
      </c>
      <c r="J5972" t="s">
        <v>6540</v>
      </c>
      <c r="K5972" t="s">
        <v>30</v>
      </c>
      <c r="L5972">
        <v>94109</v>
      </c>
      <c r="M5972">
        <v>1497</v>
      </c>
      <c r="N5972" t="s">
        <v>4417</v>
      </c>
      <c r="O5972">
        <v>40</v>
      </c>
      <c r="P5972">
        <v>4</v>
      </c>
      <c r="Q5972" t="s">
        <v>32</v>
      </c>
      <c r="R5972" t="s">
        <v>8304</v>
      </c>
      <c r="S5972">
        <v>40.44</v>
      </c>
      <c r="T5972">
        <v>88</v>
      </c>
      <c r="U5972" t="s">
        <v>33</v>
      </c>
      <c r="V5972" s="2">
        <v>43813</v>
      </c>
      <c r="W5972" t="s">
        <v>39</v>
      </c>
      <c r="X5972" t="s">
        <v>34</v>
      </c>
      <c r="Y5972" t="s">
        <v>64</v>
      </c>
    </row>
    <row r="5973" spans="1:25" x14ac:dyDescent="0.35">
      <c r="A5973">
        <v>6</v>
      </c>
      <c r="B5973" t="s">
        <v>10</v>
      </c>
      <c r="C5973">
        <v>6</v>
      </c>
      <c r="D5973" t="s">
        <v>26</v>
      </c>
      <c r="E5973" t="s">
        <v>88</v>
      </c>
      <c r="F5973" t="s">
        <v>13</v>
      </c>
      <c r="G5973" t="s">
        <v>5617</v>
      </c>
      <c r="H5973" s="1">
        <v>0.2</v>
      </c>
      <c r="I5973" s="2">
        <v>43807</v>
      </c>
      <c r="J5973" t="s">
        <v>6540</v>
      </c>
      <c r="K5973" t="s">
        <v>30</v>
      </c>
      <c r="L5973">
        <v>94109</v>
      </c>
      <c r="M5973">
        <v>1261</v>
      </c>
      <c r="N5973" t="s">
        <v>3410</v>
      </c>
      <c r="O5973">
        <v>8</v>
      </c>
      <c r="P5973">
        <v>1</v>
      </c>
      <c r="Q5973" t="s">
        <v>32</v>
      </c>
      <c r="R5973" t="s">
        <v>8304</v>
      </c>
      <c r="S5973">
        <v>8.41</v>
      </c>
      <c r="T5973">
        <v>22</v>
      </c>
      <c r="U5973" t="s">
        <v>33</v>
      </c>
      <c r="V5973" s="2">
        <v>43813</v>
      </c>
      <c r="W5973" t="s">
        <v>39</v>
      </c>
      <c r="X5973" t="s">
        <v>34</v>
      </c>
      <c r="Y5973" t="s">
        <v>54</v>
      </c>
    </row>
    <row r="5974" spans="1:25" x14ac:dyDescent="0.35">
      <c r="A5974">
        <v>6</v>
      </c>
      <c r="B5974" t="s">
        <v>10</v>
      </c>
      <c r="C5974">
        <v>6</v>
      </c>
      <c r="D5974" t="s">
        <v>26</v>
      </c>
      <c r="E5974" t="s">
        <v>88</v>
      </c>
      <c r="F5974" t="s">
        <v>13</v>
      </c>
      <c r="G5974" t="s">
        <v>5617</v>
      </c>
      <c r="H5974" s="1">
        <v>0.2</v>
      </c>
      <c r="I5974" s="2">
        <v>43807</v>
      </c>
      <c r="J5974" t="s">
        <v>6540</v>
      </c>
      <c r="K5974" t="s">
        <v>30</v>
      </c>
      <c r="L5974">
        <v>94109</v>
      </c>
      <c r="M5974">
        <v>1609</v>
      </c>
      <c r="N5974" t="s">
        <v>1024</v>
      </c>
      <c r="O5974">
        <v>34</v>
      </c>
      <c r="P5974">
        <v>3</v>
      </c>
      <c r="Q5974" t="s">
        <v>32</v>
      </c>
      <c r="R5974" t="s">
        <v>8304</v>
      </c>
      <c r="S5974">
        <v>33.93</v>
      </c>
      <c r="T5974">
        <v>90</v>
      </c>
      <c r="U5974" t="s">
        <v>33</v>
      </c>
      <c r="V5974" s="2">
        <v>43813</v>
      </c>
      <c r="W5974" t="s">
        <v>39</v>
      </c>
      <c r="X5974" t="s">
        <v>34</v>
      </c>
      <c r="Y5974" t="s">
        <v>54</v>
      </c>
    </row>
    <row r="5975" spans="1:25" hidden="1" x14ac:dyDescent="0.35">
      <c r="A5975">
        <v>5</v>
      </c>
      <c r="B5975" t="s">
        <v>43</v>
      </c>
      <c r="C5975">
        <v>6</v>
      </c>
      <c r="D5975" t="s">
        <v>11</v>
      </c>
      <c r="E5975" t="s">
        <v>372</v>
      </c>
      <c r="F5975" t="s">
        <v>13</v>
      </c>
      <c r="G5975" t="s">
        <v>573</v>
      </c>
      <c r="H5975" s="1">
        <v>0.2</v>
      </c>
      <c r="I5975" s="2">
        <v>43732</v>
      </c>
      <c r="J5975" t="s">
        <v>1371</v>
      </c>
      <c r="K5975" t="s">
        <v>102</v>
      </c>
      <c r="L5975">
        <v>43055</v>
      </c>
      <c r="M5975">
        <v>871</v>
      </c>
      <c r="N5975" t="s">
        <v>8186</v>
      </c>
      <c r="O5975">
        <v>24</v>
      </c>
      <c r="P5975">
        <v>3</v>
      </c>
      <c r="Q5975" t="s">
        <v>104</v>
      </c>
      <c r="R5975" t="s">
        <v>8304</v>
      </c>
      <c r="S5975">
        <v>24.48</v>
      </c>
      <c r="T5975">
        <v>103</v>
      </c>
      <c r="U5975" t="s">
        <v>19</v>
      </c>
      <c r="V5975" s="2">
        <v>43737</v>
      </c>
      <c r="W5975" t="s">
        <v>39</v>
      </c>
      <c r="X5975" t="s">
        <v>309</v>
      </c>
      <c r="Y5975" t="s">
        <v>47</v>
      </c>
    </row>
    <row r="5976" spans="1:25" hidden="1" x14ac:dyDescent="0.35">
      <c r="A5976">
        <v>5</v>
      </c>
      <c r="B5976" t="s">
        <v>43</v>
      </c>
      <c r="C5976">
        <v>6</v>
      </c>
      <c r="D5976" t="s">
        <v>26</v>
      </c>
      <c r="E5976" t="s">
        <v>171</v>
      </c>
      <c r="F5976" t="s">
        <v>13</v>
      </c>
      <c r="G5976" t="s">
        <v>2285</v>
      </c>
      <c r="H5976" s="1">
        <v>0</v>
      </c>
      <c r="I5976" s="2">
        <v>43722</v>
      </c>
      <c r="J5976" t="s">
        <v>7902</v>
      </c>
      <c r="K5976" t="s">
        <v>102</v>
      </c>
      <c r="L5976">
        <v>10024</v>
      </c>
      <c r="M5976">
        <v>1779</v>
      </c>
      <c r="N5976" t="s">
        <v>4137</v>
      </c>
      <c r="O5976">
        <v>4</v>
      </c>
      <c r="P5976">
        <v>2</v>
      </c>
      <c r="Q5976" t="s">
        <v>104</v>
      </c>
      <c r="R5976" t="s">
        <v>92</v>
      </c>
      <c r="S5976">
        <v>3.85</v>
      </c>
      <c r="T5976">
        <v>9</v>
      </c>
      <c r="U5976" t="s">
        <v>19</v>
      </c>
      <c r="V5976" s="2">
        <v>43727</v>
      </c>
      <c r="W5976" t="s">
        <v>39</v>
      </c>
      <c r="X5976" t="s">
        <v>175</v>
      </c>
      <c r="Y5976" t="s">
        <v>64</v>
      </c>
    </row>
    <row r="5977" spans="1:25" hidden="1" x14ac:dyDescent="0.35">
      <c r="A5977">
        <v>5</v>
      </c>
      <c r="B5977" t="s">
        <v>43</v>
      </c>
      <c r="C5977">
        <v>6</v>
      </c>
      <c r="D5977" t="s">
        <v>26</v>
      </c>
      <c r="E5977" t="s">
        <v>171</v>
      </c>
      <c r="F5977" t="s">
        <v>13</v>
      </c>
      <c r="G5977" t="s">
        <v>2285</v>
      </c>
      <c r="H5977" s="1">
        <v>0</v>
      </c>
      <c r="I5977" s="2">
        <v>43722</v>
      </c>
      <c r="J5977" t="s">
        <v>7902</v>
      </c>
      <c r="K5977" t="s">
        <v>102</v>
      </c>
      <c r="L5977">
        <v>10024</v>
      </c>
      <c r="M5977">
        <v>1786</v>
      </c>
      <c r="N5977" t="s">
        <v>872</v>
      </c>
      <c r="O5977">
        <v>6</v>
      </c>
      <c r="P5977">
        <v>2</v>
      </c>
      <c r="Q5977" t="s">
        <v>104</v>
      </c>
      <c r="R5977" t="s">
        <v>92</v>
      </c>
      <c r="S5977">
        <v>5.66</v>
      </c>
      <c r="T5977">
        <v>12</v>
      </c>
      <c r="U5977" t="s">
        <v>19</v>
      </c>
      <c r="V5977" s="2">
        <v>43727</v>
      </c>
      <c r="W5977" t="s">
        <v>39</v>
      </c>
      <c r="X5977" t="s">
        <v>175</v>
      </c>
      <c r="Y5977" t="s">
        <v>64</v>
      </c>
    </row>
    <row r="5978" spans="1:25" hidden="1" x14ac:dyDescent="0.35">
      <c r="A5978">
        <v>3</v>
      </c>
      <c r="B5978" t="s">
        <v>25</v>
      </c>
      <c r="C5978">
        <v>1</v>
      </c>
      <c r="D5978" t="s">
        <v>11</v>
      </c>
      <c r="E5978" t="s">
        <v>178</v>
      </c>
      <c r="F5978" t="s">
        <v>13</v>
      </c>
      <c r="G5978" t="s">
        <v>1372</v>
      </c>
      <c r="H5978" s="1">
        <v>0.2</v>
      </c>
      <c r="I5978" s="2">
        <v>43513</v>
      </c>
      <c r="J5978" t="s">
        <v>8038</v>
      </c>
      <c r="K5978" t="s">
        <v>102</v>
      </c>
      <c r="L5978">
        <v>45373</v>
      </c>
      <c r="M5978">
        <v>673</v>
      </c>
      <c r="N5978" t="s">
        <v>1511</v>
      </c>
      <c r="O5978">
        <v>8</v>
      </c>
      <c r="P5978">
        <v>2</v>
      </c>
      <c r="Q5978" t="s">
        <v>104</v>
      </c>
      <c r="R5978" t="s">
        <v>92</v>
      </c>
      <c r="S5978">
        <v>8.2899999999999991</v>
      </c>
      <c r="T5978">
        <v>30</v>
      </c>
      <c r="U5978" t="s">
        <v>76</v>
      </c>
      <c r="V5978" s="2">
        <v>43516</v>
      </c>
      <c r="W5978" t="s">
        <v>130</v>
      </c>
      <c r="X5978" t="s">
        <v>309</v>
      </c>
      <c r="Y5978" t="s">
        <v>47</v>
      </c>
    </row>
    <row r="5979" spans="1:25" hidden="1" x14ac:dyDescent="0.35">
      <c r="A5979">
        <v>3</v>
      </c>
      <c r="B5979" t="s">
        <v>25</v>
      </c>
      <c r="C5979">
        <v>1</v>
      </c>
      <c r="D5979" t="s">
        <v>11</v>
      </c>
      <c r="E5979" t="s">
        <v>178</v>
      </c>
      <c r="F5979" t="s">
        <v>13</v>
      </c>
      <c r="G5979" t="s">
        <v>1372</v>
      </c>
      <c r="H5979" s="1">
        <v>0.3</v>
      </c>
      <c r="I5979" s="2">
        <v>43513</v>
      </c>
      <c r="J5979" t="s">
        <v>8038</v>
      </c>
      <c r="K5979" t="s">
        <v>102</v>
      </c>
      <c r="L5979">
        <v>45373</v>
      </c>
      <c r="M5979">
        <v>743</v>
      </c>
      <c r="N5979" t="s">
        <v>1490</v>
      </c>
      <c r="O5979">
        <v>-13</v>
      </c>
      <c r="P5979">
        <v>5</v>
      </c>
      <c r="Q5979" t="s">
        <v>104</v>
      </c>
      <c r="R5979" t="s">
        <v>92</v>
      </c>
      <c r="S5979">
        <v>-12.85</v>
      </c>
      <c r="T5979">
        <v>899</v>
      </c>
      <c r="U5979" t="s">
        <v>76</v>
      </c>
      <c r="V5979" s="2">
        <v>43516</v>
      </c>
      <c r="W5979" t="s">
        <v>130</v>
      </c>
      <c r="X5979" t="s">
        <v>309</v>
      </c>
      <c r="Y5979" t="s">
        <v>24</v>
      </c>
    </row>
    <row r="5980" spans="1:25" hidden="1" x14ac:dyDescent="0.35">
      <c r="A5980">
        <v>3</v>
      </c>
      <c r="B5980" t="s">
        <v>25</v>
      </c>
      <c r="C5980">
        <v>1</v>
      </c>
      <c r="D5980" t="s">
        <v>11</v>
      </c>
      <c r="E5980" t="s">
        <v>178</v>
      </c>
      <c r="F5980" t="s">
        <v>13</v>
      </c>
      <c r="G5980" t="s">
        <v>1372</v>
      </c>
      <c r="H5980" s="1">
        <v>0.4</v>
      </c>
      <c r="I5980" s="2">
        <v>43513</v>
      </c>
      <c r="J5980" t="s">
        <v>8038</v>
      </c>
      <c r="K5980" t="s">
        <v>102</v>
      </c>
      <c r="L5980">
        <v>45373</v>
      </c>
      <c r="M5980">
        <v>1386</v>
      </c>
      <c r="N5980" t="s">
        <v>2713</v>
      </c>
      <c r="O5980">
        <v>-106</v>
      </c>
      <c r="P5980">
        <v>5</v>
      </c>
      <c r="Q5980" t="s">
        <v>104</v>
      </c>
      <c r="R5980" t="s">
        <v>92</v>
      </c>
      <c r="S5980">
        <v>-106.39</v>
      </c>
      <c r="T5980">
        <v>456</v>
      </c>
      <c r="U5980" t="s">
        <v>76</v>
      </c>
      <c r="V5980" s="2">
        <v>43516</v>
      </c>
      <c r="W5980" t="s">
        <v>130</v>
      </c>
      <c r="X5980" t="s">
        <v>309</v>
      </c>
      <c r="Y5980" t="s">
        <v>41</v>
      </c>
    </row>
    <row r="5981" spans="1:25" hidden="1" x14ac:dyDescent="0.35">
      <c r="A5981">
        <v>3</v>
      </c>
      <c r="B5981" t="s">
        <v>25</v>
      </c>
      <c r="C5981">
        <v>1</v>
      </c>
      <c r="D5981" t="s">
        <v>26</v>
      </c>
      <c r="E5981" t="s">
        <v>178</v>
      </c>
      <c r="F5981" t="s">
        <v>13</v>
      </c>
      <c r="G5981" t="s">
        <v>1372</v>
      </c>
      <c r="H5981" s="1">
        <v>0.7</v>
      </c>
      <c r="I5981" s="2">
        <v>43513</v>
      </c>
      <c r="J5981" t="s">
        <v>8038</v>
      </c>
      <c r="K5981" t="s">
        <v>102</v>
      </c>
      <c r="L5981">
        <v>45373</v>
      </c>
      <c r="M5981">
        <v>54</v>
      </c>
      <c r="N5981" t="s">
        <v>8146</v>
      </c>
      <c r="O5981">
        <v>-5</v>
      </c>
      <c r="P5981">
        <v>5</v>
      </c>
      <c r="Q5981" t="s">
        <v>104</v>
      </c>
      <c r="R5981" t="s">
        <v>92</v>
      </c>
      <c r="S5981">
        <v>-4.76</v>
      </c>
      <c r="T5981">
        <v>6</v>
      </c>
      <c r="U5981" t="s">
        <v>76</v>
      </c>
      <c r="V5981" s="2">
        <v>43516</v>
      </c>
      <c r="W5981" t="s">
        <v>130</v>
      </c>
      <c r="X5981" t="s">
        <v>309</v>
      </c>
      <c r="Y5981" t="s">
        <v>54</v>
      </c>
    </row>
    <row r="5982" spans="1:25" hidden="1" x14ac:dyDescent="0.35">
      <c r="A5982">
        <v>3</v>
      </c>
      <c r="B5982" t="s">
        <v>25</v>
      </c>
      <c r="C5982">
        <v>1</v>
      </c>
      <c r="D5982" t="s">
        <v>50</v>
      </c>
      <c r="E5982" t="s">
        <v>178</v>
      </c>
      <c r="F5982" t="s">
        <v>13</v>
      </c>
      <c r="G5982" t="s">
        <v>1372</v>
      </c>
      <c r="H5982" s="1">
        <v>0.4</v>
      </c>
      <c r="I5982" s="2">
        <v>43513</v>
      </c>
      <c r="J5982" t="s">
        <v>8038</v>
      </c>
      <c r="K5982" t="s">
        <v>102</v>
      </c>
      <c r="L5982">
        <v>45373</v>
      </c>
      <c r="M5982">
        <v>1611</v>
      </c>
      <c r="N5982" t="s">
        <v>4867</v>
      </c>
      <c r="O5982">
        <v>-12</v>
      </c>
      <c r="P5982">
        <v>1</v>
      </c>
      <c r="Q5982" t="s">
        <v>104</v>
      </c>
      <c r="R5982" t="s">
        <v>92</v>
      </c>
      <c r="S5982">
        <v>-11.52</v>
      </c>
      <c r="T5982">
        <v>58</v>
      </c>
      <c r="U5982" t="s">
        <v>76</v>
      </c>
      <c r="V5982" s="2">
        <v>43516</v>
      </c>
      <c r="W5982" t="s">
        <v>130</v>
      </c>
      <c r="X5982" t="s">
        <v>309</v>
      </c>
      <c r="Y5982" t="s">
        <v>52</v>
      </c>
    </row>
    <row r="5983" spans="1:25" hidden="1" x14ac:dyDescent="0.35">
      <c r="A5983">
        <v>5</v>
      </c>
      <c r="B5983" t="s">
        <v>43</v>
      </c>
      <c r="C5983">
        <v>6</v>
      </c>
      <c r="D5983" t="s">
        <v>26</v>
      </c>
      <c r="E5983" t="s">
        <v>171</v>
      </c>
      <c r="F5983" t="s">
        <v>13</v>
      </c>
      <c r="G5983" t="s">
        <v>788</v>
      </c>
      <c r="H5983" s="1">
        <v>0</v>
      </c>
      <c r="I5983" s="2">
        <v>43744</v>
      </c>
      <c r="J5983" t="s">
        <v>6310</v>
      </c>
      <c r="K5983" t="s">
        <v>102</v>
      </c>
      <c r="L5983">
        <v>10009</v>
      </c>
      <c r="M5983">
        <v>1684</v>
      </c>
      <c r="N5983" t="s">
        <v>3428</v>
      </c>
      <c r="O5983">
        <v>20</v>
      </c>
      <c r="P5983">
        <v>1</v>
      </c>
      <c r="Q5983" t="s">
        <v>104</v>
      </c>
      <c r="R5983" t="s">
        <v>8304</v>
      </c>
      <c r="S5983">
        <v>20.09</v>
      </c>
      <c r="T5983">
        <v>41</v>
      </c>
      <c r="U5983" t="s">
        <v>33</v>
      </c>
      <c r="V5983" s="2">
        <v>43749</v>
      </c>
      <c r="W5983" t="s">
        <v>39</v>
      </c>
      <c r="X5983" t="s">
        <v>175</v>
      </c>
      <c r="Y5983" t="s">
        <v>64</v>
      </c>
    </row>
    <row r="5984" spans="1:25" hidden="1" x14ac:dyDescent="0.35">
      <c r="A5984">
        <v>5</v>
      </c>
      <c r="B5984" t="s">
        <v>43</v>
      </c>
      <c r="C5984">
        <v>6</v>
      </c>
      <c r="D5984" t="s">
        <v>50</v>
      </c>
      <c r="E5984" t="s">
        <v>2548</v>
      </c>
      <c r="F5984" t="s">
        <v>13</v>
      </c>
      <c r="G5984" t="s">
        <v>1184</v>
      </c>
      <c r="H5984" s="1">
        <v>0.5</v>
      </c>
      <c r="I5984" s="2">
        <v>43803</v>
      </c>
      <c r="J5984" t="s">
        <v>5131</v>
      </c>
      <c r="K5984" t="s">
        <v>16</v>
      </c>
      <c r="L5984">
        <v>37211</v>
      </c>
      <c r="M5984">
        <v>1225</v>
      </c>
      <c r="N5984" t="s">
        <v>5020</v>
      </c>
      <c r="O5984">
        <v>-273</v>
      </c>
      <c r="P5984">
        <v>2</v>
      </c>
      <c r="Q5984" t="s">
        <v>18</v>
      </c>
      <c r="R5984" t="s">
        <v>8304</v>
      </c>
      <c r="S5984">
        <v>-272.58</v>
      </c>
      <c r="T5984">
        <v>649</v>
      </c>
      <c r="U5984" t="s">
        <v>19</v>
      </c>
      <c r="V5984" s="2">
        <v>43808</v>
      </c>
      <c r="W5984" t="s">
        <v>39</v>
      </c>
      <c r="X5984" t="s">
        <v>214</v>
      </c>
      <c r="Y5984" t="s">
        <v>422</v>
      </c>
    </row>
    <row r="5985" spans="1:25" hidden="1" x14ac:dyDescent="0.35">
      <c r="A5985">
        <v>6</v>
      </c>
      <c r="B5985" t="s">
        <v>10</v>
      </c>
      <c r="C5985">
        <v>6</v>
      </c>
      <c r="D5985" t="s">
        <v>26</v>
      </c>
      <c r="E5985" t="s">
        <v>171</v>
      </c>
      <c r="F5985" t="s">
        <v>13</v>
      </c>
      <c r="G5985" t="s">
        <v>6862</v>
      </c>
      <c r="H5985" s="1">
        <v>0</v>
      </c>
      <c r="I5985" s="2">
        <v>43559</v>
      </c>
      <c r="J5985" t="s">
        <v>7463</v>
      </c>
      <c r="K5985" t="s">
        <v>102</v>
      </c>
      <c r="L5985">
        <v>10011</v>
      </c>
      <c r="M5985">
        <v>374</v>
      </c>
      <c r="N5985" t="s">
        <v>1440</v>
      </c>
      <c r="O5985">
        <v>8</v>
      </c>
      <c r="P5985">
        <v>1</v>
      </c>
      <c r="Q5985" t="s">
        <v>104</v>
      </c>
      <c r="R5985" t="s">
        <v>8304</v>
      </c>
      <c r="S5985">
        <v>8.49</v>
      </c>
      <c r="T5985">
        <v>17</v>
      </c>
      <c r="U5985" t="s">
        <v>76</v>
      </c>
      <c r="V5985" s="2">
        <v>43565</v>
      </c>
      <c r="W5985" t="s">
        <v>39</v>
      </c>
      <c r="X5985" t="s">
        <v>175</v>
      </c>
      <c r="Y5985" t="s">
        <v>119</v>
      </c>
    </row>
    <row r="5986" spans="1:25" x14ac:dyDescent="0.35">
      <c r="A5986">
        <v>2</v>
      </c>
      <c r="B5986" t="s">
        <v>43</v>
      </c>
      <c r="C5986">
        <v>3</v>
      </c>
      <c r="D5986" t="s">
        <v>11</v>
      </c>
      <c r="E5986" t="s">
        <v>27</v>
      </c>
      <c r="F5986" t="s">
        <v>13</v>
      </c>
      <c r="G5986" t="s">
        <v>1956</v>
      </c>
      <c r="H5986" s="1">
        <v>0.15</v>
      </c>
      <c r="I5986" s="2">
        <v>43646</v>
      </c>
      <c r="J5986" t="s">
        <v>2076</v>
      </c>
      <c r="K5986" t="s">
        <v>30</v>
      </c>
      <c r="L5986">
        <v>90032</v>
      </c>
      <c r="M5986">
        <v>1432</v>
      </c>
      <c r="N5986" t="s">
        <v>1455</v>
      </c>
      <c r="O5986">
        <v>5</v>
      </c>
      <c r="P5986">
        <v>3</v>
      </c>
      <c r="Q5986" t="s">
        <v>32</v>
      </c>
      <c r="R5986" t="s">
        <v>8304</v>
      </c>
      <c r="S5986">
        <v>5.13</v>
      </c>
      <c r="T5986">
        <v>436</v>
      </c>
      <c r="U5986" t="s">
        <v>19</v>
      </c>
      <c r="V5986" s="2">
        <v>43648</v>
      </c>
      <c r="W5986" t="s">
        <v>20</v>
      </c>
      <c r="X5986" t="s">
        <v>34</v>
      </c>
      <c r="Y5986" t="s">
        <v>22</v>
      </c>
    </row>
    <row r="5987" spans="1:25" hidden="1" x14ac:dyDescent="0.35">
      <c r="A5987">
        <v>3</v>
      </c>
      <c r="B5987" t="s">
        <v>25</v>
      </c>
      <c r="C5987">
        <v>1</v>
      </c>
      <c r="D5987" t="s">
        <v>50</v>
      </c>
      <c r="E5987" t="s">
        <v>3500</v>
      </c>
      <c r="F5987" t="s">
        <v>13</v>
      </c>
      <c r="G5987" t="s">
        <v>3510</v>
      </c>
      <c r="H5987" s="1">
        <v>0</v>
      </c>
      <c r="I5987" s="2">
        <v>43820</v>
      </c>
      <c r="J5987" t="s">
        <v>4764</v>
      </c>
      <c r="K5987" t="s">
        <v>16</v>
      </c>
      <c r="L5987">
        <v>42104</v>
      </c>
      <c r="M5987">
        <v>1076</v>
      </c>
      <c r="N5987" t="s">
        <v>4765</v>
      </c>
      <c r="O5987">
        <v>28</v>
      </c>
      <c r="P5987">
        <v>4</v>
      </c>
      <c r="Q5987" t="s">
        <v>18</v>
      </c>
      <c r="R5987" t="s">
        <v>8304</v>
      </c>
      <c r="S5987">
        <v>27.69</v>
      </c>
      <c r="T5987">
        <v>71</v>
      </c>
      <c r="U5987" t="s">
        <v>19</v>
      </c>
      <c r="V5987" s="2">
        <v>43823</v>
      </c>
      <c r="W5987" t="s">
        <v>130</v>
      </c>
      <c r="X5987" t="s">
        <v>21</v>
      </c>
      <c r="Y5987" t="s">
        <v>113</v>
      </c>
    </row>
    <row r="5988" spans="1:25" x14ac:dyDescent="0.35">
      <c r="A5988">
        <v>1</v>
      </c>
      <c r="B5988" t="s">
        <v>25</v>
      </c>
      <c r="C5988">
        <v>0</v>
      </c>
      <c r="D5988" t="s">
        <v>26</v>
      </c>
      <c r="E5988" t="s">
        <v>27</v>
      </c>
      <c r="F5988" t="s">
        <v>13</v>
      </c>
      <c r="G5988" t="s">
        <v>466</v>
      </c>
      <c r="H5988" s="1">
        <v>0</v>
      </c>
      <c r="I5988" s="2">
        <v>43801</v>
      </c>
      <c r="J5988" t="s">
        <v>6001</v>
      </c>
      <c r="K5988" t="s">
        <v>30</v>
      </c>
      <c r="L5988">
        <v>90032</v>
      </c>
      <c r="M5988">
        <v>1655</v>
      </c>
      <c r="N5988" t="s">
        <v>855</v>
      </c>
      <c r="O5988">
        <v>5</v>
      </c>
      <c r="P5988">
        <v>2</v>
      </c>
      <c r="Q5988" t="s">
        <v>32</v>
      </c>
      <c r="R5988" t="s">
        <v>8304</v>
      </c>
      <c r="S5988">
        <v>5.32</v>
      </c>
      <c r="T5988">
        <v>11</v>
      </c>
      <c r="U5988" t="s">
        <v>33</v>
      </c>
      <c r="V5988" s="2">
        <v>43802</v>
      </c>
      <c r="W5988" t="s">
        <v>773</v>
      </c>
      <c r="X5988" t="s">
        <v>34</v>
      </c>
      <c r="Y5988" t="s">
        <v>64</v>
      </c>
    </row>
    <row r="5989" spans="1:25" x14ac:dyDescent="0.35">
      <c r="A5989">
        <v>1</v>
      </c>
      <c r="B5989" t="s">
        <v>25</v>
      </c>
      <c r="C5989">
        <v>0</v>
      </c>
      <c r="D5989" t="s">
        <v>26</v>
      </c>
      <c r="E5989" t="s">
        <v>27</v>
      </c>
      <c r="F5989" t="s">
        <v>13</v>
      </c>
      <c r="G5989" t="s">
        <v>466</v>
      </c>
      <c r="H5989" s="1">
        <v>0</v>
      </c>
      <c r="I5989" s="2">
        <v>43801</v>
      </c>
      <c r="J5989" t="s">
        <v>6001</v>
      </c>
      <c r="K5989" t="s">
        <v>30</v>
      </c>
      <c r="L5989">
        <v>90032</v>
      </c>
      <c r="M5989">
        <v>633</v>
      </c>
      <c r="N5989" t="s">
        <v>4458</v>
      </c>
      <c r="O5989">
        <v>22</v>
      </c>
      <c r="P5989">
        <v>3</v>
      </c>
      <c r="Q5989" t="s">
        <v>32</v>
      </c>
      <c r="R5989" t="s">
        <v>8304</v>
      </c>
      <c r="S5989">
        <v>22.25</v>
      </c>
      <c r="T5989">
        <v>79</v>
      </c>
      <c r="U5989" t="s">
        <v>33</v>
      </c>
      <c r="V5989" s="2">
        <v>43802</v>
      </c>
      <c r="W5989" t="s">
        <v>773</v>
      </c>
      <c r="X5989" t="s">
        <v>34</v>
      </c>
      <c r="Y5989" t="s">
        <v>56</v>
      </c>
    </row>
    <row r="5990" spans="1:25" x14ac:dyDescent="0.35">
      <c r="A5990">
        <v>1</v>
      </c>
      <c r="B5990" t="s">
        <v>25</v>
      </c>
      <c r="C5990">
        <v>0</v>
      </c>
      <c r="D5990" t="s">
        <v>26</v>
      </c>
      <c r="E5990" t="s">
        <v>27</v>
      </c>
      <c r="F5990" t="s">
        <v>13</v>
      </c>
      <c r="G5990" t="s">
        <v>466</v>
      </c>
      <c r="H5990" s="1">
        <v>0</v>
      </c>
      <c r="I5990" s="2">
        <v>43801</v>
      </c>
      <c r="J5990" t="s">
        <v>6001</v>
      </c>
      <c r="K5990" t="s">
        <v>30</v>
      </c>
      <c r="L5990">
        <v>90032</v>
      </c>
      <c r="M5990">
        <v>1306</v>
      </c>
      <c r="N5990" t="s">
        <v>186</v>
      </c>
      <c r="O5990">
        <v>5</v>
      </c>
      <c r="P5990">
        <v>6</v>
      </c>
      <c r="Q5990" t="s">
        <v>32</v>
      </c>
      <c r="R5990" t="s">
        <v>8304</v>
      </c>
      <c r="S5990">
        <v>5.04</v>
      </c>
      <c r="T5990">
        <v>10</v>
      </c>
      <c r="U5990" t="s">
        <v>33</v>
      </c>
      <c r="V5990" s="2">
        <v>43802</v>
      </c>
      <c r="W5990" t="s">
        <v>773</v>
      </c>
      <c r="X5990" t="s">
        <v>34</v>
      </c>
      <c r="Y5990" t="s">
        <v>49</v>
      </c>
    </row>
    <row r="5991" spans="1:25" x14ac:dyDescent="0.35">
      <c r="A5991">
        <v>1</v>
      </c>
      <c r="B5991" t="s">
        <v>25</v>
      </c>
      <c r="C5991">
        <v>0</v>
      </c>
      <c r="D5991" t="s">
        <v>26</v>
      </c>
      <c r="E5991" t="s">
        <v>27</v>
      </c>
      <c r="F5991" t="s">
        <v>13</v>
      </c>
      <c r="G5991" t="s">
        <v>466</v>
      </c>
      <c r="H5991" s="1">
        <v>0.2</v>
      </c>
      <c r="I5991" s="2">
        <v>43801</v>
      </c>
      <c r="J5991" t="s">
        <v>6001</v>
      </c>
      <c r="K5991" t="s">
        <v>30</v>
      </c>
      <c r="L5991">
        <v>90032</v>
      </c>
      <c r="M5991">
        <v>1426</v>
      </c>
      <c r="N5991" t="s">
        <v>3716</v>
      </c>
      <c r="O5991">
        <v>23</v>
      </c>
      <c r="P5991">
        <v>2</v>
      </c>
      <c r="Q5991" t="s">
        <v>32</v>
      </c>
      <c r="R5991" t="s">
        <v>8304</v>
      </c>
      <c r="S5991">
        <v>22.57</v>
      </c>
      <c r="T5991">
        <v>69</v>
      </c>
      <c r="U5991" t="s">
        <v>33</v>
      </c>
      <c r="V5991" s="2">
        <v>43802</v>
      </c>
      <c r="W5991" t="s">
        <v>773</v>
      </c>
      <c r="X5991" t="s">
        <v>34</v>
      </c>
      <c r="Y5991" t="s">
        <v>54</v>
      </c>
    </row>
    <row r="5992" spans="1:25" x14ac:dyDescent="0.35">
      <c r="A5992">
        <v>1</v>
      </c>
      <c r="B5992" t="s">
        <v>25</v>
      </c>
      <c r="C5992">
        <v>0</v>
      </c>
      <c r="D5992" t="s">
        <v>26</v>
      </c>
      <c r="E5992" t="s">
        <v>27</v>
      </c>
      <c r="F5992" t="s">
        <v>13</v>
      </c>
      <c r="G5992" t="s">
        <v>466</v>
      </c>
      <c r="H5992" s="1">
        <v>0.2</v>
      </c>
      <c r="I5992" s="2">
        <v>43801</v>
      </c>
      <c r="J5992" t="s">
        <v>6001</v>
      </c>
      <c r="K5992" t="s">
        <v>30</v>
      </c>
      <c r="L5992">
        <v>90032</v>
      </c>
      <c r="M5992">
        <v>17</v>
      </c>
      <c r="N5992" t="s">
        <v>1442</v>
      </c>
      <c r="O5992">
        <v>3</v>
      </c>
      <c r="P5992">
        <v>6</v>
      </c>
      <c r="Q5992" t="s">
        <v>32</v>
      </c>
      <c r="R5992" t="s">
        <v>8304</v>
      </c>
      <c r="S5992">
        <v>3.16</v>
      </c>
      <c r="T5992">
        <v>9</v>
      </c>
      <c r="U5992" t="s">
        <v>33</v>
      </c>
      <c r="V5992" s="2">
        <v>43802</v>
      </c>
      <c r="W5992" t="s">
        <v>773</v>
      </c>
      <c r="X5992" t="s">
        <v>34</v>
      </c>
      <c r="Y5992" t="s">
        <v>54</v>
      </c>
    </row>
    <row r="5993" spans="1:25" hidden="1" x14ac:dyDescent="0.35">
      <c r="A5993">
        <v>5</v>
      </c>
      <c r="B5993" t="s">
        <v>43</v>
      </c>
      <c r="C5993">
        <v>6</v>
      </c>
      <c r="D5993" t="s">
        <v>26</v>
      </c>
      <c r="E5993" t="s">
        <v>192</v>
      </c>
      <c r="F5993" t="s">
        <v>13</v>
      </c>
      <c r="G5993" t="s">
        <v>1788</v>
      </c>
      <c r="H5993" s="1">
        <v>0.2</v>
      </c>
      <c r="I5993" s="2">
        <v>43808</v>
      </c>
      <c r="J5993" t="s">
        <v>3855</v>
      </c>
      <c r="K5993" t="s">
        <v>73</v>
      </c>
      <c r="L5993">
        <v>60623</v>
      </c>
      <c r="M5993">
        <v>1715</v>
      </c>
      <c r="N5993" t="s">
        <v>311</v>
      </c>
      <c r="O5993">
        <v>5</v>
      </c>
      <c r="P5993">
        <v>2</v>
      </c>
      <c r="Q5993" t="s">
        <v>75</v>
      </c>
      <c r="R5993" t="s">
        <v>8304</v>
      </c>
      <c r="S5993">
        <v>4.99</v>
      </c>
      <c r="T5993">
        <v>16</v>
      </c>
      <c r="U5993" t="s">
        <v>19</v>
      </c>
      <c r="V5993" s="2">
        <v>43813</v>
      </c>
      <c r="W5993" t="s">
        <v>39</v>
      </c>
      <c r="X5993" t="s">
        <v>139</v>
      </c>
      <c r="Y5993" t="s">
        <v>64</v>
      </c>
    </row>
    <row r="5994" spans="1:25" hidden="1" x14ac:dyDescent="0.35">
      <c r="A5994">
        <v>6</v>
      </c>
      <c r="B5994" t="s">
        <v>10</v>
      </c>
      <c r="C5994">
        <v>6</v>
      </c>
      <c r="D5994" t="s">
        <v>50</v>
      </c>
      <c r="E5994" t="s">
        <v>171</v>
      </c>
      <c r="F5994" t="s">
        <v>13</v>
      </c>
      <c r="G5994" t="s">
        <v>486</v>
      </c>
      <c r="H5994" s="1">
        <v>0</v>
      </c>
      <c r="I5994" s="2">
        <v>43668</v>
      </c>
      <c r="J5994" t="s">
        <v>6759</v>
      </c>
      <c r="K5994" t="s">
        <v>102</v>
      </c>
      <c r="L5994">
        <v>10009</v>
      </c>
      <c r="M5994">
        <v>1491</v>
      </c>
      <c r="N5994" t="s">
        <v>8168</v>
      </c>
      <c r="O5994">
        <v>14</v>
      </c>
      <c r="P5994">
        <v>3</v>
      </c>
      <c r="Q5994" t="s">
        <v>104</v>
      </c>
      <c r="R5994" t="s">
        <v>8304</v>
      </c>
      <c r="S5994">
        <v>14.09</v>
      </c>
      <c r="T5994">
        <v>30</v>
      </c>
      <c r="U5994" t="s">
        <v>33</v>
      </c>
      <c r="V5994" s="2">
        <v>43674</v>
      </c>
      <c r="W5994" t="s">
        <v>39</v>
      </c>
      <c r="X5994" t="s">
        <v>175</v>
      </c>
      <c r="Y5994" t="s">
        <v>52</v>
      </c>
    </row>
    <row r="5995" spans="1:25" hidden="1" x14ac:dyDescent="0.35">
      <c r="A5995">
        <v>5</v>
      </c>
      <c r="B5995" t="s">
        <v>25</v>
      </c>
      <c r="C5995">
        <v>3</v>
      </c>
      <c r="D5995" t="s">
        <v>26</v>
      </c>
      <c r="E5995" t="s">
        <v>489</v>
      </c>
      <c r="F5995" t="s">
        <v>13</v>
      </c>
      <c r="G5995" t="s">
        <v>1013</v>
      </c>
      <c r="H5995" s="1">
        <v>0.2</v>
      </c>
      <c r="I5995" s="2">
        <v>43712</v>
      </c>
      <c r="J5995" t="s">
        <v>3507</v>
      </c>
      <c r="K5995" t="s">
        <v>102</v>
      </c>
      <c r="L5995">
        <v>44312</v>
      </c>
      <c r="M5995">
        <v>521</v>
      </c>
      <c r="N5995" t="s">
        <v>3508</v>
      </c>
      <c r="O5995">
        <v>1</v>
      </c>
      <c r="P5995">
        <v>4</v>
      </c>
      <c r="Q5995" t="s">
        <v>104</v>
      </c>
      <c r="R5995" t="s">
        <v>8304</v>
      </c>
      <c r="S5995">
        <v>0.62</v>
      </c>
      <c r="T5995">
        <v>8</v>
      </c>
      <c r="U5995" t="s">
        <v>19</v>
      </c>
      <c r="V5995" s="2">
        <v>43717</v>
      </c>
      <c r="W5995" t="s">
        <v>20</v>
      </c>
      <c r="X5995" t="s">
        <v>309</v>
      </c>
      <c r="Y5995" t="s">
        <v>49</v>
      </c>
    </row>
    <row r="5996" spans="1:25" hidden="1" x14ac:dyDescent="0.35">
      <c r="A5996">
        <v>5</v>
      </c>
      <c r="B5996" t="s">
        <v>25</v>
      </c>
      <c r="C5996">
        <v>3</v>
      </c>
      <c r="D5996" t="s">
        <v>26</v>
      </c>
      <c r="E5996" t="s">
        <v>489</v>
      </c>
      <c r="F5996" t="s">
        <v>13</v>
      </c>
      <c r="G5996" t="s">
        <v>1013</v>
      </c>
      <c r="H5996" s="1">
        <v>0.2</v>
      </c>
      <c r="I5996" s="2">
        <v>43712</v>
      </c>
      <c r="J5996" t="s">
        <v>3507</v>
      </c>
      <c r="K5996" t="s">
        <v>102</v>
      </c>
      <c r="L5996">
        <v>44312</v>
      </c>
      <c r="M5996">
        <v>1530</v>
      </c>
      <c r="N5996" t="s">
        <v>8252</v>
      </c>
      <c r="O5996">
        <v>4</v>
      </c>
      <c r="P5996">
        <v>4</v>
      </c>
      <c r="Q5996" t="s">
        <v>104</v>
      </c>
      <c r="R5996" t="s">
        <v>8304</v>
      </c>
      <c r="S5996">
        <v>3.74</v>
      </c>
      <c r="T5996">
        <v>12</v>
      </c>
      <c r="U5996" t="s">
        <v>19</v>
      </c>
      <c r="V5996" s="2">
        <v>43717</v>
      </c>
      <c r="W5996" t="s">
        <v>20</v>
      </c>
      <c r="X5996" t="s">
        <v>309</v>
      </c>
      <c r="Y5996" t="s">
        <v>64</v>
      </c>
    </row>
    <row r="5997" spans="1:25" hidden="1" x14ac:dyDescent="0.35">
      <c r="A5997">
        <v>5</v>
      </c>
      <c r="B5997" t="s">
        <v>25</v>
      </c>
      <c r="C5997">
        <v>3</v>
      </c>
      <c r="D5997" t="s">
        <v>26</v>
      </c>
      <c r="E5997" t="s">
        <v>489</v>
      </c>
      <c r="F5997" t="s">
        <v>13</v>
      </c>
      <c r="G5997" t="s">
        <v>1013</v>
      </c>
      <c r="H5997" s="1">
        <v>0.7</v>
      </c>
      <c r="I5997" s="2">
        <v>43712</v>
      </c>
      <c r="J5997" t="s">
        <v>3507</v>
      </c>
      <c r="K5997" t="s">
        <v>102</v>
      </c>
      <c r="L5997">
        <v>44312</v>
      </c>
      <c r="M5997">
        <v>1633</v>
      </c>
      <c r="N5997" t="s">
        <v>111</v>
      </c>
      <c r="O5997">
        <v>-3</v>
      </c>
      <c r="P5997">
        <v>2</v>
      </c>
      <c r="Q5997" t="s">
        <v>104</v>
      </c>
      <c r="R5997" t="s">
        <v>8304</v>
      </c>
      <c r="S5997">
        <v>-3.06</v>
      </c>
      <c r="T5997">
        <v>4</v>
      </c>
      <c r="U5997" t="s">
        <v>19</v>
      </c>
      <c r="V5997" s="2">
        <v>43717</v>
      </c>
      <c r="W5997" t="s">
        <v>20</v>
      </c>
      <c r="X5997" t="s">
        <v>309</v>
      </c>
      <c r="Y5997" t="s">
        <v>54</v>
      </c>
    </row>
    <row r="5998" spans="1:25" hidden="1" x14ac:dyDescent="0.35">
      <c r="A5998">
        <v>5</v>
      </c>
      <c r="B5998" t="s">
        <v>25</v>
      </c>
      <c r="C5998">
        <v>3</v>
      </c>
      <c r="D5998" t="s">
        <v>26</v>
      </c>
      <c r="E5998" t="s">
        <v>489</v>
      </c>
      <c r="F5998" t="s">
        <v>13</v>
      </c>
      <c r="G5998" t="s">
        <v>1013</v>
      </c>
      <c r="H5998" s="1">
        <v>0.7</v>
      </c>
      <c r="I5998" s="2">
        <v>43712</v>
      </c>
      <c r="J5998" t="s">
        <v>3507</v>
      </c>
      <c r="K5998" t="s">
        <v>102</v>
      </c>
      <c r="L5998">
        <v>44312</v>
      </c>
      <c r="M5998">
        <v>708</v>
      </c>
      <c r="N5998" t="s">
        <v>3435</v>
      </c>
      <c r="O5998">
        <v>-20</v>
      </c>
      <c r="P5998">
        <v>5</v>
      </c>
      <c r="Q5998" t="s">
        <v>104</v>
      </c>
      <c r="R5998" t="s">
        <v>8304</v>
      </c>
      <c r="S5998">
        <v>-20.45</v>
      </c>
      <c r="T5998">
        <v>26</v>
      </c>
      <c r="U5998" t="s">
        <v>19</v>
      </c>
      <c r="V5998" s="2">
        <v>43717</v>
      </c>
      <c r="W5998" t="s">
        <v>20</v>
      </c>
      <c r="X5998" t="s">
        <v>309</v>
      </c>
      <c r="Y5998" t="s">
        <v>54</v>
      </c>
    </row>
    <row r="5999" spans="1:25" hidden="1" x14ac:dyDescent="0.35">
      <c r="A5999">
        <v>5</v>
      </c>
      <c r="B5999" t="s">
        <v>43</v>
      </c>
      <c r="C5999">
        <v>6</v>
      </c>
      <c r="D5999" t="s">
        <v>26</v>
      </c>
      <c r="E5999" t="s">
        <v>3003</v>
      </c>
      <c r="F5999" t="s">
        <v>13</v>
      </c>
      <c r="G5999" t="s">
        <v>482</v>
      </c>
      <c r="H5999" s="1">
        <v>0.2</v>
      </c>
      <c r="I5999" s="2">
        <v>43662</v>
      </c>
      <c r="J5999" t="s">
        <v>7422</v>
      </c>
      <c r="K5999" t="s">
        <v>73</v>
      </c>
      <c r="L5999">
        <v>60098</v>
      </c>
      <c r="M5999">
        <v>474</v>
      </c>
      <c r="N5999" t="s">
        <v>3362</v>
      </c>
      <c r="O5999">
        <v>1</v>
      </c>
      <c r="P5999">
        <v>2</v>
      </c>
      <c r="Q5999" t="s">
        <v>75</v>
      </c>
      <c r="R5999" t="s">
        <v>8304</v>
      </c>
      <c r="S5999">
        <v>0.91</v>
      </c>
      <c r="T5999">
        <v>3</v>
      </c>
      <c r="U5999" t="s">
        <v>76</v>
      </c>
      <c r="V5999" s="2">
        <v>43667</v>
      </c>
      <c r="W5999" t="s">
        <v>39</v>
      </c>
      <c r="X5999" t="s">
        <v>139</v>
      </c>
      <c r="Y5999" t="s">
        <v>49</v>
      </c>
    </row>
    <row r="6000" spans="1:25" hidden="1" x14ac:dyDescent="0.35">
      <c r="A6000">
        <v>5</v>
      </c>
      <c r="B6000" t="s">
        <v>43</v>
      </c>
      <c r="C6000">
        <v>6</v>
      </c>
      <c r="D6000" t="s">
        <v>26</v>
      </c>
      <c r="E6000" t="s">
        <v>192</v>
      </c>
      <c r="F6000" t="s">
        <v>13</v>
      </c>
      <c r="G6000" t="s">
        <v>7158</v>
      </c>
      <c r="H6000" s="1">
        <v>0.2</v>
      </c>
      <c r="I6000" s="2">
        <v>43571</v>
      </c>
      <c r="J6000" t="s">
        <v>7438</v>
      </c>
      <c r="K6000" t="s">
        <v>73</v>
      </c>
      <c r="L6000">
        <v>60610</v>
      </c>
      <c r="M6000">
        <v>1140</v>
      </c>
      <c r="N6000" t="s">
        <v>3494</v>
      </c>
      <c r="O6000">
        <v>2</v>
      </c>
      <c r="P6000">
        <v>5</v>
      </c>
      <c r="Q6000" t="s">
        <v>75</v>
      </c>
      <c r="R6000" t="s">
        <v>8304</v>
      </c>
      <c r="S6000">
        <v>2.06</v>
      </c>
      <c r="T6000">
        <v>17</v>
      </c>
      <c r="U6000" t="s">
        <v>76</v>
      </c>
      <c r="V6000" s="2">
        <v>43576</v>
      </c>
      <c r="W6000" t="s">
        <v>39</v>
      </c>
      <c r="X6000" t="s">
        <v>139</v>
      </c>
      <c r="Y6000" t="s">
        <v>49</v>
      </c>
    </row>
    <row r="6001" spans="1:25" hidden="1" x14ac:dyDescent="0.35">
      <c r="A6001">
        <v>2</v>
      </c>
      <c r="B6001" t="s">
        <v>43</v>
      </c>
      <c r="C6001">
        <v>3</v>
      </c>
      <c r="D6001" t="s">
        <v>26</v>
      </c>
      <c r="E6001" t="s">
        <v>535</v>
      </c>
      <c r="F6001" t="s">
        <v>13</v>
      </c>
      <c r="G6001" t="s">
        <v>1054</v>
      </c>
      <c r="H6001" s="1">
        <v>0</v>
      </c>
      <c r="I6001" s="2">
        <v>43808</v>
      </c>
      <c r="J6001" t="s">
        <v>3348</v>
      </c>
      <c r="K6001" t="s">
        <v>73</v>
      </c>
      <c r="L6001">
        <v>48234</v>
      </c>
      <c r="M6001">
        <v>538</v>
      </c>
      <c r="N6001" t="s">
        <v>125</v>
      </c>
      <c r="O6001">
        <v>7</v>
      </c>
      <c r="P6001">
        <v>3</v>
      </c>
      <c r="Q6001" t="s">
        <v>75</v>
      </c>
      <c r="R6001" t="s">
        <v>8304</v>
      </c>
      <c r="S6001">
        <v>7.02</v>
      </c>
      <c r="T6001">
        <v>15</v>
      </c>
      <c r="U6001" t="s">
        <v>19</v>
      </c>
      <c r="V6001" s="2">
        <v>43810</v>
      </c>
      <c r="W6001" t="s">
        <v>20</v>
      </c>
      <c r="X6001" t="s">
        <v>156</v>
      </c>
      <c r="Y6001" t="s">
        <v>64</v>
      </c>
    </row>
    <row r="6002" spans="1:25" hidden="1" x14ac:dyDescent="0.35">
      <c r="A6002">
        <v>2</v>
      </c>
      <c r="B6002" t="s">
        <v>43</v>
      </c>
      <c r="C6002">
        <v>3</v>
      </c>
      <c r="D6002" t="s">
        <v>26</v>
      </c>
      <c r="E6002" t="s">
        <v>535</v>
      </c>
      <c r="F6002" t="s">
        <v>13</v>
      </c>
      <c r="G6002" t="s">
        <v>1054</v>
      </c>
      <c r="H6002" s="1">
        <v>0</v>
      </c>
      <c r="I6002" s="2">
        <v>43808</v>
      </c>
      <c r="J6002" t="s">
        <v>3348</v>
      </c>
      <c r="K6002" t="s">
        <v>73</v>
      </c>
      <c r="L6002">
        <v>48234</v>
      </c>
      <c r="M6002">
        <v>900</v>
      </c>
      <c r="N6002" t="s">
        <v>3279</v>
      </c>
      <c r="O6002">
        <v>16</v>
      </c>
      <c r="P6002">
        <v>4</v>
      </c>
      <c r="Q6002" t="s">
        <v>75</v>
      </c>
      <c r="R6002" t="s">
        <v>8304</v>
      </c>
      <c r="S6002">
        <v>15.51</v>
      </c>
      <c r="T6002">
        <v>34</v>
      </c>
      <c r="U6002" t="s">
        <v>19</v>
      </c>
      <c r="V6002" s="2">
        <v>43810</v>
      </c>
      <c r="W6002" t="s">
        <v>20</v>
      </c>
      <c r="X6002" t="s">
        <v>156</v>
      </c>
      <c r="Y6002" t="s">
        <v>54</v>
      </c>
    </row>
    <row r="6003" spans="1:25" hidden="1" x14ac:dyDescent="0.35">
      <c r="A6003">
        <v>2</v>
      </c>
      <c r="B6003" t="s">
        <v>43</v>
      </c>
      <c r="C6003">
        <v>3</v>
      </c>
      <c r="D6003" t="s">
        <v>26</v>
      </c>
      <c r="E6003" t="s">
        <v>535</v>
      </c>
      <c r="F6003" t="s">
        <v>13</v>
      </c>
      <c r="G6003" t="s">
        <v>1054</v>
      </c>
      <c r="H6003" s="1">
        <v>0</v>
      </c>
      <c r="I6003" s="2">
        <v>43808</v>
      </c>
      <c r="J6003" t="s">
        <v>3348</v>
      </c>
      <c r="K6003" t="s">
        <v>73</v>
      </c>
      <c r="L6003">
        <v>48234</v>
      </c>
      <c r="M6003">
        <v>325</v>
      </c>
      <c r="N6003" t="s">
        <v>3118</v>
      </c>
      <c r="O6003">
        <v>12</v>
      </c>
      <c r="P6003">
        <v>5</v>
      </c>
      <c r="Q6003" t="s">
        <v>75</v>
      </c>
      <c r="R6003" t="s">
        <v>8304</v>
      </c>
      <c r="S6003">
        <v>12.49</v>
      </c>
      <c r="T6003">
        <v>35</v>
      </c>
      <c r="U6003" t="s">
        <v>19</v>
      </c>
      <c r="V6003" s="2">
        <v>43810</v>
      </c>
      <c r="W6003" t="s">
        <v>20</v>
      </c>
      <c r="X6003" t="s">
        <v>156</v>
      </c>
      <c r="Y6003" t="s">
        <v>49</v>
      </c>
    </row>
    <row r="6004" spans="1:25" hidden="1" x14ac:dyDescent="0.35">
      <c r="A6004">
        <v>2</v>
      </c>
      <c r="B6004" t="s">
        <v>43</v>
      </c>
      <c r="C6004">
        <v>3</v>
      </c>
      <c r="D6004" t="s">
        <v>50</v>
      </c>
      <c r="E6004" t="s">
        <v>535</v>
      </c>
      <c r="F6004" t="s">
        <v>13</v>
      </c>
      <c r="G6004" t="s">
        <v>1054</v>
      </c>
      <c r="H6004" s="1">
        <v>0</v>
      </c>
      <c r="I6004" s="2">
        <v>43808</v>
      </c>
      <c r="J6004" t="s">
        <v>3348</v>
      </c>
      <c r="K6004" t="s">
        <v>73</v>
      </c>
      <c r="L6004">
        <v>48234</v>
      </c>
      <c r="M6004">
        <v>1069</v>
      </c>
      <c r="N6004" t="s">
        <v>4848</v>
      </c>
      <c r="O6004">
        <v>42</v>
      </c>
      <c r="P6004">
        <v>6</v>
      </c>
      <c r="Q6004" t="s">
        <v>75</v>
      </c>
      <c r="R6004" t="s">
        <v>8304</v>
      </c>
      <c r="S6004">
        <v>41.95</v>
      </c>
      <c r="T6004">
        <v>105</v>
      </c>
      <c r="U6004" t="s">
        <v>19</v>
      </c>
      <c r="V6004" s="2">
        <v>43810</v>
      </c>
      <c r="W6004" t="s">
        <v>20</v>
      </c>
      <c r="X6004" t="s">
        <v>156</v>
      </c>
      <c r="Y6004" t="s">
        <v>113</v>
      </c>
    </row>
    <row r="6005" spans="1:25" hidden="1" x14ac:dyDescent="0.35">
      <c r="A6005">
        <v>1</v>
      </c>
      <c r="B6005" t="s">
        <v>10</v>
      </c>
      <c r="C6005">
        <v>1</v>
      </c>
      <c r="D6005" t="s">
        <v>11</v>
      </c>
      <c r="E6005" t="s">
        <v>1639</v>
      </c>
      <c r="F6005" t="s">
        <v>13</v>
      </c>
      <c r="G6005" t="s">
        <v>782</v>
      </c>
      <c r="H6005" s="1">
        <v>0.2</v>
      </c>
      <c r="I6005" s="2">
        <v>43586</v>
      </c>
      <c r="J6005" t="s">
        <v>1640</v>
      </c>
      <c r="K6005" t="s">
        <v>16</v>
      </c>
      <c r="L6005">
        <v>33065</v>
      </c>
      <c r="M6005">
        <v>387</v>
      </c>
      <c r="N6005" t="s">
        <v>17</v>
      </c>
      <c r="O6005">
        <v>-16</v>
      </c>
      <c r="P6005">
        <v>3</v>
      </c>
      <c r="Q6005" t="s">
        <v>18</v>
      </c>
      <c r="R6005" t="s">
        <v>8304</v>
      </c>
      <c r="S6005">
        <v>-15.72</v>
      </c>
      <c r="T6005">
        <v>314</v>
      </c>
      <c r="U6005" t="s">
        <v>19</v>
      </c>
      <c r="V6005" s="2">
        <v>43587</v>
      </c>
      <c r="W6005" t="s">
        <v>130</v>
      </c>
      <c r="X6005" t="s">
        <v>40</v>
      </c>
      <c r="Y6005" t="s">
        <v>22</v>
      </c>
    </row>
    <row r="6006" spans="1:25" hidden="1" x14ac:dyDescent="0.35">
      <c r="A6006">
        <v>1</v>
      </c>
      <c r="B6006" t="s">
        <v>10</v>
      </c>
      <c r="C6006">
        <v>1</v>
      </c>
      <c r="D6006" t="s">
        <v>26</v>
      </c>
      <c r="E6006" t="s">
        <v>1639</v>
      </c>
      <c r="F6006" t="s">
        <v>13</v>
      </c>
      <c r="G6006" t="s">
        <v>782</v>
      </c>
      <c r="H6006" s="1">
        <v>0.2</v>
      </c>
      <c r="I6006" s="2">
        <v>43586</v>
      </c>
      <c r="J6006" t="s">
        <v>1640</v>
      </c>
      <c r="K6006" t="s">
        <v>16</v>
      </c>
      <c r="L6006">
        <v>33065</v>
      </c>
      <c r="M6006">
        <v>201</v>
      </c>
      <c r="N6006" t="s">
        <v>3037</v>
      </c>
      <c r="O6006">
        <v>1</v>
      </c>
      <c r="P6006">
        <v>2</v>
      </c>
      <c r="Q6006" t="s">
        <v>18</v>
      </c>
      <c r="R6006" t="s">
        <v>8304</v>
      </c>
      <c r="S6006">
        <v>1.5</v>
      </c>
      <c r="T6006">
        <v>5</v>
      </c>
      <c r="U6006" t="s">
        <v>19</v>
      </c>
      <c r="V6006" s="2">
        <v>43587</v>
      </c>
      <c r="W6006" t="s">
        <v>130</v>
      </c>
      <c r="X6006" t="s">
        <v>40</v>
      </c>
      <c r="Y6006" t="s">
        <v>35</v>
      </c>
    </row>
    <row r="6007" spans="1:25" hidden="1" x14ac:dyDescent="0.35">
      <c r="A6007">
        <v>4</v>
      </c>
      <c r="B6007" t="s">
        <v>43</v>
      </c>
      <c r="C6007">
        <v>6</v>
      </c>
      <c r="D6007" t="s">
        <v>50</v>
      </c>
      <c r="E6007" t="s">
        <v>5675</v>
      </c>
      <c r="F6007" t="s">
        <v>13</v>
      </c>
      <c r="G6007" t="s">
        <v>6936</v>
      </c>
      <c r="H6007" s="1">
        <v>0</v>
      </c>
      <c r="I6007" s="2">
        <v>43586</v>
      </c>
      <c r="J6007" t="s">
        <v>7777</v>
      </c>
      <c r="K6007" t="s">
        <v>16</v>
      </c>
      <c r="L6007">
        <v>71854</v>
      </c>
      <c r="M6007">
        <v>1064</v>
      </c>
      <c r="N6007" t="s">
        <v>4724</v>
      </c>
      <c r="O6007">
        <v>18</v>
      </c>
      <c r="P6007">
        <v>5</v>
      </c>
      <c r="Q6007" t="s">
        <v>18</v>
      </c>
      <c r="R6007" t="s">
        <v>8304</v>
      </c>
      <c r="S6007">
        <v>18.09</v>
      </c>
      <c r="T6007">
        <v>49</v>
      </c>
      <c r="U6007" t="s">
        <v>76</v>
      </c>
      <c r="V6007" s="2">
        <v>43590</v>
      </c>
      <c r="W6007" t="s">
        <v>39</v>
      </c>
      <c r="X6007" t="s">
        <v>1016</v>
      </c>
      <c r="Y6007" t="s">
        <v>113</v>
      </c>
    </row>
    <row r="6008" spans="1:25" hidden="1" x14ac:dyDescent="0.35">
      <c r="A6008">
        <v>6</v>
      </c>
      <c r="B6008" t="s">
        <v>10</v>
      </c>
      <c r="C6008">
        <v>6</v>
      </c>
      <c r="D6008" t="s">
        <v>26</v>
      </c>
      <c r="E6008" t="s">
        <v>2017</v>
      </c>
      <c r="F6008" t="s">
        <v>13</v>
      </c>
      <c r="G6008" t="s">
        <v>1203</v>
      </c>
      <c r="H6008" s="1">
        <v>0.2</v>
      </c>
      <c r="I6008" s="2">
        <v>43765</v>
      </c>
      <c r="J6008" t="s">
        <v>6506</v>
      </c>
      <c r="K6008" t="s">
        <v>16</v>
      </c>
      <c r="L6008">
        <v>32303</v>
      </c>
      <c r="M6008">
        <v>1360</v>
      </c>
      <c r="N6008" t="s">
        <v>1033</v>
      </c>
      <c r="O6008">
        <v>1</v>
      </c>
      <c r="P6008">
        <v>3</v>
      </c>
      <c r="Q6008" t="s">
        <v>18</v>
      </c>
      <c r="R6008" t="s">
        <v>8304</v>
      </c>
      <c r="S6008">
        <v>0.57999999999999996</v>
      </c>
      <c r="T6008">
        <v>7</v>
      </c>
      <c r="U6008" t="s">
        <v>33</v>
      </c>
      <c r="V6008" s="2">
        <v>43771</v>
      </c>
      <c r="W6008" t="s">
        <v>39</v>
      </c>
      <c r="X6008" t="s">
        <v>40</v>
      </c>
      <c r="Y6008" t="s">
        <v>49</v>
      </c>
    </row>
    <row r="6009" spans="1:25" hidden="1" x14ac:dyDescent="0.35">
      <c r="A6009">
        <v>6</v>
      </c>
      <c r="B6009" t="s">
        <v>10</v>
      </c>
      <c r="C6009">
        <v>6</v>
      </c>
      <c r="D6009" t="s">
        <v>26</v>
      </c>
      <c r="E6009" t="s">
        <v>2017</v>
      </c>
      <c r="F6009" t="s">
        <v>13</v>
      </c>
      <c r="G6009" t="s">
        <v>1203</v>
      </c>
      <c r="H6009" s="1">
        <v>0.2</v>
      </c>
      <c r="I6009" s="2">
        <v>43765</v>
      </c>
      <c r="J6009" t="s">
        <v>6506</v>
      </c>
      <c r="K6009" t="s">
        <v>16</v>
      </c>
      <c r="L6009">
        <v>32303</v>
      </c>
      <c r="M6009">
        <v>538</v>
      </c>
      <c r="N6009" t="s">
        <v>125</v>
      </c>
      <c r="O6009">
        <v>21</v>
      </c>
      <c r="P6009">
        <v>7</v>
      </c>
      <c r="Q6009" t="s">
        <v>18</v>
      </c>
      <c r="R6009" t="s">
        <v>8304</v>
      </c>
      <c r="S6009">
        <v>20.58</v>
      </c>
      <c r="T6009">
        <v>57</v>
      </c>
      <c r="U6009" t="s">
        <v>33</v>
      </c>
      <c r="V6009" s="2">
        <v>43771</v>
      </c>
      <c r="W6009" t="s">
        <v>39</v>
      </c>
      <c r="X6009" t="s">
        <v>40</v>
      </c>
      <c r="Y6009" t="s">
        <v>64</v>
      </c>
    </row>
    <row r="6010" spans="1:25" hidden="1" x14ac:dyDescent="0.35">
      <c r="A6010">
        <v>6</v>
      </c>
      <c r="B6010" t="s">
        <v>10</v>
      </c>
      <c r="C6010">
        <v>6</v>
      </c>
      <c r="D6010" t="s">
        <v>26</v>
      </c>
      <c r="E6010" t="s">
        <v>2017</v>
      </c>
      <c r="F6010" t="s">
        <v>13</v>
      </c>
      <c r="G6010" t="s">
        <v>1203</v>
      </c>
      <c r="H6010" s="1">
        <v>0.7</v>
      </c>
      <c r="I6010" s="2">
        <v>43765</v>
      </c>
      <c r="J6010" t="s">
        <v>6506</v>
      </c>
      <c r="K6010" t="s">
        <v>16</v>
      </c>
      <c r="L6010">
        <v>32303</v>
      </c>
      <c r="M6010">
        <v>257</v>
      </c>
      <c r="N6010" t="s">
        <v>3184</v>
      </c>
      <c r="O6010">
        <v>-4</v>
      </c>
      <c r="P6010">
        <v>3</v>
      </c>
      <c r="Q6010" t="s">
        <v>18</v>
      </c>
      <c r="R6010" t="s">
        <v>8304</v>
      </c>
      <c r="S6010">
        <v>-3.92</v>
      </c>
      <c r="T6010">
        <v>6</v>
      </c>
      <c r="U6010" t="s">
        <v>33</v>
      </c>
      <c r="V6010" s="2">
        <v>43771</v>
      </c>
      <c r="W6010" t="s">
        <v>39</v>
      </c>
      <c r="X6010" t="s">
        <v>40</v>
      </c>
      <c r="Y6010" t="s">
        <v>54</v>
      </c>
    </row>
    <row r="6011" spans="1:25" hidden="1" x14ac:dyDescent="0.35">
      <c r="A6011">
        <v>3</v>
      </c>
      <c r="B6011" t="s">
        <v>10</v>
      </c>
      <c r="C6011">
        <v>3</v>
      </c>
      <c r="D6011" t="s">
        <v>26</v>
      </c>
      <c r="E6011" t="s">
        <v>192</v>
      </c>
      <c r="F6011" t="s">
        <v>13</v>
      </c>
      <c r="G6011" t="s">
        <v>123</v>
      </c>
      <c r="H6011" s="1">
        <v>0.2</v>
      </c>
      <c r="I6011" s="2">
        <v>43765</v>
      </c>
      <c r="J6011" t="s">
        <v>7322</v>
      </c>
      <c r="K6011" t="s">
        <v>73</v>
      </c>
      <c r="L6011">
        <v>60610</v>
      </c>
      <c r="M6011">
        <v>1304</v>
      </c>
      <c r="N6011" t="s">
        <v>983</v>
      </c>
      <c r="O6011">
        <v>2</v>
      </c>
      <c r="P6011">
        <v>3</v>
      </c>
      <c r="Q6011" t="s">
        <v>75</v>
      </c>
      <c r="R6011" t="s">
        <v>8304</v>
      </c>
      <c r="S6011">
        <v>2.21</v>
      </c>
      <c r="T6011">
        <v>7</v>
      </c>
      <c r="U6011" t="s">
        <v>76</v>
      </c>
      <c r="V6011" s="2">
        <v>43768</v>
      </c>
      <c r="W6011" t="s">
        <v>20</v>
      </c>
      <c r="X6011" t="s">
        <v>139</v>
      </c>
      <c r="Y6011" t="s">
        <v>49</v>
      </c>
    </row>
    <row r="6012" spans="1:25" hidden="1" x14ac:dyDescent="0.35">
      <c r="A6012">
        <v>3</v>
      </c>
      <c r="B6012" t="s">
        <v>10</v>
      </c>
      <c r="C6012">
        <v>3</v>
      </c>
      <c r="D6012" t="s">
        <v>50</v>
      </c>
      <c r="E6012" t="s">
        <v>192</v>
      </c>
      <c r="F6012" t="s">
        <v>13</v>
      </c>
      <c r="G6012" t="s">
        <v>123</v>
      </c>
      <c r="H6012" s="1">
        <v>0.2</v>
      </c>
      <c r="I6012" s="2">
        <v>43765</v>
      </c>
      <c r="J6012" t="s">
        <v>7322</v>
      </c>
      <c r="K6012" t="s">
        <v>73</v>
      </c>
      <c r="L6012">
        <v>60610</v>
      </c>
      <c r="M6012">
        <v>1488</v>
      </c>
      <c r="N6012" t="s">
        <v>4956</v>
      </c>
      <c r="O6012">
        <v>2</v>
      </c>
      <c r="P6012">
        <v>2</v>
      </c>
      <c r="Q6012" t="s">
        <v>75</v>
      </c>
      <c r="R6012" t="s">
        <v>8304</v>
      </c>
      <c r="S6012">
        <v>2.04</v>
      </c>
      <c r="T6012">
        <v>27</v>
      </c>
      <c r="U6012" t="s">
        <v>76</v>
      </c>
      <c r="V6012" s="2">
        <v>43768</v>
      </c>
      <c r="W6012" t="s">
        <v>20</v>
      </c>
      <c r="X6012" t="s">
        <v>139</v>
      </c>
      <c r="Y6012" t="s">
        <v>52</v>
      </c>
    </row>
    <row r="6013" spans="1:25" x14ac:dyDescent="0.35">
      <c r="A6013">
        <v>5</v>
      </c>
      <c r="B6013" t="s">
        <v>43</v>
      </c>
      <c r="C6013">
        <v>6</v>
      </c>
      <c r="D6013" t="s">
        <v>26</v>
      </c>
      <c r="E6013" t="s">
        <v>88</v>
      </c>
      <c r="F6013" t="s">
        <v>13</v>
      </c>
      <c r="G6013" t="s">
        <v>1679</v>
      </c>
      <c r="H6013" s="1">
        <v>0</v>
      </c>
      <c r="I6013" s="2">
        <v>43710</v>
      </c>
      <c r="J6013" t="s">
        <v>4515</v>
      </c>
      <c r="K6013" t="s">
        <v>30</v>
      </c>
      <c r="L6013">
        <v>94122</v>
      </c>
      <c r="M6013">
        <v>1259</v>
      </c>
      <c r="N6013" t="s">
        <v>4345</v>
      </c>
      <c r="O6013">
        <v>2</v>
      </c>
      <c r="P6013">
        <v>3</v>
      </c>
      <c r="Q6013" t="s">
        <v>32</v>
      </c>
      <c r="R6013" t="s">
        <v>8304</v>
      </c>
      <c r="S6013">
        <v>1.77</v>
      </c>
      <c r="T6013">
        <v>7</v>
      </c>
      <c r="U6013" t="s">
        <v>19</v>
      </c>
      <c r="V6013" s="2">
        <v>43715</v>
      </c>
      <c r="W6013" t="s">
        <v>39</v>
      </c>
      <c r="X6013" t="s">
        <v>34</v>
      </c>
      <c r="Y6013" t="s">
        <v>49</v>
      </c>
    </row>
    <row r="6014" spans="1:25" hidden="1" x14ac:dyDescent="0.35">
      <c r="A6014">
        <v>5</v>
      </c>
      <c r="B6014" t="s">
        <v>43</v>
      </c>
      <c r="C6014">
        <v>6</v>
      </c>
      <c r="D6014" t="s">
        <v>26</v>
      </c>
      <c r="E6014" t="s">
        <v>99</v>
      </c>
      <c r="F6014" t="s">
        <v>13</v>
      </c>
      <c r="G6014" t="s">
        <v>1710</v>
      </c>
      <c r="H6014" s="1">
        <v>0.7</v>
      </c>
      <c r="I6014" s="2">
        <v>43772</v>
      </c>
      <c r="J6014" t="s">
        <v>4249</v>
      </c>
      <c r="K6014" t="s">
        <v>102</v>
      </c>
      <c r="L6014">
        <v>19143</v>
      </c>
      <c r="M6014">
        <v>1069</v>
      </c>
      <c r="N6014" t="s">
        <v>8275</v>
      </c>
      <c r="O6014">
        <v>-8</v>
      </c>
      <c r="P6014">
        <v>3</v>
      </c>
      <c r="Q6014" t="s">
        <v>104</v>
      </c>
      <c r="R6014" t="s">
        <v>8304</v>
      </c>
      <c r="S6014">
        <v>-7.78</v>
      </c>
      <c r="T6014">
        <v>12</v>
      </c>
      <c r="U6014" t="s">
        <v>19</v>
      </c>
      <c r="V6014" s="2">
        <v>43777</v>
      </c>
      <c r="W6014" t="s">
        <v>39</v>
      </c>
      <c r="X6014" t="s">
        <v>105</v>
      </c>
      <c r="Y6014" t="s">
        <v>54</v>
      </c>
    </row>
    <row r="6015" spans="1:25" hidden="1" x14ac:dyDescent="0.35">
      <c r="A6015">
        <v>4</v>
      </c>
      <c r="B6015" t="s">
        <v>43</v>
      </c>
      <c r="C6015">
        <v>6</v>
      </c>
      <c r="D6015" t="s">
        <v>26</v>
      </c>
      <c r="E6015" t="s">
        <v>4614</v>
      </c>
      <c r="F6015" t="s">
        <v>13</v>
      </c>
      <c r="G6015" t="s">
        <v>1191</v>
      </c>
      <c r="H6015" s="1">
        <v>0</v>
      </c>
      <c r="I6015" s="2">
        <v>43790</v>
      </c>
      <c r="J6015" t="s">
        <v>4615</v>
      </c>
      <c r="K6015" t="s">
        <v>30</v>
      </c>
      <c r="L6015">
        <v>98059</v>
      </c>
      <c r="M6015">
        <v>1812</v>
      </c>
      <c r="N6015" t="s">
        <v>3229</v>
      </c>
      <c r="O6015">
        <v>25</v>
      </c>
      <c r="P6015">
        <v>8</v>
      </c>
      <c r="Q6015" t="s">
        <v>32</v>
      </c>
      <c r="R6015" t="s">
        <v>8304</v>
      </c>
      <c r="S6015">
        <v>24.88</v>
      </c>
      <c r="T6015">
        <v>52</v>
      </c>
      <c r="U6015" t="s">
        <v>19</v>
      </c>
      <c r="V6015" s="2">
        <v>43794</v>
      </c>
      <c r="W6015" t="s">
        <v>39</v>
      </c>
      <c r="X6015" t="s">
        <v>69</v>
      </c>
      <c r="Y6015" t="s">
        <v>64</v>
      </c>
    </row>
    <row r="6016" spans="1:25" hidden="1" x14ac:dyDescent="0.35">
      <c r="A6016">
        <v>4</v>
      </c>
      <c r="B6016" t="s">
        <v>43</v>
      </c>
      <c r="C6016">
        <v>6</v>
      </c>
      <c r="D6016" t="s">
        <v>26</v>
      </c>
      <c r="E6016" t="s">
        <v>4614</v>
      </c>
      <c r="F6016" t="s">
        <v>13</v>
      </c>
      <c r="G6016" t="s">
        <v>1191</v>
      </c>
      <c r="H6016" s="1">
        <v>0.2</v>
      </c>
      <c r="I6016" s="2">
        <v>43790</v>
      </c>
      <c r="J6016" t="s">
        <v>4615</v>
      </c>
      <c r="K6016" t="s">
        <v>30</v>
      </c>
      <c r="L6016">
        <v>98059</v>
      </c>
      <c r="M6016">
        <v>1609</v>
      </c>
      <c r="N6016" t="s">
        <v>1024</v>
      </c>
      <c r="O6016">
        <v>57</v>
      </c>
      <c r="P6016">
        <v>5</v>
      </c>
      <c r="Q6016" t="s">
        <v>32</v>
      </c>
      <c r="R6016" t="s">
        <v>8304</v>
      </c>
      <c r="S6016">
        <v>56.55</v>
      </c>
      <c r="T6016">
        <v>151</v>
      </c>
      <c r="U6016" t="s">
        <v>19</v>
      </c>
      <c r="V6016" s="2">
        <v>43794</v>
      </c>
      <c r="W6016" t="s">
        <v>39</v>
      </c>
      <c r="X6016" t="s">
        <v>69</v>
      </c>
      <c r="Y6016" t="s">
        <v>54</v>
      </c>
    </row>
    <row r="6017" spans="1:25" hidden="1" x14ac:dyDescent="0.35">
      <c r="A6017">
        <v>4</v>
      </c>
      <c r="B6017" t="s">
        <v>43</v>
      </c>
      <c r="C6017">
        <v>6</v>
      </c>
      <c r="D6017" t="s">
        <v>50</v>
      </c>
      <c r="E6017" t="s">
        <v>4614</v>
      </c>
      <c r="F6017" t="s">
        <v>13</v>
      </c>
      <c r="G6017" t="s">
        <v>1191</v>
      </c>
      <c r="H6017" s="1">
        <v>0.2</v>
      </c>
      <c r="I6017" s="2">
        <v>43790</v>
      </c>
      <c r="J6017" t="s">
        <v>4615</v>
      </c>
      <c r="K6017" t="s">
        <v>30</v>
      </c>
      <c r="L6017">
        <v>98059</v>
      </c>
      <c r="M6017">
        <v>21</v>
      </c>
      <c r="N6017" t="s">
        <v>5130</v>
      </c>
      <c r="O6017">
        <v>104</v>
      </c>
      <c r="P6017">
        <v>1</v>
      </c>
      <c r="Q6017" t="s">
        <v>32</v>
      </c>
      <c r="R6017" t="s">
        <v>8304</v>
      </c>
      <c r="S6017">
        <v>104</v>
      </c>
      <c r="T6017">
        <v>1040</v>
      </c>
      <c r="U6017" t="s">
        <v>19</v>
      </c>
      <c r="V6017" s="2">
        <v>43794</v>
      </c>
      <c r="W6017" t="s">
        <v>39</v>
      </c>
      <c r="X6017" t="s">
        <v>69</v>
      </c>
      <c r="Y6017" t="s">
        <v>422</v>
      </c>
    </row>
    <row r="6018" spans="1:25" x14ac:dyDescent="0.35">
      <c r="A6018">
        <v>5</v>
      </c>
      <c r="B6018" t="s">
        <v>43</v>
      </c>
      <c r="C6018">
        <v>6</v>
      </c>
      <c r="D6018" t="s">
        <v>26</v>
      </c>
      <c r="E6018" t="s">
        <v>27</v>
      </c>
      <c r="F6018" t="s">
        <v>13</v>
      </c>
      <c r="G6018" t="s">
        <v>692</v>
      </c>
      <c r="H6018" s="1">
        <v>0</v>
      </c>
      <c r="I6018" s="2">
        <v>43528</v>
      </c>
      <c r="J6018" t="s">
        <v>873</v>
      </c>
      <c r="K6018" t="s">
        <v>30</v>
      </c>
      <c r="L6018">
        <v>90045</v>
      </c>
      <c r="M6018">
        <v>126</v>
      </c>
      <c r="N6018" t="s">
        <v>874</v>
      </c>
      <c r="O6018">
        <v>3</v>
      </c>
      <c r="P6018">
        <v>4</v>
      </c>
      <c r="Q6018" t="s">
        <v>32</v>
      </c>
      <c r="R6018" t="s">
        <v>8304</v>
      </c>
      <c r="S6018">
        <v>2.7</v>
      </c>
      <c r="T6018">
        <v>9</v>
      </c>
      <c r="U6018" t="s">
        <v>33</v>
      </c>
      <c r="V6018" s="2">
        <v>43533</v>
      </c>
      <c r="W6018" t="s">
        <v>39</v>
      </c>
      <c r="X6018" t="s">
        <v>34</v>
      </c>
      <c r="Y6018" t="s">
        <v>49</v>
      </c>
    </row>
    <row r="6019" spans="1:25" x14ac:dyDescent="0.35">
      <c r="A6019">
        <v>5</v>
      </c>
      <c r="B6019" t="s">
        <v>43</v>
      </c>
      <c r="C6019">
        <v>6</v>
      </c>
      <c r="D6019" t="s">
        <v>26</v>
      </c>
      <c r="E6019" t="s">
        <v>27</v>
      </c>
      <c r="F6019" t="s">
        <v>13</v>
      </c>
      <c r="G6019" t="s">
        <v>692</v>
      </c>
      <c r="H6019" s="1">
        <v>0</v>
      </c>
      <c r="I6019" s="2">
        <v>43528</v>
      </c>
      <c r="J6019" t="s">
        <v>873</v>
      </c>
      <c r="K6019" t="s">
        <v>30</v>
      </c>
      <c r="L6019">
        <v>90045</v>
      </c>
      <c r="M6019">
        <v>1626</v>
      </c>
      <c r="N6019" t="s">
        <v>875</v>
      </c>
      <c r="O6019">
        <v>7</v>
      </c>
      <c r="P6019">
        <v>1</v>
      </c>
      <c r="Q6019" t="s">
        <v>32</v>
      </c>
      <c r="R6019" t="s">
        <v>8304</v>
      </c>
      <c r="S6019">
        <v>7.01</v>
      </c>
      <c r="T6019">
        <v>15</v>
      </c>
      <c r="U6019" t="s">
        <v>33</v>
      </c>
      <c r="V6019" s="2">
        <v>43533</v>
      </c>
      <c r="W6019" t="s">
        <v>39</v>
      </c>
      <c r="X6019" t="s">
        <v>34</v>
      </c>
      <c r="Y6019" t="s">
        <v>119</v>
      </c>
    </row>
    <row r="6020" spans="1:25" hidden="1" x14ac:dyDescent="0.35">
      <c r="A6020">
        <v>7</v>
      </c>
      <c r="B6020" t="s">
        <v>25</v>
      </c>
      <c r="C6020">
        <v>6</v>
      </c>
      <c r="D6020" t="s">
        <v>11</v>
      </c>
      <c r="E6020" t="s">
        <v>7058</v>
      </c>
      <c r="F6020" t="s">
        <v>13</v>
      </c>
      <c r="G6020" t="s">
        <v>7059</v>
      </c>
      <c r="H6020" s="1">
        <v>0</v>
      </c>
      <c r="I6020" s="2">
        <v>43822</v>
      </c>
      <c r="J6020" t="s">
        <v>7060</v>
      </c>
      <c r="K6020" t="s">
        <v>102</v>
      </c>
      <c r="L6020">
        <v>6810</v>
      </c>
      <c r="M6020">
        <v>499</v>
      </c>
      <c r="N6020" t="s">
        <v>1672</v>
      </c>
      <c r="O6020">
        <v>10</v>
      </c>
      <c r="P6020">
        <v>2</v>
      </c>
      <c r="Q6020" t="s">
        <v>104</v>
      </c>
      <c r="R6020" t="s">
        <v>8304</v>
      </c>
      <c r="S6020">
        <v>9.89</v>
      </c>
      <c r="T6020">
        <v>27</v>
      </c>
      <c r="U6020" t="s">
        <v>76</v>
      </c>
      <c r="V6020" s="2">
        <v>43829</v>
      </c>
      <c r="W6020" t="s">
        <v>39</v>
      </c>
      <c r="X6020" t="s">
        <v>461</v>
      </c>
      <c r="Y6020" t="s">
        <v>47</v>
      </c>
    </row>
    <row r="6021" spans="1:25" hidden="1" x14ac:dyDescent="0.35">
      <c r="A6021">
        <v>1</v>
      </c>
      <c r="B6021" t="s">
        <v>10</v>
      </c>
      <c r="C6021">
        <v>1</v>
      </c>
      <c r="D6021" t="s">
        <v>26</v>
      </c>
      <c r="E6021" t="s">
        <v>498</v>
      </c>
      <c r="F6021" t="s">
        <v>13</v>
      </c>
      <c r="G6021" t="s">
        <v>1191</v>
      </c>
      <c r="H6021" s="1">
        <v>0.2</v>
      </c>
      <c r="I6021" s="2">
        <v>43684</v>
      </c>
      <c r="J6021" t="s">
        <v>2800</v>
      </c>
      <c r="K6021" t="s">
        <v>73</v>
      </c>
      <c r="L6021">
        <v>75081</v>
      </c>
      <c r="M6021">
        <v>1381</v>
      </c>
      <c r="N6021" t="s">
        <v>585</v>
      </c>
      <c r="O6021">
        <v>-25</v>
      </c>
      <c r="P6021">
        <v>2</v>
      </c>
      <c r="Q6021" t="s">
        <v>75</v>
      </c>
      <c r="R6021" t="s">
        <v>8304</v>
      </c>
      <c r="S6021">
        <v>-25.11</v>
      </c>
      <c r="T6021">
        <v>118</v>
      </c>
      <c r="U6021" t="s">
        <v>19</v>
      </c>
      <c r="V6021" s="2">
        <v>43685</v>
      </c>
      <c r="W6021" t="s">
        <v>130</v>
      </c>
      <c r="X6021" t="s">
        <v>77</v>
      </c>
      <c r="Y6021" t="s">
        <v>42</v>
      </c>
    </row>
    <row r="6022" spans="1:25" hidden="1" x14ac:dyDescent="0.35">
      <c r="A6022">
        <v>1</v>
      </c>
      <c r="B6022" t="s">
        <v>10</v>
      </c>
      <c r="C6022">
        <v>1</v>
      </c>
      <c r="D6022" t="s">
        <v>50</v>
      </c>
      <c r="E6022" t="s">
        <v>498</v>
      </c>
      <c r="F6022" t="s">
        <v>13</v>
      </c>
      <c r="G6022" t="s">
        <v>1191</v>
      </c>
      <c r="H6022" s="1">
        <v>0.2</v>
      </c>
      <c r="I6022" s="2">
        <v>43684</v>
      </c>
      <c r="J6022" t="s">
        <v>2800</v>
      </c>
      <c r="K6022" t="s">
        <v>73</v>
      </c>
      <c r="L6022">
        <v>75081</v>
      </c>
      <c r="M6022">
        <v>1017</v>
      </c>
      <c r="N6022" t="s">
        <v>284</v>
      </c>
      <c r="O6022">
        <v>-13</v>
      </c>
      <c r="P6022">
        <v>3</v>
      </c>
      <c r="Q6022" t="s">
        <v>75</v>
      </c>
      <c r="R6022" t="s">
        <v>8304</v>
      </c>
      <c r="S6022">
        <v>-13.44</v>
      </c>
      <c r="T6022">
        <v>119</v>
      </c>
      <c r="U6022" t="s">
        <v>19</v>
      </c>
      <c r="V6022" s="2">
        <v>43685</v>
      </c>
      <c r="W6022" t="s">
        <v>130</v>
      </c>
      <c r="X6022" t="s">
        <v>77</v>
      </c>
      <c r="Y6022" t="s">
        <v>113</v>
      </c>
    </row>
    <row r="6023" spans="1:25" x14ac:dyDescent="0.35">
      <c r="A6023">
        <v>5</v>
      </c>
      <c r="B6023" t="s">
        <v>43</v>
      </c>
      <c r="C6023">
        <v>6</v>
      </c>
      <c r="D6023" t="s">
        <v>26</v>
      </c>
      <c r="E6023" t="s">
        <v>27</v>
      </c>
      <c r="F6023" t="s">
        <v>13</v>
      </c>
      <c r="G6023" t="s">
        <v>1727</v>
      </c>
      <c r="H6023" s="1">
        <v>0</v>
      </c>
      <c r="I6023" s="2">
        <v>43780</v>
      </c>
      <c r="J6023" t="s">
        <v>4436</v>
      </c>
      <c r="K6023" t="s">
        <v>30</v>
      </c>
      <c r="L6023">
        <v>90036</v>
      </c>
      <c r="M6023">
        <v>287</v>
      </c>
      <c r="N6023" t="s">
        <v>3081</v>
      </c>
      <c r="O6023">
        <v>3</v>
      </c>
      <c r="P6023">
        <v>1</v>
      </c>
      <c r="Q6023" t="s">
        <v>32</v>
      </c>
      <c r="R6023" t="s">
        <v>8304</v>
      </c>
      <c r="S6023">
        <v>2.83</v>
      </c>
      <c r="T6023">
        <v>11</v>
      </c>
      <c r="U6023" t="s">
        <v>19</v>
      </c>
      <c r="V6023" s="2">
        <v>43785</v>
      </c>
      <c r="W6023" t="s">
        <v>39</v>
      </c>
      <c r="X6023" t="s">
        <v>34</v>
      </c>
      <c r="Y6023" t="s">
        <v>56</v>
      </c>
    </row>
    <row r="6024" spans="1:25" x14ac:dyDescent="0.35">
      <c r="A6024">
        <v>5</v>
      </c>
      <c r="B6024" t="s">
        <v>43</v>
      </c>
      <c r="C6024">
        <v>6</v>
      </c>
      <c r="D6024" t="s">
        <v>26</v>
      </c>
      <c r="E6024" t="s">
        <v>27</v>
      </c>
      <c r="F6024" t="s">
        <v>13</v>
      </c>
      <c r="G6024" t="s">
        <v>1727</v>
      </c>
      <c r="H6024" s="1">
        <v>0</v>
      </c>
      <c r="I6024" s="2">
        <v>43780</v>
      </c>
      <c r="J6024" t="s">
        <v>4436</v>
      </c>
      <c r="K6024" t="s">
        <v>30</v>
      </c>
      <c r="L6024">
        <v>90036</v>
      </c>
      <c r="M6024">
        <v>1804</v>
      </c>
      <c r="N6024" t="s">
        <v>4311</v>
      </c>
      <c r="O6024">
        <v>9</v>
      </c>
      <c r="P6024">
        <v>3</v>
      </c>
      <c r="Q6024" t="s">
        <v>32</v>
      </c>
      <c r="R6024" t="s">
        <v>8304</v>
      </c>
      <c r="S6024">
        <v>9.33</v>
      </c>
      <c r="T6024">
        <v>19</v>
      </c>
      <c r="U6024" t="s">
        <v>19</v>
      </c>
      <c r="V6024" s="2">
        <v>43785</v>
      </c>
      <c r="W6024" t="s">
        <v>39</v>
      </c>
      <c r="X6024" t="s">
        <v>34</v>
      </c>
      <c r="Y6024" t="s">
        <v>64</v>
      </c>
    </row>
    <row r="6025" spans="1:25" x14ac:dyDescent="0.35">
      <c r="A6025">
        <v>5</v>
      </c>
      <c r="B6025" t="s">
        <v>43</v>
      </c>
      <c r="C6025">
        <v>6</v>
      </c>
      <c r="D6025" t="s">
        <v>26</v>
      </c>
      <c r="E6025" t="s">
        <v>27</v>
      </c>
      <c r="F6025" t="s">
        <v>13</v>
      </c>
      <c r="G6025" t="s">
        <v>1727</v>
      </c>
      <c r="H6025" s="1">
        <v>0.2</v>
      </c>
      <c r="I6025" s="2">
        <v>43780</v>
      </c>
      <c r="J6025" t="s">
        <v>4436</v>
      </c>
      <c r="K6025" t="s">
        <v>30</v>
      </c>
      <c r="L6025">
        <v>90036</v>
      </c>
      <c r="M6025">
        <v>901</v>
      </c>
      <c r="N6025" t="s">
        <v>3247</v>
      </c>
      <c r="O6025">
        <v>40</v>
      </c>
      <c r="P6025">
        <v>5</v>
      </c>
      <c r="Q6025" t="s">
        <v>32</v>
      </c>
      <c r="R6025" t="s">
        <v>8304</v>
      </c>
      <c r="S6025">
        <v>39.520000000000003</v>
      </c>
      <c r="T6025">
        <v>122</v>
      </c>
      <c r="U6025" t="s">
        <v>19</v>
      </c>
      <c r="V6025" s="2">
        <v>43785</v>
      </c>
      <c r="W6025" t="s">
        <v>39</v>
      </c>
      <c r="X6025" t="s">
        <v>34</v>
      </c>
      <c r="Y6025" t="s">
        <v>54</v>
      </c>
    </row>
    <row r="6026" spans="1:25" hidden="1" x14ac:dyDescent="0.35">
      <c r="A6026">
        <v>5</v>
      </c>
      <c r="B6026" t="s">
        <v>43</v>
      </c>
      <c r="C6026">
        <v>6</v>
      </c>
      <c r="D6026" t="s">
        <v>26</v>
      </c>
      <c r="E6026" t="s">
        <v>171</v>
      </c>
      <c r="F6026" t="s">
        <v>13</v>
      </c>
      <c r="G6026" t="s">
        <v>673</v>
      </c>
      <c r="H6026" s="1">
        <v>0</v>
      </c>
      <c r="I6026" s="2">
        <v>43531</v>
      </c>
      <c r="J6026" t="s">
        <v>4087</v>
      </c>
      <c r="K6026" t="s">
        <v>102</v>
      </c>
      <c r="L6026">
        <v>10035</v>
      </c>
      <c r="M6026">
        <v>179</v>
      </c>
      <c r="N6026" t="s">
        <v>1342</v>
      </c>
      <c r="O6026">
        <v>42</v>
      </c>
      <c r="P6026">
        <v>3</v>
      </c>
      <c r="Q6026" t="s">
        <v>104</v>
      </c>
      <c r="R6026" t="s">
        <v>8304</v>
      </c>
      <c r="S6026">
        <v>42.13</v>
      </c>
      <c r="T6026">
        <v>92</v>
      </c>
      <c r="U6026" t="s">
        <v>19</v>
      </c>
      <c r="V6026" s="2">
        <v>43536</v>
      </c>
      <c r="W6026" t="s">
        <v>39</v>
      </c>
      <c r="X6026" t="s">
        <v>175</v>
      </c>
      <c r="Y6026" t="s">
        <v>35</v>
      </c>
    </row>
    <row r="6027" spans="1:25" hidden="1" x14ac:dyDescent="0.35">
      <c r="A6027">
        <v>5</v>
      </c>
      <c r="B6027" t="s">
        <v>43</v>
      </c>
      <c r="C6027">
        <v>6</v>
      </c>
      <c r="D6027" t="s">
        <v>26</v>
      </c>
      <c r="E6027" t="s">
        <v>171</v>
      </c>
      <c r="F6027" t="s">
        <v>13</v>
      </c>
      <c r="G6027" t="s">
        <v>673</v>
      </c>
      <c r="H6027" s="1">
        <v>0.2</v>
      </c>
      <c r="I6027" s="2">
        <v>43531</v>
      </c>
      <c r="J6027" t="s">
        <v>4087</v>
      </c>
      <c r="K6027" t="s">
        <v>102</v>
      </c>
      <c r="L6027">
        <v>10035</v>
      </c>
      <c r="M6027">
        <v>24</v>
      </c>
      <c r="N6027" t="s">
        <v>2989</v>
      </c>
      <c r="O6027">
        <v>9</v>
      </c>
      <c r="P6027">
        <v>6</v>
      </c>
      <c r="Q6027" t="s">
        <v>104</v>
      </c>
      <c r="R6027" t="s">
        <v>8304</v>
      </c>
      <c r="S6027">
        <v>9.07</v>
      </c>
      <c r="T6027">
        <v>26</v>
      </c>
      <c r="U6027" t="s">
        <v>19</v>
      </c>
      <c r="V6027" s="2">
        <v>43536</v>
      </c>
      <c r="W6027" t="s">
        <v>39</v>
      </c>
      <c r="X6027" t="s">
        <v>175</v>
      </c>
      <c r="Y6027" t="s">
        <v>54</v>
      </c>
    </row>
    <row r="6028" spans="1:25" hidden="1" x14ac:dyDescent="0.35">
      <c r="A6028">
        <v>5</v>
      </c>
      <c r="B6028" t="s">
        <v>25</v>
      </c>
      <c r="C6028">
        <v>3</v>
      </c>
      <c r="D6028" t="s">
        <v>26</v>
      </c>
      <c r="E6028" t="s">
        <v>201</v>
      </c>
      <c r="F6028" t="s">
        <v>13</v>
      </c>
      <c r="G6028" t="s">
        <v>2924</v>
      </c>
      <c r="H6028" s="1">
        <v>0</v>
      </c>
      <c r="I6028" s="2">
        <v>43718</v>
      </c>
      <c r="J6028" t="s">
        <v>3322</v>
      </c>
      <c r="K6028" t="s">
        <v>73</v>
      </c>
      <c r="L6028">
        <v>65807</v>
      </c>
      <c r="M6028">
        <v>39</v>
      </c>
      <c r="N6028" t="s">
        <v>3323</v>
      </c>
      <c r="O6028">
        <v>7</v>
      </c>
      <c r="P6028">
        <v>2</v>
      </c>
      <c r="Q6028" t="s">
        <v>75</v>
      </c>
      <c r="R6028" t="s">
        <v>8304</v>
      </c>
      <c r="S6028">
        <v>7.25</v>
      </c>
      <c r="T6028">
        <v>24</v>
      </c>
      <c r="U6028" t="s">
        <v>19</v>
      </c>
      <c r="V6028" s="2">
        <v>43723</v>
      </c>
      <c r="W6028" t="s">
        <v>20</v>
      </c>
      <c r="X6028" t="s">
        <v>368</v>
      </c>
      <c r="Y6028" t="s">
        <v>56</v>
      </c>
    </row>
    <row r="6029" spans="1:25" hidden="1" x14ac:dyDescent="0.35">
      <c r="A6029">
        <v>5</v>
      </c>
      <c r="B6029" t="s">
        <v>25</v>
      </c>
      <c r="C6029">
        <v>3</v>
      </c>
      <c r="D6029" t="s">
        <v>26</v>
      </c>
      <c r="E6029" t="s">
        <v>201</v>
      </c>
      <c r="F6029" t="s">
        <v>13</v>
      </c>
      <c r="G6029" t="s">
        <v>2924</v>
      </c>
      <c r="H6029" s="1">
        <v>0</v>
      </c>
      <c r="I6029" s="2">
        <v>43718</v>
      </c>
      <c r="J6029" t="s">
        <v>3322</v>
      </c>
      <c r="K6029" t="s">
        <v>73</v>
      </c>
      <c r="L6029">
        <v>65807</v>
      </c>
      <c r="M6029">
        <v>814</v>
      </c>
      <c r="N6029" t="s">
        <v>3338</v>
      </c>
      <c r="O6029">
        <v>15</v>
      </c>
      <c r="P6029">
        <v>3</v>
      </c>
      <c r="Q6029" t="s">
        <v>75</v>
      </c>
      <c r="R6029" t="s">
        <v>8304</v>
      </c>
      <c r="S6029">
        <v>14.62</v>
      </c>
      <c r="T6029">
        <v>34</v>
      </c>
      <c r="U6029" t="s">
        <v>19</v>
      </c>
      <c r="V6029" s="2">
        <v>43723</v>
      </c>
      <c r="W6029" t="s">
        <v>20</v>
      </c>
      <c r="X6029" t="s">
        <v>368</v>
      </c>
      <c r="Y6029" t="s">
        <v>56</v>
      </c>
    </row>
    <row r="6030" spans="1:25" hidden="1" x14ac:dyDescent="0.35">
      <c r="A6030">
        <v>5</v>
      </c>
      <c r="B6030" t="s">
        <v>25</v>
      </c>
      <c r="C6030">
        <v>3</v>
      </c>
      <c r="D6030" t="s">
        <v>26</v>
      </c>
      <c r="E6030" t="s">
        <v>201</v>
      </c>
      <c r="F6030" t="s">
        <v>13</v>
      </c>
      <c r="G6030" t="s">
        <v>2924</v>
      </c>
      <c r="H6030" s="1">
        <v>0</v>
      </c>
      <c r="I6030" s="2">
        <v>43718</v>
      </c>
      <c r="J6030" t="s">
        <v>3322</v>
      </c>
      <c r="K6030" t="s">
        <v>73</v>
      </c>
      <c r="L6030">
        <v>65807</v>
      </c>
      <c r="M6030">
        <v>24</v>
      </c>
      <c r="N6030" t="s">
        <v>2989</v>
      </c>
      <c r="O6030">
        <v>8</v>
      </c>
      <c r="P6030">
        <v>3</v>
      </c>
      <c r="Q6030" t="s">
        <v>75</v>
      </c>
      <c r="R6030" t="s">
        <v>8304</v>
      </c>
      <c r="S6030">
        <v>7.78</v>
      </c>
      <c r="T6030">
        <v>16</v>
      </c>
      <c r="U6030" t="s">
        <v>19</v>
      </c>
      <c r="V6030" s="2">
        <v>43723</v>
      </c>
      <c r="W6030" t="s">
        <v>20</v>
      </c>
      <c r="X6030" t="s">
        <v>368</v>
      </c>
      <c r="Y6030" t="s">
        <v>54</v>
      </c>
    </row>
    <row r="6031" spans="1:25" hidden="1" x14ac:dyDescent="0.35">
      <c r="A6031">
        <v>5</v>
      </c>
      <c r="B6031" t="s">
        <v>25</v>
      </c>
      <c r="C6031">
        <v>3</v>
      </c>
      <c r="D6031" t="s">
        <v>26</v>
      </c>
      <c r="E6031" t="s">
        <v>201</v>
      </c>
      <c r="F6031" t="s">
        <v>13</v>
      </c>
      <c r="G6031" t="s">
        <v>2924</v>
      </c>
      <c r="H6031" s="1">
        <v>0</v>
      </c>
      <c r="I6031" s="2">
        <v>43718</v>
      </c>
      <c r="J6031" t="s">
        <v>3322</v>
      </c>
      <c r="K6031" t="s">
        <v>73</v>
      </c>
      <c r="L6031">
        <v>65807</v>
      </c>
      <c r="M6031">
        <v>1119</v>
      </c>
      <c r="N6031" t="s">
        <v>3068</v>
      </c>
      <c r="O6031">
        <v>7</v>
      </c>
      <c r="P6031">
        <v>3</v>
      </c>
      <c r="Q6031" t="s">
        <v>75</v>
      </c>
      <c r="R6031" t="s">
        <v>8304</v>
      </c>
      <c r="S6031">
        <v>6.58</v>
      </c>
      <c r="T6031">
        <v>14</v>
      </c>
      <c r="U6031" t="s">
        <v>19</v>
      </c>
      <c r="V6031" s="2">
        <v>43723</v>
      </c>
      <c r="W6031" t="s">
        <v>20</v>
      </c>
      <c r="X6031" t="s">
        <v>368</v>
      </c>
      <c r="Y6031" t="s">
        <v>54</v>
      </c>
    </row>
    <row r="6032" spans="1:25" hidden="1" x14ac:dyDescent="0.35">
      <c r="A6032">
        <v>5</v>
      </c>
      <c r="B6032" t="s">
        <v>25</v>
      </c>
      <c r="C6032">
        <v>3</v>
      </c>
      <c r="D6032" t="s">
        <v>26</v>
      </c>
      <c r="E6032" t="s">
        <v>201</v>
      </c>
      <c r="F6032" t="s">
        <v>13</v>
      </c>
      <c r="G6032" t="s">
        <v>2924</v>
      </c>
      <c r="H6032" s="1">
        <v>0</v>
      </c>
      <c r="I6032" s="2">
        <v>43718</v>
      </c>
      <c r="J6032" t="s">
        <v>3322</v>
      </c>
      <c r="K6032" t="s">
        <v>73</v>
      </c>
      <c r="L6032">
        <v>65807</v>
      </c>
      <c r="M6032">
        <v>659</v>
      </c>
      <c r="N6032" t="s">
        <v>1443</v>
      </c>
      <c r="O6032">
        <v>17</v>
      </c>
      <c r="P6032">
        <v>3</v>
      </c>
      <c r="Q6032" t="s">
        <v>75</v>
      </c>
      <c r="R6032" t="s">
        <v>8304</v>
      </c>
      <c r="S6032">
        <v>17.18</v>
      </c>
      <c r="T6032">
        <v>286</v>
      </c>
      <c r="U6032" t="s">
        <v>19</v>
      </c>
      <c r="V6032" s="2">
        <v>43723</v>
      </c>
      <c r="W6032" t="s">
        <v>20</v>
      </c>
      <c r="X6032" t="s">
        <v>368</v>
      </c>
      <c r="Y6032" t="s">
        <v>42</v>
      </c>
    </row>
    <row r="6033" spans="1:25" hidden="1" x14ac:dyDescent="0.35">
      <c r="A6033">
        <v>5</v>
      </c>
      <c r="B6033" t="s">
        <v>25</v>
      </c>
      <c r="C6033">
        <v>3</v>
      </c>
      <c r="D6033" t="s">
        <v>26</v>
      </c>
      <c r="E6033" t="s">
        <v>201</v>
      </c>
      <c r="F6033" t="s">
        <v>13</v>
      </c>
      <c r="G6033" t="s">
        <v>2924</v>
      </c>
      <c r="H6033" s="1">
        <v>0</v>
      </c>
      <c r="I6033" s="2">
        <v>43718</v>
      </c>
      <c r="J6033" t="s">
        <v>3322</v>
      </c>
      <c r="K6033" t="s">
        <v>73</v>
      </c>
      <c r="L6033">
        <v>65807</v>
      </c>
      <c r="M6033">
        <v>1768</v>
      </c>
      <c r="N6033" t="s">
        <v>3358</v>
      </c>
      <c r="O6033">
        <v>12</v>
      </c>
      <c r="P6033">
        <v>5</v>
      </c>
      <c r="Q6033" t="s">
        <v>75</v>
      </c>
      <c r="R6033" t="s">
        <v>8304</v>
      </c>
      <c r="S6033">
        <v>11.7</v>
      </c>
      <c r="T6033">
        <v>25</v>
      </c>
      <c r="U6033" t="s">
        <v>19</v>
      </c>
      <c r="V6033" s="2">
        <v>43723</v>
      </c>
      <c r="W6033" t="s">
        <v>20</v>
      </c>
      <c r="X6033" t="s">
        <v>368</v>
      </c>
      <c r="Y6033" t="s">
        <v>64</v>
      </c>
    </row>
    <row r="6034" spans="1:25" hidden="1" x14ac:dyDescent="0.35">
      <c r="A6034">
        <v>5</v>
      </c>
      <c r="B6034" t="s">
        <v>25</v>
      </c>
      <c r="C6034">
        <v>3</v>
      </c>
      <c r="D6034" t="s">
        <v>50</v>
      </c>
      <c r="E6034" t="s">
        <v>201</v>
      </c>
      <c r="F6034" t="s">
        <v>13</v>
      </c>
      <c r="G6034" t="s">
        <v>2924</v>
      </c>
      <c r="H6034" s="1">
        <v>0</v>
      </c>
      <c r="I6034" s="2">
        <v>43718</v>
      </c>
      <c r="J6034" t="s">
        <v>3322</v>
      </c>
      <c r="K6034" t="s">
        <v>73</v>
      </c>
      <c r="L6034">
        <v>65807</v>
      </c>
      <c r="M6034">
        <v>1005</v>
      </c>
      <c r="N6034" t="s">
        <v>4745</v>
      </c>
      <c r="O6034">
        <v>53</v>
      </c>
      <c r="P6034">
        <v>5</v>
      </c>
      <c r="Q6034" t="s">
        <v>75</v>
      </c>
      <c r="R6034" t="s">
        <v>8304</v>
      </c>
      <c r="S6034">
        <v>53.43</v>
      </c>
      <c r="T6034">
        <v>297</v>
      </c>
      <c r="U6034" t="s">
        <v>19</v>
      </c>
      <c r="V6034" s="2">
        <v>43723</v>
      </c>
      <c r="W6034" t="s">
        <v>20</v>
      </c>
      <c r="X6034" t="s">
        <v>368</v>
      </c>
      <c r="Y6034" t="s">
        <v>113</v>
      </c>
    </row>
    <row r="6035" spans="1:25" hidden="1" x14ac:dyDescent="0.35">
      <c r="A6035">
        <v>5</v>
      </c>
      <c r="B6035" t="s">
        <v>25</v>
      </c>
      <c r="C6035">
        <v>3</v>
      </c>
      <c r="D6035" t="s">
        <v>50</v>
      </c>
      <c r="E6035" t="s">
        <v>201</v>
      </c>
      <c r="F6035" t="s">
        <v>13</v>
      </c>
      <c r="G6035" t="s">
        <v>2924</v>
      </c>
      <c r="H6035" s="1">
        <v>0</v>
      </c>
      <c r="I6035" s="2">
        <v>43718</v>
      </c>
      <c r="J6035" t="s">
        <v>3322</v>
      </c>
      <c r="K6035" t="s">
        <v>73</v>
      </c>
      <c r="L6035">
        <v>65807</v>
      </c>
      <c r="M6035">
        <v>920</v>
      </c>
      <c r="N6035" t="s">
        <v>4849</v>
      </c>
      <c r="O6035">
        <v>7</v>
      </c>
      <c r="P6035">
        <v>6</v>
      </c>
      <c r="Q6035" t="s">
        <v>75</v>
      </c>
      <c r="R6035" t="s">
        <v>8304</v>
      </c>
      <c r="S6035">
        <v>6.77</v>
      </c>
      <c r="T6035">
        <v>113</v>
      </c>
      <c r="U6035" t="s">
        <v>19</v>
      </c>
      <c r="V6035" s="2">
        <v>43723</v>
      </c>
      <c r="W6035" t="s">
        <v>20</v>
      </c>
      <c r="X6035" t="s">
        <v>368</v>
      </c>
      <c r="Y6035" t="s">
        <v>113</v>
      </c>
    </row>
    <row r="6036" spans="1:25" hidden="1" x14ac:dyDescent="0.35">
      <c r="A6036">
        <v>4</v>
      </c>
      <c r="B6036" t="s">
        <v>43</v>
      </c>
      <c r="C6036">
        <v>6</v>
      </c>
      <c r="D6036" t="s">
        <v>26</v>
      </c>
      <c r="E6036" t="s">
        <v>3557</v>
      </c>
      <c r="F6036" t="s">
        <v>13</v>
      </c>
      <c r="G6036" t="s">
        <v>3031</v>
      </c>
      <c r="H6036" s="1">
        <v>0</v>
      </c>
      <c r="I6036" s="2">
        <v>43788</v>
      </c>
      <c r="J6036" t="s">
        <v>4333</v>
      </c>
      <c r="K6036" t="s">
        <v>16</v>
      </c>
      <c r="L6036">
        <v>22304</v>
      </c>
      <c r="M6036">
        <v>1216</v>
      </c>
      <c r="N6036" t="s">
        <v>703</v>
      </c>
      <c r="O6036">
        <v>13</v>
      </c>
      <c r="P6036">
        <v>7</v>
      </c>
      <c r="Q6036" t="s">
        <v>18</v>
      </c>
      <c r="R6036" t="s">
        <v>8304</v>
      </c>
      <c r="S6036">
        <v>12.53</v>
      </c>
      <c r="T6036">
        <v>25</v>
      </c>
      <c r="U6036" t="s">
        <v>19</v>
      </c>
      <c r="V6036" s="2">
        <v>43792</v>
      </c>
      <c r="W6036" t="s">
        <v>39</v>
      </c>
      <c r="X6036" t="s">
        <v>205</v>
      </c>
      <c r="Y6036" t="s">
        <v>176</v>
      </c>
    </row>
    <row r="6037" spans="1:25" hidden="1" x14ac:dyDescent="0.35">
      <c r="A6037">
        <v>5</v>
      </c>
      <c r="B6037" t="s">
        <v>43</v>
      </c>
      <c r="C6037">
        <v>6</v>
      </c>
      <c r="D6037" t="s">
        <v>26</v>
      </c>
      <c r="E6037" t="s">
        <v>1776</v>
      </c>
      <c r="F6037" t="s">
        <v>13</v>
      </c>
      <c r="G6037" t="s">
        <v>2372</v>
      </c>
      <c r="H6037" s="1">
        <v>0.2</v>
      </c>
      <c r="I6037" s="2">
        <v>43669</v>
      </c>
      <c r="J6037" t="s">
        <v>3897</v>
      </c>
      <c r="K6037" t="s">
        <v>73</v>
      </c>
      <c r="L6037">
        <v>60090</v>
      </c>
      <c r="M6037">
        <v>889</v>
      </c>
      <c r="N6037" t="s">
        <v>303</v>
      </c>
      <c r="O6037">
        <v>15</v>
      </c>
      <c r="P6037">
        <v>4</v>
      </c>
      <c r="Q6037" t="s">
        <v>75</v>
      </c>
      <c r="R6037" t="s">
        <v>8304</v>
      </c>
      <c r="S6037">
        <v>15.19</v>
      </c>
      <c r="T6037">
        <v>122</v>
      </c>
      <c r="U6037" t="s">
        <v>19</v>
      </c>
      <c r="V6037" s="2">
        <v>43674</v>
      </c>
      <c r="W6037" t="s">
        <v>39</v>
      </c>
      <c r="X6037" t="s">
        <v>139</v>
      </c>
      <c r="Y6037" t="s">
        <v>49</v>
      </c>
    </row>
    <row r="6038" spans="1:25" hidden="1" x14ac:dyDescent="0.35">
      <c r="A6038">
        <v>7</v>
      </c>
      <c r="B6038" t="s">
        <v>25</v>
      </c>
      <c r="C6038">
        <v>6</v>
      </c>
      <c r="D6038" t="s">
        <v>26</v>
      </c>
      <c r="E6038" t="s">
        <v>787</v>
      </c>
      <c r="F6038" t="s">
        <v>13</v>
      </c>
      <c r="G6038" t="s">
        <v>742</v>
      </c>
      <c r="H6038" s="1">
        <v>0.2</v>
      </c>
      <c r="I6038" s="2">
        <v>43631</v>
      </c>
      <c r="J6038" t="s">
        <v>1303</v>
      </c>
      <c r="K6038" t="s">
        <v>73</v>
      </c>
      <c r="L6038">
        <v>62301</v>
      </c>
      <c r="M6038">
        <v>1147</v>
      </c>
      <c r="N6038" t="s">
        <v>1304</v>
      </c>
      <c r="O6038">
        <v>2</v>
      </c>
      <c r="P6038">
        <v>5</v>
      </c>
      <c r="Q6038" t="s">
        <v>75</v>
      </c>
      <c r="R6038" t="s">
        <v>8304</v>
      </c>
      <c r="S6038">
        <v>1.71</v>
      </c>
      <c r="T6038">
        <v>20</v>
      </c>
      <c r="U6038" t="s">
        <v>19</v>
      </c>
      <c r="V6038" s="2">
        <v>43638</v>
      </c>
      <c r="W6038" t="s">
        <v>39</v>
      </c>
      <c r="X6038" t="s">
        <v>139</v>
      </c>
      <c r="Y6038" t="s">
        <v>49</v>
      </c>
    </row>
    <row r="6039" spans="1:25" hidden="1" x14ac:dyDescent="0.35">
      <c r="A6039">
        <v>6</v>
      </c>
      <c r="B6039" t="s">
        <v>10</v>
      </c>
      <c r="C6039">
        <v>6</v>
      </c>
      <c r="D6039" t="s">
        <v>26</v>
      </c>
      <c r="E6039" t="s">
        <v>192</v>
      </c>
      <c r="F6039" t="s">
        <v>13</v>
      </c>
      <c r="G6039" t="s">
        <v>5657</v>
      </c>
      <c r="H6039" s="1">
        <v>0.2</v>
      </c>
      <c r="I6039" s="2">
        <v>43710</v>
      </c>
      <c r="J6039" t="s">
        <v>6267</v>
      </c>
      <c r="K6039" t="s">
        <v>73</v>
      </c>
      <c r="L6039">
        <v>60653</v>
      </c>
      <c r="M6039">
        <v>109</v>
      </c>
      <c r="N6039" t="s">
        <v>3556</v>
      </c>
      <c r="O6039">
        <v>6</v>
      </c>
      <c r="P6039">
        <v>4</v>
      </c>
      <c r="Q6039" t="s">
        <v>75</v>
      </c>
      <c r="R6039" t="s">
        <v>8304</v>
      </c>
      <c r="S6039">
        <v>5.6</v>
      </c>
      <c r="T6039">
        <v>16</v>
      </c>
      <c r="U6039" t="s">
        <v>33</v>
      </c>
      <c r="V6039" s="2">
        <v>43716</v>
      </c>
      <c r="W6039" t="s">
        <v>39</v>
      </c>
      <c r="X6039" t="s">
        <v>139</v>
      </c>
      <c r="Y6039" t="s">
        <v>176</v>
      </c>
    </row>
    <row r="6040" spans="1:25" hidden="1" x14ac:dyDescent="0.35">
      <c r="A6040">
        <v>6</v>
      </c>
      <c r="B6040" t="s">
        <v>10</v>
      </c>
      <c r="C6040">
        <v>6</v>
      </c>
      <c r="D6040" t="s">
        <v>26</v>
      </c>
      <c r="E6040" t="s">
        <v>192</v>
      </c>
      <c r="F6040" t="s">
        <v>13</v>
      </c>
      <c r="G6040" t="s">
        <v>5657</v>
      </c>
      <c r="H6040" s="1">
        <v>0.2</v>
      </c>
      <c r="I6040" s="2">
        <v>43710</v>
      </c>
      <c r="J6040" t="s">
        <v>6267</v>
      </c>
      <c r="K6040" t="s">
        <v>73</v>
      </c>
      <c r="L6040">
        <v>60653</v>
      </c>
      <c r="M6040">
        <v>282</v>
      </c>
      <c r="N6040" t="s">
        <v>8258</v>
      </c>
      <c r="O6040">
        <v>-44</v>
      </c>
      <c r="P6040">
        <v>5</v>
      </c>
      <c r="Q6040" t="s">
        <v>75</v>
      </c>
      <c r="R6040" t="s">
        <v>8304</v>
      </c>
      <c r="S6040">
        <v>-44.24</v>
      </c>
      <c r="T6040">
        <v>236</v>
      </c>
      <c r="U6040" t="s">
        <v>33</v>
      </c>
      <c r="V6040" s="2">
        <v>43716</v>
      </c>
      <c r="W6040" t="s">
        <v>39</v>
      </c>
      <c r="X6040" t="s">
        <v>139</v>
      </c>
      <c r="Y6040" t="s">
        <v>42</v>
      </c>
    </row>
    <row r="6041" spans="1:25" hidden="1" x14ac:dyDescent="0.35">
      <c r="A6041">
        <v>6</v>
      </c>
      <c r="B6041" t="s">
        <v>10</v>
      </c>
      <c r="C6041">
        <v>6</v>
      </c>
      <c r="D6041" t="s">
        <v>26</v>
      </c>
      <c r="E6041" t="s">
        <v>192</v>
      </c>
      <c r="F6041" t="s">
        <v>13</v>
      </c>
      <c r="G6041" t="s">
        <v>5657</v>
      </c>
      <c r="H6041" s="1">
        <v>0.8</v>
      </c>
      <c r="I6041" s="2">
        <v>43710</v>
      </c>
      <c r="J6041" t="s">
        <v>6267</v>
      </c>
      <c r="K6041" t="s">
        <v>73</v>
      </c>
      <c r="L6041">
        <v>60653</v>
      </c>
      <c r="M6041">
        <v>290</v>
      </c>
      <c r="N6041" t="s">
        <v>3076</v>
      </c>
      <c r="O6041">
        <v>-15</v>
      </c>
      <c r="P6041">
        <v>2</v>
      </c>
      <c r="Q6041" t="s">
        <v>75</v>
      </c>
      <c r="R6041" t="s">
        <v>8304</v>
      </c>
      <c r="S6041">
        <v>-15.09</v>
      </c>
      <c r="T6041">
        <v>6</v>
      </c>
      <c r="U6041" t="s">
        <v>33</v>
      </c>
      <c r="V6041" s="2">
        <v>43716</v>
      </c>
      <c r="W6041" t="s">
        <v>39</v>
      </c>
      <c r="X6041" t="s">
        <v>139</v>
      </c>
      <c r="Y6041" t="s">
        <v>56</v>
      </c>
    </row>
    <row r="6042" spans="1:25" hidden="1" x14ac:dyDescent="0.35">
      <c r="A6042">
        <v>4</v>
      </c>
      <c r="B6042" t="s">
        <v>25</v>
      </c>
      <c r="C6042">
        <v>3</v>
      </c>
      <c r="D6042" t="s">
        <v>26</v>
      </c>
      <c r="E6042" t="s">
        <v>122</v>
      </c>
      <c r="F6042" t="s">
        <v>13</v>
      </c>
      <c r="G6042" t="s">
        <v>852</v>
      </c>
      <c r="H6042" s="1">
        <v>0.2</v>
      </c>
      <c r="I6042" s="2">
        <v>43766</v>
      </c>
      <c r="J6042" t="s">
        <v>3391</v>
      </c>
      <c r="K6042" t="s">
        <v>73</v>
      </c>
      <c r="L6042">
        <v>77095</v>
      </c>
      <c r="M6042">
        <v>1813</v>
      </c>
      <c r="N6042" t="s">
        <v>691</v>
      </c>
      <c r="O6042">
        <v>5</v>
      </c>
      <c r="P6042">
        <v>3</v>
      </c>
      <c r="Q6042" t="s">
        <v>75</v>
      </c>
      <c r="R6042" t="s">
        <v>8304</v>
      </c>
      <c r="S6042">
        <v>5.44</v>
      </c>
      <c r="T6042">
        <v>16</v>
      </c>
      <c r="U6042" t="s">
        <v>19</v>
      </c>
      <c r="V6042" s="2">
        <v>43770</v>
      </c>
      <c r="W6042" t="s">
        <v>20</v>
      </c>
      <c r="X6042" t="s">
        <v>77</v>
      </c>
      <c r="Y6042" t="s">
        <v>64</v>
      </c>
    </row>
    <row r="6043" spans="1:25" hidden="1" x14ac:dyDescent="0.35">
      <c r="A6043">
        <v>4</v>
      </c>
      <c r="B6043" t="s">
        <v>25</v>
      </c>
      <c r="C6043">
        <v>3</v>
      </c>
      <c r="D6043" t="s">
        <v>50</v>
      </c>
      <c r="E6043" t="s">
        <v>122</v>
      </c>
      <c r="F6043" t="s">
        <v>13</v>
      </c>
      <c r="G6043" t="s">
        <v>852</v>
      </c>
      <c r="H6043" s="1">
        <v>0.2</v>
      </c>
      <c r="I6043" s="2">
        <v>43766</v>
      </c>
      <c r="J6043" t="s">
        <v>3391</v>
      </c>
      <c r="K6043" t="s">
        <v>73</v>
      </c>
      <c r="L6043">
        <v>77095</v>
      </c>
      <c r="M6043">
        <v>916</v>
      </c>
      <c r="N6043" t="s">
        <v>160</v>
      </c>
      <c r="O6043">
        <v>-3</v>
      </c>
      <c r="P6043">
        <v>2</v>
      </c>
      <c r="Q6043" t="s">
        <v>75</v>
      </c>
      <c r="R6043" t="s">
        <v>8304</v>
      </c>
      <c r="S6043">
        <v>-2.7</v>
      </c>
      <c r="T6043">
        <v>24</v>
      </c>
      <c r="U6043" t="s">
        <v>19</v>
      </c>
      <c r="V6043" s="2">
        <v>43770</v>
      </c>
      <c r="W6043" t="s">
        <v>20</v>
      </c>
      <c r="X6043" t="s">
        <v>77</v>
      </c>
      <c r="Y6043" t="s">
        <v>113</v>
      </c>
    </row>
    <row r="6044" spans="1:25" hidden="1" x14ac:dyDescent="0.35">
      <c r="A6044">
        <v>4</v>
      </c>
      <c r="B6044" t="s">
        <v>25</v>
      </c>
      <c r="C6044">
        <v>3</v>
      </c>
      <c r="D6044" t="s">
        <v>50</v>
      </c>
      <c r="E6044" t="s">
        <v>122</v>
      </c>
      <c r="F6044" t="s">
        <v>13</v>
      </c>
      <c r="G6044" t="s">
        <v>852</v>
      </c>
      <c r="H6044" s="1">
        <v>0.2</v>
      </c>
      <c r="I6044" s="2">
        <v>43766</v>
      </c>
      <c r="J6044" t="s">
        <v>3391</v>
      </c>
      <c r="K6044" t="s">
        <v>73</v>
      </c>
      <c r="L6044">
        <v>77095</v>
      </c>
      <c r="M6044">
        <v>1003</v>
      </c>
      <c r="N6044" t="s">
        <v>4741</v>
      </c>
      <c r="O6044">
        <v>-3</v>
      </c>
      <c r="P6044">
        <v>2</v>
      </c>
      <c r="Q6044" t="s">
        <v>75</v>
      </c>
      <c r="R6044" t="s">
        <v>8304</v>
      </c>
      <c r="S6044">
        <v>-3.27</v>
      </c>
      <c r="T6044">
        <v>26</v>
      </c>
      <c r="U6044" t="s">
        <v>19</v>
      </c>
      <c r="V6044" s="2">
        <v>43770</v>
      </c>
      <c r="W6044" t="s">
        <v>20</v>
      </c>
      <c r="X6044" t="s">
        <v>77</v>
      </c>
      <c r="Y6044" t="s">
        <v>113</v>
      </c>
    </row>
    <row r="6045" spans="1:25" hidden="1" x14ac:dyDescent="0.35">
      <c r="A6045">
        <v>2</v>
      </c>
      <c r="B6045" t="s">
        <v>43</v>
      </c>
      <c r="C6045">
        <v>3</v>
      </c>
      <c r="D6045" t="s">
        <v>26</v>
      </c>
      <c r="E6045" t="s">
        <v>528</v>
      </c>
      <c r="F6045" t="s">
        <v>13</v>
      </c>
      <c r="G6045" t="s">
        <v>2405</v>
      </c>
      <c r="H6045" s="1">
        <v>0.2</v>
      </c>
      <c r="I6045" s="2">
        <v>43632</v>
      </c>
      <c r="J6045" t="s">
        <v>3514</v>
      </c>
      <c r="K6045" t="s">
        <v>102</v>
      </c>
      <c r="L6045">
        <v>43017</v>
      </c>
      <c r="M6045">
        <v>1146</v>
      </c>
      <c r="N6045" t="s">
        <v>622</v>
      </c>
      <c r="O6045">
        <v>2</v>
      </c>
      <c r="P6045">
        <v>5</v>
      </c>
      <c r="Q6045" t="s">
        <v>104</v>
      </c>
      <c r="R6045" t="s">
        <v>8304</v>
      </c>
      <c r="S6045">
        <v>1.79</v>
      </c>
      <c r="T6045">
        <v>24</v>
      </c>
      <c r="U6045" t="s">
        <v>19</v>
      </c>
      <c r="V6045" s="2">
        <v>43634</v>
      </c>
      <c r="W6045" t="s">
        <v>20</v>
      </c>
      <c r="X6045" t="s">
        <v>309</v>
      </c>
      <c r="Y6045" t="s">
        <v>49</v>
      </c>
    </row>
    <row r="6046" spans="1:25" hidden="1" x14ac:dyDescent="0.35">
      <c r="A6046">
        <v>2</v>
      </c>
      <c r="B6046" t="s">
        <v>43</v>
      </c>
      <c r="C6046">
        <v>3</v>
      </c>
      <c r="D6046" t="s">
        <v>50</v>
      </c>
      <c r="E6046" t="s">
        <v>528</v>
      </c>
      <c r="F6046" t="s">
        <v>13</v>
      </c>
      <c r="G6046" t="s">
        <v>2405</v>
      </c>
      <c r="H6046" s="1">
        <v>0.2</v>
      </c>
      <c r="I6046" s="2">
        <v>43632</v>
      </c>
      <c r="J6046" t="s">
        <v>3514</v>
      </c>
      <c r="K6046" t="s">
        <v>102</v>
      </c>
      <c r="L6046">
        <v>43017</v>
      </c>
      <c r="M6046">
        <v>1033</v>
      </c>
      <c r="N6046" t="s">
        <v>1366</v>
      </c>
      <c r="O6046">
        <v>108</v>
      </c>
      <c r="P6046">
        <v>6</v>
      </c>
      <c r="Q6046" t="s">
        <v>104</v>
      </c>
      <c r="R6046" t="s">
        <v>8304</v>
      </c>
      <c r="S6046">
        <v>107.99</v>
      </c>
      <c r="T6046">
        <v>480</v>
      </c>
      <c r="U6046" t="s">
        <v>19</v>
      </c>
      <c r="V6046" s="2">
        <v>43634</v>
      </c>
      <c r="W6046" t="s">
        <v>20</v>
      </c>
      <c r="X6046" t="s">
        <v>309</v>
      </c>
      <c r="Y6046" t="s">
        <v>113</v>
      </c>
    </row>
    <row r="6047" spans="1:25" hidden="1" x14ac:dyDescent="0.35">
      <c r="A6047">
        <v>2</v>
      </c>
      <c r="B6047" t="s">
        <v>43</v>
      </c>
      <c r="C6047">
        <v>3</v>
      </c>
      <c r="D6047" t="s">
        <v>26</v>
      </c>
      <c r="E6047" t="s">
        <v>3339</v>
      </c>
      <c r="F6047" t="s">
        <v>13</v>
      </c>
      <c r="G6047" t="s">
        <v>2790</v>
      </c>
      <c r="H6047" s="1">
        <v>0</v>
      </c>
      <c r="I6047" s="2">
        <v>43605</v>
      </c>
      <c r="J6047" t="s">
        <v>3340</v>
      </c>
      <c r="K6047" t="s">
        <v>73</v>
      </c>
      <c r="L6047">
        <v>58103</v>
      </c>
      <c r="M6047">
        <v>346</v>
      </c>
      <c r="N6047" t="s">
        <v>933</v>
      </c>
      <c r="O6047">
        <v>36</v>
      </c>
      <c r="P6047">
        <v>3</v>
      </c>
      <c r="Q6047" t="s">
        <v>75</v>
      </c>
      <c r="R6047" t="s">
        <v>8304</v>
      </c>
      <c r="S6047">
        <v>35.619999999999997</v>
      </c>
      <c r="T6047">
        <v>132</v>
      </c>
      <c r="U6047" t="s">
        <v>19</v>
      </c>
      <c r="V6047" s="2">
        <v>43607</v>
      </c>
      <c r="W6047" t="s">
        <v>20</v>
      </c>
      <c r="X6047" t="s">
        <v>3341</v>
      </c>
      <c r="Y6047" t="s">
        <v>49</v>
      </c>
    </row>
    <row r="6048" spans="1:25" hidden="1" x14ac:dyDescent="0.35">
      <c r="A6048">
        <v>2</v>
      </c>
      <c r="B6048" t="s">
        <v>43</v>
      </c>
      <c r="C6048">
        <v>3</v>
      </c>
      <c r="D6048" t="s">
        <v>26</v>
      </c>
      <c r="E6048" t="s">
        <v>3339</v>
      </c>
      <c r="F6048" t="s">
        <v>13</v>
      </c>
      <c r="G6048" t="s">
        <v>2790</v>
      </c>
      <c r="H6048" s="1">
        <v>0</v>
      </c>
      <c r="I6048" s="2">
        <v>43605</v>
      </c>
      <c r="J6048" t="s">
        <v>3340</v>
      </c>
      <c r="K6048" t="s">
        <v>73</v>
      </c>
      <c r="L6048">
        <v>58103</v>
      </c>
      <c r="M6048">
        <v>1507</v>
      </c>
      <c r="N6048" t="s">
        <v>346</v>
      </c>
      <c r="O6048">
        <v>3</v>
      </c>
      <c r="P6048">
        <v>3</v>
      </c>
      <c r="Q6048" t="s">
        <v>75</v>
      </c>
      <c r="R6048" t="s">
        <v>8304</v>
      </c>
      <c r="S6048">
        <v>3.48</v>
      </c>
      <c r="T6048">
        <v>7</v>
      </c>
      <c r="U6048" t="s">
        <v>19</v>
      </c>
      <c r="V6048" s="2">
        <v>43607</v>
      </c>
      <c r="W6048" t="s">
        <v>20</v>
      </c>
      <c r="X6048" t="s">
        <v>3341</v>
      </c>
      <c r="Y6048" t="s">
        <v>176</v>
      </c>
    </row>
    <row r="6049" spans="1:25" hidden="1" x14ac:dyDescent="0.35">
      <c r="A6049">
        <v>2</v>
      </c>
      <c r="B6049" t="s">
        <v>43</v>
      </c>
      <c r="C6049">
        <v>3</v>
      </c>
      <c r="D6049" t="s">
        <v>26</v>
      </c>
      <c r="E6049" t="s">
        <v>3339</v>
      </c>
      <c r="F6049" t="s">
        <v>13</v>
      </c>
      <c r="G6049" t="s">
        <v>2790</v>
      </c>
      <c r="H6049" s="1">
        <v>0</v>
      </c>
      <c r="I6049" s="2">
        <v>43605</v>
      </c>
      <c r="J6049" t="s">
        <v>3340</v>
      </c>
      <c r="K6049" t="s">
        <v>73</v>
      </c>
      <c r="L6049">
        <v>58103</v>
      </c>
      <c r="M6049">
        <v>324</v>
      </c>
      <c r="N6049" t="s">
        <v>745</v>
      </c>
      <c r="O6049">
        <v>8</v>
      </c>
      <c r="P6049">
        <v>4</v>
      </c>
      <c r="Q6049" t="s">
        <v>75</v>
      </c>
      <c r="R6049" t="s">
        <v>8304</v>
      </c>
      <c r="S6049">
        <v>8.2899999999999991</v>
      </c>
      <c r="T6049">
        <v>26</v>
      </c>
      <c r="U6049" t="s">
        <v>19</v>
      </c>
      <c r="V6049" s="2">
        <v>43607</v>
      </c>
      <c r="W6049" t="s">
        <v>20</v>
      </c>
      <c r="X6049" t="s">
        <v>3341</v>
      </c>
      <c r="Y6049" t="s">
        <v>49</v>
      </c>
    </row>
    <row r="6050" spans="1:25" hidden="1" x14ac:dyDescent="0.35">
      <c r="A6050">
        <v>2</v>
      </c>
      <c r="B6050" t="s">
        <v>43</v>
      </c>
      <c r="C6050">
        <v>3</v>
      </c>
      <c r="D6050" t="s">
        <v>26</v>
      </c>
      <c r="E6050" t="s">
        <v>3339</v>
      </c>
      <c r="F6050" t="s">
        <v>13</v>
      </c>
      <c r="G6050" t="s">
        <v>2790</v>
      </c>
      <c r="H6050" s="1">
        <v>0</v>
      </c>
      <c r="I6050" s="2">
        <v>43605</v>
      </c>
      <c r="J6050" t="s">
        <v>3340</v>
      </c>
      <c r="K6050" t="s">
        <v>73</v>
      </c>
      <c r="L6050">
        <v>58103</v>
      </c>
      <c r="M6050">
        <v>644</v>
      </c>
      <c r="N6050" t="s">
        <v>2961</v>
      </c>
      <c r="O6050">
        <v>162</v>
      </c>
      <c r="P6050">
        <v>4</v>
      </c>
      <c r="Q6050" t="s">
        <v>75</v>
      </c>
      <c r="R6050" t="s">
        <v>8304</v>
      </c>
      <c r="S6050">
        <v>162.09</v>
      </c>
      <c r="T6050">
        <v>705</v>
      </c>
      <c r="U6050" t="s">
        <v>19</v>
      </c>
      <c r="V6050" s="2">
        <v>43607</v>
      </c>
      <c r="W6050" t="s">
        <v>20</v>
      </c>
      <c r="X6050" t="s">
        <v>3341</v>
      </c>
      <c r="Y6050" t="s">
        <v>42</v>
      </c>
    </row>
    <row r="6051" spans="1:25" hidden="1" x14ac:dyDescent="0.35">
      <c r="A6051">
        <v>2</v>
      </c>
      <c r="B6051" t="s">
        <v>43</v>
      </c>
      <c r="C6051">
        <v>3</v>
      </c>
      <c r="D6051" t="s">
        <v>26</v>
      </c>
      <c r="E6051" t="s">
        <v>3339</v>
      </c>
      <c r="F6051" t="s">
        <v>13</v>
      </c>
      <c r="G6051" t="s">
        <v>2790</v>
      </c>
      <c r="H6051" s="1">
        <v>0</v>
      </c>
      <c r="I6051" s="2">
        <v>43605</v>
      </c>
      <c r="J6051" t="s">
        <v>3340</v>
      </c>
      <c r="K6051" t="s">
        <v>73</v>
      </c>
      <c r="L6051">
        <v>58103</v>
      </c>
      <c r="M6051">
        <v>331</v>
      </c>
      <c r="N6051" t="s">
        <v>3366</v>
      </c>
      <c r="O6051">
        <v>7</v>
      </c>
      <c r="P6051">
        <v>10</v>
      </c>
      <c r="Q6051" t="s">
        <v>75</v>
      </c>
      <c r="R6051" t="s">
        <v>8304</v>
      </c>
      <c r="S6051">
        <v>7.09</v>
      </c>
      <c r="T6051">
        <v>22</v>
      </c>
      <c r="U6051" t="s">
        <v>19</v>
      </c>
      <c r="V6051" s="2">
        <v>43607</v>
      </c>
      <c r="W6051" t="s">
        <v>20</v>
      </c>
      <c r="X6051" t="s">
        <v>3341</v>
      </c>
      <c r="Y6051" t="s">
        <v>49</v>
      </c>
    </row>
    <row r="6052" spans="1:25" hidden="1" x14ac:dyDescent="0.35">
      <c r="A6052">
        <v>4</v>
      </c>
      <c r="B6052" t="s">
        <v>43</v>
      </c>
      <c r="C6052">
        <v>6</v>
      </c>
      <c r="D6052" t="s">
        <v>26</v>
      </c>
      <c r="E6052" t="s">
        <v>99</v>
      </c>
      <c r="F6052" t="s">
        <v>13</v>
      </c>
      <c r="G6052" t="s">
        <v>2655</v>
      </c>
      <c r="H6052" s="1">
        <v>0.7</v>
      </c>
      <c r="I6052" s="2">
        <v>43520</v>
      </c>
      <c r="J6052" t="s">
        <v>4252</v>
      </c>
      <c r="K6052" t="s">
        <v>102</v>
      </c>
      <c r="L6052">
        <v>19134</v>
      </c>
      <c r="M6052">
        <v>68</v>
      </c>
      <c r="N6052" t="s">
        <v>8238</v>
      </c>
      <c r="O6052">
        <v>-4</v>
      </c>
      <c r="P6052">
        <v>4</v>
      </c>
      <c r="Q6052" t="s">
        <v>104</v>
      </c>
      <c r="R6052" t="s">
        <v>8304</v>
      </c>
      <c r="S6052">
        <v>-3.8</v>
      </c>
      <c r="T6052">
        <v>5</v>
      </c>
      <c r="U6052" t="s">
        <v>19</v>
      </c>
      <c r="V6052" s="2">
        <v>43524</v>
      </c>
      <c r="W6052" t="s">
        <v>39</v>
      </c>
      <c r="X6052" t="s">
        <v>105</v>
      </c>
      <c r="Y6052" t="s">
        <v>54</v>
      </c>
    </row>
    <row r="6053" spans="1:25" hidden="1" x14ac:dyDescent="0.35">
      <c r="A6053">
        <v>0</v>
      </c>
      <c r="B6053" t="s">
        <v>10</v>
      </c>
      <c r="C6053">
        <v>0</v>
      </c>
      <c r="D6053" t="s">
        <v>11</v>
      </c>
      <c r="E6053" t="s">
        <v>65</v>
      </c>
      <c r="F6053" t="s">
        <v>13</v>
      </c>
      <c r="G6053" t="s">
        <v>6897</v>
      </c>
      <c r="H6053" s="1">
        <v>0.2</v>
      </c>
      <c r="I6053" s="2">
        <v>43710</v>
      </c>
      <c r="J6053" t="s">
        <v>6921</v>
      </c>
      <c r="K6053" t="s">
        <v>30</v>
      </c>
      <c r="L6053">
        <v>98103</v>
      </c>
      <c r="M6053">
        <v>762</v>
      </c>
      <c r="N6053" t="s">
        <v>170</v>
      </c>
      <c r="O6053">
        <v>-3</v>
      </c>
      <c r="P6053">
        <v>3</v>
      </c>
      <c r="Q6053" t="s">
        <v>32</v>
      </c>
      <c r="R6053" t="s">
        <v>8304</v>
      </c>
      <c r="S6053">
        <v>-2.7</v>
      </c>
      <c r="T6053">
        <v>216</v>
      </c>
      <c r="U6053" t="s">
        <v>76</v>
      </c>
      <c r="V6053" s="2">
        <v>43710</v>
      </c>
      <c r="W6053" t="s">
        <v>773</v>
      </c>
      <c r="X6053" t="s">
        <v>69</v>
      </c>
      <c r="Y6053" t="s">
        <v>24</v>
      </c>
    </row>
    <row r="6054" spans="1:25" hidden="1" x14ac:dyDescent="0.35">
      <c r="A6054">
        <v>2</v>
      </c>
      <c r="B6054" t="s">
        <v>25</v>
      </c>
      <c r="C6054">
        <v>1</v>
      </c>
      <c r="D6054" t="s">
        <v>11</v>
      </c>
      <c r="E6054" t="s">
        <v>171</v>
      </c>
      <c r="F6054" t="s">
        <v>13</v>
      </c>
      <c r="G6054" t="s">
        <v>2164</v>
      </c>
      <c r="H6054" s="1">
        <v>0.2</v>
      </c>
      <c r="I6054" s="2">
        <v>43789</v>
      </c>
      <c r="J6054" t="s">
        <v>7796</v>
      </c>
      <c r="K6054" t="s">
        <v>102</v>
      </c>
      <c r="L6054">
        <v>10035</v>
      </c>
      <c r="M6054">
        <v>1429</v>
      </c>
      <c r="N6054" t="s">
        <v>1500</v>
      </c>
      <c r="O6054">
        <v>-25</v>
      </c>
      <c r="P6054">
        <v>2</v>
      </c>
      <c r="Q6054" t="s">
        <v>104</v>
      </c>
      <c r="R6054" t="s">
        <v>92</v>
      </c>
      <c r="S6054">
        <v>-25.3</v>
      </c>
      <c r="T6054">
        <v>184</v>
      </c>
      <c r="U6054" t="s">
        <v>19</v>
      </c>
      <c r="V6054" s="2">
        <v>43791</v>
      </c>
      <c r="W6054" t="s">
        <v>130</v>
      </c>
      <c r="X6054" t="s">
        <v>175</v>
      </c>
      <c r="Y6054" t="s">
        <v>22</v>
      </c>
    </row>
    <row r="6055" spans="1:25" hidden="1" x14ac:dyDescent="0.35">
      <c r="A6055">
        <v>2</v>
      </c>
      <c r="B6055" t="s">
        <v>25</v>
      </c>
      <c r="C6055">
        <v>1</v>
      </c>
      <c r="D6055" t="s">
        <v>26</v>
      </c>
      <c r="E6055" t="s">
        <v>171</v>
      </c>
      <c r="F6055" t="s">
        <v>13</v>
      </c>
      <c r="G6055" t="s">
        <v>2164</v>
      </c>
      <c r="H6055" s="1">
        <v>0</v>
      </c>
      <c r="I6055" s="2">
        <v>43789</v>
      </c>
      <c r="J6055" t="s">
        <v>7796</v>
      </c>
      <c r="K6055" t="s">
        <v>102</v>
      </c>
      <c r="L6055">
        <v>10035</v>
      </c>
      <c r="M6055">
        <v>359</v>
      </c>
      <c r="N6055" t="s">
        <v>3927</v>
      </c>
      <c r="O6055">
        <v>19</v>
      </c>
      <c r="P6055">
        <v>3</v>
      </c>
      <c r="Q6055" t="s">
        <v>104</v>
      </c>
      <c r="R6055" t="s">
        <v>92</v>
      </c>
      <c r="S6055">
        <v>19.309999999999999</v>
      </c>
      <c r="T6055">
        <v>69</v>
      </c>
      <c r="U6055" t="s">
        <v>19</v>
      </c>
      <c r="V6055" s="2">
        <v>43791</v>
      </c>
      <c r="W6055" t="s">
        <v>130</v>
      </c>
      <c r="X6055" t="s">
        <v>175</v>
      </c>
      <c r="Y6055" t="s">
        <v>49</v>
      </c>
    </row>
    <row r="6056" spans="1:25" hidden="1" x14ac:dyDescent="0.35">
      <c r="A6056">
        <v>2</v>
      </c>
      <c r="B6056" t="s">
        <v>25</v>
      </c>
      <c r="C6056">
        <v>1</v>
      </c>
      <c r="D6056" t="s">
        <v>26</v>
      </c>
      <c r="E6056" t="s">
        <v>171</v>
      </c>
      <c r="F6056" t="s">
        <v>13</v>
      </c>
      <c r="G6056" t="s">
        <v>2164</v>
      </c>
      <c r="H6056" s="1">
        <v>0</v>
      </c>
      <c r="I6056" s="2">
        <v>43789</v>
      </c>
      <c r="J6056" t="s">
        <v>7796</v>
      </c>
      <c r="K6056" t="s">
        <v>102</v>
      </c>
      <c r="L6056">
        <v>10035</v>
      </c>
      <c r="M6056">
        <v>1765</v>
      </c>
      <c r="N6056" t="s">
        <v>3134</v>
      </c>
      <c r="O6056">
        <v>22</v>
      </c>
      <c r="P6056">
        <v>7</v>
      </c>
      <c r="Q6056" t="s">
        <v>104</v>
      </c>
      <c r="R6056" t="s">
        <v>92</v>
      </c>
      <c r="S6056">
        <v>22.44</v>
      </c>
      <c r="T6056">
        <v>47</v>
      </c>
      <c r="U6056" t="s">
        <v>19</v>
      </c>
      <c r="V6056" s="2">
        <v>43791</v>
      </c>
      <c r="W6056" t="s">
        <v>130</v>
      </c>
      <c r="X6056" t="s">
        <v>175</v>
      </c>
      <c r="Y6056" t="s">
        <v>64</v>
      </c>
    </row>
    <row r="6057" spans="1:25" hidden="1" x14ac:dyDescent="0.35">
      <c r="A6057">
        <v>2</v>
      </c>
      <c r="B6057" t="s">
        <v>25</v>
      </c>
      <c r="C6057">
        <v>1</v>
      </c>
      <c r="D6057" t="s">
        <v>50</v>
      </c>
      <c r="E6057" t="s">
        <v>171</v>
      </c>
      <c r="F6057" t="s">
        <v>13</v>
      </c>
      <c r="G6057" t="s">
        <v>2164</v>
      </c>
      <c r="H6057" s="1">
        <v>0</v>
      </c>
      <c r="I6057" s="2">
        <v>43789</v>
      </c>
      <c r="J6057" t="s">
        <v>7796</v>
      </c>
      <c r="K6057" t="s">
        <v>102</v>
      </c>
      <c r="L6057">
        <v>10035</v>
      </c>
      <c r="M6057">
        <v>1393</v>
      </c>
      <c r="N6057" t="s">
        <v>4807</v>
      </c>
      <c r="O6057">
        <v>328</v>
      </c>
      <c r="P6057">
        <v>3</v>
      </c>
      <c r="Q6057" t="s">
        <v>104</v>
      </c>
      <c r="R6057" t="s">
        <v>92</v>
      </c>
      <c r="S6057">
        <v>327.58999999999997</v>
      </c>
      <c r="T6057">
        <v>1260</v>
      </c>
      <c r="U6057" t="s">
        <v>19</v>
      </c>
      <c r="V6057" s="2">
        <v>43791</v>
      </c>
      <c r="W6057" t="s">
        <v>130</v>
      </c>
      <c r="X6057" t="s">
        <v>175</v>
      </c>
      <c r="Y6057" t="s">
        <v>52</v>
      </c>
    </row>
    <row r="6058" spans="1:25" hidden="1" x14ac:dyDescent="0.35">
      <c r="A6058">
        <v>5</v>
      </c>
      <c r="B6058" t="s">
        <v>43</v>
      </c>
      <c r="C6058">
        <v>6</v>
      </c>
      <c r="D6058" t="s">
        <v>26</v>
      </c>
      <c r="E6058" t="s">
        <v>381</v>
      </c>
      <c r="F6058" t="s">
        <v>13</v>
      </c>
      <c r="G6058" t="s">
        <v>5219</v>
      </c>
      <c r="H6058" s="1">
        <v>0.2</v>
      </c>
      <c r="I6058" s="2">
        <v>43754</v>
      </c>
      <c r="J6058" t="s">
        <v>6661</v>
      </c>
      <c r="K6058" t="s">
        <v>30</v>
      </c>
      <c r="L6058">
        <v>85254</v>
      </c>
      <c r="M6058">
        <v>781</v>
      </c>
      <c r="N6058" t="s">
        <v>3455</v>
      </c>
      <c r="O6058">
        <v>112</v>
      </c>
      <c r="P6058">
        <v>7</v>
      </c>
      <c r="Q6058" t="s">
        <v>32</v>
      </c>
      <c r="R6058" t="s">
        <v>8304</v>
      </c>
      <c r="S6058">
        <v>111.57</v>
      </c>
      <c r="T6058">
        <v>308</v>
      </c>
      <c r="U6058" t="s">
        <v>33</v>
      </c>
      <c r="V6058" s="2">
        <v>43759</v>
      </c>
      <c r="W6058" t="s">
        <v>39</v>
      </c>
      <c r="X6058" t="s">
        <v>199</v>
      </c>
      <c r="Y6058" t="s">
        <v>64</v>
      </c>
    </row>
    <row r="6059" spans="1:25" hidden="1" x14ac:dyDescent="0.35">
      <c r="A6059">
        <v>4</v>
      </c>
      <c r="B6059" t="s">
        <v>43</v>
      </c>
      <c r="C6059">
        <v>6</v>
      </c>
      <c r="D6059" t="s">
        <v>11</v>
      </c>
      <c r="E6059" t="s">
        <v>65</v>
      </c>
      <c r="F6059" t="s">
        <v>13</v>
      </c>
      <c r="G6059" t="s">
        <v>193</v>
      </c>
      <c r="H6059" s="1">
        <v>0</v>
      </c>
      <c r="I6059" s="2">
        <v>43545</v>
      </c>
      <c r="J6059" t="s">
        <v>7155</v>
      </c>
      <c r="K6059" t="s">
        <v>30</v>
      </c>
      <c r="L6059">
        <v>98105</v>
      </c>
      <c r="M6059">
        <v>572</v>
      </c>
      <c r="N6059" t="s">
        <v>1880</v>
      </c>
      <c r="O6059">
        <v>6</v>
      </c>
      <c r="P6059">
        <v>3</v>
      </c>
      <c r="Q6059" t="s">
        <v>32</v>
      </c>
      <c r="R6059" t="s">
        <v>8304</v>
      </c>
      <c r="S6059">
        <v>6.42</v>
      </c>
      <c r="T6059">
        <v>22</v>
      </c>
      <c r="U6059" t="s">
        <v>76</v>
      </c>
      <c r="V6059" s="2">
        <v>43549</v>
      </c>
      <c r="W6059" t="s">
        <v>39</v>
      </c>
      <c r="X6059" t="s">
        <v>69</v>
      </c>
      <c r="Y6059" t="s">
        <v>47</v>
      </c>
    </row>
    <row r="6060" spans="1:25" hidden="1" x14ac:dyDescent="0.35">
      <c r="A6060">
        <v>4</v>
      </c>
      <c r="B6060" t="s">
        <v>43</v>
      </c>
      <c r="C6060">
        <v>6</v>
      </c>
      <c r="D6060" t="s">
        <v>26</v>
      </c>
      <c r="E6060" t="s">
        <v>65</v>
      </c>
      <c r="F6060" t="s">
        <v>13</v>
      </c>
      <c r="G6060" t="s">
        <v>193</v>
      </c>
      <c r="H6060" s="1">
        <v>0</v>
      </c>
      <c r="I6060" s="2">
        <v>43545</v>
      </c>
      <c r="J6060" t="s">
        <v>7155</v>
      </c>
      <c r="K6060" t="s">
        <v>30</v>
      </c>
      <c r="L6060">
        <v>98105</v>
      </c>
      <c r="M6060">
        <v>648</v>
      </c>
      <c r="N6060" t="s">
        <v>1005</v>
      </c>
      <c r="O6060">
        <v>7</v>
      </c>
      <c r="P6060">
        <v>4</v>
      </c>
      <c r="Q6060" t="s">
        <v>32</v>
      </c>
      <c r="R6060" t="s">
        <v>8304</v>
      </c>
      <c r="S6060">
        <v>7.19</v>
      </c>
      <c r="T6060">
        <v>359</v>
      </c>
      <c r="U6060" t="s">
        <v>76</v>
      </c>
      <c r="V6060" s="2">
        <v>43549</v>
      </c>
      <c r="W6060" t="s">
        <v>39</v>
      </c>
      <c r="X6060" t="s">
        <v>69</v>
      </c>
      <c r="Y6060" t="s">
        <v>42</v>
      </c>
    </row>
    <row r="6061" spans="1:25" hidden="1" x14ac:dyDescent="0.35">
      <c r="A6061">
        <v>4</v>
      </c>
      <c r="B6061" t="s">
        <v>43</v>
      </c>
      <c r="C6061">
        <v>6</v>
      </c>
      <c r="D6061" t="s">
        <v>26</v>
      </c>
      <c r="E6061" t="s">
        <v>65</v>
      </c>
      <c r="F6061" t="s">
        <v>13</v>
      </c>
      <c r="G6061" t="s">
        <v>193</v>
      </c>
      <c r="H6061" s="1">
        <v>0</v>
      </c>
      <c r="I6061" s="2">
        <v>43545</v>
      </c>
      <c r="J6061" t="s">
        <v>7155</v>
      </c>
      <c r="K6061" t="s">
        <v>30</v>
      </c>
      <c r="L6061">
        <v>98105</v>
      </c>
      <c r="M6061">
        <v>1527</v>
      </c>
      <c r="N6061" t="s">
        <v>4665</v>
      </c>
      <c r="O6061">
        <v>0</v>
      </c>
      <c r="P6061">
        <v>7</v>
      </c>
      <c r="Q6061" t="s">
        <v>32</v>
      </c>
      <c r="R6061" t="s">
        <v>8304</v>
      </c>
      <c r="S6061">
        <v>0.39</v>
      </c>
      <c r="T6061">
        <v>13</v>
      </c>
      <c r="U6061" t="s">
        <v>76</v>
      </c>
      <c r="V6061" s="2">
        <v>43549</v>
      </c>
      <c r="W6061" t="s">
        <v>39</v>
      </c>
      <c r="X6061" t="s">
        <v>69</v>
      </c>
      <c r="Y6061" t="s">
        <v>176</v>
      </c>
    </row>
    <row r="6062" spans="1:25" hidden="1" x14ac:dyDescent="0.35">
      <c r="A6062">
        <v>4</v>
      </c>
      <c r="B6062" t="s">
        <v>43</v>
      </c>
      <c r="C6062">
        <v>6</v>
      </c>
      <c r="D6062" t="s">
        <v>26</v>
      </c>
      <c r="E6062" t="s">
        <v>65</v>
      </c>
      <c r="F6062" t="s">
        <v>13</v>
      </c>
      <c r="G6062" t="s">
        <v>193</v>
      </c>
      <c r="H6062" s="1">
        <v>0.2</v>
      </c>
      <c r="I6062" s="2">
        <v>43545</v>
      </c>
      <c r="J6062" t="s">
        <v>7155</v>
      </c>
      <c r="K6062" t="s">
        <v>30</v>
      </c>
      <c r="L6062">
        <v>98105</v>
      </c>
      <c r="M6062">
        <v>395</v>
      </c>
      <c r="N6062" t="s">
        <v>166</v>
      </c>
      <c r="O6062">
        <v>10</v>
      </c>
      <c r="P6062">
        <v>6</v>
      </c>
      <c r="Q6062" t="s">
        <v>32</v>
      </c>
      <c r="R6062" t="s">
        <v>8304</v>
      </c>
      <c r="S6062">
        <v>10.32</v>
      </c>
      <c r="T6062">
        <v>31</v>
      </c>
      <c r="U6062" t="s">
        <v>76</v>
      </c>
      <c r="V6062" s="2">
        <v>43549</v>
      </c>
      <c r="W6062" t="s">
        <v>39</v>
      </c>
      <c r="X6062" t="s">
        <v>69</v>
      </c>
      <c r="Y6062" t="s">
        <v>54</v>
      </c>
    </row>
    <row r="6063" spans="1:25" hidden="1" x14ac:dyDescent="0.35">
      <c r="A6063">
        <v>4</v>
      </c>
      <c r="B6063" t="s">
        <v>43</v>
      </c>
      <c r="C6063">
        <v>6</v>
      </c>
      <c r="D6063" t="s">
        <v>50</v>
      </c>
      <c r="E6063" t="s">
        <v>2211</v>
      </c>
      <c r="F6063" t="s">
        <v>13</v>
      </c>
      <c r="G6063" t="s">
        <v>2503</v>
      </c>
      <c r="H6063" s="1">
        <v>0.2</v>
      </c>
      <c r="I6063" s="2">
        <v>43649</v>
      </c>
      <c r="J6063" t="s">
        <v>5009</v>
      </c>
      <c r="K6063" t="s">
        <v>73</v>
      </c>
      <c r="L6063">
        <v>75023</v>
      </c>
      <c r="M6063">
        <v>1118</v>
      </c>
      <c r="N6063" t="s">
        <v>200</v>
      </c>
      <c r="O6063">
        <v>63</v>
      </c>
      <c r="P6063">
        <v>4</v>
      </c>
      <c r="Q6063" t="s">
        <v>75</v>
      </c>
      <c r="R6063" t="s">
        <v>8304</v>
      </c>
      <c r="S6063">
        <v>62.99</v>
      </c>
      <c r="T6063">
        <v>168</v>
      </c>
      <c r="U6063" t="s">
        <v>19</v>
      </c>
      <c r="V6063" s="2">
        <v>43653</v>
      </c>
      <c r="W6063" t="s">
        <v>39</v>
      </c>
      <c r="X6063" t="s">
        <v>77</v>
      </c>
      <c r="Y6063" t="s">
        <v>52</v>
      </c>
    </row>
    <row r="6064" spans="1:25" hidden="1" x14ac:dyDescent="0.35">
      <c r="A6064">
        <v>2</v>
      </c>
      <c r="B6064" t="s">
        <v>43</v>
      </c>
      <c r="C6064">
        <v>3</v>
      </c>
      <c r="D6064" t="s">
        <v>11</v>
      </c>
      <c r="E6064" t="s">
        <v>171</v>
      </c>
      <c r="F6064" t="s">
        <v>13</v>
      </c>
      <c r="G6064" t="s">
        <v>71</v>
      </c>
      <c r="H6064" s="1">
        <v>0.1</v>
      </c>
      <c r="I6064" s="2">
        <v>43799</v>
      </c>
      <c r="J6064" t="s">
        <v>6961</v>
      </c>
      <c r="K6064" t="s">
        <v>102</v>
      </c>
      <c r="L6064">
        <v>10024</v>
      </c>
      <c r="M6064">
        <v>1372</v>
      </c>
      <c r="N6064" t="s">
        <v>424</v>
      </c>
      <c r="O6064">
        <v>262</v>
      </c>
      <c r="P6064">
        <v>5</v>
      </c>
      <c r="Q6064" t="s">
        <v>104</v>
      </c>
      <c r="R6064" t="s">
        <v>8304</v>
      </c>
      <c r="S6064">
        <v>262.39</v>
      </c>
      <c r="T6064">
        <v>1243</v>
      </c>
      <c r="U6064" t="s">
        <v>76</v>
      </c>
      <c r="V6064" s="2">
        <v>43801</v>
      </c>
      <c r="W6064" t="s">
        <v>20</v>
      </c>
      <c r="X6064" t="s">
        <v>175</v>
      </c>
      <c r="Y6064" t="s">
        <v>24</v>
      </c>
    </row>
    <row r="6065" spans="1:25" hidden="1" x14ac:dyDescent="0.35">
      <c r="A6065">
        <v>2</v>
      </c>
      <c r="B6065" t="s">
        <v>43</v>
      </c>
      <c r="C6065">
        <v>3</v>
      </c>
      <c r="D6065" t="s">
        <v>26</v>
      </c>
      <c r="E6065" t="s">
        <v>171</v>
      </c>
      <c r="F6065" t="s">
        <v>13</v>
      </c>
      <c r="G6065" t="s">
        <v>71</v>
      </c>
      <c r="H6065" s="1">
        <v>0.2</v>
      </c>
      <c r="I6065" s="2">
        <v>43799</v>
      </c>
      <c r="J6065" t="s">
        <v>6961</v>
      </c>
      <c r="K6065" t="s">
        <v>102</v>
      </c>
      <c r="L6065">
        <v>10024</v>
      </c>
      <c r="M6065">
        <v>999</v>
      </c>
      <c r="N6065" t="s">
        <v>8138</v>
      </c>
      <c r="O6065">
        <v>23</v>
      </c>
      <c r="P6065">
        <v>3</v>
      </c>
      <c r="Q6065" t="s">
        <v>104</v>
      </c>
      <c r="R6065" t="s">
        <v>8304</v>
      </c>
      <c r="S6065">
        <v>23.11</v>
      </c>
      <c r="T6065">
        <v>68</v>
      </c>
      <c r="U6065" t="s">
        <v>76</v>
      </c>
      <c r="V6065" s="2">
        <v>43801</v>
      </c>
      <c r="W6065" t="s">
        <v>20</v>
      </c>
      <c r="X6065" t="s">
        <v>175</v>
      </c>
      <c r="Y6065" t="s">
        <v>54</v>
      </c>
    </row>
    <row r="6066" spans="1:25" hidden="1" x14ac:dyDescent="0.35">
      <c r="A6066">
        <v>6</v>
      </c>
      <c r="B6066" t="s">
        <v>10</v>
      </c>
      <c r="C6066">
        <v>6</v>
      </c>
      <c r="D6066" t="s">
        <v>11</v>
      </c>
      <c r="E6066" t="s">
        <v>281</v>
      </c>
      <c r="F6066" t="s">
        <v>13</v>
      </c>
      <c r="G6066" t="s">
        <v>2196</v>
      </c>
      <c r="H6066" s="1">
        <v>0.3</v>
      </c>
      <c r="I6066" s="2">
        <v>43748</v>
      </c>
      <c r="J6066" t="s">
        <v>2197</v>
      </c>
      <c r="K6066" t="s">
        <v>73</v>
      </c>
      <c r="L6066">
        <v>60505</v>
      </c>
      <c r="M6066">
        <v>831</v>
      </c>
      <c r="N6066" t="s">
        <v>1765</v>
      </c>
      <c r="O6066">
        <v>-48</v>
      </c>
      <c r="P6066">
        <v>3</v>
      </c>
      <c r="Q6066" t="s">
        <v>75</v>
      </c>
      <c r="R6066" t="s">
        <v>8304</v>
      </c>
      <c r="S6066">
        <v>-47.87</v>
      </c>
      <c r="T6066">
        <v>239</v>
      </c>
      <c r="U6066" t="s">
        <v>19</v>
      </c>
      <c r="V6066" s="2">
        <v>43754</v>
      </c>
      <c r="W6066" t="s">
        <v>39</v>
      </c>
      <c r="X6066" t="s">
        <v>139</v>
      </c>
      <c r="Y6066" t="s">
        <v>24</v>
      </c>
    </row>
    <row r="6067" spans="1:25" x14ac:dyDescent="0.35">
      <c r="A6067">
        <v>4</v>
      </c>
      <c r="B6067" t="s">
        <v>43</v>
      </c>
      <c r="C6067">
        <v>6</v>
      </c>
      <c r="D6067" t="s">
        <v>26</v>
      </c>
      <c r="E6067" t="s">
        <v>88</v>
      </c>
      <c r="F6067" t="s">
        <v>13</v>
      </c>
      <c r="G6067" t="s">
        <v>1031</v>
      </c>
      <c r="H6067" s="1">
        <v>0</v>
      </c>
      <c r="I6067" s="2">
        <v>43468</v>
      </c>
      <c r="J6067" t="s">
        <v>4513</v>
      </c>
      <c r="K6067" t="s">
        <v>30</v>
      </c>
      <c r="L6067">
        <v>94110</v>
      </c>
      <c r="M6067">
        <v>1048</v>
      </c>
      <c r="N6067" t="s">
        <v>3283</v>
      </c>
      <c r="O6067">
        <v>3</v>
      </c>
      <c r="P6067">
        <v>3</v>
      </c>
      <c r="Q6067" t="s">
        <v>32</v>
      </c>
      <c r="R6067" t="s">
        <v>8304</v>
      </c>
      <c r="S6067">
        <v>3.1</v>
      </c>
      <c r="T6067">
        <v>9</v>
      </c>
      <c r="U6067" t="s">
        <v>19</v>
      </c>
      <c r="V6067" s="2">
        <v>43472</v>
      </c>
      <c r="W6067" t="s">
        <v>39</v>
      </c>
      <c r="X6067" t="s">
        <v>34</v>
      </c>
      <c r="Y6067" t="s">
        <v>49</v>
      </c>
    </row>
    <row r="6068" spans="1:25" x14ac:dyDescent="0.35">
      <c r="A6068">
        <v>4</v>
      </c>
      <c r="B6068" t="s">
        <v>43</v>
      </c>
      <c r="C6068">
        <v>6</v>
      </c>
      <c r="D6068" t="s">
        <v>26</v>
      </c>
      <c r="E6068" t="s">
        <v>88</v>
      </c>
      <c r="F6068" t="s">
        <v>13</v>
      </c>
      <c r="G6068" t="s">
        <v>1031</v>
      </c>
      <c r="H6068" s="1">
        <v>0.2</v>
      </c>
      <c r="I6068" s="2">
        <v>43468</v>
      </c>
      <c r="J6068" t="s">
        <v>4513</v>
      </c>
      <c r="K6068" t="s">
        <v>30</v>
      </c>
      <c r="L6068">
        <v>94110</v>
      </c>
      <c r="M6068">
        <v>703</v>
      </c>
      <c r="N6068" t="s">
        <v>902</v>
      </c>
      <c r="O6068">
        <v>683</v>
      </c>
      <c r="P6068">
        <v>8</v>
      </c>
      <c r="Q6068" t="s">
        <v>32</v>
      </c>
      <c r="R6068" t="s">
        <v>8304</v>
      </c>
      <c r="S6068">
        <v>682.52</v>
      </c>
      <c r="T6068">
        <v>2022</v>
      </c>
      <c r="U6068" t="s">
        <v>19</v>
      </c>
      <c r="V6068" s="2">
        <v>43472</v>
      </c>
      <c r="W6068" t="s">
        <v>39</v>
      </c>
      <c r="X6068" t="s">
        <v>34</v>
      </c>
      <c r="Y6068" t="s">
        <v>54</v>
      </c>
    </row>
    <row r="6069" spans="1:25" hidden="1" x14ac:dyDescent="0.35">
      <c r="A6069">
        <v>4</v>
      </c>
      <c r="B6069" t="s">
        <v>43</v>
      </c>
      <c r="C6069">
        <v>6</v>
      </c>
      <c r="D6069" t="s">
        <v>26</v>
      </c>
      <c r="E6069" t="s">
        <v>65</v>
      </c>
      <c r="F6069" t="s">
        <v>13</v>
      </c>
      <c r="G6069" t="s">
        <v>1380</v>
      </c>
      <c r="H6069" s="1">
        <v>0</v>
      </c>
      <c r="I6069" s="2">
        <v>43654</v>
      </c>
      <c r="J6069" t="s">
        <v>7639</v>
      </c>
      <c r="K6069" t="s">
        <v>30</v>
      </c>
      <c r="L6069">
        <v>98103</v>
      </c>
      <c r="M6069">
        <v>538</v>
      </c>
      <c r="N6069" t="s">
        <v>125</v>
      </c>
      <c r="O6069">
        <v>24</v>
      </c>
      <c r="P6069">
        <v>2</v>
      </c>
      <c r="Q6069" t="s">
        <v>32</v>
      </c>
      <c r="R6069" t="s">
        <v>8304</v>
      </c>
      <c r="S6069">
        <v>24.27</v>
      </c>
      <c r="T6069">
        <v>53</v>
      </c>
      <c r="U6069" t="s">
        <v>76</v>
      </c>
      <c r="V6069" s="2">
        <v>43658</v>
      </c>
      <c r="W6069" t="s">
        <v>39</v>
      </c>
      <c r="X6069" t="s">
        <v>69</v>
      </c>
      <c r="Y6069" t="s">
        <v>64</v>
      </c>
    </row>
    <row r="6070" spans="1:25" hidden="1" x14ac:dyDescent="0.35">
      <c r="A6070">
        <v>4</v>
      </c>
      <c r="B6070" t="s">
        <v>43</v>
      </c>
      <c r="C6070">
        <v>6</v>
      </c>
      <c r="D6070" t="s">
        <v>26</v>
      </c>
      <c r="E6070" t="s">
        <v>1832</v>
      </c>
      <c r="F6070" t="s">
        <v>13</v>
      </c>
      <c r="G6070" t="s">
        <v>1199</v>
      </c>
      <c r="H6070" s="1">
        <v>0</v>
      </c>
      <c r="I6070" s="2">
        <v>43815</v>
      </c>
      <c r="J6070" t="s">
        <v>3790</v>
      </c>
      <c r="K6070" t="s">
        <v>73</v>
      </c>
      <c r="L6070">
        <v>74133</v>
      </c>
      <c r="M6070">
        <v>1257</v>
      </c>
      <c r="N6070" t="s">
        <v>2928</v>
      </c>
      <c r="O6070">
        <v>5</v>
      </c>
      <c r="P6070">
        <v>5</v>
      </c>
      <c r="Q6070" t="s">
        <v>75</v>
      </c>
      <c r="R6070" t="s">
        <v>8304</v>
      </c>
      <c r="S6070">
        <v>5.18</v>
      </c>
      <c r="T6070">
        <v>11</v>
      </c>
      <c r="U6070" t="s">
        <v>19</v>
      </c>
      <c r="V6070" s="2">
        <v>43819</v>
      </c>
      <c r="W6070" t="s">
        <v>39</v>
      </c>
      <c r="X6070" t="s">
        <v>401</v>
      </c>
      <c r="Y6070" t="s">
        <v>54</v>
      </c>
    </row>
    <row r="6071" spans="1:25" hidden="1" x14ac:dyDescent="0.35">
      <c r="A6071">
        <v>7</v>
      </c>
      <c r="B6071" t="s">
        <v>25</v>
      </c>
      <c r="C6071">
        <v>6</v>
      </c>
      <c r="D6071" t="s">
        <v>11</v>
      </c>
      <c r="E6071" t="s">
        <v>2119</v>
      </c>
      <c r="F6071" t="s">
        <v>13</v>
      </c>
      <c r="G6071" t="s">
        <v>1088</v>
      </c>
      <c r="H6071" s="1">
        <v>0</v>
      </c>
      <c r="I6071" s="2">
        <v>43527</v>
      </c>
      <c r="J6071" t="s">
        <v>2120</v>
      </c>
      <c r="K6071" t="s">
        <v>73</v>
      </c>
      <c r="L6071">
        <v>48127</v>
      </c>
      <c r="M6071">
        <v>751</v>
      </c>
      <c r="N6071" t="s">
        <v>764</v>
      </c>
      <c r="O6071">
        <v>47</v>
      </c>
      <c r="P6071">
        <v>1</v>
      </c>
      <c r="Q6071" t="s">
        <v>75</v>
      </c>
      <c r="R6071" t="s">
        <v>8304</v>
      </c>
      <c r="S6071">
        <v>47.05</v>
      </c>
      <c r="T6071">
        <v>181</v>
      </c>
      <c r="U6071" t="s">
        <v>19</v>
      </c>
      <c r="V6071" s="2">
        <v>43534</v>
      </c>
      <c r="W6071" t="s">
        <v>39</v>
      </c>
      <c r="X6071" t="s">
        <v>156</v>
      </c>
      <c r="Y6071" t="s">
        <v>24</v>
      </c>
    </row>
    <row r="6072" spans="1:25" hidden="1" x14ac:dyDescent="0.35">
      <c r="A6072">
        <v>7</v>
      </c>
      <c r="B6072" t="s">
        <v>25</v>
      </c>
      <c r="C6072">
        <v>6</v>
      </c>
      <c r="D6072" t="s">
        <v>50</v>
      </c>
      <c r="E6072" t="s">
        <v>2119</v>
      </c>
      <c r="F6072" t="s">
        <v>13</v>
      </c>
      <c r="G6072" t="s">
        <v>1088</v>
      </c>
      <c r="H6072" s="1">
        <v>0</v>
      </c>
      <c r="I6072" s="2">
        <v>43527</v>
      </c>
      <c r="J6072" t="s">
        <v>2120</v>
      </c>
      <c r="K6072" t="s">
        <v>73</v>
      </c>
      <c r="L6072">
        <v>48127</v>
      </c>
      <c r="M6072">
        <v>1032</v>
      </c>
      <c r="N6072" t="s">
        <v>4788</v>
      </c>
      <c r="O6072">
        <v>43</v>
      </c>
      <c r="P6072">
        <v>2</v>
      </c>
      <c r="Q6072" t="s">
        <v>75</v>
      </c>
      <c r="R6072" t="s">
        <v>8304</v>
      </c>
      <c r="S6072">
        <v>42.99</v>
      </c>
      <c r="T6072">
        <v>100</v>
      </c>
      <c r="U6072" t="s">
        <v>19</v>
      </c>
      <c r="V6072" s="2">
        <v>43534</v>
      </c>
      <c r="W6072" t="s">
        <v>39</v>
      </c>
      <c r="X6072" t="s">
        <v>156</v>
      </c>
      <c r="Y6072" t="s">
        <v>113</v>
      </c>
    </row>
    <row r="6073" spans="1:25" hidden="1" x14ac:dyDescent="0.35">
      <c r="A6073">
        <v>3</v>
      </c>
      <c r="B6073" t="s">
        <v>25</v>
      </c>
      <c r="C6073">
        <v>1</v>
      </c>
      <c r="D6073" t="s">
        <v>26</v>
      </c>
      <c r="E6073" t="s">
        <v>1338</v>
      </c>
      <c r="F6073" t="s">
        <v>13</v>
      </c>
      <c r="G6073" t="s">
        <v>5224</v>
      </c>
      <c r="H6073" s="1">
        <v>0.2</v>
      </c>
      <c r="I6073" s="2">
        <v>43733</v>
      </c>
      <c r="J6073" t="s">
        <v>5892</v>
      </c>
      <c r="K6073" t="s">
        <v>102</v>
      </c>
      <c r="L6073">
        <v>19013</v>
      </c>
      <c r="M6073">
        <v>461</v>
      </c>
      <c r="N6073" t="s">
        <v>4141</v>
      </c>
      <c r="O6073">
        <v>-43</v>
      </c>
      <c r="P6073">
        <v>2</v>
      </c>
      <c r="Q6073" t="s">
        <v>104</v>
      </c>
      <c r="R6073" t="s">
        <v>8304</v>
      </c>
      <c r="S6073">
        <v>-42.95</v>
      </c>
      <c r="T6073">
        <v>191</v>
      </c>
      <c r="U6073" t="s">
        <v>33</v>
      </c>
      <c r="V6073" s="2">
        <v>43736</v>
      </c>
      <c r="W6073" t="s">
        <v>130</v>
      </c>
      <c r="X6073" t="s">
        <v>105</v>
      </c>
      <c r="Y6073" t="s">
        <v>356</v>
      </c>
    </row>
    <row r="6074" spans="1:25" hidden="1" x14ac:dyDescent="0.35">
      <c r="A6074">
        <v>3</v>
      </c>
      <c r="B6074" t="s">
        <v>25</v>
      </c>
      <c r="C6074">
        <v>1</v>
      </c>
      <c r="D6074" t="s">
        <v>26</v>
      </c>
      <c r="E6074" t="s">
        <v>1338</v>
      </c>
      <c r="F6074" t="s">
        <v>13</v>
      </c>
      <c r="G6074" t="s">
        <v>5224</v>
      </c>
      <c r="H6074" s="1">
        <v>0.7</v>
      </c>
      <c r="I6074" s="2">
        <v>43733</v>
      </c>
      <c r="J6074" t="s">
        <v>5892</v>
      </c>
      <c r="K6074" t="s">
        <v>102</v>
      </c>
      <c r="L6074">
        <v>19013</v>
      </c>
      <c r="M6074">
        <v>259</v>
      </c>
      <c r="N6074" t="s">
        <v>4225</v>
      </c>
      <c r="O6074">
        <v>-6</v>
      </c>
      <c r="P6074">
        <v>5</v>
      </c>
      <c r="Q6074" t="s">
        <v>104</v>
      </c>
      <c r="R6074" t="s">
        <v>8304</v>
      </c>
      <c r="S6074">
        <v>-6.3</v>
      </c>
      <c r="T6074">
        <v>9</v>
      </c>
      <c r="U6074" t="s">
        <v>33</v>
      </c>
      <c r="V6074" s="2">
        <v>43736</v>
      </c>
      <c r="W6074" t="s">
        <v>130</v>
      </c>
      <c r="X6074" t="s">
        <v>105</v>
      </c>
      <c r="Y6074" t="s">
        <v>54</v>
      </c>
    </row>
    <row r="6075" spans="1:25" hidden="1" x14ac:dyDescent="0.35">
      <c r="A6075">
        <v>4</v>
      </c>
      <c r="B6075" t="s">
        <v>43</v>
      </c>
      <c r="C6075">
        <v>6</v>
      </c>
      <c r="D6075" t="s">
        <v>50</v>
      </c>
      <c r="E6075" t="s">
        <v>417</v>
      </c>
      <c r="F6075" t="s">
        <v>13</v>
      </c>
      <c r="G6075" t="s">
        <v>1956</v>
      </c>
      <c r="H6075" s="1">
        <v>0.2</v>
      </c>
      <c r="I6075" s="2">
        <v>43549</v>
      </c>
      <c r="J6075" t="s">
        <v>4999</v>
      </c>
      <c r="K6075" t="s">
        <v>73</v>
      </c>
      <c r="L6075">
        <v>78207</v>
      </c>
      <c r="M6075">
        <v>1249</v>
      </c>
      <c r="N6075" t="s">
        <v>1083</v>
      </c>
      <c r="O6075">
        <v>47</v>
      </c>
      <c r="P6075">
        <v>3</v>
      </c>
      <c r="Q6075" t="s">
        <v>75</v>
      </c>
      <c r="R6075" t="s">
        <v>8304</v>
      </c>
      <c r="S6075">
        <v>47.04</v>
      </c>
      <c r="T6075">
        <v>470</v>
      </c>
      <c r="U6075" t="s">
        <v>19</v>
      </c>
      <c r="V6075" s="2">
        <v>43553</v>
      </c>
      <c r="W6075" t="s">
        <v>39</v>
      </c>
      <c r="X6075" t="s">
        <v>77</v>
      </c>
      <c r="Y6075" t="s">
        <v>52</v>
      </c>
    </row>
    <row r="6076" spans="1:25" hidden="1" x14ac:dyDescent="0.35">
      <c r="A6076">
        <v>4</v>
      </c>
      <c r="B6076" t="s">
        <v>25</v>
      </c>
      <c r="C6076">
        <v>3</v>
      </c>
      <c r="D6076" t="s">
        <v>26</v>
      </c>
      <c r="E6076" t="s">
        <v>171</v>
      </c>
      <c r="F6076" t="s">
        <v>13</v>
      </c>
      <c r="G6076" t="s">
        <v>788</v>
      </c>
      <c r="H6076" s="1">
        <v>0</v>
      </c>
      <c r="I6076" s="2">
        <v>43626</v>
      </c>
      <c r="J6076" t="s">
        <v>6059</v>
      </c>
      <c r="K6076" t="s">
        <v>102</v>
      </c>
      <c r="L6076">
        <v>10024</v>
      </c>
      <c r="M6076">
        <v>1289</v>
      </c>
      <c r="N6076" t="s">
        <v>3627</v>
      </c>
      <c r="O6076">
        <v>1</v>
      </c>
      <c r="P6076">
        <v>3</v>
      </c>
      <c r="Q6076" t="s">
        <v>104</v>
      </c>
      <c r="R6076" t="s">
        <v>8304</v>
      </c>
      <c r="S6076">
        <v>0.71</v>
      </c>
      <c r="T6076">
        <v>14</v>
      </c>
      <c r="U6076" t="s">
        <v>33</v>
      </c>
      <c r="V6076" s="2">
        <v>43630</v>
      </c>
      <c r="W6076" t="s">
        <v>20</v>
      </c>
      <c r="X6076" t="s">
        <v>175</v>
      </c>
      <c r="Y6076" t="s">
        <v>176</v>
      </c>
    </row>
    <row r="6077" spans="1:25" hidden="1" x14ac:dyDescent="0.35">
      <c r="A6077">
        <v>6</v>
      </c>
      <c r="B6077" t="s">
        <v>10</v>
      </c>
      <c r="C6077">
        <v>6</v>
      </c>
      <c r="D6077" t="s">
        <v>26</v>
      </c>
      <c r="E6077" t="s">
        <v>1263</v>
      </c>
      <c r="F6077" t="s">
        <v>13</v>
      </c>
      <c r="G6077" t="s">
        <v>6883</v>
      </c>
      <c r="H6077" s="1">
        <v>0</v>
      </c>
      <c r="I6077" s="2">
        <v>43563</v>
      </c>
      <c r="J6077" t="s">
        <v>7493</v>
      </c>
      <c r="K6077" t="s">
        <v>102</v>
      </c>
      <c r="L6077">
        <v>7060</v>
      </c>
      <c r="M6077">
        <v>1550</v>
      </c>
      <c r="N6077" t="s">
        <v>1123</v>
      </c>
      <c r="O6077">
        <v>622</v>
      </c>
      <c r="P6077">
        <v>4</v>
      </c>
      <c r="Q6077" t="s">
        <v>104</v>
      </c>
      <c r="R6077" t="s">
        <v>8304</v>
      </c>
      <c r="S6077">
        <v>621.97</v>
      </c>
      <c r="T6077">
        <v>2592</v>
      </c>
      <c r="U6077" t="s">
        <v>76</v>
      </c>
      <c r="V6077" s="2">
        <v>43569</v>
      </c>
      <c r="W6077" t="s">
        <v>39</v>
      </c>
      <c r="X6077" t="s">
        <v>485</v>
      </c>
      <c r="Y6077" t="s">
        <v>42</v>
      </c>
    </row>
    <row r="6078" spans="1:25" hidden="1" x14ac:dyDescent="0.35">
      <c r="A6078">
        <v>6</v>
      </c>
      <c r="B6078" t="s">
        <v>10</v>
      </c>
      <c r="C6078">
        <v>6</v>
      </c>
      <c r="D6078" t="s">
        <v>26</v>
      </c>
      <c r="E6078" t="s">
        <v>1263</v>
      </c>
      <c r="F6078" t="s">
        <v>13</v>
      </c>
      <c r="G6078" t="s">
        <v>6883</v>
      </c>
      <c r="H6078" s="1">
        <v>0</v>
      </c>
      <c r="I6078" s="2">
        <v>43563</v>
      </c>
      <c r="J6078" t="s">
        <v>7493</v>
      </c>
      <c r="K6078" t="s">
        <v>102</v>
      </c>
      <c r="L6078">
        <v>7060</v>
      </c>
      <c r="M6078">
        <v>336</v>
      </c>
      <c r="N6078" t="s">
        <v>2784</v>
      </c>
      <c r="O6078">
        <v>10</v>
      </c>
      <c r="P6078">
        <v>5</v>
      </c>
      <c r="Q6078" t="s">
        <v>104</v>
      </c>
      <c r="R6078" t="s">
        <v>8304</v>
      </c>
      <c r="S6078">
        <v>10.49</v>
      </c>
      <c r="T6078">
        <v>42</v>
      </c>
      <c r="U6078" t="s">
        <v>76</v>
      </c>
      <c r="V6078" s="2">
        <v>43569</v>
      </c>
      <c r="W6078" t="s">
        <v>39</v>
      </c>
      <c r="X6078" t="s">
        <v>485</v>
      </c>
      <c r="Y6078" t="s">
        <v>56</v>
      </c>
    </row>
    <row r="6079" spans="1:25" x14ac:dyDescent="0.35">
      <c r="A6079">
        <v>2</v>
      </c>
      <c r="B6079" t="s">
        <v>43</v>
      </c>
      <c r="C6079">
        <v>3</v>
      </c>
      <c r="D6079" t="s">
        <v>26</v>
      </c>
      <c r="E6079" t="s">
        <v>27</v>
      </c>
      <c r="F6079" t="s">
        <v>13</v>
      </c>
      <c r="G6079" t="s">
        <v>2924</v>
      </c>
      <c r="H6079" s="1">
        <v>0</v>
      </c>
      <c r="I6079" s="2">
        <v>43750</v>
      </c>
      <c r="J6079" t="s">
        <v>3625</v>
      </c>
      <c r="K6079" t="s">
        <v>30</v>
      </c>
      <c r="L6079">
        <v>90049</v>
      </c>
      <c r="M6079">
        <v>1160</v>
      </c>
      <c r="N6079" t="s">
        <v>361</v>
      </c>
      <c r="O6079">
        <v>2</v>
      </c>
      <c r="P6079">
        <v>2</v>
      </c>
      <c r="Q6079" t="s">
        <v>32</v>
      </c>
      <c r="R6079" t="s">
        <v>8304</v>
      </c>
      <c r="S6079">
        <v>1.59</v>
      </c>
      <c r="T6079">
        <v>6</v>
      </c>
      <c r="U6079" t="s">
        <v>19</v>
      </c>
      <c r="V6079" s="2">
        <v>43752</v>
      </c>
      <c r="W6079" t="s">
        <v>20</v>
      </c>
      <c r="X6079" t="s">
        <v>34</v>
      </c>
      <c r="Y6079" t="s">
        <v>49</v>
      </c>
    </row>
    <row r="6080" spans="1:25" x14ac:dyDescent="0.35">
      <c r="A6080">
        <v>2</v>
      </c>
      <c r="B6080" t="s">
        <v>43</v>
      </c>
      <c r="C6080">
        <v>3</v>
      </c>
      <c r="D6080" t="s">
        <v>50</v>
      </c>
      <c r="E6080" t="s">
        <v>27</v>
      </c>
      <c r="F6080" t="s">
        <v>13</v>
      </c>
      <c r="G6080" t="s">
        <v>2924</v>
      </c>
      <c r="H6080" s="1">
        <v>0</v>
      </c>
      <c r="I6080" s="2">
        <v>43750</v>
      </c>
      <c r="J6080" t="s">
        <v>3625</v>
      </c>
      <c r="K6080" t="s">
        <v>30</v>
      </c>
      <c r="L6080">
        <v>90049</v>
      </c>
      <c r="M6080">
        <v>1406</v>
      </c>
      <c r="N6080" t="s">
        <v>1106</v>
      </c>
      <c r="O6080">
        <v>131</v>
      </c>
      <c r="P6080">
        <v>12</v>
      </c>
      <c r="Q6080" t="s">
        <v>32</v>
      </c>
      <c r="R6080" t="s">
        <v>8304</v>
      </c>
      <c r="S6080">
        <v>130.75</v>
      </c>
      <c r="T6080">
        <v>436</v>
      </c>
      <c r="U6080" t="s">
        <v>19</v>
      </c>
      <c r="V6080" s="2">
        <v>43752</v>
      </c>
      <c r="W6080" t="s">
        <v>20</v>
      </c>
      <c r="X6080" t="s">
        <v>34</v>
      </c>
      <c r="Y6080" t="s">
        <v>113</v>
      </c>
    </row>
    <row r="6081" spans="1:25" hidden="1" x14ac:dyDescent="0.35">
      <c r="A6081">
        <v>7</v>
      </c>
      <c r="B6081" t="s">
        <v>25</v>
      </c>
      <c r="C6081">
        <v>6</v>
      </c>
      <c r="D6081" t="s">
        <v>26</v>
      </c>
      <c r="E6081" t="s">
        <v>122</v>
      </c>
      <c r="F6081" t="s">
        <v>13</v>
      </c>
      <c r="G6081" t="s">
        <v>751</v>
      </c>
      <c r="H6081" s="1">
        <v>0.2</v>
      </c>
      <c r="I6081" s="2">
        <v>43610</v>
      </c>
      <c r="J6081" t="s">
        <v>3892</v>
      </c>
      <c r="K6081" t="s">
        <v>73</v>
      </c>
      <c r="L6081">
        <v>77070</v>
      </c>
      <c r="M6081">
        <v>934</v>
      </c>
      <c r="N6081" t="s">
        <v>3277</v>
      </c>
      <c r="O6081">
        <v>-11</v>
      </c>
      <c r="P6081">
        <v>3</v>
      </c>
      <c r="Q6081" t="s">
        <v>75</v>
      </c>
      <c r="R6081" t="s">
        <v>8304</v>
      </c>
      <c r="S6081">
        <v>-11.28</v>
      </c>
      <c r="T6081">
        <v>50</v>
      </c>
      <c r="U6081" t="s">
        <v>19</v>
      </c>
      <c r="V6081" s="2">
        <v>43617</v>
      </c>
      <c r="W6081" t="s">
        <v>39</v>
      </c>
      <c r="X6081" t="s">
        <v>77</v>
      </c>
      <c r="Y6081" t="s">
        <v>42</v>
      </c>
    </row>
    <row r="6082" spans="1:25" hidden="1" x14ac:dyDescent="0.35">
      <c r="A6082">
        <v>4</v>
      </c>
      <c r="B6082" t="s">
        <v>43</v>
      </c>
      <c r="C6082">
        <v>6</v>
      </c>
      <c r="D6082" t="s">
        <v>26</v>
      </c>
      <c r="E6082" t="s">
        <v>305</v>
      </c>
      <c r="F6082" t="s">
        <v>13</v>
      </c>
      <c r="G6082" t="s">
        <v>6956</v>
      </c>
      <c r="H6082" s="1">
        <v>0.7</v>
      </c>
      <c r="I6082" s="2">
        <v>43825</v>
      </c>
      <c r="J6082" t="s">
        <v>7547</v>
      </c>
      <c r="K6082" t="s">
        <v>102</v>
      </c>
      <c r="L6082">
        <v>43229</v>
      </c>
      <c r="M6082">
        <v>45</v>
      </c>
      <c r="N6082" t="s">
        <v>5904</v>
      </c>
      <c r="O6082">
        <v>-3</v>
      </c>
      <c r="P6082">
        <v>2</v>
      </c>
      <c r="Q6082" t="s">
        <v>104</v>
      </c>
      <c r="R6082" t="s">
        <v>8304</v>
      </c>
      <c r="S6082">
        <v>-2.61</v>
      </c>
      <c r="T6082">
        <v>3</v>
      </c>
      <c r="U6082" t="s">
        <v>76</v>
      </c>
      <c r="V6082" s="2">
        <v>43829</v>
      </c>
      <c r="W6082" t="s">
        <v>39</v>
      </c>
      <c r="X6082" t="s">
        <v>309</v>
      </c>
      <c r="Y6082" t="s">
        <v>54</v>
      </c>
    </row>
    <row r="6083" spans="1:25" hidden="1" x14ac:dyDescent="0.35">
      <c r="A6083">
        <v>4</v>
      </c>
      <c r="B6083" t="s">
        <v>25</v>
      </c>
      <c r="C6083">
        <v>3</v>
      </c>
      <c r="D6083" t="s">
        <v>11</v>
      </c>
      <c r="E6083" t="s">
        <v>2648</v>
      </c>
      <c r="F6083" t="s">
        <v>13</v>
      </c>
      <c r="G6083" t="s">
        <v>661</v>
      </c>
      <c r="H6083" s="1">
        <v>0</v>
      </c>
      <c r="I6083" s="2">
        <v>43725</v>
      </c>
      <c r="J6083" t="s">
        <v>5439</v>
      </c>
      <c r="K6083" t="s">
        <v>30</v>
      </c>
      <c r="L6083">
        <v>84604</v>
      </c>
      <c r="M6083">
        <v>735</v>
      </c>
      <c r="N6083" t="s">
        <v>2347</v>
      </c>
      <c r="O6083">
        <v>78</v>
      </c>
      <c r="P6083">
        <v>3</v>
      </c>
      <c r="Q6083" t="s">
        <v>32</v>
      </c>
      <c r="R6083" t="s">
        <v>8304</v>
      </c>
      <c r="S6083">
        <v>77.58</v>
      </c>
      <c r="T6083">
        <v>1293</v>
      </c>
      <c r="U6083" t="s">
        <v>33</v>
      </c>
      <c r="V6083" s="2">
        <v>43729</v>
      </c>
      <c r="W6083" t="s">
        <v>20</v>
      </c>
      <c r="X6083" t="s">
        <v>87</v>
      </c>
      <c r="Y6083" t="s">
        <v>22</v>
      </c>
    </row>
    <row r="6084" spans="1:25" hidden="1" x14ac:dyDescent="0.35">
      <c r="A6084">
        <v>4</v>
      </c>
      <c r="B6084" t="s">
        <v>25</v>
      </c>
      <c r="C6084">
        <v>3</v>
      </c>
      <c r="D6084" t="s">
        <v>26</v>
      </c>
      <c r="E6084" t="s">
        <v>2648</v>
      </c>
      <c r="F6084" t="s">
        <v>13</v>
      </c>
      <c r="G6084" t="s">
        <v>661</v>
      </c>
      <c r="H6084" s="1">
        <v>0</v>
      </c>
      <c r="I6084" s="2">
        <v>43725</v>
      </c>
      <c r="J6084" t="s">
        <v>5439</v>
      </c>
      <c r="K6084" t="s">
        <v>30</v>
      </c>
      <c r="L6084">
        <v>84604</v>
      </c>
      <c r="M6084">
        <v>1098</v>
      </c>
      <c r="N6084" t="s">
        <v>1227</v>
      </c>
      <c r="O6084">
        <v>65</v>
      </c>
      <c r="P6084">
        <v>2</v>
      </c>
      <c r="Q6084" t="s">
        <v>32</v>
      </c>
      <c r="R6084" t="s">
        <v>8304</v>
      </c>
      <c r="S6084">
        <v>65.44</v>
      </c>
      <c r="T6084">
        <v>262</v>
      </c>
      <c r="U6084" t="s">
        <v>33</v>
      </c>
      <c r="V6084" s="2">
        <v>43729</v>
      </c>
      <c r="W6084" t="s">
        <v>20</v>
      </c>
      <c r="X6084" t="s">
        <v>87</v>
      </c>
      <c r="Y6084" t="s">
        <v>42</v>
      </c>
    </row>
    <row r="6085" spans="1:25" hidden="1" x14ac:dyDescent="0.35">
      <c r="A6085">
        <v>4</v>
      </c>
      <c r="B6085" t="s">
        <v>25</v>
      </c>
      <c r="C6085">
        <v>3</v>
      </c>
      <c r="D6085" t="s">
        <v>26</v>
      </c>
      <c r="E6085" t="s">
        <v>2648</v>
      </c>
      <c r="F6085" t="s">
        <v>13</v>
      </c>
      <c r="G6085" t="s">
        <v>661</v>
      </c>
      <c r="H6085" s="1">
        <v>0</v>
      </c>
      <c r="I6085" s="2">
        <v>43725</v>
      </c>
      <c r="J6085" t="s">
        <v>5439</v>
      </c>
      <c r="K6085" t="s">
        <v>30</v>
      </c>
      <c r="L6085">
        <v>84604</v>
      </c>
      <c r="M6085">
        <v>781</v>
      </c>
      <c r="N6085" t="s">
        <v>3455</v>
      </c>
      <c r="O6085">
        <v>81</v>
      </c>
      <c r="P6085">
        <v>3</v>
      </c>
      <c r="Q6085" t="s">
        <v>32</v>
      </c>
      <c r="R6085" t="s">
        <v>8304</v>
      </c>
      <c r="S6085">
        <v>80.790000000000006</v>
      </c>
      <c r="T6085">
        <v>165</v>
      </c>
      <c r="U6085" t="s">
        <v>33</v>
      </c>
      <c r="V6085" s="2">
        <v>43729</v>
      </c>
      <c r="W6085" t="s">
        <v>20</v>
      </c>
      <c r="X6085" t="s">
        <v>87</v>
      </c>
      <c r="Y6085" t="s">
        <v>64</v>
      </c>
    </row>
    <row r="6086" spans="1:25" hidden="1" x14ac:dyDescent="0.35">
      <c r="A6086">
        <v>4</v>
      </c>
      <c r="B6086" t="s">
        <v>25</v>
      </c>
      <c r="C6086">
        <v>3</v>
      </c>
      <c r="D6086" t="s">
        <v>26</v>
      </c>
      <c r="E6086" t="s">
        <v>2648</v>
      </c>
      <c r="F6086" t="s">
        <v>13</v>
      </c>
      <c r="G6086" t="s">
        <v>661</v>
      </c>
      <c r="H6086" s="1">
        <v>0</v>
      </c>
      <c r="I6086" s="2">
        <v>43725</v>
      </c>
      <c r="J6086" t="s">
        <v>5439</v>
      </c>
      <c r="K6086" t="s">
        <v>30</v>
      </c>
      <c r="L6086">
        <v>84604</v>
      </c>
      <c r="M6086">
        <v>225</v>
      </c>
      <c r="N6086" t="s">
        <v>3228</v>
      </c>
      <c r="O6086">
        <v>7</v>
      </c>
      <c r="P6086">
        <v>5</v>
      </c>
      <c r="Q6086" t="s">
        <v>32</v>
      </c>
      <c r="R6086" t="s">
        <v>8304</v>
      </c>
      <c r="S6086">
        <v>7.06</v>
      </c>
      <c r="T6086">
        <v>14</v>
      </c>
      <c r="U6086" t="s">
        <v>33</v>
      </c>
      <c r="V6086" s="2">
        <v>43729</v>
      </c>
      <c r="W6086" t="s">
        <v>20</v>
      </c>
      <c r="X6086" t="s">
        <v>87</v>
      </c>
      <c r="Y6086" t="s">
        <v>35</v>
      </c>
    </row>
    <row r="6087" spans="1:25" hidden="1" x14ac:dyDescent="0.35">
      <c r="A6087">
        <v>4</v>
      </c>
      <c r="B6087" t="s">
        <v>25</v>
      </c>
      <c r="C6087">
        <v>3</v>
      </c>
      <c r="D6087" t="s">
        <v>26</v>
      </c>
      <c r="E6087" t="s">
        <v>2648</v>
      </c>
      <c r="F6087" t="s">
        <v>13</v>
      </c>
      <c r="G6087" t="s">
        <v>661</v>
      </c>
      <c r="H6087" s="1">
        <v>0.2</v>
      </c>
      <c r="I6087" s="2">
        <v>43725</v>
      </c>
      <c r="J6087" t="s">
        <v>5439</v>
      </c>
      <c r="K6087" t="s">
        <v>30</v>
      </c>
      <c r="L6087">
        <v>84604</v>
      </c>
      <c r="M6087">
        <v>698</v>
      </c>
      <c r="N6087" t="s">
        <v>8229</v>
      </c>
      <c r="O6087">
        <v>9</v>
      </c>
      <c r="P6087">
        <v>2</v>
      </c>
      <c r="Q6087" t="s">
        <v>32</v>
      </c>
      <c r="R6087" t="s">
        <v>8304</v>
      </c>
      <c r="S6087">
        <v>8.9499999999999993</v>
      </c>
      <c r="T6087">
        <v>26</v>
      </c>
      <c r="U6087" t="s">
        <v>33</v>
      </c>
      <c r="V6087" s="2">
        <v>43729</v>
      </c>
      <c r="W6087" t="s">
        <v>20</v>
      </c>
      <c r="X6087" t="s">
        <v>87</v>
      </c>
      <c r="Y6087" t="s">
        <v>54</v>
      </c>
    </row>
    <row r="6088" spans="1:25" hidden="1" x14ac:dyDescent="0.35">
      <c r="A6088">
        <v>4</v>
      </c>
      <c r="B6088" t="s">
        <v>25</v>
      </c>
      <c r="C6088">
        <v>3</v>
      </c>
      <c r="D6088" t="s">
        <v>26</v>
      </c>
      <c r="E6088" t="s">
        <v>2648</v>
      </c>
      <c r="F6088" t="s">
        <v>13</v>
      </c>
      <c r="G6088" t="s">
        <v>661</v>
      </c>
      <c r="H6088" s="1">
        <v>0.2</v>
      </c>
      <c r="I6088" s="2">
        <v>43725</v>
      </c>
      <c r="J6088" t="s">
        <v>5439</v>
      </c>
      <c r="K6088" t="s">
        <v>30</v>
      </c>
      <c r="L6088">
        <v>84604</v>
      </c>
      <c r="M6088">
        <v>54</v>
      </c>
      <c r="N6088" t="s">
        <v>8242</v>
      </c>
      <c r="O6088">
        <v>4</v>
      </c>
      <c r="P6088">
        <v>3</v>
      </c>
      <c r="Q6088" t="s">
        <v>32</v>
      </c>
      <c r="R6088" t="s">
        <v>8304</v>
      </c>
      <c r="S6088">
        <v>4.2699999999999996</v>
      </c>
      <c r="T6088">
        <v>12</v>
      </c>
      <c r="U6088" t="s">
        <v>33</v>
      </c>
      <c r="V6088" s="2">
        <v>43729</v>
      </c>
      <c r="W6088" t="s">
        <v>20</v>
      </c>
      <c r="X6088" t="s">
        <v>87</v>
      </c>
      <c r="Y6088" t="s">
        <v>54</v>
      </c>
    </row>
    <row r="6089" spans="1:25" hidden="1" x14ac:dyDescent="0.35">
      <c r="A6089">
        <v>4</v>
      </c>
      <c r="B6089" t="s">
        <v>25</v>
      </c>
      <c r="C6089">
        <v>3</v>
      </c>
      <c r="D6089" t="s">
        <v>26</v>
      </c>
      <c r="E6089" t="s">
        <v>2648</v>
      </c>
      <c r="F6089" t="s">
        <v>13</v>
      </c>
      <c r="G6089" t="s">
        <v>661</v>
      </c>
      <c r="H6089" s="1">
        <v>0.2</v>
      </c>
      <c r="I6089" s="2">
        <v>43725</v>
      </c>
      <c r="J6089" t="s">
        <v>5439</v>
      </c>
      <c r="K6089" t="s">
        <v>30</v>
      </c>
      <c r="L6089">
        <v>84604</v>
      </c>
      <c r="M6089">
        <v>260</v>
      </c>
      <c r="N6089" t="s">
        <v>728</v>
      </c>
      <c r="O6089">
        <v>4</v>
      </c>
      <c r="P6089">
        <v>3</v>
      </c>
      <c r="Q6089" t="s">
        <v>32</v>
      </c>
      <c r="R6089" t="s">
        <v>8304</v>
      </c>
      <c r="S6089">
        <v>3.5</v>
      </c>
      <c r="T6089">
        <v>11</v>
      </c>
      <c r="U6089" t="s">
        <v>33</v>
      </c>
      <c r="V6089" s="2">
        <v>43729</v>
      </c>
      <c r="W6089" t="s">
        <v>20</v>
      </c>
      <c r="X6089" t="s">
        <v>87</v>
      </c>
      <c r="Y6089" t="s">
        <v>54</v>
      </c>
    </row>
    <row r="6090" spans="1:25" hidden="1" x14ac:dyDescent="0.35">
      <c r="A6090">
        <v>2</v>
      </c>
      <c r="B6090" t="s">
        <v>25</v>
      </c>
      <c r="C6090">
        <v>1</v>
      </c>
      <c r="D6090" t="s">
        <v>11</v>
      </c>
      <c r="E6090" t="s">
        <v>417</v>
      </c>
      <c r="F6090" t="s">
        <v>13</v>
      </c>
      <c r="G6090" t="s">
        <v>223</v>
      </c>
      <c r="H6090" s="1">
        <v>0.3</v>
      </c>
      <c r="I6090" s="2">
        <v>43788</v>
      </c>
      <c r="J6090" t="s">
        <v>5204</v>
      </c>
      <c r="K6090" t="s">
        <v>73</v>
      </c>
      <c r="L6090">
        <v>78207</v>
      </c>
      <c r="M6090">
        <v>380</v>
      </c>
      <c r="N6090" t="s">
        <v>2436</v>
      </c>
      <c r="O6090">
        <v>-72</v>
      </c>
      <c r="P6090">
        <v>6</v>
      </c>
      <c r="Q6090" t="s">
        <v>75</v>
      </c>
      <c r="R6090" t="s">
        <v>8304</v>
      </c>
      <c r="S6090">
        <v>-71.81</v>
      </c>
      <c r="T6090">
        <v>718</v>
      </c>
      <c r="U6090" t="s">
        <v>33</v>
      </c>
      <c r="V6090" s="2">
        <v>43790</v>
      </c>
      <c r="W6090" t="s">
        <v>130</v>
      </c>
      <c r="X6090" t="s">
        <v>77</v>
      </c>
      <c r="Y6090" t="s">
        <v>41</v>
      </c>
    </row>
    <row r="6091" spans="1:25" hidden="1" x14ac:dyDescent="0.35">
      <c r="A6091">
        <v>2</v>
      </c>
      <c r="B6091" t="s">
        <v>25</v>
      </c>
      <c r="C6091">
        <v>1</v>
      </c>
      <c r="D6091" t="s">
        <v>26</v>
      </c>
      <c r="E6091" t="s">
        <v>417</v>
      </c>
      <c r="F6091" t="s">
        <v>13</v>
      </c>
      <c r="G6091" t="s">
        <v>223</v>
      </c>
      <c r="H6091" s="1">
        <v>0.2</v>
      </c>
      <c r="I6091" s="2">
        <v>43788</v>
      </c>
      <c r="J6091" t="s">
        <v>5204</v>
      </c>
      <c r="K6091" t="s">
        <v>73</v>
      </c>
      <c r="L6091">
        <v>78207</v>
      </c>
      <c r="M6091">
        <v>1258</v>
      </c>
      <c r="N6091" t="s">
        <v>3879</v>
      </c>
      <c r="O6091">
        <v>9</v>
      </c>
      <c r="P6091">
        <v>4</v>
      </c>
      <c r="Q6091" t="s">
        <v>75</v>
      </c>
      <c r="R6091" t="s">
        <v>8304</v>
      </c>
      <c r="S6091">
        <v>8.74</v>
      </c>
      <c r="T6091">
        <v>32</v>
      </c>
      <c r="U6091" t="s">
        <v>33</v>
      </c>
      <c r="V6091" s="2">
        <v>43790</v>
      </c>
      <c r="W6091" t="s">
        <v>130</v>
      </c>
      <c r="X6091" t="s">
        <v>77</v>
      </c>
      <c r="Y6091" t="s">
        <v>49</v>
      </c>
    </row>
    <row r="6092" spans="1:25" hidden="1" x14ac:dyDescent="0.35">
      <c r="A6092">
        <v>5</v>
      </c>
      <c r="B6092" t="s">
        <v>43</v>
      </c>
      <c r="C6092">
        <v>6</v>
      </c>
      <c r="D6092" t="s">
        <v>26</v>
      </c>
      <c r="E6092" t="s">
        <v>3827</v>
      </c>
      <c r="F6092" t="s">
        <v>13</v>
      </c>
      <c r="G6092" t="s">
        <v>5882</v>
      </c>
      <c r="H6092" s="1">
        <v>0.2</v>
      </c>
      <c r="I6092" s="2">
        <v>43603</v>
      </c>
      <c r="J6092" t="s">
        <v>6245</v>
      </c>
      <c r="K6092" t="s">
        <v>73</v>
      </c>
      <c r="L6092">
        <v>78501</v>
      </c>
      <c r="M6092">
        <v>1288</v>
      </c>
      <c r="N6092" t="s">
        <v>2959</v>
      </c>
      <c r="O6092">
        <v>1</v>
      </c>
      <c r="P6092">
        <v>2</v>
      </c>
      <c r="Q6092" t="s">
        <v>75</v>
      </c>
      <c r="R6092" t="s">
        <v>8304</v>
      </c>
      <c r="S6092">
        <v>0.67</v>
      </c>
      <c r="T6092">
        <v>9</v>
      </c>
      <c r="U6092" t="s">
        <v>33</v>
      </c>
      <c r="V6092" s="2">
        <v>43608</v>
      </c>
      <c r="W6092" t="s">
        <v>39</v>
      </c>
      <c r="X6092" t="s">
        <v>77</v>
      </c>
      <c r="Y6092" t="s">
        <v>42</v>
      </c>
    </row>
    <row r="6093" spans="1:25" hidden="1" x14ac:dyDescent="0.35">
      <c r="A6093">
        <v>5</v>
      </c>
      <c r="B6093" t="s">
        <v>43</v>
      </c>
      <c r="C6093">
        <v>6</v>
      </c>
      <c r="D6093" t="s">
        <v>26</v>
      </c>
      <c r="E6093" t="s">
        <v>3827</v>
      </c>
      <c r="F6093" t="s">
        <v>13</v>
      </c>
      <c r="G6093" t="s">
        <v>5882</v>
      </c>
      <c r="H6093" s="1">
        <v>0.8</v>
      </c>
      <c r="I6093" s="2">
        <v>43603</v>
      </c>
      <c r="J6093" t="s">
        <v>6245</v>
      </c>
      <c r="K6093" t="s">
        <v>73</v>
      </c>
      <c r="L6093">
        <v>78501</v>
      </c>
      <c r="M6093">
        <v>245</v>
      </c>
      <c r="N6093" t="s">
        <v>8271</v>
      </c>
      <c r="O6093">
        <v>-3</v>
      </c>
      <c r="P6093">
        <v>1</v>
      </c>
      <c r="Q6093" t="s">
        <v>75</v>
      </c>
      <c r="R6093" t="s">
        <v>8304</v>
      </c>
      <c r="S6093">
        <v>-3.29</v>
      </c>
      <c r="T6093">
        <v>2</v>
      </c>
      <c r="U6093" t="s">
        <v>33</v>
      </c>
      <c r="V6093" s="2">
        <v>43608</v>
      </c>
      <c r="W6093" t="s">
        <v>39</v>
      </c>
      <c r="X6093" t="s">
        <v>77</v>
      </c>
      <c r="Y6093" t="s">
        <v>54</v>
      </c>
    </row>
    <row r="6094" spans="1:25" hidden="1" x14ac:dyDescent="0.35">
      <c r="A6094">
        <v>5</v>
      </c>
      <c r="B6094" t="s">
        <v>43</v>
      </c>
      <c r="C6094">
        <v>6</v>
      </c>
      <c r="D6094" t="s">
        <v>26</v>
      </c>
      <c r="E6094" t="s">
        <v>3827</v>
      </c>
      <c r="F6094" t="s">
        <v>13</v>
      </c>
      <c r="G6094" t="s">
        <v>5882</v>
      </c>
      <c r="H6094" s="1">
        <v>0.8</v>
      </c>
      <c r="I6094" s="2">
        <v>43603</v>
      </c>
      <c r="J6094" t="s">
        <v>6245</v>
      </c>
      <c r="K6094" t="s">
        <v>73</v>
      </c>
      <c r="L6094">
        <v>78501</v>
      </c>
      <c r="M6094">
        <v>54</v>
      </c>
      <c r="N6094" t="s">
        <v>8242</v>
      </c>
      <c r="O6094">
        <v>-11</v>
      </c>
      <c r="P6094">
        <v>7</v>
      </c>
      <c r="Q6094" t="s">
        <v>75</v>
      </c>
      <c r="R6094" t="s">
        <v>8304</v>
      </c>
      <c r="S6094">
        <v>-10.65</v>
      </c>
      <c r="T6094">
        <v>7</v>
      </c>
      <c r="U6094" t="s">
        <v>33</v>
      </c>
      <c r="V6094" s="2">
        <v>43608</v>
      </c>
      <c r="W6094" t="s">
        <v>39</v>
      </c>
      <c r="X6094" t="s">
        <v>77</v>
      </c>
      <c r="Y6094" t="s">
        <v>54</v>
      </c>
    </row>
    <row r="6095" spans="1:25" x14ac:dyDescent="0.35">
      <c r="A6095">
        <v>7</v>
      </c>
      <c r="B6095" t="s">
        <v>25</v>
      </c>
      <c r="C6095">
        <v>6</v>
      </c>
      <c r="D6095" t="s">
        <v>11</v>
      </c>
      <c r="E6095" t="s">
        <v>88</v>
      </c>
      <c r="F6095" t="s">
        <v>13</v>
      </c>
      <c r="G6095" t="s">
        <v>1285</v>
      </c>
      <c r="H6095" s="1">
        <v>0.2</v>
      </c>
      <c r="I6095" s="2">
        <v>43495</v>
      </c>
      <c r="J6095" t="s">
        <v>8053</v>
      </c>
      <c r="K6095" t="s">
        <v>30</v>
      </c>
      <c r="L6095">
        <v>94110</v>
      </c>
      <c r="M6095">
        <v>1181</v>
      </c>
      <c r="N6095" t="s">
        <v>239</v>
      </c>
      <c r="O6095">
        <v>-14</v>
      </c>
      <c r="P6095">
        <v>1</v>
      </c>
      <c r="Q6095" t="s">
        <v>32</v>
      </c>
      <c r="R6095" t="s">
        <v>92</v>
      </c>
      <c r="S6095">
        <v>-13.59</v>
      </c>
      <c r="T6095">
        <v>121</v>
      </c>
      <c r="U6095" t="s">
        <v>76</v>
      </c>
      <c r="V6095" s="2">
        <v>43502</v>
      </c>
      <c r="W6095" t="s">
        <v>39</v>
      </c>
      <c r="X6095" t="s">
        <v>34</v>
      </c>
      <c r="Y6095" t="s">
        <v>24</v>
      </c>
    </row>
    <row r="6096" spans="1:25" x14ac:dyDescent="0.35">
      <c r="A6096">
        <v>7</v>
      </c>
      <c r="B6096" t="s">
        <v>25</v>
      </c>
      <c r="C6096">
        <v>6</v>
      </c>
      <c r="D6096" t="s">
        <v>26</v>
      </c>
      <c r="E6096" t="s">
        <v>88</v>
      </c>
      <c r="F6096" t="s">
        <v>13</v>
      </c>
      <c r="G6096" t="s">
        <v>1285</v>
      </c>
      <c r="H6096" s="1">
        <v>0</v>
      </c>
      <c r="I6096" s="2">
        <v>43495</v>
      </c>
      <c r="J6096" t="s">
        <v>8053</v>
      </c>
      <c r="K6096" t="s">
        <v>30</v>
      </c>
      <c r="L6096">
        <v>94110</v>
      </c>
      <c r="M6096">
        <v>1154</v>
      </c>
      <c r="N6096" t="s">
        <v>3678</v>
      </c>
      <c r="O6096">
        <v>2</v>
      </c>
      <c r="P6096">
        <v>3</v>
      </c>
      <c r="Q6096" t="s">
        <v>32</v>
      </c>
      <c r="R6096" t="s">
        <v>92</v>
      </c>
      <c r="S6096">
        <v>2.38</v>
      </c>
      <c r="T6096">
        <v>9</v>
      </c>
      <c r="U6096" t="s">
        <v>76</v>
      </c>
      <c r="V6096" s="2">
        <v>43502</v>
      </c>
      <c r="W6096" t="s">
        <v>39</v>
      </c>
      <c r="X6096" t="s">
        <v>34</v>
      </c>
      <c r="Y6096" t="s">
        <v>49</v>
      </c>
    </row>
    <row r="6097" spans="1:25" x14ac:dyDescent="0.35">
      <c r="A6097">
        <v>7</v>
      </c>
      <c r="B6097" t="s">
        <v>25</v>
      </c>
      <c r="C6097">
        <v>6</v>
      </c>
      <c r="D6097" t="s">
        <v>26</v>
      </c>
      <c r="E6097" t="s">
        <v>88</v>
      </c>
      <c r="F6097" t="s">
        <v>13</v>
      </c>
      <c r="G6097" t="s">
        <v>1285</v>
      </c>
      <c r="H6097" s="1">
        <v>0</v>
      </c>
      <c r="I6097" s="2">
        <v>43495</v>
      </c>
      <c r="J6097" t="s">
        <v>8053</v>
      </c>
      <c r="K6097" t="s">
        <v>30</v>
      </c>
      <c r="L6097">
        <v>94110</v>
      </c>
      <c r="M6097">
        <v>474</v>
      </c>
      <c r="N6097" t="s">
        <v>3362</v>
      </c>
      <c r="O6097">
        <v>6</v>
      </c>
      <c r="P6097">
        <v>7</v>
      </c>
      <c r="Q6097" t="s">
        <v>32</v>
      </c>
      <c r="R6097" t="s">
        <v>92</v>
      </c>
      <c r="S6097">
        <v>5.73</v>
      </c>
      <c r="T6097">
        <v>13</v>
      </c>
      <c r="U6097" t="s">
        <v>76</v>
      </c>
      <c r="V6097" s="2">
        <v>43502</v>
      </c>
      <c r="W6097" t="s">
        <v>39</v>
      </c>
      <c r="X6097" t="s">
        <v>34</v>
      </c>
      <c r="Y6097" t="s">
        <v>49</v>
      </c>
    </row>
    <row r="6098" spans="1:25" x14ac:dyDescent="0.35">
      <c r="A6098">
        <v>5</v>
      </c>
      <c r="B6098" t="s">
        <v>43</v>
      </c>
      <c r="C6098">
        <v>6</v>
      </c>
      <c r="D6098" t="s">
        <v>11</v>
      </c>
      <c r="E6098" t="s">
        <v>27</v>
      </c>
      <c r="F6098" t="s">
        <v>13</v>
      </c>
      <c r="G6098" t="s">
        <v>582</v>
      </c>
      <c r="H6098" s="1">
        <v>0.15</v>
      </c>
      <c r="I6098" s="2">
        <v>43634</v>
      </c>
      <c r="J6098" t="s">
        <v>7854</v>
      </c>
      <c r="K6098" t="s">
        <v>30</v>
      </c>
      <c r="L6098">
        <v>90032</v>
      </c>
      <c r="M6098">
        <v>379</v>
      </c>
      <c r="N6098" t="s">
        <v>1328</v>
      </c>
      <c r="O6098">
        <v>76</v>
      </c>
      <c r="P6098">
        <v>9</v>
      </c>
      <c r="Q6098" t="s">
        <v>32</v>
      </c>
      <c r="R6098" t="s">
        <v>92</v>
      </c>
      <c r="S6098">
        <v>75.59</v>
      </c>
      <c r="T6098">
        <v>918</v>
      </c>
      <c r="U6098" t="s">
        <v>19</v>
      </c>
      <c r="V6098" s="2">
        <v>43639</v>
      </c>
      <c r="W6098" t="s">
        <v>39</v>
      </c>
      <c r="X6098" t="s">
        <v>34</v>
      </c>
      <c r="Y6098" t="s">
        <v>22</v>
      </c>
    </row>
    <row r="6099" spans="1:25" x14ac:dyDescent="0.35">
      <c r="A6099">
        <v>5</v>
      </c>
      <c r="B6099" t="s">
        <v>43</v>
      </c>
      <c r="C6099">
        <v>6</v>
      </c>
      <c r="D6099" t="s">
        <v>26</v>
      </c>
      <c r="E6099" t="s">
        <v>27</v>
      </c>
      <c r="F6099" t="s">
        <v>13</v>
      </c>
      <c r="G6099" t="s">
        <v>582</v>
      </c>
      <c r="H6099" s="1">
        <v>0</v>
      </c>
      <c r="I6099" s="2">
        <v>43634</v>
      </c>
      <c r="J6099" t="s">
        <v>7854</v>
      </c>
      <c r="K6099" t="s">
        <v>30</v>
      </c>
      <c r="L6099">
        <v>90032</v>
      </c>
      <c r="M6099">
        <v>1725</v>
      </c>
      <c r="N6099" t="s">
        <v>779</v>
      </c>
      <c r="O6099">
        <v>19</v>
      </c>
      <c r="P6099">
        <v>6</v>
      </c>
      <c r="Q6099" t="s">
        <v>32</v>
      </c>
      <c r="R6099" t="s">
        <v>92</v>
      </c>
      <c r="S6099">
        <v>19.05</v>
      </c>
      <c r="T6099">
        <v>39</v>
      </c>
      <c r="U6099" t="s">
        <v>19</v>
      </c>
      <c r="V6099" s="2">
        <v>43639</v>
      </c>
      <c r="W6099" t="s">
        <v>39</v>
      </c>
      <c r="X6099" t="s">
        <v>34</v>
      </c>
      <c r="Y6099" t="s">
        <v>64</v>
      </c>
    </row>
    <row r="6100" spans="1:25" hidden="1" x14ac:dyDescent="0.35">
      <c r="A6100">
        <v>1</v>
      </c>
      <c r="B6100" t="s">
        <v>10</v>
      </c>
      <c r="C6100">
        <v>1</v>
      </c>
      <c r="D6100" t="s">
        <v>11</v>
      </c>
      <c r="E6100" t="s">
        <v>906</v>
      </c>
      <c r="F6100" t="s">
        <v>13</v>
      </c>
      <c r="G6100" t="s">
        <v>306</v>
      </c>
      <c r="H6100" s="1">
        <v>0.2</v>
      </c>
      <c r="I6100" s="2">
        <v>43719</v>
      </c>
      <c r="J6100" t="s">
        <v>1117</v>
      </c>
      <c r="K6100" t="s">
        <v>16</v>
      </c>
      <c r="L6100">
        <v>32216</v>
      </c>
      <c r="M6100">
        <v>866</v>
      </c>
      <c r="N6100" t="s">
        <v>8179</v>
      </c>
      <c r="O6100">
        <v>6</v>
      </c>
      <c r="P6100">
        <v>1</v>
      </c>
      <c r="Q6100" t="s">
        <v>18</v>
      </c>
      <c r="R6100" t="s">
        <v>8304</v>
      </c>
      <c r="S6100">
        <v>6.04</v>
      </c>
      <c r="T6100">
        <v>35</v>
      </c>
      <c r="U6100" t="s">
        <v>19</v>
      </c>
      <c r="V6100" s="2">
        <v>43720</v>
      </c>
      <c r="W6100" t="s">
        <v>130</v>
      </c>
      <c r="X6100" t="s">
        <v>40</v>
      </c>
      <c r="Y6100" t="s">
        <v>47</v>
      </c>
    </row>
    <row r="6101" spans="1:25" hidden="1" x14ac:dyDescent="0.35">
      <c r="A6101">
        <v>4</v>
      </c>
      <c r="B6101" t="s">
        <v>43</v>
      </c>
      <c r="C6101">
        <v>6</v>
      </c>
      <c r="D6101" t="s">
        <v>26</v>
      </c>
      <c r="E6101" t="s">
        <v>498</v>
      </c>
      <c r="F6101" t="s">
        <v>13</v>
      </c>
      <c r="G6101" t="s">
        <v>793</v>
      </c>
      <c r="H6101" s="1">
        <v>0.2</v>
      </c>
      <c r="I6101" s="2">
        <v>43695</v>
      </c>
      <c r="J6101" t="s">
        <v>3891</v>
      </c>
      <c r="K6101" t="s">
        <v>73</v>
      </c>
      <c r="L6101">
        <v>75220</v>
      </c>
      <c r="M6101">
        <v>1388</v>
      </c>
      <c r="N6101" t="s">
        <v>567</v>
      </c>
      <c r="O6101">
        <v>13</v>
      </c>
      <c r="P6101">
        <v>3</v>
      </c>
      <c r="Q6101" t="s">
        <v>75</v>
      </c>
      <c r="R6101" t="s">
        <v>8304</v>
      </c>
      <c r="S6101">
        <v>12.5</v>
      </c>
      <c r="T6101">
        <v>200</v>
      </c>
      <c r="U6101" t="s">
        <v>19</v>
      </c>
      <c r="V6101" s="2">
        <v>43699</v>
      </c>
      <c r="W6101" t="s">
        <v>39</v>
      </c>
      <c r="X6101" t="s">
        <v>77</v>
      </c>
      <c r="Y6101" t="s">
        <v>42</v>
      </c>
    </row>
    <row r="6102" spans="1:25" hidden="1" x14ac:dyDescent="0.35">
      <c r="A6102">
        <v>4</v>
      </c>
      <c r="B6102" t="s">
        <v>43</v>
      </c>
      <c r="C6102">
        <v>6</v>
      </c>
      <c r="D6102" t="s">
        <v>26</v>
      </c>
      <c r="E6102" t="s">
        <v>498</v>
      </c>
      <c r="F6102" t="s">
        <v>13</v>
      </c>
      <c r="G6102" t="s">
        <v>793</v>
      </c>
      <c r="H6102" s="1">
        <v>0.8</v>
      </c>
      <c r="I6102" s="2">
        <v>43695</v>
      </c>
      <c r="J6102" t="s">
        <v>3891</v>
      </c>
      <c r="K6102" t="s">
        <v>73</v>
      </c>
      <c r="L6102">
        <v>75220</v>
      </c>
      <c r="M6102">
        <v>900</v>
      </c>
      <c r="N6102" t="s">
        <v>3279</v>
      </c>
      <c r="O6102">
        <v>-11</v>
      </c>
      <c r="P6102">
        <v>4</v>
      </c>
      <c r="Q6102" t="s">
        <v>75</v>
      </c>
      <c r="R6102" t="s">
        <v>8304</v>
      </c>
      <c r="S6102">
        <v>-11.46</v>
      </c>
      <c r="T6102">
        <v>7</v>
      </c>
      <c r="U6102" t="s">
        <v>19</v>
      </c>
      <c r="V6102" s="2">
        <v>43699</v>
      </c>
      <c r="W6102" t="s">
        <v>39</v>
      </c>
      <c r="X6102" t="s">
        <v>77</v>
      </c>
      <c r="Y6102" t="s">
        <v>54</v>
      </c>
    </row>
    <row r="6103" spans="1:25" hidden="1" x14ac:dyDescent="0.35">
      <c r="A6103">
        <v>4</v>
      </c>
      <c r="B6103" t="s">
        <v>43</v>
      </c>
      <c r="C6103">
        <v>6</v>
      </c>
      <c r="D6103" t="s">
        <v>26</v>
      </c>
      <c r="E6103" t="s">
        <v>498</v>
      </c>
      <c r="F6103" t="s">
        <v>13</v>
      </c>
      <c r="G6103" t="s">
        <v>793</v>
      </c>
      <c r="H6103" s="1">
        <v>0.8</v>
      </c>
      <c r="I6103" s="2">
        <v>43695</v>
      </c>
      <c r="J6103" t="s">
        <v>3891</v>
      </c>
      <c r="K6103" t="s">
        <v>73</v>
      </c>
      <c r="L6103">
        <v>75220</v>
      </c>
      <c r="M6103">
        <v>43</v>
      </c>
      <c r="N6103" t="s">
        <v>951</v>
      </c>
      <c r="O6103">
        <v>-33</v>
      </c>
      <c r="P6103">
        <v>5</v>
      </c>
      <c r="Q6103" t="s">
        <v>75</v>
      </c>
      <c r="R6103" t="s">
        <v>8304</v>
      </c>
      <c r="S6103">
        <v>-33.14</v>
      </c>
      <c r="T6103">
        <v>21</v>
      </c>
      <c r="U6103" t="s">
        <v>19</v>
      </c>
      <c r="V6103" s="2">
        <v>43699</v>
      </c>
      <c r="W6103" t="s">
        <v>39</v>
      </c>
      <c r="X6103" t="s">
        <v>77</v>
      </c>
      <c r="Y6103" t="s">
        <v>54</v>
      </c>
    </row>
    <row r="6104" spans="1:25" hidden="1" x14ac:dyDescent="0.35">
      <c r="A6104">
        <v>3</v>
      </c>
      <c r="B6104" t="s">
        <v>10</v>
      </c>
      <c r="C6104">
        <v>3</v>
      </c>
      <c r="D6104" t="s">
        <v>11</v>
      </c>
      <c r="E6104" t="s">
        <v>1556</v>
      </c>
      <c r="F6104" t="s">
        <v>13</v>
      </c>
      <c r="G6104" t="s">
        <v>5381</v>
      </c>
      <c r="H6104" s="1">
        <v>0</v>
      </c>
      <c r="I6104" s="2">
        <v>43782</v>
      </c>
      <c r="J6104" t="s">
        <v>5382</v>
      </c>
      <c r="K6104" t="s">
        <v>102</v>
      </c>
      <c r="L6104">
        <v>14215</v>
      </c>
      <c r="M6104">
        <v>505</v>
      </c>
      <c r="N6104" t="s">
        <v>2393</v>
      </c>
      <c r="O6104">
        <v>31</v>
      </c>
      <c r="P6104">
        <v>3</v>
      </c>
      <c r="Q6104" t="s">
        <v>104</v>
      </c>
      <c r="R6104" t="s">
        <v>8304</v>
      </c>
      <c r="S6104">
        <v>30.99</v>
      </c>
      <c r="T6104">
        <v>155</v>
      </c>
      <c r="U6104" t="s">
        <v>33</v>
      </c>
      <c r="V6104" s="2">
        <v>43785</v>
      </c>
      <c r="W6104" t="s">
        <v>20</v>
      </c>
      <c r="X6104" t="s">
        <v>175</v>
      </c>
      <c r="Y6104" t="s">
        <v>47</v>
      </c>
    </row>
    <row r="6105" spans="1:25" hidden="1" x14ac:dyDescent="0.35">
      <c r="A6105">
        <v>3</v>
      </c>
      <c r="B6105" t="s">
        <v>10</v>
      </c>
      <c r="C6105">
        <v>3</v>
      </c>
      <c r="D6105" t="s">
        <v>50</v>
      </c>
      <c r="E6105" t="s">
        <v>1556</v>
      </c>
      <c r="F6105" t="s">
        <v>13</v>
      </c>
      <c r="G6105" t="s">
        <v>5381</v>
      </c>
      <c r="H6105" s="1">
        <v>0</v>
      </c>
      <c r="I6105" s="2">
        <v>43782</v>
      </c>
      <c r="J6105" t="s">
        <v>5382</v>
      </c>
      <c r="K6105" t="s">
        <v>102</v>
      </c>
      <c r="L6105">
        <v>14215</v>
      </c>
      <c r="M6105">
        <v>991</v>
      </c>
      <c r="N6105" t="s">
        <v>162</v>
      </c>
      <c r="O6105">
        <v>12</v>
      </c>
      <c r="P6105">
        <v>4</v>
      </c>
      <c r="Q6105" t="s">
        <v>104</v>
      </c>
      <c r="R6105" t="s">
        <v>8304</v>
      </c>
      <c r="S6105">
        <v>12.21</v>
      </c>
      <c r="T6105">
        <v>44</v>
      </c>
      <c r="U6105" t="s">
        <v>33</v>
      </c>
      <c r="V6105" s="2">
        <v>43785</v>
      </c>
      <c r="W6105" t="s">
        <v>20</v>
      </c>
      <c r="X6105" t="s">
        <v>175</v>
      </c>
      <c r="Y6105" t="s">
        <v>52</v>
      </c>
    </row>
    <row r="6106" spans="1:25" hidden="1" x14ac:dyDescent="0.35">
      <c r="A6106">
        <v>4</v>
      </c>
      <c r="B6106" t="s">
        <v>43</v>
      </c>
      <c r="C6106">
        <v>6</v>
      </c>
      <c r="D6106" t="s">
        <v>50</v>
      </c>
      <c r="E6106" t="s">
        <v>99</v>
      </c>
      <c r="F6106" t="s">
        <v>13</v>
      </c>
      <c r="G6106" t="s">
        <v>44</v>
      </c>
      <c r="H6106" s="1">
        <v>0.2</v>
      </c>
      <c r="I6106" s="2">
        <v>43603</v>
      </c>
      <c r="J6106" t="s">
        <v>7945</v>
      </c>
      <c r="K6106" t="s">
        <v>102</v>
      </c>
      <c r="L6106">
        <v>19140</v>
      </c>
      <c r="M6106">
        <v>963</v>
      </c>
      <c r="N6106" t="s">
        <v>4977</v>
      </c>
      <c r="O6106">
        <v>-1</v>
      </c>
      <c r="P6106">
        <v>3</v>
      </c>
      <c r="Q6106" t="s">
        <v>104</v>
      </c>
      <c r="R6106" t="s">
        <v>92</v>
      </c>
      <c r="S6106">
        <v>-0.9</v>
      </c>
      <c r="T6106">
        <v>36</v>
      </c>
      <c r="U6106" t="s">
        <v>19</v>
      </c>
      <c r="V6106" s="2">
        <v>43607</v>
      </c>
      <c r="W6106" t="s">
        <v>39</v>
      </c>
      <c r="X6106" t="s">
        <v>105</v>
      </c>
      <c r="Y6106" t="s">
        <v>113</v>
      </c>
    </row>
    <row r="6107" spans="1:25" hidden="1" x14ac:dyDescent="0.35">
      <c r="A6107">
        <v>3</v>
      </c>
      <c r="B6107" t="s">
        <v>10</v>
      </c>
      <c r="C6107">
        <v>3</v>
      </c>
      <c r="D6107" t="s">
        <v>26</v>
      </c>
      <c r="E6107" t="s">
        <v>535</v>
      </c>
      <c r="F6107" t="s">
        <v>13</v>
      </c>
      <c r="G6107" t="s">
        <v>556</v>
      </c>
      <c r="H6107" s="1">
        <v>0</v>
      </c>
      <c r="I6107" s="2">
        <v>43564</v>
      </c>
      <c r="J6107" t="s">
        <v>3364</v>
      </c>
      <c r="K6107" t="s">
        <v>73</v>
      </c>
      <c r="L6107">
        <v>48205</v>
      </c>
      <c r="M6107">
        <v>707</v>
      </c>
      <c r="N6107" t="s">
        <v>3365</v>
      </c>
      <c r="O6107">
        <v>220</v>
      </c>
      <c r="P6107">
        <v>8</v>
      </c>
      <c r="Q6107" t="s">
        <v>75</v>
      </c>
      <c r="R6107" t="s">
        <v>8304</v>
      </c>
      <c r="S6107">
        <v>219.99</v>
      </c>
      <c r="T6107">
        <v>478</v>
      </c>
      <c r="U6107" t="s">
        <v>19</v>
      </c>
      <c r="V6107" s="2">
        <v>43567</v>
      </c>
      <c r="W6107" t="s">
        <v>20</v>
      </c>
      <c r="X6107" t="s">
        <v>156</v>
      </c>
      <c r="Y6107" t="s">
        <v>54</v>
      </c>
    </row>
    <row r="6108" spans="1:25" hidden="1" x14ac:dyDescent="0.35">
      <c r="A6108">
        <v>6</v>
      </c>
      <c r="B6108" t="s">
        <v>10</v>
      </c>
      <c r="C6108">
        <v>6</v>
      </c>
      <c r="D6108" t="s">
        <v>11</v>
      </c>
      <c r="E6108" t="s">
        <v>237</v>
      </c>
      <c r="F6108" t="s">
        <v>13</v>
      </c>
      <c r="G6108" t="s">
        <v>1357</v>
      </c>
      <c r="H6108" s="1">
        <v>0</v>
      </c>
      <c r="I6108" s="2">
        <v>43698</v>
      </c>
      <c r="J6108" t="s">
        <v>7061</v>
      </c>
      <c r="K6108" t="s">
        <v>102</v>
      </c>
      <c r="L6108">
        <v>21044</v>
      </c>
      <c r="M6108">
        <v>492</v>
      </c>
      <c r="N6108" t="s">
        <v>5222</v>
      </c>
      <c r="O6108">
        <v>9</v>
      </c>
      <c r="P6108">
        <v>2</v>
      </c>
      <c r="Q6108" t="s">
        <v>104</v>
      </c>
      <c r="R6108" t="s">
        <v>8304</v>
      </c>
      <c r="S6108">
        <v>8.5500000000000007</v>
      </c>
      <c r="T6108">
        <v>25</v>
      </c>
      <c r="U6108" t="s">
        <v>76</v>
      </c>
      <c r="V6108" s="2">
        <v>43704</v>
      </c>
      <c r="W6108" t="s">
        <v>39</v>
      </c>
      <c r="X6108" t="s">
        <v>1549</v>
      </c>
      <c r="Y6108" t="s">
        <v>47</v>
      </c>
    </row>
    <row r="6109" spans="1:25" hidden="1" x14ac:dyDescent="0.35">
      <c r="A6109">
        <v>6</v>
      </c>
      <c r="B6109" t="s">
        <v>10</v>
      </c>
      <c r="C6109">
        <v>6</v>
      </c>
      <c r="D6109" t="s">
        <v>11</v>
      </c>
      <c r="E6109" t="s">
        <v>237</v>
      </c>
      <c r="F6109" t="s">
        <v>13</v>
      </c>
      <c r="G6109" t="s">
        <v>1357</v>
      </c>
      <c r="H6109" s="1">
        <v>0</v>
      </c>
      <c r="I6109" s="2">
        <v>43698</v>
      </c>
      <c r="J6109" t="s">
        <v>7061</v>
      </c>
      <c r="K6109" t="s">
        <v>102</v>
      </c>
      <c r="L6109">
        <v>21044</v>
      </c>
      <c r="M6109">
        <v>1445</v>
      </c>
      <c r="N6109" t="s">
        <v>8206</v>
      </c>
      <c r="O6109">
        <v>31</v>
      </c>
      <c r="P6109">
        <v>4</v>
      </c>
      <c r="Q6109" t="s">
        <v>104</v>
      </c>
      <c r="R6109" t="s">
        <v>8304</v>
      </c>
      <c r="S6109">
        <v>31.25</v>
      </c>
      <c r="T6109">
        <v>92</v>
      </c>
      <c r="U6109" t="s">
        <v>76</v>
      </c>
      <c r="V6109" s="2">
        <v>43704</v>
      </c>
      <c r="W6109" t="s">
        <v>39</v>
      </c>
      <c r="X6109" t="s">
        <v>1549</v>
      </c>
      <c r="Y6109" t="s">
        <v>47</v>
      </c>
    </row>
    <row r="6110" spans="1:25" hidden="1" x14ac:dyDescent="0.35">
      <c r="A6110">
        <v>6</v>
      </c>
      <c r="B6110" t="s">
        <v>10</v>
      </c>
      <c r="C6110">
        <v>6</v>
      </c>
      <c r="D6110" t="s">
        <v>26</v>
      </c>
      <c r="E6110" t="s">
        <v>237</v>
      </c>
      <c r="F6110" t="s">
        <v>13</v>
      </c>
      <c r="G6110" t="s">
        <v>1357</v>
      </c>
      <c r="H6110" s="1">
        <v>0</v>
      </c>
      <c r="I6110" s="2">
        <v>43698</v>
      </c>
      <c r="J6110" t="s">
        <v>7061</v>
      </c>
      <c r="K6110" t="s">
        <v>102</v>
      </c>
      <c r="L6110">
        <v>21044</v>
      </c>
      <c r="M6110">
        <v>1678</v>
      </c>
      <c r="N6110" t="s">
        <v>3163</v>
      </c>
      <c r="O6110">
        <v>133</v>
      </c>
      <c r="P6110">
        <v>5</v>
      </c>
      <c r="Q6110" t="s">
        <v>104</v>
      </c>
      <c r="R6110" t="s">
        <v>8304</v>
      </c>
      <c r="S6110">
        <v>133.15</v>
      </c>
      <c r="T6110">
        <v>277</v>
      </c>
      <c r="U6110" t="s">
        <v>76</v>
      </c>
      <c r="V6110" s="2">
        <v>43704</v>
      </c>
      <c r="W6110" t="s">
        <v>39</v>
      </c>
      <c r="X6110" t="s">
        <v>1549</v>
      </c>
      <c r="Y6110" t="s">
        <v>64</v>
      </c>
    </row>
    <row r="6111" spans="1:25" hidden="1" x14ac:dyDescent="0.35">
      <c r="A6111">
        <v>2</v>
      </c>
      <c r="B6111" t="s">
        <v>43</v>
      </c>
      <c r="C6111">
        <v>3</v>
      </c>
      <c r="D6111" t="s">
        <v>26</v>
      </c>
      <c r="E6111" t="s">
        <v>99</v>
      </c>
      <c r="F6111" t="s">
        <v>13</v>
      </c>
      <c r="G6111" t="s">
        <v>2839</v>
      </c>
      <c r="H6111" s="1">
        <v>0.2</v>
      </c>
      <c r="I6111" s="2">
        <v>43724</v>
      </c>
      <c r="J6111" t="s">
        <v>3520</v>
      </c>
      <c r="K6111" t="s">
        <v>102</v>
      </c>
      <c r="L6111">
        <v>19143</v>
      </c>
      <c r="M6111">
        <v>1721</v>
      </c>
      <c r="N6111" t="s">
        <v>3404</v>
      </c>
      <c r="O6111">
        <v>6</v>
      </c>
      <c r="P6111">
        <v>6</v>
      </c>
      <c r="Q6111" t="s">
        <v>104</v>
      </c>
      <c r="R6111" t="s">
        <v>8304</v>
      </c>
      <c r="S6111">
        <v>6.42</v>
      </c>
      <c r="T6111">
        <v>21</v>
      </c>
      <c r="U6111" t="s">
        <v>19</v>
      </c>
      <c r="V6111" s="2">
        <v>43726</v>
      </c>
      <c r="W6111" t="s">
        <v>20</v>
      </c>
      <c r="X6111" t="s">
        <v>105</v>
      </c>
      <c r="Y6111" t="s">
        <v>64</v>
      </c>
    </row>
    <row r="6112" spans="1:25" hidden="1" x14ac:dyDescent="0.35">
      <c r="A6112">
        <v>4</v>
      </c>
      <c r="B6112" t="s">
        <v>43</v>
      </c>
      <c r="C6112">
        <v>6</v>
      </c>
      <c r="D6112" t="s">
        <v>50</v>
      </c>
      <c r="E6112" t="s">
        <v>192</v>
      </c>
      <c r="F6112" t="s">
        <v>13</v>
      </c>
      <c r="G6112" t="s">
        <v>1486</v>
      </c>
      <c r="H6112" s="1">
        <v>0.2</v>
      </c>
      <c r="I6112" s="2">
        <v>43710</v>
      </c>
      <c r="J6112" t="s">
        <v>4988</v>
      </c>
      <c r="K6112" t="s">
        <v>73</v>
      </c>
      <c r="L6112">
        <v>60623</v>
      </c>
      <c r="M6112">
        <v>967</v>
      </c>
      <c r="N6112" t="s">
        <v>4989</v>
      </c>
      <c r="O6112">
        <v>-7</v>
      </c>
      <c r="P6112">
        <v>3</v>
      </c>
      <c r="Q6112" t="s">
        <v>75</v>
      </c>
      <c r="R6112" t="s">
        <v>8304</v>
      </c>
      <c r="S6112">
        <v>-7.12</v>
      </c>
      <c r="T6112">
        <v>41</v>
      </c>
      <c r="U6112" t="s">
        <v>19</v>
      </c>
      <c r="V6112" s="2">
        <v>43714</v>
      </c>
      <c r="W6112" t="s">
        <v>39</v>
      </c>
      <c r="X6112" t="s">
        <v>139</v>
      </c>
      <c r="Y6112" t="s">
        <v>113</v>
      </c>
    </row>
    <row r="6113" spans="1:25" hidden="1" x14ac:dyDescent="0.35">
      <c r="A6113">
        <v>7</v>
      </c>
      <c r="B6113" t="s">
        <v>25</v>
      </c>
      <c r="C6113">
        <v>6</v>
      </c>
      <c r="D6113" t="s">
        <v>11</v>
      </c>
      <c r="E6113" t="s">
        <v>1223</v>
      </c>
      <c r="F6113" t="s">
        <v>13</v>
      </c>
      <c r="G6113" t="s">
        <v>5487</v>
      </c>
      <c r="H6113" s="1">
        <v>0</v>
      </c>
      <c r="I6113" s="2">
        <v>43550</v>
      </c>
      <c r="J6113" t="s">
        <v>5488</v>
      </c>
      <c r="K6113" t="s">
        <v>73</v>
      </c>
      <c r="L6113">
        <v>48126</v>
      </c>
      <c r="M6113">
        <v>415</v>
      </c>
      <c r="N6113" t="s">
        <v>8207</v>
      </c>
      <c r="O6113">
        <v>23</v>
      </c>
      <c r="P6113">
        <v>3</v>
      </c>
      <c r="Q6113" t="s">
        <v>75</v>
      </c>
      <c r="R6113" t="s">
        <v>8304</v>
      </c>
      <c r="S6113">
        <v>23.12</v>
      </c>
      <c r="T6113">
        <v>61</v>
      </c>
      <c r="U6113" t="s">
        <v>33</v>
      </c>
      <c r="V6113" s="2">
        <v>43557</v>
      </c>
      <c r="W6113" t="s">
        <v>39</v>
      </c>
      <c r="X6113" t="s">
        <v>156</v>
      </c>
      <c r="Y6113" t="s">
        <v>47</v>
      </c>
    </row>
    <row r="6114" spans="1:25" hidden="1" x14ac:dyDescent="0.35">
      <c r="A6114">
        <v>6</v>
      </c>
      <c r="B6114" t="s">
        <v>10</v>
      </c>
      <c r="C6114">
        <v>6</v>
      </c>
      <c r="D6114" t="s">
        <v>11</v>
      </c>
      <c r="E6114" t="s">
        <v>870</v>
      </c>
      <c r="F6114" t="s">
        <v>13</v>
      </c>
      <c r="G6114" t="s">
        <v>6930</v>
      </c>
      <c r="H6114" s="1">
        <v>0</v>
      </c>
      <c r="I6114" s="2">
        <v>43479</v>
      </c>
      <c r="J6114" t="s">
        <v>6998</v>
      </c>
      <c r="K6114" t="s">
        <v>73</v>
      </c>
      <c r="L6114">
        <v>47374</v>
      </c>
      <c r="M6114">
        <v>485</v>
      </c>
      <c r="N6114" t="s">
        <v>2320</v>
      </c>
      <c r="O6114">
        <v>9</v>
      </c>
      <c r="P6114">
        <v>2</v>
      </c>
      <c r="Q6114" t="s">
        <v>75</v>
      </c>
      <c r="R6114" t="s">
        <v>8304</v>
      </c>
      <c r="S6114">
        <v>8.5299999999999994</v>
      </c>
      <c r="T6114">
        <v>19</v>
      </c>
      <c r="U6114" t="s">
        <v>76</v>
      </c>
      <c r="V6114" s="2">
        <v>43485</v>
      </c>
      <c r="W6114" t="s">
        <v>39</v>
      </c>
      <c r="X6114" t="s">
        <v>167</v>
      </c>
      <c r="Y6114" t="s">
        <v>47</v>
      </c>
    </row>
    <row r="6115" spans="1:25" hidden="1" x14ac:dyDescent="0.35">
      <c r="A6115">
        <v>6</v>
      </c>
      <c r="B6115" t="s">
        <v>10</v>
      </c>
      <c r="C6115">
        <v>6</v>
      </c>
      <c r="D6115" t="s">
        <v>26</v>
      </c>
      <c r="E6115" t="s">
        <v>870</v>
      </c>
      <c r="F6115" t="s">
        <v>13</v>
      </c>
      <c r="G6115" t="s">
        <v>6930</v>
      </c>
      <c r="H6115" s="1">
        <v>0</v>
      </c>
      <c r="I6115" s="2">
        <v>43479</v>
      </c>
      <c r="J6115" t="s">
        <v>6998</v>
      </c>
      <c r="K6115" t="s">
        <v>73</v>
      </c>
      <c r="L6115">
        <v>47374</v>
      </c>
      <c r="M6115">
        <v>1669</v>
      </c>
      <c r="N6115" t="s">
        <v>3889</v>
      </c>
      <c r="O6115">
        <v>6</v>
      </c>
      <c r="P6115">
        <v>1</v>
      </c>
      <c r="Q6115" t="s">
        <v>75</v>
      </c>
      <c r="R6115" t="s">
        <v>8304</v>
      </c>
      <c r="S6115">
        <v>5.56</v>
      </c>
      <c r="T6115">
        <v>11</v>
      </c>
      <c r="U6115" t="s">
        <v>76</v>
      </c>
      <c r="V6115" s="2">
        <v>43485</v>
      </c>
      <c r="W6115" t="s">
        <v>39</v>
      </c>
      <c r="X6115" t="s">
        <v>167</v>
      </c>
      <c r="Y6115" t="s">
        <v>64</v>
      </c>
    </row>
    <row r="6116" spans="1:25" hidden="1" x14ac:dyDescent="0.35">
      <c r="A6116">
        <v>6</v>
      </c>
      <c r="B6116" t="s">
        <v>10</v>
      </c>
      <c r="C6116">
        <v>6</v>
      </c>
      <c r="D6116" t="s">
        <v>26</v>
      </c>
      <c r="E6116" t="s">
        <v>870</v>
      </c>
      <c r="F6116" t="s">
        <v>13</v>
      </c>
      <c r="G6116" t="s">
        <v>6930</v>
      </c>
      <c r="H6116" s="1">
        <v>0</v>
      </c>
      <c r="I6116" s="2">
        <v>43479</v>
      </c>
      <c r="J6116" t="s">
        <v>6998</v>
      </c>
      <c r="K6116" t="s">
        <v>73</v>
      </c>
      <c r="L6116">
        <v>47374</v>
      </c>
      <c r="M6116">
        <v>276</v>
      </c>
      <c r="N6116" t="s">
        <v>606</v>
      </c>
      <c r="O6116">
        <v>0</v>
      </c>
      <c r="P6116">
        <v>2</v>
      </c>
      <c r="Q6116" t="s">
        <v>75</v>
      </c>
      <c r="R6116" t="s">
        <v>8304</v>
      </c>
      <c r="S6116">
        <v>0.1</v>
      </c>
      <c r="T6116">
        <v>3</v>
      </c>
      <c r="U6116" t="s">
        <v>76</v>
      </c>
      <c r="V6116" s="2">
        <v>43485</v>
      </c>
      <c r="W6116" t="s">
        <v>39</v>
      </c>
      <c r="X6116" t="s">
        <v>167</v>
      </c>
      <c r="Y6116" t="s">
        <v>176</v>
      </c>
    </row>
    <row r="6117" spans="1:25" hidden="1" x14ac:dyDescent="0.35">
      <c r="A6117">
        <v>6</v>
      </c>
      <c r="B6117" t="s">
        <v>10</v>
      </c>
      <c r="C6117">
        <v>6</v>
      </c>
      <c r="D6117" t="s">
        <v>26</v>
      </c>
      <c r="E6117" t="s">
        <v>870</v>
      </c>
      <c r="F6117" t="s">
        <v>13</v>
      </c>
      <c r="G6117" t="s">
        <v>6930</v>
      </c>
      <c r="H6117" s="1">
        <v>0</v>
      </c>
      <c r="I6117" s="2">
        <v>43479</v>
      </c>
      <c r="J6117" t="s">
        <v>6998</v>
      </c>
      <c r="K6117" t="s">
        <v>73</v>
      </c>
      <c r="L6117">
        <v>47374</v>
      </c>
      <c r="M6117">
        <v>1503</v>
      </c>
      <c r="N6117" t="s">
        <v>3908</v>
      </c>
      <c r="O6117">
        <v>5</v>
      </c>
      <c r="P6117">
        <v>2</v>
      </c>
      <c r="Q6117" t="s">
        <v>75</v>
      </c>
      <c r="R6117" t="s">
        <v>8304</v>
      </c>
      <c r="S6117">
        <v>5.25</v>
      </c>
      <c r="T6117">
        <v>19</v>
      </c>
      <c r="U6117" t="s">
        <v>76</v>
      </c>
      <c r="V6117" s="2">
        <v>43485</v>
      </c>
      <c r="W6117" t="s">
        <v>39</v>
      </c>
      <c r="X6117" t="s">
        <v>167</v>
      </c>
      <c r="Y6117" t="s">
        <v>42</v>
      </c>
    </row>
    <row r="6118" spans="1:25" hidden="1" x14ac:dyDescent="0.35">
      <c r="A6118">
        <v>6</v>
      </c>
      <c r="B6118" t="s">
        <v>10</v>
      </c>
      <c r="C6118">
        <v>6</v>
      </c>
      <c r="D6118" t="s">
        <v>26</v>
      </c>
      <c r="E6118" t="s">
        <v>870</v>
      </c>
      <c r="F6118" t="s">
        <v>13</v>
      </c>
      <c r="G6118" t="s">
        <v>6930</v>
      </c>
      <c r="H6118" s="1">
        <v>0</v>
      </c>
      <c r="I6118" s="2">
        <v>43479</v>
      </c>
      <c r="J6118" t="s">
        <v>6998</v>
      </c>
      <c r="K6118" t="s">
        <v>73</v>
      </c>
      <c r="L6118">
        <v>47374</v>
      </c>
      <c r="M6118">
        <v>1545</v>
      </c>
      <c r="N6118" t="s">
        <v>391</v>
      </c>
      <c r="O6118">
        <v>18</v>
      </c>
      <c r="P6118">
        <v>5</v>
      </c>
      <c r="Q6118" t="s">
        <v>75</v>
      </c>
      <c r="R6118" t="s">
        <v>8304</v>
      </c>
      <c r="S6118">
        <v>17.52</v>
      </c>
      <c r="T6118">
        <v>67</v>
      </c>
      <c r="U6118" t="s">
        <v>76</v>
      </c>
      <c r="V6118" s="2">
        <v>43485</v>
      </c>
      <c r="W6118" t="s">
        <v>39</v>
      </c>
      <c r="X6118" t="s">
        <v>167</v>
      </c>
      <c r="Y6118" t="s">
        <v>42</v>
      </c>
    </row>
    <row r="6119" spans="1:25" hidden="1" x14ac:dyDescent="0.35">
      <c r="A6119">
        <v>6</v>
      </c>
      <c r="B6119" t="s">
        <v>10</v>
      </c>
      <c r="C6119">
        <v>6</v>
      </c>
      <c r="D6119" t="s">
        <v>50</v>
      </c>
      <c r="E6119" t="s">
        <v>870</v>
      </c>
      <c r="F6119" t="s">
        <v>13</v>
      </c>
      <c r="G6119" t="s">
        <v>6930</v>
      </c>
      <c r="H6119" s="1">
        <v>0</v>
      </c>
      <c r="I6119" s="2">
        <v>43479</v>
      </c>
      <c r="J6119" t="s">
        <v>6998</v>
      </c>
      <c r="K6119" t="s">
        <v>73</v>
      </c>
      <c r="L6119">
        <v>47374</v>
      </c>
      <c r="M6119">
        <v>924</v>
      </c>
      <c r="N6119" t="s">
        <v>987</v>
      </c>
      <c r="O6119">
        <v>3</v>
      </c>
      <c r="P6119">
        <v>4</v>
      </c>
      <c r="Q6119" t="s">
        <v>75</v>
      </c>
      <c r="R6119" t="s">
        <v>8304</v>
      </c>
      <c r="S6119">
        <v>2.5499999999999998</v>
      </c>
      <c r="T6119">
        <v>12</v>
      </c>
      <c r="U6119" t="s">
        <v>76</v>
      </c>
      <c r="V6119" s="2">
        <v>43485</v>
      </c>
      <c r="W6119" t="s">
        <v>39</v>
      </c>
      <c r="X6119" t="s">
        <v>167</v>
      </c>
      <c r="Y6119" t="s">
        <v>113</v>
      </c>
    </row>
    <row r="6120" spans="1:25" hidden="1" x14ac:dyDescent="0.35">
      <c r="A6120">
        <v>6</v>
      </c>
      <c r="B6120" t="s">
        <v>10</v>
      </c>
      <c r="C6120">
        <v>6</v>
      </c>
      <c r="D6120" t="s">
        <v>50</v>
      </c>
      <c r="E6120" t="s">
        <v>870</v>
      </c>
      <c r="F6120" t="s">
        <v>13</v>
      </c>
      <c r="G6120" t="s">
        <v>6930</v>
      </c>
      <c r="H6120" s="1">
        <v>0</v>
      </c>
      <c r="I6120" s="2">
        <v>43479</v>
      </c>
      <c r="J6120" t="s">
        <v>6998</v>
      </c>
      <c r="K6120" t="s">
        <v>73</v>
      </c>
      <c r="L6120">
        <v>47374</v>
      </c>
      <c r="M6120">
        <v>1096</v>
      </c>
      <c r="N6120" t="s">
        <v>599</v>
      </c>
      <c r="O6120">
        <v>70</v>
      </c>
      <c r="P6120">
        <v>4</v>
      </c>
      <c r="Q6120" t="s">
        <v>75</v>
      </c>
      <c r="R6120" t="s">
        <v>8304</v>
      </c>
      <c r="S6120">
        <v>70.31</v>
      </c>
      <c r="T6120">
        <v>160</v>
      </c>
      <c r="U6120" t="s">
        <v>76</v>
      </c>
      <c r="V6120" s="2">
        <v>43485</v>
      </c>
      <c r="W6120" t="s">
        <v>39</v>
      </c>
      <c r="X6120" t="s">
        <v>167</v>
      </c>
      <c r="Y6120" t="s">
        <v>113</v>
      </c>
    </row>
    <row r="6121" spans="1:25" hidden="1" x14ac:dyDescent="0.35">
      <c r="A6121">
        <v>6</v>
      </c>
      <c r="B6121" t="s">
        <v>10</v>
      </c>
      <c r="C6121">
        <v>6</v>
      </c>
      <c r="D6121" t="s">
        <v>50</v>
      </c>
      <c r="E6121" t="s">
        <v>870</v>
      </c>
      <c r="F6121" t="s">
        <v>13</v>
      </c>
      <c r="G6121" t="s">
        <v>6930</v>
      </c>
      <c r="H6121" s="1">
        <v>0</v>
      </c>
      <c r="I6121" s="2">
        <v>43479</v>
      </c>
      <c r="J6121" t="s">
        <v>6998</v>
      </c>
      <c r="K6121" t="s">
        <v>73</v>
      </c>
      <c r="L6121">
        <v>47374</v>
      </c>
      <c r="M6121">
        <v>147</v>
      </c>
      <c r="N6121" t="s">
        <v>4719</v>
      </c>
      <c r="O6121">
        <v>1</v>
      </c>
      <c r="P6121">
        <v>4</v>
      </c>
      <c r="Q6121" t="s">
        <v>75</v>
      </c>
      <c r="R6121" t="s">
        <v>8304</v>
      </c>
      <c r="S6121">
        <v>1.36</v>
      </c>
      <c r="T6121">
        <v>68</v>
      </c>
      <c r="U6121" t="s">
        <v>76</v>
      </c>
      <c r="V6121" s="2">
        <v>43485</v>
      </c>
      <c r="W6121" t="s">
        <v>39</v>
      </c>
      <c r="X6121" t="s">
        <v>167</v>
      </c>
      <c r="Y6121" t="s">
        <v>52</v>
      </c>
    </row>
    <row r="6122" spans="1:25" hidden="1" x14ac:dyDescent="0.35">
      <c r="A6122">
        <v>4</v>
      </c>
      <c r="B6122" t="s">
        <v>43</v>
      </c>
      <c r="C6122">
        <v>6</v>
      </c>
      <c r="D6122" t="s">
        <v>11</v>
      </c>
      <c r="E6122" t="s">
        <v>465</v>
      </c>
      <c r="F6122" t="s">
        <v>13</v>
      </c>
      <c r="G6122" t="s">
        <v>2199</v>
      </c>
      <c r="H6122" s="1">
        <v>0.3</v>
      </c>
      <c r="I6122" s="2">
        <v>43800</v>
      </c>
      <c r="J6122" t="s">
        <v>2206</v>
      </c>
      <c r="K6122" t="s">
        <v>73</v>
      </c>
      <c r="L6122">
        <v>75051</v>
      </c>
      <c r="M6122">
        <v>529</v>
      </c>
      <c r="N6122" t="s">
        <v>697</v>
      </c>
      <c r="O6122">
        <v>-18</v>
      </c>
      <c r="P6122">
        <v>3</v>
      </c>
      <c r="Q6122" t="s">
        <v>75</v>
      </c>
      <c r="R6122" t="s">
        <v>8304</v>
      </c>
      <c r="S6122">
        <v>-18.12</v>
      </c>
      <c r="T6122">
        <v>317</v>
      </c>
      <c r="U6122" t="s">
        <v>19</v>
      </c>
      <c r="V6122" s="2">
        <v>43804</v>
      </c>
      <c r="W6122" t="s">
        <v>39</v>
      </c>
      <c r="X6122" t="s">
        <v>77</v>
      </c>
      <c r="Y6122" t="s">
        <v>24</v>
      </c>
    </row>
    <row r="6123" spans="1:25" hidden="1" x14ac:dyDescent="0.35">
      <c r="A6123">
        <v>4</v>
      </c>
      <c r="B6123" t="s">
        <v>43</v>
      </c>
      <c r="C6123">
        <v>6</v>
      </c>
      <c r="D6123" t="s">
        <v>50</v>
      </c>
      <c r="E6123" t="s">
        <v>465</v>
      </c>
      <c r="F6123" t="s">
        <v>13</v>
      </c>
      <c r="G6123" t="s">
        <v>2199</v>
      </c>
      <c r="H6123" s="1">
        <v>0.2</v>
      </c>
      <c r="I6123" s="2">
        <v>43800</v>
      </c>
      <c r="J6123" t="s">
        <v>2206</v>
      </c>
      <c r="K6123" t="s">
        <v>73</v>
      </c>
      <c r="L6123">
        <v>75051</v>
      </c>
      <c r="M6123">
        <v>440</v>
      </c>
      <c r="N6123" t="s">
        <v>4737</v>
      </c>
      <c r="O6123">
        <v>25</v>
      </c>
      <c r="P6123">
        <v>5</v>
      </c>
      <c r="Q6123" t="s">
        <v>75</v>
      </c>
      <c r="R6123" t="s">
        <v>8304</v>
      </c>
      <c r="S6123">
        <v>24.73</v>
      </c>
      <c r="T6123">
        <v>220</v>
      </c>
      <c r="U6123" t="s">
        <v>19</v>
      </c>
      <c r="V6123" s="2">
        <v>43804</v>
      </c>
      <c r="W6123" t="s">
        <v>39</v>
      </c>
      <c r="X6123" t="s">
        <v>77</v>
      </c>
      <c r="Y6123" t="s">
        <v>52</v>
      </c>
    </row>
    <row r="6124" spans="1:25" hidden="1" x14ac:dyDescent="0.35">
      <c r="A6124">
        <v>2</v>
      </c>
      <c r="B6124" t="s">
        <v>25</v>
      </c>
      <c r="C6124">
        <v>1</v>
      </c>
      <c r="D6124" t="s">
        <v>50</v>
      </c>
      <c r="E6124" t="s">
        <v>171</v>
      </c>
      <c r="F6124" t="s">
        <v>13</v>
      </c>
      <c r="G6124" t="s">
        <v>6837</v>
      </c>
      <c r="H6124" s="1">
        <v>0</v>
      </c>
      <c r="I6124" s="2">
        <v>43739</v>
      </c>
      <c r="J6124" t="s">
        <v>7713</v>
      </c>
      <c r="K6124" t="s">
        <v>102</v>
      </c>
      <c r="L6124">
        <v>10035</v>
      </c>
      <c r="M6124">
        <v>653</v>
      </c>
      <c r="N6124" t="s">
        <v>5044</v>
      </c>
      <c r="O6124">
        <v>767</v>
      </c>
      <c r="P6124">
        <v>11</v>
      </c>
      <c r="Q6124" t="s">
        <v>104</v>
      </c>
      <c r="R6124" t="s">
        <v>8304</v>
      </c>
      <c r="S6124">
        <v>767.2</v>
      </c>
      <c r="T6124">
        <v>1705</v>
      </c>
      <c r="U6124" t="s">
        <v>76</v>
      </c>
      <c r="V6124" s="2">
        <v>43741</v>
      </c>
      <c r="W6124" t="s">
        <v>130</v>
      </c>
      <c r="X6124" t="s">
        <v>175</v>
      </c>
      <c r="Y6124" t="s">
        <v>422</v>
      </c>
    </row>
    <row r="6125" spans="1:25" hidden="1" x14ac:dyDescent="0.35">
      <c r="A6125">
        <v>7</v>
      </c>
      <c r="B6125" t="s">
        <v>25</v>
      </c>
      <c r="C6125">
        <v>6</v>
      </c>
      <c r="D6125" t="s">
        <v>26</v>
      </c>
      <c r="E6125" t="s">
        <v>99</v>
      </c>
      <c r="F6125" t="s">
        <v>13</v>
      </c>
      <c r="G6125" t="s">
        <v>2749</v>
      </c>
      <c r="H6125" s="1">
        <v>0.2</v>
      </c>
      <c r="I6125" s="2">
        <v>43759</v>
      </c>
      <c r="J6125" t="s">
        <v>4207</v>
      </c>
      <c r="K6125" t="s">
        <v>102</v>
      </c>
      <c r="L6125">
        <v>19143</v>
      </c>
      <c r="M6125">
        <v>52</v>
      </c>
      <c r="N6125" t="s">
        <v>2799</v>
      </c>
      <c r="O6125">
        <v>-4</v>
      </c>
      <c r="P6125">
        <v>3</v>
      </c>
      <c r="Q6125" t="s">
        <v>104</v>
      </c>
      <c r="R6125" t="s">
        <v>8304</v>
      </c>
      <c r="S6125">
        <v>-4.46</v>
      </c>
      <c r="T6125">
        <v>71</v>
      </c>
      <c r="U6125" t="s">
        <v>19</v>
      </c>
      <c r="V6125" s="2">
        <v>43766</v>
      </c>
      <c r="W6125" t="s">
        <v>39</v>
      </c>
      <c r="X6125" t="s">
        <v>105</v>
      </c>
      <c r="Y6125" t="s">
        <v>42</v>
      </c>
    </row>
    <row r="6126" spans="1:25" hidden="1" x14ac:dyDescent="0.35">
      <c r="A6126">
        <v>7</v>
      </c>
      <c r="B6126" t="s">
        <v>25</v>
      </c>
      <c r="C6126">
        <v>6</v>
      </c>
      <c r="D6126" t="s">
        <v>50</v>
      </c>
      <c r="E6126" t="s">
        <v>99</v>
      </c>
      <c r="F6126" t="s">
        <v>13</v>
      </c>
      <c r="G6126" t="s">
        <v>2749</v>
      </c>
      <c r="H6126" s="1">
        <v>0.4</v>
      </c>
      <c r="I6126" s="2">
        <v>43759</v>
      </c>
      <c r="J6126" t="s">
        <v>4207</v>
      </c>
      <c r="K6126" t="s">
        <v>102</v>
      </c>
      <c r="L6126">
        <v>19143</v>
      </c>
      <c r="M6126">
        <v>1100</v>
      </c>
      <c r="N6126" t="s">
        <v>4967</v>
      </c>
      <c r="O6126">
        <v>-77</v>
      </c>
      <c r="P6126">
        <v>2</v>
      </c>
      <c r="Q6126" t="s">
        <v>104</v>
      </c>
      <c r="R6126" t="s">
        <v>8304</v>
      </c>
      <c r="S6126">
        <v>-77</v>
      </c>
      <c r="T6126">
        <v>330</v>
      </c>
      <c r="U6126" t="s">
        <v>19</v>
      </c>
      <c r="V6126" s="2">
        <v>43766</v>
      </c>
      <c r="W6126" t="s">
        <v>39</v>
      </c>
      <c r="X6126" t="s">
        <v>105</v>
      </c>
      <c r="Y6126" t="s">
        <v>52</v>
      </c>
    </row>
    <row r="6127" spans="1:25" hidden="1" x14ac:dyDescent="0.35">
      <c r="A6127">
        <v>2</v>
      </c>
      <c r="B6127" t="s">
        <v>43</v>
      </c>
      <c r="C6127">
        <v>3</v>
      </c>
      <c r="D6127" t="s">
        <v>11</v>
      </c>
      <c r="E6127" t="s">
        <v>1547</v>
      </c>
      <c r="F6127" t="s">
        <v>13</v>
      </c>
      <c r="G6127" t="s">
        <v>5304</v>
      </c>
      <c r="H6127" s="1">
        <v>0</v>
      </c>
      <c r="I6127" s="2">
        <v>43776</v>
      </c>
      <c r="J6127" t="s">
        <v>5380</v>
      </c>
      <c r="K6127" t="s">
        <v>102</v>
      </c>
      <c r="L6127">
        <v>20735</v>
      </c>
      <c r="M6127">
        <v>756</v>
      </c>
      <c r="N6127" t="s">
        <v>1935</v>
      </c>
      <c r="O6127">
        <v>44</v>
      </c>
      <c r="P6127">
        <v>3</v>
      </c>
      <c r="Q6127" t="s">
        <v>104</v>
      </c>
      <c r="R6127" t="s">
        <v>8304</v>
      </c>
      <c r="S6127">
        <v>43.68</v>
      </c>
      <c r="T6127">
        <v>273</v>
      </c>
      <c r="U6127" t="s">
        <v>33</v>
      </c>
      <c r="V6127" s="2">
        <v>43778</v>
      </c>
      <c r="W6127" t="s">
        <v>20</v>
      </c>
      <c r="X6127" t="s">
        <v>1549</v>
      </c>
      <c r="Y6127" t="s">
        <v>24</v>
      </c>
    </row>
    <row r="6128" spans="1:25" hidden="1" x14ac:dyDescent="0.35">
      <c r="A6128">
        <v>1</v>
      </c>
      <c r="B6128" t="s">
        <v>10</v>
      </c>
      <c r="C6128">
        <v>1</v>
      </c>
      <c r="D6128" t="s">
        <v>26</v>
      </c>
      <c r="E6128" t="s">
        <v>1452</v>
      </c>
      <c r="F6128" t="s">
        <v>13</v>
      </c>
      <c r="G6128" t="s">
        <v>1696</v>
      </c>
      <c r="H6128" s="1">
        <v>0</v>
      </c>
      <c r="I6128" s="2">
        <v>43554</v>
      </c>
      <c r="J6128" t="s">
        <v>2770</v>
      </c>
      <c r="K6128" t="s">
        <v>73</v>
      </c>
      <c r="L6128">
        <v>73120</v>
      </c>
      <c r="M6128">
        <v>1112</v>
      </c>
      <c r="N6128" t="s">
        <v>2771</v>
      </c>
      <c r="O6128">
        <v>150</v>
      </c>
      <c r="P6128">
        <v>2</v>
      </c>
      <c r="Q6128" t="s">
        <v>75</v>
      </c>
      <c r="R6128" t="s">
        <v>8304</v>
      </c>
      <c r="S6128">
        <v>149.9</v>
      </c>
      <c r="T6128">
        <v>326</v>
      </c>
      <c r="U6128" t="s">
        <v>19</v>
      </c>
      <c r="V6128" s="2">
        <v>43555</v>
      </c>
      <c r="W6128" t="s">
        <v>130</v>
      </c>
      <c r="X6128" t="s">
        <v>401</v>
      </c>
      <c r="Y6128" t="s">
        <v>119</v>
      </c>
    </row>
    <row r="6129" spans="1:25" hidden="1" x14ac:dyDescent="0.35">
      <c r="A6129">
        <v>2</v>
      </c>
      <c r="B6129" t="s">
        <v>25</v>
      </c>
      <c r="C6129">
        <v>1</v>
      </c>
      <c r="D6129" t="s">
        <v>26</v>
      </c>
      <c r="E6129" t="s">
        <v>906</v>
      </c>
      <c r="F6129" t="s">
        <v>13</v>
      </c>
      <c r="G6129" t="s">
        <v>5286</v>
      </c>
      <c r="H6129" s="1">
        <v>0.7</v>
      </c>
      <c r="I6129" s="2">
        <v>43467</v>
      </c>
      <c r="J6129" t="s">
        <v>5937</v>
      </c>
      <c r="K6129" t="s">
        <v>16</v>
      </c>
      <c r="L6129">
        <v>28540</v>
      </c>
      <c r="M6129">
        <v>177</v>
      </c>
      <c r="N6129" t="s">
        <v>8280</v>
      </c>
      <c r="O6129">
        <v>-13</v>
      </c>
      <c r="P6129">
        <v>5</v>
      </c>
      <c r="Q6129" t="s">
        <v>18</v>
      </c>
      <c r="R6129" t="s">
        <v>8304</v>
      </c>
      <c r="S6129">
        <v>-12.53</v>
      </c>
      <c r="T6129">
        <v>16</v>
      </c>
      <c r="U6129" t="s">
        <v>33</v>
      </c>
      <c r="V6129" s="2">
        <v>43469</v>
      </c>
      <c r="W6129" t="s">
        <v>130</v>
      </c>
      <c r="X6129" t="s">
        <v>63</v>
      </c>
      <c r="Y6129" t="s">
        <v>54</v>
      </c>
    </row>
    <row r="6130" spans="1:25" hidden="1" x14ac:dyDescent="0.35">
      <c r="A6130">
        <v>2</v>
      </c>
      <c r="B6130" t="s">
        <v>25</v>
      </c>
      <c r="C6130">
        <v>1</v>
      </c>
      <c r="D6130" t="s">
        <v>26</v>
      </c>
      <c r="E6130" t="s">
        <v>906</v>
      </c>
      <c r="F6130" t="s">
        <v>13</v>
      </c>
      <c r="G6130" t="s">
        <v>5286</v>
      </c>
      <c r="H6130" s="1">
        <v>0.7</v>
      </c>
      <c r="I6130" s="2">
        <v>43467</v>
      </c>
      <c r="J6130" t="s">
        <v>5937</v>
      </c>
      <c r="K6130" t="s">
        <v>16</v>
      </c>
      <c r="L6130">
        <v>28540</v>
      </c>
      <c r="M6130">
        <v>266</v>
      </c>
      <c r="N6130" t="s">
        <v>117</v>
      </c>
      <c r="O6130">
        <v>-21</v>
      </c>
      <c r="P6130">
        <v>6</v>
      </c>
      <c r="Q6130" t="s">
        <v>18</v>
      </c>
      <c r="R6130" t="s">
        <v>8304</v>
      </c>
      <c r="S6130">
        <v>-21.16</v>
      </c>
      <c r="T6130">
        <v>29</v>
      </c>
      <c r="U6130" t="s">
        <v>33</v>
      </c>
      <c r="V6130" s="2">
        <v>43469</v>
      </c>
      <c r="W6130" t="s">
        <v>130</v>
      </c>
      <c r="X6130" t="s">
        <v>63</v>
      </c>
      <c r="Y6130" t="s">
        <v>54</v>
      </c>
    </row>
    <row r="6131" spans="1:25" hidden="1" x14ac:dyDescent="0.35">
      <c r="A6131">
        <v>2</v>
      </c>
      <c r="B6131" t="s">
        <v>25</v>
      </c>
      <c r="C6131">
        <v>1</v>
      </c>
      <c r="D6131" t="s">
        <v>50</v>
      </c>
      <c r="E6131" t="s">
        <v>906</v>
      </c>
      <c r="F6131" t="s">
        <v>13</v>
      </c>
      <c r="G6131" t="s">
        <v>5286</v>
      </c>
      <c r="H6131" s="1">
        <v>0.5</v>
      </c>
      <c r="I6131" s="2">
        <v>43467</v>
      </c>
      <c r="J6131" t="s">
        <v>5937</v>
      </c>
      <c r="K6131" t="s">
        <v>16</v>
      </c>
      <c r="L6131">
        <v>28540</v>
      </c>
      <c r="M6131">
        <v>433</v>
      </c>
      <c r="N6131" t="s">
        <v>4778</v>
      </c>
      <c r="O6131">
        <v>-28</v>
      </c>
      <c r="P6131">
        <v>2</v>
      </c>
      <c r="Q6131" t="s">
        <v>18</v>
      </c>
      <c r="R6131" t="s">
        <v>8304</v>
      </c>
      <c r="S6131">
        <v>-27.83</v>
      </c>
      <c r="T6131">
        <v>696</v>
      </c>
      <c r="U6131" t="s">
        <v>33</v>
      </c>
      <c r="V6131" s="2">
        <v>43469</v>
      </c>
      <c r="W6131" t="s">
        <v>130</v>
      </c>
      <c r="X6131" t="s">
        <v>63</v>
      </c>
      <c r="Y6131" t="s">
        <v>422</v>
      </c>
    </row>
    <row r="6132" spans="1:25" x14ac:dyDescent="0.35">
      <c r="A6132">
        <v>2</v>
      </c>
      <c r="B6132" t="s">
        <v>43</v>
      </c>
      <c r="C6132">
        <v>3</v>
      </c>
      <c r="D6132" t="s">
        <v>11</v>
      </c>
      <c r="E6132" t="s">
        <v>88</v>
      </c>
      <c r="F6132" t="s">
        <v>13</v>
      </c>
      <c r="G6132" t="s">
        <v>6880</v>
      </c>
      <c r="H6132" s="1">
        <v>0.2</v>
      </c>
      <c r="I6132" s="2">
        <v>43604</v>
      </c>
      <c r="J6132" t="s">
        <v>6995</v>
      </c>
      <c r="K6132" t="s">
        <v>30</v>
      </c>
      <c r="L6132">
        <v>94109</v>
      </c>
      <c r="M6132">
        <v>1457</v>
      </c>
      <c r="N6132" t="s">
        <v>1096</v>
      </c>
      <c r="O6132">
        <v>43</v>
      </c>
      <c r="P6132">
        <v>12</v>
      </c>
      <c r="Q6132" t="s">
        <v>32</v>
      </c>
      <c r="R6132" t="s">
        <v>8304</v>
      </c>
      <c r="S6132">
        <v>42.59</v>
      </c>
      <c r="T6132">
        <v>681</v>
      </c>
      <c r="U6132" t="s">
        <v>76</v>
      </c>
      <c r="V6132" s="2">
        <v>43606</v>
      </c>
      <c r="W6132" t="s">
        <v>20</v>
      </c>
      <c r="X6132" t="s">
        <v>34</v>
      </c>
      <c r="Y6132" t="s">
        <v>24</v>
      </c>
    </row>
    <row r="6133" spans="1:25" x14ac:dyDescent="0.35">
      <c r="A6133">
        <v>2</v>
      </c>
      <c r="B6133" t="s">
        <v>43</v>
      </c>
      <c r="C6133">
        <v>3</v>
      </c>
      <c r="D6133" t="s">
        <v>26</v>
      </c>
      <c r="E6133" t="s">
        <v>88</v>
      </c>
      <c r="F6133" t="s">
        <v>13</v>
      </c>
      <c r="G6133" t="s">
        <v>6880</v>
      </c>
      <c r="H6133" s="1">
        <v>0</v>
      </c>
      <c r="I6133" s="2">
        <v>43604</v>
      </c>
      <c r="J6133" t="s">
        <v>6995</v>
      </c>
      <c r="K6133" t="s">
        <v>30</v>
      </c>
      <c r="L6133">
        <v>94109</v>
      </c>
      <c r="M6133">
        <v>1128</v>
      </c>
      <c r="N6133" t="s">
        <v>736</v>
      </c>
      <c r="O6133">
        <v>1</v>
      </c>
      <c r="P6133">
        <v>1</v>
      </c>
      <c r="Q6133" t="s">
        <v>32</v>
      </c>
      <c r="R6133" t="s">
        <v>8304</v>
      </c>
      <c r="S6133">
        <v>1.39</v>
      </c>
      <c r="T6133">
        <v>6</v>
      </c>
      <c r="U6133" t="s">
        <v>76</v>
      </c>
      <c r="V6133" s="2">
        <v>43606</v>
      </c>
      <c r="W6133" t="s">
        <v>20</v>
      </c>
      <c r="X6133" t="s">
        <v>34</v>
      </c>
      <c r="Y6133" t="s">
        <v>49</v>
      </c>
    </row>
    <row r="6134" spans="1:25" x14ac:dyDescent="0.35">
      <c r="A6134">
        <v>2</v>
      </c>
      <c r="B6134" t="s">
        <v>43</v>
      </c>
      <c r="C6134">
        <v>3</v>
      </c>
      <c r="D6134" t="s">
        <v>26</v>
      </c>
      <c r="E6134" t="s">
        <v>88</v>
      </c>
      <c r="F6134" t="s">
        <v>13</v>
      </c>
      <c r="G6134" t="s">
        <v>6880</v>
      </c>
      <c r="H6134" s="1">
        <v>0</v>
      </c>
      <c r="I6134" s="2">
        <v>43604</v>
      </c>
      <c r="J6134" t="s">
        <v>6995</v>
      </c>
      <c r="K6134" t="s">
        <v>30</v>
      </c>
      <c r="L6134">
        <v>94109</v>
      </c>
      <c r="M6134">
        <v>1124</v>
      </c>
      <c r="N6134" t="s">
        <v>3063</v>
      </c>
      <c r="O6134">
        <v>1</v>
      </c>
      <c r="P6134">
        <v>2</v>
      </c>
      <c r="Q6134" t="s">
        <v>32</v>
      </c>
      <c r="R6134" t="s">
        <v>8304</v>
      </c>
      <c r="S6134">
        <v>1.02</v>
      </c>
      <c r="T6134">
        <v>4</v>
      </c>
      <c r="U6134" t="s">
        <v>76</v>
      </c>
      <c r="V6134" s="2">
        <v>43606</v>
      </c>
      <c r="W6134" t="s">
        <v>20</v>
      </c>
      <c r="X6134" t="s">
        <v>34</v>
      </c>
      <c r="Y6134" t="s">
        <v>49</v>
      </c>
    </row>
    <row r="6135" spans="1:25" x14ac:dyDescent="0.35">
      <c r="A6135">
        <v>2</v>
      </c>
      <c r="B6135" t="s">
        <v>43</v>
      </c>
      <c r="C6135">
        <v>3</v>
      </c>
      <c r="D6135" t="s">
        <v>50</v>
      </c>
      <c r="E6135" t="s">
        <v>88</v>
      </c>
      <c r="F6135" t="s">
        <v>13</v>
      </c>
      <c r="G6135" t="s">
        <v>6880</v>
      </c>
      <c r="H6135" s="1">
        <v>0</v>
      </c>
      <c r="I6135" s="2">
        <v>43604</v>
      </c>
      <c r="J6135" t="s">
        <v>6995</v>
      </c>
      <c r="K6135" t="s">
        <v>30</v>
      </c>
      <c r="L6135">
        <v>94109</v>
      </c>
      <c r="M6135">
        <v>1406</v>
      </c>
      <c r="N6135" t="s">
        <v>1106</v>
      </c>
      <c r="O6135">
        <v>11</v>
      </c>
      <c r="P6135">
        <v>1</v>
      </c>
      <c r="Q6135" t="s">
        <v>32</v>
      </c>
      <c r="R6135" t="s">
        <v>8304</v>
      </c>
      <c r="S6135">
        <v>10.9</v>
      </c>
      <c r="T6135">
        <v>36</v>
      </c>
      <c r="U6135" t="s">
        <v>76</v>
      </c>
      <c r="V6135" s="2">
        <v>43606</v>
      </c>
      <c r="W6135" t="s">
        <v>20</v>
      </c>
      <c r="X6135" t="s">
        <v>34</v>
      </c>
      <c r="Y6135" t="s">
        <v>113</v>
      </c>
    </row>
    <row r="6136" spans="1:25" hidden="1" x14ac:dyDescent="0.35">
      <c r="A6136">
        <v>5</v>
      </c>
      <c r="B6136" t="s">
        <v>43</v>
      </c>
      <c r="C6136">
        <v>6</v>
      </c>
      <c r="D6136" t="s">
        <v>11</v>
      </c>
      <c r="E6136" t="s">
        <v>1065</v>
      </c>
      <c r="F6136" t="s">
        <v>13</v>
      </c>
      <c r="G6136" t="s">
        <v>1066</v>
      </c>
      <c r="H6136" s="1">
        <v>0.2</v>
      </c>
      <c r="I6136" s="2">
        <v>43759</v>
      </c>
      <c r="J6136" t="s">
        <v>1067</v>
      </c>
      <c r="K6136" t="s">
        <v>16</v>
      </c>
      <c r="L6136">
        <v>33801</v>
      </c>
      <c r="M6136">
        <v>742</v>
      </c>
      <c r="N6136" t="s">
        <v>1068</v>
      </c>
      <c r="O6136">
        <v>43</v>
      </c>
      <c r="P6136">
        <v>3</v>
      </c>
      <c r="Q6136" t="s">
        <v>18</v>
      </c>
      <c r="R6136" t="s">
        <v>8304</v>
      </c>
      <c r="S6136">
        <v>42.75</v>
      </c>
      <c r="T6136">
        <v>684</v>
      </c>
      <c r="U6136" t="s">
        <v>76</v>
      </c>
      <c r="V6136" s="2">
        <v>43764</v>
      </c>
      <c r="W6136" t="s">
        <v>39</v>
      </c>
      <c r="X6136" t="s">
        <v>40</v>
      </c>
      <c r="Y6136" t="s">
        <v>24</v>
      </c>
    </row>
    <row r="6137" spans="1:25" hidden="1" x14ac:dyDescent="0.35">
      <c r="A6137">
        <v>5</v>
      </c>
      <c r="B6137" t="s">
        <v>43</v>
      </c>
      <c r="C6137">
        <v>6</v>
      </c>
      <c r="D6137" t="s">
        <v>11</v>
      </c>
      <c r="E6137" t="s">
        <v>1065</v>
      </c>
      <c r="F6137" t="s">
        <v>13</v>
      </c>
      <c r="G6137" t="s">
        <v>1066</v>
      </c>
      <c r="H6137" s="1">
        <v>0.2</v>
      </c>
      <c r="I6137" s="2">
        <v>43759</v>
      </c>
      <c r="J6137" t="s">
        <v>1067</v>
      </c>
      <c r="K6137" t="s">
        <v>16</v>
      </c>
      <c r="L6137">
        <v>33801</v>
      </c>
      <c r="M6137">
        <v>566</v>
      </c>
      <c r="N6137" t="s">
        <v>681</v>
      </c>
      <c r="O6137">
        <v>5</v>
      </c>
      <c r="P6137">
        <v>3</v>
      </c>
      <c r="Q6137" t="s">
        <v>18</v>
      </c>
      <c r="R6137" t="s">
        <v>8304</v>
      </c>
      <c r="S6137">
        <v>5.14</v>
      </c>
      <c r="T6137">
        <v>46</v>
      </c>
      <c r="U6137" t="s">
        <v>76</v>
      </c>
      <c r="V6137" s="2">
        <v>43764</v>
      </c>
      <c r="W6137" t="s">
        <v>39</v>
      </c>
      <c r="X6137" t="s">
        <v>40</v>
      </c>
      <c r="Y6137" t="s">
        <v>47</v>
      </c>
    </row>
    <row r="6138" spans="1:25" hidden="1" x14ac:dyDescent="0.35">
      <c r="A6138">
        <v>4</v>
      </c>
      <c r="B6138" t="s">
        <v>43</v>
      </c>
      <c r="C6138">
        <v>6</v>
      </c>
      <c r="D6138" t="s">
        <v>50</v>
      </c>
      <c r="E6138" t="s">
        <v>171</v>
      </c>
      <c r="F6138" t="s">
        <v>13</v>
      </c>
      <c r="G6138" t="s">
        <v>1142</v>
      </c>
      <c r="H6138" s="1">
        <v>0</v>
      </c>
      <c r="I6138" s="2">
        <v>43776</v>
      </c>
      <c r="J6138" t="s">
        <v>5053</v>
      </c>
      <c r="K6138" t="s">
        <v>102</v>
      </c>
      <c r="L6138">
        <v>10024</v>
      </c>
      <c r="M6138">
        <v>1065</v>
      </c>
      <c r="N6138" t="s">
        <v>5054</v>
      </c>
      <c r="O6138">
        <v>3</v>
      </c>
      <c r="P6138">
        <v>4</v>
      </c>
      <c r="Q6138" t="s">
        <v>104</v>
      </c>
      <c r="R6138" t="s">
        <v>8304</v>
      </c>
      <c r="S6138">
        <v>2.52</v>
      </c>
      <c r="T6138">
        <v>8</v>
      </c>
      <c r="U6138" t="s">
        <v>19</v>
      </c>
      <c r="V6138" s="2">
        <v>43780</v>
      </c>
      <c r="W6138" t="s">
        <v>39</v>
      </c>
      <c r="X6138" t="s">
        <v>175</v>
      </c>
      <c r="Y6138" t="s">
        <v>113</v>
      </c>
    </row>
    <row r="6139" spans="1:25" x14ac:dyDescent="0.35">
      <c r="A6139">
        <v>2</v>
      </c>
      <c r="B6139" t="s">
        <v>25</v>
      </c>
      <c r="C6139">
        <v>1</v>
      </c>
      <c r="D6139" t="s">
        <v>11</v>
      </c>
      <c r="E6139" t="s">
        <v>27</v>
      </c>
      <c r="F6139" t="s">
        <v>13</v>
      </c>
      <c r="G6139" t="s">
        <v>1363</v>
      </c>
      <c r="H6139" s="1">
        <v>0.2</v>
      </c>
      <c r="I6139" s="2">
        <v>43753</v>
      </c>
      <c r="J6139" t="s">
        <v>7952</v>
      </c>
      <c r="K6139" t="s">
        <v>30</v>
      </c>
      <c r="L6139">
        <v>90045</v>
      </c>
      <c r="M6139">
        <v>378</v>
      </c>
      <c r="N6139" t="s">
        <v>549</v>
      </c>
      <c r="O6139">
        <v>6</v>
      </c>
      <c r="P6139">
        <v>3</v>
      </c>
      <c r="Q6139" t="s">
        <v>32</v>
      </c>
      <c r="R6139" t="s">
        <v>92</v>
      </c>
      <c r="S6139">
        <v>6.38</v>
      </c>
      <c r="T6139">
        <v>510</v>
      </c>
      <c r="U6139" t="s">
        <v>33</v>
      </c>
      <c r="V6139" s="2">
        <v>43755</v>
      </c>
      <c r="W6139" t="s">
        <v>130</v>
      </c>
      <c r="X6139" t="s">
        <v>34</v>
      </c>
      <c r="Y6139" t="s">
        <v>41</v>
      </c>
    </row>
    <row r="6140" spans="1:25" x14ac:dyDescent="0.35">
      <c r="A6140">
        <v>2</v>
      </c>
      <c r="B6140" t="s">
        <v>25</v>
      </c>
      <c r="C6140">
        <v>1</v>
      </c>
      <c r="D6140" t="s">
        <v>26</v>
      </c>
      <c r="E6140" t="s">
        <v>27</v>
      </c>
      <c r="F6140" t="s">
        <v>13</v>
      </c>
      <c r="G6140" t="s">
        <v>1363</v>
      </c>
      <c r="H6140" s="1">
        <v>0</v>
      </c>
      <c r="I6140" s="2">
        <v>43753</v>
      </c>
      <c r="J6140" t="s">
        <v>7952</v>
      </c>
      <c r="K6140" t="s">
        <v>30</v>
      </c>
      <c r="L6140">
        <v>90045</v>
      </c>
      <c r="M6140">
        <v>1712</v>
      </c>
      <c r="N6140" t="s">
        <v>4492</v>
      </c>
      <c r="O6140">
        <v>100</v>
      </c>
      <c r="P6140">
        <v>5</v>
      </c>
      <c r="Q6140" t="s">
        <v>32</v>
      </c>
      <c r="R6140" t="s">
        <v>92</v>
      </c>
      <c r="S6140">
        <v>100.43</v>
      </c>
      <c r="T6140">
        <v>205</v>
      </c>
      <c r="U6140" t="s">
        <v>33</v>
      </c>
      <c r="V6140" s="2">
        <v>43755</v>
      </c>
      <c r="W6140" t="s">
        <v>130</v>
      </c>
      <c r="X6140" t="s">
        <v>34</v>
      </c>
      <c r="Y6140" t="s">
        <v>64</v>
      </c>
    </row>
    <row r="6141" spans="1:25" hidden="1" x14ac:dyDescent="0.35">
      <c r="A6141">
        <v>2</v>
      </c>
      <c r="B6141" t="s">
        <v>43</v>
      </c>
      <c r="C6141">
        <v>3</v>
      </c>
      <c r="D6141" t="s">
        <v>11</v>
      </c>
      <c r="E6141" t="s">
        <v>870</v>
      </c>
      <c r="F6141" t="s">
        <v>13</v>
      </c>
      <c r="G6141" t="s">
        <v>282</v>
      </c>
      <c r="H6141" s="1">
        <v>0</v>
      </c>
      <c r="I6141" s="2">
        <v>43551</v>
      </c>
      <c r="J6141" t="s">
        <v>1990</v>
      </c>
      <c r="K6141" t="s">
        <v>16</v>
      </c>
      <c r="L6141">
        <v>23223</v>
      </c>
      <c r="M6141">
        <v>365</v>
      </c>
      <c r="N6141" t="s">
        <v>660</v>
      </c>
      <c r="O6141">
        <v>58</v>
      </c>
      <c r="P6141">
        <v>2</v>
      </c>
      <c r="Q6141" t="s">
        <v>18</v>
      </c>
      <c r="R6141" t="s">
        <v>8304</v>
      </c>
      <c r="S6141">
        <v>58.42</v>
      </c>
      <c r="T6141">
        <v>292</v>
      </c>
      <c r="U6141" t="s">
        <v>19</v>
      </c>
      <c r="V6141" s="2">
        <v>43553</v>
      </c>
      <c r="W6141" t="s">
        <v>20</v>
      </c>
      <c r="X6141" t="s">
        <v>205</v>
      </c>
      <c r="Y6141" t="s">
        <v>41</v>
      </c>
    </row>
    <row r="6142" spans="1:25" hidden="1" x14ac:dyDescent="0.35">
      <c r="A6142">
        <v>2</v>
      </c>
      <c r="B6142" t="s">
        <v>43</v>
      </c>
      <c r="C6142">
        <v>3</v>
      </c>
      <c r="D6142" t="s">
        <v>26</v>
      </c>
      <c r="E6142" t="s">
        <v>870</v>
      </c>
      <c r="F6142" t="s">
        <v>13</v>
      </c>
      <c r="G6142" t="s">
        <v>282</v>
      </c>
      <c r="H6142" s="1">
        <v>0</v>
      </c>
      <c r="I6142" s="2">
        <v>43551</v>
      </c>
      <c r="J6142" t="s">
        <v>1990</v>
      </c>
      <c r="K6142" t="s">
        <v>16</v>
      </c>
      <c r="L6142">
        <v>23223</v>
      </c>
      <c r="M6142">
        <v>691</v>
      </c>
      <c r="N6142" t="s">
        <v>546</v>
      </c>
      <c r="O6142">
        <v>9</v>
      </c>
      <c r="P6142">
        <v>2</v>
      </c>
      <c r="Q6142" t="s">
        <v>18</v>
      </c>
      <c r="R6142" t="s">
        <v>8304</v>
      </c>
      <c r="S6142">
        <v>8.8800000000000008</v>
      </c>
      <c r="T6142">
        <v>18</v>
      </c>
      <c r="U6142" t="s">
        <v>19</v>
      </c>
      <c r="V6142" s="2">
        <v>43553</v>
      </c>
      <c r="W6142" t="s">
        <v>20</v>
      </c>
      <c r="X6142" t="s">
        <v>205</v>
      </c>
      <c r="Y6142" t="s">
        <v>54</v>
      </c>
    </row>
    <row r="6143" spans="1:25" hidden="1" x14ac:dyDescent="0.35">
      <c r="A6143">
        <v>2</v>
      </c>
      <c r="B6143" t="s">
        <v>43</v>
      </c>
      <c r="C6143">
        <v>3</v>
      </c>
      <c r="D6143" t="s">
        <v>26</v>
      </c>
      <c r="E6143" t="s">
        <v>870</v>
      </c>
      <c r="F6143" t="s">
        <v>13</v>
      </c>
      <c r="G6143" t="s">
        <v>282</v>
      </c>
      <c r="H6143" s="1">
        <v>0</v>
      </c>
      <c r="I6143" s="2">
        <v>43551</v>
      </c>
      <c r="J6143" t="s">
        <v>1990</v>
      </c>
      <c r="K6143" t="s">
        <v>16</v>
      </c>
      <c r="L6143">
        <v>23223</v>
      </c>
      <c r="M6143">
        <v>177</v>
      </c>
      <c r="N6143" t="s">
        <v>3540</v>
      </c>
      <c r="O6143">
        <v>4</v>
      </c>
      <c r="P6143">
        <v>2</v>
      </c>
      <c r="Q6143" t="s">
        <v>18</v>
      </c>
      <c r="R6143" t="s">
        <v>8304</v>
      </c>
      <c r="S6143">
        <v>3.8</v>
      </c>
      <c r="T6143">
        <v>8</v>
      </c>
      <c r="U6143" t="s">
        <v>19</v>
      </c>
      <c r="V6143" s="2">
        <v>43553</v>
      </c>
      <c r="W6143" t="s">
        <v>20</v>
      </c>
      <c r="X6143" t="s">
        <v>205</v>
      </c>
      <c r="Y6143" t="s">
        <v>35</v>
      </c>
    </row>
    <row r="6144" spans="1:25" hidden="1" x14ac:dyDescent="0.35">
      <c r="A6144">
        <v>2</v>
      </c>
      <c r="B6144" t="s">
        <v>43</v>
      </c>
      <c r="C6144">
        <v>3</v>
      </c>
      <c r="D6144" t="s">
        <v>26</v>
      </c>
      <c r="E6144" t="s">
        <v>870</v>
      </c>
      <c r="F6144" t="s">
        <v>13</v>
      </c>
      <c r="G6144" t="s">
        <v>282</v>
      </c>
      <c r="H6144" s="1">
        <v>0</v>
      </c>
      <c r="I6144" s="2">
        <v>43551</v>
      </c>
      <c r="J6144" t="s">
        <v>1990</v>
      </c>
      <c r="K6144" t="s">
        <v>16</v>
      </c>
      <c r="L6144">
        <v>23223</v>
      </c>
      <c r="M6144">
        <v>420</v>
      </c>
      <c r="N6144" t="s">
        <v>3553</v>
      </c>
      <c r="O6144">
        <v>10</v>
      </c>
      <c r="P6144">
        <v>3</v>
      </c>
      <c r="Q6144" t="s">
        <v>18</v>
      </c>
      <c r="R6144" t="s">
        <v>8304</v>
      </c>
      <c r="S6144">
        <v>9.99</v>
      </c>
      <c r="T6144">
        <v>333</v>
      </c>
      <c r="U6144" t="s">
        <v>19</v>
      </c>
      <c r="V6144" s="2">
        <v>43553</v>
      </c>
      <c r="W6144" t="s">
        <v>20</v>
      </c>
      <c r="X6144" t="s">
        <v>205</v>
      </c>
      <c r="Y6144" t="s">
        <v>42</v>
      </c>
    </row>
    <row r="6145" spans="1:25" hidden="1" x14ac:dyDescent="0.35">
      <c r="A6145">
        <v>2</v>
      </c>
      <c r="B6145" t="s">
        <v>43</v>
      </c>
      <c r="C6145">
        <v>3</v>
      </c>
      <c r="D6145" t="s">
        <v>26</v>
      </c>
      <c r="E6145" t="s">
        <v>870</v>
      </c>
      <c r="F6145" t="s">
        <v>13</v>
      </c>
      <c r="G6145" t="s">
        <v>282</v>
      </c>
      <c r="H6145" s="1">
        <v>0</v>
      </c>
      <c r="I6145" s="2">
        <v>43551</v>
      </c>
      <c r="J6145" t="s">
        <v>1990</v>
      </c>
      <c r="K6145" t="s">
        <v>16</v>
      </c>
      <c r="L6145">
        <v>23223</v>
      </c>
      <c r="M6145">
        <v>129</v>
      </c>
      <c r="N6145" t="s">
        <v>8162</v>
      </c>
      <c r="O6145">
        <v>8</v>
      </c>
      <c r="P6145">
        <v>4</v>
      </c>
      <c r="Q6145" t="s">
        <v>18</v>
      </c>
      <c r="R6145" t="s">
        <v>8304</v>
      </c>
      <c r="S6145">
        <v>8.11</v>
      </c>
      <c r="T6145">
        <v>18</v>
      </c>
      <c r="U6145" t="s">
        <v>19</v>
      </c>
      <c r="V6145" s="2">
        <v>43553</v>
      </c>
      <c r="W6145" t="s">
        <v>20</v>
      </c>
      <c r="X6145" t="s">
        <v>205</v>
      </c>
      <c r="Y6145" t="s">
        <v>64</v>
      </c>
    </row>
    <row r="6146" spans="1:25" hidden="1" x14ac:dyDescent="0.35">
      <c r="A6146">
        <v>2</v>
      </c>
      <c r="B6146" t="s">
        <v>43</v>
      </c>
      <c r="C6146">
        <v>3</v>
      </c>
      <c r="D6146" t="s">
        <v>50</v>
      </c>
      <c r="E6146" t="s">
        <v>870</v>
      </c>
      <c r="F6146" t="s">
        <v>13</v>
      </c>
      <c r="G6146" t="s">
        <v>282</v>
      </c>
      <c r="H6146" s="1">
        <v>0</v>
      </c>
      <c r="I6146" s="2">
        <v>43551</v>
      </c>
      <c r="J6146" t="s">
        <v>1990</v>
      </c>
      <c r="K6146" t="s">
        <v>16</v>
      </c>
      <c r="L6146">
        <v>23223</v>
      </c>
      <c r="M6146">
        <v>1240</v>
      </c>
      <c r="N6146" t="s">
        <v>4907</v>
      </c>
      <c r="O6146">
        <v>56</v>
      </c>
      <c r="P6146">
        <v>5</v>
      </c>
      <c r="Q6146" t="s">
        <v>18</v>
      </c>
      <c r="R6146" t="s">
        <v>8304</v>
      </c>
      <c r="S6146">
        <v>55.65</v>
      </c>
      <c r="T6146">
        <v>206</v>
      </c>
      <c r="U6146" t="s">
        <v>19</v>
      </c>
      <c r="V6146" s="2">
        <v>43553</v>
      </c>
      <c r="W6146" t="s">
        <v>20</v>
      </c>
      <c r="X6146" t="s">
        <v>205</v>
      </c>
      <c r="Y6146" t="s">
        <v>52</v>
      </c>
    </row>
    <row r="6147" spans="1:25" hidden="1" x14ac:dyDescent="0.35">
      <c r="A6147">
        <v>6</v>
      </c>
      <c r="B6147" t="s">
        <v>10</v>
      </c>
      <c r="C6147">
        <v>6</v>
      </c>
      <c r="D6147" t="s">
        <v>11</v>
      </c>
      <c r="E6147" t="s">
        <v>498</v>
      </c>
      <c r="F6147" t="s">
        <v>13</v>
      </c>
      <c r="G6147" t="s">
        <v>5238</v>
      </c>
      <c r="H6147" s="1">
        <v>0.32</v>
      </c>
      <c r="I6147" s="2">
        <v>43782</v>
      </c>
      <c r="J6147" t="s">
        <v>5530</v>
      </c>
      <c r="K6147" t="s">
        <v>73</v>
      </c>
      <c r="L6147">
        <v>75220</v>
      </c>
      <c r="M6147">
        <v>390</v>
      </c>
      <c r="N6147" t="s">
        <v>2407</v>
      </c>
      <c r="O6147">
        <v>-27</v>
      </c>
      <c r="P6147">
        <v>3</v>
      </c>
      <c r="Q6147" t="s">
        <v>75</v>
      </c>
      <c r="R6147" t="s">
        <v>8304</v>
      </c>
      <c r="S6147">
        <v>-27.26</v>
      </c>
      <c r="T6147">
        <v>206</v>
      </c>
      <c r="U6147" t="s">
        <v>33</v>
      </c>
      <c r="V6147" s="2">
        <v>43788</v>
      </c>
      <c r="W6147" t="s">
        <v>39</v>
      </c>
      <c r="X6147" t="s">
        <v>77</v>
      </c>
      <c r="Y6147" t="s">
        <v>22</v>
      </c>
    </row>
    <row r="6148" spans="1:25" hidden="1" x14ac:dyDescent="0.35">
      <c r="A6148">
        <v>6</v>
      </c>
      <c r="B6148" t="s">
        <v>10</v>
      </c>
      <c r="C6148">
        <v>6</v>
      </c>
      <c r="D6148" t="s">
        <v>26</v>
      </c>
      <c r="E6148" t="s">
        <v>498</v>
      </c>
      <c r="F6148" t="s">
        <v>13</v>
      </c>
      <c r="G6148" t="s">
        <v>5238</v>
      </c>
      <c r="H6148" s="1">
        <v>0.2</v>
      </c>
      <c r="I6148" s="2">
        <v>43782</v>
      </c>
      <c r="J6148" t="s">
        <v>5530</v>
      </c>
      <c r="K6148" t="s">
        <v>73</v>
      </c>
      <c r="L6148">
        <v>75220</v>
      </c>
      <c r="M6148">
        <v>584</v>
      </c>
      <c r="N6148" t="s">
        <v>8142</v>
      </c>
      <c r="O6148">
        <v>6</v>
      </c>
      <c r="P6148">
        <v>4</v>
      </c>
      <c r="Q6148" t="s">
        <v>75</v>
      </c>
      <c r="R6148" t="s">
        <v>8304</v>
      </c>
      <c r="S6148">
        <v>6.18</v>
      </c>
      <c r="T6148">
        <v>62</v>
      </c>
      <c r="U6148" t="s">
        <v>33</v>
      </c>
      <c r="V6148" s="2">
        <v>43788</v>
      </c>
      <c r="W6148" t="s">
        <v>39</v>
      </c>
      <c r="X6148" t="s">
        <v>77</v>
      </c>
      <c r="Y6148" t="s">
        <v>42</v>
      </c>
    </row>
    <row r="6149" spans="1:25" hidden="1" x14ac:dyDescent="0.35">
      <c r="A6149">
        <v>6</v>
      </c>
      <c r="B6149" t="s">
        <v>10</v>
      </c>
      <c r="C6149">
        <v>6</v>
      </c>
      <c r="D6149" t="s">
        <v>11</v>
      </c>
      <c r="E6149" t="s">
        <v>171</v>
      </c>
      <c r="F6149" t="s">
        <v>13</v>
      </c>
      <c r="G6149" t="s">
        <v>5304</v>
      </c>
      <c r="H6149" s="1">
        <v>0.4</v>
      </c>
      <c r="I6149" s="2">
        <v>43619</v>
      </c>
      <c r="J6149" t="s">
        <v>5646</v>
      </c>
      <c r="K6149" t="s">
        <v>102</v>
      </c>
      <c r="L6149">
        <v>10011</v>
      </c>
      <c r="M6149">
        <v>423</v>
      </c>
      <c r="N6149" t="s">
        <v>8202</v>
      </c>
      <c r="O6149">
        <v>-115</v>
      </c>
      <c r="P6149">
        <v>2</v>
      </c>
      <c r="Q6149" t="s">
        <v>104</v>
      </c>
      <c r="R6149" t="s">
        <v>8304</v>
      </c>
      <c r="S6149">
        <v>-115.43</v>
      </c>
      <c r="T6149">
        <v>385</v>
      </c>
      <c r="U6149" t="s">
        <v>33</v>
      </c>
      <c r="V6149" s="2">
        <v>43625</v>
      </c>
      <c r="W6149" t="s">
        <v>39</v>
      </c>
      <c r="X6149" t="s">
        <v>175</v>
      </c>
      <c r="Y6149" t="s">
        <v>41</v>
      </c>
    </row>
    <row r="6150" spans="1:25" hidden="1" x14ac:dyDescent="0.35">
      <c r="A6150">
        <v>6</v>
      </c>
      <c r="B6150" t="s">
        <v>10</v>
      </c>
      <c r="C6150">
        <v>6</v>
      </c>
      <c r="D6150" t="s">
        <v>26</v>
      </c>
      <c r="E6150" t="s">
        <v>171</v>
      </c>
      <c r="F6150" t="s">
        <v>13</v>
      </c>
      <c r="G6150" t="s">
        <v>5304</v>
      </c>
      <c r="H6150" s="1">
        <v>0</v>
      </c>
      <c r="I6150" s="2">
        <v>43619</v>
      </c>
      <c r="J6150" t="s">
        <v>5646</v>
      </c>
      <c r="K6150" t="s">
        <v>102</v>
      </c>
      <c r="L6150">
        <v>10011</v>
      </c>
      <c r="M6150">
        <v>1669</v>
      </c>
      <c r="N6150" t="s">
        <v>3889</v>
      </c>
      <c r="O6150">
        <v>22</v>
      </c>
      <c r="P6150">
        <v>4</v>
      </c>
      <c r="Q6150" t="s">
        <v>104</v>
      </c>
      <c r="R6150" t="s">
        <v>8304</v>
      </c>
      <c r="S6150">
        <v>22.23</v>
      </c>
      <c r="T6150">
        <v>45</v>
      </c>
      <c r="U6150" t="s">
        <v>33</v>
      </c>
      <c r="V6150" s="2">
        <v>43625</v>
      </c>
      <c r="W6150" t="s">
        <v>39</v>
      </c>
      <c r="X6150" t="s">
        <v>175</v>
      </c>
      <c r="Y6150" t="s">
        <v>64</v>
      </c>
    </row>
    <row r="6151" spans="1:25" hidden="1" x14ac:dyDescent="0.35">
      <c r="A6151">
        <v>6</v>
      </c>
      <c r="B6151" t="s">
        <v>10</v>
      </c>
      <c r="C6151">
        <v>6</v>
      </c>
      <c r="D6151" t="s">
        <v>50</v>
      </c>
      <c r="E6151" t="s">
        <v>171</v>
      </c>
      <c r="F6151" t="s">
        <v>13</v>
      </c>
      <c r="G6151" t="s">
        <v>5304</v>
      </c>
      <c r="H6151" s="1">
        <v>0</v>
      </c>
      <c r="I6151" s="2">
        <v>43619</v>
      </c>
      <c r="J6151" t="s">
        <v>5646</v>
      </c>
      <c r="K6151" t="s">
        <v>102</v>
      </c>
      <c r="L6151">
        <v>10011</v>
      </c>
      <c r="M6151">
        <v>799</v>
      </c>
      <c r="N6151" t="s">
        <v>6761</v>
      </c>
      <c r="O6151">
        <v>36</v>
      </c>
      <c r="P6151">
        <v>6</v>
      </c>
      <c r="Q6151" t="s">
        <v>104</v>
      </c>
      <c r="R6151" t="s">
        <v>8304</v>
      </c>
      <c r="S6151">
        <v>36.18</v>
      </c>
      <c r="T6151">
        <v>79</v>
      </c>
      <c r="U6151" t="s">
        <v>33</v>
      </c>
      <c r="V6151" s="2">
        <v>43625</v>
      </c>
      <c r="W6151" t="s">
        <v>39</v>
      </c>
      <c r="X6151" t="s">
        <v>175</v>
      </c>
      <c r="Y6151" t="s">
        <v>422</v>
      </c>
    </row>
    <row r="6152" spans="1:25" hidden="1" x14ac:dyDescent="0.35">
      <c r="A6152">
        <v>4</v>
      </c>
      <c r="B6152" t="s">
        <v>25</v>
      </c>
      <c r="C6152">
        <v>3</v>
      </c>
      <c r="D6152" t="s">
        <v>26</v>
      </c>
      <c r="E6152" t="s">
        <v>998</v>
      </c>
      <c r="F6152" t="s">
        <v>13</v>
      </c>
      <c r="G6152" t="s">
        <v>7046</v>
      </c>
      <c r="H6152" s="1">
        <v>0</v>
      </c>
      <c r="I6152" s="2">
        <v>43824</v>
      </c>
      <c r="J6152" t="s">
        <v>7354</v>
      </c>
      <c r="K6152" t="s">
        <v>16</v>
      </c>
      <c r="L6152">
        <v>35810</v>
      </c>
      <c r="M6152">
        <v>151</v>
      </c>
      <c r="N6152" t="s">
        <v>4525</v>
      </c>
      <c r="O6152">
        <v>1</v>
      </c>
      <c r="P6152">
        <v>2</v>
      </c>
      <c r="Q6152" t="s">
        <v>18</v>
      </c>
      <c r="R6152" t="s">
        <v>8304</v>
      </c>
      <c r="S6152">
        <v>1.19</v>
      </c>
      <c r="T6152">
        <v>4</v>
      </c>
      <c r="U6152" t="s">
        <v>76</v>
      </c>
      <c r="V6152" s="2">
        <v>43828</v>
      </c>
      <c r="W6152" t="s">
        <v>20</v>
      </c>
      <c r="X6152" t="s">
        <v>225</v>
      </c>
      <c r="Y6152" t="s">
        <v>176</v>
      </c>
    </row>
    <row r="6153" spans="1:25" hidden="1" x14ac:dyDescent="0.35">
      <c r="A6153">
        <v>4</v>
      </c>
      <c r="B6153" t="s">
        <v>25</v>
      </c>
      <c r="C6153">
        <v>3</v>
      </c>
      <c r="D6153" t="s">
        <v>26</v>
      </c>
      <c r="E6153" t="s">
        <v>998</v>
      </c>
      <c r="F6153" t="s">
        <v>13</v>
      </c>
      <c r="G6153" t="s">
        <v>7046</v>
      </c>
      <c r="H6153" s="1">
        <v>0</v>
      </c>
      <c r="I6153" s="2">
        <v>43824</v>
      </c>
      <c r="J6153" t="s">
        <v>7354</v>
      </c>
      <c r="K6153" t="s">
        <v>16</v>
      </c>
      <c r="L6153">
        <v>35810</v>
      </c>
      <c r="M6153">
        <v>13</v>
      </c>
      <c r="N6153" t="s">
        <v>4384</v>
      </c>
      <c r="O6153">
        <v>46</v>
      </c>
      <c r="P6153">
        <v>2</v>
      </c>
      <c r="Q6153" t="s">
        <v>18</v>
      </c>
      <c r="R6153" t="s">
        <v>8304</v>
      </c>
      <c r="S6153">
        <v>46.12</v>
      </c>
      <c r="T6153">
        <v>96</v>
      </c>
      <c r="U6153" t="s">
        <v>76</v>
      </c>
      <c r="V6153" s="2">
        <v>43828</v>
      </c>
      <c r="W6153" t="s">
        <v>20</v>
      </c>
      <c r="X6153" t="s">
        <v>225</v>
      </c>
      <c r="Y6153" t="s">
        <v>64</v>
      </c>
    </row>
    <row r="6154" spans="1:25" hidden="1" x14ac:dyDescent="0.35">
      <c r="A6154">
        <v>4</v>
      </c>
      <c r="B6154" t="s">
        <v>25</v>
      </c>
      <c r="C6154">
        <v>3</v>
      </c>
      <c r="D6154" t="s">
        <v>26</v>
      </c>
      <c r="E6154" t="s">
        <v>998</v>
      </c>
      <c r="F6154" t="s">
        <v>13</v>
      </c>
      <c r="G6154" t="s">
        <v>7046</v>
      </c>
      <c r="H6154" s="1">
        <v>0</v>
      </c>
      <c r="I6154" s="2">
        <v>43824</v>
      </c>
      <c r="J6154" t="s">
        <v>7354</v>
      </c>
      <c r="K6154" t="s">
        <v>16</v>
      </c>
      <c r="L6154">
        <v>35810</v>
      </c>
      <c r="M6154">
        <v>1708</v>
      </c>
      <c r="N6154" t="s">
        <v>3050</v>
      </c>
      <c r="O6154">
        <v>302</v>
      </c>
      <c r="P6154">
        <v>6</v>
      </c>
      <c r="Q6154" t="s">
        <v>18</v>
      </c>
      <c r="R6154" t="s">
        <v>8304</v>
      </c>
      <c r="S6154">
        <v>301.97000000000003</v>
      </c>
      <c r="T6154">
        <v>629</v>
      </c>
      <c r="U6154" t="s">
        <v>76</v>
      </c>
      <c r="V6154" s="2">
        <v>43828</v>
      </c>
      <c r="W6154" t="s">
        <v>20</v>
      </c>
      <c r="X6154" t="s">
        <v>225</v>
      </c>
      <c r="Y6154" t="s">
        <v>64</v>
      </c>
    </row>
    <row r="6155" spans="1:25" hidden="1" x14ac:dyDescent="0.35">
      <c r="A6155">
        <v>4</v>
      </c>
      <c r="B6155" t="s">
        <v>25</v>
      </c>
      <c r="C6155">
        <v>3</v>
      </c>
      <c r="D6155" t="s">
        <v>50</v>
      </c>
      <c r="E6155" t="s">
        <v>998</v>
      </c>
      <c r="F6155" t="s">
        <v>13</v>
      </c>
      <c r="G6155" t="s">
        <v>7046</v>
      </c>
      <c r="H6155" s="1">
        <v>0</v>
      </c>
      <c r="I6155" s="2">
        <v>43824</v>
      </c>
      <c r="J6155" t="s">
        <v>7354</v>
      </c>
      <c r="K6155" t="s">
        <v>16</v>
      </c>
      <c r="L6155">
        <v>35810</v>
      </c>
      <c r="M6155">
        <v>156</v>
      </c>
      <c r="N6155" t="s">
        <v>4832</v>
      </c>
      <c r="O6155">
        <v>24</v>
      </c>
      <c r="P6155">
        <v>2</v>
      </c>
      <c r="Q6155" t="s">
        <v>18</v>
      </c>
      <c r="R6155" t="s">
        <v>8304</v>
      </c>
      <c r="S6155">
        <v>23.52</v>
      </c>
      <c r="T6155">
        <v>90</v>
      </c>
      <c r="U6155" t="s">
        <v>76</v>
      </c>
      <c r="V6155" s="2">
        <v>43828</v>
      </c>
      <c r="W6155" t="s">
        <v>20</v>
      </c>
      <c r="X6155" t="s">
        <v>225</v>
      </c>
      <c r="Y6155" t="s">
        <v>52</v>
      </c>
    </row>
    <row r="6156" spans="1:25" hidden="1" x14ac:dyDescent="0.35">
      <c r="A6156">
        <v>4</v>
      </c>
      <c r="B6156" t="s">
        <v>43</v>
      </c>
      <c r="C6156">
        <v>6</v>
      </c>
      <c r="D6156" t="s">
        <v>26</v>
      </c>
      <c r="E6156" t="s">
        <v>99</v>
      </c>
      <c r="F6156" t="s">
        <v>13</v>
      </c>
      <c r="G6156" t="s">
        <v>1967</v>
      </c>
      <c r="H6156" s="1">
        <v>0.2</v>
      </c>
      <c r="I6156" s="2">
        <v>43710</v>
      </c>
      <c r="J6156" t="s">
        <v>4203</v>
      </c>
      <c r="K6156" t="s">
        <v>102</v>
      </c>
      <c r="L6156">
        <v>19140</v>
      </c>
      <c r="M6156">
        <v>1365</v>
      </c>
      <c r="N6156" t="s">
        <v>8249</v>
      </c>
      <c r="O6156">
        <v>4</v>
      </c>
      <c r="P6156">
        <v>3</v>
      </c>
      <c r="Q6156" t="s">
        <v>104</v>
      </c>
      <c r="R6156" t="s">
        <v>8304</v>
      </c>
      <c r="S6156">
        <v>4.1100000000000003</v>
      </c>
      <c r="T6156">
        <v>12</v>
      </c>
      <c r="U6156" t="s">
        <v>19</v>
      </c>
      <c r="V6156" s="2">
        <v>43714</v>
      </c>
      <c r="W6156" t="s">
        <v>39</v>
      </c>
      <c r="X6156" t="s">
        <v>105</v>
      </c>
      <c r="Y6156" t="s">
        <v>64</v>
      </c>
    </row>
    <row r="6157" spans="1:25" hidden="1" x14ac:dyDescent="0.35">
      <c r="A6157">
        <v>5</v>
      </c>
      <c r="B6157" t="s">
        <v>25</v>
      </c>
      <c r="C6157">
        <v>3</v>
      </c>
      <c r="D6157" t="s">
        <v>50</v>
      </c>
      <c r="E6157" t="s">
        <v>498</v>
      </c>
      <c r="F6157" t="s">
        <v>13</v>
      </c>
      <c r="G6157" t="s">
        <v>5210</v>
      </c>
      <c r="H6157" s="1">
        <v>0.2</v>
      </c>
      <c r="I6157" s="2">
        <v>43774</v>
      </c>
      <c r="J6157" t="s">
        <v>6710</v>
      </c>
      <c r="K6157" t="s">
        <v>73</v>
      </c>
      <c r="L6157">
        <v>75081</v>
      </c>
      <c r="M6157">
        <v>1176</v>
      </c>
      <c r="N6157" t="s">
        <v>821</v>
      </c>
      <c r="O6157">
        <v>55</v>
      </c>
      <c r="P6157">
        <v>4</v>
      </c>
      <c r="Q6157" t="s">
        <v>75</v>
      </c>
      <c r="R6157" t="s">
        <v>8304</v>
      </c>
      <c r="S6157">
        <v>55.44</v>
      </c>
      <c r="T6157">
        <v>493</v>
      </c>
      <c r="U6157" t="s">
        <v>33</v>
      </c>
      <c r="V6157" s="2">
        <v>43779</v>
      </c>
      <c r="W6157" t="s">
        <v>20</v>
      </c>
      <c r="X6157" t="s">
        <v>77</v>
      </c>
      <c r="Y6157" t="s">
        <v>52</v>
      </c>
    </row>
    <row r="6158" spans="1:25" hidden="1" x14ac:dyDescent="0.35">
      <c r="A6158">
        <v>3</v>
      </c>
      <c r="B6158" t="s">
        <v>10</v>
      </c>
      <c r="C6158">
        <v>3</v>
      </c>
      <c r="D6158" t="s">
        <v>50</v>
      </c>
      <c r="E6158" t="s">
        <v>192</v>
      </c>
      <c r="F6158" t="s">
        <v>13</v>
      </c>
      <c r="G6158" t="s">
        <v>1351</v>
      </c>
      <c r="H6158" s="1">
        <v>0.2</v>
      </c>
      <c r="I6158" s="2">
        <v>43538</v>
      </c>
      <c r="J6158" t="s">
        <v>6705</v>
      </c>
      <c r="K6158" t="s">
        <v>73</v>
      </c>
      <c r="L6158">
        <v>60623</v>
      </c>
      <c r="M6158">
        <v>1439</v>
      </c>
      <c r="N6158" t="s">
        <v>6706</v>
      </c>
      <c r="O6158">
        <v>5</v>
      </c>
      <c r="P6158">
        <v>2</v>
      </c>
      <c r="Q6158" t="s">
        <v>75</v>
      </c>
      <c r="R6158" t="s">
        <v>8304</v>
      </c>
      <c r="S6158">
        <v>4.96</v>
      </c>
      <c r="T6158">
        <v>50</v>
      </c>
      <c r="U6158" t="s">
        <v>33</v>
      </c>
      <c r="V6158" s="2">
        <v>43541</v>
      </c>
      <c r="W6158" t="s">
        <v>20</v>
      </c>
      <c r="X6158" t="s">
        <v>139</v>
      </c>
      <c r="Y6158" t="s">
        <v>52</v>
      </c>
    </row>
    <row r="6159" spans="1:25" hidden="1" x14ac:dyDescent="0.35">
      <c r="A6159">
        <v>5</v>
      </c>
      <c r="B6159" t="s">
        <v>43</v>
      </c>
      <c r="C6159">
        <v>6</v>
      </c>
      <c r="D6159" t="s">
        <v>26</v>
      </c>
      <c r="E6159" t="s">
        <v>59</v>
      </c>
      <c r="F6159" t="s">
        <v>13</v>
      </c>
      <c r="G6159" t="s">
        <v>60</v>
      </c>
      <c r="H6159" s="1">
        <v>0.2</v>
      </c>
      <c r="I6159" s="2">
        <v>43570</v>
      </c>
      <c r="J6159" t="s">
        <v>61</v>
      </c>
      <c r="K6159" t="s">
        <v>16</v>
      </c>
      <c r="L6159">
        <v>28027</v>
      </c>
      <c r="M6159">
        <v>1764</v>
      </c>
      <c r="N6159" t="s">
        <v>62</v>
      </c>
      <c r="O6159">
        <v>5</v>
      </c>
      <c r="P6159">
        <v>3</v>
      </c>
      <c r="Q6159" t="s">
        <v>18</v>
      </c>
      <c r="R6159" t="s">
        <v>8304</v>
      </c>
      <c r="S6159">
        <v>5.44</v>
      </c>
      <c r="T6159">
        <v>16</v>
      </c>
      <c r="U6159" t="s">
        <v>19</v>
      </c>
      <c r="V6159" s="2">
        <v>43575</v>
      </c>
      <c r="W6159" t="s">
        <v>39</v>
      </c>
      <c r="X6159" t="s">
        <v>63</v>
      </c>
      <c r="Y6159" t="s">
        <v>64</v>
      </c>
    </row>
    <row r="6160" spans="1:25" hidden="1" x14ac:dyDescent="0.35">
      <c r="A6160">
        <v>3</v>
      </c>
      <c r="B6160" t="s">
        <v>10</v>
      </c>
      <c r="C6160">
        <v>3</v>
      </c>
      <c r="D6160" t="s">
        <v>26</v>
      </c>
      <c r="E6160" t="s">
        <v>209</v>
      </c>
      <c r="F6160" t="s">
        <v>13</v>
      </c>
      <c r="G6160" t="s">
        <v>114</v>
      </c>
      <c r="H6160" s="1">
        <v>0</v>
      </c>
      <c r="I6160" s="2">
        <v>43722</v>
      </c>
      <c r="J6160" t="s">
        <v>210</v>
      </c>
      <c r="K6160" t="s">
        <v>73</v>
      </c>
      <c r="L6160">
        <v>49201</v>
      </c>
      <c r="M6160">
        <v>1531</v>
      </c>
      <c r="N6160" t="s">
        <v>8149</v>
      </c>
      <c r="O6160">
        <v>9</v>
      </c>
      <c r="P6160">
        <v>3</v>
      </c>
      <c r="Q6160" t="s">
        <v>75</v>
      </c>
      <c r="R6160" t="s">
        <v>8304</v>
      </c>
      <c r="S6160">
        <v>8.76</v>
      </c>
      <c r="T6160">
        <v>19</v>
      </c>
      <c r="U6160" t="s">
        <v>19</v>
      </c>
      <c r="V6160" s="2">
        <v>43725</v>
      </c>
      <c r="W6160" t="s">
        <v>20</v>
      </c>
      <c r="X6160" t="s">
        <v>156</v>
      </c>
      <c r="Y6160" t="s">
        <v>64</v>
      </c>
    </row>
    <row r="6161" spans="1:25" hidden="1" x14ac:dyDescent="0.35">
      <c r="A6161">
        <v>5</v>
      </c>
      <c r="B6161" t="s">
        <v>25</v>
      </c>
      <c r="C6161">
        <v>3</v>
      </c>
      <c r="D6161" t="s">
        <v>26</v>
      </c>
      <c r="E6161" t="s">
        <v>192</v>
      </c>
      <c r="F6161" t="s">
        <v>13</v>
      </c>
      <c r="G6161" t="s">
        <v>1390</v>
      </c>
      <c r="H6161" s="1">
        <v>0.8</v>
      </c>
      <c r="I6161" s="2">
        <v>43555</v>
      </c>
      <c r="J6161" t="s">
        <v>3423</v>
      </c>
      <c r="K6161" t="s">
        <v>73</v>
      </c>
      <c r="L6161">
        <v>60623</v>
      </c>
      <c r="M6161">
        <v>1458</v>
      </c>
      <c r="N6161" t="s">
        <v>8248</v>
      </c>
      <c r="O6161">
        <v>-23</v>
      </c>
      <c r="P6161">
        <v>13</v>
      </c>
      <c r="Q6161" t="s">
        <v>75</v>
      </c>
      <c r="R6161" t="s">
        <v>8304</v>
      </c>
      <c r="S6161">
        <v>-22.9</v>
      </c>
      <c r="T6161">
        <v>13</v>
      </c>
      <c r="U6161" t="s">
        <v>19</v>
      </c>
      <c r="V6161" s="2">
        <v>43560</v>
      </c>
      <c r="W6161" t="s">
        <v>20</v>
      </c>
      <c r="X6161" t="s">
        <v>139</v>
      </c>
      <c r="Y6161" t="s">
        <v>54</v>
      </c>
    </row>
    <row r="6162" spans="1:25" hidden="1" x14ac:dyDescent="0.35">
      <c r="A6162">
        <v>6</v>
      </c>
      <c r="B6162" t="s">
        <v>10</v>
      </c>
      <c r="C6162">
        <v>6</v>
      </c>
      <c r="D6162" t="s">
        <v>11</v>
      </c>
      <c r="E6162" t="s">
        <v>1296</v>
      </c>
      <c r="F6162" t="s">
        <v>13</v>
      </c>
      <c r="G6162" t="s">
        <v>587</v>
      </c>
      <c r="H6162" s="1">
        <v>0.2</v>
      </c>
      <c r="I6162" s="2">
        <v>43710</v>
      </c>
      <c r="J6162" t="s">
        <v>1345</v>
      </c>
      <c r="K6162" t="s">
        <v>102</v>
      </c>
      <c r="L6162">
        <v>44105</v>
      </c>
      <c r="M6162">
        <v>549</v>
      </c>
      <c r="N6162" t="s">
        <v>504</v>
      </c>
      <c r="O6162">
        <v>4</v>
      </c>
      <c r="P6162">
        <v>3</v>
      </c>
      <c r="Q6162" t="s">
        <v>104</v>
      </c>
      <c r="R6162" t="s">
        <v>8304</v>
      </c>
      <c r="S6162">
        <v>4.1399999999999997</v>
      </c>
      <c r="T6162">
        <v>15</v>
      </c>
      <c r="U6162" t="s">
        <v>33</v>
      </c>
      <c r="V6162" s="2">
        <v>43716</v>
      </c>
      <c r="W6162" t="s">
        <v>39</v>
      </c>
      <c r="X6162" t="s">
        <v>309</v>
      </c>
      <c r="Y6162" t="s">
        <v>47</v>
      </c>
    </row>
    <row r="6163" spans="1:25" hidden="1" x14ac:dyDescent="0.35">
      <c r="A6163">
        <v>4</v>
      </c>
      <c r="B6163" t="s">
        <v>43</v>
      </c>
      <c r="C6163">
        <v>6</v>
      </c>
      <c r="D6163" t="s">
        <v>26</v>
      </c>
      <c r="E6163" t="s">
        <v>287</v>
      </c>
      <c r="F6163" t="s">
        <v>13</v>
      </c>
      <c r="G6163" t="s">
        <v>1727</v>
      </c>
      <c r="H6163" s="1">
        <v>0.2</v>
      </c>
      <c r="I6163" s="2">
        <v>43702</v>
      </c>
      <c r="J6163" t="s">
        <v>4400</v>
      </c>
      <c r="K6163" t="s">
        <v>16</v>
      </c>
      <c r="L6163">
        <v>28205</v>
      </c>
      <c r="M6163">
        <v>1703</v>
      </c>
      <c r="N6163" t="s">
        <v>3739</v>
      </c>
      <c r="O6163">
        <v>67</v>
      </c>
      <c r="P6163">
        <v>5</v>
      </c>
      <c r="Q6163" t="s">
        <v>18</v>
      </c>
      <c r="R6163" t="s">
        <v>8304</v>
      </c>
      <c r="S6163">
        <v>67.260000000000005</v>
      </c>
      <c r="T6163">
        <v>192</v>
      </c>
      <c r="U6163" t="s">
        <v>19</v>
      </c>
      <c r="V6163" s="2">
        <v>43706</v>
      </c>
      <c r="W6163" t="s">
        <v>39</v>
      </c>
      <c r="X6163" t="s">
        <v>63</v>
      </c>
      <c r="Y6163" t="s">
        <v>64</v>
      </c>
    </row>
    <row r="6164" spans="1:25" x14ac:dyDescent="0.35">
      <c r="A6164">
        <v>2</v>
      </c>
      <c r="B6164" t="s">
        <v>43</v>
      </c>
      <c r="C6164">
        <v>3</v>
      </c>
      <c r="D6164" t="s">
        <v>50</v>
      </c>
      <c r="E6164" t="s">
        <v>2688</v>
      </c>
      <c r="F6164" t="s">
        <v>13</v>
      </c>
      <c r="G6164" t="s">
        <v>1430</v>
      </c>
      <c r="H6164" s="1">
        <v>0.2</v>
      </c>
      <c r="I6164" s="2">
        <v>43755</v>
      </c>
      <c r="J6164" t="s">
        <v>6732</v>
      </c>
      <c r="K6164" t="s">
        <v>30</v>
      </c>
      <c r="L6164">
        <v>95351</v>
      </c>
      <c r="M6164">
        <v>1248</v>
      </c>
      <c r="N6164" t="s">
        <v>513</v>
      </c>
      <c r="O6164">
        <v>5</v>
      </c>
      <c r="P6164">
        <v>1</v>
      </c>
      <c r="Q6164" t="s">
        <v>32</v>
      </c>
      <c r="R6164" t="s">
        <v>8304</v>
      </c>
      <c r="S6164">
        <v>4.62</v>
      </c>
      <c r="T6164">
        <v>53</v>
      </c>
      <c r="U6164" t="s">
        <v>33</v>
      </c>
      <c r="V6164" s="2">
        <v>43757</v>
      </c>
      <c r="W6164" t="s">
        <v>20</v>
      </c>
      <c r="X6164" t="s">
        <v>34</v>
      </c>
      <c r="Y6164" t="s">
        <v>52</v>
      </c>
    </row>
    <row r="6165" spans="1:25" hidden="1" x14ac:dyDescent="0.35">
      <c r="A6165">
        <v>4</v>
      </c>
      <c r="B6165" t="s">
        <v>25</v>
      </c>
      <c r="C6165">
        <v>3</v>
      </c>
      <c r="D6165" t="s">
        <v>11</v>
      </c>
      <c r="E6165" t="s">
        <v>906</v>
      </c>
      <c r="F6165" t="s">
        <v>13</v>
      </c>
      <c r="G6165" t="s">
        <v>5432</v>
      </c>
      <c r="H6165" s="1">
        <v>0.2</v>
      </c>
      <c r="I6165" s="2">
        <v>43565</v>
      </c>
      <c r="J6165" t="s">
        <v>5433</v>
      </c>
      <c r="K6165" t="s">
        <v>16</v>
      </c>
      <c r="L6165">
        <v>32216</v>
      </c>
      <c r="M6165">
        <v>1494</v>
      </c>
      <c r="N6165" t="s">
        <v>2037</v>
      </c>
      <c r="O6165">
        <v>2</v>
      </c>
      <c r="P6165">
        <v>5</v>
      </c>
      <c r="Q6165" t="s">
        <v>18</v>
      </c>
      <c r="R6165" t="s">
        <v>8304</v>
      </c>
      <c r="S6165">
        <v>1.85</v>
      </c>
      <c r="T6165">
        <v>12</v>
      </c>
      <c r="U6165" t="s">
        <v>33</v>
      </c>
      <c r="V6165" s="2">
        <v>43569</v>
      </c>
      <c r="W6165" t="s">
        <v>20</v>
      </c>
      <c r="X6165" t="s">
        <v>40</v>
      </c>
      <c r="Y6165" t="s">
        <v>47</v>
      </c>
    </row>
    <row r="6166" spans="1:25" hidden="1" x14ac:dyDescent="0.35">
      <c r="A6166">
        <v>4</v>
      </c>
      <c r="B6166" t="s">
        <v>25</v>
      </c>
      <c r="C6166">
        <v>3</v>
      </c>
      <c r="D6166" t="s">
        <v>26</v>
      </c>
      <c r="E6166" t="s">
        <v>906</v>
      </c>
      <c r="F6166" t="s">
        <v>13</v>
      </c>
      <c r="G6166" t="s">
        <v>5432</v>
      </c>
      <c r="H6166" s="1">
        <v>0.7</v>
      </c>
      <c r="I6166" s="2">
        <v>43565</v>
      </c>
      <c r="J6166" t="s">
        <v>5433</v>
      </c>
      <c r="K6166" t="s">
        <v>16</v>
      </c>
      <c r="L6166">
        <v>32216</v>
      </c>
      <c r="M6166">
        <v>54</v>
      </c>
      <c r="N6166" t="s">
        <v>8242</v>
      </c>
      <c r="O6166">
        <v>-3</v>
      </c>
      <c r="P6166">
        <v>3</v>
      </c>
      <c r="Q6166" t="s">
        <v>18</v>
      </c>
      <c r="R6166" t="s">
        <v>8304</v>
      </c>
      <c r="S6166">
        <v>-3.09</v>
      </c>
      <c r="T6166">
        <v>4</v>
      </c>
      <c r="U6166" t="s">
        <v>33</v>
      </c>
      <c r="V6166" s="2">
        <v>43569</v>
      </c>
      <c r="W6166" t="s">
        <v>20</v>
      </c>
      <c r="X6166" t="s">
        <v>40</v>
      </c>
      <c r="Y6166" t="s">
        <v>54</v>
      </c>
    </row>
    <row r="6167" spans="1:25" hidden="1" x14ac:dyDescent="0.35">
      <c r="A6167">
        <v>5</v>
      </c>
      <c r="B6167" t="s">
        <v>43</v>
      </c>
      <c r="C6167">
        <v>6</v>
      </c>
      <c r="D6167" t="s">
        <v>11</v>
      </c>
      <c r="E6167" t="s">
        <v>171</v>
      </c>
      <c r="F6167" t="s">
        <v>13</v>
      </c>
      <c r="G6167" t="s">
        <v>2382</v>
      </c>
      <c r="H6167" s="1">
        <v>0.2</v>
      </c>
      <c r="I6167" s="2">
        <v>43502</v>
      </c>
      <c r="J6167" t="s">
        <v>2383</v>
      </c>
      <c r="K6167" t="s">
        <v>102</v>
      </c>
      <c r="L6167">
        <v>10024</v>
      </c>
      <c r="M6167">
        <v>170</v>
      </c>
      <c r="N6167" t="s">
        <v>1692</v>
      </c>
      <c r="O6167">
        <v>30</v>
      </c>
      <c r="P6167">
        <v>1</v>
      </c>
      <c r="Q6167" t="s">
        <v>104</v>
      </c>
      <c r="R6167" t="s">
        <v>8304</v>
      </c>
      <c r="S6167">
        <v>30.1</v>
      </c>
      <c r="T6167">
        <v>241</v>
      </c>
      <c r="U6167" t="s">
        <v>19</v>
      </c>
      <c r="V6167" s="2">
        <v>43507</v>
      </c>
      <c r="W6167" t="s">
        <v>39</v>
      </c>
      <c r="X6167" t="s">
        <v>175</v>
      </c>
      <c r="Y6167" t="s">
        <v>22</v>
      </c>
    </row>
    <row r="6168" spans="1:25" hidden="1" x14ac:dyDescent="0.35">
      <c r="A6168">
        <v>4</v>
      </c>
      <c r="B6168" t="s">
        <v>43</v>
      </c>
      <c r="C6168">
        <v>6</v>
      </c>
      <c r="D6168" t="s">
        <v>26</v>
      </c>
      <c r="E6168" t="s">
        <v>1595</v>
      </c>
      <c r="F6168" t="s">
        <v>13</v>
      </c>
      <c r="G6168" t="s">
        <v>5732</v>
      </c>
      <c r="H6168" s="1">
        <v>0.7</v>
      </c>
      <c r="I6168" s="2">
        <v>43764</v>
      </c>
      <c r="J6168" t="s">
        <v>6449</v>
      </c>
      <c r="K6168" t="s">
        <v>102</v>
      </c>
      <c r="L6168">
        <v>17602</v>
      </c>
      <c r="M6168">
        <v>1310</v>
      </c>
      <c r="N6168" t="s">
        <v>8262</v>
      </c>
      <c r="O6168">
        <v>-65</v>
      </c>
      <c r="P6168">
        <v>7</v>
      </c>
      <c r="Q6168" t="s">
        <v>104</v>
      </c>
      <c r="R6168" t="s">
        <v>8304</v>
      </c>
      <c r="S6168">
        <v>-65.150000000000006</v>
      </c>
      <c r="T6168">
        <v>81</v>
      </c>
      <c r="U6168" t="s">
        <v>33</v>
      </c>
      <c r="V6168" s="2">
        <v>43768</v>
      </c>
      <c r="W6168" t="s">
        <v>39</v>
      </c>
      <c r="X6168" t="s">
        <v>105</v>
      </c>
      <c r="Y6168" t="s">
        <v>54</v>
      </c>
    </row>
    <row r="6169" spans="1:25" hidden="1" x14ac:dyDescent="0.35">
      <c r="A6169">
        <v>4</v>
      </c>
      <c r="B6169" t="s">
        <v>43</v>
      </c>
      <c r="C6169">
        <v>6</v>
      </c>
      <c r="D6169" t="s">
        <v>50</v>
      </c>
      <c r="E6169" t="s">
        <v>1595</v>
      </c>
      <c r="F6169" t="s">
        <v>13</v>
      </c>
      <c r="G6169" t="s">
        <v>5732</v>
      </c>
      <c r="H6169" s="1">
        <v>0.4</v>
      </c>
      <c r="I6169" s="2">
        <v>43764</v>
      </c>
      <c r="J6169" t="s">
        <v>6449</v>
      </c>
      <c r="K6169" t="s">
        <v>102</v>
      </c>
      <c r="L6169">
        <v>17602</v>
      </c>
      <c r="M6169">
        <v>437</v>
      </c>
      <c r="N6169" t="s">
        <v>595</v>
      </c>
      <c r="O6169">
        <v>-13</v>
      </c>
      <c r="P6169">
        <v>1</v>
      </c>
      <c r="Q6169" t="s">
        <v>104</v>
      </c>
      <c r="R6169" t="s">
        <v>8304</v>
      </c>
      <c r="S6169">
        <v>-13.33</v>
      </c>
      <c r="T6169">
        <v>62</v>
      </c>
      <c r="U6169" t="s">
        <v>33</v>
      </c>
      <c r="V6169" s="2">
        <v>43768</v>
      </c>
      <c r="W6169" t="s">
        <v>39</v>
      </c>
      <c r="X6169" t="s">
        <v>105</v>
      </c>
      <c r="Y6169" t="s">
        <v>52</v>
      </c>
    </row>
    <row r="6170" spans="1:25" hidden="1" x14ac:dyDescent="0.35">
      <c r="A6170">
        <v>3</v>
      </c>
      <c r="B6170" t="s">
        <v>25</v>
      </c>
      <c r="C6170">
        <v>1</v>
      </c>
      <c r="D6170" t="s">
        <v>11</v>
      </c>
      <c r="E6170" t="s">
        <v>65</v>
      </c>
      <c r="F6170" t="s">
        <v>13</v>
      </c>
      <c r="G6170" t="s">
        <v>5253</v>
      </c>
      <c r="H6170" s="1">
        <v>0</v>
      </c>
      <c r="I6170" s="2">
        <v>43473</v>
      </c>
      <c r="J6170" t="s">
        <v>5272</v>
      </c>
      <c r="K6170" t="s">
        <v>30</v>
      </c>
      <c r="L6170">
        <v>98115</v>
      </c>
      <c r="M6170">
        <v>278</v>
      </c>
      <c r="N6170" t="s">
        <v>5273</v>
      </c>
      <c r="O6170">
        <v>80</v>
      </c>
      <c r="P6170">
        <v>2</v>
      </c>
      <c r="Q6170" t="s">
        <v>32</v>
      </c>
      <c r="R6170" t="s">
        <v>8304</v>
      </c>
      <c r="S6170">
        <v>80.37</v>
      </c>
      <c r="T6170">
        <v>893</v>
      </c>
      <c r="U6170" t="s">
        <v>33</v>
      </c>
      <c r="V6170" s="2">
        <v>43476</v>
      </c>
      <c r="W6170" t="s">
        <v>130</v>
      </c>
      <c r="X6170" t="s">
        <v>69</v>
      </c>
      <c r="Y6170" t="s">
        <v>41</v>
      </c>
    </row>
    <row r="6171" spans="1:25" x14ac:dyDescent="0.35">
      <c r="A6171">
        <v>5</v>
      </c>
      <c r="B6171" t="s">
        <v>43</v>
      </c>
      <c r="C6171">
        <v>6</v>
      </c>
      <c r="D6171" t="s">
        <v>26</v>
      </c>
      <c r="E6171" t="s">
        <v>386</v>
      </c>
      <c r="F6171" t="s">
        <v>13</v>
      </c>
      <c r="G6171" t="s">
        <v>2834</v>
      </c>
      <c r="H6171" s="1">
        <v>0</v>
      </c>
      <c r="I6171" s="2">
        <v>43684</v>
      </c>
      <c r="J6171" t="s">
        <v>4583</v>
      </c>
      <c r="K6171" t="s">
        <v>30</v>
      </c>
      <c r="L6171">
        <v>95123</v>
      </c>
      <c r="M6171">
        <v>1682</v>
      </c>
      <c r="N6171" t="s">
        <v>3440</v>
      </c>
      <c r="O6171">
        <v>115</v>
      </c>
      <c r="P6171">
        <v>5</v>
      </c>
      <c r="Q6171" t="s">
        <v>32</v>
      </c>
      <c r="R6171" t="s">
        <v>8304</v>
      </c>
      <c r="S6171">
        <v>114.94</v>
      </c>
      <c r="T6171">
        <v>245</v>
      </c>
      <c r="U6171" t="s">
        <v>19</v>
      </c>
      <c r="V6171" s="2">
        <v>43689</v>
      </c>
      <c r="W6171" t="s">
        <v>39</v>
      </c>
      <c r="X6171" t="s">
        <v>34</v>
      </c>
      <c r="Y6171" t="s">
        <v>64</v>
      </c>
    </row>
    <row r="6172" spans="1:25" hidden="1" x14ac:dyDescent="0.35">
      <c r="A6172">
        <v>5</v>
      </c>
      <c r="B6172" t="s">
        <v>25</v>
      </c>
      <c r="C6172">
        <v>3</v>
      </c>
      <c r="D6172" t="s">
        <v>26</v>
      </c>
      <c r="E6172" t="s">
        <v>171</v>
      </c>
      <c r="F6172" t="s">
        <v>13</v>
      </c>
      <c r="G6172" t="s">
        <v>1175</v>
      </c>
      <c r="H6172" s="1">
        <v>0</v>
      </c>
      <c r="I6172" s="2">
        <v>43596</v>
      </c>
      <c r="J6172" t="s">
        <v>3446</v>
      </c>
      <c r="K6172" t="s">
        <v>102</v>
      </c>
      <c r="L6172">
        <v>10024</v>
      </c>
      <c r="M6172">
        <v>1239</v>
      </c>
      <c r="N6172" t="s">
        <v>3022</v>
      </c>
      <c r="O6172">
        <v>13</v>
      </c>
      <c r="P6172">
        <v>3</v>
      </c>
      <c r="Q6172" t="s">
        <v>104</v>
      </c>
      <c r="R6172" t="s">
        <v>8304</v>
      </c>
      <c r="S6172">
        <v>12.74</v>
      </c>
      <c r="T6172">
        <v>44</v>
      </c>
      <c r="U6172" t="s">
        <v>19</v>
      </c>
      <c r="V6172" s="2">
        <v>43601</v>
      </c>
      <c r="W6172" t="s">
        <v>20</v>
      </c>
      <c r="X6172" t="s">
        <v>175</v>
      </c>
      <c r="Y6172" t="s">
        <v>49</v>
      </c>
    </row>
    <row r="6173" spans="1:25" x14ac:dyDescent="0.35">
      <c r="A6173">
        <v>6</v>
      </c>
      <c r="B6173" t="s">
        <v>10</v>
      </c>
      <c r="C6173">
        <v>6</v>
      </c>
      <c r="D6173" t="s">
        <v>26</v>
      </c>
      <c r="E6173" t="s">
        <v>572</v>
      </c>
      <c r="F6173" t="s">
        <v>13</v>
      </c>
      <c r="G6173" t="s">
        <v>1127</v>
      </c>
      <c r="H6173" s="1">
        <v>0</v>
      </c>
      <c r="I6173" s="2">
        <v>43642</v>
      </c>
      <c r="J6173" t="s">
        <v>4620</v>
      </c>
      <c r="K6173" t="s">
        <v>30</v>
      </c>
      <c r="L6173">
        <v>92105</v>
      </c>
      <c r="M6173">
        <v>588</v>
      </c>
      <c r="N6173" t="s">
        <v>3018</v>
      </c>
      <c r="O6173">
        <v>2</v>
      </c>
      <c r="P6173">
        <v>12</v>
      </c>
      <c r="Q6173" t="s">
        <v>32</v>
      </c>
      <c r="R6173" t="s">
        <v>8304</v>
      </c>
      <c r="S6173">
        <v>1.68</v>
      </c>
      <c r="T6173">
        <v>84</v>
      </c>
      <c r="U6173" t="s">
        <v>19</v>
      </c>
      <c r="V6173" s="2">
        <v>43648</v>
      </c>
      <c r="W6173" t="s">
        <v>39</v>
      </c>
      <c r="X6173" t="s">
        <v>34</v>
      </c>
      <c r="Y6173" t="s">
        <v>42</v>
      </c>
    </row>
    <row r="6174" spans="1:25" x14ac:dyDescent="0.35">
      <c r="A6174">
        <v>4</v>
      </c>
      <c r="B6174" t="s">
        <v>43</v>
      </c>
      <c r="C6174">
        <v>6</v>
      </c>
      <c r="D6174" t="s">
        <v>26</v>
      </c>
      <c r="E6174" t="s">
        <v>457</v>
      </c>
      <c r="F6174" t="s">
        <v>13</v>
      </c>
      <c r="G6174" t="s">
        <v>6504</v>
      </c>
      <c r="H6174" s="1">
        <v>0.2</v>
      </c>
      <c r="I6174" s="2">
        <v>43829</v>
      </c>
      <c r="J6174" t="s">
        <v>8026</v>
      </c>
      <c r="K6174" t="s">
        <v>30</v>
      </c>
      <c r="L6174">
        <v>94533</v>
      </c>
      <c r="M6174">
        <v>414</v>
      </c>
      <c r="N6174" t="s">
        <v>1222</v>
      </c>
      <c r="O6174">
        <v>5</v>
      </c>
      <c r="P6174">
        <v>2</v>
      </c>
      <c r="Q6174" t="s">
        <v>32</v>
      </c>
      <c r="R6174" t="s">
        <v>92</v>
      </c>
      <c r="S6174">
        <v>4.5199999999999996</v>
      </c>
      <c r="T6174">
        <v>14</v>
      </c>
      <c r="U6174" t="s">
        <v>33</v>
      </c>
      <c r="V6174" s="2">
        <v>43833</v>
      </c>
      <c r="W6174" t="s">
        <v>39</v>
      </c>
      <c r="X6174" t="s">
        <v>34</v>
      </c>
      <c r="Y6174" t="s">
        <v>54</v>
      </c>
    </row>
    <row r="6175" spans="1:25" x14ac:dyDescent="0.35">
      <c r="A6175">
        <v>4</v>
      </c>
      <c r="B6175" t="s">
        <v>43</v>
      </c>
      <c r="C6175">
        <v>6</v>
      </c>
      <c r="D6175" t="s">
        <v>26</v>
      </c>
      <c r="E6175" t="s">
        <v>457</v>
      </c>
      <c r="F6175" t="s">
        <v>13</v>
      </c>
      <c r="G6175" t="s">
        <v>6504</v>
      </c>
      <c r="H6175" s="1">
        <v>0.2</v>
      </c>
      <c r="I6175" s="2">
        <v>43829</v>
      </c>
      <c r="J6175" t="s">
        <v>8026</v>
      </c>
      <c r="K6175" t="s">
        <v>30</v>
      </c>
      <c r="L6175">
        <v>94533</v>
      </c>
      <c r="M6175">
        <v>679</v>
      </c>
      <c r="N6175" t="s">
        <v>2904</v>
      </c>
      <c r="O6175">
        <v>6</v>
      </c>
      <c r="P6175">
        <v>2</v>
      </c>
      <c r="Q6175" t="s">
        <v>32</v>
      </c>
      <c r="R6175" t="s">
        <v>92</v>
      </c>
      <c r="S6175">
        <v>6.47</v>
      </c>
      <c r="T6175">
        <v>21</v>
      </c>
      <c r="U6175" t="s">
        <v>33</v>
      </c>
      <c r="V6175" s="2">
        <v>43833</v>
      </c>
      <c r="W6175" t="s">
        <v>39</v>
      </c>
      <c r="X6175" t="s">
        <v>34</v>
      </c>
      <c r="Y6175" t="s">
        <v>54</v>
      </c>
    </row>
    <row r="6176" spans="1:25" hidden="1" x14ac:dyDescent="0.35">
      <c r="A6176">
        <v>3</v>
      </c>
      <c r="B6176" t="s">
        <v>25</v>
      </c>
      <c r="C6176">
        <v>1</v>
      </c>
      <c r="D6176" t="s">
        <v>11</v>
      </c>
      <c r="E6176" t="s">
        <v>1645</v>
      </c>
      <c r="F6176" t="s">
        <v>13</v>
      </c>
      <c r="G6176" t="s">
        <v>1557</v>
      </c>
      <c r="H6176" s="1">
        <v>0.2</v>
      </c>
      <c r="I6176" s="2">
        <v>43780</v>
      </c>
      <c r="J6176" t="s">
        <v>1646</v>
      </c>
      <c r="K6176" t="s">
        <v>16</v>
      </c>
      <c r="L6176">
        <v>37918</v>
      </c>
      <c r="M6176">
        <v>620</v>
      </c>
      <c r="N6176" t="s">
        <v>8198</v>
      </c>
      <c r="O6176">
        <v>14</v>
      </c>
      <c r="P6176">
        <v>5</v>
      </c>
      <c r="Q6176" t="s">
        <v>18</v>
      </c>
      <c r="R6176" t="s">
        <v>8304</v>
      </c>
      <c r="S6176">
        <v>14.45</v>
      </c>
      <c r="T6176">
        <v>89</v>
      </c>
      <c r="U6176" t="s">
        <v>19</v>
      </c>
      <c r="V6176" s="2">
        <v>43783</v>
      </c>
      <c r="W6176" t="s">
        <v>130</v>
      </c>
      <c r="X6176" t="s">
        <v>214</v>
      </c>
      <c r="Y6176" t="s">
        <v>47</v>
      </c>
    </row>
    <row r="6177" spans="1:25" hidden="1" x14ac:dyDescent="0.35">
      <c r="A6177">
        <v>4</v>
      </c>
      <c r="B6177" t="s">
        <v>43</v>
      </c>
      <c r="C6177">
        <v>6</v>
      </c>
      <c r="D6177" t="s">
        <v>26</v>
      </c>
      <c r="E6177" t="s">
        <v>171</v>
      </c>
      <c r="F6177" t="s">
        <v>13</v>
      </c>
      <c r="G6177" t="s">
        <v>1864</v>
      </c>
      <c r="H6177" s="1">
        <v>0</v>
      </c>
      <c r="I6177" s="2">
        <v>43599</v>
      </c>
      <c r="J6177" t="s">
        <v>4059</v>
      </c>
      <c r="K6177" t="s">
        <v>102</v>
      </c>
      <c r="L6177">
        <v>10035</v>
      </c>
      <c r="M6177">
        <v>1667</v>
      </c>
      <c r="N6177" t="s">
        <v>2881</v>
      </c>
      <c r="O6177">
        <v>6</v>
      </c>
      <c r="P6177">
        <v>2</v>
      </c>
      <c r="Q6177" t="s">
        <v>104</v>
      </c>
      <c r="R6177" t="s">
        <v>8304</v>
      </c>
      <c r="S6177">
        <v>5.87</v>
      </c>
      <c r="T6177">
        <v>23</v>
      </c>
      <c r="U6177" t="s">
        <v>19</v>
      </c>
      <c r="V6177" s="2">
        <v>43603</v>
      </c>
      <c r="W6177" t="s">
        <v>39</v>
      </c>
      <c r="X6177" t="s">
        <v>175</v>
      </c>
      <c r="Y6177" t="s">
        <v>42</v>
      </c>
    </row>
    <row r="6178" spans="1:25" hidden="1" x14ac:dyDescent="0.35">
      <c r="A6178">
        <v>4</v>
      </c>
      <c r="B6178" t="s">
        <v>43</v>
      </c>
      <c r="C6178">
        <v>6</v>
      </c>
      <c r="D6178" t="s">
        <v>50</v>
      </c>
      <c r="E6178" t="s">
        <v>171</v>
      </c>
      <c r="F6178" t="s">
        <v>13</v>
      </c>
      <c r="G6178" t="s">
        <v>1864</v>
      </c>
      <c r="H6178" s="1">
        <v>0</v>
      </c>
      <c r="I6178" s="2">
        <v>43599</v>
      </c>
      <c r="J6178" t="s">
        <v>4059</v>
      </c>
      <c r="K6178" t="s">
        <v>102</v>
      </c>
      <c r="L6178">
        <v>10035</v>
      </c>
      <c r="M6178">
        <v>775</v>
      </c>
      <c r="N6178" t="s">
        <v>5050</v>
      </c>
      <c r="O6178">
        <v>135</v>
      </c>
      <c r="P6178">
        <v>3</v>
      </c>
      <c r="Q6178" t="s">
        <v>104</v>
      </c>
      <c r="R6178" t="s">
        <v>8304</v>
      </c>
      <c r="S6178">
        <v>134.99</v>
      </c>
      <c r="T6178">
        <v>540</v>
      </c>
      <c r="U6178" t="s">
        <v>19</v>
      </c>
      <c r="V6178" s="2">
        <v>43603</v>
      </c>
      <c r="W6178" t="s">
        <v>39</v>
      </c>
      <c r="X6178" t="s">
        <v>175</v>
      </c>
      <c r="Y6178" t="s">
        <v>52</v>
      </c>
    </row>
    <row r="6179" spans="1:25" hidden="1" x14ac:dyDescent="0.35">
      <c r="A6179">
        <v>6</v>
      </c>
      <c r="B6179" t="s">
        <v>10</v>
      </c>
      <c r="C6179">
        <v>6</v>
      </c>
      <c r="D6179" t="s">
        <v>11</v>
      </c>
      <c r="E6179" t="s">
        <v>171</v>
      </c>
      <c r="F6179" t="s">
        <v>13</v>
      </c>
      <c r="G6179" t="s">
        <v>1315</v>
      </c>
      <c r="H6179" s="1">
        <v>0.1</v>
      </c>
      <c r="I6179" s="2">
        <v>43817</v>
      </c>
      <c r="J6179" t="s">
        <v>2378</v>
      </c>
      <c r="K6179" t="s">
        <v>102</v>
      </c>
      <c r="L6179">
        <v>10009</v>
      </c>
      <c r="M6179">
        <v>1203</v>
      </c>
      <c r="N6179" t="s">
        <v>2187</v>
      </c>
      <c r="O6179">
        <v>140</v>
      </c>
      <c r="P6179">
        <v>9</v>
      </c>
      <c r="Q6179" t="s">
        <v>104</v>
      </c>
      <c r="R6179" t="s">
        <v>8304</v>
      </c>
      <c r="S6179">
        <v>139.57</v>
      </c>
      <c r="T6179">
        <v>1142</v>
      </c>
      <c r="U6179" t="s">
        <v>19</v>
      </c>
      <c r="V6179" s="2">
        <v>43823</v>
      </c>
      <c r="W6179" t="s">
        <v>39</v>
      </c>
      <c r="X6179" t="s">
        <v>175</v>
      </c>
      <c r="Y6179" t="s">
        <v>24</v>
      </c>
    </row>
    <row r="6180" spans="1:25" hidden="1" x14ac:dyDescent="0.35">
      <c r="A6180">
        <v>6</v>
      </c>
      <c r="B6180" t="s">
        <v>10</v>
      </c>
      <c r="C6180">
        <v>6</v>
      </c>
      <c r="D6180" t="s">
        <v>26</v>
      </c>
      <c r="E6180" t="s">
        <v>171</v>
      </c>
      <c r="F6180" t="s">
        <v>13</v>
      </c>
      <c r="G6180" t="s">
        <v>1315</v>
      </c>
      <c r="H6180" s="1">
        <v>0</v>
      </c>
      <c r="I6180" s="2">
        <v>43817</v>
      </c>
      <c r="J6180" t="s">
        <v>2378</v>
      </c>
      <c r="K6180" t="s">
        <v>102</v>
      </c>
      <c r="L6180">
        <v>10009</v>
      </c>
      <c r="M6180">
        <v>1419</v>
      </c>
      <c r="N6180" t="s">
        <v>4030</v>
      </c>
      <c r="O6180">
        <v>1</v>
      </c>
      <c r="P6180">
        <v>2</v>
      </c>
      <c r="Q6180" t="s">
        <v>104</v>
      </c>
      <c r="R6180" t="s">
        <v>8304</v>
      </c>
      <c r="S6180">
        <v>1.38</v>
      </c>
      <c r="T6180">
        <v>3</v>
      </c>
      <c r="U6180" t="s">
        <v>19</v>
      </c>
      <c r="V6180" s="2">
        <v>43823</v>
      </c>
      <c r="W6180" t="s">
        <v>39</v>
      </c>
      <c r="X6180" t="s">
        <v>175</v>
      </c>
      <c r="Y6180" t="s">
        <v>49</v>
      </c>
    </row>
    <row r="6181" spans="1:25" hidden="1" x14ac:dyDescent="0.35">
      <c r="A6181">
        <v>6</v>
      </c>
      <c r="B6181" t="s">
        <v>10</v>
      </c>
      <c r="C6181">
        <v>6</v>
      </c>
      <c r="D6181" t="s">
        <v>26</v>
      </c>
      <c r="E6181" t="s">
        <v>171</v>
      </c>
      <c r="F6181" t="s">
        <v>13</v>
      </c>
      <c r="G6181" t="s">
        <v>1315</v>
      </c>
      <c r="H6181" s="1">
        <v>0</v>
      </c>
      <c r="I6181" s="2">
        <v>43817</v>
      </c>
      <c r="J6181" t="s">
        <v>2378</v>
      </c>
      <c r="K6181" t="s">
        <v>102</v>
      </c>
      <c r="L6181">
        <v>10009</v>
      </c>
      <c r="M6181">
        <v>1508</v>
      </c>
      <c r="N6181" t="s">
        <v>3043</v>
      </c>
      <c r="O6181">
        <v>17</v>
      </c>
      <c r="P6181">
        <v>6</v>
      </c>
      <c r="Q6181" t="s">
        <v>104</v>
      </c>
      <c r="R6181" t="s">
        <v>8304</v>
      </c>
      <c r="S6181">
        <v>17.47</v>
      </c>
      <c r="T6181">
        <v>39</v>
      </c>
      <c r="U6181" t="s">
        <v>19</v>
      </c>
      <c r="V6181" s="2">
        <v>43823</v>
      </c>
      <c r="W6181" t="s">
        <v>39</v>
      </c>
      <c r="X6181" t="s">
        <v>175</v>
      </c>
      <c r="Y6181" t="s">
        <v>49</v>
      </c>
    </row>
    <row r="6182" spans="1:25" hidden="1" x14ac:dyDescent="0.35">
      <c r="A6182">
        <v>6</v>
      </c>
      <c r="B6182" t="s">
        <v>10</v>
      </c>
      <c r="C6182">
        <v>6</v>
      </c>
      <c r="D6182" t="s">
        <v>26</v>
      </c>
      <c r="E6182" t="s">
        <v>171</v>
      </c>
      <c r="F6182" t="s">
        <v>13</v>
      </c>
      <c r="G6182" t="s">
        <v>1315</v>
      </c>
      <c r="H6182" s="1">
        <v>0</v>
      </c>
      <c r="I6182" s="2">
        <v>43817</v>
      </c>
      <c r="J6182" t="s">
        <v>2378</v>
      </c>
      <c r="K6182" t="s">
        <v>102</v>
      </c>
      <c r="L6182">
        <v>10009</v>
      </c>
      <c r="M6182">
        <v>953</v>
      </c>
      <c r="N6182" t="s">
        <v>435</v>
      </c>
      <c r="O6182">
        <v>511</v>
      </c>
      <c r="P6182">
        <v>13</v>
      </c>
      <c r="Q6182" t="s">
        <v>104</v>
      </c>
      <c r="R6182" t="s">
        <v>8304</v>
      </c>
      <c r="S6182">
        <v>511.37</v>
      </c>
      <c r="T6182">
        <v>1705</v>
      </c>
      <c r="U6182" t="s">
        <v>19</v>
      </c>
      <c r="V6182" s="2">
        <v>43823</v>
      </c>
      <c r="W6182" t="s">
        <v>39</v>
      </c>
      <c r="X6182" t="s">
        <v>175</v>
      </c>
      <c r="Y6182" t="s">
        <v>56</v>
      </c>
    </row>
    <row r="6183" spans="1:25" hidden="1" x14ac:dyDescent="0.35">
      <c r="A6183">
        <v>3</v>
      </c>
      <c r="B6183" t="s">
        <v>25</v>
      </c>
      <c r="C6183">
        <v>1</v>
      </c>
      <c r="D6183" t="s">
        <v>26</v>
      </c>
      <c r="E6183" t="s">
        <v>192</v>
      </c>
      <c r="F6183" t="s">
        <v>13</v>
      </c>
      <c r="G6183" t="s">
        <v>5325</v>
      </c>
      <c r="H6183" s="1">
        <v>0.2</v>
      </c>
      <c r="I6183" s="2">
        <v>43655</v>
      </c>
      <c r="J6183" t="s">
        <v>5843</v>
      </c>
      <c r="K6183" t="s">
        <v>73</v>
      </c>
      <c r="L6183">
        <v>60610</v>
      </c>
      <c r="M6183">
        <v>1325</v>
      </c>
      <c r="N6183" t="s">
        <v>5844</v>
      </c>
      <c r="O6183">
        <v>3</v>
      </c>
      <c r="P6183">
        <v>5</v>
      </c>
      <c r="Q6183" t="s">
        <v>75</v>
      </c>
      <c r="R6183" t="s">
        <v>8304</v>
      </c>
      <c r="S6183">
        <v>2.98</v>
      </c>
      <c r="T6183">
        <v>9</v>
      </c>
      <c r="U6183" t="s">
        <v>33</v>
      </c>
      <c r="V6183" s="2">
        <v>43658</v>
      </c>
      <c r="W6183" t="s">
        <v>130</v>
      </c>
      <c r="X6183" t="s">
        <v>139</v>
      </c>
      <c r="Y6183" t="s">
        <v>49</v>
      </c>
    </row>
    <row r="6184" spans="1:25" hidden="1" x14ac:dyDescent="0.35">
      <c r="A6184">
        <v>3</v>
      </c>
      <c r="B6184" t="s">
        <v>25</v>
      </c>
      <c r="C6184">
        <v>1</v>
      </c>
      <c r="D6184" t="s">
        <v>26</v>
      </c>
      <c r="E6184" t="s">
        <v>192</v>
      </c>
      <c r="F6184" t="s">
        <v>13</v>
      </c>
      <c r="G6184" t="s">
        <v>5325</v>
      </c>
      <c r="H6184" s="1">
        <v>0.8</v>
      </c>
      <c r="I6184" s="2">
        <v>43655</v>
      </c>
      <c r="J6184" t="s">
        <v>5843</v>
      </c>
      <c r="K6184" t="s">
        <v>73</v>
      </c>
      <c r="L6184">
        <v>60610</v>
      </c>
      <c r="M6184">
        <v>300</v>
      </c>
      <c r="N6184" t="s">
        <v>3665</v>
      </c>
      <c r="O6184">
        <v>-146</v>
      </c>
      <c r="P6184">
        <v>9</v>
      </c>
      <c r="Q6184" t="s">
        <v>75</v>
      </c>
      <c r="R6184" t="s">
        <v>8304</v>
      </c>
      <c r="S6184">
        <v>-146.16</v>
      </c>
      <c r="T6184">
        <v>58</v>
      </c>
      <c r="U6184" t="s">
        <v>33</v>
      </c>
      <c r="V6184" s="2">
        <v>43658</v>
      </c>
      <c r="W6184" t="s">
        <v>130</v>
      </c>
      <c r="X6184" t="s">
        <v>139</v>
      </c>
      <c r="Y6184" t="s">
        <v>56</v>
      </c>
    </row>
    <row r="6185" spans="1:25" hidden="1" x14ac:dyDescent="0.35">
      <c r="A6185">
        <v>5</v>
      </c>
      <c r="B6185" t="s">
        <v>43</v>
      </c>
      <c r="C6185">
        <v>6</v>
      </c>
      <c r="D6185" t="s">
        <v>26</v>
      </c>
      <c r="E6185" t="s">
        <v>879</v>
      </c>
      <c r="F6185" t="s">
        <v>13</v>
      </c>
      <c r="G6185" t="s">
        <v>8132</v>
      </c>
      <c r="H6185" s="1">
        <v>0</v>
      </c>
      <c r="I6185" s="2">
        <v>43696</v>
      </c>
      <c r="J6185" t="s">
        <v>4090</v>
      </c>
      <c r="K6185" t="s">
        <v>102</v>
      </c>
      <c r="L6185">
        <v>1841</v>
      </c>
      <c r="M6185">
        <v>1802</v>
      </c>
      <c r="N6185" t="s">
        <v>3054</v>
      </c>
      <c r="O6185">
        <v>9</v>
      </c>
      <c r="P6185">
        <v>3</v>
      </c>
      <c r="Q6185" t="s">
        <v>104</v>
      </c>
      <c r="R6185" t="s">
        <v>8304</v>
      </c>
      <c r="S6185">
        <v>9.33</v>
      </c>
      <c r="T6185">
        <v>19</v>
      </c>
      <c r="U6185" t="s">
        <v>19</v>
      </c>
      <c r="V6185" s="2">
        <v>43701</v>
      </c>
      <c r="W6185" t="s">
        <v>39</v>
      </c>
      <c r="X6185" t="s">
        <v>744</v>
      </c>
      <c r="Y6185" t="s">
        <v>64</v>
      </c>
    </row>
    <row r="6186" spans="1:25" hidden="1" x14ac:dyDescent="0.35">
      <c r="A6186">
        <v>0</v>
      </c>
      <c r="B6186" t="s">
        <v>10</v>
      </c>
      <c r="C6186">
        <v>0</v>
      </c>
      <c r="D6186" t="s">
        <v>50</v>
      </c>
      <c r="E6186" t="s">
        <v>192</v>
      </c>
      <c r="F6186" t="s">
        <v>13</v>
      </c>
      <c r="G6186" t="s">
        <v>762</v>
      </c>
      <c r="H6186" s="1">
        <v>0.2</v>
      </c>
      <c r="I6186" s="2">
        <v>43677</v>
      </c>
      <c r="J6186" t="s">
        <v>4817</v>
      </c>
      <c r="K6186" t="s">
        <v>73</v>
      </c>
      <c r="L6186">
        <v>60653</v>
      </c>
      <c r="M6186">
        <v>1108</v>
      </c>
      <c r="N6186" t="s">
        <v>1202</v>
      </c>
      <c r="O6186">
        <v>4</v>
      </c>
      <c r="P6186">
        <v>1</v>
      </c>
      <c r="Q6186" t="s">
        <v>75</v>
      </c>
      <c r="R6186" t="s">
        <v>8304</v>
      </c>
      <c r="S6186">
        <v>4.1399999999999997</v>
      </c>
      <c r="T6186">
        <v>37</v>
      </c>
      <c r="U6186" t="s">
        <v>19</v>
      </c>
      <c r="V6186" s="2">
        <v>43677</v>
      </c>
      <c r="W6186" t="s">
        <v>773</v>
      </c>
      <c r="X6186" t="s">
        <v>139</v>
      </c>
      <c r="Y6186" t="s">
        <v>52</v>
      </c>
    </row>
    <row r="6187" spans="1:25" hidden="1" x14ac:dyDescent="0.35">
      <c r="A6187">
        <v>3</v>
      </c>
      <c r="B6187" t="s">
        <v>25</v>
      </c>
      <c r="C6187">
        <v>1</v>
      </c>
      <c r="D6187" t="s">
        <v>26</v>
      </c>
      <c r="E6187" t="s">
        <v>2026</v>
      </c>
      <c r="F6187" t="s">
        <v>13</v>
      </c>
      <c r="G6187" t="s">
        <v>5533</v>
      </c>
      <c r="H6187" s="1">
        <v>0.2</v>
      </c>
      <c r="I6187" s="2">
        <v>43722</v>
      </c>
      <c r="J6187" t="s">
        <v>5932</v>
      </c>
      <c r="K6187" t="s">
        <v>16</v>
      </c>
      <c r="L6187">
        <v>27604</v>
      </c>
      <c r="M6187">
        <v>1787</v>
      </c>
      <c r="N6187" t="s">
        <v>4048</v>
      </c>
      <c r="O6187">
        <v>23</v>
      </c>
      <c r="P6187">
        <v>3</v>
      </c>
      <c r="Q6187" t="s">
        <v>18</v>
      </c>
      <c r="R6187" t="s">
        <v>8304</v>
      </c>
      <c r="S6187">
        <v>23.23</v>
      </c>
      <c r="T6187">
        <v>74</v>
      </c>
      <c r="U6187" t="s">
        <v>33</v>
      </c>
      <c r="V6187" s="2">
        <v>43725</v>
      </c>
      <c r="W6187" t="s">
        <v>130</v>
      </c>
      <c r="X6187" t="s">
        <v>63</v>
      </c>
      <c r="Y6187" t="s">
        <v>64</v>
      </c>
    </row>
    <row r="6188" spans="1:25" hidden="1" x14ac:dyDescent="0.35">
      <c r="A6188">
        <v>3</v>
      </c>
      <c r="B6188" t="s">
        <v>25</v>
      </c>
      <c r="C6188">
        <v>1</v>
      </c>
      <c r="D6188" t="s">
        <v>26</v>
      </c>
      <c r="E6188" t="s">
        <v>2026</v>
      </c>
      <c r="F6188" t="s">
        <v>13</v>
      </c>
      <c r="G6188" t="s">
        <v>5533</v>
      </c>
      <c r="H6188" s="1">
        <v>0.2</v>
      </c>
      <c r="I6188" s="2">
        <v>43722</v>
      </c>
      <c r="J6188" t="s">
        <v>5932</v>
      </c>
      <c r="K6188" t="s">
        <v>16</v>
      </c>
      <c r="L6188">
        <v>27604</v>
      </c>
      <c r="M6188">
        <v>18</v>
      </c>
      <c r="N6188" t="s">
        <v>3415</v>
      </c>
      <c r="O6188">
        <v>94</v>
      </c>
      <c r="P6188">
        <v>4</v>
      </c>
      <c r="Q6188" t="s">
        <v>18</v>
      </c>
      <c r="R6188" t="s">
        <v>8304</v>
      </c>
      <c r="S6188">
        <v>94.28</v>
      </c>
      <c r="T6188">
        <v>943</v>
      </c>
      <c r="U6188" t="s">
        <v>33</v>
      </c>
      <c r="V6188" s="2">
        <v>43725</v>
      </c>
      <c r="W6188" t="s">
        <v>130</v>
      </c>
      <c r="X6188" t="s">
        <v>63</v>
      </c>
      <c r="Y6188" t="s">
        <v>56</v>
      </c>
    </row>
    <row r="6189" spans="1:25" hidden="1" x14ac:dyDescent="0.35">
      <c r="A6189">
        <v>4</v>
      </c>
      <c r="B6189" t="s">
        <v>43</v>
      </c>
      <c r="C6189">
        <v>6</v>
      </c>
      <c r="D6189" t="s">
        <v>26</v>
      </c>
      <c r="E6189" t="s">
        <v>409</v>
      </c>
      <c r="F6189" t="s">
        <v>13</v>
      </c>
      <c r="G6189" t="s">
        <v>5297</v>
      </c>
      <c r="H6189" s="1">
        <v>0</v>
      </c>
      <c r="I6189" s="2">
        <v>43821</v>
      </c>
      <c r="J6189" t="s">
        <v>6580</v>
      </c>
      <c r="K6189" t="s">
        <v>30</v>
      </c>
      <c r="L6189">
        <v>88220</v>
      </c>
      <c r="M6189">
        <v>515</v>
      </c>
      <c r="N6189" t="s">
        <v>898</v>
      </c>
      <c r="O6189">
        <v>1</v>
      </c>
      <c r="P6189">
        <v>3</v>
      </c>
      <c r="Q6189" t="s">
        <v>32</v>
      </c>
      <c r="R6189" t="s">
        <v>8304</v>
      </c>
      <c r="S6189">
        <v>1.08</v>
      </c>
      <c r="T6189">
        <v>4</v>
      </c>
      <c r="U6189" t="s">
        <v>33</v>
      </c>
      <c r="V6189" s="2">
        <v>43825</v>
      </c>
      <c r="W6189" t="s">
        <v>39</v>
      </c>
      <c r="X6189" t="s">
        <v>413</v>
      </c>
      <c r="Y6189" t="s">
        <v>49</v>
      </c>
    </row>
    <row r="6190" spans="1:25" hidden="1" x14ac:dyDescent="0.35">
      <c r="A6190">
        <v>4</v>
      </c>
      <c r="B6190" t="s">
        <v>43</v>
      </c>
      <c r="C6190">
        <v>6</v>
      </c>
      <c r="D6190" t="s">
        <v>26</v>
      </c>
      <c r="E6190" t="s">
        <v>409</v>
      </c>
      <c r="F6190" t="s">
        <v>13</v>
      </c>
      <c r="G6190" t="s">
        <v>5297</v>
      </c>
      <c r="H6190" s="1">
        <v>0</v>
      </c>
      <c r="I6190" s="2">
        <v>43821</v>
      </c>
      <c r="J6190" t="s">
        <v>6580</v>
      </c>
      <c r="K6190" t="s">
        <v>30</v>
      </c>
      <c r="L6190">
        <v>88220</v>
      </c>
      <c r="M6190">
        <v>589</v>
      </c>
      <c r="N6190" t="s">
        <v>626</v>
      </c>
      <c r="O6190">
        <v>10</v>
      </c>
      <c r="P6190">
        <v>3</v>
      </c>
      <c r="Q6190" t="s">
        <v>32</v>
      </c>
      <c r="R6190" t="s">
        <v>8304</v>
      </c>
      <c r="S6190">
        <v>10.45</v>
      </c>
      <c r="T6190">
        <v>37</v>
      </c>
      <c r="U6190" t="s">
        <v>33</v>
      </c>
      <c r="V6190" s="2">
        <v>43825</v>
      </c>
      <c r="W6190" t="s">
        <v>39</v>
      </c>
      <c r="X6190" t="s">
        <v>413</v>
      </c>
      <c r="Y6190" t="s">
        <v>42</v>
      </c>
    </row>
    <row r="6191" spans="1:25" hidden="1" x14ac:dyDescent="0.35">
      <c r="A6191">
        <v>4</v>
      </c>
      <c r="B6191" t="s">
        <v>43</v>
      </c>
      <c r="C6191">
        <v>6</v>
      </c>
      <c r="D6191" t="s">
        <v>26</v>
      </c>
      <c r="E6191" t="s">
        <v>409</v>
      </c>
      <c r="F6191" t="s">
        <v>13</v>
      </c>
      <c r="G6191" t="s">
        <v>5297</v>
      </c>
      <c r="H6191" s="1">
        <v>0</v>
      </c>
      <c r="I6191" s="2">
        <v>43821</v>
      </c>
      <c r="J6191" t="s">
        <v>6580</v>
      </c>
      <c r="K6191" t="s">
        <v>30</v>
      </c>
      <c r="L6191">
        <v>88220</v>
      </c>
      <c r="M6191">
        <v>228</v>
      </c>
      <c r="N6191" t="s">
        <v>3999</v>
      </c>
      <c r="O6191">
        <v>9</v>
      </c>
      <c r="P6191">
        <v>5</v>
      </c>
      <c r="Q6191" t="s">
        <v>32</v>
      </c>
      <c r="R6191" t="s">
        <v>8304</v>
      </c>
      <c r="S6191">
        <v>8.67</v>
      </c>
      <c r="T6191">
        <v>18</v>
      </c>
      <c r="U6191" t="s">
        <v>33</v>
      </c>
      <c r="V6191" s="2">
        <v>43825</v>
      </c>
      <c r="W6191" t="s">
        <v>39</v>
      </c>
      <c r="X6191" t="s">
        <v>413</v>
      </c>
      <c r="Y6191" t="s">
        <v>35</v>
      </c>
    </row>
    <row r="6192" spans="1:25" hidden="1" x14ac:dyDescent="0.35">
      <c r="A6192">
        <v>4</v>
      </c>
      <c r="B6192" t="s">
        <v>43</v>
      </c>
      <c r="C6192">
        <v>6</v>
      </c>
      <c r="D6192" t="s">
        <v>50</v>
      </c>
      <c r="E6192" t="s">
        <v>409</v>
      </c>
      <c r="F6192" t="s">
        <v>13</v>
      </c>
      <c r="G6192" t="s">
        <v>5297</v>
      </c>
      <c r="H6192" s="1">
        <v>0.2</v>
      </c>
      <c r="I6192" s="2">
        <v>43821</v>
      </c>
      <c r="J6192" t="s">
        <v>6580</v>
      </c>
      <c r="K6192" t="s">
        <v>30</v>
      </c>
      <c r="L6192">
        <v>88220</v>
      </c>
      <c r="M6192">
        <v>912</v>
      </c>
      <c r="N6192" t="s">
        <v>4952</v>
      </c>
      <c r="O6192">
        <v>7</v>
      </c>
      <c r="P6192">
        <v>4</v>
      </c>
      <c r="Q6192" t="s">
        <v>32</v>
      </c>
      <c r="R6192" t="s">
        <v>8304</v>
      </c>
      <c r="S6192">
        <v>6.7</v>
      </c>
      <c r="T6192">
        <v>67</v>
      </c>
      <c r="U6192" t="s">
        <v>33</v>
      </c>
      <c r="V6192" s="2">
        <v>43825</v>
      </c>
      <c r="W6192" t="s">
        <v>39</v>
      </c>
      <c r="X6192" t="s">
        <v>413</v>
      </c>
      <c r="Y6192" t="s">
        <v>52</v>
      </c>
    </row>
    <row r="6193" spans="1:25" x14ac:dyDescent="0.35">
      <c r="A6193">
        <v>3</v>
      </c>
      <c r="B6193" t="s">
        <v>10</v>
      </c>
      <c r="C6193">
        <v>3</v>
      </c>
      <c r="D6193" t="s">
        <v>11</v>
      </c>
      <c r="E6193" t="s">
        <v>1017</v>
      </c>
      <c r="F6193" t="s">
        <v>13</v>
      </c>
      <c r="G6193" t="s">
        <v>7152</v>
      </c>
      <c r="H6193" s="1">
        <v>0</v>
      </c>
      <c r="I6193" s="2">
        <v>43493</v>
      </c>
      <c r="J6193" t="s">
        <v>8044</v>
      </c>
      <c r="K6193" t="s">
        <v>30</v>
      </c>
      <c r="L6193">
        <v>92627</v>
      </c>
      <c r="M6193">
        <v>492</v>
      </c>
      <c r="N6193" t="s">
        <v>5222</v>
      </c>
      <c r="O6193">
        <v>13</v>
      </c>
      <c r="P6193">
        <v>3</v>
      </c>
      <c r="Q6193" t="s">
        <v>32</v>
      </c>
      <c r="R6193" t="s">
        <v>92</v>
      </c>
      <c r="S6193">
        <v>12.83</v>
      </c>
      <c r="T6193">
        <v>38</v>
      </c>
      <c r="U6193" t="s">
        <v>76</v>
      </c>
      <c r="V6193" s="2">
        <v>43496</v>
      </c>
      <c r="W6193" t="s">
        <v>20</v>
      </c>
      <c r="X6193" t="s">
        <v>34</v>
      </c>
      <c r="Y6193" t="s">
        <v>47</v>
      </c>
    </row>
    <row r="6194" spans="1:25" x14ac:dyDescent="0.35">
      <c r="A6194">
        <v>3</v>
      </c>
      <c r="B6194" t="s">
        <v>10</v>
      </c>
      <c r="C6194">
        <v>3</v>
      </c>
      <c r="D6194" t="s">
        <v>50</v>
      </c>
      <c r="E6194" t="s">
        <v>1017</v>
      </c>
      <c r="F6194" t="s">
        <v>13</v>
      </c>
      <c r="G6194" t="s">
        <v>7152</v>
      </c>
      <c r="H6194" s="1">
        <v>0</v>
      </c>
      <c r="I6194" s="2">
        <v>43493</v>
      </c>
      <c r="J6194" t="s">
        <v>8044</v>
      </c>
      <c r="K6194" t="s">
        <v>30</v>
      </c>
      <c r="L6194">
        <v>92627</v>
      </c>
      <c r="M6194">
        <v>1006</v>
      </c>
      <c r="N6194" t="s">
        <v>4816</v>
      </c>
      <c r="O6194">
        <v>26</v>
      </c>
      <c r="P6194">
        <v>3</v>
      </c>
      <c r="Q6194" t="s">
        <v>32</v>
      </c>
      <c r="R6194" t="s">
        <v>92</v>
      </c>
      <c r="S6194">
        <v>26.4</v>
      </c>
      <c r="T6194">
        <v>240</v>
      </c>
      <c r="U6194" t="s">
        <v>76</v>
      </c>
      <c r="V6194" s="2">
        <v>43496</v>
      </c>
      <c r="W6194" t="s">
        <v>20</v>
      </c>
      <c r="X6194" t="s">
        <v>34</v>
      </c>
      <c r="Y6194" t="s">
        <v>113</v>
      </c>
    </row>
    <row r="6195" spans="1:25" hidden="1" x14ac:dyDescent="0.35">
      <c r="A6195">
        <v>4</v>
      </c>
      <c r="B6195" t="s">
        <v>25</v>
      </c>
      <c r="C6195">
        <v>3</v>
      </c>
      <c r="D6195" t="s">
        <v>11</v>
      </c>
      <c r="E6195" t="s">
        <v>1080</v>
      </c>
      <c r="F6195" t="s">
        <v>13</v>
      </c>
      <c r="G6195" t="s">
        <v>5417</v>
      </c>
      <c r="H6195" s="1">
        <v>0</v>
      </c>
      <c r="I6195" s="2">
        <v>43740</v>
      </c>
      <c r="J6195" t="s">
        <v>5418</v>
      </c>
      <c r="K6195" t="s">
        <v>16</v>
      </c>
      <c r="L6195">
        <v>36116</v>
      </c>
      <c r="M6195">
        <v>1054</v>
      </c>
      <c r="N6195" t="s">
        <v>5419</v>
      </c>
      <c r="O6195">
        <v>3</v>
      </c>
      <c r="P6195">
        <v>2</v>
      </c>
      <c r="Q6195" t="s">
        <v>18</v>
      </c>
      <c r="R6195" t="s">
        <v>8304</v>
      </c>
      <c r="S6195">
        <v>3.45</v>
      </c>
      <c r="T6195">
        <v>10</v>
      </c>
      <c r="U6195" t="s">
        <v>33</v>
      </c>
      <c r="V6195" s="2">
        <v>43744</v>
      </c>
      <c r="W6195" t="s">
        <v>20</v>
      </c>
      <c r="X6195" t="s">
        <v>225</v>
      </c>
      <c r="Y6195" t="s">
        <v>47</v>
      </c>
    </row>
    <row r="6196" spans="1:25" hidden="1" x14ac:dyDescent="0.35">
      <c r="A6196">
        <v>2</v>
      </c>
      <c r="B6196" t="s">
        <v>43</v>
      </c>
      <c r="C6196">
        <v>3</v>
      </c>
      <c r="D6196" t="s">
        <v>11</v>
      </c>
      <c r="E6196" t="s">
        <v>171</v>
      </c>
      <c r="F6196" t="s">
        <v>13</v>
      </c>
      <c r="G6196" t="s">
        <v>1482</v>
      </c>
      <c r="H6196" s="1">
        <v>0.2</v>
      </c>
      <c r="I6196" s="2">
        <v>43641</v>
      </c>
      <c r="J6196" t="s">
        <v>1941</v>
      </c>
      <c r="K6196" t="s">
        <v>102</v>
      </c>
      <c r="L6196">
        <v>10024</v>
      </c>
      <c r="M6196">
        <v>530</v>
      </c>
      <c r="N6196" t="s">
        <v>1570</v>
      </c>
      <c r="O6196">
        <v>-5</v>
      </c>
      <c r="P6196">
        <v>1</v>
      </c>
      <c r="Q6196" t="s">
        <v>104</v>
      </c>
      <c r="R6196" t="s">
        <v>8304</v>
      </c>
      <c r="S6196">
        <v>-5.01</v>
      </c>
      <c r="T6196">
        <v>401</v>
      </c>
      <c r="U6196" t="s">
        <v>19</v>
      </c>
      <c r="V6196" s="2">
        <v>43643</v>
      </c>
      <c r="W6196" t="s">
        <v>20</v>
      </c>
      <c r="X6196" t="s">
        <v>175</v>
      </c>
      <c r="Y6196" t="s">
        <v>22</v>
      </c>
    </row>
    <row r="6197" spans="1:25" x14ac:dyDescent="0.35">
      <c r="A6197">
        <v>3</v>
      </c>
      <c r="B6197" t="s">
        <v>10</v>
      </c>
      <c r="C6197">
        <v>3</v>
      </c>
      <c r="D6197" t="s">
        <v>26</v>
      </c>
      <c r="E6197" t="s">
        <v>88</v>
      </c>
      <c r="F6197" t="s">
        <v>13</v>
      </c>
      <c r="G6197" t="s">
        <v>520</v>
      </c>
      <c r="H6197" s="1">
        <v>0.2</v>
      </c>
      <c r="I6197" s="2">
        <v>43507</v>
      </c>
      <c r="J6197" t="s">
        <v>6179</v>
      </c>
      <c r="K6197" t="s">
        <v>30</v>
      </c>
      <c r="L6197">
        <v>94110</v>
      </c>
      <c r="M6197">
        <v>54</v>
      </c>
      <c r="N6197" t="s">
        <v>8263</v>
      </c>
      <c r="O6197">
        <v>8</v>
      </c>
      <c r="P6197">
        <v>7</v>
      </c>
      <c r="Q6197" t="s">
        <v>32</v>
      </c>
      <c r="R6197" t="s">
        <v>8304</v>
      </c>
      <c r="S6197">
        <v>7.73</v>
      </c>
      <c r="T6197">
        <v>21</v>
      </c>
      <c r="U6197" t="s">
        <v>33</v>
      </c>
      <c r="V6197" s="2">
        <v>43510</v>
      </c>
      <c r="W6197" t="s">
        <v>20</v>
      </c>
      <c r="X6197" t="s">
        <v>34</v>
      </c>
      <c r="Y6197" t="s">
        <v>54</v>
      </c>
    </row>
    <row r="6198" spans="1:25" hidden="1" x14ac:dyDescent="0.35">
      <c r="A6198">
        <v>4</v>
      </c>
      <c r="B6198" t="s">
        <v>43</v>
      </c>
      <c r="C6198">
        <v>6</v>
      </c>
      <c r="D6198" t="s">
        <v>50</v>
      </c>
      <c r="E6198" t="s">
        <v>171</v>
      </c>
      <c r="F6198" t="s">
        <v>13</v>
      </c>
      <c r="G6198" t="s">
        <v>1893</v>
      </c>
      <c r="H6198" s="1">
        <v>0</v>
      </c>
      <c r="I6198" s="2">
        <v>43774</v>
      </c>
      <c r="J6198" t="s">
        <v>5056</v>
      </c>
      <c r="K6198" t="s">
        <v>102</v>
      </c>
      <c r="L6198">
        <v>10009</v>
      </c>
      <c r="M6198">
        <v>601</v>
      </c>
      <c r="N6198" t="s">
        <v>1100</v>
      </c>
      <c r="O6198">
        <v>172</v>
      </c>
      <c r="P6198">
        <v>5</v>
      </c>
      <c r="Q6198" t="s">
        <v>104</v>
      </c>
      <c r="R6198" t="s">
        <v>8304</v>
      </c>
      <c r="S6198">
        <v>171.93</v>
      </c>
      <c r="T6198">
        <v>391</v>
      </c>
      <c r="U6198" t="s">
        <v>19</v>
      </c>
      <c r="V6198" s="2">
        <v>43778</v>
      </c>
      <c r="W6198" t="s">
        <v>39</v>
      </c>
      <c r="X6198" t="s">
        <v>175</v>
      </c>
      <c r="Y6198" t="s">
        <v>113</v>
      </c>
    </row>
    <row r="6199" spans="1:25" x14ac:dyDescent="0.35">
      <c r="A6199">
        <v>5</v>
      </c>
      <c r="B6199" t="s">
        <v>43</v>
      </c>
      <c r="C6199">
        <v>6</v>
      </c>
      <c r="D6199" t="s">
        <v>26</v>
      </c>
      <c r="E6199" t="s">
        <v>88</v>
      </c>
      <c r="F6199" t="s">
        <v>13</v>
      </c>
      <c r="G6199" t="s">
        <v>5800</v>
      </c>
      <c r="H6199" s="1">
        <v>0</v>
      </c>
      <c r="I6199" s="2">
        <v>43536</v>
      </c>
      <c r="J6199" t="s">
        <v>6589</v>
      </c>
      <c r="K6199" t="s">
        <v>30</v>
      </c>
      <c r="L6199">
        <v>94122</v>
      </c>
      <c r="M6199">
        <v>418</v>
      </c>
      <c r="N6199" t="s">
        <v>1056</v>
      </c>
      <c r="O6199">
        <v>10</v>
      </c>
      <c r="P6199">
        <v>3</v>
      </c>
      <c r="Q6199" t="s">
        <v>32</v>
      </c>
      <c r="R6199" t="s">
        <v>8304</v>
      </c>
      <c r="S6199">
        <v>9.7200000000000006</v>
      </c>
      <c r="T6199">
        <v>243</v>
      </c>
      <c r="U6199" t="s">
        <v>33</v>
      </c>
      <c r="V6199" s="2">
        <v>43541</v>
      </c>
      <c r="W6199" t="s">
        <v>39</v>
      </c>
      <c r="X6199" t="s">
        <v>34</v>
      </c>
      <c r="Y6199" t="s">
        <v>42</v>
      </c>
    </row>
    <row r="6200" spans="1:25" hidden="1" x14ac:dyDescent="0.35">
      <c r="A6200">
        <v>4</v>
      </c>
      <c r="B6200" t="s">
        <v>43</v>
      </c>
      <c r="C6200">
        <v>6</v>
      </c>
      <c r="D6200" t="s">
        <v>26</v>
      </c>
      <c r="E6200" t="s">
        <v>5827</v>
      </c>
      <c r="F6200" t="s">
        <v>13</v>
      </c>
      <c r="G6200" t="s">
        <v>5479</v>
      </c>
      <c r="H6200" s="1">
        <v>0</v>
      </c>
      <c r="I6200" s="2">
        <v>43771</v>
      </c>
      <c r="J6200" t="s">
        <v>6197</v>
      </c>
      <c r="K6200" t="s">
        <v>73</v>
      </c>
      <c r="L6200">
        <v>66212</v>
      </c>
      <c r="M6200">
        <v>1507</v>
      </c>
      <c r="N6200" t="s">
        <v>346</v>
      </c>
      <c r="O6200">
        <v>9</v>
      </c>
      <c r="P6200">
        <v>3</v>
      </c>
      <c r="Q6200" t="s">
        <v>75</v>
      </c>
      <c r="R6200" t="s">
        <v>8304</v>
      </c>
      <c r="S6200">
        <v>9.1199999999999992</v>
      </c>
      <c r="T6200">
        <v>18</v>
      </c>
      <c r="U6200" t="s">
        <v>33</v>
      </c>
      <c r="V6200" s="2">
        <v>43775</v>
      </c>
      <c r="W6200" t="s">
        <v>39</v>
      </c>
      <c r="X6200" t="s">
        <v>2166</v>
      </c>
      <c r="Y6200" t="s">
        <v>176</v>
      </c>
    </row>
    <row r="6201" spans="1:25" hidden="1" x14ac:dyDescent="0.35">
      <c r="A6201">
        <v>4</v>
      </c>
      <c r="B6201" t="s">
        <v>43</v>
      </c>
      <c r="C6201">
        <v>6</v>
      </c>
      <c r="D6201" t="s">
        <v>26</v>
      </c>
      <c r="E6201" t="s">
        <v>5827</v>
      </c>
      <c r="F6201" t="s">
        <v>13</v>
      </c>
      <c r="G6201" t="s">
        <v>5479</v>
      </c>
      <c r="H6201" s="1">
        <v>0</v>
      </c>
      <c r="I6201" s="2">
        <v>43771</v>
      </c>
      <c r="J6201" t="s">
        <v>6197</v>
      </c>
      <c r="K6201" t="s">
        <v>73</v>
      </c>
      <c r="L6201">
        <v>66212</v>
      </c>
      <c r="M6201">
        <v>329</v>
      </c>
      <c r="N6201" t="s">
        <v>479</v>
      </c>
      <c r="O6201">
        <v>9</v>
      </c>
      <c r="P6201">
        <v>6</v>
      </c>
      <c r="Q6201" t="s">
        <v>75</v>
      </c>
      <c r="R6201" t="s">
        <v>8304</v>
      </c>
      <c r="S6201">
        <v>9.17</v>
      </c>
      <c r="T6201">
        <v>28</v>
      </c>
      <c r="U6201" t="s">
        <v>33</v>
      </c>
      <c r="V6201" s="2">
        <v>43775</v>
      </c>
      <c r="W6201" t="s">
        <v>39</v>
      </c>
      <c r="X6201" t="s">
        <v>2166</v>
      </c>
      <c r="Y6201" t="s">
        <v>49</v>
      </c>
    </row>
    <row r="6202" spans="1:25" x14ac:dyDescent="0.35">
      <c r="A6202">
        <v>4</v>
      </c>
      <c r="B6202" t="s">
        <v>43</v>
      </c>
      <c r="C6202">
        <v>6</v>
      </c>
      <c r="D6202" t="s">
        <v>26</v>
      </c>
      <c r="E6202" t="s">
        <v>572</v>
      </c>
      <c r="F6202" t="s">
        <v>13</v>
      </c>
      <c r="G6202" t="s">
        <v>2389</v>
      </c>
      <c r="H6202" s="1">
        <v>0</v>
      </c>
      <c r="I6202" s="2">
        <v>43615</v>
      </c>
      <c r="J6202" t="s">
        <v>4590</v>
      </c>
      <c r="K6202" t="s">
        <v>30</v>
      </c>
      <c r="L6202">
        <v>92037</v>
      </c>
      <c r="M6202">
        <v>520</v>
      </c>
      <c r="N6202" t="s">
        <v>3385</v>
      </c>
      <c r="O6202">
        <v>10</v>
      </c>
      <c r="P6202">
        <v>6</v>
      </c>
      <c r="Q6202" t="s">
        <v>32</v>
      </c>
      <c r="R6202" t="s">
        <v>8304</v>
      </c>
      <c r="S6202">
        <v>10.18</v>
      </c>
      <c r="T6202">
        <v>35</v>
      </c>
      <c r="U6202" t="s">
        <v>19</v>
      </c>
      <c r="V6202" s="2">
        <v>43619</v>
      </c>
      <c r="W6202" t="s">
        <v>39</v>
      </c>
      <c r="X6202" t="s">
        <v>34</v>
      </c>
      <c r="Y6202" t="s">
        <v>49</v>
      </c>
    </row>
    <row r="6203" spans="1:25" hidden="1" x14ac:dyDescent="0.35">
      <c r="A6203">
        <v>2</v>
      </c>
      <c r="B6203" t="s">
        <v>25</v>
      </c>
      <c r="C6203">
        <v>1</v>
      </c>
      <c r="D6203" t="s">
        <v>26</v>
      </c>
      <c r="E6203" t="s">
        <v>171</v>
      </c>
      <c r="F6203" t="s">
        <v>13</v>
      </c>
      <c r="G6203" t="s">
        <v>1280</v>
      </c>
      <c r="H6203" s="1">
        <v>0</v>
      </c>
      <c r="I6203" s="2">
        <v>43751</v>
      </c>
      <c r="J6203" t="s">
        <v>2913</v>
      </c>
      <c r="K6203" t="s">
        <v>102</v>
      </c>
      <c r="L6203">
        <v>10009</v>
      </c>
      <c r="M6203">
        <v>172</v>
      </c>
      <c r="N6203" t="s">
        <v>2914</v>
      </c>
      <c r="O6203">
        <v>253</v>
      </c>
      <c r="P6203">
        <v>5</v>
      </c>
      <c r="Q6203" t="s">
        <v>104</v>
      </c>
      <c r="R6203" t="s">
        <v>8304</v>
      </c>
      <c r="S6203">
        <v>253.37</v>
      </c>
      <c r="T6203">
        <v>905</v>
      </c>
      <c r="U6203" t="s">
        <v>19</v>
      </c>
      <c r="V6203" s="2">
        <v>43753</v>
      </c>
      <c r="W6203" t="s">
        <v>130</v>
      </c>
      <c r="X6203" t="s">
        <v>175</v>
      </c>
      <c r="Y6203" t="s">
        <v>56</v>
      </c>
    </row>
    <row r="6204" spans="1:25" hidden="1" x14ac:dyDescent="0.35">
      <c r="A6204">
        <v>4</v>
      </c>
      <c r="B6204" t="s">
        <v>43</v>
      </c>
      <c r="C6204">
        <v>6</v>
      </c>
      <c r="D6204" t="s">
        <v>26</v>
      </c>
      <c r="E6204" t="s">
        <v>372</v>
      </c>
      <c r="F6204" t="s">
        <v>13</v>
      </c>
      <c r="G6204" t="s">
        <v>1245</v>
      </c>
      <c r="H6204" s="1">
        <v>0</v>
      </c>
      <c r="I6204" s="2">
        <v>43799</v>
      </c>
      <c r="J6204" t="s">
        <v>4133</v>
      </c>
      <c r="K6204" t="s">
        <v>102</v>
      </c>
      <c r="L6204">
        <v>19711</v>
      </c>
      <c r="M6204">
        <v>362</v>
      </c>
      <c r="N6204" t="s">
        <v>2826</v>
      </c>
      <c r="O6204">
        <v>45</v>
      </c>
      <c r="P6204">
        <v>6</v>
      </c>
      <c r="Q6204" t="s">
        <v>104</v>
      </c>
      <c r="R6204" t="s">
        <v>8304</v>
      </c>
      <c r="S6204">
        <v>45.22</v>
      </c>
      <c r="T6204">
        <v>156</v>
      </c>
      <c r="U6204" t="s">
        <v>19</v>
      </c>
      <c r="V6204" s="2">
        <v>43803</v>
      </c>
      <c r="W6204" t="s">
        <v>39</v>
      </c>
      <c r="X6204" t="s">
        <v>161</v>
      </c>
      <c r="Y6204" t="s">
        <v>49</v>
      </c>
    </row>
    <row r="6205" spans="1:25" x14ac:dyDescent="0.35">
      <c r="A6205">
        <v>2</v>
      </c>
      <c r="B6205" t="s">
        <v>43</v>
      </c>
      <c r="C6205">
        <v>3</v>
      </c>
      <c r="D6205" t="s">
        <v>11</v>
      </c>
      <c r="E6205" t="s">
        <v>88</v>
      </c>
      <c r="F6205" t="s">
        <v>13</v>
      </c>
      <c r="G6205" t="s">
        <v>80</v>
      </c>
      <c r="H6205" s="1">
        <v>0.2</v>
      </c>
      <c r="I6205" s="2">
        <v>43712</v>
      </c>
      <c r="J6205" t="s">
        <v>2105</v>
      </c>
      <c r="K6205" t="s">
        <v>30</v>
      </c>
      <c r="L6205">
        <v>94122</v>
      </c>
      <c r="M6205">
        <v>383</v>
      </c>
      <c r="N6205" t="s">
        <v>1970</v>
      </c>
      <c r="O6205">
        <v>92</v>
      </c>
      <c r="P6205">
        <v>8</v>
      </c>
      <c r="Q6205" t="s">
        <v>32</v>
      </c>
      <c r="R6205" t="s">
        <v>8304</v>
      </c>
      <c r="S6205">
        <v>92.39</v>
      </c>
      <c r="T6205">
        <v>1478</v>
      </c>
      <c r="U6205" t="s">
        <v>19</v>
      </c>
      <c r="V6205" s="2">
        <v>43714</v>
      </c>
      <c r="W6205" t="s">
        <v>20</v>
      </c>
      <c r="X6205" t="s">
        <v>34</v>
      </c>
      <c r="Y6205" t="s">
        <v>41</v>
      </c>
    </row>
    <row r="6206" spans="1:25" x14ac:dyDescent="0.35">
      <c r="A6206">
        <v>2</v>
      </c>
      <c r="B6206" t="s">
        <v>43</v>
      </c>
      <c r="C6206">
        <v>3</v>
      </c>
      <c r="D6206" t="s">
        <v>26</v>
      </c>
      <c r="E6206" t="s">
        <v>88</v>
      </c>
      <c r="F6206" t="s">
        <v>13</v>
      </c>
      <c r="G6206" t="s">
        <v>80</v>
      </c>
      <c r="H6206" s="1">
        <v>0.2</v>
      </c>
      <c r="I6206" s="2">
        <v>43712</v>
      </c>
      <c r="J6206" t="s">
        <v>2105</v>
      </c>
      <c r="K6206" t="s">
        <v>30</v>
      </c>
      <c r="L6206">
        <v>94122</v>
      </c>
      <c r="M6206">
        <v>67</v>
      </c>
      <c r="N6206" t="s">
        <v>2990</v>
      </c>
      <c r="O6206">
        <v>4</v>
      </c>
      <c r="P6206">
        <v>6</v>
      </c>
      <c r="Q6206" t="s">
        <v>32</v>
      </c>
      <c r="R6206" t="s">
        <v>8304</v>
      </c>
      <c r="S6206">
        <v>4.34</v>
      </c>
      <c r="T6206">
        <v>13</v>
      </c>
      <c r="U6206" t="s">
        <v>19</v>
      </c>
      <c r="V6206" s="2">
        <v>43714</v>
      </c>
      <c r="W6206" t="s">
        <v>20</v>
      </c>
      <c r="X6206" t="s">
        <v>34</v>
      </c>
      <c r="Y6206" t="s">
        <v>54</v>
      </c>
    </row>
    <row r="6207" spans="1:25" x14ac:dyDescent="0.35">
      <c r="A6207">
        <v>3</v>
      </c>
      <c r="B6207" t="s">
        <v>25</v>
      </c>
      <c r="C6207">
        <v>1</v>
      </c>
      <c r="D6207" t="s">
        <v>26</v>
      </c>
      <c r="E6207" t="s">
        <v>88</v>
      </c>
      <c r="F6207" t="s">
        <v>13</v>
      </c>
      <c r="G6207" t="s">
        <v>520</v>
      </c>
      <c r="H6207" s="1">
        <v>0</v>
      </c>
      <c r="I6207" s="2">
        <v>43801</v>
      </c>
      <c r="J6207" t="s">
        <v>5952</v>
      </c>
      <c r="K6207" t="s">
        <v>30</v>
      </c>
      <c r="L6207">
        <v>94122</v>
      </c>
      <c r="M6207">
        <v>1736</v>
      </c>
      <c r="N6207" t="s">
        <v>5953</v>
      </c>
      <c r="O6207">
        <v>54</v>
      </c>
      <c r="P6207">
        <v>2</v>
      </c>
      <c r="Q6207" t="s">
        <v>32</v>
      </c>
      <c r="R6207" t="s">
        <v>8304</v>
      </c>
      <c r="S6207">
        <v>53.86</v>
      </c>
      <c r="T6207">
        <v>110</v>
      </c>
      <c r="U6207" t="s">
        <v>33</v>
      </c>
      <c r="V6207" s="2">
        <v>43804</v>
      </c>
      <c r="W6207" t="s">
        <v>130</v>
      </c>
      <c r="X6207" t="s">
        <v>34</v>
      </c>
      <c r="Y6207" t="s">
        <v>64</v>
      </c>
    </row>
    <row r="6208" spans="1:25" x14ac:dyDescent="0.35">
      <c r="A6208">
        <v>3</v>
      </c>
      <c r="B6208" t="s">
        <v>25</v>
      </c>
      <c r="C6208">
        <v>1</v>
      </c>
      <c r="D6208" t="s">
        <v>26</v>
      </c>
      <c r="E6208" t="s">
        <v>88</v>
      </c>
      <c r="F6208" t="s">
        <v>13</v>
      </c>
      <c r="G6208" t="s">
        <v>520</v>
      </c>
      <c r="H6208" s="1">
        <v>0</v>
      </c>
      <c r="I6208" s="2">
        <v>43801</v>
      </c>
      <c r="J6208" t="s">
        <v>5952</v>
      </c>
      <c r="K6208" t="s">
        <v>30</v>
      </c>
      <c r="L6208">
        <v>94122</v>
      </c>
      <c r="M6208">
        <v>1759</v>
      </c>
      <c r="N6208" t="s">
        <v>4319</v>
      </c>
      <c r="O6208">
        <v>4</v>
      </c>
      <c r="P6208">
        <v>2</v>
      </c>
      <c r="Q6208" t="s">
        <v>32</v>
      </c>
      <c r="R6208" t="s">
        <v>8304</v>
      </c>
      <c r="S6208">
        <v>3.85</v>
      </c>
      <c r="T6208">
        <v>9</v>
      </c>
      <c r="U6208" t="s">
        <v>33</v>
      </c>
      <c r="V6208" s="2">
        <v>43804</v>
      </c>
      <c r="W6208" t="s">
        <v>130</v>
      </c>
      <c r="X6208" t="s">
        <v>34</v>
      </c>
      <c r="Y6208" t="s">
        <v>64</v>
      </c>
    </row>
    <row r="6209" spans="1:25" x14ac:dyDescent="0.35">
      <c r="A6209">
        <v>3</v>
      </c>
      <c r="B6209" t="s">
        <v>25</v>
      </c>
      <c r="C6209">
        <v>1</v>
      </c>
      <c r="D6209" t="s">
        <v>26</v>
      </c>
      <c r="E6209" t="s">
        <v>88</v>
      </c>
      <c r="F6209" t="s">
        <v>13</v>
      </c>
      <c r="G6209" t="s">
        <v>520</v>
      </c>
      <c r="H6209" s="1">
        <v>0</v>
      </c>
      <c r="I6209" s="2">
        <v>43801</v>
      </c>
      <c r="J6209" t="s">
        <v>5952</v>
      </c>
      <c r="K6209" t="s">
        <v>30</v>
      </c>
      <c r="L6209">
        <v>94122</v>
      </c>
      <c r="M6209">
        <v>646</v>
      </c>
      <c r="N6209" t="s">
        <v>3662</v>
      </c>
      <c r="O6209">
        <v>151</v>
      </c>
      <c r="P6209">
        <v>9</v>
      </c>
      <c r="Q6209" t="s">
        <v>32</v>
      </c>
      <c r="R6209" t="s">
        <v>8304</v>
      </c>
      <c r="S6209">
        <v>151.1</v>
      </c>
      <c r="T6209">
        <v>560</v>
      </c>
      <c r="U6209" t="s">
        <v>33</v>
      </c>
      <c r="V6209" s="2">
        <v>43804</v>
      </c>
      <c r="W6209" t="s">
        <v>130</v>
      </c>
      <c r="X6209" t="s">
        <v>34</v>
      </c>
      <c r="Y6209" t="s">
        <v>42</v>
      </c>
    </row>
    <row r="6210" spans="1:25" hidden="1" x14ac:dyDescent="0.35">
      <c r="A6210">
        <v>4</v>
      </c>
      <c r="B6210" t="s">
        <v>43</v>
      </c>
      <c r="C6210">
        <v>6</v>
      </c>
      <c r="D6210" t="s">
        <v>11</v>
      </c>
      <c r="E6210" t="s">
        <v>2489</v>
      </c>
      <c r="F6210" t="s">
        <v>13</v>
      </c>
      <c r="G6210" t="s">
        <v>2067</v>
      </c>
      <c r="H6210" s="1">
        <v>0</v>
      </c>
      <c r="I6210" s="2">
        <v>43816</v>
      </c>
      <c r="J6210" t="s">
        <v>2499</v>
      </c>
      <c r="K6210" t="s">
        <v>16</v>
      </c>
      <c r="L6210">
        <v>23320</v>
      </c>
      <c r="M6210">
        <v>850</v>
      </c>
      <c r="N6210" t="s">
        <v>1702</v>
      </c>
      <c r="O6210">
        <v>81</v>
      </c>
      <c r="P6210">
        <v>5</v>
      </c>
      <c r="Q6210" t="s">
        <v>18</v>
      </c>
      <c r="R6210" t="s">
        <v>8304</v>
      </c>
      <c r="S6210">
        <v>80.78</v>
      </c>
      <c r="T6210">
        <v>505</v>
      </c>
      <c r="U6210" t="s">
        <v>19</v>
      </c>
      <c r="V6210" s="2">
        <v>43820</v>
      </c>
      <c r="W6210" t="s">
        <v>39</v>
      </c>
      <c r="X6210" t="s">
        <v>205</v>
      </c>
      <c r="Y6210" t="s">
        <v>24</v>
      </c>
    </row>
    <row r="6211" spans="1:25" hidden="1" x14ac:dyDescent="0.35">
      <c r="A6211">
        <v>4</v>
      </c>
      <c r="B6211" t="s">
        <v>43</v>
      </c>
      <c r="C6211">
        <v>6</v>
      </c>
      <c r="D6211" t="s">
        <v>26</v>
      </c>
      <c r="E6211" t="s">
        <v>870</v>
      </c>
      <c r="F6211" t="s">
        <v>13</v>
      </c>
      <c r="G6211" t="s">
        <v>782</v>
      </c>
      <c r="H6211" s="1">
        <v>0</v>
      </c>
      <c r="I6211" s="2">
        <v>43733</v>
      </c>
      <c r="J6211" t="s">
        <v>4325</v>
      </c>
      <c r="K6211" t="s">
        <v>16</v>
      </c>
      <c r="L6211">
        <v>23223</v>
      </c>
      <c r="M6211">
        <v>1512</v>
      </c>
      <c r="N6211" t="s">
        <v>3267</v>
      </c>
      <c r="O6211">
        <v>48</v>
      </c>
      <c r="P6211">
        <v>5</v>
      </c>
      <c r="Q6211" t="s">
        <v>18</v>
      </c>
      <c r="R6211" t="s">
        <v>8304</v>
      </c>
      <c r="S6211">
        <v>47.94</v>
      </c>
      <c r="T6211">
        <v>178</v>
      </c>
      <c r="U6211" t="s">
        <v>19</v>
      </c>
      <c r="V6211" s="2">
        <v>43737</v>
      </c>
      <c r="W6211" t="s">
        <v>39</v>
      </c>
      <c r="X6211" t="s">
        <v>205</v>
      </c>
      <c r="Y6211" t="s">
        <v>42</v>
      </c>
    </row>
    <row r="6212" spans="1:25" hidden="1" x14ac:dyDescent="0.35">
      <c r="A6212">
        <v>4</v>
      </c>
      <c r="B6212" t="s">
        <v>43</v>
      </c>
      <c r="C6212">
        <v>6</v>
      </c>
      <c r="D6212" t="s">
        <v>11</v>
      </c>
      <c r="E6212" t="s">
        <v>1021</v>
      </c>
      <c r="F6212" t="s">
        <v>13</v>
      </c>
      <c r="G6212" t="s">
        <v>1526</v>
      </c>
      <c r="H6212" s="1">
        <v>0.2</v>
      </c>
      <c r="I6212" s="2">
        <v>43818</v>
      </c>
      <c r="J6212" t="s">
        <v>2743</v>
      </c>
      <c r="K6212" t="s">
        <v>30</v>
      </c>
      <c r="L6212">
        <v>80134</v>
      </c>
      <c r="M6212">
        <v>1220</v>
      </c>
      <c r="N6212" t="s">
        <v>1594</v>
      </c>
      <c r="O6212">
        <v>4</v>
      </c>
      <c r="P6212">
        <v>5</v>
      </c>
      <c r="Q6212" t="s">
        <v>32</v>
      </c>
      <c r="R6212" t="s">
        <v>8304</v>
      </c>
      <c r="S6212">
        <v>4.01</v>
      </c>
      <c r="T6212">
        <v>13</v>
      </c>
      <c r="U6212" t="s">
        <v>19</v>
      </c>
      <c r="V6212" s="2">
        <v>43822</v>
      </c>
      <c r="W6212" t="s">
        <v>39</v>
      </c>
      <c r="X6212" t="s">
        <v>285</v>
      </c>
      <c r="Y6212" t="s">
        <v>47</v>
      </c>
    </row>
    <row r="6213" spans="1:25" hidden="1" x14ac:dyDescent="0.35">
      <c r="A6213">
        <v>4</v>
      </c>
      <c r="B6213" t="s">
        <v>43</v>
      </c>
      <c r="C6213">
        <v>6</v>
      </c>
      <c r="D6213" t="s">
        <v>11</v>
      </c>
      <c r="E6213" t="s">
        <v>1021</v>
      </c>
      <c r="F6213" t="s">
        <v>13</v>
      </c>
      <c r="G6213" t="s">
        <v>1526</v>
      </c>
      <c r="H6213" s="1">
        <v>0.7</v>
      </c>
      <c r="I6213" s="2">
        <v>43818</v>
      </c>
      <c r="J6213" t="s">
        <v>2743</v>
      </c>
      <c r="K6213" t="s">
        <v>30</v>
      </c>
      <c r="L6213">
        <v>80134</v>
      </c>
      <c r="M6213">
        <v>1228</v>
      </c>
      <c r="N6213" t="s">
        <v>8129</v>
      </c>
      <c r="O6213">
        <v>-184</v>
      </c>
      <c r="P6213">
        <v>7</v>
      </c>
      <c r="Q6213" t="s">
        <v>32</v>
      </c>
      <c r="R6213" t="s">
        <v>8304</v>
      </c>
      <c r="S6213">
        <v>-183.63</v>
      </c>
      <c r="T6213">
        <v>102</v>
      </c>
      <c r="U6213" t="s">
        <v>19</v>
      </c>
      <c r="V6213" s="2">
        <v>43822</v>
      </c>
      <c r="W6213" t="s">
        <v>39</v>
      </c>
      <c r="X6213" t="s">
        <v>285</v>
      </c>
      <c r="Y6213" t="s">
        <v>22</v>
      </c>
    </row>
    <row r="6214" spans="1:25" hidden="1" x14ac:dyDescent="0.35">
      <c r="A6214">
        <v>4</v>
      </c>
      <c r="B6214" t="s">
        <v>43</v>
      </c>
      <c r="C6214">
        <v>6</v>
      </c>
      <c r="D6214" t="s">
        <v>26</v>
      </c>
      <c r="E6214" t="s">
        <v>1021</v>
      </c>
      <c r="F6214" t="s">
        <v>13</v>
      </c>
      <c r="G6214" t="s">
        <v>1526</v>
      </c>
      <c r="H6214" s="1">
        <v>0.2</v>
      </c>
      <c r="I6214" s="2">
        <v>43818</v>
      </c>
      <c r="J6214" t="s">
        <v>2743</v>
      </c>
      <c r="K6214" t="s">
        <v>30</v>
      </c>
      <c r="L6214">
        <v>80134</v>
      </c>
      <c r="M6214">
        <v>1554</v>
      </c>
      <c r="N6214" t="s">
        <v>2966</v>
      </c>
      <c r="O6214">
        <v>-18</v>
      </c>
      <c r="P6214">
        <v>2</v>
      </c>
      <c r="Q6214" t="s">
        <v>32</v>
      </c>
      <c r="R6214" t="s">
        <v>8304</v>
      </c>
      <c r="S6214">
        <v>-17.61</v>
      </c>
      <c r="T6214">
        <v>78</v>
      </c>
      <c r="U6214" t="s">
        <v>19</v>
      </c>
      <c r="V6214" s="2">
        <v>43822</v>
      </c>
      <c r="W6214" t="s">
        <v>39</v>
      </c>
      <c r="X6214" t="s">
        <v>285</v>
      </c>
      <c r="Y6214" t="s">
        <v>42</v>
      </c>
    </row>
    <row r="6215" spans="1:25" hidden="1" x14ac:dyDescent="0.35">
      <c r="A6215">
        <v>1</v>
      </c>
      <c r="B6215" t="s">
        <v>10</v>
      </c>
      <c r="C6215">
        <v>1</v>
      </c>
      <c r="D6215" t="s">
        <v>50</v>
      </c>
      <c r="E6215" t="s">
        <v>1084</v>
      </c>
      <c r="F6215" t="s">
        <v>13</v>
      </c>
      <c r="G6215" t="s">
        <v>1893</v>
      </c>
      <c r="H6215" s="1">
        <v>0.2</v>
      </c>
      <c r="I6215" s="2">
        <v>43579</v>
      </c>
      <c r="J6215" t="s">
        <v>4811</v>
      </c>
      <c r="K6215" t="s">
        <v>30</v>
      </c>
      <c r="L6215">
        <v>85204</v>
      </c>
      <c r="M6215">
        <v>157</v>
      </c>
      <c r="N6215" t="s">
        <v>720</v>
      </c>
      <c r="O6215">
        <v>35</v>
      </c>
      <c r="P6215">
        <v>10</v>
      </c>
      <c r="Q6215" t="s">
        <v>32</v>
      </c>
      <c r="R6215" t="s">
        <v>8304</v>
      </c>
      <c r="S6215">
        <v>34.5</v>
      </c>
      <c r="T6215">
        <v>552</v>
      </c>
      <c r="U6215" t="s">
        <v>19</v>
      </c>
      <c r="V6215" s="2">
        <v>43580</v>
      </c>
      <c r="W6215" t="s">
        <v>130</v>
      </c>
      <c r="X6215" t="s">
        <v>199</v>
      </c>
      <c r="Y6215" t="s">
        <v>52</v>
      </c>
    </row>
    <row r="6216" spans="1:25" hidden="1" x14ac:dyDescent="0.35">
      <c r="A6216">
        <v>2</v>
      </c>
      <c r="B6216" t="s">
        <v>43</v>
      </c>
      <c r="C6216">
        <v>3</v>
      </c>
      <c r="D6216" t="s">
        <v>11</v>
      </c>
      <c r="E6216" t="s">
        <v>65</v>
      </c>
      <c r="F6216" t="s">
        <v>13</v>
      </c>
      <c r="G6216" t="s">
        <v>5440</v>
      </c>
      <c r="H6216" s="1">
        <v>0</v>
      </c>
      <c r="I6216" s="2">
        <v>43643</v>
      </c>
      <c r="J6216" t="s">
        <v>5441</v>
      </c>
      <c r="K6216" t="s">
        <v>30</v>
      </c>
      <c r="L6216">
        <v>98105</v>
      </c>
      <c r="M6216">
        <v>627</v>
      </c>
      <c r="N6216" t="s">
        <v>1040</v>
      </c>
      <c r="O6216">
        <v>40</v>
      </c>
      <c r="P6216">
        <v>3</v>
      </c>
      <c r="Q6216" t="s">
        <v>32</v>
      </c>
      <c r="R6216" t="s">
        <v>8304</v>
      </c>
      <c r="S6216">
        <v>40.42</v>
      </c>
      <c r="T6216">
        <v>126</v>
      </c>
      <c r="U6216" t="s">
        <v>33</v>
      </c>
      <c r="V6216" s="2">
        <v>43645</v>
      </c>
      <c r="W6216" t="s">
        <v>20</v>
      </c>
      <c r="X6216" t="s">
        <v>69</v>
      </c>
      <c r="Y6216" t="s">
        <v>47</v>
      </c>
    </row>
    <row r="6217" spans="1:25" hidden="1" x14ac:dyDescent="0.35">
      <c r="A6217">
        <v>2</v>
      </c>
      <c r="B6217" t="s">
        <v>43</v>
      </c>
      <c r="C6217">
        <v>3</v>
      </c>
      <c r="D6217" t="s">
        <v>26</v>
      </c>
      <c r="E6217" t="s">
        <v>65</v>
      </c>
      <c r="F6217" t="s">
        <v>13</v>
      </c>
      <c r="G6217" t="s">
        <v>5440</v>
      </c>
      <c r="H6217" s="1">
        <v>0</v>
      </c>
      <c r="I6217" s="2">
        <v>43643</v>
      </c>
      <c r="J6217" t="s">
        <v>5441</v>
      </c>
      <c r="K6217" t="s">
        <v>30</v>
      </c>
      <c r="L6217">
        <v>98105</v>
      </c>
      <c r="M6217">
        <v>1797</v>
      </c>
      <c r="N6217" t="s">
        <v>3333</v>
      </c>
      <c r="O6217">
        <v>9</v>
      </c>
      <c r="P6217">
        <v>3</v>
      </c>
      <c r="Q6217" t="s">
        <v>32</v>
      </c>
      <c r="R6217" t="s">
        <v>8304</v>
      </c>
      <c r="S6217">
        <v>9.33</v>
      </c>
      <c r="T6217">
        <v>19</v>
      </c>
      <c r="U6217" t="s">
        <v>33</v>
      </c>
      <c r="V6217" s="2">
        <v>43645</v>
      </c>
      <c r="W6217" t="s">
        <v>20</v>
      </c>
      <c r="X6217" t="s">
        <v>69</v>
      </c>
      <c r="Y6217" t="s">
        <v>64</v>
      </c>
    </row>
    <row r="6218" spans="1:25" hidden="1" x14ac:dyDescent="0.35">
      <c r="A6218">
        <v>2</v>
      </c>
      <c r="B6218" t="s">
        <v>43</v>
      </c>
      <c r="C6218">
        <v>3</v>
      </c>
      <c r="D6218" t="s">
        <v>50</v>
      </c>
      <c r="E6218" t="s">
        <v>65</v>
      </c>
      <c r="F6218" t="s">
        <v>13</v>
      </c>
      <c r="G6218" t="s">
        <v>5440</v>
      </c>
      <c r="H6218" s="1">
        <v>0</v>
      </c>
      <c r="I6218" s="2">
        <v>43643</v>
      </c>
      <c r="J6218" t="s">
        <v>5441</v>
      </c>
      <c r="K6218" t="s">
        <v>30</v>
      </c>
      <c r="L6218">
        <v>98105</v>
      </c>
      <c r="M6218">
        <v>1024</v>
      </c>
      <c r="N6218" t="s">
        <v>551</v>
      </c>
      <c r="O6218">
        <v>245</v>
      </c>
      <c r="P6218">
        <v>5</v>
      </c>
      <c r="Q6218" t="s">
        <v>32</v>
      </c>
      <c r="R6218" t="s">
        <v>8304</v>
      </c>
      <c r="S6218">
        <v>244.62</v>
      </c>
      <c r="T6218">
        <v>1287</v>
      </c>
      <c r="U6218" t="s">
        <v>33</v>
      </c>
      <c r="V6218" s="2">
        <v>43645</v>
      </c>
      <c r="W6218" t="s">
        <v>20</v>
      </c>
      <c r="X6218" t="s">
        <v>69</v>
      </c>
      <c r="Y6218" t="s">
        <v>113</v>
      </c>
    </row>
    <row r="6219" spans="1:25" x14ac:dyDescent="0.35">
      <c r="A6219">
        <v>6</v>
      </c>
      <c r="B6219" t="s">
        <v>10</v>
      </c>
      <c r="C6219">
        <v>6</v>
      </c>
      <c r="D6219" t="s">
        <v>26</v>
      </c>
      <c r="E6219" t="s">
        <v>1804</v>
      </c>
      <c r="F6219" t="s">
        <v>13</v>
      </c>
      <c r="G6219" t="s">
        <v>2050</v>
      </c>
      <c r="H6219" s="1">
        <v>0</v>
      </c>
      <c r="I6219" s="2">
        <v>43730</v>
      </c>
      <c r="J6219" t="s">
        <v>4505</v>
      </c>
      <c r="K6219" t="s">
        <v>30</v>
      </c>
      <c r="L6219">
        <v>92704</v>
      </c>
      <c r="M6219">
        <v>671</v>
      </c>
      <c r="N6219" t="s">
        <v>355</v>
      </c>
      <c r="O6219">
        <v>6</v>
      </c>
      <c r="P6219">
        <v>2</v>
      </c>
      <c r="Q6219" t="s">
        <v>32</v>
      </c>
      <c r="R6219" t="s">
        <v>8304</v>
      </c>
      <c r="S6219">
        <v>6.15</v>
      </c>
      <c r="T6219">
        <v>22</v>
      </c>
      <c r="U6219" t="s">
        <v>19</v>
      </c>
      <c r="V6219" s="2">
        <v>43736</v>
      </c>
      <c r="W6219" t="s">
        <v>39</v>
      </c>
      <c r="X6219" t="s">
        <v>34</v>
      </c>
      <c r="Y6219" t="s">
        <v>356</v>
      </c>
    </row>
    <row r="6220" spans="1:25" hidden="1" x14ac:dyDescent="0.35">
      <c r="A6220">
        <v>5</v>
      </c>
      <c r="B6220" t="s">
        <v>43</v>
      </c>
      <c r="C6220">
        <v>6</v>
      </c>
      <c r="D6220" t="s">
        <v>26</v>
      </c>
      <c r="E6220" t="s">
        <v>700</v>
      </c>
      <c r="F6220" t="s">
        <v>13</v>
      </c>
      <c r="G6220" t="s">
        <v>1659</v>
      </c>
      <c r="H6220" s="1">
        <v>0</v>
      </c>
      <c r="I6220" s="2">
        <v>43684</v>
      </c>
      <c r="J6220" t="s">
        <v>4029</v>
      </c>
      <c r="K6220" t="s">
        <v>102</v>
      </c>
      <c r="L6220">
        <v>11561</v>
      </c>
      <c r="M6220">
        <v>1326</v>
      </c>
      <c r="N6220" t="s">
        <v>603</v>
      </c>
      <c r="O6220">
        <v>5</v>
      </c>
      <c r="P6220">
        <v>2</v>
      </c>
      <c r="Q6220" t="s">
        <v>104</v>
      </c>
      <c r="R6220" t="s">
        <v>8304</v>
      </c>
      <c r="S6220">
        <v>5.49</v>
      </c>
      <c r="T6220">
        <v>12</v>
      </c>
      <c r="U6220" t="s">
        <v>19</v>
      </c>
      <c r="V6220" s="2">
        <v>43689</v>
      </c>
      <c r="W6220" t="s">
        <v>39</v>
      </c>
      <c r="X6220" t="s">
        <v>175</v>
      </c>
      <c r="Y6220" t="s">
        <v>49</v>
      </c>
    </row>
    <row r="6221" spans="1:25" hidden="1" x14ac:dyDescent="0.35">
      <c r="A6221">
        <v>5</v>
      </c>
      <c r="B6221" t="s">
        <v>43</v>
      </c>
      <c r="C6221">
        <v>6</v>
      </c>
      <c r="D6221" t="s">
        <v>26</v>
      </c>
      <c r="E6221" t="s">
        <v>700</v>
      </c>
      <c r="F6221" t="s">
        <v>13</v>
      </c>
      <c r="G6221" t="s">
        <v>1659</v>
      </c>
      <c r="H6221" s="1">
        <v>0</v>
      </c>
      <c r="I6221" s="2">
        <v>43684</v>
      </c>
      <c r="J6221" t="s">
        <v>4029</v>
      </c>
      <c r="K6221" t="s">
        <v>102</v>
      </c>
      <c r="L6221">
        <v>11561</v>
      </c>
      <c r="M6221">
        <v>1508</v>
      </c>
      <c r="N6221" t="s">
        <v>3043</v>
      </c>
      <c r="O6221">
        <v>26</v>
      </c>
      <c r="P6221">
        <v>10</v>
      </c>
      <c r="Q6221" t="s">
        <v>104</v>
      </c>
      <c r="R6221" t="s">
        <v>8304</v>
      </c>
      <c r="S6221">
        <v>26.2</v>
      </c>
      <c r="T6221">
        <v>105</v>
      </c>
      <c r="U6221" t="s">
        <v>19</v>
      </c>
      <c r="V6221" s="2">
        <v>43689</v>
      </c>
      <c r="W6221" t="s">
        <v>39</v>
      </c>
      <c r="X6221" t="s">
        <v>175</v>
      </c>
      <c r="Y6221" t="s">
        <v>49</v>
      </c>
    </row>
    <row r="6222" spans="1:25" hidden="1" x14ac:dyDescent="0.35">
      <c r="A6222">
        <v>2</v>
      </c>
      <c r="B6222" t="s">
        <v>43</v>
      </c>
      <c r="C6222">
        <v>3</v>
      </c>
      <c r="D6222" t="s">
        <v>26</v>
      </c>
      <c r="E6222" t="s">
        <v>192</v>
      </c>
      <c r="F6222" t="s">
        <v>13</v>
      </c>
      <c r="G6222" t="s">
        <v>370</v>
      </c>
      <c r="H6222" s="1">
        <v>0.2</v>
      </c>
      <c r="I6222" s="2">
        <v>43719</v>
      </c>
      <c r="J6222" t="s">
        <v>3396</v>
      </c>
      <c r="K6222" t="s">
        <v>73</v>
      </c>
      <c r="L6222">
        <v>60623</v>
      </c>
      <c r="M6222">
        <v>51</v>
      </c>
      <c r="N6222" t="s">
        <v>2804</v>
      </c>
      <c r="O6222">
        <v>3</v>
      </c>
      <c r="P6222">
        <v>4</v>
      </c>
      <c r="Q6222" t="s">
        <v>75</v>
      </c>
      <c r="R6222" t="s">
        <v>8304</v>
      </c>
      <c r="S6222">
        <v>3.29</v>
      </c>
      <c r="T6222">
        <v>11</v>
      </c>
      <c r="U6222" t="s">
        <v>19</v>
      </c>
      <c r="V6222" s="2">
        <v>43721</v>
      </c>
      <c r="W6222" t="s">
        <v>20</v>
      </c>
      <c r="X6222" t="s">
        <v>139</v>
      </c>
      <c r="Y6222" t="s">
        <v>176</v>
      </c>
    </row>
    <row r="6223" spans="1:25" hidden="1" x14ac:dyDescent="0.35">
      <c r="A6223">
        <v>2</v>
      </c>
      <c r="B6223" t="s">
        <v>43</v>
      </c>
      <c r="C6223">
        <v>3</v>
      </c>
      <c r="D6223" t="s">
        <v>26</v>
      </c>
      <c r="E6223" t="s">
        <v>192</v>
      </c>
      <c r="F6223" t="s">
        <v>13</v>
      </c>
      <c r="G6223" t="s">
        <v>370</v>
      </c>
      <c r="H6223" s="1">
        <v>0.2</v>
      </c>
      <c r="I6223" s="2">
        <v>43719</v>
      </c>
      <c r="J6223" t="s">
        <v>3396</v>
      </c>
      <c r="K6223" t="s">
        <v>73</v>
      </c>
      <c r="L6223">
        <v>60623</v>
      </c>
      <c r="M6223">
        <v>1721</v>
      </c>
      <c r="N6223" t="s">
        <v>3404</v>
      </c>
      <c r="O6223">
        <v>6</v>
      </c>
      <c r="P6223">
        <v>6</v>
      </c>
      <c r="Q6223" t="s">
        <v>75</v>
      </c>
      <c r="R6223" t="s">
        <v>8304</v>
      </c>
      <c r="S6223">
        <v>6.42</v>
      </c>
      <c r="T6223">
        <v>21</v>
      </c>
      <c r="U6223" t="s">
        <v>19</v>
      </c>
      <c r="V6223" s="2">
        <v>43721</v>
      </c>
      <c r="W6223" t="s">
        <v>20</v>
      </c>
      <c r="X6223" t="s">
        <v>139</v>
      </c>
      <c r="Y6223" t="s">
        <v>64</v>
      </c>
    </row>
    <row r="6224" spans="1:25" hidden="1" x14ac:dyDescent="0.35">
      <c r="A6224">
        <v>4</v>
      </c>
      <c r="B6224" t="s">
        <v>43</v>
      </c>
      <c r="C6224">
        <v>6</v>
      </c>
      <c r="D6224" t="s">
        <v>50</v>
      </c>
      <c r="E6224" t="s">
        <v>906</v>
      </c>
      <c r="F6224" t="s">
        <v>13</v>
      </c>
      <c r="G6224" t="s">
        <v>5120</v>
      </c>
      <c r="H6224" s="1">
        <v>0.2</v>
      </c>
      <c r="I6224" s="2">
        <v>43761</v>
      </c>
      <c r="J6224" t="s">
        <v>5121</v>
      </c>
      <c r="K6224" t="s">
        <v>16</v>
      </c>
      <c r="L6224">
        <v>32216</v>
      </c>
      <c r="M6224">
        <v>1653</v>
      </c>
      <c r="N6224" t="s">
        <v>4882</v>
      </c>
      <c r="O6224">
        <v>108</v>
      </c>
      <c r="P6224">
        <v>3</v>
      </c>
      <c r="Q6224" t="s">
        <v>18</v>
      </c>
      <c r="R6224" t="s">
        <v>8304</v>
      </c>
      <c r="S6224">
        <v>107.98</v>
      </c>
      <c r="T6224">
        <v>864</v>
      </c>
      <c r="U6224" t="s">
        <v>19</v>
      </c>
      <c r="V6224" s="2">
        <v>43765</v>
      </c>
      <c r="W6224" t="s">
        <v>39</v>
      </c>
      <c r="X6224" t="s">
        <v>40</v>
      </c>
      <c r="Y6224" t="s">
        <v>52</v>
      </c>
    </row>
    <row r="6225" spans="1:25" hidden="1" x14ac:dyDescent="0.35">
      <c r="A6225">
        <v>5</v>
      </c>
      <c r="B6225" t="s">
        <v>43</v>
      </c>
      <c r="C6225">
        <v>6</v>
      </c>
      <c r="D6225" t="s">
        <v>26</v>
      </c>
      <c r="E6225" t="s">
        <v>192</v>
      </c>
      <c r="F6225" t="s">
        <v>13</v>
      </c>
      <c r="G6225" t="s">
        <v>5927</v>
      </c>
      <c r="H6225" s="1">
        <v>0.2</v>
      </c>
      <c r="I6225" s="2">
        <v>43769</v>
      </c>
      <c r="J6225" t="s">
        <v>6250</v>
      </c>
      <c r="K6225" t="s">
        <v>73</v>
      </c>
      <c r="L6225">
        <v>60610</v>
      </c>
      <c r="M6225">
        <v>2</v>
      </c>
      <c r="N6225" t="s">
        <v>754</v>
      </c>
      <c r="O6225">
        <v>3</v>
      </c>
      <c r="P6225">
        <v>3</v>
      </c>
      <c r="Q6225" t="s">
        <v>75</v>
      </c>
      <c r="R6225" t="s">
        <v>8304</v>
      </c>
      <c r="S6225">
        <v>3.22</v>
      </c>
      <c r="T6225">
        <v>10</v>
      </c>
      <c r="U6225" t="s">
        <v>33</v>
      </c>
      <c r="V6225" s="2">
        <v>43774</v>
      </c>
      <c r="W6225" t="s">
        <v>39</v>
      </c>
      <c r="X6225" t="s">
        <v>139</v>
      </c>
      <c r="Y6225" t="s">
        <v>119</v>
      </c>
    </row>
    <row r="6226" spans="1:25" hidden="1" x14ac:dyDescent="0.35">
      <c r="A6226">
        <v>5</v>
      </c>
      <c r="B6226" t="s">
        <v>43</v>
      </c>
      <c r="C6226">
        <v>6</v>
      </c>
      <c r="D6226" t="s">
        <v>50</v>
      </c>
      <c r="E6226" t="s">
        <v>192</v>
      </c>
      <c r="F6226" t="s">
        <v>13</v>
      </c>
      <c r="G6226" t="s">
        <v>5927</v>
      </c>
      <c r="H6226" s="1">
        <v>0.2</v>
      </c>
      <c r="I6226" s="2">
        <v>43769</v>
      </c>
      <c r="J6226" t="s">
        <v>6250</v>
      </c>
      <c r="K6226" t="s">
        <v>73</v>
      </c>
      <c r="L6226">
        <v>60610</v>
      </c>
      <c r="M6226">
        <v>451</v>
      </c>
      <c r="N6226" t="s">
        <v>1295</v>
      </c>
      <c r="O6226">
        <v>38</v>
      </c>
      <c r="P6226">
        <v>4</v>
      </c>
      <c r="Q6226" t="s">
        <v>75</v>
      </c>
      <c r="R6226" t="s">
        <v>8304</v>
      </c>
      <c r="S6226">
        <v>38.159999999999997</v>
      </c>
      <c r="T6226">
        <v>509</v>
      </c>
      <c r="U6226" t="s">
        <v>33</v>
      </c>
      <c r="V6226" s="2">
        <v>43774</v>
      </c>
      <c r="W6226" t="s">
        <v>39</v>
      </c>
      <c r="X6226" t="s">
        <v>139</v>
      </c>
      <c r="Y6226" t="s">
        <v>52</v>
      </c>
    </row>
    <row r="6227" spans="1:25" hidden="1" x14ac:dyDescent="0.35">
      <c r="A6227">
        <v>3</v>
      </c>
      <c r="B6227" t="s">
        <v>10</v>
      </c>
      <c r="C6227">
        <v>3</v>
      </c>
      <c r="D6227" t="s">
        <v>26</v>
      </c>
      <c r="E6227" t="s">
        <v>171</v>
      </c>
      <c r="F6227" t="s">
        <v>13</v>
      </c>
      <c r="G6227" t="s">
        <v>2917</v>
      </c>
      <c r="H6227" s="1">
        <v>0</v>
      </c>
      <c r="I6227" s="2">
        <v>43804</v>
      </c>
      <c r="J6227" t="s">
        <v>3451</v>
      </c>
      <c r="K6227" t="s">
        <v>102</v>
      </c>
      <c r="L6227">
        <v>10024</v>
      </c>
      <c r="M6227">
        <v>231</v>
      </c>
      <c r="N6227" t="s">
        <v>3005</v>
      </c>
      <c r="O6227">
        <v>5</v>
      </c>
      <c r="P6227">
        <v>3</v>
      </c>
      <c r="Q6227" t="s">
        <v>104</v>
      </c>
      <c r="R6227" t="s">
        <v>8304</v>
      </c>
      <c r="S6227">
        <v>5.2</v>
      </c>
      <c r="T6227">
        <v>11</v>
      </c>
      <c r="U6227" t="s">
        <v>19</v>
      </c>
      <c r="V6227" s="2">
        <v>43807</v>
      </c>
      <c r="W6227" t="s">
        <v>20</v>
      </c>
      <c r="X6227" t="s">
        <v>175</v>
      </c>
      <c r="Y6227" t="s">
        <v>35</v>
      </c>
    </row>
    <row r="6228" spans="1:25" hidden="1" x14ac:dyDescent="0.35">
      <c r="A6228">
        <v>3</v>
      </c>
      <c r="B6228" t="s">
        <v>10</v>
      </c>
      <c r="C6228">
        <v>3</v>
      </c>
      <c r="D6228" t="s">
        <v>26</v>
      </c>
      <c r="E6228" t="s">
        <v>171</v>
      </c>
      <c r="F6228" t="s">
        <v>13</v>
      </c>
      <c r="G6228" t="s">
        <v>2917</v>
      </c>
      <c r="H6228" s="1">
        <v>0</v>
      </c>
      <c r="I6228" s="2">
        <v>43804</v>
      </c>
      <c r="J6228" t="s">
        <v>3451</v>
      </c>
      <c r="K6228" t="s">
        <v>102</v>
      </c>
      <c r="L6228">
        <v>10024</v>
      </c>
      <c r="M6228">
        <v>1530</v>
      </c>
      <c r="N6228" t="s">
        <v>8252</v>
      </c>
      <c r="O6228">
        <v>10</v>
      </c>
      <c r="P6228">
        <v>6</v>
      </c>
      <c r="Q6228" t="s">
        <v>104</v>
      </c>
      <c r="R6228" t="s">
        <v>8304</v>
      </c>
      <c r="S6228">
        <v>9.94</v>
      </c>
      <c r="T6228">
        <v>22</v>
      </c>
      <c r="U6228" t="s">
        <v>19</v>
      </c>
      <c r="V6228" s="2">
        <v>43807</v>
      </c>
      <c r="W6228" t="s">
        <v>20</v>
      </c>
      <c r="X6228" t="s">
        <v>175</v>
      </c>
      <c r="Y6228" t="s">
        <v>64</v>
      </c>
    </row>
    <row r="6229" spans="1:25" hidden="1" x14ac:dyDescent="0.35">
      <c r="A6229">
        <v>2</v>
      </c>
      <c r="B6229" t="s">
        <v>43</v>
      </c>
      <c r="C6229">
        <v>3</v>
      </c>
      <c r="D6229" t="s">
        <v>26</v>
      </c>
      <c r="E6229" t="s">
        <v>1960</v>
      </c>
      <c r="F6229" t="s">
        <v>13</v>
      </c>
      <c r="G6229" t="s">
        <v>179</v>
      </c>
      <c r="H6229" s="1">
        <v>0.2</v>
      </c>
      <c r="I6229" s="2">
        <v>43545</v>
      </c>
      <c r="J6229" t="s">
        <v>3499</v>
      </c>
      <c r="K6229" t="s">
        <v>102</v>
      </c>
      <c r="L6229">
        <v>19601</v>
      </c>
      <c r="M6229">
        <v>456</v>
      </c>
      <c r="N6229" t="s">
        <v>1006</v>
      </c>
      <c r="O6229">
        <v>3</v>
      </c>
      <c r="P6229">
        <v>3</v>
      </c>
      <c r="Q6229" t="s">
        <v>104</v>
      </c>
      <c r="R6229" t="s">
        <v>8304</v>
      </c>
      <c r="S6229">
        <v>2.88</v>
      </c>
      <c r="T6229">
        <v>9</v>
      </c>
      <c r="U6229" t="s">
        <v>19</v>
      </c>
      <c r="V6229" s="2">
        <v>43547</v>
      </c>
      <c r="W6229" t="s">
        <v>20</v>
      </c>
      <c r="X6229" t="s">
        <v>105</v>
      </c>
      <c r="Y6229" t="s">
        <v>119</v>
      </c>
    </row>
    <row r="6230" spans="1:25" hidden="1" x14ac:dyDescent="0.35">
      <c r="A6230">
        <v>5</v>
      </c>
      <c r="B6230" t="s">
        <v>43</v>
      </c>
      <c r="C6230">
        <v>6</v>
      </c>
      <c r="D6230" t="s">
        <v>50</v>
      </c>
      <c r="E6230" t="s">
        <v>450</v>
      </c>
      <c r="F6230" t="s">
        <v>13</v>
      </c>
      <c r="G6230" t="s">
        <v>1785</v>
      </c>
      <c r="H6230" s="1">
        <v>0</v>
      </c>
      <c r="I6230" s="2">
        <v>43708</v>
      </c>
      <c r="J6230" t="s">
        <v>5097</v>
      </c>
      <c r="K6230" t="s">
        <v>16</v>
      </c>
      <c r="L6230">
        <v>71203</v>
      </c>
      <c r="M6230">
        <v>1278</v>
      </c>
      <c r="N6230" t="s">
        <v>4749</v>
      </c>
      <c r="O6230">
        <v>218</v>
      </c>
      <c r="P6230">
        <v>2</v>
      </c>
      <c r="Q6230" t="s">
        <v>18</v>
      </c>
      <c r="R6230" t="s">
        <v>8304</v>
      </c>
      <c r="S6230">
        <v>217.77</v>
      </c>
      <c r="T6230">
        <v>660</v>
      </c>
      <c r="U6230" t="s">
        <v>19</v>
      </c>
      <c r="V6230" s="2">
        <v>43713</v>
      </c>
      <c r="W6230" t="s">
        <v>39</v>
      </c>
      <c r="X6230" t="s">
        <v>454</v>
      </c>
      <c r="Y6230" t="s">
        <v>113</v>
      </c>
    </row>
    <row r="6231" spans="1:25" x14ac:dyDescent="0.35">
      <c r="A6231">
        <v>2</v>
      </c>
      <c r="B6231" t="s">
        <v>43</v>
      </c>
      <c r="C6231">
        <v>3</v>
      </c>
      <c r="D6231" t="s">
        <v>11</v>
      </c>
      <c r="E6231" t="s">
        <v>27</v>
      </c>
      <c r="F6231" t="s">
        <v>13</v>
      </c>
      <c r="G6231" t="s">
        <v>7494</v>
      </c>
      <c r="H6231" s="1">
        <v>0.2</v>
      </c>
      <c r="I6231" s="2">
        <v>43522</v>
      </c>
      <c r="J6231" t="s">
        <v>8047</v>
      </c>
      <c r="K6231" t="s">
        <v>30</v>
      </c>
      <c r="L6231">
        <v>90036</v>
      </c>
      <c r="M6231">
        <v>786</v>
      </c>
      <c r="N6231" t="s">
        <v>1476</v>
      </c>
      <c r="O6231">
        <v>89</v>
      </c>
      <c r="P6231">
        <v>3</v>
      </c>
      <c r="Q6231" t="s">
        <v>32</v>
      </c>
      <c r="R6231" t="s">
        <v>92</v>
      </c>
      <c r="S6231">
        <v>89.22</v>
      </c>
      <c r="T6231">
        <v>892</v>
      </c>
      <c r="U6231" t="s">
        <v>76</v>
      </c>
      <c r="V6231" s="2">
        <v>43524</v>
      </c>
      <c r="W6231" t="s">
        <v>20</v>
      </c>
      <c r="X6231" t="s">
        <v>34</v>
      </c>
      <c r="Y6231" t="s">
        <v>24</v>
      </c>
    </row>
    <row r="6232" spans="1:25" x14ac:dyDescent="0.35">
      <c r="A6232">
        <v>2</v>
      </c>
      <c r="B6232" t="s">
        <v>43</v>
      </c>
      <c r="C6232">
        <v>3</v>
      </c>
      <c r="D6232" t="s">
        <v>26</v>
      </c>
      <c r="E6232" t="s">
        <v>27</v>
      </c>
      <c r="F6232" t="s">
        <v>13</v>
      </c>
      <c r="G6232" t="s">
        <v>7494</v>
      </c>
      <c r="H6232" s="1">
        <v>0</v>
      </c>
      <c r="I6232" s="2">
        <v>43522</v>
      </c>
      <c r="J6232" t="s">
        <v>8047</v>
      </c>
      <c r="K6232" t="s">
        <v>30</v>
      </c>
      <c r="L6232">
        <v>90036</v>
      </c>
      <c r="M6232">
        <v>950</v>
      </c>
      <c r="N6232" t="s">
        <v>1307</v>
      </c>
      <c r="O6232">
        <v>22</v>
      </c>
      <c r="P6232">
        <v>4</v>
      </c>
      <c r="Q6232" t="s">
        <v>32</v>
      </c>
      <c r="R6232" t="s">
        <v>92</v>
      </c>
      <c r="S6232">
        <v>22.12</v>
      </c>
      <c r="T6232">
        <v>82</v>
      </c>
      <c r="U6232" t="s">
        <v>76</v>
      </c>
      <c r="V6232" s="2">
        <v>43524</v>
      </c>
      <c r="W6232" t="s">
        <v>20</v>
      </c>
      <c r="X6232" t="s">
        <v>34</v>
      </c>
      <c r="Y6232" t="s">
        <v>56</v>
      </c>
    </row>
    <row r="6233" spans="1:25" x14ac:dyDescent="0.35">
      <c r="A6233">
        <v>2</v>
      </c>
      <c r="B6233" t="s">
        <v>43</v>
      </c>
      <c r="C6233">
        <v>3</v>
      </c>
      <c r="D6233" t="s">
        <v>26</v>
      </c>
      <c r="E6233" t="s">
        <v>27</v>
      </c>
      <c r="F6233" t="s">
        <v>13</v>
      </c>
      <c r="G6233" t="s">
        <v>7494</v>
      </c>
      <c r="H6233" s="1">
        <v>0</v>
      </c>
      <c r="I6233" s="2">
        <v>43522</v>
      </c>
      <c r="J6233" t="s">
        <v>8047</v>
      </c>
      <c r="K6233" t="s">
        <v>30</v>
      </c>
      <c r="L6233">
        <v>90036</v>
      </c>
      <c r="M6233">
        <v>1700</v>
      </c>
      <c r="N6233" t="s">
        <v>858</v>
      </c>
      <c r="O6233">
        <v>110</v>
      </c>
      <c r="P6233">
        <v>4</v>
      </c>
      <c r="Q6233" t="s">
        <v>32</v>
      </c>
      <c r="R6233" t="s">
        <v>92</v>
      </c>
      <c r="S6233">
        <v>109.72</v>
      </c>
      <c r="T6233">
        <v>224</v>
      </c>
      <c r="U6233" t="s">
        <v>76</v>
      </c>
      <c r="V6233" s="2">
        <v>43524</v>
      </c>
      <c r="W6233" t="s">
        <v>20</v>
      </c>
      <c r="X6233" t="s">
        <v>34</v>
      </c>
      <c r="Y6233" t="s">
        <v>64</v>
      </c>
    </row>
    <row r="6234" spans="1:25" x14ac:dyDescent="0.35">
      <c r="A6234">
        <v>2</v>
      </c>
      <c r="B6234" t="s">
        <v>43</v>
      </c>
      <c r="C6234">
        <v>3</v>
      </c>
      <c r="D6234" t="s">
        <v>26</v>
      </c>
      <c r="E6234" t="s">
        <v>27</v>
      </c>
      <c r="F6234" t="s">
        <v>13</v>
      </c>
      <c r="G6234" t="s">
        <v>7494</v>
      </c>
      <c r="H6234" s="1">
        <v>0</v>
      </c>
      <c r="I6234" s="2">
        <v>43522</v>
      </c>
      <c r="J6234" t="s">
        <v>8047</v>
      </c>
      <c r="K6234" t="s">
        <v>30</v>
      </c>
      <c r="L6234">
        <v>90036</v>
      </c>
      <c r="M6234">
        <v>1718</v>
      </c>
      <c r="N6234" t="s">
        <v>2980</v>
      </c>
      <c r="O6234">
        <v>11</v>
      </c>
      <c r="P6234">
        <v>4</v>
      </c>
      <c r="Q6234" t="s">
        <v>32</v>
      </c>
      <c r="R6234" t="s">
        <v>92</v>
      </c>
      <c r="S6234">
        <v>11.33</v>
      </c>
      <c r="T6234">
        <v>23</v>
      </c>
      <c r="U6234" t="s">
        <v>76</v>
      </c>
      <c r="V6234" s="2">
        <v>43524</v>
      </c>
      <c r="W6234" t="s">
        <v>20</v>
      </c>
      <c r="X6234" t="s">
        <v>34</v>
      </c>
      <c r="Y6234" t="s">
        <v>64</v>
      </c>
    </row>
    <row r="6235" spans="1:25" x14ac:dyDescent="0.35">
      <c r="A6235">
        <v>2</v>
      </c>
      <c r="B6235" t="s">
        <v>43</v>
      </c>
      <c r="C6235">
        <v>3</v>
      </c>
      <c r="D6235" t="s">
        <v>50</v>
      </c>
      <c r="E6235" t="s">
        <v>27</v>
      </c>
      <c r="F6235" t="s">
        <v>13</v>
      </c>
      <c r="G6235" t="s">
        <v>7494</v>
      </c>
      <c r="H6235" s="1">
        <v>0.2</v>
      </c>
      <c r="I6235" s="2">
        <v>43522</v>
      </c>
      <c r="J6235" t="s">
        <v>8047</v>
      </c>
      <c r="K6235" t="s">
        <v>30</v>
      </c>
      <c r="L6235">
        <v>90036</v>
      </c>
      <c r="M6235">
        <v>1577</v>
      </c>
      <c r="N6235" t="s">
        <v>4980</v>
      </c>
      <c r="O6235">
        <v>67</v>
      </c>
      <c r="P6235">
        <v>8</v>
      </c>
      <c r="Q6235" t="s">
        <v>32</v>
      </c>
      <c r="R6235" t="s">
        <v>92</v>
      </c>
      <c r="S6235">
        <v>66.72</v>
      </c>
      <c r="T6235">
        <v>890</v>
      </c>
      <c r="U6235" t="s">
        <v>76</v>
      </c>
      <c r="V6235" s="2">
        <v>43524</v>
      </c>
      <c r="W6235" t="s">
        <v>20</v>
      </c>
      <c r="X6235" t="s">
        <v>34</v>
      </c>
      <c r="Y6235" t="s">
        <v>52</v>
      </c>
    </row>
    <row r="6236" spans="1:25" hidden="1" x14ac:dyDescent="0.35">
      <c r="A6236">
        <v>5</v>
      </c>
      <c r="B6236" t="s">
        <v>43</v>
      </c>
      <c r="C6236">
        <v>6</v>
      </c>
      <c r="D6236" t="s">
        <v>26</v>
      </c>
      <c r="E6236" t="s">
        <v>171</v>
      </c>
      <c r="F6236" t="s">
        <v>13</v>
      </c>
      <c r="G6236" t="s">
        <v>1428</v>
      </c>
      <c r="H6236" s="1">
        <v>0.2</v>
      </c>
      <c r="I6236" s="2">
        <v>43669</v>
      </c>
      <c r="J6236" t="s">
        <v>1429</v>
      </c>
      <c r="K6236" t="s">
        <v>102</v>
      </c>
      <c r="L6236">
        <v>10009</v>
      </c>
      <c r="M6236">
        <v>135</v>
      </c>
      <c r="N6236" t="s">
        <v>1201</v>
      </c>
      <c r="O6236">
        <v>4</v>
      </c>
      <c r="P6236">
        <v>3</v>
      </c>
      <c r="Q6236" t="s">
        <v>104</v>
      </c>
      <c r="R6236" t="s">
        <v>8304</v>
      </c>
      <c r="S6236">
        <v>4.2699999999999996</v>
      </c>
      <c r="T6236">
        <v>13</v>
      </c>
      <c r="U6236" t="s">
        <v>33</v>
      </c>
      <c r="V6236" s="2">
        <v>43674</v>
      </c>
      <c r="W6236" t="s">
        <v>39</v>
      </c>
      <c r="X6236" t="s">
        <v>175</v>
      </c>
      <c r="Y6236" t="s">
        <v>54</v>
      </c>
    </row>
    <row r="6237" spans="1:25" x14ac:dyDescent="0.35">
      <c r="A6237">
        <v>6</v>
      </c>
      <c r="B6237" t="s">
        <v>10</v>
      </c>
      <c r="C6237">
        <v>6</v>
      </c>
      <c r="D6237" t="s">
        <v>26</v>
      </c>
      <c r="E6237" t="s">
        <v>27</v>
      </c>
      <c r="F6237" t="s">
        <v>13</v>
      </c>
      <c r="G6237" t="s">
        <v>1292</v>
      </c>
      <c r="H6237" s="1">
        <v>0</v>
      </c>
      <c r="I6237" s="2">
        <v>43712</v>
      </c>
      <c r="J6237" t="s">
        <v>6602</v>
      </c>
      <c r="K6237" t="s">
        <v>30</v>
      </c>
      <c r="L6237">
        <v>90032</v>
      </c>
      <c r="M6237">
        <v>1361</v>
      </c>
      <c r="N6237" t="s">
        <v>3459</v>
      </c>
      <c r="O6237">
        <v>1</v>
      </c>
      <c r="P6237">
        <v>4</v>
      </c>
      <c r="Q6237" t="s">
        <v>32</v>
      </c>
      <c r="R6237" t="s">
        <v>8304</v>
      </c>
      <c r="S6237">
        <v>0.54</v>
      </c>
      <c r="T6237">
        <v>54</v>
      </c>
      <c r="U6237" t="s">
        <v>33</v>
      </c>
      <c r="V6237" s="2">
        <v>43718</v>
      </c>
      <c r="W6237" t="s">
        <v>39</v>
      </c>
      <c r="X6237" t="s">
        <v>34</v>
      </c>
      <c r="Y6237" t="s">
        <v>42</v>
      </c>
    </row>
    <row r="6238" spans="1:25" hidden="1" x14ac:dyDescent="0.35">
      <c r="A6238">
        <v>5</v>
      </c>
      <c r="B6238" t="s">
        <v>43</v>
      </c>
      <c r="C6238">
        <v>6</v>
      </c>
      <c r="D6238" t="s">
        <v>11</v>
      </c>
      <c r="E6238" t="s">
        <v>79</v>
      </c>
      <c r="F6238" t="s">
        <v>13</v>
      </c>
      <c r="G6238" t="s">
        <v>970</v>
      </c>
      <c r="H6238" s="1">
        <v>0</v>
      </c>
      <c r="I6238" s="2">
        <v>43807</v>
      </c>
      <c r="J6238" t="s">
        <v>2149</v>
      </c>
      <c r="K6238" t="s">
        <v>73</v>
      </c>
      <c r="L6238">
        <v>53711</v>
      </c>
      <c r="M6238">
        <v>1429</v>
      </c>
      <c r="N6238" t="s">
        <v>1500</v>
      </c>
      <c r="O6238">
        <v>41</v>
      </c>
      <c r="P6238">
        <v>4</v>
      </c>
      <c r="Q6238" t="s">
        <v>75</v>
      </c>
      <c r="R6238" t="s">
        <v>8304</v>
      </c>
      <c r="S6238">
        <v>41.39</v>
      </c>
      <c r="T6238">
        <v>460</v>
      </c>
      <c r="U6238" t="s">
        <v>19</v>
      </c>
      <c r="V6238" s="2">
        <v>43812</v>
      </c>
      <c r="W6238" t="s">
        <v>39</v>
      </c>
      <c r="X6238" t="s">
        <v>82</v>
      </c>
      <c r="Y6238" t="s">
        <v>22</v>
      </c>
    </row>
    <row r="6239" spans="1:25" hidden="1" x14ac:dyDescent="0.35">
      <c r="A6239">
        <v>5</v>
      </c>
      <c r="B6239" t="s">
        <v>43</v>
      </c>
      <c r="C6239">
        <v>6</v>
      </c>
      <c r="D6239" t="s">
        <v>26</v>
      </c>
      <c r="E6239" t="s">
        <v>79</v>
      </c>
      <c r="F6239" t="s">
        <v>13</v>
      </c>
      <c r="G6239" t="s">
        <v>970</v>
      </c>
      <c r="H6239" s="1">
        <v>0</v>
      </c>
      <c r="I6239" s="2">
        <v>43807</v>
      </c>
      <c r="J6239" t="s">
        <v>2149</v>
      </c>
      <c r="K6239" t="s">
        <v>73</v>
      </c>
      <c r="L6239">
        <v>53711</v>
      </c>
      <c r="M6239">
        <v>179</v>
      </c>
      <c r="N6239" t="s">
        <v>1342</v>
      </c>
      <c r="O6239">
        <v>28</v>
      </c>
      <c r="P6239">
        <v>2</v>
      </c>
      <c r="Q6239" t="s">
        <v>75</v>
      </c>
      <c r="R6239" t="s">
        <v>8304</v>
      </c>
      <c r="S6239">
        <v>28.09</v>
      </c>
      <c r="T6239">
        <v>61</v>
      </c>
      <c r="U6239" t="s">
        <v>19</v>
      </c>
      <c r="V6239" s="2">
        <v>43812</v>
      </c>
      <c r="W6239" t="s">
        <v>39</v>
      </c>
      <c r="X6239" t="s">
        <v>82</v>
      </c>
      <c r="Y6239" t="s">
        <v>35</v>
      </c>
    </row>
    <row r="6240" spans="1:25" hidden="1" x14ac:dyDescent="0.35">
      <c r="A6240">
        <v>5</v>
      </c>
      <c r="B6240" t="s">
        <v>43</v>
      </c>
      <c r="C6240">
        <v>6</v>
      </c>
      <c r="D6240" t="s">
        <v>26</v>
      </c>
      <c r="E6240" t="s">
        <v>79</v>
      </c>
      <c r="F6240" t="s">
        <v>13</v>
      </c>
      <c r="G6240" t="s">
        <v>970</v>
      </c>
      <c r="H6240" s="1">
        <v>0</v>
      </c>
      <c r="I6240" s="2">
        <v>43807</v>
      </c>
      <c r="J6240" t="s">
        <v>2149</v>
      </c>
      <c r="K6240" t="s">
        <v>73</v>
      </c>
      <c r="L6240">
        <v>53711</v>
      </c>
      <c r="M6240">
        <v>865</v>
      </c>
      <c r="N6240" t="s">
        <v>3581</v>
      </c>
      <c r="O6240">
        <v>305</v>
      </c>
      <c r="P6240">
        <v>3</v>
      </c>
      <c r="Q6240" t="s">
        <v>75</v>
      </c>
      <c r="R6240" t="s">
        <v>8304</v>
      </c>
      <c r="S6240">
        <v>305.13</v>
      </c>
      <c r="T6240">
        <v>1090</v>
      </c>
      <c r="U6240" t="s">
        <v>19</v>
      </c>
      <c r="V6240" s="2">
        <v>43812</v>
      </c>
      <c r="W6240" t="s">
        <v>39</v>
      </c>
      <c r="X6240" t="s">
        <v>82</v>
      </c>
      <c r="Y6240" t="s">
        <v>56</v>
      </c>
    </row>
    <row r="6241" spans="1:25" hidden="1" x14ac:dyDescent="0.35">
      <c r="A6241">
        <v>5</v>
      </c>
      <c r="B6241" t="s">
        <v>43</v>
      </c>
      <c r="C6241">
        <v>6</v>
      </c>
      <c r="D6241" t="s">
        <v>26</v>
      </c>
      <c r="E6241" t="s">
        <v>79</v>
      </c>
      <c r="F6241" t="s">
        <v>13</v>
      </c>
      <c r="G6241" t="s">
        <v>970</v>
      </c>
      <c r="H6241" s="1">
        <v>0</v>
      </c>
      <c r="I6241" s="2">
        <v>43807</v>
      </c>
      <c r="J6241" t="s">
        <v>2149</v>
      </c>
      <c r="K6241" t="s">
        <v>73</v>
      </c>
      <c r="L6241">
        <v>53711</v>
      </c>
      <c r="M6241">
        <v>93</v>
      </c>
      <c r="N6241" t="s">
        <v>756</v>
      </c>
      <c r="O6241">
        <v>13</v>
      </c>
      <c r="P6241">
        <v>4</v>
      </c>
      <c r="Q6241" t="s">
        <v>75</v>
      </c>
      <c r="R6241" t="s">
        <v>8304</v>
      </c>
      <c r="S6241">
        <v>12.66</v>
      </c>
      <c r="T6241">
        <v>28</v>
      </c>
      <c r="U6241" t="s">
        <v>19</v>
      </c>
      <c r="V6241" s="2">
        <v>43812</v>
      </c>
      <c r="W6241" t="s">
        <v>39</v>
      </c>
      <c r="X6241" t="s">
        <v>82</v>
      </c>
      <c r="Y6241" t="s">
        <v>64</v>
      </c>
    </row>
    <row r="6242" spans="1:25" hidden="1" x14ac:dyDescent="0.35">
      <c r="A6242">
        <v>5</v>
      </c>
      <c r="B6242" t="s">
        <v>43</v>
      </c>
      <c r="C6242">
        <v>6</v>
      </c>
      <c r="D6242" t="s">
        <v>50</v>
      </c>
      <c r="E6242" t="s">
        <v>79</v>
      </c>
      <c r="F6242" t="s">
        <v>13</v>
      </c>
      <c r="G6242" t="s">
        <v>970</v>
      </c>
      <c r="H6242" s="1">
        <v>0</v>
      </c>
      <c r="I6242" s="2">
        <v>43807</v>
      </c>
      <c r="J6242" t="s">
        <v>2149</v>
      </c>
      <c r="K6242" t="s">
        <v>73</v>
      </c>
      <c r="L6242">
        <v>53711</v>
      </c>
      <c r="M6242">
        <v>1005</v>
      </c>
      <c r="N6242" t="s">
        <v>4745</v>
      </c>
      <c r="O6242">
        <v>32</v>
      </c>
      <c r="P6242">
        <v>3</v>
      </c>
      <c r="Q6242" t="s">
        <v>75</v>
      </c>
      <c r="R6242" t="s">
        <v>8304</v>
      </c>
      <c r="S6242">
        <v>32.06</v>
      </c>
      <c r="T6242">
        <v>178</v>
      </c>
      <c r="U6242" t="s">
        <v>19</v>
      </c>
      <c r="V6242" s="2">
        <v>43812</v>
      </c>
      <c r="W6242" t="s">
        <v>39</v>
      </c>
      <c r="X6242" t="s">
        <v>82</v>
      </c>
      <c r="Y6242" t="s">
        <v>113</v>
      </c>
    </row>
    <row r="6243" spans="1:25" hidden="1" x14ac:dyDescent="0.35">
      <c r="A6243">
        <v>6</v>
      </c>
      <c r="B6243" t="s">
        <v>10</v>
      </c>
      <c r="C6243">
        <v>6</v>
      </c>
      <c r="D6243" t="s">
        <v>50</v>
      </c>
      <c r="E6243" t="s">
        <v>99</v>
      </c>
      <c r="F6243" t="s">
        <v>13</v>
      </c>
      <c r="G6243" t="s">
        <v>2117</v>
      </c>
      <c r="H6243" s="1">
        <v>0.2</v>
      </c>
      <c r="I6243" s="2">
        <v>43712</v>
      </c>
      <c r="J6243" t="s">
        <v>5080</v>
      </c>
      <c r="K6243" t="s">
        <v>102</v>
      </c>
      <c r="L6243">
        <v>19120</v>
      </c>
      <c r="M6243">
        <v>969</v>
      </c>
      <c r="N6243" t="s">
        <v>5081</v>
      </c>
      <c r="O6243">
        <v>-1</v>
      </c>
      <c r="P6243">
        <v>4</v>
      </c>
      <c r="Q6243" t="s">
        <v>104</v>
      </c>
      <c r="R6243" t="s">
        <v>8304</v>
      </c>
      <c r="S6243">
        <v>-1.43</v>
      </c>
      <c r="T6243">
        <v>19</v>
      </c>
      <c r="U6243" t="s">
        <v>19</v>
      </c>
      <c r="V6243" s="2">
        <v>43718</v>
      </c>
      <c r="W6243" t="s">
        <v>39</v>
      </c>
      <c r="X6243" t="s">
        <v>105</v>
      </c>
      <c r="Y6243" t="s">
        <v>113</v>
      </c>
    </row>
    <row r="6244" spans="1:25" hidden="1" x14ac:dyDescent="0.35">
      <c r="A6244">
        <v>4</v>
      </c>
      <c r="B6244" t="s">
        <v>25</v>
      </c>
      <c r="C6244">
        <v>3</v>
      </c>
      <c r="D6244" t="s">
        <v>26</v>
      </c>
      <c r="E6244" t="s">
        <v>201</v>
      </c>
      <c r="F6244" t="s">
        <v>13</v>
      </c>
      <c r="G6244" t="s">
        <v>6908</v>
      </c>
      <c r="H6244" s="1">
        <v>0</v>
      </c>
      <c r="I6244" s="2">
        <v>43603</v>
      </c>
      <c r="J6244" t="s">
        <v>7317</v>
      </c>
      <c r="K6244" t="s">
        <v>73</v>
      </c>
      <c r="L6244">
        <v>65807</v>
      </c>
      <c r="M6244">
        <v>171</v>
      </c>
      <c r="N6244" t="s">
        <v>3523</v>
      </c>
      <c r="O6244">
        <v>198</v>
      </c>
      <c r="P6244">
        <v>7</v>
      </c>
      <c r="Q6244" t="s">
        <v>75</v>
      </c>
      <c r="R6244" t="s">
        <v>8304</v>
      </c>
      <c r="S6244">
        <v>197.92</v>
      </c>
      <c r="T6244">
        <v>707</v>
      </c>
      <c r="U6244" t="s">
        <v>76</v>
      </c>
      <c r="V6244" s="2">
        <v>43607</v>
      </c>
      <c r="W6244" t="s">
        <v>20</v>
      </c>
      <c r="X6244" t="s">
        <v>368</v>
      </c>
      <c r="Y6244" t="s">
        <v>56</v>
      </c>
    </row>
    <row r="6245" spans="1:25" hidden="1" x14ac:dyDescent="0.35">
      <c r="A6245">
        <v>4</v>
      </c>
      <c r="B6245" t="s">
        <v>25</v>
      </c>
      <c r="C6245">
        <v>3</v>
      </c>
      <c r="D6245" t="s">
        <v>26</v>
      </c>
      <c r="E6245" t="s">
        <v>201</v>
      </c>
      <c r="F6245" t="s">
        <v>13</v>
      </c>
      <c r="G6245" t="s">
        <v>6908</v>
      </c>
      <c r="H6245" s="1">
        <v>0</v>
      </c>
      <c r="I6245" s="2">
        <v>43603</v>
      </c>
      <c r="J6245" t="s">
        <v>7317</v>
      </c>
      <c r="K6245" t="s">
        <v>73</v>
      </c>
      <c r="L6245">
        <v>65807</v>
      </c>
      <c r="M6245">
        <v>1598</v>
      </c>
      <c r="N6245" t="s">
        <v>3942</v>
      </c>
      <c r="O6245">
        <v>21</v>
      </c>
      <c r="P6245">
        <v>7</v>
      </c>
      <c r="Q6245" t="s">
        <v>75</v>
      </c>
      <c r="R6245" t="s">
        <v>8304</v>
      </c>
      <c r="S6245">
        <v>20.73</v>
      </c>
      <c r="T6245">
        <v>43</v>
      </c>
      <c r="U6245" t="s">
        <v>76</v>
      </c>
      <c r="V6245" s="2">
        <v>43607</v>
      </c>
      <c r="W6245" t="s">
        <v>20</v>
      </c>
      <c r="X6245" t="s">
        <v>368</v>
      </c>
      <c r="Y6245" t="s">
        <v>54</v>
      </c>
    </row>
    <row r="6246" spans="1:25" hidden="1" x14ac:dyDescent="0.35">
      <c r="A6246">
        <v>4</v>
      </c>
      <c r="B6246" t="s">
        <v>25</v>
      </c>
      <c r="C6246">
        <v>3</v>
      </c>
      <c r="D6246" t="s">
        <v>50</v>
      </c>
      <c r="E6246" t="s">
        <v>201</v>
      </c>
      <c r="F6246" t="s">
        <v>13</v>
      </c>
      <c r="G6246" t="s">
        <v>6908</v>
      </c>
      <c r="H6246" s="1">
        <v>0</v>
      </c>
      <c r="I6246" s="2">
        <v>43603</v>
      </c>
      <c r="J6246" t="s">
        <v>7317</v>
      </c>
      <c r="K6246" t="s">
        <v>73</v>
      </c>
      <c r="L6246">
        <v>65807</v>
      </c>
      <c r="M6246">
        <v>1106</v>
      </c>
      <c r="N6246" t="s">
        <v>1061</v>
      </c>
      <c r="O6246">
        <v>2</v>
      </c>
      <c r="P6246">
        <v>5</v>
      </c>
      <c r="Q6246" t="s">
        <v>75</v>
      </c>
      <c r="R6246" t="s">
        <v>8304</v>
      </c>
      <c r="S6246">
        <v>2.2999999999999998</v>
      </c>
      <c r="T6246">
        <v>115</v>
      </c>
      <c r="U6246" t="s">
        <v>76</v>
      </c>
      <c r="V6246" s="2">
        <v>43607</v>
      </c>
      <c r="W6246" t="s">
        <v>20</v>
      </c>
      <c r="X6246" t="s">
        <v>368</v>
      </c>
      <c r="Y6246" t="s">
        <v>52</v>
      </c>
    </row>
    <row r="6247" spans="1:25" hidden="1" x14ac:dyDescent="0.35">
      <c r="A6247">
        <v>4</v>
      </c>
      <c r="B6247" t="s">
        <v>43</v>
      </c>
      <c r="C6247">
        <v>6</v>
      </c>
      <c r="D6247" t="s">
        <v>26</v>
      </c>
      <c r="E6247" t="s">
        <v>667</v>
      </c>
      <c r="F6247" t="s">
        <v>13</v>
      </c>
      <c r="G6247" t="s">
        <v>7150</v>
      </c>
      <c r="H6247" s="1">
        <v>0.2</v>
      </c>
      <c r="I6247" s="2">
        <v>43759</v>
      </c>
      <c r="J6247" t="s">
        <v>7508</v>
      </c>
      <c r="K6247" t="s">
        <v>102</v>
      </c>
      <c r="L6247">
        <v>44107</v>
      </c>
      <c r="M6247">
        <v>1365</v>
      </c>
      <c r="N6247" t="s">
        <v>8249</v>
      </c>
      <c r="O6247">
        <v>1</v>
      </c>
      <c r="P6247">
        <v>1</v>
      </c>
      <c r="Q6247" t="s">
        <v>104</v>
      </c>
      <c r="R6247" t="s">
        <v>8304</v>
      </c>
      <c r="S6247">
        <v>1.37</v>
      </c>
      <c r="T6247">
        <v>4</v>
      </c>
      <c r="U6247" t="s">
        <v>76</v>
      </c>
      <c r="V6247" s="2">
        <v>43763</v>
      </c>
      <c r="W6247" t="s">
        <v>39</v>
      </c>
      <c r="X6247" t="s">
        <v>309</v>
      </c>
      <c r="Y6247" t="s">
        <v>64</v>
      </c>
    </row>
    <row r="6248" spans="1:25" hidden="1" x14ac:dyDescent="0.35">
      <c r="A6248">
        <v>4</v>
      </c>
      <c r="B6248" t="s">
        <v>43</v>
      </c>
      <c r="C6248">
        <v>6</v>
      </c>
      <c r="D6248" t="s">
        <v>26</v>
      </c>
      <c r="E6248" t="s">
        <v>667</v>
      </c>
      <c r="F6248" t="s">
        <v>13</v>
      </c>
      <c r="G6248" t="s">
        <v>7150</v>
      </c>
      <c r="H6248" s="1">
        <v>0.2</v>
      </c>
      <c r="I6248" s="2">
        <v>43759</v>
      </c>
      <c r="J6248" t="s">
        <v>7508</v>
      </c>
      <c r="K6248" t="s">
        <v>102</v>
      </c>
      <c r="L6248">
        <v>44107</v>
      </c>
      <c r="M6248">
        <v>171</v>
      </c>
      <c r="N6248" t="s">
        <v>3523</v>
      </c>
      <c r="O6248">
        <v>16</v>
      </c>
      <c r="P6248">
        <v>2</v>
      </c>
      <c r="Q6248" t="s">
        <v>104</v>
      </c>
      <c r="R6248" t="s">
        <v>8304</v>
      </c>
      <c r="S6248">
        <v>16.16</v>
      </c>
      <c r="T6248">
        <v>162</v>
      </c>
      <c r="U6248" t="s">
        <v>76</v>
      </c>
      <c r="V6248" s="2">
        <v>43763</v>
      </c>
      <c r="W6248" t="s">
        <v>39</v>
      </c>
      <c r="X6248" t="s">
        <v>309</v>
      </c>
      <c r="Y6248" t="s">
        <v>56</v>
      </c>
    </row>
    <row r="6249" spans="1:25" hidden="1" x14ac:dyDescent="0.35">
      <c r="A6249">
        <v>4</v>
      </c>
      <c r="B6249" t="s">
        <v>43</v>
      </c>
      <c r="C6249">
        <v>6</v>
      </c>
      <c r="D6249" t="s">
        <v>26</v>
      </c>
      <c r="E6249" t="s">
        <v>667</v>
      </c>
      <c r="F6249" t="s">
        <v>13</v>
      </c>
      <c r="G6249" t="s">
        <v>7150</v>
      </c>
      <c r="H6249" s="1">
        <v>0.7</v>
      </c>
      <c r="I6249" s="2">
        <v>43759</v>
      </c>
      <c r="J6249" t="s">
        <v>7508</v>
      </c>
      <c r="K6249" t="s">
        <v>102</v>
      </c>
      <c r="L6249">
        <v>44107</v>
      </c>
      <c r="M6249">
        <v>1458</v>
      </c>
      <c r="N6249" t="s">
        <v>8248</v>
      </c>
      <c r="O6249">
        <v>-5</v>
      </c>
      <c r="P6249">
        <v>4</v>
      </c>
      <c r="Q6249" t="s">
        <v>104</v>
      </c>
      <c r="R6249" t="s">
        <v>8304</v>
      </c>
      <c r="S6249">
        <v>-4.97</v>
      </c>
      <c r="T6249">
        <v>6</v>
      </c>
      <c r="U6249" t="s">
        <v>76</v>
      </c>
      <c r="V6249" s="2">
        <v>43763</v>
      </c>
      <c r="W6249" t="s">
        <v>39</v>
      </c>
      <c r="X6249" t="s">
        <v>309</v>
      </c>
      <c r="Y6249" t="s">
        <v>54</v>
      </c>
    </row>
    <row r="6250" spans="1:25" hidden="1" x14ac:dyDescent="0.35">
      <c r="A6250">
        <v>6</v>
      </c>
      <c r="B6250" t="s">
        <v>10</v>
      </c>
      <c r="C6250">
        <v>6</v>
      </c>
      <c r="D6250" t="s">
        <v>26</v>
      </c>
      <c r="E6250" t="s">
        <v>4035</v>
      </c>
      <c r="F6250" t="s">
        <v>13</v>
      </c>
      <c r="G6250" t="s">
        <v>2614</v>
      </c>
      <c r="H6250" s="1">
        <v>0</v>
      </c>
      <c r="I6250" s="2">
        <v>43624</v>
      </c>
      <c r="J6250" t="s">
        <v>4036</v>
      </c>
      <c r="K6250" t="s">
        <v>102</v>
      </c>
      <c r="L6250">
        <v>6360</v>
      </c>
      <c r="M6250">
        <v>1645</v>
      </c>
      <c r="N6250" t="s">
        <v>3418</v>
      </c>
      <c r="O6250">
        <v>5</v>
      </c>
      <c r="P6250">
        <v>2</v>
      </c>
      <c r="Q6250" t="s">
        <v>104</v>
      </c>
      <c r="R6250" t="s">
        <v>8304</v>
      </c>
      <c r="S6250">
        <v>5.08</v>
      </c>
      <c r="T6250">
        <v>10</v>
      </c>
      <c r="U6250" t="s">
        <v>19</v>
      </c>
      <c r="V6250" s="2">
        <v>43630</v>
      </c>
      <c r="W6250" t="s">
        <v>39</v>
      </c>
      <c r="X6250" t="s">
        <v>461</v>
      </c>
      <c r="Y6250" t="s">
        <v>54</v>
      </c>
    </row>
    <row r="6251" spans="1:25" hidden="1" x14ac:dyDescent="0.35">
      <c r="A6251">
        <v>2</v>
      </c>
      <c r="B6251" t="s">
        <v>43</v>
      </c>
      <c r="C6251">
        <v>3</v>
      </c>
      <c r="D6251" t="s">
        <v>26</v>
      </c>
      <c r="E6251" t="s">
        <v>2250</v>
      </c>
      <c r="F6251" t="s">
        <v>13</v>
      </c>
      <c r="G6251" t="s">
        <v>433</v>
      </c>
      <c r="H6251" s="1">
        <v>0.2</v>
      </c>
      <c r="I6251" s="2">
        <v>43822</v>
      </c>
      <c r="J6251" t="s">
        <v>6033</v>
      </c>
      <c r="K6251" t="s">
        <v>73</v>
      </c>
      <c r="L6251">
        <v>61107</v>
      </c>
      <c r="M6251">
        <v>1736</v>
      </c>
      <c r="N6251" t="s">
        <v>5953</v>
      </c>
      <c r="O6251">
        <v>64</v>
      </c>
      <c r="P6251">
        <v>4</v>
      </c>
      <c r="Q6251" t="s">
        <v>75</v>
      </c>
      <c r="R6251" t="s">
        <v>8304</v>
      </c>
      <c r="S6251">
        <v>63.75</v>
      </c>
      <c r="T6251">
        <v>176</v>
      </c>
      <c r="U6251" t="s">
        <v>33</v>
      </c>
      <c r="V6251" s="2">
        <v>43824</v>
      </c>
      <c r="W6251" t="s">
        <v>20</v>
      </c>
      <c r="X6251" t="s">
        <v>139</v>
      </c>
      <c r="Y6251" t="s">
        <v>64</v>
      </c>
    </row>
    <row r="6252" spans="1:25" hidden="1" x14ac:dyDescent="0.35">
      <c r="A6252">
        <v>2</v>
      </c>
      <c r="B6252" t="s">
        <v>43</v>
      </c>
      <c r="C6252">
        <v>3</v>
      </c>
      <c r="D6252" t="s">
        <v>26</v>
      </c>
      <c r="E6252" t="s">
        <v>2250</v>
      </c>
      <c r="F6252" t="s">
        <v>13</v>
      </c>
      <c r="G6252" t="s">
        <v>433</v>
      </c>
      <c r="H6252" s="1">
        <v>0.8</v>
      </c>
      <c r="I6252" s="2">
        <v>43822</v>
      </c>
      <c r="J6252" t="s">
        <v>6033</v>
      </c>
      <c r="K6252" t="s">
        <v>73</v>
      </c>
      <c r="L6252">
        <v>61107</v>
      </c>
      <c r="M6252">
        <v>1646</v>
      </c>
      <c r="N6252" t="s">
        <v>416</v>
      </c>
      <c r="O6252">
        <v>-22</v>
      </c>
      <c r="P6252">
        <v>4</v>
      </c>
      <c r="Q6252" t="s">
        <v>75</v>
      </c>
      <c r="R6252" t="s">
        <v>8304</v>
      </c>
      <c r="S6252">
        <v>-22.14</v>
      </c>
      <c r="T6252">
        <v>14</v>
      </c>
      <c r="U6252" t="s">
        <v>33</v>
      </c>
      <c r="V6252" s="2">
        <v>43824</v>
      </c>
      <c r="W6252" t="s">
        <v>20</v>
      </c>
      <c r="X6252" t="s">
        <v>139</v>
      </c>
      <c r="Y6252" t="s">
        <v>54</v>
      </c>
    </row>
    <row r="6253" spans="1:25" x14ac:dyDescent="0.35">
      <c r="A6253">
        <v>4</v>
      </c>
      <c r="B6253" t="s">
        <v>43</v>
      </c>
      <c r="C6253">
        <v>6</v>
      </c>
      <c r="D6253" t="s">
        <v>50</v>
      </c>
      <c r="E6253" t="s">
        <v>88</v>
      </c>
      <c r="F6253" t="s">
        <v>13</v>
      </c>
      <c r="G6253" t="s">
        <v>852</v>
      </c>
      <c r="H6253" s="1">
        <v>0</v>
      </c>
      <c r="I6253" s="2">
        <v>43807</v>
      </c>
      <c r="J6253" t="s">
        <v>853</v>
      </c>
      <c r="K6253" t="s">
        <v>30</v>
      </c>
      <c r="L6253">
        <v>94110</v>
      </c>
      <c r="M6253">
        <v>1469</v>
      </c>
      <c r="N6253" t="s">
        <v>842</v>
      </c>
      <c r="O6253">
        <v>38</v>
      </c>
      <c r="P6253">
        <v>5</v>
      </c>
      <c r="Q6253" t="s">
        <v>32</v>
      </c>
      <c r="R6253" t="s">
        <v>8304</v>
      </c>
      <c r="S6253">
        <v>37.79</v>
      </c>
      <c r="T6253">
        <v>180</v>
      </c>
      <c r="U6253" t="s">
        <v>19</v>
      </c>
      <c r="V6253" s="2">
        <v>43811</v>
      </c>
      <c r="W6253" t="s">
        <v>39</v>
      </c>
      <c r="X6253" t="s">
        <v>34</v>
      </c>
      <c r="Y6253" t="s">
        <v>113</v>
      </c>
    </row>
    <row r="6254" spans="1:25" x14ac:dyDescent="0.35">
      <c r="A6254">
        <v>4</v>
      </c>
      <c r="B6254" t="s">
        <v>43</v>
      </c>
      <c r="C6254">
        <v>6</v>
      </c>
      <c r="D6254" t="s">
        <v>50</v>
      </c>
      <c r="E6254" t="s">
        <v>88</v>
      </c>
      <c r="F6254" t="s">
        <v>13</v>
      </c>
      <c r="G6254" t="s">
        <v>852</v>
      </c>
      <c r="H6254" s="1">
        <v>0.2</v>
      </c>
      <c r="I6254" s="2">
        <v>43807</v>
      </c>
      <c r="J6254" t="s">
        <v>853</v>
      </c>
      <c r="K6254" t="s">
        <v>30</v>
      </c>
      <c r="L6254">
        <v>94110</v>
      </c>
      <c r="M6254">
        <v>1453</v>
      </c>
      <c r="N6254" t="s">
        <v>854</v>
      </c>
      <c r="O6254">
        <v>435</v>
      </c>
      <c r="P6254">
        <v>3</v>
      </c>
      <c r="Q6254" t="s">
        <v>32</v>
      </c>
      <c r="R6254" t="s">
        <v>8304</v>
      </c>
      <c r="S6254">
        <v>434.99</v>
      </c>
      <c r="T6254">
        <v>1200</v>
      </c>
      <c r="U6254" t="s">
        <v>19</v>
      </c>
      <c r="V6254" s="2">
        <v>43811</v>
      </c>
      <c r="W6254" t="s">
        <v>39</v>
      </c>
      <c r="X6254" t="s">
        <v>34</v>
      </c>
      <c r="Y6254" t="s">
        <v>727</v>
      </c>
    </row>
    <row r="6255" spans="1:25" x14ac:dyDescent="0.35">
      <c r="A6255">
        <v>4</v>
      </c>
      <c r="B6255" t="s">
        <v>43</v>
      </c>
      <c r="C6255">
        <v>6</v>
      </c>
      <c r="D6255" t="s">
        <v>26</v>
      </c>
      <c r="E6255" t="s">
        <v>88</v>
      </c>
      <c r="F6255" t="s">
        <v>13</v>
      </c>
      <c r="G6255" t="s">
        <v>852</v>
      </c>
      <c r="H6255" s="1">
        <v>0</v>
      </c>
      <c r="I6255" s="2">
        <v>43807</v>
      </c>
      <c r="J6255" t="s">
        <v>853</v>
      </c>
      <c r="K6255" t="s">
        <v>30</v>
      </c>
      <c r="L6255">
        <v>94110</v>
      </c>
      <c r="M6255">
        <v>1655</v>
      </c>
      <c r="N6255" t="s">
        <v>855</v>
      </c>
      <c r="O6255">
        <v>13</v>
      </c>
      <c r="P6255">
        <v>5</v>
      </c>
      <c r="Q6255" t="s">
        <v>32</v>
      </c>
      <c r="R6255" t="s">
        <v>8304</v>
      </c>
      <c r="S6255">
        <v>13.3</v>
      </c>
      <c r="T6255">
        <v>27</v>
      </c>
      <c r="U6255" t="s">
        <v>19</v>
      </c>
      <c r="V6255" s="2">
        <v>43811</v>
      </c>
      <c r="W6255" t="s">
        <v>39</v>
      </c>
      <c r="X6255" t="s">
        <v>34</v>
      </c>
      <c r="Y6255" t="s">
        <v>64</v>
      </c>
    </row>
    <row r="6256" spans="1:25" x14ac:dyDescent="0.35">
      <c r="A6256">
        <v>4</v>
      </c>
      <c r="B6256" t="s">
        <v>43</v>
      </c>
      <c r="C6256">
        <v>6</v>
      </c>
      <c r="D6256" t="s">
        <v>11</v>
      </c>
      <c r="E6256" t="s">
        <v>88</v>
      </c>
      <c r="F6256" t="s">
        <v>13</v>
      </c>
      <c r="G6256" t="s">
        <v>852</v>
      </c>
      <c r="H6256" s="1">
        <v>0.2</v>
      </c>
      <c r="I6256" s="2">
        <v>43807</v>
      </c>
      <c r="J6256" t="s">
        <v>853</v>
      </c>
      <c r="K6256" t="s">
        <v>30</v>
      </c>
      <c r="L6256">
        <v>94110</v>
      </c>
      <c r="M6256">
        <v>318</v>
      </c>
      <c r="N6256" t="s">
        <v>856</v>
      </c>
      <c r="O6256">
        <v>-113</v>
      </c>
      <c r="P6256">
        <v>7</v>
      </c>
      <c r="Q6256" t="s">
        <v>32</v>
      </c>
      <c r="R6256" t="s">
        <v>8304</v>
      </c>
      <c r="S6256">
        <v>-112.95</v>
      </c>
      <c r="T6256">
        <v>1004</v>
      </c>
      <c r="U6256" t="s">
        <v>19</v>
      </c>
      <c r="V6256" s="2">
        <v>43811</v>
      </c>
      <c r="W6256" t="s">
        <v>39</v>
      </c>
      <c r="X6256" t="s">
        <v>34</v>
      </c>
      <c r="Y6256" t="s">
        <v>41</v>
      </c>
    </row>
    <row r="6257" spans="1:25" x14ac:dyDescent="0.35">
      <c r="A6257">
        <v>4</v>
      </c>
      <c r="B6257" t="s">
        <v>43</v>
      </c>
      <c r="C6257">
        <v>6</v>
      </c>
      <c r="D6257" t="s">
        <v>26</v>
      </c>
      <c r="E6257" t="s">
        <v>88</v>
      </c>
      <c r="F6257" t="s">
        <v>13</v>
      </c>
      <c r="G6257" t="s">
        <v>852</v>
      </c>
      <c r="H6257" s="1">
        <v>0</v>
      </c>
      <c r="I6257" s="2">
        <v>43807</v>
      </c>
      <c r="J6257" t="s">
        <v>853</v>
      </c>
      <c r="K6257" t="s">
        <v>30</v>
      </c>
      <c r="L6257">
        <v>94110</v>
      </c>
      <c r="M6257">
        <v>1662</v>
      </c>
      <c r="N6257" t="s">
        <v>8175</v>
      </c>
      <c r="O6257">
        <v>5</v>
      </c>
      <c r="P6257">
        <v>1</v>
      </c>
      <c r="Q6257" t="s">
        <v>32</v>
      </c>
      <c r="R6257" t="s">
        <v>8304</v>
      </c>
      <c r="S6257">
        <v>4.6500000000000004</v>
      </c>
      <c r="T6257">
        <v>10</v>
      </c>
      <c r="U6257" t="s">
        <v>19</v>
      </c>
      <c r="V6257" s="2">
        <v>43811</v>
      </c>
      <c r="W6257" t="s">
        <v>39</v>
      </c>
      <c r="X6257" t="s">
        <v>34</v>
      </c>
      <c r="Y6257" t="s">
        <v>64</v>
      </c>
    </row>
    <row r="6258" spans="1:25" x14ac:dyDescent="0.35">
      <c r="A6258">
        <v>4</v>
      </c>
      <c r="B6258" t="s">
        <v>43</v>
      </c>
      <c r="C6258">
        <v>6</v>
      </c>
      <c r="D6258" t="s">
        <v>26</v>
      </c>
      <c r="E6258" t="s">
        <v>88</v>
      </c>
      <c r="F6258" t="s">
        <v>13</v>
      </c>
      <c r="G6258" t="s">
        <v>852</v>
      </c>
      <c r="H6258" s="1">
        <v>0</v>
      </c>
      <c r="I6258" s="2">
        <v>43807</v>
      </c>
      <c r="J6258" t="s">
        <v>853</v>
      </c>
      <c r="K6258" t="s">
        <v>30</v>
      </c>
      <c r="L6258">
        <v>94110</v>
      </c>
      <c r="M6258">
        <v>1442</v>
      </c>
      <c r="N6258" t="s">
        <v>857</v>
      </c>
      <c r="O6258">
        <v>14</v>
      </c>
      <c r="P6258">
        <v>9</v>
      </c>
      <c r="Q6258" t="s">
        <v>32</v>
      </c>
      <c r="R6258" t="s">
        <v>8304</v>
      </c>
      <c r="S6258">
        <v>13.61</v>
      </c>
      <c r="T6258">
        <v>28</v>
      </c>
      <c r="U6258" t="s">
        <v>19</v>
      </c>
      <c r="V6258" s="2">
        <v>43811</v>
      </c>
      <c r="W6258" t="s">
        <v>39</v>
      </c>
      <c r="X6258" t="s">
        <v>34</v>
      </c>
      <c r="Y6258" t="s">
        <v>35</v>
      </c>
    </row>
    <row r="6259" spans="1:25" x14ac:dyDescent="0.35">
      <c r="A6259">
        <v>4</v>
      </c>
      <c r="B6259" t="s">
        <v>43</v>
      </c>
      <c r="C6259">
        <v>6</v>
      </c>
      <c r="D6259" t="s">
        <v>26</v>
      </c>
      <c r="E6259" t="s">
        <v>88</v>
      </c>
      <c r="F6259" t="s">
        <v>13</v>
      </c>
      <c r="G6259" t="s">
        <v>852</v>
      </c>
      <c r="H6259" s="1">
        <v>0</v>
      </c>
      <c r="I6259" s="2">
        <v>43807</v>
      </c>
      <c r="J6259" t="s">
        <v>853</v>
      </c>
      <c r="K6259" t="s">
        <v>30</v>
      </c>
      <c r="L6259">
        <v>94110</v>
      </c>
      <c r="M6259">
        <v>1700</v>
      </c>
      <c r="N6259" t="s">
        <v>858</v>
      </c>
      <c r="O6259">
        <v>27</v>
      </c>
      <c r="P6259">
        <v>1</v>
      </c>
      <c r="Q6259" t="s">
        <v>32</v>
      </c>
      <c r="R6259" t="s">
        <v>8304</v>
      </c>
      <c r="S6259">
        <v>27.43</v>
      </c>
      <c r="T6259">
        <v>56</v>
      </c>
      <c r="U6259" t="s">
        <v>19</v>
      </c>
      <c r="V6259" s="2">
        <v>43811</v>
      </c>
      <c r="W6259" t="s">
        <v>39</v>
      </c>
      <c r="X6259" t="s">
        <v>34</v>
      </c>
      <c r="Y6259" t="s">
        <v>64</v>
      </c>
    </row>
    <row r="6260" spans="1:25" x14ac:dyDescent="0.35">
      <c r="A6260">
        <v>4</v>
      </c>
      <c r="B6260" t="s">
        <v>43</v>
      </c>
      <c r="C6260">
        <v>6</v>
      </c>
      <c r="D6260" t="s">
        <v>11</v>
      </c>
      <c r="E6260" t="s">
        <v>88</v>
      </c>
      <c r="F6260" t="s">
        <v>13</v>
      </c>
      <c r="G6260" t="s">
        <v>852</v>
      </c>
      <c r="H6260" s="1">
        <v>0.15</v>
      </c>
      <c r="I6260" s="2">
        <v>43807</v>
      </c>
      <c r="J6260" t="s">
        <v>853</v>
      </c>
      <c r="K6260" t="s">
        <v>30</v>
      </c>
      <c r="L6260">
        <v>94110</v>
      </c>
      <c r="M6260">
        <v>1228</v>
      </c>
      <c r="N6260" t="s">
        <v>8115</v>
      </c>
      <c r="O6260">
        <v>31</v>
      </c>
      <c r="P6260">
        <v>13</v>
      </c>
      <c r="Q6260" t="s">
        <v>32</v>
      </c>
      <c r="R6260" t="s">
        <v>8304</v>
      </c>
      <c r="S6260">
        <v>31.45</v>
      </c>
      <c r="T6260">
        <v>1337</v>
      </c>
      <c r="U6260" t="s">
        <v>19</v>
      </c>
      <c r="V6260" s="2">
        <v>43811</v>
      </c>
      <c r="W6260" t="s">
        <v>39</v>
      </c>
      <c r="X6260" t="s">
        <v>34</v>
      </c>
      <c r="Y6260" t="s">
        <v>22</v>
      </c>
    </row>
    <row r="6261" spans="1:25" x14ac:dyDescent="0.35">
      <c r="A6261">
        <v>4</v>
      </c>
      <c r="B6261" t="s">
        <v>43</v>
      </c>
      <c r="C6261">
        <v>6</v>
      </c>
      <c r="D6261" t="s">
        <v>11</v>
      </c>
      <c r="E6261" t="s">
        <v>88</v>
      </c>
      <c r="F6261" t="s">
        <v>13</v>
      </c>
      <c r="G6261" t="s">
        <v>852</v>
      </c>
      <c r="H6261" s="1">
        <v>0.2</v>
      </c>
      <c r="I6261" s="2">
        <v>43807</v>
      </c>
      <c r="J6261" t="s">
        <v>853</v>
      </c>
      <c r="K6261" t="s">
        <v>30</v>
      </c>
      <c r="L6261">
        <v>94110</v>
      </c>
      <c r="M6261">
        <v>1180</v>
      </c>
      <c r="N6261" t="s">
        <v>859</v>
      </c>
      <c r="O6261">
        <v>-18</v>
      </c>
      <c r="P6261">
        <v>2</v>
      </c>
      <c r="Q6261" t="s">
        <v>32</v>
      </c>
      <c r="R6261" t="s">
        <v>8304</v>
      </c>
      <c r="S6261">
        <v>-18.45</v>
      </c>
      <c r="T6261">
        <v>114</v>
      </c>
      <c r="U6261" t="s">
        <v>19</v>
      </c>
      <c r="V6261" s="2">
        <v>43811</v>
      </c>
      <c r="W6261" t="s">
        <v>39</v>
      </c>
      <c r="X6261" t="s">
        <v>34</v>
      </c>
      <c r="Y6261" t="s">
        <v>24</v>
      </c>
    </row>
    <row r="6262" spans="1:25" hidden="1" x14ac:dyDescent="0.35">
      <c r="A6262">
        <v>6</v>
      </c>
      <c r="B6262" t="s">
        <v>10</v>
      </c>
      <c r="C6262">
        <v>6</v>
      </c>
      <c r="D6262" t="s">
        <v>50</v>
      </c>
      <c r="E6262" t="s">
        <v>1832</v>
      </c>
      <c r="F6262" t="s">
        <v>13</v>
      </c>
      <c r="G6262" t="s">
        <v>1114</v>
      </c>
      <c r="H6262" s="1">
        <v>0</v>
      </c>
      <c r="I6262" s="2">
        <v>43731</v>
      </c>
      <c r="J6262" t="s">
        <v>4960</v>
      </c>
      <c r="K6262" t="s">
        <v>73</v>
      </c>
      <c r="L6262">
        <v>74133</v>
      </c>
      <c r="M6262">
        <v>922</v>
      </c>
      <c r="N6262" t="s">
        <v>449</v>
      </c>
      <c r="O6262">
        <v>102</v>
      </c>
      <c r="P6262">
        <v>4</v>
      </c>
      <c r="Q6262" t="s">
        <v>75</v>
      </c>
      <c r="R6262" t="s">
        <v>8304</v>
      </c>
      <c r="S6262">
        <v>102.19</v>
      </c>
      <c r="T6262">
        <v>292</v>
      </c>
      <c r="U6262" t="s">
        <v>19</v>
      </c>
      <c r="V6262" s="2">
        <v>43737</v>
      </c>
      <c r="W6262" t="s">
        <v>39</v>
      </c>
      <c r="X6262" t="s">
        <v>401</v>
      </c>
      <c r="Y6262" t="s">
        <v>113</v>
      </c>
    </row>
    <row r="6263" spans="1:25" x14ac:dyDescent="0.35">
      <c r="A6263">
        <v>5</v>
      </c>
      <c r="B6263" t="s">
        <v>43</v>
      </c>
      <c r="C6263">
        <v>6</v>
      </c>
      <c r="D6263" t="s">
        <v>11</v>
      </c>
      <c r="E6263" t="s">
        <v>27</v>
      </c>
      <c r="F6263" t="s">
        <v>13</v>
      </c>
      <c r="G6263" t="s">
        <v>5499</v>
      </c>
      <c r="H6263" s="1">
        <v>0.2</v>
      </c>
      <c r="I6263" s="2">
        <v>43527</v>
      </c>
      <c r="J6263" t="s">
        <v>7988</v>
      </c>
      <c r="K6263" t="s">
        <v>30</v>
      </c>
      <c r="L6263">
        <v>90004</v>
      </c>
      <c r="M6263">
        <v>980</v>
      </c>
      <c r="N6263" t="s">
        <v>2507</v>
      </c>
      <c r="O6263">
        <v>-15</v>
      </c>
      <c r="P6263">
        <v>7</v>
      </c>
      <c r="Q6263" t="s">
        <v>32</v>
      </c>
      <c r="R6263" t="s">
        <v>92</v>
      </c>
      <c r="S6263">
        <v>-14.99</v>
      </c>
      <c r="T6263">
        <v>400</v>
      </c>
      <c r="U6263" t="s">
        <v>33</v>
      </c>
      <c r="V6263" s="2">
        <v>43532</v>
      </c>
      <c r="W6263" t="s">
        <v>39</v>
      </c>
      <c r="X6263" t="s">
        <v>34</v>
      </c>
      <c r="Y6263" t="s">
        <v>41</v>
      </c>
    </row>
    <row r="6264" spans="1:25" x14ac:dyDescent="0.35">
      <c r="A6264">
        <v>6</v>
      </c>
      <c r="B6264" t="s">
        <v>10</v>
      </c>
      <c r="C6264">
        <v>6</v>
      </c>
      <c r="D6264" t="s">
        <v>11</v>
      </c>
      <c r="E6264" t="s">
        <v>88</v>
      </c>
      <c r="F6264" t="s">
        <v>13</v>
      </c>
      <c r="G6264" t="s">
        <v>5702</v>
      </c>
      <c r="H6264" s="1">
        <v>0.2</v>
      </c>
      <c r="I6264" s="2">
        <v>43597</v>
      </c>
      <c r="J6264" t="s">
        <v>5802</v>
      </c>
      <c r="K6264" t="s">
        <v>30</v>
      </c>
      <c r="L6264">
        <v>94122</v>
      </c>
      <c r="M6264">
        <v>980</v>
      </c>
      <c r="N6264" t="s">
        <v>2507</v>
      </c>
      <c r="O6264">
        <v>-11</v>
      </c>
      <c r="P6264">
        <v>5</v>
      </c>
      <c r="Q6264" t="s">
        <v>32</v>
      </c>
      <c r="R6264" t="s">
        <v>8304</v>
      </c>
      <c r="S6264">
        <v>-10.71</v>
      </c>
      <c r="T6264">
        <v>285</v>
      </c>
      <c r="U6264" t="s">
        <v>33</v>
      </c>
      <c r="V6264" s="2">
        <v>43603</v>
      </c>
      <c r="W6264" t="s">
        <v>39</v>
      </c>
      <c r="X6264" t="s">
        <v>34</v>
      </c>
      <c r="Y6264" t="s">
        <v>41</v>
      </c>
    </row>
    <row r="6265" spans="1:25" x14ac:dyDescent="0.35">
      <c r="A6265">
        <v>6</v>
      </c>
      <c r="B6265" t="s">
        <v>10</v>
      </c>
      <c r="C6265">
        <v>6</v>
      </c>
      <c r="D6265" t="s">
        <v>26</v>
      </c>
      <c r="E6265" t="s">
        <v>88</v>
      </c>
      <c r="F6265" t="s">
        <v>13</v>
      </c>
      <c r="G6265" t="s">
        <v>5702</v>
      </c>
      <c r="H6265" s="1">
        <v>0</v>
      </c>
      <c r="I6265" s="2">
        <v>43597</v>
      </c>
      <c r="J6265" t="s">
        <v>5802</v>
      </c>
      <c r="K6265" t="s">
        <v>30</v>
      </c>
      <c r="L6265">
        <v>94122</v>
      </c>
      <c r="M6265">
        <v>858</v>
      </c>
      <c r="N6265" t="s">
        <v>4413</v>
      </c>
      <c r="O6265">
        <v>2</v>
      </c>
      <c r="P6265">
        <v>1</v>
      </c>
      <c r="Q6265" t="s">
        <v>32</v>
      </c>
      <c r="R6265" t="s">
        <v>8304</v>
      </c>
      <c r="S6265">
        <v>2.1</v>
      </c>
      <c r="T6265">
        <v>8</v>
      </c>
      <c r="U6265" t="s">
        <v>33</v>
      </c>
      <c r="V6265" s="2">
        <v>43603</v>
      </c>
      <c r="W6265" t="s">
        <v>39</v>
      </c>
      <c r="X6265" t="s">
        <v>34</v>
      </c>
      <c r="Y6265" t="s">
        <v>56</v>
      </c>
    </row>
    <row r="6266" spans="1:25" x14ac:dyDescent="0.35">
      <c r="A6266">
        <v>6</v>
      </c>
      <c r="B6266" t="s">
        <v>10</v>
      </c>
      <c r="C6266">
        <v>6</v>
      </c>
      <c r="D6266" t="s">
        <v>26</v>
      </c>
      <c r="E6266" t="s">
        <v>88</v>
      </c>
      <c r="F6266" t="s">
        <v>13</v>
      </c>
      <c r="G6266" t="s">
        <v>5702</v>
      </c>
      <c r="H6266" s="1">
        <v>0</v>
      </c>
      <c r="I6266" s="2">
        <v>43597</v>
      </c>
      <c r="J6266" t="s">
        <v>5802</v>
      </c>
      <c r="K6266" t="s">
        <v>30</v>
      </c>
      <c r="L6266">
        <v>94122</v>
      </c>
      <c r="M6266">
        <v>461</v>
      </c>
      <c r="N6266" t="s">
        <v>4141</v>
      </c>
      <c r="O6266">
        <v>5</v>
      </c>
      <c r="P6266">
        <v>2</v>
      </c>
      <c r="Q6266" t="s">
        <v>32</v>
      </c>
      <c r="R6266" t="s">
        <v>8304</v>
      </c>
      <c r="S6266">
        <v>4.7699999999999996</v>
      </c>
      <c r="T6266">
        <v>239</v>
      </c>
      <c r="U6266" t="s">
        <v>33</v>
      </c>
      <c r="V6266" s="2">
        <v>43603</v>
      </c>
      <c r="W6266" t="s">
        <v>39</v>
      </c>
      <c r="X6266" t="s">
        <v>34</v>
      </c>
      <c r="Y6266" t="s">
        <v>356</v>
      </c>
    </row>
    <row r="6267" spans="1:25" x14ac:dyDescent="0.35">
      <c r="A6267">
        <v>6</v>
      </c>
      <c r="B6267" t="s">
        <v>10</v>
      </c>
      <c r="C6267">
        <v>6</v>
      </c>
      <c r="D6267" t="s">
        <v>26</v>
      </c>
      <c r="E6267" t="s">
        <v>88</v>
      </c>
      <c r="F6267" t="s">
        <v>13</v>
      </c>
      <c r="G6267" t="s">
        <v>5702</v>
      </c>
      <c r="H6267" s="1">
        <v>0.2</v>
      </c>
      <c r="I6267" s="2">
        <v>43597</v>
      </c>
      <c r="J6267" t="s">
        <v>5802</v>
      </c>
      <c r="K6267" t="s">
        <v>30</v>
      </c>
      <c r="L6267">
        <v>94122</v>
      </c>
      <c r="M6267">
        <v>536</v>
      </c>
      <c r="N6267" t="s">
        <v>4199</v>
      </c>
      <c r="O6267">
        <v>6</v>
      </c>
      <c r="P6267">
        <v>4</v>
      </c>
      <c r="Q6267" t="s">
        <v>32</v>
      </c>
      <c r="R6267" t="s">
        <v>8304</v>
      </c>
      <c r="S6267">
        <v>6.47</v>
      </c>
      <c r="T6267">
        <v>19</v>
      </c>
      <c r="U6267" t="s">
        <v>33</v>
      </c>
      <c r="V6267" s="2">
        <v>43603</v>
      </c>
      <c r="W6267" t="s">
        <v>39</v>
      </c>
      <c r="X6267" t="s">
        <v>34</v>
      </c>
      <c r="Y6267" t="s">
        <v>54</v>
      </c>
    </row>
    <row r="6268" spans="1:25" hidden="1" x14ac:dyDescent="0.35">
      <c r="A6268">
        <v>4</v>
      </c>
      <c r="B6268" t="s">
        <v>43</v>
      </c>
      <c r="C6268">
        <v>6</v>
      </c>
      <c r="D6268" t="s">
        <v>11</v>
      </c>
      <c r="E6268" t="s">
        <v>876</v>
      </c>
      <c r="F6268" t="s">
        <v>13</v>
      </c>
      <c r="G6268" t="s">
        <v>2709</v>
      </c>
      <c r="H6268" s="1">
        <v>0.2</v>
      </c>
      <c r="I6268" s="2">
        <v>43698</v>
      </c>
      <c r="J6268" t="s">
        <v>2710</v>
      </c>
      <c r="K6268" t="s">
        <v>30</v>
      </c>
      <c r="L6268">
        <v>80027</v>
      </c>
      <c r="M6268">
        <v>485</v>
      </c>
      <c r="N6268" t="s">
        <v>2320</v>
      </c>
      <c r="O6268">
        <v>7</v>
      </c>
      <c r="P6268">
        <v>3</v>
      </c>
      <c r="Q6268" t="s">
        <v>32</v>
      </c>
      <c r="R6268" t="s">
        <v>8304</v>
      </c>
      <c r="S6268">
        <v>7.11</v>
      </c>
      <c r="T6268">
        <v>23</v>
      </c>
      <c r="U6268" t="s">
        <v>19</v>
      </c>
      <c r="V6268" s="2">
        <v>43702</v>
      </c>
      <c r="W6268" t="s">
        <v>39</v>
      </c>
      <c r="X6268" t="s">
        <v>285</v>
      </c>
      <c r="Y6268" t="s">
        <v>47</v>
      </c>
    </row>
    <row r="6269" spans="1:25" hidden="1" x14ac:dyDescent="0.35">
      <c r="A6269">
        <v>4</v>
      </c>
      <c r="B6269" t="s">
        <v>43</v>
      </c>
      <c r="C6269">
        <v>6</v>
      </c>
      <c r="D6269" t="s">
        <v>26</v>
      </c>
      <c r="E6269" t="s">
        <v>876</v>
      </c>
      <c r="F6269" t="s">
        <v>13</v>
      </c>
      <c r="G6269" t="s">
        <v>2709</v>
      </c>
      <c r="H6269" s="1">
        <v>0.2</v>
      </c>
      <c r="I6269" s="2">
        <v>43698</v>
      </c>
      <c r="J6269" t="s">
        <v>2710</v>
      </c>
      <c r="K6269" t="s">
        <v>30</v>
      </c>
      <c r="L6269">
        <v>80027</v>
      </c>
      <c r="M6269">
        <v>1477</v>
      </c>
      <c r="N6269" t="s">
        <v>389</v>
      </c>
      <c r="O6269">
        <v>2</v>
      </c>
      <c r="P6269">
        <v>1</v>
      </c>
      <c r="Q6269" t="s">
        <v>32</v>
      </c>
      <c r="R6269" t="s">
        <v>8304</v>
      </c>
      <c r="S6269">
        <v>2.08</v>
      </c>
      <c r="T6269">
        <v>7</v>
      </c>
      <c r="U6269" t="s">
        <v>19</v>
      </c>
      <c r="V6269" s="2">
        <v>43702</v>
      </c>
      <c r="W6269" t="s">
        <v>39</v>
      </c>
      <c r="X6269" t="s">
        <v>285</v>
      </c>
      <c r="Y6269" t="s">
        <v>64</v>
      </c>
    </row>
    <row r="6270" spans="1:25" hidden="1" x14ac:dyDescent="0.35">
      <c r="A6270">
        <v>4</v>
      </c>
      <c r="B6270" t="s">
        <v>43</v>
      </c>
      <c r="C6270">
        <v>6</v>
      </c>
      <c r="D6270" t="s">
        <v>26</v>
      </c>
      <c r="E6270" t="s">
        <v>876</v>
      </c>
      <c r="F6270" t="s">
        <v>13</v>
      </c>
      <c r="G6270" t="s">
        <v>2709</v>
      </c>
      <c r="H6270" s="1">
        <v>0.2</v>
      </c>
      <c r="I6270" s="2">
        <v>43698</v>
      </c>
      <c r="J6270" t="s">
        <v>2710</v>
      </c>
      <c r="K6270" t="s">
        <v>30</v>
      </c>
      <c r="L6270">
        <v>80027</v>
      </c>
      <c r="M6270">
        <v>1336</v>
      </c>
      <c r="N6270" t="s">
        <v>1379</v>
      </c>
      <c r="O6270">
        <v>21</v>
      </c>
      <c r="P6270">
        <v>3</v>
      </c>
      <c r="Q6270" t="s">
        <v>32</v>
      </c>
      <c r="R6270" t="s">
        <v>8304</v>
      </c>
      <c r="S6270">
        <v>20.75</v>
      </c>
      <c r="T6270">
        <v>237</v>
      </c>
      <c r="U6270" t="s">
        <v>19</v>
      </c>
      <c r="V6270" s="2">
        <v>43702</v>
      </c>
      <c r="W6270" t="s">
        <v>39</v>
      </c>
      <c r="X6270" t="s">
        <v>285</v>
      </c>
      <c r="Y6270" t="s">
        <v>42</v>
      </c>
    </row>
    <row r="6271" spans="1:25" hidden="1" x14ac:dyDescent="0.35">
      <c r="A6271">
        <v>4</v>
      </c>
      <c r="B6271" t="s">
        <v>43</v>
      </c>
      <c r="C6271">
        <v>6</v>
      </c>
      <c r="D6271" t="s">
        <v>11</v>
      </c>
      <c r="E6271" t="s">
        <v>192</v>
      </c>
      <c r="F6271" t="s">
        <v>13</v>
      </c>
      <c r="G6271" t="s">
        <v>8127</v>
      </c>
      <c r="H6271" s="1">
        <v>0.5</v>
      </c>
      <c r="I6271" s="2">
        <v>43757</v>
      </c>
      <c r="J6271" t="s">
        <v>2246</v>
      </c>
      <c r="K6271" t="s">
        <v>73</v>
      </c>
      <c r="L6271">
        <v>60623</v>
      </c>
      <c r="M6271">
        <v>979</v>
      </c>
      <c r="N6271" t="s">
        <v>1816</v>
      </c>
      <c r="O6271">
        <v>-68</v>
      </c>
      <c r="P6271">
        <v>1</v>
      </c>
      <c r="Q6271" t="s">
        <v>75</v>
      </c>
      <c r="R6271" t="s">
        <v>8304</v>
      </c>
      <c r="S6271">
        <v>-67.540000000000006</v>
      </c>
      <c r="T6271">
        <v>91</v>
      </c>
      <c r="U6271" t="s">
        <v>19</v>
      </c>
      <c r="V6271" s="2">
        <v>43761</v>
      </c>
      <c r="W6271" t="s">
        <v>39</v>
      </c>
      <c r="X6271" t="s">
        <v>139</v>
      </c>
      <c r="Y6271" t="s">
        <v>41</v>
      </c>
    </row>
    <row r="6272" spans="1:25" hidden="1" x14ac:dyDescent="0.35">
      <c r="A6272">
        <v>5</v>
      </c>
      <c r="B6272" t="s">
        <v>43</v>
      </c>
      <c r="C6272">
        <v>6</v>
      </c>
      <c r="D6272" t="s">
        <v>11</v>
      </c>
      <c r="E6272" t="s">
        <v>99</v>
      </c>
      <c r="F6272" t="s">
        <v>13</v>
      </c>
      <c r="G6272" t="s">
        <v>516</v>
      </c>
      <c r="H6272" s="1">
        <v>0.2</v>
      </c>
      <c r="I6272" s="2">
        <v>43803</v>
      </c>
      <c r="J6272" t="s">
        <v>5629</v>
      </c>
      <c r="K6272" t="s">
        <v>102</v>
      </c>
      <c r="L6272">
        <v>19134</v>
      </c>
      <c r="M6272">
        <v>789</v>
      </c>
      <c r="N6272" t="s">
        <v>5278</v>
      </c>
      <c r="O6272">
        <v>7</v>
      </c>
      <c r="P6272">
        <v>2</v>
      </c>
      <c r="Q6272" t="s">
        <v>104</v>
      </c>
      <c r="R6272" t="s">
        <v>8304</v>
      </c>
      <c r="S6272">
        <v>6.85</v>
      </c>
      <c r="T6272">
        <v>55</v>
      </c>
      <c r="U6272" t="s">
        <v>33</v>
      </c>
      <c r="V6272" s="2">
        <v>43808</v>
      </c>
      <c r="W6272" t="s">
        <v>39</v>
      </c>
      <c r="X6272" t="s">
        <v>105</v>
      </c>
      <c r="Y6272" t="s">
        <v>47</v>
      </c>
    </row>
    <row r="6273" spans="1:25" hidden="1" x14ac:dyDescent="0.35">
      <c r="A6273">
        <v>5</v>
      </c>
      <c r="B6273" t="s">
        <v>43</v>
      </c>
      <c r="C6273">
        <v>6</v>
      </c>
      <c r="D6273" t="s">
        <v>11</v>
      </c>
      <c r="E6273" t="s">
        <v>99</v>
      </c>
      <c r="F6273" t="s">
        <v>13</v>
      </c>
      <c r="G6273" t="s">
        <v>516</v>
      </c>
      <c r="H6273" s="1">
        <v>0.3</v>
      </c>
      <c r="I6273" s="2">
        <v>43803</v>
      </c>
      <c r="J6273" t="s">
        <v>5629</v>
      </c>
      <c r="K6273" t="s">
        <v>102</v>
      </c>
      <c r="L6273">
        <v>19134</v>
      </c>
      <c r="M6273">
        <v>739</v>
      </c>
      <c r="N6273" t="s">
        <v>2104</v>
      </c>
      <c r="O6273">
        <v>-10</v>
      </c>
      <c r="P6273">
        <v>10</v>
      </c>
      <c r="Q6273" t="s">
        <v>104</v>
      </c>
      <c r="R6273" t="s">
        <v>8304</v>
      </c>
      <c r="S6273">
        <v>-10.28</v>
      </c>
      <c r="T6273">
        <v>240</v>
      </c>
      <c r="U6273" t="s">
        <v>33</v>
      </c>
      <c r="V6273" s="2">
        <v>43808</v>
      </c>
      <c r="W6273" t="s">
        <v>39</v>
      </c>
      <c r="X6273" t="s">
        <v>105</v>
      </c>
      <c r="Y6273" t="s">
        <v>24</v>
      </c>
    </row>
    <row r="6274" spans="1:25" hidden="1" x14ac:dyDescent="0.35">
      <c r="A6274">
        <v>5</v>
      </c>
      <c r="B6274" t="s">
        <v>43</v>
      </c>
      <c r="C6274">
        <v>6</v>
      </c>
      <c r="D6274" t="s">
        <v>26</v>
      </c>
      <c r="E6274" t="s">
        <v>99</v>
      </c>
      <c r="F6274" t="s">
        <v>13</v>
      </c>
      <c r="G6274" t="s">
        <v>516</v>
      </c>
      <c r="H6274" s="1">
        <v>0.2</v>
      </c>
      <c r="I6274" s="2">
        <v>43803</v>
      </c>
      <c r="J6274" t="s">
        <v>5629</v>
      </c>
      <c r="K6274" t="s">
        <v>102</v>
      </c>
      <c r="L6274">
        <v>19134</v>
      </c>
      <c r="M6274">
        <v>525</v>
      </c>
      <c r="N6274" t="s">
        <v>3515</v>
      </c>
      <c r="O6274">
        <v>3</v>
      </c>
      <c r="P6274">
        <v>3</v>
      </c>
      <c r="Q6274" t="s">
        <v>104</v>
      </c>
      <c r="R6274" t="s">
        <v>8304</v>
      </c>
      <c r="S6274">
        <v>3.18</v>
      </c>
      <c r="T6274">
        <v>13</v>
      </c>
      <c r="U6274" t="s">
        <v>33</v>
      </c>
      <c r="V6274" s="2">
        <v>43808</v>
      </c>
      <c r="W6274" t="s">
        <v>39</v>
      </c>
      <c r="X6274" t="s">
        <v>105</v>
      </c>
      <c r="Y6274" t="s">
        <v>49</v>
      </c>
    </row>
    <row r="6275" spans="1:25" hidden="1" x14ac:dyDescent="0.35">
      <c r="A6275">
        <v>5</v>
      </c>
      <c r="B6275" t="s">
        <v>43</v>
      </c>
      <c r="C6275">
        <v>6</v>
      </c>
      <c r="D6275" t="s">
        <v>26</v>
      </c>
      <c r="E6275" t="s">
        <v>99</v>
      </c>
      <c r="F6275" t="s">
        <v>13</v>
      </c>
      <c r="G6275" t="s">
        <v>516</v>
      </c>
      <c r="H6275" s="1">
        <v>0.2</v>
      </c>
      <c r="I6275" s="2">
        <v>43803</v>
      </c>
      <c r="J6275" t="s">
        <v>5629</v>
      </c>
      <c r="K6275" t="s">
        <v>102</v>
      </c>
      <c r="L6275">
        <v>19134</v>
      </c>
      <c r="M6275">
        <v>1753</v>
      </c>
      <c r="N6275" t="s">
        <v>6379</v>
      </c>
      <c r="O6275">
        <v>9</v>
      </c>
      <c r="P6275">
        <v>5</v>
      </c>
      <c r="Q6275" t="s">
        <v>104</v>
      </c>
      <c r="R6275" t="s">
        <v>8304</v>
      </c>
      <c r="S6275">
        <v>8.67</v>
      </c>
      <c r="T6275">
        <v>24</v>
      </c>
      <c r="U6275" t="s">
        <v>33</v>
      </c>
      <c r="V6275" s="2">
        <v>43808</v>
      </c>
      <c r="W6275" t="s">
        <v>39</v>
      </c>
      <c r="X6275" t="s">
        <v>105</v>
      </c>
      <c r="Y6275" t="s">
        <v>64</v>
      </c>
    </row>
    <row r="6276" spans="1:25" hidden="1" x14ac:dyDescent="0.35">
      <c r="A6276">
        <v>5</v>
      </c>
      <c r="B6276" t="s">
        <v>43</v>
      </c>
      <c r="C6276">
        <v>6</v>
      </c>
      <c r="D6276" t="s">
        <v>50</v>
      </c>
      <c r="E6276" t="s">
        <v>99</v>
      </c>
      <c r="F6276" t="s">
        <v>13</v>
      </c>
      <c r="G6276" t="s">
        <v>516</v>
      </c>
      <c r="H6276" s="1">
        <v>0.2</v>
      </c>
      <c r="I6276" s="2">
        <v>43803</v>
      </c>
      <c r="J6276" t="s">
        <v>5629</v>
      </c>
      <c r="K6276" t="s">
        <v>102</v>
      </c>
      <c r="L6276">
        <v>19134</v>
      </c>
      <c r="M6276">
        <v>1006</v>
      </c>
      <c r="N6276" t="s">
        <v>4816</v>
      </c>
      <c r="O6276">
        <v>-29</v>
      </c>
      <c r="P6276">
        <v>4</v>
      </c>
      <c r="Q6276" t="s">
        <v>104</v>
      </c>
      <c r="R6276" t="s">
        <v>8304</v>
      </c>
      <c r="S6276">
        <v>-28.8</v>
      </c>
      <c r="T6276">
        <v>256</v>
      </c>
      <c r="U6276" t="s">
        <v>33</v>
      </c>
      <c r="V6276" s="2">
        <v>43808</v>
      </c>
      <c r="W6276" t="s">
        <v>39</v>
      </c>
      <c r="X6276" t="s">
        <v>105</v>
      </c>
      <c r="Y6276" t="s">
        <v>113</v>
      </c>
    </row>
    <row r="6277" spans="1:25" hidden="1" x14ac:dyDescent="0.35">
      <c r="A6277">
        <v>3</v>
      </c>
      <c r="B6277" t="s">
        <v>25</v>
      </c>
      <c r="C6277">
        <v>1</v>
      </c>
      <c r="D6277" t="s">
        <v>26</v>
      </c>
      <c r="E6277" t="s">
        <v>870</v>
      </c>
      <c r="F6277" t="s">
        <v>13</v>
      </c>
      <c r="G6277" t="s">
        <v>5440</v>
      </c>
      <c r="H6277" s="1">
        <v>0</v>
      </c>
      <c r="I6277" s="2">
        <v>43682</v>
      </c>
      <c r="J6277" t="s">
        <v>5916</v>
      </c>
      <c r="K6277" t="s">
        <v>16</v>
      </c>
      <c r="L6277">
        <v>40475</v>
      </c>
      <c r="M6277">
        <v>93</v>
      </c>
      <c r="N6277" t="s">
        <v>756</v>
      </c>
      <c r="O6277">
        <v>6</v>
      </c>
      <c r="P6277">
        <v>2</v>
      </c>
      <c r="Q6277" t="s">
        <v>18</v>
      </c>
      <c r="R6277" t="s">
        <v>8304</v>
      </c>
      <c r="S6277">
        <v>6.33</v>
      </c>
      <c r="T6277">
        <v>14</v>
      </c>
      <c r="U6277" t="s">
        <v>33</v>
      </c>
      <c r="V6277" s="2">
        <v>43685</v>
      </c>
      <c r="W6277" t="s">
        <v>130</v>
      </c>
      <c r="X6277" t="s">
        <v>21</v>
      </c>
      <c r="Y6277" t="s">
        <v>64</v>
      </c>
    </row>
    <row r="6278" spans="1:25" hidden="1" x14ac:dyDescent="0.35">
      <c r="A6278">
        <v>6</v>
      </c>
      <c r="B6278" t="s">
        <v>10</v>
      </c>
      <c r="C6278">
        <v>6</v>
      </c>
      <c r="D6278" t="s">
        <v>11</v>
      </c>
      <c r="E6278" t="s">
        <v>1550</v>
      </c>
      <c r="F6278" t="s">
        <v>13</v>
      </c>
      <c r="G6278" t="s">
        <v>338</v>
      </c>
      <c r="H6278" s="1">
        <v>0</v>
      </c>
      <c r="I6278" s="2">
        <v>43797</v>
      </c>
      <c r="J6278" t="s">
        <v>7069</v>
      </c>
      <c r="K6278" t="s">
        <v>102</v>
      </c>
      <c r="L6278">
        <v>21215</v>
      </c>
      <c r="M6278">
        <v>577</v>
      </c>
      <c r="N6278" t="s">
        <v>1657</v>
      </c>
      <c r="O6278">
        <v>8</v>
      </c>
      <c r="P6278">
        <v>5</v>
      </c>
      <c r="Q6278" t="s">
        <v>104</v>
      </c>
      <c r="R6278" t="s">
        <v>8304</v>
      </c>
      <c r="S6278">
        <v>7.52</v>
      </c>
      <c r="T6278">
        <v>21</v>
      </c>
      <c r="U6278" t="s">
        <v>76</v>
      </c>
      <c r="V6278" s="2">
        <v>43803</v>
      </c>
      <c r="W6278" t="s">
        <v>39</v>
      </c>
      <c r="X6278" t="s">
        <v>1549</v>
      </c>
      <c r="Y6278" t="s">
        <v>47</v>
      </c>
    </row>
    <row r="6279" spans="1:25" hidden="1" x14ac:dyDescent="0.35">
      <c r="A6279">
        <v>6</v>
      </c>
      <c r="B6279" t="s">
        <v>10</v>
      </c>
      <c r="C6279">
        <v>6</v>
      </c>
      <c r="D6279" t="s">
        <v>11</v>
      </c>
      <c r="E6279" t="s">
        <v>1550</v>
      </c>
      <c r="F6279" t="s">
        <v>13</v>
      </c>
      <c r="G6279" t="s">
        <v>338</v>
      </c>
      <c r="H6279" s="1">
        <v>0</v>
      </c>
      <c r="I6279" s="2">
        <v>43797</v>
      </c>
      <c r="J6279" t="s">
        <v>7069</v>
      </c>
      <c r="K6279" t="s">
        <v>102</v>
      </c>
      <c r="L6279">
        <v>21215</v>
      </c>
      <c r="M6279">
        <v>1043</v>
      </c>
      <c r="N6279" t="s">
        <v>559</v>
      </c>
      <c r="O6279">
        <v>273</v>
      </c>
      <c r="P6279">
        <v>5</v>
      </c>
      <c r="Q6279" t="s">
        <v>104</v>
      </c>
      <c r="R6279" t="s">
        <v>8304</v>
      </c>
      <c r="S6279">
        <v>272.79000000000002</v>
      </c>
      <c r="T6279">
        <v>1049</v>
      </c>
      <c r="U6279" t="s">
        <v>76</v>
      </c>
      <c r="V6279" s="2">
        <v>43803</v>
      </c>
      <c r="W6279" t="s">
        <v>39</v>
      </c>
      <c r="X6279" t="s">
        <v>1549</v>
      </c>
      <c r="Y6279" t="s">
        <v>47</v>
      </c>
    </row>
    <row r="6280" spans="1:25" hidden="1" x14ac:dyDescent="0.35">
      <c r="A6280">
        <v>6</v>
      </c>
      <c r="B6280" t="s">
        <v>10</v>
      </c>
      <c r="C6280">
        <v>6</v>
      </c>
      <c r="D6280" t="s">
        <v>26</v>
      </c>
      <c r="E6280" t="s">
        <v>1550</v>
      </c>
      <c r="F6280" t="s">
        <v>13</v>
      </c>
      <c r="G6280" t="s">
        <v>338</v>
      </c>
      <c r="H6280" s="1">
        <v>0</v>
      </c>
      <c r="I6280" s="2">
        <v>43797</v>
      </c>
      <c r="J6280" t="s">
        <v>7069</v>
      </c>
      <c r="K6280" t="s">
        <v>102</v>
      </c>
      <c r="L6280">
        <v>21215</v>
      </c>
      <c r="M6280">
        <v>321</v>
      </c>
      <c r="N6280" t="s">
        <v>2810</v>
      </c>
      <c r="O6280">
        <v>1</v>
      </c>
      <c r="P6280">
        <v>1</v>
      </c>
      <c r="Q6280" t="s">
        <v>104</v>
      </c>
      <c r="R6280" t="s">
        <v>8304</v>
      </c>
      <c r="S6280">
        <v>0.74</v>
      </c>
      <c r="T6280">
        <v>2</v>
      </c>
      <c r="U6280" t="s">
        <v>76</v>
      </c>
      <c r="V6280" s="2">
        <v>43803</v>
      </c>
      <c r="W6280" t="s">
        <v>39</v>
      </c>
      <c r="X6280" t="s">
        <v>1549</v>
      </c>
      <c r="Y6280" t="s">
        <v>49</v>
      </c>
    </row>
    <row r="6281" spans="1:25" hidden="1" x14ac:dyDescent="0.35">
      <c r="A6281">
        <v>6</v>
      </c>
      <c r="B6281" t="s">
        <v>10</v>
      </c>
      <c r="C6281">
        <v>6</v>
      </c>
      <c r="D6281" t="s">
        <v>26</v>
      </c>
      <c r="E6281" t="s">
        <v>94</v>
      </c>
      <c r="F6281" t="s">
        <v>13</v>
      </c>
      <c r="G6281" t="s">
        <v>313</v>
      </c>
      <c r="H6281" s="1">
        <v>0</v>
      </c>
      <c r="I6281" s="2">
        <v>43739</v>
      </c>
      <c r="J6281" t="s">
        <v>3721</v>
      </c>
      <c r="K6281" t="s">
        <v>73</v>
      </c>
      <c r="L6281">
        <v>68025</v>
      </c>
      <c r="M6281">
        <v>1708</v>
      </c>
      <c r="N6281" t="s">
        <v>3050</v>
      </c>
      <c r="O6281">
        <v>50</v>
      </c>
      <c r="P6281">
        <v>1</v>
      </c>
      <c r="Q6281" t="s">
        <v>75</v>
      </c>
      <c r="R6281" t="s">
        <v>8304</v>
      </c>
      <c r="S6281">
        <v>50.33</v>
      </c>
      <c r="T6281">
        <v>105</v>
      </c>
      <c r="U6281" t="s">
        <v>19</v>
      </c>
      <c r="V6281" s="2">
        <v>43745</v>
      </c>
      <c r="W6281" t="s">
        <v>39</v>
      </c>
      <c r="X6281" t="s">
        <v>98</v>
      </c>
      <c r="Y6281" t="s">
        <v>64</v>
      </c>
    </row>
    <row r="6282" spans="1:25" hidden="1" x14ac:dyDescent="0.35">
      <c r="A6282">
        <v>4</v>
      </c>
      <c r="B6282" t="s">
        <v>43</v>
      </c>
      <c r="C6282">
        <v>6</v>
      </c>
      <c r="D6282" t="s">
        <v>50</v>
      </c>
      <c r="E6282" t="s">
        <v>1772</v>
      </c>
      <c r="F6282" t="s">
        <v>13</v>
      </c>
      <c r="G6282" t="s">
        <v>2362</v>
      </c>
      <c r="H6282" s="1">
        <v>0.2</v>
      </c>
      <c r="I6282" s="2">
        <v>43628</v>
      </c>
      <c r="J6282" t="s">
        <v>5070</v>
      </c>
      <c r="K6282" t="s">
        <v>102</v>
      </c>
      <c r="L6282">
        <v>43302</v>
      </c>
      <c r="M6282">
        <v>1096</v>
      </c>
      <c r="N6282" t="s">
        <v>599</v>
      </c>
      <c r="O6282">
        <v>19</v>
      </c>
      <c r="P6282">
        <v>2</v>
      </c>
      <c r="Q6282" t="s">
        <v>104</v>
      </c>
      <c r="R6282" t="s">
        <v>8304</v>
      </c>
      <c r="S6282">
        <v>19.18</v>
      </c>
      <c r="T6282">
        <v>64</v>
      </c>
      <c r="U6282" t="s">
        <v>19</v>
      </c>
      <c r="V6282" s="2">
        <v>43632</v>
      </c>
      <c r="W6282" t="s">
        <v>39</v>
      </c>
      <c r="X6282" t="s">
        <v>309</v>
      </c>
      <c r="Y6282" t="s">
        <v>113</v>
      </c>
    </row>
    <row r="6283" spans="1:25" hidden="1" x14ac:dyDescent="0.35">
      <c r="A6283">
        <v>5</v>
      </c>
      <c r="B6283" t="s">
        <v>43</v>
      </c>
      <c r="C6283">
        <v>6</v>
      </c>
      <c r="D6283" t="s">
        <v>11</v>
      </c>
      <c r="E6283" t="s">
        <v>171</v>
      </c>
      <c r="F6283" t="s">
        <v>13</v>
      </c>
      <c r="G6283" t="s">
        <v>1722</v>
      </c>
      <c r="H6283" s="1">
        <v>0</v>
      </c>
      <c r="I6283" s="2">
        <v>43603</v>
      </c>
      <c r="J6283" t="s">
        <v>2315</v>
      </c>
      <c r="K6283" t="s">
        <v>102</v>
      </c>
      <c r="L6283">
        <v>10024</v>
      </c>
      <c r="M6283">
        <v>1056</v>
      </c>
      <c r="N6283" t="s">
        <v>1955</v>
      </c>
      <c r="O6283">
        <v>6</v>
      </c>
      <c r="P6283">
        <v>2</v>
      </c>
      <c r="Q6283" t="s">
        <v>104</v>
      </c>
      <c r="R6283" t="s">
        <v>8304</v>
      </c>
      <c r="S6283">
        <v>6.26</v>
      </c>
      <c r="T6283">
        <v>15</v>
      </c>
      <c r="U6283" t="s">
        <v>19</v>
      </c>
      <c r="V6283" s="2">
        <v>43608</v>
      </c>
      <c r="W6283" t="s">
        <v>39</v>
      </c>
      <c r="X6283" t="s">
        <v>175</v>
      </c>
      <c r="Y6283" t="s">
        <v>47</v>
      </c>
    </row>
    <row r="6284" spans="1:25" hidden="1" x14ac:dyDescent="0.35">
      <c r="A6284">
        <v>5</v>
      </c>
      <c r="B6284" t="s">
        <v>43</v>
      </c>
      <c r="C6284">
        <v>6</v>
      </c>
      <c r="D6284" t="s">
        <v>26</v>
      </c>
      <c r="E6284" t="s">
        <v>171</v>
      </c>
      <c r="F6284" t="s">
        <v>13</v>
      </c>
      <c r="G6284" t="s">
        <v>1722</v>
      </c>
      <c r="H6284" s="1">
        <v>0.2</v>
      </c>
      <c r="I6284" s="2">
        <v>43603</v>
      </c>
      <c r="J6284" t="s">
        <v>2315</v>
      </c>
      <c r="K6284" t="s">
        <v>102</v>
      </c>
      <c r="L6284">
        <v>10024</v>
      </c>
      <c r="M6284">
        <v>57</v>
      </c>
      <c r="N6284" t="s">
        <v>8181</v>
      </c>
      <c r="O6284">
        <v>1</v>
      </c>
      <c r="P6284">
        <v>1</v>
      </c>
      <c r="Q6284" t="s">
        <v>104</v>
      </c>
      <c r="R6284" t="s">
        <v>8304</v>
      </c>
      <c r="S6284">
        <v>1.03</v>
      </c>
      <c r="T6284">
        <v>3</v>
      </c>
      <c r="U6284" t="s">
        <v>19</v>
      </c>
      <c r="V6284" s="2">
        <v>43608</v>
      </c>
      <c r="W6284" t="s">
        <v>39</v>
      </c>
      <c r="X6284" t="s">
        <v>175</v>
      </c>
      <c r="Y6284" t="s">
        <v>54</v>
      </c>
    </row>
    <row r="6285" spans="1:25" hidden="1" x14ac:dyDescent="0.35">
      <c r="A6285">
        <v>3</v>
      </c>
      <c r="B6285" t="s">
        <v>10</v>
      </c>
      <c r="C6285">
        <v>3</v>
      </c>
      <c r="D6285" t="s">
        <v>26</v>
      </c>
      <c r="E6285" t="s">
        <v>2602</v>
      </c>
      <c r="F6285" t="s">
        <v>13</v>
      </c>
      <c r="G6285" t="s">
        <v>1634</v>
      </c>
      <c r="H6285" s="1">
        <v>0.2</v>
      </c>
      <c r="I6285" s="2">
        <v>43492</v>
      </c>
      <c r="J6285" t="s">
        <v>3495</v>
      </c>
      <c r="K6285" t="s">
        <v>102</v>
      </c>
      <c r="L6285">
        <v>44240</v>
      </c>
      <c r="M6285">
        <v>1126</v>
      </c>
      <c r="N6285" t="s">
        <v>1183</v>
      </c>
      <c r="O6285">
        <v>2</v>
      </c>
      <c r="P6285">
        <v>3</v>
      </c>
      <c r="Q6285" t="s">
        <v>104</v>
      </c>
      <c r="R6285" t="s">
        <v>8304</v>
      </c>
      <c r="S6285">
        <v>1.75</v>
      </c>
      <c r="T6285">
        <v>14</v>
      </c>
      <c r="U6285" t="s">
        <v>19</v>
      </c>
      <c r="V6285" s="2">
        <v>43495</v>
      </c>
      <c r="W6285" t="s">
        <v>20</v>
      </c>
      <c r="X6285" t="s">
        <v>309</v>
      </c>
      <c r="Y6285" t="s">
        <v>49</v>
      </c>
    </row>
    <row r="6286" spans="1:25" hidden="1" x14ac:dyDescent="0.35">
      <c r="A6286">
        <v>3</v>
      </c>
      <c r="B6286" t="s">
        <v>10</v>
      </c>
      <c r="C6286">
        <v>3</v>
      </c>
      <c r="D6286" t="s">
        <v>50</v>
      </c>
      <c r="E6286" t="s">
        <v>2602</v>
      </c>
      <c r="F6286" t="s">
        <v>13</v>
      </c>
      <c r="G6286" t="s">
        <v>1634</v>
      </c>
      <c r="H6286" s="1">
        <v>0.2</v>
      </c>
      <c r="I6286" s="2">
        <v>43492</v>
      </c>
      <c r="J6286" t="s">
        <v>3495</v>
      </c>
      <c r="K6286" t="s">
        <v>102</v>
      </c>
      <c r="L6286">
        <v>44240</v>
      </c>
      <c r="M6286">
        <v>141</v>
      </c>
      <c r="N6286" t="s">
        <v>4889</v>
      </c>
      <c r="O6286">
        <v>-9</v>
      </c>
      <c r="P6286">
        <v>3</v>
      </c>
      <c r="Q6286" t="s">
        <v>104</v>
      </c>
      <c r="R6286" t="s">
        <v>8304</v>
      </c>
      <c r="S6286">
        <v>-9</v>
      </c>
      <c r="T6286">
        <v>72</v>
      </c>
      <c r="U6286" t="s">
        <v>19</v>
      </c>
      <c r="V6286" s="2">
        <v>43495</v>
      </c>
      <c r="W6286" t="s">
        <v>20</v>
      </c>
      <c r="X6286" t="s">
        <v>309</v>
      </c>
      <c r="Y6286" t="s">
        <v>113</v>
      </c>
    </row>
    <row r="6287" spans="1:25" hidden="1" x14ac:dyDescent="0.35">
      <c r="A6287">
        <v>3</v>
      </c>
      <c r="B6287" t="s">
        <v>10</v>
      </c>
      <c r="C6287">
        <v>3</v>
      </c>
      <c r="D6287" t="s">
        <v>50</v>
      </c>
      <c r="E6287" t="s">
        <v>2602</v>
      </c>
      <c r="F6287" t="s">
        <v>13</v>
      </c>
      <c r="G6287" t="s">
        <v>1634</v>
      </c>
      <c r="H6287" s="1">
        <v>0.4</v>
      </c>
      <c r="I6287" s="2">
        <v>43492</v>
      </c>
      <c r="J6287" t="s">
        <v>3495</v>
      </c>
      <c r="K6287" t="s">
        <v>102</v>
      </c>
      <c r="L6287">
        <v>44240</v>
      </c>
      <c r="M6287">
        <v>944</v>
      </c>
      <c r="N6287" t="s">
        <v>427</v>
      </c>
      <c r="O6287">
        <v>-27</v>
      </c>
      <c r="P6287">
        <v>3</v>
      </c>
      <c r="Q6287" t="s">
        <v>104</v>
      </c>
      <c r="R6287" t="s">
        <v>8304</v>
      </c>
      <c r="S6287">
        <v>-27</v>
      </c>
      <c r="T6287">
        <v>108</v>
      </c>
      <c r="U6287" t="s">
        <v>19</v>
      </c>
      <c r="V6287" s="2">
        <v>43495</v>
      </c>
      <c r="W6287" t="s">
        <v>20</v>
      </c>
      <c r="X6287" t="s">
        <v>309</v>
      </c>
      <c r="Y6287" t="s">
        <v>52</v>
      </c>
    </row>
    <row r="6288" spans="1:25" x14ac:dyDescent="0.35">
      <c r="A6288">
        <v>4</v>
      </c>
      <c r="B6288" t="s">
        <v>25</v>
      </c>
      <c r="C6288">
        <v>3</v>
      </c>
      <c r="D6288" t="s">
        <v>26</v>
      </c>
      <c r="E6288" t="s">
        <v>88</v>
      </c>
      <c r="F6288" t="s">
        <v>13</v>
      </c>
      <c r="G6288" t="s">
        <v>661</v>
      </c>
      <c r="H6288" s="1">
        <v>0</v>
      </c>
      <c r="I6288" s="2">
        <v>43807</v>
      </c>
      <c r="J6288" t="s">
        <v>8002</v>
      </c>
      <c r="K6288" t="s">
        <v>30</v>
      </c>
      <c r="L6288">
        <v>94109</v>
      </c>
      <c r="M6288">
        <v>294</v>
      </c>
      <c r="N6288" t="s">
        <v>5919</v>
      </c>
      <c r="O6288">
        <v>21</v>
      </c>
      <c r="P6288">
        <v>1</v>
      </c>
      <c r="Q6288" t="s">
        <v>32</v>
      </c>
      <c r="R6288" t="s">
        <v>92</v>
      </c>
      <c r="S6288">
        <v>20.84</v>
      </c>
      <c r="T6288">
        <v>69</v>
      </c>
      <c r="U6288" t="s">
        <v>33</v>
      </c>
      <c r="V6288" s="2">
        <v>43811</v>
      </c>
      <c r="W6288" t="s">
        <v>20</v>
      </c>
      <c r="X6288" t="s">
        <v>34</v>
      </c>
      <c r="Y6288" t="s">
        <v>56</v>
      </c>
    </row>
    <row r="6289" spans="1:25" hidden="1" x14ac:dyDescent="0.35">
      <c r="A6289">
        <v>5</v>
      </c>
      <c r="B6289" t="s">
        <v>43</v>
      </c>
      <c r="C6289">
        <v>6</v>
      </c>
      <c r="D6289" t="s">
        <v>26</v>
      </c>
      <c r="E6289" t="s">
        <v>171</v>
      </c>
      <c r="F6289" t="s">
        <v>13</v>
      </c>
      <c r="G6289" t="s">
        <v>849</v>
      </c>
      <c r="H6289" s="1">
        <v>0</v>
      </c>
      <c r="I6289" s="2">
        <v>43823</v>
      </c>
      <c r="J6289" t="s">
        <v>850</v>
      </c>
      <c r="K6289" t="s">
        <v>102</v>
      </c>
      <c r="L6289">
        <v>10024</v>
      </c>
      <c r="M6289">
        <v>1502</v>
      </c>
      <c r="N6289" t="s">
        <v>851</v>
      </c>
      <c r="O6289">
        <v>10</v>
      </c>
      <c r="P6289">
        <v>3</v>
      </c>
      <c r="Q6289" t="s">
        <v>104</v>
      </c>
      <c r="R6289" t="s">
        <v>8304</v>
      </c>
      <c r="S6289">
        <v>9.6999999999999993</v>
      </c>
      <c r="T6289">
        <v>36</v>
      </c>
      <c r="U6289" t="s">
        <v>19</v>
      </c>
      <c r="V6289" s="2">
        <v>43828</v>
      </c>
      <c r="W6289" t="s">
        <v>39</v>
      </c>
      <c r="X6289" t="s">
        <v>175</v>
      </c>
      <c r="Y6289" t="s">
        <v>56</v>
      </c>
    </row>
    <row r="6290" spans="1:25" hidden="1" x14ac:dyDescent="0.35">
      <c r="A6290">
        <v>5</v>
      </c>
      <c r="B6290" t="s">
        <v>25</v>
      </c>
      <c r="C6290">
        <v>3</v>
      </c>
      <c r="D6290" t="s">
        <v>11</v>
      </c>
      <c r="E6290" t="s">
        <v>171</v>
      </c>
      <c r="F6290" t="s">
        <v>13</v>
      </c>
      <c r="G6290" t="s">
        <v>1214</v>
      </c>
      <c r="H6290" s="1">
        <v>0</v>
      </c>
      <c r="I6290" s="2">
        <v>43695</v>
      </c>
      <c r="J6290" t="s">
        <v>1215</v>
      </c>
      <c r="K6290" t="s">
        <v>102</v>
      </c>
      <c r="L6290">
        <v>10011</v>
      </c>
      <c r="M6290">
        <v>493</v>
      </c>
      <c r="N6290" t="s">
        <v>1216</v>
      </c>
      <c r="O6290">
        <v>16</v>
      </c>
      <c r="P6290">
        <v>2</v>
      </c>
      <c r="Q6290" t="s">
        <v>104</v>
      </c>
      <c r="R6290" t="s">
        <v>8304</v>
      </c>
      <c r="S6290">
        <v>15.79</v>
      </c>
      <c r="T6290">
        <v>40</v>
      </c>
      <c r="U6290" t="s">
        <v>33</v>
      </c>
      <c r="V6290" s="2">
        <v>43700</v>
      </c>
      <c r="W6290" t="s">
        <v>20</v>
      </c>
      <c r="X6290" t="s">
        <v>175</v>
      </c>
      <c r="Y6290" t="s">
        <v>47</v>
      </c>
    </row>
    <row r="6291" spans="1:25" hidden="1" x14ac:dyDescent="0.35">
      <c r="A6291">
        <v>5</v>
      </c>
      <c r="B6291" t="s">
        <v>25</v>
      </c>
      <c r="C6291">
        <v>3</v>
      </c>
      <c r="D6291" t="s">
        <v>11</v>
      </c>
      <c r="E6291" t="s">
        <v>171</v>
      </c>
      <c r="F6291" t="s">
        <v>13</v>
      </c>
      <c r="G6291" t="s">
        <v>1214</v>
      </c>
      <c r="H6291" s="1">
        <v>0</v>
      </c>
      <c r="I6291" s="2">
        <v>43695</v>
      </c>
      <c r="J6291" t="s">
        <v>1215</v>
      </c>
      <c r="K6291" t="s">
        <v>102</v>
      </c>
      <c r="L6291">
        <v>10011</v>
      </c>
      <c r="M6291">
        <v>498</v>
      </c>
      <c r="N6291" t="s">
        <v>1217</v>
      </c>
      <c r="O6291">
        <v>3</v>
      </c>
      <c r="P6291">
        <v>2</v>
      </c>
      <c r="Q6291" t="s">
        <v>104</v>
      </c>
      <c r="R6291" t="s">
        <v>8304</v>
      </c>
      <c r="S6291">
        <v>3.08</v>
      </c>
      <c r="T6291">
        <v>10</v>
      </c>
      <c r="U6291" t="s">
        <v>33</v>
      </c>
      <c r="V6291" s="2">
        <v>43700</v>
      </c>
      <c r="W6291" t="s">
        <v>20</v>
      </c>
      <c r="X6291" t="s">
        <v>175</v>
      </c>
      <c r="Y6291" t="s">
        <v>47</v>
      </c>
    </row>
    <row r="6292" spans="1:25" hidden="1" x14ac:dyDescent="0.35">
      <c r="A6292">
        <v>5</v>
      </c>
      <c r="B6292" t="s">
        <v>25</v>
      </c>
      <c r="C6292">
        <v>3</v>
      </c>
      <c r="D6292" t="s">
        <v>26</v>
      </c>
      <c r="E6292" t="s">
        <v>171</v>
      </c>
      <c r="F6292" t="s">
        <v>13</v>
      </c>
      <c r="G6292" t="s">
        <v>1214</v>
      </c>
      <c r="H6292" s="1">
        <v>0.2</v>
      </c>
      <c r="I6292" s="2">
        <v>43695</v>
      </c>
      <c r="J6292" t="s">
        <v>1215</v>
      </c>
      <c r="K6292" t="s">
        <v>102</v>
      </c>
      <c r="L6292">
        <v>10011</v>
      </c>
      <c r="M6292">
        <v>1338</v>
      </c>
      <c r="N6292" t="s">
        <v>1218</v>
      </c>
      <c r="O6292">
        <v>34</v>
      </c>
      <c r="P6292">
        <v>9</v>
      </c>
      <c r="Q6292" t="s">
        <v>104</v>
      </c>
      <c r="R6292" t="s">
        <v>8304</v>
      </c>
      <c r="S6292">
        <v>33.57</v>
      </c>
      <c r="T6292">
        <v>107</v>
      </c>
      <c r="U6292" t="s">
        <v>33</v>
      </c>
      <c r="V6292" s="2">
        <v>43700</v>
      </c>
      <c r="W6292" t="s">
        <v>20</v>
      </c>
      <c r="X6292" t="s">
        <v>175</v>
      </c>
      <c r="Y6292" t="s">
        <v>54</v>
      </c>
    </row>
    <row r="6293" spans="1:25" hidden="1" x14ac:dyDescent="0.35">
      <c r="A6293">
        <v>5</v>
      </c>
      <c r="B6293" t="s">
        <v>25</v>
      </c>
      <c r="C6293">
        <v>3</v>
      </c>
      <c r="D6293" t="s">
        <v>50</v>
      </c>
      <c r="E6293" t="s">
        <v>171</v>
      </c>
      <c r="F6293" t="s">
        <v>13</v>
      </c>
      <c r="G6293" t="s">
        <v>1214</v>
      </c>
      <c r="H6293" s="1">
        <v>0</v>
      </c>
      <c r="I6293" s="2">
        <v>43695</v>
      </c>
      <c r="J6293" t="s">
        <v>1215</v>
      </c>
      <c r="K6293" t="s">
        <v>102</v>
      </c>
      <c r="L6293">
        <v>10011</v>
      </c>
      <c r="M6293">
        <v>778</v>
      </c>
      <c r="N6293" t="s">
        <v>1219</v>
      </c>
      <c r="O6293">
        <v>11</v>
      </c>
      <c r="P6293">
        <v>1</v>
      </c>
      <c r="Q6293" t="s">
        <v>104</v>
      </c>
      <c r="R6293" t="s">
        <v>8304</v>
      </c>
      <c r="S6293">
        <v>10.99</v>
      </c>
      <c r="T6293">
        <v>38</v>
      </c>
      <c r="U6293" t="s">
        <v>33</v>
      </c>
      <c r="V6293" s="2">
        <v>43700</v>
      </c>
      <c r="W6293" t="s">
        <v>20</v>
      </c>
      <c r="X6293" t="s">
        <v>175</v>
      </c>
      <c r="Y6293" t="s">
        <v>52</v>
      </c>
    </row>
    <row r="6294" spans="1:25" hidden="1" x14ac:dyDescent="0.35">
      <c r="A6294">
        <v>5</v>
      </c>
      <c r="B6294" t="s">
        <v>25</v>
      </c>
      <c r="C6294">
        <v>3</v>
      </c>
      <c r="D6294" t="s">
        <v>11</v>
      </c>
      <c r="E6294" t="s">
        <v>171</v>
      </c>
      <c r="F6294" t="s">
        <v>13</v>
      </c>
      <c r="G6294" t="s">
        <v>1214</v>
      </c>
      <c r="H6294" s="1">
        <v>0</v>
      </c>
      <c r="I6294" s="2">
        <v>43695</v>
      </c>
      <c r="J6294" t="s">
        <v>1215</v>
      </c>
      <c r="K6294" t="s">
        <v>102</v>
      </c>
      <c r="L6294">
        <v>10011</v>
      </c>
      <c r="M6294">
        <v>1447</v>
      </c>
      <c r="N6294" t="s">
        <v>8156</v>
      </c>
      <c r="O6294">
        <v>27</v>
      </c>
      <c r="P6294">
        <v>3</v>
      </c>
      <c r="Q6294" t="s">
        <v>104</v>
      </c>
      <c r="R6294" t="s">
        <v>8304</v>
      </c>
      <c r="S6294">
        <v>27.29</v>
      </c>
      <c r="T6294">
        <v>88</v>
      </c>
      <c r="U6294" t="s">
        <v>33</v>
      </c>
      <c r="V6294" s="2">
        <v>43700</v>
      </c>
      <c r="W6294" t="s">
        <v>20</v>
      </c>
      <c r="X6294" t="s">
        <v>175</v>
      </c>
      <c r="Y6294" t="s">
        <v>47</v>
      </c>
    </row>
    <row r="6295" spans="1:25" hidden="1" x14ac:dyDescent="0.35">
      <c r="A6295">
        <v>6</v>
      </c>
      <c r="B6295" t="s">
        <v>10</v>
      </c>
      <c r="C6295">
        <v>6</v>
      </c>
      <c r="D6295" t="s">
        <v>11</v>
      </c>
      <c r="E6295" t="s">
        <v>1896</v>
      </c>
      <c r="F6295" t="s">
        <v>13</v>
      </c>
      <c r="G6295" t="s">
        <v>8132</v>
      </c>
      <c r="H6295" s="1">
        <v>0</v>
      </c>
      <c r="I6295" s="2">
        <v>43803</v>
      </c>
      <c r="J6295" t="s">
        <v>2297</v>
      </c>
      <c r="K6295" t="s">
        <v>102</v>
      </c>
      <c r="L6295">
        <v>7501</v>
      </c>
      <c r="M6295">
        <v>1563</v>
      </c>
      <c r="N6295" t="s">
        <v>8216</v>
      </c>
      <c r="O6295">
        <v>2</v>
      </c>
      <c r="P6295">
        <v>1</v>
      </c>
      <c r="Q6295" t="s">
        <v>104</v>
      </c>
      <c r="R6295" t="s">
        <v>8304</v>
      </c>
      <c r="S6295">
        <v>1.56</v>
      </c>
      <c r="T6295">
        <v>13</v>
      </c>
      <c r="U6295" t="s">
        <v>19</v>
      </c>
      <c r="V6295" s="2">
        <v>43809</v>
      </c>
      <c r="W6295" t="s">
        <v>39</v>
      </c>
      <c r="X6295" t="s">
        <v>485</v>
      </c>
      <c r="Y6295" t="s">
        <v>47</v>
      </c>
    </row>
    <row r="6296" spans="1:25" hidden="1" x14ac:dyDescent="0.35">
      <c r="A6296">
        <v>6</v>
      </c>
      <c r="B6296" t="s">
        <v>10</v>
      </c>
      <c r="C6296">
        <v>6</v>
      </c>
      <c r="D6296" t="s">
        <v>11</v>
      </c>
      <c r="E6296" t="s">
        <v>1896</v>
      </c>
      <c r="F6296" t="s">
        <v>13</v>
      </c>
      <c r="G6296" t="s">
        <v>8132</v>
      </c>
      <c r="H6296" s="1">
        <v>0</v>
      </c>
      <c r="I6296" s="2">
        <v>43803</v>
      </c>
      <c r="J6296" t="s">
        <v>2297</v>
      </c>
      <c r="K6296" t="s">
        <v>102</v>
      </c>
      <c r="L6296">
        <v>7501</v>
      </c>
      <c r="M6296">
        <v>763</v>
      </c>
      <c r="N6296" t="s">
        <v>543</v>
      </c>
      <c r="O6296">
        <v>18</v>
      </c>
      <c r="P6296">
        <v>3</v>
      </c>
      <c r="Q6296" t="s">
        <v>104</v>
      </c>
      <c r="R6296" t="s">
        <v>8304</v>
      </c>
      <c r="S6296">
        <v>18.18</v>
      </c>
      <c r="T6296">
        <v>303</v>
      </c>
      <c r="U6296" t="s">
        <v>19</v>
      </c>
      <c r="V6296" s="2">
        <v>43809</v>
      </c>
      <c r="W6296" t="s">
        <v>39</v>
      </c>
      <c r="X6296" t="s">
        <v>485</v>
      </c>
      <c r="Y6296" t="s">
        <v>24</v>
      </c>
    </row>
    <row r="6297" spans="1:25" hidden="1" x14ac:dyDescent="0.35">
      <c r="A6297">
        <v>6</v>
      </c>
      <c r="B6297" t="s">
        <v>10</v>
      </c>
      <c r="C6297">
        <v>6</v>
      </c>
      <c r="D6297" t="s">
        <v>11</v>
      </c>
      <c r="E6297" t="s">
        <v>1896</v>
      </c>
      <c r="F6297" t="s">
        <v>13</v>
      </c>
      <c r="G6297" t="s">
        <v>8132</v>
      </c>
      <c r="H6297" s="1">
        <v>0</v>
      </c>
      <c r="I6297" s="2">
        <v>43803</v>
      </c>
      <c r="J6297" t="s">
        <v>2297</v>
      </c>
      <c r="K6297" t="s">
        <v>102</v>
      </c>
      <c r="L6297">
        <v>7501</v>
      </c>
      <c r="M6297">
        <v>772</v>
      </c>
      <c r="N6297" t="s">
        <v>432</v>
      </c>
      <c r="O6297">
        <v>46</v>
      </c>
      <c r="P6297">
        <v>3</v>
      </c>
      <c r="Q6297" t="s">
        <v>104</v>
      </c>
      <c r="R6297" t="s">
        <v>8304</v>
      </c>
      <c r="S6297">
        <v>45.56</v>
      </c>
      <c r="T6297">
        <v>182</v>
      </c>
      <c r="U6297" t="s">
        <v>19</v>
      </c>
      <c r="V6297" s="2">
        <v>43809</v>
      </c>
      <c r="W6297" t="s">
        <v>39</v>
      </c>
      <c r="X6297" t="s">
        <v>485</v>
      </c>
      <c r="Y6297" t="s">
        <v>24</v>
      </c>
    </row>
    <row r="6298" spans="1:25" hidden="1" x14ac:dyDescent="0.35">
      <c r="A6298">
        <v>3</v>
      </c>
      <c r="B6298" t="s">
        <v>10</v>
      </c>
      <c r="C6298">
        <v>3</v>
      </c>
      <c r="D6298" t="s">
        <v>11</v>
      </c>
      <c r="E6298" t="s">
        <v>2083</v>
      </c>
      <c r="F6298" t="s">
        <v>13</v>
      </c>
      <c r="G6298" t="s">
        <v>282</v>
      </c>
      <c r="H6298" s="1">
        <v>0.2</v>
      </c>
      <c r="I6298" s="2">
        <v>43802</v>
      </c>
      <c r="J6298" t="s">
        <v>2084</v>
      </c>
      <c r="K6298" t="s">
        <v>30</v>
      </c>
      <c r="L6298">
        <v>80229</v>
      </c>
      <c r="M6298">
        <v>497</v>
      </c>
      <c r="N6298" t="s">
        <v>1681</v>
      </c>
      <c r="O6298">
        <v>5</v>
      </c>
      <c r="P6298">
        <v>1</v>
      </c>
      <c r="Q6298" t="s">
        <v>32</v>
      </c>
      <c r="R6298" t="s">
        <v>8304</v>
      </c>
      <c r="S6298">
        <v>4.66</v>
      </c>
      <c r="T6298">
        <v>16</v>
      </c>
      <c r="U6298" t="s">
        <v>19</v>
      </c>
      <c r="V6298" s="2">
        <v>43805</v>
      </c>
      <c r="W6298" t="s">
        <v>20</v>
      </c>
      <c r="X6298" t="s">
        <v>285</v>
      </c>
      <c r="Y6298" t="s">
        <v>47</v>
      </c>
    </row>
    <row r="6299" spans="1:25" hidden="1" x14ac:dyDescent="0.35">
      <c r="A6299">
        <v>3</v>
      </c>
      <c r="B6299" t="s">
        <v>10</v>
      </c>
      <c r="C6299">
        <v>3</v>
      </c>
      <c r="D6299" t="s">
        <v>11</v>
      </c>
      <c r="E6299" t="s">
        <v>2083</v>
      </c>
      <c r="F6299" t="s">
        <v>13</v>
      </c>
      <c r="G6299" t="s">
        <v>282</v>
      </c>
      <c r="H6299" s="1">
        <v>0.2</v>
      </c>
      <c r="I6299" s="2">
        <v>43802</v>
      </c>
      <c r="J6299" t="s">
        <v>2084</v>
      </c>
      <c r="K6299" t="s">
        <v>30</v>
      </c>
      <c r="L6299">
        <v>80229</v>
      </c>
      <c r="M6299">
        <v>1505</v>
      </c>
      <c r="N6299" t="s">
        <v>560</v>
      </c>
      <c r="O6299">
        <v>7</v>
      </c>
      <c r="P6299">
        <v>3</v>
      </c>
      <c r="Q6299" t="s">
        <v>32</v>
      </c>
      <c r="R6299" t="s">
        <v>8304</v>
      </c>
      <c r="S6299">
        <v>7.01</v>
      </c>
      <c r="T6299">
        <v>23</v>
      </c>
      <c r="U6299" t="s">
        <v>19</v>
      </c>
      <c r="V6299" s="2">
        <v>43805</v>
      </c>
      <c r="W6299" t="s">
        <v>20</v>
      </c>
      <c r="X6299" t="s">
        <v>285</v>
      </c>
      <c r="Y6299" t="s">
        <v>47</v>
      </c>
    </row>
    <row r="6300" spans="1:25" hidden="1" x14ac:dyDescent="0.35">
      <c r="A6300">
        <v>3</v>
      </c>
      <c r="B6300" t="s">
        <v>10</v>
      </c>
      <c r="C6300">
        <v>3</v>
      </c>
      <c r="D6300" t="s">
        <v>11</v>
      </c>
      <c r="E6300" t="s">
        <v>2083</v>
      </c>
      <c r="F6300" t="s">
        <v>13</v>
      </c>
      <c r="G6300" t="s">
        <v>282</v>
      </c>
      <c r="H6300" s="1">
        <v>0.2</v>
      </c>
      <c r="I6300" s="2">
        <v>43802</v>
      </c>
      <c r="J6300" t="s">
        <v>2084</v>
      </c>
      <c r="K6300" t="s">
        <v>30</v>
      </c>
      <c r="L6300">
        <v>80229</v>
      </c>
      <c r="M6300">
        <v>577</v>
      </c>
      <c r="N6300" t="s">
        <v>1657</v>
      </c>
      <c r="O6300">
        <v>3</v>
      </c>
      <c r="P6300">
        <v>5</v>
      </c>
      <c r="Q6300" t="s">
        <v>32</v>
      </c>
      <c r="R6300" t="s">
        <v>8304</v>
      </c>
      <c r="S6300">
        <v>3.34</v>
      </c>
      <c r="T6300">
        <v>17</v>
      </c>
      <c r="U6300" t="s">
        <v>19</v>
      </c>
      <c r="V6300" s="2">
        <v>43805</v>
      </c>
      <c r="W6300" t="s">
        <v>20</v>
      </c>
      <c r="X6300" t="s">
        <v>285</v>
      </c>
      <c r="Y6300" t="s">
        <v>47</v>
      </c>
    </row>
    <row r="6301" spans="1:25" hidden="1" x14ac:dyDescent="0.35">
      <c r="A6301">
        <v>3</v>
      </c>
      <c r="B6301" t="s">
        <v>10</v>
      </c>
      <c r="C6301">
        <v>3</v>
      </c>
      <c r="D6301" t="s">
        <v>26</v>
      </c>
      <c r="E6301" t="s">
        <v>2083</v>
      </c>
      <c r="F6301" t="s">
        <v>13</v>
      </c>
      <c r="G6301" t="s">
        <v>282</v>
      </c>
      <c r="H6301" s="1">
        <v>0.2</v>
      </c>
      <c r="I6301" s="2">
        <v>43802</v>
      </c>
      <c r="J6301" t="s">
        <v>2084</v>
      </c>
      <c r="K6301" t="s">
        <v>30</v>
      </c>
      <c r="L6301">
        <v>80229</v>
      </c>
      <c r="M6301">
        <v>1654</v>
      </c>
      <c r="N6301" t="s">
        <v>3702</v>
      </c>
      <c r="O6301">
        <v>4</v>
      </c>
      <c r="P6301">
        <v>2</v>
      </c>
      <c r="Q6301" t="s">
        <v>32</v>
      </c>
      <c r="R6301" t="s">
        <v>8304</v>
      </c>
      <c r="S6301">
        <v>3.74</v>
      </c>
      <c r="T6301">
        <v>10</v>
      </c>
      <c r="U6301" t="s">
        <v>19</v>
      </c>
      <c r="V6301" s="2">
        <v>43805</v>
      </c>
      <c r="W6301" t="s">
        <v>20</v>
      </c>
      <c r="X6301" t="s">
        <v>285</v>
      </c>
      <c r="Y6301" t="s">
        <v>64</v>
      </c>
    </row>
    <row r="6302" spans="1:25" hidden="1" x14ac:dyDescent="0.35">
      <c r="A6302">
        <v>3</v>
      </c>
      <c r="B6302" t="s">
        <v>10</v>
      </c>
      <c r="C6302">
        <v>3</v>
      </c>
      <c r="D6302" t="s">
        <v>26</v>
      </c>
      <c r="E6302" t="s">
        <v>2083</v>
      </c>
      <c r="F6302" t="s">
        <v>13</v>
      </c>
      <c r="G6302" t="s">
        <v>282</v>
      </c>
      <c r="H6302" s="1">
        <v>0.2</v>
      </c>
      <c r="I6302" s="2">
        <v>43802</v>
      </c>
      <c r="J6302" t="s">
        <v>2084</v>
      </c>
      <c r="K6302" t="s">
        <v>30</v>
      </c>
      <c r="L6302">
        <v>80229</v>
      </c>
      <c r="M6302">
        <v>1161</v>
      </c>
      <c r="N6302" t="s">
        <v>1034</v>
      </c>
      <c r="O6302">
        <v>1</v>
      </c>
      <c r="P6302">
        <v>6</v>
      </c>
      <c r="Q6302" t="s">
        <v>32</v>
      </c>
      <c r="R6302" t="s">
        <v>8304</v>
      </c>
      <c r="S6302">
        <v>1</v>
      </c>
      <c r="T6302">
        <v>13</v>
      </c>
      <c r="U6302" t="s">
        <v>19</v>
      </c>
      <c r="V6302" s="2">
        <v>43805</v>
      </c>
      <c r="W6302" t="s">
        <v>20</v>
      </c>
      <c r="X6302" t="s">
        <v>285</v>
      </c>
      <c r="Y6302" t="s">
        <v>49</v>
      </c>
    </row>
    <row r="6303" spans="1:25" hidden="1" x14ac:dyDescent="0.35">
      <c r="A6303">
        <v>3</v>
      </c>
      <c r="B6303" t="s">
        <v>10</v>
      </c>
      <c r="C6303">
        <v>3</v>
      </c>
      <c r="D6303" t="s">
        <v>26</v>
      </c>
      <c r="E6303" t="s">
        <v>2083</v>
      </c>
      <c r="F6303" t="s">
        <v>13</v>
      </c>
      <c r="G6303" t="s">
        <v>282</v>
      </c>
      <c r="H6303" s="1">
        <v>0.2</v>
      </c>
      <c r="I6303" s="2">
        <v>43802</v>
      </c>
      <c r="J6303" t="s">
        <v>2084</v>
      </c>
      <c r="K6303" t="s">
        <v>30</v>
      </c>
      <c r="L6303">
        <v>80229</v>
      </c>
      <c r="M6303">
        <v>597</v>
      </c>
      <c r="N6303" t="s">
        <v>8264</v>
      </c>
      <c r="O6303">
        <v>6</v>
      </c>
      <c r="P6303">
        <v>7</v>
      </c>
      <c r="Q6303" t="s">
        <v>32</v>
      </c>
      <c r="R6303" t="s">
        <v>8304</v>
      </c>
      <c r="S6303">
        <v>5.91</v>
      </c>
      <c r="T6303">
        <v>47</v>
      </c>
      <c r="U6303" t="s">
        <v>19</v>
      </c>
      <c r="V6303" s="2">
        <v>43805</v>
      </c>
      <c r="W6303" t="s">
        <v>20</v>
      </c>
      <c r="X6303" t="s">
        <v>285</v>
      </c>
      <c r="Y6303" t="s">
        <v>356</v>
      </c>
    </row>
    <row r="6304" spans="1:25" hidden="1" x14ac:dyDescent="0.35">
      <c r="A6304">
        <v>3</v>
      </c>
      <c r="B6304" t="s">
        <v>10</v>
      </c>
      <c r="C6304">
        <v>3</v>
      </c>
      <c r="D6304" t="s">
        <v>50</v>
      </c>
      <c r="E6304" t="s">
        <v>2083</v>
      </c>
      <c r="F6304" t="s">
        <v>13</v>
      </c>
      <c r="G6304" t="s">
        <v>282</v>
      </c>
      <c r="H6304" s="1">
        <v>0.2</v>
      </c>
      <c r="I6304" s="2">
        <v>43802</v>
      </c>
      <c r="J6304" t="s">
        <v>2084</v>
      </c>
      <c r="K6304" t="s">
        <v>30</v>
      </c>
      <c r="L6304">
        <v>80229</v>
      </c>
      <c r="M6304">
        <v>1077</v>
      </c>
      <c r="N6304" t="s">
        <v>4948</v>
      </c>
      <c r="O6304">
        <v>11</v>
      </c>
      <c r="P6304">
        <v>6</v>
      </c>
      <c r="Q6304" t="s">
        <v>32</v>
      </c>
      <c r="R6304" t="s">
        <v>8304</v>
      </c>
      <c r="S6304">
        <v>10.55</v>
      </c>
      <c r="T6304">
        <v>77</v>
      </c>
      <c r="U6304" t="s">
        <v>19</v>
      </c>
      <c r="V6304" s="2">
        <v>43805</v>
      </c>
      <c r="W6304" t="s">
        <v>20</v>
      </c>
      <c r="X6304" t="s">
        <v>285</v>
      </c>
      <c r="Y6304" t="s">
        <v>113</v>
      </c>
    </row>
    <row r="6305" spans="1:25" hidden="1" x14ac:dyDescent="0.35">
      <c r="A6305">
        <v>3</v>
      </c>
      <c r="B6305" t="s">
        <v>10</v>
      </c>
      <c r="C6305">
        <v>3</v>
      </c>
      <c r="D6305" t="s">
        <v>50</v>
      </c>
      <c r="E6305" t="s">
        <v>2083</v>
      </c>
      <c r="F6305" t="s">
        <v>13</v>
      </c>
      <c r="G6305" t="s">
        <v>282</v>
      </c>
      <c r="H6305" s="1">
        <v>0.2</v>
      </c>
      <c r="I6305" s="2">
        <v>43802</v>
      </c>
      <c r="J6305" t="s">
        <v>2084</v>
      </c>
      <c r="K6305" t="s">
        <v>30</v>
      </c>
      <c r="L6305">
        <v>80229</v>
      </c>
      <c r="M6305">
        <v>1077</v>
      </c>
      <c r="N6305" t="s">
        <v>4948</v>
      </c>
      <c r="O6305">
        <v>14</v>
      </c>
      <c r="P6305">
        <v>8</v>
      </c>
      <c r="Q6305" t="s">
        <v>32</v>
      </c>
      <c r="R6305" t="s">
        <v>8304</v>
      </c>
      <c r="S6305">
        <v>14.07</v>
      </c>
      <c r="T6305">
        <v>102</v>
      </c>
      <c r="U6305" t="s">
        <v>19</v>
      </c>
      <c r="V6305" s="2">
        <v>43805</v>
      </c>
      <c r="W6305" t="s">
        <v>20</v>
      </c>
      <c r="X6305" t="s">
        <v>285</v>
      </c>
      <c r="Y6305" t="s">
        <v>113</v>
      </c>
    </row>
    <row r="6306" spans="1:25" hidden="1" x14ac:dyDescent="0.35">
      <c r="A6306">
        <v>7</v>
      </c>
      <c r="B6306" t="s">
        <v>25</v>
      </c>
      <c r="C6306">
        <v>6</v>
      </c>
      <c r="D6306" t="s">
        <v>26</v>
      </c>
      <c r="E6306" t="s">
        <v>65</v>
      </c>
      <c r="F6306" t="s">
        <v>13</v>
      </c>
      <c r="G6306" t="s">
        <v>317</v>
      </c>
      <c r="H6306" s="1">
        <v>0.2</v>
      </c>
      <c r="I6306" s="2">
        <v>43786</v>
      </c>
      <c r="J6306" t="s">
        <v>8028</v>
      </c>
      <c r="K6306" t="s">
        <v>30</v>
      </c>
      <c r="L6306">
        <v>98103</v>
      </c>
      <c r="M6306">
        <v>414</v>
      </c>
      <c r="N6306" t="s">
        <v>1222</v>
      </c>
      <c r="O6306">
        <v>5</v>
      </c>
      <c r="P6306">
        <v>2</v>
      </c>
      <c r="Q6306" t="s">
        <v>32</v>
      </c>
      <c r="R6306" t="s">
        <v>92</v>
      </c>
      <c r="S6306">
        <v>4.5199999999999996</v>
      </c>
      <c r="T6306">
        <v>14</v>
      </c>
      <c r="U6306" t="s">
        <v>33</v>
      </c>
      <c r="V6306" s="2">
        <v>43793</v>
      </c>
      <c r="W6306" t="s">
        <v>39</v>
      </c>
      <c r="X6306" t="s">
        <v>69</v>
      </c>
      <c r="Y6306" t="s">
        <v>54</v>
      </c>
    </row>
    <row r="6307" spans="1:25" x14ac:dyDescent="0.35">
      <c r="A6307">
        <v>1</v>
      </c>
      <c r="B6307" t="s">
        <v>10</v>
      </c>
      <c r="C6307">
        <v>1</v>
      </c>
      <c r="D6307" t="s">
        <v>26</v>
      </c>
      <c r="E6307" t="s">
        <v>619</v>
      </c>
      <c r="F6307" t="s">
        <v>13</v>
      </c>
      <c r="G6307" t="s">
        <v>620</v>
      </c>
      <c r="H6307" s="1">
        <v>0</v>
      </c>
      <c r="I6307" s="2">
        <v>43724</v>
      </c>
      <c r="J6307" t="s">
        <v>621</v>
      </c>
      <c r="K6307" t="s">
        <v>30</v>
      </c>
      <c r="L6307">
        <v>90301</v>
      </c>
      <c r="M6307">
        <v>129</v>
      </c>
      <c r="N6307" t="s">
        <v>8162</v>
      </c>
      <c r="O6307">
        <v>4</v>
      </c>
      <c r="P6307">
        <v>2</v>
      </c>
      <c r="Q6307" t="s">
        <v>32</v>
      </c>
      <c r="R6307" t="s">
        <v>8304</v>
      </c>
      <c r="S6307">
        <v>4.0599999999999996</v>
      </c>
      <c r="T6307">
        <v>9</v>
      </c>
      <c r="U6307" t="s">
        <v>33</v>
      </c>
      <c r="V6307" s="2">
        <v>43725</v>
      </c>
      <c r="W6307" t="s">
        <v>130</v>
      </c>
      <c r="X6307" t="s">
        <v>34</v>
      </c>
      <c r="Y6307" t="s">
        <v>64</v>
      </c>
    </row>
    <row r="6308" spans="1:25" x14ac:dyDescent="0.35">
      <c r="A6308">
        <v>1</v>
      </c>
      <c r="B6308" t="s">
        <v>10</v>
      </c>
      <c r="C6308">
        <v>1</v>
      </c>
      <c r="D6308" t="s">
        <v>26</v>
      </c>
      <c r="E6308" t="s">
        <v>619</v>
      </c>
      <c r="F6308" t="s">
        <v>13</v>
      </c>
      <c r="G6308" t="s">
        <v>620</v>
      </c>
      <c r="H6308" s="1">
        <v>0</v>
      </c>
      <c r="I6308" s="2">
        <v>43724</v>
      </c>
      <c r="J6308" t="s">
        <v>621</v>
      </c>
      <c r="K6308" t="s">
        <v>30</v>
      </c>
      <c r="L6308">
        <v>90301</v>
      </c>
      <c r="M6308">
        <v>1146</v>
      </c>
      <c r="N6308" t="s">
        <v>622</v>
      </c>
      <c r="O6308">
        <v>2</v>
      </c>
      <c r="P6308">
        <v>1</v>
      </c>
      <c r="Q6308" t="s">
        <v>32</v>
      </c>
      <c r="R6308" t="s">
        <v>8304</v>
      </c>
      <c r="S6308">
        <v>1.55</v>
      </c>
      <c r="T6308">
        <v>6</v>
      </c>
      <c r="U6308" t="s">
        <v>33</v>
      </c>
      <c r="V6308" s="2">
        <v>43725</v>
      </c>
      <c r="W6308" t="s">
        <v>130</v>
      </c>
      <c r="X6308" t="s">
        <v>34</v>
      </c>
      <c r="Y6308" t="s">
        <v>49</v>
      </c>
    </row>
    <row r="6309" spans="1:25" hidden="1" x14ac:dyDescent="0.35">
      <c r="A6309">
        <v>2</v>
      </c>
      <c r="B6309" t="s">
        <v>25</v>
      </c>
      <c r="C6309">
        <v>1</v>
      </c>
      <c r="D6309" t="s">
        <v>11</v>
      </c>
      <c r="E6309" t="s">
        <v>65</v>
      </c>
      <c r="F6309" t="s">
        <v>13</v>
      </c>
      <c r="G6309" t="s">
        <v>6865</v>
      </c>
      <c r="H6309" s="1">
        <v>0</v>
      </c>
      <c r="I6309" s="2">
        <v>43594</v>
      </c>
      <c r="J6309" t="s">
        <v>6866</v>
      </c>
      <c r="K6309" t="s">
        <v>30</v>
      </c>
      <c r="L6309">
        <v>98105</v>
      </c>
      <c r="M6309">
        <v>1356</v>
      </c>
      <c r="N6309" t="s">
        <v>5655</v>
      </c>
      <c r="O6309">
        <v>63</v>
      </c>
      <c r="P6309">
        <v>1</v>
      </c>
      <c r="Q6309" t="s">
        <v>32</v>
      </c>
      <c r="R6309" t="s">
        <v>8304</v>
      </c>
      <c r="S6309">
        <v>63.11</v>
      </c>
      <c r="T6309">
        <v>287</v>
      </c>
      <c r="U6309" t="s">
        <v>76</v>
      </c>
      <c r="V6309" s="2">
        <v>43596</v>
      </c>
      <c r="W6309" t="s">
        <v>130</v>
      </c>
      <c r="X6309" t="s">
        <v>69</v>
      </c>
      <c r="Y6309" t="s">
        <v>41</v>
      </c>
    </row>
    <row r="6310" spans="1:25" hidden="1" x14ac:dyDescent="0.35">
      <c r="A6310">
        <v>2</v>
      </c>
      <c r="B6310" t="s">
        <v>25</v>
      </c>
      <c r="C6310">
        <v>1</v>
      </c>
      <c r="D6310" t="s">
        <v>26</v>
      </c>
      <c r="E6310" t="s">
        <v>65</v>
      </c>
      <c r="F6310" t="s">
        <v>13</v>
      </c>
      <c r="G6310" t="s">
        <v>6865</v>
      </c>
      <c r="H6310" s="1">
        <v>0</v>
      </c>
      <c r="I6310" s="2">
        <v>43594</v>
      </c>
      <c r="J6310" t="s">
        <v>6866</v>
      </c>
      <c r="K6310" t="s">
        <v>30</v>
      </c>
      <c r="L6310">
        <v>98105</v>
      </c>
      <c r="M6310">
        <v>817</v>
      </c>
      <c r="N6310" t="s">
        <v>181</v>
      </c>
      <c r="O6310">
        <v>26</v>
      </c>
      <c r="P6310">
        <v>3</v>
      </c>
      <c r="Q6310" t="s">
        <v>32</v>
      </c>
      <c r="R6310" t="s">
        <v>8304</v>
      </c>
      <c r="S6310">
        <v>26.07</v>
      </c>
      <c r="T6310">
        <v>104</v>
      </c>
      <c r="U6310" t="s">
        <v>76</v>
      </c>
      <c r="V6310" s="2">
        <v>43596</v>
      </c>
      <c r="W6310" t="s">
        <v>130</v>
      </c>
      <c r="X6310" t="s">
        <v>69</v>
      </c>
      <c r="Y6310" t="s">
        <v>42</v>
      </c>
    </row>
    <row r="6311" spans="1:25" hidden="1" x14ac:dyDescent="0.35">
      <c r="A6311">
        <v>2</v>
      </c>
      <c r="B6311" t="s">
        <v>25</v>
      </c>
      <c r="C6311">
        <v>1</v>
      </c>
      <c r="D6311" t="s">
        <v>26</v>
      </c>
      <c r="E6311" t="s">
        <v>65</v>
      </c>
      <c r="F6311" t="s">
        <v>13</v>
      </c>
      <c r="G6311" t="s">
        <v>6865</v>
      </c>
      <c r="H6311" s="1">
        <v>0</v>
      </c>
      <c r="I6311" s="2">
        <v>43594</v>
      </c>
      <c r="J6311" t="s">
        <v>6866</v>
      </c>
      <c r="K6311" t="s">
        <v>30</v>
      </c>
      <c r="L6311">
        <v>98105</v>
      </c>
      <c r="M6311">
        <v>1362</v>
      </c>
      <c r="N6311" t="s">
        <v>4058</v>
      </c>
      <c r="O6311">
        <v>3</v>
      </c>
      <c r="P6311">
        <v>4</v>
      </c>
      <c r="Q6311" t="s">
        <v>32</v>
      </c>
      <c r="R6311" t="s">
        <v>8304</v>
      </c>
      <c r="S6311">
        <v>2.68</v>
      </c>
      <c r="T6311">
        <v>67</v>
      </c>
      <c r="U6311" t="s">
        <v>76</v>
      </c>
      <c r="V6311" s="2">
        <v>43596</v>
      </c>
      <c r="W6311" t="s">
        <v>130</v>
      </c>
      <c r="X6311" t="s">
        <v>69</v>
      </c>
      <c r="Y6311" t="s">
        <v>42</v>
      </c>
    </row>
    <row r="6312" spans="1:25" hidden="1" x14ac:dyDescent="0.35">
      <c r="A6312">
        <v>2</v>
      </c>
      <c r="B6312" t="s">
        <v>25</v>
      </c>
      <c r="C6312">
        <v>1</v>
      </c>
      <c r="D6312" t="s">
        <v>26</v>
      </c>
      <c r="E6312" t="s">
        <v>65</v>
      </c>
      <c r="F6312" t="s">
        <v>13</v>
      </c>
      <c r="G6312" t="s">
        <v>6865</v>
      </c>
      <c r="H6312" s="1">
        <v>0.2</v>
      </c>
      <c r="I6312" s="2">
        <v>43594</v>
      </c>
      <c r="J6312" t="s">
        <v>6866</v>
      </c>
      <c r="K6312" t="s">
        <v>30</v>
      </c>
      <c r="L6312">
        <v>98105</v>
      </c>
      <c r="M6312">
        <v>717</v>
      </c>
      <c r="N6312" t="s">
        <v>4245</v>
      </c>
      <c r="O6312">
        <v>46</v>
      </c>
      <c r="P6312">
        <v>5</v>
      </c>
      <c r="Q6312" t="s">
        <v>32</v>
      </c>
      <c r="R6312" t="s">
        <v>8304</v>
      </c>
      <c r="S6312">
        <v>46.22</v>
      </c>
      <c r="T6312">
        <v>148</v>
      </c>
      <c r="U6312" t="s">
        <v>76</v>
      </c>
      <c r="V6312" s="2">
        <v>43596</v>
      </c>
      <c r="W6312" t="s">
        <v>130</v>
      </c>
      <c r="X6312" t="s">
        <v>69</v>
      </c>
      <c r="Y6312" t="s">
        <v>54</v>
      </c>
    </row>
    <row r="6313" spans="1:25" hidden="1" x14ac:dyDescent="0.35">
      <c r="A6313">
        <v>2</v>
      </c>
      <c r="B6313" t="s">
        <v>25</v>
      </c>
      <c r="C6313">
        <v>1</v>
      </c>
      <c r="D6313" t="s">
        <v>50</v>
      </c>
      <c r="E6313" t="s">
        <v>65</v>
      </c>
      <c r="F6313" t="s">
        <v>13</v>
      </c>
      <c r="G6313" t="s">
        <v>6865</v>
      </c>
      <c r="H6313" s="1">
        <v>0</v>
      </c>
      <c r="I6313" s="2">
        <v>43594</v>
      </c>
      <c r="J6313" t="s">
        <v>6866</v>
      </c>
      <c r="K6313" t="s">
        <v>30</v>
      </c>
      <c r="L6313">
        <v>98105</v>
      </c>
      <c r="M6313">
        <v>1328</v>
      </c>
      <c r="N6313" t="s">
        <v>4860</v>
      </c>
      <c r="O6313">
        <v>88</v>
      </c>
      <c r="P6313">
        <v>2</v>
      </c>
      <c r="Q6313" t="s">
        <v>32</v>
      </c>
      <c r="R6313" t="s">
        <v>8304</v>
      </c>
      <c r="S6313">
        <v>87.99</v>
      </c>
      <c r="T6313">
        <v>200</v>
      </c>
      <c r="U6313" t="s">
        <v>76</v>
      </c>
      <c r="V6313" s="2">
        <v>43596</v>
      </c>
      <c r="W6313" t="s">
        <v>130</v>
      </c>
      <c r="X6313" t="s">
        <v>69</v>
      </c>
      <c r="Y6313" t="s">
        <v>113</v>
      </c>
    </row>
    <row r="6314" spans="1:25" hidden="1" x14ac:dyDescent="0.35">
      <c r="A6314">
        <v>2</v>
      </c>
      <c r="B6314" t="s">
        <v>25</v>
      </c>
      <c r="C6314">
        <v>1</v>
      </c>
      <c r="D6314" t="s">
        <v>26</v>
      </c>
      <c r="E6314" t="s">
        <v>1732</v>
      </c>
      <c r="F6314" t="s">
        <v>13</v>
      </c>
      <c r="G6314" t="s">
        <v>746</v>
      </c>
      <c r="H6314" s="1">
        <v>0</v>
      </c>
      <c r="I6314" s="2">
        <v>43774</v>
      </c>
      <c r="J6314" t="s">
        <v>7202</v>
      </c>
      <c r="K6314" t="s">
        <v>73</v>
      </c>
      <c r="L6314">
        <v>46142</v>
      </c>
      <c r="M6314">
        <v>129</v>
      </c>
      <c r="N6314" t="s">
        <v>8162</v>
      </c>
      <c r="O6314">
        <v>2</v>
      </c>
      <c r="P6314">
        <v>1</v>
      </c>
      <c r="Q6314" t="s">
        <v>75</v>
      </c>
      <c r="R6314" t="s">
        <v>8304</v>
      </c>
      <c r="S6314">
        <v>2.0299999999999998</v>
      </c>
      <c r="T6314">
        <v>4</v>
      </c>
      <c r="U6314" t="s">
        <v>76</v>
      </c>
      <c r="V6314" s="2">
        <v>43776</v>
      </c>
      <c r="W6314" t="s">
        <v>130</v>
      </c>
      <c r="X6314" t="s">
        <v>167</v>
      </c>
      <c r="Y6314" t="s">
        <v>64</v>
      </c>
    </row>
    <row r="6315" spans="1:25" hidden="1" x14ac:dyDescent="0.35">
      <c r="A6315">
        <v>2</v>
      </c>
      <c r="B6315" t="s">
        <v>25</v>
      </c>
      <c r="C6315">
        <v>1</v>
      </c>
      <c r="D6315" t="s">
        <v>26</v>
      </c>
      <c r="E6315" t="s">
        <v>1732</v>
      </c>
      <c r="F6315" t="s">
        <v>13</v>
      </c>
      <c r="G6315" t="s">
        <v>746</v>
      </c>
      <c r="H6315" s="1">
        <v>0</v>
      </c>
      <c r="I6315" s="2">
        <v>43774</v>
      </c>
      <c r="J6315" t="s">
        <v>7202</v>
      </c>
      <c r="K6315" t="s">
        <v>73</v>
      </c>
      <c r="L6315">
        <v>46142</v>
      </c>
      <c r="M6315">
        <v>538</v>
      </c>
      <c r="N6315" t="s">
        <v>125</v>
      </c>
      <c r="O6315">
        <v>82</v>
      </c>
      <c r="P6315">
        <v>3</v>
      </c>
      <c r="Q6315" t="s">
        <v>75</v>
      </c>
      <c r="R6315" t="s">
        <v>8304</v>
      </c>
      <c r="S6315">
        <v>82.29</v>
      </c>
      <c r="T6315">
        <v>168</v>
      </c>
      <c r="U6315" t="s">
        <v>76</v>
      </c>
      <c r="V6315" s="2">
        <v>43776</v>
      </c>
      <c r="W6315" t="s">
        <v>130</v>
      </c>
      <c r="X6315" t="s">
        <v>167</v>
      </c>
      <c r="Y6315" t="s">
        <v>64</v>
      </c>
    </row>
    <row r="6316" spans="1:25" hidden="1" x14ac:dyDescent="0.35">
      <c r="A6316">
        <v>2</v>
      </c>
      <c r="B6316" t="s">
        <v>25</v>
      </c>
      <c r="C6316">
        <v>1</v>
      </c>
      <c r="D6316" t="s">
        <v>26</v>
      </c>
      <c r="E6316" t="s">
        <v>1732</v>
      </c>
      <c r="F6316" t="s">
        <v>13</v>
      </c>
      <c r="G6316" t="s">
        <v>746</v>
      </c>
      <c r="H6316" s="1">
        <v>0</v>
      </c>
      <c r="I6316" s="2">
        <v>43774</v>
      </c>
      <c r="J6316" t="s">
        <v>7202</v>
      </c>
      <c r="K6316" t="s">
        <v>73</v>
      </c>
      <c r="L6316">
        <v>46142</v>
      </c>
      <c r="M6316">
        <v>1524</v>
      </c>
      <c r="N6316" t="s">
        <v>2908</v>
      </c>
      <c r="O6316">
        <v>31</v>
      </c>
      <c r="P6316">
        <v>10</v>
      </c>
      <c r="Q6316" t="s">
        <v>75</v>
      </c>
      <c r="R6316" t="s">
        <v>8304</v>
      </c>
      <c r="S6316">
        <v>31.19</v>
      </c>
      <c r="T6316">
        <v>68</v>
      </c>
      <c r="U6316" t="s">
        <v>76</v>
      </c>
      <c r="V6316" s="2">
        <v>43776</v>
      </c>
      <c r="W6316" t="s">
        <v>130</v>
      </c>
      <c r="X6316" t="s">
        <v>167</v>
      </c>
      <c r="Y6316" t="s">
        <v>64</v>
      </c>
    </row>
    <row r="6317" spans="1:25" hidden="1" x14ac:dyDescent="0.35">
      <c r="A6317">
        <v>1</v>
      </c>
      <c r="B6317" t="s">
        <v>10</v>
      </c>
      <c r="C6317">
        <v>1</v>
      </c>
      <c r="D6317" t="s">
        <v>50</v>
      </c>
      <c r="E6317" t="s">
        <v>2125</v>
      </c>
      <c r="F6317" t="s">
        <v>13</v>
      </c>
      <c r="G6317" t="s">
        <v>911</v>
      </c>
      <c r="H6317" s="1">
        <v>0</v>
      </c>
      <c r="I6317" s="2">
        <v>43669</v>
      </c>
      <c r="J6317" t="s">
        <v>7709</v>
      </c>
      <c r="K6317" t="s">
        <v>73</v>
      </c>
      <c r="L6317">
        <v>53142</v>
      </c>
      <c r="M6317">
        <v>1011</v>
      </c>
      <c r="N6317" t="s">
        <v>5000</v>
      </c>
      <c r="O6317">
        <v>144</v>
      </c>
      <c r="P6317">
        <v>5</v>
      </c>
      <c r="Q6317" t="s">
        <v>75</v>
      </c>
      <c r="R6317" t="s">
        <v>8304</v>
      </c>
      <c r="S6317">
        <v>143.97999999999999</v>
      </c>
      <c r="T6317">
        <v>400</v>
      </c>
      <c r="U6317" t="s">
        <v>76</v>
      </c>
      <c r="V6317" s="2">
        <v>43670</v>
      </c>
      <c r="W6317" t="s">
        <v>130</v>
      </c>
      <c r="X6317" t="s">
        <v>82</v>
      </c>
      <c r="Y6317" t="s">
        <v>113</v>
      </c>
    </row>
    <row r="6318" spans="1:25" hidden="1" x14ac:dyDescent="0.35">
      <c r="A6318">
        <v>6</v>
      </c>
      <c r="B6318" t="s">
        <v>10</v>
      </c>
      <c r="C6318">
        <v>6</v>
      </c>
      <c r="D6318" t="s">
        <v>26</v>
      </c>
      <c r="E6318" t="s">
        <v>171</v>
      </c>
      <c r="F6318" t="s">
        <v>13</v>
      </c>
      <c r="G6318" t="s">
        <v>1956</v>
      </c>
      <c r="H6318" s="1">
        <v>0</v>
      </c>
      <c r="I6318" s="2">
        <v>43556</v>
      </c>
      <c r="J6318" t="s">
        <v>4144</v>
      </c>
      <c r="K6318" t="s">
        <v>102</v>
      </c>
      <c r="L6318">
        <v>10011</v>
      </c>
      <c r="M6318">
        <v>1658</v>
      </c>
      <c r="N6318" t="s">
        <v>2772</v>
      </c>
      <c r="O6318">
        <v>19</v>
      </c>
      <c r="P6318">
        <v>9</v>
      </c>
      <c r="Q6318" t="s">
        <v>104</v>
      </c>
      <c r="R6318" t="s">
        <v>8304</v>
      </c>
      <c r="S6318">
        <v>19.32</v>
      </c>
      <c r="T6318">
        <v>43</v>
      </c>
      <c r="U6318" t="s">
        <v>19</v>
      </c>
      <c r="V6318" s="2">
        <v>43562</v>
      </c>
      <c r="W6318" t="s">
        <v>39</v>
      </c>
      <c r="X6318" t="s">
        <v>175</v>
      </c>
      <c r="Y6318" t="s">
        <v>64</v>
      </c>
    </row>
    <row r="6319" spans="1:25" hidden="1" x14ac:dyDescent="0.35">
      <c r="A6319">
        <v>5</v>
      </c>
      <c r="B6319" t="s">
        <v>25</v>
      </c>
      <c r="C6319">
        <v>3</v>
      </c>
      <c r="D6319" t="s">
        <v>26</v>
      </c>
      <c r="E6319" t="s">
        <v>171</v>
      </c>
      <c r="F6319" t="s">
        <v>13</v>
      </c>
      <c r="G6319" t="s">
        <v>5389</v>
      </c>
      <c r="H6319" s="1">
        <v>0</v>
      </c>
      <c r="I6319" s="2">
        <v>43766</v>
      </c>
      <c r="J6319" t="s">
        <v>6051</v>
      </c>
      <c r="K6319" t="s">
        <v>102</v>
      </c>
      <c r="L6319">
        <v>10035</v>
      </c>
      <c r="M6319">
        <v>1341</v>
      </c>
      <c r="N6319" t="s">
        <v>611</v>
      </c>
      <c r="O6319">
        <v>24</v>
      </c>
      <c r="P6319">
        <v>2</v>
      </c>
      <c r="Q6319" t="s">
        <v>104</v>
      </c>
      <c r="R6319" t="s">
        <v>8304</v>
      </c>
      <c r="S6319">
        <v>23.99</v>
      </c>
      <c r="T6319">
        <v>48</v>
      </c>
      <c r="U6319" t="s">
        <v>33</v>
      </c>
      <c r="V6319" s="2">
        <v>43771</v>
      </c>
      <c r="W6319" t="s">
        <v>20</v>
      </c>
      <c r="X6319" t="s">
        <v>175</v>
      </c>
      <c r="Y6319" t="s">
        <v>119</v>
      </c>
    </row>
    <row r="6320" spans="1:25" hidden="1" x14ac:dyDescent="0.35">
      <c r="A6320">
        <v>5</v>
      </c>
      <c r="B6320" t="s">
        <v>43</v>
      </c>
      <c r="C6320">
        <v>6</v>
      </c>
      <c r="D6320" t="s">
        <v>26</v>
      </c>
      <c r="E6320" t="s">
        <v>211</v>
      </c>
      <c r="F6320" t="s">
        <v>13</v>
      </c>
      <c r="G6320" t="s">
        <v>8113</v>
      </c>
      <c r="H6320" s="1">
        <v>0.2</v>
      </c>
      <c r="I6320" s="2">
        <v>43737</v>
      </c>
      <c r="J6320" t="s">
        <v>4406</v>
      </c>
      <c r="K6320" t="s">
        <v>16</v>
      </c>
      <c r="L6320">
        <v>38109</v>
      </c>
      <c r="M6320">
        <v>419</v>
      </c>
      <c r="N6320" t="s">
        <v>2903</v>
      </c>
      <c r="O6320">
        <v>-55</v>
      </c>
      <c r="P6320">
        <v>5</v>
      </c>
      <c r="Q6320" t="s">
        <v>18</v>
      </c>
      <c r="R6320" t="s">
        <v>8304</v>
      </c>
      <c r="S6320">
        <v>-54.88</v>
      </c>
      <c r="T6320">
        <v>244</v>
      </c>
      <c r="U6320" t="s">
        <v>19</v>
      </c>
      <c r="V6320" s="2">
        <v>43742</v>
      </c>
      <c r="W6320" t="s">
        <v>39</v>
      </c>
      <c r="X6320" t="s">
        <v>214</v>
      </c>
      <c r="Y6320" t="s">
        <v>42</v>
      </c>
    </row>
    <row r="6321" spans="1:25" hidden="1" x14ac:dyDescent="0.35">
      <c r="A6321">
        <v>4</v>
      </c>
      <c r="B6321" t="s">
        <v>25</v>
      </c>
      <c r="C6321">
        <v>3</v>
      </c>
      <c r="D6321" t="s">
        <v>11</v>
      </c>
      <c r="E6321" t="s">
        <v>2045</v>
      </c>
      <c r="F6321" t="s">
        <v>13</v>
      </c>
      <c r="G6321" t="s">
        <v>330</v>
      </c>
      <c r="H6321" s="1">
        <v>0</v>
      </c>
      <c r="I6321" s="2">
        <v>43633</v>
      </c>
      <c r="J6321" t="s">
        <v>2046</v>
      </c>
      <c r="K6321" t="s">
        <v>30</v>
      </c>
      <c r="L6321">
        <v>98502</v>
      </c>
      <c r="M6321">
        <v>872</v>
      </c>
      <c r="N6321" t="s">
        <v>8145</v>
      </c>
      <c r="O6321">
        <v>47</v>
      </c>
      <c r="P6321">
        <v>3</v>
      </c>
      <c r="Q6321" t="s">
        <v>32</v>
      </c>
      <c r="R6321" t="s">
        <v>8304</v>
      </c>
      <c r="S6321">
        <v>46.57</v>
      </c>
      <c r="T6321">
        <v>155</v>
      </c>
      <c r="U6321" t="s">
        <v>19</v>
      </c>
      <c r="V6321" s="2">
        <v>43637</v>
      </c>
      <c r="W6321" t="s">
        <v>20</v>
      </c>
      <c r="X6321" t="s">
        <v>69</v>
      </c>
      <c r="Y6321" t="s">
        <v>47</v>
      </c>
    </row>
    <row r="6322" spans="1:25" hidden="1" x14ac:dyDescent="0.35">
      <c r="A6322">
        <v>4</v>
      </c>
      <c r="B6322" t="s">
        <v>25</v>
      </c>
      <c r="C6322">
        <v>3</v>
      </c>
      <c r="D6322" t="s">
        <v>26</v>
      </c>
      <c r="E6322" t="s">
        <v>2045</v>
      </c>
      <c r="F6322" t="s">
        <v>13</v>
      </c>
      <c r="G6322" t="s">
        <v>330</v>
      </c>
      <c r="H6322" s="1">
        <v>0</v>
      </c>
      <c r="I6322" s="2">
        <v>43633</v>
      </c>
      <c r="J6322" t="s">
        <v>2046</v>
      </c>
      <c r="K6322" t="s">
        <v>30</v>
      </c>
      <c r="L6322">
        <v>98502</v>
      </c>
      <c r="M6322">
        <v>1320</v>
      </c>
      <c r="N6322" t="s">
        <v>3618</v>
      </c>
      <c r="O6322">
        <v>4</v>
      </c>
      <c r="P6322">
        <v>1</v>
      </c>
      <c r="Q6322" t="s">
        <v>32</v>
      </c>
      <c r="R6322" t="s">
        <v>8304</v>
      </c>
      <c r="S6322">
        <v>4.07</v>
      </c>
      <c r="T6322">
        <v>14</v>
      </c>
      <c r="U6322" t="s">
        <v>19</v>
      </c>
      <c r="V6322" s="2">
        <v>43637</v>
      </c>
      <c r="W6322" t="s">
        <v>20</v>
      </c>
      <c r="X6322" t="s">
        <v>69</v>
      </c>
      <c r="Y6322" t="s">
        <v>42</v>
      </c>
    </row>
    <row r="6323" spans="1:25" hidden="1" x14ac:dyDescent="0.35">
      <c r="A6323">
        <v>4</v>
      </c>
      <c r="B6323" t="s">
        <v>43</v>
      </c>
      <c r="C6323">
        <v>6</v>
      </c>
      <c r="D6323" t="s">
        <v>26</v>
      </c>
      <c r="E6323" t="s">
        <v>171</v>
      </c>
      <c r="F6323" t="s">
        <v>13</v>
      </c>
      <c r="G6323" t="s">
        <v>844</v>
      </c>
      <c r="H6323" s="1">
        <v>0</v>
      </c>
      <c r="I6323" s="2">
        <v>43512</v>
      </c>
      <c r="J6323" t="s">
        <v>4053</v>
      </c>
      <c r="K6323" t="s">
        <v>102</v>
      </c>
      <c r="L6323">
        <v>10035</v>
      </c>
      <c r="M6323">
        <v>1705</v>
      </c>
      <c r="N6323" t="s">
        <v>976</v>
      </c>
      <c r="O6323">
        <v>18</v>
      </c>
      <c r="P6323">
        <v>2</v>
      </c>
      <c r="Q6323" t="s">
        <v>104</v>
      </c>
      <c r="R6323" t="s">
        <v>8304</v>
      </c>
      <c r="S6323">
        <v>18.21</v>
      </c>
      <c r="T6323">
        <v>38</v>
      </c>
      <c r="U6323" t="s">
        <v>19</v>
      </c>
      <c r="V6323" s="2">
        <v>43516</v>
      </c>
      <c r="W6323" t="s">
        <v>39</v>
      </c>
      <c r="X6323" t="s">
        <v>175</v>
      </c>
      <c r="Y6323" t="s">
        <v>64</v>
      </c>
    </row>
    <row r="6324" spans="1:25" x14ac:dyDescent="0.35">
      <c r="A6324">
        <v>4</v>
      </c>
      <c r="B6324" t="s">
        <v>43</v>
      </c>
      <c r="C6324">
        <v>6</v>
      </c>
      <c r="D6324" t="s">
        <v>26</v>
      </c>
      <c r="E6324" t="s">
        <v>27</v>
      </c>
      <c r="F6324" t="s">
        <v>13</v>
      </c>
      <c r="G6324" t="s">
        <v>739</v>
      </c>
      <c r="H6324" s="1">
        <v>0</v>
      </c>
      <c r="I6324" s="2">
        <v>43800</v>
      </c>
      <c r="J6324" t="s">
        <v>7925</v>
      </c>
      <c r="K6324" t="s">
        <v>30</v>
      </c>
      <c r="L6324">
        <v>90008</v>
      </c>
      <c r="M6324">
        <v>1697</v>
      </c>
      <c r="N6324" t="s">
        <v>3859</v>
      </c>
      <c r="O6324">
        <v>22</v>
      </c>
      <c r="P6324">
        <v>7</v>
      </c>
      <c r="Q6324" t="s">
        <v>32</v>
      </c>
      <c r="R6324" t="s">
        <v>92</v>
      </c>
      <c r="S6324">
        <v>21.77</v>
      </c>
      <c r="T6324">
        <v>45</v>
      </c>
      <c r="U6324" t="s">
        <v>19</v>
      </c>
      <c r="V6324" s="2">
        <v>43804</v>
      </c>
      <c r="W6324" t="s">
        <v>39</v>
      </c>
      <c r="X6324" t="s">
        <v>34</v>
      </c>
      <c r="Y6324" t="s">
        <v>64</v>
      </c>
    </row>
    <row r="6325" spans="1:25" x14ac:dyDescent="0.35">
      <c r="A6325">
        <v>4</v>
      </c>
      <c r="B6325" t="s">
        <v>43</v>
      </c>
      <c r="C6325">
        <v>6</v>
      </c>
      <c r="D6325" t="s">
        <v>26</v>
      </c>
      <c r="E6325" t="s">
        <v>27</v>
      </c>
      <c r="F6325" t="s">
        <v>13</v>
      </c>
      <c r="G6325" t="s">
        <v>739</v>
      </c>
      <c r="H6325" s="1">
        <v>0.2</v>
      </c>
      <c r="I6325" s="2">
        <v>43800</v>
      </c>
      <c r="J6325" t="s">
        <v>7925</v>
      </c>
      <c r="K6325" t="s">
        <v>30</v>
      </c>
      <c r="L6325">
        <v>90008</v>
      </c>
      <c r="M6325">
        <v>412</v>
      </c>
      <c r="N6325" t="s">
        <v>2969</v>
      </c>
      <c r="O6325">
        <v>4</v>
      </c>
      <c r="P6325">
        <v>2</v>
      </c>
      <c r="Q6325" t="s">
        <v>32</v>
      </c>
      <c r="R6325" t="s">
        <v>92</v>
      </c>
      <c r="S6325">
        <v>3.67</v>
      </c>
      <c r="T6325">
        <v>10</v>
      </c>
      <c r="U6325" t="s">
        <v>19</v>
      </c>
      <c r="V6325" s="2">
        <v>43804</v>
      </c>
      <c r="W6325" t="s">
        <v>39</v>
      </c>
      <c r="X6325" t="s">
        <v>34</v>
      </c>
      <c r="Y6325" t="s">
        <v>54</v>
      </c>
    </row>
    <row r="6326" spans="1:25" hidden="1" x14ac:dyDescent="0.35">
      <c r="A6326">
        <v>5</v>
      </c>
      <c r="B6326" t="s">
        <v>43</v>
      </c>
      <c r="C6326">
        <v>6</v>
      </c>
      <c r="D6326" t="s">
        <v>26</v>
      </c>
      <c r="E6326" t="s">
        <v>653</v>
      </c>
      <c r="F6326" t="s">
        <v>13</v>
      </c>
      <c r="G6326" t="s">
        <v>985</v>
      </c>
      <c r="H6326" s="1">
        <v>0</v>
      </c>
      <c r="I6326" s="2">
        <v>43744</v>
      </c>
      <c r="J6326" t="s">
        <v>4007</v>
      </c>
      <c r="K6326" t="s">
        <v>102</v>
      </c>
      <c r="L6326">
        <v>7109</v>
      </c>
      <c r="M6326">
        <v>1821</v>
      </c>
      <c r="N6326" t="s">
        <v>2861</v>
      </c>
      <c r="O6326">
        <v>3</v>
      </c>
      <c r="P6326">
        <v>1</v>
      </c>
      <c r="Q6326" t="s">
        <v>104</v>
      </c>
      <c r="R6326" t="s">
        <v>8304</v>
      </c>
      <c r="S6326">
        <v>3.11</v>
      </c>
      <c r="T6326">
        <v>6</v>
      </c>
      <c r="U6326" t="s">
        <v>19</v>
      </c>
      <c r="V6326" s="2">
        <v>43749</v>
      </c>
      <c r="W6326" t="s">
        <v>39</v>
      </c>
      <c r="X6326" t="s">
        <v>485</v>
      </c>
      <c r="Y6326" t="s">
        <v>64</v>
      </c>
    </row>
    <row r="6327" spans="1:25" hidden="1" x14ac:dyDescent="0.35">
      <c r="A6327">
        <v>5</v>
      </c>
      <c r="B6327" t="s">
        <v>43</v>
      </c>
      <c r="C6327">
        <v>6</v>
      </c>
      <c r="D6327" t="s">
        <v>26</v>
      </c>
      <c r="E6327" t="s">
        <v>653</v>
      </c>
      <c r="F6327" t="s">
        <v>13</v>
      </c>
      <c r="G6327" t="s">
        <v>985</v>
      </c>
      <c r="H6327" s="1">
        <v>0</v>
      </c>
      <c r="I6327" s="2">
        <v>43744</v>
      </c>
      <c r="J6327" t="s">
        <v>4007</v>
      </c>
      <c r="K6327" t="s">
        <v>102</v>
      </c>
      <c r="L6327">
        <v>7109</v>
      </c>
      <c r="M6327">
        <v>1676</v>
      </c>
      <c r="N6327" t="s">
        <v>2902</v>
      </c>
      <c r="O6327">
        <v>69</v>
      </c>
      <c r="P6327">
        <v>3</v>
      </c>
      <c r="Q6327" t="s">
        <v>104</v>
      </c>
      <c r="R6327" t="s">
        <v>8304</v>
      </c>
      <c r="S6327">
        <v>68.98</v>
      </c>
      <c r="T6327">
        <v>144</v>
      </c>
      <c r="U6327" t="s">
        <v>19</v>
      </c>
      <c r="V6327" s="2">
        <v>43749</v>
      </c>
      <c r="W6327" t="s">
        <v>39</v>
      </c>
      <c r="X6327" t="s">
        <v>485</v>
      </c>
      <c r="Y6327" t="s">
        <v>64</v>
      </c>
    </row>
    <row r="6328" spans="1:25" hidden="1" x14ac:dyDescent="0.35">
      <c r="A6328">
        <v>6</v>
      </c>
      <c r="B6328" t="s">
        <v>10</v>
      </c>
      <c r="C6328">
        <v>6</v>
      </c>
      <c r="D6328" t="s">
        <v>26</v>
      </c>
      <c r="E6328" t="s">
        <v>192</v>
      </c>
      <c r="F6328" t="s">
        <v>13</v>
      </c>
      <c r="G6328" t="s">
        <v>1162</v>
      </c>
      <c r="H6328" s="1">
        <v>0.2</v>
      </c>
      <c r="I6328" s="2">
        <v>43666</v>
      </c>
      <c r="J6328" t="s">
        <v>1163</v>
      </c>
      <c r="K6328" t="s">
        <v>73</v>
      </c>
      <c r="L6328">
        <v>60610</v>
      </c>
      <c r="M6328">
        <v>1579</v>
      </c>
      <c r="N6328" t="s">
        <v>337</v>
      </c>
      <c r="O6328">
        <v>9</v>
      </c>
      <c r="P6328">
        <v>2</v>
      </c>
      <c r="Q6328" t="s">
        <v>75</v>
      </c>
      <c r="R6328" t="s">
        <v>8304</v>
      </c>
      <c r="S6328">
        <v>8.7100000000000009</v>
      </c>
      <c r="T6328">
        <v>70</v>
      </c>
      <c r="U6328" t="s">
        <v>19</v>
      </c>
      <c r="V6328" s="2">
        <v>43672</v>
      </c>
      <c r="W6328" t="s">
        <v>39</v>
      </c>
      <c r="X6328" t="s">
        <v>139</v>
      </c>
      <c r="Y6328" t="s">
        <v>42</v>
      </c>
    </row>
    <row r="6329" spans="1:25" hidden="1" x14ac:dyDescent="0.35">
      <c r="A6329">
        <v>6</v>
      </c>
      <c r="B6329" t="s">
        <v>10</v>
      </c>
      <c r="C6329">
        <v>6</v>
      </c>
      <c r="D6329" t="s">
        <v>11</v>
      </c>
      <c r="E6329" t="s">
        <v>192</v>
      </c>
      <c r="F6329" t="s">
        <v>13</v>
      </c>
      <c r="G6329" t="s">
        <v>1162</v>
      </c>
      <c r="H6329" s="1">
        <v>0.6</v>
      </c>
      <c r="I6329" s="2">
        <v>43666</v>
      </c>
      <c r="J6329" t="s">
        <v>1163</v>
      </c>
      <c r="K6329" t="s">
        <v>73</v>
      </c>
      <c r="L6329">
        <v>60610</v>
      </c>
      <c r="M6329">
        <v>470</v>
      </c>
      <c r="N6329" t="s">
        <v>8180</v>
      </c>
      <c r="O6329">
        <v>-6</v>
      </c>
      <c r="P6329">
        <v>1</v>
      </c>
      <c r="Q6329" t="s">
        <v>75</v>
      </c>
      <c r="R6329" t="s">
        <v>8304</v>
      </c>
      <c r="S6329">
        <v>-5.71</v>
      </c>
      <c r="T6329">
        <v>9</v>
      </c>
      <c r="U6329" t="s">
        <v>19</v>
      </c>
      <c r="V6329" s="2">
        <v>43672</v>
      </c>
      <c r="W6329" t="s">
        <v>39</v>
      </c>
      <c r="X6329" t="s">
        <v>139</v>
      </c>
      <c r="Y6329" t="s">
        <v>47</v>
      </c>
    </row>
    <row r="6330" spans="1:25" x14ac:dyDescent="0.35">
      <c r="A6330">
        <v>2</v>
      </c>
      <c r="B6330" t="s">
        <v>43</v>
      </c>
      <c r="C6330">
        <v>3</v>
      </c>
      <c r="D6330" t="s">
        <v>50</v>
      </c>
      <c r="E6330" t="s">
        <v>27</v>
      </c>
      <c r="F6330" t="s">
        <v>13</v>
      </c>
      <c r="G6330" t="s">
        <v>6472</v>
      </c>
      <c r="H6330" s="1">
        <v>0</v>
      </c>
      <c r="I6330" s="2">
        <v>43467</v>
      </c>
      <c r="J6330" t="s">
        <v>6726</v>
      </c>
      <c r="K6330" t="s">
        <v>30</v>
      </c>
      <c r="L6330">
        <v>90032</v>
      </c>
      <c r="M6330">
        <v>957</v>
      </c>
      <c r="N6330" t="s">
        <v>4791</v>
      </c>
      <c r="O6330">
        <v>6</v>
      </c>
      <c r="P6330">
        <v>1</v>
      </c>
      <c r="Q6330" t="s">
        <v>32</v>
      </c>
      <c r="R6330" t="s">
        <v>8304</v>
      </c>
      <c r="S6330">
        <v>5.81</v>
      </c>
      <c r="T6330">
        <v>17</v>
      </c>
      <c r="U6330" t="s">
        <v>33</v>
      </c>
      <c r="V6330" s="2">
        <v>43469</v>
      </c>
      <c r="W6330" t="s">
        <v>20</v>
      </c>
      <c r="X6330" t="s">
        <v>34</v>
      </c>
      <c r="Y6330" t="s">
        <v>113</v>
      </c>
    </row>
    <row r="6331" spans="1:25" x14ac:dyDescent="0.35">
      <c r="A6331">
        <v>4</v>
      </c>
      <c r="B6331" t="s">
        <v>25</v>
      </c>
      <c r="C6331">
        <v>3</v>
      </c>
      <c r="D6331" t="s">
        <v>26</v>
      </c>
      <c r="E6331" t="s">
        <v>59</v>
      </c>
      <c r="F6331" t="s">
        <v>13</v>
      </c>
      <c r="G6331" t="s">
        <v>1273</v>
      </c>
      <c r="H6331" s="1">
        <v>0</v>
      </c>
      <c r="I6331" s="2">
        <v>43667</v>
      </c>
      <c r="J6331" t="s">
        <v>6131</v>
      </c>
      <c r="K6331" t="s">
        <v>30</v>
      </c>
      <c r="L6331">
        <v>94521</v>
      </c>
      <c r="M6331">
        <v>1174</v>
      </c>
      <c r="N6331" t="s">
        <v>3730</v>
      </c>
      <c r="O6331">
        <v>2</v>
      </c>
      <c r="P6331">
        <v>2</v>
      </c>
      <c r="Q6331" t="s">
        <v>32</v>
      </c>
      <c r="R6331" t="s">
        <v>8304</v>
      </c>
      <c r="S6331">
        <v>1.69</v>
      </c>
      <c r="T6331">
        <v>4</v>
      </c>
      <c r="U6331" t="s">
        <v>33</v>
      </c>
      <c r="V6331" s="2">
        <v>43671</v>
      </c>
      <c r="W6331" t="s">
        <v>20</v>
      </c>
      <c r="X6331" t="s">
        <v>34</v>
      </c>
      <c r="Y6331" t="s">
        <v>49</v>
      </c>
    </row>
    <row r="6332" spans="1:25" x14ac:dyDescent="0.35">
      <c r="A6332">
        <v>4</v>
      </c>
      <c r="B6332" t="s">
        <v>25</v>
      </c>
      <c r="C6332">
        <v>3</v>
      </c>
      <c r="D6332" t="s">
        <v>50</v>
      </c>
      <c r="E6332" t="s">
        <v>59</v>
      </c>
      <c r="F6332" t="s">
        <v>13</v>
      </c>
      <c r="G6332" t="s">
        <v>1273</v>
      </c>
      <c r="H6332" s="1">
        <v>0.2</v>
      </c>
      <c r="I6332" s="2">
        <v>43667</v>
      </c>
      <c r="J6332" t="s">
        <v>6131</v>
      </c>
      <c r="K6332" t="s">
        <v>30</v>
      </c>
      <c r="L6332">
        <v>94521</v>
      </c>
      <c r="M6332">
        <v>1295</v>
      </c>
      <c r="N6332" t="s">
        <v>4877</v>
      </c>
      <c r="O6332">
        <v>122</v>
      </c>
      <c r="P6332">
        <v>9</v>
      </c>
      <c r="Q6332" t="s">
        <v>32</v>
      </c>
      <c r="R6332" t="s">
        <v>8304</v>
      </c>
      <c r="S6332">
        <v>121.96</v>
      </c>
      <c r="T6332">
        <v>1626</v>
      </c>
      <c r="U6332" t="s">
        <v>33</v>
      </c>
      <c r="V6332" s="2">
        <v>43671</v>
      </c>
      <c r="W6332" t="s">
        <v>20</v>
      </c>
      <c r="X6332" t="s">
        <v>34</v>
      </c>
      <c r="Y6332" t="s">
        <v>52</v>
      </c>
    </row>
    <row r="6333" spans="1:25" x14ac:dyDescent="0.35">
      <c r="A6333">
        <v>2</v>
      </c>
      <c r="B6333" t="s">
        <v>43</v>
      </c>
      <c r="C6333">
        <v>3</v>
      </c>
      <c r="D6333" t="s">
        <v>11</v>
      </c>
      <c r="E6333" t="s">
        <v>88</v>
      </c>
      <c r="F6333" t="s">
        <v>13</v>
      </c>
      <c r="G6333" t="s">
        <v>1132</v>
      </c>
      <c r="H6333" s="1">
        <v>0</v>
      </c>
      <c r="I6333" s="2">
        <v>43789</v>
      </c>
      <c r="J6333" t="s">
        <v>1133</v>
      </c>
      <c r="K6333" t="s">
        <v>30</v>
      </c>
      <c r="L6333">
        <v>94110</v>
      </c>
      <c r="M6333">
        <v>458</v>
      </c>
      <c r="N6333" t="s">
        <v>890</v>
      </c>
      <c r="O6333">
        <v>17</v>
      </c>
      <c r="P6333">
        <v>3</v>
      </c>
      <c r="Q6333" t="s">
        <v>32</v>
      </c>
      <c r="R6333" t="s">
        <v>8304</v>
      </c>
      <c r="S6333">
        <v>16.61</v>
      </c>
      <c r="T6333">
        <v>43</v>
      </c>
      <c r="U6333" t="s">
        <v>19</v>
      </c>
      <c r="V6333" s="2">
        <v>43791</v>
      </c>
      <c r="W6333" t="s">
        <v>20</v>
      </c>
      <c r="X6333" t="s">
        <v>34</v>
      </c>
      <c r="Y6333" t="s">
        <v>47</v>
      </c>
    </row>
    <row r="6334" spans="1:25" x14ac:dyDescent="0.35">
      <c r="A6334">
        <v>2</v>
      </c>
      <c r="B6334" t="s">
        <v>43</v>
      </c>
      <c r="C6334">
        <v>3</v>
      </c>
      <c r="D6334" t="s">
        <v>26</v>
      </c>
      <c r="E6334" t="s">
        <v>88</v>
      </c>
      <c r="F6334" t="s">
        <v>13</v>
      </c>
      <c r="G6334" t="s">
        <v>1132</v>
      </c>
      <c r="H6334" s="1">
        <v>0.2</v>
      </c>
      <c r="I6334" s="2">
        <v>43789</v>
      </c>
      <c r="J6334" t="s">
        <v>1133</v>
      </c>
      <c r="K6334" t="s">
        <v>30</v>
      </c>
      <c r="L6334">
        <v>94110</v>
      </c>
      <c r="M6334">
        <v>701</v>
      </c>
      <c r="N6334" t="s">
        <v>1134</v>
      </c>
      <c r="O6334">
        <v>27</v>
      </c>
      <c r="P6334">
        <v>7</v>
      </c>
      <c r="Q6334" t="s">
        <v>32</v>
      </c>
      <c r="R6334" t="s">
        <v>8304</v>
      </c>
      <c r="S6334">
        <v>27.32</v>
      </c>
      <c r="T6334">
        <v>84</v>
      </c>
      <c r="U6334" t="s">
        <v>19</v>
      </c>
      <c r="V6334" s="2">
        <v>43791</v>
      </c>
      <c r="W6334" t="s">
        <v>20</v>
      </c>
      <c r="X6334" t="s">
        <v>34</v>
      </c>
      <c r="Y6334" t="s">
        <v>54</v>
      </c>
    </row>
    <row r="6335" spans="1:25" hidden="1" x14ac:dyDescent="0.35">
      <c r="A6335">
        <v>5</v>
      </c>
      <c r="B6335" t="s">
        <v>43</v>
      </c>
      <c r="C6335">
        <v>6</v>
      </c>
      <c r="D6335" t="s">
        <v>11</v>
      </c>
      <c r="E6335" t="s">
        <v>122</v>
      </c>
      <c r="F6335" t="s">
        <v>13</v>
      </c>
      <c r="G6335" t="s">
        <v>1498</v>
      </c>
      <c r="H6335" s="1">
        <v>0.6</v>
      </c>
      <c r="I6335" s="2">
        <v>43505</v>
      </c>
      <c r="J6335" t="s">
        <v>2269</v>
      </c>
      <c r="K6335" t="s">
        <v>73</v>
      </c>
      <c r="L6335">
        <v>77070</v>
      </c>
      <c r="M6335">
        <v>1496</v>
      </c>
      <c r="N6335" t="s">
        <v>2270</v>
      </c>
      <c r="O6335">
        <v>-3</v>
      </c>
      <c r="P6335">
        <v>2</v>
      </c>
      <c r="Q6335" t="s">
        <v>75</v>
      </c>
      <c r="R6335" t="s">
        <v>8304</v>
      </c>
      <c r="S6335">
        <v>-2.69</v>
      </c>
      <c r="T6335">
        <v>4</v>
      </c>
      <c r="U6335" t="s">
        <v>19</v>
      </c>
      <c r="V6335" s="2">
        <v>43510</v>
      </c>
      <c r="W6335" t="s">
        <v>39</v>
      </c>
      <c r="X6335" t="s">
        <v>77</v>
      </c>
      <c r="Y6335" t="s">
        <v>47</v>
      </c>
    </row>
    <row r="6336" spans="1:25" hidden="1" x14ac:dyDescent="0.35">
      <c r="A6336">
        <v>5</v>
      </c>
      <c r="B6336" t="s">
        <v>43</v>
      </c>
      <c r="C6336">
        <v>6</v>
      </c>
      <c r="D6336" t="s">
        <v>26</v>
      </c>
      <c r="E6336" t="s">
        <v>122</v>
      </c>
      <c r="F6336" t="s">
        <v>13</v>
      </c>
      <c r="G6336" t="s">
        <v>1498</v>
      </c>
      <c r="H6336" s="1">
        <v>0.8</v>
      </c>
      <c r="I6336" s="2">
        <v>43505</v>
      </c>
      <c r="J6336" t="s">
        <v>2269</v>
      </c>
      <c r="K6336" t="s">
        <v>73</v>
      </c>
      <c r="L6336">
        <v>77070</v>
      </c>
      <c r="M6336">
        <v>300</v>
      </c>
      <c r="N6336" t="s">
        <v>3665</v>
      </c>
      <c r="O6336">
        <v>-32</v>
      </c>
      <c r="P6336">
        <v>2</v>
      </c>
      <c r="Q6336" t="s">
        <v>75</v>
      </c>
      <c r="R6336" t="s">
        <v>8304</v>
      </c>
      <c r="S6336">
        <v>-32.479999999999997</v>
      </c>
      <c r="T6336">
        <v>13</v>
      </c>
      <c r="U6336" t="s">
        <v>19</v>
      </c>
      <c r="V6336" s="2">
        <v>43510</v>
      </c>
      <c r="W6336" t="s">
        <v>39</v>
      </c>
      <c r="X6336" t="s">
        <v>77</v>
      </c>
      <c r="Y6336" t="s">
        <v>56</v>
      </c>
    </row>
    <row r="6337" spans="1:25" hidden="1" x14ac:dyDescent="0.35">
      <c r="A6337">
        <v>5</v>
      </c>
      <c r="B6337" t="s">
        <v>43</v>
      </c>
      <c r="C6337">
        <v>6</v>
      </c>
      <c r="D6337" t="s">
        <v>26</v>
      </c>
      <c r="E6337" t="s">
        <v>122</v>
      </c>
      <c r="F6337" t="s">
        <v>13</v>
      </c>
      <c r="G6337" t="s">
        <v>1498</v>
      </c>
      <c r="H6337" s="1">
        <v>0.8</v>
      </c>
      <c r="I6337" s="2">
        <v>43505</v>
      </c>
      <c r="J6337" t="s">
        <v>2269</v>
      </c>
      <c r="K6337" t="s">
        <v>73</v>
      </c>
      <c r="L6337">
        <v>77070</v>
      </c>
      <c r="M6337">
        <v>703</v>
      </c>
      <c r="N6337" t="s">
        <v>902</v>
      </c>
      <c r="O6337">
        <v>-417</v>
      </c>
      <c r="P6337">
        <v>4</v>
      </c>
      <c r="Q6337" t="s">
        <v>75</v>
      </c>
      <c r="R6337" t="s">
        <v>8304</v>
      </c>
      <c r="S6337">
        <v>-417.09</v>
      </c>
      <c r="T6337">
        <v>253</v>
      </c>
      <c r="U6337" t="s">
        <v>19</v>
      </c>
      <c r="V6337" s="2">
        <v>43510</v>
      </c>
      <c r="W6337" t="s">
        <v>39</v>
      </c>
      <c r="X6337" t="s">
        <v>77</v>
      </c>
      <c r="Y6337" t="s">
        <v>54</v>
      </c>
    </row>
    <row r="6338" spans="1:25" hidden="1" x14ac:dyDescent="0.35">
      <c r="A6338">
        <v>5</v>
      </c>
      <c r="B6338" t="s">
        <v>43</v>
      </c>
      <c r="C6338">
        <v>6</v>
      </c>
      <c r="D6338" t="s">
        <v>50</v>
      </c>
      <c r="E6338" t="s">
        <v>122</v>
      </c>
      <c r="F6338" t="s">
        <v>13</v>
      </c>
      <c r="G6338" t="s">
        <v>1498</v>
      </c>
      <c r="H6338" s="1">
        <v>0.2</v>
      </c>
      <c r="I6338" s="2">
        <v>43505</v>
      </c>
      <c r="J6338" t="s">
        <v>2269</v>
      </c>
      <c r="K6338" t="s">
        <v>73</v>
      </c>
      <c r="L6338">
        <v>77070</v>
      </c>
      <c r="M6338">
        <v>1329</v>
      </c>
      <c r="N6338" t="s">
        <v>4875</v>
      </c>
      <c r="O6338">
        <v>16</v>
      </c>
      <c r="P6338">
        <v>2</v>
      </c>
      <c r="Q6338" t="s">
        <v>75</v>
      </c>
      <c r="R6338" t="s">
        <v>8304</v>
      </c>
      <c r="S6338">
        <v>16</v>
      </c>
      <c r="T6338">
        <v>128</v>
      </c>
      <c r="U6338" t="s">
        <v>19</v>
      </c>
      <c r="V6338" s="2">
        <v>43510</v>
      </c>
      <c r="W6338" t="s">
        <v>39</v>
      </c>
      <c r="X6338" t="s">
        <v>77</v>
      </c>
      <c r="Y6338" t="s">
        <v>113</v>
      </c>
    </row>
    <row r="6339" spans="1:25" hidden="1" x14ac:dyDescent="0.35">
      <c r="A6339">
        <v>3</v>
      </c>
      <c r="B6339" t="s">
        <v>25</v>
      </c>
      <c r="C6339">
        <v>1</v>
      </c>
      <c r="D6339" t="s">
        <v>11</v>
      </c>
      <c r="E6339" t="s">
        <v>12</v>
      </c>
      <c r="F6339" t="s">
        <v>13</v>
      </c>
      <c r="G6339" t="s">
        <v>5224</v>
      </c>
      <c r="H6339" s="1">
        <v>0</v>
      </c>
      <c r="I6339" s="2">
        <v>43570</v>
      </c>
      <c r="J6339" t="s">
        <v>5280</v>
      </c>
      <c r="K6339" t="s">
        <v>30</v>
      </c>
      <c r="L6339">
        <v>89015</v>
      </c>
      <c r="M6339">
        <v>869</v>
      </c>
      <c r="N6339" t="s">
        <v>8283</v>
      </c>
      <c r="O6339">
        <v>71</v>
      </c>
      <c r="P6339">
        <v>5</v>
      </c>
      <c r="Q6339" t="s">
        <v>32</v>
      </c>
      <c r="R6339" t="s">
        <v>8304</v>
      </c>
      <c r="S6339">
        <v>70.72</v>
      </c>
      <c r="T6339">
        <v>196</v>
      </c>
      <c r="U6339" t="s">
        <v>33</v>
      </c>
      <c r="V6339" s="2">
        <v>43573</v>
      </c>
      <c r="W6339" t="s">
        <v>130</v>
      </c>
      <c r="X6339" t="s">
        <v>831</v>
      </c>
      <c r="Y6339" t="s">
        <v>47</v>
      </c>
    </row>
    <row r="6340" spans="1:25" x14ac:dyDescent="0.35">
      <c r="A6340">
        <v>4</v>
      </c>
      <c r="B6340" t="s">
        <v>25</v>
      </c>
      <c r="C6340">
        <v>3</v>
      </c>
      <c r="D6340" t="s">
        <v>50</v>
      </c>
      <c r="E6340" t="s">
        <v>27</v>
      </c>
      <c r="F6340" t="s">
        <v>13</v>
      </c>
      <c r="G6340" t="s">
        <v>612</v>
      </c>
      <c r="H6340" s="1">
        <v>0.2</v>
      </c>
      <c r="I6340" s="2">
        <v>43631</v>
      </c>
      <c r="J6340" t="s">
        <v>6731</v>
      </c>
      <c r="K6340" t="s">
        <v>30</v>
      </c>
      <c r="L6340">
        <v>90032</v>
      </c>
      <c r="M6340">
        <v>1244</v>
      </c>
      <c r="N6340" t="s">
        <v>5035</v>
      </c>
      <c r="O6340">
        <v>7</v>
      </c>
      <c r="P6340">
        <v>1</v>
      </c>
      <c r="Q6340" t="s">
        <v>32</v>
      </c>
      <c r="R6340" t="s">
        <v>8304</v>
      </c>
      <c r="S6340">
        <v>7.5</v>
      </c>
      <c r="T6340">
        <v>120</v>
      </c>
      <c r="U6340" t="s">
        <v>33</v>
      </c>
      <c r="V6340" s="2">
        <v>43635</v>
      </c>
      <c r="W6340" t="s">
        <v>20</v>
      </c>
      <c r="X6340" t="s">
        <v>34</v>
      </c>
      <c r="Y6340" t="s">
        <v>52</v>
      </c>
    </row>
    <row r="6341" spans="1:25" x14ac:dyDescent="0.35">
      <c r="A6341">
        <v>4</v>
      </c>
      <c r="B6341" t="s">
        <v>43</v>
      </c>
      <c r="C6341">
        <v>6</v>
      </c>
      <c r="D6341" t="s">
        <v>11</v>
      </c>
      <c r="E6341" t="s">
        <v>27</v>
      </c>
      <c r="F6341" t="s">
        <v>13</v>
      </c>
      <c r="G6341" t="s">
        <v>1619</v>
      </c>
      <c r="H6341" s="1">
        <v>0.2</v>
      </c>
      <c r="I6341" s="2">
        <v>43828</v>
      </c>
      <c r="J6341" t="s">
        <v>2721</v>
      </c>
      <c r="K6341" t="s">
        <v>30</v>
      </c>
      <c r="L6341">
        <v>90049</v>
      </c>
      <c r="M6341">
        <v>755</v>
      </c>
      <c r="N6341" t="s">
        <v>1849</v>
      </c>
      <c r="O6341">
        <v>-44</v>
      </c>
      <c r="P6341">
        <v>4</v>
      </c>
      <c r="Q6341" t="s">
        <v>32</v>
      </c>
      <c r="R6341" t="s">
        <v>8304</v>
      </c>
      <c r="S6341">
        <v>-44.28</v>
      </c>
      <c r="T6341">
        <v>394</v>
      </c>
      <c r="U6341" t="s">
        <v>19</v>
      </c>
      <c r="V6341" s="2">
        <v>43832</v>
      </c>
      <c r="W6341" t="s">
        <v>39</v>
      </c>
      <c r="X6341" t="s">
        <v>34</v>
      </c>
      <c r="Y6341" t="s">
        <v>24</v>
      </c>
    </row>
    <row r="6342" spans="1:25" x14ac:dyDescent="0.35">
      <c r="A6342">
        <v>4</v>
      </c>
      <c r="B6342" t="s">
        <v>43</v>
      </c>
      <c r="C6342">
        <v>6</v>
      </c>
      <c r="D6342" t="s">
        <v>50</v>
      </c>
      <c r="E6342" t="s">
        <v>27</v>
      </c>
      <c r="F6342" t="s">
        <v>13</v>
      </c>
      <c r="G6342" t="s">
        <v>1619</v>
      </c>
      <c r="H6342" s="1">
        <v>0.2</v>
      </c>
      <c r="I6342" s="2">
        <v>43828</v>
      </c>
      <c r="J6342" t="s">
        <v>2721</v>
      </c>
      <c r="K6342" t="s">
        <v>30</v>
      </c>
      <c r="L6342">
        <v>90049</v>
      </c>
      <c r="M6342">
        <v>102</v>
      </c>
      <c r="N6342" t="s">
        <v>527</v>
      </c>
      <c r="O6342">
        <v>23</v>
      </c>
      <c r="P6342">
        <v>3</v>
      </c>
      <c r="Q6342" t="s">
        <v>32</v>
      </c>
      <c r="R6342" t="s">
        <v>8304</v>
      </c>
      <c r="S6342">
        <v>22.68</v>
      </c>
      <c r="T6342">
        <v>302</v>
      </c>
      <c r="U6342" t="s">
        <v>19</v>
      </c>
      <c r="V6342" s="2">
        <v>43832</v>
      </c>
      <c r="W6342" t="s">
        <v>39</v>
      </c>
      <c r="X6342" t="s">
        <v>34</v>
      </c>
      <c r="Y6342" t="s">
        <v>52</v>
      </c>
    </row>
    <row r="6343" spans="1:25" hidden="1" x14ac:dyDescent="0.35">
      <c r="A6343">
        <v>5</v>
      </c>
      <c r="B6343" t="s">
        <v>25</v>
      </c>
      <c r="C6343">
        <v>3</v>
      </c>
      <c r="D6343" t="s">
        <v>11</v>
      </c>
      <c r="E6343" t="s">
        <v>99</v>
      </c>
      <c r="F6343" t="s">
        <v>13</v>
      </c>
      <c r="G6343" t="s">
        <v>1498</v>
      </c>
      <c r="H6343" s="1">
        <v>0.3</v>
      </c>
      <c r="I6343" s="2">
        <v>43694</v>
      </c>
      <c r="J6343" t="s">
        <v>1966</v>
      </c>
      <c r="K6343" t="s">
        <v>102</v>
      </c>
      <c r="L6343">
        <v>19134</v>
      </c>
      <c r="M6343">
        <v>828</v>
      </c>
      <c r="N6343" t="s">
        <v>1116</v>
      </c>
      <c r="O6343">
        <v>-631</v>
      </c>
      <c r="P6343">
        <v>9</v>
      </c>
      <c r="Q6343" t="s">
        <v>104</v>
      </c>
      <c r="R6343" t="s">
        <v>8304</v>
      </c>
      <c r="S6343">
        <v>-630.88</v>
      </c>
      <c r="T6343">
        <v>4416</v>
      </c>
      <c r="U6343" t="s">
        <v>19</v>
      </c>
      <c r="V6343" s="2">
        <v>43699</v>
      </c>
      <c r="W6343" t="s">
        <v>20</v>
      </c>
      <c r="X6343" t="s">
        <v>105</v>
      </c>
      <c r="Y6343" t="s">
        <v>24</v>
      </c>
    </row>
    <row r="6344" spans="1:25" hidden="1" x14ac:dyDescent="0.35">
      <c r="A6344">
        <v>5</v>
      </c>
      <c r="B6344" t="s">
        <v>43</v>
      </c>
      <c r="C6344">
        <v>6</v>
      </c>
      <c r="D6344" t="s">
        <v>50</v>
      </c>
      <c r="E6344" t="s">
        <v>287</v>
      </c>
      <c r="F6344" t="s">
        <v>13</v>
      </c>
      <c r="G6344" t="s">
        <v>288</v>
      </c>
      <c r="H6344" s="1">
        <v>0.2</v>
      </c>
      <c r="I6344" s="2">
        <v>43792</v>
      </c>
      <c r="J6344" t="s">
        <v>289</v>
      </c>
      <c r="K6344" t="s">
        <v>16</v>
      </c>
      <c r="L6344">
        <v>28205</v>
      </c>
      <c r="M6344">
        <v>1085</v>
      </c>
      <c r="N6344" t="s">
        <v>290</v>
      </c>
      <c r="O6344">
        <v>18</v>
      </c>
      <c r="P6344">
        <v>8</v>
      </c>
      <c r="Q6344" t="s">
        <v>18</v>
      </c>
      <c r="R6344" t="s">
        <v>8304</v>
      </c>
      <c r="S6344">
        <v>17.600000000000001</v>
      </c>
      <c r="T6344">
        <v>74</v>
      </c>
      <c r="U6344" t="s">
        <v>19</v>
      </c>
      <c r="V6344" s="2">
        <v>43797</v>
      </c>
      <c r="W6344" t="s">
        <v>39</v>
      </c>
      <c r="X6344" t="s">
        <v>63</v>
      </c>
      <c r="Y6344" t="s">
        <v>113</v>
      </c>
    </row>
    <row r="6345" spans="1:25" hidden="1" x14ac:dyDescent="0.35">
      <c r="A6345">
        <v>5</v>
      </c>
      <c r="B6345" t="s">
        <v>43</v>
      </c>
      <c r="C6345">
        <v>6</v>
      </c>
      <c r="D6345" t="s">
        <v>50</v>
      </c>
      <c r="E6345" t="s">
        <v>287</v>
      </c>
      <c r="F6345" t="s">
        <v>13</v>
      </c>
      <c r="G6345" t="s">
        <v>288</v>
      </c>
      <c r="H6345" s="1">
        <v>0.2</v>
      </c>
      <c r="I6345" s="2">
        <v>43792</v>
      </c>
      <c r="J6345" t="s">
        <v>289</v>
      </c>
      <c r="K6345" t="s">
        <v>16</v>
      </c>
      <c r="L6345">
        <v>28205</v>
      </c>
      <c r="M6345">
        <v>1486</v>
      </c>
      <c r="N6345" t="s">
        <v>291</v>
      </c>
      <c r="O6345">
        <v>2</v>
      </c>
      <c r="P6345">
        <v>1</v>
      </c>
      <c r="Q6345" t="s">
        <v>18</v>
      </c>
      <c r="R6345" t="s">
        <v>8304</v>
      </c>
      <c r="S6345">
        <v>2.1</v>
      </c>
      <c r="T6345">
        <v>28</v>
      </c>
      <c r="U6345" t="s">
        <v>19</v>
      </c>
      <c r="V6345" s="2">
        <v>43797</v>
      </c>
      <c r="W6345" t="s">
        <v>39</v>
      </c>
      <c r="X6345" t="s">
        <v>63</v>
      </c>
      <c r="Y6345" t="s">
        <v>52</v>
      </c>
    </row>
    <row r="6346" spans="1:25" hidden="1" x14ac:dyDescent="0.35">
      <c r="A6346">
        <v>5</v>
      </c>
      <c r="B6346" t="s">
        <v>43</v>
      </c>
      <c r="C6346">
        <v>6</v>
      </c>
      <c r="D6346" t="s">
        <v>26</v>
      </c>
      <c r="E6346" t="s">
        <v>287</v>
      </c>
      <c r="F6346" t="s">
        <v>13</v>
      </c>
      <c r="G6346" t="s">
        <v>288</v>
      </c>
      <c r="H6346" s="1">
        <v>0.2</v>
      </c>
      <c r="I6346" s="2">
        <v>43792</v>
      </c>
      <c r="J6346" t="s">
        <v>289</v>
      </c>
      <c r="K6346" t="s">
        <v>16</v>
      </c>
      <c r="L6346">
        <v>28205</v>
      </c>
      <c r="M6346">
        <v>1170</v>
      </c>
      <c r="N6346" t="s">
        <v>292</v>
      </c>
      <c r="O6346">
        <v>1</v>
      </c>
      <c r="P6346">
        <v>1</v>
      </c>
      <c r="Q6346" t="s">
        <v>18</v>
      </c>
      <c r="R6346" t="s">
        <v>8304</v>
      </c>
      <c r="S6346">
        <v>1.07</v>
      </c>
      <c r="T6346">
        <v>3</v>
      </c>
      <c r="U6346" t="s">
        <v>19</v>
      </c>
      <c r="V6346" s="2">
        <v>43797</v>
      </c>
      <c r="W6346" t="s">
        <v>39</v>
      </c>
      <c r="X6346" t="s">
        <v>63</v>
      </c>
      <c r="Y6346" t="s">
        <v>49</v>
      </c>
    </row>
    <row r="6347" spans="1:25" x14ac:dyDescent="0.35">
      <c r="A6347">
        <v>5</v>
      </c>
      <c r="B6347" t="s">
        <v>43</v>
      </c>
      <c r="C6347">
        <v>6</v>
      </c>
      <c r="D6347" t="s">
        <v>26</v>
      </c>
      <c r="E6347" t="s">
        <v>88</v>
      </c>
      <c r="F6347" t="s">
        <v>13</v>
      </c>
      <c r="G6347" t="s">
        <v>5520</v>
      </c>
      <c r="H6347" s="1">
        <v>0</v>
      </c>
      <c r="I6347" s="2">
        <v>43697</v>
      </c>
      <c r="J6347" t="s">
        <v>6592</v>
      </c>
      <c r="K6347" t="s">
        <v>30</v>
      </c>
      <c r="L6347">
        <v>94109</v>
      </c>
      <c r="M6347">
        <v>81</v>
      </c>
      <c r="N6347" t="s">
        <v>3492</v>
      </c>
      <c r="O6347">
        <v>5</v>
      </c>
      <c r="P6347">
        <v>3</v>
      </c>
      <c r="Q6347" t="s">
        <v>32</v>
      </c>
      <c r="R6347" t="s">
        <v>8304</v>
      </c>
      <c r="S6347">
        <v>5.17</v>
      </c>
      <c r="T6347">
        <v>17</v>
      </c>
      <c r="U6347" t="s">
        <v>33</v>
      </c>
      <c r="V6347" s="2">
        <v>43702</v>
      </c>
      <c r="W6347" t="s">
        <v>39</v>
      </c>
      <c r="X6347" t="s">
        <v>34</v>
      </c>
      <c r="Y6347" t="s">
        <v>356</v>
      </c>
    </row>
    <row r="6348" spans="1:25" x14ac:dyDescent="0.35">
      <c r="A6348">
        <v>5</v>
      </c>
      <c r="B6348" t="s">
        <v>43</v>
      </c>
      <c r="C6348">
        <v>6</v>
      </c>
      <c r="D6348" t="s">
        <v>26</v>
      </c>
      <c r="E6348" t="s">
        <v>88</v>
      </c>
      <c r="F6348" t="s">
        <v>13</v>
      </c>
      <c r="G6348" t="s">
        <v>5520</v>
      </c>
      <c r="H6348" s="1">
        <v>0</v>
      </c>
      <c r="I6348" s="2">
        <v>43697</v>
      </c>
      <c r="J6348" t="s">
        <v>6592</v>
      </c>
      <c r="K6348" t="s">
        <v>30</v>
      </c>
      <c r="L6348">
        <v>94109</v>
      </c>
      <c r="M6348">
        <v>462</v>
      </c>
      <c r="N6348" t="s">
        <v>324</v>
      </c>
      <c r="O6348">
        <v>63</v>
      </c>
      <c r="P6348">
        <v>6</v>
      </c>
      <c r="Q6348" t="s">
        <v>32</v>
      </c>
      <c r="R6348" t="s">
        <v>8304</v>
      </c>
      <c r="S6348">
        <v>63.44</v>
      </c>
      <c r="T6348">
        <v>227</v>
      </c>
      <c r="U6348" t="s">
        <v>33</v>
      </c>
      <c r="V6348" s="2">
        <v>43702</v>
      </c>
      <c r="W6348" t="s">
        <v>39</v>
      </c>
      <c r="X6348" t="s">
        <v>34</v>
      </c>
      <c r="Y6348" t="s">
        <v>42</v>
      </c>
    </row>
    <row r="6349" spans="1:25" x14ac:dyDescent="0.35">
      <c r="A6349">
        <v>5</v>
      </c>
      <c r="B6349" t="s">
        <v>43</v>
      </c>
      <c r="C6349">
        <v>6</v>
      </c>
      <c r="D6349" t="s">
        <v>50</v>
      </c>
      <c r="E6349" t="s">
        <v>88</v>
      </c>
      <c r="F6349" t="s">
        <v>13</v>
      </c>
      <c r="G6349" t="s">
        <v>5520</v>
      </c>
      <c r="H6349" s="1">
        <v>0.2</v>
      </c>
      <c r="I6349" s="2">
        <v>43697</v>
      </c>
      <c r="J6349" t="s">
        <v>6592</v>
      </c>
      <c r="K6349" t="s">
        <v>30</v>
      </c>
      <c r="L6349">
        <v>94109</v>
      </c>
      <c r="M6349">
        <v>1279</v>
      </c>
      <c r="N6349" t="s">
        <v>4710</v>
      </c>
      <c r="O6349">
        <v>11</v>
      </c>
      <c r="P6349">
        <v>3</v>
      </c>
      <c r="Q6349" t="s">
        <v>32</v>
      </c>
      <c r="R6349" t="s">
        <v>8304</v>
      </c>
      <c r="S6349">
        <v>10.79</v>
      </c>
      <c r="T6349">
        <v>108</v>
      </c>
      <c r="U6349" t="s">
        <v>33</v>
      </c>
      <c r="V6349" s="2">
        <v>43702</v>
      </c>
      <c r="W6349" t="s">
        <v>39</v>
      </c>
      <c r="X6349" t="s">
        <v>34</v>
      </c>
      <c r="Y6349" t="s">
        <v>52</v>
      </c>
    </row>
    <row r="6350" spans="1:25" hidden="1" x14ac:dyDescent="0.35">
      <c r="A6350">
        <v>2</v>
      </c>
      <c r="B6350" t="s">
        <v>25</v>
      </c>
      <c r="C6350">
        <v>1</v>
      </c>
      <c r="D6350" t="s">
        <v>26</v>
      </c>
      <c r="E6350" t="s">
        <v>2422</v>
      </c>
      <c r="F6350" t="s">
        <v>13</v>
      </c>
      <c r="G6350" t="s">
        <v>458</v>
      </c>
      <c r="H6350" s="1">
        <v>0.7</v>
      </c>
      <c r="I6350" s="2">
        <v>43821</v>
      </c>
      <c r="J6350" t="s">
        <v>2985</v>
      </c>
      <c r="K6350" t="s">
        <v>102</v>
      </c>
      <c r="L6350">
        <v>43615</v>
      </c>
      <c r="M6350">
        <v>135</v>
      </c>
      <c r="N6350" t="s">
        <v>1201</v>
      </c>
      <c r="O6350">
        <v>-1</v>
      </c>
      <c r="P6350">
        <v>1</v>
      </c>
      <c r="Q6350" t="s">
        <v>104</v>
      </c>
      <c r="R6350" t="s">
        <v>8304</v>
      </c>
      <c r="S6350">
        <v>-1.31</v>
      </c>
      <c r="T6350">
        <v>2</v>
      </c>
      <c r="U6350" t="s">
        <v>19</v>
      </c>
      <c r="V6350" s="2">
        <v>43823</v>
      </c>
      <c r="W6350" t="s">
        <v>130</v>
      </c>
      <c r="X6350" t="s">
        <v>309</v>
      </c>
      <c r="Y6350" t="s">
        <v>54</v>
      </c>
    </row>
    <row r="6351" spans="1:25" hidden="1" x14ac:dyDescent="0.35">
      <c r="A6351">
        <v>2</v>
      </c>
      <c r="B6351" t="s">
        <v>25</v>
      </c>
      <c r="C6351">
        <v>1</v>
      </c>
      <c r="D6351" t="s">
        <v>50</v>
      </c>
      <c r="E6351" t="s">
        <v>2422</v>
      </c>
      <c r="F6351" t="s">
        <v>13</v>
      </c>
      <c r="G6351" t="s">
        <v>458</v>
      </c>
      <c r="H6351" s="1">
        <v>0.4</v>
      </c>
      <c r="I6351" s="2">
        <v>43821</v>
      </c>
      <c r="J6351" t="s">
        <v>2985</v>
      </c>
      <c r="K6351" t="s">
        <v>102</v>
      </c>
      <c r="L6351">
        <v>43615</v>
      </c>
      <c r="M6351">
        <v>1250</v>
      </c>
      <c r="N6351" t="s">
        <v>4743</v>
      </c>
      <c r="O6351">
        <v>94</v>
      </c>
      <c r="P6351">
        <v>7</v>
      </c>
      <c r="Q6351" t="s">
        <v>104</v>
      </c>
      <c r="R6351" t="s">
        <v>8304</v>
      </c>
      <c r="S6351">
        <v>94.49</v>
      </c>
      <c r="T6351">
        <v>630</v>
      </c>
      <c r="U6351" t="s">
        <v>19</v>
      </c>
      <c r="V6351" s="2">
        <v>43823</v>
      </c>
      <c r="W6351" t="s">
        <v>130</v>
      </c>
      <c r="X6351" t="s">
        <v>309</v>
      </c>
      <c r="Y6351" t="s">
        <v>52</v>
      </c>
    </row>
    <row r="6352" spans="1:25" hidden="1" x14ac:dyDescent="0.35">
      <c r="A6352">
        <v>5</v>
      </c>
      <c r="B6352" t="s">
        <v>43</v>
      </c>
      <c r="C6352">
        <v>6</v>
      </c>
      <c r="D6352" t="s">
        <v>11</v>
      </c>
      <c r="E6352" t="s">
        <v>2548</v>
      </c>
      <c r="F6352" t="s">
        <v>13</v>
      </c>
      <c r="G6352" t="s">
        <v>684</v>
      </c>
      <c r="H6352" s="1">
        <v>0.2</v>
      </c>
      <c r="I6352" s="2">
        <v>43631</v>
      </c>
      <c r="J6352" t="s">
        <v>7975</v>
      </c>
      <c r="K6352" t="s">
        <v>16</v>
      </c>
      <c r="L6352">
        <v>37211</v>
      </c>
      <c r="M6352">
        <v>1505</v>
      </c>
      <c r="N6352" t="s">
        <v>560</v>
      </c>
      <c r="O6352">
        <v>9</v>
      </c>
      <c r="P6352">
        <v>4</v>
      </c>
      <c r="Q6352" t="s">
        <v>18</v>
      </c>
      <c r="R6352" t="s">
        <v>92</v>
      </c>
      <c r="S6352">
        <v>9.35</v>
      </c>
      <c r="T6352">
        <v>31</v>
      </c>
      <c r="U6352" t="s">
        <v>33</v>
      </c>
      <c r="V6352" s="2">
        <v>43636</v>
      </c>
      <c r="W6352" t="s">
        <v>39</v>
      </c>
      <c r="X6352" t="s">
        <v>214</v>
      </c>
      <c r="Y6352" t="s">
        <v>47</v>
      </c>
    </row>
    <row r="6353" spans="1:25" hidden="1" x14ac:dyDescent="0.35">
      <c r="A6353">
        <v>5</v>
      </c>
      <c r="B6353" t="s">
        <v>43</v>
      </c>
      <c r="C6353">
        <v>6</v>
      </c>
      <c r="D6353" t="s">
        <v>11</v>
      </c>
      <c r="E6353" t="s">
        <v>2548</v>
      </c>
      <c r="F6353" t="s">
        <v>13</v>
      </c>
      <c r="G6353" t="s">
        <v>684</v>
      </c>
      <c r="H6353" s="1">
        <v>0.4</v>
      </c>
      <c r="I6353" s="2">
        <v>43631</v>
      </c>
      <c r="J6353" t="s">
        <v>7975</v>
      </c>
      <c r="K6353" t="s">
        <v>16</v>
      </c>
      <c r="L6353">
        <v>37211</v>
      </c>
      <c r="M6353">
        <v>280</v>
      </c>
      <c r="N6353" t="s">
        <v>8284</v>
      </c>
      <c r="O6353">
        <v>-28</v>
      </c>
      <c r="P6353">
        <v>2</v>
      </c>
      <c r="Q6353" t="s">
        <v>18</v>
      </c>
      <c r="R6353" t="s">
        <v>92</v>
      </c>
      <c r="S6353">
        <v>-28.22</v>
      </c>
      <c r="T6353">
        <v>121</v>
      </c>
      <c r="U6353" t="s">
        <v>33</v>
      </c>
      <c r="V6353" s="2">
        <v>43636</v>
      </c>
      <c r="W6353" t="s">
        <v>39</v>
      </c>
      <c r="X6353" t="s">
        <v>214</v>
      </c>
      <c r="Y6353" t="s">
        <v>41</v>
      </c>
    </row>
    <row r="6354" spans="1:25" hidden="1" x14ac:dyDescent="0.35">
      <c r="A6354">
        <v>5</v>
      </c>
      <c r="B6354" t="s">
        <v>43</v>
      </c>
      <c r="C6354">
        <v>6</v>
      </c>
      <c r="D6354" t="s">
        <v>26</v>
      </c>
      <c r="E6354" t="s">
        <v>2548</v>
      </c>
      <c r="F6354" t="s">
        <v>13</v>
      </c>
      <c r="G6354" t="s">
        <v>684</v>
      </c>
      <c r="H6354" s="1">
        <v>0.2</v>
      </c>
      <c r="I6354" s="2">
        <v>43631</v>
      </c>
      <c r="J6354" t="s">
        <v>7975</v>
      </c>
      <c r="K6354" t="s">
        <v>16</v>
      </c>
      <c r="L6354">
        <v>37211</v>
      </c>
      <c r="M6354">
        <v>866</v>
      </c>
      <c r="N6354" t="s">
        <v>1197</v>
      </c>
      <c r="O6354">
        <v>18</v>
      </c>
      <c r="P6354">
        <v>1</v>
      </c>
      <c r="Q6354" t="s">
        <v>18</v>
      </c>
      <c r="R6354" t="s">
        <v>92</v>
      </c>
      <c r="S6354">
        <v>17.850000000000001</v>
      </c>
      <c r="T6354">
        <v>143</v>
      </c>
      <c r="U6354" t="s">
        <v>33</v>
      </c>
      <c r="V6354" s="2">
        <v>43636</v>
      </c>
      <c r="W6354" t="s">
        <v>39</v>
      </c>
      <c r="X6354" t="s">
        <v>214</v>
      </c>
      <c r="Y6354" t="s">
        <v>42</v>
      </c>
    </row>
    <row r="6355" spans="1:25" hidden="1" x14ac:dyDescent="0.35">
      <c r="A6355">
        <v>5</v>
      </c>
      <c r="B6355" t="s">
        <v>43</v>
      </c>
      <c r="C6355">
        <v>6</v>
      </c>
      <c r="D6355" t="s">
        <v>26</v>
      </c>
      <c r="E6355" t="s">
        <v>2548</v>
      </c>
      <c r="F6355" t="s">
        <v>13</v>
      </c>
      <c r="G6355" t="s">
        <v>684</v>
      </c>
      <c r="H6355" s="1">
        <v>0.2</v>
      </c>
      <c r="I6355" s="2">
        <v>43631</v>
      </c>
      <c r="J6355" t="s">
        <v>7975</v>
      </c>
      <c r="K6355" t="s">
        <v>16</v>
      </c>
      <c r="L6355">
        <v>37211</v>
      </c>
      <c r="M6355">
        <v>1752</v>
      </c>
      <c r="N6355" t="s">
        <v>3058</v>
      </c>
      <c r="O6355">
        <v>30</v>
      </c>
      <c r="P6355">
        <v>5</v>
      </c>
      <c r="Q6355" t="s">
        <v>18</v>
      </c>
      <c r="R6355" t="s">
        <v>92</v>
      </c>
      <c r="S6355">
        <v>29.69</v>
      </c>
      <c r="T6355">
        <v>91</v>
      </c>
      <c r="U6355" t="s">
        <v>33</v>
      </c>
      <c r="V6355" s="2">
        <v>43636</v>
      </c>
      <c r="W6355" t="s">
        <v>39</v>
      </c>
      <c r="X6355" t="s">
        <v>214</v>
      </c>
      <c r="Y6355" t="s">
        <v>64</v>
      </c>
    </row>
    <row r="6356" spans="1:25" hidden="1" x14ac:dyDescent="0.35">
      <c r="A6356">
        <v>5</v>
      </c>
      <c r="B6356" t="s">
        <v>43</v>
      </c>
      <c r="C6356">
        <v>6</v>
      </c>
      <c r="D6356" t="s">
        <v>26</v>
      </c>
      <c r="E6356" t="s">
        <v>2548</v>
      </c>
      <c r="F6356" t="s">
        <v>13</v>
      </c>
      <c r="G6356" t="s">
        <v>684</v>
      </c>
      <c r="H6356" s="1">
        <v>0.2</v>
      </c>
      <c r="I6356" s="2">
        <v>43631</v>
      </c>
      <c r="J6356" t="s">
        <v>7975</v>
      </c>
      <c r="K6356" t="s">
        <v>16</v>
      </c>
      <c r="L6356">
        <v>37211</v>
      </c>
      <c r="M6356">
        <v>1502</v>
      </c>
      <c r="N6356" t="s">
        <v>851</v>
      </c>
      <c r="O6356">
        <v>7</v>
      </c>
      <c r="P6356">
        <v>8</v>
      </c>
      <c r="Q6356" t="s">
        <v>18</v>
      </c>
      <c r="R6356" t="s">
        <v>92</v>
      </c>
      <c r="S6356">
        <v>6.7</v>
      </c>
      <c r="T6356">
        <v>77</v>
      </c>
      <c r="U6356" t="s">
        <v>33</v>
      </c>
      <c r="V6356" s="2">
        <v>43636</v>
      </c>
      <c r="W6356" t="s">
        <v>39</v>
      </c>
      <c r="X6356" t="s">
        <v>214</v>
      </c>
      <c r="Y6356" t="s">
        <v>56</v>
      </c>
    </row>
    <row r="6357" spans="1:25" hidden="1" x14ac:dyDescent="0.35">
      <c r="A6357">
        <v>5</v>
      </c>
      <c r="B6357" t="s">
        <v>43</v>
      </c>
      <c r="C6357">
        <v>6</v>
      </c>
      <c r="D6357" t="s">
        <v>50</v>
      </c>
      <c r="E6357" t="s">
        <v>2548</v>
      </c>
      <c r="F6357" t="s">
        <v>13</v>
      </c>
      <c r="G6357" t="s">
        <v>684</v>
      </c>
      <c r="H6357" s="1">
        <v>0.2</v>
      </c>
      <c r="I6357" s="2">
        <v>43631</v>
      </c>
      <c r="J6357" t="s">
        <v>7975</v>
      </c>
      <c r="K6357" t="s">
        <v>16</v>
      </c>
      <c r="L6357">
        <v>37211</v>
      </c>
      <c r="M6357">
        <v>884</v>
      </c>
      <c r="N6357" t="s">
        <v>4943</v>
      </c>
      <c r="O6357">
        <v>27</v>
      </c>
      <c r="P6357">
        <v>3</v>
      </c>
      <c r="Q6357" t="s">
        <v>18</v>
      </c>
      <c r="R6357" t="s">
        <v>92</v>
      </c>
      <c r="S6357">
        <v>27</v>
      </c>
      <c r="T6357">
        <v>240</v>
      </c>
      <c r="U6357" t="s">
        <v>33</v>
      </c>
      <c r="V6357" s="2">
        <v>43636</v>
      </c>
      <c r="W6357" t="s">
        <v>39</v>
      </c>
      <c r="X6357" t="s">
        <v>214</v>
      </c>
      <c r="Y6357" t="s">
        <v>52</v>
      </c>
    </row>
    <row r="6358" spans="1:25" hidden="1" x14ac:dyDescent="0.35">
      <c r="A6358">
        <v>5</v>
      </c>
      <c r="B6358" t="s">
        <v>43</v>
      </c>
      <c r="C6358">
        <v>6</v>
      </c>
      <c r="D6358" t="s">
        <v>50</v>
      </c>
      <c r="E6358" t="s">
        <v>2548</v>
      </c>
      <c r="F6358" t="s">
        <v>13</v>
      </c>
      <c r="G6358" t="s">
        <v>684</v>
      </c>
      <c r="H6358" s="1">
        <v>0.2</v>
      </c>
      <c r="I6358" s="2">
        <v>43631</v>
      </c>
      <c r="J6358" t="s">
        <v>7975</v>
      </c>
      <c r="K6358" t="s">
        <v>16</v>
      </c>
      <c r="L6358">
        <v>37211</v>
      </c>
      <c r="M6358">
        <v>1396</v>
      </c>
      <c r="N6358" t="s">
        <v>4901</v>
      </c>
      <c r="O6358">
        <v>224</v>
      </c>
      <c r="P6358">
        <v>8</v>
      </c>
      <c r="Q6358" t="s">
        <v>18</v>
      </c>
      <c r="R6358" t="s">
        <v>92</v>
      </c>
      <c r="S6358">
        <v>223.99</v>
      </c>
      <c r="T6358">
        <v>2240</v>
      </c>
      <c r="U6358" t="s">
        <v>33</v>
      </c>
      <c r="V6358" s="2">
        <v>43636</v>
      </c>
      <c r="W6358" t="s">
        <v>39</v>
      </c>
      <c r="X6358" t="s">
        <v>214</v>
      </c>
      <c r="Y6358" t="s">
        <v>52</v>
      </c>
    </row>
    <row r="6359" spans="1:25" hidden="1" x14ac:dyDescent="0.35">
      <c r="A6359">
        <v>4</v>
      </c>
      <c r="B6359" t="s">
        <v>43</v>
      </c>
      <c r="C6359">
        <v>6</v>
      </c>
      <c r="D6359" t="s">
        <v>26</v>
      </c>
      <c r="E6359" t="s">
        <v>209</v>
      </c>
      <c r="F6359" t="s">
        <v>13</v>
      </c>
      <c r="G6359" t="s">
        <v>2300</v>
      </c>
      <c r="H6359" s="1">
        <v>0</v>
      </c>
      <c r="I6359" s="2">
        <v>43799</v>
      </c>
      <c r="J6359" t="s">
        <v>4323</v>
      </c>
      <c r="K6359" t="s">
        <v>16</v>
      </c>
      <c r="L6359">
        <v>39212</v>
      </c>
      <c r="M6359">
        <v>817</v>
      </c>
      <c r="N6359" t="s">
        <v>181</v>
      </c>
      <c r="O6359">
        <v>43</v>
      </c>
      <c r="P6359">
        <v>5</v>
      </c>
      <c r="Q6359" t="s">
        <v>18</v>
      </c>
      <c r="R6359" t="s">
        <v>8304</v>
      </c>
      <c r="S6359">
        <v>43.45</v>
      </c>
      <c r="T6359">
        <v>174</v>
      </c>
      <c r="U6359" t="s">
        <v>19</v>
      </c>
      <c r="V6359" s="2">
        <v>43803</v>
      </c>
      <c r="W6359" t="s">
        <v>39</v>
      </c>
      <c r="X6359" t="s">
        <v>887</v>
      </c>
      <c r="Y6359" t="s">
        <v>42</v>
      </c>
    </row>
    <row r="6360" spans="1:25" hidden="1" x14ac:dyDescent="0.35">
      <c r="A6360">
        <v>2</v>
      </c>
      <c r="B6360" t="s">
        <v>25</v>
      </c>
      <c r="C6360">
        <v>1</v>
      </c>
      <c r="D6360" t="s">
        <v>11</v>
      </c>
      <c r="E6360" t="s">
        <v>99</v>
      </c>
      <c r="F6360" t="s">
        <v>13</v>
      </c>
      <c r="G6360" t="s">
        <v>1580</v>
      </c>
      <c r="H6360" s="1">
        <v>0.2</v>
      </c>
      <c r="I6360" s="2">
        <v>43572</v>
      </c>
      <c r="J6360" t="s">
        <v>1581</v>
      </c>
      <c r="K6360" t="s">
        <v>102</v>
      </c>
      <c r="L6360">
        <v>19120</v>
      </c>
      <c r="M6360">
        <v>564</v>
      </c>
      <c r="N6360" t="s">
        <v>1582</v>
      </c>
      <c r="O6360">
        <v>5</v>
      </c>
      <c r="P6360">
        <v>3</v>
      </c>
      <c r="Q6360" t="s">
        <v>104</v>
      </c>
      <c r="R6360" t="s">
        <v>8304</v>
      </c>
      <c r="S6360">
        <v>5.28</v>
      </c>
      <c r="T6360">
        <v>60</v>
      </c>
      <c r="U6360" t="s">
        <v>19</v>
      </c>
      <c r="V6360" s="2">
        <v>43574</v>
      </c>
      <c r="W6360" t="s">
        <v>130</v>
      </c>
      <c r="X6360" t="s">
        <v>105</v>
      </c>
      <c r="Y6360" t="s">
        <v>47</v>
      </c>
    </row>
    <row r="6361" spans="1:25" hidden="1" x14ac:dyDescent="0.35">
      <c r="A6361">
        <v>2</v>
      </c>
      <c r="B6361" t="s">
        <v>43</v>
      </c>
      <c r="C6361">
        <v>3</v>
      </c>
      <c r="D6361" t="s">
        <v>26</v>
      </c>
      <c r="E6361" t="s">
        <v>2602</v>
      </c>
      <c r="F6361" t="s">
        <v>13</v>
      </c>
      <c r="G6361" t="s">
        <v>1482</v>
      </c>
      <c r="H6361" s="1">
        <v>0</v>
      </c>
      <c r="I6361" s="2">
        <v>43628</v>
      </c>
      <c r="J6361" t="s">
        <v>3654</v>
      </c>
      <c r="K6361" t="s">
        <v>30</v>
      </c>
      <c r="L6361">
        <v>98031</v>
      </c>
      <c r="M6361">
        <v>1806</v>
      </c>
      <c r="N6361" t="s">
        <v>3655</v>
      </c>
      <c r="O6361">
        <v>9</v>
      </c>
      <c r="P6361">
        <v>3</v>
      </c>
      <c r="Q6361" t="s">
        <v>32</v>
      </c>
      <c r="R6361" t="s">
        <v>8304</v>
      </c>
      <c r="S6361">
        <v>9.33</v>
      </c>
      <c r="T6361">
        <v>19</v>
      </c>
      <c r="U6361" t="s">
        <v>19</v>
      </c>
      <c r="V6361" s="2">
        <v>43630</v>
      </c>
      <c r="W6361" t="s">
        <v>20</v>
      </c>
      <c r="X6361" t="s">
        <v>69</v>
      </c>
      <c r="Y6361" t="s">
        <v>64</v>
      </c>
    </row>
    <row r="6362" spans="1:25" hidden="1" x14ac:dyDescent="0.35">
      <c r="A6362">
        <v>2</v>
      </c>
      <c r="B6362" t="s">
        <v>43</v>
      </c>
      <c r="C6362">
        <v>3</v>
      </c>
      <c r="D6362" t="s">
        <v>50</v>
      </c>
      <c r="E6362" t="s">
        <v>2602</v>
      </c>
      <c r="F6362" t="s">
        <v>13</v>
      </c>
      <c r="G6362" t="s">
        <v>1482</v>
      </c>
      <c r="H6362" s="1">
        <v>0.2</v>
      </c>
      <c r="I6362" s="2">
        <v>43628</v>
      </c>
      <c r="J6362" t="s">
        <v>3654</v>
      </c>
      <c r="K6362" t="s">
        <v>30</v>
      </c>
      <c r="L6362">
        <v>98031</v>
      </c>
      <c r="M6362">
        <v>1232</v>
      </c>
      <c r="N6362" t="s">
        <v>4763</v>
      </c>
      <c r="O6362">
        <v>9</v>
      </c>
      <c r="P6362">
        <v>3</v>
      </c>
      <c r="Q6362" t="s">
        <v>32</v>
      </c>
      <c r="R6362" t="s">
        <v>8304</v>
      </c>
      <c r="S6362">
        <v>9</v>
      </c>
      <c r="T6362">
        <v>72</v>
      </c>
      <c r="U6362" t="s">
        <v>19</v>
      </c>
      <c r="V6362" s="2">
        <v>43630</v>
      </c>
      <c r="W6362" t="s">
        <v>20</v>
      </c>
      <c r="X6362" t="s">
        <v>69</v>
      </c>
      <c r="Y6362" t="s">
        <v>52</v>
      </c>
    </row>
    <row r="6363" spans="1:25" hidden="1" x14ac:dyDescent="0.35">
      <c r="A6363">
        <v>6</v>
      </c>
      <c r="B6363" t="s">
        <v>10</v>
      </c>
      <c r="C6363">
        <v>6</v>
      </c>
      <c r="D6363" t="s">
        <v>11</v>
      </c>
      <c r="E6363" t="s">
        <v>1832</v>
      </c>
      <c r="F6363" t="s">
        <v>13</v>
      </c>
      <c r="G6363" t="s">
        <v>301</v>
      </c>
      <c r="H6363" s="1">
        <v>0</v>
      </c>
      <c r="I6363" s="2">
        <v>43545</v>
      </c>
      <c r="J6363" t="s">
        <v>2162</v>
      </c>
      <c r="K6363" t="s">
        <v>73</v>
      </c>
      <c r="L6363">
        <v>74133</v>
      </c>
      <c r="M6363">
        <v>759</v>
      </c>
      <c r="N6363" t="s">
        <v>1839</v>
      </c>
      <c r="O6363">
        <v>524</v>
      </c>
      <c r="P6363">
        <v>6</v>
      </c>
      <c r="Q6363" t="s">
        <v>75</v>
      </c>
      <c r="R6363" t="s">
        <v>8304</v>
      </c>
      <c r="S6363">
        <v>523.71</v>
      </c>
      <c r="T6363">
        <v>1806</v>
      </c>
      <c r="U6363" t="s">
        <v>19</v>
      </c>
      <c r="V6363" s="2">
        <v>43551</v>
      </c>
      <c r="W6363" t="s">
        <v>39</v>
      </c>
      <c r="X6363" t="s">
        <v>401</v>
      </c>
      <c r="Y6363" t="s">
        <v>24</v>
      </c>
    </row>
    <row r="6364" spans="1:25" x14ac:dyDescent="0.35">
      <c r="A6364">
        <v>4</v>
      </c>
      <c r="B6364" t="s">
        <v>43</v>
      </c>
      <c r="C6364">
        <v>6</v>
      </c>
      <c r="D6364" t="s">
        <v>11</v>
      </c>
      <c r="E6364" t="s">
        <v>572</v>
      </c>
      <c r="F6364" t="s">
        <v>13</v>
      </c>
      <c r="G6364" t="s">
        <v>5263</v>
      </c>
      <c r="H6364" s="1">
        <v>0.2</v>
      </c>
      <c r="I6364" s="2">
        <v>43778</v>
      </c>
      <c r="J6364" t="s">
        <v>5774</v>
      </c>
      <c r="K6364" t="s">
        <v>30</v>
      </c>
      <c r="L6364">
        <v>92105</v>
      </c>
      <c r="M6364">
        <v>996</v>
      </c>
      <c r="N6364" t="s">
        <v>1488</v>
      </c>
      <c r="O6364">
        <v>52</v>
      </c>
      <c r="P6364">
        <v>3</v>
      </c>
      <c r="Q6364" t="s">
        <v>32</v>
      </c>
      <c r="R6364" t="s">
        <v>8304</v>
      </c>
      <c r="S6364">
        <v>52.34</v>
      </c>
      <c r="T6364">
        <v>523</v>
      </c>
      <c r="U6364" t="s">
        <v>33</v>
      </c>
      <c r="V6364" s="2">
        <v>43782</v>
      </c>
      <c r="W6364" t="s">
        <v>39</v>
      </c>
      <c r="X6364" t="s">
        <v>34</v>
      </c>
      <c r="Y6364" t="s">
        <v>24</v>
      </c>
    </row>
    <row r="6365" spans="1:25" hidden="1" x14ac:dyDescent="0.35">
      <c r="A6365">
        <v>5</v>
      </c>
      <c r="B6365" t="s">
        <v>43</v>
      </c>
      <c r="C6365">
        <v>6</v>
      </c>
      <c r="D6365" t="s">
        <v>11</v>
      </c>
      <c r="E6365" t="s">
        <v>65</v>
      </c>
      <c r="F6365" t="s">
        <v>13</v>
      </c>
      <c r="G6365" t="s">
        <v>7158</v>
      </c>
      <c r="H6365" s="1">
        <v>0</v>
      </c>
      <c r="I6365" s="2">
        <v>43814</v>
      </c>
      <c r="J6365" t="s">
        <v>7159</v>
      </c>
      <c r="K6365" t="s">
        <v>30</v>
      </c>
      <c r="L6365">
        <v>98115</v>
      </c>
      <c r="M6365">
        <v>1057</v>
      </c>
      <c r="N6365" t="s">
        <v>1299</v>
      </c>
      <c r="O6365">
        <v>10</v>
      </c>
      <c r="P6365">
        <v>3</v>
      </c>
      <c r="Q6365" t="s">
        <v>32</v>
      </c>
      <c r="R6365" t="s">
        <v>8304</v>
      </c>
      <c r="S6365">
        <v>9.7899999999999991</v>
      </c>
      <c r="T6365">
        <v>23</v>
      </c>
      <c r="U6365" t="s">
        <v>76</v>
      </c>
      <c r="V6365" s="2">
        <v>43819</v>
      </c>
      <c r="W6365" t="s">
        <v>39</v>
      </c>
      <c r="X6365" t="s">
        <v>69</v>
      </c>
      <c r="Y6365" t="s">
        <v>47</v>
      </c>
    </row>
    <row r="6366" spans="1:25" hidden="1" x14ac:dyDescent="0.35">
      <c r="A6366">
        <v>5</v>
      </c>
      <c r="B6366" t="s">
        <v>25</v>
      </c>
      <c r="C6366">
        <v>3</v>
      </c>
      <c r="D6366" t="s">
        <v>11</v>
      </c>
      <c r="E6366" t="s">
        <v>2877</v>
      </c>
      <c r="F6366" t="s">
        <v>13</v>
      </c>
      <c r="G6366" t="s">
        <v>5201</v>
      </c>
      <c r="H6366" s="1">
        <v>0</v>
      </c>
      <c r="I6366" s="2">
        <v>43821</v>
      </c>
      <c r="J6366" t="s">
        <v>5370</v>
      </c>
      <c r="K6366" t="s">
        <v>102</v>
      </c>
      <c r="L6366">
        <v>2908</v>
      </c>
      <c r="M6366">
        <v>382</v>
      </c>
      <c r="N6366" t="s">
        <v>2754</v>
      </c>
      <c r="O6366">
        <v>51</v>
      </c>
      <c r="P6366">
        <v>1</v>
      </c>
      <c r="Q6366" t="s">
        <v>104</v>
      </c>
      <c r="R6366" t="s">
        <v>8304</v>
      </c>
      <c r="S6366">
        <v>50.83</v>
      </c>
      <c r="T6366">
        <v>221</v>
      </c>
      <c r="U6366" t="s">
        <v>33</v>
      </c>
      <c r="V6366" s="2">
        <v>43826</v>
      </c>
      <c r="W6366" t="s">
        <v>20</v>
      </c>
      <c r="X6366" t="s">
        <v>836</v>
      </c>
      <c r="Y6366" t="s">
        <v>22</v>
      </c>
    </row>
    <row r="6367" spans="1:25" hidden="1" x14ac:dyDescent="0.35">
      <c r="A6367">
        <v>5</v>
      </c>
      <c r="B6367" t="s">
        <v>25</v>
      </c>
      <c r="C6367">
        <v>3</v>
      </c>
      <c r="D6367" t="s">
        <v>26</v>
      </c>
      <c r="E6367" t="s">
        <v>2877</v>
      </c>
      <c r="F6367" t="s">
        <v>13</v>
      </c>
      <c r="G6367" t="s">
        <v>5201</v>
      </c>
      <c r="H6367" s="1">
        <v>0</v>
      </c>
      <c r="I6367" s="2">
        <v>43821</v>
      </c>
      <c r="J6367" t="s">
        <v>5370</v>
      </c>
      <c r="K6367" t="s">
        <v>102</v>
      </c>
      <c r="L6367">
        <v>2908</v>
      </c>
      <c r="M6367">
        <v>1308</v>
      </c>
      <c r="N6367" t="s">
        <v>956</v>
      </c>
      <c r="O6367">
        <v>35</v>
      </c>
      <c r="P6367">
        <v>6</v>
      </c>
      <c r="Q6367" t="s">
        <v>104</v>
      </c>
      <c r="R6367" t="s">
        <v>8304</v>
      </c>
      <c r="S6367">
        <v>34.76</v>
      </c>
      <c r="T6367">
        <v>695</v>
      </c>
      <c r="U6367" t="s">
        <v>33</v>
      </c>
      <c r="V6367" s="2">
        <v>43826</v>
      </c>
      <c r="W6367" t="s">
        <v>20</v>
      </c>
      <c r="X6367" t="s">
        <v>836</v>
      </c>
      <c r="Y6367" t="s">
        <v>356</v>
      </c>
    </row>
    <row r="6368" spans="1:25" hidden="1" x14ac:dyDescent="0.35">
      <c r="A6368">
        <v>4</v>
      </c>
      <c r="B6368" t="s">
        <v>43</v>
      </c>
      <c r="C6368">
        <v>6</v>
      </c>
      <c r="D6368" t="s">
        <v>26</v>
      </c>
      <c r="E6368" t="s">
        <v>535</v>
      </c>
      <c r="F6368" t="s">
        <v>13</v>
      </c>
      <c r="G6368" t="s">
        <v>2151</v>
      </c>
      <c r="H6368" s="1">
        <v>0</v>
      </c>
      <c r="I6368" s="2">
        <v>43575</v>
      </c>
      <c r="J6368" t="s">
        <v>3774</v>
      </c>
      <c r="K6368" t="s">
        <v>73</v>
      </c>
      <c r="L6368">
        <v>48234</v>
      </c>
      <c r="M6368">
        <v>408</v>
      </c>
      <c r="N6368" t="s">
        <v>1451</v>
      </c>
      <c r="O6368">
        <v>18</v>
      </c>
      <c r="P6368">
        <v>4</v>
      </c>
      <c r="Q6368" t="s">
        <v>75</v>
      </c>
      <c r="R6368" t="s">
        <v>8304</v>
      </c>
      <c r="S6368">
        <v>18.28</v>
      </c>
      <c r="T6368">
        <v>37</v>
      </c>
      <c r="U6368" t="s">
        <v>19</v>
      </c>
      <c r="V6368" s="2">
        <v>43579</v>
      </c>
      <c r="W6368" t="s">
        <v>39</v>
      </c>
      <c r="X6368" t="s">
        <v>156</v>
      </c>
      <c r="Y6368" t="s">
        <v>54</v>
      </c>
    </row>
    <row r="6369" spans="1:25" hidden="1" x14ac:dyDescent="0.35">
      <c r="A6369">
        <v>4</v>
      </c>
      <c r="B6369" t="s">
        <v>43</v>
      </c>
      <c r="C6369">
        <v>6</v>
      </c>
      <c r="D6369" t="s">
        <v>26</v>
      </c>
      <c r="E6369" t="s">
        <v>535</v>
      </c>
      <c r="F6369" t="s">
        <v>13</v>
      </c>
      <c r="G6369" t="s">
        <v>2151</v>
      </c>
      <c r="H6369" s="1">
        <v>0</v>
      </c>
      <c r="I6369" s="2">
        <v>43575</v>
      </c>
      <c r="J6369" t="s">
        <v>3774</v>
      </c>
      <c r="K6369" t="s">
        <v>73</v>
      </c>
      <c r="L6369">
        <v>48234</v>
      </c>
      <c r="M6369">
        <v>1310</v>
      </c>
      <c r="N6369" t="s">
        <v>1247</v>
      </c>
      <c r="O6369">
        <v>70</v>
      </c>
      <c r="P6369">
        <v>7</v>
      </c>
      <c r="Q6369" t="s">
        <v>75</v>
      </c>
      <c r="R6369" t="s">
        <v>8304</v>
      </c>
      <c r="S6369">
        <v>70.489999999999995</v>
      </c>
      <c r="T6369">
        <v>147</v>
      </c>
      <c r="U6369" t="s">
        <v>19</v>
      </c>
      <c r="V6369" s="2">
        <v>43579</v>
      </c>
      <c r="W6369" t="s">
        <v>39</v>
      </c>
      <c r="X6369" t="s">
        <v>156</v>
      </c>
      <c r="Y6369" t="s">
        <v>54</v>
      </c>
    </row>
    <row r="6370" spans="1:25" hidden="1" x14ac:dyDescent="0.35">
      <c r="A6370">
        <v>6</v>
      </c>
      <c r="B6370" t="s">
        <v>10</v>
      </c>
      <c r="C6370">
        <v>6</v>
      </c>
      <c r="D6370" t="s">
        <v>26</v>
      </c>
      <c r="E6370" t="s">
        <v>4283</v>
      </c>
      <c r="F6370" t="s">
        <v>13</v>
      </c>
      <c r="G6370" t="s">
        <v>1188</v>
      </c>
      <c r="H6370" s="1">
        <v>0</v>
      </c>
      <c r="I6370" s="2">
        <v>43489</v>
      </c>
      <c r="J6370" t="s">
        <v>4299</v>
      </c>
      <c r="K6370" t="s">
        <v>16</v>
      </c>
      <c r="L6370">
        <v>30080</v>
      </c>
      <c r="M6370">
        <v>1353</v>
      </c>
      <c r="N6370" t="s">
        <v>4227</v>
      </c>
      <c r="O6370">
        <v>0</v>
      </c>
      <c r="P6370">
        <v>3</v>
      </c>
      <c r="Q6370" t="s">
        <v>18</v>
      </c>
      <c r="R6370" t="s">
        <v>8304</v>
      </c>
      <c r="S6370">
        <v>0.11</v>
      </c>
      <c r="T6370">
        <v>6</v>
      </c>
      <c r="U6370" t="s">
        <v>19</v>
      </c>
      <c r="V6370" s="2">
        <v>43495</v>
      </c>
      <c r="W6370" t="s">
        <v>39</v>
      </c>
      <c r="X6370" t="s">
        <v>761</v>
      </c>
      <c r="Y6370" t="s">
        <v>176</v>
      </c>
    </row>
    <row r="6371" spans="1:25" hidden="1" x14ac:dyDescent="0.35">
      <c r="A6371">
        <v>4</v>
      </c>
      <c r="B6371" t="s">
        <v>43</v>
      </c>
      <c r="C6371">
        <v>6</v>
      </c>
      <c r="D6371" t="s">
        <v>11</v>
      </c>
      <c r="E6371" t="s">
        <v>192</v>
      </c>
      <c r="F6371" t="s">
        <v>13</v>
      </c>
      <c r="G6371" t="s">
        <v>1031</v>
      </c>
      <c r="H6371" s="1">
        <v>0.6</v>
      </c>
      <c r="I6371" s="2">
        <v>43792</v>
      </c>
      <c r="J6371" t="s">
        <v>2255</v>
      </c>
      <c r="K6371" t="s">
        <v>73</v>
      </c>
      <c r="L6371">
        <v>60610</v>
      </c>
      <c r="M6371">
        <v>469</v>
      </c>
      <c r="N6371" t="s">
        <v>2256</v>
      </c>
      <c r="O6371">
        <v>-4</v>
      </c>
      <c r="P6371">
        <v>1</v>
      </c>
      <c r="Q6371" t="s">
        <v>75</v>
      </c>
      <c r="R6371" t="s">
        <v>8304</v>
      </c>
      <c r="S6371">
        <v>-4.04</v>
      </c>
      <c r="T6371">
        <v>6</v>
      </c>
      <c r="U6371" t="s">
        <v>19</v>
      </c>
      <c r="V6371" s="2">
        <v>43796</v>
      </c>
      <c r="W6371" t="s">
        <v>39</v>
      </c>
      <c r="X6371" t="s">
        <v>139</v>
      </c>
      <c r="Y6371" t="s">
        <v>47</v>
      </c>
    </row>
    <row r="6372" spans="1:25" hidden="1" x14ac:dyDescent="0.35">
      <c r="A6372">
        <v>4</v>
      </c>
      <c r="B6372" t="s">
        <v>43</v>
      </c>
      <c r="C6372">
        <v>6</v>
      </c>
      <c r="D6372" t="s">
        <v>26</v>
      </c>
      <c r="E6372" t="s">
        <v>192</v>
      </c>
      <c r="F6372" t="s">
        <v>13</v>
      </c>
      <c r="G6372" t="s">
        <v>1031</v>
      </c>
      <c r="H6372" s="1">
        <v>0.2</v>
      </c>
      <c r="I6372" s="2">
        <v>43792</v>
      </c>
      <c r="J6372" t="s">
        <v>2255</v>
      </c>
      <c r="K6372" t="s">
        <v>73</v>
      </c>
      <c r="L6372">
        <v>60610</v>
      </c>
      <c r="M6372">
        <v>243</v>
      </c>
      <c r="N6372" t="s">
        <v>2793</v>
      </c>
      <c r="O6372">
        <v>4</v>
      </c>
      <c r="P6372">
        <v>5</v>
      </c>
      <c r="Q6372" t="s">
        <v>75</v>
      </c>
      <c r="R6372" t="s">
        <v>8304</v>
      </c>
      <c r="S6372">
        <v>4.18</v>
      </c>
      <c r="T6372">
        <v>12</v>
      </c>
      <c r="U6372" t="s">
        <v>19</v>
      </c>
      <c r="V6372" s="2">
        <v>43796</v>
      </c>
      <c r="W6372" t="s">
        <v>39</v>
      </c>
      <c r="X6372" t="s">
        <v>139</v>
      </c>
      <c r="Y6372" t="s">
        <v>35</v>
      </c>
    </row>
    <row r="6373" spans="1:25" hidden="1" x14ac:dyDescent="0.35">
      <c r="A6373">
        <v>4</v>
      </c>
      <c r="B6373" t="s">
        <v>43</v>
      </c>
      <c r="C6373">
        <v>6</v>
      </c>
      <c r="D6373" t="s">
        <v>50</v>
      </c>
      <c r="E6373" t="s">
        <v>192</v>
      </c>
      <c r="F6373" t="s">
        <v>13</v>
      </c>
      <c r="G6373" t="s">
        <v>1031</v>
      </c>
      <c r="H6373" s="1">
        <v>0.2</v>
      </c>
      <c r="I6373" s="2">
        <v>43792</v>
      </c>
      <c r="J6373" t="s">
        <v>2255</v>
      </c>
      <c r="K6373" t="s">
        <v>73</v>
      </c>
      <c r="L6373">
        <v>60610</v>
      </c>
      <c r="M6373">
        <v>1577</v>
      </c>
      <c r="N6373" t="s">
        <v>4980</v>
      </c>
      <c r="O6373">
        <v>17</v>
      </c>
      <c r="P6373">
        <v>2</v>
      </c>
      <c r="Q6373" t="s">
        <v>75</v>
      </c>
      <c r="R6373" t="s">
        <v>8304</v>
      </c>
      <c r="S6373">
        <v>16.68</v>
      </c>
      <c r="T6373">
        <v>222</v>
      </c>
      <c r="U6373" t="s">
        <v>19</v>
      </c>
      <c r="V6373" s="2">
        <v>43796</v>
      </c>
      <c r="W6373" t="s">
        <v>39</v>
      </c>
      <c r="X6373" t="s">
        <v>139</v>
      </c>
      <c r="Y6373" t="s">
        <v>52</v>
      </c>
    </row>
    <row r="6374" spans="1:25" hidden="1" x14ac:dyDescent="0.35">
      <c r="A6374">
        <v>7</v>
      </c>
      <c r="B6374" t="s">
        <v>25</v>
      </c>
      <c r="C6374">
        <v>6</v>
      </c>
      <c r="D6374" t="s">
        <v>11</v>
      </c>
      <c r="E6374" t="s">
        <v>65</v>
      </c>
      <c r="F6374" t="s">
        <v>13</v>
      </c>
      <c r="G6374" t="s">
        <v>5665</v>
      </c>
      <c r="H6374" s="1">
        <v>0</v>
      </c>
      <c r="I6374" s="2">
        <v>43695</v>
      </c>
      <c r="J6374" t="s">
        <v>5738</v>
      </c>
      <c r="K6374" t="s">
        <v>30</v>
      </c>
      <c r="L6374">
        <v>98103</v>
      </c>
      <c r="M6374">
        <v>470</v>
      </c>
      <c r="N6374" t="s">
        <v>8180</v>
      </c>
      <c r="O6374">
        <v>22</v>
      </c>
      <c r="P6374">
        <v>3</v>
      </c>
      <c r="Q6374" t="s">
        <v>32</v>
      </c>
      <c r="R6374" t="s">
        <v>8304</v>
      </c>
      <c r="S6374">
        <v>22.42</v>
      </c>
      <c r="T6374">
        <v>66</v>
      </c>
      <c r="U6374" t="s">
        <v>33</v>
      </c>
      <c r="V6374" s="2">
        <v>43702</v>
      </c>
      <c r="W6374" t="s">
        <v>39</v>
      </c>
      <c r="X6374" t="s">
        <v>69</v>
      </c>
      <c r="Y6374" t="s">
        <v>47</v>
      </c>
    </row>
    <row r="6375" spans="1:25" hidden="1" x14ac:dyDescent="0.35">
      <c r="A6375">
        <v>7</v>
      </c>
      <c r="B6375" t="s">
        <v>25</v>
      </c>
      <c r="C6375">
        <v>6</v>
      </c>
      <c r="D6375" t="s">
        <v>26</v>
      </c>
      <c r="E6375" t="s">
        <v>65</v>
      </c>
      <c r="F6375" t="s">
        <v>13</v>
      </c>
      <c r="G6375" t="s">
        <v>5665</v>
      </c>
      <c r="H6375" s="1">
        <v>0</v>
      </c>
      <c r="I6375" s="2">
        <v>43695</v>
      </c>
      <c r="J6375" t="s">
        <v>5738</v>
      </c>
      <c r="K6375" t="s">
        <v>30</v>
      </c>
      <c r="L6375">
        <v>98103</v>
      </c>
      <c r="M6375">
        <v>982</v>
      </c>
      <c r="N6375" t="s">
        <v>905</v>
      </c>
      <c r="O6375">
        <v>290</v>
      </c>
      <c r="P6375">
        <v>7</v>
      </c>
      <c r="Q6375" t="s">
        <v>32</v>
      </c>
      <c r="R6375" t="s">
        <v>8304</v>
      </c>
      <c r="S6375">
        <v>290.01</v>
      </c>
      <c r="T6375">
        <v>1000</v>
      </c>
      <c r="U6375" t="s">
        <v>33</v>
      </c>
      <c r="V6375" s="2">
        <v>43702</v>
      </c>
      <c r="W6375" t="s">
        <v>39</v>
      </c>
      <c r="X6375" t="s">
        <v>69</v>
      </c>
      <c r="Y6375" t="s">
        <v>42</v>
      </c>
    </row>
    <row r="6376" spans="1:25" hidden="1" x14ac:dyDescent="0.35">
      <c r="A6376">
        <v>7</v>
      </c>
      <c r="B6376" t="s">
        <v>25</v>
      </c>
      <c r="C6376">
        <v>6</v>
      </c>
      <c r="D6376" t="s">
        <v>26</v>
      </c>
      <c r="E6376" t="s">
        <v>65</v>
      </c>
      <c r="F6376" t="s">
        <v>13</v>
      </c>
      <c r="G6376" t="s">
        <v>5665</v>
      </c>
      <c r="H6376" s="1">
        <v>0.2</v>
      </c>
      <c r="I6376" s="2">
        <v>43695</v>
      </c>
      <c r="J6376" t="s">
        <v>5738</v>
      </c>
      <c r="K6376" t="s">
        <v>30</v>
      </c>
      <c r="L6376">
        <v>98103</v>
      </c>
      <c r="M6376">
        <v>650</v>
      </c>
      <c r="N6376" t="s">
        <v>3975</v>
      </c>
      <c r="O6376">
        <v>943</v>
      </c>
      <c r="P6376">
        <v>9</v>
      </c>
      <c r="Q6376" t="s">
        <v>32</v>
      </c>
      <c r="R6376" t="s">
        <v>8304</v>
      </c>
      <c r="S6376">
        <v>942.82</v>
      </c>
      <c r="T6376">
        <v>2794</v>
      </c>
      <c r="U6376" t="s">
        <v>33</v>
      </c>
      <c r="V6376" s="2">
        <v>43702</v>
      </c>
      <c r="W6376" t="s">
        <v>39</v>
      </c>
      <c r="X6376" t="s">
        <v>69</v>
      </c>
      <c r="Y6376" t="s">
        <v>54</v>
      </c>
    </row>
    <row r="6377" spans="1:25" x14ac:dyDescent="0.35">
      <c r="A6377">
        <v>5</v>
      </c>
      <c r="B6377" t="s">
        <v>25</v>
      </c>
      <c r="C6377">
        <v>3</v>
      </c>
      <c r="D6377" t="s">
        <v>26</v>
      </c>
      <c r="E6377" t="s">
        <v>2578</v>
      </c>
      <c r="F6377" t="s">
        <v>13</v>
      </c>
      <c r="G6377" t="s">
        <v>1462</v>
      </c>
      <c r="H6377" s="1">
        <v>0</v>
      </c>
      <c r="I6377" s="2">
        <v>43589</v>
      </c>
      <c r="J6377" t="s">
        <v>3621</v>
      </c>
      <c r="K6377" t="s">
        <v>30</v>
      </c>
      <c r="L6377">
        <v>92683</v>
      </c>
      <c r="M6377">
        <v>40</v>
      </c>
      <c r="N6377" t="s">
        <v>439</v>
      </c>
      <c r="O6377">
        <v>73</v>
      </c>
      <c r="P6377">
        <v>2</v>
      </c>
      <c r="Q6377" t="s">
        <v>32</v>
      </c>
      <c r="R6377" t="s">
        <v>8304</v>
      </c>
      <c r="S6377">
        <v>72.95</v>
      </c>
      <c r="T6377">
        <v>243</v>
      </c>
      <c r="U6377" t="s">
        <v>19</v>
      </c>
      <c r="V6377" s="2">
        <v>43594</v>
      </c>
      <c r="W6377" t="s">
        <v>20</v>
      </c>
      <c r="X6377" t="s">
        <v>34</v>
      </c>
      <c r="Y6377" t="s">
        <v>56</v>
      </c>
    </row>
    <row r="6378" spans="1:25" hidden="1" x14ac:dyDescent="0.35">
      <c r="A6378">
        <v>5</v>
      </c>
      <c r="B6378" t="s">
        <v>43</v>
      </c>
      <c r="C6378">
        <v>6</v>
      </c>
      <c r="D6378" t="s">
        <v>26</v>
      </c>
      <c r="E6378" t="s">
        <v>457</v>
      </c>
      <c r="F6378" t="s">
        <v>13</v>
      </c>
      <c r="G6378" t="s">
        <v>1214</v>
      </c>
      <c r="H6378" s="1">
        <v>0</v>
      </c>
      <c r="I6378" s="2">
        <v>43512</v>
      </c>
      <c r="J6378" t="s">
        <v>6346</v>
      </c>
      <c r="K6378" t="s">
        <v>102</v>
      </c>
      <c r="L6378">
        <v>6824</v>
      </c>
      <c r="M6378">
        <v>658</v>
      </c>
      <c r="N6378" t="s">
        <v>3796</v>
      </c>
      <c r="O6378">
        <v>81</v>
      </c>
      <c r="P6378">
        <v>3</v>
      </c>
      <c r="Q6378" t="s">
        <v>104</v>
      </c>
      <c r="R6378" t="s">
        <v>8304</v>
      </c>
      <c r="S6378">
        <v>81.13</v>
      </c>
      <c r="T6378">
        <v>580</v>
      </c>
      <c r="U6378" t="s">
        <v>33</v>
      </c>
      <c r="V6378" s="2">
        <v>43517</v>
      </c>
      <c r="W6378" t="s">
        <v>39</v>
      </c>
      <c r="X6378" t="s">
        <v>461</v>
      </c>
      <c r="Y6378" t="s">
        <v>42</v>
      </c>
    </row>
    <row r="6379" spans="1:25" hidden="1" x14ac:dyDescent="0.35">
      <c r="A6379">
        <v>5</v>
      </c>
      <c r="B6379" t="s">
        <v>43</v>
      </c>
      <c r="C6379">
        <v>6</v>
      </c>
      <c r="D6379" t="s">
        <v>50</v>
      </c>
      <c r="E6379" t="s">
        <v>457</v>
      </c>
      <c r="F6379" t="s">
        <v>13</v>
      </c>
      <c r="G6379" t="s">
        <v>1214</v>
      </c>
      <c r="H6379" s="1">
        <v>0</v>
      </c>
      <c r="I6379" s="2">
        <v>43512</v>
      </c>
      <c r="J6379" t="s">
        <v>6346</v>
      </c>
      <c r="K6379" t="s">
        <v>102</v>
      </c>
      <c r="L6379">
        <v>6824</v>
      </c>
      <c r="M6379">
        <v>306</v>
      </c>
      <c r="N6379" t="s">
        <v>4896</v>
      </c>
      <c r="O6379">
        <v>7</v>
      </c>
      <c r="P6379">
        <v>1</v>
      </c>
      <c r="Q6379" t="s">
        <v>104</v>
      </c>
      <c r="R6379" t="s">
        <v>8304</v>
      </c>
      <c r="S6379">
        <v>7.35</v>
      </c>
      <c r="T6379">
        <v>15</v>
      </c>
      <c r="U6379" t="s">
        <v>33</v>
      </c>
      <c r="V6379" s="2">
        <v>43517</v>
      </c>
      <c r="W6379" t="s">
        <v>39</v>
      </c>
      <c r="X6379" t="s">
        <v>461</v>
      </c>
      <c r="Y6379" t="s">
        <v>52</v>
      </c>
    </row>
    <row r="6380" spans="1:25" hidden="1" x14ac:dyDescent="0.35">
      <c r="A6380">
        <v>5</v>
      </c>
      <c r="B6380" t="s">
        <v>25</v>
      </c>
      <c r="C6380">
        <v>3</v>
      </c>
      <c r="D6380" t="s">
        <v>11</v>
      </c>
      <c r="E6380" t="s">
        <v>201</v>
      </c>
      <c r="F6380" t="s">
        <v>13</v>
      </c>
      <c r="G6380" t="s">
        <v>6964</v>
      </c>
      <c r="H6380" s="1">
        <v>0.3</v>
      </c>
      <c r="I6380" s="2">
        <v>43771</v>
      </c>
      <c r="J6380" t="s">
        <v>6965</v>
      </c>
      <c r="K6380" t="s">
        <v>102</v>
      </c>
      <c r="L6380">
        <v>45503</v>
      </c>
      <c r="M6380">
        <v>1214</v>
      </c>
      <c r="N6380" t="s">
        <v>1745</v>
      </c>
      <c r="O6380">
        <v>-36</v>
      </c>
      <c r="P6380">
        <v>2</v>
      </c>
      <c r="Q6380" t="s">
        <v>104</v>
      </c>
      <c r="R6380" t="s">
        <v>8304</v>
      </c>
      <c r="S6380">
        <v>-35.51</v>
      </c>
      <c r="T6380">
        <v>155</v>
      </c>
      <c r="U6380" t="s">
        <v>76</v>
      </c>
      <c r="V6380" s="2">
        <v>43776</v>
      </c>
      <c r="W6380" t="s">
        <v>20</v>
      </c>
      <c r="X6380" t="s">
        <v>309</v>
      </c>
      <c r="Y6380" t="s">
        <v>24</v>
      </c>
    </row>
    <row r="6381" spans="1:25" hidden="1" x14ac:dyDescent="0.35">
      <c r="A6381">
        <v>0</v>
      </c>
      <c r="B6381" t="s">
        <v>10</v>
      </c>
      <c r="C6381">
        <v>0</v>
      </c>
      <c r="D6381" t="s">
        <v>11</v>
      </c>
      <c r="E6381" t="s">
        <v>171</v>
      </c>
      <c r="F6381" t="s">
        <v>13</v>
      </c>
      <c r="G6381" t="s">
        <v>1602</v>
      </c>
      <c r="H6381" s="1">
        <v>0</v>
      </c>
      <c r="I6381" s="2">
        <v>43610</v>
      </c>
      <c r="J6381" t="s">
        <v>1760</v>
      </c>
      <c r="K6381" t="s">
        <v>102</v>
      </c>
      <c r="L6381">
        <v>10009</v>
      </c>
      <c r="M6381">
        <v>547</v>
      </c>
      <c r="N6381" t="s">
        <v>1254</v>
      </c>
      <c r="O6381">
        <v>6</v>
      </c>
      <c r="P6381">
        <v>3</v>
      </c>
      <c r="Q6381" t="s">
        <v>104</v>
      </c>
      <c r="R6381" t="s">
        <v>8304</v>
      </c>
      <c r="S6381">
        <v>6.03</v>
      </c>
      <c r="T6381">
        <v>19</v>
      </c>
      <c r="U6381" t="s">
        <v>19</v>
      </c>
      <c r="V6381" s="2">
        <v>43610</v>
      </c>
      <c r="W6381" t="s">
        <v>773</v>
      </c>
      <c r="X6381" t="s">
        <v>175</v>
      </c>
      <c r="Y6381" t="s">
        <v>47</v>
      </c>
    </row>
    <row r="6382" spans="1:25" hidden="1" x14ac:dyDescent="0.35">
      <c r="A6382">
        <v>0</v>
      </c>
      <c r="B6382" t="s">
        <v>10</v>
      </c>
      <c r="C6382">
        <v>0</v>
      </c>
      <c r="D6382" t="s">
        <v>26</v>
      </c>
      <c r="E6382" t="s">
        <v>171</v>
      </c>
      <c r="F6382" t="s">
        <v>13</v>
      </c>
      <c r="G6382" t="s">
        <v>1602</v>
      </c>
      <c r="H6382" s="1">
        <v>0</v>
      </c>
      <c r="I6382" s="2">
        <v>43610</v>
      </c>
      <c r="J6382" t="s">
        <v>1760</v>
      </c>
      <c r="K6382" t="s">
        <v>102</v>
      </c>
      <c r="L6382">
        <v>10009</v>
      </c>
      <c r="M6382">
        <v>51</v>
      </c>
      <c r="N6382" t="s">
        <v>2804</v>
      </c>
      <c r="O6382">
        <v>1</v>
      </c>
      <c r="P6382">
        <v>1</v>
      </c>
      <c r="Q6382" t="s">
        <v>104</v>
      </c>
      <c r="R6382" t="s">
        <v>8304</v>
      </c>
      <c r="S6382">
        <v>1.48</v>
      </c>
      <c r="T6382">
        <v>3</v>
      </c>
      <c r="U6382" t="s">
        <v>19</v>
      </c>
      <c r="V6382" s="2">
        <v>43610</v>
      </c>
      <c r="W6382" t="s">
        <v>773</v>
      </c>
      <c r="X6382" t="s">
        <v>175</v>
      </c>
      <c r="Y6382" t="s">
        <v>176</v>
      </c>
    </row>
    <row r="6383" spans="1:25" hidden="1" x14ac:dyDescent="0.35">
      <c r="A6383">
        <v>0</v>
      </c>
      <c r="B6383" t="s">
        <v>10</v>
      </c>
      <c r="C6383">
        <v>0</v>
      </c>
      <c r="D6383" t="s">
        <v>26</v>
      </c>
      <c r="E6383" t="s">
        <v>171</v>
      </c>
      <c r="F6383" t="s">
        <v>13</v>
      </c>
      <c r="G6383" t="s">
        <v>1602</v>
      </c>
      <c r="H6383" s="1">
        <v>0.2</v>
      </c>
      <c r="I6383" s="2">
        <v>43610</v>
      </c>
      <c r="J6383" t="s">
        <v>1760</v>
      </c>
      <c r="K6383" t="s">
        <v>102</v>
      </c>
      <c r="L6383">
        <v>10009</v>
      </c>
      <c r="M6383">
        <v>683</v>
      </c>
      <c r="N6383" t="s">
        <v>3242</v>
      </c>
      <c r="O6383">
        <v>207</v>
      </c>
      <c r="P6383">
        <v>5</v>
      </c>
      <c r="Q6383" t="s">
        <v>104</v>
      </c>
      <c r="R6383" t="s">
        <v>8304</v>
      </c>
      <c r="S6383">
        <v>207.47</v>
      </c>
      <c r="T6383">
        <v>664</v>
      </c>
      <c r="U6383" t="s">
        <v>19</v>
      </c>
      <c r="V6383" s="2">
        <v>43610</v>
      </c>
      <c r="W6383" t="s">
        <v>773</v>
      </c>
      <c r="X6383" t="s">
        <v>175</v>
      </c>
      <c r="Y6383" t="s">
        <v>54</v>
      </c>
    </row>
    <row r="6384" spans="1:25" hidden="1" x14ac:dyDescent="0.35">
      <c r="A6384">
        <v>0</v>
      </c>
      <c r="B6384" t="s">
        <v>10</v>
      </c>
      <c r="C6384">
        <v>0</v>
      </c>
      <c r="D6384" t="s">
        <v>50</v>
      </c>
      <c r="E6384" t="s">
        <v>171</v>
      </c>
      <c r="F6384" t="s">
        <v>13</v>
      </c>
      <c r="G6384" t="s">
        <v>1602</v>
      </c>
      <c r="H6384" s="1">
        <v>0</v>
      </c>
      <c r="I6384" s="2">
        <v>43610</v>
      </c>
      <c r="J6384" t="s">
        <v>1760</v>
      </c>
      <c r="K6384" t="s">
        <v>102</v>
      </c>
      <c r="L6384">
        <v>10009</v>
      </c>
      <c r="M6384">
        <v>916</v>
      </c>
      <c r="N6384" t="s">
        <v>160</v>
      </c>
      <c r="O6384">
        <v>13</v>
      </c>
      <c r="P6384">
        <v>8</v>
      </c>
      <c r="Q6384" t="s">
        <v>104</v>
      </c>
      <c r="R6384" t="s">
        <v>8304</v>
      </c>
      <c r="S6384">
        <v>13.2</v>
      </c>
      <c r="T6384">
        <v>120</v>
      </c>
      <c r="U6384" t="s">
        <v>19</v>
      </c>
      <c r="V6384" s="2">
        <v>43610</v>
      </c>
      <c r="W6384" t="s">
        <v>773</v>
      </c>
      <c r="X6384" t="s">
        <v>175</v>
      </c>
      <c r="Y6384" t="s">
        <v>113</v>
      </c>
    </row>
    <row r="6385" spans="1:25" x14ac:dyDescent="0.35">
      <c r="A6385">
        <v>7</v>
      </c>
      <c r="B6385" t="s">
        <v>25</v>
      </c>
      <c r="C6385">
        <v>6</v>
      </c>
      <c r="D6385" t="s">
        <v>26</v>
      </c>
      <c r="E6385" t="s">
        <v>27</v>
      </c>
      <c r="F6385" t="s">
        <v>13</v>
      </c>
      <c r="G6385" t="s">
        <v>1629</v>
      </c>
      <c r="H6385" s="1">
        <v>0</v>
      </c>
      <c r="I6385" s="2">
        <v>43580</v>
      </c>
      <c r="J6385" t="s">
        <v>4538</v>
      </c>
      <c r="K6385" t="s">
        <v>30</v>
      </c>
      <c r="L6385">
        <v>90032</v>
      </c>
      <c r="M6385">
        <v>1531</v>
      </c>
      <c r="N6385" t="s">
        <v>8149</v>
      </c>
      <c r="O6385">
        <v>9</v>
      </c>
      <c r="P6385">
        <v>3</v>
      </c>
      <c r="Q6385" t="s">
        <v>32</v>
      </c>
      <c r="R6385" t="s">
        <v>8304</v>
      </c>
      <c r="S6385">
        <v>8.76</v>
      </c>
      <c r="T6385">
        <v>19</v>
      </c>
      <c r="U6385" t="s">
        <v>19</v>
      </c>
      <c r="V6385" s="2">
        <v>43587</v>
      </c>
      <c r="W6385" t="s">
        <v>39</v>
      </c>
      <c r="X6385" t="s">
        <v>34</v>
      </c>
      <c r="Y6385" t="s">
        <v>64</v>
      </c>
    </row>
    <row r="6386" spans="1:25" x14ac:dyDescent="0.35">
      <c r="A6386">
        <v>7</v>
      </c>
      <c r="B6386" t="s">
        <v>25</v>
      </c>
      <c r="C6386">
        <v>6</v>
      </c>
      <c r="D6386" t="s">
        <v>26</v>
      </c>
      <c r="E6386" t="s">
        <v>27</v>
      </c>
      <c r="F6386" t="s">
        <v>13</v>
      </c>
      <c r="G6386" t="s">
        <v>1629</v>
      </c>
      <c r="H6386" s="1">
        <v>0.2</v>
      </c>
      <c r="I6386" s="2">
        <v>43580</v>
      </c>
      <c r="J6386" t="s">
        <v>4538</v>
      </c>
      <c r="K6386" t="s">
        <v>30</v>
      </c>
      <c r="L6386">
        <v>90032</v>
      </c>
      <c r="M6386">
        <v>1529</v>
      </c>
      <c r="N6386" t="s">
        <v>2973</v>
      </c>
      <c r="O6386">
        <v>28</v>
      </c>
      <c r="P6386">
        <v>3</v>
      </c>
      <c r="Q6386" t="s">
        <v>32</v>
      </c>
      <c r="R6386" t="s">
        <v>8304</v>
      </c>
      <c r="S6386">
        <v>27.5</v>
      </c>
      <c r="T6386">
        <v>73</v>
      </c>
      <c r="U6386" t="s">
        <v>19</v>
      </c>
      <c r="V6386" s="2">
        <v>43587</v>
      </c>
      <c r="W6386" t="s">
        <v>39</v>
      </c>
      <c r="X6386" t="s">
        <v>34</v>
      </c>
      <c r="Y6386" t="s">
        <v>54</v>
      </c>
    </row>
    <row r="6387" spans="1:25" hidden="1" x14ac:dyDescent="0.35">
      <c r="A6387">
        <v>5</v>
      </c>
      <c r="B6387" t="s">
        <v>43</v>
      </c>
      <c r="C6387">
        <v>6</v>
      </c>
      <c r="D6387" t="s">
        <v>26</v>
      </c>
      <c r="E6387" t="s">
        <v>300</v>
      </c>
      <c r="F6387" t="s">
        <v>13</v>
      </c>
      <c r="G6387" t="s">
        <v>1515</v>
      </c>
      <c r="H6387" s="1">
        <v>0</v>
      </c>
      <c r="I6387" s="2">
        <v>43780</v>
      </c>
      <c r="J6387" t="s">
        <v>3777</v>
      </c>
      <c r="K6387" t="s">
        <v>73</v>
      </c>
      <c r="L6387">
        <v>50322</v>
      </c>
      <c r="M6387">
        <v>1608</v>
      </c>
      <c r="N6387" t="s">
        <v>652</v>
      </c>
      <c r="O6387">
        <v>22</v>
      </c>
      <c r="P6387">
        <v>4</v>
      </c>
      <c r="Q6387" t="s">
        <v>75</v>
      </c>
      <c r="R6387" t="s">
        <v>8304</v>
      </c>
      <c r="S6387">
        <v>21.58</v>
      </c>
      <c r="T6387">
        <v>46</v>
      </c>
      <c r="U6387" t="s">
        <v>19</v>
      </c>
      <c r="V6387" s="2">
        <v>43785</v>
      </c>
      <c r="W6387" t="s">
        <v>39</v>
      </c>
      <c r="X6387" t="s">
        <v>304</v>
      </c>
      <c r="Y6387" t="s">
        <v>176</v>
      </c>
    </row>
    <row r="6388" spans="1:25" hidden="1" x14ac:dyDescent="0.35">
      <c r="A6388">
        <v>3</v>
      </c>
      <c r="B6388" t="s">
        <v>25</v>
      </c>
      <c r="C6388">
        <v>1</v>
      </c>
      <c r="D6388" t="s">
        <v>11</v>
      </c>
      <c r="E6388" t="s">
        <v>535</v>
      </c>
      <c r="F6388" t="s">
        <v>13</v>
      </c>
      <c r="G6388" t="s">
        <v>1188</v>
      </c>
      <c r="H6388" s="1">
        <v>0</v>
      </c>
      <c r="I6388" s="2">
        <v>43821</v>
      </c>
      <c r="J6388" t="s">
        <v>1458</v>
      </c>
      <c r="K6388" t="s">
        <v>73</v>
      </c>
      <c r="L6388">
        <v>48227</v>
      </c>
      <c r="M6388">
        <v>311</v>
      </c>
      <c r="N6388" t="s">
        <v>332</v>
      </c>
      <c r="O6388">
        <v>70</v>
      </c>
      <c r="P6388">
        <v>2</v>
      </c>
      <c r="Q6388" t="s">
        <v>75</v>
      </c>
      <c r="R6388" t="s">
        <v>8304</v>
      </c>
      <c r="S6388">
        <v>70.010000000000005</v>
      </c>
      <c r="T6388">
        <v>412</v>
      </c>
      <c r="U6388" t="s">
        <v>19</v>
      </c>
      <c r="V6388" s="2">
        <v>43824</v>
      </c>
      <c r="W6388" t="s">
        <v>130</v>
      </c>
      <c r="X6388" t="s">
        <v>156</v>
      </c>
      <c r="Y6388" t="s">
        <v>41</v>
      </c>
    </row>
    <row r="6389" spans="1:25" hidden="1" x14ac:dyDescent="0.35">
      <c r="A6389">
        <v>3</v>
      </c>
      <c r="B6389" t="s">
        <v>25</v>
      </c>
      <c r="C6389">
        <v>1</v>
      </c>
      <c r="D6389" t="s">
        <v>11</v>
      </c>
      <c r="E6389" t="s">
        <v>535</v>
      </c>
      <c r="F6389" t="s">
        <v>13</v>
      </c>
      <c r="G6389" t="s">
        <v>1188</v>
      </c>
      <c r="H6389" s="1">
        <v>0</v>
      </c>
      <c r="I6389" s="2">
        <v>43821</v>
      </c>
      <c r="J6389" t="s">
        <v>1458</v>
      </c>
      <c r="K6389" t="s">
        <v>73</v>
      </c>
      <c r="L6389">
        <v>48227</v>
      </c>
      <c r="M6389">
        <v>837</v>
      </c>
      <c r="N6389" t="s">
        <v>1467</v>
      </c>
      <c r="O6389">
        <v>413</v>
      </c>
      <c r="P6389">
        <v>7</v>
      </c>
      <c r="Q6389" t="s">
        <v>75</v>
      </c>
      <c r="R6389" t="s">
        <v>8304</v>
      </c>
      <c r="S6389">
        <v>412.54</v>
      </c>
      <c r="T6389">
        <v>1587</v>
      </c>
      <c r="U6389" t="s">
        <v>19</v>
      </c>
      <c r="V6389" s="2">
        <v>43824</v>
      </c>
      <c r="W6389" t="s">
        <v>130</v>
      </c>
      <c r="X6389" t="s">
        <v>156</v>
      </c>
      <c r="Y6389" t="s">
        <v>24</v>
      </c>
    </row>
    <row r="6390" spans="1:25" hidden="1" x14ac:dyDescent="0.35">
      <c r="A6390">
        <v>3</v>
      </c>
      <c r="B6390" t="s">
        <v>25</v>
      </c>
      <c r="C6390">
        <v>1</v>
      </c>
      <c r="D6390" t="s">
        <v>50</v>
      </c>
      <c r="E6390" t="s">
        <v>535</v>
      </c>
      <c r="F6390" t="s">
        <v>13</v>
      </c>
      <c r="G6390" t="s">
        <v>1188</v>
      </c>
      <c r="H6390" s="1">
        <v>0</v>
      </c>
      <c r="I6390" s="2">
        <v>43821</v>
      </c>
      <c r="J6390" t="s">
        <v>1458</v>
      </c>
      <c r="K6390" t="s">
        <v>73</v>
      </c>
      <c r="L6390">
        <v>48227</v>
      </c>
      <c r="M6390">
        <v>1014</v>
      </c>
      <c r="N6390" t="s">
        <v>296</v>
      </c>
      <c r="O6390">
        <v>31</v>
      </c>
      <c r="P6390">
        <v>1</v>
      </c>
      <c r="Q6390" t="s">
        <v>75</v>
      </c>
      <c r="R6390" t="s">
        <v>8304</v>
      </c>
      <c r="S6390">
        <v>30.6</v>
      </c>
      <c r="T6390">
        <v>85</v>
      </c>
      <c r="U6390" t="s">
        <v>19</v>
      </c>
      <c r="V6390" s="2">
        <v>43824</v>
      </c>
      <c r="W6390" t="s">
        <v>130</v>
      </c>
      <c r="X6390" t="s">
        <v>156</v>
      </c>
      <c r="Y6390" t="s">
        <v>113</v>
      </c>
    </row>
    <row r="6391" spans="1:25" hidden="1" x14ac:dyDescent="0.35">
      <c r="A6391">
        <v>3</v>
      </c>
      <c r="B6391" t="s">
        <v>25</v>
      </c>
      <c r="C6391">
        <v>1</v>
      </c>
      <c r="D6391" t="s">
        <v>50</v>
      </c>
      <c r="E6391" t="s">
        <v>535</v>
      </c>
      <c r="F6391" t="s">
        <v>13</v>
      </c>
      <c r="G6391" t="s">
        <v>1188</v>
      </c>
      <c r="H6391" s="1">
        <v>0</v>
      </c>
      <c r="I6391" s="2">
        <v>43821</v>
      </c>
      <c r="J6391" t="s">
        <v>1458</v>
      </c>
      <c r="K6391" t="s">
        <v>73</v>
      </c>
      <c r="L6391">
        <v>48227</v>
      </c>
      <c r="M6391">
        <v>1097</v>
      </c>
      <c r="N6391" t="s">
        <v>4708</v>
      </c>
      <c r="O6391">
        <v>64</v>
      </c>
      <c r="P6391">
        <v>5</v>
      </c>
      <c r="Q6391" t="s">
        <v>75</v>
      </c>
      <c r="R6391" t="s">
        <v>8304</v>
      </c>
      <c r="S6391">
        <v>63.98</v>
      </c>
      <c r="T6391">
        <v>200</v>
      </c>
      <c r="U6391" t="s">
        <v>19</v>
      </c>
      <c r="V6391" s="2">
        <v>43824</v>
      </c>
      <c r="W6391" t="s">
        <v>130</v>
      </c>
      <c r="X6391" t="s">
        <v>156</v>
      </c>
      <c r="Y6391" t="s">
        <v>113</v>
      </c>
    </row>
    <row r="6392" spans="1:25" hidden="1" x14ac:dyDescent="0.35">
      <c r="A6392">
        <v>4</v>
      </c>
      <c r="B6392" t="s">
        <v>25</v>
      </c>
      <c r="C6392">
        <v>3</v>
      </c>
      <c r="D6392" t="s">
        <v>11</v>
      </c>
      <c r="E6392" t="s">
        <v>171</v>
      </c>
      <c r="F6392" t="s">
        <v>13</v>
      </c>
      <c r="G6392" t="s">
        <v>5383</v>
      </c>
      <c r="H6392" s="1">
        <v>0</v>
      </c>
      <c r="I6392" s="2">
        <v>43789</v>
      </c>
      <c r="J6392" t="s">
        <v>5384</v>
      </c>
      <c r="K6392" t="s">
        <v>102</v>
      </c>
      <c r="L6392">
        <v>10035</v>
      </c>
      <c r="M6392">
        <v>1562</v>
      </c>
      <c r="N6392" t="s">
        <v>2266</v>
      </c>
      <c r="O6392">
        <v>9</v>
      </c>
      <c r="P6392">
        <v>3</v>
      </c>
      <c r="Q6392" t="s">
        <v>104</v>
      </c>
      <c r="R6392" t="s">
        <v>8304</v>
      </c>
      <c r="S6392">
        <v>9.17</v>
      </c>
      <c r="T6392">
        <v>51</v>
      </c>
      <c r="U6392" t="s">
        <v>33</v>
      </c>
      <c r="V6392" s="2">
        <v>43793</v>
      </c>
      <c r="W6392" t="s">
        <v>20</v>
      </c>
      <c r="X6392" t="s">
        <v>175</v>
      </c>
      <c r="Y6392" t="s">
        <v>47</v>
      </c>
    </row>
    <row r="6393" spans="1:25" hidden="1" x14ac:dyDescent="0.35">
      <c r="A6393">
        <v>4</v>
      </c>
      <c r="B6393" t="s">
        <v>25</v>
      </c>
      <c r="C6393">
        <v>3</v>
      </c>
      <c r="D6393" t="s">
        <v>50</v>
      </c>
      <c r="E6393" t="s">
        <v>171</v>
      </c>
      <c r="F6393" t="s">
        <v>13</v>
      </c>
      <c r="G6393" t="s">
        <v>5383</v>
      </c>
      <c r="H6393" s="1">
        <v>0</v>
      </c>
      <c r="I6393" s="2">
        <v>43789</v>
      </c>
      <c r="J6393" t="s">
        <v>5384</v>
      </c>
      <c r="K6393" t="s">
        <v>102</v>
      </c>
      <c r="L6393">
        <v>10035</v>
      </c>
      <c r="M6393">
        <v>146</v>
      </c>
      <c r="N6393" t="s">
        <v>997</v>
      </c>
      <c r="O6393">
        <v>171</v>
      </c>
      <c r="P6393">
        <v>1</v>
      </c>
      <c r="Q6393" t="s">
        <v>104</v>
      </c>
      <c r="R6393" t="s">
        <v>8304</v>
      </c>
      <c r="S6393">
        <v>171</v>
      </c>
      <c r="T6393">
        <v>570</v>
      </c>
      <c r="U6393" t="s">
        <v>33</v>
      </c>
      <c r="V6393" s="2">
        <v>43793</v>
      </c>
      <c r="W6393" t="s">
        <v>20</v>
      </c>
      <c r="X6393" t="s">
        <v>175</v>
      </c>
      <c r="Y6393" t="s">
        <v>52</v>
      </c>
    </row>
    <row r="6394" spans="1:25" hidden="1" x14ac:dyDescent="0.35">
      <c r="A6394">
        <v>4</v>
      </c>
      <c r="B6394" t="s">
        <v>25</v>
      </c>
      <c r="C6394">
        <v>3</v>
      </c>
      <c r="D6394" t="s">
        <v>50</v>
      </c>
      <c r="E6394" t="s">
        <v>171</v>
      </c>
      <c r="F6394" t="s">
        <v>13</v>
      </c>
      <c r="G6394" t="s">
        <v>5383</v>
      </c>
      <c r="H6394" s="1">
        <v>0</v>
      </c>
      <c r="I6394" s="2">
        <v>43789</v>
      </c>
      <c r="J6394" t="s">
        <v>5384</v>
      </c>
      <c r="K6394" t="s">
        <v>102</v>
      </c>
      <c r="L6394">
        <v>10035</v>
      </c>
      <c r="M6394">
        <v>1061</v>
      </c>
      <c r="N6394" t="s">
        <v>4986</v>
      </c>
      <c r="O6394">
        <v>1</v>
      </c>
      <c r="P6394">
        <v>3</v>
      </c>
      <c r="Q6394" t="s">
        <v>104</v>
      </c>
      <c r="R6394" t="s">
        <v>8304</v>
      </c>
      <c r="S6394">
        <v>1.34</v>
      </c>
      <c r="T6394">
        <v>3</v>
      </c>
      <c r="U6394" t="s">
        <v>33</v>
      </c>
      <c r="V6394" s="2">
        <v>43793</v>
      </c>
      <c r="W6394" t="s">
        <v>20</v>
      </c>
      <c r="X6394" t="s">
        <v>175</v>
      </c>
      <c r="Y6394" t="s">
        <v>113</v>
      </c>
    </row>
    <row r="6395" spans="1:25" x14ac:dyDescent="0.35">
      <c r="A6395">
        <v>5</v>
      </c>
      <c r="B6395" t="s">
        <v>43</v>
      </c>
      <c r="C6395">
        <v>6</v>
      </c>
      <c r="D6395" t="s">
        <v>26</v>
      </c>
      <c r="E6395" t="s">
        <v>27</v>
      </c>
      <c r="F6395" t="s">
        <v>13</v>
      </c>
      <c r="G6395" t="s">
        <v>5393</v>
      </c>
      <c r="H6395" s="1">
        <v>0</v>
      </c>
      <c r="I6395" s="2">
        <v>43615</v>
      </c>
      <c r="J6395" t="s">
        <v>6598</v>
      </c>
      <c r="K6395" t="s">
        <v>30</v>
      </c>
      <c r="L6395">
        <v>90004</v>
      </c>
      <c r="M6395">
        <v>1348</v>
      </c>
      <c r="N6395" t="s">
        <v>3213</v>
      </c>
      <c r="O6395">
        <v>18</v>
      </c>
      <c r="P6395">
        <v>4</v>
      </c>
      <c r="Q6395" t="s">
        <v>32</v>
      </c>
      <c r="R6395" t="s">
        <v>8304</v>
      </c>
      <c r="S6395">
        <v>18.010000000000002</v>
      </c>
      <c r="T6395">
        <v>38</v>
      </c>
      <c r="U6395" t="s">
        <v>33</v>
      </c>
      <c r="V6395" s="2">
        <v>43620</v>
      </c>
      <c r="W6395" t="s">
        <v>39</v>
      </c>
      <c r="X6395" t="s">
        <v>34</v>
      </c>
      <c r="Y6395" t="s">
        <v>64</v>
      </c>
    </row>
    <row r="6396" spans="1:25" hidden="1" x14ac:dyDescent="0.35">
      <c r="A6396">
        <v>6</v>
      </c>
      <c r="B6396" t="s">
        <v>10</v>
      </c>
      <c r="C6396">
        <v>6</v>
      </c>
      <c r="D6396" t="s">
        <v>26</v>
      </c>
      <c r="E6396" t="s">
        <v>36</v>
      </c>
      <c r="F6396" t="s">
        <v>13</v>
      </c>
      <c r="G6396" t="s">
        <v>6839</v>
      </c>
      <c r="H6396" s="1">
        <v>0.2</v>
      </c>
      <c r="I6396" s="2">
        <v>43713</v>
      </c>
      <c r="J6396" t="s">
        <v>7589</v>
      </c>
      <c r="K6396" t="s">
        <v>16</v>
      </c>
      <c r="L6396">
        <v>33311</v>
      </c>
      <c r="M6396">
        <v>776</v>
      </c>
      <c r="N6396" t="s">
        <v>515</v>
      </c>
      <c r="O6396">
        <v>-29</v>
      </c>
      <c r="P6396">
        <v>2</v>
      </c>
      <c r="Q6396" t="s">
        <v>18</v>
      </c>
      <c r="R6396" t="s">
        <v>8304</v>
      </c>
      <c r="S6396">
        <v>-29.44</v>
      </c>
      <c r="T6396">
        <v>147</v>
      </c>
      <c r="U6396" t="s">
        <v>76</v>
      </c>
      <c r="V6396" s="2">
        <v>43719</v>
      </c>
      <c r="W6396" t="s">
        <v>39</v>
      </c>
      <c r="X6396" t="s">
        <v>40</v>
      </c>
      <c r="Y6396" t="s">
        <v>42</v>
      </c>
    </row>
    <row r="6397" spans="1:25" hidden="1" x14ac:dyDescent="0.35">
      <c r="A6397">
        <v>3</v>
      </c>
      <c r="B6397" t="s">
        <v>25</v>
      </c>
      <c r="C6397">
        <v>1</v>
      </c>
      <c r="D6397" t="s">
        <v>26</v>
      </c>
      <c r="E6397" t="s">
        <v>65</v>
      </c>
      <c r="F6397" t="s">
        <v>13</v>
      </c>
      <c r="G6397" t="s">
        <v>6936</v>
      </c>
      <c r="H6397" s="1">
        <v>0.2</v>
      </c>
      <c r="I6397" s="2">
        <v>43547</v>
      </c>
      <c r="J6397" t="s">
        <v>7274</v>
      </c>
      <c r="K6397" t="s">
        <v>30</v>
      </c>
      <c r="L6397">
        <v>98105</v>
      </c>
      <c r="M6397">
        <v>414</v>
      </c>
      <c r="N6397" t="s">
        <v>1222</v>
      </c>
      <c r="O6397">
        <v>11</v>
      </c>
      <c r="P6397">
        <v>5</v>
      </c>
      <c r="Q6397" t="s">
        <v>32</v>
      </c>
      <c r="R6397" t="s">
        <v>8304</v>
      </c>
      <c r="S6397">
        <v>11.3</v>
      </c>
      <c r="T6397">
        <v>35</v>
      </c>
      <c r="U6397" t="s">
        <v>76</v>
      </c>
      <c r="V6397" s="2">
        <v>43550</v>
      </c>
      <c r="W6397" t="s">
        <v>130</v>
      </c>
      <c r="X6397" t="s">
        <v>69</v>
      </c>
      <c r="Y6397" t="s">
        <v>54</v>
      </c>
    </row>
    <row r="6398" spans="1:25" hidden="1" x14ac:dyDescent="0.35">
      <c r="A6398">
        <v>4</v>
      </c>
      <c r="B6398" t="s">
        <v>43</v>
      </c>
      <c r="C6398">
        <v>6</v>
      </c>
      <c r="D6398" t="s">
        <v>50</v>
      </c>
      <c r="E6398" t="s">
        <v>700</v>
      </c>
      <c r="F6398" t="s">
        <v>13</v>
      </c>
      <c r="G6398" t="s">
        <v>1873</v>
      </c>
      <c r="H6398" s="1">
        <v>0</v>
      </c>
      <c r="I6398" s="2">
        <v>43712</v>
      </c>
      <c r="J6398" t="s">
        <v>5052</v>
      </c>
      <c r="K6398" t="s">
        <v>102</v>
      </c>
      <c r="L6398">
        <v>11561</v>
      </c>
      <c r="M6398">
        <v>1605</v>
      </c>
      <c r="N6398" t="s">
        <v>150</v>
      </c>
      <c r="O6398">
        <v>40</v>
      </c>
      <c r="P6398">
        <v>4</v>
      </c>
      <c r="Q6398" t="s">
        <v>104</v>
      </c>
      <c r="R6398" t="s">
        <v>8304</v>
      </c>
      <c r="S6398">
        <v>39.54</v>
      </c>
      <c r="T6398">
        <v>92</v>
      </c>
      <c r="U6398" t="s">
        <v>19</v>
      </c>
      <c r="V6398" s="2">
        <v>43716</v>
      </c>
      <c r="W6398" t="s">
        <v>39</v>
      </c>
      <c r="X6398" t="s">
        <v>175</v>
      </c>
      <c r="Y6398" t="s">
        <v>113</v>
      </c>
    </row>
    <row r="6399" spans="1:25" hidden="1" x14ac:dyDescent="0.35">
      <c r="A6399">
        <v>4</v>
      </c>
      <c r="B6399" t="s">
        <v>43</v>
      </c>
      <c r="C6399">
        <v>6</v>
      </c>
      <c r="D6399" t="s">
        <v>26</v>
      </c>
      <c r="E6399" t="s">
        <v>320</v>
      </c>
      <c r="F6399" t="s">
        <v>13</v>
      </c>
      <c r="G6399" t="s">
        <v>2824</v>
      </c>
      <c r="H6399" s="1">
        <v>0.2</v>
      </c>
      <c r="I6399" s="2">
        <v>43583</v>
      </c>
      <c r="J6399" t="s">
        <v>4367</v>
      </c>
      <c r="K6399" t="s">
        <v>16</v>
      </c>
      <c r="L6399">
        <v>28403</v>
      </c>
      <c r="M6399">
        <v>794</v>
      </c>
      <c r="N6399" t="s">
        <v>4368</v>
      </c>
      <c r="O6399">
        <v>5</v>
      </c>
      <c r="P6399">
        <v>3</v>
      </c>
      <c r="Q6399" t="s">
        <v>18</v>
      </c>
      <c r="R6399" t="s">
        <v>8304</v>
      </c>
      <c r="S6399">
        <v>5.27</v>
      </c>
      <c r="T6399">
        <v>28</v>
      </c>
      <c r="U6399" t="s">
        <v>19</v>
      </c>
      <c r="V6399" s="2">
        <v>43587</v>
      </c>
      <c r="W6399" t="s">
        <v>39</v>
      </c>
      <c r="X6399" t="s">
        <v>63</v>
      </c>
      <c r="Y6399" t="s">
        <v>56</v>
      </c>
    </row>
    <row r="6400" spans="1:25" x14ac:dyDescent="0.35">
      <c r="A6400">
        <v>4</v>
      </c>
      <c r="B6400" t="s">
        <v>43</v>
      </c>
      <c r="C6400">
        <v>6</v>
      </c>
      <c r="D6400" t="s">
        <v>26</v>
      </c>
      <c r="E6400" t="s">
        <v>1121</v>
      </c>
      <c r="F6400" t="s">
        <v>13</v>
      </c>
      <c r="G6400" t="s">
        <v>608</v>
      </c>
      <c r="H6400" s="1">
        <v>0</v>
      </c>
      <c r="I6400" s="2">
        <v>43816</v>
      </c>
      <c r="J6400" t="s">
        <v>6542</v>
      </c>
      <c r="K6400" t="s">
        <v>30</v>
      </c>
      <c r="L6400">
        <v>92804</v>
      </c>
      <c r="M6400">
        <v>672</v>
      </c>
      <c r="N6400" t="s">
        <v>3835</v>
      </c>
      <c r="O6400">
        <v>4</v>
      </c>
      <c r="P6400">
        <v>1</v>
      </c>
      <c r="Q6400" t="s">
        <v>32</v>
      </c>
      <c r="R6400" t="s">
        <v>8304</v>
      </c>
      <c r="S6400">
        <v>3.63</v>
      </c>
      <c r="T6400">
        <v>14</v>
      </c>
      <c r="U6400" t="s">
        <v>33</v>
      </c>
      <c r="V6400" s="2">
        <v>43820</v>
      </c>
      <c r="W6400" t="s">
        <v>39</v>
      </c>
      <c r="X6400" t="s">
        <v>34</v>
      </c>
      <c r="Y6400" t="s">
        <v>356</v>
      </c>
    </row>
    <row r="6401" spans="1:25" x14ac:dyDescent="0.35">
      <c r="A6401">
        <v>4</v>
      </c>
      <c r="B6401" t="s">
        <v>43</v>
      </c>
      <c r="C6401">
        <v>6</v>
      </c>
      <c r="D6401" t="s">
        <v>26</v>
      </c>
      <c r="E6401" t="s">
        <v>1121</v>
      </c>
      <c r="F6401" t="s">
        <v>13</v>
      </c>
      <c r="G6401" t="s">
        <v>608</v>
      </c>
      <c r="H6401" s="1">
        <v>0</v>
      </c>
      <c r="I6401" s="2">
        <v>43816</v>
      </c>
      <c r="J6401" t="s">
        <v>6542</v>
      </c>
      <c r="K6401" t="s">
        <v>30</v>
      </c>
      <c r="L6401">
        <v>92804</v>
      </c>
      <c r="M6401">
        <v>907</v>
      </c>
      <c r="N6401" t="s">
        <v>4220</v>
      </c>
      <c r="O6401">
        <v>125</v>
      </c>
      <c r="P6401">
        <v>4</v>
      </c>
      <c r="Q6401" t="s">
        <v>32</v>
      </c>
      <c r="R6401" t="s">
        <v>8304</v>
      </c>
      <c r="S6401">
        <v>125.14</v>
      </c>
      <c r="T6401">
        <v>481</v>
      </c>
      <c r="U6401" t="s">
        <v>33</v>
      </c>
      <c r="V6401" s="2">
        <v>43820</v>
      </c>
      <c r="W6401" t="s">
        <v>39</v>
      </c>
      <c r="X6401" t="s">
        <v>34</v>
      </c>
      <c r="Y6401" t="s">
        <v>42</v>
      </c>
    </row>
    <row r="6402" spans="1:25" hidden="1" x14ac:dyDescent="0.35">
      <c r="A6402">
        <v>5</v>
      </c>
      <c r="B6402" t="s">
        <v>43</v>
      </c>
      <c r="C6402">
        <v>6</v>
      </c>
      <c r="D6402" t="s">
        <v>50</v>
      </c>
      <c r="E6402" t="s">
        <v>135</v>
      </c>
      <c r="F6402" t="s">
        <v>13</v>
      </c>
      <c r="G6402" t="s">
        <v>136</v>
      </c>
      <c r="H6402" s="1">
        <v>0.2</v>
      </c>
      <c r="I6402" s="2">
        <v>43718</v>
      </c>
      <c r="J6402" t="s">
        <v>137</v>
      </c>
      <c r="K6402" t="s">
        <v>73</v>
      </c>
      <c r="L6402">
        <v>60540</v>
      </c>
      <c r="M6402">
        <v>1251</v>
      </c>
      <c r="N6402" t="s">
        <v>138</v>
      </c>
      <c r="O6402">
        <v>17</v>
      </c>
      <c r="P6402">
        <v>4</v>
      </c>
      <c r="Q6402" t="s">
        <v>75</v>
      </c>
      <c r="R6402" t="s">
        <v>8304</v>
      </c>
      <c r="S6402">
        <v>16.559999999999999</v>
      </c>
      <c r="T6402">
        <v>147</v>
      </c>
      <c r="U6402" t="s">
        <v>33</v>
      </c>
      <c r="V6402" s="2">
        <v>43723</v>
      </c>
      <c r="W6402" t="s">
        <v>39</v>
      </c>
      <c r="X6402" t="s">
        <v>139</v>
      </c>
      <c r="Y6402" t="s">
        <v>52</v>
      </c>
    </row>
    <row r="6403" spans="1:25" hidden="1" x14ac:dyDescent="0.35">
      <c r="A6403">
        <v>4</v>
      </c>
      <c r="B6403" t="s">
        <v>43</v>
      </c>
      <c r="C6403">
        <v>6</v>
      </c>
      <c r="D6403" t="s">
        <v>50</v>
      </c>
      <c r="E6403" t="s">
        <v>65</v>
      </c>
      <c r="F6403" t="s">
        <v>13</v>
      </c>
      <c r="G6403" t="s">
        <v>5205</v>
      </c>
      <c r="H6403" s="1">
        <v>0</v>
      </c>
      <c r="I6403" s="2">
        <v>43695</v>
      </c>
      <c r="J6403" t="s">
        <v>6791</v>
      </c>
      <c r="K6403" t="s">
        <v>30</v>
      </c>
      <c r="L6403">
        <v>98105</v>
      </c>
      <c r="M6403">
        <v>1283</v>
      </c>
      <c r="N6403" t="s">
        <v>4755</v>
      </c>
      <c r="O6403">
        <v>371</v>
      </c>
      <c r="P6403">
        <v>2</v>
      </c>
      <c r="Q6403" t="s">
        <v>32</v>
      </c>
      <c r="R6403" t="s">
        <v>8304</v>
      </c>
      <c r="S6403">
        <v>371.32</v>
      </c>
      <c r="T6403">
        <v>844</v>
      </c>
      <c r="U6403" t="s">
        <v>33</v>
      </c>
      <c r="V6403" s="2">
        <v>43699</v>
      </c>
      <c r="W6403" t="s">
        <v>39</v>
      </c>
      <c r="X6403" t="s">
        <v>69</v>
      </c>
      <c r="Y6403" t="s">
        <v>113</v>
      </c>
    </row>
    <row r="6404" spans="1:25" hidden="1" x14ac:dyDescent="0.35">
      <c r="A6404">
        <v>4</v>
      </c>
      <c r="B6404" t="s">
        <v>43</v>
      </c>
      <c r="C6404">
        <v>6</v>
      </c>
      <c r="D6404" t="s">
        <v>50</v>
      </c>
      <c r="E6404" t="s">
        <v>65</v>
      </c>
      <c r="F6404" t="s">
        <v>13</v>
      </c>
      <c r="G6404" t="s">
        <v>5205</v>
      </c>
      <c r="H6404" s="1">
        <v>0</v>
      </c>
      <c r="I6404" s="2">
        <v>43695</v>
      </c>
      <c r="J6404" t="s">
        <v>6791</v>
      </c>
      <c r="K6404" t="s">
        <v>30</v>
      </c>
      <c r="L6404">
        <v>98105</v>
      </c>
      <c r="M6404">
        <v>919</v>
      </c>
      <c r="N6404" t="s">
        <v>1336</v>
      </c>
      <c r="O6404">
        <v>224</v>
      </c>
      <c r="P6404">
        <v>9</v>
      </c>
      <c r="Q6404" t="s">
        <v>32</v>
      </c>
      <c r="R6404" t="s">
        <v>8304</v>
      </c>
      <c r="S6404">
        <v>224.42</v>
      </c>
      <c r="T6404">
        <v>1496</v>
      </c>
      <c r="U6404" t="s">
        <v>33</v>
      </c>
      <c r="V6404" s="2">
        <v>43699</v>
      </c>
      <c r="W6404" t="s">
        <v>39</v>
      </c>
      <c r="X6404" t="s">
        <v>69</v>
      </c>
      <c r="Y6404" t="s">
        <v>113</v>
      </c>
    </row>
    <row r="6405" spans="1:25" x14ac:dyDescent="0.35">
      <c r="A6405">
        <v>4</v>
      </c>
      <c r="B6405" t="s">
        <v>43</v>
      </c>
      <c r="C6405">
        <v>6</v>
      </c>
      <c r="D6405" t="s">
        <v>11</v>
      </c>
      <c r="E6405" t="s">
        <v>2578</v>
      </c>
      <c r="F6405" t="s">
        <v>13</v>
      </c>
      <c r="G6405" t="s">
        <v>1553</v>
      </c>
      <c r="H6405" s="1">
        <v>0</v>
      </c>
      <c r="I6405" s="2">
        <v>43660</v>
      </c>
      <c r="J6405" t="s">
        <v>2625</v>
      </c>
      <c r="K6405" t="s">
        <v>30</v>
      </c>
      <c r="L6405">
        <v>92683</v>
      </c>
      <c r="M6405">
        <v>509</v>
      </c>
      <c r="N6405" t="s">
        <v>1573</v>
      </c>
      <c r="O6405">
        <v>50</v>
      </c>
      <c r="P6405">
        <v>3</v>
      </c>
      <c r="Q6405" t="s">
        <v>32</v>
      </c>
      <c r="R6405" t="s">
        <v>8304</v>
      </c>
      <c r="S6405">
        <v>49.8</v>
      </c>
      <c r="T6405">
        <v>277</v>
      </c>
      <c r="U6405" t="s">
        <v>19</v>
      </c>
      <c r="V6405" s="2">
        <v>43664</v>
      </c>
      <c r="W6405" t="s">
        <v>39</v>
      </c>
      <c r="X6405" t="s">
        <v>34</v>
      </c>
      <c r="Y6405" t="s">
        <v>47</v>
      </c>
    </row>
    <row r="6406" spans="1:25" x14ac:dyDescent="0.35">
      <c r="A6406">
        <v>4</v>
      </c>
      <c r="B6406" t="s">
        <v>43</v>
      </c>
      <c r="C6406">
        <v>6</v>
      </c>
      <c r="D6406" t="s">
        <v>11</v>
      </c>
      <c r="E6406" t="s">
        <v>2578</v>
      </c>
      <c r="F6406" t="s">
        <v>13</v>
      </c>
      <c r="G6406" t="s">
        <v>1553</v>
      </c>
      <c r="H6406" s="1">
        <v>0</v>
      </c>
      <c r="I6406" s="2">
        <v>43660</v>
      </c>
      <c r="J6406" t="s">
        <v>2625</v>
      </c>
      <c r="K6406" t="s">
        <v>30</v>
      </c>
      <c r="L6406">
        <v>92683</v>
      </c>
      <c r="M6406">
        <v>549</v>
      </c>
      <c r="N6406" t="s">
        <v>504</v>
      </c>
      <c r="O6406">
        <v>8</v>
      </c>
      <c r="P6406">
        <v>3</v>
      </c>
      <c r="Q6406" t="s">
        <v>32</v>
      </c>
      <c r="R6406" t="s">
        <v>8304</v>
      </c>
      <c r="S6406">
        <v>7.91</v>
      </c>
      <c r="T6406">
        <v>19</v>
      </c>
      <c r="U6406" t="s">
        <v>19</v>
      </c>
      <c r="V6406" s="2">
        <v>43664</v>
      </c>
      <c r="W6406" t="s">
        <v>39</v>
      </c>
      <c r="X6406" t="s">
        <v>34</v>
      </c>
      <c r="Y6406" t="s">
        <v>47</v>
      </c>
    </row>
    <row r="6407" spans="1:25" x14ac:dyDescent="0.35">
      <c r="A6407">
        <v>4</v>
      </c>
      <c r="B6407" t="s">
        <v>43</v>
      </c>
      <c r="C6407">
        <v>6</v>
      </c>
      <c r="D6407" t="s">
        <v>26</v>
      </c>
      <c r="E6407" t="s">
        <v>2578</v>
      </c>
      <c r="F6407" t="s">
        <v>13</v>
      </c>
      <c r="G6407" t="s">
        <v>1553</v>
      </c>
      <c r="H6407" s="1">
        <v>0</v>
      </c>
      <c r="I6407" s="2">
        <v>43660</v>
      </c>
      <c r="J6407" t="s">
        <v>2625</v>
      </c>
      <c r="K6407" t="s">
        <v>30</v>
      </c>
      <c r="L6407">
        <v>92683</v>
      </c>
      <c r="M6407">
        <v>361</v>
      </c>
      <c r="N6407" t="s">
        <v>120</v>
      </c>
      <c r="O6407">
        <v>21</v>
      </c>
      <c r="P6407">
        <v>4</v>
      </c>
      <c r="Q6407" t="s">
        <v>32</v>
      </c>
      <c r="R6407" t="s">
        <v>8304</v>
      </c>
      <c r="S6407">
        <v>20.86</v>
      </c>
      <c r="T6407">
        <v>72</v>
      </c>
      <c r="U6407" t="s">
        <v>19</v>
      </c>
      <c r="V6407" s="2">
        <v>43664</v>
      </c>
      <c r="W6407" t="s">
        <v>39</v>
      </c>
      <c r="X6407" t="s">
        <v>34</v>
      </c>
      <c r="Y6407" t="s">
        <v>49</v>
      </c>
    </row>
    <row r="6408" spans="1:25" x14ac:dyDescent="0.35">
      <c r="A6408">
        <v>4</v>
      </c>
      <c r="B6408" t="s">
        <v>43</v>
      </c>
      <c r="C6408">
        <v>6</v>
      </c>
      <c r="D6408" t="s">
        <v>26</v>
      </c>
      <c r="E6408" t="s">
        <v>2578</v>
      </c>
      <c r="F6408" t="s">
        <v>13</v>
      </c>
      <c r="G6408" t="s">
        <v>1553</v>
      </c>
      <c r="H6408" s="1">
        <v>0</v>
      </c>
      <c r="I6408" s="2">
        <v>43660</v>
      </c>
      <c r="J6408" t="s">
        <v>2625</v>
      </c>
      <c r="K6408" t="s">
        <v>30</v>
      </c>
      <c r="L6408">
        <v>92683</v>
      </c>
      <c r="M6408">
        <v>1216</v>
      </c>
      <c r="N6408" t="s">
        <v>8167</v>
      </c>
      <c r="O6408">
        <v>2</v>
      </c>
      <c r="P6408">
        <v>4</v>
      </c>
      <c r="Q6408" t="s">
        <v>32</v>
      </c>
      <c r="R6408" t="s">
        <v>8304</v>
      </c>
      <c r="S6408">
        <v>2.33</v>
      </c>
      <c r="T6408">
        <v>5</v>
      </c>
      <c r="U6408" t="s">
        <v>19</v>
      </c>
      <c r="V6408" s="2">
        <v>43664</v>
      </c>
      <c r="W6408" t="s">
        <v>39</v>
      </c>
      <c r="X6408" t="s">
        <v>34</v>
      </c>
      <c r="Y6408" t="s">
        <v>176</v>
      </c>
    </row>
    <row r="6409" spans="1:25" x14ac:dyDescent="0.35">
      <c r="A6409">
        <v>4</v>
      </c>
      <c r="B6409" t="s">
        <v>43</v>
      </c>
      <c r="C6409">
        <v>6</v>
      </c>
      <c r="D6409" t="s">
        <v>26</v>
      </c>
      <c r="E6409" t="s">
        <v>2578</v>
      </c>
      <c r="F6409" t="s">
        <v>13</v>
      </c>
      <c r="G6409" t="s">
        <v>1553</v>
      </c>
      <c r="H6409" s="1">
        <v>0.2</v>
      </c>
      <c r="I6409" s="2">
        <v>43660</v>
      </c>
      <c r="J6409" t="s">
        <v>2625</v>
      </c>
      <c r="K6409" t="s">
        <v>30</v>
      </c>
      <c r="L6409">
        <v>92683</v>
      </c>
      <c r="M6409">
        <v>67</v>
      </c>
      <c r="N6409" t="s">
        <v>2990</v>
      </c>
      <c r="O6409">
        <v>1</v>
      </c>
      <c r="P6409">
        <v>2</v>
      </c>
      <c r="Q6409" t="s">
        <v>32</v>
      </c>
      <c r="R6409" t="s">
        <v>8304</v>
      </c>
      <c r="S6409">
        <v>1.45</v>
      </c>
      <c r="T6409">
        <v>4</v>
      </c>
      <c r="U6409" t="s">
        <v>19</v>
      </c>
      <c r="V6409" s="2">
        <v>43664</v>
      </c>
      <c r="W6409" t="s">
        <v>39</v>
      </c>
      <c r="X6409" t="s">
        <v>34</v>
      </c>
      <c r="Y6409" t="s">
        <v>54</v>
      </c>
    </row>
    <row r="6410" spans="1:25" x14ac:dyDescent="0.35">
      <c r="A6410">
        <v>4</v>
      </c>
      <c r="B6410" t="s">
        <v>43</v>
      </c>
      <c r="C6410">
        <v>6</v>
      </c>
      <c r="D6410" t="s">
        <v>50</v>
      </c>
      <c r="E6410" t="s">
        <v>2578</v>
      </c>
      <c r="F6410" t="s">
        <v>13</v>
      </c>
      <c r="G6410" t="s">
        <v>1553</v>
      </c>
      <c r="H6410" s="1">
        <v>0</v>
      </c>
      <c r="I6410" s="2">
        <v>43660</v>
      </c>
      <c r="J6410" t="s">
        <v>2625</v>
      </c>
      <c r="K6410" t="s">
        <v>30</v>
      </c>
      <c r="L6410">
        <v>92683</v>
      </c>
      <c r="M6410">
        <v>1473</v>
      </c>
      <c r="N6410" t="s">
        <v>1009</v>
      </c>
      <c r="O6410">
        <v>20</v>
      </c>
      <c r="P6410">
        <v>3</v>
      </c>
      <c r="Q6410" t="s">
        <v>32</v>
      </c>
      <c r="R6410" t="s">
        <v>8304</v>
      </c>
      <c r="S6410">
        <v>19.739999999999998</v>
      </c>
      <c r="T6410">
        <v>141</v>
      </c>
      <c r="U6410" t="s">
        <v>19</v>
      </c>
      <c r="V6410" s="2">
        <v>43664</v>
      </c>
      <c r="W6410" t="s">
        <v>39</v>
      </c>
      <c r="X6410" t="s">
        <v>34</v>
      </c>
      <c r="Y6410" t="s">
        <v>113</v>
      </c>
    </row>
    <row r="6411" spans="1:25" x14ac:dyDescent="0.35">
      <c r="A6411">
        <v>4</v>
      </c>
      <c r="B6411" t="s">
        <v>43</v>
      </c>
      <c r="C6411">
        <v>6</v>
      </c>
      <c r="D6411" t="s">
        <v>50</v>
      </c>
      <c r="E6411" t="s">
        <v>2578</v>
      </c>
      <c r="F6411" t="s">
        <v>13</v>
      </c>
      <c r="G6411" t="s">
        <v>1553</v>
      </c>
      <c r="H6411" s="1">
        <v>0.2</v>
      </c>
      <c r="I6411" s="2">
        <v>43660</v>
      </c>
      <c r="J6411" t="s">
        <v>2625</v>
      </c>
      <c r="K6411" t="s">
        <v>30</v>
      </c>
      <c r="L6411">
        <v>92683</v>
      </c>
      <c r="M6411">
        <v>726</v>
      </c>
      <c r="N6411" t="s">
        <v>129</v>
      </c>
      <c r="O6411">
        <v>53</v>
      </c>
      <c r="P6411">
        <v>3</v>
      </c>
      <c r="Q6411" t="s">
        <v>32</v>
      </c>
      <c r="R6411" t="s">
        <v>8304</v>
      </c>
      <c r="S6411">
        <v>52.92</v>
      </c>
      <c r="T6411">
        <v>470</v>
      </c>
      <c r="U6411" t="s">
        <v>19</v>
      </c>
      <c r="V6411" s="2">
        <v>43664</v>
      </c>
      <c r="W6411" t="s">
        <v>39</v>
      </c>
      <c r="X6411" t="s">
        <v>34</v>
      </c>
      <c r="Y6411" t="s">
        <v>52</v>
      </c>
    </row>
    <row r="6412" spans="1:25" hidden="1" x14ac:dyDescent="0.35">
      <c r="A6412">
        <v>6</v>
      </c>
      <c r="B6412" t="s">
        <v>10</v>
      </c>
      <c r="C6412">
        <v>6</v>
      </c>
      <c r="D6412" t="s">
        <v>26</v>
      </c>
      <c r="E6412" t="s">
        <v>769</v>
      </c>
      <c r="F6412" t="s">
        <v>13</v>
      </c>
      <c r="G6412" t="s">
        <v>2609</v>
      </c>
      <c r="H6412" s="1">
        <v>0</v>
      </c>
      <c r="I6412" s="2">
        <v>43655</v>
      </c>
      <c r="J6412" t="s">
        <v>4118</v>
      </c>
      <c r="K6412" t="s">
        <v>102</v>
      </c>
      <c r="L6412">
        <v>6040</v>
      </c>
      <c r="M6412">
        <v>1554</v>
      </c>
      <c r="N6412" t="s">
        <v>2966</v>
      </c>
      <c r="O6412">
        <v>4</v>
      </c>
      <c r="P6412">
        <v>4</v>
      </c>
      <c r="Q6412" t="s">
        <v>104</v>
      </c>
      <c r="R6412" t="s">
        <v>8304</v>
      </c>
      <c r="S6412">
        <v>3.91</v>
      </c>
      <c r="T6412">
        <v>196</v>
      </c>
      <c r="U6412" t="s">
        <v>19</v>
      </c>
      <c r="V6412" s="2">
        <v>43661</v>
      </c>
      <c r="W6412" t="s">
        <v>39</v>
      </c>
      <c r="X6412" t="s">
        <v>461</v>
      </c>
      <c r="Y6412" t="s">
        <v>42</v>
      </c>
    </row>
    <row r="6413" spans="1:25" hidden="1" x14ac:dyDescent="0.35">
      <c r="A6413">
        <v>6</v>
      </c>
      <c r="B6413" t="s">
        <v>10</v>
      </c>
      <c r="C6413">
        <v>6</v>
      </c>
      <c r="D6413" t="s">
        <v>26</v>
      </c>
      <c r="E6413" t="s">
        <v>769</v>
      </c>
      <c r="F6413" t="s">
        <v>13</v>
      </c>
      <c r="G6413" t="s">
        <v>2609</v>
      </c>
      <c r="H6413" s="1">
        <v>0</v>
      </c>
      <c r="I6413" s="2">
        <v>43655</v>
      </c>
      <c r="J6413" t="s">
        <v>4118</v>
      </c>
      <c r="K6413" t="s">
        <v>102</v>
      </c>
      <c r="L6413">
        <v>6040</v>
      </c>
      <c r="M6413">
        <v>1707</v>
      </c>
      <c r="N6413" t="s">
        <v>3119</v>
      </c>
      <c r="O6413">
        <v>135</v>
      </c>
      <c r="P6413">
        <v>5</v>
      </c>
      <c r="Q6413" t="s">
        <v>104</v>
      </c>
      <c r="R6413" t="s">
        <v>8304</v>
      </c>
      <c r="S6413">
        <v>134.65</v>
      </c>
      <c r="T6413">
        <v>275</v>
      </c>
      <c r="U6413" t="s">
        <v>19</v>
      </c>
      <c r="V6413" s="2">
        <v>43661</v>
      </c>
      <c r="W6413" t="s">
        <v>39</v>
      </c>
      <c r="X6413" t="s">
        <v>461</v>
      </c>
      <c r="Y6413" t="s">
        <v>64</v>
      </c>
    </row>
    <row r="6414" spans="1:25" hidden="1" x14ac:dyDescent="0.35">
      <c r="A6414">
        <v>6</v>
      </c>
      <c r="B6414" t="s">
        <v>10</v>
      </c>
      <c r="C6414">
        <v>6</v>
      </c>
      <c r="D6414" t="s">
        <v>26</v>
      </c>
      <c r="E6414" t="s">
        <v>769</v>
      </c>
      <c r="F6414" t="s">
        <v>13</v>
      </c>
      <c r="G6414" t="s">
        <v>2609</v>
      </c>
      <c r="H6414" s="1">
        <v>0</v>
      </c>
      <c r="I6414" s="2">
        <v>43655</v>
      </c>
      <c r="J6414" t="s">
        <v>4118</v>
      </c>
      <c r="K6414" t="s">
        <v>102</v>
      </c>
      <c r="L6414">
        <v>6040</v>
      </c>
      <c r="M6414">
        <v>1319</v>
      </c>
      <c r="N6414" t="s">
        <v>3204</v>
      </c>
      <c r="O6414">
        <v>49</v>
      </c>
      <c r="P6414">
        <v>6</v>
      </c>
      <c r="Q6414" t="s">
        <v>104</v>
      </c>
      <c r="R6414" t="s">
        <v>8304</v>
      </c>
      <c r="S6414">
        <v>48.81</v>
      </c>
      <c r="T6414">
        <v>119</v>
      </c>
      <c r="U6414" t="s">
        <v>19</v>
      </c>
      <c r="V6414" s="2">
        <v>43661</v>
      </c>
      <c r="W6414" t="s">
        <v>39</v>
      </c>
      <c r="X6414" t="s">
        <v>461</v>
      </c>
      <c r="Y6414" t="s">
        <v>49</v>
      </c>
    </row>
    <row r="6415" spans="1:25" hidden="1" x14ac:dyDescent="0.35">
      <c r="A6415">
        <v>6</v>
      </c>
      <c r="B6415" t="s">
        <v>10</v>
      </c>
      <c r="C6415">
        <v>6</v>
      </c>
      <c r="D6415" t="s">
        <v>50</v>
      </c>
      <c r="E6415" t="s">
        <v>769</v>
      </c>
      <c r="F6415" t="s">
        <v>13</v>
      </c>
      <c r="G6415" t="s">
        <v>2609</v>
      </c>
      <c r="H6415" s="1">
        <v>0</v>
      </c>
      <c r="I6415" s="2">
        <v>43655</v>
      </c>
      <c r="J6415" t="s">
        <v>4118</v>
      </c>
      <c r="K6415" t="s">
        <v>102</v>
      </c>
      <c r="L6415">
        <v>6040</v>
      </c>
      <c r="M6415">
        <v>518</v>
      </c>
      <c r="N6415" t="s">
        <v>4742</v>
      </c>
      <c r="O6415">
        <v>75</v>
      </c>
      <c r="P6415">
        <v>2</v>
      </c>
      <c r="Q6415" t="s">
        <v>104</v>
      </c>
      <c r="R6415" t="s">
        <v>8304</v>
      </c>
      <c r="S6415">
        <v>74.81</v>
      </c>
      <c r="T6415">
        <v>258</v>
      </c>
      <c r="U6415" t="s">
        <v>19</v>
      </c>
      <c r="V6415" s="2">
        <v>43661</v>
      </c>
      <c r="W6415" t="s">
        <v>39</v>
      </c>
      <c r="X6415" t="s">
        <v>461</v>
      </c>
      <c r="Y6415" t="s">
        <v>52</v>
      </c>
    </row>
    <row r="6416" spans="1:25" hidden="1" x14ac:dyDescent="0.35">
      <c r="A6416">
        <v>4</v>
      </c>
      <c r="B6416" t="s">
        <v>43</v>
      </c>
      <c r="C6416">
        <v>6</v>
      </c>
      <c r="D6416" t="s">
        <v>11</v>
      </c>
      <c r="E6416" t="s">
        <v>4673</v>
      </c>
      <c r="F6416" t="s">
        <v>13</v>
      </c>
      <c r="G6416" t="s">
        <v>7041</v>
      </c>
      <c r="H6416" s="1">
        <v>0.2</v>
      </c>
      <c r="I6416" s="2">
        <v>43615</v>
      </c>
      <c r="J6416" t="s">
        <v>7176</v>
      </c>
      <c r="K6416" t="s">
        <v>30</v>
      </c>
      <c r="L6416">
        <v>97224</v>
      </c>
      <c r="M6416">
        <v>1562</v>
      </c>
      <c r="N6416" t="s">
        <v>2266</v>
      </c>
      <c r="O6416">
        <v>0</v>
      </c>
      <c r="P6416">
        <v>1</v>
      </c>
      <c r="Q6416" t="s">
        <v>32</v>
      </c>
      <c r="R6416" t="s">
        <v>8304</v>
      </c>
      <c r="S6416">
        <v>-0.34</v>
      </c>
      <c r="T6416">
        <v>14</v>
      </c>
      <c r="U6416" t="s">
        <v>76</v>
      </c>
      <c r="V6416" s="2">
        <v>43619</v>
      </c>
      <c r="W6416" t="s">
        <v>39</v>
      </c>
      <c r="X6416" t="s">
        <v>262</v>
      </c>
      <c r="Y6416" t="s">
        <v>47</v>
      </c>
    </row>
    <row r="6417" spans="1:25" hidden="1" x14ac:dyDescent="0.35">
      <c r="A6417">
        <v>4</v>
      </c>
      <c r="B6417" t="s">
        <v>43</v>
      </c>
      <c r="C6417">
        <v>6</v>
      </c>
      <c r="D6417" t="s">
        <v>50</v>
      </c>
      <c r="E6417" t="s">
        <v>4673</v>
      </c>
      <c r="F6417" t="s">
        <v>13</v>
      </c>
      <c r="G6417" t="s">
        <v>7041</v>
      </c>
      <c r="H6417" s="1">
        <v>0.2</v>
      </c>
      <c r="I6417" s="2">
        <v>43615</v>
      </c>
      <c r="J6417" t="s">
        <v>7176</v>
      </c>
      <c r="K6417" t="s">
        <v>30</v>
      </c>
      <c r="L6417">
        <v>97224</v>
      </c>
      <c r="M6417">
        <v>995</v>
      </c>
      <c r="N6417" t="s">
        <v>4722</v>
      </c>
      <c r="O6417">
        <v>18</v>
      </c>
      <c r="P6417">
        <v>1</v>
      </c>
      <c r="Q6417" t="s">
        <v>32</v>
      </c>
      <c r="R6417" t="s">
        <v>8304</v>
      </c>
      <c r="S6417">
        <v>17.64</v>
      </c>
      <c r="T6417">
        <v>157</v>
      </c>
      <c r="U6417" t="s">
        <v>76</v>
      </c>
      <c r="V6417" s="2">
        <v>43619</v>
      </c>
      <c r="W6417" t="s">
        <v>39</v>
      </c>
      <c r="X6417" t="s">
        <v>262</v>
      </c>
      <c r="Y6417" t="s">
        <v>52</v>
      </c>
    </row>
    <row r="6418" spans="1:25" hidden="1" x14ac:dyDescent="0.35">
      <c r="A6418">
        <v>4</v>
      </c>
      <c r="B6418" t="s">
        <v>43</v>
      </c>
      <c r="C6418">
        <v>6</v>
      </c>
      <c r="D6418" t="s">
        <v>50</v>
      </c>
      <c r="E6418" t="s">
        <v>4673</v>
      </c>
      <c r="F6418" t="s">
        <v>13</v>
      </c>
      <c r="G6418" t="s">
        <v>7041</v>
      </c>
      <c r="H6418" s="1">
        <v>0.2</v>
      </c>
      <c r="I6418" s="2">
        <v>43615</v>
      </c>
      <c r="J6418" t="s">
        <v>7176</v>
      </c>
      <c r="K6418" t="s">
        <v>30</v>
      </c>
      <c r="L6418">
        <v>97224</v>
      </c>
      <c r="M6418">
        <v>1409</v>
      </c>
      <c r="N6418" t="s">
        <v>464</v>
      </c>
      <c r="O6418">
        <v>-3</v>
      </c>
      <c r="P6418">
        <v>2</v>
      </c>
      <c r="Q6418" t="s">
        <v>32</v>
      </c>
      <c r="R6418" t="s">
        <v>8304</v>
      </c>
      <c r="S6418">
        <v>-3.09</v>
      </c>
      <c r="T6418">
        <v>35</v>
      </c>
      <c r="U6418" t="s">
        <v>76</v>
      </c>
      <c r="V6418" s="2">
        <v>43619</v>
      </c>
      <c r="W6418" t="s">
        <v>39</v>
      </c>
      <c r="X6418" t="s">
        <v>262</v>
      </c>
      <c r="Y6418" t="s">
        <v>113</v>
      </c>
    </row>
    <row r="6419" spans="1:25" hidden="1" x14ac:dyDescent="0.35">
      <c r="A6419">
        <v>0</v>
      </c>
      <c r="B6419" t="s">
        <v>10</v>
      </c>
      <c r="C6419">
        <v>0</v>
      </c>
      <c r="D6419" t="s">
        <v>26</v>
      </c>
      <c r="E6419" t="s">
        <v>5517</v>
      </c>
      <c r="F6419" t="s">
        <v>13</v>
      </c>
      <c r="G6419" t="s">
        <v>462</v>
      </c>
      <c r="H6419" s="1">
        <v>0.2</v>
      </c>
      <c r="I6419" s="2">
        <v>43773</v>
      </c>
      <c r="J6419" t="s">
        <v>7282</v>
      </c>
      <c r="K6419" t="s">
        <v>73</v>
      </c>
      <c r="L6419">
        <v>77803</v>
      </c>
      <c r="M6419">
        <v>1359</v>
      </c>
      <c r="N6419" t="s">
        <v>540</v>
      </c>
      <c r="O6419">
        <v>-13</v>
      </c>
      <c r="P6419">
        <v>3</v>
      </c>
      <c r="Q6419" t="s">
        <v>75</v>
      </c>
      <c r="R6419" t="s">
        <v>8304</v>
      </c>
      <c r="S6419">
        <v>-12.53</v>
      </c>
      <c r="T6419">
        <v>53</v>
      </c>
      <c r="U6419" t="s">
        <v>76</v>
      </c>
      <c r="V6419" s="2">
        <v>43773</v>
      </c>
      <c r="W6419" t="s">
        <v>773</v>
      </c>
      <c r="X6419" t="s">
        <v>77</v>
      </c>
      <c r="Y6419" t="s">
        <v>42</v>
      </c>
    </row>
    <row r="6420" spans="1:25" hidden="1" x14ac:dyDescent="0.35">
      <c r="A6420">
        <v>0</v>
      </c>
      <c r="B6420" t="s">
        <v>10</v>
      </c>
      <c r="C6420">
        <v>0</v>
      </c>
      <c r="D6420" t="s">
        <v>26</v>
      </c>
      <c r="E6420" t="s">
        <v>5517</v>
      </c>
      <c r="F6420" t="s">
        <v>13</v>
      </c>
      <c r="G6420" t="s">
        <v>462</v>
      </c>
      <c r="H6420" s="1">
        <v>0.8</v>
      </c>
      <c r="I6420" s="2">
        <v>43773</v>
      </c>
      <c r="J6420" t="s">
        <v>7282</v>
      </c>
      <c r="K6420" t="s">
        <v>73</v>
      </c>
      <c r="L6420">
        <v>77803</v>
      </c>
      <c r="M6420">
        <v>1443</v>
      </c>
      <c r="N6420" t="s">
        <v>4248</v>
      </c>
      <c r="O6420">
        <v>-2</v>
      </c>
      <c r="P6420">
        <v>2</v>
      </c>
      <c r="Q6420" t="s">
        <v>75</v>
      </c>
      <c r="R6420" t="s">
        <v>8304</v>
      </c>
      <c r="S6420">
        <v>-2.3199999999999998</v>
      </c>
      <c r="T6420">
        <v>1</v>
      </c>
      <c r="U6420" t="s">
        <v>76</v>
      </c>
      <c r="V6420" s="2">
        <v>43773</v>
      </c>
      <c r="W6420" t="s">
        <v>773</v>
      </c>
      <c r="X6420" t="s">
        <v>77</v>
      </c>
      <c r="Y6420" t="s">
        <v>54</v>
      </c>
    </row>
    <row r="6421" spans="1:25" hidden="1" x14ac:dyDescent="0.35">
      <c r="A6421">
        <v>0</v>
      </c>
      <c r="B6421" t="s">
        <v>10</v>
      </c>
      <c r="C6421">
        <v>0</v>
      </c>
      <c r="D6421" t="s">
        <v>26</v>
      </c>
      <c r="E6421" t="s">
        <v>5517</v>
      </c>
      <c r="F6421" t="s">
        <v>13</v>
      </c>
      <c r="G6421" t="s">
        <v>462</v>
      </c>
      <c r="H6421" s="1">
        <v>0.8</v>
      </c>
      <c r="I6421" s="2">
        <v>43773</v>
      </c>
      <c r="J6421" t="s">
        <v>7282</v>
      </c>
      <c r="K6421" t="s">
        <v>73</v>
      </c>
      <c r="L6421">
        <v>77803</v>
      </c>
      <c r="M6421">
        <v>1645</v>
      </c>
      <c r="N6421" t="s">
        <v>3418</v>
      </c>
      <c r="O6421">
        <v>-6</v>
      </c>
      <c r="P6421">
        <v>4</v>
      </c>
      <c r="Q6421" t="s">
        <v>75</v>
      </c>
      <c r="R6421" t="s">
        <v>8304</v>
      </c>
      <c r="S6421">
        <v>-6.42</v>
      </c>
      <c r="T6421">
        <v>4</v>
      </c>
      <c r="U6421" t="s">
        <v>76</v>
      </c>
      <c r="V6421" s="2">
        <v>43773</v>
      </c>
      <c r="W6421" t="s">
        <v>773</v>
      </c>
      <c r="X6421" t="s">
        <v>77</v>
      </c>
      <c r="Y6421" t="s">
        <v>54</v>
      </c>
    </row>
    <row r="6422" spans="1:25" hidden="1" x14ac:dyDescent="0.35">
      <c r="A6422">
        <v>0</v>
      </c>
      <c r="B6422" t="s">
        <v>10</v>
      </c>
      <c r="C6422">
        <v>0</v>
      </c>
      <c r="D6422" t="s">
        <v>26</v>
      </c>
      <c r="E6422" t="s">
        <v>5517</v>
      </c>
      <c r="F6422" t="s">
        <v>13</v>
      </c>
      <c r="G6422" t="s">
        <v>462</v>
      </c>
      <c r="H6422" s="1">
        <v>0.8</v>
      </c>
      <c r="I6422" s="2">
        <v>43773</v>
      </c>
      <c r="J6422" t="s">
        <v>7282</v>
      </c>
      <c r="K6422" t="s">
        <v>73</v>
      </c>
      <c r="L6422">
        <v>77803</v>
      </c>
      <c r="M6422">
        <v>709</v>
      </c>
      <c r="N6422" t="s">
        <v>1404</v>
      </c>
      <c r="O6422">
        <v>-13</v>
      </c>
      <c r="P6422">
        <v>6</v>
      </c>
      <c r="Q6422" t="s">
        <v>75</v>
      </c>
      <c r="R6422" t="s">
        <v>8304</v>
      </c>
      <c r="S6422">
        <v>-13.19</v>
      </c>
      <c r="T6422">
        <v>8</v>
      </c>
      <c r="U6422" t="s">
        <v>76</v>
      </c>
      <c r="V6422" s="2">
        <v>43773</v>
      </c>
      <c r="W6422" t="s">
        <v>773</v>
      </c>
      <c r="X6422" t="s">
        <v>77</v>
      </c>
      <c r="Y6422" t="s">
        <v>54</v>
      </c>
    </row>
    <row r="6423" spans="1:25" hidden="1" x14ac:dyDescent="0.35">
      <c r="A6423">
        <v>3</v>
      </c>
      <c r="B6423" t="s">
        <v>25</v>
      </c>
      <c r="C6423">
        <v>1</v>
      </c>
      <c r="D6423" t="s">
        <v>26</v>
      </c>
      <c r="E6423" t="s">
        <v>498</v>
      </c>
      <c r="F6423" t="s">
        <v>13</v>
      </c>
      <c r="G6423" t="s">
        <v>1714</v>
      </c>
      <c r="H6423" s="1">
        <v>0.2</v>
      </c>
      <c r="I6423" s="2">
        <v>43823</v>
      </c>
      <c r="J6423" t="s">
        <v>2801</v>
      </c>
      <c r="K6423" t="s">
        <v>73</v>
      </c>
      <c r="L6423">
        <v>75220</v>
      </c>
      <c r="M6423">
        <v>543</v>
      </c>
      <c r="N6423" t="s">
        <v>1258</v>
      </c>
      <c r="O6423">
        <v>20</v>
      </c>
      <c r="P6423">
        <v>2</v>
      </c>
      <c r="Q6423" t="s">
        <v>75</v>
      </c>
      <c r="R6423" t="s">
        <v>8304</v>
      </c>
      <c r="S6423">
        <v>19.82</v>
      </c>
      <c r="T6423">
        <v>264</v>
      </c>
      <c r="U6423" t="s">
        <v>19</v>
      </c>
      <c r="V6423" s="2">
        <v>43826</v>
      </c>
      <c r="W6423" t="s">
        <v>130</v>
      </c>
      <c r="X6423" t="s">
        <v>77</v>
      </c>
      <c r="Y6423" t="s">
        <v>42</v>
      </c>
    </row>
    <row r="6424" spans="1:25" hidden="1" x14ac:dyDescent="0.35">
      <c r="A6424">
        <v>2</v>
      </c>
      <c r="B6424" t="s">
        <v>43</v>
      </c>
      <c r="C6424">
        <v>3</v>
      </c>
      <c r="D6424" t="s">
        <v>26</v>
      </c>
      <c r="E6424" t="s">
        <v>2203</v>
      </c>
      <c r="F6424" t="s">
        <v>13</v>
      </c>
      <c r="G6424" t="s">
        <v>2117</v>
      </c>
      <c r="H6424" s="1">
        <v>0.2</v>
      </c>
      <c r="I6424" s="2">
        <v>43822</v>
      </c>
      <c r="J6424" t="s">
        <v>3406</v>
      </c>
      <c r="K6424" t="s">
        <v>73</v>
      </c>
      <c r="L6424">
        <v>77840</v>
      </c>
      <c r="M6424">
        <v>1490</v>
      </c>
      <c r="N6424" t="s">
        <v>3296</v>
      </c>
      <c r="O6424">
        <v>10</v>
      </c>
      <c r="P6424">
        <v>8</v>
      </c>
      <c r="Q6424" t="s">
        <v>75</v>
      </c>
      <c r="R6424" t="s">
        <v>8304</v>
      </c>
      <c r="S6424">
        <v>10.39</v>
      </c>
      <c r="T6424">
        <v>29</v>
      </c>
      <c r="U6424" t="s">
        <v>19</v>
      </c>
      <c r="V6424" s="2">
        <v>43824</v>
      </c>
      <c r="W6424" t="s">
        <v>20</v>
      </c>
      <c r="X6424" t="s">
        <v>77</v>
      </c>
      <c r="Y6424" t="s">
        <v>64</v>
      </c>
    </row>
    <row r="6425" spans="1:25" hidden="1" x14ac:dyDescent="0.35">
      <c r="A6425">
        <v>2</v>
      </c>
      <c r="B6425" t="s">
        <v>43</v>
      </c>
      <c r="C6425">
        <v>3</v>
      </c>
      <c r="D6425" t="s">
        <v>26</v>
      </c>
      <c r="E6425" t="s">
        <v>2203</v>
      </c>
      <c r="F6425" t="s">
        <v>13</v>
      </c>
      <c r="G6425" t="s">
        <v>2117</v>
      </c>
      <c r="H6425" s="1">
        <v>0.8</v>
      </c>
      <c r="I6425" s="2">
        <v>43822</v>
      </c>
      <c r="J6425" t="s">
        <v>3406</v>
      </c>
      <c r="K6425" t="s">
        <v>73</v>
      </c>
      <c r="L6425">
        <v>77840</v>
      </c>
      <c r="M6425">
        <v>37</v>
      </c>
      <c r="N6425" t="s">
        <v>3422</v>
      </c>
      <c r="O6425">
        <v>-75</v>
      </c>
      <c r="P6425">
        <v>8</v>
      </c>
      <c r="Q6425" t="s">
        <v>75</v>
      </c>
      <c r="R6425" t="s">
        <v>8304</v>
      </c>
      <c r="S6425">
        <v>-74.75</v>
      </c>
      <c r="T6425">
        <v>29</v>
      </c>
      <c r="U6425" t="s">
        <v>19</v>
      </c>
      <c r="V6425" s="2">
        <v>43824</v>
      </c>
      <c r="W6425" t="s">
        <v>20</v>
      </c>
      <c r="X6425" t="s">
        <v>77</v>
      </c>
      <c r="Y6425" t="s">
        <v>56</v>
      </c>
    </row>
    <row r="6426" spans="1:25" x14ac:dyDescent="0.35">
      <c r="A6426">
        <v>5</v>
      </c>
      <c r="B6426" t="s">
        <v>43</v>
      </c>
      <c r="C6426">
        <v>6</v>
      </c>
      <c r="D6426" t="s">
        <v>11</v>
      </c>
      <c r="E6426" t="s">
        <v>1017</v>
      </c>
      <c r="F6426" t="s">
        <v>13</v>
      </c>
      <c r="G6426" t="s">
        <v>395</v>
      </c>
      <c r="H6426" s="1">
        <v>0</v>
      </c>
      <c r="I6426" s="2">
        <v>43522</v>
      </c>
      <c r="J6426" t="s">
        <v>7840</v>
      </c>
      <c r="K6426" t="s">
        <v>30</v>
      </c>
      <c r="L6426">
        <v>92627</v>
      </c>
      <c r="M6426">
        <v>1537</v>
      </c>
      <c r="N6426" t="s">
        <v>5374</v>
      </c>
      <c r="O6426">
        <v>16</v>
      </c>
      <c r="P6426">
        <v>2</v>
      </c>
      <c r="Q6426" t="s">
        <v>32</v>
      </c>
      <c r="R6426" t="s">
        <v>92</v>
      </c>
      <c r="S6426">
        <v>15.63</v>
      </c>
      <c r="T6426">
        <v>92</v>
      </c>
      <c r="U6426" t="s">
        <v>19</v>
      </c>
      <c r="V6426" s="2">
        <v>43527</v>
      </c>
      <c r="W6426" t="s">
        <v>39</v>
      </c>
      <c r="X6426" t="s">
        <v>34</v>
      </c>
      <c r="Y6426" t="s">
        <v>47</v>
      </c>
    </row>
    <row r="6427" spans="1:25" x14ac:dyDescent="0.35">
      <c r="A6427">
        <v>5</v>
      </c>
      <c r="B6427" t="s">
        <v>43</v>
      </c>
      <c r="C6427">
        <v>6</v>
      </c>
      <c r="D6427" t="s">
        <v>26</v>
      </c>
      <c r="E6427" t="s">
        <v>1017</v>
      </c>
      <c r="F6427" t="s">
        <v>13</v>
      </c>
      <c r="G6427" t="s">
        <v>395</v>
      </c>
      <c r="H6427" s="1">
        <v>0</v>
      </c>
      <c r="I6427" s="2">
        <v>43522</v>
      </c>
      <c r="J6427" t="s">
        <v>7840</v>
      </c>
      <c r="K6427" t="s">
        <v>30</v>
      </c>
      <c r="L6427">
        <v>92627</v>
      </c>
      <c r="M6427">
        <v>936</v>
      </c>
      <c r="N6427" t="s">
        <v>8268</v>
      </c>
      <c r="O6427">
        <v>13</v>
      </c>
      <c r="P6427">
        <v>4</v>
      </c>
      <c r="Q6427" t="s">
        <v>32</v>
      </c>
      <c r="R6427" t="s">
        <v>92</v>
      </c>
      <c r="S6427">
        <v>13.32</v>
      </c>
      <c r="T6427">
        <v>30</v>
      </c>
      <c r="U6427" t="s">
        <v>19</v>
      </c>
      <c r="V6427" s="2">
        <v>43527</v>
      </c>
      <c r="W6427" t="s">
        <v>39</v>
      </c>
      <c r="X6427" t="s">
        <v>34</v>
      </c>
      <c r="Y6427" t="s">
        <v>64</v>
      </c>
    </row>
    <row r="6428" spans="1:25" x14ac:dyDescent="0.35">
      <c r="A6428">
        <v>5</v>
      </c>
      <c r="B6428" t="s">
        <v>43</v>
      </c>
      <c r="C6428">
        <v>6</v>
      </c>
      <c r="D6428" t="s">
        <v>50</v>
      </c>
      <c r="E6428" t="s">
        <v>1017</v>
      </c>
      <c r="F6428" t="s">
        <v>13</v>
      </c>
      <c r="G6428" t="s">
        <v>395</v>
      </c>
      <c r="H6428" s="1">
        <v>0.2</v>
      </c>
      <c r="I6428" s="2">
        <v>43522</v>
      </c>
      <c r="J6428" t="s">
        <v>7840</v>
      </c>
      <c r="K6428" t="s">
        <v>30</v>
      </c>
      <c r="L6428">
        <v>92627</v>
      </c>
      <c r="M6428">
        <v>33</v>
      </c>
      <c r="N6428" t="s">
        <v>713</v>
      </c>
      <c r="O6428">
        <v>19</v>
      </c>
      <c r="P6428">
        <v>2</v>
      </c>
      <c r="Q6428" t="s">
        <v>32</v>
      </c>
      <c r="R6428" t="s">
        <v>92</v>
      </c>
      <c r="S6428">
        <v>19.39</v>
      </c>
      <c r="T6428">
        <v>259</v>
      </c>
      <c r="U6428" t="s">
        <v>19</v>
      </c>
      <c r="V6428" s="2">
        <v>43527</v>
      </c>
      <c r="W6428" t="s">
        <v>39</v>
      </c>
      <c r="X6428" t="s">
        <v>34</v>
      </c>
      <c r="Y6428" t="s">
        <v>52</v>
      </c>
    </row>
    <row r="6429" spans="1:25" hidden="1" x14ac:dyDescent="0.35">
      <c r="A6429">
        <v>3</v>
      </c>
      <c r="B6429" t="s">
        <v>10</v>
      </c>
      <c r="C6429">
        <v>3</v>
      </c>
      <c r="D6429" t="s">
        <v>11</v>
      </c>
      <c r="E6429" t="s">
        <v>99</v>
      </c>
      <c r="F6429" t="s">
        <v>13</v>
      </c>
      <c r="G6429" t="s">
        <v>1956</v>
      </c>
      <c r="H6429" s="1">
        <v>0.2</v>
      </c>
      <c r="I6429" s="2">
        <v>43671</v>
      </c>
      <c r="J6429" t="s">
        <v>1957</v>
      </c>
      <c r="K6429" t="s">
        <v>102</v>
      </c>
      <c r="L6429">
        <v>19143</v>
      </c>
      <c r="M6429">
        <v>547</v>
      </c>
      <c r="N6429" t="s">
        <v>1254</v>
      </c>
      <c r="O6429">
        <v>3</v>
      </c>
      <c r="P6429">
        <v>4</v>
      </c>
      <c r="Q6429" t="s">
        <v>104</v>
      </c>
      <c r="R6429" t="s">
        <v>8304</v>
      </c>
      <c r="S6429">
        <v>3.01</v>
      </c>
      <c r="T6429">
        <v>20</v>
      </c>
      <c r="U6429" t="s">
        <v>19</v>
      </c>
      <c r="V6429" s="2">
        <v>43674</v>
      </c>
      <c r="W6429" t="s">
        <v>20</v>
      </c>
      <c r="X6429" t="s">
        <v>105</v>
      </c>
      <c r="Y6429" t="s">
        <v>47</v>
      </c>
    </row>
    <row r="6430" spans="1:25" hidden="1" x14ac:dyDescent="0.35">
      <c r="A6430">
        <v>3</v>
      </c>
      <c r="B6430" t="s">
        <v>10</v>
      </c>
      <c r="C6430">
        <v>3</v>
      </c>
      <c r="D6430" t="s">
        <v>11</v>
      </c>
      <c r="E6430" t="s">
        <v>99</v>
      </c>
      <c r="F6430" t="s">
        <v>13</v>
      </c>
      <c r="G6430" t="s">
        <v>1956</v>
      </c>
      <c r="H6430" s="1">
        <v>0.4</v>
      </c>
      <c r="I6430" s="2">
        <v>43671</v>
      </c>
      <c r="J6430" t="s">
        <v>1957</v>
      </c>
      <c r="K6430" t="s">
        <v>102</v>
      </c>
      <c r="L6430">
        <v>19143</v>
      </c>
      <c r="M6430">
        <v>383</v>
      </c>
      <c r="N6430" t="s">
        <v>1970</v>
      </c>
      <c r="O6430">
        <v>-35</v>
      </c>
      <c r="P6430">
        <v>1</v>
      </c>
      <c r="Q6430" t="s">
        <v>104</v>
      </c>
      <c r="R6430" t="s">
        <v>8304</v>
      </c>
      <c r="S6430">
        <v>-34.65</v>
      </c>
      <c r="T6430">
        <v>139</v>
      </c>
      <c r="U6430" t="s">
        <v>19</v>
      </c>
      <c r="V6430" s="2">
        <v>43674</v>
      </c>
      <c r="W6430" t="s">
        <v>20</v>
      </c>
      <c r="X6430" t="s">
        <v>105</v>
      </c>
      <c r="Y6430" t="s">
        <v>41</v>
      </c>
    </row>
    <row r="6431" spans="1:25" hidden="1" x14ac:dyDescent="0.35">
      <c r="A6431">
        <v>3</v>
      </c>
      <c r="B6431" t="s">
        <v>10</v>
      </c>
      <c r="C6431">
        <v>3</v>
      </c>
      <c r="D6431" t="s">
        <v>26</v>
      </c>
      <c r="E6431" t="s">
        <v>99</v>
      </c>
      <c r="F6431" t="s">
        <v>13</v>
      </c>
      <c r="G6431" t="s">
        <v>1956</v>
      </c>
      <c r="H6431" s="1">
        <v>0.2</v>
      </c>
      <c r="I6431" s="2">
        <v>43671</v>
      </c>
      <c r="J6431" t="s">
        <v>1957</v>
      </c>
      <c r="K6431" t="s">
        <v>102</v>
      </c>
      <c r="L6431">
        <v>19143</v>
      </c>
      <c r="M6431">
        <v>78</v>
      </c>
      <c r="N6431" t="s">
        <v>3506</v>
      </c>
      <c r="O6431">
        <v>4</v>
      </c>
      <c r="P6431">
        <v>3</v>
      </c>
      <c r="Q6431" t="s">
        <v>104</v>
      </c>
      <c r="R6431" t="s">
        <v>8304</v>
      </c>
      <c r="S6431">
        <v>4.25</v>
      </c>
      <c r="T6431">
        <v>38</v>
      </c>
      <c r="U6431" t="s">
        <v>19</v>
      </c>
      <c r="V6431" s="2">
        <v>43674</v>
      </c>
      <c r="W6431" t="s">
        <v>20</v>
      </c>
      <c r="X6431" t="s">
        <v>105</v>
      </c>
      <c r="Y6431" t="s">
        <v>356</v>
      </c>
    </row>
    <row r="6432" spans="1:25" hidden="1" x14ac:dyDescent="0.35">
      <c r="A6432">
        <v>3</v>
      </c>
      <c r="B6432" t="s">
        <v>10</v>
      </c>
      <c r="C6432">
        <v>3</v>
      </c>
      <c r="D6432" t="s">
        <v>26</v>
      </c>
      <c r="E6432" t="s">
        <v>99</v>
      </c>
      <c r="F6432" t="s">
        <v>13</v>
      </c>
      <c r="G6432" t="s">
        <v>1956</v>
      </c>
      <c r="H6432" s="1">
        <v>0.2</v>
      </c>
      <c r="I6432" s="2">
        <v>43671</v>
      </c>
      <c r="J6432" t="s">
        <v>1957</v>
      </c>
      <c r="K6432" t="s">
        <v>102</v>
      </c>
      <c r="L6432">
        <v>19143</v>
      </c>
      <c r="M6432">
        <v>1820</v>
      </c>
      <c r="N6432" t="s">
        <v>634</v>
      </c>
      <c r="O6432">
        <v>7</v>
      </c>
      <c r="P6432">
        <v>4</v>
      </c>
      <c r="Q6432" t="s">
        <v>104</v>
      </c>
      <c r="R6432" t="s">
        <v>8304</v>
      </c>
      <c r="S6432">
        <v>7.26</v>
      </c>
      <c r="T6432">
        <v>21</v>
      </c>
      <c r="U6432" t="s">
        <v>19</v>
      </c>
      <c r="V6432" s="2">
        <v>43674</v>
      </c>
      <c r="W6432" t="s">
        <v>20</v>
      </c>
      <c r="X6432" t="s">
        <v>105</v>
      </c>
      <c r="Y6432" t="s">
        <v>64</v>
      </c>
    </row>
    <row r="6433" spans="1:25" hidden="1" x14ac:dyDescent="0.35">
      <c r="A6433">
        <v>3</v>
      </c>
      <c r="B6433" t="s">
        <v>10</v>
      </c>
      <c r="C6433">
        <v>3</v>
      </c>
      <c r="D6433" t="s">
        <v>26</v>
      </c>
      <c r="E6433" t="s">
        <v>99</v>
      </c>
      <c r="F6433" t="s">
        <v>13</v>
      </c>
      <c r="G6433" t="s">
        <v>1956</v>
      </c>
      <c r="H6433" s="1">
        <v>0.2</v>
      </c>
      <c r="I6433" s="2">
        <v>43671</v>
      </c>
      <c r="J6433" t="s">
        <v>1957</v>
      </c>
      <c r="K6433" t="s">
        <v>102</v>
      </c>
      <c r="L6433">
        <v>19143</v>
      </c>
      <c r="M6433">
        <v>635</v>
      </c>
      <c r="N6433" t="s">
        <v>921</v>
      </c>
      <c r="O6433">
        <v>-26</v>
      </c>
      <c r="P6433">
        <v>5</v>
      </c>
      <c r="Q6433" t="s">
        <v>104</v>
      </c>
      <c r="R6433" t="s">
        <v>8304</v>
      </c>
      <c r="S6433">
        <v>-25.99</v>
      </c>
      <c r="T6433">
        <v>260</v>
      </c>
      <c r="U6433" t="s">
        <v>19</v>
      </c>
      <c r="V6433" s="2">
        <v>43674</v>
      </c>
      <c r="W6433" t="s">
        <v>20</v>
      </c>
      <c r="X6433" t="s">
        <v>105</v>
      </c>
      <c r="Y6433" t="s">
        <v>42</v>
      </c>
    </row>
    <row r="6434" spans="1:25" hidden="1" x14ac:dyDescent="0.35">
      <c r="A6434">
        <v>0</v>
      </c>
      <c r="B6434" t="s">
        <v>10</v>
      </c>
      <c r="C6434">
        <v>0</v>
      </c>
      <c r="D6434" t="s">
        <v>11</v>
      </c>
      <c r="E6434" t="s">
        <v>6903</v>
      </c>
      <c r="F6434" t="s">
        <v>13</v>
      </c>
      <c r="G6434" t="s">
        <v>373</v>
      </c>
      <c r="H6434" s="1">
        <v>0.2</v>
      </c>
      <c r="I6434" s="2">
        <v>43737</v>
      </c>
      <c r="J6434" t="s">
        <v>6904</v>
      </c>
      <c r="K6434" t="s">
        <v>102</v>
      </c>
      <c r="L6434">
        <v>44060</v>
      </c>
      <c r="M6434">
        <v>678</v>
      </c>
      <c r="N6434" t="s">
        <v>1878</v>
      </c>
      <c r="O6434">
        <v>7</v>
      </c>
      <c r="P6434">
        <v>4</v>
      </c>
      <c r="Q6434" t="s">
        <v>104</v>
      </c>
      <c r="R6434" t="s">
        <v>8304</v>
      </c>
      <c r="S6434">
        <v>7.44</v>
      </c>
      <c r="T6434">
        <v>21</v>
      </c>
      <c r="U6434" t="s">
        <v>76</v>
      </c>
      <c r="V6434" s="2">
        <v>43737</v>
      </c>
      <c r="W6434" t="s">
        <v>773</v>
      </c>
      <c r="X6434" t="s">
        <v>309</v>
      </c>
      <c r="Y6434" t="s">
        <v>47</v>
      </c>
    </row>
    <row r="6435" spans="1:25" hidden="1" x14ac:dyDescent="0.35">
      <c r="A6435">
        <v>0</v>
      </c>
      <c r="B6435" t="s">
        <v>10</v>
      </c>
      <c r="C6435">
        <v>0</v>
      </c>
      <c r="D6435" t="s">
        <v>11</v>
      </c>
      <c r="E6435" t="s">
        <v>6903</v>
      </c>
      <c r="F6435" t="s">
        <v>13</v>
      </c>
      <c r="G6435" t="s">
        <v>373</v>
      </c>
      <c r="H6435" s="1">
        <v>0.3</v>
      </c>
      <c r="I6435" s="2">
        <v>43737</v>
      </c>
      <c r="J6435" t="s">
        <v>6904</v>
      </c>
      <c r="K6435" t="s">
        <v>102</v>
      </c>
      <c r="L6435">
        <v>44060</v>
      </c>
      <c r="M6435">
        <v>773</v>
      </c>
      <c r="N6435" t="s">
        <v>8123</v>
      </c>
      <c r="O6435">
        <v>-15</v>
      </c>
      <c r="P6435">
        <v>1</v>
      </c>
      <c r="Q6435" t="s">
        <v>104</v>
      </c>
      <c r="R6435" t="s">
        <v>8304</v>
      </c>
      <c r="S6435">
        <v>-15.47</v>
      </c>
      <c r="T6435">
        <v>64</v>
      </c>
      <c r="U6435" t="s">
        <v>76</v>
      </c>
      <c r="V6435" s="2">
        <v>43737</v>
      </c>
      <c r="W6435" t="s">
        <v>773</v>
      </c>
      <c r="X6435" t="s">
        <v>309</v>
      </c>
      <c r="Y6435" t="s">
        <v>24</v>
      </c>
    </row>
    <row r="6436" spans="1:25" hidden="1" x14ac:dyDescent="0.35">
      <c r="A6436">
        <v>0</v>
      </c>
      <c r="B6436" t="s">
        <v>10</v>
      </c>
      <c r="C6436">
        <v>0</v>
      </c>
      <c r="D6436" t="s">
        <v>11</v>
      </c>
      <c r="E6436" t="s">
        <v>6903</v>
      </c>
      <c r="F6436" t="s">
        <v>13</v>
      </c>
      <c r="G6436" t="s">
        <v>373</v>
      </c>
      <c r="H6436" s="1">
        <v>0.4</v>
      </c>
      <c r="I6436" s="2">
        <v>43737</v>
      </c>
      <c r="J6436" t="s">
        <v>6904</v>
      </c>
      <c r="K6436" t="s">
        <v>102</v>
      </c>
      <c r="L6436">
        <v>44060</v>
      </c>
      <c r="M6436">
        <v>1357</v>
      </c>
      <c r="N6436" t="s">
        <v>1847</v>
      </c>
      <c r="O6436">
        <v>-189</v>
      </c>
      <c r="P6436">
        <v>2</v>
      </c>
      <c r="Q6436" t="s">
        <v>104</v>
      </c>
      <c r="R6436" t="s">
        <v>8304</v>
      </c>
      <c r="S6436">
        <v>-189.32</v>
      </c>
      <c r="T6436">
        <v>344</v>
      </c>
      <c r="U6436" t="s">
        <v>76</v>
      </c>
      <c r="V6436" s="2">
        <v>43737</v>
      </c>
      <c r="W6436" t="s">
        <v>773</v>
      </c>
      <c r="X6436" t="s">
        <v>309</v>
      </c>
      <c r="Y6436" t="s">
        <v>41</v>
      </c>
    </row>
    <row r="6437" spans="1:25" hidden="1" x14ac:dyDescent="0.35">
      <c r="A6437">
        <v>0</v>
      </c>
      <c r="B6437" t="s">
        <v>10</v>
      </c>
      <c r="C6437">
        <v>0</v>
      </c>
      <c r="D6437" t="s">
        <v>26</v>
      </c>
      <c r="E6437" t="s">
        <v>6903</v>
      </c>
      <c r="F6437" t="s">
        <v>13</v>
      </c>
      <c r="G6437" t="s">
        <v>373</v>
      </c>
      <c r="H6437" s="1">
        <v>0.2</v>
      </c>
      <c r="I6437" s="2">
        <v>43737</v>
      </c>
      <c r="J6437" t="s">
        <v>6904</v>
      </c>
      <c r="K6437" t="s">
        <v>102</v>
      </c>
      <c r="L6437">
        <v>44060</v>
      </c>
      <c r="M6437">
        <v>1722</v>
      </c>
      <c r="N6437" t="s">
        <v>6287</v>
      </c>
      <c r="O6437">
        <v>3</v>
      </c>
      <c r="P6437">
        <v>2</v>
      </c>
      <c r="Q6437" t="s">
        <v>104</v>
      </c>
      <c r="R6437" t="s">
        <v>8304</v>
      </c>
      <c r="S6437">
        <v>2.64</v>
      </c>
      <c r="T6437">
        <v>8</v>
      </c>
      <c r="U6437" t="s">
        <v>76</v>
      </c>
      <c r="V6437" s="2">
        <v>43737</v>
      </c>
      <c r="W6437" t="s">
        <v>773</v>
      </c>
      <c r="X6437" t="s">
        <v>309</v>
      </c>
      <c r="Y6437" t="s">
        <v>64</v>
      </c>
    </row>
    <row r="6438" spans="1:25" hidden="1" x14ac:dyDescent="0.35">
      <c r="A6438">
        <v>0</v>
      </c>
      <c r="B6438" t="s">
        <v>10</v>
      </c>
      <c r="C6438">
        <v>0</v>
      </c>
      <c r="D6438" t="s">
        <v>26</v>
      </c>
      <c r="E6438" t="s">
        <v>6903</v>
      </c>
      <c r="F6438" t="s">
        <v>13</v>
      </c>
      <c r="G6438" t="s">
        <v>373</v>
      </c>
      <c r="H6438" s="1">
        <v>0.2</v>
      </c>
      <c r="I6438" s="2">
        <v>43737</v>
      </c>
      <c r="J6438" t="s">
        <v>6904</v>
      </c>
      <c r="K6438" t="s">
        <v>102</v>
      </c>
      <c r="L6438">
        <v>44060</v>
      </c>
      <c r="M6438">
        <v>1832</v>
      </c>
      <c r="N6438" t="s">
        <v>2983</v>
      </c>
      <c r="O6438">
        <v>5</v>
      </c>
      <c r="P6438">
        <v>3</v>
      </c>
      <c r="Q6438" t="s">
        <v>104</v>
      </c>
      <c r="R6438" t="s">
        <v>8304</v>
      </c>
      <c r="S6438">
        <v>5.44</v>
      </c>
      <c r="T6438">
        <v>16</v>
      </c>
      <c r="U6438" t="s">
        <v>76</v>
      </c>
      <c r="V6438" s="2">
        <v>43737</v>
      </c>
      <c r="W6438" t="s">
        <v>773</v>
      </c>
      <c r="X6438" t="s">
        <v>309</v>
      </c>
      <c r="Y6438" t="s">
        <v>64</v>
      </c>
    </row>
    <row r="6439" spans="1:25" hidden="1" x14ac:dyDescent="0.35">
      <c r="A6439">
        <v>0</v>
      </c>
      <c r="B6439" t="s">
        <v>10</v>
      </c>
      <c r="C6439">
        <v>0</v>
      </c>
      <c r="D6439" t="s">
        <v>50</v>
      </c>
      <c r="E6439" t="s">
        <v>6903</v>
      </c>
      <c r="F6439" t="s">
        <v>13</v>
      </c>
      <c r="G6439" t="s">
        <v>373</v>
      </c>
      <c r="H6439" s="1">
        <v>0.2</v>
      </c>
      <c r="I6439" s="2">
        <v>43737</v>
      </c>
      <c r="J6439" t="s">
        <v>6904</v>
      </c>
      <c r="K6439" t="s">
        <v>102</v>
      </c>
      <c r="L6439">
        <v>44060</v>
      </c>
      <c r="M6439">
        <v>1013</v>
      </c>
      <c r="N6439" t="s">
        <v>950</v>
      </c>
      <c r="O6439">
        <v>66</v>
      </c>
      <c r="P6439">
        <v>3</v>
      </c>
      <c r="Q6439" t="s">
        <v>104</v>
      </c>
      <c r="R6439" t="s">
        <v>8304</v>
      </c>
      <c r="S6439">
        <v>65.989999999999995</v>
      </c>
      <c r="T6439">
        <v>240</v>
      </c>
      <c r="U6439" t="s">
        <v>76</v>
      </c>
      <c r="V6439" s="2">
        <v>43737</v>
      </c>
      <c r="W6439" t="s">
        <v>773</v>
      </c>
      <c r="X6439" t="s">
        <v>309</v>
      </c>
      <c r="Y6439" t="s">
        <v>113</v>
      </c>
    </row>
    <row r="6440" spans="1:25" hidden="1" x14ac:dyDescent="0.35">
      <c r="A6440">
        <v>3</v>
      </c>
      <c r="B6440" t="s">
        <v>25</v>
      </c>
      <c r="C6440">
        <v>1</v>
      </c>
      <c r="D6440" t="s">
        <v>26</v>
      </c>
      <c r="E6440" t="s">
        <v>843</v>
      </c>
      <c r="F6440" t="s">
        <v>13</v>
      </c>
      <c r="G6440" t="s">
        <v>2939</v>
      </c>
      <c r="H6440" s="1">
        <v>0.2</v>
      </c>
      <c r="I6440" s="2">
        <v>43731</v>
      </c>
      <c r="J6440" t="s">
        <v>3051</v>
      </c>
      <c r="K6440" t="s">
        <v>16</v>
      </c>
      <c r="L6440">
        <v>33178</v>
      </c>
      <c r="M6440">
        <v>1737</v>
      </c>
      <c r="N6440" t="s">
        <v>3052</v>
      </c>
      <c r="O6440">
        <v>88</v>
      </c>
      <c r="P6440">
        <v>3</v>
      </c>
      <c r="Q6440" t="s">
        <v>18</v>
      </c>
      <c r="R6440" t="s">
        <v>8304</v>
      </c>
      <c r="S6440">
        <v>88.07</v>
      </c>
      <c r="T6440">
        <v>252</v>
      </c>
      <c r="U6440" t="s">
        <v>19</v>
      </c>
      <c r="V6440" s="2">
        <v>43734</v>
      </c>
      <c r="W6440" t="s">
        <v>130</v>
      </c>
      <c r="X6440" t="s">
        <v>40</v>
      </c>
      <c r="Y6440" t="s">
        <v>64</v>
      </c>
    </row>
    <row r="6441" spans="1:25" x14ac:dyDescent="0.35">
      <c r="A6441">
        <v>4</v>
      </c>
      <c r="B6441" t="s">
        <v>43</v>
      </c>
      <c r="C6441">
        <v>6</v>
      </c>
      <c r="D6441" t="s">
        <v>26</v>
      </c>
      <c r="E6441" t="s">
        <v>27</v>
      </c>
      <c r="F6441" t="s">
        <v>13</v>
      </c>
      <c r="G6441" t="s">
        <v>486</v>
      </c>
      <c r="H6441" s="1">
        <v>0</v>
      </c>
      <c r="I6441" s="2">
        <v>43824</v>
      </c>
      <c r="J6441" t="s">
        <v>6570</v>
      </c>
      <c r="K6441" t="s">
        <v>30</v>
      </c>
      <c r="L6441">
        <v>90008</v>
      </c>
      <c r="M6441">
        <v>1559</v>
      </c>
      <c r="N6441" t="s">
        <v>8166</v>
      </c>
      <c r="O6441">
        <v>3</v>
      </c>
      <c r="P6441">
        <v>2</v>
      </c>
      <c r="Q6441" t="s">
        <v>32</v>
      </c>
      <c r="R6441" t="s">
        <v>8304</v>
      </c>
      <c r="S6441">
        <v>2.71</v>
      </c>
      <c r="T6441">
        <v>271</v>
      </c>
      <c r="U6441" t="s">
        <v>33</v>
      </c>
      <c r="V6441" s="2">
        <v>43828</v>
      </c>
      <c r="W6441" t="s">
        <v>39</v>
      </c>
      <c r="X6441" t="s">
        <v>34</v>
      </c>
      <c r="Y6441" t="s">
        <v>42</v>
      </c>
    </row>
    <row r="6442" spans="1:25" x14ac:dyDescent="0.35">
      <c r="A6442">
        <v>4</v>
      </c>
      <c r="B6442" t="s">
        <v>43</v>
      </c>
      <c r="C6442">
        <v>6</v>
      </c>
      <c r="D6442" t="s">
        <v>26</v>
      </c>
      <c r="E6442" t="s">
        <v>27</v>
      </c>
      <c r="F6442" t="s">
        <v>13</v>
      </c>
      <c r="G6442" t="s">
        <v>486</v>
      </c>
      <c r="H6442" s="1">
        <v>0.2</v>
      </c>
      <c r="I6442" s="2">
        <v>43824</v>
      </c>
      <c r="J6442" t="s">
        <v>6570</v>
      </c>
      <c r="K6442" t="s">
        <v>30</v>
      </c>
      <c r="L6442">
        <v>90008</v>
      </c>
      <c r="M6442">
        <v>685</v>
      </c>
      <c r="N6442" t="s">
        <v>3478</v>
      </c>
      <c r="O6442">
        <v>52</v>
      </c>
      <c r="P6442">
        <v>3</v>
      </c>
      <c r="Q6442" t="s">
        <v>32</v>
      </c>
      <c r="R6442" t="s">
        <v>8304</v>
      </c>
      <c r="S6442">
        <v>51.82</v>
      </c>
      <c r="T6442">
        <v>154</v>
      </c>
      <c r="U6442" t="s">
        <v>33</v>
      </c>
      <c r="V6442" s="2">
        <v>43828</v>
      </c>
      <c r="W6442" t="s">
        <v>39</v>
      </c>
      <c r="X6442" t="s">
        <v>34</v>
      </c>
      <c r="Y6442" t="s">
        <v>54</v>
      </c>
    </row>
    <row r="6443" spans="1:25" hidden="1" x14ac:dyDescent="0.35">
      <c r="A6443">
        <v>4</v>
      </c>
      <c r="B6443" t="s">
        <v>43</v>
      </c>
      <c r="C6443">
        <v>6</v>
      </c>
      <c r="D6443" t="s">
        <v>11</v>
      </c>
      <c r="E6443" t="s">
        <v>876</v>
      </c>
      <c r="F6443" t="s">
        <v>13</v>
      </c>
      <c r="G6443" t="s">
        <v>5526</v>
      </c>
      <c r="H6443" s="1">
        <v>0.2</v>
      </c>
      <c r="I6443" s="2">
        <v>43731</v>
      </c>
      <c r="J6443" t="s">
        <v>5784</v>
      </c>
      <c r="K6443" t="s">
        <v>30</v>
      </c>
      <c r="L6443">
        <v>80027</v>
      </c>
      <c r="M6443">
        <v>123</v>
      </c>
      <c r="N6443" t="s">
        <v>920</v>
      </c>
      <c r="O6443">
        <v>4</v>
      </c>
      <c r="P6443">
        <v>3</v>
      </c>
      <c r="Q6443" t="s">
        <v>32</v>
      </c>
      <c r="R6443" t="s">
        <v>8304</v>
      </c>
      <c r="S6443">
        <v>3.67</v>
      </c>
      <c r="T6443">
        <v>29</v>
      </c>
      <c r="U6443" t="s">
        <v>33</v>
      </c>
      <c r="V6443" s="2">
        <v>43735</v>
      </c>
      <c r="W6443" t="s">
        <v>39</v>
      </c>
      <c r="X6443" t="s">
        <v>285</v>
      </c>
      <c r="Y6443" t="s">
        <v>47</v>
      </c>
    </row>
    <row r="6444" spans="1:25" hidden="1" x14ac:dyDescent="0.35">
      <c r="A6444">
        <v>2</v>
      </c>
      <c r="B6444" t="s">
        <v>25</v>
      </c>
      <c r="C6444">
        <v>1</v>
      </c>
      <c r="D6444" t="s">
        <v>11</v>
      </c>
      <c r="E6444" t="s">
        <v>305</v>
      </c>
      <c r="F6444" t="s">
        <v>13</v>
      </c>
      <c r="G6444" t="s">
        <v>6860</v>
      </c>
      <c r="H6444" s="1">
        <v>0</v>
      </c>
      <c r="I6444" s="2">
        <v>43557</v>
      </c>
      <c r="J6444" t="s">
        <v>6861</v>
      </c>
      <c r="K6444" t="s">
        <v>16</v>
      </c>
      <c r="L6444">
        <v>31907</v>
      </c>
      <c r="M6444">
        <v>311</v>
      </c>
      <c r="N6444" t="s">
        <v>332</v>
      </c>
      <c r="O6444">
        <v>70</v>
      </c>
      <c r="P6444">
        <v>2</v>
      </c>
      <c r="Q6444" t="s">
        <v>18</v>
      </c>
      <c r="R6444" t="s">
        <v>8304</v>
      </c>
      <c r="S6444">
        <v>70.010000000000005</v>
      </c>
      <c r="T6444">
        <v>412</v>
      </c>
      <c r="U6444" t="s">
        <v>76</v>
      </c>
      <c r="V6444" s="2">
        <v>43559</v>
      </c>
      <c r="W6444" t="s">
        <v>130</v>
      </c>
      <c r="X6444" t="s">
        <v>761</v>
      </c>
      <c r="Y6444" t="s">
        <v>41</v>
      </c>
    </row>
    <row r="6445" spans="1:25" hidden="1" x14ac:dyDescent="0.35">
      <c r="A6445">
        <v>2</v>
      </c>
      <c r="B6445" t="s">
        <v>25</v>
      </c>
      <c r="C6445">
        <v>1</v>
      </c>
      <c r="D6445" t="s">
        <v>50</v>
      </c>
      <c r="E6445" t="s">
        <v>305</v>
      </c>
      <c r="F6445" t="s">
        <v>13</v>
      </c>
      <c r="G6445" t="s">
        <v>6860</v>
      </c>
      <c r="H6445" s="1">
        <v>0</v>
      </c>
      <c r="I6445" s="2">
        <v>43557</v>
      </c>
      <c r="J6445" t="s">
        <v>6861</v>
      </c>
      <c r="K6445" t="s">
        <v>16</v>
      </c>
      <c r="L6445">
        <v>31907</v>
      </c>
      <c r="M6445">
        <v>1116</v>
      </c>
      <c r="N6445" t="s">
        <v>699</v>
      </c>
      <c r="O6445">
        <v>130</v>
      </c>
      <c r="P6445">
        <v>4</v>
      </c>
      <c r="Q6445" t="s">
        <v>18</v>
      </c>
      <c r="R6445" t="s">
        <v>8304</v>
      </c>
      <c r="S6445">
        <v>129.6</v>
      </c>
      <c r="T6445">
        <v>360</v>
      </c>
      <c r="U6445" t="s">
        <v>76</v>
      </c>
      <c r="V6445" s="2">
        <v>43559</v>
      </c>
      <c r="W6445" t="s">
        <v>130</v>
      </c>
      <c r="X6445" t="s">
        <v>761</v>
      </c>
      <c r="Y6445" t="s">
        <v>113</v>
      </c>
    </row>
    <row r="6446" spans="1:25" x14ac:dyDescent="0.35">
      <c r="A6446">
        <v>1</v>
      </c>
      <c r="B6446" t="s">
        <v>10</v>
      </c>
      <c r="C6446">
        <v>1</v>
      </c>
      <c r="D6446" t="s">
        <v>50</v>
      </c>
      <c r="E6446" t="s">
        <v>2578</v>
      </c>
      <c r="F6446" t="s">
        <v>13</v>
      </c>
      <c r="G6446" t="s">
        <v>266</v>
      </c>
      <c r="H6446" s="1">
        <v>0.2</v>
      </c>
      <c r="I6446" s="2">
        <v>43788</v>
      </c>
      <c r="J6446" t="s">
        <v>4803</v>
      </c>
      <c r="K6446" t="s">
        <v>30</v>
      </c>
      <c r="L6446">
        <v>92683</v>
      </c>
      <c r="M6446">
        <v>1491</v>
      </c>
      <c r="N6446" t="s">
        <v>1001</v>
      </c>
      <c r="O6446">
        <v>2</v>
      </c>
      <c r="P6446">
        <v>4</v>
      </c>
      <c r="Q6446" t="s">
        <v>32</v>
      </c>
      <c r="R6446" t="s">
        <v>8304</v>
      </c>
      <c r="S6446">
        <v>2.4</v>
      </c>
      <c r="T6446">
        <v>32</v>
      </c>
      <c r="U6446" t="s">
        <v>19</v>
      </c>
      <c r="V6446" s="2">
        <v>43789</v>
      </c>
      <c r="W6446" t="s">
        <v>130</v>
      </c>
      <c r="X6446" t="s">
        <v>34</v>
      </c>
      <c r="Y6446" t="s">
        <v>52</v>
      </c>
    </row>
    <row r="6447" spans="1:25" hidden="1" x14ac:dyDescent="0.35">
      <c r="A6447">
        <v>4</v>
      </c>
      <c r="B6447" t="s">
        <v>25</v>
      </c>
      <c r="C6447">
        <v>3</v>
      </c>
      <c r="D6447" t="s">
        <v>11</v>
      </c>
      <c r="E6447" t="s">
        <v>65</v>
      </c>
      <c r="F6447" t="s">
        <v>13</v>
      </c>
      <c r="G6447" t="s">
        <v>5467</v>
      </c>
      <c r="H6447" s="1">
        <v>0.2</v>
      </c>
      <c r="I6447" s="2">
        <v>43698</v>
      </c>
      <c r="J6447" t="s">
        <v>5468</v>
      </c>
      <c r="K6447" t="s">
        <v>30</v>
      </c>
      <c r="L6447">
        <v>98115</v>
      </c>
      <c r="M6447">
        <v>1233</v>
      </c>
      <c r="N6447" t="s">
        <v>441</v>
      </c>
      <c r="O6447">
        <v>39</v>
      </c>
      <c r="P6447">
        <v>6</v>
      </c>
      <c r="Q6447" t="s">
        <v>32</v>
      </c>
      <c r="R6447" t="s">
        <v>8304</v>
      </c>
      <c r="S6447">
        <v>38.869999999999997</v>
      </c>
      <c r="T6447">
        <v>389</v>
      </c>
      <c r="U6447" t="s">
        <v>33</v>
      </c>
      <c r="V6447" s="2">
        <v>43702</v>
      </c>
      <c r="W6447" t="s">
        <v>20</v>
      </c>
      <c r="X6447" t="s">
        <v>69</v>
      </c>
      <c r="Y6447" t="s">
        <v>24</v>
      </c>
    </row>
    <row r="6448" spans="1:25" hidden="1" x14ac:dyDescent="0.35">
      <c r="A6448">
        <v>4</v>
      </c>
      <c r="B6448" t="s">
        <v>25</v>
      </c>
      <c r="C6448">
        <v>3</v>
      </c>
      <c r="D6448" t="s">
        <v>26</v>
      </c>
      <c r="E6448" t="s">
        <v>65</v>
      </c>
      <c r="F6448" t="s">
        <v>13</v>
      </c>
      <c r="G6448" t="s">
        <v>5467</v>
      </c>
      <c r="H6448" s="1">
        <v>0</v>
      </c>
      <c r="I6448" s="2">
        <v>43698</v>
      </c>
      <c r="J6448" t="s">
        <v>5468</v>
      </c>
      <c r="K6448" t="s">
        <v>30</v>
      </c>
      <c r="L6448">
        <v>98115</v>
      </c>
      <c r="M6448">
        <v>659</v>
      </c>
      <c r="N6448" t="s">
        <v>1443</v>
      </c>
      <c r="O6448">
        <v>34</v>
      </c>
      <c r="P6448">
        <v>6</v>
      </c>
      <c r="Q6448" t="s">
        <v>32</v>
      </c>
      <c r="R6448" t="s">
        <v>8304</v>
      </c>
      <c r="S6448">
        <v>34.35</v>
      </c>
      <c r="T6448">
        <v>573</v>
      </c>
      <c r="U6448" t="s">
        <v>33</v>
      </c>
      <c r="V6448" s="2">
        <v>43702</v>
      </c>
      <c r="W6448" t="s">
        <v>20</v>
      </c>
      <c r="X6448" t="s">
        <v>69</v>
      </c>
      <c r="Y6448" t="s">
        <v>42</v>
      </c>
    </row>
    <row r="6449" spans="1:25" hidden="1" x14ac:dyDescent="0.35">
      <c r="A6449">
        <v>4</v>
      </c>
      <c r="B6449" t="s">
        <v>25</v>
      </c>
      <c r="C6449">
        <v>3</v>
      </c>
      <c r="D6449" t="s">
        <v>50</v>
      </c>
      <c r="E6449" t="s">
        <v>65</v>
      </c>
      <c r="F6449" t="s">
        <v>13</v>
      </c>
      <c r="G6449" t="s">
        <v>5467</v>
      </c>
      <c r="H6449" s="1">
        <v>0</v>
      </c>
      <c r="I6449" s="2">
        <v>43698</v>
      </c>
      <c r="J6449" t="s">
        <v>5468</v>
      </c>
      <c r="K6449" t="s">
        <v>30</v>
      </c>
      <c r="L6449">
        <v>98115</v>
      </c>
      <c r="M6449">
        <v>957</v>
      </c>
      <c r="N6449" t="s">
        <v>4791</v>
      </c>
      <c r="O6449">
        <v>12</v>
      </c>
      <c r="P6449">
        <v>2</v>
      </c>
      <c r="Q6449" t="s">
        <v>32</v>
      </c>
      <c r="R6449" t="s">
        <v>8304</v>
      </c>
      <c r="S6449">
        <v>11.61</v>
      </c>
      <c r="T6449">
        <v>33</v>
      </c>
      <c r="U6449" t="s">
        <v>33</v>
      </c>
      <c r="V6449" s="2">
        <v>43702</v>
      </c>
      <c r="W6449" t="s">
        <v>20</v>
      </c>
      <c r="X6449" t="s">
        <v>69</v>
      </c>
      <c r="Y6449" t="s">
        <v>113</v>
      </c>
    </row>
    <row r="6450" spans="1:25" hidden="1" x14ac:dyDescent="0.35">
      <c r="A6450">
        <v>3</v>
      </c>
      <c r="B6450" t="s">
        <v>10</v>
      </c>
      <c r="C6450">
        <v>3</v>
      </c>
      <c r="D6450" t="s">
        <v>26</v>
      </c>
      <c r="E6450" t="s">
        <v>122</v>
      </c>
      <c r="F6450" t="s">
        <v>13</v>
      </c>
      <c r="G6450" t="s">
        <v>5337</v>
      </c>
      <c r="H6450" s="1">
        <v>0.2</v>
      </c>
      <c r="I6450" s="2">
        <v>43649</v>
      </c>
      <c r="J6450" t="s">
        <v>6037</v>
      </c>
      <c r="K6450" t="s">
        <v>73</v>
      </c>
      <c r="L6450">
        <v>77041</v>
      </c>
      <c r="M6450">
        <v>1682</v>
      </c>
      <c r="N6450" t="s">
        <v>3440</v>
      </c>
      <c r="O6450">
        <v>92</v>
      </c>
      <c r="P6450">
        <v>7</v>
      </c>
      <c r="Q6450" t="s">
        <v>75</v>
      </c>
      <c r="R6450" t="s">
        <v>8304</v>
      </c>
      <c r="S6450">
        <v>92.44</v>
      </c>
      <c r="T6450">
        <v>274</v>
      </c>
      <c r="U6450" t="s">
        <v>33</v>
      </c>
      <c r="V6450" s="2">
        <v>43652</v>
      </c>
      <c r="W6450" t="s">
        <v>20</v>
      </c>
      <c r="X6450" t="s">
        <v>77</v>
      </c>
      <c r="Y6450" t="s">
        <v>64</v>
      </c>
    </row>
    <row r="6451" spans="1:25" hidden="1" x14ac:dyDescent="0.35">
      <c r="A6451">
        <v>3</v>
      </c>
      <c r="B6451" t="s">
        <v>10</v>
      </c>
      <c r="C6451">
        <v>3</v>
      </c>
      <c r="D6451" t="s">
        <v>50</v>
      </c>
      <c r="E6451" t="s">
        <v>122</v>
      </c>
      <c r="F6451" t="s">
        <v>13</v>
      </c>
      <c r="G6451" t="s">
        <v>5337</v>
      </c>
      <c r="H6451" s="1">
        <v>0.4</v>
      </c>
      <c r="I6451" s="2">
        <v>43649</v>
      </c>
      <c r="J6451" t="s">
        <v>6037</v>
      </c>
      <c r="K6451" t="s">
        <v>73</v>
      </c>
      <c r="L6451">
        <v>77041</v>
      </c>
      <c r="M6451">
        <v>801</v>
      </c>
      <c r="N6451" t="s">
        <v>6712</v>
      </c>
      <c r="O6451">
        <v>50</v>
      </c>
      <c r="P6451">
        <v>3</v>
      </c>
      <c r="Q6451" t="s">
        <v>75</v>
      </c>
      <c r="R6451" t="s">
        <v>8304</v>
      </c>
      <c r="S6451">
        <v>49.76</v>
      </c>
      <c r="T6451">
        <v>597</v>
      </c>
      <c r="U6451" t="s">
        <v>33</v>
      </c>
      <c r="V6451" s="2">
        <v>43652</v>
      </c>
      <c r="W6451" t="s">
        <v>20</v>
      </c>
      <c r="X6451" t="s">
        <v>77</v>
      </c>
      <c r="Y6451" t="s">
        <v>422</v>
      </c>
    </row>
    <row r="6452" spans="1:25" hidden="1" x14ac:dyDescent="0.35">
      <c r="A6452">
        <v>3</v>
      </c>
      <c r="B6452" t="s">
        <v>25</v>
      </c>
      <c r="C6452">
        <v>1</v>
      </c>
      <c r="D6452" t="s">
        <v>26</v>
      </c>
      <c r="E6452" t="s">
        <v>493</v>
      </c>
      <c r="F6452" t="s">
        <v>13</v>
      </c>
      <c r="G6452" t="s">
        <v>1782</v>
      </c>
      <c r="H6452" s="1">
        <v>0.2</v>
      </c>
      <c r="I6452" s="2">
        <v>43797</v>
      </c>
      <c r="J6452" t="s">
        <v>3145</v>
      </c>
      <c r="K6452" t="s">
        <v>30</v>
      </c>
      <c r="L6452">
        <v>80219</v>
      </c>
      <c r="M6452">
        <v>539</v>
      </c>
      <c r="N6452" t="s">
        <v>969</v>
      </c>
      <c r="O6452">
        <v>31</v>
      </c>
      <c r="P6452">
        <v>2</v>
      </c>
      <c r="Q6452" t="s">
        <v>32</v>
      </c>
      <c r="R6452" t="s">
        <v>8304</v>
      </c>
      <c r="S6452">
        <v>31.07</v>
      </c>
      <c r="T6452">
        <v>89</v>
      </c>
      <c r="U6452" t="s">
        <v>19</v>
      </c>
      <c r="V6452" s="2">
        <v>43800</v>
      </c>
      <c r="W6452" t="s">
        <v>130</v>
      </c>
      <c r="X6452" t="s">
        <v>285</v>
      </c>
      <c r="Y6452" t="s">
        <v>64</v>
      </c>
    </row>
    <row r="6453" spans="1:25" hidden="1" x14ac:dyDescent="0.35">
      <c r="A6453">
        <v>2</v>
      </c>
      <c r="B6453" t="s">
        <v>43</v>
      </c>
      <c r="C6453">
        <v>3</v>
      </c>
      <c r="D6453" t="s">
        <v>11</v>
      </c>
      <c r="E6453" t="s">
        <v>2762</v>
      </c>
      <c r="F6453" t="s">
        <v>13</v>
      </c>
      <c r="G6453" t="s">
        <v>5205</v>
      </c>
      <c r="H6453" s="1">
        <v>0</v>
      </c>
      <c r="I6453" s="2">
        <v>43617</v>
      </c>
      <c r="J6453" t="s">
        <v>5349</v>
      </c>
      <c r="K6453" t="s">
        <v>73</v>
      </c>
      <c r="L6453">
        <v>46203</v>
      </c>
      <c r="M6453">
        <v>825</v>
      </c>
      <c r="N6453" t="s">
        <v>1448</v>
      </c>
      <c r="O6453">
        <v>539</v>
      </c>
      <c r="P6453">
        <v>6</v>
      </c>
      <c r="Q6453" t="s">
        <v>75</v>
      </c>
      <c r="R6453" t="s">
        <v>8304</v>
      </c>
      <c r="S6453">
        <v>539.25</v>
      </c>
      <c r="T6453">
        <v>1926</v>
      </c>
      <c r="U6453" t="s">
        <v>33</v>
      </c>
      <c r="V6453" s="2">
        <v>43619</v>
      </c>
      <c r="W6453" t="s">
        <v>20</v>
      </c>
      <c r="X6453" t="s">
        <v>167</v>
      </c>
      <c r="Y6453" t="s">
        <v>24</v>
      </c>
    </row>
    <row r="6454" spans="1:25" hidden="1" x14ac:dyDescent="0.35">
      <c r="A6454">
        <v>2</v>
      </c>
      <c r="B6454" t="s">
        <v>43</v>
      </c>
      <c r="C6454">
        <v>3</v>
      </c>
      <c r="D6454" t="s">
        <v>26</v>
      </c>
      <c r="E6454" t="s">
        <v>2762</v>
      </c>
      <c r="F6454" t="s">
        <v>13</v>
      </c>
      <c r="G6454" t="s">
        <v>5205</v>
      </c>
      <c r="H6454" s="1">
        <v>0</v>
      </c>
      <c r="I6454" s="2">
        <v>43617</v>
      </c>
      <c r="J6454" t="s">
        <v>5349</v>
      </c>
      <c r="K6454" t="s">
        <v>73</v>
      </c>
      <c r="L6454">
        <v>46203</v>
      </c>
      <c r="M6454">
        <v>415</v>
      </c>
      <c r="N6454" t="s">
        <v>4644</v>
      </c>
      <c r="O6454">
        <v>9</v>
      </c>
      <c r="P6454">
        <v>2</v>
      </c>
      <c r="Q6454" t="s">
        <v>75</v>
      </c>
      <c r="R6454" t="s">
        <v>8304</v>
      </c>
      <c r="S6454">
        <v>8.69</v>
      </c>
      <c r="T6454">
        <v>17</v>
      </c>
      <c r="U6454" t="s">
        <v>33</v>
      </c>
      <c r="V6454" s="2">
        <v>43619</v>
      </c>
      <c r="W6454" t="s">
        <v>20</v>
      </c>
      <c r="X6454" t="s">
        <v>167</v>
      </c>
      <c r="Y6454" t="s">
        <v>54</v>
      </c>
    </row>
    <row r="6455" spans="1:25" hidden="1" x14ac:dyDescent="0.35">
      <c r="A6455">
        <v>2</v>
      </c>
      <c r="B6455" t="s">
        <v>43</v>
      </c>
      <c r="C6455">
        <v>3</v>
      </c>
      <c r="D6455" t="s">
        <v>26</v>
      </c>
      <c r="E6455" t="s">
        <v>2762</v>
      </c>
      <c r="F6455" t="s">
        <v>13</v>
      </c>
      <c r="G6455" t="s">
        <v>5205</v>
      </c>
      <c r="H6455" s="1">
        <v>0</v>
      </c>
      <c r="I6455" s="2">
        <v>43617</v>
      </c>
      <c r="J6455" t="s">
        <v>5349</v>
      </c>
      <c r="K6455" t="s">
        <v>73</v>
      </c>
      <c r="L6455">
        <v>46203</v>
      </c>
      <c r="M6455">
        <v>852</v>
      </c>
      <c r="N6455" t="s">
        <v>8112</v>
      </c>
      <c r="O6455">
        <v>794</v>
      </c>
      <c r="P6455">
        <v>8</v>
      </c>
      <c r="Q6455" t="s">
        <v>75</v>
      </c>
      <c r="R6455" t="s">
        <v>8304</v>
      </c>
      <c r="S6455">
        <v>793.72</v>
      </c>
      <c r="T6455">
        <v>2405</v>
      </c>
      <c r="U6455" t="s">
        <v>33</v>
      </c>
      <c r="V6455" s="2">
        <v>43619</v>
      </c>
      <c r="W6455" t="s">
        <v>20</v>
      </c>
      <c r="X6455" t="s">
        <v>167</v>
      </c>
      <c r="Y6455" t="s">
        <v>56</v>
      </c>
    </row>
    <row r="6456" spans="1:25" hidden="1" x14ac:dyDescent="0.35">
      <c r="A6456">
        <v>2</v>
      </c>
      <c r="B6456" t="s">
        <v>43</v>
      </c>
      <c r="C6456">
        <v>3</v>
      </c>
      <c r="D6456" t="s">
        <v>50</v>
      </c>
      <c r="E6456" t="s">
        <v>2762</v>
      </c>
      <c r="F6456" t="s">
        <v>13</v>
      </c>
      <c r="G6456" t="s">
        <v>5205</v>
      </c>
      <c r="H6456" s="1">
        <v>0</v>
      </c>
      <c r="I6456" s="2">
        <v>43617</v>
      </c>
      <c r="J6456" t="s">
        <v>5349</v>
      </c>
      <c r="K6456" t="s">
        <v>73</v>
      </c>
      <c r="L6456">
        <v>46203</v>
      </c>
      <c r="M6456">
        <v>1023</v>
      </c>
      <c r="N6456" t="s">
        <v>4818</v>
      </c>
      <c r="O6456">
        <v>15</v>
      </c>
      <c r="P6456">
        <v>1</v>
      </c>
      <c r="Q6456" t="s">
        <v>75</v>
      </c>
      <c r="R6456" t="s">
        <v>8304</v>
      </c>
      <c r="S6456">
        <v>14.76</v>
      </c>
      <c r="T6456">
        <v>40</v>
      </c>
      <c r="U6456" t="s">
        <v>33</v>
      </c>
      <c r="V6456" s="2">
        <v>43619</v>
      </c>
      <c r="W6456" t="s">
        <v>20</v>
      </c>
      <c r="X6456" t="s">
        <v>167</v>
      </c>
      <c r="Y6456" t="s">
        <v>113</v>
      </c>
    </row>
    <row r="6457" spans="1:25" hidden="1" x14ac:dyDescent="0.35">
      <c r="A6457">
        <v>2</v>
      </c>
      <c r="B6457" t="s">
        <v>43</v>
      </c>
      <c r="C6457">
        <v>3</v>
      </c>
      <c r="D6457" t="s">
        <v>50</v>
      </c>
      <c r="E6457" t="s">
        <v>2762</v>
      </c>
      <c r="F6457" t="s">
        <v>13</v>
      </c>
      <c r="G6457" t="s">
        <v>5205</v>
      </c>
      <c r="H6457" s="1">
        <v>0</v>
      </c>
      <c r="I6457" s="2">
        <v>43617</v>
      </c>
      <c r="J6457" t="s">
        <v>5349</v>
      </c>
      <c r="K6457" t="s">
        <v>73</v>
      </c>
      <c r="L6457">
        <v>46203</v>
      </c>
      <c r="M6457">
        <v>1068</v>
      </c>
      <c r="N6457" t="s">
        <v>5109</v>
      </c>
      <c r="O6457">
        <v>16</v>
      </c>
      <c r="P6457">
        <v>3</v>
      </c>
      <c r="Q6457" t="s">
        <v>75</v>
      </c>
      <c r="R6457" t="s">
        <v>8304</v>
      </c>
      <c r="S6457">
        <v>15.95</v>
      </c>
      <c r="T6457">
        <v>84</v>
      </c>
      <c r="U6457" t="s">
        <v>33</v>
      </c>
      <c r="V6457" s="2">
        <v>43619</v>
      </c>
      <c r="W6457" t="s">
        <v>20</v>
      </c>
      <c r="X6457" t="s">
        <v>167</v>
      </c>
      <c r="Y6457" t="s">
        <v>113</v>
      </c>
    </row>
    <row r="6458" spans="1:25" hidden="1" x14ac:dyDescent="0.35">
      <c r="A6458">
        <v>6</v>
      </c>
      <c r="B6458" t="s">
        <v>10</v>
      </c>
      <c r="C6458">
        <v>6</v>
      </c>
      <c r="D6458" t="s">
        <v>11</v>
      </c>
      <c r="E6458" t="s">
        <v>305</v>
      </c>
      <c r="F6458" t="s">
        <v>13</v>
      </c>
      <c r="G6458" t="s">
        <v>2138</v>
      </c>
      <c r="H6458" s="1">
        <v>0</v>
      </c>
      <c r="I6458" s="2">
        <v>43614</v>
      </c>
      <c r="J6458" t="s">
        <v>2139</v>
      </c>
      <c r="K6458" t="s">
        <v>73</v>
      </c>
      <c r="L6458">
        <v>47201</v>
      </c>
      <c r="M6458">
        <v>592</v>
      </c>
      <c r="N6458" t="s">
        <v>766</v>
      </c>
      <c r="O6458">
        <v>3</v>
      </c>
      <c r="P6458">
        <v>3</v>
      </c>
      <c r="Q6458" t="s">
        <v>75</v>
      </c>
      <c r="R6458" t="s">
        <v>8304</v>
      </c>
      <c r="S6458">
        <v>2.62</v>
      </c>
      <c r="T6458">
        <v>6</v>
      </c>
      <c r="U6458" t="s">
        <v>19</v>
      </c>
      <c r="V6458" s="2">
        <v>43620</v>
      </c>
      <c r="W6458" t="s">
        <v>39</v>
      </c>
      <c r="X6458" t="s">
        <v>167</v>
      </c>
      <c r="Y6458" t="s">
        <v>47</v>
      </c>
    </row>
    <row r="6459" spans="1:25" hidden="1" x14ac:dyDescent="0.35">
      <c r="A6459">
        <v>6</v>
      </c>
      <c r="B6459" t="s">
        <v>10</v>
      </c>
      <c r="C6459">
        <v>6</v>
      </c>
      <c r="D6459" t="s">
        <v>26</v>
      </c>
      <c r="E6459" t="s">
        <v>305</v>
      </c>
      <c r="F6459" t="s">
        <v>13</v>
      </c>
      <c r="G6459" t="s">
        <v>2138</v>
      </c>
      <c r="H6459" s="1">
        <v>0</v>
      </c>
      <c r="I6459" s="2">
        <v>43614</v>
      </c>
      <c r="J6459" t="s">
        <v>2139</v>
      </c>
      <c r="K6459" t="s">
        <v>73</v>
      </c>
      <c r="L6459">
        <v>47201</v>
      </c>
      <c r="M6459">
        <v>1426</v>
      </c>
      <c r="N6459" t="s">
        <v>3716</v>
      </c>
      <c r="O6459">
        <v>20</v>
      </c>
      <c r="P6459">
        <v>1</v>
      </c>
      <c r="Q6459" t="s">
        <v>75</v>
      </c>
      <c r="R6459" t="s">
        <v>8304</v>
      </c>
      <c r="S6459">
        <v>19.97</v>
      </c>
      <c r="T6459">
        <v>43</v>
      </c>
      <c r="U6459" t="s">
        <v>19</v>
      </c>
      <c r="V6459" s="2">
        <v>43620</v>
      </c>
      <c r="W6459" t="s">
        <v>39</v>
      </c>
      <c r="X6459" t="s">
        <v>167</v>
      </c>
      <c r="Y6459" t="s">
        <v>54</v>
      </c>
    </row>
    <row r="6460" spans="1:25" hidden="1" x14ac:dyDescent="0.35">
      <c r="A6460">
        <v>6</v>
      </c>
      <c r="B6460" t="s">
        <v>10</v>
      </c>
      <c r="C6460">
        <v>6</v>
      </c>
      <c r="D6460" t="s">
        <v>26</v>
      </c>
      <c r="E6460" t="s">
        <v>305</v>
      </c>
      <c r="F6460" t="s">
        <v>13</v>
      </c>
      <c r="G6460" t="s">
        <v>2138</v>
      </c>
      <c r="H6460" s="1">
        <v>0</v>
      </c>
      <c r="I6460" s="2">
        <v>43614</v>
      </c>
      <c r="J6460" t="s">
        <v>2139</v>
      </c>
      <c r="K6460" t="s">
        <v>73</v>
      </c>
      <c r="L6460">
        <v>47201</v>
      </c>
      <c r="M6460">
        <v>97</v>
      </c>
      <c r="N6460" t="s">
        <v>568</v>
      </c>
      <c r="O6460">
        <v>4</v>
      </c>
      <c r="P6460">
        <v>1</v>
      </c>
      <c r="Q6460" t="s">
        <v>75</v>
      </c>
      <c r="R6460" t="s">
        <v>8304</v>
      </c>
      <c r="S6460">
        <v>3.99</v>
      </c>
      <c r="T6460">
        <v>8</v>
      </c>
      <c r="U6460" t="s">
        <v>19</v>
      </c>
      <c r="V6460" s="2">
        <v>43620</v>
      </c>
      <c r="W6460" t="s">
        <v>39</v>
      </c>
      <c r="X6460" t="s">
        <v>167</v>
      </c>
      <c r="Y6460" t="s">
        <v>64</v>
      </c>
    </row>
    <row r="6461" spans="1:25" hidden="1" x14ac:dyDescent="0.35">
      <c r="A6461">
        <v>6</v>
      </c>
      <c r="B6461" t="s">
        <v>10</v>
      </c>
      <c r="C6461">
        <v>6</v>
      </c>
      <c r="D6461" t="s">
        <v>26</v>
      </c>
      <c r="E6461" t="s">
        <v>305</v>
      </c>
      <c r="F6461" t="s">
        <v>13</v>
      </c>
      <c r="G6461" t="s">
        <v>2138</v>
      </c>
      <c r="H6461" s="1">
        <v>0</v>
      </c>
      <c r="I6461" s="2">
        <v>43614</v>
      </c>
      <c r="J6461" t="s">
        <v>2139</v>
      </c>
      <c r="K6461" t="s">
        <v>73</v>
      </c>
      <c r="L6461">
        <v>47201</v>
      </c>
      <c r="M6461">
        <v>857</v>
      </c>
      <c r="N6461" t="s">
        <v>2863</v>
      </c>
      <c r="O6461">
        <v>121</v>
      </c>
      <c r="P6461">
        <v>2</v>
      </c>
      <c r="Q6461" t="s">
        <v>75</v>
      </c>
      <c r="R6461" t="s">
        <v>8304</v>
      </c>
      <c r="S6461">
        <v>120.94</v>
      </c>
      <c r="T6461">
        <v>465</v>
      </c>
      <c r="U6461" t="s">
        <v>19</v>
      </c>
      <c r="V6461" s="2">
        <v>43620</v>
      </c>
      <c r="W6461" t="s">
        <v>39</v>
      </c>
      <c r="X6461" t="s">
        <v>167</v>
      </c>
      <c r="Y6461" t="s">
        <v>56</v>
      </c>
    </row>
    <row r="6462" spans="1:25" hidden="1" x14ac:dyDescent="0.35">
      <c r="A6462">
        <v>6</v>
      </c>
      <c r="B6462" t="s">
        <v>10</v>
      </c>
      <c r="C6462">
        <v>6</v>
      </c>
      <c r="D6462" t="s">
        <v>26</v>
      </c>
      <c r="E6462" t="s">
        <v>147</v>
      </c>
      <c r="F6462" t="s">
        <v>13</v>
      </c>
      <c r="G6462" t="s">
        <v>1802</v>
      </c>
      <c r="H6462" s="1">
        <v>0</v>
      </c>
      <c r="I6462" s="2">
        <v>43772</v>
      </c>
      <c r="J6462" t="s">
        <v>3745</v>
      </c>
      <c r="K6462" t="s">
        <v>73</v>
      </c>
      <c r="L6462">
        <v>55122</v>
      </c>
      <c r="M6462">
        <v>1769</v>
      </c>
      <c r="N6462" t="s">
        <v>3587</v>
      </c>
      <c r="O6462">
        <v>4</v>
      </c>
      <c r="P6462">
        <v>2</v>
      </c>
      <c r="Q6462" t="s">
        <v>75</v>
      </c>
      <c r="R6462" t="s">
        <v>8304</v>
      </c>
      <c r="S6462">
        <v>3.85</v>
      </c>
      <c r="T6462">
        <v>9</v>
      </c>
      <c r="U6462" t="s">
        <v>19</v>
      </c>
      <c r="V6462" s="2">
        <v>43778</v>
      </c>
      <c r="W6462" t="s">
        <v>39</v>
      </c>
      <c r="X6462" t="s">
        <v>151</v>
      </c>
      <c r="Y6462" t="s">
        <v>64</v>
      </c>
    </row>
    <row r="6463" spans="1:25" hidden="1" x14ac:dyDescent="0.35">
      <c r="A6463">
        <v>6</v>
      </c>
      <c r="B6463" t="s">
        <v>10</v>
      </c>
      <c r="C6463">
        <v>6</v>
      </c>
      <c r="D6463" t="s">
        <v>26</v>
      </c>
      <c r="E6463" t="s">
        <v>147</v>
      </c>
      <c r="F6463" t="s">
        <v>13</v>
      </c>
      <c r="G6463" t="s">
        <v>1802</v>
      </c>
      <c r="H6463" s="1">
        <v>0</v>
      </c>
      <c r="I6463" s="2">
        <v>43772</v>
      </c>
      <c r="J6463" t="s">
        <v>3745</v>
      </c>
      <c r="K6463" t="s">
        <v>73</v>
      </c>
      <c r="L6463">
        <v>55122</v>
      </c>
      <c r="M6463">
        <v>224</v>
      </c>
      <c r="N6463" t="s">
        <v>2811</v>
      </c>
      <c r="O6463">
        <v>7</v>
      </c>
      <c r="P6463">
        <v>3</v>
      </c>
      <c r="Q6463" t="s">
        <v>75</v>
      </c>
      <c r="R6463" t="s">
        <v>8304</v>
      </c>
      <c r="S6463">
        <v>6.87</v>
      </c>
      <c r="T6463">
        <v>15</v>
      </c>
      <c r="U6463" t="s">
        <v>19</v>
      </c>
      <c r="V6463" s="2">
        <v>43778</v>
      </c>
      <c r="W6463" t="s">
        <v>39</v>
      </c>
      <c r="X6463" t="s">
        <v>151</v>
      </c>
      <c r="Y6463" t="s">
        <v>35</v>
      </c>
    </row>
    <row r="6464" spans="1:25" hidden="1" x14ac:dyDescent="0.35">
      <c r="A6464">
        <v>6</v>
      </c>
      <c r="B6464" t="s">
        <v>10</v>
      </c>
      <c r="C6464">
        <v>6</v>
      </c>
      <c r="D6464" t="s">
        <v>26</v>
      </c>
      <c r="E6464" t="s">
        <v>147</v>
      </c>
      <c r="F6464" t="s">
        <v>13</v>
      </c>
      <c r="G6464" t="s">
        <v>1802</v>
      </c>
      <c r="H6464" s="1">
        <v>0</v>
      </c>
      <c r="I6464" s="2">
        <v>43772</v>
      </c>
      <c r="J6464" t="s">
        <v>3745</v>
      </c>
      <c r="K6464" t="s">
        <v>73</v>
      </c>
      <c r="L6464">
        <v>55122</v>
      </c>
      <c r="M6464">
        <v>1513</v>
      </c>
      <c r="N6464" t="s">
        <v>1087</v>
      </c>
      <c r="O6464">
        <v>14</v>
      </c>
      <c r="P6464">
        <v>5</v>
      </c>
      <c r="Q6464" t="s">
        <v>75</v>
      </c>
      <c r="R6464" t="s">
        <v>8304</v>
      </c>
      <c r="S6464">
        <v>14.15</v>
      </c>
      <c r="T6464">
        <v>52</v>
      </c>
      <c r="U6464" t="s">
        <v>19</v>
      </c>
      <c r="V6464" s="2">
        <v>43778</v>
      </c>
      <c r="W6464" t="s">
        <v>39</v>
      </c>
      <c r="X6464" t="s">
        <v>151</v>
      </c>
      <c r="Y6464" t="s">
        <v>42</v>
      </c>
    </row>
    <row r="6465" spans="1:25" hidden="1" x14ac:dyDescent="0.35">
      <c r="A6465">
        <v>2</v>
      </c>
      <c r="B6465" t="s">
        <v>25</v>
      </c>
      <c r="C6465">
        <v>1</v>
      </c>
      <c r="D6465" t="s">
        <v>50</v>
      </c>
      <c r="E6465" t="s">
        <v>258</v>
      </c>
      <c r="F6465" t="s">
        <v>13</v>
      </c>
      <c r="G6465" t="s">
        <v>2292</v>
      </c>
      <c r="H6465" s="1">
        <v>0.2</v>
      </c>
      <c r="I6465" s="2">
        <v>43603</v>
      </c>
      <c r="J6465" t="s">
        <v>4797</v>
      </c>
      <c r="K6465" t="s">
        <v>30</v>
      </c>
      <c r="L6465">
        <v>97206</v>
      </c>
      <c r="M6465">
        <v>34</v>
      </c>
      <c r="N6465" t="s">
        <v>4798</v>
      </c>
      <c r="O6465">
        <v>39</v>
      </c>
      <c r="P6465">
        <v>2</v>
      </c>
      <c r="Q6465" t="s">
        <v>32</v>
      </c>
      <c r="R6465" t="s">
        <v>8304</v>
      </c>
      <c r="S6465">
        <v>38.78</v>
      </c>
      <c r="T6465">
        <v>345</v>
      </c>
      <c r="U6465" t="s">
        <v>19</v>
      </c>
      <c r="V6465" s="2">
        <v>43605</v>
      </c>
      <c r="W6465" t="s">
        <v>130</v>
      </c>
      <c r="X6465" t="s">
        <v>262</v>
      </c>
      <c r="Y6465" t="s">
        <v>52</v>
      </c>
    </row>
    <row r="6466" spans="1:25" hidden="1" x14ac:dyDescent="0.35">
      <c r="A6466">
        <v>4</v>
      </c>
      <c r="B6466" t="s">
        <v>25</v>
      </c>
      <c r="C6466">
        <v>3</v>
      </c>
      <c r="D6466" t="s">
        <v>26</v>
      </c>
      <c r="E6466" t="s">
        <v>6090</v>
      </c>
      <c r="F6466" t="s">
        <v>13</v>
      </c>
      <c r="G6466" t="s">
        <v>5633</v>
      </c>
      <c r="H6466" s="1">
        <v>0.7</v>
      </c>
      <c r="I6466" s="2">
        <v>43785</v>
      </c>
      <c r="J6466" t="s">
        <v>6091</v>
      </c>
      <c r="K6466" t="s">
        <v>102</v>
      </c>
      <c r="L6466">
        <v>44035</v>
      </c>
      <c r="M6466">
        <v>1318</v>
      </c>
      <c r="N6466" t="s">
        <v>1213</v>
      </c>
      <c r="O6466">
        <v>-1</v>
      </c>
      <c r="P6466">
        <v>1</v>
      </c>
      <c r="Q6466" t="s">
        <v>104</v>
      </c>
      <c r="R6466" t="s">
        <v>8304</v>
      </c>
      <c r="S6466">
        <v>-1.4</v>
      </c>
      <c r="T6466">
        <v>2</v>
      </c>
      <c r="U6466" t="s">
        <v>33</v>
      </c>
      <c r="V6466" s="2">
        <v>43789</v>
      </c>
      <c r="W6466" t="s">
        <v>20</v>
      </c>
      <c r="X6466" t="s">
        <v>309</v>
      </c>
      <c r="Y6466" t="s">
        <v>54</v>
      </c>
    </row>
    <row r="6467" spans="1:25" x14ac:dyDescent="0.35">
      <c r="A6467">
        <v>4</v>
      </c>
      <c r="B6467" t="s">
        <v>43</v>
      </c>
      <c r="C6467">
        <v>6</v>
      </c>
      <c r="D6467" t="s">
        <v>26</v>
      </c>
      <c r="E6467" t="s">
        <v>4599</v>
      </c>
      <c r="F6467" t="s">
        <v>13</v>
      </c>
      <c r="G6467" t="s">
        <v>418</v>
      </c>
      <c r="H6467" s="1">
        <v>0</v>
      </c>
      <c r="I6467" s="2">
        <v>43522</v>
      </c>
      <c r="J6467" t="s">
        <v>4600</v>
      </c>
      <c r="K6467" t="s">
        <v>30</v>
      </c>
      <c r="L6467">
        <v>93101</v>
      </c>
      <c r="M6467">
        <v>1584</v>
      </c>
      <c r="N6467" t="s">
        <v>1248</v>
      </c>
      <c r="O6467">
        <v>100</v>
      </c>
      <c r="P6467">
        <v>7</v>
      </c>
      <c r="Q6467" t="s">
        <v>32</v>
      </c>
      <c r="R6467" t="s">
        <v>8304</v>
      </c>
      <c r="S6467">
        <v>99.9</v>
      </c>
      <c r="T6467">
        <v>357</v>
      </c>
      <c r="U6467" t="s">
        <v>19</v>
      </c>
      <c r="V6467" s="2">
        <v>43526</v>
      </c>
      <c r="W6467" t="s">
        <v>39</v>
      </c>
      <c r="X6467" t="s">
        <v>34</v>
      </c>
      <c r="Y6467" t="s">
        <v>56</v>
      </c>
    </row>
    <row r="6468" spans="1:25" hidden="1" x14ac:dyDescent="0.35">
      <c r="A6468">
        <v>0</v>
      </c>
      <c r="B6468" t="s">
        <v>10</v>
      </c>
      <c r="C6468">
        <v>0</v>
      </c>
      <c r="D6468" t="s">
        <v>26</v>
      </c>
      <c r="E6468" t="s">
        <v>94</v>
      </c>
      <c r="F6468" t="s">
        <v>13</v>
      </c>
      <c r="G6468" t="s">
        <v>1419</v>
      </c>
      <c r="H6468" s="1">
        <v>0</v>
      </c>
      <c r="I6468" s="2">
        <v>43825</v>
      </c>
      <c r="J6468" t="s">
        <v>5982</v>
      </c>
      <c r="K6468" t="s">
        <v>73</v>
      </c>
      <c r="L6468">
        <v>68025</v>
      </c>
      <c r="M6468">
        <v>1558</v>
      </c>
      <c r="N6468" t="s">
        <v>1053</v>
      </c>
      <c r="O6468">
        <v>38</v>
      </c>
      <c r="P6468">
        <v>2</v>
      </c>
      <c r="Q6468" t="s">
        <v>75</v>
      </c>
      <c r="R6468" t="s">
        <v>8304</v>
      </c>
      <c r="S6468">
        <v>37.53</v>
      </c>
      <c r="T6468">
        <v>751</v>
      </c>
      <c r="U6468" t="s">
        <v>33</v>
      </c>
      <c r="V6468" s="2">
        <v>43825</v>
      </c>
      <c r="W6468" t="s">
        <v>773</v>
      </c>
      <c r="X6468" t="s">
        <v>98</v>
      </c>
      <c r="Y6468" t="s">
        <v>42</v>
      </c>
    </row>
    <row r="6469" spans="1:25" hidden="1" x14ac:dyDescent="0.35">
      <c r="A6469">
        <v>7</v>
      </c>
      <c r="B6469" t="s">
        <v>25</v>
      </c>
      <c r="C6469">
        <v>6</v>
      </c>
      <c r="D6469" t="s">
        <v>11</v>
      </c>
      <c r="E6469" t="s">
        <v>281</v>
      </c>
      <c r="F6469" t="s">
        <v>13</v>
      </c>
      <c r="G6469" t="s">
        <v>2244</v>
      </c>
      <c r="H6469" s="1">
        <v>0.5</v>
      </c>
      <c r="I6469" s="2">
        <v>43495</v>
      </c>
      <c r="J6469" t="s">
        <v>2245</v>
      </c>
      <c r="K6469" t="s">
        <v>73</v>
      </c>
      <c r="L6469">
        <v>60505</v>
      </c>
      <c r="M6469">
        <v>279</v>
      </c>
      <c r="N6469" t="s">
        <v>1971</v>
      </c>
      <c r="O6469">
        <v>-47</v>
      </c>
      <c r="P6469">
        <v>1</v>
      </c>
      <c r="Q6469" t="s">
        <v>75</v>
      </c>
      <c r="R6469" t="s">
        <v>8304</v>
      </c>
      <c r="S6469">
        <v>-47.17</v>
      </c>
      <c r="T6469">
        <v>69</v>
      </c>
      <c r="U6469" t="s">
        <v>19</v>
      </c>
      <c r="V6469" s="2">
        <v>43502</v>
      </c>
      <c r="W6469" t="s">
        <v>39</v>
      </c>
      <c r="X6469" t="s">
        <v>139</v>
      </c>
      <c r="Y6469" t="s">
        <v>41</v>
      </c>
    </row>
    <row r="6470" spans="1:25" hidden="1" x14ac:dyDescent="0.35">
      <c r="A6470">
        <v>7</v>
      </c>
      <c r="B6470" t="s">
        <v>25</v>
      </c>
      <c r="C6470">
        <v>6</v>
      </c>
      <c r="D6470" t="s">
        <v>26</v>
      </c>
      <c r="E6470" t="s">
        <v>281</v>
      </c>
      <c r="F6470" t="s">
        <v>13</v>
      </c>
      <c r="G6470" t="s">
        <v>2244</v>
      </c>
      <c r="H6470" s="1">
        <v>0.2</v>
      </c>
      <c r="I6470" s="2">
        <v>43495</v>
      </c>
      <c r="J6470" t="s">
        <v>2245</v>
      </c>
      <c r="K6470" t="s">
        <v>73</v>
      </c>
      <c r="L6470">
        <v>60505</v>
      </c>
      <c r="M6470">
        <v>1326</v>
      </c>
      <c r="N6470" t="s">
        <v>603</v>
      </c>
      <c r="O6470">
        <v>3</v>
      </c>
      <c r="P6470">
        <v>2</v>
      </c>
      <c r="Q6470" t="s">
        <v>75</v>
      </c>
      <c r="R6470" t="s">
        <v>8304</v>
      </c>
      <c r="S6470">
        <v>3.15</v>
      </c>
      <c r="T6470">
        <v>9</v>
      </c>
      <c r="U6470" t="s">
        <v>19</v>
      </c>
      <c r="V6470" s="2">
        <v>43502</v>
      </c>
      <c r="W6470" t="s">
        <v>39</v>
      </c>
      <c r="X6470" t="s">
        <v>139</v>
      </c>
      <c r="Y6470" t="s">
        <v>49</v>
      </c>
    </row>
    <row r="6471" spans="1:25" hidden="1" x14ac:dyDescent="0.35">
      <c r="A6471">
        <v>7</v>
      </c>
      <c r="B6471" t="s">
        <v>25</v>
      </c>
      <c r="C6471">
        <v>6</v>
      </c>
      <c r="D6471" t="s">
        <v>26</v>
      </c>
      <c r="E6471" t="s">
        <v>281</v>
      </c>
      <c r="F6471" t="s">
        <v>13</v>
      </c>
      <c r="G6471" t="s">
        <v>2244</v>
      </c>
      <c r="H6471" s="1">
        <v>0.2</v>
      </c>
      <c r="I6471" s="2">
        <v>43495</v>
      </c>
      <c r="J6471" t="s">
        <v>2245</v>
      </c>
      <c r="K6471" t="s">
        <v>73</v>
      </c>
      <c r="L6471">
        <v>60505</v>
      </c>
      <c r="M6471">
        <v>88</v>
      </c>
      <c r="N6471" t="s">
        <v>1294</v>
      </c>
      <c r="O6471">
        <v>3</v>
      </c>
      <c r="P6471">
        <v>4</v>
      </c>
      <c r="Q6471" t="s">
        <v>75</v>
      </c>
      <c r="R6471" t="s">
        <v>8304</v>
      </c>
      <c r="S6471">
        <v>2.77</v>
      </c>
      <c r="T6471">
        <v>32</v>
      </c>
      <c r="U6471" t="s">
        <v>19</v>
      </c>
      <c r="V6471" s="2">
        <v>43502</v>
      </c>
      <c r="W6471" t="s">
        <v>39</v>
      </c>
      <c r="X6471" t="s">
        <v>139</v>
      </c>
      <c r="Y6471" t="s">
        <v>356</v>
      </c>
    </row>
    <row r="6472" spans="1:25" hidden="1" x14ac:dyDescent="0.35">
      <c r="A6472">
        <v>7</v>
      </c>
      <c r="B6472" t="s">
        <v>25</v>
      </c>
      <c r="C6472">
        <v>6</v>
      </c>
      <c r="D6472" t="s">
        <v>50</v>
      </c>
      <c r="E6472" t="s">
        <v>281</v>
      </c>
      <c r="F6472" t="s">
        <v>13</v>
      </c>
      <c r="G6472" t="s">
        <v>2244</v>
      </c>
      <c r="H6472" s="1">
        <v>0.2</v>
      </c>
      <c r="I6472" s="2">
        <v>43495</v>
      </c>
      <c r="J6472" t="s">
        <v>2245</v>
      </c>
      <c r="K6472" t="s">
        <v>73</v>
      </c>
      <c r="L6472">
        <v>60505</v>
      </c>
      <c r="M6472">
        <v>1397</v>
      </c>
      <c r="N6472" t="s">
        <v>5004</v>
      </c>
      <c r="O6472">
        <v>250</v>
      </c>
      <c r="P6472">
        <v>4</v>
      </c>
      <c r="Q6472" t="s">
        <v>75</v>
      </c>
      <c r="R6472" t="s">
        <v>8304</v>
      </c>
      <c r="S6472">
        <v>250.4</v>
      </c>
      <c r="T6472">
        <v>2003</v>
      </c>
      <c r="U6472" t="s">
        <v>19</v>
      </c>
      <c r="V6472" s="2">
        <v>43502</v>
      </c>
      <c r="W6472" t="s">
        <v>39</v>
      </c>
      <c r="X6472" t="s">
        <v>139</v>
      </c>
      <c r="Y6472" t="s">
        <v>52</v>
      </c>
    </row>
    <row r="6473" spans="1:25" hidden="1" x14ac:dyDescent="0.35">
      <c r="A6473">
        <v>5</v>
      </c>
      <c r="B6473" t="s">
        <v>43</v>
      </c>
      <c r="C6473">
        <v>6</v>
      </c>
      <c r="D6473" t="s">
        <v>26</v>
      </c>
      <c r="E6473" t="s">
        <v>1618</v>
      </c>
      <c r="F6473" t="s">
        <v>13</v>
      </c>
      <c r="G6473" t="s">
        <v>2244</v>
      </c>
      <c r="H6473" s="1">
        <v>0</v>
      </c>
      <c r="I6473" s="2">
        <v>43527</v>
      </c>
      <c r="J6473" t="s">
        <v>4314</v>
      </c>
      <c r="K6473" t="s">
        <v>16</v>
      </c>
      <c r="L6473">
        <v>42071</v>
      </c>
      <c r="M6473">
        <v>38</v>
      </c>
      <c r="N6473" t="s">
        <v>3041</v>
      </c>
      <c r="O6473">
        <v>20</v>
      </c>
      <c r="P6473">
        <v>5</v>
      </c>
      <c r="Q6473" t="s">
        <v>18</v>
      </c>
      <c r="R6473" t="s">
        <v>8304</v>
      </c>
      <c r="S6473">
        <v>19.66</v>
      </c>
      <c r="T6473">
        <v>73</v>
      </c>
      <c r="U6473" t="s">
        <v>19</v>
      </c>
      <c r="V6473" s="2">
        <v>43532</v>
      </c>
      <c r="W6473" t="s">
        <v>39</v>
      </c>
      <c r="X6473" t="s">
        <v>21</v>
      </c>
      <c r="Y6473" t="s">
        <v>56</v>
      </c>
    </row>
    <row r="6474" spans="1:25" hidden="1" x14ac:dyDescent="0.35">
      <c r="A6474">
        <v>1</v>
      </c>
      <c r="B6474" t="s">
        <v>10</v>
      </c>
      <c r="C6474">
        <v>1</v>
      </c>
      <c r="D6474" t="s">
        <v>26</v>
      </c>
      <c r="E6474" t="s">
        <v>1319</v>
      </c>
      <c r="F6474" t="s">
        <v>13</v>
      </c>
      <c r="G6474" t="s">
        <v>1643</v>
      </c>
      <c r="H6474" s="1">
        <v>0.2</v>
      </c>
      <c r="I6474" s="2">
        <v>43789</v>
      </c>
      <c r="J6474" t="s">
        <v>3042</v>
      </c>
      <c r="K6474" t="s">
        <v>16</v>
      </c>
      <c r="L6474">
        <v>27217</v>
      </c>
      <c r="M6474">
        <v>1508</v>
      </c>
      <c r="N6474" t="s">
        <v>3043</v>
      </c>
      <c r="O6474">
        <v>2</v>
      </c>
      <c r="P6474">
        <v>3</v>
      </c>
      <c r="Q6474" t="s">
        <v>18</v>
      </c>
      <c r="R6474" t="s">
        <v>8304</v>
      </c>
      <c r="S6474">
        <v>1.8</v>
      </c>
      <c r="T6474">
        <v>29</v>
      </c>
      <c r="U6474" t="s">
        <v>19</v>
      </c>
      <c r="V6474" s="2">
        <v>43790</v>
      </c>
      <c r="W6474" t="s">
        <v>130</v>
      </c>
      <c r="X6474" t="s">
        <v>63</v>
      </c>
      <c r="Y6474" t="s">
        <v>49</v>
      </c>
    </row>
    <row r="6475" spans="1:25" hidden="1" x14ac:dyDescent="0.35">
      <c r="A6475">
        <v>1</v>
      </c>
      <c r="B6475" t="s">
        <v>10</v>
      </c>
      <c r="C6475">
        <v>1</v>
      </c>
      <c r="D6475" t="s">
        <v>26</v>
      </c>
      <c r="E6475" t="s">
        <v>1319</v>
      </c>
      <c r="F6475" t="s">
        <v>13</v>
      </c>
      <c r="G6475" t="s">
        <v>1643</v>
      </c>
      <c r="H6475" s="1">
        <v>0.2</v>
      </c>
      <c r="I6475" s="2">
        <v>43789</v>
      </c>
      <c r="J6475" t="s">
        <v>3042</v>
      </c>
      <c r="K6475" t="s">
        <v>16</v>
      </c>
      <c r="L6475">
        <v>27217</v>
      </c>
      <c r="M6475">
        <v>1152</v>
      </c>
      <c r="N6475" t="s">
        <v>3061</v>
      </c>
      <c r="O6475">
        <v>3</v>
      </c>
      <c r="P6475">
        <v>7</v>
      </c>
      <c r="Q6475" t="s">
        <v>18</v>
      </c>
      <c r="R6475" t="s">
        <v>8304</v>
      </c>
      <c r="S6475">
        <v>2.7</v>
      </c>
      <c r="T6475">
        <v>24</v>
      </c>
      <c r="U6475" t="s">
        <v>19</v>
      </c>
      <c r="V6475" s="2">
        <v>43790</v>
      </c>
      <c r="W6475" t="s">
        <v>130</v>
      </c>
      <c r="X6475" t="s">
        <v>63</v>
      </c>
      <c r="Y6475" t="s">
        <v>49</v>
      </c>
    </row>
    <row r="6476" spans="1:25" hidden="1" x14ac:dyDescent="0.35">
      <c r="A6476">
        <v>4</v>
      </c>
      <c r="B6476" t="s">
        <v>43</v>
      </c>
      <c r="C6476">
        <v>6</v>
      </c>
      <c r="D6476" t="s">
        <v>50</v>
      </c>
      <c r="E6476" t="s">
        <v>1595</v>
      </c>
      <c r="F6476" t="s">
        <v>13</v>
      </c>
      <c r="G6476" t="s">
        <v>7046</v>
      </c>
      <c r="H6476" s="1">
        <v>0.4</v>
      </c>
      <c r="I6476" s="2">
        <v>43732</v>
      </c>
      <c r="J6476" t="s">
        <v>7771</v>
      </c>
      <c r="K6476" t="s">
        <v>102</v>
      </c>
      <c r="L6476">
        <v>43130</v>
      </c>
      <c r="M6476">
        <v>144</v>
      </c>
      <c r="N6476" t="s">
        <v>5065</v>
      </c>
      <c r="O6476">
        <v>-253</v>
      </c>
      <c r="P6476">
        <v>3</v>
      </c>
      <c r="Q6476" t="s">
        <v>104</v>
      </c>
      <c r="R6476" t="s">
        <v>8304</v>
      </c>
      <c r="S6476">
        <v>-253.43</v>
      </c>
      <c r="T6476">
        <v>1170</v>
      </c>
      <c r="U6476" t="s">
        <v>76</v>
      </c>
      <c r="V6476" s="2">
        <v>43736</v>
      </c>
      <c r="W6476" t="s">
        <v>39</v>
      </c>
      <c r="X6476" t="s">
        <v>309</v>
      </c>
      <c r="Y6476" t="s">
        <v>52</v>
      </c>
    </row>
    <row r="6477" spans="1:25" x14ac:dyDescent="0.35">
      <c r="A6477">
        <v>6</v>
      </c>
      <c r="B6477" t="s">
        <v>10</v>
      </c>
      <c r="C6477">
        <v>6</v>
      </c>
      <c r="D6477" t="s">
        <v>11</v>
      </c>
      <c r="E6477" t="s">
        <v>27</v>
      </c>
      <c r="F6477" t="s">
        <v>13</v>
      </c>
      <c r="G6477" t="s">
        <v>2318</v>
      </c>
      <c r="H6477" s="1">
        <v>0.2</v>
      </c>
      <c r="I6477" s="2">
        <v>43731</v>
      </c>
      <c r="J6477" t="s">
        <v>7857</v>
      </c>
      <c r="K6477" t="s">
        <v>30</v>
      </c>
      <c r="L6477">
        <v>90036</v>
      </c>
      <c r="M6477">
        <v>786</v>
      </c>
      <c r="N6477" t="s">
        <v>1476</v>
      </c>
      <c r="O6477">
        <v>59</v>
      </c>
      <c r="P6477">
        <v>2</v>
      </c>
      <c r="Q6477" t="s">
        <v>32</v>
      </c>
      <c r="R6477" t="s">
        <v>92</v>
      </c>
      <c r="S6477">
        <v>59.48</v>
      </c>
      <c r="T6477">
        <v>595</v>
      </c>
      <c r="U6477" t="s">
        <v>19</v>
      </c>
      <c r="V6477" s="2">
        <v>43737</v>
      </c>
      <c r="W6477" t="s">
        <v>39</v>
      </c>
      <c r="X6477" t="s">
        <v>34</v>
      </c>
      <c r="Y6477" t="s">
        <v>24</v>
      </c>
    </row>
    <row r="6478" spans="1:25" x14ac:dyDescent="0.35">
      <c r="A6478">
        <v>6</v>
      </c>
      <c r="B6478" t="s">
        <v>10</v>
      </c>
      <c r="C6478">
        <v>6</v>
      </c>
      <c r="D6478" t="s">
        <v>26</v>
      </c>
      <c r="E6478" t="s">
        <v>27</v>
      </c>
      <c r="F6478" t="s">
        <v>13</v>
      </c>
      <c r="G6478" t="s">
        <v>2318</v>
      </c>
      <c r="H6478" s="1">
        <v>0</v>
      </c>
      <c r="I6478" s="2">
        <v>43731</v>
      </c>
      <c r="J6478" t="s">
        <v>7857</v>
      </c>
      <c r="K6478" t="s">
        <v>30</v>
      </c>
      <c r="L6478">
        <v>90036</v>
      </c>
      <c r="M6478">
        <v>1701</v>
      </c>
      <c r="N6478" t="s">
        <v>3007</v>
      </c>
      <c r="O6478">
        <v>97</v>
      </c>
      <c r="P6478">
        <v>8</v>
      </c>
      <c r="Q6478" t="s">
        <v>32</v>
      </c>
      <c r="R6478" t="s">
        <v>92</v>
      </c>
      <c r="S6478">
        <v>97.08</v>
      </c>
      <c r="T6478">
        <v>211</v>
      </c>
      <c r="U6478" t="s">
        <v>19</v>
      </c>
      <c r="V6478" s="2">
        <v>43737</v>
      </c>
      <c r="W6478" t="s">
        <v>39</v>
      </c>
      <c r="X6478" t="s">
        <v>34</v>
      </c>
      <c r="Y6478" t="s">
        <v>64</v>
      </c>
    </row>
    <row r="6479" spans="1:25" x14ac:dyDescent="0.35">
      <c r="A6479">
        <v>6</v>
      </c>
      <c r="B6479" t="s">
        <v>10</v>
      </c>
      <c r="C6479">
        <v>6</v>
      </c>
      <c r="D6479" t="s">
        <v>26</v>
      </c>
      <c r="E6479" t="s">
        <v>27</v>
      </c>
      <c r="F6479" t="s">
        <v>13</v>
      </c>
      <c r="G6479" t="s">
        <v>2318</v>
      </c>
      <c r="H6479" s="1">
        <v>0.2</v>
      </c>
      <c r="I6479" s="2">
        <v>43731</v>
      </c>
      <c r="J6479" t="s">
        <v>7857</v>
      </c>
      <c r="K6479" t="s">
        <v>30</v>
      </c>
      <c r="L6479">
        <v>90036</v>
      </c>
      <c r="M6479">
        <v>901</v>
      </c>
      <c r="N6479" t="s">
        <v>3247</v>
      </c>
      <c r="O6479">
        <v>24</v>
      </c>
      <c r="P6479">
        <v>3</v>
      </c>
      <c r="Q6479" t="s">
        <v>32</v>
      </c>
      <c r="R6479" t="s">
        <v>92</v>
      </c>
      <c r="S6479">
        <v>23.71</v>
      </c>
      <c r="T6479">
        <v>73</v>
      </c>
      <c r="U6479" t="s">
        <v>19</v>
      </c>
      <c r="V6479" s="2">
        <v>43737</v>
      </c>
      <c r="W6479" t="s">
        <v>39</v>
      </c>
      <c r="X6479" t="s">
        <v>34</v>
      </c>
      <c r="Y6479" t="s">
        <v>54</v>
      </c>
    </row>
    <row r="6480" spans="1:25" hidden="1" x14ac:dyDescent="0.35">
      <c r="A6480">
        <v>2</v>
      </c>
      <c r="B6480" t="s">
        <v>43</v>
      </c>
      <c r="C6480">
        <v>3</v>
      </c>
      <c r="D6480" t="s">
        <v>11</v>
      </c>
      <c r="E6480" t="s">
        <v>1552</v>
      </c>
      <c r="F6480" t="s">
        <v>13</v>
      </c>
      <c r="G6480" t="s">
        <v>1911</v>
      </c>
      <c r="H6480" s="1">
        <v>0</v>
      </c>
      <c r="I6480" s="2">
        <v>43723</v>
      </c>
      <c r="J6480" t="s">
        <v>1912</v>
      </c>
      <c r="K6480" t="s">
        <v>102</v>
      </c>
      <c r="L6480">
        <v>2149</v>
      </c>
      <c r="M6480">
        <v>168</v>
      </c>
      <c r="N6480" t="s">
        <v>133</v>
      </c>
      <c r="O6480">
        <v>204</v>
      </c>
      <c r="P6480">
        <v>3</v>
      </c>
      <c r="Q6480" t="s">
        <v>104</v>
      </c>
      <c r="R6480" t="s">
        <v>8304</v>
      </c>
      <c r="S6480">
        <v>203.56</v>
      </c>
      <c r="T6480">
        <v>783</v>
      </c>
      <c r="U6480" t="s">
        <v>19</v>
      </c>
      <c r="V6480" s="2">
        <v>43725</v>
      </c>
      <c r="W6480" t="s">
        <v>20</v>
      </c>
      <c r="X6480" t="s">
        <v>744</v>
      </c>
      <c r="Y6480" t="s">
        <v>22</v>
      </c>
    </row>
    <row r="6481" spans="1:25" hidden="1" x14ac:dyDescent="0.35">
      <c r="A6481">
        <v>2</v>
      </c>
      <c r="B6481" t="s">
        <v>43</v>
      </c>
      <c r="C6481">
        <v>3</v>
      </c>
      <c r="D6481" t="s">
        <v>26</v>
      </c>
      <c r="E6481" t="s">
        <v>1552</v>
      </c>
      <c r="F6481" t="s">
        <v>13</v>
      </c>
      <c r="G6481" t="s">
        <v>1911</v>
      </c>
      <c r="H6481" s="1">
        <v>0</v>
      </c>
      <c r="I6481" s="2">
        <v>43723</v>
      </c>
      <c r="J6481" t="s">
        <v>1912</v>
      </c>
      <c r="K6481" t="s">
        <v>102</v>
      </c>
      <c r="L6481">
        <v>2149</v>
      </c>
      <c r="M6481">
        <v>251</v>
      </c>
      <c r="N6481" t="s">
        <v>848</v>
      </c>
      <c r="O6481">
        <v>7</v>
      </c>
      <c r="P6481">
        <v>2</v>
      </c>
      <c r="Q6481" t="s">
        <v>104</v>
      </c>
      <c r="R6481" t="s">
        <v>8304</v>
      </c>
      <c r="S6481">
        <v>6.51</v>
      </c>
      <c r="T6481">
        <v>16</v>
      </c>
      <c r="U6481" t="s">
        <v>19</v>
      </c>
      <c r="V6481" s="2">
        <v>43725</v>
      </c>
      <c r="W6481" t="s">
        <v>20</v>
      </c>
      <c r="X6481" t="s">
        <v>744</v>
      </c>
      <c r="Y6481" t="s">
        <v>49</v>
      </c>
    </row>
    <row r="6482" spans="1:25" hidden="1" x14ac:dyDescent="0.35">
      <c r="A6482">
        <v>2</v>
      </c>
      <c r="B6482" t="s">
        <v>43</v>
      </c>
      <c r="C6482">
        <v>3</v>
      </c>
      <c r="D6482" t="s">
        <v>26</v>
      </c>
      <c r="E6482" t="s">
        <v>1552</v>
      </c>
      <c r="F6482" t="s">
        <v>13</v>
      </c>
      <c r="G6482" t="s">
        <v>1911</v>
      </c>
      <c r="H6482" s="1">
        <v>0</v>
      </c>
      <c r="I6482" s="2">
        <v>43723</v>
      </c>
      <c r="J6482" t="s">
        <v>1912</v>
      </c>
      <c r="K6482" t="s">
        <v>102</v>
      </c>
      <c r="L6482">
        <v>2149</v>
      </c>
      <c r="M6482">
        <v>1644</v>
      </c>
      <c r="N6482" t="s">
        <v>2841</v>
      </c>
      <c r="O6482">
        <v>116</v>
      </c>
      <c r="P6482">
        <v>7</v>
      </c>
      <c r="Q6482" t="s">
        <v>104</v>
      </c>
      <c r="R6482" t="s">
        <v>8304</v>
      </c>
      <c r="S6482">
        <v>116.39</v>
      </c>
      <c r="T6482">
        <v>242</v>
      </c>
      <c r="U6482" t="s">
        <v>19</v>
      </c>
      <c r="V6482" s="2">
        <v>43725</v>
      </c>
      <c r="W6482" t="s">
        <v>20</v>
      </c>
      <c r="X6482" t="s">
        <v>744</v>
      </c>
      <c r="Y6482" t="s">
        <v>54</v>
      </c>
    </row>
    <row r="6483" spans="1:25" hidden="1" x14ac:dyDescent="0.35">
      <c r="A6483">
        <v>2</v>
      </c>
      <c r="B6483" t="s">
        <v>43</v>
      </c>
      <c r="C6483">
        <v>3</v>
      </c>
      <c r="D6483" t="s">
        <v>50</v>
      </c>
      <c r="E6483" t="s">
        <v>1552</v>
      </c>
      <c r="F6483" t="s">
        <v>13</v>
      </c>
      <c r="G6483" t="s">
        <v>1911</v>
      </c>
      <c r="H6483" s="1">
        <v>0</v>
      </c>
      <c r="I6483" s="2">
        <v>43723</v>
      </c>
      <c r="J6483" t="s">
        <v>1912</v>
      </c>
      <c r="K6483" t="s">
        <v>102</v>
      </c>
      <c r="L6483">
        <v>2149</v>
      </c>
      <c r="M6483">
        <v>729</v>
      </c>
      <c r="N6483" t="s">
        <v>4872</v>
      </c>
      <c r="O6483">
        <v>12</v>
      </c>
      <c r="P6483">
        <v>1</v>
      </c>
      <c r="Q6483" t="s">
        <v>104</v>
      </c>
      <c r="R6483" t="s">
        <v>8304</v>
      </c>
      <c r="S6483">
        <v>11.6</v>
      </c>
      <c r="T6483">
        <v>40</v>
      </c>
      <c r="U6483" t="s">
        <v>19</v>
      </c>
      <c r="V6483" s="2">
        <v>43725</v>
      </c>
      <c r="W6483" t="s">
        <v>20</v>
      </c>
      <c r="X6483" t="s">
        <v>744</v>
      </c>
      <c r="Y6483" t="s">
        <v>52</v>
      </c>
    </row>
    <row r="6484" spans="1:25" hidden="1" x14ac:dyDescent="0.35">
      <c r="A6484">
        <v>5</v>
      </c>
      <c r="B6484" t="s">
        <v>43</v>
      </c>
      <c r="C6484">
        <v>6</v>
      </c>
      <c r="D6484" t="s">
        <v>26</v>
      </c>
      <c r="E6484" t="s">
        <v>99</v>
      </c>
      <c r="F6484" t="s">
        <v>13</v>
      </c>
      <c r="G6484" t="s">
        <v>544</v>
      </c>
      <c r="H6484" s="1">
        <v>0.2</v>
      </c>
      <c r="I6484" s="2">
        <v>43677</v>
      </c>
      <c r="J6484" t="s">
        <v>6416</v>
      </c>
      <c r="K6484" t="s">
        <v>102</v>
      </c>
      <c r="L6484">
        <v>19134</v>
      </c>
      <c r="M6484">
        <v>1791</v>
      </c>
      <c r="N6484" t="s">
        <v>6200</v>
      </c>
      <c r="O6484">
        <v>18</v>
      </c>
      <c r="P6484">
        <v>3</v>
      </c>
      <c r="Q6484" t="s">
        <v>104</v>
      </c>
      <c r="R6484" t="s">
        <v>8304</v>
      </c>
      <c r="S6484">
        <v>17.82</v>
      </c>
      <c r="T6484">
        <v>55</v>
      </c>
      <c r="U6484" t="s">
        <v>33</v>
      </c>
      <c r="V6484" s="2">
        <v>43682</v>
      </c>
      <c r="W6484" t="s">
        <v>39</v>
      </c>
      <c r="X6484" t="s">
        <v>105</v>
      </c>
      <c r="Y6484" t="s">
        <v>64</v>
      </c>
    </row>
    <row r="6485" spans="1:25" x14ac:dyDescent="0.35">
      <c r="A6485">
        <v>2</v>
      </c>
      <c r="B6485" t="s">
        <v>43</v>
      </c>
      <c r="C6485">
        <v>3</v>
      </c>
      <c r="D6485" t="s">
        <v>26</v>
      </c>
      <c r="E6485" t="s">
        <v>27</v>
      </c>
      <c r="F6485" t="s">
        <v>13</v>
      </c>
      <c r="G6485" t="s">
        <v>6049</v>
      </c>
      <c r="H6485" s="1">
        <v>0</v>
      </c>
      <c r="I6485" s="2">
        <v>43542</v>
      </c>
      <c r="J6485" t="s">
        <v>8006</v>
      </c>
      <c r="K6485" t="s">
        <v>30</v>
      </c>
      <c r="L6485">
        <v>90032</v>
      </c>
      <c r="M6485">
        <v>638</v>
      </c>
      <c r="N6485" t="s">
        <v>272</v>
      </c>
      <c r="O6485">
        <v>26</v>
      </c>
      <c r="P6485">
        <v>7</v>
      </c>
      <c r="Q6485" t="s">
        <v>32</v>
      </c>
      <c r="R6485" t="s">
        <v>92</v>
      </c>
      <c r="S6485">
        <v>26.35</v>
      </c>
      <c r="T6485">
        <v>91</v>
      </c>
      <c r="U6485" t="s">
        <v>33</v>
      </c>
      <c r="V6485" s="2">
        <v>43544</v>
      </c>
      <c r="W6485" t="s">
        <v>20</v>
      </c>
      <c r="X6485" t="s">
        <v>34</v>
      </c>
      <c r="Y6485" t="s">
        <v>56</v>
      </c>
    </row>
    <row r="6486" spans="1:25" hidden="1" x14ac:dyDescent="0.35">
      <c r="A6486">
        <v>7</v>
      </c>
      <c r="B6486" t="s">
        <v>25</v>
      </c>
      <c r="C6486">
        <v>6</v>
      </c>
      <c r="D6486" t="s">
        <v>26</v>
      </c>
      <c r="E6486" t="s">
        <v>667</v>
      </c>
      <c r="F6486" t="s">
        <v>13</v>
      </c>
      <c r="G6486" t="s">
        <v>1191</v>
      </c>
      <c r="H6486" s="1">
        <v>0.7</v>
      </c>
      <c r="I6486" s="2">
        <v>43695</v>
      </c>
      <c r="J6486" t="s">
        <v>4238</v>
      </c>
      <c r="K6486" t="s">
        <v>102</v>
      </c>
      <c r="L6486">
        <v>44107</v>
      </c>
      <c r="M6486">
        <v>695</v>
      </c>
      <c r="N6486" t="s">
        <v>4239</v>
      </c>
      <c r="O6486">
        <v>-8</v>
      </c>
      <c r="P6486">
        <v>3</v>
      </c>
      <c r="Q6486" t="s">
        <v>104</v>
      </c>
      <c r="R6486" t="s">
        <v>8304</v>
      </c>
      <c r="S6486">
        <v>-7.91</v>
      </c>
      <c r="T6486">
        <v>11</v>
      </c>
      <c r="U6486" t="s">
        <v>19</v>
      </c>
      <c r="V6486" s="2">
        <v>43702</v>
      </c>
      <c r="W6486" t="s">
        <v>39</v>
      </c>
      <c r="X6486" t="s">
        <v>309</v>
      </c>
      <c r="Y6486" t="s">
        <v>54</v>
      </c>
    </row>
    <row r="6487" spans="1:25" hidden="1" x14ac:dyDescent="0.35">
      <c r="A6487">
        <v>5</v>
      </c>
      <c r="B6487" t="s">
        <v>43</v>
      </c>
      <c r="C6487">
        <v>6</v>
      </c>
      <c r="D6487" t="s">
        <v>11</v>
      </c>
      <c r="E6487" t="s">
        <v>3809</v>
      </c>
      <c r="F6487" t="s">
        <v>13</v>
      </c>
      <c r="G6487" t="s">
        <v>5210</v>
      </c>
      <c r="H6487" s="1">
        <v>0</v>
      </c>
      <c r="I6487" s="2">
        <v>43666</v>
      </c>
      <c r="J6487" t="s">
        <v>5485</v>
      </c>
      <c r="K6487" t="s">
        <v>73</v>
      </c>
      <c r="L6487">
        <v>57103</v>
      </c>
      <c r="M6487">
        <v>1179</v>
      </c>
      <c r="N6487" t="s">
        <v>1604</v>
      </c>
      <c r="O6487">
        <v>27</v>
      </c>
      <c r="P6487">
        <v>3</v>
      </c>
      <c r="Q6487" t="s">
        <v>75</v>
      </c>
      <c r="R6487" t="s">
        <v>8304</v>
      </c>
      <c r="S6487">
        <v>27.44</v>
      </c>
      <c r="T6487">
        <v>183</v>
      </c>
      <c r="U6487" t="s">
        <v>33</v>
      </c>
      <c r="V6487" s="2">
        <v>43671</v>
      </c>
      <c r="W6487" t="s">
        <v>39</v>
      </c>
      <c r="X6487" t="s">
        <v>3351</v>
      </c>
      <c r="Y6487" t="s">
        <v>24</v>
      </c>
    </row>
    <row r="6488" spans="1:25" hidden="1" x14ac:dyDescent="0.35">
      <c r="A6488">
        <v>5</v>
      </c>
      <c r="B6488" t="s">
        <v>43</v>
      </c>
      <c r="C6488">
        <v>6</v>
      </c>
      <c r="D6488" t="s">
        <v>26</v>
      </c>
      <c r="E6488" t="s">
        <v>3809</v>
      </c>
      <c r="F6488" t="s">
        <v>13</v>
      </c>
      <c r="G6488" t="s">
        <v>5210</v>
      </c>
      <c r="H6488" s="1">
        <v>0</v>
      </c>
      <c r="I6488" s="2">
        <v>43666</v>
      </c>
      <c r="J6488" t="s">
        <v>5485</v>
      </c>
      <c r="K6488" t="s">
        <v>73</v>
      </c>
      <c r="L6488">
        <v>57103</v>
      </c>
      <c r="M6488">
        <v>9</v>
      </c>
      <c r="N6488" t="s">
        <v>8152</v>
      </c>
      <c r="O6488">
        <v>112</v>
      </c>
      <c r="P6488">
        <v>2</v>
      </c>
      <c r="Q6488" t="s">
        <v>75</v>
      </c>
      <c r="R6488" t="s">
        <v>8304</v>
      </c>
      <c r="S6488">
        <v>112.41</v>
      </c>
      <c r="T6488">
        <v>416</v>
      </c>
      <c r="U6488" t="s">
        <v>33</v>
      </c>
      <c r="V6488" s="2">
        <v>43671</v>
      </c>
      <c r="W6488" t="s">
        <v>39</v>
      </c>
      <c r="X6488" t="s">
        <v>3351</v>
      </c>
      <c r="Y6488" t="s">
        <v>56</v>
      </c>
    </row>
    <row r="6489" spans="1:25" hidden="1" x14ac:dyDescent="0.35">
      <c r="A6489">
        <v>5</v>
      </c>
      <c r="B6489" t="s">
        <v>43</v>
      </c>
      <c r="C6489">
        <v>6</v>
      </c>
      <c r="D6489" t="s">
        <v>26</v>
      </c>
      <c r="E6489" t="s">
        <v>3809</v>
      </c>
      <c r="F6489" t="s">
        <v>13</v>
      </c>
      <c r="G6489" t="s">
        <v>5210</v>
      </c>
      <c r="H6489" s="1">
        <v>0</v>
      </c>
      <c r="I6489" s="2">
        <v>43666</v>
      </c>
      <c r="J6489" t="s">
        <v>5485</v>
      </c>
      <c r="K6489" t="s">
        <v>73</v>
      </c>
      <c r="L6489">
        <v>57103</v>
      </c>
      <c r="M6489">
        <v>194</v>
      </c>
      <c r="N6489" t="s">
        <v>3426</v>
      </c>
      <c r="O6489">
        <v>7</v>
      </c>
      <c r="P6489">
        <v>2</v>
      </c>
      <c r="Q6489" t="s">
        <v>75</v>
      </c>
      <c r="R6489" t="s">
        <v>8304</v>
      </c>
      <c r="S6489">
        <v>6.87</v>
      </c>
      <c r="T6489">
        <v>15</v>
      </c>
      <c r="U6489" t="s">
        <v>33</v>
      </c>
      <c r="V6489" s="2">
        <v>43671</v>
      </c>
      <c r="W6489" t="s">
        <v>39</v>
      </c>
      <c r="X6489" t="s">
        <v>3351</v>
      </c>
      <c r="Y6489" t="s">
        <v>35</v>
      </c>
    </row>
    <row r="6490" spans="1:25" hidden="1" x14ac:dyDescent="0.35">
      <c r="A6490">
        <v>5</v>
      </c>
      <c r="B6490" t="s">
        <v>43</v>
      </c>
      <c r="C6490">
        <v>6</v>
      </c>
      <c r="D6490" t="s">
        <v>26</v>
      </c>
      <c r="E6490" t="s">
        <v>3809</v>
      </c>
      <c r="F6490" t="s">
        <v>13</v>
      </c>
      <c r="G6490" t="s">
        <v>5210</v>
      </c>
      <c r="H6490" s="1">
        <v>0</v>
      </c>
      <c r="I6490" s="2">
        <v>43666</v>
      </c>
      <c r="J6490" t="s">
        <v>5485</v>
      </c>
      <c r="K6490" t="s">
        <v>73</v>
      </c>
      <c r="L6490">
        <v>57103</v>
      </c>
      <c r="M6490">
        <v>265</v>
      </c>
      <c r="N6490" t="s">
        <v>1111</v>
      </c>
      <c r="O6490">
        <v>20</v>
      </c>
      <c r="P6490">
        <v>5</v>
      </c>
      <c r="Q6490" t="s">
        <v>75</v>
      </c>
      <c r="R6490" t="s">
        <v>8304</v>
      </c>
      <c r="S6490">
        <v>20.21</v>
      </c>
      <c r="T6490">
        <v>43</v>
      </c>
      <c r="U6490" t="s">
        <v>33</v>
      </c>
      <c r="V6490" s="2">
        <v>43671</v>
      </c>
      <c r="W6490" t="s">
        <v>39</v>
      </c>
      <c r="X6490" t="s">
        <v>3351</v>
      </c>
      <c r="Y6490" t="s">
        <v>54</v>
      </c>
    </row>
    <row r="6491" spans="1:25" hidden="1" x14ac:dyDescent="0.35">
      <c r="A6491">
        <v>5</v>
      </c>
      <c r="B6491" t="s">
        <v>43</v>
      </c>
      <c r="C6491">
        <v>6</v>
      </c>
      <c r="D6491" t="s">
        <v>26</v>
      </c>
      <c r="E6491" t="s">
        <v>3809</v>
      </c>
      <c r="F6491" t="s">
        <v>13</v>
      </c>
      <c r="G6491" t="s">
        <v>5210</v>
      </c>
      <c r="H6491" s="1">
        <v>0</v>
      </c>
      <c r="I6491" s="2">
        <v>43666</v>
      </c>
      <c r="J6491" t="s">
        <v>5485</v>
      </c>
      <c r="K6491" t="s">
        <v>73</v>
      </c>
      <c r="L6491">
        <v>57103</v>
      </c>
      <c r="M6491">
        <v>415</v>
      </c>
      <c r="N6491" t="s">
        <v>4644</v>
      </c>
      <c r="O6491">
        <v>30</v>
      </c>
      <c r="P6491">
        <v>7</v>
      </c>
      <c r="Q6491" t="s">
        <v>75</v>
      </c>
      <c r="R6491" t="s">
        <v>8304</v>
      </c>
      <c r="S6491">
        <v>30.41</v>
      </c>
      <c r="T6491">
        <v>61</v>
      </c>
      <c r="U6491" t="s">
        <v>33</v>
      </c>
      <c r="V6491" s="2">
        <v>43671</v>
      </c>
      <c r="W6491" t="s">
        <v>39</v>
      </c>
      <c r="X6491" t="s">
        <v>3351</v>
      </c>
      <c r="Y6491" t="s">
        <v>54</v>
      </c>
    </row>
    <row r="6492" spans="1:25" hidden="1" x14ac:dyDescent="0.35">
      <c r="A6492">
        <v>5</v>
      </c>
      <c r="B6492" t="s">
        <v>43</v>
      </c>
      <c r="C6492">
        <v>6</v>
      </c>
      <c r="D6492" t="s">
        <v>50</v>
      </c>
      <c r="E6492" t="s">
        <v>3809</v>
      </c>
      <c r="F6492" t="s">
        <v>13</v>
      </c>
      <c r="G6492" t="s">
        <v>5210</v>
      </c>
      <c r="H6492" s="1">
        <v>0</v>
      </c>
      <c r="I6492" s="2">
        <v>43666</v>
      </c>
      <c r="J6492" t="s">
        <v>5485</v>
      </c>
      <c r="K6492" t="s">
        <v>73</v>
      </c>
      <c r="L6492">
        <v>57103</v>
      </c>
      <c r="M6492">
        <v>1008</v>
      </c>
      <c r="N6492" t="s">
        <v>5142</v>
      </c>
      <c r="O6492">
        <v>133</v>
      </c>
      <c r="P6492">
        <v>3</v>
      </c>
      <c r="Q6492" t="s">
        <v>75</v>
      </c>
      <c r="R6492" t="s">
        <v>8304</v>
      </c>
      <c r="S6492">
        <v>132.59</v>
      </c>
      <c r="T6492">
        <v>390</v>
      </c>
      <c r="U6492" t="s">
        <v>33</v>
      </c>
      <c r="V6492" s="2">
        <v>43671</v>
      </c>
      <c r="W6492" t="s">
        <v>39</v>
      </c>
      <c r="X6492" t="s">
        <v>3351</v>
      </c>
      <c r="Y6492" t="s">
        <v>113</v>
      </c>
    </row>
    <row r="6493" spans="1:25" hidden="1" x14ac:dyDescent="0.35">
      <c r="A6493">
        <v>4</v>
      </c>
      <c r="B6493" t="s">
        <v>43</v>
      </c>
      <c r="C6493">
        <v>6</v>
      </c>
      <c r="D6493" t="s">
        <v>26</v>
      </c>
      <c r="E6493" t="s">
        <v>201</v>
      </c>
      <c r="F6493" t="s">
        <v>13</v>
      </c>
      <c r="G6493" t="s">
        <v>242</v>
      </c>
      <c r="H6493" s="1">
        <v>0</v>
      </c>
      <c r="I6493" s="2">
        <v>43629</v>
      </c>
      <c r="J6493" t="s">
        <v>4331</v>
      </c>
      <c r="K6493" t="s">
        <v>16</v>
      </c>
      <c r="L6493">
        <v>22153</v>
      </c>
      <c r="M6493">
        <v>352</v>
      </c>
      <c r="N6493" t="s">
        <v>3077</v>
      </c>
      <c r="O6493">
        <v>51</v>
      </c>
      <c r="P6493">
        <v>7</v>
      </c>
      <c r="Q6493" t="s">
        <v>18</v>
      </c>
      <c r="R6493" t="s">
        <v>8304</v>
      </c>
      <c r="S6493">
        <v>50.92</v>
      </c>
      <c r="T6493">
        <v>182</v>
      </c>
      <c r="U6493" t="s">
        <v>19</v>
      </c>
      <c r="V6493" s="2">
        <v>43633</v>
      </c>
      <c r="W6493" t="s">
        <v>39</v>
      </c>
      <c r="X6493" t="s">
        <v>205</v>
      </c>
      <c r="Y6493" t="s">
        <v>49</v>
      </c>
    </row>
    <row r="6494" spans="1:25" hidden="1" x14ac:dyDescent="0.35">
      <c r="A6494">
        <v>6</v>
      </c>
      <c r="B6494" t="s">
        <v>10</v>
      </c>
      <c r="C6494">
        <v>6</v>
      </c>
      <c r="D6494" t="s">
        <v>26</v>
      </c>
      <c r="E6494" t="s">
        <v>2211</v>
      </c>
      <c r="F6494" t="s">
        <v>13</v>
      </c>
      <c r="G6494" t="s">
        <v>1705</v>
      </c>
      <c r="H6494" s="1">
        <v>0.2</v>
      </c>
      <c r="I6494" s="2">
        <v>43604</v>
      </c>
      <c r="J6494" t="s">
        <v>3902</v>
      </c>
      <c r="K6494" t="s">
        <v>73</v>
      </c>
      <c r="L6494">
        <v>75023</v>
      </c>
      <c r="M6494">
        <v>200</v>
      </c>
      <c r="N6494" t="s">
        <v>3807</v>
      </c>
      <c r="O6494">
        <v>4</v>
      </c>
      <c r="P6494">
        <v>4</v>
      </c>
      <c r="Q6494" t="s">
        <v>75</v>
      </c>
      <c r="R6494" t="s">
        <v>8304</v>
      </c>
      <c r="S6494">
        <v>4.3</v>
      </c>
      <c r="T6494">
        <v>13</v>
      </c>
      <c r="U6494" t="s">
        <v>19</v>
      </c>
      <c r="V6494" s="2">
        <v>43610</v>
      </c>
      <c r="W6494" t="s">
        <v>39</v>
      </c>
      <c r="X6494" t="s">
        <v>77</v>
      </c>
      <c r="Y6494" t="s">
        <v>35</v>
      </c>
    </row>
    <row r="6495" spans="1:25" hidden="1" x14ac:dyDescent="0.35">
      <c r="A6495">
        <v>6</v>
      </c>
      <c r="B6495" t="s">
        <v>10</v>
      </c>
      <c r="C6495">
        <v>6</v>
      </c>
      <c r="D6495" t="s">
        <v>50</v>
      </c>
      <c r="E6495" t="s">
        <v>2211</v>
      </c>
      <c r="F6495" t="s">
        <v>13</v>
      </c>
      <c r="G6495" t="s">
        <v>1705</v>
      </c>
      <c r="H6495" s="1">
        <v>0.2</v>
      </c>
      <c r="I6495" s="2">
        <v>43604</v>
      </c>
      <c r="J6495" t="s">
        <v>3902</v>
      </c>
      <c r="K6495" t="s">
        <v>73</v>
      </c>
      <c r="L6495">
        <v>75023</v>
      </c>
      <c r="M6495">
        <v>940</v>
      </c>
      <c r="N6495" t="s">
        <v>4738</v>
      </c>
      <c r="O6495">
        <v>10</v>
      </c>
      <c r="P6495">
        <v>1</v>
      </c>
      <c r="Q6495" t="s">
        <v>75</v>
      </c>
      <c r="R6495" t="s">
        <v>8304</v>
      </c>
      <c r="S6495">
        <v>9.6</v>
      </c>
      <c r="T6495">
        <v>96</v>
      </c>
      <c r="U6495" t="s">
        <v>19</v>
      </c>
      <c r="V6495" s="2">
        <v>43610</v>
      </c>
      <c r="W6495" t="s">
        <v>39</v>
      </c>
      <c r="X6495" t="s">
        <v>77</v>
      </c>
      <c r="Y6495" t="s">
        <v>52</v>
      </c>
    </row>
    <row r="6496" spans="1:25" x14ac:dyDescent="0.35">
      <c r="A6496">
        <v>4</v>
      </c>
      <c r="B6496" t="s">
        <v>43</v>
      </c>
      <c r="C6496">
        <v>6</v>
      </c>
      <c r="D6496" t="s">
        <v>26</v>
      </c>
      <c r="E6496" t="s">
        <v>863</v>
      </c>
      <c r="F6496" t="s">
        <v>13</v>
      </c>
      <c r="G6496" t="s">
        <v>864</v>
      </c>
      <c r="H6496" s="1">
        <v>0</v>
      </c>
      <c r="I6496" s="2">
        <v>43640</v>
      </c>
      <c r="J6496" t="s">
        <v>865</v>
      </c>
      <c r="K6496" t="s">
        <v>30</v>
      </c>
      <c r="L6496">
        <v>92646</v>
      </c>
      <c r="M6496">
        <v>376</v>
      </c>
      <c r="N6496" t="s">
        <v>866</v>
      </c>
      <c r="O6496">
        <v>26</v>
      </c>
      <c r="P6496">
        <v>8</v>
      </c>
      <c r="Q6496" t="s">
        <v>32</v>
      </c>
      <c r="R6496" t="s">
        <v>8304</v>
      </c>
      <c r="S6496">
        <v>25.9</v>
      </c>
      <c r="T6496">
        <v>96</v>
      </c>
      <c r="U6496" t="s">
        <v>19</v>
      </c>
      <c r="V6496" s="2">
        <v>43644</v>
      </c>
      <c r="W6496" t="s">
        <v>39</v>
      </c>
      <c r="X6496" t="s">
        <v>34</v>
      </c>
      <c r="Y6496" t="s">
        <v>49</v>
      </c>
    </row>
    <row r="6497" spans="1:25" hidden="1" x14ac:dyDescent="0.35">
      <c r="A6497">
        <v>4</v>
      </c>
      <c r="B6497" t="s">
        <v>43</v>
      </c>
      <c r="C6497">
        <v>6</v>
      </c>
      <c r="D6497" t="s">
        <v>26</v>
      </c>
      <c r="E6497" t="s">
        <v>667</v>
      </c>
      <c r="F6497" t="s">
        <v>13</v>
      </c>
      <c r="G6497" t="s">
        <v>5193</v>
      </c>
      <c r="H6497" s="1">
        <v>0.2</v>
      </c>
      <c r="I6497" s="2">
        <v>43733</v>
      </c>
      <c r="J6497" t="s">
        <v>6419</v>
      </c>
      <c r="K6497" t="s">
        <v>102</v>
      </c>
      <c r="L6497">
        <v>44107</v>
      </c>
      <c r="M6497">
        <v>1438</v>
      </c>
      <c r="N6497" t="s">
        <v>3448</v>
      </c>
      <c r="O6497">
        <v>9</v>
      </c>
      <c r="P6497">
        <v>4</v>
      </c>
      <c r="Q6497" t="s">
        <v>104</v>
      </c>
      <c r="R6497" t="s">
        <v>8304</v>
      </c>
      <c r="S6497">
        <v>8.86</v>
      </c>
      <c r="T6497">
        <v>24</v>
      </c>
      <c r="U6497" t="s">
        <v>33</v>
      </c>
      <c r="V6497" s="2">
        <v>43737</v>
      </c>
      <c r="W6497" t="s">
        <v>39</v>
      </c>
      <c r="X6497" t="s">
        <v>309</v>
      </c>
      <c r="Y6497" t="s">
        <v>119</v>
      </c>
    </row>
    <row r="6498" spans="1:25" hidden="1" x14ac:dyDescent="0.35">
      <c r="A6498">
        <v>2</v>
      </c>
      <c r="B6498" t="s">
        <v>25</v>
      </c>
      <c r="C6498">
        <v>1</v>
      </c>
      <c r="D6498" t="s">
        <v>26</v>
      </c>
      <c r="E6498" t="s">
        <v>906</v>
      </c>
      <c r="F6498" t="s">
        <v>13</v>
      </c>
      <c r="G6498" t="s">
        <v>995</v>
      </c>
      <c r="H6498" s="1">
        <v>0.2</v>
      </c>
      <c r="I6498" s="2">
        <v>43564</v>
      </c>
      <c r="J6498" t="s">
        <v>3048</v>
      </c>
      <c r="K6498" t="s">
        <v>16</v>
      </c>
      <c r="L6498">
        <v>32216</v>
      </c>
      <c r="M6498">
        <v>187</v>
      </c>
      <c r="N6498" t="s">
        <v>3049</v>
      </c>
      <c r="O6498">
        <v>5</v>
      </c>
      <c r="P6498">
        <v>3</v>
      </c>
      <c r="Q6498" t="s">
        <v>18</v>
      </c>
      <c r="R6498" t="s">
        <v>8304</v>
      </c>
      <c r="S6498">
        <v>4.91</v>
      </c>
      <c r="T6498">
        <v>15</v>
      </c>
      <c r="U6498" t="s">
        <v>19</v>
      </c>
      <c r="V6498" s="2">
        <v>43566</v>
      </c>
      <c r="W6498" t="s">
        <v>130</v>
      </c>
      <c r="X6498" t="s">
        <v>40</v>
      </c>
      <c r="Y6498" t="s">
        <v>35</v>
      </c>
    </row>
    <row r="6499" spans="1:25" hidden="1" x14ac:dyDescent="0.35">
      <c r="A6499">
        <v>2</v>
      </c>
      <c r="B6499" t="s">
        <v>25</v>
      </c>
      <c r="C6499">
        <v>1</v>
      </c>
      <c r="D6499" t="s">
        <v>26</v>
      </c>
      <c r="E6499" t="s">
        <v>906</v>
      </c>
      <c r="F6499" t="s">
        <v>13</v>
      </c>
      <c r="G6499" t="s">
        <v>995</v>
      </c>
      <c r="H6499" s="1">
        <v>0.2</v>
      </c>
      <c r="I6499" s="2">
        <v>43564</v>
      </c>
      <c r="J6499" t="s">
        <v>3048</v>
      </c>
      <c r="K6499" t="s">
        <v>16</v>
      </c>
      <c r="L6499">
        <v>32216</v>
      </c>
      <c r="M6499">
        <v>1708</v>
      </c>
      <c r="N6499" t="s">
        <v>3050</v>
      </c>
      <c r="O6499">
        <v>88</v>
      </c>
      <c r="P6499">
        <v>3</v>
      </c>
      <c r="Q6499" t="s">
        <v>18</v>
      </c>
      <c r="R6499" t="s">
        <v>8304</v>
      </c>
      <c r="S6499">
        <v>88.07</v>
      </c>
      <c r="T6499">
        <v>252</v>
      </c>
      <c r="U6499" t="s">
        <v>19</v>
      </c>
      <c r="V6499" s="2">
        <v>43566</v>
      </c>
      <c r="W6499" t="s">
        <v>130</v>
      </c>
      <c r="X6499" t="s">
        <v>40</v>
      </c>
      <c r="Y6499" t="s">
        <v>64</v>
      </c>
    </row>
    <row r="6500" spans="1:25" hidden="1" x14ac:dyDescent="0.35">
      <c r="A6500">
        <v>2</v>
      </c>
      <c r="B6500" t="s">
        <v>25</v>
      </c>
      <c r="C6500">
        <v>1</v>
      </c>
      <c r="D6500" t="s">
        <v>26</v>
      </c>
      <c r="E6500" t="s">
        <v>906</v>
      </c>
      <c r="F6500" t="s">
        <v>13</v>
      </c>
      <c r="G6500" t="s">
        <v>995</v>
      </c>
      <c r="H6500" s="1">
        <v>0.7</v>
      </c>
      <c r="I6500" s="2">
        <v>43564</v>
      </c>
      <c r="J6500" t="s">
        <v>3048</v>
      </c>
      <c r="K6500" t="s">
        <v>16</v>
      </c>
      <c r="L6500">
        <v>32216</v>
      </c>
      <c r="M6500">
        <v>234</v>
      </c>
      <c r="N6500" t="s">
        <v>3066</v>
      </c>
      <c r="O6500">
        <v>-13</v>
      </c>
      <c r="P6500">
        <v>1</v>
      </c>
      <c r="Q6500" t="s">
        <v>18</v>
      </c>
      <c r="R6500" t="s">
        <v>8304</v>
      </c>
      <c r="S6500">
        <v>-13.36</v>
      </c>
      <c r="T6500">
        <v>17</v>
      </c>
      <c r="U6500" t="s">
        <v>19</v>
      </c>
      <c r="V6500" s="2">
        <v>43566</v>
      </c>
      <c r="W6500" t="s">
        <v>130</v>
      </c>
      <c r="X6500" t="s">
        <v>40</v>
      </c>
      <c r="Y6500" t="s">
        <v>54</v>
      </c>
    </row>
    <row r="6501" spans="1:25" hidden="1" x14ac:dyDescent="0.35">
      <c r="A6501">
        <v>2</v>
      </c>
      <c r="B6501" t="s">
        <v>43</v>
      </c>
      <c r="C6501">
        <v>3</v>
      </c>
      <c r="D6501" t="s">
        <v>11</v>
      </c>
      <c r="E6501" t="s">
        <v>1926</v>
      </c>
      <c r="F6501" t="s">
        <v>13</v>
      </c>
      <c r="G6501" t="s">
        <v>1135</v>
      </c>
      <c r="H6501" s="1">
        <v>0</v>
      </c>
      <c r="I6501" s="2">
        <v>43597</v>
      </c>
      <c r="J6501" t="s">
        <v>1927</v>
      </c>
      <c r="K6501" t="s">
        <v>102</v>
      </c>
      <c r="L6501">
        <v>8360</v>
      </c>
      <c r="M6501">
        <v>491</v>
      </c>
      <c r="N6501" t="s">
        <v>1729</v>
      </c>
      <c r="O6501">
        <v>15</v>
      </c>
      <c r="P6501">
        <v>5</v>
      </c>
      <c r="Q6501" t="s">
        <v>104</v>
      </c>
      <c r="R6501" t="s">
        <v>8304</v>
      </c>
      <c r="S6501">
        <v>15.43</v>
      </c>
      <c r="T6501">
        <v>43</v>
      </c>
      <c r="U6501" t="s">
        <v>19</v>
      </c>
      <c r="V6501" s="2">
        <v>43599</v>
      </c>
      <c r="W6501" t="s">
        <v>20</v>
      </c>
      <c r="X6501" t="s">
        <v>485</v>
      </c>
      <c r="Y6501" t="s">
        <v>47</v>
      </c>
    </row>
    <row r="6502" spans="1:25" hidden="1" x14ac:dyDescent="0.35">
      <c r="A6502">
        <v>2</v>
      </c>
      <c r="B6502" t="s">
        <v>43</v>
      </c>
      <c r="C6502">
        <v>3</v>
      </c>
      <c r="D6502" t="s">
        <v>26</v>
      </c>
      <c r="E6502" t="s">
        <v>1926</v>
      </c>
      <c r="F6502" t="s">
        <v>13</v>
      </c>
      <c r="G6502" t="s">
        <v>1135</v>
      </c>
      <c r="H6502" s="1">
        <v>0</v>
      </c>
      <c r="I6502" s="2">
        <v>43597</v>
      </c>
      <c r="J6502" t="s">
        <v>1927</v>
      </c>
      <c r="K6502" t="s">
        <v>102</v>
      </c>
      <c r="L6502">
        <v>8360</v>
      </c>
      <c r="M6502">
        <v>1463</v>
      </c>
      <c r="N6502" t="s">
        <v>3437</v>
      </c>
      <c r="O6502">
        <v>3</v>
      </c>
      <c r="P6502">
        <v>2</v>
      </c>
      <c r="Q6502" t="s">
        <v>104</v>
      </c>
      <c r="R6502" t="s">
        <v>8304</v>
      </c>
      <c r="S6502">
        <v>2.96</v>
      </c>
      <c r="T6502">
        <v>6</v>
      </c>
      <c r="U6502" t="s">
        <v>19</v>
      </c>
      <c r="V6502" s="2">
        <v>43599</v>
      </c>
      <c r="W6502" t="s">
        <v>20</v>
      </c>
      <c r="X6502" t="s">
        <v>485</v>
      </c>
      <c r="Y6502" t="s">
        <v>35</v>
      </c>
    </row>
    <row r="6503" spans="1:25" hidden="1" x14ac:dyDescent="0.35">
      <c r="A6503">
        <v>2</v>
      </c>
      <c r="B6503" t="s">
        <v>43</v>
      </c>
      <c r="C6503">
        <v>3</v>
      </c>
      <c r="D6503" t="s">
        <v>26</v>
      </c>
      <c r="E6503" t="s">
        <v>1926</v>
      </c>
      <c r="F6503" t="s">
        <v>13</v>
      </c>
      <c r="G6503" t="s">
        <v>1135</v>
      </c>
      <c r="H6503" s="1">
        <v>0</v>
      </c>
      <c r="I6503" s="2">
        <v>43597</v>
      </c>
      <c r="J6503" t="s">
        <v>1927</v>
      </c>
      <c r="K6503" t="s">
        <v>102</v>
      </c>
      <c r="L6503">
        <v>8360</v>
      </c>
      <c r="M6503">
        <v>89</v>
      </c>
      <c r="N6503" t="s">
        <v>2968</v>
      </c>
      <c r="O6503">
        <v>4</v>
      </c>
      <c r="P6503">
        <v>2</v>
      </c>
      <c r="Q6503" t="s">
        <v>104</v>
      </c>
      <c r="R6503" t="s">
        <v>8304</v>
      </c>
      <c r="S6503">
        <v>4.42</v>
      </c>
      <c r="T6503">
        <v>17</v>
      </c>
      <c r="U6503" t="s">
        <v>19</v>
      </c>
      <c r="V6503" s="2">
        <v>43599</v>
      </c>
      <c r="W6503" t="s">
        <v>20</v>
      </c>
      <c r="X6503" t="s">
        <v>485</v>
      </c>
      <c r="Y6503" t="s">
        <v>356</v>
      </c>
    </row>
    <row r="6504" spans="1:25" hidden="1" x14ac:dyDescent="0.35">
      <c r="A6504">
        <v>2</v>
      </c>
      <c r="B6504" t="s">
        <v>43</v>
      </c>
      <c r="C6504">
        <v>3</v>
      </c>
      <c r="D6504" t="s">
        <v>50</v>
      </c>
      <c r="E6504" t="s">
        <v>1926</v>
      </c>
      <c r="F6504" t="s">
        <v>13</v>
      </c>
      <c r="G6504" t="s">
        <v>1135</v>
      </c>
      <c r="H6504" s="1">
        <v>0</v>
      </c>
      <c r="I6504" s="2">
        <v>43597</v>
      </c>
      <c r="J6504" t="s">
        <v>1927</v>
      </c>
      <c r="K6504" t="s">
        <v>102</v>
      </c>
      <c r="L6504">
        <v>8360</v>
      </c>
      <c r="M6504">
        <v>1069</v>
      </c>
      <c r="N6504" t="s">
        <v>4848</v>
      </c>
      <c r="O6504">
        <v>35</v>
      </c>
      <c r="P6504">
        <v>5</v>
      </c>
      <c r="Q6504" t="s">
        <v>104</v>
      </c>
      <c r="R6504" t="s">
        <v>8304</v>
      </c>
      <c r="S6504">
        <v>34.96</v>
      </c>
      <c r="T6504">
        <v>87</v>
      </c>
      <c r="U6504" t="s">
        <v>19</v>
      </c>
      <c r="V6504" s="2">
        <v>43599</v>
      </c>
      <c r="W6504" t="s">
        <v>20</v>
      </c>
      <c r="X6504" t="s">
        <v>485</v>
      </c>
      <c r="Y6504" t="s">
        <v>113</v>
      </c>
    </row>
    <row r="6505" spans="1:25" hidden="1" x14ac:dyDescent="0.35">
      <c r="A6505">
        <v>2</v>
      </c>
      <c r="B6505" t="s">
        <v>25</v>
      </c>
      <c r="C6505">
        <v>1</v>
      </c>
      <c r="D6505" t="s">
        <v>50</v>
      </c>
      <c r="E6505" t="s">
        <v>320</v>
      </c>
      <c r="F6505" t="s">
        <v>13</v>
      </c>
      <c r="G6505" t="s">
        <v>1220</v>
      </c>
      <c r="H6505" s="1">
        <v>0</v>
      </c>
      <c r="I6505" s="2">
        <v>43730</v>
      </c>
      <c r="J6505" t="s">
        <v>4729</v>
      </c>
      <c r="K6505" t="s">
        <v>102</v>
      </c>
      <c r="L6505">
        <v>19805</v>
      </c>
      <c r="M6505">
        <v>726</v>
      </c>
      <c r="N6505" t="s">
        <v>129</v>
      </c>
      <c r="O6505">
        <v>114</v>
      </c>
      <c r="P6505">
        <v>2</v>
      </c>
      <c r="Q6505" t="s">
        <v>104</v>
      </c>
      <c r="R6505" t="s">
        <v>8304</v>
      </c>
      <c r="S6505">
        <v>113.67</v>
      </c>
      <c r="T6505">
        <v>392</v>
      </c>
      <c r="U6505" t="s">
        <v>19</v>
      </c>
      <c r="V6505" s="2">
        <v>43732</v>
      </c>
      <c r="W6505" t="s">
        <v>130</v>
      </c>
      <c r="X6505" t="s">
        <v>161</v>
      </c>
      <c r="Y6505" t="s">
        <v>52</v>
      </c>
    </row>
    <row r="6506" spans="1:25" hidden="1" x14ac:dyDescent="0.35">
      <c r="A6506">
        <v>0</v>
      </c>
      <c r="B6506" t="s">
        <v>10</v>
      </c>
      <c r="C6506">
        <v>0</v>
      </c>
      <c r="D6506" t="s">
        <v>26</v>
      </c>
      <c r="E6506" t="s">
        <v>171</v>
      </c>
      <c r="F6506" t="s">
        <v>13</v>
      </c>
      <c r="G6506" t="s">
        <v>673</v>
      </c>
      <c r="H6506" s="1">
        <v>0</v>
      </c>
      <c r="I6506" s="2">
        <v>43718</v>
      </c>
      <c r="J6506" t="s">
        <v>3212</v>
      </c>
      <c r="K6506" t="s">
        <v>102</v>
      </c>
      <c r="L6506">
        <v>10024</v>
      </c>
      <c r="M6506">
        <v>1348</v>
      </c>
      <c r="N6506" t="s">
        <v>3213</v>
      </c>
      <c r="O6506">
        <v>9</v>
      </c>
      <c r="P6506">
        <v>2</v>
      </c>
      <c r="Q6506" t="s">
        <v>104</v>
      </c>
      <c r="R6506" t="s">
        <v>8304</v>
      </c>
      <c r="S6506">
        <v>9</v>
      </c>
      <c r="T6506">
        <v>19</v>
      </c>
      <c r="U6506" t="s">
        <v>19</v>
      </c>
      <c r="V6506" s="2">
        <v>43718</v>
      </c>
      <c r="W6506" t="s">
        <v>773</v>
      </c>
      <c r="X6506" t="s">
        <v>175</v>
      </c>
      <c r="Y6506" t="s">
        <v>64</v>
      </c>
    </row>
    <row r="6507" spans="1:25" hidden="1" x14ac:dyDescent="0.35">
      <c r="A6507">
        <v>4</v>
      </c>
      <c r="B6507" t="s">
        <v>43</v>
      </c>
      <c r="C6507">
        <v>6</v>
      </c>
      <c r="D6507" t="s">
        <v>11</v>
      </c>
      <c r="E6507" t="s">
        <v>171</v>
      </c>
      <c r="F6507" t="s">
        <v>13</v>
      </c>
      <c r="G6507" t="s">
        <v>1520</v>
      </c>
      <c r="H6507" s="1">
        <v>0.1</v>
      </c>
      <c r="I6507" s="2">
        <v>43548</v>
      </c>
      <c r="J6507" t="s">
        <v>2359</v>
      </c>
      <c r="K6507" t="s">
        <v>102</v>
      </c>
      <c r="L6507">
        <v>10011</v>
      </c>
      <c r="M6507">
        <v>737</v>
      </c>
      <c r="N6507" t="s">
        <v>1985</v>
      </c>
      <c r="O6507">
        <v>60</v>
      </c>
      <c r="P6507">
        <v>2</v>
      </c>
      <c r="Q6507" t="s">
        <v>104</v>
      </c>
      <c r="R6507" t="s">
        <v>8304</v>
      </c>
      <c r="S6507">
        <v>60.39</v>
      </c>
      <c r="T6507">
        <v>272</v>
      </c>
      <c r="U6507" t="s">
        <v>19</v>
      </c>
      <c r="V6507" s="2">
        <v>43552</v>
      </c>
      <c r="W6507" t="s">
        <v>39</v>
      </c>
      <c r="X6507" t="s">
        <v>175</v>
      </c>
      <c r="Y6507" t="s">
        <v>24</v>
      </c>
    </row>
    <row r="6508" spans="1:25" x14ac:dyDescent="0.35">
      <c r="A6508">
        <v>5</v>
      </c>
      <c r="B6508" t="s">
        <v>43</v>
      </c>
      <c r="C6508">
        <v>6</v>
      </c>
      <c r="D6508" t="s">
        <v>50</v>
      </c>
      <c r="E6508" t="s">
        <v>27</v>
      </c>
      <c r="F6508" t="s">
        <v>13</v>
      </c>
      <c r="G6508" t="s">
        <v>701</v>
      </c>
      <c r="H6508" s="1">
        <v>0.2</v>
      </c>
      <c r="I6508" s="2">
        <v>43732</v>
      </c>
      <c r="J6508" t="s">
        <v>6810</v>
      </c>
      <c r="K6508" t="s">
        <v>30</v>
      </c>
      <c r="L6508">
        <v>90008</v>
      </c>
      <c r="M6508">
        <v>1466</v>
      </c>
      <c r="N6508" t="s">
        <v>6811</v>
      </c>
      <c r="O6508">
        <v>177</v>
      </c>
      <c r="P6508">
        <v>3</v>
      </c>
      <c r="Q6508" t="s">
        <v>32</v>
      </c>
      <c r="R6508" t="s">
        <v>8304</v>
      </c>
      <c r="S6508">
        <v>177.2</v>
      </c>
      <c r="T6508">
        <v>506</v>
      </c>
      <c r="U6508" t="s">
        <v>33</v>
      </c>
      <c r="V6508" s="2">
        <v>43737</v>
      </c>
      <c r="W6508" t="s">
        <v>39</v>
      </c>
      <c r="X6508" t="s">
        <v>34</v>
      </c>
      <c r="Y6508" t="s">
        <v>422</v>
      </c>
    </row>
    <row r="6509" spans="1:25" x14ac:dyDescent="0.35">
      <c r="A6509">
        <v>5</v>
      </c>
      <c r="B6509" t="s">
        <v>43</v>
      </c>
      <c r="C6509">
        <v>6</v>
      </c>
      <c r="D6509" t="s">
        <v>50</v>
      </c>
      <c r="E6509" t="s">
        <v>27</v>
      </c>
      <c r="F6509" t="s">
        <v>13</v>
      </c>
      <c r="G6509" t="s">
        <v>701</v>
      </c>
      <c r="H6509" s="1">
        <v>0.2</v>
      </c>
      <c r="I6509" s="2">
        <v>43732</v>
      </c>
      <c r="J6509" t="s">
        <v>6810</v>
      </c>
      <c r="K6509" t="s">
        <v>30</v>
      </c>
      <c r="L6509">
        <v>90008</v>
      </c>
      <c r="M6509">
        <v>1629</v>
      </c>
      <c r="N6509" t="s">
        <v>4800</v>
      </c>
      <c r="O6509">
        <v>75</v>
      </c>
      <c r="P6509">
        <v>3</v>
      </c>
      <c r="Q6509" t="s">
        <v>32</v>
      </c>
      <c r="R6509" t="s">
        <v>8304</v>
      </c>
      <c r="S6509">
        <v>75.180000000000007</v>
      </c>
      <c r="T6509">
        <v>859</v>
      </c>
      <c r="U6509" t="s">
        <v>33</v>
      </c>
      <c r="V6509" s="2">
        <v>43737</v>
      </c>
      <c r="W6509" t="s">
        <v>39</v>
      </c>
      <c r="X6509" t="s">
        <v>34</v>
      </c>
      <c r="Y6509" t="s">
        <v>52</v>
      </c>
    </row>
    <row r="6510" spans="1:25" hidden="1" x14ac:dyDescent="0.35">
      <c r="A6510">
        <v>5</v>
      </c>
      <c r="B6510" t="s">
        <v>43</v>
      </c>
      <c r="C6510">
        <v>6</v>
      </c>
      <c r="D6510" t="s">
        <v>11</v>
      </c>
      <c r="E6510" t="s">
        <v>65</v>
      </c>
      <c r="F6510" t="s">
        <v>13</v>
      </c>
      <c r="G6510" t="s">
        <v>403</v>
      </c>
      <c r="H6510" s="1">
        <v>0.2</v>
      </c>
      <c r="I6510" s="2">
        <v>43782</v>
      </c>
      <c r="J6510" t="s">
        <v>2745</v>
      </c>
      <c r="K6510" t="s">
        <v>30</v>
      </c>
      <c r="L6510">
        <v>98103</v>
      </c>
      <c r="M6510">
        <v>770</v>
      </c>
      <c r="N6510" t="s">
        <v>1026</v>
      </c>
      <c r="O6510">
        <v>150</v>
      </c>
      <c r="P6510">
        <v>6</v>
      </c>
      <c r="Q6510" t="s">
        <v>32</v>
      </c>
      <c r="R6510" t="s">
        <v>8304</v>
      </c>
      <c r="S6510">
        <v>150.29</v>
      </c>
      <c r="T6510">
        <v>2405</v>
      </c>
      <c r="U6510" t="s">
        <v>19</v>
      </c>
      <c r="V6510" s="2">
        <v>43787</v>
      </c>
      <c r="W6510" t="s">
        <v>39</v>
      </c>
      <c r="X6510" t="s">
        <v>69</v>
      </c>
      <c r="Y6510" t="s">
        <v>24</v>
      </c>
    </row>
    <row r="6511" spans="1:25" hidden="1" x14ac:dyDescent="0.35">
      <c r="A6511">
        <v>5</v>
      </c>
      <c r="B6511" t="s">
        <v>43</v>
      </c>
      <c r="C6511">
        <v>6</v>
      </c>
      <c r="D6511" t="s">
        <v>26</v>
      </c>
      <c r="E6511" t="s">
        <v>65</v>
      </c>
      <c r="F6511" t="s">
        <v>13</v>
      </c>
      <c r="G6511" t="s">
        <v>403</v>
      </c>
      <c r="H6511" s="1">
        <v>0</v>
      </c>
      <c r="I6511" s="2">
        <v>43782</v>
      </c>
      <c r="J6511" t="s">
        <v>2745</v>
      </c>
      <c r="K6511" t="s">
        <v>30</v>
      </c>
      <c r="L6511">
        <v>98103</v>
      </c>
      <c r="M6511">
        <v>243</v>
      </c>
      <c r="N6511" t="s">
        <v>2793</v>
      </c>
      <c r="O6511">
        <v>4</v>
      </c>
      <c r="P6511">
        <v>3</v>
      </c>
      <c r="Q6511" t="s">
        <v>32</v>
      </c>
      <c r="R6511" t="s">
        <v>8304</v>
      </c>
      <c r="S6511">
        <v>4.2300000000000004</v>
      </c>
      <c r="T6511">
        <v>9</v>
      </c>
      <c r="U6511" t="s">
        <v>19</v>
      </c>
      <c r="V6511" s="2">
        <v>43787</v>
      </c>
      <c r="W6511" t="s">
        <v>39</v>
      </c>
      <c r="X6511" t="s">
        <v>69</v>
      </c>
      <c r="Y6511" t="s">
        <v>35</v>
      </c>
    </row>
    <row r="6512" spans="1:25" hidden="1" x14ac:dyDescent="0.35">
      <c r="A6512">
        <v>5</v>
      </c>
      <c r="B6512" t="s">
        <v>43</v>
      </c>
      <c r="C6512">
        <v>6</v>
      </c>
      <c r="D6512" t="s">
        <v>26</v>
      </c>
      <c r="E6512" t="s">
        <v>65</v>
      </c>
      <c r="F6512" t="s">
        <v>13</v>
      </c>
      <c r="G6512" t="s">
        <v>403</v>
      </c>
      <c r="H6512" s="1">
        <v>0</v>
      </c>
      <c r="I6512" s="2">
        <v>43782</v>
      </c>
      <c r="J6512" t="s">
        <v>2745</v>
      </c>
      <c r="K6512" t="s">
        <v>30</v>
      </c>
      <c r="L6512">
        <v>98103</v>
      </c>
      <c r="M6512">
        <v>1484</v>
      </c>
      <c r="N6512" t="s">
        <v>423</v>
      </c>
      <c r="O6512">
        <v>10</v>
      </c>
      <c r="P6512">
        <v>3</v>
      </c>
      <c r="Q6512" t="s">
        <v>32</v>
      </c>
      <c r="R6512" t="s">
        <v>8304</v>
      </c>
      <c r="S6512">
        <v>10.35</v>
      </c>
      <c r="T6512">
        <v>345</v>
      </c>
      <c r="U6512" t="s">
        <v>19</v>
      </c>
      <c r="V6512" s="2">
        <v>43787</v>
      </c>
      <c r="W6512" t="s">
        <v>39</v>
      </c>
      <c r="X6512" t="s">
        <v>69</v>
      </c>
      <c r="Y6512" t="s">
        <v>42</v>
      </c>
    </row>
    <row r="6513" spans="1:25" hidden="1" x14ac:dyDescent="0.35">
      <c r="A6513">
        <v>5</v>
      </c>
      <c r="B6513" t="s">
        <v>43</v>
      </c>
      <c r="C6513">
        <v>6</v>
      </c>
      <c r="D6513" t="s">
        <v>26</v>
      </c>
      <c r="E6513" t="s">
        <v>65</v>
      </c>
      <c r="F6513" t="s">
        <v>13</v>
      </c>
      <c r="G6513" t="s">
        <v>403</v>
      </c>
      <c r="H6513" s="1">
        <v>0.2</v>
      </c>
      <c r="I6513" s="2">
        <v>43782</v>
      </c>
      <c r="J6513" t="s">
        <v>2745</v>
      </c>
      <c r="K6513" t="s">
        <v>30</v>
      </c>
      <c r="L6513">
        <v>98103</v>
      </c>
      <c r="M6513">
        <v>685</v>
      </c>
      <c r="N6513" t="s">
        <v>3478</v>
      </c>
      <c r="O6513">
        <v>190</v>
      </c>
      <c r="P6513">
        <v>11</v>
      </c>
      <c r="Q6513" t="s">
        <v>32</v>
      </c>
      <c r="R6513" t="s">
        <v>8304</v>
      </c>
      <c r="S6513">
        <v>190.02</v>
      </c>
      <c r="T6513">
        <v>563</v>
      </c>
      <c r="U6513" t="s">
        <v>19</v>
      </c>
      <c r="V6513" s="2">
        <v>43787</v>
      </c>
      <c r="W6513" t="s">
        <v>39</v>
      </c>
      <c r="X6513" t="s">
        <v>69</v>
      </c>
      <c r="Y6513" t="s">
        <v>54</v>
      </c>
    </row>
    <row r="6514" spans="1:25" x14ac:dyDescent="0.35">
      <c r="A6514">
        <v>5</v>
      </c>
      <c r="B6514" t="s">
        <v>25</v>
      </c>
      <c r="C6514">
        <v>3</v>
      </c>
      <c r="D6514" t="s">
        <v>50</v>
      </c>
      <c r="E6514" t="s">
        <v>596</v>
      </c>
      <c r="F6514" t="s">
        <v>13</v>
      </c>
      <c r="G6514" t="s">
        <v>6889</v>
      </c>
      <c r="H6514" s="1">
        <v>0</v>
      </c>
      <c r="I6514" s="2">
        <v>43776</v>
      </c>
      <c r="J6514" t="s">
        <v>8082</v>
      </c>
      <c r="K6514" t="s">
        <v>30</v>
      </c>
      <c r="L6514">
        <v>94513</v>
      </c>
      <c r="M6514">
        <v>140</v>
      </c>
      <c r="N6514" t="s">
        <v>4992</v>
      </c>
      <c r="O6514">
        <v>14</v>
      </c>
      <c r="P6514">
        <v>3</v>
      </c>
      <c r="Q6514" t="s">
        <v>32</v>
      </c>
      <c r="R6514" t="s">
        <v>92</v>
      </c>
      <c r="S6514">
        <v>13.79</v>
      </c>
      <c r="T6514">
        <v>60</v>
      </c>
      <c r="U6514" t="s">
        <v>76</v>
      </c>
      <c r="V6514" s="2">
        <v>43781</v>
      </c>
      <c r="W6514" t="s">
        <v>20</v>
      </c>
      <c r="X6514" t="s">
        <v>34</v>
      </c>
      <c r="Y6514" t="s">
        <v>113</v>
      </c>
    </row>
    <row r="6515" spans="1:25" x14ac:dyDescent="0.35">
      <c r="A6515">
        <v>5</v>
      </c>
      <c r="B6515" t="s">
        <v>25</v>
      </c>
      <c r="C6515">
        <v>3</v>
      </c>
      <c r="D6515" t="s">
        <v>50</v>
      </c>
      <c r="E6515" t="s">
        <v>596</v>
      </c>
      <c r="F6515" t="s">
        <v>13</v>
      </c>
      <c r="G6515" t="s">
        <v>6889</v>
      </c>
      <c r="H6515" s="1">
        <v>0.2</v>
      </c>
      <c r="I6515" s="2">
        <v>43776</v>
      </c>
      <c r="J6515" t="s">
        <v>8082</v>
      </c>
      <c r="K6515" t="s">
        <v>30</v>
      </c>
      <c r="L6515">
        <v>94513</v>
      </c>
      <c r="M6515">
        <v>1277</v>
      </c>
      <c r="N6515" t="s">
        <v>4873</v>
      </c>
      <c r="O6515">
        <v>67</v>
      </c>
      <c r="P6515">
        <v>7</v>
      </c>
      <c r="Q6515" t="s">
        <v>32</v>
      </c>
      <c r="R6515" t="s">
        <v>92</v>
      </c>
      <c r="S6515">
        <v>66.64</v>
      </c>
      <c r="T6515">
        <v>762</v>
      </c>
      <c r="U6515" t="s">
        <v>76</v>
      </c>
      <c r="V6515" s="2">
        <v>43781</v>
      </c>
      <c r="W6515" t="s">
        <v>20</v>
      </c>
      <c r="X6515" t="s">
        <v>34</v>
      </c>
      <c r="Y6515" t="s">
        <v>52</v>
      </c>
    </row>
    <row r="6516" spans="1:25" hidden="1" x14ac:dyDescent="0.35">
      <c r="A6516">
        <v>4</v>
      </c>
      <c r="B6516" t="s">
        <v>43</v>
      </c>
      <c r="C6516">
        <v>6</v>
      </c>
      <c r="D6516" t="s">
        <v>11</v>
      </c>
      <c r="E6516" t="s">
        <v>99</v>
      </c>
      <c r="F6516" t="s">
        <v>13</v>
      </c>
      <c r="G6516" t="s">
        <v>1261</v>
      </c>
      <c r="H6516" s="1">
        <v>0.3</v>
      </c>
      <c r="I6516" s="2">
        <v>43800</v>
      </c>
      <c r="J6516" t="s">
        <v>2433</v>
      </c>
      <c r="K6516" t="s">
        <v>102</v>
      </c>
      <c r="L6516">
        <v>19140</v>
      </c>
      <c r="M6516">
        <v>742</v>
      </c>
      <c r="N6516" t="s">
        <v>1068</v>
      </c>
      <c r="O6516">
        <v>-28</v>
      </c>
      <c r="P6516">
        <v>2</v>
      </c>
      <c r="Q6516" t="s">
        <v>104</v>
      </c>
      <c r="R6516" t="s">
        <v>8304</v>
      </c>
      <c r="S6516">
        <v>-28.5</v>
      </c>
      <c r="T6516">
        <v>399</v>
      </c>
      <c r="U6516" t="s">
        <v>19</v>
      </c>
      <c r="V6516" s="2">
        <v>43804</v>
      </c>
      <c r="W6516" t="s">
        <v>39</v>
      </c>
      <c r="X6516" t="s">
        <v>105</v>
      </c>
      <c r="Y6516" t="s">
        <v>24</v>
      </c>
    </row>
    <row r="6517" spans="1:25" hidden="1" x14ac:dyDescent="0.35">
      <c r="A6517">
        <v>4</v>
      </c>
      <c r="B6517" t="s">
        <v>43</v>
      </c>
      <c r="C6517">
        <v>6</v>
      </c>
      <c r="D6517" t="s">
        <v>26</v>
      </c>
      <c r="E6517" t="s">
        <v>99</v>
      </c>
      <c r="F6517" t="s">
        <v>13</v>
      </c>
      <c r="G6517" t="s">
        <v>1261</v>
      </c>
      <c r="H6517" s="1">
        <v>0.2</v>
      </c>
      <c r="I6517" s="2">
        <v>43800</v>
      </c>
      <c r="J6517" t="s">
        <v>2433</v>
      </c>
      <c r="K6517" t="s">
        <v>102</v>
      </c>
      <c r="L6517">
        <v>19140</v>
      </c>
      <c r="M6517">
        <v>191</v>
      </c>
      <c r="N6517" t="s">
        <v>3347</v>
      </c>
      <c r="O6517">
        <v>5</v>
      </c>
      <c r="P6517">
        <v>4</v>
      </c>
      <c r="Q6517" t="s">
        <v>104</v>
      </c>
      <c r="R6517" t="s">
        <v>8304</v>
      </c>
      <c r="S6517">
        <v>5.18</v>
      </c>
      <c r="T6517">
        <v>16</v>
      </c>
      <c r="U6517" t="s">
        <v>19</v>
      </c>
      <c r="V6517" s="2">
        <v>43804</v>
      </c>
      <c r="W6517" t="s">
        <v>39</v>
      </c>
      <c r="X6517" t="s">
        <v>105</v>
      </c>
      <c r="Y6517" t="s">
        <v>35</v>
      </c>
    </row>
    <row r="6518" spans="1:25" hidden="1" x14ac:dyDescent="0.35">
      <c r="A6518">
        <v>4</v>
      </c>
      <c r="B6518" t="s">
        <v>43</v>
      </c>
      <c r="C6518">
        <v>6</v>
      </c>
      <c r="D6518" t="s">
        <v>26</v>
      </c>
      <c r="E6518" t="s">
        <v>99</v>
      </c>
      <c r="F6518" t="s">
        <v>13</v>
      </c>
      <c r="G6518" t="s">
        <v>1261</v>
      </c>
      <c r="H6518" s="1">
        <v>0.7</v>
      </c>
      <c r="I6518" s="2">
        <v>43800</v>
      </c>
      <c r="J6518" t="s">
        <v>2433</v>
      </c>
      <c r="K6518" t="s">
        <v>102</v>
      </c>
      <c r="L6518">
        <v>19140</v>
      </c>
      <c r="M6518">
        <v>54</v>
      </c>
      <c r="N6518" t="s">
        <v>8263</v>
      </c>
      <c r="O6518">
        <v>-6</v>
      </c>
      <c r="P6518">
        <v>7</v>
      </c>
      <c r="Q6518" t="s">
        <v>104</v>
      </c>
      <c r="R6518" t="s">
        <v>8304</v>
      </c>
      <c r="S6518">
        <v>-5.6</v>
      </c>
      <c r="T6518">
        <v>8</v>
      </c>
      <c r="U6518" t="s">
        <v>19</v>
      </c>
      <c r="V6518" s="2">
        <v>43804</v>
      </c>
      <c r="W6518" t="s">
        <v>39</v>
      </c>
      <c r="X6518" t="s">
        <v>105</v>
      </c>
      <c r="Y6518" t="s">
        <v>54</v>
      </c>
    </row>
    <row r="6519" spans="1:25" hidden="1" x14ac:dyDescent="0.35">
      <c r="A6519">
        <v>6</v>
      </c>
      <c r="B6519" t="s">
        <v>10</v>
      </c>
      <c r="C6519">
        <v>6</v>
      </c>
      <c r="D6519" t="s">
        <v>11</v>
      </c>
      <c r="E6519" t="s">
        <v>192</v>
      </c>
      <c r="F6519" t="s">
        <v>13</v>
      </c>
      <c r="G6519" t="s">
        <v>246</v>
      </c>
      <c r="H6519" s="1">
        <v>0.6</v>
      </c>
      <c r="I6519" s="2">
        <v>43813</v>
      </c>
      <c r="J6519" t="s">
        <v>7037</v>
      </c>
      <c r="K6519" t="s">
        <v>73</v>
      </c>
      <c r="L6519">
        <v>60653</v>
      </c>
      <c r="M6519">
        <v>1054</v>
      </c>
      <c r="N6519" t="s">
        <v>5419</v>
      </c>
      <c r="O6519">
        <v>-1</v>
      </c>
      <c r="P6519">
        <v>1</v>
      </c>
      <c r="Q6519" t="s">
        <v>75</v>
      </c>
      <c r="R6519" t="s">
        <v>8304</v>
      </c>
      <c r="S6519">
        <v>-1.32</v>
      </c>
      <c r="T6519">
        <v>2</v>
      </c>
      <c r="U6519" t="s">
        <v>76</v>
      </c>
      <c r="V6519" s="2">
        <v>43819</v>
      </c>
      <c r="W6519" t="s">
        <v>39</v>
      </c>
      <c r="X6519" t="s">
        <v>139</v>
      </c>
      <c r="Y6519" t="s">
        <v>47</v>
      </c>
    </row>
    <row r="6520" spans="1:25" hidden="1" x14ac:dyDescent="0.35">
      <c r="A6520">
        <v>6</v>
      </c>
      <c r="B6520" t="s">
        <v>10</v>
      </c>
      <c r="C6520">
        <v>6</v>
      </c>
      <c r="D6520" t="s">
        <v>50</v>
      </c>
      <c r="E6520" t="s">
        <v>192</v>
      </c>
      <c r="F6520" t="s">
        <v>13</v>
      </c>
      <c r="G6520" t="s">
        <v>246</v>
      </c>
      <c r="H6520" s="1">
        <v>0.2</v>
      </c>
      <c r="I6520" s="2">
        <v>43813</v>
      </c>
      <c r="J6520" t="s">
        <v>7037</v>
      </c>
      <c r="K6520" t="s">
        <v>73</v>
      </c>
      <c r="L6520">
        <v>60653</v>
      </c>
      <c r="M6520">
        <v>956</v>
      </c>
      <c r="N6520" t="s">
        <v>4790</v>
      </c>
      <c r="O6520">
        <v>28</v>
      </c>
      <c r="P6520">
        <v>3</v>
      </c>
      <c r="Q6520" t="s">
        <v>75</v>
      </c>
      <c r="R6520" t="s">
        <v>8304</v>
      </c>
      <c r="S6520">
        <v>28.5</v>
      </c>
      <c r="T6520">
        <v>228</v>
      </c>
      <c r="U6520" t="s">
        <v>76</v>
      </c>
      <c r="V6520" s="2">
        <v>43819</v>
      </c>
      <c r="W6520" t="s">
        <v>39</v>
      </c>
      <c r="X6520" t="s">
        <v>139</v>
      </c>
      <c r="Y6520" t="s">
        <v>113</v>
      </c>
    </row>
    <row r="6521" spans="1:25" hidden="1" x14ac:dyDescent="0.35">
      <c r="A6521">
        <v>6</v>
      </c>
      <c r="B6521" t="s">
        <v>10</v>
      </c>
      <c r="C6521">
        <v>6</v>
      </c>
      <c r="D6521" t="s">
        <v>50</v>
      </c>
      <c r="E6521" t="s">
        <v>192</v>
      </c>
      <c r="F6521" t="s">
        <v>13</v>
      </c>
      <c r="G6521" t="s">
        <v>246</v>
      </c>
      <c r="H6521" s="1">
        <v>0.2</v>
      </c>
      <c r="I6521" s="2">
        <v>43813</v>
      </c>
      <c r="J6521" t="s">
        <v>7037</v>
      </c>
      <c r="K6521" t="s">
        <v>73</v>
      </c>
      <c r="L6521">
        <v>60653</v>
      </c>
      <c r="M6521">
        <v>1400</v>
      </c>
      <c r="N6521" t="s">
        <v>4934</v>
      </c>
      <c r="O6521">
        <v>20</v>
      </c>
      <c r="P6521">
        <v>3</v>
      </c>
      <c r="Q6521" t="s">
        <v>75</v>
      </c>
      <c r="R6521" t="s">
        <v>8304</v>
      </c>
      <c r="S6521">
        <v>19.75</v>
      </c>
      <c r="T6521">
        <v>53</v>
      </c>
      <c r="U6521" t="s">
        <v>76</v>
      </c>
      <c r="V6521" s="2">
        <v>43819</v>
      </c>
      <c r="W6521" t="s">
        <v>39</v>
      </c>
      <c r="X6521" t="s">
        <v>139</v>
      </c>
      <c r="Y6521" t="s">
        <v>52</v>
      </c>
    </row>
    <row r="6522" spans="1:25" hidden="1" x14ac:dyDescent="0.35">
      <c r="A6522">
        <v>5</v>
      </c>
      <c r="B6522" t="s">
        <v>43</v>
      </c>
      <c r="C6522">
        <v>6</v>
      </c>
      <c r="D6522" t="s">
        <v>26</v>
      </c>
      <c r="E6522" t="s">
        <v>305</v>
      </c>
      <c r="F6522" t="s">
        <v>13</v>
      </c>
      <c r="G6522" t="s">
        <v>1224</v>
      </c>
      <c r="H6522" s="1">
        <v>0.2</v>
      </c>
      <c r="I6522" s="2">
        <v>43781</v>
      </c>
      <c r="J6522" t="s">
        <v>6393</v>
      </c>
      <c r="K6522" t="s">
        <v>102</v>
      </c>
      <c r="L6522">
        <v>43229</v>
      </c>
      <c r="M6522">
        <v>1524</v>
      </c>
      <c r="N6522" t="s">
        <v>2908</v>
      </c>
      <c r="O6522">
        <v>4</v>
      </c>
      <c r="P6522">
        <v>2</v>
      </c>
      <c r="Q6522" t="s">
        <v>104</v>
      </c>
      <c r="R6522" t="s">
        <v>8304</v>
      </c>
      <c r="S6522">
        <v>3.53</v>
      </c>
      <c r="T6522">
        <v>11</v>
      </c>
      <c r="U6522" t="s">
        <v>33</v>
      </c>
      <c r="V6522" s="2">
        <v>43786</v>
      </c>
      <c r="W6522" t="s">
        <v>39</v>
      </c>
      <c r="X6522" t="s">
        <v>309</v>
      </c>
      <c r="Y6522" t="s">
        <v>64</v>
      </c>
    </row>
    <row r="6523" spans="1:25" hidden="1" x14ac:dyDescent="0.35">
      <c r="A6523">
        <v>5</v>
      </c>
      <c r="B6523" t="s">
        <v>43</v>
      </c>
      <c r="C6523">
        <v>6</v>
      </c>
      <c r="D6523" t="s">
        <v>50</v>
      </c>
      <c r="E6523" t="s">
        <v>305</v>
      </c>
      <c r="F6523" t="s">
        <v>13</v>
      </c>
      <c r="G6523" t="s">
        <v>1224</v>
      </c>
      <c r="H6523" s="1">
        <v>0.2</v>
      </c>
      <c r="I6523" s="2">
        <v>43781</v>
      </c>
      <c r="J6523" t="s">
        <v>6393</v>
      </c>
      <c r="K6523" t="s">
        <v>102</v>
      </c>
      <c r="L6523">
        <v>43229</v>
      </c>
      <c r="M6523">
        <v>1604</v>
      </c>
      <c r="N6523" t="s">
        <v>1313</v>
      </c>
      <c r="O6523">
        <v>3</v>
      </c>
      <c r="P6523">
        <v>2</v>
      </c>
      <c r="Q6523" t="s">
        <v>104</v>
      </c>
      <c r="R6523" t="s">
        <v>8304</v>
      </c>
      <c r="S6523">
        <v>3.01</v>
      </c>
      <c r="T6523">
        <v>19</v>
      </c>
      <c r="U6523" t="s">
        <v>33</v>
      </c>
      <c r="V6523" s="2">
        <v>43786</v>
      </c>
      <c r="W6523" t="s">
        <v>39</v>
      </c>
      <c r="X6523" t="s">
        <v>309</v>
      </c>
      <c r="Y6523" t="s">
        <v>113</v>
      </c>
    </row>
    <row r="6524" spans="1:25" hidden="1" x14ac:dyDescent="0.35">
      <c r="A6524">
        <v>2</v>
      </c>
      <c r="B6524" t="s">
        <v>43</v>
      </c>
      <c r="C6524">
        <v>3</v>
      </c>
      <c r="D6524" t="s">
        <v>26</v>
      </c>
      <c r="E6524" t="s">
        <v>4262</v>
      </c>
      <c r="F6524" t="s">
        <v>13</v>
      </c>
      <c r="G6524" t="s">
        <v>5476</v>
      </c>
      <c r="H6524" s="1">
        <v>0</v>
      </c>
      <c r="I6524" s="2">
        <v>43515</v>
      </c>
      <c r="J6524" t="s">
        <v>6113</v>
      </c>
      <c r="K6524" t="s">
        <v>16</v>
      </c>
      <c r="L6524">
        <v>30076</v>
      </c>
      <c r="M6524">
        <v>954</v>
      </c>
      <c r="N6524" t="s">
        <v>426</v>
      </c>
      <c r="O6524">
        <v>361</v>
      </c>
      <c r="P6524">
        <v>7</v>
      </c>
      <c r="Q6524" t="s">
        <v>18</v>
      </c>
      <c r="R6524" t="s">
        <v>8304</v>
      </c>
      <c r="S6524">
        <v>361.3</v>
      </c>
      <c r="T6524">
        <v>1246</v>
      </c>
      <c r="U6524" t="s">
        <v>33</v>
      </c>
      <c r="V6524" s="2">
        <v>43517</v>
      </c>
      <c r="W6524" t="s">
        <v>20</v>
      </c>
      <c r="X6524" t="s">
        <v>761</v>
      </c>
      <c r="Y6524" t="s">
        <v>56</v>
      </c>
    </row>
    <row r="6525" spans="1:25" hidden="1" x14ac:dyDescent="0.35">
      <c r="A6525">
        <v>4</v>
      </c>
      <c r="B6525" t="s">
        <v>43</v>
      </c>
      <c r="C6525">
        <v>6</v>
      </c>
      <c r="D6525" t="s">
        <v>50</v>
      </c>
      <c r="E6525" t="s">
        <v>305</v>
      </c>
      <c r="F6525" t="s">
        <v>13</v>
      </c>
      <c r="G6525" t="s">
        <v>2233</v>
      </c>
      <c r="H6525" s="1">
        <v>0.4</v>
      </c>
      <c r="I6525" s="2">
        <v>43795</v>
      </c>
      <c r="J6525" t="s">
        <v>5090</v>
      </c>
      <c r="K6525" t="s">
        <v>102</v>
      </c>
      <c r="L6525">
        <v>43229</v>
      </c>
      <c r="M6525">
        <v>1108</v>
      </c>
      <c r="N6525" t="s">
        <v>1202</v>
      </c>
      <c r="O6525">
        <v>-40</v>
      </c>
      <c r="P6525">
        <v>8</v>
      </c>
      <c r="Q6525" t="s">
        <v>104</v>
      </c>
      <c r="R6525" t="s">
        <v>8304</v>
      </c>
      <c r="S6525">
        <v>-40.47</v>
      </c>
      <c r="T6525">
        <v>221</v>
      </c>
      <c r="U6525" t="s">
        <v>19</v>
      </c>
      <c r="V6525" s="2">
        <v>43799</v>
      </c>
      <c r="W6525" t="s">
        <v>39</v>
      </c>
      <c r="X6525" t="s">
        <v>309</v>
      </c>
      <c r="Y6525" t="s">
        <v>52</v>
      </c>
    </row>
    <row r="6526" spans="1:25" hidden="1" x14ac:dyDescent="0.35">
      <c r="A6526">
        <v>2</v>
      </c>
      <c r="B6526" t="s">
        <v>25</v>
      </c>
      <c r="C6526">
        <v>1</v>
      </c>
      <c r="D6526" t="s">
        <v>26</v>
      </c>
      <c r="E6526" t="s">
        <v>5924</v>
      </c>
      <c r="F6526" t="s">
        <v>13</v>
      </c>
      <c r="G6526" t="s">
        <v>5335</v>
      </c>
      <c r="H6526" s="1">
        <v>0</v>
      </c>
      <c r="I6526" s="2">
        <v>43571</v>
      </c>
      <c r="J6526" t="s">
        <v>5925</v>
      </c>
      <c r="K6526" t="s">
        <v>16</v>
      </c>
      <c r="L6526">
        <v>35244</v>
      </c>
      <c r="M6526">
        <v>461</v>
      </c>
      <c r="N6526" t="s">
        <v>4141</v>
      </c>
      <c r="O6526">
        <v>10</v>
      </c>
      <c r="P6526">
        <v>4</v>
      </c>
      <c r="Q6526" t="s">
        <v>18</v>
      </c>
      <c r="R6526" t="s">
        <v>8304</v>
      </c>
      <c r="S6526">
        <v>9.5399999999999991</v>
      </c>
      <c r="T6526">
        <v>477</v>
      </c>
      <c r="U6526" t="s">
        <v>33</v>
      </c>
      <c r="V6526" s="2">
        <v>43573</v>
      </c>
      <c r="W6526" t="s">
        <v>130</v>
      </c>
      <c r="X6526" t="s">
        <v>225</v>
      </c>
      <c r="Y6526" t="s">
        <v>356</v>
      </c>
    </row>
    <row r="6527" spans="1:25" hidden="1" x14ac:dyDescent="0.35">
      <c r="A6527">
        <v>2</v>
      </c>
      <c r="B6527" t="s">
        <v>25</v>
      </c>
      <c r="C6527">
        <v>1</v>
      </c>
      <c r="D6527" t="s">
        <v>50</v>
      </c>
      <c r="E6527" t="s">
        <v>5924</v>
      </c>
      <c r="F6527" t="s">
        <v>13</v>
      </c>
      <c r="G6527" t="s">
        <v>5335</v>
      </c>
      <c r="H6527" s="1">
        <v>0</v>
      </c>
      <c r="I6527" s="2">
        <v>43571</v>
      </c>
      <c r="J6527" t="s">
        <v>5925</v>
      </c>
      <c r="K6527" t="s">
        <v>16</v>
      </c>
      <c r="L6527">
        <v>35244</v>
      </c>
      <c r="M6527">
        <v>1408</v>
      </c>
      <c r="N6527" t="s">
        <v>5190</v>
      </c>
      <c r="O6527">
        <v>2</v>
      </c>
      <c r="P6527">
        <v>2</v>
      </c>
      <c r="Q6527" t="s">
        <v>18</v>
      </c>
      <c r="R6527" t="s">
        <v>8304</v>
      </c>
      <c r="S6527">
        <v>1.56</v>
      </c>
      <c r="T6527">
        <v>26</v>
      </c>
      <c r="U6527" t="s">
        <v>33</v>
      </c>
      <c r="V6527" s="2">
        <v>43573</v>
      </c>
      <c r="W6527" t="s">
        <v>130</v>
      </c>
      <c r="X6527" t="s">
        <v>225</v>
      </c>
      <c r="Y6527" t="s">
        <v>113</v>
      </c>
    </row>
    <row r="6528" spans="1:25" hidden="1" x14ac:dyDescent="0.35">
      <c r="A6528">
        <v>3</v>
      </c>
      <c r="B6528" t="s">
        <v>10</v>
      </c>
      <c r="C6528">
        <v>3</v>
      </c>
      <c r="D6528" t="s">
        <v>26</v>
      </c>
      <c r="E6528" t="s">
        <v>2877</v>
      </c>
      <c r="F6528" t="s">
        <v>13</v>
      </c>
      <c r="G6528" t="s">
        <v>1114</v>
      </c>
      <c r="H6528" s="1">
        <v>0</v>
      </c>
      <c r="I6528" s="2">
        <v>43567</v>
      </c>
      <c r="J6528" t="s">
        <v>3465</v>
      </c>
      <c r="K6528" t="s">
        <v>102</v>
      </c>
      <c r="L6528">
        <v>2908</v>
      </c>
      <c r="M6528">
        <v>1744</v>
      </c>
      <c r="N6528" t="s">
        <v>3466</v>
      </c>
      <c r="O6528">
        <v>18</v>
      </c>
      <c r="P6528">
        <v>4</v>
      </c>
      <c r="Q6528" t="s">
        <v>104</v>
      </c>
      <c r="R6528" t="s">
        <v>8304</v>
      </c>
      <c r="S6528">
        <v>17.98</v>
      </c>
      <c r="T6528">
        <v>40</v>
      </c>
      <c r="U6528" t="s">
        <v>19</v>
      </c>
      <c r="V6528" s="2">
        <v>43570</v>
      </c>
      <c r="W6528" t="s">
        <v>20</v>
      </c>
      <c r="X6528" t="s">
        <v>836</v>
      </c>
      <c r="Y6528" t="s">
        <v>64</v>
      </c>
    </row>
    <row r="6529" spans="1:25" hidden="1" x14ac:dyDescent="0.35">
      <c r="A6529">
        <v>3</v>
      </c>
      <c r="B6529" t="s">
        <v>10</v>
      </c>
      <c r="C6529">
        <v>3</v>
      </c>
      <c r="D6529" t="s">
        <v>26</v>
      </c>
      <c r="E6529" t="s">
        <v>2877</v>
      </c>
      <c r="F6529" t="s">
        <v>13</v>
      </c>
      <c r="G6529" t="s">
        <v>1114</v>
      </c>
      <c r="H6529" s="1">
        <v>0</v>
      </c>
      <c r="I6529" s="2">
        <v>43567</v>
      </c>
      <c r="J6529" t="s">
        <v>3465</v>
      </c>
      <c r="K6529" t="s">
        <v>102</v>
      </c>
      <c r="L6529">
        <v>2908</v>
      </c>
      <c r="M6529">
        <v>1519</v>
      </c>
      <c r="N6529" t="s">
        <v>725</v>
      </c>
      <c r="O6529">
        <v>13</v>
      </c>
      <c r="P6529">
        <v>5</v>
      </c>
      <c r="Q6529" t="s">
        <v>104</v>
      </c>
      <c r="R6529" t="s">
        <v>8304</v>
      </c>
      <c r="S6529">
        <v>13.37</v>
      </c>
      <c r="T6529">
        <v>30</v>
      </c>
      <c r="U6529" t="s">
        <v>19</v>
      </c>
      <c r="V6529" s="2">
        <v>43570</v>
      </c>
      <c r="W6529" t="s">
        <v>20</v>
      </c>
      <c r="X6529" t="s">
        <v>836</v>
      </c>
      <c r="Y6529" t="s">
        <v>54</v>
      </c>
    </row>
    <row r="6530" spans="1:25" hidden="1" x14ac:dyDescent="0.35">
      <c r="A6530">
        <v>0</v>
      </c>
      <c r="B6530" t="s">
        <v>10</v>
      </c>
      <c r="C6530">
        <v>0</v>
      </c>
      <c r="D6530" t="s">
        <v>26</v>
      </c>
      <c r="E6530" t="s">
        <v>122</v>
      </c>
      <c r="F6530" t="s">
        <v>13</v>
      </c>
      <c r="G6530" t="s">
        <v>1987</v>
      </c>
      <c r="H6530" s="1">
        <v>0.2</v>
      </c>
      <c r="I6530" s="2">
        <v>43544</v>
      </c>
      <c r="J6530" t="s">
        <v>3199</v>
      </c>
      <c r="K6530" t="s">
        <v>73</v>
      </c>
      <c r="L6530">
        <v>77041</v>
      </c>
      <c r="M6530">
        <v>538</v>
      </c>
      <c r="N6530" t="s">
        <v>125</v>
      </c>
      <c r="O6530">
        <v>19</v>
      </c>
      <c r="P6530">
        <v>2</v>
      </c>
      <c r="Q6530" t="s">
        <v>75</v>
      </c>
      <c r="R6530" t="s">
        <v>8304</v>
      </c>
      <c r="S6530">
        <v>19.14</v>
      </c>
      <c r="T6530">
        <v>57</v>
      </c>
      <c r="U6530" t="s">
        <v>19</v>
      </c>
      <c r="V6530" s="2">
        <v>43544</v>
      </c>
      <c r="W6530" t="s">
        <v>773</v>
      </c>
      <c r="X6530" t="s">
        <v>77</v>
      </c>
      <c r="Y6530" t="s">
        <v>64</v>
      </c>
    </row>
    <row r="6531" spans="1:25" hidden="1" x14ac:dyDescent="0.35">
      <c r="A6531">
        <v>0</v>
      </c>
      <c r="B6531" t="s">
        <v>10</v>
      </c>
      <c r="C6531">
        <v>0</v>
      </c>
      <c r="D6531" t="s">
        <v>26</v>
      </c>
      <c r="E6531" t="s">
        <v>122</v>
      </c>
      <c r="F6531" t="s">
        <v>13</v>
      </c>
      <c r="G6531" t="s">
        <v>1987</v>
      </c>
      <c r="H6531" s="1">
        <v>0.2</v>
      </c>
      <c r="I6531" s="2">
        <v>43544</v>
      </c>
      <c r="J6531" t="s">
        <v>3199</v>
      </c>
      <c r="K6531" t="s">
        <v>73</v>
      </c>
      <c r="L6531">
        <v>77041</v>
      </c>
      <c r="M6531">
        <v>1709</v>
      </c>
      <c r="N6531" t="s">
        <v>345</v>
      </c>
      <c r="O6531">
        <v>103</v>
      </c>
      <c r="P6531">
        <v>7</v>
      </c>
      <c r="Q6531" t="s">
        <v>75</v>
      </c>
      <c r="R6531" t="s">
        <v>8304</v>
      </c>
      <c r="S6531">
        <v>102.77</v>
      </c>
      <c r="T6531">
        <v>274</v>
      </c>
      <c r="U6531" t="s">
        <v>19</v>
      </c>
      <c r="V6531" s="2">
        <v>43544</v>
      </c>
      <c r="W6531" t="s">
        <v>773</v>
      </c>
      <c r="X6531" t="s">
        <v>77</v>
      </c>
      <c r="Y6531" t="s">
        <v>64</v>
      </c>
    </row>
    <row r="6532" spans="1:25" x14ac:dyDescent="0.35">
      <c r="A6532">
        <v>5</v>
      </c>
      <c r="B6532" t="s">
        <v>43</v>
      </c>
      <c r="C6532">
        <v>6</v>
      </c>
      <c r="D6532" t="s">
        <v>11</v>
      </c>
      <c r="E6532" t="s">
        <v>88</v>
      </c>
      <c r="F6532" t="s">
        <v>13</v>
      </c>
      <c r="G6532" t="s">
        <v>1088</v>
      </c>
      <c r="H6532" s="1">
        <v>0</v>
      </c>
      <c r="I6532" s="2">
        <v>43812</v>
      </c>
      <c r="J6532" t="s">
        <v>2664</v>
      </c>
      <c r="K6532" t="s">
        <v>30</v>
      </c>
      <c r="L6532">
        <v>94122</v>
      </c>
      <c r="M6532">
        <v>564</v>
      </c>
      <c r="N6532" t="s">
        <v>1582</v>
      </c>
      <c r="O6532">
        <v>54</v>
      </c>
      <c r="P6532">
        <v>8</v>
      </c>
      <c r="Q6532" t="s">
        <v>32</v>
      </c>
      <c r="R6532" t="s">
        <v>8304</v>
      </c>
      <c r="S6532">
        <v>54.28</v>
      </c>
      <c r="T6532">
        <v>201</v>
      </c>
      <c r="U6532" t="s">
        <v>19</v>
      </c>
      <c r="V6532" s="2">
        <v>43817</v>
      </c>
      <c r="W6532" t="s">
        <v>39</v>
      </c>
      <c r="X6532" t="s">
        <v>34</v>
      </c>
      <c r="Y6532" t="s">
        <v>47</v>
      </c>
    </row>
    <row r="6533" spans="1:25" x14ac:dyDescent="0.35">
      <c r="A6533">
        <v>5</v>
      </c>
      <c r="B6533" t="s">
        <v>43</v>
      </c>
      <c r="C6533">
        <v>6</v>
      </c>
      <c r="D6533" t="s">
        <v>26</v>
      </c>
      <c r="E6533" t="s">
        <v>88</v>
      </c>
      <c r="F6533" t="s">
        <v>13</v>
      </c>
      <c r="G6533" t="s">
        <v>1088</v>
      </c>
      <c r="H6533" s="1">
        <v>0</v>
      </c>
      <c r="I6533" s="2">
        <v>43812</v>
      </c>
      <c r="J6533" t="s">
        <v>2664</v>
      </c>
      <c r="K6533" t="s">
        <v>30</v>
      </c>
      <c r="L6533">
        <v>94122</v>
      </c>
      <c r="M6533">
        <v>1773</v>
      </c>
      <c r="N6533" t="s">
        <v>4055</v>
      </c>
      <c r="O6533">
        <v>6</v>
      </c>
      <c r="P6533">
        <v>2</v>
      </c>
      <c r="Q6533" t="s">
        <v>32</v>
      </c>
      <c r="R6533" t="s">
        <v>8304</v>
      </c>
      <c r="S6533">
        <v>6.35</v>
      </c>
      <c r="T6533">
        <v>13</v>
      </c>
      <c r="U6533" t="s">
        <v>19</v>
      </c>
      <c r="V6533" s="2">
        <v>43817</v>
      </c>
      <c r="W6533" t="s">
        <v>39</v>
      </c>
      <c r="X6533" t="s">
        <v>34</v>
      </c>
      <c r="Y6533" t="s">
        <v>64</v>
      </c>
    </row>
    <row r="6534" spans="1:25" x14ac:dyDescent="0.35">
      <c r="A6534">
        <v>5</v>
      </c>
      <c r="B6534" t="s">
        <v>43</v>
      </c>
      <c r="C6534">
        <v>6</v>
      </c>
      <c r="D6534" t="s">
        <v>26</v>
      </c>
      <c r="E6534" t="s">
        <v>88</v>
      </c>
      <c r="F6534" t="s">
        <v>13</v>
      </c>
      <c r="G6534" t="s">
        <v>1088</v>
      </c>
      <c r="H6534" s="1">
        <v>0</v>
      </c>
      <c r="I6534" s="2">
        <v>43812</v>
      </c>
      <c r="J6534" t="s">
        <v>2664</v>
      </c>
      <c r="K6534" t="s">
        <v>30</v>
      </c>
      <c r="L6534">
        <v>94122</v>
      </c>
      <c r="M6534">
        <v>198</v>
      </c>
      <c r="N6534" t="s">
        <v>3791</v>
      </c>
      <c r="O6534">
        <v>4</v>
      </c>
      <c r="P6534">
        <v>3</v>
      </c>
      <c r="Q6534" t="s">
        <v>32</v>
      </c>
      <c r="R6534" t="s">
        <v>8304</v>
      </c>
      <c r="S6534">
        <v>4.2300000000000004</v>
      </c>
      <c r="T6534">
        <v>9</v>
      </c>
      <c r="U6534" t="s">
        <v>19</v>
      </c>
      <c r="V6534" s="2">
        <v>43817</v>
      </c>
      <c r="W6534" t="s">
        <v>39</v>
      </c>
      <c r="X6534" t="s">
        <v>34</v>
      </c>
      <c r="Y6534" t="s">
        <v>35</v>
      </c>
    </row>
    <row r="6535" spans="1:25" x14ac:dyDescent="0.35">
      <c r="A6535">
        <v>5</v>
      </c>
      <c r="B6535" t="s">
        <v>43</v>
      </c>
      <c r="C6535">
        <v>6</v>
      </c>
      <c r="D6535" t="s">
        <v>26</v>
      </c>
      <c r="E6535" t="s">
        <v>88</v>
      </c>
      <c r="F6535" t="s">
        <v>13</v>
      </c>
      <c r="G6535" t="s">
        <v>1088</v>
      </c>
      <c r="H6535" s="1">
        <v>0</v>
      </c>
      <c r="I6535" s="2">
        <v>43812</v>
      </c>
      <c r="J6535" t="s">
        <v>2664</v>
      </c>
      <c r="K6535" t="s">
        <v>30</v>
      </c>
      <c r="L6535">
        <v>94122</v>
      </c>
      <c r="M6535">
        <v>1796</v>
      </c>
      <c r="N6535" t="s">
        <v>3091</v>
      </c>
      <c r="O6535">
        <v>19</v>
      </c>
      <c r="P6535">
        <v>6</v>
      </c>
      <c r="Q6535" t="s">
        <v>32</v>
      </c>
      <c r="R6535" t="s">
        <v>8304</v>
      </c>
      <c r="S6535">
        <v>18.66</v>
      </c>
      <c r="T6535">
        <v>39</v>
      </c>
      <c r="U6535" t="s">
        <v>19</v>
      </c>
      <c r="V6535" s="2">
        <v>43817</v>
      </c>
      <c r="W6535" t="s">
        <v>39</v>
      </c>
      <c r="X6535" t="s">
        <v>34</v>
      </c>
      <c r="Y6535" t="s">
        <v>64</v>
      </c>
    </row>
    <row r="6536" spans="1:25" hidden="1" x14ac:dyDescent="0.35">
      <c r="A6536">
        <v>4</v>
      </c>
      <c r="B6536" t="s">
        <v>43</v>
      </c>
      <c r="C6536">
        <v>6</v>
      </c>
      <c r="D6536" t="s">
        <v>26</v>
      </c>
      <c r="E6536" t="s">
        <v>4447</v>
      </c>
      <c r="F6536" t="s">
        <v>13</v>
      </c>
      <c r="G6536" t="s">
        <v>1893</v>
      </c>
      <c r="H6536" s="1">
        <v>0</v>
      </c>
      <c r="I6536" s="2">
        <v>43827</v>
      </c>
      <c r="J6536" t="s">
        <v>4448</v>
      </c>
      <c r="K6536" t="s">
        <v>30</v>
      </c>
      <c r="L6536">
        <v>87105</v>
      </c>
      <c r="M6536">
        <v>1750</v>
      </c>
      <c r="N6536" t="s">
        <v>3383</v>
      </c>
      <c r="O6536">
        <v>2</v>
      </c>
      <c r="P6536">
        <v>1</v>
      </c>
      <c r="Q6536" t="s">
        <v>32</v>
      </c>
      <c r="R6536" t="s">
        <v>8304</v>
      </c>
      <c r="S6536">
        <v>1.93</v>
      </c>
      <c r="T6536">
        <v>4</v>
      </c>
      <c r="U6536" t="s">
        <v>19</v>
      </c>
      <c r="V6536" s="2">
        <v>43831</v>
      </c>
      <c r="W6536" t="s">
        <v>39</v>
      </c>
      <c r="X6536" t="s">
        <v>413</v>
      </c>
      <c r="Y6536" t="s">
        <v>64</v>
      </c>
    </row>
    <row r="6537" spans="1:25" hidden="1" x14ac:dyDescent="0.35">
      <c r="A6537">
        <v>4</v>
      </c>
      <c r="B6537" t="s">
        <v>43</v>
      </c>
      <c r="C6537">
        <v>6</v>
      </c>
      <c r="D6537" t="s">
        <v>26</v>
      </c>
      <c r="E6537" t="s">
        <v>4447</v>
      </c>
      <c r="F6537" t="s">
        <v>13</v>
      </c>
      <c r="G6537" t="s">
        <v>1893</v>
      </c>
      <c r="H6537" s="1">
        <v>0</v>
      </c>
      <c r="I6537" s="2">
        <v>43827</v>
      </c>
      <c r="J6537" t="s">
        <v>4448</v>
      </c>
      <c r="K6537" t="s">
        <v>30</v>
      </c>
      <c r="L6537">
        <v>87105</v>
      </c>
      <c r="M6537">
        <v>581</v>
      </c>
      <c r="N6537" t="s">
        <v>922</v>
      </c>
      <c r="O6537">
        <v>34</v>
      </c>
      <c r="P6537">
        <v>5</v>
      </c>
      <c r="Q6537" t="s">
        <v>32</v>
      </c>
      <c r="R6537" t="s">
        <v>8304</v>
      </c>
      <c r="S6537">
        <v>34.29</v>
      </c>
      <c r="T6537">
        <v>118</v>
      </c>
      <c r="U6537" t="s">
        <v>19</v>
      </c>
      <c r="V6537" s="2">
        <v>43831</v>
      </c>
      <c r="W6537" t="s">
        <v>39</v>
      </c>
      <c r="X6537" t="s">
        <v>413</v>
      </c>
      <c r="Y6537" t="s">
        <v>42</v>
      </c>
    </row>
    <row r="6538" spans="1:25" x14ac:dyDescent="0.35">
      <c r="A6538">
        <v>6</v>
      </c>
      <c r="B6538" t="s">
        <v>10</v>
      </c>
      <c r="C6538">
        <v>6</v>
      </c>
      <c r="D6538" t="s">
        <v>11</v>
      </c>
      <c r="E6538" t="s">
        <v>347</v>
      </c>
      <c r="F6538" t="s">
        <v>13</v>
      </c>
      <c r="G6538" t="s">
        <v>2439</v>
      </c>
      <c r="H6538" s="1">
        <v>0</v>
      </c>
      <c r="I6538" s="2">
        <v>43785</v>
      </c>
      <c r="J6538" t="s">
        <v>2616</v>
      </c>
      <c r="K6538" t="s">
        <v>30</v>
      </c>
      <c r="L6538">
        <v>95661</v>
      </c>
      <c r="M6538">
        <v>490</v>
      </c>
      <c r="N6538" t="s">
        <v>2142</v>
      </c>
      <c r="O6538">
        <v>5</v>
      </c>
      <c r="P6538">
        <v>3</v>
      </c>
      <c r="Q6538" t="s">
        <v>32</v>
      </c>
      <c r="R6538" t="s">
        <v>8304</v>
      </c>
      <c r="S6538">
        <v>5.19</v>
      </c>
      <c r="T6538">
        <v>17</v>
      </c>
      <c r="U6538" t="s">
        <v>19</v>
      </c>
      <c r="V6538" s="2">
        <v>43791</v>
      </c>
      <c r="W6538" t="s">
        <v>39</v>
      </c>
      <c r="X6538" t="s">
        <v>34</v>
      </c>
      <c r="Y6538" t="s">
        <v>47</v>
      </c>
    </row>
    <row r="6539" spans="1:25" hidden="1" x14ac:dyDescent="0.35">
      <c r="A6539">
        <v>0</v>
      </c>
      <c r="B6539" t="s">
        <v>10</v>
      </c>
      <c r="C6539">
        <v>0</v>
      </c>
      <c r="D6539" t="s">
        <v>26</v>
      </c>
      <c r="E6539" t="s">
        <v>237</v>
      </c>
      <c r="F6539" t="s">
        <v>13</v>
      </c>
      <c r="G6539" t="s">
        <v>2199</v>
      </c>
      <c r="H6539" s="1">
        <v>0.2</v>
      </c>
      <c r="I6539" s="2">
        <v>43693</v>
      </c>
      <c r="J6539" t="s">
        <v>3271</v>
      </c>
      <c r="K6539" t="s">
        <v>16</v>
      </c>
      <c r="L6539">
        <v>38401</v>
      </c>
      <c r="M6539">
        <v>53</v>
      </c>
      <c r="N6539" t="s">
        <v>3272</v>
      </c>
      <c r="O6539">
        <v>-1</v>
      </c>
      <c r="P6539">
        <v>4</v>
      </c>
      <c r="Q6539" t="s">
        <v>18</v>
      </c>
      <c r="R6539" t="s">
        <v>8304</v>
      </c>
      <c r="S6539">
        <v>-0.84</v>
      </c>
      <c r="T6539">
        <v>67</v>
      </c>
      <c r="U6539" t="s">
        <v>19</v>
      </c>
      <c r="V6539" s="2">
        <v>43693</v>
      </c>
      <c r="W6539" t="s">
        <v>773</v>
      </c>
      <c r="X6539" t="s">
        <v>214</v>
      </c>
      <c r="Y6539" t="s">
        <v>42</v>
      </c>
    </row>
    <row r="6540" spans="1:25" hidden="1" x14ac:dyDescent="0.35">
      <c r="A6540">
        <v>0</v>
      </c>
      <c r="B6540" t="s">
        <v>10</v>
      </c>
      <c r="C6540">
        <v>0</v>
      </c>
      <c r="D6540" t="s">
        <v>26</v>
      </c>
      <c r="E6540" t="s">
        <v>237</v>
      </c>
      <c r="F6540" t="s">
        <v>13</v>
      </c>
      <c r="G6540" t="s">
        <v>2199</v>
      </c>
      <c r="H6540" s="1">
        <v>0.7</v>
      </c>
      <c r="I6540" s="2">
        <v>43693</v>
      </c>
      <c r="J6540" t="s">
        <v>3271</v>
      </c>
      <c r="K6540" t="s">
        <v>16</v>
      </c>
      <c r="L6540">
        <v>38401</v>
      </c>
      <c r="M6540">
        <v>1338</v>
      </c>
      <c r="N6540" t="s">
        <v>1218</v>
      </c>
      <c r="O6540">
        <v>-11</v>
      </c>
      <c r="P6540">
        <v>3</v>
      </c>
      <c r="Q6540" t="s">
        <v>18</v>
      </c>
      <c r="R6540" t="s">
        <v>8304</v>
      </c>
      <c r="S6540">
        <v>-11.19</v>
      </c>
      <c r="T6540">
        <v>13</v>
      </c>
      <c r="U6540" t="s">
        <v>19</v>
      </c>
      <c r="V6540" s="2">
        <v>43693</v>
      </c>
      <c r="W6540" t="s">
        <v>773</v>
      </c>
      <c r="X6540" t="s">
        <v>214</v>
      </c>
      <c r="Y6540" t="s">
        <v>54</v>
      </c>
    </row>
    <row r="6541" spans="1:25" hidden="1" x14ac:dyDescent="0.35">
      <c r="A6541">
        <v>3</v>
      </c>
      <c r="B6541" t="s">
        <v>25</v>
      </c>
      <c r="C6541">
        <v>1</v>
      </c>
      <c r="D6541" t="s">
        <v>11</v>
      </c>
      <c r="E6541" t="s">
        <v>672</v>
      </c>
      <c r="F6541" t="s">
        <v>13</v>
      </c>
      <c r="G6541" t="s">
        <v>1520</v>
      </c>
      <c r="H6541" s="1">
        <v>0</v>
      </c>
      <c r="I6541" s="2">
        <v>43502</v>
      </c>
      <c r="J6541" t="s">
        <v>1617</v>
      </c>
      <c r="K6541" t="s">
        <v>16</v>
      </c>
      <c r="L6541">
        <v>22204</v>
      </c>
      <c r="M6541">
        <v>379</v>
      </c>
      <c r="N6541" t="s">
        <v>1328</v>
      </c>
      <c r="O6541">
        <v>79</v>
      </c>
      <c r="P6541">
        <v>3</v>
      </c>
      <c r="Q6541" t="s">
        <v>18</v>
      </c>
      <c r="R6541" t="s">
        <v>8304</v>
      </c>
      <c r="S6541">
        <v>79.19</v>
      </c>
      <c r="T6541">
        <v>360</v>
      </c>
      <c r="U6541" t="s">
        <v>19</v>
      </c>
      <c r="V6541" s="2">
        <v>43505</v>
      </c>
      <c r="W6541" t="s">
        <v>130</v>
      </c>
      <c r="X6541" t="s">
        <v>205</v>
      </c>
      <c r="Y6541" t="s">
        <v>22</v>
      </c>
    </row>
    <row r="6542" spans="1:25" x14ac:dyDescent="0.35">
      <c r="A6542">
        <v>6</v>
      </c>
      <c r="B6542" t="s">
        <v>10</v>
      </c>
      <c r="C6542">
        <v>6</v>
      </c>
      <c r="D6542" t="s">
        <v>26</v>
      </c>
      <c r="E6542" t="s">
        <v>2072</v>
      </c>
      <c r="F6542" t="s">
        <v>13</v>
      </c>
      <c r="G6542" t="s">
        <v>1576</v>
      </c>
      <c r="H6542" s="1">
        <v>0</v>
      </c>
      <c r="I6542" s="2">
        <v>43710</v>
      </c>
      <c r="J6542" t="s">
        <v>4569</v>
      </c>
      <c r="K6542" t="s">
        <v>30</v>
      </c>
      <c r="L6542">
        <v>93309</v>
      </c>
      <c r="M6542">
        <v>1215</v>
      </c>
      <c r="N6542" t="s">
        <v>4028</v>
      </c>
      <c r="O6542">
        <v>3</v>
      </c>
      <c r="P6542">
        <v>5</v>
      </c>
      <c r="Q6542" t="s">
        <v>32</v>
      </c>
      <c r="R6542" t="s">
        <v>8304</v>
      </c>
      <c r="S6542">
        <v>2.73</v>
      </c>
      <c r="T6542">
        <v>9</v>
      </c>
      <c r="U6542" t="s">
        <v>19</v>
      </c>
      <c r="V6542" s="2">
        <v>43716</v>
      </c>
      <c r="W6542" t="s">
        <v>39</v>
      </c>
      <c r="X6542" t="s">
        <v>34</v>
      </c>
      <c r="Y6542" t="s">
        <v>49</v>
      </c>
    </row>
    <row r="6543" spans="1:25" x14ac:dyDescent="0.35">
      <c r="A6543">
        <v>6</v>
      </c>
      <c r="B6543" t="s">
        <v>10</v>
      </c>
      <c r="C6543">
        <v>6</v>
      </c>
      <c r="D6543" t="s">
        <v>26</v>
      </c>
      <c r="E6543" t="s">
        <v>2072</v>
      </c>
      <c r="F6543" t="s">
        <v>13</v>
      </c>
      <c r="G6543" t="s">
        <v>1576</v>
      </c>
      <c r="H6543" s="1">
        <v>0</v>
      </c>
      <c r="I6543" s="2">
        <v>43710</v>
      </c>
      <c r="J6543" t="s">
        <v>4569</v>
      </c>
      <c r="K6543" t="s">
        <v>30</v>
      </c>
      <c r="L6543">
        <v>93309</v>
      </c>
      <c r="M6543">
        <v>215</v>
      </c>
      <c r="N6543" t="s">
        <v>522</v>
      </c>
      <c r="O6543">
        <v>37</v>
      </c>
      <c r="P6543">
        <v>5</v>
      </c>
      <c r="Q6543" t="s">
        <v>32</v>
      </c>
      <c r="R6543" t="s">
        <v>8304</v>
      </c>
      <c r="S6543">
        <v>37</v>
      </c>
      <c r="T6543">
        <v>74</v>
      </c>
      <c r="U6543" t="s">
        <v>19</v>
      </c>
      <c r="V6543" s="2">
        <v>43716</v>
      </c>
      <c r="W6543" t="s">
        <v>39</v>
      </c>
      <c r="X6543" t="s">
        <v>34</v>
      </c>
      <c r="Y6543" t="s">
        <v>35</v>
      </c>
    </row>
    <row r="6544" spans="1:25" x14ac:dyDescent="0.35">
      <c r="A6544">
        <v>6</v>
      </c>
      <c r="B6544" t="s">
        <v>10</v>
      </c>
      <c r="C6544">
        <v>6</v>
      </c>
      <c r="D6544" t="s">
        <v>50</v>
      </c>
      <c r="E6544" t="s">
        <v>2072</v>
      </c>
      <c r="F6544" t="s">
        <v>13</v>
      </c>
      <c r="G6544" t="s">
        <v>1576</v>
      </c>
      <c r="H6544" s="1">
        <v>0.2</v>
      </c>
      <c r="I6544" s="2">
        <v>43710</v>
      </c>
      <c r="J6544" t="s">
        <v>4569</v>
      </c>
      <c r="K6544" t="s">
        <v>30</v>
      </c>
      <c r="L6544">
        <v>93309</v>
      </c>
      <c r="M6544">
        <v>1228</v>
      </c>
      <c r="N6544" t="s">
        <v>4739</v>
      </c>
      <c r="O6544">
        <v>13</v>
      </c>
      <c r="P6544">
        <v>2</v>
      </c>
      <c r="Q6544" t="s">
        <v>32</v>
      </c>
      <c r="R6544" t="s">
        <v>8304</v>
      </c>
      <c r="S6544">
        <v>12.6</v>
      </c>
      <c r="T6544">
        <v>202</v>
      </c>
      <c r="U6544" t="s">
        <v>19</v>
      </c>
      <c r="V6544" s="2">
        <v>43716</v>
      </c>
      <c r="W6544" t="s">
        <v>39</v>
      </c>
      <c r="X6544" t="s">
        <v>34</v>
      </c>
      <c r="Y6544" t="s">
        <v>52</v>
      </c>
    </row>
    <row r="6545" spans="1:25" x14ac:dyDescent="0.35">
      <c r="A6545">
        <v>5</v>
      </c>
      <c r="B6545" t="s">
        <v>43</v>
      </c>
      <c r="C6545">
        <v>6</v>
      </c>
      <c r="D6545" t="s">
        <v>26</v>
      </c>
      <c r="E6545" t="s">
        <v>7698</v>
      </c>
      <c r="F6545" t="s">
        <v>13</v>
      </c>
      <c r="G6545" t="s">
        <v>7070</v>
      </c>
      <c r="H6545" s="1">
        <v>0.2</v>
      </c>
      <c r="I6545" s="2">
        <v>43711</v>
      </c>
      <c r="J6545" t="s">
        <v>7699</v>
      </c>
      <c r="K6545" t="s">
        <v>30</v>
      </c>
      <c r="L6545">
        <v>91941</v>
      </c>
      <c r="M6545">
        <v>1492</v>
      </c>
      <c r="N6545" t="s">
        <v>8172</v>
      </c>
      <c r="O6545">
        <v>29</v>
      </c>
      <c r="P6545">
        <v>5</v>
      </c>
      <c r="Q6545" t="s">
        <v>32</v>
      </c>
      <c r="R6545" t="s">
        <v>8304</v>
      </c>
      <c r="S6545">
        <v>28.9</v>
      </c>
      <c r="T6545">
        <v>83</v>
      </c>
      <c r="U6545" t="s">
        <v>76</v>
      </c>
      <c r="V6545" s="2">
        <v>43716</v>
      </c>
      <c r="W6545" t="s">
        <v>39</v>
      </c>
      <c r="X6545" t="s">
        <v>34</v>
      </c>
      <c r="Y6545" t="s">
        <v>54</v>
      </c>
    </row>
    <row r="6546" spans="1:25" x14ac:dyDescent="0.35">
      <c r="A6546">
        <v>5</v>
      </c>
      <c r="B6546" t="s">
        <v>43</v>
      </c>
      <c r="C6546">
        <v>6</v>
      </c>
      <c r="D6546" t="s">
        <v>50</v>
      </c>
      <c r="E6546" t="s">
        <v>7698</v>
      </c>
      <c r="F6546" t="s">
        <v>13</v>
      </c>
      <c r="G6546" t="s">
        <v>7070</v>
      </c>
      <c r="H6546" s="1">
        <v>0</v>
      </c>
      <c r="I6546" s="2">
        <v>43711</v>
      </c>
      <c r="J6546" t="s">
        <v>7699</v>
      </c>
      <c r="K6546" t="s">
        <v>30</v>
      </c>
      <c r="L6546">
        <v>91941</v>
      </c>
      <c r="M6546">
        <v>956</v>
      </c>
      <c r="N6546" t="s">
        <v>4790</v>
      </c>
      <c r="O6546">
        <v>85</v>
      </c>
      <c r="P6546">
        <v>3</v>
      </c>
      <c r="Q6546" t="s">
        <v>32</v>
      </c>
      <c r="R6546" t="s">
        <v>8304</v>
      </c>
      <c r="S6546">
        <v>85.49</v>
      </c>
      <c r="T6546">
        <v>285</v>
      </c>
      <c r="U6546" t="s">
        <v>76</v>
      </c>
      <c r="V6546" s="2">
        <v>43716</v>
      </c>
      <c r="W6546" t="s">
        <v>39</v>
      </c>
      <c r="X6546" t="s">
        <v>34</v>
      </c>
      <c r="Y6546" t="s">
        <v>113</v>
      </c>
    </row>
    <row r="6547" spans="1:25" x14ac:dyDescent="0.35">
      <c r="A6547">
        <v>2</v>
      </c>
      <c r="B6547" t="s">
        <v>43</v>
      </c>
      <c r="C6547">
        <v>3</v>
      </c>
      <c r="D6547" t="s">
        <v>50</v>
      </c>
      <c r="E6547" t="s">
        <v>27</v>
      </c>
      <c r="F6547" t="s">
        <v>13</v>
      </c>
      <c r="G6547" t="s">
        <v>7494</v>
      </c>
      <c r="H6547" s="1">
        <v>0</v>
      </c>
      <c r="I6547" s="2">
        <v>43738</v>
      </c>
      <c r="J6547" t="s">
        <v>7741</v>
      </c>
      <c r="K6547" t="s">
        <v>30</v>
      </c>
      <c r="L6547">
        <v>90049</v>
      </c>
      <c r="M6547">
        <v>1329</v>
      </c>
      <c r="N6547" t="s">
        <v>4875</v>
      </c>
      <c r="O6547">
        <v>48</v>
      </c>
      <c r="P6547">
        <v>2</v>
      </c>
      <c r="Q6547" t="s">
        <v>32</v>
      </c>
      <c r="R6547" t="s">
        <v>8304</v>
      </c>
      <c r="S6547">
        <v>47.99</v>
      </c>
      <c r="T6547">
        <v>160</v>
      </c>
      <c r="U6547" t="s">
        <v>76</v>
      </c>
      <c r="V6547" s="2">
        <v>43740</v>
      </c>
      <c r="W6547" t="s">
        <v>20</v>
      </c>
      <c r="X6547" t="s">
        <v>34</v>
      </c>
      <c r="Y6547" t="s">
        <v>113</v>
      </c>
    </row>
    <row r="6548" spans="1:25" hidden="1" x14ac:dyDescent="0.35">
      <c r="A6548">
        <v>7</v>
      </c>
      <c r="B6548" t="s">
        <v>25</v>
      </c>
      <c r="C6548">
        <v>6</v>
      </c>
      <c r="D6548" t="s">
        <v>50</v>
      </c>
      <c r="E6548" t="s">
        <v>201</v>
      </c>
      <c r="F6548" t="s">
        <v>13</v>
      </c>
      <c r="G6548" t="s">
        <v>1755</v>
      </c>
      <c r="H6548" s="1">
        <v>0.2</v>
      </c>
      <c r="I6548" s="2">
        <v>43718</v>
      </c>
      <c r="J6548" t="s">
        <v>5079</v>
      </c>
      <c r="K6548" t="s">
        <v>102</v>
      </c>
      <c r="L6548">
        <v>45503</v>
      </c>
      <c r="M6548">
        <v>1085</v>
      </c>
      <c r="N6548" t="s">
        <v>290</v>
      </c>
      <c r="O6548">
        <v>9</v>
      </c>
      <c r="P6548">
        <v>4</v>
      </c>
      <c r="Q6548" t="s">
        <v>104</v>
      </c>
      <c r="R6548" t="s">
        <v>8304</v>
      </c>
      <c r="S6548">
        <v>8.8000000000000007</v>
      </c>
      <c r="T6548">
        <v>37</v>
      </c>
      <c r="U6548" t="s">
        <v>19</v>
      </c>
      <c r="V6548" s="2">
        <v>43725</v>
      </c>
      <c r="W6548" t="s">
        <v>39</v>
      </c>
      <c r="X6548" t="s">
        <v>309</v>
      </c>
      <c r="Y6548" t="s">
        <v>113</v>
      </c>
    </row>
    <row r="6549" spans="1:25" hidden="1" x14ac:dyDescent="0.35">
      <c r="A6549">
        <v>7</v>
      </c>
      <c r="B6549" t="s">
        <v>25</v>
      </c>
      <c r="C6549">
        <v>6</v>
      </c>
      <c r="D6549" t="s">
        <v>50</v>
      </c>
      <c r="E6549" t="s">
        <v>201</v>
      </c>
      <c r="F6549" t="s">
        <v>13</v>
      </c>
      <c r="G6549" t="s">
        <v>1755</v>
      </c>
      <c r="H6549" s="1">
        <v>0.4</v>
      </c>
      <c r="I6549" s="2">
        <v>43718</v>
      </c>
      <c r="J6549" t="s">
        <v>5079</v>
      </c>
      <c r="K6549" t="s">
        <v>102</v>
      </c>
      <c r="L6549">
        <v>45503</v>
      </c>
      <c r="M6549">
        <v>436</v>
      </c>
      <c r="N6549" t="s">
        <v>5082</v>
      </c>
      <c r="O6549">
        <v>-56</v>
      </c>
      <c r="P6549">
        <v>2</v>
      </c>
      <c r="Q6549" t="s">
        <v>104</v>
      </c>
      <c r="R6549" t="s">
        <v>8304</v>
      </c>
      <c r="S6549">
        <v>-56.31</v>
      </c>
      <c r="T6549">
        <v>260</v>
      </c>
      <c r="U6549" t="s">
        <v>19</v>
      </c>
      <c r="V6549" s="2">
        <v>43725</v>
      </c>
      <c r="W6549" t="s">
        <v>39</v>
      </c>
      <c r="X6549" t="s">
        <v>309</v>
      </c>
      <c r="Y6549" t="s">
        <v>52</v>
      </c>
    </row>
    <row r="6550" spans="1:25" hidden="1" x14ac:dyDescent="0.35">
      <c r="A6550">
        <v>5</v>
      </c>
      <c r="B6550" t="s">
        <v>43</v>
      </c>
      <c r="C6550">
        <v>6</v>
      </c>
      <c r="D6550" t="s">
        <v>26</v>
      </c>
      <c r="E6550" t="s">
        <v>171</v>
      </c>
      <c r="F6550" t="s">
        <v>13</v>
      </c>
      <c r="G6550" t="s">
        <v>636</v>
      </c>
      <c r="H6550" s="1">
        <v>0.2</v>
      </c>
      <c r="I6550" s="2">
        <v>43701</v>
      </c>
      <c r="J6550" t="s">
        <v>6385</v>
      </c>
      <c r="K6550" t="s">
        <v>102</v>
      </c>
      <c r="L6550">
        <v>10024</v>
      </c>
      <c r="M6550">
        <v>68</v>
      </c>
      <c r="N6550" t="s">
        <v>1398</v>
      </c>
      <c r="O6550">
        <v>1</v>
      </c>
      <c r="P6550">
        <v>1</v>
      </c>
      <c r="Q6550" t="s">
        <v>104</v>
      </c>
      <c r="R6550" t="s">
        <v>8304</v>
      </c>
      <c r="S6550">
        <v>1.31</v>
      </c>
      <c r="T6550">
        <v>4</v>
      </c>
      <c r="U6550" t="s">
        <v>33</v>
      </c>
      <c r="V6550" s="2">
        <v>43706</v>
      </c>
      <c r="W6550" t="s">
        <v>39</v>
      </c>
      <c r="X6550" t="s">
        <v>175</v>
      </c>
      <c r="Y6550" t="s">
        <v>54</v>
      </c>
    </row>
    <row r="6551" spans="1:25" hidden="1" x14ac:dyDescent="0.35">
      <c r="A6551">
        <v>5</v>
      </c>
      <c r="B6551" t="s">
        <v>43</v>
      </c>
      <c r="C6551">
        <v>6</v>
      </c>
      <c r="D6551" t="s">
        <v>26</v>
      </c>
      <c r="E6551" t="s">
        <v>171</v>
      </c>
      <c r="F6551" t="s">
        <v>13</v>
      </c>
      <c r="G6551" t="s">
        <v>636</v>
      </c>
      <c r="H6551" s="1">
        <v>0.2</v>
      </c>
      <c r="I6551" s="2">
        <v>43701</v>
      </c>
      <c r="J6551" t="s">
        <v>6385</v>
      </c>
      <c r="K6551" t="s">
        <v>102</v>
      </c>
      <c r="L6551">
        <v>10024</v>
      </c>
      <c r="M6551">
        <v>535</v>
      </c>
      <c r="N6551" t="s">
        <v>53</v>
      </c>
      <c r="O6551">
        <v>8</v>
      </c>
      <c r="P6551">
        <v>4</v>
      </c>
      <c r="Q6551" t="s">
        <v>104</v>
      </c>
      <c r="R6551" t="s">
        <v>8304</v>
      </c>
      <c r="S6551">
        <v>7.71</v>
      </c>
      <c r="T6551">
        <v>25</v>
      </c>
      <c r="U6551" t="s">
        <v>33</v>
      </c>
      <c r="V6551" s="2">
        <v>43706</v>
      </c>
      <c r="W6551" t="s">
        <v>39</v>
      </c>
      <c r="X6551" t="s">
        <v>175</v>
      </c>
      <c r="Y6551" t="s">
        <v>54</v>
      </c>
    </row>
    <row r="6552" spans="1:25" hidden="1" x14ac:dyDescent="0.35">
      <c r="A6552">
        <v>3</v>
      </c>
      <c r="B6552" t="s">
        <v>25</v>
      </c>
      <c r="C6552">
        <v>1</v>
      </c>
      <c r="D6552" t="s">
        <v>26</v>
      </c>
      <c r="E6552" t="s">
        <v>2211</v>
      </c>
      <c r="F6552" t="s">
        <v>13</v>
      </c>
      <c r="G6552" t="s">
        <v>739</v>
      </c>
      <c r="H6552" s="1">
        <v>0.2</v>
      </c>
      <c r="I6552" s="2">
        <v>43802</v>
      </c>
      <c r="J6552" t="s">
        <v>2797</v>
      </c>
      <c r="K6552" t="s">
        <v>73</v>
      </c>
      <c r="L6552">
        <v>75023</v>
      </c>
      <c r="M6552">
        <v>1798</v>
      </c>
      <c r="N6552" t="s">
        <v>2798</v>
      </c>
      <c r="O6552">
        <v>4</v>
      </c>
      <c r="P6552">
        <v>2</v>
      </c>
      <c r="Q6552" t="s">
        <v>75</v>
      </c>
      <c r="R6552" t="s">
        <v>8304</v>
      </c>
      <c r="S6552">
        <v>3.63</v>
      </c>
      <c r="T6552">
        <v>10</v>
      </c>
      <c r="U6552" t="s">
        <v>19</v>
      </c>
      <c r="V6552" s="2">
        <v>43805</v>
      </c>
      <c r="W6552" t="s">
        <v>130</v>
      </c>
      <c r="X6552" t="s">
        <v>77</v>
      </c>
      <c r="Y6552" t="s">
        <v>64</v>
      </c>
    </row>
    <row r="6553" spans="1:25" x14ac:dyDescent="0.35">
      <c r="A6553">
        <v>5</v>
      </c>
      <c r="B6553" t="s">
        <v>43</v>
      </c>
      <c r="C6553">
        <v>6</v>
      </c>
      <c r="D6553" t="s">
        <v>11</v>
      </c>
      <c r="E6553" t="s">
        <v>27</v>
      </c>
      <c r="F6553" t="s">
        <v>13</v>
      </c>
      <c r="G6553" t="s">
        <v>2271</v>
      </c>
      <c r="H6553" s="1">
        <v>0.2</v>
      </c>
      <c r="I6553" s="2">
        <v>43527</v>
      </c>
      <c r="J6553" t="s">
        <v>7858</v>
      </c>
      <c r="K6553" t="s">
        <v>30</v>
      </c>
      <c r="L6553">
        <v>90008</v>
      </c>
      <c r="M6553">
        <v>1182</v>
      </c>
      <c r="N6553" t="s">
        <v>183</v>
      </c>
      <c r="O6553">
        <v>-17</v>
      </c>
      <c r="P6553">
        <v>3</v>
      </c>
      <c r="Q6553" t="s">
        <v>32</v>
      </c>
      <c r="R6553" t="s">
        <v>92</v>
      </c>
      <c r="S6553">
        <v>-17.04</v>
      </c>
      <c r="T6553">
        <v>170</v>
      </c>
      <c r="U6553" t="s">
        <v>19</v>
      </c>
      <c r="V6553" s="2">
        <v>43532</v>
      </c>
      <c r="W6553" t="s">
        <v>39</v>
      </c>
      <c r="X6553" t="s">
        <v>34</v>
      </c>
      <c r="Y6553" t="s">
        <v>24</v>
      </c>
    </row>
    <row r="6554" spans="1:25" x14ac:dyDescent="0.35">
      <c r="A6554">
        <v>5</v>
      </c>
      <c r="B6554" t="s">
        <v>43</v>
      </c>
      <c r="C6554">
        <v>6</v>
      </c>
      <c r="D6554" t="s">
        <v>50</v>
      </c>
      <c r="E6554" t="s">
        <v>27</v>
      </c>
      <c r="F6554" t="s">
        <v>13</v>
      </c>
      <c r="G6554" t="s">
        <v>2271</v>
      </c>
      <c r="H6554" s="1">
        <v>0</v>
      </c>
      <c r="I6554" s="2">
        <v>43527</v>
      </c>
      <c r="J6554" t="s">
        <v>7858</v>
      </c>
      <c r="K6554" t="s">
        <v>30</v>
      </c>
      <c r="L6554">
        <v>90008</v>
      </c>
      <c r="M6554">
        <v>918</v>
      </c>
      <c r="N6554" t="s">
        <v>4843</v>
      </c>
      <c r="O6554">
        <v>441</v>
      </c>
      <c r="P6554">
        <v>8</v>
      </c>
      <c r="Q6554" t="s">
        <v>32</v>
      </c>
      <c r="R6554" t="s">
        <v>92</v>
      </c>
      <c r="S6554">
        <v>440.76</v>
      </c>
      <c r="T6554">
        <v>1049</v>
      </c>
      <c r="U6554" t="s">
        <v>19</v>
      </c>
      <c r="V6554" s="2">
        <v>43532</v>
      </c>
      <c r="W6554" t="s">
        <v>39</v>
      </c>
      <c r="X6554" t="s">
        <v>34</v>
      </c>
      <c r="Y6554" t="s">
        <v>113</v>
      </c>
    </row>
    <row r="6555" spans="1:25" hidden="1" x14ac:dyDescent="0.35">
      <c r="A6555">
        <v>5</v>
      </c>
      <c r="B6555" t="s">
        <v>43</v>
      </c>
      <c r="C6555">
        <v>6</v>
      </c>
      <c r="D6555" t="s">
        <v>11</v>
      </c>
      <c r="E6555" t="s">
        <v>481</v>
      </c>
      <c r="F6555" t="s">
        <v>13</v>
      </c>
      <c r="G6555" t="s">
        <v>342</v>
      </c>
      <c r="H6555" s="1">
        <v>0</v>
      </c>
      <c r="I6555" s="2">
        <v>43587</v>
      </c>
      <c r="J6555" t="s">
        <v>5588</v>
      </c>
      <c r="K6555" t="s">
        <v>102</v>
      </c>
      <c r="L6555">
        <v>7090</v>
      </c>
      <c r="M6555">
        <v>554</v>
      </c>
      <c r="N6555" t="s">
        <v>1541</v>
      </c>
      <c r="O6555">
        <v>13</v>
      </c>
      <c r="P6555">
        <v>3</v>
      </c>
      <c r="Q6555" t="s">
        <v>104</v>
      </c>
      <c r="R6555" t="s">
        <v>8304</v>
      </c>
      <c r="S6555">
        <v>12.99</v>
      </c>
      <c r="T6555">
        <v>130</v>
      </c>
      <c r="U6555" t="s">
        <v>33</v>
      </c>
      <c r="V6555" s="2">
        <v>43592</v>
      </c>
      <c r="W6555" t="s">
        <v>39</v>
      </c>
      <c r="X6555" t="s">
        <v>485</v>
      </c>
      <c r="Y6555" t="s">
        <v>47</v>
      </c>
    </row>
    <row r="6556" spans="1:25" hidden="1" x14ac:dyDescent="0.35">
      <c r="A6556">
        <v>4</v>
      </c>
      <c r="B6556" t="s">
        <v>25</v>
      </c>
      <c r="C6556">
        <v>3</v>
      </c>
      <c r="D6556" t="s">
        <v>11</v>
      </c>
      <c r="E6556" t="s">
        <v>906</v>
      </c>
      <c r="F6556" t="s">
        <v>13</v>
      </c>
      <c r="G6556" t="s">
        <v>1069</v>
      </c>
      <c r="H6556" s="1">
        <v>0.2</v>
      </c>
      <c r="I6556" s="2">
        <v>43673</v>
      </c>
      <c r="J6556" t="s">
        <v>2022</v>
      </c>
      <c r="K6556" t="s">
        <v>16</v>
      </c>
      <c r="L6556">
        <v>32216</v>
      </c>
      <c r="M6556">
        <v>560</v>
      </c>
      <c r="N6556" t="s">
        <v>8192</v>
      </c>
      <c r="O6556">
        <v>-2</v>
      </c>
      <c r="P6556">
        <v>3</v>
      </c>
      <c r="Q6556" t="s">
        <v>18</v>
      </c>
      <c r="R6556" t="s">
        <v>8304</v>
      </c>
      <c r="S6556">
        <v>-2.2799999999999998</v>
      </c>
      <c r="T6556">
        <v>91</v>
      </c>
      <c r="U6556" t="s">
        <v>19</v>
      </c>
      <c r="V6556" s="2">
        <v>43677</v>
      </c>
      <c r="W6556" t="s">
        <v>20</v>
      </c>
      <c r="X6556" t="s">
        <v>40</v>
      </c>
      <c r="Y6556" t="s">
        <v>47</v>
      </c>
    </row>
    <row r="6557" spans="1:25" x14ac:dyDescent="0.35">
      <c r="A6557">
        <v>2</v>
      </c>
      <c r="B6557" t="s">
        <v>43</v>
      </c>
      <c r="C6557">
        <v>3</v>
      </c>
      <c r="D6557" t="s">
        <v>26</v>
      </c>
      <c r="E6557" t="s">
        <v>572</v>
      </c>
      <c r="F6557" t="s">
        <v>13</v>
      </c>
      <c r="G6557" t="s">
        <v>1003</v>
      </c>
      <c r="H6557" s="1">
        <v>0</v>
      </c>
      <c r="I6557" s="2">
        <v>43755</v>
      </c>
      <c r="J6557" t="s">
        <v>3668</v>
      </c>
      <c r="K6557" t="s">
        <v>30</v>
      </c>
      <c r="L6557">
        <v>92037</v>
      </c>
      <c r="M6557">
        <v>541</v>
      </c>
      <c r="N6557" t="s">
        <v>2890</v>
      </c>
      <c r="O6557">
        <v>3</v>
      </c>
      <c r="P6557">
        <v>4</v>
      </c>
      <c r="Q6557" t="s">
        <v>32</v>
      </c>
      <c r="R6557" t="s">
        <v>8304</v>
      </c>
      <c r="S6557">
        <v>2.77</v>
      </c>
      <c r="T6557">
        <v>11</v>
      </c>
      <c r="U6557" t="s">
        <v>19</v>
      </c>
      <c r="V6557" s="2">
        <v>43757</v>
      </c>
      <c r="W6557" t="s">
        <v>20</v>
      </c>
      <c r="X6557" t="s">
        <v>34</v>
      </c>
      <c r="Y6557" t="s">
        <v>49</v>
      </c>
    </row>
    <row r="6558" spans="1:25" hidden="1" x14ac:dyDescent="0.35">
      <c r="A6558">
        <v>4</v>
      </c>
      <c r="B6558" t="s">
        <v>43</v>
      </c>
      <c r="C6558">
        <v>6</v>
      </c>
      <c r="D6558" t="s">
        <v>26</v>
      </c>
      <c r="E6558" t="s">
        <v>305</v>
      </c>
      <c r="F6558" t="s">
        <v>13</v>
      </c>
      <c r="G6558" t="s">
        <v>1857</v>
      </c>
      <c r="H6558" s="1">
        <v>0</v>
      </c>
      <c r="I6558" s="2">
        <v>43729</v>
      </c>
      <c r="J6558" t="s">
        <v>4261</v>
      </c>
      <c r="K6558" t="s">
        <v>16</v>
      </c>
      <c r="L6558">
        <v>31907</v>
      </c>
      <c r="M6558">
        <v>142</v>
      </c>
      <c r="N6558" t="s">
        <v>3643</v>
      </c>
      <c r="O6558">
        <v>24</v>
      </c>
      <c r="P6558">
        <v>1</v>
      </c>
      <c r="Q6558" t="s">
        <v>18</v>
      </c>
      <c r="R6558" t="s">
        <v>8304</v>
      </c>
      <c r="S6558">
        <v>24.14</v>
      </c>
      <c r="T6558">
        <v>80</v>
      </c>
      <c r="U6558" t="s">
        <v>19</v>
      </c>
      <c r="V6558" s="2">
        <v>43733</v>
      </c>
      <c r="W6558" t="s">
        <v>39</v>
      </c>
      <c r="X6558" t="s">
        <v>761</v>
      </c>
      <c r="Y6558" t="s">
        <v>56</v>
      </c>
    </row>
    <row r="6559" spans="1:25" hidden="1" x14ac:dyDescent="0.35">
      <c r="A6559">
        <v>4</v>
      </c>
      <c r="B6559" t="s">
        <v>43</v>
      </c>
      <c r="C6559">
        <v>6</v>
      </c>
      <c r="D6559" t="s">
        <v>26</v>
      </c>
      <c r="E6559" t="s">
        <v>171</v>
      </c>
      <c r="F6559" t="s">
        <v>13</v>
      </c>
      <c r="G6559" t="s">
        <v>5236</v>
      </c>
      <c r="H6559" s="1">
        <v>0</v>
      </c>
      <c r="I6559" s="2">
        <v>43797</v>
      </c>
      <c r="J6559" t="s">
        <v>6322</v>
      </c>
      <c r="K6559" t="s">
        <v>102</v>
      </c>
      <c r="L6559">
        <v>10035</v>
      </c>
      <c r="M6559">
        <v>343</v>
      </c>
      <c r="N6559" t="s">
        <v>3226</v>
      </c>
      <c r="O6559">
        <v>36</v>
      </c>
      <c r="P6559">
        <v>2</v>
      </c>
      <c r="Q6559" t="s">
        <v>104</v>
      </c>
      <c r="R6559" t="s">
        <v>8304</v>
      </c>
      <c r="S6559">
        <v>35.979999999999997</v>
      </c>
      <c r="T6559">
        <v>80</v>
      </c>
      <c r="U6559" t="s">
        <v>33</v>
      </c>
      <c r="V6559" s="2">
        <v>43801</v>
      </c>
      <c r="W6559" t="s">
        <v>39</v>
      </c>
      <c r="X6559" t="s">
        <v>175</v>
      </c>
      <c r="Y6559" t="s">
        <v>119</v>
      </c>
    </row>
    <row r="6560" spans="1:25" hidden="1" x14ac:dyDescent="0.35">
      <c r="A6560">
        <v>4</v>
      </c>
      <c r="B6560" t="s">
        <v>43</v>
      </c>
      <c r="C6560">
        <v>6</v>
      </c>
      <c r="D6560" t="s">
        <v>50</v>
      </c>
      <c r="E6560" t="s">
        <v>171</v>
      </c>
      <c r="F6560" t="s">
        <v>13</v>
      </c>
      <c r="G6560" t="s">
        <v>5236</v>
      </c>
      <c r="H6560" s="1">
        <v>0</v>
      </c>
      <c r="I6560" s="2">
        <v>43797</v>
      </c>
      <c r="J6560" t="s">
        <v>6322</v>
      </c>
      <c r="K6560" t="s">
        <v>102</v>
      </c>
      <c r="L6560">
        <v>10035</v>
      </c>
      <c r="M6560">
        <v>775</v>
      </c>
      <c r="N6560" t="s">
        <v>5050</v>
      </c>
      <c r="O6560">
        <v>495</v>
      </c>
      <c r="P6560">
        <v>11</v>
      </c>
      <c r="Q6560" t="s">
        <v>104</v>
      </c>
      <c r="R6560" t="s">
        <v>8304</v>
      </c>
      <c r="S6560">
        <v>494.97</v>
      </c>
      <c r="T6560">
        <v>1980</v>
      </c>
      <c r="U6560" t="s">
        <v>33</v>
      </c>
      <c r="V6560" s="2">
        <v>43801</v>
      </c>
      <c r="W6560" t="s">
        <v>39</v>
      </c>
      <c r="X6560" t="s">
        <v>175</v>
      </c>
      <c r="Y6560" t="s">
        <v>52</v>
      </c>
    </row>
    <row r="6561" spans="1:25" x14ac:dyDescent="0.35">
      <c r="A6561">
        <v>6</v>
      </c>
      <c r="B6561" t="s">
        <v>10</v>
      </c>
      <c r="C6561">
        <v>6</v>
      </c>
      <c r="D6561" t="s">
        <v>11</v>
      </c>
      <c r="E6561" t="s">
        <v>88</v>
      </c>
      <c r="F6561" t="s">
        <v>13</v>
      </c>
      <c r="G6561" t="s">
        <v>2394</v>
      </c>
      <c r="H6561" s="1">
        <v>0.2</v>
      </c>
      <c r="I6561" s="2">
        <v>43768</v>
      </c>
      <c r="J6561" t="s">
        <v>7856</v>
      </c>
      <c r="K6561" t="s">
        <v>30</v>
      </c>
      <c r="L6561">
        <v>94122</v>
      </c>
      <c r="M6561">
        <v>762</v>
      </c>
      <c r="N6561" t="s">
        <v>170</v>
      </c>
      <c r="O6561">
        <v>-1</v>
      </c>
      <c r="P6561">
        <v>1</v>
      </c>
      <c r="Q6561" t="s">
        <v>32</v>
      </c>
      <c r="R6561" t="s">
        <v>92</v>
      </c>
      <c r="S6561">
        <v>-0.9</v>
      </c>
      <c r="T6561">
        <v>72</v>
      </c>
      <c r="U6561" t="s">
        <v>19</v>
      </c>
      <c r="V6561" s="2">
        <v>43774</v>
      </c>
      <c r="W6561" t="s">
        <v>39</v>
      </c>
      <c r="X6561" t="s">
        <v>34</v>
      </c>
      <c r="Y6561" t="s">
        <v>24</v>
      </c>
    </row>
    <row r="6562" spans="1:25" x14ac:dyDescent="0.35">
      <c r="A6562">
        <v>6</v>
      </c>
      <c r="B6562" t="s">
        <v>10</v>
      </c>
      <c r="C6562">
        <v>6</v>
      </c>
      <c r="D6562" t="s">
        <v>26</v>
      </c>
      <c r="E6562" t="s">
        <v>88</v>
      </c>
      <c r="F6562" t="s">
        <v>13</v>
      </c>
      <c r="G6562" t="s">
        <v>2394</v>
      </c>
      <c r="H6562" s="1">
        <v>0</v>
      </c>
      <c r="I6562" s="2">
        <v>43768</v>
      </c>
      <c r="J6562" t="s">
        <v>7856</v>
      </c>
      <c r="K6562" t="s">
        <v>30</v>
      </c>
      <c r="L6562">
        <v>94122</v>
      </c>
      <c r="M6562">
        <v>1621</v>
      </c>
      <c r="N6562" t="s">
        <v>8256</v>
      </c>
      <c r="O6562">
        <v>4</v>
      </c>
      <c r="P6562">
        <v>2</v>
      </c>
      <c r="Q6562" t="s">
        <v>32</v>
      </c>
      <c r="R6562" t="s">
        <v>92</v>
      </c>
      <c r="S6562">
        <v>3.71</v>
      </c>
      <c r="T6562">
        <v>7</v>
      </c>
      <c r="U6562" t="s">
        <v>19</v>
      </c>
      <c r="V6562" s="2">
        <v>43774</v>
      </c>
      <c r="W6562" t="s">
        <v>39</v>
      </c>
      <c r="X6562" t="s">
        <v>34</v>
      </c>
      <c r="Y6562" t="s">
        <v>64</v>
      </c>
    </row>
    <row r="6563" spans="1:25" x14ac:dyDescent="0.35">
      <c r="A6563">
        <v>6</v>
      </c>
      <c r="B6563" t="s">
        <v>10</v>
      </c>
      <c r="C6563">
        <v>6</v>
      </c>
      <c r="D6563" t="s">
        <v>26</v>
      </c>
      <c r="E6563" t="s">
        <v>88</v>
      </c>
      <c r="F6563" t="s">
        <v>13</v>
      </c>
      <c r="G6563" t="s">
        <v>2394</v>
      </c>
      <c r="H6563" s="1">
        <v>0</v>
      </c>
      <c r="I6563" s="2">
        <v>43768</v>
      </c>
      <c r="J6563" t="s">
        <v>7856</v>
      </c>
      <c r="K6563" t="s">
        <v>30</v>
      </c>
      <c r="L6563">
        <v>94122</v>
      </c>
      <c r="M6563">
        <v>29</v>
      </c>
      <c r="N6563" t="s">
        <v>473</v>
      </c>
      <c r="O6563">
        <v>7</v>
      </c>
      <c r="P6563">
        <v>5</v>
      </c>
      <c r="Q6563" t="s">
        <v>32</v>
      </c>
      <c r="R6563" t="s">
        <v>92</v>
      </c>
      <c r="S6563">
        <v>6.57</v>
      </c>
      <c r="T6563">
        <v>20</v>
      </c>
      <c r="U6563" t="s">
        <v>19</v>
      </c>
      <c r="V6563" s="2">
        <v>43774</v>
      </c>
      <c r="W6563" t="s">
        <v>39</v>
      </c>
      <c r="X6563" t="s">
        <v>34</v>
      </c>
      <c r="Y6563" t="s">
        <v>49</v>
      </c>
    </row>
    <row r="6564" spans="1:25" x14ac:dyDescent="0.35">
      <c r="A6564">
        <v>6</v>
      </c>
      <c r="B6564" t="s">
        <v>10</v>
      </c>
      <c r="C6564">
        <v>6</v>
      </c>
      <c r="D6564" t="s">
        <v>26</v>
      </c>
      <c r="E6564" t="s">
        <v>88</v>
      </c>
      <c r="F6564" t="s">
        <v>13</v>
      </c>
      <c r="G6564" t="s">
        <v>2394</v>
      </c>
      <c r="H6564" s="1">
        <v>0</v>
      </c>
      <c r="I6564" s="2">
        <v>43768</v>
      </c>
      <c r="J6564" t="s">
        <v>7856</v>
      </c>
      <c r="K6564" t="s">
        <v>30</v>
      </c>
      <c r="L6564">
        <v>94122</v>
      </c>
      <c r="M6564">
        <v>211</v>
      </c>
      <c r="N6564" t="s">
        <v>7924</v>
      </c>
      <c r="O6564">
        <v>21</v>
      </c>
      <c r="P6564">
        <v>6</v>
      </c>
      <c r="Q6564" t="s">
        <v>32</v>
      </c>
      <c r="R6564" t="s">
        <v>92</v>
      </c>
      <c r="S6564">
        <v>20.61</v>
      </c>
      <c r="T6564">
        <v>44</v>
      </c>
      <c r="U6564" t="s">
        <v>19</v>
      </c>
      <c r="V6564" s="2">
        <v>43774</v>
      </c>
      <c r="W6564" t="s">
        <v>39</v>
      </c>
      <c r="X6564" t="s">
        <v>34</v>
      </c>
      <c r="Y6564" t="s">
        <v>35</v>
      </c>
    </row>
    <row r="6565" spans="1:25" x14ac:dyDescent="0.35">
      <c r="A6565">
        <v>6</v>
      </c>
      <c r="B6565" t="s">
        <v>10</v>
      </c>
      <c r="C6565">
        <v>6</v>
      </c>
      <c r="D6565" t="s">
        <v>26</v>
      </c>
      <c r="E6565" t="s">
        <v>88</v>
      </c>
      <c r="F6565" t="s">
        <v>13</v>
      </c>
      <c r="G6565" t="s">
        <v>2394</v>
      </c>
      <c r="H6565" s="1">
        <v>0</v>
      </c>
      <c r="I6565" s="2">
        <v>43768</v>
      </c>
      <c r="J6565" t="s">
        <v>7856</v>
      </c>
      <c r="K6565" t="s">
        <v>30</v>
      </c>
      <c r="L6565">
        <v>94122</v>
      </c>
      <c r="M6565">
        <v>40</v>
      </c>
      <c r="N6565" t="s">
        <v>439</v>
      </c>
      <c r="O6565">
        <v>511</v>
      </c>
      <c r="P6565">
        <v>14</v>
      </c>
      <c r="Q6565" t="s">
        <v>32</v>
      </c>
      <c r="R6565" t="s">
        <v>92</v>
      </c>
      <c r="S6565">
        <v>510.64</v>
      </c>
      <c r="T6565">
        <v>1702</v>
      </c>
      <c r="U6565" t="s">
        <v>19</v>
      </c>
      <c r="V6565" s="2">
        <v>43774</v>
      </c>
      <c r="W6565" t="s">
        <v>39</v>
      </c>
      <c r="X6565" t="s">
        <v>34</v>
      </c>
      <c r="Y6565" t="s">
        <v>56</v>
      </c>
    </row>
    <row r="6566" spans="1:25" x14ac:dyDescent="0.35">
      <c r="A6566">
        <v>6</v>
      </c>
      <c r="B6566" t="s">
        <v>10</v>
      </c>
      <c r="C6566">
        <v>6</v>
      </c>
      <c r="D6566" t="s">
        <v>50</v>
      </c>
      <c r="E6566" t="s">
        <v>88</v>
      </c>
      <c r="F6566" t="s">
        <v>13</v>
      </c>
      <c r="G6566" t="s">
        <v>2394</v>
      </c>
      <c r="H6566" s="1">
        <v>0.2</v>
      </c>
      <c r="I6566" s="2">
        <v>43768</v>
      </c>
      <c r="J6566" t="s">
        <v>7856</v>
      </c>
      <c r="K6566" t="s">
        <v>30</v>
      </c>
      <c r="L6566">
        <v>94122</v>
      </c>
      <c r="M6566">
        <v>733</v>
      </c>
      <c r="N6566" t="s">
        <v>4707</v>
      </c>
      <c r="O6566">
        <v>17</v>
      </c>
      <c r="P6566">
        <v>2</v>
      </c>
      <c r="Q6566" t="s">
        <v>32</v>
      </c>
      <c r="R6566" t="s">
        <v>92</v>
      </c>
      <c r="S6566">
        <v>16.7</v>
      </c>
      <c r="T6566">
        <v>148</v>
      </c>
      <c r="U6566" t="s">
        <v>19</v>
      </c>
      <c r="V6566" s="2">
        <v>43774</v>
      </c>
      <c r="W6566" t="s">
        <v>39</v>
      </c>
      <c r="X6566" t="s">
        <v>34</v>
      </c>
      <c r="Y6566" t="s">
        <v>52</v>
      </c>
    </row>
    <row r="6567" spans="1:25" x14ac:dyDescent="0.35">
      <c r="A6567">
        <v>4</v>
      </c>
      <c r="B6567" t="s">
        <v>25</v>
      </c>
      <c r="C6567">
        <v>3</v>
      </c>
      <c r="D6567" t="s">
        <v>50</v>
      </c>
      <c r="E6567" t="s">
        <v>2613</v>
      </c>
      <c r="F6567" t="s">
        <v>13</v>
      </c>
      <c r="G6567" t="s">
        <v>2007</v>
      </c>
      <c r="H6567" s="1">
        <v>0</v>
      </c>
      <c r="I6567" s="2">
        <v>43782</v>
      </c>
      <c r="J6567" t="s">
        <v>4926</v>
      </c>
      <c r="K6567" t="s">
        <v>30</v>
      </c>
      <c r="L6567">
        <v>93030</v>
      </c>
      <c r="M6567">
        <v>957</v>
      </c>
      <c r="N6567" t="s">
        <v>4791</v>
      </c>
      <c r="O6567">
        <v>29</v>
      </c>
      <c r="P6567">
        <v>5</v>
      </c>
      <c r="Q6567" t="s">
        <v>32</v>
      </c>
      <c r="R6567" t="s">
        <v>8304</v>
      </c>
      <c r="S6567">
        <v>29.03</v>
      </c>
      <c r="T6567">
        <v>83</v>
      </c>
      <c r="U6567" t="s">
        <v>19</v>
      </c>
      <c r="V6567" s="2">
        <v>43786</v>
      </c>
      <c r="W6567" t="s">
        <v>20</v>
      </c>
      <c r="X6567" t="s">
        <v>34</v>
      </c>
      <c r="Y6567" t="s">
        <v>113</v>
      </c>
    </row>
    <row r="6568" spans="1:25" hidden="1" x14ac:dyDescent="0.35">
      <c r="A6568">
        <v>7</v>
      </c>
      <c r="B6568" t="s">
        <v>25</v>
      </c>
      <c r="C6568">
        <v>6</v>
      </c>
      <c r="D6568" t="s">
        <v>11</v>
      </c>
      <c r="E6568" t="s">
        <v>1530</v>
      </c>
      <c r="F6568" t="s">
        <v>13</v>
      </c>
      <c r="G6568" t="s">
        <v>7080</v>
      </c>
      <c r="H6568" s="1">
        <v>0.1</v>
      </c>
      <c r="I6568" s="2">
        <v>43643</v>
      </c>
      <c r="J6568" t="s">
        <v>7081</v>
      </c>
      <c r="K6568" t="s">
        <v>102</v>
      </c>
      <c r="L6568">
        <v>13601</v>
      </c>
      <c r="M6568">
        <v>1457</v>
      </c>
      <c r="N6568" t="s">
        <v>1096</v>
      </c>
      <c r="O6568">
        <v>32</v>
      </c>
      <c r="P6568">
        <v>3</v>
      </c>
      <c r="Q6568" t="s">
        <v>104</v>
      </c>
      <c r="R6568" t="s">
        <v>8304</v>
      </c>
      <c r="S6568">
        <v>31.94</v>
      </c>
      <c r="T6568">
        <v>192</v>
      </c>
      <c r="U6568" t="s">
        <v>76</v>
      </c>
      <c r="V6568" s="2">
        <v>43650</v>
      </c>
      <c r="W6568" t="s">
        <v>39</v>
      </c>
      <c r="X6568" t="s">
        <v>175</v>
      </c>
      <c r="Y6568" t="s">
        <v>24</v>
      </c>
    </row>
    <row r="6569" spans="1:25" hidden="1" x14ac:dyDescent="0.35">
      <c r="A6569">
        <v>3</v>
      </c>
      <c r="B6569" t="s">
        <v>25</v>
      </c>
      <c r="C6569">
        <v>1</v>
      </c>
      <c r="D6569" t="s">
        <v>26</v>
      </c>
      <c r="E6569" t="s">
        <v>1547</v>
      </c>
      <c r="F6569" t="s">
        <v>13</v>
      </c>
      <c r="G6569" t="s">
        <v>1929</v>
      </c>
      <c r="H6569" s="1">
        <v>0</v>
      </c>
      <c r="I6569" s="2">
        <v>43506</v>
      </c>
      <c r="J6569" t="s">
        <v>2909</v>
      </c>
      <c r="K6569" t="s">
        <v>102</v>
      </c>
      <c r="L6569">
        <v>20735</v>
      </c>
      <c r="M6569">
        <v>881</v>
      </c>
      <c r="N6569" t="s">
        <v>2910</v>
      </c>
      <c r="O6569">
        <v>11</v>
      </c>
      <c r="P6569">
        <v>4</v>
      </c>
      <c r="Q6569" t="s">
        <v>104</v>
      </c>
      <c r="R6569" t="s">
        <v>8304</v>
      </c>
      <c r="S6569">
        <v>11.33</v>
      </c>
      <c r="T6569">
        <v>23</v>
      </c>
      <c r="U6569" t="s">
        <v>19</v>
      </c>
      <c r="V6569" s="2">
        <v>43509</v>
      </c>
      <c r="W6569" t="s">
        <v>130</v>
      </c>
      <c r="X6569" t="s">
        <v>1549</v>
      </c>
      <c r="Y6569" t="s">
        <v>64</v>
      </c>
    </row>
    <row r="6570" spans="1:25" hidden="1" x14ac:dyDescent="0.35">
      <c r="A6570">
        <v>3</v>
      </c>
      <c r="B6570" t="s">
        <v>25</v>
      </c>
      <c r="C6570">
        <v>1</v>
      </c>
      <c r="D6570" t="s">
        <v>26</v>
      </c>
      <c r="E6570" t="s">
        <v>876</v>
      </c>
      <c r="F6570" t="s">
        <v>13</v>
      </c>
      <c r="G6570" t="s">
        <v>860</v>
      </c>
      <c r="H6570" s="1">
        <v>0</v>
      </c>
      <c r="I6570" s="2">
        <v>43611</v>
      </c>
      <c r="J6570" t="s">
        <v>5918</v>
      </c>
      <c r="K6570" t="s">
        <v>16</v>
      </c>
      <c r="L6570">
        <v>40214</v>
      </c>
      <c r="M6570">
        <v>1051</v>
      </c>
      <c r="N6570" t="s">
        <v>1166</v>
      </c>
      <c r="O6570">
        <v>1</v>
      </c>
      <c r="P6570">
        <v>2</v>
      </c>
      <c r="Q6570" t="s">
        <v>18</v>
      </c>
      <c r="R6570" t="s">
        <v>8304</v>
      </c>
      <c r="S6570">
        <v>0.77</v>
      </c>
      <c r="T6570">
        <v>26</v>
      </c>
      <c r="U6570" t="s">
        <v>33</v>
      </c>
      <c r="V6570" s="2">
        <v>43614</v>
      </c>
      <c r="W6570" t="s">
        <v>130</v>
      </c>
      <c r="X6570" t="s">
        <v>21</v>
      </c>
      <c r="Y6570" t="s">
        <v>356</v>
      </c>
    </row>
    <row r="6571" spans="1:25" hidden="1" x14ac:dyDescent="0.35">
      <c r="A6571">
        <v>3</v>
      </c>
      <c r="B6571" t="s">
        <v>25</v>
      </c>
      <c r="C6571">
        <v>1</v>
      </c>
      <c r="D6571" t="s">
        <v>26</v>
      </c>
      <c r="E6571" t="s">
        <v>876</v>
      </c>
      <c r="F6571" t="s">
        <v>13</v>
      </c>
      <c r="G6571" t="s">
        <v>860</v>
      </c>
      <c r="H6571" s="1">
        <v>0</v>
      </c>
      <c r="I6571" s="2">
        <v>43611</v>
      </c>
      <c r="J6571" t="s">
        <v>5918</v>
      </c>
      <c r="K6571" t="s">
        <v>16</v>
      </c>
      <c r="L6571">
        <v>40214</v>
      </c>
      <c r="M6571">
        <v>294</v>
      </c>
      <c r="N6571" t="s">
        <v>5919</v>
      </c>
      <c r="O6571">
        <v>63</v>
      </c>
      <c r="P6571">
        <v>3</v>
      </c>
      <c r="Q6571" t="s">
        <v>18</v>
      </c>
      <c r="R6571" t="s">
        <v>8304</v>
      </c>
      <c r="S6571">
        <v>62.53</v>
      </c>
      <c r="T6571">
        <v>208</v>
      </c>
      <c r="U6571" t="s">
        <v>33</v>
      </c>
      <c r="V6571" s="2">
        <v>43614</v>
      </c>
      <c r="W6571" t="s">
        <v>130</v>
      </c>
      <c r="X6571" t="s">
        <v>21</v>
      </c>
      <c r="Y6571" t="s">
        <v>56</v>
      </c>
    </row>
    <row r="6572" spans="1:25" x14ac:dyDescent="0.35">
      <c r="A6572">
        <v>3</v>
      </c>
      <c r="B6572" t="s">
        <v>25</v>
      </c>
      <c r="C6572">
        <v>1</v>
      </c>
      <c r="D6572" t="s">
        <v>26</v>
      </c>
      <c r="E6572" t="s">
        <v>88</v>
      </c>
      <c r="F6572" t="s">
        <v>13</v>
      </c>
      <c r="G6572" t="s">
        <v>1792</v>
      </c>
      <c r="H6572" s="1">
        <v>0</v>
      </c>
      <c r="I6572" s="2">
        <v>43793</v>
      </c>
      <c r="J6572" t="s">
        <v>3117</v>
      </c>
      <c r="K6572" t="s">
        <v>30</v>
      </c>
      <c r="L6572">
        <v>94110</v>
      </c>
      <c r="M6572">
        <v>325</v>
      </c>
      <c r="N6572" t="s">
        <v>3118</v>
      </c>
      <c r="O6572">
        <v>10</v>
      </c>
      <c r="P6572">
        <v>4</v>
      </c>
      <c r="Q6572" t="s">
        <v>32</v>
      </c>
      <c r="R6572" t="s">
        <v>8304</v>
      </c>
      <c r="S6572">
        <v>9.99</v>
      </c>
      <c r="T6572">
        <v>28</v>
      </c>
      <c r="U6572" t="s">
        <v>19</v>
      </c>
      <c r="V6572" s="2">
        <v>43796</v>
      </c>
      <c r="W6572" t="s">
        <v>130</v>
      </c>
      <c r="X6572" t="s">
        <v>34</v>
      </c>
      <c r="Y6572" t="s">
        <v>49</v>
      </c>
    </row>
    <row r="6573" spans="1:25" x14ac:dyDescent="0.35">
      <c r="A6573">
        <v>7</v>
      </c>
      <c r="B6573" t="s">
        <v>25</v>
      </c>
      <c r="C6573">
        <v>6</v>
      </c>
      <c r="D6573" t="s">
        <v>26</v>
      </c>
      <c r="E6573" t="s">
        <v>88</v>
      </c>
      <c r="F6573" t="s">
        <v>13</v>
      </c>
      <c r="G6573" t="s">
        <v>494</v>
      </c>
      <c r="H6573" s="1">
        <v>0</v>
      </c>
      <c r="I6573" s="2">
        <v>43731</v>
      </c>
      <c r="J6573" t="s">
        <v>4459</v>
      </c>
      <c r="K6573" t="s">
        <v>30</v>
      </c>
      <c r="L6573">
        <v>94122</v>
      </c>
      <c r="M6573">
        <v>142</v>
      </c>
      <c r="N6573" t="s">
        <v>3643</v>
      </c>
      <c r="O6573">
        <v>48</v>
      </c>
      <c r="P6573">
        <v>2</v>
      </c>
      <c r="Q6573" t="s">
        <v>32</v>
      </c>
      <c r="R6573" t="s">
        <v>8304</v>
      </c>
      <c r="S6573">
        <v>48.29</v>
      </c>
      <c r="T6573">
        <v>161</v>
      </c>
      <c r="U6573" t="s">
        <v>19</v>
      </c>
      <c r="V6573" s="2">
        <v>43738</v>
      </c>
      <c r="W6573" t="s">
        <v>39</v>
      </c>
      <c r="X6573" t="s">
        <v>34</v>
      </c>
      <c r="Y6573" t="s">
        <v>56</v>
      </c>
    </row>
    <row r="6574" spans="1:25" x14ac:dyDescent="0.35">
      <c r="A6574">
        <v>7</v>
      </c>
      <c r="B6574" t="s">
        <v>25</v>
      </c>
      <c r="C6574">
        <v>6</v>
      </c>
      <c r="D6574" t="s">
        <v>26</v>
      </c>
      <c r="E6574" t="s">
        <v>88</v>
      </c>
      <c r="F6574" t="s">
        <v>13</v>
      </c>
      <c r="G6574" t="s">
        <v>494</v>
      </c>
      <c r="H6574" s="1">
        <v>0.2</v>
      </c>
      <c r="I6574" s="2">
        <v>43731</v>
      </c>
      <c r="J6574" t="s">
        <v>4459</v>
      </c>
      <c r="K6574" t="s">
        <v>30</v>
      </c>
      <c r="L6574">
        <v>94122</v>
      </c>
      <c r="M6574">
        <v>60</v>
      </c>
      <c r="N6574" t="s">
        <v>8230</v>
      </c>
      <c r="O6574">
        <v>9</v>
      </c>
      <c r="P6574">
        <v>6</v>
      </c>
      <c r="Q6574" t="s">
        <v>32</v>
      </c>
      <c r="R6574" t="s">
        <v>8304</v>
      </c>
      <c r="S6574">
        <v>9.0399999999999991</v>
      </c>
      <c r="T6574">
        <v>26</v>
      </c>
      <c r="U6574" t="s">
        <v>19</v>
      </c>
      <c r="V6574" s="2">
        <v>43738</v>
      </c>
      <c r="W6574" t="s">
        <v>39</v>
      </c>
      <c r="X6574" t="s">
        <v>34</v>
      </c>
      <c r="Y6574" t="s">
        <v>54</v>
      </c>
    </row>
    <row r="6575" spans="1:25" hidden="1" x14ac:dyDescent="0.35">
      <c r="A6575">
        <v>2</v>
      </c>
      <c r="B6575" t="s">
        <v>43</v>
      </c>
      <c r="C6575">
        <v>3</v>
      </c>
      <c r="D6575" t="s">
        <v>11</v>
      </c>
      <c r="E6575" t="s">
        <v>2069</v>
      </c>
      <c r="F6575" t="s">
        <v>13</v>
      </c>
      <c r="G6575" t="s">
        <v>1155</v>
      </c>
      <c r="H6575" s="1">
        <v>0</v>
      </c>
      <c r="I6575" s="2">
        <v>43770</v>
      </c>
      <c r="J6575" t="s">
        <v>2070</v>
      </c>
      <c r="K6575" t="s">
        <v>30</v>
      </c>
      <c r="L6575">
        <v>98226</v>
      </c>
      <c r="M6575">
        <v>830</v>
      </c>
      <c r="N6575" t="s">
        <v>2071</v>
      </c>
      <c r="O6575">
        <v>240</v>
      </c>
      <c r="P6575">
        <v>9</v>
      </c>
      <c r="Q6575" t="s">
        <v>32</v>
      </c>
      <c r="R6575" t="s">
        <v>8304</v>
      </c>
      <c r="S6575">
        <v>239.91</v>
      </c>
      <c r="T6575">
        <v>2666</v>
      </c>
      <c r="U6575" t="s">
        <v>19</v>
      </c>
      <c r="V6575" s="2">
        <v>43772</v>
      </c>
      <c r="W6575" t="s">
        <v>20</v>
      </c>
      <c r="X6575" t="s">
        <v>69</v>
      </c>
      <c r="Y6575" t="s">
        <v>41</v>
      </c>
    </row>
    <row r="6576" spans="1:25" hidden="1" x14ac:dyDescent="0.35">
      <c r="A6576">
        <v>2</v>
      </c>
      <c r="B6576" t="s">
        <v>43</v>
      </c>
      <c r="C6576">
        <v>3</v>
      </c>
      <c r="D6576" t="s">
        <v>26</v>
      </c>
      <c r="E6576" t="s">
        <v>2069</v>
      </c>
      <c r="F6576" t="s">
        <v>13</v>
      </c>
      <c r="G6576" t="s">
        <v>1155</v>
      </c>
      <c r="H6576" s="1">
        <v>0.2</v>
      </c>
      <c r="I6576" s="2">
        <v>43770</v>
      </c>
      <c r="J6576" t="s">
        <v>2070</v>
      </c>
      <c r="K6576" t="s">
        <v>30</v>
      </c>
      <c r="L6576">
        <v>98226</v>
      </c>
      <c r="M6576">
        <v>709</v>
      </c>
      <c r="N6576" t="s">
        <v>1404</v>
      </c>
      <c r="O6576">
        <v>8</v>
      </c>
      <c r="P6576">
        <v>5</v>
      </c>
      <c r="Q6576" t="s">
        <v>32</v>
      </c>
      <c r="R6576" t="s">
        <v>8304</v>
      </c>
      <c r="S6576">
        <v>7.85</v>
      </c>
      <c r="T6576">
        <v>25</v>
      </c>
      <c r="U6576" t="s">
        <v>19</v>
      </c>
      <c r="V6576" s="2">
        <v>43772</v>
      </c>
      <c r="W6576" t="s">
        <v>20</v>
      </c>
      <c r="X6576" t="s">
        <v>69</v>
      </c>
      <c r="Y6576" t="s">
        <v>54</v>
      </c>
    </row>
    <row r="6577" spans="1:25" hidden="1" x14ac:dyDescent="0.35">
      <c r="A6577">
        <v>6</v>
      </c>
      <c r="B6577" t="s">
        <v>10</v>
      </c>
      <c r="C6577">
        <v>6</v>
      </c>
      <c r="D6577" t="s">
        <v>50</v>
      </c>
      <c r="E6577" t="s">
        <v>171</v>
      </c>
      <c r="F6577" t="s">
        <v>13</v>
      </c>
      <c r="G6577" t="s">
        <v>5794</v>
      </c>
      <c r="H6577" s="1">
        <v>0</v>
      </c>
      <c r="I6577" s="2">
        <v>43740</v>
      </c>
      <c r="J6577" t="s">
        <v>6752</v>
      </c>
      <c r="K6577" t="s">
        <v>102</v>
      </c>
      <c r="L6577">
        <v>10035</v>
      </c>
      <c r="M6577">
        <v>1272</v>
      </c>
      <c r="N6577" t="s">
        <v>6735</v>
      </c>
      <c r="O6577">
        <v>17</v>
      </c>
      <c r="P6577">
        <v>1</v>
      </c>
      <c r="Q6577" t="s">
        <v>104</v>
      </c>
      <c r="R6577" t="s">
        <v>8304</v>
      </c>
      <c r="S6577">
        <v>17.16</v>
      </c>
      <c r="T6577">
        <v>66</v>
      </c>
      <c r="U6577" t="s">
        <v>33</v>
      </c>
      <c r="V6577" s="2">
        <v>43746</v>
      </c>
      <c r="W6577" t="s">
        <v>39</v>
      </c>
      <c r="X6577" t="s">
        <v>175</v>
      </c>
      <c r="Y6577" t="s">
        <v>52</v>
      </c>
    </row>
    <row r="6578" spans="1:25" x14ac:dyDescent="0.35">
      <c r="A6578">
        <v>4</v>
      </c>
      <c r="B6578" t="s">
        <v>43</v>
      </c>
      <c r="C6578">
        <v>6</v>
      </c>
      <c r="D6578" t="s">
        <v>11</v>
      </c>
      <c r="E6578" t="s">
        <v>7173</v>
      </c>
      <c r="F6578" t="s">
        <v>13</v>
      </c>
      <c r="G6578" t="s">
        <v>6928</v>
      </c>
      <c r="H6578" s="1">
        <v>0.15</v>
      </c>
      <c r="I6578" s="2">
        <v>43506</v>
      </c>
      <c r="J6578" t="s">
        <v>7174</v>
      </c>
      <c r="K6578" t="s">
        <v>30</v>
      </c>
      <c r="L6578">
        <v>92677</v>
      </c>
      <c r="M6578">
        <v>379</v>
      </c>
      <c r="N6578" t="s">
        <v>1328</v>
      </c>
      <c r="O6578">
        <v>17</v>
      </c>
      <c r="P6578">
        <v>2</v>
      </c>
      <c r="Q6578" t="s">
        <v>32</v>
      </c>
      <c r="R6578" t="s">
        <v>8304</v>
      </c>
      <c r="S6578">
        <v>16.8</v>
      </c>
      <c r="T6578">
        <v>204</v>
      </c>
      <c r="U6578" t="s">
        <v>76</v>
      </c>
      <c r="V6578" s="2">
        <v>43510</v>
      </c>
      <c r="W6578" t="s">
        <v>39</v>
      </c>
      <c r="X6578" t="s">
        <v>34</v>
      </c>
      <c r="Y6578" t="s">
        <v>22</v>
      </c>
    </row>
    <row r="6579" spans="1:25" hidden="1" x14ac:dyDescent="0.35">
      <c r="A6579">
        <v>0</v>
      </c>
      <c r="B6579" t="s">
        <v>10</v>
      </c>
      <c r="C6579">
        <v>0</v>
      </c>
      <c r="D6579" t="s">
        <v>26</v>
      </c>
      <c r="E6579" t="s">
        <v>2240</v>
      </c>
      <c r="F6579" t="s">
        <v>13</v>
      </c>
      <c r="G6579" t="s">
        <v>1363</v>
      </c>
      <c r="H6579" s="1">
        <v>0.8</v>
      </c>
      <c r="I6579" s="2">
        <v>43526</v>
      </c>
      <c r="J6579" t="s">
        <v>5985</v>
      </c>
      <c r="K6579" t="s">
        <v>73</v>
      </c>
      <c r="L6579">
        <v>76706</v>
      </c>
      <c r="M6579">
        <v>67</v>
      </c>
      <c r="N6579" t="s">
        <v>2990</v>
      </c>
      <c r="O6579">
        <v>-1</v>
      </c>
      <c r="P6579">
        <v>1</v>
      </c>
      <c r="Q6579" t="s">
        <v>75</v>
      </c>
      <c r="R6579" t="s">
        <v>8304</v>
      </c>
      <c r="S6579">
        <v>-0.95</v>
      </c>
      <c r="T6579">
        <v>1</v>
      </c>
      <c r="U6579" t="s">
        <v>33</v>
      </c>
      <c r="V6579" s="2">
        <v>43526</v>
      </c>
      <c r="W6579" t="s">
        <v>773</v>
      </c>
      <c r="X6579" t="s">
        <v>77</v>
      </c>
      <c r="Y6579" t="s">
        <v>54</v>
      </c>
    </row>
    <row r="6580" spans="1:25" hidden="1" x14ac:dyDescent="0.35">
      <c r="A6580">
        <v>2</v>
      </c>
      <c r="B6580" t="s">
        <v>43</v>
      </c>
      <c r="C6580">
        <v>3</v>
      </c>
      <c r="D6580" t="s">
        <v>11</v>
      </c>
      <c r="E6580" t="s">
        <v>192</v>
      </c>
      <c r="F6580" t="s">
        <v>13</v>
      </c>
      <c r="G6580" t="s">
        <v>334</v>
      </c>
      <c r="H6580" s="1">
        <v>0.6</v>
      </c>
      <c r="I6580" s="2">
        <v>43628</v>
      </c>
      <c r="J6580" t="s">
        <v>1879</v>
      </c>
      <c r="K6580" t="s">
        <v>73</v>
      </c>
      <c r="L6580">
        <v>60610</v>
      </c>
      <c r="M6580">
        <v>572</v>
      </c>
      <c r="N6580" t="s">
        <v>1880</v>
      </c>
      <c r="O6580">
        <v>-7</v>
      </c>
      <c r="P6580">
        <v>3</v>
      </c>
      <c r="Q6580" t="s">
        <v>75</v>
      </c>
      <c r="R6580" t="s">
        <v>8304</v>
      </c>
      <c r="S6580">
        <v>-6.86</v>
      </c>
      <c r="T6580">
        <v>9</v>
      </c>
      <c r="U6580" t="s">
        <v>19</v>
      </c>
      <c r="V6580" s="2">
        <v>43630</v>
      </c>
      <c r="W6580" t="s">
        <v>20</v>
      </c>
      <c r="X6580" t="s">
        <v>139</v>
      </c>
      <c r="Y6580" t="s">
        <v>47</v>
      </c>
    </row>
    <row r="6581" spans="1:25" hidden="1" x14ac:dyDescent="0.35">
      <c r="A6581">
        <v>4</v>
      </c>
      <c r="B6581" t="s">
        <v>43</v>
      </c>
      <c r="C6581">
        <v>6</v>
      </c>
      <c r="D6581" t="s">
        <v>11</v>
      </c>
      <c r="E6581" t="s">
        <v>667</v>
      </c>
      <c r="F6581" t="s">
        <v>13</v>
      </c>
      <c r="G6581" t="s">
        <v>5597</v>
      </c>
      <c r="H6581" s="1">
        <v>0</v>
      </c>
      <c r="I6581" s="2">
        <v>43723</v>
      </c>
      <c r="J6581" t="s">
        <v>5598</v>
      </c>
      <c r="K6581" t="s">
        <v>102</v>
      </c>
      <c r="L6581">
        <v>8701</v>
      </c>
      <c r="M6581">
        <v>1380</v>
      </c>
      <c r="N6581" t="s">
        <v>2522</v>
      </c>
      <c r="O6581">
        <v>144</v>
      </c>
      <c r="P6581">
        <v>4</v>
      </c>
      <c r="Q6581" t="s">
        <v>104</v>
      </c>
      <c r="R6581" t="s">
        <v>8304</v>
      </c>
      <c r="S6581">
        <v>143.63</v>
      </c>
      <c r="T6581">
        <v>513</v>
      </c>
      <c r="U6581" t="s">
        <v>33</v>
      </c>
      <c r="V6581" s="2">
        <v>43727</v>
      </c>
      <c r="W6581" t="s">
        <v>39</v>
      </c>
      <c r="X6581" t="s">
        <v>485</v>
      </c>
      <c r="Y6581" t="s">
        <v>24</v>
      </c>
    </row>
    <row r="6582" spans="1:25" hidden="1" x14ac:dyDescent="0.35">
      <c r="A6582">
        <v>4</v>
      </c>
      <c r="B6582" t="s">
        <v>43</v>
      </c>
      <c r="C6582">
        <v>6</v>
      </c>
      <c r="D6582" t="s">
        <v>11</v>
      </c>
      <c r="E6582" t="s">
        <v>667</v>
      </c>
      <c r="F6582" t="s">
        <v>13</v>
      </c>
      <c r="G6582" t="s">
        <v>5597</v>
      </c>
      <c r="H6582" s="1">
        <v>0</v>
      </c>
      <c r="I6582" s="2">
        <v>43723</v>
      </c>
      <c r="J6582" t="s">
        <v>5598</v>
      </c>
      <c r="K6582" t="s">
        <v>102</v>
      </c>
      <c r="L6582">
        <v>8701</v>
      </c>
      <c r="M6582">
        <v>496</v>
      </c>
      <c r="N6582" t="s">
        <v>2282</v>
      </c>
      <c r="O6582">
        <v>19</v>
      </c>
      <c r="P6582">
        <v>5</v>
      </c>
      <c r="Q6582" t="s">
        <v>104</v>
      </c>
      <c r="R6582" t="s">
        <v>8304</v>
      </c>
      <c r="S6582">
        <v>18.96</v>
      </c>
      <c r="T6582">
        <v>47</v>
      </c>
      <c r="U6582" t="s">
        <v>33</v>
      </c>
      <c r="V6582" s="2">
        <v>43727</v>
      </c>
      <c r="W6582" t="s">
        <v>39</v>
      </c>
      <c r="X6582" t="s">
        <v>485</v>
      </c>
      <c r="Y6582" t="s">
        <v>47</v>
      </c>
    </row>
    <row r="6583" spans="1:25" hidden="1" x14ac:dyDescent="0.35">
      <c r="A6583">
        <v>4</v>
      </c>
      <c r="B6583" t="s">
        <v>43</v>
      </c>
      <c r="C6583">
        <v>6</v>
      </c>
      <c r="D6583" t="s">
        <v>26</v>
      </c>
      <c r="E6583" t="s">
        <v>667</v>
      </c>
      <c r="F6583" t="s">
        <v>13</v>
      </c>
      <c r="G6583" t="s">
        <v>5597</v>
      </c>
      <c r="H6583" s="1">
        <v>0</v>
      </c>
      <c r="I6583" s="2">
        <v>43723</v>
      </c>
      <c r="J6583" t="s">
        <v>5598</v>
      </c>
      <c r="K6583" t="s">
        <v>102</v>
      </c>
      <c r="L6583">
        <v>8701</v>
      </c>
      <c r="M6583">
        <v>470</v>
      </c>
      <c r="N6583" t="s">
        <v>8174</v>
      </c>
      <c r="O6583">
        <v>0</v>
      </c>
      <c r="P6583">
        <v>2</v>
      </c>
      <c r="Q6583" t="s">
        <v>104</v>
      </c>
      <c r="R6583" t="s">
        <v>8304</v>
      </c>
      <c r="S6583">
        <v>0</v>
      </c>
      <c r="T6583">
        <v>82</v>
      </c>
      <c r="U6583" t="s">
        <v>33</v>
      </c>
      <c r="V6583" s="2">
        <v>43727</v>
      </c>
      <c r="W6583" t="s">
        <v>39</v>
      </c>
      <c r="X6583" t="s">
        <v>485</v>
      </c>
      <c r="Y6583" t="s">
        <v>42</v>
      </c>
    </row>
    <row r="6584" spans="1:25" hidden="1" x14ac:dyDescent="0.35">
      <c r="A6584">
        <v>4</v>
      </c>
      <c r="B6584" t="s">
        <v>43</v>
      </c>
      <c r="C6584">
        <v>6</v>
      </c>
      <c r="D6584" t="s">
        <v>50</v>
      </c>
      <c r="E6584" t="s">
        <v>667</v>
      </c>
      <c r="F6584" t="s">
        <v>13</v>
      </c>
      <c r="G6584" t="s">
        <v>5597</v>
      </c>
      <c r="H6584" s="1">
        <v>0</v>
      </c>
      <c r="I6584" s="2">
        <v>43723</v>
      </c>
      <c r="J6584" t="s">
        <v>5598</v>
      </c>
      <c r="K6584" t="s">
        <v>102</v>
      </c>
      <c r="L6584">
        <v>8701</v>
      </c>
      <c r="M6584">
        <v>1272</v>
      </c>
      <c r="N6584" t="s">
        <v>6735</v>
      </c>
      <c r="O6584">
        <v>103</v>
      </c>
      <c r="P6584">
        <v>6</v>
      </c>
      <c r="Q6584" t="s">
        <v>104</v>
      </c>
      <c r="R6584" t="s">
        <v>8304</v>
      </c>
      <c r="S6584">
        <v>102.94</v>
      </c>
      <c r="T6584">
        <v>396</v>
      </c>
      <c r="U6584" t="s">
        <v>33</v>
      </c>
      <c r="V6584" s="2">
        <v>43727</v>
      </c>
      <c r="W6584" t="s">
        <v>39</v>
      </c>
      <c r="X6584" t="s">
        <v>485</v>
      </c>
      <c r="Y6584" t="s">
        <v>52</v>
      </c>
    </row>
    <row r="6585" spans="1:25" x14ac:dyDescent="0.35">
      <c r="A6585">
        <v>5</v>
      </c>
      <c r="B6585" t="s">
        <v>43</v>
      </c>
      <c r="C6585">
        <v>6</v>
      </c>
      <c r="D6585" t="s">
        <v>26</v>
      </c>
      <c r="E6585" t="s">
        <v>27</v>
      </c>
      <c r="F6585" t="s">
        <v>13</v>
      </c>
      <c r="G6585" t="s">
        <v>2376</v>
      </c>
      <c r="H6585" s="1">
        <v>0</v>
      </c>
      <c r="I6585" s="2">
        <v>43783</v>
      </c>
      <c r="J6585" t="s">
        <v>4612</v>
      </c>
      <c r="K6585" t="s">
        <v>30</v>
      </c>
      <c r="L6585">
        <v>90049</v>
      </c>
      <c r="M6585">
        <v>1164</v>
      </c>
      <c r="N6585" t="s">
        <v>3241</v>
      </c>
      <c r="O6585">
        <v>10</v>
      </c>
      <c r="P6585">
        <v>8</v>
      </c>
      <c r="Q6585" t="s">
        <v>32</v>
      </c>
      <c r="R6585" t="s">
        <v>8304</v>
      </c>
      <c r="S6585">
        <v>9.93</v>
      </c>
      <c r="T6585">
        <v>34</v>
      </c>
      <c r="U6585" t="s">
        <v>19</v>
      </c>
      <c r="V6585" s="2">
        <v>43788</v>
      </c>
      <c r="W6585" t="s">
        <v>39</v>
      </c>
      <c r="X6585" t="s">
        <v>34</v>
      </c>
      <c r="Y6585" t="s">
        <v>49</v>
      </c>
    </row>
    <row r="6586" spans="1:25" hidden="1" x14ac:dyDescent="0.35">
      <c r="A6586">
        <v>4</v>
      </c>
      <c r="B6586" t="s">
        <v>43</v>
      </c>
      <c r="C6586">
        <v>6</v>
      </c>
      <c r="D6586" t="s">
        <v>11</v>
      </c>
      <c r="E6586" t="s">
        <v>1609</v>
      </c>
      <c r="F6586" t="s">
        <v>13</v>
      </c>
      <c r="G6586" t="s">
        <v>2405</v>
      </c>
      <c r="H6586" s="1">
        <v>0</v>
      </c>
      <c r="I6586" s="2">
        <v>43823</v>
      </c>
      <c r="J6586" t="s">
        <v>2492</v>
      </c>
      <c r="K6586" t="s">
        <v>16</v>
      </c>
      <c r="L6586">
        <v>70506</v>
      </c>
      <c r="M6586">
        <v>908</v>
      </c>
      <c r="N6586" t="s">
        <v>2374</v>
      </c>
      <c r="O6586">
        <v>61</v>
      </c>
      <c r="P6586">
        <v>4</v>
      </c>
      <c r="Q6586" t="s">
        <v>18</v>
      </c>
      <c r="R6586" t="s">
        <v>8304</v>
      </c>
      <c r="S6586">
        <v>60.55</v>
      </c>
      <c r="T6586">
        <v>233</v>
      </c>
      <c r="U6586" t="s">
        <v>19</v>
      </c>
      <c r="V6586" s="2">
        <v>43827</v>
      </c>
      <c r="W6586" t="s">
        <v>39</v>
      </c>
      <c r="X6586" t="s">
        <v>454</v>
      </c>
      <c r="Y6586" t="s">
        <v>24</v>
      </c>
    </row>
    <row r="6587" spans="1:25" hidden="1" x14ac:dyDescent="0.35">
      <c r="A6587">
        <v>4</v>
      </c>
      <c r="B6587" t="s">
        <v>43</v>
      </c>
      <c r="C6587">
        <v>6</v>
      </c>
      <c r="D6587" t="s">
        <v>50</v>
      </c>
      <c r="E6587" t="s">
        <v>1609</v>
      </c>
      <c r="F6587" t="s">
        <v>13</v>
      </c>
      <c r="G6587" t="s">
        <v>2405</v>
      </c>
      <c r="H6587" s="1">
        <v>0</v>
      </c>
      <c r="I6587" s="2">
        <v>43823</v>
      </c>
      <c r="J6587" t="s">
        <v>2492</v>
      </c>
      <c r="K6587" t="s">
        <v>16</v>
      </c>
      <c r="L6587">
        <v>70506</v>
      </c>
      <c r="M6587">
        <v>537</v>
      </c>
      <c r="N6587" t="s">
        <v>5101</v>
      </c>
      <c r="O6587">
        <v>240</v>
      </c>
      <c r="P6587">
        <v>3</v>
      </c>
      <c r="Q6587" t="s">
        <v>18</v>
      </c>
      <c r="R6587" t="s">
        <v>8304</v>
      </c>
      <c r="S6587">
        <v>239.99</v>
      </c>
      <c r="T6587">
        <v>480</v>
      </c>
      <c r="U6587" t="s">
        <v>19</v>
      </c>
      <c r="V6587" s="2">
        <v>43827</v>
      </c>
      <c r="W6587" t="s">
        <v>39</v>
      </c>
      <c r="X6587" t="s">
        <v>454</v>
      </c>
      <c r="Y6587" t="s">
        <v>422</v>
      </c>
    </row>
    <row r="6588" spans="1:25" hidden="1" x14ac:dyDescent="0.35">
      <c r="A6588">
        <v>5</v>
      </c>
      <c r="B6588" t="s">
        <v>43</v>
      </c>
      <c r="C6588">
        <v>6</v>
      </c>
      <c r="D6588" t="s">
        <v>26</v>
      </c>
      <c r="E6588" t="s">
        <v>258</v>
      </c>
      <c r="F6588" t="s">
        <v>13</v>
      </c>
      <c r="G6588" t="s">
        <v>410</v>
      </c>
      <c r="H6588" s="1">
        <v>0.2</v>
      </c>
      <c r="I6588" s="2">
        <v>43715</v>
      </c>
      <c r="J6588" t="s">
        <v>7931</v>
      </c>
      <c r="K6588" t="s">
        <v>30</v>
      </c>
      <c r="L6588">
        <v>97206</v>
      </c>
      <c r="M6588">
        <v>790</v>
      </c>
      <c r="N6588" t="s">
        <v>3236</v>
      </c>
      <c r="O6588">
        <v>2</v>
      </c>
      <c r="P6588">
        <v>3</v>
      </c>
      <c r="Q6588" t="s">
        <v>32</v>
      </c>
      <c r="R6588" t="s">
        <v>92</v>
      </c>
      <c r="S6588">
        <v>2.36</v>
      </c>
      <c r="T6588">
        <v>38</v>
      </c>
      <c r="U6588" t="s">
        <v>19</v>
      </c>
      <c r="V6588" s="2">
        <v>43720</v>
      </c>
      <c r="W6588" t="s">
        <v>39</v>
      </c>
      <c r="X6588" t="s">
        <v>262</v>
      </c>
      <c r="Y6588" t="s">
        <v>42</v>
      </c>
    </row>
    <row r="6589" spans="1:25" hidden="1" x14ac:dyDescent="0.35">
      <c r="A6589">
        <v>5</v>
      </c>
      <c r="B6589" t="s">
        <v>43</v>
      </c>
      <c r="C6589">
        <v>6</v>
      </c>
      <c r="D6589" t="s">
        <v>50</v>
      </c>
      <c r="E6589" t="s">
        <v>258</v>
      </c>
      <c r="F6589" t="s">
        <v>13</v>
      </c>
      <c r="G6589" t="s">
        <v>410</v>
      </c>
      <c r="H6589" s="1">
        <v>0.2</v>
      </c>
      <c r="I6589" s="2">
        <v>43715</v>
      </c>
      <c r="J6589" t="s">
        <v>7931</v>
      </c>
      <c r="K6589" t="s">
        <v>30</v>
      </c>
      <c r="L6589">
        <v>97206</v>
      </c>
      <c r="M6589">
        <v>1032</v>
      </c>
      <c r="N6589" t="s">
        <v>4788</v>
      </c>
      <c r="O6589">
        <v>80</v>
      </c>
      <c r="P6589">
        <v>7</v>
      </c>
      <c r="Q6589" t="s">
        <v>32</v>
      </c>
      <c r="R6589" t="s">
        <v>92</v>
      </c>
      <c r="S6589">
        <v>80.48</v>
      </c>
      <c r="T6589">
        <v>280</v>
      </c>
      <c r="U6589" t="s">
        <v>19</v>
      </c>
      <c r="V6589" s="2">
        <v>43720</v>
      </c>
      <c r="W6589" t="s">
        <v>39</v>
      </c>
      <c r="X6589" t="s">
        <v>262</v>
      </c>
      <c r="Y6589" t="s">
        <v>113</v>
      </c>
    </row>
    <row r="6590" spans="1:25" x14ac:dyDescent="0.35">
      <c r="A6590">
        <v>3</v>
      </c>
      <c r="B6590" t="s">
        <v>10</v>
      </c>
      <c r="C6590">
        <v>3</v>
      </c>
      <c r="D6590" t="s">
        <v>11</v>
      </c>
      <c r="E6590" t="s">
        <v>2032</v>
      </c>
      <c r="F6590" t="s">
        <v>13</v>
      </c>
      <c r="G6590" t="s">
        <v>995</v>
      </c>
      <c r="H6590" s="1">
        <v>0</v>
      </c>
      <c r="I6590" s="2">
        <v>43543</v>
      </c>
      <c r="J6590" t="s">
        <v>2033</v>
      </c>
      <c r="K6590" t="s">
        <v>30</v>
      </c>
      <c r="L6590">
        <v>93727</v>
      </c>
      <c r="M6590">
        <v>104</v>
      </c>
      <c r="N6590" t="s">
        <v>2034</v>
      </c>
      <c r="O6590">
        <v>13</v>
      </c>
      <c r="P6590">
        <v>1</v>
      </c>
      <c r="Q6590" t="s">
        <v>32</v>
      </c>
      <c r="R6590" t="s">
        <v>8304</v>
      </c>
      <c r="S6590">
        <v>12.68</v>
      </c>
      <c r="T6590">
        <v>31</v>
      </c>
      <c r="U6590" t="s">
        <v>19</v>
      </c>
      <c r="V6590" s="2">
        <v>43546</v>
      </c>
      <c r="W6590" t="s">
        <v>20</v>
      </c>
      <c r="X6590" t="s">
        <v>34</v>
      </c>
      <c r="Y6590" t="s">
        <v>47</v>
      </c>
    </row>
    <row r="6591" spans="1:25" x14ac:dyDescent="0.35">
      <c r="A6591">
        <v>3</v>
      </c>
      <c r="B6591" t="s">
        <v>10</v>
      </c>
      <c r="C6591">
        <v>3</v>
      </c>
      <c r="D6591" t="s">
        <v>11</v>
      </c>
      <c r="E6591" t="s">
        <v>2032</v>
      </c>
      <c r="F6591" t="s">
        <v>13</v>
      </c>
      <c r="G6591" t="s">
        <v>995</v>
      </c>
      <c r="H6591" s="1">
        <v>0.2</v>
      </c>
      <c r="I6591" s="2">
        <v>43543</v>
      </c>
      <c r="J6591" t="s">
        <v>2033</v>
      </c>
      <c r="K6591" t="s">
        <v>30</v>
      </c>
      <c r="L6591">
        <v>93727</v>
      </c>
      <c r="M6591">
        <v>429</v>
      </c>
      <c r="N6591" t="s">
        <v>1424</v>
      </c>
      <c r="O6591">
        <v>9</v>
      </c>
      <c r="P6591">
        <v>5</v>
      </c>
      <c r="Q6591" t="s">
        <v>32</v>
      </c>
      <c r="R6591" t="s">
        <v>8304</v>
      </c>
      <c r="S6591">
        <v>8.7100000000000009</v>
      </c>
      <c r="T6591">
        <v>697</v>
      </c>
      <c r="U6591" t="s">
        <v>19</v>
      </c>
      <c r="V6591" s="2">
        <v>43546</v>
      </c>
      <c r="W6591" t="s">
        <v>20</v>
      </c>
      <c r="X6591" t="s">
        <v>34</v>
      </c>
      <c r="Y6591" t="s">
        <v>41</v>
      </c>
    </row>
    <row r="6592" spans="1:25" x14ac:dyDescent="0.35">
      <c r="A6592">
        <v>3</v>
      </c>
      <c r="B6592" t="s">
        <v>10</v>
      </c>
      <c r="C6592">
        <v>3</v>
      </c>
      <c r="D6592" t="s">
        <v>26</v>
      </c>
      <c r="E6592" t="s">
        <v>2032</v>
      </c>
      <c r="F6592" t="s">
        <v>13</v>
      </c>
      <c r="G6592" t="s">
        <v>995</v>
      </c>
      <c r="H6592" s="1">
        <v>0.2</v>
      </c>
      <c r="I6592" s="2">
        <v>43543</v>
      </c>
      <c r="J6592" t="s">
        <v>2033</v>
      </c>
      <c r="K6592" t="s">
        <v>30</v>
      </c>
      <c r="L6592">
        <v>93727</v>
      </c>
      <c r="M6592">
        <v>1489</v>
      </c>
      <c r="N6592" t="s">
        <v>3316</v>
      </c>
      <c r="O6592">
        <v>5</v>
      </c>
      <c r="P6592">
        <v>2</v>
      </c>
      <c r="Q6592" t="s">
        <v>32</v>
      </c>
      <c r="R6592" t="s">
        <v>8304</v>
      </c>
      <c r="S6592">
        <v>5.12</v>
      </c>
      <c r="T6592">
        <v>15</v>
      </c>
      <c r="U6592" t="s">
        <v>19</v>
      </c>
      <c r="V6592" s="2">
        <v>43546</v>
      </c>
      <c r="W6592" t="s">
        <v>20</v>
      </c>
      <c r="X6592" t="s">
        <v>34</v>
      </c>
      <c r="Y6592" t="s">
        <v>54</v>
      </c>
    </row>
    <row r="6593" spans="1:25" x14ac:dyDescent="0.35">
      <c r="A6593">
        <v>3</v>
      </c>
      <c r="B6593" t="s">
        <v>10</v>
      </c>
      <c r="C6593">
        <v>3</v>
      </c>
      <c r="D6593" t="s">
        <v>26</v>
      </c>
      <c r="E6593" t="s">
        <v>2032</v>
      </c>
      <c r="F6593" t="s">
        <v>13</v>
      </c>
      <c r="G6593" t="s">
        <v>995</v>
      </c>
      <c r="H6593" s="1">
        <v>0.2</v>
      </c>
      <c r="I6593" s="2">
        <v>43543</v>
      </c>
      <c r="J6593" t="s">
        <v>2033</v>
      </c>
      <c r="K6593" t="s">
        <v>30</v>
      </c>
      <c r="L6593">
        <v>93727</v>
      </c>
      <c r="M6593">
        <v>1312</v>
      </c>
      <c r="N6593" t="s">
        <v>8157</v>
      </c>
      <c r="O6593">
        <v>9</v>
      </c>
      <c r="P6593">
        <v>7</v>
      </c>
      <c r="Q6593" t="s">
        <v>32</v>
      </c>
      <c r="R6593" t="s">
        <v>8304</v>
      </c>
      <c r="S6593">
        <v>9.2799999999999994</v>
      </c>
      <c r="T6593">
        <v>27</v>
      </c>
      <c r="U6593" t="s">
        <v>19</v>
      </c>
      <c r="V6593" s="2">
        <v>43546</v>
      </c>
      <c r="W6593" t="s">
        <v>20</v>
      </c>
      <c r="X6593" t="s">
        <v>34</v>
      </c>
      <c r="Y6593" t="s">
        <v>54</v>
      </c>
    </row>
    <row r="6594" spans="1:25" x14ac:dyDescent="0.35">
      <c r="A6594">
        <v>3</v>
      </c>
      <c r="B6594" t="s">
        <v>10</v>
      </c>
      <c r="C6594">
        <v>3</v>
      </c>
      <c r="D6594" t="s">
        <v>26</v>
      </c>
      <c r="E6594" t="s">
        <v>6134</v>
      </c>
      <c r="F6594" t="s">
        <v>13</v>
      </c>
      <c r="G6594" t="s">
        <v>502</v>
      </c>
      <c r="H6594" s="1">
        <v>0.2</v>
      </c>
      <c r="I6594" s="2">
        <v>43678</v>
      </c>
      <c r="J6594" t="s">
        <v>6168</v>
      </c>
      <c r="K6594" t="s">
        <v>30</v>
      </c>
      <c r="L6594">
        <v>93905</v>
      </c>
      <c r="M6594">
        <v>702</v>
      </c>
      <c r="N6594" t="s">
        <v>380</v>
      </c>
      <c r="O6594">
        <v>19</v>
      </c>
      <c r="P6594">
        <v>2</v>
      </c>
      <c r="Q6594" t="s">
        <v>32</v>
      </c>
      <c r="R6594" t="s">
        <v>8304</v>
      </c>
      <c r="S6594">
        <v>18.53</v>
      </c>
      <c r="T6594">
        <v>55</v>
      </c>
      <c r="U6594" t="s">
        <v>33</v>
      </c>
      <c r="V6594" s="2">
        <v>43681</v>
      </c>
      <c r="W6594" t="s">
        <v>20</v>
      </c>
      <c r="X6594" t="s">
        <v>34</v>
      </c>
      <c r="Y6594" t="s">
        <v>54</v>
      </c>
    </row>
    <row r="6595" spans="1:25" hidden="1" x14ac:dyDescent="0.35">
      <c r="A6595">
        <v>5</v>
      </c>
      <c r="B6595" t="s">
        <v>43</v>
      </c>
      <c r="C6595">
        <v>6</v>
      </c>
      <c r="D6595" t="s">
        <v>26</v>
      </c>
      <c r="E6595" t="s">
        <v>1791</v>
      </c>
      <c r="F6595" t="s">
        <v>13</v>
      </c>
      <c r="G6595" t="s">
        <v>7107</v>
      </c>
      <c r="H6595" s="1">
        <v>0.2</v>
      </c>
      <c r="I6595" s="2">
        <v>43585</v>
      </c>
      <c r="J6595" t="s">
        <v>7583</v>
      </c>
      <c r="K6595" t="s">
        <v>16</v>
      </c>
      <c r="L6595">
        <v>33437</v>
      </c>
      <c r="M6595">
        <v>181</v>
      </c>
      <c r="N6595" t="s">
        <v>2954</v>
      </c>
      <c r="O6595">
        <v>2</v>
      </c>
      <c r="P6595">
        <v>2</v>
      </c>
      <c r="Q6595" t="s">
        <v>18</v>
      </c>
      <c r="R6595" t="s">
        <v>8304</v>
      </c>
      <c r="S6595">
        <v>1.67</v>
      </c>
      <c r="T6595">
        <v>5</v>
      </c>
      <c r="U6595" t="s">
        <v>76</v>
      </c>
      <c r="V6595" s="2">
        <v>43590</v>
      </c>
      <c r="W6595" t="s">
        <v>39</v>
      </c>
      <c r="X6595" t="s">
        <v>40</v>
      </c>
      <c r="Y6595" t="s">
        <v>35</v>
      </c>
    </row>
    <row r="6596" spans="1:25" hidden="1" x14ac:dyDescent="0.35">
      <c r="A6596">
        <v>5</v>
      </c>
      <c r="B6596" t="s">
        <v>43</v>
      </c>
      <c r="C6596">
        <v>6</v>
      </c>
      <c r="D6596" t="s">
        <v>26</v>
      </c>
      <c r="E6596" t="s">
        <v>1791</v>
      </c>
      <c r="F6596" t="s">
        <v>13</v>
      </c>
      <c r="G6596" t="s">
        <v>7107</v>
      </c>
      <c r="H6596" s="1">
        <v>0.2</v>
      </c>
      <c r="I6596" s="2">
        <v>43585</v>
      </c>
      <c r="J6596" t="s">
        <v>7583</v>
      </c>
      <c r="K6596" t="s">
        <v>16</v>
      </c>
      <c r="L6596">
        <v>33437</v>
      </c>
      <c r="M6596">
        <v>1508</v>
      </c>
      <c r="N6596" t="s">
        <v>3043</v>
      </c>
      <c r="O6596">
        <v>5</v>
      </c>
      <c r="P6596">
        <v>3</v>
      </c>
      <c r="Q6596" t="s">
        <v>18</v>
      </c>
      <c r="R6596" t="s">
        <v>8304</v>
      </c>
      <c r="S6596">
        <v>4.8499999999999996</v>
      </c>
      <c r="T6596">
        <v>16</v>
      </c>
      <c r="U6596" t="s">
        <v>76</v>
      </c>
      <c r="V6596" s="2">
        <v>43590</v>
      </c>
      <c r="W6596" t="s">
        <v>39</v>
      </c>
      <c r="X6596" t="s">
        <v>40</v>
      </c>
      <c r="Y6596" t="s">
        <v>49</v>
      </c>
    </row>
    <row r="6597" spans="1:25" hidden="1" x14ac:dyDescent="0.35">
      <c r="A6597">
        <v>5</v>
      </c>
      <c r="B6597" t="s">
        <v>43</v>
      </c>
      <c r="C6597">
        <v>6</v>
      </c>
      <c r="D6597" t="s">
        <v>26</v>
      </c>
      <c r="E6597" t="s">
        <v>1791</v>
      </c>
      <c r="F6597" t="s">
        <v>13</v>
      </c>
      <c r="G6597" t="s">
        <v>7107</v>
      </c>
      <c r="H6597" s="1">
        <v>0.2</v>
      </c>
      <c r="I6597" s="2">
        <v>43585</v>
      </c>
      <c r="J6597" t="s">
        <v>7583</v>
      </c>
      <c r="K6597" t="s">
        <v>16</v>
      </c>
      <c r="L6597">
        <v>33437</v>
      </c>
      <c r="M6597">
        <v>208</v>
      </c>
      <c r="N6597" t="s">
        <v>2978</v>
      </c>
      <c r="O6597">
        <v>4</v>
      </c>
      <c r="P6597">
        <v>3</v>
      </c>
      <c r="Q6597" t="s">
        <v>18</v>
      </c>
      <c r="R6597" t="s">
        <v>8304</v>
      </c>
      <c r="S6597">
        <v>3.88</v>
      </c>
      <c r="T6597">
        <v>12</v>
      </c>
      <c r="U6597" t="s">
        <v>76</v>
      </c>
      <c r="V6597" s="2">
        <v>43590</v>
      </c>
      <c r="W6597" t="s">
        <v>39</v>
      </c>
      <c r="X6597" t="s">
        <v>40</v>
      </c>
      <c r="Y6597" t="s">
        <v>35</v>
      </c>
    </row>
    <row r="6598" spans="1:25" hidden="1" x14ac:dyDescent="0.35">
      <c r="A6598">
        <v>6</v>
      </c>
      <c r="B6598" t="s">
        <v>10</v>
      </c>
      <c r="C6598">
        <v>6</v>
      </c>
      <c r="D6598" t="s">
        <v>11</v>
      </c>
      <c r="E6598" t="s">
        <v>2237</v>
      </c>
      <c r="F6598" t="s">
        <v>13</v>
      </c>
      <c r="G6598" t="s">
        <v>2063</v>
      </c>
      <c r="H6598" s="1">
        <v>0.32</v>
      </c>
      <c r="I6598" s="2">
        <v>43786</v>
      </c>
      <c r="J6598" t="s">
        <v>2238</v>
      </c>
      <c r="K6598" t="s">
        <v>73</v>
      </c>
      <c r="L6598">
        <v>78521</v>
      </c>
      <c r="M6598">
        <v>167</v>
      </c>
      <c r="N6598" t="s">
        <v>2115</v>
      </c>
      <c r="O6598">
        <v>-14</v>
      </c>
      <c r="P6598">
        <v>2</v>
      </c>
      <c r="Q6598" t="s">
        <v>75</v>
      </c>
      <c r="R6598" t="s">
        <v>8304</v>
      </c>
      <c r="S6598">
        <v>-14.46</v>
      </c>
      <c r="T6598">
        <v>328</v>
      </c>
      <c r="U6598" t="s">
        <v>19</v>
      </c>
      <c r="V6598" s="2">
        <v>43792</v>
      </c>
      <c r="W6598" t="s">
        <v>39</v>
      </c>
      <c r="X6598" t="s">
        <v>77</v>
      </c>
      <c r="Y6598" t="s">
        <v>22</v>
      </c>
    </row>
    <row r="6599" spans="1:25" x14ac:dyDescent="0.35">
      <c r="A6599">
        <v>4</v>
      </c>
      <c r="B6599" t="s">
        <v>43</v>
      </c>
      <c r="C6599">
        <v>6</v>
      </c>
      <c r="D6599" t="s">
        <v>26</v>
      </c>
      <c r="E6599" t="s">
        <v>2032</v>
      </c>
      <c r="F6599" t="s">
        <v>13</v>
      </c>
      <c r="G6599" t="s">
        <v>7625</v>
      </c>
      <c r="H6599" s="1">
        <v>0</v>
      </c>
      <c r="I6599" s="2">
        <v>43551</v>
      </c>
      <c r="J6599" t="s">
        <v>7626</v>
      </c>
      <c r="K6599" t="s">
        <v>30</v>
      </c>
      <c r="L6599">
        <v>93727</v>
      </c>
      <c r="M6599">
        <v>1706</v>
      </c>
      <c r="N6599" t="s">
        <v>431</v>
      </c>
      <c r="O6599">
        <v>53</v>
      </c>
      <c r="P6599">
        <v>2</v>
      </c>
      <c r="Q6599" t="s">
        <v>32</v>
      </c>
      <c r="R6599" t="s">
        <v>8304</v>
      </c>
      <c r="S6599">
        <v>53.26</v>
      </c>
      <c r="T6599">
        <v>111</v>
      </c>
      <c r="U6599" t="s">
        <v>76</v>
      </c>
      <c r="V6599" s="2">
        <v>43555</v>
      </c>
      <c r="W6599" t="s">
        <v>39</v>
      </c>
      <c r="X6599" t="s">
        <v>34</v>
      </c>
      <c r="Y6599" t="s">
        <v>64</v>
      </c>
    </row>
    <row r="6600" spans="1:25" x14ac:dyDescent="0.35">
      <c r="A6600">
        <v>4</v>
      </c>
      <c r="B6600" t="s">
        <v>43</v>
      </c>
      <c r="C6600">
        <v>6</v>
      </c>
      <c r="D6600" t="s">
        <v>26</v>
      </c>
      <c r="E6600" t="s">
        <v>2032</v>
      </c>
      <c r="F6600" t="s">
        <v>13</v>
      </c>
      <c r="G6600" t="s">
        <v>7625</v>
      </c>
      <c r="H6600" s="1">
        <v>0</v>
      </c>
      <c r="I6600" s="2">
        <v>43551</v>
      </c>
      <c r="J6600" t="s">
        <v>7626</v>
      </c>
      <c r="K6600" t="s">
        <v>30</v>
      </c>
      <c r="L6600">
        <v>93727</v>
      </c>
      <c r="M6600">
        <v>1781</v>
      </c>
      <c r="N6600" t="s">
        <v>3931</v>
      </c>
      <c r="O6600">
        <v>21</v>
      </c>
      <c r="P6600">
        <v>2</v>
      </c>
      <c r="Q6600" t="s">
        <v>32</v>
      </c>
      <c r="R6600" t="s">
        <v>8304</v>
      </c>
      <c r="S6600">
        <v>21.01</v>
      </c>
      <c r="T6600">
        <v>46</v>
      </c>
      <c r="U6600" t="s">
        <v>76</v>
      </c>
      <c r="V6600" s="2">
        <v>43555</v>
      </c>
      <c r="W6600" t="s">
        <v>39</v>
      </c>
      <c r="X6600" t="s">
        <v>34</v>
      </c>
      <c r="Y6600" t="s">
        <v>64</v>
      </c>
    </row>
    <row r="6601" spans="1:25" x14ac:dyDescent="0.35">
      <c r="A6601">
        <v>4</v>
      </c>
      <c r="B6601" t="s">
        <v>43</v>
      </c>
      <c r="C6601">
        <v>6</v>
      </c>
      <c r="D6601" t="s">
        <v>26</v>
      </c>
      <c r="E6601" t="s">
        <v>2032</v>
      </c>
      <c r="F6601" t="s">
        <v>13</v>
      </c>
      <c r="G6601" t="s">
        <v>7625</v>
      </c>
      <c r="H6601" s="1">
        <v>0</v>
      </c>
      <c r="I6601" s="2">
        <v>43551</v>
      </c>
      <c r="J6601" t="s">
        <v>7626</v>
      </c>
      <c r="K6601" t="s">
        <v>30</v>
      </c>
      <c r="L6601">
        <v>93727</v>
      </c>
      <c r="M6601">
        <v>1600</v>
      </c>
      <c r="N6601" t="s">
        <v>4646</v>
      </c>
      <c r="O6601">
        <v>6</v>
      </c>
      <c r="P6601">
        <v>3</v>
      </c>
      <c r="Q6601" t="s">
        <v>32</v>
      </c>
      <c r="R6601" t="s">
        <v>8304</v>
      </c>
      <c r="S6601">
        <v>5.97</v>
      </c>
      <c r="T6601">
        <v>12</v>
      </c>
      <c r="U6601" t="s">
        <v>76</v>
      </c>
      <c r="V6601" s="2">
        <v>43555</v>
      </c>
      <c r="W6601" t="s">
        <v>39</v>
      </c>
      <c r="X6601" t="s">
        <v>34</v>
      </c>
      <c r="Y6601" t="s">
        <v>64</v>
      </c>
    </row>
    <row r="6602" spans="1:25" hidden="1" x14ac:dyDescent="0.35">
      <c r="A6602">
        <v>4</v>
      </c>
      <c r="B6602" t="s">
        <v>43</v>
      </c>
      <c r="C6602">
        <v>6</v>
      </c>
      <c r="D6602" t="s">
        <v>26</v>
      </c>
      <c r="E6602" t="s">
        <v>1776</v>
      </c>
      <c r="F6602" t="s">
        <v>13</v>
      </c>
      <c r="G6602" t="s">
        <v>1285</v>
      </c>
      <c r="H6602" s="1">
        <v>0</v>
      </c>
      <c r="I6602" s="2">
        <v>43637</v>
      </c>
      <c r="J6602" t="s">
        <v>7474</v>
      </c>
      <c r="K6602" t="s">
        <v>102</v>
      </c>
      <c r="L6602">
        <v>26003</v>
      </c>
      <c r="M6602">
        <v>1850</v>
      </c>
      <c r="N6602" t="s">
        <v>3958</v>
      </c>
      <c r="O6602">
        <v>3</v>
      </c>
      <c r="P6602">
        <v>2</v>
      </c>
      <c r="Q6602" t="s">
        <v>104</v>
      </c>
      <c r="R6602" t="s">
        <v>8304</v>
      </c>
      <c r="S6602">
        <v>3.06</v>
      </c>
      <c r="T6602">
        <v>6</v>
      </c>
      <c r="U6602" t="s">
        <v>76</v>
      </c>
      <c r="V6602" s="2">
        <v>43641</v>
      </c>
      <c r="W6602" t="s">
        <v>39</v>
      </c>
      <c r="X6602" t="s">
        <v>1778</v>
      </c>
      <c r="Y6602" t="s">
        <v>54</v>
      </c>
    </row>
    <row r="6603" spans="1:25" hidden="1" x14ac:dyDescent="0.35">
      <c r="A6603">
        <v>4</v>
      </c>
      <c r="B6603" t="s">
        <v>43</v>
      </c>
      <c r="C6603">
        <v>6</v>
      </c>
      <c r="D6603" t="s">
        <v>26</v>
      </c>
      <c r="E6603" t="s">
        <v>1776</v>
      </c>
      <c r="F6603" t="s">
        <v>13</v>
      </c>
      <c r="G6603" t="s">
        <v>1285</v>
      </c>
      <c r="H6603" s="1">
        <v>0</v>
      </c>
      <c r="I6603" s="2">
        <v>43637</v>
      </c>
      <c r="J6603" t="s">
        <v>7474</v>
      </c>
      <c r="K6603" t="s">
        <v>102</v>
      </c>
      <c r="L6603">
        <v>26003</v>
      </c>
      <c r="M6603">
        <v>905</v>
      </c>
      <c r="N6603" t="s">
        <v>257</v>
      </c>
      <c r="O6603">
        <v>40</v>
      </c>
      <c r="P6603">
        <v>5</v>
      </c>
      <c r="Q6603" t="s">
        <v>104</v>
      </c>
      <c r="R6603" t="s">
        <v>8304</v>
      </c>
      <c r="S6603">
        <v>40.380000000000003</v>
      </c>
      <c r="T6603">
        <v>82</v>
      </c>
      <c r="U6603" t="s">
        <v>76</v>
      </c>
      <c r="V6603" s="2">
        <v>43641</v>
      </c>
      <c r="W6603" t="s">
        <v>39</v>
      </c>
      <c r="X6603" t="s">
        <v>1778</v>
      </c>
      <c r="Y6603" t="s">
        <v>54</v>
      </c>
    </row>
    <row r="6604" spans="1:25" hidden="1" x14ac:dyDescent="0.35">
      <c r="A6604">
        <v>4</v>
      </c>
      <c r="B6604" t="s">
        <v>43</v>
      </c>
      <c r="C6604">
        <v>6</v>
      </c>
      <c r="D6604" t="s">
        <v>26</v>
      </c>
      <c r="E6604" t="s">
        <v>1776</v>
      </c>
      <c r="F6604" t="s">
        <v>13</v>
      </c>
      <c r="G6604" t="s">
        <v>1285</v>
      </c>
      <c r="H6604" s="1">
        <v>0</v>
      </c>
      <c r="I6604" s="2">
        <v>43637</v>
      </c>
      <c r="J6604" t="s">
        <v>7474</v>
      </c>
      <c r="K6604" t="s">
        <v>102</v>
      </c>
      <c r="L6604">
        <v>26003</v>
      </c>
      <c r="M6604">
        <v>1700</v>
      </c>
      <c r="N6604" t="s">
        <v>858</v>
      </c>
      <c r="O6604">
        <v>219</v>
      </c>
      <c r="P6604">
        <v>8</v>
      </c>
      <c r="Q6604" t="s">
        <v>104</v>
      </c>
      <c r="R6604" t="s">
        <v>8304</v>
      </c>
      <c r="S6604">
        <v>219.44</v>
      </c>
      <c r="T6604">
        <v>448</v>
      </c>
      <c r="U6604" t="s">
        <v>76</v>
      </c>
      <c r="V6604" s="2">
        <v>43641</v>
      </c>
      <c r="W6604" t="s">
        <v>39</v>
      </c>
      <c r="X6604" t="s">
        <v>1778</v>
      </c>
      <c r="Y6604" t="s">
        <v>64</v>
      </c>
    </row>
    <row r="6605" spans="1:25" hidden="1" x14ac:dyDescent="0.35">
      <c r="A6605">
        <v>5</v>
      </c>
      <c r="B6605" t="s">
        <v>43</v>
      </c>
      <c r="C6605">
        <v>6</v>
      </c>
      <c r="D6605" t="s">
        <v>11</v>
      </c>
      <c r="E6605" t="s">
        <v>36</v>
      </c>
      <c r="F6605" t="s">
        <v>13</v>
      </c>
      <c r="G6605" t="s">
        <v>2285</v>
      </c>
      <c r="H6605" s="1">
        <v>0.2</v>
      </c>
      <c r="I6605" s="2">
        <v>43794</v>
      </c>
      <c r="J6605" t="s">
        <v>2565</v>
      </c>
      <c r="K6605" t="s">
        <v>16</v>
      </c>
      <c r="L6605">
        <v>33311</v>
      </c>
      <c r="M6605">
        <v>1228</v>
      </c>
      <c r="N6605" t="s">
        <v>8134</v>
      </c>
      <c r="O6605">
        <v>-81</v>
      </c>
      <c r="P6605">
        <v>5</v>
      </c>
      <c r="Q6605" t="s">
        <v>18</v>
      </c>
      <c r="R6605" t="s">
        <v>8304</v>
      </c>
      <c r="S6605">
        <v>-81.44</v>
      </c>
      <c r="T6605">
        <v>724</v>
      </c>
      <c r="U6605" t="s">
        <v>19</v>
      </c>
      <c r="V6605" s="2">
        <v>43799</v>
      </c>
      <c r="W6605" t="s">
        <v>39</v>
      </c>
      <c r="X6605" t="s">
        <v>40</v>
      </c>
      <c r="Y6605" t="s">
        <v>22</v>
      </c>
    </row>
    <row r="6606" spans="1:25" hidden="1" x14ac:dyDescent="0.35">
      <c r="A6606">
        <v>1</v>
      </c>
      <c r="B6606" t="s">
        <v>10</v>
      </c>
      <c r="C6606">
        <v>1</v>
      </c>
      <c r="D6606" t="s">
        <v>26</v>
      </c>
      <c r="E6606" t="s">
        <v>1319</v>
      </c>
      <c r="F6606" t="s">
        <v>13</v>
      </c>
      <c r="G6606" t="s">
        <v>5665</v>
      </c>
      <c r="H6606" s="1">
        <v>0.2</v>
      </c>
      <c r="I6606" s="2">
        <v>43649</v>
      </c>
      <c r="J6606" t="s">
        <v>5931</v>
      </c>
      <c r="K6606" t="s">
        <v>16</v>
      </c>
      <c r="L6606">
        <v>27217</v>
      </c>
      <c r="M6606">
        <v>29</v>
      </c>
      <c r="N6606" t="s">
        <v>473</v>
      </c>
      <c r="O6606">
        <v>2</v>
      </c>
      <c r="P6606">
        <v>3</v>
      </c>
      <c r="Q6606" t="s">
        <v>18</v>
      </c>
      <c r="R6606" t="s">
        <v>8304</v>
      </c>
      <c r="S6606">
        <v>1.55</v>
      </c>
      <c r="T6606">
        <v>10</v>
      </c>
      <c r="U6606" t="s">
        <v>33</v>
      </c>
      <c r="V6606" s="2">
        <v>43650</v>
      </c>
      <c r="W6606" t="s">
        <v>130</v>
      </c>
      <c r="X6606" t="s">
        <v>63</v>
      </c>
      <c r="Y6606" t="s">
        <v>49</v>
      </c>
    </row>
    <row r="6607" spans="1:25" hidden="1" x14ac:dyDescent="0.35">
      <c r="A6607">
        <v>4</v>
      </c>
      <c r="B6607" t="s">
        <v>43</v>
      </c>
      <c r="C6607">
        <v>6</v>
      </c>
      <c r="D6607" t="s">
        <v>26</v>
      </c>
      <c r="E6607" t="s">
        <v>305</v>
      </c>
      <c r="F6607" t="s">
        <v>13</v>
      </c>
      <c r="G6607" t="s">
        <v>6946</v>
      </c>
      <c r="H6607" s="1">
        <v>0</v>
      </c>
      <c r="I6607" s="2">
        <v>43719</v>
      </c>
      <c r="J6607" t="s">
        <v>7577</v>
      </c>
      <c r="K6607" t="s">
        <v>16</v>
      </c>
      <c r="L6607">
        <v>31907</v>
      </c>
      <c r="M6607">
        <v>1730</v>
      </c>
      <c r="N6607" t="s">
        <v>6068</v>
      </c>
      <c r="O6607">
        <v>85</v>
      </c>
      <c r="P6607">
        <v>7</v>
      </c>
      <c r="Q6607" t="s">
        <v>18</v>
      </c>
      <c r="R6607" t="s">
        <v>8304</v>
      </c>
      <c r="S6607">
        <v>84.94</v>
      </c>
      <c r="T6607">
        <v>185</v>
      </c>
      <c r="U6607" t="s">
        <v>76</v>
      </c>
      <c r="V6607" s="2">
        <v>43723</v>
      </c>
      <c r="W6607" t="s">
        <v>39</v>
      </c>
      <c r="X6607" t="s">
        <v>761</v>
      </c>
      <c r="Y6607" t="s">
        <v>64</v>
      </c>
    </row>
    <row r="6608" spans="1:25" hidden="1" x14ac:dyDescent="0.35">
      <c r="A6608">
        <v>5</v>
      </c>
      <c r="B6608" t="s">
        <v>43</v>
      </c>
      <c r="C6608">
        <v>6</v>
      </c>
      <c r="D6608" t="s">
        <v>50</v>
      </c>
      <c r="E6608" t="s">
        <v>1872</v>
      </c>
      <c r="F6608" t="s">
        <v>13</v>
      </c>
      <c r="G6608" t="s">
        <v>313</v>
      </c>
      <c r="H6608" s="1">
        <v>0.2</v>
      </c>
      <c r="I6608" s="2">
        <v>43517</v>
      </c>
      <c r="J6608" t="s">
        <v>4974</v>
      </c>
      <c r="K6608" t="s">
        <v>73</v>
      </c>
      <c r="L6608">
        <v>75007</v>
      </c>
      <c r="M6608">
        <v>1095</v>
      </c>
      <c r="N6608" t="s">
        <v>786</v>
      </c>
      <c r="O6608">
        <v>-3</v>
      </c>
      <c r="P6608">
        <v>1</v>
      </c>
      <c r="Q6608" t="s">
        <v>75</v>
      </c>
      <c r="R6608" t="s">
        <v>8304</v>
      </c>
      <c r="S6608">
        <v>-2.99</v>
      </c>
      <c r="T6608">
        <v>48</v>
      </c>
      <c r="U6608" t="s">
        <v>19</v>
      </c>
      <c r="V6608" s="2">
        <v>43522</v>
      </c>
      <c r="W6608" t="s">
        <v>39</v>
      </c>
      <c r="X6608" t="s">
        <v>77</v>
      </c>
      <c r="Y6608" t="s">
        <v>113</v>
      </c>
    </row>
    <row r="6609" spans="1:25" x14ac:dyDescent="0.35">
      <c r="A6609">
        <v>4</v>
      </c>
      <c r="B6609" t="s">
        <v>25</v>
      </c>
      <c r="C6609">
        <v>3</v>
      </c>
      <c r="D6609" t="s">
        <v>26</v>
      </c>
      <c r="E6609" t="s">
        <v>88</v>
      </c>
      <c r="F6609" t="s">
        <v>13</v>
      </c>
      <c r="G6609" t="s">
        <v>359</v>
      </c>
      <c r="H6609" s="1">
        <v>0</v>
      </c>
      <c r="I6609" s="2">
        <v>43530</v>
      </c>
      <c r="J6609" t="s">
        <v>6146</v>
      </c>
      <c r="K6609" t="s">
        <v>30</v>
      </c>
      <c r="L6609">
        <v>94109</v>
      </c>
      <c r="M6609">
        <v>666</v>
      </c>
      <c r="N6609" t="s">
        <v>714</v>
      </c>
      <c r="O6609">
        <v>17</v>
      </c>
      <c r="P6609">
        <v>2</v>
      </c>
      <c r="Q6609" t="s">
        <v>32</v>
      </c>
      <c r="R6609" t="s">
        <v>8304</v>
      </c>
      <c r="S6609">
        <v>16.95</v>
      </c>
      <c r="T6609">
        <v>68</v>
      </c>
      <c r="U6609" t="s">
        <v>33</v>
      </c>
      <c r="V6609" s="2">
        <v>43534</v>
      </c>
      <c r="W6609" t="s">
        <v>20</v>
      </c>
      <c r="X6609" t="s">
        <v>34</v>
      </c>
      <c r="Y6609" t="s">
        <v>42</v>
      </c>
    </row>
    <row r="6610" spans="1:25" hidden="1" x14ac:dyDescent="0.35">
      <c r="A6610">
        <v>0</v>
      </c>
      <c r="B6610" t="s">
        <v>10</v>
      </c>
      <c r="C6610">
        <v>0</v>
      </c>
      <c r="D6610" t="s">
        <v>26</v>
      </c>
      <c r="E6610" t="s">
        <v>737</v>
      </c>
      <c r="F6610" t="s">
        <v>13</v>
      </c>
      <c r="G6610" t="s">
        <v>8130</v>
      </c>
      <c r="H6610" s="1">
        <v>0.2</v>
      </c>
      <c r="I6610" s="2">
        <v>43565</v>
      </c>
      <c r="J6610" t="s">
        <v>3196</v>
      </c>
      <c r="K6610" t="s">
        <v>73</v>
      </c>
      <c r="L6610">
        <v>78745</v>
      </c>
      <c r="M6610">
        <v>1685</v>
      </c>
      <c r="N6610" t="s">
        <v>1179</v>
      </c>
      <c r="O6610">
        <v>4</v>
      </c>
      <c r="P6610">
        <v>2</v>
      </c>
      <c r="Q6610" t="s">
        <v>75</v>
      </c>
      <c r="R6610" t="s">
        <v>8304</v>
      </c>
      <c r="S6610">
        <v>3.63</v>
      </c>
      <c r="T6610">
        <v>10</v>
      </c>
      <c r="U6610" t="s">
        <v>19</v>
      </c>
      <c r="V6610" s="2">
        <v>43565</v>
      </c>
      <c r="W6610" t="s">
        <v>773</v>
      </c>
      <c r="X6610" t="s">
        <v>77</v>
      </c>
      <c r="Y6610" t="s">
        <v>64</v>
      </c>
    </row>
    <row r="6611" spans="1:25" hidden="1" x14ac:dyDescent="0.35">
      <c r="A6611">
        <v>0</v>
      </c>
      <c r="B6611" t="s">
        <v>10</v>
      </c>
      <c r="C6611">
        <v>0</v>
      </c>
      <c r="D6611" t="s">
        <v>50</v>
      </c>
      <c r="E6611" t="s">
        <v>737</v>
      </c>
      <c r="F6611" t="s">
        <v>13</v>
      </c>
      <c r="G6611" t="s">
        <v>8130</v>
      </c>
      <c r="H6611" s="1">
        <v>0.2</v>
      </c>
      <c r="I6611" s="2">
        <v>43565</v>
      </c>
      <c r="J6611" t="s">
        <v>3196</v>
      </c>
      <c r="K6611" t="s">
        <v>73</v>
      </c>
      <c r="L6611">
        <v>78745</v>
      </c>
      <c r="M6611">
        <v>1023</v>
      </c>
      <c r="N6611" t="s">
        <v>4818</v>
      </c>
      <c r="O6611">
        <v>20</v>
      </c>
      <c r="P6611">
        <v>3</v>
      </c>
      <c r="Q6611" t="s">
        <v>75</v>
      </c>
      <c r="R6611" t="s">
        <v>8304</v>
      </c>
      <c r="S6611">
        <v>20.34</v>
      </c>
      <c r="T6611">
        <v>96</v>
      </c>
      <c r="U6611" t="s">
        <v>19</v>
      </c>
      <c r="V6611" s="2">
        <v>43565</v>
      </c>
      <c r="W6611" t="s">
        <v>773</v>
      </c>
      <c r="X6611" t="s">
        <v>77</v>
      </c>
      <c r="Y6611" t="s">
        <v>113</v>
      </c>
    </row>
    <row r="6612" spans="1:25" hidden="1" x14ac:dyDescent="0.35">
      <c r="A6612">
        <v>6</v>
      </c>
      <c r="B6612" t="s">
        <v>10</v>
      </c>
      <c r="C6612">
        <v>6</v>
      </c>
      <c r="D6612" t="s">
        <v>26</v>
      </c>
      <c r="E6612" t="s">
        <v>99</v>
      </c>
      <c r="F6612" t="s">
        <v>13</v>
      </c>
      <c r="G6612" t="s">
        <v>5443</v>
      </c>
      <c r="H6612" s="1">
        <v>0.2</v>
      </c>
      <c r="I6612" s="2">
        <v>43757</v>
      </c>
      <c r="J6612" t="s">
        <v>6422</v>
      </c>
      <c r="K6612" t="s">
        <v>102</v>
      </c>
      <c r="L6612">
        <v>19120</v>
      </c>
      <c r="M6612">
        <v>936</v>
      </c>
      <c r="N6612" t="s">
        <v>8268</v>
      </c>
      <c r="O6612">
        <v>7</v>
      </c>
      <c r="P6612">
        <v>4</v>
      </c>
      <c r="Q6612" t="s">
        <v>104</v>
      </c>
      <c r="R6612" t="s">
        <v>8304</v>
      </c>
      <c r="S6612">
        <v>7.4</v>
      </c>
      <c r="T6612">
        <v>24</v>
      </c>
      <c r="U6612" t="s">
        <v>33</v>
      </c>
      <c r="V6612" s="2">
        <v>43763</v>
      </c>
      <c r="W6612" t="s">
        <v>39</v>
      </c>
      <c r="X6612" t="s">
        <v>105</v>
      </c>
      <c r="Y6612" t="s">
        <v>64</v>
      </c>
    </row>
    <row r="6613" spans="1:25" hidden="1" x14ac:dyDescent="0.35">
      <c r="A6613">
        <v>6</v>
      </c>
      <c r="B6613" t="s">
        <v>10</v>
      </c>
      <c r="C6613">
        <v>6</v>
      </c>
      <c r="D6613" t="s">
        <v>26</v>
      </c>
      <c r="E6613" t="s">
        <v>99</v>
      </c>
      <c r="F6613" t="s">
        <v>13</v>
      </c>
      <c r="G6613" t="s">
        <v>5443</v>
      </c>
      <c r="H6613" s="1">
        <v>0.2</v>
      </c>
      <c r="I6613" s="2">
        <v>43757</v>
      </c>
      <c r="J6613" t="s">
        <v>6422</v>
      </c>
      <c r="K6613" t="s">
        <v>102</v>
      </c>
      <c r="L6613">
        <v>19120</v>
      </c>
      <c r="M6613">
        <v>350</v>
      </c>
      <c r="N6613" t="s">
        <v>4106</v>
      </c>
      <c r="O6613">
        <v>9</v>
      </c>
      <c r="P6613">
        <v>7</v>
      </c>
      <c r="Q6613" t="s">
        <v>104</v>
      </c>
      <c r="R6613" t="s">
        <v>8304</v>
      </c>
      <c r="S6613">
        <v>9.24</v>
      </c>
      <c r="T6613">
        <v>123</v>
      </c>
      <c r="U6613" t="s">
        <v>33</v>
      </c>
      <c r="V6613" s="2">
        <v>43763</v>
      </c>
      <c r="W6613" t="s">
        <v>39</v>
      </c>
      <c r="X6613" t="s">
        <v>105</v>
      </c>
      <c r="Y6613" t="s">
        <v>49</v>
      </c>
    </row>
    <row r="6614" spans="1:25" hidden="1" x14ac:dyDescent="0.35">
      <c r="A6614">
        <v>6</v>
      </c>
      <c r="B6614" t="s">
        <v>10</v>
      </c>
      <c r="C6614">
        <v>6</v>
      </c>
      <c r="D6614" t="s">
        <v>50</v>
      </c>
      <c r="E6614" t="s">
        <v>99</v>
      </c>
      <c r="F6614" t="s">
        <v>13</v>
      </c>
      <c r="G6614" t="s">
        <v>5443</v>
      </c>
      <c r="H6614" s="1">
        <v>0.4</v>
      </c>
      <c r="I6614" s="2">
        <v>43757</v>
      </c>
      <c r="J6614" t="s">
        <v>6422</v>
      </c>
      <c r="K6614" t="s">
        <v>102</v>
      </c>
      <c r="L6614">
        <v>19120</v>
      </c>
      <c r="M6614">
        <v>518</v>
      </c>
      <c r="N6614" t="s">
        <v>4742</v>
      </c>
      <c r="O6614">
        <v>-57</v>
      </c>
      <c r="P6614">
        <v>4</v>
      </c>
      <c r="Q6614" t="s">
        <v>104</v>
      </c>
      <c r="R6614" t="s">
        <v>8304</v>
      </c>
      <c r="S6614">
        <v>-56.76</v>
      </c>
      <c r="T6614">
        <v>310</v>
      </c>
      <c r="U6614" t="s">
        <v>33</v>
      </c>
      <c r="V6614" s="2">
        <v>43763</v>
      </c>
      <c r="W6614" t="s">
        <v>39</v>
      </c>
      <c r="X6614" t="s">
        <v>105</v>
      </c>
      <c r="Y6614" t="s">
        <v>52</v>
      </c>
    </row>
    <row r="6615" spans="1:25" hidden="1" x14ac:dyDescent="0.35">
      <c r="A6615">
        <v>6</v>
      </c>
      <c r="B6615" t="s">
        <v>10</v>
      </c>
      <c r="C6615">
        <v>6</v>
      </c>
      <c r="D6615" t="s">
        <v>26</v>
      </c>
      <c r="E6615" t="s">
        <v>192</v>
      </c>
      <c r="F6615" t="s">
        <v>13</v>
      </c>
      <c r="G6615" t="s">
        <v>2204</v>
      </c>
      <c r="H6615" s="1">
        <v>0.2</v>
      </c>
      <c r="I6615" s="2">
        <v>43579</v>
      </c>
      <c r="J6615" t="s">
        <v>3829</v>
      </c>
      <c r="K6615" t="s">
        <v>73</v>
      </c>
      <c r="L6615">
        <v>60610</v>
      </c>
      <c r="M6615">
        <v>1383</v>
      </c>
      <c r="N6615" t="s">
        <v>215</v>
      </c>
      <c r="O6615">
        <v>-18</v>
      </c>
      <c r="P6615">
        <v>1</v>
      </c>
      <c r="Q6615" t="s">
        <v>75</v>
      </c>
      <c r="R6615" t="s">
        <v>8304</v>
      </c>
      <c r="S6615">
        <v>-18.2</v>
      </c>
      <c r="T6615">
        <v>73</v>
      </c>
      <c r="U6615" t="s">
        <v>19</v>
      </c>
      <c r="V6615" s="2">
        <v>43585</v>
      </c>
      <c r="W6615" t="s">
        <v>39</v>
      </c>
      <c r="X6615" t="s">
        <v>139</v>
      </c>
      <c r="Y6615" t="s">
        <v>42</v>
      </c>
    </row>
    <row r="6616" spans="1:25" hidden="1" x14ac:dyDescent="0.35">
      <c r="A6616">
        <v>6</v>
      </c>
      <c r="B6616" t="s">
        <v>10</v>
      </c>
      <c r="C6616">
        <v>6</v>
      </c>
      <c r="D6616" t="s">
        <v>26</v>
      </c>
      <c r="E6616" t="s">
        <v>192</v>
      </c>
      <c r="F6616" t="s">
        <v>13</v>
      </c>
      <c r="G6616" t="s">
        <v>2204</v>
      </c>
      <c r="H6616" s="1">
        <v>0.8</v>
      </c>
      <c r="I6616" s="2">
        <v>43579</v>
      </c>
      <c r="J6616" t="s">
        <v>3829</v>
      </c>
      <c r="K6616" t="s">
        <v>73</v>
      </c>
      <c r="L6616">
        <v>60610</v>
      </c>
      <c r="M6616">
        <v>43</v>
      </c>
      <c r="N6616" t="s">
        <v>8232</v>
      </c>
      <c r="O6616">
        <v>-18</v>
      </c>
      <c r="P6616">
        <v>5</v>
      </c>
      <c r="Q6616" t="s">
        <v>75</v>
      </c>
      <c r="R6616" t="s">
        <v>8304</v>
      </c>
      <c r="S6616">
        <v>-18.25</v>
      </c>
      <c r="T6616">
        <v>10</v>
      </c>
      <c r="U6616" t="s">
        <v>19</v>
      </c>
      <c r="V6616" s="2">
        <v>43585</v>
      </c>
      <c r="W6616" t="s">
        <v>39</v>
      </c>
      <c r="X6616" t="s">
        <v>139</v>
      </c>
      <c r="Y6616" t="s">
        <v>54</v>
      </c>
    </row>
    <row r="6617" spans="1:25" hidden="1" x14ac:dyDescent="0.35">
      <c r="A6617">
        <v>4</v>
      </c>
      <c r="B6617" t="s">
        <v>25</v>
      </c>
      <c r="C6617">
        <v>3</v>
      </c>
      <c r="D6617" t="s">
        <v>26</v>
      </c>
      <c r="E6617" t="s">
        <v>253</v>
      </c>
      <c r="F6617" t="s">
        <v>13</v>
      </c>
      <c r="G6617" t="s">
        <v>1266</v>
      </c>
      <c r="H6617" s="1">
        <v>0</v>
      </c>
      <c r="I6617" s="2">
        <v>43775</v>
      </c>
      <c r="J6617" t="s">
        <v>7308</v>
      </c>
      <c r="K6617" t="s">
        <v>73</v>
      </c>
      <c r="L6617">
        <v>55407</v>
      </c>
      <c r="M6617">
        <v>538</v>
      </c>
      <c r="N6617" t="s">
        <v>125</v>
      </c>
      <c r="O6617">
        <v>12</v>
      </c>
      <c r="P6617">
        <v>1</v>
      </c>
      <c r="Q6617" t="s">
        <v>75</v>
      </c>
      <c r="R6617" t="s">
        <v>8304</v>
      </c>
      <c r="S6617">
        <v>12.13</v>
      </c>
      <c r="T6617">
        <v>26</v>
      </c>
      <c r="U6617" t="s">
        <v>76</v>
      </c>
      <c r="V6617" s="2">
        <v>43779</v>
      </c>
      <c r="W6617" t="s">
        <v>20</v>
      </c>
      <c r="X6617" t="s">
        <v>151</v>
      </c>
      <c r="Y6617" t="s">
        <v>64</v>
      </c>
    </row>
    <row r="6618" spans="1:25" hidden="1" x14ac:dyDescent="0.35">
      <c r="A6618">
        <v>4</v>
      </c>
      <c r="B6618" t="s">
        <v>25</v>
      </c>
      <c r="C6618">
        <v>3</v>
      </c>
      <c r="D6618" t="s">
        <v>26</v>
      </c>
      <c r="E6618" t="s">
        <v>253</v>
      </c>
      <c r="F6618" t="s">
        <v>13</v>
      </c>
      <c r="G6618" t="s">
        <v>1266</v>
      </c>
      <c r="H6618" s="1">
        <v>0</v>
      </c>
      <c r="I6618" s="2">
        <v>43775</v>
      </c>
      <c r="J6618" t="s">
        <v>7308</v>
      </c>
      <c r="K6618" t="s">
        <v>73</v>
      </c>
      <c r="L6618">
        <v>55407</v>
      </c>
      <c r="M6618">
        <v>1155</v>
      </c>
      <c r="N6618" t="s">
        <v>3840</v>
      </c>
      <c r="O6618">
        <v>4</v>
      </c>
      <c r="P6618">
        <v>5</v>
      </c>
      <c r="Q6618" t="s">
        <v>75</v>
      </c>
      <c r="R6618" t="s">
        <v>8304</v>
      </c>
      <c r="S6618">
        <v>3.61</v>
      </c>
      <c r="T6618">
        <v>14</v>
      </c>
      <c r="U6618" t="s">
        <v>76</v>
      </c>
      <c r="V6618" s="2">
        <v>43779</v>
      </c>
      <c r="W6618" t="s">
        <v>20</v>
      </c>
      <c r="X6618" t="s">
        <v>151</v>
      </c>
      <c r="Y6618" t="s">
        <v>49</v>
      </c>
    </row>
    <row r="6619" spans="1:25" hidden="1" x14ac:dyDescent="0.35">
      <c r="A6619">
        <v>7</v>
      </c>
      <c r="B6619" t="s">
        <v>25</v>
      </c>
      <c r="C6619">
        <v>6</v>
      </c>
      <c r="D6619" t="s">
        <v>26</v>
      </c>
      <c r="E6619" t="s">
        <v>171</v>
      </c>
      <c r="F6619" t="s">
        <v>13</v>
      </c>
      <c r="G6619" t="s">
        <v>695</v>
      </c>
      <c r="H6619" s="1">
        <v>0.2</v>
      </c>
      <c r="I6619" s="2">
        <v>43669</v>
      </c>
      <c r="J6619" t="s">
        <v>7525</v>
      </c>
      <c r="K6619" t="s">
        <v>102</v>
      </c>
      <c r="L6619">
        <v>10011</v>
      </c>
      <c r="M6619">
        <v>1630</v>
      </c>
      <c r="N6619" t="s">
        <v>772</v>
      </c>
      <c r="O6619">
        <v>4</v>
      </c>
      <c r="P6619">
        <v>3</v>
      </c>
      <c r="Q6619" t="s">
        <v>104</v>
      </c>
      <c r="R6619" t="s">
        <v>8304</v>
      </c>
      <c r="S6619">
        <v>4.3499999999999996</v>
      </c>
      <c r="T6619">
        <v>14</v>
      </c>
      <c r="U6619" t="s">
        <v>76</v>
      </c>
      <c r="V6619" s="2">
        <v>43676</v>
      </c>
      <c r="W6619" t="s">
        <v>39</v>
      </c>
      <c r="X6619" t="s">
        <v>175</v>
      </c>
      <c r="Y6619" t="s">
        <v>54</v>
      </c>
    </row>
    <row r="6620" spans="1:25" x14ac:dyDescent="0.35">
      <c r="A6620">
        <v>2</v>
      </c>
      <c r="B6620" t="s">
        <v>43</v>
      </c>
      <c r="C6620">
        <v>3</v>
      </c>
      <c r="D6620" t="s">
        <v>50</v>
      </c>
      <c r="E6620" t="s">
        <v>88</v>
      </c>
      <c r="F6620" t="s">
        <v>13</v>
      </c>
      <c r="G6620" t="s">
        <v>2342</v>
      </c>
      <c r="H6620" s="1">
        <v>0</v>
      </c>
      <c r="I6620" s="2">
        <v>43580</v>
      </c>
      <c r="J6620" t="s">
        <v>4922</v>
      </c>
      <c r="K6620" t="s">
        <v>30</v>
      </c>
      <c r="L6620">
        <v>94109</v>
      </c>
      <c r="M6620">
        <v>1469</v>
      </c>
      <c r="N6620" t="s">
        <v>842</v>
      </c>
      <c r="O6620">
        <v>23</v>
      </c>
      <c r="P6620">
        <v>3</v>
      </c>
      <c r="Q6620" t="s">
        <v>32</v>
      </c>
      <c r="R6620" t="s">
        <v>8304</v>
      </c>
      <c r="S6620">
        <v>22.67</v>
      </c>
      <c r="T6620">
        <v>108</v>
      </c>
      <c r="U6620" t="s">
        <v>19</v>
      </c>
      <c r="V6620" s="2">
        <v>43582</v>
      </c>
      <c r="W6620" t="s">
        <v>20</v>
      </c>
      <c r="X6620" t="s">
        <v>34</v>
      </c>
      <c r="Y6620" t="s">
        <v>113</v>
      </c>
    </row>
    <row r="6621" spans="1:25" hidden="1" x14ac:dyDescent="0.35">
      <c r="A6621">
        <v>4</v>
      </c>
      <c r="B6621" t="s">
        <v>43</v>
      </c>
      <c r="C6621">
        <v>6</v>
      </c>
      <c r="D6621" t="s">
        <v>11</v>
      </c>
      <c r="E6621" t="s">
        <v>879</v>
      </c>
      <c r="F6621" t="s">
        <v>13</v>
      </c>
      <c r="G6621" t="s">
        <v>880</v>
      </c>
      <c r="H6621" s="1">
        <v>0</v>
      </c>
      <c r="I6621" s="2">
        <v>43757</v>
      </c>
      <c r="J6621" t="s">
        <v>881</v>
      </c>
      <c r="K6621" t="s">
        <v>102</v>
      </c>
      <c r="L6621">
        <v>1841</v>
      </c>
      <c r="M6621">
        <v>1620</v>
      </c>
      <c r="N6621" t="s">
        <v>882</v>
      </c>
      <c r="O6621">
        <v>15</v>
      </c>
      <c r="P6621">
        <v>4</v>
      </c>
      <c r="Q6621" t="s">
        <v>104</v>
      </c>
      <c r="R6621" t="s">
        <v>8304</v>
      </c>
      <c r="S6621">
        <v>14.71</v>
      </c>
      <c r="T6621">
        <v>57</v>
      </c>
      <c r="U6621" t="s">
        <v>33</v>
      </c>
      <c r="V6621" s="2">
        <v>43761</v>
      </c>
      <c r="W6621" t="s">
        <v>39</v>
      </c>
      <c r="X6621" t="s">
        <v>744</v>
      </c>
      <c r="Y6621" t="s">
        <v>47</v>
      </c>
    </row>
    <row r="6622" spans="1:25" hidden="1" x14ac:dyDescent="0.35">
      <c r="A6622">
        <v>4</v>
      </c>
      <c r="B6622" t="s">
        <v>43</v>
      </c>
      <c r="C6622">
        <v>6</v>
      </c>
      <c r="D6622" t="s">
        <v>26</v>
      </c>
      <c r="E6622" t="s">
        <v>879</v>
      </c>
      <c r="F6622" t="s">
        <v>13</v>
      </c>
      <c r="G6622" t="s">
        <v>880</v>
      </c>
      <c r="H6622" s="1">
        <v>0</v>
      </c>
      <c r="I6622" s="2">
        <v>43757</v>
      </c>
      <c r="J6622" t="s">
        <v>881</v>
      </c>
      <c r="K6622" t="s">
        <v>102</v>
      </c>
      <c r="L6622">
        <v>1841</v>
      </c>
      <c r="M6622">
        <v>473</v>
      </c>
      <c r="N6622" t="s">
        <v>883</v>
      </c>
      <c r="O6622">
        <v>9</v>
      </c>
      <c r="P6622">
        <v>3</v>
      </c>
      <c r="Q6622" t="s">
        <v>104</v>
      </c>
      <c r="R6622" t="s">
        <v>8304</v>
      </c>
      <c r="S6622">
        <v>8.5</v>
      </c>
      <c r="T6622">
        <v>33</v>
      </c>
      <c r="U6622" t="s">
        <v>33</v>
      </c>
      <c r="V6622" s="2">
        <v>43761</v>
      </c>
      <c r="W6622" t="s">
        <v>39</v>
      </c>
      <c r="X6622" t="s">
        <v>744</v>
      </c>
      <c r="Y6622" t="s">
        <v>42</v>
      </c>
    </row>
    <row r="6623" spans="1:25" hidden="1" x14ac:dyDescent="0.35">
      <c r="A6623">
        <v>1</v>
      </c>
      <c r="B6623" t="s">
        <v>10</v>
      </c>
      <c r="C6623">
        <v>1</v>
      </c>
      <c r="D6623" t="s">
        <v>11</v>
      </c>
      <c r="E6623" t="s">
        <v>1905</v>
      </c>
      <c r="F6623" t="s">
        <v>13</v>
      </c>
      <c r="G6623" t="s">
        <v>5224</v>
      </c>
      <c r="H6623" s="1">
        <v>0</v>
      </c>
      <c r="I6623" s="2">
        <v>43761</v>
      </c>
      <c r="J6623" t="s">
        <v>5225</v>
      </c>
      <c r="K6623" t="s">
        <v>102</v>
      </c>
      <c r="L6623">
        <v>2920</v>
      </c>
      <c r="M6623">
        <v>503</v>
      </c>
      <c r="N6623" t="s">
        <v>2558</v>
      </c>
      <c r="O6623">
        <v>51</v>
      </c>
      <c r="P6623">
        <v>2</v>
      </c>
      <c r="Q6623" t="s">
        <v>104</v>
      </c>
      <c r="R6623" t="s">
        <v>8304</v>
      </c>
      <c r="S6623">
        <v>50.56</v>
      </c>
      <c r="T6623">
        <v>211</v>
      </c>
      <c r="U6623" t="s">
        <v>33</v>
      </c>
      <c r="V6623" s="2">
        <v>43762</v>
      </c>
      <c r="W6623" t="s">
        <v>130</v>
      </c>
      <c r="X6623" t="s">
        <v>836</v>
      </c>
      <c r="Y6623" t="s">
        <v>47</v>
      </c>
    </row>
    <row r="6624" spans="1:25" hidden="1" x14ac:dyDescent="0.35">
      <c r="A6624">
        <v>1</v>
      </c>
      <c r="B6624" t="s">
        <v>10</v>
      </c>
      <c r="C6624">
        <v>1</v>
      </c>
      <c r="D6624" t="s">
        <v>11</v>
      </c>
      <c r="E6624" t="s">
        <v>1905</v>
      </c>
      <c r="F6624" t="s">
        <v>13</v>
      </c>
      <c r="G6624" t="s">
        <v>5224</v>
      </c>
      <c r="H6624" s="1">
        <v>0</v>
      </c>
      <c r="I6624" s="2">
        <v>43761</v>
      </c>
      <c r="J6624" t="s">
        <v>5225</v>
      </c>
      <c r="K6624" t="s">
        <v>102</v>
      </c>
      <c r="L6624">
        <v>2920</v>
      </c>
      <c r="M6624">
        <v>552</v>
      </c>
      <c r="N6624" t="s">
        <v>1517</v>
      </c>
      <c r="O6624">
        <v>15</v>
      </c>
      <c r="P6624">
        <v>4</v>
      </c>
      <c r="Q6624" t="s">
        <v>104</v>
      </c>
      <c r="R6624" t="s">
        <v>8304</v>
      </c>
      <c r="S6624">
        <v>14.7</v>
      </c>
      <c r="T6624">
        <v>35</v>
      </c>
      <c r="U6624" t="s">
        <v>33</v>
      </c>
      <c r="V6624" s="2">
        <v>43762</v>
      </c>
      <c r="W6624" t="s">
        <v>130</v>
      </c>
      <c r="X6624" t="s">
        <v>836</v>
      </c>
      <c r="Y6624" t="s">
        <v>47</v>
      </c>
    </row>
    <row r="6625" spans="1:25" hidden="1" x14ac:dyDescent="0.35">
      <c r="A6625">
        <v>1</v>
      </c>
      <c r="B6625" t="s">
        <v>10</v>
      </c>
      <c r="C6625">
        <v>1</v>
      </c>
      <c r="D6625" t="s">
        <v>11</v>
      </c>
      <c r="E6625" t="s">
        <v>1905</v>
      </c>
      <c r="F6625" t="s">
        <v>13</v>
      </c>
      <c r="G6625" t="s">
        <v>5224</v>
      </c>
      <c r="H6625" s="1">
        <v>0.3</v>
      </c>
      <c r="I6625" s="2">
        <v>43761</v>
      </c>
      <c r="J6625" t="s">
        <v>5225</v>
      </c>
      <c r="K6625" t="s">
        <v>102</v>
      </c>
      <c r="L6625">
        <v>2920</v>
      </c>
      <c r="M6625">
        <v>1201</v>
      </c>
      <c r="N6625" t="s">
        <v>8170</v>
      </c>
      <c r="O6625">
        <v>-128</v>
      </c>
      <c r="P6625">
        <v>3</v>
      </c>
      <c r="Q6625" t="s">
        <v>104</v>
      </c>
      <c r="R6625" t="s">
        <v>8304</v>
      </c>
      <c r="S6625">
        <v>-127.58</v>
      </c>
      <c r="T6625">
        <v>638</v>
      </c>
      <c r="U6625" t="s">
        <v>33</v>
      </c>
      <c r="V6625" s="2">
        <v>43762</v>
      </c>
      <c r="W6625" t="s">
        <v>130</v>
      </c>
      <c r="X6625" t="s">
        <v>836</v>
      </c>
      <c r="Y6625" t="s">
        <v>41</v>
      </c>
    </row>
    <row r="6626" spans="1:25" hidden="1" x14ac:dyDescent="0.35">
      <c r="A6626">
        <v>1</v>
      </c>
      <c r="B6626" t="s">
        <v>10</v>
      </c>
      <c r="C6626">
        <v>1</v>
      </c>
      <c r="D6626" t="s">
        <v>11</v>
      </c>
      <c r="E6626" t="s">
        <v>1905</v>
      </c>
      <c r="F6626" t="s">
        <v>13</v>
      </c>
      <c r="G6626" t="s">
        <v>5224</v>
      </c>
      <c r="H6626" s="1">
        <v>0.3</v>
      </c>
      <c r="I6626" s="2">
        <v>43761</v>
      </c>
      <c r="J6626" t="s">
        <v>5225</v>
      </c>
      <c r="K6626" t="s">
        <v>102</v>
      </c>
      <c r="L6626">
        <v>2920</v>
      </c>
      <c r="M6626">
        <v>964</v>
      </c>
      <c r="N6626" t="s">
        <v>1859</v>
      </c>
      <c r="O6626">
        <v>-14</v>
      </c>
      <c r="P6626">
        <v>4</v>
      </c>
      <c r="Q6626" t="s">
        <v>104</v>
      </c>
      <c r="R6626" t="s">
        <v>8304</v>
      </c>
      <c r="S6626">
        <v>-13.76</v>
      </c>
      <c r="T6626">
        <v>241</v>
      </c>
      <c r="U6626" t="s">
        <v>33</v>
      </c>
      <c r="V6626" s="2">
        <v>43762</v>
      </c>
      <c r="W6626" t="s">
        <v>130</v>
      </c>
      <c r="X6626" t="s">
        <v>836</v>
      </c>
      <c r="Y6626" t="s">
        <v>41</v>
      </c>
    </row>
    <row r="6627" spans="1:25" hidden="1" x14ac:dyDescent="0.35">
      <c r="A6627">
        <v>1</v>
      </c>
      <c r="B6627" t="s">
        <v>10</v>
      </c>
      <c r="C6627">
        <v>1</v>
      </c>
      <c r="D6627" t="s">
        <v>26</v>
      </c>
      <c r="E6627" t="s">
        <v>1905</v>
      </c>
      <c r="F6627" t="s">
        <v>13</v>
      </c>
      <c r="G6627" t="s">
        <v>5224</v>
      </c>
      <c r="H6627" s="1">
        <v>0</v>
      </c>
      <c r="I6627" s="2">
        <v>43761</v>
      </c>
      <c r="J6627" t="s">
        <v>5225</v>
      </c>
      <c r="K6627" t="s">
        <v>102</v>
      </c>
      <c r="L6627">
        <v>2920</v>
      </c>
      <c r="M6627">
        <v>861</v>
      </c>
      <c r="N6627" t="s">
        <v>2930</v>
      </c>
      <c r="O6627">
        <v>1</v>
      </c>
      <c r="P6627">
        <v>1</v>
      </c>
      <c r="Q6627" t="s">
        <v>104</v>
      </c>
      <c r="R6627" t="s">
        <v>8304</v>
      </c>
      <c r="S6627">
        <v>0.67</v>
      </c>
      <c r="T6627">
        <v>2</v>
      </c>
      <c r="U6627" t="s">
        <v>33</v>
      </c>
      <c r="V6627" s="2">
        <v>43762</v>
      </c>
      <c r="W6627" t="s">
        <v>130</v>
      </c>
      <c r="X6627" t="s">
        <v>836</v>
      </c>
      <c r="Y6627" t="s">
        <v>56</v>
      </c>
    </row>
    <row r="6628" spans="1:25" hidden="1" x14ac:dyDescent="0.35">
      <c r="A6628">
        <v>1</v>
      </c>
      <c r="B6628" t="s">
        <v>10</v>
      </c>
      <c r="C6628">
        <v>1</v>
      </c>
      <c r="D6628" t="s">
        <v>26</v>
      </c>
      <c r="E6628" t="s">
        <v>1905</v>
      </c>
      <c r="F6628" t="s">
        <v>13</v>
      </c>
      <c r="G6628" t="s">
        <v>5224</v>
      </c>
      <c r="H6628" s="1">
        <v>0</v>
      </c>
      <c r="I6628" s="2">
        <v>43761</v>
      </c>
      <c r="J6628" t="s">
        <v>5225</v>
      </c>
      <c r="K6628" t="s">
        <v>102</v>
      </c>
      <c r="L6628">
        <v>2920</v>
      </c>
      <c r="M6628">
        <v>1655</v>
      </c>
      <c r="N6628" t="s">
        <v>855</v>
      </c>
      <c r="O6628">
        <v>21</v>
      </c>
      <c r="P6628">
        <v>8</v>
      </c>
      <c r="Q6628" t="s">
        <v>104</v>
      </c>
      <c r="R6628" t="s">
        <v>8304</v>
      </c>
      <c r="S6628">
        <v>21.29</v>
      </c>
      <c r="T6628">
        <v>43</v>
      </c>
      <c r="U6628" t="s">
        <v>33</v>
      </c>
      <c r="V6628" s="2">
        <v>43762</v>
      </c>
      <c r="W6628" t="s">
        <v>130</v>
      </c>
      <c r="X6628" t="s">
        <v>836</v>
      </c>
      <c r="Y6628" t="s">
        <v>64</v>
      </c>
    </row>
    <row r="6629" spans="1:25" hidden="1" x14ac:dyDescent="0.35">
      <c r="A6629">
        <v>1</v>
      </c>
      <c r="B6629" t="s">
        <v>10</v>
      </c>
      <c r="C6629">
        <v>1</v>
      </c>
      <c r="D6629" t="s">
        <v>11</v>
      </c>
      <c r="E6629" t="s">
        <v>1609</v>
      </c>
      <c r="F6629" t="s">
        <v>13</v>
      </c>
      <c r="G6629" t="s">
        <v>1171</v>
      </c>
      <c r="H6629" s="1">
        <v>0</v>
      </c>
      <c r="I6629" s="2">
        <v>43615</v>
      </c>
      <c r="J6629" t="s">
        <v>1610</v>
      </c>
      <c r="K6629" t="s">
        <v>16</v>
      </c>
      <c r="L6629">
        <v>70506</v>
      </c>
      <c r="M6629">
        <v>1428</v>
      </c>
      <c r="N6629" t="s">
        <v>1611</v>
      </c>
      <c r="O6629">
        <v>34</v>
      </c>
      <c r="P6629">
        <v>2</v>
      </c>
      <c r="Q6629" t="s">
        <v>18</v>
      </c>
      <c r="R6629" t="s">
        <v>8304</v>
      </c>
      <c r="S6629">
        <v>33.869999999999997</v>
      </c>
      <c r="T6629">
        <v>242</v>
      </c>
      <c r="U6629" t="s">
        <v>19</v>
      </c>
      <c r="V6629" s="2">
        <v>43616</v>
      </c>
      <c r="W6629" t="s">
        <v>130</v>
      </c>
      <c r="X6629" t="s">
        <v>454</v>
      </c>
      <c r="Y6629" t="s">
        <v>22</v>
      </c>
    </row>
    <row r="6630" spans="1:25" hidden="1" x14ac:dyDescent="0.35">
      <c r="A6630">
        <v>1</v>
      </c>
      <c r="B6630" t="s">
        <v>10</v>
      </c>
      <c r="C6630">
        <v>1</v>
      </c>
      <c r="D6630" t="s">
        <v>11</v>
      </c>
      <c r="E6630" t="s">
        <v>1609</v>
      </c>
      <c r="F6630" t="s">
        <v>13</v>
      </c>
      <c r="G6630" t="s">
        <v>1171</v>
      </c>
      <c r="H6630" s="1">
        <v>0</v>
      </c>
      <c r="I6630" s="2">
        <v>43615</v>
      </c>
      <c r="J6630" t="s">
        <v>1610</v>
      </c>
      <c r="K6630" t="s">
        <v>16</v>
      </c>
      <c r="L6630">
        <v>70506</v>
      </c>
      <c r="M6630">
        <v>91</v>
      </c>
      <c r="N6630" t="s">
        <v>1621</v>
      </c>
      <c r="O6630">
        <v>3</v>
      </c>
      <c r="P6630">
        <v>3</v>
      </c>
      <c r="Q6630" t="s">
        <v>18</v>
      </c>
      <c r="R6630" t="s">
        <v>8304</v>
      </c>
      <c r="S6630">
        <v>3.04</v>
      </c>
      <c r="T6630">
        <v>8</v>
      </c>
      <c r="U6630" t="s">
        <v>19</v>
      </c>
      <c r="V6630" s="2">
        <v>43616</v>
      </c>
      <c r="W6630" t="s">
        <v>130</v>
      </c>
      <c r="X6630" t="s">
        <v>454</v>
      </c>
      <c r="Y6630" t="s">
        <v>47</v>
      </c>
    </row>
    <row r="6631" spans="1:25" hidden="1" x14ac:dyDescent="0.35">
      <c r="A6631">
        <v>1</v>
      </c>
      <c r="B6631" t="s">
        <v>10</v>
      </c>
      <c r="C6631">
        <v>1</v>
      </c>
      <c r="D6631" t="s">
        <v>26</v>
      </c>
      <c r="E6631" t="s">
        <v>1609</v>
      </c>
      <c r="F6631" t="s">
        <v>13</v>
      </c>
      <c r="G6631" t="s">
        <v>1171</v>
      </c>
      <c r="H6631" s="1">
        <v>0</v>
      </c>
      <c r="I6631" s="2">
        <v>43615</v>
      </c>
      <c r="J6631" t="s">
        <v>1610</v>
      </c>
      <c r="K6631" t="s">
        <v>16</v>
      </c>
      <c r="L6631">
        <v>70506</v>
      </c>
      <c r="M6631">
        <v>235</v>
      </c>
      <c r="N6631" t="s">
        <v>2994</v>
      </c>
      <c r="O6631">
        <v>2</v>
      </c>
      <c r="P6631">
        <v>1</v>
      </c>
      <c r="Q6631" t="s">
        <v>18</v>
      </c>
      <c r="R6631" t="s">
        <v>8304</v>
      </c>
      <c r="S6631">
        <v>1.87</v>
      </c>
      <c r="T6631">
        <v>4</v>
      </c>
      <c r="U6631" t="s">
        <v>19</v>
      </c>
      <c r="V6631" s="2">
        <v>43616</v>
      </c>
      <c r="W6631" t="s">
        <v>130</v>
      </c>
      <c r="X6631" t="s">
        <v>454</v>
      </c>
      <c r="Y6631" t="s">
        <v>54</v>
      </c>
    </row>
    <row r="6632" spans="1:25" hidden="1" x14ac:dyDescent="0.35">
      <c r="A6632">
        <v>4</v>
      </c>
      <c r="B6632" t="s">
        <v>43</v>
      </c>
      <c r="C6632">
        <v>6</v>
      </c>
      <c r="D6632" t="s">
        <v>26</v>
      </c>
      <c r="E6632" t="s">
        <v>99</v>
      </c>
      <c r="F6632" t="s">
        <v>13</v>
      </c>
      <c r="G6632" t="s">
        <v>3031</v>
      </c>
      <c r="H6632" s="1">
        <v>0.2</v>
      </c>
      <c r="I6632" s="2">
        <v>43671</v>
      </c>
      <c r="J6632" t="s">
        <v>4150</v>
      </c>
      <c r="K6632" t="s">
        <v>102</v>
      </c>
      <c r="L6632">
        <v>19134</v>
      </c>
      <c r="M6632">
        <v>200</v>
      </c>
      <c r="N6632" t="s">
        <v>3807</v>
      </c>
      <c r="O6632">
        <v>1</v>
      </c>
      <c r="P6632">
        <v>1</v>
      </c>
      <c r="Q6632" t="s">
        <v>104</v>
      </c>
      <c r="R6632" t="s">
        <v>8304</v>
      </c>
      <c r="S6632">
        <v>1.07</v>
      </c>
      <c r="T6632">
        <v>3</v>
      </c>
      <c r="U6632" t="s">
        <v>19</v>
      </c>
      <c r="V6632" s="2">
        <v>43675</v>
      </c>
      <c r="W6632" t="s">
        <v>39</v>
      </c>
      <c r="X6632" t="s">
        <v>105</v>
      </c>
      <c r="Y6632" t="s">
        <v>35</v>
      </c>
    </row>
    <row r="6633" spans="1:25" hidden="1" x14ac:dyDescent="0.35">
      <c r="A6633">
        <v>4</v>
      </c>
      <c r="B6633" t="s">
        <v>43</v>
      </c>
      <c r="C6633">
        <v>6</v>
      </c>
      <c r="D6633" t="s">
        <v>11</v>
      </c>
      <c r="E6633" t="s">
        <v>211</v>
      </c>
      <c r="F6633" t="s">
        <v>13</v>
      </c>
      <c r="G6633" t="s">
        <v>28</v>
      </c>
      <c r="H6633" s="1">
        <v>0.2</v>
      </c>
      <c r="I6633" s="2">
        <v>43646</v>
      </c>
      <c r="J6633" t="s">
        <v>5691</v>
      </c>
      <c r="K6633" t="s">
        <v>16</v>
      </c>
      <c r="L6633">
        <v>38109</v>
      </c>
      <c r="M6633">
        <v>108</v>
      </c>
      <c r="N6633" t="s">
        <v>2618</v>
      </c>
      <c r="O6633">
        <v>5</v>
      </c>
      <c r="P6633">
        <v>2</v>
      </c>
      <c r="Q6633" t="s">
        <v>18</v>
      </c>
      <c r="R6633" t="s">
        <v>8304</v>
      </c>
      <c r="S6633">
        <v>5.37</v>
      </c>
      <c r="T6633">
        <v>20</v>
      </c>
      <c r="U6633" t="s">
        <v>33</v>
      </c>
      <c r="V6633" s="2">
        <v>43650</v>
      </c>
      <c r="W6633" t="s">
        <v>39</v>
      </c>
      <c r="X6633" t="s">
        <v>214</v>
      </c>
      <c r="Y6633" t="s">
        <v>47</v>
      </c>
    </row>
    <row r="6634" spans="1:25" hidden="1" x14ac:dyDescent="0.35">
      <c r="A6634">
        <v>4</v>
      </c>
      <c r="B6634" t="s">
        <v>43</v>
      </c>
      <c r="C6634">
        <v>6</v>
      </c>
      <c r="D6634" t="s">
        <v>50</v>
      </c>
      <c r="E6634" t="s">
        <v>36</v>
      </c>
      <c r="F6634" t="s">
        <v>13</v>
      </c>
      <c r="G6634" t="s">
        <v>1285</v>
      </c>
      <c r="H6634" s="1">
        <v>0.2</v>
      </c>
      <c r="I6634" s="2">
        <v>43677</v>
      </c>
      <c r="J6634" t="s">
        <v>7779</v>
      </c>
      <c r="K6634" t="s">
        <v>16</v>
      </c>
      <c r="L6634">
        <v>33311</v>
      </c>
      <c r="M6634">
        <v>1580</v>
      </c>
      <c r="N6634" t="s">
        <v>4847</v>
      </c>
      <c r="O6634">
        <v>8</v>
      </c>
      <c r="P6634">
        <v>2</v>
      </c>
      <c r="Q6634" t="s">
        <v>18</v>
      </c>
      <c r="R6634" t="s">
        <v>8304</v>
      </c>
      <c r="S6634">
        <v>8.2799999999999994</v>
      </c>
      <c r="T6634">
        <v>41</v>
      </c>
      <c r="U6634" t="s">
        <v>76</v>
      </c>
      <c r="V6634" s="2">
        <v>43681</v>
      </c>
      <c r="W6634" t="s">
        <v>39</v>
      </c>
      <c r="X6634" t="s">
        <v>40</v>
      </c>
      <c r="Y6634" t="s">
        <v>113</v>
      </c>
    </row>
    <row r="6635" spans="1:25" hidden="1" x14ac:dyDescent="0.35">
      <c r="A6635">
        <v>5</v>
      </c>
      <c r="B6635" t="s">
        <v>43</v>
      </c>
      <c r="C6635">
        <v>6</v>
      </c>
      <c r="D6635" t="s">
        <v>26</v>
      </c>
      <c r="E6635" t="s">
        <v>192</v>
      </c>
      <c r="F6635" t="s">
        <v>13</v>
      </c>
      <c r="G6635" t="s">
        <v>1557</v>
      </c>
      <c r="H6635" s="1">
        <v>0.8</v>
      </c>
      <c r="I6635" s="2">
        <v>43521</v>
      </c>
      <c r="J6635" t="s">
        <v>3965</v>
      </c>
      <c r="K6635" t="s">
        <v>73</v>
      </c>
      <c r="L6635">
        <v>60623</v>
      </c>
      <c r="M6635">
        <v>256</v>
      </c>
      <c r="N6635" t="s">
        <v>277</v>
      </c>
      <c r="O6635">
        <v>-3</v>
      </c>
      <c r="P6635">
        <v>3</v>
      </c>
      <c r="Q6635" t="s">
        <v>75</v>
      </c>
      <c r="R6635" t="s">
        <v>8304</v>
      </c>
      <c r="S6635">
        <v>-3.04</v>
      </c>
      <c r="T6635">
        <v>2</v>
      </c>
      <c r="U6635" t="s">
        <v>19</v>
      </c>
      <c r="V6635" s="2">
        <v>43526</v>
      </c>
      <c r="W6635" t="s">
        <v>39</v>
      </c>
      <c r="X6635" t="s">
        <v>139</v>
      </c>
      <c r="Y6635" t="s">
        <v>54</v>
      </c>
    </row>
    <row r="6636" spans="1:25" x14ac:dyDescent="0.35">
      <c r="A6636">
        <v>0</v>
      </c>
      <c r="B6636" t="s">
        <v>10</v>
      </c>
      <c r="C6636">
        <v>0</v>
      </c>
      <c r="D6636" t="s">
        <v>11</v>
      </c>
      <c r="E6636" t="s">
        <v>27</v>
      </c>
      <c r="F6636" t="s">
        <v>13</v>
      </c>
      <c r="G6636" t="s">
        <v>8140</v>
      </c>
      <c r="H6636" s="1">
        <v>0</v>
      </c>
      <c r="I6636" s="2">
        <v>43481</v>
      </c>
      <c r="J6636" t="s">
        <v>5333</v>
      </c>
      <c r="K6636" t="s">
        <v>30</v>
      </c>
      <c r="L6636">
        <v>90008</v>
      </c>
      <c r="M6636">
        <v>570</v>
      </c>
      <c r="N6636" t="s">
        <v>46</v>
      </c>
      <c r="O6636">
        <v>8</v>
      </c>
      <c r="P6636">
        <v>4</v>
      </c>
      <c r="Q6636" t="s">
        <v>32</v>
      </c>
      <c r="R6636" t="s">
        <v>8304</v>
      </c>
      <c r="S6636">
        <v>8.1</v>
      </c>
      <c r="T6636">
        <v>28</v>
      </c>
      <c r="U6636" t="s">
        <v>33</v>
      </c>
      <c r="V6636" s="2">
        <v>43481</v>
      </c>
      <c r="W6636" t="s">
        <v>773</v>
      </c>
      <c r="X6636" t="s">
        <v>34</v>
      </c>
      <c r="Y6636" t="s">
        <v>47</v>
      </c>
    </row>
    <row r="6637" spans="1:25" x14ac:dyDescent="0.35">
      <c r="A6637">
        <v>0</v>
      </c>
      <c r="B6637" t="s">
        <v>10</v>
      </c>
      <c r="C6637">
        <v>0</v>
      </c>
      <c r="D6637" t="s">
        <v>11</v>
      </c>
      <c r="E6637" t="s">
        <v>27</v>
      </c>
      <c r="F6637" t="s">
        <v>13</v>
      </c>
      <c r="G6637" t="s">
        <v>8140</v>
      </c>
      <c r="H6637" s="1">
        <v>0.2</v>
      </c>
      <c r="I6637" s="2">
        <v>43481</v>
      </c>
      <c r="J6637" t="s">
        <v>5333</v>
      </c>
      <c r="K6637" t="s">
        <v>30</v>
      </c>
      <c r="L6637">
        <v>90008</v>
      </c>
      <c r="M6637">
        <v>980</v>
      </c>
      <c r="N6637" t="s">
        <v>2507</v>
      </c>
      <c r="O6637">
        <v>-15</v>
      </c>
      <c r="P6637">
        <v>7</v>
      </c>
      <c r="Q6637" t="s">
        <v>32</v>
      </c>
      <c r="R6637" t="s">
        <v>8304</v>
      </c>
      <c r="S6637">
        <v>-14.99</v>
      </c>
      <c r="T6637">
        <v>400</v>
      </c>
      <c r="U6637" t="s">
        <v>33</v>
      </c>
      <c r="V6637" s="2">
        <v>43481</v>
      </c>
      <c r="W6637" t="s">
        <v>773</v>
      </c>
      <c r="X6637" t="s">
        <v>34</v>
      </c>
      <c r="Y6637" t="s">
        <v>41</v>
      </c>
    </row>
    <row r="6638" spans="1:25" x14ac:dyDescent="0.35">
      <c r="A6638">
        <v>4</v>
      </c>
      <c r="B6638" t="s">
        <v>43</v>
      </c>
      <c r="C6638">
        <v>6</v>
      </c>
      <c r="D6638" t="s">
        <v>26</v>
      </c>
      <c r="E6638" t="s">
        <v>88</v>
      </c>
      <c r="F6638" t="s">
        <v>13</v>
      </c>
      <c r="G6638" t="s">
        <v>1882</v>
      </c>
      <c r="H6638" s="1">
        <v>0.2</v>
      </c>
      <c r="I6638" s="2">
        <v>43757</v>
      </c>
      <c r="J6638" t="s">
        <v>4657</v>
      </c>
      <c r="K6638" t="s">
        <v>30</v>
      </c>
      <c r="L6638">
        <v>94122</v>
      </c>
      <c r="M6638">
        <v>948</v>
      </c>
      <c r="N6638" t="s">
        <v>4278</v>
      </c>
      <c r="O6638">
        <v>14</v>
      </c>
      <c r="P6638">
        <v>3</v>
      </c>
      <c r="Q6638" t="s">
        <v>32</v>
      </c>
      <c r="R6638" t="s">
        <v>8304</v>
      </c>
      <c r="S6638">
        <v>13.87</v>
      </c>
      <c r="T6638">
        <v>40</v>
      </c>
      <c r="U6638" t="s">
        <v>19</v>
      </c>
      <c r="V6638" s="2">
        <v>43761</v>
      </c>
      <c r="W6638" t="s">
        <v>39</v>
      </c>
      <c r="X6638" t="s">
        <v>34</v>
      </c>
      <c r="Y6638" t="s">
        <v>54</v>
      </c>
    </row>
    <row r="6639" spans="1:25" hidden="1" x14ac:dyDescent="0.35">
      <c r="A6639">
        <v>4</v>
      </c>
      <c r="B6639" t="s">
        <v>43</v>
      </c>
      <c r="C6639">
        <v>6</v>
      </c>
      <c r="D6639" t="s">
        <v>26</v>
      </c>
      <c r="E6639" t="s">
        <v>1030</v>
      </c>
      <c r="F6639" t="s">
        <v>13</v>
      </c>
      <c r="G6639" t="s">
        <v>232</v>
      </c>
      <c r="H6639" s="1">
        <v>0</v>
      </c>
      <c r="I6639" s="2">
        <v>43772</v>
      </c>
      <c r="J6639" t="s">
        <v>1433</v>
      </c>
      <c r="K6639" t="s">
        <v>16</v>
      </c>
      <c r="L6639">
        <v>30318</v>
      </c>
      <c r="M6639">
        <v>183</v>
      </c>
      <c r="N6639" t="s">
        <v>1434</v>
      </c>
      <c r="O6639">
        <v>6</v>
      </c>
      <c r="P6639">
        <v>3</v>
      </c>
      <c r="Q6639" t="s">
        <v>18</v>
      </c>
      <c r="R6639" t="s">
        <v>8304</v>
      </c>
      <c r="S6639">
        <v>5.7</v>
      </c>
      <c r="T6639">
        <v>12</v>
      </c>
      <c r="U6639" t="s">
        <v>33</v>
      </c>
      <c r="V6639" s="2">
        <v>43776</v>
      </c>
      <c r="W6639" t="s">
        <v>39</v>
      </c>
      <c r="X6639" t="s">
        <v>761</v>
      </c>
      <c r="Y6639" t="s">
        <v>35</v>
      </c>
    </row>
    <row r="6640" spans="1:25" hidden="1" x14ac:dyDescent="0.35">
      <c r="A6640">
        <v>6</v>
      </c>
      <c r="B6640" t="s">
        <v>10</v>
      </c>
      <c r="C6640">
        <v>6</v>
      </c>
      <c r="D6640" t="s">
        <v>11</v>
      </c>
      <c r="E6640" t="s">
        <v>65</v>
      </c>
      <c r="F6640" t="s">
        <v>13</v>
      </c>
      <c r="G6640" t="s">
        <v>7163</v>
      </c>
      <c r="H6640" s="1">
        <v>0</v>
      </c>
      <c r="I6640" s="2">
        <v>43705</v>
      </c>
      <c r="J6640" t="s">
        <v>7164</v>
      </c>
      <c r="K6640" t="s">
        <v>30</v>
      </c>
      <c r="L6640">
        <v>98105</v>
      </c>
      <c r="M6640">
        <v>847</v>
      </c>
      <c r="N6640" t="s">
        <v>806</v>
      </c>
      <c r="O6640">
        <v>250</v>
      </c>
      <c r="P6640">
        <v>5</v>
      </c>
      <c r="Q6640" t="s">
        <v>32</v>
      </c>
      <c r="R6640" t="s">
        <v>8304</v>
      </c>
      <c r="S6640">
        <v>250.31</v>
      </c>
      <c r="T6640">
        <v>1138</v>
      </c>
      <c r="U6640" t="s">
        <v>76</v>
      </c>
      <c r="V6640" s="2">
        <v>43711</v>
      </c>
      <c r="W6640" t="s">
        <v>39</v>
      </c>
      <c r="X6640" t="s">
        <v>69</v>
      </c>
      <c r="Y6640" t="s">
        <v>41</v>
      </c>
    </row>
    <row r="6641" spans="1:25" hidden="1" x14ac:dyDescent="0.35">
      <c r="A6641">
        <v>6</v>
      </c>
      <c r="B6641" t="s">
        <v>10</v>
      </c>
      <c r="C6641">
        <v>6</v>
      </c>
      <c r="D6641" t="s">
        <v>26</v>
      </c>
      <c r="E6641" t="s">
        <v>65</v>
      </c>
      <c r="F6641" t="s">
        <v>13</v>
      </c>
      <c r="G6641" t="s">
        <v>7163</v>
      </c>
      <c r="H6641" s="1">
        <v>0</v>
      </c>
      <c r="I6641" s="2">
        <v>43705</v>
      </c>
      <c r="J6641" t="s">
        <v>7164</v>
      </c>
      <c r="K6641" t="s">
        <v>30</v>
      </c>
      <c r="L6641">
        <v>98105</v>
      </c>
      <c r="M6641">
        <v>1161</v>
      </c>
      <c r="N6641" t="s">
        <v>1034</v>
      </c>
      <c r="O6641">
        <v>1</v>
      </c>
      <c r="P6641">
        <v>2</v>
      </c>
      <c r="Q6641" t="s">
        <v>32</v>
      </c>
      <c r="R6641" t="s">
        <v>8304</v>
      </c>
      <c r="S6641">
        <v>1.45</v>
      </c>
      <c r="T6641">
        <v>6</v>
      </c>
      <c r="U6641" t="s">
        <v>76</v>
      </c>
      <c r="V6641" s="2">
        <v>43711</v>
      </c>
      <c r="W6641" t="s">
        <v>39</v>
      </c>
      <c r="X6641" t="s">
        <v>69</v>
      </c>
      <c r="Y6641" t="s">
        <v>49</v>
      </c>
    </row>
    <row r="6642" spans="1:25" hidden="1" x14ac:dyDescent="0.35">
      <c r="A6642">
        <v>6</v>
      </c>
      <c r="B6642" t="s">
        <v>10</v>
      </c>
      <c r="C6642">
        <v>6</v>
      </c>
      <c r="D6642" t="s">
        <v>26</v>
      </c>
      <c r="E6642" t="s">
        <v>65</v>
      </c>
      <c r="F6642" t="s">
        <v>13</v>
      </c>
      <c r="G6642" t="s">
        <v>7163</v>
      </c>
      <c r="H6642" s="1">
        <v>0.2</v>
      </c>
      <c r="I6642" s="2">
        <v>43705</v>
      </c>
      <c r="J6642" t="s">
        <v>7164</v>
      </c>
      <c r="K6642" t="s">
        <v>30</v>
      </c>
      <c r="L6642">
        <v>98105</v>
      </c>
      <c r="M6642">
        <v>712</v>
      </c>
      <c r="N6642" t="s">
        <v>1025</v>
      </c>
      <c r="O6642">
        <v>32</v>
      </c>
      <c r="P6642">
        <v>5</v>
      </c>
      <c r="Q6642" t="s">
        <v>32</v>
      </c>
      <c r="R6642" t="s">
        <v>8304</v>
      </c>
      <c r="S6642">
        <v>32.4</v>
      </c>
      <c r="T6642">
        <v>100</v>
      </c>
      <c r="U6642" t="s">
        <v>76</v>
      </c>
      <c r="V6642" s="2">
        <v>43711</v>
      </c>
      <c r="W6642" t="s">
        <v>39</v>
      </c>
      <c r="X6642" t="s">
        <v>69</v>
      </c>
      <c r="Y6642" t="s">
        <v>54</v>
      </c>
    </row>
    <row r="6643" spans="1:25" hidden="1" x14ac:dyDescent="0.35">
      <c r="A6643">
        <v>6</v>
      </c>
      <c r="B6643" t="s">
        <v>10</v>
      </c>
      <c r="C6643">
        <v>6</v>
      </c>
      <c r="D6643" t="s">
        <v>50</v>
      </c>
      <c r="E6643" t="s">
        <v>65</v>
      </c>
      <c r="F6643" t="s">
        <v>13</v>
      </c>
      <c r="G6643" t="s">
        <v>7163</v>
      </c>
      <c r="H6643" s="1">
        <v>0.2</v>
      </c>
      <c r="I6643" s="2">
        <v>43705</v>
      </c>
      <c r="J6643" t="s">
        <v>7164</v>
      </c>
      <c r="K6643" t="s">
        <v>30</v>
      </c>
      <c r="L6643">
        <v>98105</v>
      </c>
      <c r="M6643">
        <v>136</v>
      </c>
      <c r="N6643" t="s">
        <v>6774</v>
      </c>
      <c r="O6643">
        <v>11</v>
      </c>
      <c r="P6643">
        <v>4</v>
      </c>
      <c r="Q6643" t="s">
        <v>32</v>
      </c>
      <c r="R6643" t="s">
        <v>8304</v>
      </c>
      <c r="S6643">
        <v>11.43</v>
      </c>
      <c r="T6643">
        <v>35</v>
      </c>
      <c r="U6643" t="s">
        <v>76</v>
      </c>
      <c r="V6643" s="2">
        <v>43711</v>
      </c>
      <c r="W6643" t="s">
        <v>39</v>
      </c>
      <c r="X6643" t="s">
        <v>69</v>
      </c>
      <c r="Y6643" t="s">
        <v>52</v>
      </c>
    </row>
    <row r="6644" spans="1:25" hidden="1" x14ac:dyDescent="0.35">
      <c r="A6644">
        <v>4</v>
      </c>
      <c r="B6644" t="s">
        <v>43</v>
      </c>
      <c r="C6644">
        <v>6</v>
      </c>
      <c r="D6644" t="s">
        <v>26</v>
      </c>
      <c r="E6644" t="s">
        <v>1413</v>
      </c>
      <c r="F6644" t="s">
        <v>13</v>
      </c>
      <c r="G6644" t="s">
        <v>1414</v>
      </c>
      <c r="H6644" s="1">
        <v>0</v>
      </c>
      <c r="I6644" s="2">
        <v>43740</v>
      </c>
      <c r="J6644" t="s">
        <v>1415</v>
      </c>
      <c r="K6644" t="s">
        <v>73</v>
      </c>
      <c r="L6644">
        <v>48183</v>
      </c>
      <c r="M6644">
        <v>688</v>
      </c>
      <c r="N6644" t="s">
        <v>1416</v>
      </c>
      <c r="O6644">
        <v>27</v>
      </c>
      <c r="P6644">
        <v>3</v>
      </c>
      <c r="Q6644" t="s">
        <v>75</v>
      </c>
      <c r="R6644" t="s">
        <v>8304</v>
      </c>
      <c r="S6644">
        <v>26.7</v>
      </c>
      <c r="T6644">
        <v>58</v>
      </c>
      <c r="U6644" t="s">
        <v>19</v>
      </c>
      <c r="V6644" s="2">
        <v>43744</v>
      </c>
      <c r="W6644" t="s">
        <v>39</v>
      </c>
      <c r="X6644" t="s">
        <v>156</v>
      </c>
      <c r="Y6644" t="s">
        <v>54</v>
      </c>
    </row>
    <row r="6645" spans="1:25" hidden="1" x14ac:dyDescent="0.35">
      <c r="A6645">
        <v>4</v>
      </c>
      <c r="B6645" t="s">
        <v>43</v>
      </c>
      <c r="C6645">
        <v>6</v>
      </c>
      <c r="D6645" t="s">
        <v>11</v>
      </c>
      <c r="E6645" t="s">
        <v>1413</v>
      </c>
      <c r="F6645" t="s">
        <v>13</v>
      </c>
      <c r="G6645" t="s">
        <v>1414</v>
      </c>
      <c r="H6645" s="1">
        <v>0</v>
      </c>
      <c r="I6645" s="2">
        <v>43740</v>
      </c>
      <c r="J6645" t="s">
        <v>1415</v>
      </c>
      <c r="K6645" t="s">
        <v>73</v>
      </c>
      <c r="L6645">
        <v>48183</v>
      </c>
      <c r="M6645">
        <v>1186</v>
      </c>
      <c r="N6645" t="s">
        <v>1417</v>
      </c>
      <c r="O6645">
        <v>57</v>
      </c>
      <c r="P6645">
        <v>11</v>
      </c>
      <c r="Q6645" t="s">
        <v>75</v>
      </c>
      <c r="R6645" t="s">
        <v>8304</v>
      </c>
      <c r="S6645">
        <v>56.79</v>
      </c>
      <c r="T6645">
        <v>158</v>
      </c>
      <c r="U6645" t="s">
        <v>19</v>
      </c>
      <c r="V6645" s="2">
        <v>43744</v>
      </c>
      <c r="W6645" t="s">
        <v>39</v>
      </c>
      <c r="X6645" t="s">
        <v>156</v>
      </c>
      <c r="Y6645" t="s">
        <v>47</v>
      </c>
    </row>
    <row r="6646" spans="1:25" hidden="1" x14ac:dyDescent="0.35">
      <c r="A6646">
        <v>4</v>
      </c>
      <c r="B6646" t="s">
        <v>43</v>
      </c>
      <c r="C6646">
        <v>6</v>
      </c>
      <c r="D6646" t="s">
        <v>26</v>
      </c>
      <c r="E6646" t="s">
        <v>1413</v>
      </c>
      <c r="F6646" t="s">
        <v>13</v>
      </c>
      <c r="G6646" t="s">
        <v>1414</v>
      </c>
      <c r="H6646" s="1">
        <v>0</v>
      </c>
      <c r="I6646" s="2">
        <v>43740</v>
      </c>
      <c r="J6646" t="s">
        <v>1415</v>
      </c>
      <c r="K6646" t="s">
        <v>73</v>
      </c>
      <c r="L6646">
        <v>48183</v>
      </c>
      <c r="M6646">
        <v>251</v>
      </c>
      <c r="N6646" t="s">
        <v>848</v>
      </c>
      <c r="O6646">
        <v>23</v>
      </c>
      <c r="P6646">
        <v>7</v>
      </c>
      <c r="Q6646" t="s">
        <v>75</v>
      </c>
      <c r="R6646" t="s">
        <v>8304</v>
      </c>
      <c r="S6646">
        <v>22.79</v>
      </c>
      <c r="T6646">
        <v>57</v>
      </c>
      <c r="U6646" t="s">
        <v>19</v>
      </c>
      <c r="V6646" s="2">
        <v>43744</v>
      </c>
      <c r="W6646" t="s">
        <v>39</v>
      </c>
      <c r="X6646" t="s">
        <v>156</v>
      </c>
      <c r="Y6646" t="s">
        <v>49</v>
      </c>
    </row>
    <row r="6647" spans="1:25" hidden="1" x14ac:dyDescent="0.35">
      <c r="A6647">
        <v>4</v>
      </c>
      <c r="B6647" t="s">
        <v>43</v>
      </c>
      <c r="C6647">
        <v>6</v>
      </c>
      <c r="D6647" t="s">
        <v>26</v>
      </c>
      <c r="E6647" t="s">
        <v>1413</v>
      </c>
      <c r="F6647" t="s">
        <v>13</v>
      </c>
      <c r="G6647" t="s">
        <v>1414</v>
      </c>
      <c r="H6647" s="1">
        <v>0</v>
      </c>
      <c r="I6647" s="2">
        <v>43740</v>
      </c>
      <c r="J6647" t="s">
        <v>1415</v>
      </c>
      <c r="K6647" t="s">
        <v>73</v>
      </c>
      <c r="L6647">
        <v>48183</v>
      </c>
      <c r="M6647">
        <v>237</v>
      </c>
      <c r="N6647" t="s">
        <v>1418</v>
      </c>
      <c r="O6647">
        <v>1</v>
      </c>
      <c r="P6647">
        <v>1</v>
      </c>
      <c r="Q6647" t="s">
        <v>75</v>
      </c>
      <c r="R6647" t="s">
        <v>8304</v>
      </c>
      <c r="S6647">
        <v>1.41</v>
      </c>
      <c r="T6647">
        <v>3</v>
      </c>
      <c r="U6647" t="s">
        <v>19</v>
      </c>
      <c r="V6647" s="2">
        <v>43744</v>
      </c>
      <c r="W6647" t="s">
        <v>39</v>
      </c>
      <c r="X6647" t="s">
        <v>156</v>
      </c>
      <c r="Y6647" t="s">
        <v>54</v>
      </c>
    </row>
    <row r="6648" spans="1:25" hidden="1" x14ac:dyDescent="0.35">
      <c r="A6648">
        <v>4</v>
      </c>
      <c r="B6648" t="s">
        <v>43</v>
      </c>
      <c r="C6648">
        <v>6</v>
      </c>
      <c r="D6648" t="s">
        <v>26</v>
      </c>
      <c r="E6648" t="s">
        <v>192</v>
      </c>
      <c r="F6648" t="s">
        <v>13</v>
      </c>
      <c r="G6648" t="s">
        <v>7278</v>
      </c>
      <c r="H6648" s="1">
        <v>0.8</v>
      </c>
      <c r="I6648" s="2">
        <v>43752</v>
      </c>
      <c r="J6648" t="s">
        <v>7446</v>
      </c>
      <c r="K6648" t="s">
        <v>73</v>
      </c>
      <c r="L6648">
        <v>60623</v>
      </c>
      <c r="M6648">
        <v>422</v>
      </c>
      <c r="N6648" t="s">
        <v>3529</v>
      </c>
      <c r="O6648">
        <v>-24</v>
      </c>
      <c r="P6648">
        <v>1</v>
      </c>
      <c r="Q6648" t="s">
        <v>75</v>
      </c>
      <c r="R6648" t="s">
        <v>8304</v>
      </c>
      <c r="S6648">
        <v>-23.55</v>
      </c>
      <c r="T6648">
        <v>13</v>
      </c>
      <c r="U6648" t="s">
        <v>76</v>
      </c>
      <c r="V6648" s="2">
        <v>43756</v>
      </c>
      <c r="W6648" t="s">
        <v>39</v>
      </c>
      <c r="X6648" t="s">
        <v>139</v>
      </c>
      <c r="Y6648" t="s">
        <v>54</v>
      </c>
    </row>
    <row r="6649" spans="1:25" hidden="1" x14ac:dyDescent="0.35">
      <c r="A6649">
        <v>4</v>
      </c>
      <c r="B6649" t="s">
        <v>43</v>
      </c>
      <c r="C6649">
        <v>6</v>
      </c>
      <c r="D6649" t="s">
        <v>26</v>
      </c>
      <c r="E6649" t="s">
        <v>192</v>
      </c>
      <c r="F6649" t="s">
        <v>13</v>
      </c>
      <c r="G6649" t="s">
        <v>7278</v>
      </c>
      <c r="H6649" s="1">
        <v>0.8</v>
      </c>
      <c r="I6649" s="2">
        <v>43752</v>
      </c>
      <c r="J6649" t="s">
        <v>7446</v>
      </c>
      <c r="K6649" t="s">
        <v>73</v>
      </c>
      <c r="L6649">
        <v>60623</v>
      </c>
      <c r="M6649">
        <v>714</v>
      </c>
      <c r="N6649" t="s">
        <v>8171</v>
      </c>
      <c r="O6649">
        <v>-42</v>
      </c>
      <c r="P6649">
        <v>9</v>
      </c>
      <c r="Q6649" t="s">
        <v>75</v>
      </c>
      <c r="R6649" t="s">
        <v>8304</v>
      </c>
      <c r="S6649">
        <v>-42.46</v>
      </c>
      <c r="T6649">
        <v>27</v>
      </c>
      <c r="U6649" t="s">
        <v>76</v>
      </c>
      <c r="V6649" s="2">
        <v>43756</v>
      </c>
      <c r="W6649" t="s">
        <v>39</v>
      </c>
      <c r="X6649" t="s">
        <v>139</v>
      </c>
      <c r="Y6649" t="s">
        <v>54</v>
      </c>
    </row>
    <row r="6650" spans="1:25" hidden="1" x14ac:dyDescent="0.35">
      <c r="A6650">
        <v>5</v>
      </c>
      <c r="B6650" t="s">
        <v>43</v>
      </c>
      <c r="C6650">
        <v>6</v>
      </c>
      <c r="D6650" t="s">
        <v>50</v>
      </c>
      <c r="E6650" t="s">
        <v>99</v>
      </c>
      <c r="F6650" t="s">
        <v>13</v>
      </c>
      <c r="G6650" t="s">
        <v>2417</v>
      </c>
      <c r="H6650" s="1">
        <v>0.4</v>
      </c>
      <c r="I6650" s="2">
        <v>43677</v>
      </c>
      <c r="J6650" t="s">
        <v>5088</v>
      </c>
      <c r="K6650" t="s">
        <v>102</v>
      </c>
      <c r="L6650">
        <v>19134</v>
      </c>
      <c r="M6650">
        <v>1296</v>
      </c>
      <c r="N6650" t="s">
        <v>4884</v>
      </c>
      <c r="O6650">
        <v>-57</v>
      </c>
      <c r="P6650">
        <v>4</v>
      </c>
      <c r="Q6650" t="s">
        <v>104</v>
      </c>
      <c r="R6650" t="s">
        <v>8304</v>
      </c>
      <c r="S6650">
        <v>-57.12</v>
      </c>
      <c r="T6650">
        <v>286</v>
      </c>
      <c r="U6650" t="s">
        <v>19</v>
      </c>
      <c r="V6650" s="2">
        <v>43682</v>
      </c>
      <c r="W6650" t="s">
        <v>39</v>
      </c>
      <c r="X6650" t="s">
        <v>105</v>
      </c>
      <c r="Y6650" t="s">
        <v>52</v>
      </c>
    </row>
    <row r="6651" spans="1:25" hidden="1" x14ac:dyDescent="0.35">
      <c r="A6651">
        <v>6</v>
      </c>
      <c r="B6651" t="s">
        <v>10</v>
      </c>
      <c r="C6651">
        <v>6</v>
      </c>
      <c r="D6651" t="s">
        <v>26</v>
      </c>
      <c r="E6651" t="s">
        <v>305</v>
      </c>
      <c r="F6651" t="s">
        <v>13</v>
      </c>
      <c r="G6651" t="s">
        <v>1266</v>
      </c>
      <c r="H6651" s="1">
        <v>0</v>
      </c>
      <c r="I6651" s="2">
        <v>43829</v>
      </c>
      <c r="J6651" t="s">
        <v>1267</v>
      </c>
      <c r="K6651" t="s">
        <v>73</v>
      </c>
      <c r="L6651">
        <v>47201</v>
      </c>
      <c r="M6651">
        <v>613</v>
      </c>
      <c r="N6651" t="s">
        <v>1268</v>
      </c>
      <c r="O6651">
        <v>57</v>
      </c>
      <c r="P6651">
        <v>2</v>
      </c>
      <c r="Q6651" t="s">
        <v>75</v>
      </c>
      <c r="R6651" t="s">
        <v>8304</v>
      </c>
      <c r="S6651">
        <v>56.51</v>
      </c>
      <c r="T6651">
        <v>209</v>
      </c>
      <c r="U6651" t="s">
        <v>76</v>
      </c>
      <c r="V6651" s="2">
        <v>43835</v>
      </c>
      <c r="W6651" t="s">
        <v>39</v>
      </c>
      <c r="X6651" t="s">
        <v>167</v>
      </c>
      <c r="Y6651" t="s">
        <v>56</v>
      </c>
    </row>
    <row r="6652" spans="1:25" x14ac:dyDescent="0.35">
      <c r="A6652">
        <v>5</v>
      </c>
      <c r="B6652" t="s">
        <v>43</v>
      </c>
      <c r="C6652">
        <v>6</v>
      </c>
      <c r="D6652" t="s">
        <v>11</v>
      </c>
      <c r="E6652" t="s">
        <v>27</v>
      </c>
      <c r="F6652" t="s">
        <v>13</v>
      </c>
      <c r="G6652" t="s">
        <v>1486</v>
      </c>
      <c r="H6652" s="1">
        <v>0</v>
      </c>
      <c r="I6652" s="2">
        <v>43788</v>
      </c>
      <c r="J6652" t="s">
        <v>2577</v>
      </c>
      <c r="K6652" t="s">
        <v>30</v>
      </c>
      <c r="L6652">
        <v>90049</v>
      </c>
      <c r="M6652">
        <v>617</v>
      </c>
      <c r="N6652" t="s">
        <v>8221</v>
      </c>
      <c r="O6652">
        <v>7</v>
      </c>
      <c r="P6652">
        <v>1</v>
      </c>
      <c r="Q6652" t="s">
        <v>32</v>
      </c>
      <c r="R6652" t="s">
        <v>8304</v>
      </c>
      <c r="S6652">
        <v>7.11</v>
      </c>
      <c r="T6652">
        <v>19</v>
      </c>
      <c r="U6652" t="s">
        <v>19</v>
      </c>
      <c r="V6652" s="2">
        <v>43793</v>
      </c>
      <c r="W6652" t="s">
        <v>39</v>
      </c>
      <c r="X6652" t="s">
        <v>34</v>
      </c>
      <c r="Y6652" t="s">
        <v>47</v>
      </c>
    </row>
    <row r="6653" spans="1:25" x14ac:dyDescent="0.35">
      <c r="A6653">
        <v>5</v>
      </c>
      <c r="B6653" t="s">
        <v>43</v>
      </c>
      <c r="C6653">
        <v>6</v>
      </c>
      <c r="D6653" t="s">
        <v>26</v>
      </c>
      <c r="E6653" t="s">
        <v>27</v>
      </c>
      <c r="F6653" t="s">
        <v>13</v>
      </c>
      <c r="G6653" t="s">
        <v>1486</v>
      </c>
      <c r="H6653" s="1">
        <v>0</v>
      </c>
      <c r="I6653" s="2">
        <v>43788</v>
      </c>
      <c r="J6653" t="s">
        <v>2577</v>
      </c>
      <c r="K6653" t="s">
        <v>30</v>
      </c>
      <c r="L6653">
        <v>90049</v>
      </c>
      <c r="M6653">
        <v>666</v>
      </c>
      <c r="N6653" t="s">
        <v>714</v>
      </c>
      <c r="O6653">
        <v>76</v>
      </c>
      <c r="P6653">
        <v>9</v>
      </c>
      <c r="Q6653" t="s">
        <v>32</v>
      </c>
      <c r="R6653" t="s">
        <v>8304</v>
      </c>
      <c r="S6653">
        <v>76.25</v>
      </c>
      <c r="T6653">
        <v>305</v>
      </c>
      <c r="U6653" t="s">
        <v>19</v>
      </c>
      <c r="V6653" s="2">
        <v>43793</v>
      </c>
      <c r="W6653" t="s">
        <v>39</v>
      </c>
      <c r="X6653" t="s">
        <v>34</v>
      </c>
      <c r="Y6653" t="s">
        <v>42</v>
      </c>
    </row>
    <row r="6654" spans="1:25" hidden="1" x14ac:dyDescent="0.35">
      <c r="A6654">
        <v>5</v>
      </c>
      <c r="B6654" t="s">
        <v>43</v>
      </c>
      <c r="C6654">
        <v>6</v>
      </c>
      <c r="D6654" t="s">
        <v>26</v>
      </c>
      <c r="E6654" t="s">
        <v>803</v>
      </c>
      <c r="F6654" t="s">
        <v>13</v>
      </c>
      <c r="G6654" t="s">
        <v>1918</v>
      </c>
      <c r="H6654" s="1">
        <v>0.2</v>
      </c>
      <c r="I6654" s="2">
        <v>43499</v>
      </c>
      <c r="J6654" t="s">
        <v>4383</v>
      </c>
      <c r="K6654" t="s">
        <v>16</v>
      </c>
      <c r="L6654">
        <v>33024</v>
      </c>
      <c r="M6654">
        <v>13</v>
      </c>
      <c r="N6654" t="s">
        <v>4384</v>
      </c>
      <c r="O6654">
        <v>40</v>
      </c>
      <c r="P6654">
        <v>3</v>
      </c>
      <c r="Q6654" t="s">
        <v>18</v>
      </c>
      <c r="R6654" t="s">
        <v>8304</v>
      </c>
      <c r="S6654">
        <v>40.35</v>
      </c>
      <c r="T6654">
        <v>115</v>
      </c>
      <c r="U6654" t="s">
        <v>19</v>
      </c>
      <c r="V6654" s="2">
        <v>43504</v>
      </c>
      <c r="W6654" t="s">
        <v>39</v>
      </c>
      <c r="X6654" t="s">
        <v>40</v>
      </c>
      <c r="Y6654" t="s">
        <v>64</v>
      </c>
    </row>
    <row r="6655" spans="1:25" hidden="1" x14ac:dyDescent="0.35">
      <c r="A6655">
        <v>5</v>
      </c>
      <c r="B6655" t="s">
        <v>43</v>
      </c>
      <c r="C6655">
        <v>6</v>
      </c>
      <c r="D6655" t="s">
        <v>26</v>
      </c>
      <c r="E6655" t="s">
        <v>803</v>
      </c>
      <c r="F6655" t="s">
        <v>13</v>
      </c>
      <c r="G6655" t="s">
        <v>1918</v>
      </c>
      <c r="H6655" s="1">
        <v>0.7</v>
      </c>
      <c r="I6655" s="2">
        <v>43499</v>
      </c>
      <c r="J6655" t="s">
        <v>4383</v>
      </c>
      <c r="K6655" t="s">
        <v>16</v>
      </c>
      <c r="L6655">
        <v>33024</v>
      </c>
      <c r="M6655">
        <v>692</v>
      </c>
      <c r="N6655" t="s">
        <v>2987</v>
      </c>
      <c r="O6655">
        <v>-3</v>
      </c>
      <c r="P6655">
        <v>2</v>
      </c>
      <c r="Q6655" t="s">
        <v>18</v>
      </c>
      <c r="R6655" t="s">
        <v>8304</v>
      </c>
      <c r="S6655">
        <v>-2.59</v>
      </c>
      <c r="T6655">
        <v>4</v>
      </c>
      <c r="U6655" t="s">
        <v>19</v>
      </c>
      <c r="V6655" s="2">
        <v>43504</v>
      </c>
      <c r="W6655" t="s">
        <v>39</v>
      </c>
      <c r="X6655" t="s">
        <v>40</v>
      </c>
      <c r="Y6655" t="s">
        <v>54</v>
      </c>
    </row>
    <row r="6656" spans="1:25" hidden="1" x14ac:dyDescent="0.35">
      <c r="A6656">
        <v>4</v>
      </c>
      <c r="B6656" t="s">
        <v>43</v>
      </c>
      <c r="C6656">
        <v>6</v>
      </c>
      <c r="D6656" t="s">
        <v>11</v>
      </c>
      <c r="E6656" t="s">
        <v>375</v>
      </c>
      <c r="F6656" t="s">
        <v>13</v>
      </c>
      <c r="G6656" t="s">
        <v>502</v>
      </c>
      <c r="H6656" s="1">
        <v>0.2</v>
      </c>
      <c r="I6656" s="2">
        <v>43619</v>
      </c>
      <c r="J6656" t="s">
        <v>503</v>
      </c>
      <c r="K6656" t="s">
        <v>16</v>
      </c>
      <c r="L6656">
        <v>37064</v>
      </c>
      <c r="M6656">
        <v>549</v>
      </c>
      <c r="N6656" t="s">
        <v>504</v>
      </c>
      <c r="O6656">
        <v>10</v>
      </c>
      <c r="P6656">
        <v>7</v>
      </c>
      <c r="Q6656" t="s">
        <v>18</v>
      </c>
      <c r="R6656" t="s">
        <v>8304</v>
      </c>
      <c r="S6656">
        <v>9.67</v>
      </c>
      <c r="T6656">
        <v>35</v>
      </c>
      <c r="U6656" t="s">
        <v>33</v>
      </c>
      <c r="V6656" s="2">
        <v>43623</v>
      </c>
      <c r="W6656" t="s">
        <v>39</v>
      </c>
      <c r="X6656" t="s">
        <v>214</v>
      </c>
      <c r="Y6656" t="s">
        <v>47</v>
      </c>
    </row>
    <row r="6657" spans="1:25" hidden="1" x14ac:dyDescent="0.35">
      <c r="A6657">
        <v>4</v>
      </c>
      <c r="B6657" t="s">
        <v>25</v>
      </c>
      <c r="C6657">
        <v>3</v>
      </c>
      <c r="D6657" t="s">
        <v>50</v>
      </c>
      <c r="E6657" t="s">
        <v>122</v>
      </c>
      <c r="F6657" t="s">
        <v>13</v>
      </c>
      <c r="G6657" t="s">
        <v>5411</v>
      </c>
      <c r="H6657" s="1">
        <v>0.2</v>
      </c>
      <c r="I6657" s="2">
        <v>43716</v>
      </c>
      <c r="J6657" t="s">
        <v>6711</v>
      </c>
      <c r="K6657" t="s">
        <v>73</v>
      </c>
      <c r="L6657">
        <v>77070</v>
      </c>
      <c r="M6657">
        <v>1076</v>
      </c>
      <c r="N6657" t="s">
        <v>4765</v>
      </c>
      <c r="O6657">
        <v>20</v>
      </c>
      <c r="P6657">
        <v>6</v>
      </c>
      <c r="Q6657" t="s">
        <v>75</v>
      </c>
      <c r="R6657" t="s">
        <v>8304</v>
      </c>
      <c r="S6657">
        <v>20.23</v>
      </c>
      <c r="T6657">
        <v>85</v>
      </c>
      <c r="U6657" t="s">
        <v>33</v>
      </c>
      <c r="V6657" s="2">
        <v>43720</v>
      </c>
      <c r="W6657" t="s">
        <v>20</v>
      </c>
      <c r="X6657" t="s">
        <v>77</v>
      </c>
      <c r="Y6657" t="s">
        <v>113</v>
      </c>
    </row>
    <row r="6658" spans="1:25" hidden="1" x14ac:dyDescent="0.35">
      <c r="A6658">
        <v>3</v>
      </c>
      <c r="B6658" t="s">
        <v>25</v>
      </c>
      <c r="C6658">
        <v>1</v>
      </c>
      <c r="D6658" t="s">
        <v>26</v>
      </c>
      <c r="E6658" t="s">
        <v>879</v>
      </c>
      <c r="F6658" t="s">
        <v>13</v>
      </c>
      <c r="G6658" t="s">
        <v>5411</v>
      </c>
      <c r="H6658" s="1">
        <v>0</v>
      </c>
      <c r="I6658" s="2">
        <v>43718</v>
      </c>
      <c r="J6658" t="s">
        <v>5862</v>
      </c>
      <c r="K6658" t="s">
        <v>102</v>
      </c>
      <c r="L6658">
        <v>1841</v>
      </c>
      <c r="M6658">
        <v>539</v>
      </c>
      <c r="N6658" t="s">
        <v>8225</v>
      </c>
      <c r="O6658">
        <v>4</v>
      </c>
      <c r="P6658">
        <v>2</v>
      </c>
      <c r="Q6658" t="s">
        <v>104</v>
      </c>
      <c r="R6658" t="s">
        <v>8304</v>
      </c>
      <c r="S6658">
        <v>3.72</v>
      </c>
      <c r="T6658">
        <v>15</v>
      </c>
      <c r="U6658" t="s">
        <v>33</v>
      </c>
      <c r="V6658" s="2">
        <v>43721</v>
      </c>
      <c r="W6658" t="s">
        <v>130</v>
      </c>
      <c r="X6658" t="s">
        <v>744</v>
      </c>
      <c r="Y6658" t="s">
        <v>49</v>
      </c>
    </row>
    <row r="6659" spans="1:25" x14ac:dyDescent="0.35">
      <c r="A6659">
        <v>2</v>
      </c>
      <c r="B6659" t="s">
        <v>25</v>
      </c>
      <c r="C6659">
        <v>1</v>
      </c>
      <c r="D6659" t="s">
        <v>26</v>
      </c>
      <c r="E6659" t="s">
        <v>88</v>
      </c>
      <c r="F6659" t="s">
        <v>13</v>
      </c>
      <c r="G6659" t="s">
        <v>392</v>
      </c>
      <c r="H6659" s="1">
        <v>0.2</v>
      </c>
      <c r="I6659" s="2">
        <v>43750</v>
      </c>
      <c r="J6659" t="s">
        <v>7272</v>
      </c>
      <c r="K6659" t="s">
        <v>30</v>
      </c>
      <c r="L6659">
        <v>94110</v>
      </c>
      <c r="M6659">
        <v>407</v>
      </c>
      <c r="N6659" t="s">
        <v>3559</v>
      </c>
      <c r="O6659">
        <v>37</v>
      </c>
      <c r="P6659">
        <v>5</v>
      </c>
      <c r="Q6659" t="s">
        <v>32</v>
      </c>
      <c r="R6659" t="s">
        <v>8304</v>
      </c>
      <c r="S6659">
        <v>36.92</v>
      </c>
      <c r="T6659">
        <v>102</v>
      </c>
      <c r="U6659" t="s">
        <v>76</v>
      </c>
      <c r="V6659" s="2">
        <v>43752</v>
      </c>
      <c r="W6659" t="s">
        <v>130</v>
      </c>
      <c r="X6659" t="s">
        <v>34</v>
      </c>
      <c r="Y6659" t="s">
        <v>54</v>
      </c>
    </row>
    <row r="6660" spans="1:25" x14ac:dyDescent="0.35">
      <c r="A6660">
        <v>2</v>
      </c>
      <c r="B6660" t="s">
        <v>25</v>
      </c>
      <c r="C6660">
        <v>1</v>
      </c>
      <c r="D6660" t="s">
        <v>50</v>
      </c>
      <c r="E6660" t="s">
        <v>88</v>
      </c>
      <c r="F6660" t="s">
        <v>13</v>
      </c>
      <c r="G6660" t="s">
        <v>392</v>
      </c>
      <c r="H6660" s="1">
        <v>0</v>
      </c>
      <c r="I6660" s="2">
        <v>43750</v>
      </c>
      <c r="J6660" t="s">
        <v>7272</v>
      </c>
      <c r="K6660" t="s">
        <v>30</v>
      </c>
      <c r="L6660">
        <v>94110</v>
      </c>
      <c r="M6660">
        <v>1059</v>
      </c>
      <c r="N6660" t="s">
        <v>5111</v>
      </c>
      <c r="O6660">
        <v>0</v>
      </c>
      <c r="P6660">
        <v>1</v>
      </c>
      <c r="Q6660" t="s">
        <v>32</v>
      </c>
      <c r="R6660" t="s">
        <v>8304</v>
      </c>
      <c r="S6660">
        <v>0.44</v>
      </c>
      <c r="T6660">
        <v>1</v>
      </c>
      <c r="U6660" t="s">
        <v>76</v>
      </c>
      <c r="V6660" s="2">
        <v>43752</v>
      </c>
      <c r="W6660" t="s">
        <v>130</v>
      </c>
      <c r="X6660" t="s">
        <v>34</v>
      </c>
      <c r="Y6660" t="s">
        <v>113</v>
      </c>
    </row>
    <row r="6661" spans="1:25" hidden="1" x14ac:dyDescent="0.35">
      <c r="A6661">
        <v>4</v>
      </c>
      <c r="B6661" t="s">
        <v>25</v>
      </c>
      <c r="C6661">
        <v>3</v>
      </c>
      <c r="D6661" t="s">
        <v>26</v>
      </c>
      <c r="E6661" t="s">
        <v>1609</v>
      </c>
      <c r="F6661" t="s">
        <v>13</v>
      </c>
      <c r="G6661" t="s">
        <v>2350</v>
      </c>
      <c r="H6661" s="1">
        <v>0</v>
      </c>
      <c r="I6661" s="2">
        <v>43553</v>
      </c>
      <c r="J6661" t="s">
        <v>3360</v>
      </c>
      <c r="K6661" t="s">
        <v>73</v>
      </c>
      <c r="L6661">
        <v>47905</v>
      </c>
      <c r="M6661">
        <v>101</v>
      </c>
      <c r="N6661" t="s">
        <v>3361</v>
      </c>
      <c r="O6661">
        <v>21</v>
      </c>
      <c r="P6661">
        <v>5</v>
      </c>
      <c r="Q6661" t="s">
        <v>75</v>
      </c>
      <c r="R6661" t="s">
        <v>8304</v>
      </c>
      <c r="S6661">
        <v>21.16</v>
      </c>
      <c r="T6661">
        <v>81</v>
      </c>
      <c r="U6661" t="s">
        <v>19</v>
      </c>
      <c r="V6661" s="2">
        <v>43557</v>
      </c>
      <c r="W6661" t="s">
        <v>20</v>
      </c>
      <c r="X6661" t="s">
        <v>167</v>
      </c>
      <c r="Y6661" t="s">
        <v>42</v>
      </c>
    </row>
    <row r="6662" spans="1:25" x14ac:dyDescent="0.35">
      <c r="A6662">
        <v>2</v>
      </c>
      <c r="B6662" t="s">
        <v>43</v>
      </c>
      <c r="C6662">
        <v>3</v>
      </c>
      <c r="D6662" t="s">
        <v>11</v>
      </c>
      <c r="E6662" t="s">
        <v>667</v>
      </c>
      <c r="F6662" t="s">
        <v>13</v>
      </c>
      <c r="G6662" t="s">
        <v>1334</v>
      </c>
      <c r="H6662" s="1">
        <v>0</v>
      </c>
      <c r="I6662" s="2">
        <v>43554</v>
      </c>
      <c r="J6662" t="s">
        <v>2061</v>
      </c>
      <c r="K6662" t="s">
        <v>30</v>
      </c>
      <c r="L6662">
        <v>90712</v>
      </c>
      <c r="M6662">
        <v>673</v>
      </c>
      <c r="N6662" t="s">
        <v>1511</v>
      </c>
      <c r="O6662">
        <v>40</v>
      </c>
      <c r="P6662">
        <v>5</v>
      </c>
      <c r="Q6662" t="s">
        <v>32</v>
      </c>
      <c r="R6662" t="s">
        <v>8304</v>
      </c>
      <c r="S6662">
        <v>39.56</v>
      </c>
      <c r="T6662">
        <v>94</v>
      </c>
      <c r="U6662" t="s">
        <v>19</v>
      </c>
      <c r="V6662" s="2">
        <v>43556</v>
      </c>
      <c r="W6662" t="s">
        <v>20</v>
      </c>
      <c r="X6662" t="s">
        <v>34</v>
      </c>
      <c r="Y6662" t="s">
        <v>47</v>
      </c>
    </row>
    <row r="6663" spans="1:25" x14ac:dyDescent="0.35">
      <c r="A6663">
        <v>4</v>
      </c>
      <c r="B6663" t="s">
        <v>43</v>
      </c>
      <c r="C6663">
        <v>6</v>
      </c>
      <c r="D6663" t="s">
        <v>50</v>
      </c>
      <c r="E6663" t="s">
        <v>27</v>
      </c>
      <c r="F6663" t="s">
        <v>13</v>
      </c>
      <c r="G6663" t="s">
        <v>7118</v>
      </c>
      <c r="H6663" s="1">
        <v>0.2</v>
      </c>
      <c r="I6663" s="2">
        <v>43663</v>
      </c>
      <c r="J6663" t="s">
        <v>7789</v>
      </c>
      <c r="K6663" t="s">
        <v>30</v>
      </c>
      <c r="L6663">
        <v>90036</v>
      </c>
      <c r="M6663">
        <v>372</v>
      </c>
      <c r="N6663" t="s">
        <v>4813</v>
      </c>
      <c r="O6663">
        <v>90</v>
      </c>
      <c r="P6663">
        <v>2</v>
      </c>
      <c r="Q6663" t="s">
        <v>32</v>
      </c>
      <c r="R6663" t="s">
        <v>8304</v>
      </c>
      <c r="S6663">
        <v>90</v>
      </c>
      <c r="T6663">
        <v>480</v>
      </c>
      <c r="U6663" t="s">
        <v>76</v>
      </c>
      <c r="V6663" s="2">
        <v>43667</v>
      </c>
      <c r="W6663" t="s">
        <v>39</v>
      </c>
      <c r="X6663" t="s">
        <v>34</v>
      </c>
      <c r="Y6663" t="s">
        <v>727</v>
      </c>
    </row>
    <row r="6664" spans="1:25" hidden="1" x14ac:dyDescent="0.35">
      <c r="A6664">
        <v>2</v>
      </c>
      <c r="B6664" t="s">
        <v>25</v>
      </c>
      <c r="C6664">
        <v>1</v>
      </c>
      <c r="D6664" t="s">
        <v>26</v>
      </c>
      <c r="E6664" t="s">
        <v>2332</v>
      </c>
      <c r="F6664" t="s">
        <v>13</v>
      </c>
      <c r="G6664" t="s">
        <v>486</v>
      </c>
      <c r="H6664" s="1">
        <v>0</v>
      </c>
      <c r="I6664" s="2">
        <v>43737</v>
      </c>
      <c r="J6664" t="s">
        <v>5875</v>
      </c>
      <c r="K6664" t="s">
        <v>102</v>
      </c>
      <c r="L6664">
        <v>11550</v>
      </c>
      <c r="M6664">
        <v>981</v>
      </c>
      <c r="N6664" t="s">
        <v>5876</v>
      </c>
      <c r="O6664">
        <v>4</v>
      </c>
      <c r="P6664">
        <v>3</v>
      </c>
      <c r="Q6664" t="s">
        <v>104</v>
      </c>
      <c r="R6664" t="s">
        <v>8304</v>
      </c>
      <c r="S6664">
        <v>3.91</v>
      </c>
      <c r="T6664">
        <v>8</v>
      </c>
      <c r="U6664" t="s">
        <v>33</v>
      </c>
      <c r="V6664" s="2">
        <v>43739</v>
      </c>
      <c r="W6664" t="s">
        <v>130</v>
      </c>
      <c r="X6664" t="s">
        <v>175</v>
      </c>
      <c r="Y6664" t="s">
        <v>119</v>
      </c>
    </row>
    <row r="6665" spans="1:25" hidden="1" x14ac:dyDescent="0.35">
      <c r="A6665">
        <v>5</v>
      </c>
      <c r="B6665" t="s">
        <v>43</v>
      </c>
      <c r="C6665">
        <v>6</v>
      </c>
      <c r="D6665" t="s">
        <v>26</v>
      </c>
      <c r="E6665" t="s">
        <v>3217</v>
      </c>
      <c r="F6665" t="s">
        <v>13</v>
      </c>
      <c r="G6665" t="s">
        <v>1857</v>
      </c>
      <c r="H6665" s="1">
        <v>0</v>
      </c>
      <c r="I6665" s="2">
        <v>43584</v>
      </c>
      <c r="J6665" t="s">
        <v>4003</v>
      </c>
      <c r="K6665" t="s">
        <v>102</v>
      </c>
      <c r="L6665">
        <v>7050</v>
      </c>
      <c r="M6665">
        <v>455</v>
      </c>
      <c r="N6665" t="s">
        <v>4004</v>
      </c>
      <c r="O6665">
        <v>2</v>
      </c>
      <c r="P6665">
        <v>1</v>
      </c>
      <c r="Q6665" t="s">
        <v>104</v>
      </c>
      <c r="R6665" t="s">
        <v>8304</v>
      </c>
      <c r="S6665">
        <v>2.41</v>
      </c>
      <c r="T6665">
        <v>5</v>
      </c>
      <c r="U6665" t="s">
        <v>19</v>
      </c>
      <c r="V6665" s="2">
        <v>43589</v>
      </c>
      <c r="W6665" t="s">
        <v>39</v>
      </c>
      <c r="X6665" t="s">
        <v>485</v>
      </c>
      <c r="Y6665" t="s">
        <v>35</v>
      </c>
    </row>
    <row r="6666" spans="1:25" hidden="1" x14ac:dyDescent="0.35">
      <c r="A6666">
        <v>2</v>
      </c>
      <c r="B6666" t="s">
        <v>25</v>
      </c>
      <c r="C6666">
        <v>1</v>
      </c>
      <c r="D6666" t="s">
        <v>26</v>
      </c>
      <c r="E6666" t="s">
        <v>672</v>
      </c>
      <c r="F6666" t="s">
        <v>13</v>
      </c>
      <c r="G6666" t="s">
        <v>673</v>
      </c>
      <c r="H6666" s="1">
        <v>0</v>
      </c>
      <c r="I6666" s="2">
        <v>43570</v>
      </c>
      <c r="J6666" t="s">
        <v>674</v>
      </c>
      <c r="K6666" t="s">
        <v>16</v>
      </c>
      <c r="L6666">
        <v>22204</v>
      </c>
      <c r="M6666">
        <v>628</v>
      </c>
      <c r="N6666" t="s">
        <v>675</v>
      </c>
      <c r="O6666">
        <v>2</v>
      </c>
      <c r="P6666">
        <v>1</v>
      </c>
      <c r="Q6666" t="s">
        <v>18</v>
      </c>
      <c r="R6666" t="s">
        <v>8304</v>
      </c>
      <c r="S6666">
        <v>2</v>
      </c>
      <c r="T6666">
        <v>5</v>
      </c>
      <c r="U6666" t="s">
        <v>19</v>
      </c>
      <c r="V6666" s="2">
        <v>43572</v>
      </c>
      <c r="W6666" t="s">
        <v>130</v>
      </c>
      <c r="X6666" t="s">
        <v>205</v>
      </c>
      <c r="Y6666" t="s">
        <v>49</v>
      </c>
    </row>
    <row r="6667" spans="1:25" hidden="1" x14ac:dyDescent="0.35">
      <c r="A6667">
        <v>1</v>
      </c>
      <c r="B6667" t="s">
        <v>10</v>
      </c>
      <c r="C6667">
        <v>1</v>
      </c>
      <c r="D6667" t="s">
        <v>50</v>
      </c>
      <c r="E6667" t="s">
        <v>4720</v>
      </c>
      <c r="F6667" t="s">
        <v>13</v>
      </c>
      <c r="G6667" t="s">
        <v>2292</v>
      </c>
      <c r="H6667" s="1">
        <v>0.2</v>
      </c>
      <c r="I6667" s="2">
        <v>43621</v>
      </c>
      <c r="J6667" t="s">
        <v>4721</v>
      </c>
      <c r="K6667" t="s">
        <v>73</v>
      </c>
      <c r="L6667">
        <v>77581</v>
      </c>
      <c r="M6667">
        <v>995</v>
      </c>
      <c r="N6667" t="s">
        <v>4722</v>
      </c>
      <c r="O6667">
        <v>53</v>
      </c>
      <c r="P6667">
        <v>3</v>
      </c>
      <c r="Q6667" t="s">
        <v>75</v>
      </c>
      <c r="R6667" t="s">
        <v>8304</v>
      </c>
      <c r="S6667">
        <v>52.92</v>
      </c>
      <c r="T6667">
        <v>470</v>
      </c>
      <c r="U6667" t="s">
        <v>19</v>
      </c>
      <c r="V6667" s="2">
        <v>43622</v>
      </c>
      <c r="W6667" t="s">
        <v>130</v>
      </c>
      <c r="X6667" t="s">
        <v>77</v>
      </c>
      <c r="Y6667" t="s">
        <v>52</v>
      </c>
    </row>
    <row r="6668" spans="1:25" x14ac:dyDescent="0.35">
      <c r="A6668">
        <v>2</v>
      </c>
      <c r="B6668" t="s">
        <v>43</v>
      </c>
      <c r="C6668">
        <v>3</v>
      </c>
      <c r="D6668" t="s">
        <v>26</v>
      </c>
      <c r="E6668" t="s">
        <v>572</v>
      </c>
      <c r="F6668" t="s">
        <v>13</v>
      </c>
      <c r="G6668" t="s">
        <v>1330</v>
      </c>
      <c r="H6668" s="1">
        <v>0</v>
      </c>
      <c r="I6668" s="2">
        <v>43804</v>
      </c>
      <c r="J6668" t="s">
        <v>3649</v>
      </c>
      <c r="K6668" t="s">
        <v>30</v>
      </c>
      <c r="L6668">
        <v>92024</v>
      </c>
      <c r="M6668">
        <v>1758</v>
      </c>
      <c r="N6668" t="s">
        <v>790</v>
      </c>
      <c r="O6668">
        <v>42</v>
      </c>
      <c r="P6668">
        <v>3</v>
      </c>
      <c r="Q6668" t="s">
        <v>32</v>
      </c>
      <c r="R6668" t="s">
        <v>8304</v>
      </c>
      <c r="S6668">
        <v>41.82</v>
      </c>
      <c r="T6668">
        <v>93</v>
      </c>
      <c r="U6668" t="s">
        <v>19</v>
      </c>
      <c r="V6668" s="2">
        <v>43806</v>
      </c>
      <c r="W6668" t="s">
        <v>20</v>
      </c>
      <c r="X6668" t="s">
        <v>34</v>
      </c>
      <c r="Y6668" t="s">
        <v>64</v>
      </c>
    </row>
    <row r="6669" spans="1:25" hidden="1" x14ac:dyDescent="0.35">
      <c r="A6669">
        <v>4</v>
      </c>
      <c r="B6669" t="s">
        <v>43</v>
      </c>
      <c r="C6669">
        <v>6</v>
      </c>
      <c r="D6669" t="s">
        <v>11</v>
      </c>
      <c r="E6669" t="s">
        <v>450</v>
      </c>
      <c r="F6669" t="s">
        <v>13</v>
      </c>
      <c r="G6669" t="s">
        <v>2376</v>
      </c>
      <c r="H6669" s="1">
        <v>0.2</v>
      </c>
      <c r="I6669" s="2">
        <v>43631</v>
      </c>
      <c r="J6669" t="s">
        <v>2527</v>
      </c>
      <c r="K6669" t="s">
        <v>16</v>
      </c>
      <c r="L6669">
        <v>28110</v>
      </c>
      <c r="M6669">
        <v>1228</v>
      </c>
      <c r="N6669" t="s">
        <v>8129</v>
      </c>
      <c r="O6669">
        <v>-4</v>
      </c>
      <c r="P6669">
        <v>2</v>
      </c>
      <c r="Q6669" t="s">
        <v>18</v>
      </c>
      <c r="R6669" t="s">
        <v>8304</v>
      </c>
      <c r="S6669">
        <v>-3.89</v>
      </c>
      <c r="T6669">
        <v>78</v>
      </c>
      <c r="U6669" t="s">
        <v>19</v>
      </c>
      <c r="V6669" s="2">
        <v>43635</v>
      </c>
      <c r="W6669" t="s">
        <v>39</v>
      </c>
      <c r="X6669" t="s">
        <v>63</v>
      </c>
      <c r="Y6669" t="s">
        <v>22</v>
      </c>
    </row>
    <row r="6670" spans="1:25" hidden="1" x14ac:dyDescent="0.35">
      <c r="A6670">
        <v>4</v>
      </c>
      <c r="B6670" t="s">
        <v>43</v>
      </c>
      <c r="C6670">
        <v>6</v>
      </c>
      <c r="D6670" t="s">
        <v>11</v>
      </c>
      <c r="E6670" t="s">
        <v>450</v>
      </c>
      <c r="F6670" t="s">
        <v>13</v>
      </c>
      <c r="G6670" t="s">
        <v>2376</v>
      </c>
      <c r="H6670" s="1">
        <v>0.2</v>
      </c>
      <c r="I6670" s="2">
        <v>43631</v>
      </c>
      <c r="J6670" t="s">
        <v>2527</v>
      </c>
      <c r="K6670" t="s">
        <v>16</v>
      </c>
      <c r="L6670">
        <v>28110</v>
      </c>
      <c r="M6670">
        <v>752</v>
      </c>
      <c r="N6670" t="s">
        <v>8133</v>
      </c>
      <c r="O6670">
        <v>52</v>
      </c>
      <c r="P6670">
        <v>3</v>
      </c>
      <c r="Q6670" t="s">
        <v>18</v>
      </c>
      <c r="R6670" t="s">
        <v>8304</v>
      </c>
      <c r="S6670">
        <v>52.38</v>
      </c>
      <c r="T6670">
        <v>698</v>
      </c>
      <c r="U6670" t="s">
        <v>19</v>
      </c>
      <c r="V6670" s="2">
        <v>43635</v>
      </c>
      <c r="W6670" t="s">
        <v>39</v>
      </c>
      <c r="X6670" t="s">
        <v>63</v>
      </c>
      <c r="Y6670" t="s">
        <v>24</v>
      </c>
    </row>
    <row r="6671" spans="1:25" hidden="1" x14ac:dyDescent="0.35">
      <c r="A6671">
        <v>6</v>
      </c>
      <c r="B6671" t="s">
        <v>10</v>
      </c>
      <c r="C6671">
        <v>6</v>
      </c>
      <c r="D6671" t="s">
        <v>26</v>
      </c>
      <c r="E6671" t="s">
        <v>604</v>
      </c>
      <c r="F6671" t="s">
        <v>13</v>
      </c>
      <c r="G6671" t="s">
        <v>278</v>
      </c>
      <c r="H6671" s="1">
        <v>0</v>
      </c>
      <c r="I6671" s="2">
        <v>43725</v>
      </c>
      <c r="J6671" t="s">
        <v>4097</v>
      </c>
      <c r="K6671" t="s">
        <v>102</v>
      </c>
      <c r="L6671">
        <v>7960</v>
      </c>
      <c r="M6671">
        <v>1456</v>
      </c>
      <c r="N6671" t="s">
        <v>219</v>
      </c>
      <c r="O6671">
        <v>10</v>
      </c>
      <c r="P6671">
        <v>3</v>
      </c>
      <c r="Q6671" t="s">
        <v>104</v>
      </c>
      <c r="R6671" t="s">
        <v>8304</v>
      </c>
      <c r="S6671">
        <v>9.5299999999999994</v>
      </c>
      <c r="T6671">
        <v>34</v>
      </c>
      <c r="U6671" t="s">
        <v>19</v>
      </c>
      <c r="V6671" s="2">
        <v>43731</v>
      </c>
      <c r="W6671" t="s">
        <v>39</v>
      </c>
      <c r="X6671" t="s">
        <v>485</v>
      </c>
      <c r="Y6671" t="s">
        <v>42</v>
      </c>
    </row>
    <row r="6672" spans="1:25" hidden="1" x14ac:dyDescent="0.35">
      <c r="A6672">
        <v>6</v>
      </c>
      <c r="B6672" t="s">
        <v>10</v>
      </c>
      <c r="C6672">
        <v>6</v>
      </c>
      <c r="D6672" t="s">
        <v>50</v>
      </c>
      <c r="E6672" t="s">
        <v>604</v>
      </c>
      <c r="F6672" t="s">
        <v>13</v>
      </c>
      <c r="G6672" t="s">
        <v>278</v>
      </c>
      <c r="H6672" s="1">
        <v>0</v>
      </c>
      <c r="I6672" s="2">
        <v>43725</v>
      </c>
      <c r="J6672" t="s">
        <v>4097</v>
      </c>
      <c r="K6672" t="s">
        <v>102</v>
      </c>
      <c r="L6672">
        <v>7960</v>
      </c>
      <c r="M6672">
        <v>986</v>
      </c>
      <c r="N6672" t="s">
        <v>4776</v>
      </c>
      <c r="O6672">
        <v>226</v>
      </c>
      <c r="P6672">
        <v>4</v>
      </c>
      <c r="Q6672" t="s">
        <v>104</v>
      </c>
      <c r="R6672" t="s">
        <v>8304</v>
      </c>
      <c r="S6672">
        <v>225.6</v>
      </c>
      <c r="T6672">
        <v>480</v>
      </c>
      <c r="U6672" t="s">
        <v>19</v>
      </c>
      <c r="V6672" s="2">
        <v>43731</v>
      </c>
      <c r="W6672" t="s">
        <v>39</v>
      </c>
      <c r="X6672" t="s">
        <v>485</v>
      </c>
      <c r="Y6672" t="s">
        <v>422</v>
      </c>
    </row>
    <row r="6673" spans="1:25" hidden="1" x14ac:dyDescent="0.35">
      <c r="A6673">
        <v>7</v>
      </c>
      <c r="B6673" t="s">
        <v>25</v>
      </c>
      <c r="C6673">
        <v>6</v>
      </c>
      <c r="D6673" t="s">
        <v>26</v>
      </c>
      <c r="E6673" t="s">
        <v>564</v>
      </c>
      <c r="F6673" t="s">
        <v>13</v>
      </c>
      <c r="G6673" t="s">
        <v>1118</v>
      </c>
      <c r="H6673" s="1">
        <v>0</v>
      </c>
      <c r="I6673" s="2">
        <v>43698</v>
      </c>
      <c r="J6673" t="s">
        <v>3736</v>
      </c>
      <c r="K6673" t="s">
        <v>73</v>
      </c>
      <c r="L6673">
        <v>55044</v>
      </c>
      <c r="M6673">
        <v>1438</v>
      </c>
      <c r="N6673" t="s">
        <v>3448</v>
      </c>
      <c r="O6673">
        <v>7</v>
      </c>
      <c r="P6673">
        <v>2</v>
      </c>
      <c r="Q6673" t="s">
        <v>75</v>
      </c>
      <c r="R6673" t="s">
        <v>8304</v>
      </c>
      <c r="S6673">
        <v>7.49</v>
      </c>
      <c r="T6673">
        <v>15</v>
      </c>
      <c r="U6673" t="s">
        <v>19</v>
      </c>
      <c r="V6673" s="2">
        <v>43705</v>
      </c>
      <c r="W6673" t="s">
        <v>39</v>
      </c>
      <c r="X6673" t="s">
        <v>151</v>
      </c>
      <c r="Y6673" t="s">
        <v>119</v>
      </c>
    </row>
    <row r="6674" spans="1:25" hidden="1" x14ac:dyDescent="0.35">
      <c r="A6674">
        <v>7</v>
      </c>
      <c r="B6674" t="s">
        <v>25</v>
      </c>
      <c r="C6674">
        <v>6</v>
      </c>
      <c r="D6674" t="s">
        <v>26</v>
      </c>
      <c r="E6674" t="s">
        <v>564</v>
      </c>
      <c r="F6674" t="s">
        <v>13</v>
      </c>
      <c r="G6674" t="s">
        <v>1118</v>
      </c>
      <c r="H6674" s="1">
        <v>0</v>
      </c>
      <c r="I6674" s="2">
        <v>43698</v>
      </c>
      <c r="J6674" t="s">
        <v>3736</v>
      </c>
      <c r="K6674" t="s">
        <v>73</v>
      </c>
      <c r="L6674">
        <v>55044</v>
      </c>
      <c r="M6674">
        <v>77</v>
      </c>
      <c r="N6674" t="s">
        <v>2923</v>
      </c>
      <c r="O6674">
        <v>11</v>
      </c>
      <c r="P6674">
        <v>4</v>
      </c>
      <c r="Q6674" t="s">
        <v>75</v>
      </c>
      <c r="R6674" t="s">
        <v>8304</v>
      </c>
      <c r="S6674">
        <v>10.8</v>
      </c>
      <c r="T6674">
        <v>37</v>
      </c>
      <c r="U6674" t="s">
        <v>19</v>
      </c>
      <c r="V6674" s="2">
        <v>43705</v>
      </c>
      <c r="W6674" t="s">
        <v>39</v>
      </c>
      <c r="X6674" t="s">
        <v>151</v>
      </c>
      <c r="Y6674" t="s">
        <v>356</v>
      </c>
    </row>
    <row r="6675" spans="1:25" hidden="1" x14ac:dyDescent="0.35">
      <c r="A6675">
        <v>7</v>
      </c>
      <c r="B6675" t="s">
        <v>25</v>
      </c>
      <c r="C6675">
        <v>6</v>
      </c>
      <c r="D6675" t="s">
        <v>26</v>
      </c>
      <c r="E6675" t="s">
        <v>564</v>
      </c>
      <c r="F6675" t="s">
        <v>13</v>
      </c>
      <c r="G6675" t="s">
        <v>1118</v>
      </c>
      <c r="H6675" s="1">
        <v>0</v>
      </c>
      <c r="I6675" s="2">
        <v>43698</v>
      </c>
      <c r="J6675" t="s">
        <v>3736</v>
      </c>
      <c r="K6675" t="s">
        <v>73</v>
      </c>
      <c r="L6675">
        <v>55044</v>
      </c>
      <c r="M6675">
        <v>109</v>
      </c>
      <c r="N6675" t="s">
        <v>3556</v>
      </c>
      <c r="O6675">
        <v>17</v>
      </c>
      <c r="P6675">
        <v>7</v>
      </c>
      <c r="Q6675" t="s">
        <v>75</v>
      </c>
      <c r="R6675" t="s">
        <v>8304</v>
      </c>
      <c r="S6675">
        <v>16.8</v>
      </c>
      <c r="T6675">
        <v>35</v>
      </c>
      <c r="U6675" t="s">
        <v>19</v>
      </c>
      <c r="V6675" s="2">
        <v>43705</v>
      </c>
      <c r="W6675" t="s">
        <v>39</v>
      </c>
      <c r="X6675" t="s">
        <v>151</v>
      </c>
      <c r="Y6675" t="s">
        <v>176</v>
      </c>
    </row>
    <row r="6676" spans="1:25" hidden="1" x14ac:dyDescent="0.35">
      <c r="A6676">
        <v>6</v>
      </c>
      <c r="B6676" t="s">
        <v>10</v>
      </c>
      <c r="C6676">
        <v>6</v>
      </c>
      <c r="D6676" t="s">
        <v>26</v>
      </c>
      <c r="E6676" t="s">
        <v>209</v>
      </c>
      <c r="F6676" t="s">
        <v>13</v>
      </c>
      <c r="G6676" t="s">
        <v>7046</v>
      </c>
      <c r="H6676" s="1">
        <v>0</v>
      </c>
      <c r="I6676" s="2">
        <v>43486</v>
      </c>
      <c r="J6676" t="s">
        <v>7413</v>
      </c>
      <c r="K6676" t="s">
        <v>73</v>
      </c>
      <c r="L6676">
        <v>49201</v>
      </c>
      <c r="M6676">
        <v>244</v>
      </c>
      <c r="N6676" t="s">
        <v>3413</v>
      </c>
      <c r="O6676">
        <v>42</v>
      </c>
      <c r="P6676">
        <v>4</v>
      </c>
      <c r="Q6676" t="s">
        <v>75</v>
      </c>
      <c r="R6676" t="s">
        <v>8304</v>
      </c>
      <c r="S6676">
        <v>42.07</v>
      </c>
      <c r="T6676">
        <v>90</v>
      </c>
      <c r="U6676" t="s">
        <v>76</v>
      </c>
      <c r="V6676" s="2">
        <v>43492</v>
      </c>
      <c r="W6676" t="s">
        <v>39</v>
      </c>
      <c r="X6676" t="s">
        <v>156</v>
      </c>
      <c r="Y6676" t="s">
        <v>54</v>
      </c>
    </row>
    <row r="6677" spans="1:25" hidden="1" x14ac:dyDescent="0.35">
      <c r="A6677">
        <v>6</v>
      </c>
      <c r="B6677" t="s">
        <v>10</v>
      </c>
      <c r="C6677">
        <v>6</v>
      </c>
      <c r="D6677" t="s">
        <v>26</v>
      </c>
      <c r="E6677" t="s">
        <v>209</v>
      </c>
      <c r="F6677" t="s">
        <v>13</v>
      </c>
      <c r="G6677" t="s">
        <v>7046</v>
      </c>
      <c r="H6677" s="1">
        <v>0</v>
      </c>
      <c r="I6677" s="2">
        <v>43486</v>
      </c>
      <c r="J6677" t="s">
        <v>7413</v>
      </c>
      <c r="K6677" t="s">
        <v>73</v>
      </c>
      <c r="L6677">
        <v>49201</v>
      </c>
      <c r="M6677">
        <v>237</v>
      </c>
      <c r="N6677" t="s">
        <v>1418</v>
      </c>
      <c r="O6677">
        <v>7</v>
      </c>
      <c r="P6677">
        <v>5</v>
      </c>
      <c r="Q6677" t="s">
        <v>75</v>
      </c>
      <c r="R6677" t="s">
        <v>8304</v>
      </c>
      <c r="S6677">
        <v>7.06</v>
      </c>
      <c r="T6677">
        <v>14</v>
      </c>
      <c r="U6677" t="s">
        <v>76</v>
      </c>
      <c r="V6677" s="2">
        <v>43492</v>
      </c>
      <c r="W6677" t="s">
        <v>39</v>
      </c>
      <c r="X6677" t="s">
        <v>156</v>
      </c>
      <c r="Y6677" t="s">
        <v>54</v>
      </c>
    </row>
    <row r="6678" spans="1:25" hidden="1" x14ac:dyDescent="0.35">
      <c r="A6678">
        <v>6</v>
      </c>
      <c r="B6678" t="s">
        <v>10</v>
      </c>
      <c r="C6678">
        <v>6</v>
      </c>
      <c r="D6678" t="s">
        <v>50</v>
      </c>
      <c r="E6678" t="s">
        <v>209</v>
      </c>
      <c r="F6678" t="s">
        <v>13</v>
      </c>
      <c r="G6678" t="s">
        <v>7046</v>
      </c>
      <c r="H6678" s="1">
        <v>0</v>
      </c>
      <c r="I6678" s="2">
        <v>43486</v>
      </c>
      <c r="J6678" t="s">
        <v>7413</v>
      </c>
      <c r="K6678" t="s">
        <v>73</v>
      </c>
      <c r="L6678">
        <v>49201</v>
      </c>
      <c r="M6678">
        <v>164</v>
      </c>
      <c r="N6678" t="s">
        <v>6721</v>
      </c>
      <c r="O6678">
        <v>49</v>
      </c>
      <c r="P6678">
        <v>1</v>
      </c>
      <c r="Q6678" t="s">
        <v>75</v>
      </c>
      <c r="R6678" t="s">
        <v>8304</v>
      </c>
      <c r="S6678">
        <v>49.5</v>
      </c>
      <c r="T6678">
        <v>165</v>
      </c>
      <c r="U6678" t="s">
        <v>76</v>
      </c>
      <c r="V6678" s="2">
        <v>43492</v>
      </c>
      <c r="W6678" t="s">
        <v>39</v>
      </c>
      <c r="X6678" t="s">
        <v>156</v>
      </c>
      <c r="Y6678" t="s">
        <v>52</v>
      </c>
    </row>
    <row r="6679" spans="1:25" hidden="1" x14ac:dyDescent="0.35">
      <c r="A6679">
        <v>6</v>
      </c>
      <c r="B6679" t="s">
        <v>10</v>
      </c>
      <c r="C6679">
        <v>6</v>
      </c>
      <c r="D6679" t="s">
        <v>50</v>
      </c>
      <c r="E6679" t="s">
        <v>209</v>
      </c>
      <c r="F6679" t="s">
        <v>13</v>
      </c>
      <c r="G6679" t="s">
        <v>7046</v>
      </c>
      <c r="H6679" s="1">
        <v>0</v>
      </c>
      <c r="I6679" s="2">
        <v>43486</v>
      </c>
      <c r="J6679" t="s">
        <v>7413</v>
      </c>
      <c r="K6679" t="s">
        <v>73</v>
      </c>
      <c r="L6679">
        <v>49201</v>
      </c>
      <c r="M6679">
        <v>1007</v>
      </c>
      <c r="N6679" t="s">
        <v>4853</v>
      </c>
      <c r="O6679">
        <v>112</v>
      </c>
      <c r="P6679">
        <v>5</v>
      </c>
      <c r="Q6679" t="s">
        <v>75</v>
      </c>
      <c r="R6679" t="s">
        <v>8304</v>
      </c>
      <c r="S6679">
        <v>111.59</v>
      </c>
      <c r="T6679">
        <v>620</v>
      </c>
      <c r="U6679" t="s">
        <v>76</v>
      </c>
      <c r="V6679" s="2">
        <v>43492</v>
      </c>
      <c r="W6679" t="s">
        <v>39</v>
      </c>
      <c r="X6679" t="s">
        <v>156</v>
      </c>
      <c r="Y6679" t="s">
        <v>113</v>
      </c>
    </row>
    <row r="6680" spans="1:25" hidden="1" x14ac:dyDescent="0.35">
      <c r="A6680">
        <v>6</v>
      </c>
      <c r="B6680" t="s">
        <v>10</v>
      </c>
      <c r="C6680">
        <v>6</v>
      </c>
      <c r="D6680" t="s">
        <v>50</v>
      </c>
      <c r="E6680" t="s">
        <v>209</v>
      </c>
      <c r="F6680" t="s">
        <v>13</v>
      </c>
      <c r="G6680" t="s">
        <v>7046</v>
      </c>
      <c r="H6680" s="1">
        <v>0.1</v>
      </c>
      <c r="I6680" s="2">
        <v>43486</v>
      </c>
      <c r="J6680" t="s">
        <v>7413</v>
      </c>
      <c r="K6680" t="s">
        <v>73</v>
      </c>
      <c r="L6680">
        <v>49201</v>
      </c>
      <c r="M6680">
        <v>892</v>
      </c>
      <c r="N6680" t="s">
        <v>7748</v>
      </c>
      <c r="O6680">
        <v>152</v>
      </c>
      <c r="P6680">
        <v>3</v>
      </c>
      <c r="Q6680" t="s">
        <v>75</v>
      </c>
      <c r="R6680" t="s">
        <v>8304</v>
      </c>
      <c r="S6680">
        <v>152.09</v>
      </c>
      <c r="T6680">
        <v>351</v>
      </c>
      <c r="U6680" t="s">
        <v>76</v>
      </c>
      <c r="V6680" s="2">
        <v>43492</v>
      </c>
      <c r="W6680" t="s">
        <v>39</v>
      </c>
      <c r="X6680" t="s">
        <v>156</v>
      </c>
      <c r="Y6680" t="s">
        <v>422</v>
      </c>
    </row>
    <row r="6681" spans="1:25" x14ac:dyDescent="0.35">
      <c r="A6681">
        <v>2</v>
      </c>
      <c r="B6681" t="s">
        <v>43</v>
      </c>
      <c r="C6681">
        <v>3</v>
      </c>
      <c r="D6681" t="s">
        <v>11</v>
      </c>
      <c r="E6681" t="s">
        <v>88</v>
      </c>
      <c r="F6681" t="s">
        <v>13</v>
      </c>
      <c r="G6681" t="s">
        <v>234</v>
      </c>
      <c r="H6681" s="1">
        <v>0.2</v>
      </c>
      <c r="I6681" s="2">
        <v>43723</v>
      </c>
      <c r="J6681" t="s">
        <v>6991</v>
      </c>
      <c r="K6681" t="s">
        <v>30</v>
      </c>
      <c r="L6681">
        <v>94109</v>
      </c>
      <c r="M6681">
        <v>370</v>
      </c>
      <c r="N6681" t="s">
        <v>550</v>
      </c>
      <c r="O6681">
        <v>11</v>
      </c>
      <c r="P6681">
        <v>1</v>
      </c>
      <c r="Q6681" t="s">
        <v>32</v>
      </c>
      <c r="R6681" t="s">
        <v>8304</v>
      </c>
      <c r="S6681">
        <v>11.28</v>
      </c>
      <c r="T6681">
        <v>301</v>
      </c>
      <c r="U6681" t="s">
        <v>76</v>
      </c>
      <c r="V6681" s="2">
        <v>43725</v>
      </c>
      <c r="W6681" t="s">
        <v>20</v>
      </c>
      <c r="X6681" t="s">
        <v>34</v>
      </c>
      <c r="Y6681" t="s">
        <v>41</v>
      </c>
    </row>
    <row r="6682" spans="1:25" hidden="1" x14ac:dyDescent="0.35">
      <c r="A6682">
        <v>5</v>
      </c>
      <c r="B6682" t="s">
        <v>43</v>
      </c>
      <c r="C6682">
        <v>6</v>
      </c>
      <c r="D6682" t="s">
        <v>11</v>
      </c>
      <c r="E6682" t="s">
        <v>604</v>
      </c>
      <c r="F6682" t="s">
        <v>13</v>
      </c>
      <c r="G6682" t="s">
        <v>5443</v>
      </c>
      <c r="H6682" s="1">
        <v>0</v>
      </c>
      <c r="I6682" s="2">
        <v>43569</v>
      </c>
      <c r="J6682" t="s">
        <v>5605</v>
      </c>
      <c r="K6682" t="s">
        <v>102</v>
      </c>
      <c r="L6682">
        <v>7960</v>
      </c>
      <c r="M6682">
        <v>1563</v>
      </c>
      <c r="N6682" t="s">
        <v>1903</v>
      </c>
      <c r="O6682">
        <v>20</v>
      </c>
      <c r="P6682">
        <v>5</v>
      </c>
      <c r="Q6682" t="s">
        <v>104</v>
      </c>
      <c r="R6682" t="s">
        <v>8304</v>
      </c>
      <c r="S6682">
        <v>20.100000000000001</v>
      </c>
      <c r="T6682">
        <v>74</v>
      </c>
      <c r="U6682" t="s">
        <v>33</v>
      </c>
      <c r="V6682" s="2">
        <v>43574</v>
      </c>
      <c r="W6682" t="s">
        <v>39</v>
      </c>
      <c r="X6682" t="s">
        <v>485</v>
      </c>
      <c r="Y6682" t="s">
        <v>47</v>
      </c>
    </row>
    <row r="6683" spans="1:25" hidden="1" x14ac:dyDescent="0.35">
      <c r="A6683">
        <v>2</v>
      </c>
      <c r="B6683" t="s">
        <v>25</v>
      </c>
      <c r="C6683">
        <v>1</v>
      </c>
      <c r="D6683" t="s">
        <v>26</v>
      </c>
      <c r="E6683" t="s">
        <v>171</v>
      </c>
      <c r="F6683" t="s">
        <v>13</v>
      </c>
      <c r="G6683" t="s">
        <v>6841</v>
      </c>
      <c r="H6683" s="1">
        <v>0</v>
      </c>
      <c r="I6683" s="2">
        <v>43760</v>
      </c>
      <c r="J6683" t="s">
        <v>7232</v>
      </c>
      <c r="K6683" t="s">
        <v>102</v>
      </c>
      <c r="L6683">
        <v>10024</v>
      </c>
      <c r="M6683">
        <v>774</v>
      </c>
      <c r="N6683" t="s">
        <v>325</v>
      </c>
      <c r="O6683">
        <v>29</v>
      </c>
      <c r="P6683">
        <v>5</v>
      </c>
      <c r="Q6683" t="s">
        <v>104</v>
      </c>
      <c r="R6683" t="s">
        <v>8304</v>
      </c>
      <c r="S6683">
        <v>28.75</v>
      </c>
      <c r="T6683">
        <v>64</v>
      </c>
      <c r="U6683" t="s">
        <v>76</v>
      </c>
      <c r="V6683" s="2">
        <v>43762</v>
      </c>
      <c r="W6683" t="s">
        <v>130</v>
      </c>
      <c r="X6683" t="s">
        <v>175</v>
      </c>
      <c r="Y6683" t="s">
        <v>119</v>
      </c>
    </row>
    <row r="6684" spans="1:25" hidden="1" x14ac:dyDescent="0.35">
      <c r="A6684">
        <v>2</v>
      </c>
      <c r="B6684" t="s">
        <v>25</v>
      </c>
      <c r="C6684">
        <v>1</v>
      </c>
      <c r="D6684" t="s">
        <v>50</v>
      </c>
      <c r="E6684" t="s">
        <v>171</v>
      </c>
      <c r="F6684" t="s">
        <v>13</v>
      </c>
      <c r="G6684" t="s">
        <v>6841</v>
      </c>
      <c r="H6684" s="1">
        <v>0</v>
      </c>
      <c r="I6684" s="2">
        <v>43760</v>
      </c>
      <c r="J6684" t="s">
        <v>7232</v>
      </c>
      <c r="K6684" t="s">
        <v>102</v>
      </c>
      <c r="L6684">
        <v>10024</v>
      </c>
      <c r="M6684">
        <v>893</v>
      </c>
      <c r="N6684" t="s">
        <v>1177</v>
      </c>
      <c r="O6684">
        <v>1</v>
      </c>
      <c r="P6684">
        <v>1</v>
      </c>
      <c r="Q6684" t="s">
        <v>104</v>
      </c>
      <c r="R6684" t="s">
        <v>8304</v>
      </c>
      <c r="S6684">
        <v>0.53</v>
      </c>
      <c r="T6684">
        <v>53</v>
      </c>
      <c r="U6684" t="s">
        <v>76</v>
      </c>
      <c r="V6684" s="2">
        <v>43762</v>
      </c>
      <c r="W6684" t="s">
        <v>130</v>
      </c>
      <c r="X6684" t="s">
        <v>175</v>
      </c>
      <c r="Y6684" t="s">
        <v>52</v>
      </c>
    </row>
    <row r="6685" spans="1:25" hidden="1" x14ac:dyDescent="0.35">
      <c r="A6685">
        <v>2</v>
      </c>
      <c r="B6685" t="s">
        <v>25</v>
      </c>
      <c r="C6685">
        <v>1</v>
      </c>
      <c r="D6685" t="s">
        <v>50</v>
      </c>
      <c r="E6685" t="s">
        <v>171</v>
      </c>
      <c r="F6685" t="s">
        <v>13</v>
      </c>
      <c r="G6685" t="s">
        <v>6841</v>
      </c>
      <c r="H6685" s="1">
        <v>0</v>
      </c>
      <c r="I6685" s="2">
        <v>43760</v>
      </c>
      <c r="J6685" t="s">
        <v>7232</v>
      </c>
      <c r="K6685" t="s">
        <v>102</v>
      </c>
      <c r="L6685">
        <v>10024</v>
      </c>
      <c r="M6685">
        <v>1294</v>
      </c>
      <c r="N6685" t="s">
        <v>4935</v>
      </c>
      <c r="O6685">
        <v>648</v>
      </c>
      <c r="P6685">
        <v>8</v>
      </c>
      <c r="Q6685" t="s">
        <v>104</v>
      </c>
      <c r="R6685" t="s">
        <v>8304</v>
      </c>
      <c r="S6685">
        <v>647.89</v>
      </c>
      <c r="T6685">
        <v>2400</v>
      </c>
      <c r="U6685" t="s">
        <v>76</v>
      </c>
      <c r="V6685" s="2">
        <v>43762</v>
      </c>
      <c r="W6685" t="s">
        <v>130</v>
      </c>
      <c r="X6685" t="s">
        <v>175</v>
      </c>
      <c r="Y6685" t="s">
        <v>52</v>
      </c>
    </row>
    <row r="6686" spans="1:25" hidden="1" x14ac:dyDescent="0.35">
      <c r="A6686">
        <v>2</v>
      </c>
      <c r="B6686" t="s">
        <v>25</v>
      </c>
      <c r="C6686">
        <v>1</v>
      </c>
      <c r="D6686" t="s">
        <v>50</v>
      </c>
      <c r="E6686" t="s">
        <v>171</v>
      </c>
      <c r="F6686" t="s">
        <v>13</v>
      </c>
      <c r="G6686" t="s">
        <v>6841</v>
      </c>
      <c r="H6686" s="1">
        <v>0.2</v>
      </c>
      <c r="I6686" s="2">
        <v>43760</v>
      </c>
      <c r="J6686" t="s">
        <v>7232</v>
      </c>
      <c r="K6686" t="s">
        <v>102</v>
      </c>
      <c r="L6686">
        <v>10024</v>
      </c>
      <c r="M6686">
        <v>399</v>
      </c>
      <c r="N6686" t="s">
        <v>5042</v>
      </c>
      <c r="O6686">
        <v>3920</v>
      </c>
      <c r="P6686">
        <v>4</v>
      </c>
      <c r="Q6686" t="s">
        <v>104</v>
      </c>
      <c r="R6686" t="s">
        <v>8304</v>
      </c>
      <c r="S6686">
        <v>3919.99</v>
      </c>
      <c r="T6686">
        <v>11200</v>
      </c>
      <c r="U6686" t="s">
        <v>76</v>
      </c>
      <c r="V6686" s="2">
        <v>43762</v>
      </c>
      <c r="W6686" t="s">
        <v>130</v>
      </c>
      <c r="X6686" t="s">
        <v>175</v>
      </c>
      <c r="Y6686" t="s">
        <v>727</v>
      </c>
    </row>
    <row r="6687" spans="1:25" hidden="1" x14ac:dyDescent="0.35">
      <c r="A6687">
        <v>2</v>
      </c>
      <c r="B6687" t="s">
        <v>25</v>
      </c>
      <c r="C6687">
        <v>1</v>
      </c>
      <c r="D6687" t="s">
        <v>26</v>
      </c>
      <c r="E6687" t="s">
        <v>192</v>
      </c>
      <c r="F6687" t="s">
        <v>13</v>
      </c>
      <c r="G6687" t="s">
        <v>995</v>
      </c>
      <c r="H6687" s="1">
        <v>0.2</v>
      </c>
      <c r="I6687" s="2">
        <v>43558</v>
      </c>
      <c r="J6687" t="s">
        <v>2803</v>
      </c>
      <c r="K6687" t="s">
        <v>73</v>
      </c>
      <c r="L6687">
        <v>60653</v>
      </c>
      <c r="M6687">
        <v>1304</v>
      </c>
      <c r="N6687" t="s">
        <v>983</v>
      </c>
      <c r="O6687">
        <v>2</v>
      </c>
      <c r="P6687">
        <v>3</v>
      </c>
      <c r="Q6687" t="s">
        <v>75</v>
      </c>
      <c r="R6687" t="s">
        <v>8304</v>
      </c>
      <c r="S6687">
        <v>2.21</v>
      </c>
      <c r="T6687">
        <v>7</v>
      </c>
      <c r="U6687" t="s">
        <v>19</v>
      </c>
      <c r="V6687" s="2">
        <v>43560</v>
      </c>
      <c r="W6687" t="s">
        <v>130</v>
      </c>
      <c r="X6687" t="s">
        <v>139</v>
      </c>
      <c r="Y6687" t="s">
        <v>49</v>
      </c>
    </row>
    <row r="6688" spans="1:25" hidden="1" x14ac:dyDescent="0.35">
      <c r="A6688">
        <v>7</v>
      </c>
      <c r="B6688" t="s">
        <v>25</v>
      </c>
      <c r="C6688">
        <v>6</v>
      </c>
      <c r="D6688" t="s">
        <v>26</v>
      </c>
      <c r="E6688" t="s">
        <v>65</v>
      </c>
      <c r="F6688" t="s">
        <v>13</v>
      </c>
      <c r="G6688" t="s">
        <v>1867</v>
      </c>
      <c r="H6688" s="1">
        <v>0.2</v>
      </c>
      <c r="I6688" s="2">
        <v>43768</v>
      </c>
      <c r="J6688" t="s">
        <v>4643</v>
      </c>
      <c r="K6688" t="s">
        <v>30</v>
      </c>
      <c r="L6688">
        <v>98115</v>
      </c>
      <c r="M6688">
        <v>415</v>
      </c>
      <c r="N6688" t="s">
        <v>4644</v>
      </c>
      <c r="O6688">
        <v>5</v>
      </c>
      <c r="P6688">
        <v>2</v>
      </c>
      <c r="Q6688" t="s">
        <v>32</v>
      </c>
      <c r="R6688" t="s">
        <v>8304</v>
      </c>
      <c r="S6688">
        <v>5.21</v>
      </c>
      <c r="T6688">
        <v>14</v>
      </c>
      <c r="U6688" t="s">
        <v>19</v>
      </c>
      <c r="V6688" s="2">
        <v>43775</v>
      </c>
      <c r="W6688" t="s">
        <v>39</v>
      </c>
      <c r="X6688" t="s">
        <v>69</v>
      </c>
      <c r="Y6688" t="s">
        <v>54</v>
      </c>
    </row>
    <row r="6689" spans="1:25" hidden="1" x14ac:dyDescent="0.35">
      <c r="A6689">
        <v>7</v>
      </c>
      <c r="B6689" t="s">
        <v>25</v>
      </c>
      <c r="C6689">
        <v>6</v>
      </c>
      <c r="D6689" t="s">
        <v>26</v>
      </c>
      <c r="E6689" t="s">
        <v>65</v>
      </c>
      <c r="F6689" t="s">
        <v>13</v>
      </c>
      <c r="G6689" t="s">
        <v>1867</v>
      </c>
      <c r="H6689" s="1">
        <v>0.2</v>
      </c>
      <c r="I6689" s="2">
        <v>43768</v>
      </c>
      <c r="J6689" t="s">
        <v>4643</v>
      </c>
      <c r="K6689" t="s">
        <v>30</v>
      </c>
      <c r="L6689">
        <v>98115</v>
      </c>
      <c r="M6689">
        <v>717</v>
      </c>
      <c r="N6689" t="s">
        <v>4245</v>
      </c>
      <c r="O6689">
        <v>28</v>
      </c>
      <c r="P6689">
        <v>3</v>
      </c>
      <c r="Q6689" t="s">
        <v>32</v>
      </c>
      <c r="R6689" t="s">
        <v>8304</v>
      </c>
      <c r="S6689">
        <v>27.73</v>
      </c>
      <c r="T6689">
        <v>89</v>
      </c>
      <c r="U6689" t="s">
        <v>19</v>
      </c>
      <c r="V6689" s="2">
        <v>43775</v>
      </c>
      <c r="W6689" t="s">
        <v>39</v>
      </c>
      <c r="X6689" t="s">
        <v>69</v>
      </c>
      <c r="Y6689" t="s">
        <v>54</v>
      </c>
    </row>
    <row r="6690" spans="1:25" hidden="1" x14ac:dyDescent="0.35">
      <c r="A6690">
        <v>4</v>
      </c>
      <c r="B6690" t="s">
        <v>43</v>
      </c>
      <c r="C6690">
        <v>6</v>
      </c>
      <c r="D6690" t="s">
        <v>26</v>
      </c>
      <c r="E6690" t="s">
        <v>3582</v>
      </c>
      <c r="F6690" t="s">
        <v>13</v>
      </c>
      <c r="G6690" t="s">
        <v>44</v>
      </c>
      <c r="H6690" s="1">
        <v>0.2</v>
      </c>
      <c r="I6690" s="2">
        <v>43479</v>
      </c>
      <c r="J6690" t="s">
        <v>7909</v>
      </c>
      <c r="K6690" t="s">
        <v>16</v>
      </c>
      <c r="L6690">
        <v>37604</v>
      </c>
      <c r="M6690">
        <v>4</v>
      </c>
      <c r="N6690" t="s">
        <v>8185</v>
      </c>
      <c r="O6690">
        <v>7</v>
      </c>
      <c r="P6690">
        <v>3</v>
      </c>
      <c r="Q6690" t="s">
        <v>18</v>
      </c>
      <c r="R6690" t="s">
        <v>92</v>
      </c>
      <c r="S6690">
        <v>6.65</v>
      </c>
      <c r="T6690">
        <v>18</v>
      </c>
      <c r="U6690" t="s">
        <v>19</v>
      </c>
      <c r="V6690" s="2">
        <v>43483</v>
      </c>
      <c r="W6690" t="s">
        <v>39</v>
      </c>
      <c r="X6690" t="s">
        <v>214</v>
      </c>
      <c r="Y6690" t="s">
        <v>119</v>
      </c>
    </row>
    <row r="6691" spans="1:25" hidden="1" x14ac:dyDescent="0.35">
      <c r="A6691">
        <v>4</v>
      </c>
      <c r="B6691" t="s">
        <v>43</v>
      </c>
      <c r="C6691">
        <v>6</v>
      </c>
      <c r="D6691" t="s">
        <v>26</v>
      </c>
      <c r="E6691" t="s">
        <v>3582</v>
      </c>
      <c r="F6691" t="s">
        <v>13</v>
      </c>
      <c r="G6691" t="s">
        <v>44</v>
      </c>
      <c r="H6691" s="1">
        <v>0.2</v>
      </c>
      <c r="I6691" s="2">
        <v>43479</v>
      </c>
      <c r="J6691" t="s">
        <v>7909</v>
      </c>
      <c r="K6691" t="s">
        <v>16</v>
      </c>
      <c r="L6691">
        <v>37604</v>
      </c>
      <c r="M6691">
        <v>1726</v>
      </c>
      <c r="N6691" t="s">
        <v>3617</v>
      </c>
      <c r="O6691">
        <v>13</v>
      </c>
      <c r="P6691">
        <v>7</v>
      </c>
      <c r="Q6691" t="s">
        <v>18</v>
      </c>
      <c r="R6691" t="s">
        <v>92</v>
      </c>
      <c r="S6691">
        <v>12.7</v>
      </c>
      <c r="T6691">
        <v>36</v>
      </c>
      <c r="U6691" t="s">
        <v>19</v>
      </c>
      <c r="V6691" s="2">
        <v>43483</v>
      </c>
      <c r="W6691" t="s">
        <v>39</v>
      </c>
      <c r="X6691" t="s">
        <v>214</v>
      </c>
      <c r="Y6691" t="s">
        <v>64</v>
      </c>
    </row>
    <row r="6692" spans="1:25" hidden="1" x14ac:dyDescent="0.35">
      <c r="A6692">
        <v>4</v>
      </c>
      <c r="B6692" t="s">
        <v>43</v>
      </c>
      <c r="C6692">
        <v>6</v>
      </c>
      <c r="D6692" t="s">
        <v>26</v>
      </c>
      <c r="E6692" t="s">
        <v>3582</v>
      </c>
      <c r="F6692" t="s">
        <v>13</v>
      </c>
      <c r="G6692" t="s">
        <v>44</v>
      </c>
      <c r="H6692" s="1">
        <v>0.7</v>
      </c>
      <c r="I6692" s="2">
        <v>43479</v>
      </c>
      <c r="J6692" t="s">
        <v>7909</v>
      </c>
      <c r="K6692" t="s">
        <v>16</v>
      </c>
      <c r="L6692">
        <v>37604</v>
      </c>
      <c r="M6692">
        <v>241</v>
      </c>
      <c r="N6692" t="s">
        <v>2935</v>
      </c>
      <c r="O6692">
        <v>-2</v>
      </c>
      <c r="P6692">
        <v>2</v>
      </c>
      <c r="Q6692" t="s">
        <v>18</v>
      </c>
      <c r="R6692" t="s">
        <v>92</v>
      </c>
      <c r="S6692">
        <v>-1.84</v>
      </c>
      <c r="T6692">
        <v>3</v>
      </c>
      <c r="U6692" t="s">
        <v>19</v>
      </c>
      <c r="V6692" s="2">
        <v>43483</v>
      </c>
      <c r="W6692" t="s">
        <v>39</v>
      </c>
      <c r="X6692" t="s">
        <v>214</v>
      </c>
      <c r="Y6692" t="s">
        <v>54</v>
      </c>
    </row>
    <row r="6693" spans="1:25" hidden="1" x14ac:dyDescent="0.35">
      <c r="A6693">
        <v>4</v>
      </c>
      <c r="B6693" t="s">
        <v>43</v>
      </c>
      <c r="C6693">
        <v>6</v>
      </c>
      <c r="D6693" t="s">
        <v>26</v>
      </c>
      <c r="E6693" t="s">
        <v>3582</v>
      </c>
      <c r="F6693" t="s">
        <v>13</v>
      </c>
      <c r="G6693" t="s">
        <v>44</v>
      </c>
      <c r="H6693" s="1">
        <v>0.7</v>
      </c>
      <c r="I6693" s="2">
        <v>43479</v>
      </c>
      <c r="J6693" t="s">
        <v>7909</v>
      </c>
      <c r="K6693" t="s">
        <v>16</v>
      </c>
      <c r="L6693">
        <v>37604</v>
      </c>
      <c r="M6693">
        <v>902</v>
      </c>
      <c r="N6693" t="s">
        <v>2853</v>
      </c>
      <c r="O6693">
        <v>-5</v>
      </c>
      <c r="P6693">
        <v>5</v>
      </c>
      <c r="Q6693" t="s">
        <v>18</v>
      </c>
      <c r="R6693" t="s">
        <v>92</v>
      </c>
      <c r="S6693">
        <v>-4.58</v>
      </c>
      <c r="T6693">
        <v>6</v>
      </c>
      <c r="U6693" t="s">
        <v>19</v>
      </c>
      <c r="V6693" s="2">
        <v>43483</v>
      </c>
      <c r="W6693" t="s">
        <v>39</v>
      </c>
      <c r="X6693" t="s">
        <v>214</v>
      </c>
      <c r="Y6693" t="s">
        <v>54</v>
      </c>
    </row>
    <row r="6694" spans="1:25" hidden="1" x14ac:dyDescent="0.35">
      <c r="A6694">
        <v>4</v>
      </c>
      <c r="B6694" t="s">
        <v>43</v>
      </c>
      <c r="C6694">
        <v>6</v>
      </c>
      <c r="D6694" t="s">
        <v>50</v>
      </c>
      <c r="E6694" t="s">
        <v>3582</v>
      </c>
      <c r="F6694" t="s">
        <v>13</v>
      </c>
      <c r="G6694" t="s">
        <v>44</v>
      </c>
      <c r="H6694" s="1">
        <v>0.2</v>
      </c>
      <c r="I6694" s="2">
        <v>43479</v>
      </c>
      <c r="J6694" t="s">
        <v>7909</v>
      </c>
      <c r="K6694" t="s">
        <v>16</v>
      </c>
      <c r="L6694">
        <v>37604</v>
      </c>
      <c r="M6694">
        <v>911</v>
      </c>
      <c r="N6694" t="s">
        <v>994</v>
      </c>
      <c r="O6694">
        <v>7</v>
      </c>
      <c r="P6694">
        <v>2</v>
      </c>
      <c r="Q6694" t="s">
        <v>18</v>
      </c>
      <c r="R6694" t="s">
        <v>92</v>
      </c>
      <c r="S6694">
        <v>7</v>
      </c>
      <c r="T6694">
        <v>112</v>
      </c>
      <c r="U6694" t="s">
        <v>19</v>
      </c>
      <c r="V6694" s="2">
        <v>43483</v>
      </c>
      <c r="W6694" t="s">
        <v>39</v>
      </c>
      <c r="X6694" t="s">
        <v>214</v>
      </c>
      <c r="Y6694" t="s">
        <v>52</v>
      </c>
    </row>
    <row r="6695" spans="1:25" hidden="1" x14ac:dyDescent="0.35">
      <c r="A6695">
        <v>3</v>
      </c>
      <c r="B6695" t="s">
        <v>25</v>
      </c>
      <c r="C6695">
        <v>1</v>
      </c>
      <c r="D6695" t="s">
        <v>11</v>
      </c>
      <c r="E6695" t="s">
        <v>99</v>
      </c>
      <c r="F6695" t="s">
        <v>13</v>
      </c>
      <c r="G6695" t="s">
        <v>1326</v>
      </c>
      <c r="H6695" s="1">
        <v>0.2</v>
      </c>
      <c r="I6695" s="2">
        <v>43800</v>
      </c>
      <c r="J6695" t="s">
        <v>1586</v>
      </c>
      <c r="K6695" t="s">
        <v>102</v>
      </c>
      <c r="L6695">
        <v>19120</v>
      </c>
      <c r="M6695">
        <v>1593</v>
      </c>
      <c r="N6695" t="s">
        <v>8195</v>
      </c>
      <c r="O6695">
        <v>14</v>
      </c>
      <c r="P6695">
        <v>5</v>
      </c>
      <c r="Q6695" t="s">
        <v>104</v>
      </c>
      <c r="R6695" t="s">
        <v>8304</v>
      </c>
      <c r="S6695">
        <v>13.85</v>
      </c>
      <c r="T6695">
        <v>79</v>
      </c>
      <c r="U6695" t="s">
        <v>19</v>
      </c>
      <c r="V6695" s="2">
        <v>43803</v>
      </c>
      <c r="W6695" t="s">
        <v>130</v>
      </c>
      <c r="X6695" t="s">
        <v>105</v>
      </c>
      <c r="Y6695" t="s">
        <v>47</v>
      </c>
    </row>
    <row r="6696" spans="1:25" hidden="1" x14ac:dyDescent="0.35">
      <c r="A6696">
        <v>3</v>
      </c>
      <c r="B6696" t="s">
        <v>25</v>
      </c>
      <c r="C6696">
        <v>1</v>
      </c>
      <c r="D6696" t="s">
        <v>26</v>
      </c>
      <c r="E6696" t="s">
        <v>99</v>
      </c>
      <c r="F6696" t="s">
        <v>13</v>
      </c>
      <c r="G6696" t="s">
        <v>1326</v>
      </c>
      <c r="H6696" s="1">
        <v>0.2</v>
      </c>
      <c r="I6696" s="2">
        <v>43800</v>
      </c>
      <c r="J6696" t="s">
        <v>1586</v>
      </c>
      <c r="K6696" t="s">
        <v>102</v>
      </c>
      <c r="L6696">
        <v>19120</v>
      </c>
      <c r="M6696">
        <v>1267</v>
      </c>
      <c r="N6696" t="s">
        <v>1035</v>
      </c>
      <c r="O6696">
        <v>2</v>
      </c>
      <c r="P6696">
        <v>3</v>
      </c>
      <c r="Q6696" t="s">
        <v>104</v>
      </c>
      <c r="R6696" t="s">
        <v>8304</v>
      </c>
      <c r="S6696">
        <v>2.34</v>
      </c>
      <c r="T6696">
        <v>37</v>
      </c>
      <c r="U6696" t="s">
        <v>19</v>
      </c>
      <c r="V6696" s="2">
        <v>43803</v>
      </c>
      <c r="W6696" t="s">
        <v>130</v>
      </c>
      <c r="X6696" t="s">
        <v>105</v>
      </c>
      <c r="Y6696" t="s">
        <v>42</v>
      </c>
    </row>
    <row r="6697" spans="1:25" hidden="1" x14ac:dyDescent="0.35">
      <c r="A6697">
        <v>4</v>
      </c>
      <c r="B6697" t="s">
        <v>43</v>
      </c>
      <c r="C6697">
        <v>6</v>
      </c>
      <c r="D6697" t="s">
        <v>26</v>
      </c>
      <c r="E6697" t="s">
        <v>99</v>
      </c>
      <c r="F6697" t="s">
        <v>13</v>
      </c>
      <c r="G6697" t="s">
        <v>144</v>
      </c>
      <c r="H6697" s="1">
        <v>0.2</v>
      </c>
      <c r="I6697" s="2">
        <v>43520</v>
      </c>
      <c r="J6697" t="s">
        <v>6426</v>
      </c>
      <c r="K6697" t="s">
        <v>102</v>
      </c>
      <c r="L6697">
        <v>19134</v>
      </c>
      <c r="M6697">
        <v>1787</v>
      </c>
      <c r="N6697" t="s">
        <v>4048</v>
      </c>
      <c r="O6697">
        <v>39</v>
      </c>
      <c r="P6697">
        <v>5</v>
      </c>
      <c r="Q6697" t="s">
        <v>104</v>
      </c>
      <c r="R6697" t="s">
        <v>8304</v>
      </c>
      <c r="S6697">
        <v>38.72</v>
      </c>
      <c r="T6697">
        <v>124</v>
      </c>
      <c r="U6697" t="s">
        <v>33</v>
      </c>
      <c r="V6697" s="2">
        <v>43524</v>
      </c>
      <c r="W6697" t="s">
        <v>39</v>
      </c>
      <c r="X6697" t="s">
        <v>105</v>
      </c>
      <c r="Y6697" t="s">
        <v>64</v>
      </c>
    </row>
    <row r="6698" spans="1:25" hidden="1" x14ac:dyDescent="0.35">
      <c r="A6698">
        <v>4</v>
      </c>
      <c r="B6698" t="s">
        <v>43</v>
      </c>
      <c r="C6698">
        <v>6</v>
      </c>
      <c r="D6698" t="s">
        <v>50</v>
      </c>
      <c r="E6698" t="s">
        <v>99</v>
      </c>
      <c r="F6698" t="s">
        <v>13</v>
      </c>
      <c r="G6698" t="s">
        <v>144</v>
      </c>
      <c r="H6698" s="1">
        <v>0.2</v>
      </c>
      <c r="I6698" s="2">
        <v>43520</v>
      </c>
      <c r="J6698" t="s">
        <v>6426</v>
      </c>
      <c r="K6698" t="s">
        <v>102</v>
      </c>
      <c r="L6698">
        <v>19134</v>
      </c>
      <c r="M6698">
        <v>1278</v>
      </c>
      <c r="N6698" t="s">
        <v>4749</v>
      </c>
      <c r="O6698">
        <v>214</v>
      </c>
      <c r="P6698">
        <v>5</v>
      </c>
      <c r="Q6698" t="s">
        <v>104</v>
      </c>
      <c r="R6698" t="s">
        <v>8304</v>
      </c>
      <c r="S6698">
        <v>214.47</v>
      </c>
      <c r="T6698">
        <v>1320</v>
      </c>
      <c r="U6698" t="s">
        <v>33</v>
      </c>
      <c r="V6698" s="2">
        <v>43524</v>
      </c>
      <c r="W6698" t="s">
        <v>39</v>
      </c>
      <c r="X6698" t="s">
        <v>105</v>
      </c>
      <c r="Y6698" t="s">
        <v>113</v>
      </c>
    </row>
    <row r="6699" spans="1:25" hidden="1" x14ac:dyDescent="0.35">
      <c r="A6699">
        <v>5</v>
      </c>
      <c r="B6699" t="s">
        <v>43</v>
      </c>
      <c r="C6699">
        <v>6</v>
      </c>
      <c r="D6699" t="s">
        <v>50</v>
      </c>
      <c r="E6699" t="s">
        <v>1047</v>
      </c>
      <c r="F6699" t="s">
        <v>13</v>
      </c>
      <c r="G6699" t="s">
        <v>327</v>
      </c>
      <c r="H6699" s="1">
        <v>0</v>
      </c>
      <c r="I6699" s="2">
        <v>43487</v>
      </c>
      <c r="J6699" t="s">
        <v>1048</v>
      </c>
      <c r="K6699" t="s">
        <v>30</v>
      </c>
      <c r="L6699">
        <v>59405</v>
      </c>
      <c r="M6699">
        <v>398</v>
      </c>
      <c r="N6699" t="s">
        <v>1049</v>
      </c>
      <c r="O6699">
        <v>1380</v>
      </c>
      <c r="P6699">
        <v>5</v>
      </c>
      <c r="Q6699" t="s">
        <v>32</v>
      </c>
      <c r="R6699" t="s">
        <v>8304</v>
      </c>
      <c r="S6699">
        <v>1379.98</v>
      </c>
      <c r="T6699">
        <v>3000</v>
      </c>
      <c r="U6699" t="s">
        <v>76</v>
      </c>
      <c r="V6699" s="2">
        <v>43492</v>
      </c>
      <c r="W6699" t="s">
        <v>39</v>
      </c>
      <c r="X6699" t="s">
        <v>1050</v>
      </c>
      <c r="Y6699" t="s">
        <v>727</v>
      </c>
    </row>
    <row r="6700" spans="1:25" hidden="1" x14ac:dyDescent="0.35">
      <c r="A6700">
        <v>5</v>
      </c>
      <c r="B6700" t="s">
        <v>43</v>
      </c>
      <c r="C6700">
        <v>6</v>
      </c>
      <c r="D6700" t="s">
        <v>26</v>
      </c>
      <c r="E6700" t="s">
        <v>1047</v>
      </c>
      <c r="F6700" t="s">
        <v>13</v>
      </c>
      <c r="G6700" t="s">
        <v>327</v>
      </c>
      <c r="H6700" s="1">
        <v>0</v>
      </c>
      <c r="I6700" s="2">
        <v>43487</v>
      </c>
      <c r="J6700" t="s">
        <v>1048</v>
      </c>
      <c r="K6700" t="s">
        <v>30</v>
      </c>
      <c r="L6700">
        <v>59405</v>
      </c>
      <c r="M6700">
        <v>113</v>
      </c>
      <c r="N6700" t="s">
        <v>1051</v>
      </c>
      <c r="O6700">
        <v>14</v>
      </c>
      <c r="P6700">
        <v>3</v>
      </c>
      <c r="Q6700" t="s">
        <v>32</v>
      </c>
      <c r="R6700" t="s">
        <v>8304</v>
      </c>
      <c r="S6700">
        <v>13.89</v>
      </c>
      <c r="T6700">
        <v>51</v>
      </c>
      <c r="U6700" t="s">
        <v>76</v>
      </c>
      <c r="V6700" s="2">
        <v>43492</v>
      </c>
      <c r="W6700" t="s">
        <v>39</v>
      </c>
      <c r="X6700" t="s">
        <v>1050</v>
      </c>
      <c r="Y6700" t="s">
        <v>42</v>
      </c>
    </row>
    <row r="6701" spans="1:25" hidden="1" x14ac:dyDescent="0.35">
      <c r="A6701">
        <v>5</v>
      </c>
      <c r="B6701" t="s">
        <v>43</v>
      </c>
      <c r="C6701">
        <v>6</v>
      </c>
      <c r="D6701" t="s">
        <v>26</v>
      </c>
      <c r="E6701" t="s">
        <v>1047</v>
      </c>
      <c r="F6701" t="s">
        <v>13</v>
      </c>
      <c r="G6701" t="s">
        <v>327</v>
      </c>
      <c r="H6701" s="1">
        <v>0</v>
      </c>
      <c r="I6701" s="2">
        <v>43487</v>
      </c>
      <c r="J6701" t="s">
        <v>1048</v>
      </c>
      <c r="K6701" t="s">
        <v>30</v>
      </c>
      <c r="L6701">
        <v>59405</v>
      </c>
      <c r="M6701">
        <v>780</v>
      </c>
      <c r="N6701" t="s">
        <v>1052</v>
      </c>
      <c r="O6701">
        <v>5</v>
      </c>
      <c r="P6701">
        <v>2</v>
      </c>
      <c r="Q6701" t="s">
        <v>32</v>
      </c>
      <c r="R6701" t="s">
        <v>8304</v>
      </c>
      <c r="S6701">
        <v>5.38</v>
      </c>
      <c r="T6701">
        <v>12</v>
      </c>
      <c r="U6701" t="s">
        <v>76</v>
      </c>
      <c r="V6701" s="2">
        <v>43492</v>
      </c>
      <c r="W6701" t="s">
        <v>39</v>
      </c>
      <c r="X6701" t="s">
        <v>1050</v>
      </c>
      <c r="Y6701" t="s">
        <v>64</v>
      </c>
    </row>
    <row r="6702" spans="1:25" hidden="1" x14ac:dyDescent="0.35">
      <c r="A6702">
        <v>5</v>
      </c>
      <c r="B6702" t="s">
        <v>43</v>
      </c>
      <c r="C6702">
        <v>6</v>
      </c>
      <c r="D6702" t="s">
        <v>26</v>
      </c>
      <c r="E6702" t="s">
        <v>1047</v>
      </c>
      <c r="F6702" t="s">
        <v>13</v>
      </c>
      <c r="G6702" t="s">
        <v>327</v>
      </c>
      <c r="H6702" s="1">
        <v>0</v>
      </c>
      <c r="I6702" s="2">
        <v>43487</v>
      </c>
      <c r="J6702" t="s">
        <v>1048</v>
      </c>
      <c r="K6702" t="s">
        <v>30</v>
      </c>
      <c r="L6702">
        <v>59405</v>
      </c>
      <c r="M6702">
        <v>1558</v>
      </c>
      <c r="N6702" t="s">
        <v>1053</v>
      </c>
      <c r="O6702">
        <v>56</v>
      </c>
      <c r="P6702">
        <v>3</v>
      </c>
      <c r="Q6702" t="s">
        <v>32</v>
      </c>
      <c r="R6702" t="s">
        <v>8304</v>
      </c>
      <c r="S6702">
        <v>56.3</v>
      </c>
      <c r="T6702">
        <v>1126</v>
      </c>
      <c r="U6702" t="s">
        <v>76</v>
      </c>
      <c r="V6702" s="2">
        <v>43492</v>
      </c>
      <c r="W6702" t="s">
        <v>39</v>
      </c>
      <c r="X6702" t="s">
        <v>1050</v>
      </c>
      <c r="Y6702" t="s">
        <v>42</v>
      </c>
    </row>
    <row r="6703" spans="1:25" hidden="1" x14ac:dyDescent="0.35">
      <c r="A6703">
        <v>4</v>
      </c>
      <c r="B6703" t="s">
        <v>43</v>
      </c>
      <c r="C6703">
        <v>6</v>
      </c>
      <c r="D6703" t="s">
        <v>26</v>
      </c>
      <c r="E6703" t="s">
        <v>281</v>
      </c>
      <c r="F6703" t="s">
        <v>13</v>
      </c>
      <c r="G6703" t="s">
        <v>7290</v>
      </c>
      <c r="H6703" s="1">
        <v>0.2</v>
      </c>
      <c r="I6703" s="2">
        <v>43656</v>
      </c>
      <c r="J6703" t="s">
        <v>7441</v>
      </c>
      <c r="K6703" t="s">
        <v>73</v>
      </c>
      <c r="L6703">
        <v>60505</v>
      </c>
      <c r="M6703">
        <v>646</v>
      </c>
      <c r="N6703" t="s">
        <v>3662</v>
      </c>
      <c r="O6703">
        <v>26</v>
      </c>
      <c r="P6703">
        <v>6</v>
      </c>
      <c r="Q6703" t="s">
        <v>75</v>
      </c>
      <c r="R6703" t="s">
        <v>8304</v>
      </c>
      <c r="S6703">
        <v>26.12</v>
      </c>
      <c r="T6703">
        <v>298</v>
      </c>
      <c r="U6703" t="s">
        <v>76</v>
      </c>
      <c r="V6703" s="2">
        <v>43660</v>
      </c>
      <c r="W6703" t="s">
        <v>39</v>
      </c>
      <c r="X6703" t="s">
        <v>139</v>
      </c>
      <c r="Y6703" t="s">
        <v>42</v>
      </c>
    </row>
    <row r="6704" spans="1:25" hidden="1" x14ac:dyDescent="0.35">
      <c r="A6704">
        <v>4</v>
      </c>
      <c r="B6704" t="s">
        <v>25</v>
      </c>
      <c r="C6704">
        <v>3</v>
      </c>
      <c r="D6704" t="s">
        <v>11</v>
      </c>
      <c r="E6704" t="s">
        <v>192</v>
      </c>
      <c r="F6704" t="s">
        <v>13</v>
      </c>
      <c r="G6704" t="s">
        <v>1374</v>
      </c>
      <c r="H6704" s="1">
        <v>0.6</v>
      </c>
      <c r="I6704" s="2">
        <v>43499</v>
      </c>
      <c r="J6704" t="s">
        <v>6940</v>
      </c>
      <c r="K6704" t="s">
        <v>73</v>
      </c>
      <c r="L6704">
        <v>60610</v>
      </c>
      <c r="M6704">
        <v>558</v>
      </c>
      <c r="N6704" t="s">
        <v>6941</v>
      </c>
      <c r="O6704">
        <v>-26</v>
      </c>
      <c r="P6704">
        <v>1</v>
      </c>
      <c r="Q6704" t="s">
        <v>75</v>
      </c>
      <c r="R6704" t="s">
        <v>8304</v>
      </c>
      <c r="S6704">
        <v>-26.08</v>
      </c>
      <c r="T6704">
        <v>22</v>
      </c>
      <c r="U6704" t="s">
        <v>76</v>
      </c>
      <c r="V6704" s="2">
        <v>43503</v>
      </c>
      <c r="W6704" t="s">
        <v>20</v>
      </c>
      <c r="X6704" t="s">
        <v>139</v>
      </c>
      <c r="Y6704" t="s">
        <v>47</v>
      </c>
    </row>
    <row r="6705" spans="1:25" hidden="1" x14ac:dyDescent="0.35">
      <c r="A6705">
        <v>4</v>
      </c>
      <c r="B6705" t="s">
        <v>25</v>
      </c>
      <c r="C6705">
        <v>3</v>
      </c>
      <c r="D6705" t="s">
        <v>26</v>
      </c>
      <c r="E6705" t="s">
        <v>192</v>
      </c>
      <c r="F6705" t="s">
        <v>13</v>
      </c>
      <c r="G6705" t="s">
        <v>1374</v>
      </c>
      <c r="H6705" s="1">
        <v>0.2</v>
      </c>
      <c r="I6705" s="2">
        <v>43499</v>
      </c>
      <c r="J6705" t="s">
        <v>6940</v>
      </c>
      <c r="K6705" t="s">
        <v>73</v>
      </c>
      <c r="L6705">
        <v>60610</v>
      </c>
      <c r="M6705">
        <v>1800</v>
      </c>
      <c r="N6705" t="s">
        <v>3595</v>
      </c>
      <c r="O6705">
        <v>2</v>
      </c>
      <c r="P6705">
        <v>1</v>
      </c>
      <c r="Q6705" t="s">
        <v>75</v>
      </c>
      <c r="R6705" t="s">
        <v>8304</v>
      </c>
      <c r="S6705">
        <v>1.81</v>
      </c>
      <c r="T6705">
        <v>5</v>
      </c>
      <c r="U6705" t="s">
        <v>76</v>
      </c>
      <c r="V6705" s="2">
        <v>43503</v>
      </c>
      <c r="W6705" t="s">
        <v>20</v>
      </c>
      <c r="X6705" t="s">
        <v>139</v>
      </c>
      <c r="Y6705" t="s">
        <v>64</v>
      </c>
    </row>
    <row r="6706" spans="1:25" hidden="1" x14ac:dyDescent="0.35">
      <c r="A6706">
        <v>4</v>
      </c>
      <c r="B6706" t="s">
        <v>25</v>
      </c>
      <c r="C6706">
        <v>3</v>
      </c>
      <c r="D6706" t="s">
        <v>26</v>
      </c>
      <c r="E6706" t="s">
        <v>192</v>
      </c>
      <c r="F6706" t="s">
        <v>13</v>
      </c>
      <c r="G6706" t="s">
        <v>1374</v>
      </c>
      <c r="H6706" s="1">
        <v>0.2</v>
      </c>
      <c r="I6706" s="2">
        <v>43499</v>
      </c>
      <c r="J6706" t="s">
        <v>6940</v>
      </c>
      <c r="K6706" t="s">
        <v>73</v>
      </c>
      <c r="L6706">
        <v>60610</v>
      </c>
      <c r="M6706">
        <v>1684</v>
      </c>
      <c r="N6706" t="s">
        <v>3428</v>
      </c>
      <c r="O6706">
        <v>24</v>
      </c>
      <c r="P6706">
        <v>2</v>
      </c>
      <c r="Q6706" t="s">
        <v>75</v>
      </c>
      <c r="R6706" t="s">
        <v>8304</v>
      </c>
      <c r="S6706">
        <v>23.77</v>
      </c>
      <c r="T6706">
        <v>66</v>
      </c>
      <c r="U6706" t="s">
        <v>76</v>
      </c>
      <c r="V6706" s="2">
        <v>43503</v>
      </c>
      <c r="W6706" t="s">
        <v>20</v>
      </c>
      <c r="X6706" t="s">
        <v>139</v>
      </c>
      <c r="Y6706" t="s">
        <v>64</v>
      </c>
    </row>
    <row r="6707" spans="1:25" hidden="1" x14ac:dyDescent="0.35">
      <c r="A6707">
        <v>4</v>
      </c>
      <c r="B6707" t="s">
        <v>25</v>
      </c>
      <c r="C6707">
        <v>3</v>
      </c>
      <c r="D6707" t="s">
        <v>26</v>
      </c>
      <c r="E6707" t="s">
        <v>192</v>
      </c>
      <c r="F6707" t="s">
        <v>13</v>
      </c>
      <c r="G6707" t="s">
        <v>1374</v>
      </c>
      <c r="H6707" s="1">
        <v>0.2</v>
      </c>
      <c r="I6707" s="2">
        <v>43499</v>
      </c>
      <c r="J6707" t="s">
        <v>6940</v>
      </c>
      <c r="K6707" t="s">
        <v>73</v>
      </c>
      <c r="L6707">
        <v>60610</v>
      </c>
      <c r="M6707">
        <v>1680</v>
      </c>
      <c r="N6707" t="s">
        <v>3614</v>
      </c>
      <c r="O6707">
        <v>147</v>
      </c>
      <c r="P6707">
        <v>5</v>
      </c>
      <c r="Q6707" t="s">
        <v>75</v>
      </c>
      <c r="R6707" t="s">
        <v>8304</v>
      </c>
      <c r="S6707">
        <v>146.79</v>
      </c>
      <c r="T6707">
        <v>419</v>
      </c>
      <c r="U6707" t="s">
        <v>76</v>
      </c>
      <c r="V6707" s="2">
        <v>43503</v>
      </c>
      <c r="W6707" t="s">
        <v>20</v>
      </c>
      <c r="X6707" t="s">
        <v>139</v>
      </c>
      <c r="Y6707" t="s">
        <v>64</v>
      </c>
    </row>
    <row r="6708" spans="1:25" hidden="1" x14ac:dyDescent="0.35">
      <c r="A6708">
        <v>6</v>
      </c>
      <c r="B6708" t="s">
        <v>10</v>
      </c>
      <c r="C6708">
        <v>6</v>
      </c>
      <c r="D6708" t="s">
        <v>26</v>
      </c>
      <c r="E6708" t="s">
        <v>2548</v>
      </c>
      <c r="F6708" t="s">
        <v>13</v>
      </c>
      <c r="G6708" t="s">
        <v>6926</v>
      </c>
      <c r="H6708" s="1">
        <v>0.2</v>
      </c>
      <c r="I6708" s="2">
        <v>43827</v>
      </c>
      <c r="J6708" t="s">
        <v>7581</v>
      </c>
      <c r="K6708" t="s">
        <v>16</v>
      </c>
      <c r="L6708">
        <v>37211</v>
      </c>
      <c r="M6708">
        <v>418</v>
      </c>
      <c r="N6708" t="s">
        <v>1056</v>
      </c>
      <c r="O6708">
        <v>-13</v>
      </c>
      <c r="P6708">
        <v>1</v>
      </c>
      <c r="Q6708" t="s">
        <v>18</v>
      </c>
      <c r="R6708" t="s">
        <v>8304</v>
      </c>
      <c r="S6708">
        <v>-12.96</v>
      </c>
      <c r="T6708">
        <v>65</v>
      </c>
      <c r="U6708" t="s">
        <v>76</v>
      </c>
      <c r="V6708" s="2">
        <v>43833</v>
      </c>
      <c r="W6708" t="s">
        <v>39</v>
      </c>
      <c r="X6708" t="s">
        <v>214</v>
      </c>
      <c r="Y6708" t="s">
        <v>42</v>
      </c>
    </row>
    <row r="6709" spans="1:25" hidden="1" x14ac:dyDescent="0.35">
      <c r="A6709">
        <v>4</v>
      </c>
      <c r="B6709" t="s">
        <v>43</v>
      </c>
      <c r="C6709">
        <v>6</v>
      </c>
      <c r="D6709" t="s">
        <v>26</v>
      </c>
      <c r="E6709" t="s">
        <v>498</v>
      </c>
      <c r="F6709" t="s">
        <v>13</v>
      </c>
      <c r="G6709" t="s">
        <v>1518</v>
      </c>
      <c r="H6709" s="1">
        <v>0.2</v>
      </c>
      <c r="I6709" s="2">
        <v>43527</v>
      </c>
      <c r="J6709" t="s">
        <v>3929</v>
      </c>
      <c r="K6709" t="s">
        <v>73</v>
      </c>
      <c r="L6709">
        <v>75081</v>
      </c>
      <c r="M6709">
        <v>925</v>
      </c>
      <c r="N6709" t="s">
        <v>3651</v>
      </c>
      <c r="O6709">
        <v>10</v>
      </c>
      <c r="P6709">
        <v>8</v>
      </c>
      <c r="Q6709" t="s">
        <v>75</v>
      </c>
      <c r="R6709" t="s">
        <v>8304</v>
      </c>
      <c r="S6709">
        <v>9.74</v>
      </c>
      <c r="T6709">
        <v>27</v>
      </c>
      <c r="U6709" t="s">
        <v>19</v>
      </c>
      <c r="V6709" s="2">
        <v>43531</v>
      </c>
      <c r="W6709" t="s">
        <v>39</v>
      </c>
      <c r="X6709" t="s">
        <v>77</v>
      </c>
      <c r="Y6709" t="s">
        <v>64</v>
      </c>
    </row>
    <row r="6710" spans="1:25" hidden="1" x14ac:dyDescent="0.35">
      <c r="A6710">
        <v>6</v>
      </c>
      <c r="B6710" t="s">
        <v>10</v>
      </c>
      <c r="C6710">
        <v>6</v>
      </c>
      <c r="D6710" t="s">
        <v>26</v>
      </c>
      <c r="E6710" t="s">
        <v>3771</v>
      </c>
      <c r="F6710" t="s">
        <v>13</v>
      </c>
      <c r="G6710" t="s">
        <v>2385</v>
      </c>
      <c r="H6710" s="1">
        <v>0</v>
      </c>
      <c r="I6710" s="2">
        <v>43657</v>
      </c>
      <c r="J6710" t="s">
        <v>3772</v>
      </c>
      <c r="K6710" t="s">
        <v>73</v>
      </c>
      <c r="L6710">
        <v>50701</v>
      </c>
      <c r="M6710">
        <v>1508</v>
      </c>
      <c r="N6710" t="s">
        <v>3043</v>
      </c>
      <c r="O6710">
        <v>12</v>
      </c>
      <c r="P6710">
        <v>4</v>
      </c>
      <c r="Q6710" t="s">
        <v>75</v>
      </c>
      <c r="R6710" t="s">
        <v>8304</v>
      </c>
      <c r="S6710">
        <v>11.82</v>
      </c>
      <c r="T6710">
        <v>30</v>
      </c>
      <c r="U6710" t="s">
        <v>19</v>
      </c>
      <c r="V6710" s="2">
        <v>43663</v>
      </c>
      <c r="W6710" t="s">
        <v>39</v>
      </c>
      <c r="X6710" t="s">
        <v>304</v>
      </c>
      <c r="Y6710" t="s">
        <v>49</v>
      </c>
    </row>
    <row r="6711" spans="1:25" hidden="1" x14ac:dyDescent="0.35">
      <c r="A6711">
        <v>4</v>
      </c>
      <c r="B6711" t="s">
        <v>43</v>
      </c>
      <c r="C6711">
        <v>6</v>
      </c>
      <c r="D6711" t="s">
        <v>26</v>
      </c>
      <c r="E6711" t="s">
        <v>2414</v>
      </c>
      <c r="F6711" t="s">
        <v>13</v>
      </c>
      <c r="G6711" t="s">
        <v>7118</v>
      </c>
      <c r="H6711" s="1">
        <v>0.2</v>
      </c>
      <c r="I6711" s="2">
        <v>43618</v>
      </c>
      <c r="J6711" t="s">
        <v>7518</v>
      </c>
      <c r="K6711" t="s">
        <v>102</v>
      </c>
      <c r="L6711">
        <v>44052</v>
      </c>
      <c r="M6711">
        <v>113</v>
      </c>
      <c r="N6711" t="s">
        <v>1051</v>
      </c>
      <c r="O6711">
        <v>2</v>
      </c>
      <c r="P6711">
        <v>2</v>
      </c>
      <c r="Q6711" t="s">
        <v>104</v>
      </c>
      <c r="R6711" t="s">
        <v>8304</v>
      </c>
      <c r="S6711">
        <v>2.4</v>
      </c>
      <c r="T6711">
        <v>27</v>
      </c>
      <c r="U6711" t="s">
        <v>76</v>
      </c>
      <c r="V6711" s="2">
        <v>43622</v>
      </c>
      <c r="W6711" t="s">
        <v>39</v>
      </c>
      <c r="X6711" t="s">
        <v>309</v>
      </c>
      <c r="Y6711" t="s">
        <v>42</v>
      </c>
    </row>
    <row r="6712" spans="1:25" hidden="1" x14ac:dyDescent="0.35">
      <c r="A6712">
        <v>4</v>
      </c>
      <c r="B6712" t="s">
        <v>43</v>
      </c>
      <c r="C6712">
        <v>6</v>
      </c>
      <c r="D6712" t="s">
        <v>50</v>
      </c>
      <c r="E6712" t="s">
        <v>2414</v>
      </c>
      <c r="F6712" t="s">
        <v>13</v>
      </c>
      <c r="G6712" t="s">
        <v>7118</v>
      </c>
      <c r="H6712" s="1">
        <v>0.4</v>
      </c>
      <c r="I6712" s="2">
        <v>43618</v>
      </c>
      <c r="J6712" t="s">
        <v>7518</v>
      </c>
      <c r="K6712" t="s">
        <v>102</v>
      </c>
      <c r="L6712">
        <v>44052</v>
      </c>
      <c r="M6712">
        <v>478</v>
      </c>
      <c r="N6712" t="s">
        <v>1153</v>
      </c>
      <c r="O6712">
        <v>-1</v>
      </c>
      <c r="P6712">
        <v>1</v>
      </c>
      <c r="Q6712" t="s">
        <v>104</v>
      </c>
      <c r="R6712" t="s">
        <v>8304</v>
      </c>
      <c r="S6712">
        <v>-0.64</v>
      </c>
      <c r="T6712">
        <v>3</v>
      </c>
      <c r="U6712" t="s">
        <v>76</v>
      </c>
      <c r="V6712" s="2">
        <v>43622</v>
      </c>
      <c r="W6712" t="s">
        <v>39</v>
      </c>
      <c r="X6712" t="s">
        <v>309</v>
      </c>
      <c r="Y6712" t="s">
        <v>52</v>
      </c>
    </row>
    <row r="6713" spans="1:25" hidden="1" x14ac:dyDescent="0.35">
      <c r="A6713">
        <v>5</v>
      </c>
      <c r="B6713" t="s">
        <v>43</v>
      </c>
      <c r="C6713">
        <v>6</v>
      </c>
      <c r="D6713" t="s">
        <v>26</v>
      </c>
      <c r="E6713" t="s">
        <v>1174</v>
      </c>
      <c r="F6713" t="s">
        <v>13</v>
      </c>
      <c r="G6713" t="s">
        <v>7041</v>
      </c>
      <c r="H6713" s="1">
        <v>0.2</v>
      </c>
      <c r="I6713" s="2">
        <v>43708</v>
      </c>
      <c r="J6713" t="s">
        <v>7691</v>
      </c>
      <c r="K6713" t="s">
        <v>30</v>
      </c>
      <c r="L6713">
        <v>97301</v>
      </c>
      <c r="M6713">
        <v>80</v>
      </c>
      <c r="N6713" t="s">
        <v>3034</v>
      </c>
      <c r="O6713">
        <v>1</v>
      </c>
      <c r="P6713">
        <v>2</v>
      </c>
      <c r="Q6713" t="s">
        <v>32</v>
      </c>
      <c r="R6713" t="s">
        <v>8304</v>
      </c>
      <c r="S6713">
        <v>0.7</v>
      </c>
      <c r="T6713">
        <v>6</v>
      </c>
      <c r="U6713" t="s">
        <v>76</v>
      </c>
      <c r="V6713" s="2">
        <v>43713</v>
      </c>
      <c r="W6713" t="s">
        <v>39</v>
      </c>
      <c r="X6713" t="s">
        <v>262</v>
      </c>
      <c r="Y6713" t="s">
        <v>356</v>
      </c>
    </row>
    <row r="6714" spans="1:25" hidden="1" x14ac:dyDescent="0.35">
      <c r="A6714">
        <v>2</v>
      </c>
      <c r="B6714" t="s">
        <v>43</v>
      </c>
      <c r="C6714">
        <v>3</v>
      </c>
      <c r="D6714" t="s">
        <v>26</v>
      </c>
      <c r="E6714" t="s">
        <v>2486</v>
      </c>
      <c r="F6714" t="s">
        <v>13</v>
      </c>
      <c r="G6714" t="s">
        <v>1666</v>
      </c>
      <c r="H6714" s="1">
        <v>0</v>
      </c>
      <c r="I6714" s="2">
        <v>43719</v>
      </c>
      <c r="J6714" t="s">
        <v>3554</v>
      </c>
      <c r="K6714" t="s">
        <v>16</v>
      </c>
      <c r="L6714">
        <v>40324</v>
      </c>
      <c r="M6714">
        <v>654</v>
      </c>
      <c r="N6714" t="s">
        <v>957</v>
      </c>
      <c r="O6714">
        <v>51</v>
      </c>
      <c r="P6714">
        <v>4</v>
      </c>
      <c r="Q6714" t="s">
        <v>18</v>
      </c>
      <c r="R6714" t="s">
        <v>8304</v>
      </c>
      <c r="S6714">
        <v>50.88</v>
      </c>
      <c r="T6714">
        <v>196</v>
      </c>
      <c r="U6714" t="s">
        <v>19</v>
      </c>
      <c r="V6714" s="2">
        <v>43721</v>
      </c>
      <c r="W6714" t="s">
        <v>20</v>
      </c>
      <c r="X6714" t="s">
        <v>21</v>
      </c>
      <c r="Y6714" t="s">
        <v>56</v>
      </c>
    </row>
    <row r="6715" spans="1:25" hidden="1" x14ac:dyDescent="0.35">
      <c r="A6715">
        <v>2</v>
      </c>
      <c r="B6715" t="s">
        <v>43</v>
      </c>
      <c r="C6715">
        <v>3</v>
      </c>
      <c r="D6715" t="s">
        <v>26</v>
      </c>
      <c r="E6715" t="s">
        <v>2486</v>
      </c>
      <c r="F6715" t="s">
        <v>13</v>
      </c>
      <c r="G6715" t="s">
        <v>1666</v>
      </c>
      <c r="H6715" s="1">
        <v>0</v>
      </c>
      <c r="I6715" s="2">
        <v>43719</v>
      </c>
      <c r="J6715" t="s">
        <v>3554</v>
      </c>
      <c r="K6715" t="s">
        <v>16</v>
      </c>
      <c r="L6715">
        <v>40324</v>
      </c>
      <c r="M6715">
        <v>42</v>
      </c>
      <c r="N6715" t="s">
        <v>2896</v>
      </c>
      <c r="O6715">
        <v>7</v>
      </c>
      <c r="P6715">
        <v>4</v>
      </c>
      <c r="Q6715" t="s">
        <v>18</v>
      </c>
      <c r="R6715" t="s">
        <v>8304</v>
      </c>
      <c r="S6715">
        <v>6.67</v>
      </c>
      <c r="T6715">
        <v>14</v>
      </c>
      <c r="U6715" t="s">
        <v>19</v>
      </c>
      <c r="V6715" s="2">
        <v>43721</v>
      </c>
      <c r="W6715" t="s">
        <v>20</v>
      </c>
      <c r="X6715" t="s">
        <v>21</v>
      </c>
      <c r="Y6715" t="s">
        <v>176</v>
      </c>
    </row>
    <row r="6716" spans="1:25" hidden="1" x14ac:dyDescent="0.35">
      <c r="A6716">
        <v>4</v>
      </c>
      <c r="B6716" t="s">
        <v>43</v>
      </c>
      <c r="C6716">
        <v>6</v>
      </c>
      <c r="D6716" t="s">
        <v>11</v>
      </c>
      <c r="E6716" t="s">
        <v>99</v>
      </c>
      <c r="F6716" t="s">
        <v>13</v>
      </c>
      <c r="G6716" t="s">
        <v>5515</v>
      </c>
      <c r="H6716" s="1">
        <v>0.2</v>
      </c>
      <c r="I6716" s="2">
        <v>43771</v>
      </c>
      <c r="J6716" t="s">
        <v>5627</v>
      </c>
      <c r="K6716" t="s">
        <v>102</v>
      </c>
      <c r="L6716">
        <v>19140</v>
      </c>
      <c r="M6716">
        <v>576</v>
      </c>
      <c r="N6716" t="s">
        <v>2048</v>
      </c>
      <c r="O6716">
        <v>1</v>
      </c>
      <c r="P6716">
        <v>1</v>
      </c>
      <c r="Q6716" t="s">
        <v>104</v>
      </c>
      <c r="R6716" t="s">
        <v>8304</v>
      </c>
      <c r="S6716">
        <v>0.66</v>
      </c>
      <c r="T6716">
        <v>3</v>
      </c>
      <c r="U6716" t="s">
        <v>33</v>
      </c>
      <c r="V6716" s="2">
        <v>43775</v>
      </c>
      <c r="W6716" t="s">
        <v>39</v>
      </c>
      <c r="X6716" t="s">
        <v>105</v>
      </c>
      <c r="Y6716" t="s">
        <v>47</v>
      </c>
    </row>
    <row r="6717" spans="1:25" hidden="1" x14ac:dyDescent="0.35">
      <c r="A6717">
        <v>4</v>
      </c>
      <c r="B6717" t="s">
        <v>43</v>
      </c>
      <c r="C6717">
        <v>6</v>
      </c>
      <c r="D6717" t="s">
        <v>26</v>
      </c>
      <c r="E6717" t="s">
        <v>99</v>
      </c>
      <c r="F6717" t="s">
        <v>13</v>
      </c>
      <c r="G6717" t="s">
        <v>5515</v>
      </c>
      <c r="H6717" s="1">
        <v>0.2</v>
      </c>
      <c r="I6717" s="2">
        <v>43771</v>
      </c>
      <c r="J6717" t="s">
        <v>5627</v>
      </c>
      <c r="K6717" t="s">
        <v>102</v>
      </c>
      <c r="L6717">
        <v>19140</v>
      </c>
      <c r="M6717">
        <v>336</v>
      </c>
      <c r="N6717" t="s">
        <v>2784</v>
      </c>
      <c r="O6717">
        <v>1</v>
      </c>
      <c r="P6717">
        <v>3</v>
      </c>
      <c r="Q6717" t="s">
        <v>104</v>
      </c>
      <c r="R6717" t="s">
        <v>8304</v>
      </c>
      <c r="S6717">
        <v>1.26</v>
      </c>
      <c r="T6717">
        <v>20</v>
      </c>
      <c r="U6717" t="s">
        <v>33</v>
      </c>
      <c r="V6717" s="2">
        <v>43775</v>
      </c>
      <c r="W6717" t="s">
        <v>39</v>
      </c>
      <c r="X6717" t="s">
        <v>105</v>
      </c>
      <c r="Y6717" t="s">
        <v>56</v>
      </c>
    </row>
    <row r="6718" spans="1:25" hidden="1" x14ac:dyDescent="0.35">
      <c r="A6718">
        <v>4</v>
      </c>
      <c r="B6718" t="s">
        <v>43</v>
      </c>
      <c r="C6718">
        <v>6</v>
      </c>
      <c r="D6718" t="s">
        <v>26</v>
      </c>
      <c r="E6718" t="s">
        <v>99</v>
      </c>
      <c r="F6718" t="s">
        <v>13</v>
      </c>
      <c r="G6718" t="s">
        <v>5515</v>
      </c>
      <c r="H6718" s="1">
        <v>0.2</v>
      </c>
      <c r="I6718" s="2">
        <v>43771</v>
      </c>
      <c r="J6718" t="s">
        <v>5627</v>
      </c>
      <c r="K6718" t="s">
        <v>102</v>
      </c>
      <c r="L6718">
        <v>19140</v>
      </c>
      <c r="M6718">
        <v>456</v>
      </c>
      <c r="N6718" t="s">
        <v>1006</v>
      </c>
      <c r="O6718">
        <v>3</v>
      </c>
      <c r="P6718">
        <v>3</v>
      </c>
      <c r="Q6718" t="s">
        <v>104</v>
      </c>
      <c r="R6718" t="s">
        <v>8304</v>
      </c>
      <c r="S6718">
        <v>2.88</v>
      </c>
      <c r="T6718">
        <v>9</v>
      </c>
      <c r="U6718" t="s">
        <v>33</v>
      </c>
      <c r="V6718" s="2">
        <v>43775</v>
      </c>
      <c r="W6718" t="s">
        <v>39</v>
      </c>
      <c r="X6718" t="s">
        <v>105</v>
      </c>
      <c r="Y6718" t="s">
        <v>119</v>
      </c>
    </row>
    <row r="6719" spans="1:25" hidden="1" x14ac:dyDescent="0.35">
      <c r="A6719">
        <v>4</v>
      </c>
      <c r="B6719" t="s">
        <v>43</v>
      </c>
      <c r="C6719">
        <v>6</v>
      </c>
      <c r="D6719" t="s">
        <v>50</v>
      </c>
      <c r="E6719" t="s">
        <v>99</v>
      </c>
      <c r="F6719" t="s">
        <v>13</v>
      </c>
      <c r="G6719" t="s">
        <v>5515</v>
      </c>
      <c r="H6719" s="1">
        <v>0.4</v>
      </c>
      <c r="I6719" s="2">
        <v>43771</v>
      </c>
      <c r="J6719" t="s">
        <v>5627</v>
      </c>
      <c r="K6719" t="s">
        <v>102</v>
      </c>
      <c r="L6719">
        <v>19140</v>
      </c>
      <c r="M6719">
        <v>1629</v>
      </c>
      <c r="N6719" t="s">
        <v>4800</v>
      </c>
      <c r="O6719">
        <v>-186</v>
      </c>
      <c r="P6719">
        <v>4</v>
      </c>
      <c r="Q6719" t="s">
        <v>104</v>
      </c>
      <c r="R6719" t="s">
        <v>8304</v>
      </c>
      <c r="S6719">
        <v>-186.16</v>
      </c>
      <c r="T6719">
        <v>859</v>
      </c>
      <c r="U6719" t="s">
        <v>33</v>
      </c>
      <c r="V6719" s="2">
        <v>43775</v>
      </c>
      <c r="W6719" t="s">
        <v>39</v>
      </c>
      <c r="X6719" t="s">
        <v>105</v>
      </c>
      <c r="Y6719" t="s">
        <v>52</v>
      </c>
    </row>
    <row r="6720" spans="1:25" hidden="1" x14ac:dyDescent="0.35">
      <c r="A6720">
        <v>4</v>
      </c>
      <c r="B6720" t="s">
        <v>43</v>
      </c>
      <c r="C6720">
        <v>6</v>
      </c>
      <c r="D6720" t="s">
        <v>26</v>
      </c>
      <c r="E6720" t="s">
        <v>998</v>
      </c>
      <c r="F6720" t="s">
        <v>13</v>
      </c>
      <c r="G6720" t="s">
        <v>5816</v>
      </c>
      <c r="H6720" s="1">
        <v>0</v>
      </c>
      <c r="I6720" s="2">
        <v>43604</v>
      </c>
      <c r="J6720" t="s">
        <v>6475</v>
      </c>
      <c r="K6720" t="s">
        <v>16</v>
      </c>
      <c r="L6720">
        <v>35810</v>
      </c>
      <c r="M6720">
        <v>1641</v>
      </c>
      <c r="N6720" t="s">
        <v>5936</v>
      </c>
      <c r="O6720">
        <v>13</v>
      </c>
      <c r="P6720">
        <v>4</v>
      </c>
      <c r="Q6720" t="s">
        <v>18</v>
      </c>
      <c r="R6720" t="s">
        <v>8304</v>
      </c>
      <c r="S6720">
        <v>12.82</v>
      </c>
      <c r="T6720">
        <v>26</v>
      </c>
      <c r="U6720" t="s">
        <v>33</v>
      </c>
      <c r="V6720" s="2">
        <v>43608</v>
      </c>
      <c r="W6720" t="s">
        <v>39</v>
      </c>
      <c r="X6720" t="s">
        <v>225</v>
      </c>
      <c r="Y6720" t="s">
        <v>54</v>
      </c>
    </row>
    <row r="6721" spans="1:25" hidden="1" x14ac:dyDescent="0.35">
      <c r="A6721">
        <v>7</v>
      </c>
      <c r="B6721" t="s">
        <v>25</v>
      </c>
      <c r="C6721">
        <v>6</v>
      </c>
      <c r="D6721" t="s">
        <v>26</v>
      </c>
      <c r="E6721" t="s">
        <v>498</v>
      </c>
      <c r="F6721" t="s">
        <v>13</v>
      </c>
      <c r="G6721" t="s">
        <v>359</v>
      </c>
      <c r="H6721" s="1">
        <v>0.2</v>
      </c>
      <c r="I6721" s="2">
        <v>43765</v>
      </c>
      <c r="J6721" t="s">
        <v>6229</v>
      </c>
      <c r="K6721" t="s">
        <v>73</v>
      </c>
      <c r="L6721">
        <v>75081</v>
      </c>
      <c r="M6721">
        <v>8</v>
      </c>
      <c r="N6721" t="s">
        <v>3233</v>
      </c>
      <c r="O6721">
        <v>6</v>
      </c>
      <c r="P6721">
        <v>2</v>
      </c>
      <c r="Q6721" t="s">
        <v>75</v>
      </c>
      <c r="R6721" t="s">
        <v>8304</v>
      </c>
      <c r="S6721">
        <v>5.54</v>
      </c>
      <c r="T6721">
        <v>16</v>
      </c>
      <c r="U6721" t="s">
        <v>33</v>
      </c>
      <c r="V6721" s="2">
        <v>43772</v>
      </c>
      <c r="W6721" t="s">
        <v>39</v>
      </c>
      <c r="X6721" t="s">
        <v>77</v>
      </c>
      <c r="Y6721" t="s">
        <v>119</v>
      </c>
    </row>
    <row r="6722" spans="1:25" hidden="1" x14ac:dyDescent="0.35">
      <c r="A6722">
        <v>7</v>
      </c>
      <c r="B6722" t="s">
        <v>25</v>
      </c>
      <c r="C6722">
        <v>6</v>
      </c>
      <c r="D6722" t="s">
        <v>26</v>
      </c>
      <c r="E6722" t="s">
        <v>498</v>
      </c>
      <c r="F6722" t="s">
        <v>13</v>
      </c>
      <c r="G6722" t="s">
        <v>359</v>
      </c>
      <c r="H6722" s="1">
        <v>0.2</v>
      </c>
      <c r="I6722" s="2">
        <v>43765</v>
      </c>
      <c r="J6722" t="s">
        <v>6229</v>
      </c>
      <c r="K6722" t="s">
        <v>73</v>
      </c>
      <c r="L6722">
        <v>75081</v>
      </c>
      <c r="M6722">
        <v>1770</v>
      </c>
      <c r="N6722" t="s">
        <v>1208</v>
      </c>
      <c r="O6722">
        <v>3</v>
      </c>
      <c r="P6722">
        <v>2</v>
      </c>
      <c r="Q6722" t="s">
        <v>75</v>
      </c>
      <c r="R6722" t="s">
        <v>8304</v>
      </c>
      <c r="S6722">
        <v>2.64</v>
      </c>
      <c r="T6722">
        <v>8</v>
      </c>
      <c r="U6722" t="s">
        <v>33</v>
      </c>
      <c r="V6722" s="2">
        <v>43772</v>
      </c>
      <c r="W6722" t="s">
        <v>39</v>
      </c>
      <c r="X6722" t="s">
        <v>77</v>
      </c>
      <c r="Y6722" t="s">
        <v>64</v>
      </c>
    </row>
    <row r="6723" spans="1:25" hidden="1" x14ac:dyDescent="0.35">
      <c r="A6723">
        <v>4</v>
      </c>
      <c r="B6723" t="s">
        <v>43</v>
      </c>
      <c r="C6723">
        <v>6</v>
      </c>
      <c r="D6723" t="s">
        <v>11</v>
      </c>
      <c r="E6723" t="s">
        <v>1758</v>
      </c>
      <c r="F6723" t="s">
        <v>13</v>
      </c>
      <c r="G6723" t="s">
        <v>5413</v>
      </c>
      <c r="H6723" s="1">
        <v>0</v>
      </c>
      <c r="I6723" s="2">
        <v>43822</v>
      </c>
      <c r="J6723" t="s">
        <v>5585</v>
      </c>
      <c r="K6723" t="s">
        <v>102</v>
      </c>
      <c r="L6723">
        <v>6457</v>
      </c>
      <c r="M6723">
        <v>1547</v>
      </c>
      <c r="N6723" t="s">
        <v>8150</v>
      </c>
      <c r="O6723">
        <v>38</v>
      </c>
      <c r="P6723">
        <v>3</v>
      </c>
      <c r="Q6723" t="s">
        <v>104</v>
      </c>
      <c r="R6723" t="s">
        <v>8304</v>
      </c>
      <c r="S6723">
        <v>38.21</v>
      </c>
      <c r="T6723">
        <v>182</v>
      </c>
      <c r="U6723" t="s">
        <v>33</v>
      </c>
      <c r="V6723" s="2">
        <v>43826</v>
      </c>
      <c r="W6723" t="s">
        <v>39</v>
      </c>
      <c r="X6723" t="s">
        <v>461</v>
      </c>
      <c r="Y6723" t="s">
        <v>47</v>
      </c>
    </row>
    <row r="6724" spans="1:25" hidden="1" x14ac:dyDescent="0.35">
      <c r="A6724">
        <v>0</v>
      </c>
      <c r="B6724" t="s">
        <v>10</v>
      </c>
      <c r="C6724">
        <v>0</v>
      </c>
      <c r="D6724" t="s">
        <v>11</v>
      </c>
      <c r="E6724" t="s">
        <v>65</v>
      </c>
      <c r="F6724" t="s">
        <v>13</v>
      </c>
      <c r="G6724" t="s">
        <v>5276</v>
      </c>
      <c r="H6724" s="1">
        <v>0</v>
      </c>
      <c r="I6724" s="2">
        <v>43709</v>
      </c>
      <c r="J6724" t="s">
        <v>5334</v>
      </c>
      <c r="K6724" t="s">
        <v>30</v>
      </c>
      <c r="L6724">
        <v>98103</v>
      </c>
      <c r="M6724">
        <v>965</v>
      </c>
      <c r="N6724" t="s">
        <v>562</v>
      </c>
      <c r="O6724">
        <v>45</v>
      </c>
      <c r="P6724">
        <v>4</v>
      </c>
      <c r="Q6724" t="s">
        <v>32</v>
      </c>
      <c r="R6724" t="s">
        <v>8304</v>
      </c>
      <c r="S6724">
        <v>45.37</v>
      </c>
      <c r="T6724">
        <v>284</v>
      </c>
      <c r="U6724" t="s">
        <v>33</v>
      </c>
      <c r="V6724" s="2">
        <v>43709</v>
      </c>
      <c r="W6724" t="s">
        <v>773</v>
      </c>
      <c r="X6724" t="s">
        <v>69</v>
      </c>
      <c r="Y6724" t="s">
        <v>41</v>
      </c>
    </row>
    <row r="6725" spans="1:25" hidden="1" x14ac:dyDescent="0.35">
      <c r="A6725">
        <v>0</v>
      </c>
      <c r="B6725" t="s">
        <v>10</v>
      </c>
      <c r="C6725">
        <v>0</v>
      </c>
      <c r="D6725" t="s">
        <v>26</v>
      </c>
      <c r="E6725" t="s">
        <v>65</v>
      </c>
      <c r="F6725" t="s">
        <v>13</v>
      </c>
      <c r="G6725" t="s">
        <v>5276</v>
      </c>
      <c r="H6725" s="1">
        <v>0</v>
      </c>
      <c r="I6725" s="2">
        <v>43709</v>
      </c>
      <c r="J6725" t="s">
        <v>5334</v>
      </c>
      <c r="K6725" t="s">
        <v>30</v>
      </c>
      <c r="L6725">
        <v>98103</v>
      </c>
      <c r="M6725">
        <v>855</v>
      </c>
      <c r="N6725" t="s">
        <v>3799</v>
      </c>
      <c r="O6725">
        <v>104</v>
      </c>
      <c r="P6725">
        <v>4</v>
      </c>
      <c r="Q6725" t="s">
        <v>32</v>
      </c>
      <c r="R6725" t="s">
        <v>8304</v>
      </c>
      <c r="S6725">
        <v>103.82</v>
      </c>
      <c r="T6725">
        <v>315</v>
      </c>
      <c r="U6725" t="s">
        <v>33</v>
      </c>
      <c r="V6725" s="2">
        <v>43709</v>
      </c>
      <c r="W6725" t="s">
        <v>773</v>
      </c>
      <c r="X6725" t="s">
        <v>69</v>
      </c>
      <c r="Y6725" t="s">
        <v>56</v>
      </c>
    </row>
    <row r="6726" spans="1:25" x14ac:dyDescent="0.35">
      <c r="A6726">
        <v>5</v>
      </c>
      <c r="B6726" t="s">
        <v>43</v>
      </c>
      <c r="C6726">
        <v>6</v>
      </c>
      <c r="D6726" t="s">
        <v>11</v>
      </c>
      <c r="E6726" t="s">
        <v>572</v>
      </c>
      <c r="F6726" t="s">
        <v>13</v>
      </c>
      <c r="G6726" t="s">
        <v>5497</v>
      </c>
      <c r="H6726" s="1">
        <v>0</v>
      </c>
      <c r="I6726" s="2">
        <v>43498</v>
      </c>
      <c r="J6726" t="s">
        <v>5723</v>
      </c>
      <c r="K6726" t="s">
        <v>30</v>
      </c>
      <c r="L6726">
        <v>92105</v>
      </c>
      <c r="M6726">
        <v>556</v>
      </c>
      <c r="N6726" t="s">
        <v>2160</v>
      </c>
      <c r="O6726">
        <v>13</v>
      </c>
      <c r="P6726">
        <v>2</v>
      </c>
      <c r="Q6726" t="s">
        <v>32</v>
      </c>
      <c r="R6726" t="s">
        <v>8304</v>
      </c>
      <c r="S6726">
        <v>12.63</v>
      </c>
      <c r="T6726">
        <v>211</v>
      </c>
      <c r="U6726" t="s">
        <v>33</v>
      </c>
      <c r="V6726" s="2">
        <v>43503</v>
      </c>
      <c r="W6726" t="s">
        <v>39</v>
      </c>
      <c r="X6726" t="s">
        <v>34</v>
      </c>
      <c r="Y6726" t="s">
        <v>47</v>
      </c>
    </row>
    <row r="6727" spans="1:25" x14ac:dyDescent="0.35">
      <c r="A6727">
        <v>5</v>
      </c>
      <c r="B6727" t="s">
        <v>43</v>
      </c>
      <c r="C6727">
        <v>6</v>
      </c>
      <c r="D6727" t="s">
        <v>26</v>
      </c>
      <c r="E6727" t="s">
        <v>572</v>
      </c>
      <c r="F6727" t="s">
        <v>13</v>
      </c>
      <c r="G6727" t="s">
        <v>5497</v>
      </c>
      <c r="H6727" s="1">
        <v>0.2</v>
      </c>
      <c r="I6727" s="2">
        <v>43498</v>
      </c>
      <c r="J6727" t="s">
        <v>5723</v>
      </c>
      <c r="K6727" t="s">
        <v>30</v>
      </c>
      <c r="L6727">
        <v>92105</v>
      </c>
      <c r="M6727">
        <v>688</v>
      </c>
      <c r="N6727" t="s">
        <v>1416</v>
      </c>
      <c r="O6727">
        <v>10</v>
      </c>
      <c r="P6727">
        <v>2</v>
      </c>
      <c r="Q6727" t="s">
        <v>32</v>
      </c>
      <c r="R6727" t="s">
        <v>8304</v>
      </c>
      <c r="S6727">
        <v>10.06</v>
      </c>
      <c r="T6727">
        <v>31</v>
      </c>
      <c r="U6727" t="s">
        <v>33</v>
      </c>
      <c r="V6727" s="2">
        <v>43503</v>
      </c>
      <c r="W6727" t="s">
        <v>39</v>
      </c>
      <c r="X6727" t="s">
        <v>34</v>
      </c>
      <c r="Y6727" t="s">
        <v>54</v>
      </c>
    </row>
    <row r="6728" spans="1:25" x14ac:dyDescent="0.35">
      <c r="A6728">
        <v>5</v>
      </c>
      <c r="B6728" t="s">
        <v>43</v>
      </c>
      <c r="C6728">
        <v>6</v>
      </c>
      <c r="D6728" t="s">
        <v>50</v>
      </c>
      <c r="E6728" t="s">
        <v>572</v>
      </c>
      <c r="F6728" t="s">
        <v>13</v>
      </c>
      <c r="G6728" t="s">
        <v>5497</v>
      </c>
      <c r="H6728" s="1">
        <v>0.2</v>
      </c>
      <c r="I6728" s="2">
        <v>43498</v>
      </c>
      <c r="J6728" t="s">
        <v>5723</v>
      </c>
      <c r="K6728" t="s">
        <v>30</v>
      </c>
      <c r="L6728">
        <v>92105</v>
      </c>
      <c r="M6728">
        <v>882</v>
      </c>
      <c r="N6728" t="s">
        <v>6804</v>
      </c>
      <c r="O6728">
        <v>39</v>
      </c>
      <c r="P6728">
        <v>2</v>
      </c>
      <c r="Q6728" t="s">
        <v>32</v>
      </c>
      <c r="R6728" t="s">
        <v>8304</v>
      </c>
      <c r="S6728">
        <v>39</v>
      </c>
      <c r="T6728">
        <v>240</v>
      </c>
      <c r="U6728" t="s">
        <v>33</v>
      </c>
      <c r="V6728" s="2">
        <v>43503</v>
      </c>
      <c r="W6728" t="s">
        <v>39</v>
      </c>
      <c r="X6728" t="s">
        <v>34</v>
      </c>
      <c r="Y6728" t="s">
        <v>422</v>
      </c>
    </row>
    <row r="6729" spans="1:25" x14ac:dyDescent="0.35">
      <c r="A6729">
        <v>5</v>
      </c>
      <c r="B6729" t="s">
        <v>25</v>
      </c>
      <c r="C6729">
        <v>3</v>
      </c>
      <c r="D6729" t="s">
        <v>26</v>
      </c>
      <c r="E6729" t="s">
        <v>88</v>
      </c>
      <c r="F6729" t="s">
        <v>13</v>
      </c>
      <c r="G6729" t="s">
        <v>2117</v>
      </c>
      <c r="H6729" s="1">
        <v>0.2</v>
      </c>
      <c r="I6729" s="2">
        <v>43818</v>
      </c>
      <c r="J6729" t="s">
        <v>3699</v>
      </c>
      <c r="K6729" t="s">
        <v>30</v>
      </c>
      <c r="L6729">
        <v>94110</v>
      </c>
      <c r="M6729">
        <v>513</v>
      </c>
      <c r="N6729" t="s">
        <v>2851</v>
      </c>
      <c r="O6729">
        <v>11</v>
      </c>
      <c r="P6729">
        <v>2</v>
      </c>
      <c r="Q6729" t="s">
        <v>32</v>
      </c>
      <c r="R6729" t="s">
        <v>8304</v>
      </c>
      <c r="S6729">
        <v>11.46</v>
      </c>
      <c r="T6729">
        <v>37</v>
      </c>
      <c r="U6729" t="s">
        <v>19</v>
      </c>
      <c r="V6729" s="2">
        <v>43823</v>
      </c>
      <c r="W6729" t="s">
        <v>20</v>
      </c>
      <c r="X6729" t="s">
        <v>34</v>
      </c>
      <c r="Y6729" t="s">
        <v>54</v>
      </c>
    </row>
    <row r="6730" spans="1:25" hidden="1" x14ac:dyDescent="0.35">
      <c r="A6730">
        <v>5</v>
      </c>
      <c r="B6730" t="s">
        <v>25</v>
      </c>
      <c r="C6730">
        <v>3</v>
      </c>
      <c r="D6730" t="s">
        <v>26</v>
      </c>
      <c r="E6730" t="s">
        <v>171</v>
      </c>
      <c r="F6730" t="s">
        <v>13</v>
      </c>
      <c r="G6730" t="s">
        <v>520</v>
      </c>
      <c r="H6730" s="1">
        <v>0</v>
      </c>
      <c r="I6730" s="2">
        <v>43786</v>
      </c>
      <c r="J6730" t="s">
        <v>6062</v>
      </c>
      <c r="K6730" t="s">
        <v>102</v>
      </c>
      <c r="L6730">
        <v>10011</v>
      </c>
      <c r="M6730">
        <v>514</v>
      </c>
      <c r="N6730" t="s">
        <v>939</v>
      </c>
      <c r="O6730">
        <v>349</v>
      </c>
      <c r="P6730">
        <v>3</v>
      </c>
      <c r="Q6730" t="s">
        <v>104</v>
      </c>
      <c r="R6730" t="s">
        <v>8304</v>
      </c>
      <c r="S6730">
        <v>349.34</v>
      </c>
      <c r="T6730">
        <v>1248</v>
      </c>
      <c r="U6730" t="s">
        <v>33</v>
      </c>
      <c r="V6730" s="2">
        <v>43791</v>
      </c>
      <c r="W6730" t="s">
        <v>20</v>
      </c>
      <c r="X6730" t="s">
        <v>175</v>
      </c>
      <c r="Y6730" t="s">
        <v>42</v>
      </c>
    </row>
    <row r="6731" spans="1:25" hidden="1" x14ac:dyDescent="0.35">
      <c r="A6731">
        <v>2</v>
      </c>
      <c r="B6731" t="s">
        <v>43</v>
      </c>
      <c r="C6731">
        <v>3</v>
      </c>
      <c r="D6731" t="s">
        <v>26</v>
      </c>
      <c r="E6731" t="s">
        <v>6114</v>
      </c>
      <c r="F6731" t="s">
        <v>13</v>
      </c>
      <c r="G6731" t="s">
        <v>1363</v>
      </c>
      <c r="H6731" s="1">
        <v>0</v>
      </c>
      <c r="I6731" s="2">
        <v>43793</v>
      </c>
      <c r="J6731" t="s">
        <v>6115</v>
      </c>
      <c r="K6731" t="s">
        <v>16</v>
      </c>
      <c r="L6731">
        <v>29483</v>
      </c>
      <c r="M6731">
        <v>1647</v>
      </c>
      <c r="N6731" t="s">
        <v>8227</v>
      </c>
      <c r="O6731">
        <v>157</v>
      </c>
      <c r="P6731">
        <v>8</v>
      </c>
      <c r="Q6731" t="s">
        <v>18</v>
      </c>
      <c r="R6731" t="s">
        <v>8304</v>
      </c>
      <c r="S6731">
        <v>157.36000000000001</v>
      </c>
      <c r="T6731">
        <v>328</v>
      </c>
      <c r="U6731" t="s">
        <v>33</v>
      </c>
      <c r="V6731" s="2">
        <v>43795</v>
      </c>
      <c r="W6731" t="s">
        <v>20</v>
      </c>
      <c r="X6731" t="s">
        <v>240</v>
      </c>
      <c r="Y6731" t="s">
        <v>54</v>
      </c>
    </row>
    <row r="6732" spans="1:25" hidden="1" x14ac:dyDescent="0.35">
      <c r="A6732">
        <v>2</v>
      </c>
      <c r="B6732" t="s">
        <v>43</v>
      </c>
      <c r="C6732">
        <v>3</v>
      </c>
      <c r="D6732" t="s">
        <v>50</v>
      </c>
      <c r="E6732" t="s">
        <v>6114</v>
      </c>
      <c r="F6732" t="s">
        <v>13</v>
      </c>
      <c r="G6732" t="s">
        <v>1363</v>
      </c>
      <c r="H6732" s="1">
        <v>0</v>
      </c>
      <c r="I6732" s="2">
        <v>43793</v>
      </c>
      <c r="J6732" t="s">
        <v>6115</v>
      </c>
      <c r="K6732" t="s">
        <v>16</v>
      </c>
      <c r="L6732">
        <v>29483</v>
      </c>
      <c r="M6732">
        <v>1104</v>
      </c>
      <c r="N6732" t="s">
        <v>4804</v>
      </c>
      <c r="O6732">
        <v>40</v>
      </c>
      <c r="P6732">
        <v>2</v>
      </c>
      <c r="Q6732" t="s">
        <v>18</v>
      </c>
      <c r="R6732" t="s">
        <v>8304</v>
      </c>
      <c r="S6732">
        <v>39.549999999999997</v>
      </c>
      <c r="T6732">
        <v>79</v>
      </c>
      <c r="U6732" t="s">
        <v>33</v>
      </c>
      <c r="V6732" s="2">
        <v>43795</v>
      </c>
      <c r="W6732" t="s">
        <v>20</v>
      </c>
      <c r="X6732" t="s">
        <v>240</v>
      </c>
      <c r="Y6732" t="s">
        <v>52</v>
      </c>
    </row>
    <row r="6733" spans="1:25" hidden="1" x14ac:dyDescent="0.35">
      <c r="A6733">
        <v>4</v>
      </c>
      <c r="B6733" t="s">
        <v>43</v>
      </c>
      <c r="C6733">
        <v>6</v>
      </c>
      <c r="D6733" t="s">
        <v>26</v>
      </c>
      <c r="E6733" t="s">
        <v>2762</v>
      </c>
      <c r="F6733" t="s">
        <v>13</v>
      </c>
      <c r="G6733" t="s">
        <v>8104</v>
      </c>
      <c r="H6733" s="1">
        <v>0</v>
      </c>
      <c r="I6733" s="2">
        <v>43682</v>
      </c>
      <c r="J6733" t="s">
        <v>3800</v>
      </c>
      <c r="K6733" t="s">
        <v>73</v>
      </c>
      <c r="L6733">
        <v>46203</v>
      </c>
      <c r="M6733">
        <v>1310</v>
      </c>
      <c r="N6733" t="s">
        <v>1247</v>
      </c>
      <c r="O6733">
        <v>60</v>
      </c>
      <c r="P6733">
        <v>6</v>
      </c>
      <c r="Q6733" t="s">
        <v>75</v>
      </c>
      <c r="R6733" t="s">
        <v>8304</v>
      </c>
      <c r="S6733">
        <v>60.42</v>
      </c>
      <c r="T6733">
        <v>126</v>
      </c>
      <c r="U6733" t="s">
        <v>19</v>
      </c>
      <c r="V6733" s="2">
        <v>43686</v>
      </c>
      <c r="W6733" t="s">
        <v>39</v>
      </c>
      <c r="X6733" t="s">
        <v>167</v>
      </c>
      <c r="Y6733" t="s">
        <v>54</v>
      </c>
    </row>
    <row r="6734" spans="1:25" hidden="1" x14ac:dyDescent="0.35">
      <c r="A6734">
        <v>4</v>
      </c>
      <c r="B6734" t="s">
        <v>43</v>
      </c>
      <c r="C6734">
        <v>6</v>
      </c>
      <c r="D6734" t="s">
        <v>26</v>
      </c>
      <c r="E6734" t="s">
        <v>2762</v>
      </c>
      <c r="F6734" t="s">
        <v>13</v>
      </c>
      <c r="G6734" t="s">
        <v>8104</v>
      </c>
      <c r="H6734" s="1">
        <v>0</v>
      </c>
      <c r="I6734" s="2">
        <v>43682</v>
      </c>
      <c r="J6734" t="s">
        <v>3800</v>
      </c>
      <c r="K6734" t="s">
        <v>73</v>
      </c>
      <c r="L6734">
        <v>46203</v>
      </c>
      <c r="M6734">
        <v>182</v>
      </c>
      <c r="N6734" t="s">
        <v>3817</v>
      </c>
      <c r="O6734">
        <v>67</v>
      </c>
      <c r="P6734">
        <v>9</v>
      </c>
      <c r="Q6734" t="s">
        <v>75</v>
      </c>
      <c r="R6734" t="s">
        <v>8304</v>
      </c>
      <c r="S6734">
        <v>66.599999999999994</v>
      </c>
      <c r="T6734">
        <v>133</v>
      </c>
      <c r="U6734" t="s">
        <v>19</v>
      </c>
      <c r="V6734" s="2">
        <v>43686</v>
      </c>
      <c r="W6734" t="s">
        <v>39</v>
      </c>
      <c r="X6734" t="s">
        <v>167</v>
      </c>
      <c r="Y6734" t="s">
        <v>35</v>
      </c>
    </row>
    <row r="6735" spans="1:25" hidden="1" x14ac:dyDescent="0.35">
      <c r="A6735">
        <v>4</v>
      </c>
      <c r="B6735" t="s">
        <v>43</v>
      </c>
      <c r="C6735">
        <v>6</v>
      </c>
      <c r="D6735" t="s">
        <v>50</v>
      </c>
      <c r="E6735" t="s">
        <v>2762</v>
      </c>
      <c r="F6735" t="s">
        <v>13</v>
      </c>
      <c r="G6735" t="s">
        <v>8104</v>
      </c>
      <c r="H6735" s="1">
        <v>0</v>
      </c>
      <c r="I6735" s="2">
        <v>43682</v>
      </c>
      <c r="J6735" t="s">
        <v>3800</v>
      </c>
      <c r="K6735" t="s">
        <v>73</v>
      </c>
      <c r="L6735">
        <v>46203</v>
      </c>
      <c r="M6735">
        <v>1023</v>
      </c>
      <c r="N6735" t="s">
        <v>4818</v>
      </c>
      <c r="O6735">
        <v>30</v>
      </c>
      <c r="P6735">
        <v>2</v>
      </c>
      <c r="Q6735" t="s">
        <v>75</v>
      </c>
      <c r="R6735" t="s">
        <v>8304</v>
      </c>
      <c r="S6735">
        <v>29.52</v>
      </c>
      <c r="T6735">
        <v>80</v>
      </c>
      <c r="U6735" t="s">
        <v>19</v>
      </c>
      <c r="V6735" s="2">
        <v>43686</v>
      </c>
      <c r="W6735" t="s">
        <v>39</v>
      </c>
      <c r="X6735" t="s">
        <v>167</v>
      </c>
      <c r="Y6735" t="s">
        <v>113</v>
      </c>
    </row>
    <row r="6736" spans="1:25" hidden="1" x14ac:dyDescent="0.35">
      <c r="A6736">
        <v>6</v>
      </c>
      <c r="B6736" t="s">
        <v>10</v>
      </c>
      <c r="C6736">
        <v>6</v>
      </c>
      <c r="D6736" t="s">
        <v>26</v>
      </c>
      <c r="E6736" t="s">
        <v>1362</v>
      </c>
      <c r="F6736" t="s">
        <v>13</v>
      </c>
      <c r="G6736" t="s">
        <v>2689</v>
      </c>
      <c r="H6736" s="1">
        <v>0</v>
      </c>
      <c r="I6736" s="2">
        <v>43737</v>
      </c>
      <c r="J6736" t="s">
        <v>4082</v>
      </c>
      <c r="K6736" t="s">
        <v>102</v>
      </c>
      <c r="L6736">
        <v>10550</v>
      </c>
      <c r="M6736">
        <v>1501</v>
      </c>
      <c r="N6736" t="s">
        <v>412</v>
      </c>
      <c r="O6736">
        <v>11</v>
      </c>
      <c r="P6736">
        <v>3</v>
      </c>
      <c r="Q6736" t="s">
        <v>104</v>
      </c>
      <c r="R6736" t="s">
        <v>8304</v>
      </c>
      <c r="S6736">
        <v>10.97</v>
      </c>
      <c r="T6736">
        <v>23</v>
      </c>
      <c r="U6736" t="s">
        <v>19</v>
      </c>
      <c r="V6736" s="2">
        <v>43743</v>
      </c>
      <c r="W6736" t="s">
        <v>39</v>
      </c>
      <c r="X6736" t="s">
        <v>175</v>
      </c>
      <c r="Y6736" t="s">
        <v>119</v>
      </c>
    </row>
    <row r="6737" spans="1:25" hidden="1" x14ac:dyDescent="0.35">
      <c r="A6737">
        <v>6</v>
      </c>
      <c r="B6737" t="s">
        <v>10</v>
      </c>
      <c r="C6737">
        <v>6</v>
      </c>
      <c r="D6737" t="s">
        <v>26</v>
      </c>
      <c r="E6737" t="s">
        <v>1362</v>
      </c>
      <c r="F6737" t="s">
        <v>13</v>
      </c>
      <c r="G6737" t="s">
        <v>2689</v>
      </c>
      <c r="H6737" s="1">
        <v>0</v>
      </c>
      <c r="I6737" s="2">
        <v>43737</v>
      </c>
      <c r="J6737" t="s">
        <v>4082</v>
      </c>
      <c r="K6737" t="s">
        <v>102</v>
      </c>
      <c r="L6737">
        <v>10550</v>
      </c>
      <c r="M6737">
        <v>1486</v>
      </c>
      <c r="N6737" t="s">
        <v>8273</v>
      </c>
      <c r="O6737">
        <v>24</v>
      </c>
      <c r="P6737">
        <v>5</v>
      </c>
      <c r="Q6737" t="s">
        <v>104</v>
      </c>
      <c r="R6737" t="s">
        <v>8304</v>
      </c>
      <c r="S6737">
        <v>24.23</v>
      </c>
      <c r="T6737">
        <v>52</v>
      </c>
      <c r="U6737" t="s">
        <v>19</v>
      </c>
      <c r="V6737" s="2">
        <v>43743</v>
      </c>
      <c r="W6737" t="s">
        <v>39</v>
      </c>
      <c r="X6737" t="s">
        <v>175</v>
      </c>
      <c r="Y6737" t="s">
        <v>64</v>
      </c>
    </row>
    <row r="6738" spans="1:25" hidden="1" x14ac:dyDescent="0.35">
      <c r="A6738">
        <v>5</v>
      </c>
      <c r="B6738" t="s">
        <v>43</v>
      </c>
      <c r="C6738">
        <v>6</v>
      </c>
      <c r="D6738" t="s">
        <v>11</v>
      </c>
      <c r="E6738" t="s">
        <v>211</v>
      </c>
      <c r="F6738" t="s">
        <v>13</v>
      </c>
      <c r="G6738" t="s">
        <v>1976</v>
      </c>
      <c r="H6738" s="1">
        <v>0.2</v>
      </c>
      <c r="I6738" s="2">
        <v>43690</v>
      </c>
      <c r="J6738" t="s">
        <v>2525</v>
      </c>
      <c r="K6738" t="s">
        <v>16</v>
      </c>
      <c r="L6738">
        <v>38109</v>
      </c>
      <c r="M6738">
        <v>585</v>
      </c>
      <c r="N6738" t="s">
        <v>1794</v>
      </c>
      <c r="O6738">
        <v>0</v>
      </c>
      <c r="P6738">
        <v>1</v>
      </c>
      <c r="Q6738" t="s">
        <v>18</v>
      </c>
      <c r="R6738" t="s">
        <v>8304</v>
      </c>
      <c r="S6738">
        <v>0</v>
      </c>
      <c r="T6738">
        <v>32</v>
      </c>
      <c r="U6738" t="s">
        <v>19</v>
      </c>
      <c r="V6738" s="2">
        <v>43695</v>
      </c>
      <c r="W6738" t="s">
        <v>39</v>
      </c>
      <c r="X6738" t="s">
        <v>214</v>
      </c>
      <c r="Y6738" t="s">
        <v>47</v>
      </c>
    </row>
    <row r="6739" spans="1:25" hidden="1" x14ac:dyDescent="0.35">
      <c r="A6739">
        <v>5</v>
      </c>
      <c r="B6739" t="s">
        <v>43</v>
      </c>
      <c r="C6739">
        <v>6</v>
      </c>
      <c r="D6739" t="s">
        <v>11</v>
      </c>
      <c r="E6739" t="s">
        <v>211</v>
      </c>
      <c r="F6739" t="s">
        <v>13</v>
      </c>
      <c r="G6739" t="s">
        <v>1976</v>
      </c>
      <c r="H6739" s="1">
        <v>0.2</v>
      </c>
      <c r="I6739" s="2">
        <v>43690</v>
      </c>
      <c r="J6739" t="s">
        <v>2525</v>
      </c>
      <c r="K6739" t="s">
        <v>16</v>
      </c>
      <c r="L6739">
        <v>38109</v>
      </c>
      <c r="M6739">
        <v>844</v>
      </c>
      <c r="N6739" t="s">
        <v>2156</v>
      </c>
      <c r="O6739">
        <v>48</v>
      </c>
      <c r="P6739">
        <v>2</v>
      </c>
      <c r="Q6739" t="s">
        <v>18</v>
      </c>
      <c r="R6739" t="s">
        <v>8304</v>
      </c>
      <c r="S6739">
        <v>47.66</v>
      </c>
      <c r="T6739">
        <v>424</v>
      </c>
      <c r="U6739" t="s">
        <v>19</v>
      </c>
      <c r="V6739" s="2">
        <v>43695</v>
      </c>
      <c r="W6739" t="s">
        <v>39</v>
      </c>
      <c r="X6739" t="s">
        <v>214</v>
      </c>
      <c r="Y6739" t="s">
        <v>24</v>
      </c>
    </row>
    <row r="6740" spans="1:25" hidden="1" x14ac:dyDescent="0.35">
      <c r="A6740">
        <v>5</v>
      </c>
      <c r="B6740" t="s">
        <v>43</v>
      </c>
      <c r="C6740">
        <v>6</v>
      </c>
      <c r="D6740" t="s">
        <v>26</v>
      </c>
      <c r="E6740" t="s">
        <v>211</v>
      </c>
      <c r="F6740" t="s">
        <v>13</v>
      </c>
      <c r="G6740" t="s">
        <v>1976</v>
      </c>
      <c r="H6740" s="1">
        <v>0.2</v>
      </c>
      <c r="I6740" s="2">
        <v>43690</v>
      </c>
      <c r="J6740" t="s">
        <v>2525</v>
      </c>
      <c r="K6740" t="s">
        <v>16</v>
      </c>
      <c r="L6740">
        <v>38109</v>
      </c>
      <c r="M6740">
        <v>456</v>
      </c>
      <c r="N6740" t="s">
        <v>1006</v>
      </c>
      <c r="O6740">
        <v>5</v>
      </c>
      <c r="P6740">
        <v>5</v>
      </c>
      <c r="Q6740" t="s">
        <v>18</v>
      </c>
      <c r="R6740" t="s">
        <v>8304</v>
      </c>
      <c r="S6740">
        <v>4.8</v>
      </c>
      <c r="T6740">
        <v>15</v>
      </c>
      <c r="U6740" t="s">
        <v>19</v>
      </c>
      <c r="V6740" s="2">
        <v>43695</v>
      </c>
      <c r="W6740" t="s">
        <v>39</v>
      </c>
      <c r="X6740" t="s">
        <v>214</v>
      </c>
      <c r="Y6740" t="s">
        <v>119</v>
      </c>
    </row>
    <row r="6741" spans="1:25" hidden="1" x14ac:dyDescent="0.35">
      <c r="A6741">
        <v>5</v>
      </c>
      <c r="B6741" t="s">
        <v>43</v>
      </c>
      <c r="C6741">
        <v>6</v>
      </c>
      <c r="D6741" t="s">
        <v>26</v>
      </c>
      <c r="E6741" t="s">
        <v>211</v>
      </c>
      <c r="F6741" t="s">
        <v>13</v>
      </c>
      <c r="G6741" t="s">
        <v>1976</v>
      </c>
      <c r="H6741" s="1">
        <v>0.2</v>
      </c>
      <c r="I6741" s="2">
        <v>43690</v>
      </c>
      <c r="J6741" t="s">
        <v>2525</v>
      </c>
      <c r="K6741" t="s">
        <v>16</v>
      </c>
      <c r="L6741">
        <v>38109</v>
      </c>
      <c r="M6741">
        <v>1507</v>
      </c>
      <c r="N6741" t="s">
        <v>346</v>
      </c>
      <c r="O6741">
        <v>9</v>
      </c>
      <c r="P6741">
        <v>5</v>
      </c>
      <c r="Q6741" t="s">
        <v>18</v>
      </c>
      <c r="R6741" t="s">
        <v>8304</v>
      </c>
      <c r="S6741">
        <v>9.1199999999999992</v>
      </c>
      <c r="T6741">
        <v>24</v>
      </c>
      <c r="U6741" t="s">
        <v>19</v>
      </c>
      <c r="V6741" s="2">
        <v>43695</v>
      </c>
      <c r="W6741" t="s">
        <v>39</v>
      </c>
      <c r="X6741" t="s">
        <v>214</v>
      </c>
      <c r="Y6741" t="s">
        <v>176</v>
      </c>
    </row>
    <row r="6742" spans="1:25" hidden="1" x14ac:dyDescent="0.35">
      <c r="A6742">
        <v>5</v>
      </c>
      <c r="B6742" t="s">
        <v>43</v>
      </c>
      <c r="C6742">
        <v>6</v>
      </c>
      <c r="D6742" t="s">
        <v>26</v>
      </c>
      <c r="E6742" t="s">
        <v>211</v>
      </c>
      <c r="F6742" t="s">
        <v>13</v>
      </c>
      <c r="G6742" t="s">
        <v>1976</v>
      </c>
      <c r="H6742" s="1">
        <v>0.2</v>
      </c>
      <c r="I6742" s="2">
        <v>43690</v>
      </c>
      <c r="J6742" t="s">
        <v>2525</v>
      </c>
      <c r="K6742" t="s">
        <v>16</v>
      </c>
      <c r="L6742">
        <v>38109</v>
      </c>
      <c r="M6742">
        <v>304</v>
      </c>
      <c r="N6742" t="s">
        <v>1232</v>
      </c>
      <c r="O6742">
        <v>31</v>
      </c>
      <c r="P6742">
        <v>7</v>
      </c>
      <c r="Q6742" t="s">
        <v>18</v>
      </c>
      <c r="R6742" t="s">
        <v>8304</v>
      </c>
      <c r="S6742">
        <v>30.61</v>
      </c>
      <c r="T6742">
        <v>272</v>
      </c>
      <c r="U6742" t="s">
        <v>19</v>
      </c>
      <c r="V6742" s="2">
        <v>43695</v>
      </c>
      <c r="W6742" t="s">
        <v>39</v>
      </c>
      <c r="X6742" t="s">
        <v>214</v>
      </c>
      <c r="Y6742" t="s">
        <v>56</v>
      </c>
    </row>
    <row r="6743" spans="1:25" hidden="1" x14ac:dyDescent="0.35">
      <c r="A6743">
        <v>5</v>
      </c>
      <c r="B6743" t="s">
        <v>43</v>
      </c>
      <c r="C6743">
        <v>6</v>
      </c>
      <c r="D6743" t="s">
        <v>26</v>
      </c>
      <c r="E6743" t="s">
        <v>211</v>
      </c>
      <c r="F6743" t="s">
        <v>13</v>
      </c>
      <c r="G6743" t="s">
        <v>1976</v>
      </c>
      <c r="H6743" s="1">
        <v>0.7</v>
      </c>
      <c r="I6743" s="2">
        <v>43690</v>
      </c>
      <c r="J6743" t="s">
        <v>2525</v>
      </c>
      <c r="K6743" t="s">
        <v>16</v>
      </c>
      <c r="L6743">
        <v>38109</v>
      </c>
      <c r="M6743">
        <v>687</v>
      </c>
      <c r="N6743" t="s">
        <v>2769</v>
      </c>
      <c r="O6743">
        <v>-1238</v>
      </c>
      <c r="P6743">
        <v>6</v>
      </c>
      <c r="Q6743" t="s">
        <v>18</v>
      </c>
      <c r="R6743" t="s">
        <v>8304</v>
      </c>
      <c r="S6743">
        <v>-1237.8499999999999</v>
      </c>
      <c r="T6743">
        <v>1615</v>
      </c>
      <c r="U6743" t="s">
        <v>19</v>
      </c>
      <c r="V6743" s="2">
        <v>43695</v>
      </c>
      <c r="W6743" t="s">
        <v>39</v>
      </c>
      <c r="X6743" t="s">
        <v>214</v>
      </c>
      <c r="Y6743" t="s">
        <v>54</v>
      </c>
    </row>
    <row r="6744" spans="1:25" hidden="1" x14ac:dyDescent="0.35">
      <c r="A6744">
        <v>5</v>
      </c>
      <c r="B6744" t="s">
        <v>43</v>
      </c>
      <c r="C6744">
        <v>6</v>
      </c>
      <c r="D6744" t="s">
        <v>50</v>
      </c>
      <c r="E6744" t="s">
        <v>211</v>
      </c>
      <c r="F6744" t="s">
        <v>13</v>
      </c>
      <c r="G6744" t="s">
        <v>1976</v>
      </c>
      <c r="H6744" s="1">
        <v>0.2</v>
      </c>
      <c r="I6744" s="2">
        <v>43690</v>
      </c>
      <c r="J6744" t="s">
        <v>2525</v>
      </c>
      <c r="K6744" t="s">
        <v>16</v>
      </c>
      <c r="L6744">
        <v>38109</v>
      </c>
      <c r="M6744">
        <v>1059</v>
      </c>
      <c r="N6744" t="s">
        <v>5111</v>
      </c>
      <c r="O6744">
        <v>0</v>
      </c>
      <c r="P6744">
        <v>2</v>
      </c>
      <c r="Q6744" t="s">
        <v>18</v>
      </c>
      <c r="R6744" t="s">
        <v>8304</v>
      </c>
      <c r="S6744">
        <v>0.48</v>
      </c>
      <c r="T6744">
        <v>2</v>
      </c>
      <c r="U6744" t="s">
        <v>19</v>
      </c>
      <c r="V6744" s="2">
        <v>43695</v>
      </c>
      <c r="W6744" t="s">
        <v>39</v>
      </c>
      <c r="X6744" t="s">
        <v>214</v>
      </c>
      <c r="Y6744" t="s">
        <v>113</v>
      </c>
    </row>
    <row r="6745" spans="1:25" x14ac:dyDescent="0.35">
      <c r="A6745">
        <v>0</v>
      </c>
      <c r="B6745" t="s">
        <v>10</v>
      </c>
      <c r="C6745">
        <v>0</v>
      </c>
      <c r="D6745" t="s">
        <v>11</v>
      </c>
      <c r="E6745" t="s">
        <v>27</v>
      </c>
      <c r="F6745" t="s">
        <v>13</v>
      </c>
      <c r="G6745" t="s">
        <v>5337</v>
      </c>
      <c r="H6745" s="1">
        <v>0.2</v>
      </c>
      <c r="I6745" s="2">
        <v>43718</v>
      </c>
      <c r="J6745" t="s">
        <v>5338</v>
      </c>
      <c r="K6745" t="s">
        <v>30</v>
      </c>
      <c r="L6745">
        <v>90004</v>
      </c>
      <c r="M6745">
        <v>529</v>
      </c>
      <c r="N6745" t="s">
        <v>697</v>
      </c>
      <c r="O6745">
        <v>27</v>
      </c>
      <c r="P6745">
        <v>3</v>
      </c>
      <c r="Q6745" t="s">
        <v>32</v>
      </c>
      <c r="R6745" t="s">
        <v>8304</v>
      </c>
      <c r="S6745">
        <v>27.18</v>
      </c>
      <c r="T6745">
        <v>362</v>
      </c>
      <c r="U6745" t="s">
        <v>33</v>
      </c>
      <c r="V6745" s="2">
        <v>43718</v>
      </c>
      <c r="W6745" t="s">
        <v>773</v>
      </c>
      <c r="X6745" t="s">
        <v>34</v>
      </c>
      <c r="Y6745" t="s">
        <v>24</v>
      </c>
    </row>
    <row r="6746" spans="1:25" x14ac:dyDescent="0.35">
      <c r="A6746">
        <v>0</v>
      </c>
      <c r="B6746" t="s">
        <v>10</v>
      </c>
      <c r="C6746">
        <v>0</v>
      </c>
      <c r="D6746" t="s">
        <v>26</v>
      </c>
      <c r="E6746" t="s">
        <v>27</v>
      </c>
      <c r="F6746" t="s">
        <v>13</v>
      </c>
      <c r="G6746" t="s">
        <v>5337</v>
      </c>
      <c r="H6746" s="1">
        <v>0.2</v>
      </c>
      <c r="I6746" s="2">
        <v>43718</v>
      </c>
      <c r="J6746" t="s">
        <v>5338</v>
      </c>
      <c r="K6746" t="s">
        <v>30</v>
      </c>
      <c r="L6746">
        <v>90004</v>
      </c>
      <c r="M6746">
        <v>260</v>
      </c>
      <c r="N6746" t="s">
        <v>728</v>
      </c>
      <c r="O6746">
        <v>2</v>
      </c>
      <c r="P6746">
        <v>2</v>
      </c>
      <c r="Q6746" t="s">
        <v>32</v>
      </c>
      <c r="R6746" t="s">
        <v>8304</v>
      </c>
      <c r="S6746">
        <v>2.2400000000000002</v>
      </c>
      <c r="T6746">
        <v>7</v>
      </c>
      <c r="U6746" t="s">
        <v>33</v>
      </c>
      <c r="V6746" s="2">
        <v>43718</v>
      </c>
      <c r="W6746" t="s">
        <v>773</v>
      </c>
      <c r="X6746" t="s">
        <v>34</v>
      </c>
      <c r="Y6746" t="s">
        <v>54</v>
      </c>
    </row>
    <row r="6747" spans="1:25" hidden="1" x14ac:dyDescent="0.35">
      <c r="A6747">
        <v>4</v>
      </c>
      <c r="B6747" t="s">
        <v>43</v>
      </c>
      <c r="C6747">
        <v>6</v>
      </c>
      <c r="D6747" t="s">
        <v>26</v>
      </c>
      <c r="E6747" t="s">
        <v>122</v>
      </c>
      <c r="F6747" t="s">
        <v>13</v>
      </c>
      <c r="G6747" t="s">
        <v>1495</v>
      </c>
      <c r="H6747" s="1">
        <v>0.8</v>
      </c>
      <c r="I6747" s="2">
        <v>43745</v>
      </c>
      <c r="J6747" t="s">
        <v>3978</v>
      </c>
      <c r="K6747" t="s">
        <v>73</v>
      </c>
      <c r="L6747">
        <v>77036</v>
      </c>
      <c r="M6747">
        <v>1520</v>
      </c>
      <c r="N6747" t="s">
        <v>78</v>
      </c>
      <c r="O6747">
        <v>-6</v>
      </c>
      <c r="P6747">
        <v>5</v>
      </c>
      <c r="Q6747" t="s">
        <v>75</v>
      </c>
      <c r="R6747" t="s">
        <v>8304</v>
      </c>
      <c r="S6747">
        <v>-6.36</v>
      </c>
      <c r="T6747">
        <v>4</v>
      </c>
      <c r="U6747" t="s">
        <v>19</v>
      </c>
      <c r="V6747" s="2">
        <v>43749</v>
      </c>
      <c r="W6747" t="s">
        <v>39</v>
      </c>
      <c r="X6747" t="s">
        <v>77</v>
      </c>
      <c r="Y6747" t="s">
        <v>54</v>
      </c>
    </row>
    <row r="6748" spans="1:25" hidden="1" x14ac:dyDescent="0.35">
      <c r="A6748">
        <v>6</v>
      </c>
      <c r="B6748" t="s">
        <v>10</v>
      </c>
      <c r="C6748">
        <v>6</v>
      </c>
      <c r="D6748" t="s">
        <v>50</v>
      </c>
      <c r="E6748" t="s">
        <v>305</v>
      </c>
      <c r="F6748" t="s">
        <v>13</v>
      </c>
      <c r="G6748" t="s">
        <v>7156</v>
      </c>
      <c r="H6748" s="1">
        <v>0</v>
      </c>
      <c r="I6748" s="2">
        <v>43703</v>
      </c>
      <c r="J6748" t="s">
        <v>7774</v>
      </c>
      <c r="K6748" t="s">
        <v>16</v>
      </c>
      <c r="L6748">
        <v>31907</v>
      </c>
      <c r="M6748">
        <v>1469</v>
      </c>
      <c r="N6748" t="s">
        <v>842</v>
      </c>
      <c r="O6748">
        <v>15</v>
      </c>
      <c r="P6748">
        <v>2</v>
      </c>
      <c r="Q6748" t="s">
        <v>18</v>
      </c>
      <c r="R6748" t="s">
        <v>8304</v>
      </c>
      <c r="S6748">
        <v>15.12</v>
      </c>
      <c r="T6748">
        <v>72</v>
      </c>
      <c r="U6748" t="s">
        <v>76</v>
      </c>
      <c r="V6748" s="2">
        <v>43709</v>
      </c>
      <c r="W6748" t="s">
        <v>39</v>
      </c>
      <c r="X6748" t="s">
        <v>761</v>
      </c>
      <c r="Y6748" t="s">
        <v>113</v>
      </c>
    </row>
    <row r="6749" spans="1:25" hidden="1" x14ac:dyDescent="0.35">
      <c r="A6749">
        <v>4</v>
      </c>
      <c r="B6749" t="s">
        <v>25</v>
      </c>
      <c r="C6749">
        <v>3</v>
      </c>
      <c r="D6749" t="s">
        <v>11</v>
      </c>
      <c r="E6749" t="s">
        <v>305</v>
      </c>
      <c r="F6749" t="s">
        <v>13</v>
      </c>
      <c r="G6749" t="s">
        <v>1897</v>
      </c>
      <c r="H6749" s="1">
        <v>0</v>
      </c>
      <c r="I6749" s="2">
        <v>43656</v>
      </c>
      <c r="J6749" t="s">
        <v>1994</v>
      </c>
      <c r="K6749" t="s">
        <v>16</v>
      </c>
      <c r="L6749">
        <v>31907</v>
      </c>
      <c r="M6749">
        <v>550</v>
      </c>
      <c r="N6749" t="s">
        <v>1995</v>
      </c>
      <c r="O6749">
        <v>8</v>
      </c>
      <c r="P6749">
        <v>3</v>
      </c>
      <c r="Q6749" t="s">
        <v>18</v>
      </c>
      <c r="R6749" t="s">
        <v>8304</v>
      </c>
      <c r="S6749">
        <v>7.91</v>
      </c>
      <c r="T6749">
        <v>19</v>
      </c>
      <c r="U6749" t="s">
        <v>19</v>
      </c>
      <c r="V6749" s="2">
        <v>43660</v>
      </c>
      <c r="W6749" t="s">
        <v>20</v>
      </c>
      <c r="X6749" t="s">
        <v>761</v>
      </c>
      <c r="Y6749" t="s">
        <v>47</v>
      </c>
    </row>
    <row r="6750" spans="1:25" hidden="1" x14ac:dyDescent="0.35">
      <c r="A6750">
        <v>2</v>
      </c>
      <c r="B6750" t="s">
        <v>43</v>
      </c>
      <c r="C6750">
        <v>3</v>
      </c>
      <c r="D6750" t="s">
        <v>50</v>
      </c>
      <c r="E6750" t="s">
        <v>906</v>
      </c>
      <c r="F6750" t="s">
        <v>13</v>
      </c>
      <c r="G6750" t="s">
        <v>1939</v>
      </c>
      <c r="H6750" s="1">
        <v>0.2</v>
      </c>
      <c r="I6750" s="2">
        <v>43802</v>
      </c>
      <c r="J6750" t="s">
        <v>4910</v>
      </c>
      <c r="K6750" t="s">
        <v>16</v>
      </c>
      <c r="L6750">
        <v>32216</v>
      </c>
      <c r="M6750">
        <v>958</v>
      </c>
      <c r="N6750" t="s">
        <v>4911</v>
      </c>
      <c r="O6750">
        <v>7</v>
      </c>
      <c r="P6750">
        <v>1</v>
      </c>
      <c r="Q6750" t="s">
        <v>18</v>
      </c>
      <c r="R6750" t="s">
        <v>8304</v>
      </c>
      <c r="S6750">
        <v>7.2</v>
      </c>
      <c r="T6750">
        <v>48</v>
      </c>
      <c r="U6750" t="s">
        <v>19</v>
      </c>
      <c r="V6750" s="2">
        <v>43804</v>
      </c>
      <c r="W6750" t="s">
        <v>20</v>
      </c>
      <c r="X6750" t="s">
        <v>40</v>
      </c>
      <c r="Y6750" t="s">
        <v>113</v>
      </c>
    </row>
    <row r="6751" spans="1:25" hidden="1" x14ac:dyDescent="0.35">
      <c r="A6751">
        <v>7</v>
      </c>
      <c r="B6751" t="s">
        <v>25</v>
      </c>
      <c r="C6751">
        <v>6</v>
      </c>
      <c r="D6751" t="s">
        <v>11</v>
      </c>
      <c r="E6751" t="s">
        <v>4629</v>
      </c>
      <c r="F6751" t="s">
        <v>13</v>
      </c>
      <c r="G6751" t="s">
        <v>7188</v>
      </c>
      <c r="H6751" s="1">
        <v>0.2</v>
      </c>
      <c r="I6751" s="2">
        <v>43823</v>
      </c>
      <c r="J6751" t="s">
        <v>7189</v>
      </c>
      <c r="K6751" t="s">
        <v>30</v>
      </c>
      <c r="L6751">
        <v>85224</v>
      </c>
      <c r="M6751">
        <v>760</v>
      </c>
      <c r="N6751" t="s">
        <v>1564</v>
      </c>
      <c r="O6751">
        <v>105</v>
      </c>
      <c r="P6751">
        <v>3</v>
      </c>
      <c r="Q6751" t="s">
        <v>32</v>
      </c>
      <c r="R6751" t="s">
        <v>8304</v>
      </c>
      <c r="S6751">
        <v>105.3</v>
      </c>
      <c r="T6751">
        <v>842</v>
      </c>
      <c r="U6751" t="s">
        <v>76</v>
      </c>
      <c r="V6751" s="2">
        <v>43830</v>
      </c>
      <c r="W6751" t="s">
        <v>39</v>
      </c>
      <c r="X6751" t="s">
        <v>199</v>
      </c>
      <c r="Y6751" t="s">
        <v>24</v>
      </c>
    </row>
    <row r="6752" spans="1:25" hidden="1" x14ac:dyDescent="0.35">
      <c r="A6752">
        <v>7</v>
      </c>
      <c r="B6752" t="s">
        <v>25</v>
      </c>
      <c r="C6752">
        <v>6</v>
      </c>
      <c r="D6752" t="s">
        <v>11</v>
      </c>
      <c r="E6752" t="s">
        <v>4629</v>
      </c>
      <c r="F6752" t="s">
        <v>13</v>
      </c>
      <c r="G6752" t="s">
        <v>7188</v>
      </c>
      <c r="H6752" s="1">
        <v>0.2</v>
      </c>
      <c r="I6752" s="2">
        <v>43823</v>
      </c>
      <c r="J6752" t="s">
        <v>7189</v>
      </c>
      <c r="K6752" t="s">
        <v>30</v>
      </c>
      <c r="L6752">
        <v>85224</v>
      </c>
      <c r="M6752">
        <v>91</v>
      </c>
      <c r="N6752" t="s">
        <v>1621</v>
      </c>
      <c r="O6752">
        <v>2</v>
      </c>
      <c r="P6752">
        <v>4</v>
      </c>
      <c r="Q6752" t="s">
        <v>32</v>
      </c>
      <c r="R6752" t="s">
        <v>8304</v>
      </c>
      <c r="S6752">
        <v>1.92</v>
      </c>
      <c r="T6752">
        <v>9</v>
      </c>
      <c r="U6752" t="s">
        <v>76</v>
      </c>
      <c r="V6752" s="2">
        <v>43830</v>
      </c>
      <c r="W6752" t="s">
        <v>39</v>
      </c>
      <c r="X6752" t="s">
        <v>199</v>
      </c>
      <c r="Y6752" t="s">
        <v>47</v>
      </c>
    </row>
    <row r="6753" spans="1:25" hidden="1" x14ac:dyDescent="0.35">
      <c r="A6753">
        <v>4</v>
      </c>
      <c r="B6753" t="s">
        <v>43</v>
      </c>
      <c r="C6753">
        <v>6</v>
      </c>
      <c r="D6753" t="s">
        <v>26</v>
      </c>
      <c r="E6753" t="s">
        <v>4264</v>
      </c>
      <c r="F6753" t="s">
        <v>13</v>
      </c>
      <c r="G6753" t="s">
        <v>907</v>
      </c>
      <c r="H6753" s="1">
        <v>0</v>
      </c>
      <c r="I6753" s="2">
        <v>43589</v>
      </c>
      <c r="J6753" t="s">
        <v>4269</v>
      </c>
      <c r="K6753" t="s">
        <v>16</v>
      </c>
      <c r="L6753">
        <v>23602</v>
      </c>
      <c r="M6753">
        <v>338</v>
      </c>
      <c r="N6753" t="s">
        <v>8247</v>
      </c>
      <c r="O6753">
        <v>4</v>
      </c>
      <c r="P6753">
        <v>1</v>
      </c>
      <c r="Q6753" t="s">
        <v>18</v>
      </c>
      <c r="R6753" t="s">
        <v>8304</v>
      </c>
      <c r="S6753">
        <v>4.0999999999999996</v>
      </c>
      <c r="T6753">
        <v>9</v>
      </c>
      <c r="U6753" t="s">
        <v>19</v>
      </c>
      <c r="V6753" s="2">
        <v>43593</v>
      </c>
      <c r="W6753" t="s">
        <v>39</v>
      </c>
      <c r="X6753" t="s">
        <v>205</v>
      </c>
      <c r="Y6753" t="s">
        <v>64</v>
      </c>
    </row>
    <row r="6754" spans="1:25" hidden="1" x14ac:dyDescent="0.35">
      <c r="A6754">
        <v>4</v>
      </c>
      <c r="B6754" t="s">
        <v>43</v>
      </c>
      <c r="C6754">
        <v>6</v>
      </c>
      <c r="D6754" t="s">
        <v>26</v>
      </c>
      <c r="E6754" t="s">
        <v>4264</v>
      </c>
      <c r="F6754" t="s">
        <v>13</v>
      </c>
      <c r="G6754" t="s">
        <v>907</v>
      </c>
      <c r="H6754" s="1">
        <v>0</v>
      </c>
      <c r="I6754" s="2">
        <v>43589</v>
      </c>
      <c r="J6754" t="s">
        <v>4269</v>
      </c>
      <c r="K6754" t="s">
        <v>16</v>
      </c>
      <c r="L6754">
        <v>23602</v>
      </c>
      <c r="M6754">
        <v>1546</v>
      </c>
      <c r="N6754" t="s">
        <v>3060</v>
      </c>
      <c r="O6754">
        <v>5</v>
      </c>
      <c r="P6754">
        <v>1</v>
      </c>
      <c r="Q6754" t="s">
        <v>18</v>
      </c>
      <c r="R6754" t="s">
        <v>8304</v>
      </c>
      <c r="S6754">
        <v>4.57</v>
      </c>
      <c r="T6754">
        <v>17</v>
      </c>
      <c r="U6754" t="s">
        <v>19</v>
      </c>
      <c r="V6754" s="2">
        <v>43593</v>
      </c>
      <c r="W6754" t="s">
        <v>39</v>
      </c>
      <c r="X6754" t="s">
        <v>205</v>
      </c>
      <c r="Y6754" t="s">
        <v>42</v>
      </c>
    </row>
    <row r="6755" spans="1:25" hidden="1" x14ac:dyDescent="0.35">
      <c r="A6755">
        <v>4</v>
      </c>
      <c r="B6755" t="s">
        <v>43</v>
      </c>
      <c r="C6755">
        <v>6</v>
      </c>
      <c r="D6755" t="s">
        <v>26</v>
      </c>
      <c r="E6755" t="s">
        <v>4264</v>
      </c>
      <c r="F6755" t="s">
        <v>13</v>
      </c>
      <c r="G6755" t="s">
        <v>907</v>
      </c>
      <c r="H6755" s="1">
        <v>0</v>
      </c>
      <c r="I6755" s="2">
        <v>43589</v>
      </c>
      <c r="J6755" t="s">
        <v>4269</v>
      </c>
      <c r="K6755" t="s">
        <v>16</v>
      </c>
      <c r="L6755">
        <v>23602</v>
      </c>
      <c r="M6755">
        <v>982</v>
      </c>
      <c r="N6755" t="s">
        <v>905</v>
      </c>
      <c r="O6755">
        <v>166</v>
      </c>
      <c r="P6755">
        <v>4</v>
      </c>
      <c r="Q6755" t="s">
        <v>18</v>
      </c>
      <c r="R6755" t="s">
        <v>8304</v>
      </c>
      <c r="S6755">
        <v>165.72</v>
      </c>
      <c r="T6755">
        <v>571</v>
      </c>
      <c r="U6755" t="s">
        <v>19</v>
      </c>
      <c r="V6755" s="2">
        <v>43593</v>
      </c>
      <c r="W6755" t="s">
        <v>39</v>
      </c>
      <c r="X6755" t="s">
        <v>205</v>
      </c>
      <c r="Y6755" t="s">
        <v>42</v>
      </c>
    </row>
    <row r="6756" spans="1:25" hidden="1" x14ac:dyDescent="0.35">
      <c r="A6756">
        <v>4</v>
      </c>
      <c r="B6756" t="s">
        <v>43</v>
      </c>
      <c r="C6756">
        <v>6</v>
      </c>
      <c r="D6756" t="s">
        <v>26</v>
      </c>
      <c r="E6756" t="s">
        <v>4264</v>
      </c>
      <c r="F6756" t="s">
        <v>13</v>
      </c>
      <c r="G6756" t="s">
        <v>907</v>
      </c>
      <c r="H6756" s="1">
        <v>0</v>
      </c>
      <c r="I6756" s="2">
        <v>43589</v>
      </c>
      <c r="J6756" t="s">
        <v>4269</v>
      </c>
      <c r="K6756" t="s">
        <v>16</v>
      </c>
      <c r="L6756">
        <v>23602</v>
      </c>
      <c r="M6756">
        <v>1835</v>
      </c>
      <c r="N6756" t="s">
        <v>2876</v>
      </c>
      <c r="O6756">
        <v>16</v>
      </c>
      <c r="P6756">
        <v>5</v>
      </c>
      <c r="Q6756" t="s">
        <v>18</v>
      </c>
      <c r="R6756" t="s">
        <v>8304</v>
      </c>
      <c r="S6756">
        <v>15.55</v>
      </c>
      <c r="T6756">
        <v>32</v>
      </c>
      <c r="U6756" t="s">
        <v>19</v>
      </c>
      <c r="V6756" s="2">
        <v>43593</v>
      </c>
      <c r="W6756" t="s">
        <v>39</v>
      </c>
      <c r="X6756" t="s">
        <v>205</v>
      </c>
      <c r="Y6756" t="s">
        <v>64</v>
      </c>
    </row>
    <row r="6757" spans="1:25" hidden="1" x14ac:dyDescent="0.35">
      <c r="A6757">
        <v>5</v>
      </c>
      <c r="B6757" t="s">
        <v>43</v>
      </c>
      <c r="C6757">
        <v>6</v>
      </c>
      <c r="D6757" t="s">
        <v>26</v>
      </c>
      <c r="E6757" t="s">
        <v>2548</v>
      </c>
      <c r="F6757" t="s">
        <v>13</v>
      </c>
      <c r="G6757" t="s">
        <v>5508</v>
      </c>
      <c r="H6757" s="1">
        <v>0.2</v>
      </c>
      <c r="I6757" s="2">
        <v>43715</v>
      </c>
      <c r="J6757" t="s">
        <v>6497</v>
      </c>
      <c r="K6757" t="s">
        <v>16</v>
      </c>
      <c r="L6757">
        <v>37211</v>
      </c>
      <c r="M6757">
        <v>611</v>
      </c>
      <c r="N6757" t="s">
        <v>1095</v>
      </c>
      <c r="O6757">
        <v>7</v>
      </c>
      <c r="P6757">
        <v>2</v>
      </c>
      <c r="Q6757" t="s">
        <v>18</v>
      </c>
      <c r="R6757" t="s">
        <v>8304</v>
      </c>
      <c r="S6757">
        <v>7.14</v>
      </c>
      <c r="T6757">
        <v>82</v>
      </c>
      <c r="U6757" t="s">
        <v>33</v>
      </c>
      <c r="V6757" s="2">
        <v>43720</v>
      </c>
      <c r="W6757" t="s">
        <v>39</v>
      </c>
      <c r="X6757" t="s">
        <v>214</v>
      </c>
      <c r="Y6757" t="s">
        <v>56</v>
      </c>
    </row>
    <row r="6758" spans="1:25" hidden="1" x14ac:dyDescent="0.35">
      <c r="A6758">
        <v>0</v>
      </c>
      <c r="B6758" t="s">
        <v>10</v>
      </c>
      <c r="C6758">
        <v>0</v>
      </c>
      <c r="D6758" t="s">
        <v>11</v>
      </c>
      <c r="E6758" t="s">
        <v>1735</v>
      </c>
      <c r="F6758" t="s">
        <v>13</v>
      </c>
      <c r="G6758" t="s">
        <v>1158</v>
      </c>
      <c r="H6758" s="1">
        <v>0</v>
      </c>
      <c r="I6758" s="2">
        <v>43715</v>
      </c>
      <c r="J6758" t="s">
        <v>1736</v>
      </c>
      <c r="K6758" t="s">
        <v>73</v>
      </c>
      <c r="L6758">
        <v>63301</v>
      </c>
      <c r="M6758">
        <v>483</v>
      </c>
      <c r="N6758" t="s">
        <v>1737</v>
      </c>
      <c r="O6758">
        <v>38</v>
      </c>
      <c r="P6758">
        <v>5</v>
      </c>
      <c r="Q6758" t="s">
        <v>75</v>
      </c>
      <c r="R6758" t="s">
        <v>8304</v>
      </c>
      <c r="S6758">
        <v>37.880000000000003</v>
      </c>
      <c r="T6758">
        <v>135</v>
      </c>
      <c r="U6758" t="s">
        <v>19</v>
      </c>
      <c r="V6758" s="2">
        <v>43715</v>
      </c>
      <c r="W6758" t="s">
        <v>773</v>
      </c>
      <c r="X6758" t="s">
        <v>368</v>
      </c>
      <c r="Y6758" t="s">
        <v>47</v>
      </c>
    </row>
    <row r="6759" spans="1:25" hidden="1" x14ac:dyDescent="0.35">
      <c r="A6759">
        <v>0</v>
      </c>
      <c r="B6759" t="s">
        <v>10</v>
      </c>
      <c r="C6759">
        <v>0</v>
      </c>
      <c r="D6759" t="s">
        <v>50</v>
      </c>
      <c r="E6759" t="s">
        <v>1735</v>
      </c>
      <c r="F6759" t="s">
        <v>13</v>
      </c>
      <c r="G6759" t="s">
        <v>1158</v>
      </c>
      <c r="H6759" s="1">
        <v>0</v>
      </c>
      <c r="I6759" s="2">
        <v>43715</v>
      </c>
      <c r="J6759" t="s">
        <v>1736</v>
      </c>
      <c r="K6759" t="s">
        <v>73</v>
      </c>
      <c r="L6759">
        <v>63301</v>
      </c>
      <c r="M6759">
        <v>1058</v>
      </c>
      <c r="N6759" t="s">
        <v>4814</v>
      </c>
      <c r="O6759">
        <v>47</v>
      </c>
      <c r="P6759">
        <v>4</v>
      </c>
      <c r="Q6759" t="s">
        <v>75</v>
      </c>
      <c r="R6759" t="s">
        <v>8304</v>
      </c>
      <c r="S6759">
        <v>46.54</v>
      </c>
      <c r="T6759">
        <v>114</v>
      </c>
      <c r="U6759" t="s">
        <v>19</v>
      </c>
      <c r="V6759" s="2">
        <v>43715</v>
      </c>
      <c r="W6759" t="s">
        <v>773</v>
      </c>
      <c r="X6759" t="s">
        <v>368</v>
      </c>
      <c r="Y6759" t="s">
        <v>113</v>
      </c>
    </row>
    <row r="6760" spans="1:25" hidden="1" x14ac:dyDescent="0.35">
      <c r="A6760">
        <v>2</v>
      </c>
      <c r="B6760" t="s">
        <v>25</v>
      </c>
      <c r="C6760">
        <v>1</v>
      </c>
      <c r="D6760" t="s">
        <v>11</v>
      </c>
      <c r="E6760" t="s">
        <v>1550</v>
      </c>
      <c r="F6760" t="s">
        <v>13</v>
      </c>
      <c r="G6760" t="s">
        <v>288</v>
      </c>
      <c r="H6760" s="1">
        <v>0</v>
      </c>
      <c r="I6760" s="2">
        <v>43576</v>
      </c>
      <c r="J6760" t="s">
        <v>1551</v>
      </c>
      <c r="K6760" t="s">
        <v>102</v>
      </c>
      <c r="L6760">
        <v>21215</v>
      </c>
      <c r="M6760">
        <v>753</v>
      </c>
      <c r="N6760" t="s">
        <v>8103</v>
      </c>
      <c r="O6760">
        <v>227</v>
      </c>
      <c r="P6760">
        <v>9</v>
      </c>
      <c r="Q6760" t="s">
        <v>104</v>
      </c>
      <c r="R6760" t="s">
        <v>8304</v>
      </c>
      <c r="S6760">
        <v>227.21</v>
      </c>
      <c r="T6760">
        <v>909</v>
      </c>
      <c r="U6760" t="s">
        <v>19</v>
      </c>
      <c r="V6760" s="2">
        <v>43578</v>
      </c>
      <c r="W6760" t="s">
        <v>130</v>
      </c>
      <c r="X6760" t="s">
        <v>1549</v>
      </c>
      <c r="Y6760" t="s">
        <v>24</v>
      </c>
    </row>
    <row r="6761" spans="1:25" hidden="1" x14ac:dyDescent="0.35">
      <c r="A6761">
        <v>2</v>
      </c>
      <c r="B6761" t="s">
        <v>43</v>
      </c>
      <c r="C6761">
        <v>3</v>
      </c>
      <c r="D6761" t="s">
        <v>11</v>
      </c>
      <c r="E6761" t="s">
        <v>372</v>
      </c>
      <c r="F6761" t="s">
        <v>13</v>
      </c>
      <c r="G6761" t="s">
        <v>5383</v>
      </c>
      <c r="H6761" s="1">
        <v>0.2</v>
      </c>
      <c r="I6761" s="2">
        <v>43635</v>
      </c>
      <c r="J6761" t="s">
        <v>5402</v>
      </c>
      <c r="K6761" t="s">
        <v>102</v>
      </c>
      <c r="L6761">
        <v>43055</v>
      </c>
      <c r="M6761">
        <v>469</v>
      </c>
      <c r="N6761" t="s">
        <v>2256</v>
      </c>
      <c r="O6761">
        <v>7</v>
      </c>
      <c r="P6761">
        <v>3</v>
      </c>
      <c r="Q6761" t="s">
        <v>104</v>
      </c>
      <c r="R6761" t="s">
        <v>8304</v>
      </c>
      <c r="S6761">
        <v>7.27</v>
      </c>
      <c r="T6761">
        <v>39</v>
      </c>
      <c r="U6761" t="s">
        <v>33</v>
      </c>
      <c r="V6761" s="2">
        <v>43637</v>
      </c>
      <c r="W6761" t="s">
        <v>20</v>
      </c>
      <c r="X6761" t="s">
        <v>309</v>
      </c>
      <c r="Y6761" t="s">
        <v>47</v>
      </c>
    </row>
    <row r="6762" spans="1:25" hidden="1" x14ac:dyDescent="0.35">
      <c r="A6762">
        <v>2</v>
      </c>
      <c r="B6762" t="s">
        <v>43</v>
      </c>
      <c r="C6762">
        <v>3</v>
      </c>
      <c r="D6762" t="s">
        <v>11</v>
      </c>
      <c r="E6762" t="s">
        <v>372</v>
      </c>
      <c r="F6762" t="s">
        <v>13</v>
      </c>
      <c r="G6762" t="s">
        <v>5383</v>
      </c>
      <c r="H6762" s="1">
        <v>0.3</v>
      </c>
      <c r="I6762" s="2">
        <v>43635</v>
      </c>
      <c r="J6762" t="s">
        <v>5402</v>
      </c>
      <c r="K6762" t="s">
        <v>102</v>
      </c>
      <c r="L6762">
        <v>43055</v>
      </c>
      <c r="M6762">
        <v>751</v>
      </c>
      <c r="N6762" t="s">
        <v>764</v>
      </c>
      <c r="O6762">
        <v>-43</v>
      </c>
      <c r="P6762">
        <v>6</v>
      </c>
      <c r="Q6762" t="s">
        <v>104</v>
      </c>
      <c r="R6762" t="s">
        <v>8304</v>
      </c>
      <c r="S6762">
        <v>-43.44</v>
      </c>
      <c r="T6762">
        <v>760</v>
      </c>
      <c r="U6762" t="s">
        <v>33</v>
      </c>
      <c r="V6762" s="2">
        <v>43637</v>
      </c>
      <c r="W6762" t="s">
        <v>20</v>
      </c>
      <c r="X6762" t="s">
        <v>309</v>
      </c>
      <c r="Y6762" t="s">
        <v>24</v>
      </c>
    </row>
    <row r="6763" spans="1:25" hidden="1" x14ac:dyDescent="0.35">
      <c r="A6763">
        <v>2</v>
      </c>
      <c r="B6763" t="s">
        <v>43</v>
      </c>
      <c r="C6763">
        <v>3</v>
      </c>
      <c r="D6763" t="s">
        <v>50</v>
      </c>
      <c r="E6763" t="s">
        <v>372</v>
      </c>
      <c r="F6763" t="s">
        <v>13</v>
      </c>
      <c r="G6763" t="s">
        <v>5383</v>
      </c>
      <c r="H6763" s="1">
        <v>0.2</v>
      </c>
      <c r="I6763" s="2">
        <v>43635</v>
      </c>
      <c r="J6763" t="s">
        <v>5402</v>
      </c>
      <c r="K6763" t="s">
        <v>102</v>
      </c>
      <c r="L6763">
        <v>43055</v>
      </c>
      <c r="M6763">
        <v>1073</v>
      </c>
      <c r="N6763" t="s">
        <v>5074</v>
      </c>
      <c r="O6763">
        <v>2</v>
      </c>
      <c r="P6763">
        <v>9</v>
      </c>
      <c r="Q6763" t="s">
        <v>104</v>
      </c>
      <c r="R6763" t="s">
        <v>8304</v>
      </c>
      <c r="S6763">
        <v>1.53</v>
      </c>
      <c r="T6763">
        <v>122</v>
      </c>
      <c r="U6763" t="s">
        <v>33</v>
      </c>
      <c r="V6763" s="2">
        <v>43637</v>
      </c>
      <c r="W6763" t="s">
        <v>20</v>
      </c>
      <c r="X6763" t="s">
        <v>309</v>
      </c>
      <c r="Y6763" t="s">
        <v>113</v>
      </c>
    </row>
    <row r="6764" spans="1:25" x14ac:dyDescent="0.35">
      <c r="A6764">
        <v>5</v>
      </c>
      <c r="B6764" t="s">
        <v>43</v>
      </c>
      <c r="C6764">
        <v>6</v>
      </c>
      <c r="D6764" t="s">
        <v>11</v>
      </c>
      <c r="E6764" t="s">
        <v>27</v>
      </c>
      <c r="F6764" t="s">
        <v>13</v>
      </c>
      <c r="G6764" t="s">
        <v>1543</v>
      </c>
      <c r="H6764" s="1">
        <v>0.2</v>
      </c>
      <c r="I6764" s="2">
        <v>43572</v>
      </c>
      <c r="J6764" t="s">
        <v>7859</v>
      </c>
      <c r="K6764" t="s">
        <v>30</v>
      </c>
      <c r="L6764">
        <v>90008</v>
      </c>
      <c r="M6764">
        <v>773</v>
      </c>
      <c r="N6764" t="s">
        <v>8123</v>
      </c>
      <c r="O6764">
        <v>-19</v>
      </c>
      <c r="P6764">
        <v>3</v>
      </c>
      <c r="Q6764" t="s">
        <v>32</v>
      </c>
      <c r="R6764" t="s">
        <v>92</v>
      </c>
      <c r="S6764">
        <v>-19.11</v>
      </c>
      <c r="T6764">
        <v>218</v>
      </c>
      <c r="U6764" t="s">
        <v>19</v>
      </c>
      <c r="V6764" s="2">
        <v>43577</v>
      </c>
      <c r="W6764" t="s">
        <v>39</v>
      </c>
      <c r="X6764" t="s">
        <v>34</v>
      </c>
      <c r="Y6764" t="s">
        <v>24</v>
      </c>
    </row>
    <row r="6765" spans="1:25" x14ac:dyDescent="0.35">
      <c r="A6765">
        <v>5</v>
      </c>
      <c r="B6765" t="s">
        <v>43</v>
      </c>
      <c r="C6765">
        <v>6</v>
      </c>
      <c r="D6765" t="s">
        <v>26</v>
      </c>
      <c r="E6765" t="s">
        <v>27</v>
      </c>
      <c r="F6765" t="s">
        <v>13</v>
      </c>
      <c r="G6765" t="s">
        <v>1543</v>
      </c>
      <c r="H6765" s="1">
        <v>0</v>
      </c>
      <c r="I6765" s="2">
        <v>43572</v>
      </c>
      <c r="J6765" t="s">
        <v>7859</v>
      </c>
      <c r="K6765" t="s">
        <v>30</v>
      </c>
      <c r="L6765">
        <v>90008</v>
      </c>
      <c r="M6765">
        <v>228</v>
      </c>
      <c r="N6765" t="s">
        <v>3999</v>
      </c>
      <c r="O6765">
        <v>3</v>
      </c>
      <c r="P6765">
        <v>2</v>
      </c>
      <c r="Q6765" t="s">
        <v>32</v>
      </c>
      <c r="R6765" t="s">
        <v>92</v>
      </c>
      <c r="S6765">
        <v>3.47</v>
      </c>
      <c r="T6765">
        <v>7</v>
      </c>
      <c r="U6765" t="s">
        <v>19</v>
      </c>
      <c r="V6765" s="2">
        <v>43577</v>
      </c>
      <c r="W6765" t="s">
        <v>39</v>
      </c>
      <c r="X6765" t="s">
        <v>34</v>
      </c>
      <c r="Y6765" t="s">
        <v>35</v>
      </c>
    </row>
    <row r="6766" spans="1:25" x14ac:dyDescent="0.35">
      <c r="A6766">
        <v>5</v>
      </c>
      <c r="B6766" t="s">
        <v>43</v>
      </c>
      <c r="C6766">
        <v>6</v>
      </c>
      <c r="D6766" t="s">
        <v>26</v>
      </c>
      <c r="E6766" t="s">
        <v>27</v>
      </c>
      <c r="F6766" t="s">
        <v>13</v>
      </c>
      <c r="G6766" t="s">
        <v>1543</v>
      </c>
      <c r="H6766" s="1">
        <v>0</v>
      </c>
      <c r="I6766" s="2">
        <v>43572</v>
      </c>
      <c r="J6766" t="s">
        <v>7859</v>
      </c>
      <c r="K6766" t="s">
        <v>30</v>
      </c>
      <c r="L6766">
        <v>90008</v>
      </c>
      <c r="M6766">
        <v>1348</v>
      </c>
      <c r="N6766" t="s">
        <v>3213</v>
      </c>
      <c r="O6766">
        <v>14</v>
      </c>
      <c r="P6766">
        <v>3</v>
      </c>
      <c r="Q6766" t="s">
        <v>32</v>
      </c>
      <c r="R6766" t="s">
        <v>92</v>
      </c>
      <c r="S6766">
        <v>13.51</v>
      </c>
      <c r="T6766">
        <v>28</v>
      </c>
      <c r="U6766" t="s">
        <v>19</v>
      </c>
      <c r="V6766" s="2">
        <v>43577</v>
      </c>
      <c r="W6766" t="s">
        <v>39</v>
      </c>
      <c r="X6766" t="s">
        <v>34</v>
      </c>
      <c r="Y6766" t="s">
        <v>64</v>
      </c>
    </row>
    <row r="6767" spans="1:25" x14ac:dyDescent="0.35">
      <c r="A6767">
        <v>5</v>
      </c>
      <c r="B6767" t="s">
        <v>43</v>
      </c>
      <c r="C6767">
        <v>6</v>
      </c>
      <c r="D6767" t="s">
        <v>26</v>
      </c>
      <c r="E6767" t="s">
        <v>27</v>
      </c>
      <c r="F6767" t="s">
        <v>13</v>
      </c>
      <c r="G6767" t="s">
        <v>1543</v>
      </c>
      <c r="H6767" s="1">
        <v>0</v>
      </c>
      <c r="I6767" s="2">
        <v>43572</v>
      </c>
      <c r="J6767" t="s">
        <v>7859</v>
      </c>
      <c r="K6767" t="s">
        <v>30</v>
      </c>
      <c r="L6767">
        <v>90008</v>
      </c>
      <c r="M6767">
        <v>1518</v>
      </c>
      <c r="N6767" t="s">
        <v>3125</v>
      </c>
      <c r="O6767">
        <v>4</v>
      </c>
      <c r="P6767">
        <v>5</v>
      </c>
      <c r="Q6767" t="s">
        <v>32</v>
      </c>
      <c r="R6767" t="s">
        <v>92</v>
      </c>
      <c r="S6767">
        <v>3.6</v>
      </c>
      <c r="T6767">
        <v>11</v>
      </c>
      <c r="U6767" t="s">
        <v>19</v>
      </c>
      <c r="V6767" s="2">
        <v>43577</v>
      </c>
      <c r="W6767" t="s">
        <v>39</v>
      </c>
      <c r="X6767" t="s">
        <v>34</v>
      </c>
      <c r="Y6767" t="s">
        <v>176</v>
      </c>
    </row>
    <row r="6768" spans="1:25" x14ac:dyDescent="0.35">
      <c r="A6768">
        <v>5</v>
      </c>
      <c r="B6768" t="s">
        <v>43</v>
      </c>
      <c r="C6768">
        <v>6</v>
      </c>
      <c r="D6768" t="s">
        <v>26</v>
      </c>
      <c r="E6768" t="s">
        <v>27</v>
      </c>
      <c r="F6768" t="s">
        <v>13</v>
      </c>
      <c r="G6768" t="s">
        <v>1543</v>
      </c>
      <c r="H6768" s="1">
        <v>0</v>
      </c>
      <c r="I6768" s="2">
        <v>43572</v>
      </c>
      <c r="J6768" t="s">
        <v>7859</v>
      </c>
      <c r="K6768" t="s">
        <v>30</v>
      </c>
      <c r="L6768">
        <v>90008</v>
      </c>
      <c r="M6768">
        <v>181</v>
      </c>
      <c r="N6768" t="s">
        <v>2954</v>
      </c>
      <c r="O6768">
        <v>11</v>
      </c>
      <c r="P6768">
        <v>8</v>
      </c>
      <c r="Q6768" t="s">
        <v>32</v>
      </c>
      <c r="R6768" t="s">
        <v>92</v>
      </c>
      <c r="S6768">
        <v>11.29</v>
      </c>
      <c r="T6768">
        <v>23</v>
      </c>
      <c r="U6768" t="s">
        <v>19</v>
      </c>
      <c r="V6768" s="2">
        <v>43577</v>
      </c>
      <c r="W6768" t="s">
        <v>39</v>
      </c>
      <c r="X6768" t="s">
        <v>34</v>
      </c>
      <c r="Y6768" t="s">
        <v>35</v>
      </c>
    </row>
    <row r="6769" spans="1:25" x14ac:dyDescent="0.35">
      <c r="A6769">
        <v>5</v>
      </c>
      <c r="B6769" t="s">
        <v>43</v>
      </c>
      <c r="C6769">
        <v>6</v>
      </c>
      <c r="D6769" t="s">
        <v>50</v>
      </c>
      <c r="E6769" t="s">
        <v>27</v>
      </c>
      <c r="F6769" t="s">
        <v>13</v>
      </c>
      <c r="G6769" t="s">
        <v>1543</v>
      </c>
      <c r="H6769" s="1">
        <v>0</v>
      </c>
      <c r="I6769" s="2">
        <v>43572</v>
      </c>
      <c r="J6769" t="s">
        <v>7859</v>
      </c>
      <c r="K6769" t="s">
        <v>30</v>
      </c>
      <c r="L6769">
        <v>90008</v>
      </c>
      <c r="M6769">
        <v>1034</v>
      </c>
      <c r="N6769" t="s">
        <v>1400</v>
      </c>
      <c r="O6769">
        <v>47</v>
      </c>
      <c r="P6769">
        <v>11</v>
      </c>
      <c r="Q6769" t="s">
        <v>32</v>
      </c>
      <c r="R6769" t="s">
        <v>92</v>
      </c>
      <c r="S6769">
        <v>46.73</v>
      </c>
      <c r="T6769">
        <v>275</v>
      </c>
      <c r="U6769" t="s">
        <v>19</v>
      </c>
      <c r="V6769" s="2">
        <v>43577</v>
      </c>
      <c r="W6769" t="s">
        <v>39</v>
      </c>
      <c r="X6769" t="s">
        <v>34</v>
      </c>
      <c r="Y6769" t="s">
        <v>113</v>
      </c>
    </row>
    <row r="6770" spans="1:25" hidden="1" x14ac:dyDescent="0.35">
      <c r="A6770">
        <v>2</v>
      </c>
      <c r="B6770" t="s">
        <v>43</v>
      </c>
      <c r="C6770">
        <v>3</v>
      </c>
      <c r="D6770" t="s">
        <v>26</v>
      </c>
      <c r="E6770" t="s">
        <v>888</v>
      </c>
      <c r="F6770" t="s">
        <v>13</v>
      </c>
      <c r="G6770" t="s">
        <v>6827</v>
      </c>
      <c r="H6770" s="1">
        <v>0</v>
      </c>
      <c r="I6770" s="2">
        <v>43794</v>
      </c>
      <c r="J6770" t="s">
        <v>7314</v>
      </c>
      <c r="K6770" t="s">
        <v>73</v>
      </c>
      <c r="L6770">
        <v>48187</v>
      </c>
      <c r="M6770">
        <v>1202</v>
      </c>
      <c r="N6770" t="s">
        <v>2780</v>
      </c>
      <c r="O6770">
        <v>0</v>
      </c>
      <c r="P6770">
        <v>3</v>
      </c>
      <c r="Q6770" t="s">
        <v>75</v>
      </c>
      <c r="R6770" t="s">
        <v>8304</v>
      </c>
      <c r="S6770">
        <v>0</v>
      </c>
      <c r="T6770">
        <v>502</v>
      </c>
      <c r="U6770" t="s">
        <v>76</v>
      </c>
      <c r="V6770" s="2">
        <v>43796</v>
      </c>
      <c r="W6770" t="s">
        <v>20</v>
      </c>
      <c r="X6770" t="s">
        <v>156</v>
      </c>
      <c r="Y6770" t="s">
        <v>42</v>
      </c>
    </row>
    <row r="6771" spans="1:25" hidden="1" x14ac:dyDescent="0.35">
      <c r="A6771">
        <v>3</v>
      </c>
      <c r="B6771" t="s">
        <v>10</v>
      </c>
      <c r="C6771">
        <v>3</v>
      </c>
      <c r="D6771" t="s">
        <v>11</v>
      </c>
      <c r="E6771" t="s">
        <v>2017</v>
      </c>
      <c r="F6771" t="s">
        <v>13</v>
      </c>
      <c r="G6771" t="s">
        <v>8114</v>
      </c>
      <c r="H6771" s="1">
        <v>0.2</v>
      </c>
      <c r="I6771" s="2">
        <v>43700</v>
      </c>
      <c r="J6771" t="s">
        <v>2018</v>
      </c>
      <c r="K6771" t="s">
        <v>16</v>
      </c>
      <c r="L6771">
        <v>32303</v>
      </c>
      <c r="M6771">
        <v>587</v>
      </c>
      <c r="N6771" t="s">
        <v>2019</v>
      </c>
      <c r="O6771">
        <v>0</v>
      </c>
      <c r="P6771">
        <v>2</v>
      </c>
      <c r="Q6771" t="s">
        <v>18</v>
      </c>
      <c r="R6771" t="s">
        <v>8304</v>
      </c>
      <c r="S6771">
        <v>0.42</v>
      </c>
      <c r="T6771">
        <v>3</v>
      </c>
      <c r="U6771" t="s">
        <v>19</v>
      </c>
      <c r="V6771" s="2">
        <v>43703</v>
      </c>
      <c r="W6771" t="s">
        <v>20</v>
      </c>
      <c r="X6771" t="s">
        <v>40</v>
      </c>
      <c r="Y6771" t="s">
        <v>47</v>
      </c>
    </row>
    <row r="6772" spans="1:25" hidden="1" x14ac:dyDescent="0.35">
      <c r="A6772">
        <v>3</v>
      </c>
      <c r="B6772" t="s">
        <v>10</v>
      </c>
      <c r="C6772">
        <v>3</v>
      </c>
      <c r="D6772" t="s">
        <v>26</v>
      </c>
      <c r="E6772" t="s">
        <v>2017</v>
      </c>
      <c r="F6772" t="s">
        <v>13</v>
      </c>
      <c r="G6772" t="s">
        <v>8114</v>
      </c>
      <c r="H6772" s="1">
        <v>0.2</v>
      </c>
      <c r="I6772" s="2">
        <v>43700</v>
      </c>
      <c r="J6772" t="s">
        <v>2018</v>
      </c>
      <c r="K6772" t="s">
        <v>16</v>
      </c>
      <c r="L6772">
        <v>32303</v>
      </c>
      <c r="M6772">
        <v>905</v>
      </c>
      <c r="N6772" t="s">
        <v>8253</v>
      </c>
      <c r="O6772">
        <v>15</v>
      </c>
      <c r="P6772">
        <v>2</v>
      </c>
      <c r="Q6772" t="s">
        <v>18</v>
      </c>
      <c r="R6772" t="s">
        <v>8304</v>
      </c>
      <c r="S6772">
        <v>15.49</v>
      </c>
      <c r="T6772">
        <v>50</v>
      </c>
      <c r="U6772" t="s">
        <v>19</v>
      </c>
      <c r="V6772" s="2">
        <v>43703</v>
      </c>
      <c r="W6772" t="s">
        <v>20</v>
      </c>
      <c r="X6772" t="s">
        <v>40</v>
      </c>
      <c r="Y6772" t="s">
        <v>64</v>
      </c>
    </row>
    <row r="6773" spans="1:25" hidden="1" x14ac:dyDescent="0.35">
      <c r="A6773">
        <v>3</v>
      </c>
      <c r="B6773" t="s">
        <v>10</v>
      </c>
      <c r="C6773">
        <v>3</v>
      </c>
      <c r="D6773" t="s">
        <v>26</v>
      </c>
      <c r="E6773" t="s">
        <v>2017</v>
      </c>
      <c r="F6773" t="s">
        <v>13</v>
      </c>
      <c r="G6773" t="s">
        <v>8114</v>
      </c>
      <c r="H6773" s="1">
        <v>0.2</v>
      </c>
      <c r="I6773" s="2">
        <v>43700</v>
      </c>
      <c r="J6773" t="s">
        <v>2018</v>
      </c>
      <c r="K6773" t="s">
        <v>16</v>
      </c>
      <c r="L6773">
        <v>32303</v>
      </c>
      <c r="M6773">
        <v>128</v>
      </c>
      <c r="N6773" t="s">
        <v>8257</v>
      </c>
      <c r="O6773">
        <v>3</v>
      </c>
      <c r="P6773">
        <v>5</v>
      </c>
      <c r="Q6773" t="s">
        <v>18</v>
      </c>
      <c r="R6773" t="s">
        <v>8304</v>
      </c>
      <c r="S6773">
        <v>2.94</v>
      </c>
      <c r="T6773">
        <v>9</v>
      </c>
      <c r="U6773" t="s">
        <v>19</v>
      </c>
      <c r="V6773" s="2">
        <v>43703</v>
      </c>
      <c r="W6773" t="s">
        <v>20</v>
      </c>
      <c r="X6773" t="s">
        <v>40</v>
      </c>
      <c r="Y6773" t="s">
        <v>64</v>
      </c>
    </row>
    <row r="6774" spans="1:25" hidden="1" x14ac:dyDescent="0.35">
      <c r="A6774">
        <v>3</v>
      </c>
      <c r="B6774" t="s">
        <v>10</v>
      </c>
      <c r="C6774">
        <v>3</v>
      </c>
      <c r="D6774" t="s">
        <v>26</v>
      </c>
      <c r="E6774" t="s">
        <v>2017</v>
      </c>
      <c r="F6774" t="s">
        <v>13</v>
      </c>
      <c r="G6774" t="s">
        <v>8114</v>
      </c>
      <c r="H6774" s="1">
        <v>0.2</v>
      </c>
      <c r="I6774" s="2">
        <v>43700</v>
      </c>
      <c r="J6774" t="s">
        <v>2018</v>
      </c>
      <c r="K6774" t="s">
        <v>16</v>
      </c>
      <c r="L6774">
        <v>32303</v>
      </c>
      <c r="M6774">
        <v>631</v>
      </c>
      <c r="N6774" t="s">
        <v>3596</v>
      </c>
      <c r="O6774">
        <v>12</v>
      </c>
      <c r="P6774">
        <v>6</v>
      </c>
      <c r="Q6774" t="s">
        <v>18</v>
      </c>
      <c r="R6774" t="s">
        <v>8304</v>
      </c>
      <c r="S6774">
        <v>12.1</v>
      </c>
      <c r="T6774">
        <v>161</v>
      </c>
      <c r="U6774" t="s">
        <v>19</v>
      </c>
      <c r="V6774" s="2">
        <v>43703</v>
      </c>
      <c r="W6774" t="s">
        <v>20</v>
      </c>
      <c r="X6774" t="s">
        <v>40</v>
      </c>
      <c r="Y6774" t="s">
        <v>56</v>
      </c>
    </row>
    <row r="6775" spans="1:25" hidden="1" x14ac:dyDescent="0.35">
      <c r="A6775">
        <v>3</v>
      </c>
      <c r="B6775" t="s">
        <v>10</v>
      </c>
      <c r="C6775">
        <v>3</v>
      </c>
      <c r="D6775" t="s">
        <v>50</v>
      </c>
      <c r="E6775" t="s">
        <v>2017</v>
      </c>
      <c r="F6775" t="s">
        <v>13</v>
      </c>
      <c r="G6775" t="s">
        <v>8114</v>
      </c>
      <c r="H6775" s="1">
        <v>0.2</v>
      </c>
      <c r="I6775" s="2">
        <v>43700</v>
      </c>
      <c r="J6775" t="s">
        <v>2018</v>
      </c>
      <c r="K6775" t="s">
        <v>16</v>
      </c>
      <c r="L6775">
        <v>32303</v>
      </c>
      <c r="M6775">
        <v>1393</v>
      </c>
      <c r="N6775" t="s">
        <v>4807</v>
      </c>
      <c r="O6775">
        <v>328</v>
      </c>
      <c r="P6775">
        <v>13</v>
      </c>
      <c r="Q6775" t="s">
        <v>18</v>
      </c>
      <c r="R6775" t="s">
        <v>8304</v>
      </c>
      <c r="S6775">
        <v>327.58999999999997</v>
      </c>
      <c r="T6775">
        <v>4368</v>
      </c>
      <c r="U6775" t="s">
        <v>19</v>
      </c>
      <c r="V6775" s="2">
        <v>43703</v>
      </c>
      <c r="W6775" t="s">
        <v>20</v>
      </c>
      <c r="X6775" t="s">
        <v>40</v>
      </c>
      <c r="Y6775" t="s">
        <v>52</v>
      </c>
    </row>
    <row r="6776" spans="1:25" hidden="1" x14ac:dyDescent="0.35">
      <c r="A6776">
        <v>2</v>
      </c>
      <c r="B6776" t="s">
        <v>25</v>
      </c>
      <c r="C6776">
        <v>1</v>
      </c>
      <c r="D6776" t="s">
        <v>11</v>
      </c>
      <c r="E6776" t="s">
        <v>1983</v>
      </c>
      <c r="F6776" t="s">
        <v>13</v>
      </c>
      <c r="G6776" t="s">
        <v>5251</v>
      </c>
      <c r="H6776" s="1">
        <v>0</v>
      </c>
      <c r="I6776" s="2">
        <v>43556</v>
      </c>
      <c r="J6776" t="s">
        <v>5252</v>
      </c>
      <c r="K6776" t="s">
        <v>16</v>
      </c>
      <c r="L6776">
        <v>29501</v>
      </c>
      <c r="M6776">
        <v>504</v>
      </c>
      <c r="N6776" t="s">
        <v>286</v>
      </c>
      <c r="O6776">
        <v>22</v>
      </c>
      <c r="P6776">
        <v>3</v>
      </c>
      <c r="Q6776" t="s">
        <v>18</v>
      </c>
      <c r="R6776" t="s">
        <v>8304</v>
      </c>
      <c r="S6776">
        <v>21.75</v>
      </c>
      <c r="T6776">
        <v>128</v>
      </c>
      <c r="U6776" t="s">
        <v>33</v>
      </c>
      <c r="V6776" s="2">
        <v>43558</v>
      </c>
      <c r="W6776" t="s">
        <v>130</v>
      </c>
      <c r="X6776" t="s">
        <v>240</v>
      </c>
      <c r="Y6776" t="s">
        <v>47</v>
      </c>
    </row>
    <row r="6777" spans="1:25" x14ac:dyDescent="0.35">
      <c r="A6777">
        <v>5</v>
      </c>
      <c r="B6777" t="s">
        <v>43</v>
      </c>
      <c r="C6777">
        <v>6</v>
      </c>
      <c r="D6777" t="s">
        <v>26</v>
      </c>
      <c r="E6777" t="s">
        <v>27</v>
      </c>
      <c r="F6777" t="s">
        <v>13</v>
      </c>
      <c r="G6777" t="s">
        <v>5274</v>
      </c>
      <c r="H6777" s="1">
        <v>0</v>
      </c>
      <c r="I6777" s="2">
        <v>43540</v>
      </c>
      <c r="J6777" t="s">
        <v>6571</v>
      </c>
      <c r="K6777" t="s">
        <v>30</v>
      </c>
      <c r="L6777">
        <v>90032</v>
      </c>
      <c r="M6777">
        <v>533</v>
      </c>
      <c r="N6777" t="s">
        <v>3395</v>
      </c>
      <c r="O6777">
        <v>81</v>
      </c>
      <c r="P6777">
        <v>2</v>
      </c>
      <c r="Q6777" t="s">
        <v>32</v>
      </c>
      <c r="R6777" t="s">
        <v>8304</v>
      </c>
      <c r="S6777">
        <v>80.63</v>
      </c>
      <c r="T6777">
        <v>310</v>
      </c>
      <c r="U6777" t="s">
        <v>33</v>
      </c>
      <c r="V6777" s="2">
        <v>43545</v>
      </c>
      <c r="W6777" t="s">
        <v>39</v>
      </c>
      <c r="X6777" t="s">
        <v>34</v>
      </c>
      <c r="Y6777" t="s">
        <v>42</v>
      </c>
    </row>
    <row r="6778" spans="1:25" x14ac:dyDescent="0.35">
      <c r="A6778">
        <v>5</v>
      </c>
      <c r="B6778" t="s">
        <v>43</v>
      </c>
      <c r="C6778">
        <v>6</v>
      </c>
      <c r="D6778" t="s">
        <v>26</v>
      </c>
      <c r="E6778" t="s">
        <v>27</v>
      </c>
      <c r="F6778" t="s">
        <v>13</v>
      </c>
      <c r="G6778" t="s">
        <v>5274</v>
      </c>
      <c r="H6778" s="1">
        <v>0</v>
      </c>
      <c r="I6778" s="2">
        <v>43540</v>
      </c>
      <c r="J6778" t="s">
        <v>6571</v>
      </c>
      <c r="K6778" t="s">
        <v>30</v>
      </c>
      <c r="L6778">
        <v>90032</v>
      </c>
      <c r="M6778">
        <v>335</v>
      </c>
      <c r="N6778" t="s">
        <v>1365</v>
      </c>
      <c r="O6778">
        <v>55</v>
      </c>
      <c r="P6778">
        <v>3</v>
      </c>
      <c r="Q6778" t="s">
        <v>32</v>
      </c>
      <c r="R6778" t="s">
        <v>8304</v>
      </c>
      <c r="S6778">
        <v>54.86</v>
      </c>
      <c r="T6778">
        <v>141</v>
      </c>
      <c r="U6778" t="s">
        <v>33</v>
      </c>
      <c r="V6778" s="2">
        <v>43545</v>
      </c>
      <c r="W6778" t="s">
        <v>39</v>
      </c>
      <c r="X6778" t="s">
        <v>34</v>
      </c>
      <c r="Y6778" t="s">
        <v>56</v>
      </c>
    </row>
    <row r="6779" spans="1:25" x14ac:dyDescent="0.35">
      <c r="A6779">
        <v>5</v>
      </c>
      <c r="B6779" t="s">
        <v>43</v>
      </c>
      <c r="C6779">
        <v>6</v>
      </c>
      <c r="D6779" t="s">
        <v>26</v>
      </c>
      <c r="E6779" t="s">
        <v>27</v>
      </c>
      <c r="F6779" t="s">
        <v>13</v>
      </c>
      <c r="G6779" t="s">
        <v>5274</v>
      </c>
      <c r="H6779" s="1">
        <v>0.2</v>
      </c>
      <c r="I6779" s="2">
        <v>43540</v>
      </c>
      <c r="J6779" t="s">
        <v>6571</v>
      </c>
      <c r="K6779" t="s">
        <v>30</v>
      </c>
      <c r="L6779">
        <v>90032</v>
      </c>
      <c r="M6779">
        <v>1316</v>
      </c>
      <c r="N6779" t="s">
        <v>3150</v>
      </c>
      <c r="O6779">
        <v>7</v>
      </c>
      <c r="P6779">
        <v>5</v>
      </c>
      <c r="Q6779" t="s">
        <v>32</v>
      </c>
      <c r="R6779" t="s">
        <v>8304</v>
      </c>
      <c r="S6779">
        <v>6.89</v>
      </c>
      <c r="T6779">
        <v>20</v>
      </c>
      <c r="U6779" t="s">
        <v>33</v>
      </c>
      <c r="V6779" s="2">
        <v>43545</v>
      </c>
      <c r="W6779" t="s">
        <v>39</v>
      </c>
      <c r="X6779" t="s">
        <v>34</v>
      </c>
      <c r="Y6779" t="s">
        <v>54</v>
      </c>
    </row>
    <row r="6780" spans="1:25" x14ac:dyDescent="0.35">
      <c r="A6780">
        <v>5</v>
      </c>
      <c r="B6780" t="s">
        <v>43</v>
      </c>
      <c r="C6780">
        <v>6</v>
      </c>
      <c r="D6780" t="s">
        <v>26</v>
      </c>
      <c r="E6780" t="s">
        <v>27</v>
      </c>
      <c r="F6780" t="s">
        <v>13</v>
      </c>
      <c r="G6780" t="s">
        <v>5274</v>
      </c>
      <c r="H6780" s="1">
        <v>0.2</v>
      </c>
      <c r="I6780" s="2">
        <v>43540</v>
      </c>
      <c r="J6780" t="s">
        <v>6571</v>
      </c>
      <c r="K6780" t="s">
        <v>30</v>
      </c>
      <c r="L6780">
        <v>90032</v>
      </c>
      <c r="M6780">
        <v>1843</v>
      </c>
      <c r="N6780" t="s">
        <v>8250</v>
      </c>
      <c r="O6780">
        <v>23</v>
      </c>
      <c r="P6780">
        <v>6</v>
      </c>
      <c r="Q6780" t="s">
        <v>32</v>
      </c>
      <c r="R6780" t="s">
        <v>8304</v>
      </c>
      <c r="S6780">
        <v>22.9</v>
      </c>
      <c r="T6780">
        <v>70</v>
      </c>
      <c r="U6780" t="s">
        <v>33</v>
      </c>
      <c r="V6780" s="2">
        <v>43545</v>
      </c>
      <c r="W6780" t="s">
        <v>39</v>
      </c>
      <c r="X6780" t="s">
        <v>34</v>
      </c>
      <c r="Y6780" t="s">
        <v>54</v>
      </c>
    </row>
    <row r="6781" spans="1:25" hidden="1" x14ac:dyDescent="0.35">
      <c r="A6781">
        <v>5</v>
      </c>
      <c r="B6781" t="s">
        <v>43</v>
      </c>
      <c r="C6781">
        <v>6</v>
      </c>
      <c r="D6781" t="s">
        <v>26</v>
      </c>
      <c r="E6781" t="s">
        <v>65</v>
      </c>
      <c r="F6781" t="s">
        <v>13</v>
      </c>
      <c r="G6781" t="s">
        <v>95</v>
      </c>
      <c r="H6781" s="1">
        <v>0</v>
      </c>
      <c r="I6781" s="2">
        <v>43599</v>
      </c>
      <c r="J6781" t="s">
        <v>6614</v>
      </c>
      <c r="K6781" t="s">
        <v>30</v>
      </c>
      <c r="L6781">
        <v>98103</v>
      </c>
      <c r="M6781">
        <v>1051</v>
      </c>
      <c r="N6781" t="s">
        <v>1166</v>
      </c>
      <c r="O6781">
        <v>2</v>
      </c>
      <c r="P6781">
        <v>5</v>
      </c>
      <c r="Q6781" t="s">
        <v>32</v>
      </c>
      <c r="R6781" t="s">
        <v>8304</v>
      </c>
      <c r="S6781">
        <v>1.93</v>
      </c>
      <c r="T6781">
        <v>64</v>
      </c>
      <c r="U6781" t="s">
        <v>33</v>
      </c>
      <c r="V6781" s="2">
        <v>43604</v>
      </c>
      <c r="W6781" t="s">
        <v>39</v>
      </c>
      <c r="X6781" t="s">
        <v>69</v>
      </c>
      <c r="Y6781" t="s">
        <v>356</v>
      </c>
    </row>
    <row r="6782" spans="1:25" hidden="1" x14ac:dyDescent="0.35">
      <c r="A6782">
        <v>5</v>
      </c>
      <c r="B6782" t="s">
        <v>43</v>
      </c>
      <c r="C6782">
        <v>6</v>
      </c>
      <c r="D6782" t="s">
        <v>26</v>
      </c>
      <c r="E6782" t="s">
        <v>65</v>
      </c>
      <c r="F6782" t="s">
        <v>13</v>
      </c>
      <c r="G6782" t="s">
        <v>95</v>
      </c>
      <c r="H6782" s="1">
        <v>0</v>
      </c>
      <c r="I6782" s="2">
        <v>43599</v>
      </c>
      <c r="J6782" t="s">
        <v>6614</v>
      </c>
      <c r="K6782" t="s">
        <v>30</v>
      </c>
      <c r="L6782">
        <v>98103</v>
      </c>
      <c r="M6782">
        <v>1710</v>
      </c>
      <c r="N6782" t="s">
        <v>2783</v>
      </c>
      <c r="O6782">
        <v>207</v>
      </c>
      <c r="P6782">
        <v>9</v>
      </c>
      <c r="Q6782" t="s">
        <v>32</v>
      </c>
      <c r="R6782" t="s">
        <v>8304</v>
      </c>
      <c r="S6782">
        <v>206.89</v>
      </c>
      <c r="T6782">
        <v>440</v>
      </c>
      <c r="U6782" t="s">
        <v>33</v>
      </c>
      <c r="V6782" s="2">
        <v>43604</v>
      </c>
      <c r="W6782" t="s">
        <v>39</v>
      </c>
      <c r="X6782" t="s">
        <v>69</v>
      </c>
      <c r="Y6782" t="s">
        <v>64</v>
      </c>
    </row>
    <row r="6783" spans="1:25" x14ac:dyDescent="0.35">
      <c r="A6783">
        <v>1</v>
      </c>
      <c r="B6783" t="s">
        <v>10</v>
      </c>
      <c r="C6783">
        <v>1</v>
      </c>
      <c r="D6783" t="s">
        <v>11</v>
      </c>
      <c r="E6783" t="s">
        <v>386</v>
      </c>
      <c r="F6783" t="s">
        <v>13</v>
      </c>
      <c r="G6783" t="s">
        <v>1714</v>
      </c>
      <c r="H6783" s="1">
        <v>0.2</v>
      </c>
      <c r="I6783" s="2">
        <v>43739</v>
      </c>
      <c r="J6783" t="s">
        <v>1715</v>
      </c>
      <c r="K6783" t="s">
        <v>30</v>
      </c>
      <c r="L6783">
        <v>95123</v>
      </c>
      <c r="M6783">
        <v>1089</v>
      </c>
      <c r="N6783" t="s">
        <v>1716</v>
      </c>
      <c r="O6783">
        <v>10</v>
      </c>
      <c r="P6783">
        <v>4</v>
      </c>
      <c r="Q6783" t="s">
        <v>32</v>
      </c>
      <c r="R6783" t="s">
        <v>8304</v>
      </c>
      <c r="S6783">
        <v>9.5</v>
      </c>
      <c r="T6783">
        <v>109</v>
      </c>
      <c r="U6783" t="s">
        <v>19</v>
      </c>
      <c r="V6783" s="2">
        <v>43740</v>
      </c>
      <c r="W6783" t="s">
        <v>130</v>
      </c>
      <c r="X6783" t="s">
        <v>34</v>
      </c>
      <c r="Y6783" t="s">
        <v>24</v>
      </c>
    </row>
    <row r="6784" spans="1:25" x14ac:dyDescent="0.35">
      <c r="A6784">
        <v>1</v>
      </c>
      <c r="B6784" t="s">
        <v>10</v>
      </c>
      <c r="C6784">
        <v>1</v>
      </c>
      <c r="D6784" t="s">
        <v>26</v>
      </c>
      <c r="E6784" t="s">
        <v>386</v>
      </c>
      <c r="F6784" t="s">
        <v>13</v>
      </c>
      <c r="G6784" t="s">
        <v>1714</v>
      </c>
      <c r="H6784" s="1">
        <v>0</v>
      </c>
      <c r="I6784" s="2">
        <v>43739</v>
      </c>
      <c r="J6784" t="s">
        <v>1715</v>
      </c>
      <c r="K6784" t="s">
        <v>30</v>
      </c>
      <c r="L6784">
        <v>95123</v>
      </c>
      <c r="M6784">
        <v>284</v>
      </c>
      <c r="N6784" t="s">
        <v>8135</v>
      </c>
      <c r="O6784">
        <v>60</v>
      </c>
      <c r="P6784">
        <v>2</v>
      </c>
      <c r="Q6784" t="s">
        <v>32</v>
      </c>
      <c r="R6784" t="s">
        <v>8304</v>
      </c>
      <c r="S6784">
        <v>60.49</v>
      </c>
      <c r="T6784">
        <v>242</v>
      </c>
      <c r="U6784" t="s">
        <v>19</v>
      </c>
      <c r="V6784" s="2">
        <v>43740</v>
      </c>
      <c r="W6784" t="s">
        <v>130</v>
      </c>
      <c r="X6784" t="s">
        <v>34</v>
      </c>
      <c r="Y6784" t="s">
        <v>56</v>
      </c>
    </row>
    <row r="6785" spans="1:25" x14ac:dyDescent="0.35">
      <c r="A6785">
        <v>1</v>
      </c>
      <c r="B6785" t="s">
        <v>10</v>
      </c>
      <c r="C6785">
        <v>1</v>
      </c>
      <c r="D6785" t="s">
        <v>26</v>
      </c>
      <c r="E6785" t="s">
        <v>386</v>
      </c>
      <c r="F6785" t="s">
        <v>13</v>
      </c>
      <c r="G6785" t="s">
        <v>1714</v>
      </c>
      <c r="H6785" s="1">
        <v>0.2</v>
      </c>
      <c r="I6785" s="2">
        <v>43739</v>
      </c>
      <c r="J6785" t="s">
        <v>1715</v>
      </c>
      <c r="K6785" t="s">
        <v>30</v>
      </c>
      <c r="L6785">
        <v>95123</v>
      </c>
      <c r="M6785">
        <v>1639</v>
      </c>
      <c r="N6785" t="s">
        <v>3140</v>
      </c>
      <c r="O6785">
        <v>1</v>
      </c>
      <c r="P6785">
        <v>1</v>
      </c>
      <c r="Q6785" t="s">
        <v>32</v>
      </c>
      <c r="R6785" t="s">
        <v>8304</v>
      </c>
      <c r="S6785">
        <v>0.5</v>
      </c>
      <c r="T6785">
        <v>1</v>
      </c>
      <c r="U6785" t="s">
        <v>19</v>
      </c>
      <c r="V6785" s="2">
        <v>43740</v>
      </c>
      <c r="W6785" t="s">
        <v>130</v>
      </c>
      <c r="X6785" t="s">
        <v>34</v>
      </c>
      <c r="Y6785" t="s">
        <v>54</v>
      </c>
    </row>
    <row r="6786" spans="1:25" x14ac:dyDescent="0.35">
      <c r="A6786">
        <v>1</v>
      </c>
      <c r="B6786" t="s">
        <v>10</v>
      </c>
      <c r="C6786">
        <v>1</v>
      </c>
      <c r="D6786" t="s">
        <v>26</v>
      </c>
      <c r="E6786" t="s">
        <v>386</v>
      </c>
      <c r="F6786" t="s">
        <v>13</v>
      </c>
      <c r="G6786" t="s">
        <v>1714</v>
      </c>
      <c r="H6786" s="1">
        <v>0.2</v>
      </c>
      <c r="I6786" s="2">
        <v>43739</v>
      </c>
      <c r="J6786" t="s">
        <v>1715</v>
      </c>
      <c r="K6786" t="s">
        <v>30</v>
      </c>
      <c r="L6786">
        <v>95123</v>
      </c>
      <c r="M6786">
        <v>1519</v>
      </c>
      <c r="N6786" t="s">
        <v>725</v>
      </c>
      <c r="O6786">
        <v>21</v>
      </c>
      <c r="P6786">
        <v>13</v>
      </c>
      <c r="Q6786" t="s">
        <v>32</v>
      </c>
      <c r="R6786" t="s">
        <v>8304</v>
      </c>
      <c r="S6786">
        <v>20.85</v>
      </c>
      <c r="T6786">
        <v>62</v>
      </c>
      <c r="U6786" t="s">
        <v>19</v>
      </c>
      <c r="V6786" s="2">
        <v>43740</v>
      </c>
      <c r="W6786" t="s">
        <v>130</v>
      </c>
      <c r="X6786" t="s">
        <v>34</v>
      </c>
      <c r="Y6786" t="s">
        <v>54</v>
      </c>
    </row>
    <row r="6787" spans="1:25" hidden="1" x14ac:dyDescent="0.35">
      <c r="A6787">
        <v>5</v>
      </c>
      <c r="B6787" t="s">
        <v>25</v>
      </c>
      <c r="C6787">
        <v>3</v>
      </c>
      <c r="D6787" t="s">
        <v>11</v>
      </c>
      <c r="E6787" t="s">
        <v>1983</v>
      </c>
      <c r="F6787" t="s">
        <v>13</v>
      </c>
      <c r="G6787" t="s">
        <v>212</v>
      </c>
      <c r="H6787" s="1">
        <v>0</v>
      </c>
      <c r="I6787" s="2">
        <v>43632</v>
      </c>
      <c r="J6787" t="s">
        <v>1984</v>
      </c>
      <c r="K6787" t="s">
        <v>16</v>
      </c>
      <c r="L6787">
        <v>41042</v>
      </c>
      <c r="M6787">
        <v>737</v>
      </c>
      <c r="N6787" t="s">
        <v>1985</v>
      </c>
      <c r="O6787">
        <v>91</v>
      </c>
      <c r="P6787">
        <v>2</v>
      </c>
      <c r="Q6787" t="s">
        <v>18</v>
      </c>
      <c r="R6787" t="s">
        <v>8304</v>
      </c>
      <c r="S6787">
        <v>90.59</v>
      </c>
      <c r="T6787">
        <v>302</v>
      </c>
      <c r="U6787" t="s">
        <v>19</v>
      </c>
      <c r="V6787" s="2">
        <v>43637</v>
      </c>
      <c r="W6787" t="s">
        <v>20</v>
      </c>
      <c r="X6787" t="s">
        <v>21</v>
      </c>
      <c r="Y6787" t="s">
        <v>24</v>
      </c>
    </row>
    <row r="6788" spans="1:25" hidden="1" x14ac:dyDescent="0.35">
      <c r="A6788">
        <v>5</v>
      </c>
      <c r="B6788" t="s">
        <v>25</v>
      </c>
      <c r="C6788">
        <v>3</v>
      </c>
      <c r="D6788" t="s">
        <v>26</v>
      </c>
      <c r="E6788" t="s">
        <v>1983</v>
      </c>
      <c r="F6788" t="s">
        <v>13</v>
      </c>
      <c r="G6788" t="s">
        <v>212</v>
      </c>
      <c r="H6788" s="1">
        <v>0</v>
      </c>
      <c r="I6788" s="2">
        <v>43632</v>
      </c>
      <c r="J6788" t="s">
        <v>1984</v>
      </c>
      <c r="K6788" t="s">
        <v>16</v>
      </c>
      <c r="L6788">
        <v>41042</v>
      </c>
      <c r="M6788">
        <v>657</v>
      </c>
      <c r="N6788" t="s">
        <v>3545</v>
      </c>
      <c r="O6788">
        <v>51</v>
      </c>
      <c r="P6788">
        <v>3</v>
      </c>
      <c r="Q6788" t="s">
        <v>18</v>
      </c>
      <c r="R6788" t="s">
        <v>8304</v>
      </c>
      <c r="S6788">
        <v>50.58</v>
      </c>
      <c r="T6788">
        <v>181</v>
      </c>
      <c r="U6788" t="s">
        <v>19</v>
      </c>
      <c r="V6788" s="2">
        <v>43637</v>
      </c>
      <c r="W6788" t="s">
        <v>20</v>
      </c>
      <c r="X6788" t="s">
        <v>21</v>
      </c>
      <c r="Y6788" t="s">
        <v>56</v>
      </c>
    </row>
    <row r="6789" spans="1:25" hidden="1" x14ac:dyDescent="0.35">
      <c r="A6789">
        <v>5</v>
      </c>
      <c r="B6789" t="s">
        <v>25</v>
      </c>
      <c r="C6789">
        <v>3</v>
      </c>
      <c r="D6789" t="s">
        <v>50</v>
      </c>
      <c r="E6789" t="s">
        <v>1983</v>
      </c>
      <c r="F6789" t="s">
        <v>13</v>
      </c>
      <c r="G6789" t="s">
        <v>212</v>
      </c>
      <c r="H6789" s="1">
        <v>0</v>
      </c>
      <c r="I6789" s="2">
        <v>43632</v>
      </c>
      <c r="J6789" t="s">
        <v>1984</v>
      </c>
      <c r="K6789" t="s">
        <v>16</v>
      </c>
      <c r="L6789">
        <v>41042</v>
      </c>
      <c r="M6789">
        <v>447</v>
      </c>
      <c r="N6789" t="s">
        <v>4899</v>
      </c>
      <c r="O6789">
        <v>17</v>
      </c>
      <c r="P6789">
        <v>1</v>
      </c>
      <c r="Q6789" t="s">
        <v>18</v>
      </c>
      <c r="R6789" t="s">
        <v>8304</v>
      </c>
      <c r="S6789">
        <v>17.16</v>
      </c>
      <c r="T6789">
        <v>66</v>
      </c>
      <c r="U6789" t="s">
        <v>19</v>
      </c>
      <c r="V6789" s="2">
        <v>43637</v>
      </c>
      <c r="W6789" t="s">
        <v>20</v>
      </c>
      <c r="X6789" t="s">
        <v>21</v>
      </c>
      <c r="Y6789" t="s">
        <v>52</v>
      </c>
    </row>
    <row r="6790" spans="1:25" hidden="1" x14ac:dyDescent="0.35">
      <c r="A6790">
        <v>5</v>
      </c>
      <c r="B6790" t="s">
        <v>25</v>
      </c>
      <c r="C6790">
        <v>3</v>
      </c>
      <c r="D6790" t="s">
        <v>50</v>
      </c>
      <c r="E6790" t="s">
        <v>1983</v>
      </c>
      <c r="F6790" t="s">
        <v>13</v>
      </c>
      <c r="G6790" t="s">
        <v>212</v>
      </c>
      <c r="H6790" s="1">
        <v>0</v>
      </c>
      <c r="I6790" s="2">
        <v>43632</v>
      </c>
      <c r="J6790" t="s">
        <v>1984</v>
      </c>
      <c r="K6790" t="s">
        <v>16</v>
      </c>
      <c r="L6790">
        <v>41042</v>
      </c>
      <c r="M6790">
        <v>1322</v>
      </c>
      <c r="N6790" t="s">
        <v>4900</v>
      </c>
      <c r="O6790">
        <v>52</v>
      </c>
      <c r="P6790">
        <v>2</v>
      </c>
      <c r="Q6790" t="s">
        <v>18</v>
      </c>
      <c r="R6790" t="s">
        <v>8304</v>
      </c>
      <c r="S6790">
        <v>51.83</v>
      </c>
      <c r="T6790">
        <v>192</v>
      </c>
      <c r="U6790" t="s">
        <v>19</v>
      </c>
      <c r="V6790" s="2">
        <v>43637</v>
      </c>
      <c r="W6790" t="s">
        <v>20</v>
      </c>
      <c r="X6790" t="s">
        <v>21</v>
      </c>
      <c r="Y6790" t="s">
        <v>52</v>
      </c>
    </row>
    <row r="6791" spans="1:25" hidden="1" x14ac:dyDescent="0.35">
      <c r="A6791">
        <v>4</v>
      </c>
      <c r="B6791" t="s">
        <v>43</v>
      </c>
      <c r="C6791">
        <v>6</v>
      </c>
      <c r="D6791" t="s">
        <v>11</v>
      </c>
      <c r="E6791" t="s">
        <v>2559</v>
      </c>
      <c r="F6791" t="s">
        <v>13</v>
      </c>
      <c r="G6791" t="s">
        <v>6936</v>
      </c>
      <c r="H6791" s="1">
        <v>0.2</v>
      </c>
      <c r="I6791" s="2">
        <v>43734</v>
      </c>
      <c r="J6791" t="s">
        <v>7131</v>
      </c>
      <c r="K6791" t="s">
        <v>16</v>
      </c>
      <c r="L6791">
        <v>33023</v>
      </c>
      <c r="M6791">
        <v>1206</v>
      </c>
      <c r="N6791" t="s">
        <v>1566</v>
      </c>
      <c r="O6791">
        <v>-58</v>
      </c>
      <c r="P6791">
        <v>4</v>
      </c>
      <c r="Q6791" t="s">
        <v>18</v>
      </c>
      <c r="R6791" t="s">
        <v>8304</v>
      </c>
      <c r="S6791">
        <v>-57.63</v>
      </c>
      <c r="T6791">
        <v>419</v>
      </c>
      <c r="U6791" t="s">
        <v>76</v>
      </c>
      <c r="V6791" s="2">
        <v>43738</v>
      </c>
      <c r="W6791" t="s">
        <v>39</v>
      </c>
      <c r="X6791" t="s">
        <v>40</v>
      </c>
      <c r="Y6791" t="s">
        <v>24</v>
      </c>
    </row>
    <row r="6792" spans="1:25" x14ac:dyDescent="0.35">
      <c r="A6792">
        <v>4</v>
      </c>
      <c r="B6792" t="s">
        <v>25</v>
      </c>
      <c r="C6792">
        <v>3</v>
      </c>
      <c r="D6792" t="s">
        <v>26</v>
      </c>
      <c r="E6792" t="s">
        <v>1595</v>
      </c>
      <c r="F6792" t="s">
        <v>13</v>
      </c>
      <c r="G6792" t="s">
        <v>301</v>
      </c>
      <c r="H6792" s="1">
        <v>0.2</v>
      </c>
      <c r="I6792" s="2">
        <v>43541</v>
      </c>
      <c r="J6792" t="s">
        <v>3696</v>
      </c>
      <c r="K6792" t="s">
        <v>30</v>
      </c>
      <c r="L6792">
        <v>93534</v>
      </c>
      <c r="M6792">
        <v>795</v>
      </c>
      <c r="N6792" t="s">
        <v>2986</v>
      </c>
      <c r="O6792">
        <v>6</v>
      </c>
      <c r="P6792">
        <v>2</v>
      </c>
      <c r="Q6792" t="s">
        <v>32</v>
      </c>
      <c r="R6792" t="s">
        <v>8304</v>
      </c>
      <c r="S6792">
        <v>5.89</v>
      </c>
      <c r="T6792">
        <v>17</v>
      </c>
      <c r="U6792" t="s">
        <v>19</v>
      </c>
      <c r="V6792" s="2">
        <v>43545</v>
      </c>
      <c r="W6792" t="s">
        <v>20</v>
      </c>
      <c r="X6792" t="s">
        <v>34</v>
      </c>
      <c r="Y6792" t="s">
        <v>54</v>
      </c>
    </row>
    <row r="6793" spans="1:25" hidden="1" x14ac:dyDescent="0.35">
      <c r="A6793">
        <v>7</v>
      </c>
      <c r="B6793" t="s">
        <v>25</v>
      </c>
      <c r="C6793">
        <v>6</v>
      </c>
      <c r="D6793" t="s">
        <v>50</v>
      </c>
      <c r="E6793" t="s">
        <v>5026</v>
      </c>
      <c r="F6793" t="s">
        <v>13</v>
      </c>
      <c r="G6793" t="s">
        <v>5304</v>
      </c>
      <c r="H6793" s="1">
        <v>0</v>
      </c>
      <c r="I6793" s="2">
        <v>43810</v>
      </c>
      <c r="J6793" t="s">
        <v>6758</v>
      </c>
      <c r="K6793" t="s">
        <v>102</v>
      </c>
      <c r="L6793">
        <v>2740</v>
      </c>
      <c r="M6793">
        <v>1281</v>
      </c>
      <c r="N6793" t="s">
        <v>4733</v>
      </c>
      <c r="O6793">
        <v>4</v>
      </c>
      <c r="P6793">
        <v>3</v>
      </c>
      <c r="Q6793" t="s">
        <v>104</v>
      </c>
      <c r="R6793" t="s">
        <v>8304</v>
      </c>
      <c r="S6793">
        <v>3.87</v>
      </c>
      <c r="T6793">
        <v>129</v>
      </c>
      <c r="U6793" t="s">
        <v>33</v>
      </c>
      <c r="V6793" s="2">
        <v>43817</v>
      </c>
      <c r="W6793" t="s">
        <v>39</v>
      </c>
      <c r="X6793" t="s">
        <v>744</v>
      </c>
      <c r="Y6793" t="s">
        <v>52</v>
      </c>
    </row>
    <row r="6794" spans="1:25" hidden="1" x14ac:dyDescent="0.35">
      <c r="A6794">
        <v>4</v>
      </c>
      <c r="B6794" t="s">
        <v>43</v>
      </c>
      <c r="C6794">
        <v>6</v>
      </c>
      <c r="D6794" t="s">
        <v>26</v>
      </c>
      <c r="E6794" t="s">
        <v>4629</v>
      </c>
      <c r="F6794" t="s">
        <v>13</v>
      </c>
      <c r="G6794" t="s">
        <v>2991</v>
      </c>
      <c r="H6794" s="1">
        <v>0.2</v>
      </c>
      <c r="I6794" s="2">
        <v>43580</v>
      </c>
      <c r="J6794" t="s">
        <v>7933</v>
      </c>
      <c r="K6794" t="s">
        <v>30</v>
      </c>
      <c r="L6794">
        <v>85224</v>
      </c>
      <c r="M6794">
        <v>1132</v>
      </c>
      <c r="N6794" t="s">
        <v>97</v>
      </c>
      <c r="O6794">
        <v>1</v>
      </c>
      <c r="P6794">
        <v>4</v>
      </c>
      <c r="Q6794" t="s">
        <v>32</v>
      </c>
      <c r="R6794" t="s">
        <v>92</v>
      </c>
      <c r="S6794">
        <v>0.67</v>
      </c>
      <c r="T6794">
        <v>9</v>
      </c>
      <c r="U6794" t="s">
        <v>19</v>
      </c>
      <c r="V6794" s="2">
        <v>43584</v>
      </c>
      <c r="W6794" t="s">
        <v>39</v>
      </c>
      <c r="X6794" t="s">
        <v>199</v>
      </c>
      <c r="Y6794" t="s">
        <v>49</v>
      </c>
    </row>
    <row r="6795" spans="1:25" hidden="1" x14ac:dyDescent="0.35">
      <c r="A6795">
        <v>5</v>
      </c>
      <c r="B6795" t="s">
        <v>43</v>
      </c>
      <c r="C6795">
        <v>6</v>
      </c>
      <c r="D6795" t="s">
        <v>11</v>
      </c>
      <c r="E6795" t="s">
        <v>65</v>
      </c>
      <c r="F6795" t="s">
        <v>13</v>
      </c>
      <c r="G6795" t="s">
        <v>5443</v>
      </c>
      <c r="H6795" s="1">
        <v>0</v>
      </c>
      <c r="I6795" s="2">
        <v>43827</v>
      </c>
      <c r="J6795" t="s">
        <v>5726</v>
      </c>
      <c r="K6795" t="s">
        <v>30</v>
      </c>
      <c r="L6795">
        <v>98103</v>
      </c>
      <c r="M6795">
        <v>22</v>
      </c>
      <c r="N6795" t="s">
        <v>811</v>
      </c>
      <c r="O6795">
        <v>3</v>
      </c>
      <c r="P6795">
        <v>2</v>
      </c>
      <c r="Q6795" t="s">
        <v>32</v>
      </c>
      <c r="R6795" t="s">
        <v>8304</v>
      </c>
      <c r="S6795">
        <v>3.03</v>
      </c>
      <c r="T6795">
        <v>7</v>
      </c>
      <c r="U6795" t="s">
        <v>33</v>
      </c>
      <c r="V6795" s="2">
        <v>43832</v>
      </c>
      <c r="W6795" t="s">
        <v>39</v>
      </c>
      <c r="X6795" t="s">
        <v>69</v>
      </c>
      <c r="Y6795" t="s">
        <v>47</v>
      </c>
    </row>
    <row r="6796" spans="1:25" hidden="1" x14ac:dyDescent="0.35">
      <c r="A6796">
        <v>6</v>
      </c>
      <c r="B6796" t="s">
        <v>10</v>
      </c>
      <c r="C6796">
        <v>6</v>
      </c>
      <c r="D6796" t="s">
        <v>26</v>
      </c>
      <c r="E6796" t="s">
        <v>2762</v>
      </c>
      <c r="F6796" t="s">
        <v>13</v>
      </c>
      <c r="G6796" t="s">
        <v>1647</v>
      </c>
      <c r="H6796" s="1">
        <v>0</v>
      </c>
      <c r="I6796" s="2">
        <v>43808</v>
      </c>
      <c r="J6796" t="s">
        <v>3784</v>
      </c>
      <c r="K6796" t="s">
        <v>73</v>
      </c>
      <c r="L6796">
        <v>46203</v>
      </c>
      <c r="M6796">
        <v>542</v>
      </c>
      <c r="N6796" t="s">
        <v>218</v>
      </c>
      <c r="O6796">
        <v>5</v>
      </c>
      <c r="P6796">
        <v>5</v>
      </c>
      <c r="Q6796" t="s">
        <v>75</v>
      </c>
      <c r="R6796" t="s">
        <v>8304</v>
      </c>
      <c r="S6796">
        <v>5.0999999999999996</v>
      </c>
      <c r="T6796">
        <v>10</v>
      </c>
      <c r="U6796" t="s">
        <v>19</v>
      </c>
      <c r="V6796" s="2">
        <v>43814</v>
      </c>
      <c r="W6796" t="s">
        <v>39</v>
      </c>
      <c r="X6796" t="s">
        <v>167</v>
      </c>
      <c r="Y6796" t="s">
        <v>54</v>
      </c>
    </row>
    <row r="6797" spans="1:25" hidden="1" x14ac:dyDescent="0.35">
      <c r="A6797">
        <v>6</v>
      </c>
      <c r="B6797" t="s">
        <v>10</v>
      </c>
      <c r="C6797">
        <v>6</v>
      </c>
      <c r="D6797" t="s">
        <v>26</v>
      </c>
      <c r="E6797" t="s">
        <v>2762</v>
      </c>
      <c r="F6797" t="s">
        <v>13</v>
      </c>
      <c r="G6797" t="s">
        <v>1647</v>
      </c>
      <c r="H6797" s="1">
        <v>0</v>
      </c>
      <c r="I6797" s="2">
        <v>43808</v>
      </c>
      <c r="J6797" t="s">
        <v>3784</v>
      </c>
      <c r="K6797" t="s">
        <v>73</v>
      </c>
      <c r="L6797">
        <v>46203</v>
      </c>
      <c r="M6797">
        <v>1659</v>
      </c>
      <c r="N6797" t="s">
        <v>3769</v>
      </c>
      <c r="O6797">
        <v>15</v>
      </c>
      <c r="P6797">
        <v>5</v>
      </c>
      <c r="Q6797" t="s">
        <v>75</v>
      </c>
      <c r="R6797" t="s">
        <v>8304</v>
      </c>
      <c r="S6797">
        <v>15.39</v>
      </c>
      <c r="T6797">
        <v>33</v>
      </c>
      <c r="U6797" t="s">
        <v>19</v>
      </c>
      <c r="V6797" s="2">
        <v>43814</v>
      </c>
      <c r="W6797" t="s">
        <v>39</v>
      </c>
      <c r="X6797" t="s">
        <v>167</v>
      </c>
      <c r="Y6797" t="s">
        <v>64</v>
      </c>
    </row>
    <row r="6798" spans="1:25" hidden="1" x14ac:dyDescent="0.35">
      <c r="A6798">
        <v>4</v>
      </c>
      <c r="B6798" t="s">
        <v>43</v>
      </c>
      <c r="C6798">
        <v>6</v>
      </c>
      <c r="D6798" t="s">
        <v>26</v>
      </c>
      <c r="E6798" t="s">
        <v>305</v>
      </c>
      <c r="F6798" t="s">
        <v>13</v>
      </c>
      <c r="G6798" t="s">
        <v>6938</v>
      </c>
      <c r="H6798" s="1">
        <v>0</v>
      </c>
      <c r="I6798" s="2">
        <v>43554</v>
      </c>
      <c r="J6798" t="s">
        <v>7555</v>
      </c>
      <c r="K6798" t="s">
        <v>16</v>
      </c>
      <c r="L6798">
        <v>31907</v>
      </c>
      <c r="M6798">
        <v>103</v>
      </c>
      <c r="N6798" t="s">
        <v>146</v>
      </c>
      <c r="O6798">
        <v>17</v>
      </c>
      <c r="P6798">
        <v>1</v>
      </c>
      <c r="Q6798" t="s">
        <v>18</v>
      </c>
      <c r="R6798" t="s">
        <v>8304</v>
      </c>
      <c r="S6798">
        <v>16.73</v>
      </c>
      <c r="T6798">
        <v>60</v>
      </c>
      <c r="U6798" t="s">
        <v>76</v>
      </c>
      <c r="V6798" s="2">
        <v>43558</v>
      </c>
      <c r="W6798" t="s">
        <v>39</v>
      </c>
      <c r="X6798" t="s">
        <v>761</v>
      </c>
      <c r="Y6798" t="s">
        <v>42</v>
      </c>
    </row>
    <row r="6799" spans="1:25" hidden="1" x14ac:dyDescent="0.35">
      <c r="A6799">
        <v>0</v>
      </c>
      <c r="B6799" t="s">
        <v>10</v>
      </c>
      <c r="C6799">
        <v>0</v>
      </c>
      <c r="D6799" t="s">
        <v>26</v>
      </c>
      <c r="E6799" t="s">
        <v>99</v>
      </c>
      <c r="F6799" t="s">
        <v>13</v>
      </c>
      <c r="G6799" t="s">
        <v>677</v>
      </c>
      <c r="H6799" s="1">
        <v>0.2</v>
      </c>
      <c r="I6799" s="2">
        <v>43704</v>
      </c>
      <c r="J6799" t="s">
        <v>5992</v>
      </c>
      <c r="K6799" t="s">
        <v>102</v>
      </c>
      <c r="L6799">
        <v>19120</v>
      </c>
      <c r="M6799">
        <v>1780</v>
      </c>
      <c r="N6799" t="s">
        <v>3356</v>
      </c>
      <c r="O6799">
        <v>4</v>
      </c>
      <c r="P6799">
        <v>3</v>
      </c>
      <c r="Q6799" t="s">
        <v>104</v>
      </c>
      <c r="R6799" t="s">
        <v>8304</v>
      </c>
      <c r="S6799">
        <v>3.96</v>
      </c>
      <c r="T6799">
        <v>13</v>
      </c>
      <c r="U6799" t="s">
        <v>33</v>
      </c>
      <c r="V6799" s="2">
        <v>43704</v>
      </c>
      <c r="W6799" t="s">
        <v>773</v>
      </c>
      <c r="X6799" t="s">
        <v>105</v>
      </c>
      <c r="Y6799" t="s">
        <v>64</v>
      </c>
    </row>
    <row r="6800" spans="1:25" hidden="1" x14ac:dyDescent="0.35">
      <c r="A6800">
        <v>0</v>
      </c>
      <c r="B6800" t="s">
        <v>10</v>
      </c>
      <c r="C6800">
        <v>0</v>
      </c>
      <c r="D6800" t="s">
        <v>50</v>
      </c>
      <c r="E6800" t="s">
        <v>99</v>
      </c>
      <c r="F6800" t="s">
        <v>13</v>
      </c>
      <c r="G6800" t="s">
        <v>677</v>
      </c>
      <c r="H6800" s="1">
        <v>0.2</v>
      </c>
      <c r="I6800" s="2">
        <v>43704</v>
      </c>
      <c r="J6800" t="s">
        <v>5992</v>
      </c>
      <c r="K6800" t="s">
        <v>102</v>
      </c>
      <c r="L6800">
        <v>19120</v>
      </c>
      <c r="M6800">
        <v>1031</v>
      </c>
      <c r="N6800" t="s">
        <v>707</v>
      </c>
      <c r="O6800">
        <v>210</v>
      </c>
      <c r="P6800">
        <v>14</v>
      </c>
      <c r="Q6800" t="s">
        <v>104</v>
      </c>
      <c r="R6800" t="s">
        <v>8304</v>
      </c>
      <c r="S6800">
        <v>209.98</v>
      </c>
      <c r="T6800">
        <v>1120</v>
      </c>
      <c r="U6800" t="s">
        <v>33</v>
      </c>
      <c r="V6800" s="2">
        <v>43704</v>
      </c>
      <c r="W6800" t="s">
        <v>773</v>
      </c>
      <c r="X6800" t="s">
        <v>105</v>
      </c>
      <c r="Y6800" t="s">
        <v>113</v>
      </c>
    </row>
    <row r="6801" spans="1:25" hidden="1" x14ac:dyDescent="0.35">
      <c r="A6801">
        <v>4</v>
      </c>
      <c r="B6801" t="s">
        <v>43</v>
      </c>
      <c r="C6801">
        <v>6</v>
      </c>
      <c r="D6801" t="s">
        <v>26</v>
      </c>
      <c r="E6801" t="s">
        <v>122</v>
      </c>
      <c r="F6801" t="s">
        <v>13</v>
      </c>
      <c r="G6801" t="s">
        <v>914</v>
      </c>
      <c r="H6801" s="1">
        <v>0.2</v>
      </c>
      <c r="I6801" s="2">
        <v>43723</v>
      </c>
      <c r="J6801" t="s">
        <v>915</v>
      </c>
      <c r="K6801" t="s">
        <v>73</v>
      </c>
      <c r="L6801">
        <v>77070</v>
      </c>
      <c r="M6801">
        <v>1688</v>
      </c>
      <c r="N6801" t="s">
        <v>916</v>
      </c>
      <c r="O6801">
        <v>12</v>
      </c>
      <c r="P6801">
        <v>8</v>
      </c>
      <c r="Q6801" t="s">
        <v>75</v>
      </c>
      <c r="R6801" t="s">
        <v>8304</v>
      </c>
      <c r="S6801">
        <v>11.55</v>
      </c>
      <c r="T6801">
        <v>32</v>
      </c>
      <c r="U6801" t="s">
        <v>33</v>
      </c>
      <c r="V6801" s="2">
        <v>43727</v>
      </c>
      <c r="W6801" t="s">
        <v>39</v>
      </c>
      <c r="X6801" t="s">
        <v>77</v>
      </c>
      <c r="Y6801" t="s">
        <v>64</v>
      </c>
    </row>
    <row r="6802" spans="1:25" x14ac:dyDescent="0.35">
      <c r="A6802">
        <v>4</v>
      </c>
      <c r="B6802" t="s">
        <v>43</v>
      </c>
      <c r="C6802">
        <v>6</v>
      </c>
      <c r="D6802" t="s">
        <v>26</v>
      </c>
      <c r="E6802" t="s">
        <v>88</v>
      </c>
      <c r="F6802" t="s">
        <v>13</v>
      </c>
      <c r="G6802" t="s">
        <v>7030</v>
      </c>
      <c r="H6802" s="1">
        <v>0</v>
      </c>
      <c r="I6802" s="2">
        <v>43607</v>
      </c>
      <c r="J6802" t="s">
        <v>7610</v>
      </c>
      <c r="K6802" t="s">
        <v>30</v>
      </c>
      <c r="L6802">
        <v>94109</v>
      </c>
      <c r="M6802">
        <v>1149</v>
      </c>
      <c r="N6802" t="s">
        <v>765</v>
      </c>
      <c r="O6802">
        <v>1</v>
      </c>
      <c r="P6802">
        <v>1</v>
      </c>
      <c r="Q6802" t="s">
        <v>32</v>
      </c>
      <c r="R6802" t="s">
        <v>8304</v>
      </c>
      <c r="S6802">
        <v>0.72</v>
      </c>
      <c r="T6802">
        <v>3</v>
      </c>
      <c r="U6802" t="s">
        <v>76</v>
      </c>
      <c r="V6802" s="2">
        <v>43611</v>
      </c>
      <c r="W6802" t="s">
        <v>39</v>
      </c>
      <c r="X6802" t="s">
        <v>34</v>
      </c>
      <c r="Y6802" t="s">
        <v>49</v>
      </c>
    </row>
    <row r="6803" spans="1:25" x14ac:dyDescent="0.35">
      <c r="A6803">
        <v>4</v>
      </c>
      <c r="B6803" t="s">
        <v>43</v>
      </c>
      <c r="C6803">
        <v>6</v>
      </c>
      <c r="D6803" t="s">
        <v>26</v>
      </c>
      <c r="E6803" t="s">
        <v>88</v>
      </c>
      <c r="F6803" t="s">
        <v>13</v>
      </c>
      <c r="G6803" t="s">
        <v>7030</v>
      </c>
      <c r="H6803" s="1">
        <v>0</v>
      </c>
      <c r="I6803" s="2">
        <v>43607</v>
      </c>
      <c r="J6803" t="s">
        <v>7610</v>
      </c>
      <c r="K6803" t="s">
        <v>30</v>
      </c>
      <c r="L6803">
        <v>94109</v>
      </c>
      <c r="M6803">
        <v>1168</v>
      </c>
      <c r="N6803" t="s">
        <v>666</v>
      </c>
      <c r="O6803">
        <v>3</v>
      </c>
      <c r="P6803">
        <v>3</v>
      </c>
      <c r="Q6803" t="s">
        <v>32</v>
      </c>
      <c r="R6803" t="s">
        <v>8304</v>
      </c>
      <c r="S6803">
        <v>2.85</v>
      </c>
      <c r="T6803">
        <v>10</v>
      </c>
      <c r="U6803" t="s">
        <v>76</v>
      </c>
      <c r="V6803" s="2">
        <v>43611</v>
      </c>
      <c r="W6803" t="s">
        <v>39</v>
      </c>
      <c r="X6803" t="s">
        <v>34</v>
      </c>
      <c r="Y6803" t="s">
        <v>49</v>
      </c>
    </row>
    <row r="6804" spans="1:25" hidden="1" x14ac:dyDescent="0.35">
      <c r="A6804">
        <v>2</v>
      </c>
      <c r="B6804" t="s">
        <v>43</v>
      </c>
      <c r="C6804">
        <v>3</v>
      </c>
      <c r="D6804" t="s">
        <v>11</v>
      </c>
      <c r="E6804" t="s">
        <v>2097</v>
      </c>
      <c r="F6804" t="s">
        <v>13</v>
      </c>
      <c r="G6804" t="s">
        <v>1755</v>
      </c>
      <c r="H6804" s="1">
        <v>0.2</v>
      </c>
      <c r="I6804" s="2">
        <v>43760</v>
      </c>
      <c r="J6804" t="s">
        <v>2098</v>
      </c>
      <c r="K6804" t="s">
        <v>30</v>
      </c>
      <c r="L6804">
        <v>80525</v>
      </c>
      <c r="M6804">
        <v>1207</v>
      </c>
      <c r="N6804" t="s">
        <v>1555</v>
      </c>
      <c r="O6804">
        <v>-29</v>
      </c>
      <c r="P6804">
        <v>4</v>
      </c>
      <c r="Q6804" t="s">
        <v>32</v>
      </c>
      <c r="R6804" t="s">
        <v>8304</v>
      </c>
      <c r="S6804">
        <v>-28.96</v>
      </c>
      <c r="T6804">
        <v>579</v>
      </c>
      <c r="U6804" t="s">
        <v>19</v>
      </c>
      <c r="V6804" s="2">
        <v>43762</v>
      </c>
      <c r="W6804" t="s">
        <v>20</v>
      </c>
      <c r="X6804" t="s">
        <v>285</v>
      </c>
      <c r="Y6804" t="s">
        <v>24</v>
      </c>
    </row>
    <row r="6805" spans="1:25" hidden="1" x14ac:dyDescent="0.35">
      <c r="A6805">
        <v>2</v>
      </c>
      <c r="B6805" t="s">
        <v>43</v>
      </c>
      <c r="C6805">
        <v>3</v>
      </c>
      <c r="D6805" t="s">
        <v>26</v>
      </c>
      <c r="E6805" t="s">
        <v>2097</v>
      </c>
      <c r="F6805" t="s">
        <v>13</v>
      </c>
      <c r="G6805" t="s">
        <v>1755</v>
      </c>
      <c r="H6805" s="1">
        <v>0.7</v>
      </c>
      <c r="I6805" s="2">
        <v>43760</v>
      </c>
      <c r="J6805" t="s">
        <v>2098</v>
      </c>
      <c r="K6805" t="s">
        <v>30</v>
      </c>
      <c r="L6805">
        <v>80525</v>
      </c>
      <c r="M6805">
        <v>1521</v>
      </c>
      <c r="N6805" t="s">
        <v>1027</v>
      </c>
      <c r="O6805">
        <v>-3</v>
      </c>
      <c r="P6805">
        <v>4</v>
      </c>
      <c r="Q6805" t="s">
        <v>32</v>
      </c>
      <c r="R6805" t="s">
        <v>8304</v>
      </c>
      <c r="S6805">
        <v>-2.5299999999999998</v>
      </c>
      <c r="T6805">
        <v>3</v>
      </c>
      <c r="U6805" t="s">
        <v>19</v>
      </c>
      <c r="V6805" s="2">
        <v>43762</v>
      </c>
      <c r="W6805" t="s">
        <v>20</v>
      </c>
      <c r="X6805" t="s">
        <v>285</v>
      </c>
      <c r="Y6805" t="s">
        <v>54</v>
      </c>
    </row>
    <row r="6806" spans="1:25" x14ac:dyDescent="0.35">
      <c r="A6806">
        <v>4</v>
      </c>
      <c r="B6806" t="s">
        <v>25</v>
      </c>
      <c r="C6806">
        <v>3</v>
      </c>
      <c r="D6806" t="s">
        <v>26</v>
      </c>
      <c r="E6806" t="s">
        <v>88</v>
      </c>
      <c r="F6806" t="s">
        <v>13</v>
      </c>
      <c r="G6806" t="s">
        <v>392</v>
      </c>
      <c r="H6806" s="1">
        <v>0</v>
      </c>
      <c r="I6806" s="2">
        <v>43732</v>
      </c>
      <c r="J6806" t="s">
        <v>7372</v>
      </c>
      <c r="K6806" t="s">
        <v>30</v>
      </c>
      <c r="L6806">
        <v>94110</v>
      </c>
      <c r="M6806">
        <v>90</v>
      </c>
      <c r="N6806" t="s">
        <v>1161</v>
      </c>
      <c r="O6806">
        <v>2</v>
      </c>
      <c r="P6806">
        <v>2</v>
      </c>
      <c r="Q6806" t="s">
        <v>32</v>
      </c>
      <c r="R6806" t="s">
        <v>8304</v>
      </c>
      <c r="S6806">
        <v>2.19</v>
      </c>
      <c r="T6806">
        <v>7</v>
      </c>
      <c r="U6806" t="s">
        <v>76</v>
      </c>
      <c r="V6806" s="2">
        <v>43736</v>
      </c>
      <c r="W6806" t="s">
        <v>20</v>
      </c>
      <c r="X6806" t="s">
        <v>34</v>
      </c>
      <c r="Y6806" t="s">
        <v>356</v>
      </c>
    </row>
    <row r="6807" spans="1:25" x14ac:dyDescent="0.35">
      <c r="A6807">
        <v>4</v>
      </c>
      <c r="B6807" t="s">
        <v>25</v>
      </c>
      <c r="C6807">
        <v>3</v>
      </c>
      <c r="D6807" t="s">
        <v>26</v>
      </c>
      <c r="E6807" t="s">
        <v>88</v>
      </c>
      <c r="F6807" t="s">
        <v>13</v>
      </c>
      <c r="G6807" t="s">
        <v>392</v>
      </c>
      <c r="H6807" s="1">
        <v>0</v>
      </c>
      <c r="I6807" s="2">
        <v>43732</v>
      </c>
      <c r="J6807" t="s">
        <v>7372</v>
      </c>
      <c r="K6807" t="s">
        <v>30</v>
      </c>
      <c r="L6807">
        <v>94110</v>
      </c>
      <c r="M6807">
        <v>148</v>
      </c>
      <c r="N6807" t="s">
        <v>3863</v>
      </c>
      <c r="O6807">
        <v>15</v>
      </c>
      <c r="P6807">
        <v>6</v>
      </c>
      <c r="Q6807" t="s">
        <v>32</v>
      </c>
      <c r="R6807" t="s">
        <v>8304</v>
      </c>
      <c r="S6807">
        <v>15.23</v>
      </c>
      <c r="T6807">
        <v>31</v>
      </c>
      <c r="U6807" t="s">
        <v>76</v>
      </c>
      <c r="V6807" s="2">
        <v>43736</v>
      </c>
      <c r="W6807" t="s">
        <v>20</v>
      </c>
      <c r="X6807" t="s">
        <v>34</v>
      </c>
      <c r="Y6807" t="s">
        <v>64</v>
      </c>
    </row>
    <row r="6808" spans="1:25" hidden="1" x14ac:dyDescent="0.35">
      <c r="A6808">
        <v>0</v>
      </c>
      <c r="B6808" t="s">
        <v>10</v>
      </c>
      <c r="C6808">
        <v>0</v>
      </c>
      <c r="D6808" t="s">
        <v>11</v>
      </c>
      <c r="E6808" t="s">
        <v>1730</v>
      </c>
      <c r="F6808" t="s">
        <v>13</v>
      </c>
      <c r="G6808" t="s">
        <v>1712</v>
      </c>
      <c r="H6808" s="1">
        <v>0</v>
      </c>
      <c r="I6808" s="2">
        <v>43760</v>
      </c>
      <c r="J6808" t="s">
        <v>1731</v>
      </c>
      <c r="K6808" t="s">
        <v>73</v>
      </c>
      <c r="L6808">
        <v>73505</v>
      </c>
      <c r="M6808">
        <v>310</v>
      </c>
      <c r="N6808" t="s">
        <v>539</v>
      </c>
      <c r="O6808">
        <v>55</v>
      </c>
      <c r="P6808">
        <v>2</v>
      </c>
      <c r="Q6808" t="s">
        <v>75</v>
      </c>
      <c r="R6808" t="s">
        <v>8304</v>
      </c>
      <c r="S6808">
        <v>54.78</v>
      </c>
      <c r="T6808">
        <v>249</v>
      </c>
      <c r="U6808" t="s">
        <v>19</v>
      </c>
      <c r="V6808" s="2">
        <v>43760</v>
      </c>
      <c r="W6808" t="s">
        <v>773</v>
      </c>
      <c r="X6808" t="s">
        <v>401</v>
      </c>
      <c r="Y6808" t="s">
        <v>41</v>
      </c>
    </row>
    <row r="6809" spans="1:25" hidden="1" x14ac:dyDescent="0.35">
      <c r="A6809">
        <v>0</v>
      </c>
      <c r="B6809" t="s">
        <v>10</v>
      </c>
      <c r="C6809">
        <v>0</v>
      </c>
      <c r="D6809" t="s">
        <v>26</v>
      </c>
      <c r="E6809" t="s">
        <v>1730</v>
      </c>
      <c r="F6809" t="s">
        <v>13</v>
      </c>
      <c r="G6809" t="s">
        <v>1712</v>
      </c>
      <c r="H6809" s="1">
        <v>0</v>
      </c>
      <c r="I6809" s="2">
        <v>43760</v>
      </c>
      <c r="J6809" t="s">
        <v>1731</v>
      </c>
      <c r="K6809" t="s">
        <v>73</v>
      </c>
      <c r="L6809">
        <v>73505</v>
      </c>
      <c r="M6809">
        <v>656</v>
      </c>
      <c r="N6809" t="s">
        <v>3185</v>
      </c>
      <c r="O6809">
        <v>23</v>
      </c>
      <c r="P6809">
        <v>3</v>
      </c>
      <c r="Q6809" t="s">
        <v>75</v>
      </c>
      <c r="R6809" t="s">
        <v>8304</v>
      </c>
      <c r="S6809">
        <v>23.32</v>
      </c>
      <c r="T6809">
        <v>333</v>
      </c>
      <c r="U6809" t="s">
        <v>19</v>
      </c>
      <c r="V6809" s="2">
        <v>43760</v>
      </c>
      <c r="W6809" t="s">
        <v>773</v>
      </c>
      <c r="X6809" t="s">
        <v>401</v>
      </c>
      <c r="Y6809" t="s">
        <v>42</v>
      </c>
    </row>
    <row r="6810" spans="1:25" hidden="1" x14ac:dyDescent="0.35">
      <c r="A6810">
        <v>5</v>
      </c>
      <c r="B6810" t="s">
        <v>43</v>
      </c>
      <c r="C6810">
        <v>6</v>
      </c>
      <c r="D6810" t="s">
        <v>50</v>
      </c>
      <c r="E6810" t="s">
        <v>201</v>
      </c>
      <c r="F6810" t="s">
        <v>13</v>
      </c>
      <c r="G6810" t="s">
        <v>5927</v>
      </c>
      <c r="H6810" s="1">
        <v>0.2</v>
      </c>
      <c r="I6810" s="2">
        <v>43722</v>
      </c>
      <c r="J6810" t="s">
        <v>6771</v>
      </c>
      <c r="K6810" t="s">
        <v>102</v>
      </c>
      <c r="L6810">
        <v>45503</v>
      </c>
      <c r="M6810">
        <v>1029</v>
      </c>
      <c r="N6810" t="s">
        <v>644</v>
      </c>
      <c r="O6810">
        <v>190</v>
      </c>
      <c r="P6810">
        <v>7</v>
      </c>
      <c r="Q6810" t="s">
        <v>104</v>
      </c>
      <c r="R6810" t="s">
        <v>8304</v>
      </c>
      <c r="S6810">
        <v>190.39</v>
      </c>
      <c r="T6810">
        <v>896</v>
      </c>
      <c r="U6810" t="s">
        <v>33</v>
      </c>
      <c r="V6810" s="2">
        <v>43727</v>
      </c>
      <c r="W6810" t="s">
        <v>39</v>
      </c>
      <c r="X6810" t="s">
        <v>309</v>
      </c>
      <c r="Y6810" t="s">
        <v>113</v>
      </c>
    </row>
    <row r="6811" spans="1:25" hidden="1" x14ac:dyDescent="0.35">
      <c r="A6811">
        <v>4</v>
      </c>
      <c r="B6811" t="s">
        <v>43</v>
      </c>
      <c r="C6811">
        <v>6</v>
      </c>
      <c r="D6811" t="s">
        <v>26</v>
      </c>
      <c r="E6811" t="s">
        <v>672</v>
      </c>
      <c r="F6811" t="s">
        <v>13</v>
      </c>
      <c r="G6811" t="s">
        <v>2354</v>
      </c>
      <c r="H6811" s="1">
        <v>0</v>
      </c>
      <c r="I6811" s="2">
        <v>43816</v>
      </c>
      <c r="J6811" t="s">
        <v>4304</v>
      </c>
      <c r="K6811" t="s">
        <v>16</v>
      </c>
      <c r="L6811">
        <v>22204</v>
      </c>
      <c r="M6811">
        <v>100</v>
      </c>
      <c r="N6811" t="s">
        <v>614</v>
      </c>
      <c r="O6811">
        <v>158</v>
      </c>
      <c r="P6811">
        <v>3</v>
      </c>
      <c r="Q6811" t="s">
        <v>18</v>
      </c>
      <c r="R6811" t="s">
        <v>8304</v>
      </c>
      <c r="S6811">
        <v>157.87</v>
      </c>
      <c r="T6811">
        <v>544</v>
      </c>
      <c r="U6811" t="s">
        <v>19</v>
      </c>
      <c r="V6811" s="2">
        <v>43820</v>
      </c>
      <c r="W6811" t="s">
        <v>39</v>
      </c>
      <c r="X6811" t="s">
        <v>205</v>
      </c>
      <c r="Y6811" t="s">
        <v>42</v>
      </c>
    </row>
    <row r="6812" spans="1:25" hidden="1" x14ac:dyDescent="0.35">
      <c r="A6812">
        <v>3</v>
      </c>
      <c r="B6812" t="s">
        <v>25</v>
      </c>
      <c r="C6812">
        <v>1</v>
      </c>
      <c r="D6812" t="s">
        <v>26</v>
      </c>
      <c r="E6812" t="s">
        <v>305</v>
      </c>
      <c r="F6812" t="s">
        <v>13</v>
      </c>
      <c r="G6812" t="s">
        <v>1305</v>
      </c>
      <c r="H6812" s="1">
        <v>0</v>
      </c>
      <c r="I6812" s="2">
        <v>43804</v>
      </c>
      <c r="J6812" t="s">
        <v>1306</v>
      </c>
      <c r="K6812" t="s">
        <v>73</v>
      </c>
      <c r="L6812">
        <v>47201</v>
      </c>
      <c r="M6812">
        <v>950</v>
      </c>
      <c r="N6812" t="s">
        <v>1307</v>
      </c>
      <c r="O6812">
        <v>17</v>
      </c>
      <c r="P6812">
        <v>3</v>
      </c>
      <c r="Q6812" t="s">
        <v>75</v>
      </c>
      <c r="R6812" t="s">
        <v>8304</v>
      </c>
      <c r="S6812">
        <v>16.59</v>
      </c>
      <c r="T6812">
        <v>61</v>
      </c>
      <c r="U6812" t="s">
        <v>19</v>
      </c>
      <c r="V6812" s="2">
        <v>43807</v>
      </c>
      <c r="W6812" t="s">
        <v>130</v>
      </c>
      <c r="X6812" t="s">
        <v>167</v>
      </c>
      <c r="Y6812" t="s">
        <v>56</v>
      </c>
    </row>
    <row r="6813" spans="1:25" hidden="1" x14ac:dyDescent="0.35">
      <c r="A6813">
        <v>3</v>
      </c>
      <c r="B6813" t="s">
        <v>25</v>
      </c>
      <c r="C6813">
        <v>1</v>
      </c>
      <c r="D6813" t="s">
        <v>26</v>
      </c>
      <c r="E6813" t="s">
        <v>305</v>
      </c>
      <c r="F6813" t="s">
        <v>13</v>
      </c>
      <c r="G6813" t="s">
        <v>1305</v>
      </c>
      <c r="H6813" s="1">
        <v>0</v>
      </c>
      <c r="I6813" s="2">
        <v>43804</v>
      </c>
      <c r="J6813" t="s">
        <v>1306</v>
      </c>
      <c r="K6813" t="s">
        <v>73</v>
      </c>
      <c r="L6813">
        <v>47201</v>
      </c>
      <c r="M6813">
        <v>1476</v>
      </c>
      <c r="N6813" t="s">
        <v>1308</v>
      </c>
      <c r="O6813">
        <v>18</v>
      </c>
      <c r="P6813">
        <v>5</v>
      </c>
      <c r="Q6813" t="s">
        <v>75</v>
      </c>
      <c r="R6813" t="s">
        <v>8304</v>
      </c>
      <c r="S6813">
        <v>17.5</v>
      </c>
      <c r="T6813">
        <v>39</v>
      </c>
      <c r="U6813" t="s">
        <v>19</v>
      </c>
      <c r="V6813" s="2">
        <v>43807</v>
      </c>
      <c r="W6813" t="s">
        <v>130</v>
      </c>
      <c r="X6813" t="s">
        <v>167</v>
      </c>
      <c r="Y6813" t="s">
        <v>64</v>
      </c>
    </row>
    <row r="6814" spans="1:25" hidden="1" x14ac:dyDescent="0.35">
      <c r="A6814">
        <v>3</v>
      </c>
      <c r="B6814" t="s">
        <v>25</v>
      </c>
      <c r="C6814">
        <v>1</v>
      </c>
      <c r="D6814" t="s">
        <v>50</v>
      </c>
      <c r="E6814" t="s">
        <v>305</v>
      </c>
      <c r="F6814" t="s">
        <v>13</v>
      </c>
      <c r="G6814" t="s">
        <v>1305</v>
      </c>
      <c r="H6814" s="1">
        <v>0</v>
      </c>
      <c r="I6814" s="2">
        <v>43804</v>
      </c>
      <c r="J6814" t="s">
        <v>1306</v>
      </c>
      <c r="K6814" t="s">
        <v>73</v>
      </c>
      <c r="L6814">
        <v>47201</v>
      </c>
      <c r="M6814">
        <v>913</v>
      </c>
      <c r="N6814" t="s">
        <v>1062</v>
      </c>
      <c r="O6814">
        <v>41</v>
      </c>
      <c r="P6814">
        <v>3</v>
      </c>
      <c r="Q6814" t="s">
        <v>75</v>
      </c>
      <c r="R6814" t="s">
        <v>8304</v>
      </c>
      <c r="S6814">
        <v>40.75</v>
      </c>
      <c r="T6814">
        <v>99</v>
      </c>
      <c r="U6814" t="s">
        <v>19</v>
      </c>
      <c r="V6814" s="2">
        <v>43807</v>
      </c>
      <c r="W6814" t="s">
        <v>130</v>
      </c>
      <c r="X6814" t="s">
        <v>167</v>
      </c>
      <c r="Y6814" t="s">
        <v>113</v>
      </c>
    </row>
    <row r="6815" spans="1:25" hidden="1" x14ac:dyDescent="0.35">
      <c r="A6815">
        <v>6</v>
      </c>
      <c r="B6815" t="s">
        <v>10</v>
      </c>
      <c r="C6815">
        <v>6</v>
      </c>
      <c r="D6815" t="s">
        <v>26</v>
      </c>
      <c r="E6815" t="s">
        <v>737</v>
      </c>
      <c r="F6815" t="s">
        <v>13</v>
      </c>
      <c r="G6815" t="s">
        <v>812</v>
      </c>
      <c r="H6815" s="1">
        <v>0.2</v>
      </c>
      <c r="I6815" s="2">
        <v>43781</v>
      </c>
      <c r="J6815" t="s">
        <v>3888</v>
      </c>
      <c r="K6815" t="s">
        <v>73</v>
      </c>
      <c r="L6815">
        <v>78745</v>
      </c>
      <c r="M6815">
        <v>1657</v>
      </c>
      <c r="N6815" t="s">
        <v>488</v>
      </c>
      <c r="O6815">
        <v>6</v>
      </c>
      <c r="P6815">
        <v>3</v>
      </c>
      <c r="Q6815" t="s">
        <v>75</v>
      </c>
      <c r="R6815" t="s">
        <v>8304</v>
      </c>
      <c r="S6815">
        <v>5.82</v>
      </c>
      <c r="T6815">
        <v>16</v>
      </c>
      <c r="U6815" t="s">
        <v>19</v>
      </c>
      <c r="V6815" s="2">
        <v>43787</v>
      </c>
      <c r="W6815" t="s">
        <v>39</v>
      </c>
      <c r="X6815" t="s">
        <v>77</v>
      </c>
      <c r="Y6815" t="s">
        <v>64</v>
      </c>
    </row>
    <row r="6816" spans="1:25" hidden="1" x14ac:dyDescent="0.35">
      <c r="A6816">
        <v>6</v>
      </c>
      <c r="B6816" t="s">
        <v>10</v>
      </c>
      <c r="C6816">
        <v>6</v>
      </c>
      <c r="D6816" t="s">
        <v>26</v>
      </c>
      <c r="E6816" t="s">
        <v>737</v>
      </c>
      <c r="F6816" t="s">
        <v>13</v>
      </c>
      <c r="G6816" t="s">
        <v>812</v>
      </c>
      <c r="H6816" s="1">
        <v>0.2</v>
      </c>
      <c r="I6816" s="2">
        <v>43781</v>
      </c>
      <c r="J6816" t="s">
        <v>3888</v>
      </c>
      <c r="K6816" t="s">
        <v>73</v>
      </c>
      <c r="L6816">
        <v>78745</v>
      </c>
      <c r="M6816">
        <v>1553</v>
      </c>
      <c r="N6816" t="s">
        <v>3027</v>
      </c>
      <c r="O6816">
        <v>-47</v>
      </c>
      <c r="P6816">
        <v>3</v>
      </c>
      <c r="Q6816" t="s">
        <v>75</v>
      </c>
      <c r="R6816" t="s">
        <v>8304</v>
      </c>
      <c r="S6816">
        <v>-47.25</v>
      </c>
      <c r="T6816">
        <v>540</v>
      </c>
      <c r="U6816" t="s">
        <v>19</v>
      </c>
      <c r="V6816" s="2">
        <v>43787</v>
      </c>
      <c r="W6816" t="s">
        <v>39</v>
      </c>
      <c r="X6816" t="s">
        <v>77</v>
      </c>
      <c r="Y6816" t="s">
        <v>42</v>
      </c>
    </row>
    <row r="6817" spans="1:25" hidden="1" x14ac:dyDescent="0.35">
      <c r="A6817">
        <v>6</v>
      </c>
      <c r="B6817" t="s">
        <v>10</v>
      </c>
      <c r="C6817">
        <v>6</v>
      </c>
      <c r="D6817" t="s">
        <v>26</v>
      </c>
      <c r="E6817" t="s">
        <v>737</v>
      </c>
      <c r="F6817" t="s">
        <v>13</v>
      </c>
      <c r="G6817" t="s">
        <v>812</v>
      </c>
      <c r="H6817" s="1">
        <v>0.2</v>
      </c>
      <c r="I6817" s="2">
        <v>43781</v>
      </c>
      <c r="J6817" t="s">
        <v>3888</v>
      </c>
      <c r="K6817" t="s">
        <v>73</v>
      </c>
      <c r="L6817">
        <v>78745</v>
      </c>
      <c r="M6817">
        <v>1767</v>
      </c>
      <c r="N6817" t="s">
        <v>3462</v>
      </c>
      <c r="O6817">
        <v>70</v>
      </c>
      <c r="P6817">
        <v>9</v>
      </c>
      <c r="Q6817" t="s">
        <v>75</v>
      </c>
      <c r="R6817" t="s">
        <v>8304</v>
      </c>
      <c r="S6817">
        <v>69.7</v>
      </c>
      <c r="T6817">
        <v>223</v>
      </c>
      <c r="U6817" t="s">
        <v>19</v>
      </c>
      <c r="V6817" s="2">
        <v>43787</v>
      </c>
      <c r="W6817" t="s">
        <v>39</v>
      </c>
      <c r="X6817" t="s">
        <v>77</v>
      </c>
      <c r="Y6817" t="s">
        <v>64</v>
      </c>
    </row>
    <row r="6818" spans="1:25" hidden="1" x14ac:dyDescent="0.35">
      <c r="A6818">
        <v>0</v>
      </c>
      <c r="B6818" t="s">
        <v>10</v>
      </c>
      <c r="C6818">
        <v>0</v>
      </c>
      <c r="D6818" t="s">
        <v>11</v>
      </c>
      <c r="E6818" t="s">
        <v>1776</v>
      </c>
      <c r="F6818" t="s">
        <v>13</v>
      </c>
      <c r="G6818" t="s">
        <v>884</v>
      </c>
      <c r="H6818" s="1">
        <v>0.3</v>
      </c>
      <c r="I6818" s="2">
        <v>43750</v>
      </c>
      <c r="J6818" t="s">
        <v>1777</v>
      </c>
      <c r="K6818" t="s">
        <v>102</v>
      </c>
      <c r="L6818">
        <v>26003</v>
      </c>
      <c r="M6818">
        <v>423</v>
      </c>
      <c r="N6818" t="s">
        <v>8202</v>
      </c>
      <c r="O6818">
        <v>-77</v>
      </c>
      <c r="P6818">
        <v>3</v>
      </c>
      <c r="Q6818" t="s">
        <v>104</v>
      </c>
      <c r="R6818" t="s">
        <v>8304</v>
      </c>
      <c r="S6818">
        <v>-76.95</v>
      </c>
      <c r="T6818">
        <v>673</v>
      </c>
      <c r="U6818" t="s">
        <v>19</v>
      </c>
      <c r="V6818" s="2">
        <v>43750</v>
      </c>
      <c r="W6818" t="s">
        <v>773</v>
      </c>
      <c r="X6818" t="s">
        <v>1778</v>
      </c>
      <c r="Y6818" t="s">
        <v>41</v>
      </c>
    </row>
    <row r="6819" spans="1:25" hidden="1" x14ac:dyDescent="0.35">
      <c r="A6819">
        <v>3</v>
      </c>
      <c r="B6819" t="s">
        <v>25</v>
      </c>
      <c r="C6819">
        <v>1</v>
      </c>
      <c r="D6819" t="s">
        <v>26</v>
      </c>
      <c r="E6819" t="s">
        <v>2250</v>
      </c>
      <c r="F6819" t="s">
        <v>13</v>
      </c>
      <c r="G6819" t="s">
        <v>777</v>
      </c>
      <c r="H6819" s="1">
        <v>0.8</v>
      </c>
      <c r="I6819" s="2">
        <v>43795</v>
      </c>
      <c r="J6819" t="s">
        <v>2856</v>
      </c>
      <c r="K6819" t="s">
        <v>73</v>
      </c>
      <c r="L6819">
        <v>61107</v>
      </c>
      <c r="M6819">
        <v>700</v>
      </c>
      <c r="N6819" t="s">
        <v>717</v>
      </c>
      <c r="O6819">
        <v>-54</v>
      </c>
      <c r="P6819">
        <v>8</v>
      </c>
      <c r="Q6819" t="s">
        <v>75</v>
      </c>
      <c r="R6819" t="s">
        <v>8304</v>
      </c>
      <c r="S6819">
        <v>-53.71</v>
      </c>
      <c r="T6819">
        <v>34</v>
      </c>
      <c r="U6819" t="s">
        <v>19</v>
      </c>
      <c r="V6819" s="2">
        <v>43798</v>
      </c>
      <c r="W6819" t="s">
        <v>130</v>
      </c>
      <c r="X6819" t="s">
        <v>139</v>
      </c>
      <c r="Y6819" t="s">
        <v>54</v>
      </c>
    </row>
    <row r="6820" spans="1:25" hidden="1" x14ac:dyDescent="0.35">
      <c r="A6820">
        <v>4</v>
      </c>
      <c r="B6820" t="s">
        <v>43</v>
      </c>
      <c r="C6820">
        <v>6</v>
      </c>
      <c r="D6820" t="s">
        <v>11</v>
      </c>
      <c r="E6820" t="s">
        <v>1678</v>
      </c>
      <c r="F6820" t="s">
        <v>13</v>
      </c>
      <c r="G6820" t="s">
        <v>494</v>
      </c>
      <c r="H6820" s="1">
        <v>0</v>
      </c>
      <c r="I6820" s="2">
        <v>43828</v>
      </c>
      <c r="J6820" t="s">
        <v>7844</v>
      </c>
      <c r="K6820" t="s">
        <v>30</v>
      </c>
      <c r="L6820">
        <v>98026</v>
      </c>
      <c r="M6820">
        <v>789</v>
      </c>
      <c r="N6820" t="s">
        <v>5278</v>
      </c>
      <c r="O6820">
        <v>21</v>
      </c>
      <c r="P6820">
        <v>2</v>
      </c>
      <c r="Q6820" t="s">
        <v>32</v>
      </c>
      <c r="R6820" t="s">
        <v>92</v>
      </c>
      <c r="S6820">
        <v>20.54</v>
      </c>
      <c r="T6820">
        <v>68</v>
      </c>
      <c r="U6820" t="s">
        <v>19</v>
      </c>
      <c r="V6820" s="2">
        <v>43832</v>
      </c>
      <c r="W6820" t="s">
        <v>39</v>
      </c>
      <c r="X6820" t="s">
        <v>69</v>
      </c>
      <c r="Y6820" t="s">
        <v>47</v>
      </c>
    </row>
    <row r="6821" spans="1:25" hidden="1" x14ac:dyDescent="0.35">
      <c r="A6821">
        <v>4</v>
      </c>
      <c r="B6821" t="s">
        <v>43</v>
      </c>
      <c r="C6821">
        <v>6</v>
      </c>
      <c r="D6821" t="s">
        <v>26</v>
      </c>
      <c r="E6821" t="s">
        <v>1678</v>
      </c>
      <c r="F6821" t="s">
        <v>13</v>
      </c>
      <c r="G6821" t="s">
        <v>494</v>
      </c>
      <c r="H6821" s="1">
        <v>0</v>
      </c>
      <c r="I6821" s="2">
        <v>43828</v>
      </c>
      <c r="J6821" t="s">
        <v>7844</v>
      </c>
      <c r="K6821" t="s">
        <v>30</v>
      </c>
      <c r="L6821">
        <v>98026</v>
      </c>
      <c r="M6821">
        <v>49</v>
      </c>
      <c r="N6821" t="s">
        <v>7922</v>
      </c>
      <c r="O6821">
        <v>10</v>
      </c>
      <c r="P6821">
        <v>5</v>
      </c>
      <c r="Q6821" t="s">
        <v>32</v>
      </c>
      <c r="R6821" t="s">
        <v>92</v>
      </c>
      <c r="S6821">
        <v>9.6</v>
      </c>
      <c r="T6821">
        <v>20</v>
      </c>
      <c r="U6821" t="s">
        <v>19</v>
      </c>
      <c r="V6821" s="2">
        <v>43832</v>
      </c>
      <c r="W6821" t="s">
        <v>39</v>
      </c>
      <c r="X6821" t="s">
        <v>69</v>
      </c>
      <c r="Y6821" t="s">
        <v>176</v>
      </c>
    </row>
    <row r="6822" spans="1:25" x14ac:dyDescent="0.35">
      <c r="A6822">
        <v>4</v>
      </c>
      <c r="B6822" t="s">
        <v>43</v>
      </c>
      <c r="C6822">
        <v>6</v>
      </c>
      <c r="D6822" t="s">
        <v>26</v>
      </c>
      <c r="E6822" t="s">
        <v>88</v>
      </c>
      <c r="F6822" t="s">
        <v>13</v>
      </c>
      <c r="G6822" t="s">
        <v>5927</v>
      </c>
      <c r="H6822" s="1">
        <v>0</v>
      </c>
      <c r="I6822" s="2">
        <v>43724</v>
      </c>
      <c r="J6822" t="s">
        <v>6607</v>
      </c>
      <c r="K6822" t="s">
        <v>30</v>
      </c>
      <c r="L6822">
        <v>94110</v>
      </c>
      <c r="M6822">
        <v>1219</v>
      </c>
      <c r="N6822" t="s">
        <v>308</v>
      </c>
      <c r="O6822">
        <v>9</v>
      </c>
      <c r="P6822">
        <v>5</v>
      </c>
      <c r="Q6822" t="s">
        <v>32</v>
      </c>
      <c r="R6822" t="s">
        <v>8304</v>
      </c>
      <c r="S6822">
        <v>8.77</v>
      </c>
      <c r="T6822">
        <v>18</v>
      </c>
      <c r="U6822" t="s">
        <v>33</v>
      </c>
      <c r="V6822" s="2">
        <v>43728</v>
      </c>
      <c r="W6822" t="s">
        <v>39</v>
      </c>
      <c r="X6822" t="s">
        <v>34</v>
      </c>
      <c r="Y6822" t="s">
        <v>176</v>
      </c>
    </row>
    <row r="6823" spans="1:25" x14ac:dyDescent="0.35">
      <c r="A6823">
        <v>1</v>
      </c>
      <c r="B6823" t="s">
        <v>10</v>
      </c>
      <c r="C6823">
        <v>1</v>
      </c>
      <c r="D6823" t="s">
        <v>11</v>
      </c>
      <c r="E6823" t="s">
        <v>88</v>
      </c>
      <c r="F6823" t="s">
        <v>13</v>
      </c>
      <c r="G6823" t="s">
        <v>8140</v>
      </c>
      <c r="H6823" s="1">
        <v>0.15</v>
      </c>
      <c r="I6823" s="2">
        <v>43765</v>
      </c>
      <c r="J6823" t="s">
        <v>5289</v>
      </c>
      <c r="K6823" t="s">
        <v>30</v>
      </c>
      <c r="L6823">
        <v>94110</v>
      </c>
      <c r="M6823">
        <v>1228</v>
      </c>
      <c r="N6823" t="s">
        <v>8122</v>
      </c>
      <c r="O6823">
        <v>7</v>
      </c>
      <c r="P6823">
        <v>5</v>
      </c>
      <c r="Q6823" t="s">
        <v>32</v>
      </c>
      <c r="R6823" t="s">
        <v>8304</v>
      </c>
      <c r="S6823">
        <v>6.55</v>
      </c>
      <c r="T6823">
        <v>557</v>
      </c>
      <c r="U6823" t="s">
        <v>33</v>
      </c>
      <c r="V6823" s="2">
        <v>43766</v>
      </c>
      <c r="W6823" t="s">
        <v>130</v>
      </c>
      <c r="X6823" t="s">
        <v>34</v>
      </c>
      <c r="Y6823" t="s">
        <v>22</v>
      </c>
    </row>
    <row r="6824" spans="1:25" x14ac:dyDescent="0.35">
      <c r="A6824">
        <v>1</v>
      </c>
      <c r="B6824" t="s">
        <v>10</v>
      </c>
      <c r="C6824">
        <v>1</v>
      </c>
      <c r="D6824" t="s">
        <v>50</v>
      </c>
      <c r="E6824" t="s">
        <v>88</v>
      </c>
      <c r="F6824" t="s">
        <v>13</v>
      </c>
      <c r="G6824" t="s">
        <v>8140</v>
      </c>
      <c r="H6824" s="1">
        <v>0.2</v>
      </c>
      <c r="I6824" s="2">
        <v>43765</v>
      </c>
      <c r="J6824" t="s">
        <v>5289</v>
      </c>
      <c r="K6824" t="s">
        <v>30</v>
      </c>
      <c r="L6824">
        <v>94110</v>
      </c>
      <c r="M6824">
        <v>941</v>
      </c>
      <c r="N6824" t="s">
        <v>4941</v>
      </c>
      <c r="O6824">
        <v>35</v>
      </c>
      <c r="P6824">
        <v>4</v>
      </c>
      <c r="Q6824" t="s">
        <v>32</v>
      </c>
      <c r="R6824" t="s">
        <v>8304</v>
      </c>
      <c r="S6824">
        <v>34.74</v>
      </c>
      <c r="T6824">
        <v>96</v>
      </c>
      <c r="U6824" t="s">
        <v>33</v>
      </c>
      <c r="V6824" s="2">
        <v>43766</v>
      </c>
      <c r="W6824" t="s">
        <v>130</v>
      </c>
      <c r="X6824" t="s">
        <v>34</v>
      </c>
      <c r="Y6824" t="s">
        <v>52</v>
      </c>
    </row>
    <row r="6825" spans="1:25" hidden="1" x14ac:dyDescent="0.35">
      <c r="A6825">
        <v>5</v>
      </c>
      <c r="B6825" t="s">
        <v>43</v>
      </c>
      <c r="C6825">
        <v>6</v>
      </c>
      <c r="D6825" t="s">
        <v>26</v>
      </c>
      <c r="E6825" t="s">
        <v>737</v>
      </c>
      <c r="F6825" t="s">
        <v>13</v>
      </c>
      <c r="G6825" t="s">
        <v>800</v>
      </c>
      <c r="H6825" s="1">
        <v>0.2</v>
      </c>
      <c r="I6825" s="2">
        <v>43675</v>
      </c>
      <c r="J6825" t="s">
        <v>6234</v>
      </c>
      <c r="K6825" t="s">
        <v>73</v>
      </c>
      <c r="L6825">
        <v>78745</v>
      </c>
      <c r="M6825">
        <v>151</v>
      </c>
      <c r="N6825" t="s">
        <v>4525</v>
      </c>
      <c r="O6825">
        <v>0</v>
      </c>
      <c r="P6825">
        <v>2</v>
      </c>
      <c r="Q6825" t="s">
        <v>75</v>
      </c>
      <c r="R6825" t="s">
        <v>8304</v>
      </c>
      <c r="S6825">
        <v>0.47</v>
      </c>
      <c r="T6825">
        <v>3</v>
      </c>
      <c r="U6825" t="s">
        <v>33</v>
      </c>
      <c r="V6825" s="2">
        <v>43680</v>
      </c>
      <c r="W6825" t="s">
        <v>39</v>
      </c>
      <c r="X6825" t="s">
        <v>77</v>
      </c>
      <c r="Y6825" t="s">
        <v>176</v>
      </c>
    </row>
    <row r="6826" spans="1:25" hidden="1" x14ac:dyDescent="0.35">
      <c r="A6826">
        <v>5</v>
      </c>
      <c r="B6826" t="s">
        <v>43</v>
      </c>
      <c r="C6826">
        <v>6</v>
      </c>
      <c r="D6826" t="s">
        <v>50</v>
      </c>
      <c r="E6826" t="s">
        <v>737</v>
      </c>
      <c r="F6826" t="s">
        <v>13</v>
      </c>
      <c r="G6826" t="s">
        <v>800</v>
      </c>
      <c r="H6826" s="1">
        <v>0.2</v>
      </c>
      <c r="I6826" s="2">
        <v>43675</v>
      </c>
      <c r="J6826" t="s">
        <v>6234</v>
      </c>
      <c r="K6826" t="s">
        <v>73</v>
      </c>
      <c r="L6826">
        <v>78745</v>
      </c>
      <c r="M6826">
        <v>441</v>
      </c>
      <c r="N6826" t="s">
        <v>1144</v>
      </c>
      <c r="O6826">
        <v>16</v>
      </c>
      <c r="P6826">
        <v>1</v>
      </c>
      <c r="Q6826" t="s">
        <v>75</v>
      </c>
      <c r="R6826" t="s">
        <v>8304</v>
      </c>
      <c r="S6826">
        <v>15.6</v>
      </c>
      <c r="T6826">
        <v>125</v>
      </c>
      <c r="U6826" t="s">
        <v>33</v>
      </c>
      <c r="V6826" s="2">
        <v>43680</v>
      </c>
      <c r="W6826" t="s">
        <v>39</v>
      </c>
      <c r="X6826" t="s">
        <v>77</v>
      </c>
      <c r="Y6826" t="s">
        <v>52</v>
      </c>
    </row>
    <row r="6827" spans="1:25" hidden="1" x14ac:dyDescent="0.35">
      <c r="A6827">
        <v>3</v>
      </c>
      <c r="B6827" t="s">
        <v>10</v>
      </c>
      <c r="C6827">
        <v>3</v>
      </c>
      <c r="D6827" t="s">
        <v>26</v>
      </c>
      <c r="E6827" t="s">
        <v>320</v>
      </c>
      <c r="F6827" t="s">
        <v>13</v>
      </c>
      <c r="G6827" t="s">
        <v>1531</v>
      </c>
      <c r="H6827" s="1">
        <v>0.2</v>
      </c>
      <c r="I6827" s="2">
        <v>43772</v>
      </c>
      <c r="J6827" t="s">
        <v>3586</v>
      </c>
      <c r="K6827" t="s">
        <v>16</v>
      </c>
      <c r="L6827">
        <v>28403</v>
      </c>
      <c r="M6827">
        <v>1524</v>
      </c>
      <c r="N6827" t="s">
        <v>2908</v>
      </c>
      <c r="O6827">
        <v>5</v>
      </c>
      <c r="P6827">
        <v>3</v>
      </c>
      <c r="Q6827" t="s">
        <v>18</v>
      </c>
      <c r="R6827" t="s">
        <v>8304</v>
      </c>
      <c r="S6827">
        <v>5.29</v>
      </c>
      <c r="T6827">
        <v>16</v>
      </c>
      <c r="U6827" t="s">
        <v>19</v>
      </c>
      <c r="V6827" s="2">
        <v>43775</v>
      </c>
      <c r="W6827" t="s">
        <v>20</v>
      </c>
      <c r="X6827" t="s">
        <v>63</v>
      </c>
      <c r="Y6827" t="s">
        <v>64</v>
      </c>
    </row>
    <row r="6828" spans="1:25" x14ac:dyDescent="0.35">
      <c r="A6828">
        <v>4</v>
      </c>
      <c r="B6828" t="s">
        <v>43</v>
      </c>
      <c r="C6828">
        <v>6</v>
      </c>
      <c r="D6828" t="s">
        <v>26</v>
      </c>
      <c r="E6828" t="s">
        <v>88</v>
      </c>
      <c r="F6828" t="s">
        <v>13</v>
      </c>
      <c r="G6828" t="s">
        <v>5848</v>
      </c>
      <c r="H6828" s="1">
        <v>0</v>
      </c>
      <c r="I6828" s="2">
        <v>43674</v>
      </c>
      <c r="J6828" t="s">
        <v>6541</v>
      </c>
      <c r="K6828" t="s">
        <v>30</v>
      </c>
      <c r="L6828">
        <v>94110</v>
      </c>
      <c r="M6828">
        <v>1528</v>
      </c>
      <c r="N6828" t="s">
        <v>841</v>
      </c>
      <c r="O6828">
        <v>4</v>
      </c>
      <c r="P6828">
        <v>1</v>
      </c>
      <c r="Q6828" t="s">
        <v>32</v>
      </c>
      <c r="R6828" t="s">
        <v>8304</v>
      </c>
      <c r="S6828">
        <v>4.1900000000000004</v>
      </c>
      <c r="T6828">
        <v>15</v>
      </c>
      <c r="U6828" t="s">
        <v>33</v>
      </c>
      <c r="V6828" s="2">
        <v>43678</v>
      </c>
      <c r="W6828" t="s">
        <v>39</v>
      </c>
      <c r="X6828" t="s">
        <v>34</v>
      </c>
      <c r="Y6828" t="s">
        <v>42</v>
      </c>
    </row>
    <row r="6829" spans="1:25" x14ac:dyDescent="0.35">
      <c r="A6829">
        <v>4</v>
      </c>
      <c r="B6829" t="s">
        <v>43</v>
      </c>
      <c r="C6829">
        <v>6</v>
      </c>
      <c r="D6829" t="s">
        <v>26</v>
      </c>
      <c r="E6829" t="s">
        <v>88</v>
      </c>
      <c r="F6829" t="s">
        <v>13</v>
      </c>
      <c r="G6829" t="s">
        <v>5848</v>
      </c>
      <c r="H6829" s="1">
        <v>0.2</v>
      </c>
      <c r="I6829" s="2">
        <v>43674</v>
      </c>
      <c r="J6829" t="s">
        <v>6541</v>
      </c>
      <c r="K6829" t="s">
        <v>30</v>
      </c>
      <c r="L6829">
        <v>94110</v>
      </c>
      <c r="M6829">
        <v>1850</v>
      </c>
      <c r="N6829" t="s">
        <v>3958</v>
      </c>
      <c r="O6829">
        <v>4</v>
      </c>
      <c r="P6829">
        <v>4</v>
      </c>
      <c r="Q6829" t="s">
        <v>32</v>
      </c>
      <c r="R6829" t="s">
        <v>8304</v>
      </c>
      <c r="S6829">
        <v>3.62</v>
      </c>
      <c r="T6829">
        <v>10</v>
      </c>
      <c r="U6829" t="s">
        <v>33</v>
      </c>
      <c r="V6829" s="2">
        <v>43678</v>
      </c>
      <c r="W6829" t="s">
        <v>39</v>
      </c>
      <c r="X6829" t="s">
        <v>34</v>
      </c>
      <c r="Y6829" t="s">
        <v>54</v>
      </c>
    </row>
    <row r="6830" spans="1:25" x14ac:dyDescent="0.35">
      <c r="A6830">
        <v>4</v>
      </c>
      <c r="B6830" t="s">
        <v>43</v>
      </c>
      <c r="C6830">
        <v>6</v>
      </c>
      <c r="D6830" t="s">
        <v>50</v>
      </c>
      <c r="E6830" t="s">
        <v>88</v>
      </c>
      <c r="F6830" t="s">
        <v>13</v>
      </c>
      <c r="G6830" t="s">
        <v>5848</v>
      </c>
      <c r="H6830" s="1">
        <v>0.2</v>
      </c>
      <c r="I6830" s="2">
        <v>43674</v>
      </c>
      <c r="J6830" t="s">
        <v>6541</v>
      </c>
      <c r="K6830" t="s">
        <v>30</v>
      </c>
      <c r="L6830">
        <v>94110</v>
      </c>
      <c r="M6830">
        <v>1629</v>
      </c>
      <c r="N6830" t="s">
        <v>4800</v>
      </c>
      <c r="O6830">
        <v>100</v>
      </c>
      <c r="P6830">
        <v>4</v>
      </c>
      <c r="Q6830" t="s">
        <v>32</v>
      </c>
      <c r="R6830" t="s">
        <v>8304</v>
      </c>
      <c r="S6830">
        <v>100.24</v>
      </c>
      <c r="T6830">
        <v>1146</v>
      </c>
      <c r="U6830" t="s">
        <v>33</v>
      </c>
      <c r="V6830" s="2">
        <v>43678</v>
      </c>
      <c r="W6830" t="s">
        <v>39</v>
      </c>
      <c r="X6830" t="s">
        <v>34</v>
      </c>
      <c r="Y6830" t="s">
        <v>52</v>
      </c>
    </row>
    <row r="6831" spans="1:25" hidden="1" x14ac:dyDescent="0.35">
      <c r="A6831">
        <v>5</v>
      </c>
      <c r="B6831" t="s">
        <v>43</v>
      </c>
      <c r="C6831">
        <v>6</v>
      </c>
      <c r="D6831" t="s">
        <v>26</v>
      </c>
      <c r="E6831" t="s">
        <v>1319</v>
      </c>
      <c r="F6831" t="s">
        <v>13</v>
      </c>
      <c r="G6831" t="s">
        <v>206</v>
      </c>
      <c r="H6831" s="1">
        <v>0.2</v>
      </c>
      <c r="I6831" s="2">
        <v>43566</v>
      </c>
      <c r="J6831" t="s">
        <v>4344</v>
      </c>
      <c r="K6831" t="s">
        <v>16</v>
      </c>
      <c r="L6831">
        <v>27217</v>
      </c>
      <c r="M6831">
        <v>1259</v>
      </c>
      <c r="N6831" t="s">
        <v>4345</v>
      </c>
      <c r="O6831">
        <v>0</v>
      </c>
      <c r="P6831">
        <v>1</v>
      </c>
      <c r="Q6831" t="s">
        <v>18</v>
      </c>
      <c r="R6831" t="s">
        <v>8304</v>
      </c>
      <c r="S6831">
        <v>0.15</v>
      </c>
      <c r="T6831">
        <v>2</v>
      </c>
      <c r="U6831" t="s">
        <v>19</v>
      </c>
      <c r="V6831" s="2">
        <v>43571</v>
      </c>
      <c r="W6831" t="s">
        <v>39</v>
      </c>
      <c r="X6831" t="s">
        <v>63</v>
      </c>
      <c r="Y6831" t="s">
        <v>49</v>
      </c>
    </row>
    <row r="6832" spans="1:25" hidden="1" x14ac:dyDescent="0.35">
      <c r="A6832">
        <v>5</v>
      </c>
      <c r="B6832" t="s">
        <v>43</v>
      </c>
      <c r="C6832">
        <v>6</v>
      </c>
      <c r="D6832" t="s">
        <v>26</v>
      </c>
      <c r="E6832" t="s">
        <v>1319</v>
      </c>
      <c r="F6832" t="s">
        <v>13</v>
      </c>
      <c r="G6832" t="s">
        <v>206</v>
      </c>
      <c r="H6832" s="1">
        <v>0.2</v>
      </c>
      <c r="I6832" s="2">
        <v>43566</v>
      </c>
      <c r="J6832" t="s">
        <v>4344</v>
      </c>
      <c r="K6832" t="s">
        <v>16</v>
      </c>
      <c r="L6832">
        <v>27217</v>
      </c>
      <c r="M6832">
        <v>1136</v>
      </c>
      <c r="N6832" t="s">
        <v>4420</v>
      </c>
      <c r="O6832">
        <v>2</v>
      </c>
      <c r="P6832">
        <v>8</v>
      </c>
      <c r="Q6832" t="s">
        <v>18</v>
      </c>
      <c r="R6832" t="s">
        <v>8304</v>
      </c>
      <c r="S6832">
        <v>2.36</v>
      </c>
      <c r="T6832">
        <v>21</v>
      </c>
      <c r="U6832" t="s">
        <v>19</v>
      </c>
      <c r="V6832" s="2">
        <v>43571</v>
      </c>
      <c r="W6832" t="s">
        <v>39</v>
      </c>
      <c r="X6832" t="s">
        <v>63</v>
      </c>
      <c r="Y6832" t="s">
        <v>49</v>
      </c>
    </row>
    <row r="6833" spans="1:25" hidden="1" x14ac:dyDescent="0.35">
      <c r="A6833">
        <v>6</v>
      </c>
      <c r="B6833" t="s">
        <v>10</v>
      </c>
      <c r="C6833">
        <v>6</v>
      </c>
      <c r="D6833" t="s">
        <v>50</v>
      </c>
      <c r="E6833" t="s">
        <v>99</v>
      </c>
      <c r="F6833" t="s">
        <v>13</v>
      </c>
      <c r="G6833" t="s">
        <v>107</v>
      </c>
      <c r="H6833" s="1">
        <v>0.4</v>
      </c>
      <c r="I6833" s="2">
        <v>43534</v>
      </c>
      <c r="J6833" t="s">
        <v>5086</v>
      </c>
      <c r="K6833" t="s">
        <v>102</v>
      </c>
      <c r="L6833">
        <v>19140</v>
      </c>
      <c r="M6833">
        <v>1172</v>
      </c>
      <c r="N6833" t="s">
        <v>455</v>
      </c>
      <c r="O6833">
        <v>-11</v>
      </c>
      <c r="P6833">
        <v>3</v>
      </c>
      <c r="Q6833" t="s">
        <v>104</v>
      </c>
      <c r="R6833" t="s">
        <v>8304</v>
      </c>
      <c r="S6833">
        <v>-10.8</v>
      </c>
      <c r="T6833">
        <v>54</v>
      </c>
      <c r="U6833" t="s">
        <v>19</v>
      </c>
      <c r="V6833" s="2">
        <v>43540</v>
      </c>
      <c r="W6833" t="s">
        <v>39</v>
      </c>
      <c r="X6833" t="s">
        <v>105</v>
      </c>
      <c r="Y6833" t="s">
        <v>52</v>
      </c>
    </row>
    <row r="6834" spans="1:25" hidden="1" x14ac:dyDescent="0.35">
      <c r="A6834">
        <v>2</v>
      </c>
      <c r="B6834" t="s">
        <v>25</v>
      </c>
      <c r="C6834">
        <v>1</v>
      </c>
      <c r="D6834" t="s">
        <v>26</v>
      </c>
      <c r="E6834" t="s">
        <v>672</v>
      </c>
      <c r="F6834" t="s">
        <v>13</v>
      </c>
      <c r="G6834" t="s">
        <v>1976</v>
      </c>
      <c r="H6834" s="1">
        <v>0.2</v>
      </c>
      <c r="I6834" s="2">
        <v>43726</v>
      </c>
      <c r="J6834" t="s">
        <v>2787</v>
      </c>
      <c r="K6834" t="s">
        <v>73</v>
      </c>
      <c r="L6834">
        <v>76017</v>
      </c>
      <c r="M6834">
        <v>1128</v>
      </c>
      <c r="N6834" t="s">
        <v>736</v>
      </c>
      <c r="O6834">
        <v>1</v>
      </c>
      <c r="P6834">
        <v>2</v>
      </c>
      <c r="Q6834" t="s">
        <v>75</v>
      </c>
      <c r="R6834" t="s">
        <v>8304</v>
      </c>
      <c r="S6834">
        <v>0.56000000000000005</v>
      </c>
      <c r="T6834">
        <v>9</v>
      </c>
      <c r="U6834" t="s">
        <v>19</v>
      </c>
      <c r="V6834" s="2">
        <v>43728</v>
      </c>
      <c r="W6834" t="s">
        <v>130</v>
      </c>
      <c r="X6834" t="s">
        <v>77</v>
      </c>
      <c r="Y6834" t="s">
        <v>49</v>
      </c>
    </row>
    <row r="6835" spans="1:25" hidden="1" x14ac:dyDescent="0.35">
      <c r="A6835">
        <v>2</v>
      </c>
      <c r="B6835" t="s">
        <v>25</v>
      </c>
      <c r="C6835">
        <v>1</v>
      </c>
      <c r="D6835" t="s">
        <v>26</v>
      </c>
      <c r="E6835" t="s">
        <v>672</v>
      </c>
      <c r="F6835" t="s">
        <v>13</v>
      </c>
      <c r="G6835" t="s">
        <v>1976</v>
      </c>
      <c r="H6835" s="1">
        <v>0.2</v>
      </c>
      <c r="I6835" s="2">
        <v>43726</v>
      </c>
      <c r="J6835" t="s">
        <v>2787</v>
      </c>
      <c r="K6835" t="s">
        <v>73</v>
      </c>
      <c r="L6835">
        <v>76017</v>
      </c>
      <c r="M6835">
        <v>52</v>
      </c>
      <c r="N6835" t="s">
        <v>2799</v>
      </c>
      <c r="O6835">
        <v>-3</v>
      </c>
      <c r="P6835">
        <v>2</v>
      </c>
      <c r="Q6835" t="s">
        <v>75</v>
      </c>
      <c r="R6835" t="s">
        <v>8304</v>
      </c>
      <c r="S6835">
        <v>-2.97</v>
      </c>
      <c r="T6835">
        <v>48</v>
      </c>
      <c r="U6835" t="s">
        <v>19</v>
      </c>
      <c r="V6835" s="2">
        <v>43728</v>
      </c>
      <c r="W6835" t="s">
        <v>130</v>
      </c>
      <c r="X6835" t="s">
        <v>77</v>
      </c>
      <c r="Y6835" t="s">
        <v>42</v>
      </c>
    </row>
    <row r="6836" spans="1:25" x14ac:dyDescent="0.35">
      <c r="A6836">
        <v>1</v>
      </c>
      <c r="B6836" t="s">
        <v>10</v>
      </c>
      <c r="C6836">
        <v>1</v>
      </c>
      <c r="D6836" t="s">
        <v>11</v>
      </c>
      <c r="E6836" t="s">
        <v>88</v>
      </c>
      <c r="F6836" t="s">
        <v>13</v>
      </c>
      <c r="G6836" t="s">
        <v>1696</v>
      </c>
      <c r="H6836" s="1">
        <v>0.2</v>
      </c>
      <c r="I6836" s="2">
        <v>43699</v>
      </c>
      <c r="J6836" t="s">
        <v>1697</v>
      </c>
      <c r="K6836" t="s">
        <v>30</v>
      </c>
      <c r="L6836">
        <v>94110</v>
      </c>
      <c r="M6836">
        <v>848</v>
      </c>
      <c r="N6836" t="s">
        <v>315</v>
      </c>
      <c r="O6836">
        <v>3</v>
      </c>
      <c r="P6836">
        <v>1</v>
      </c>
      <c r="Q6836" t="s">
        <v>32</v>
      </c>
      <c r="R6836" t="s">
        <v>8304</v>
      </c>
      <c r="S6836">
        <v>2.63</v>
      </c>
      <c r="T6836">
        <v>210</v>
      </c>
      <c r="U6836" t="s">
        <v>19</v>
      </c>
      <c r="V6836" s="2">
        <v>43700</v>
      </c>
      <c r="W6836" t="s">
        <v>130</v>
      </c>
      <c r="X6836" t="s">
        <v>34</v>
      </c>
      <c r="Y6836" t="s">
        <v>41</v>
      </c>
    </row>
    <row r="6837" spans="1:25" hidden="1" x14ac:dyDescent="0.35">
      <c r="A6837">
        <v>4</v>
      </c>
      <c r="B6837" t="s">
        <v>43</v>
      </c>
      <c r="C6837">
        <v>6</v>
      </c>
      <c r="D6837" t="s">
        <v>11</v>
      </c>
      <c r="E6837" t="s">
        <v>99</v>
      </c>
      <c r="F6837" t="s">
        <v>13</v>
      </c>
      <c r="G6837" t="s">
        <v>1840</v>
      </c>
      <c r="H6837" s="1">
        <v>0.2</v>
      </c>
      <c r="I6837" s="2">
        <v>43558</v>
      </c>
      <c r="J6837" t="s">
        <v>2416</v>
      </c>
      <c r="K6837" t="s">
        <v>102</v>
      </c>
      <c r="L6837">
        <v>19143</v>
      </c>
      <c r="M6837">
        <v>1505</v>
      </c>
      <c r="N6837" t="s">
        <v>560</v>
      </c>
      <c r="O6837">
        <v>8</v>
      </c>
      <c r="P6837">
        <v>4</v>
      </c>
      <c r="Q6837" t="s">
        <v>104</v>
      </c>
      <c r="R6837" t="s">
        <v>8304</v>
      </c>
      <c r="S6837">
        <v>7.64</v>
      </c>
      <c r="T6837">
        <v>25</v>
      </c>
      <c r="U6837" t="s">
        <v>19</v>
      </c>
      <c r="V6837" s="2">
        <v>43562</v>
      </c>
      <c r="W6837" t="s">
        <v>39</v>
      </c>
      <c r="X6837" t="s">
        <v>105</v>
      </c>
      <c r="Y6837" t="s">
        <v>47</v>
      </c>
    </row>
    <row r="6838" spans="1:25" hidden="1" x14ac:dyDescent="0.35">
      <c r="A6838">
        <v>4</v>
      </c>
      <c r="B6838" t="s">
        <v>43</v>
      </c>
      <c r="C6838">
        <v>6</v>
      </c>
      <c r="D6838" t="s">
        <v>26</v>
      </c>
      <c r="E6838" t="s">
        <v>2580</v>
      </c>
      <c r="F6838" t="s">
        <v>13</v>
      </c>
      <c r="G6838" t="s">
        <v>1334</v>
      </c>
      <c r="H6838" s="1">
        <v>0.2</v>
      </c>
      <c r="I6838" s="2">
        <v>43804</v>
      </c>
      <c r="J6838" t="s">
        <v>4660</v>
      </c>
      <c r="K6838" t="s">
        <v>30</v>
      </c>
      <c r="L6838">
        <v>98006</v>
      </c>
      <c r="M6838">
        <v>722</v>
      </c>
      <c r="N6838" t="s">
        <v>2837</v>
      </c>
      <c r="O6838">
        <v>8</v>
      </c>
      <c r="P6838">
        <v>3</v>
      </c>
      <c r="Q6838" t="s">
        <v>32</v>
      </c>
      <c r="R6838" t="s">
        <v>8304</v>
      </c>
      <c r="S6838">
        <v>8.3800000000000008</v>
      </c>
      <c r="T6838">
        <v>25</v>
      </c>
      <c r="U6838" t="s">
        <v>19</v>
      </c>
      <c r="V6838" s="2">
        <v>43808</v>
      </c>
      <c r="W6838" t="s">
        <v>39</v>
      </c>
      <c r="X6838" t="s">
        <v>69</v>
      </c>
      <c r="Y6838" t="s">
        <v>54</v>
      </c>
    </row>
    <row r="6839" spans="1:25" hidden="1" x14ac:dyDescent="0.35">
      <c r="A6839">
        <v>4</v>
      </c>
      <c r="B6839" t="s">
        <v>43</v>
      </c>
      <c r="C6839">
        <v>6</v>
      </c>
      <c r="D6839" t="s">
        <v>26</v>
      </c>
      <c r="E6839" t="s">
        <v>2580</v>
      </c>
      <c r="F6839" t="s">
        <v>13</v>
      </c>
      <c r="G6839" t="s">
        <v>1334</v>
      </c>
      <c r="H6839" s="1">
        <v>0.2</v>
      </c>
      <c r="I6839" s="2">
        <v>43804</v>
      </c>
      <c r="J6839" t="s">
        <v>4660</v>
      </c>
      <c r="K6839" t="s">
        <v>30</v>
      </c>
      <c r="L6839">
        <v>98006</v>
      </c>
      <c r="M6839">
        <v>1850</v>
      </c>
      <c r="N6839" t="s">
        <v>3958</v>
      </c>
      <c r="O6839">
        <v>5</v>
      </c>
      <c r="P6839">
        <v>6</v>
      </c>
      <c r="Q6839" t="s">
        <v>32</v>
      </c>
      <c r="R6839" t="s">
        <v>8304</v>
      </c>
      <c r="S6839">
        <v>5.43</v>
      </c>
      <c r="T6839">
        <v>15</v>
      </c>
      <c r="U6839" t="s">
        <v>19</v>
      </c>
      <c r="V6839" s="2">
        <v>43808</v>
      </c>
      <c r="W6839" t="s">
        <v>39</v>
      </c>
      <c r="X6839" t="s">
        <v>69</v>
      </c>
      <c r="Y6839" t="s">
        <v>54</v>
      </c>
    </row>
    <row r="6840" spans="1:25" hidden="1" x14ac:dyDescent="0.35">
      <c r="A6840">
        <v>5</v>
      </c>
      <c r="B6840" t="s">
        <v>43</v>
      </c>
      <c r="C6840">
        <v>6</v>
      </c>
      <c r="D6840" t="s">
        <v>11</v>
      </c>
      <c r="E6840" t="s">
        <v>171</v>
      </c>
      <c r="F6840" t="s">
        <v>13</v>
      </c>
      <c r="G6840" t="s">
        <v>2405</v>
      </c>
      <c r="H6840" s="1">
        <v>0.2</v>
      </c>
      <c r="I6840" s="2">
        <v>43569</v>
      </c>
      <c r="J6840" t="s">
        <v>2406</v>
      </c>
      <c r="K6840" t="s">
        <v>102</v>
      </c>
      <c r="L6840">
        <v>10024</v>
      </c>
      <c r="M6840">
        <v>390</v>
      </c>
      <c r="N6840" t="s">
        <v>2407</v>
      </c>
      <c r="O6840">
        <v>9</v>
      </c>
      <c r="P6840">
        <v>3</v>
      </c>
      <c r="Q6840" t="s">
        <v>104</v>
      </c>
      <c r="R6840" t="s">
        <v>8304</v>
      </c>
      <c r="S6840">
        <v>9.09</v>
      </c>
      <c r="T6840">
        <v>242</v>
      </c>
      <c r="U6840" t="s">
        <v>19</v>
      </c>
      <c r="V6840" s="2">
        <v>43574</v>
      </c>
      <c r="W6840" t="s">
        <v>39</v>
      </c>
      <c r="X6840" t="s">
        <v>175</v>
      </c>
      <c r="Y6840" t="s">
        <v>22</v>
      </c>
    </row>
    <row r="6841" spans="1:25" hidden="1" x14ac:dyDescent="0.35">
      <c r="A6841">
        <v>5</v>
      </c>
      <c r="B6841" t="s">
        <v>43</v>
      </c>
      <c r="C6841">
        <v>6</v>
      </c>
      <c r="D6841" t="s">
        <v>26</v>
      </c>
      <c r="E6841" t="s">
        <v>171</v>
      </c>
      <c r="F6841" t="s">
        <v>13</v>
      </c>
      <c r="G6841" t="s">
        <v>2405</v>
      </c>
      <c r="H6841" s="1">
        <v>0.2</v>
      </c>
      <c r="I6841" s="2">
        <v>43569</v>
      </c>
      <c r="J6841" t="s">
        <v>2406</v>
      </c>
      <c r="K6841" t="s">
        <v>102</v>
      </c>
      <c r="L6841">
        <v>10024</v>
      </c>
      <c r="M6841">
        <v>260</v>
      </c>
      <c r="N6841" t="s">
        <v>728</v>
      </c>
      <c r="O6841">
        <v>4</v>
      </c>
      <c r="P6841">
        <v>3</v>
      </c>
      <c r="Q6841" t="s">
        <v>104</v>
      </c>
      <c r="R6841" t="s">
        <v>8304</v>
      </c>
      <c r="S6841">
        <v>3.5</v>
      </c>
      <c r="T6841">
        <v>11</v>
      </c>
      <c r="U6841" t="s">
        <v>19</v>
      </c>
      <c r="V6841" s="2">
        <v>43574</v>
      </c>
      <c r="W6841" t="s">
        <v>39</v>
      </c>
      <c r="X6841" t="s">
        <v>175</v>
      </c>
      <c r="Y6841" t="s">
        <v>54</v>
      </c>
    </row>
    <row r="6842" spans="1:25" hidden="1" x14ac:dyDescent="0.35">
      <c r="A6842">
        <v>2</v>
      </c>
      <c r="B6842" t="s">
        <v>25</v>
      </c>
      <c r="C6842">
        <v>1</v>
      </c>
      <c r="D6842" t="s">
        <v>11</v>
      </c>
      <c r="E6842" t="s">
        <v>122</v>
      </c>
      <c r="F6842" t="s">
        <v>13</v>
      </c>
      <c r="G6842" t="s">
        <v>1477</v>
      </c>
      <c r="H6842" s="1">
        <v>0.3</v>
      </c>
      <c r="I6842" s="2">
        <v>43788</v>
      </c>
      <c r="J6842" t="s">
        <v>1478</v>
      </c>
      <c r="K6842" t="s">
        <v>73</v>
      </c>
      <c r="L6842">
        <v>77095</v>
      </c>
      <c r="M6842">
        <v>773</v>
      </c>
      <c r="N6842" t="s">
        <v>8123</v>
      </c>
      <c r="O6842">
        <v>-46</v>
      </c>
      <c r="P6842">
        <v>3</v>
      </c>
      <c r="Q6842" t="s">
        <v>75</v>
      </c>
      <c r="R6842" t="s">
        <v>8304</v>
      </c>
      <c r="S6842">
        <v>-46.4</v>
      </c>
      <c r="T6842">
        <v>191</v>
      </c>
      <c r="U6842" t="s">
        <v>19</v>
      </c>
      <c r="V6842" s="2">
        <v>43790</v>
      </c>
      <c r="W6842" t="s">
        <v>130</v>
      </c>
      <c r="X6842" t="s">
        <v>77</v>
      </c>
      <c r="Y6842" t="s">
        <v>24</v>
      </c>
    </row>
    <row r="6843" spans="1:25" hidden="1" x14ac:dyDescent="0.35">
      <c r="A6843">
        <v>2</v>
      </c>
      <c r="B6843" t="s">
        <v>25</v>
      </c>
      <c r="C6843">
        <v>1</v>
      </c>
      <c r="D6843" t="s">
        <v>26</v>
      </c>
      <c r="E6843" t="s">
        <v>122</v>
      </c>
      <c r="F6843" t="s">
        <v>13</v>
      </c>
      <c r="G6843" t="s">
        <v>1477</v>
      </c>
      <c r="H6843" s="1">
        <v>0.2</v>
      </c>
      <c r="I6843" s="2">
        <v>43788</v>
      </c>
      <c r="J6843" t="s">
        <v>1478</v>
      </c>
      <c r="K6843" t="s">
        <v>73</v>
      </c>
      <c r="L6843">
        <v>77095</v>
      </c>
      <c r="M6843">
        <v>253</v>
      </c>
      <c r="N6843" t="s">
        <v>2816</v>
      </c>
      <c r="O6843">
        <v>4</v>
      </c>
      <c r="P6843">
        <v>5</v>
      </c>
      <c r="Q6843" t="s">
        <v>75</v>
      </c>
      <c r="R6843" t="s">
        <v>8304</v>
      </c>
      <c r="S6843">
        <v>3.91</v>
      </c>
      <c r="T6843">
        <v>13</v>
      </c>
      <c r="U6843" t="s">
        <v>19</v>
      </c>
      <c r="V6843" s="2">
        <v>43790</v>
      </c>
      <c r="W6843" t="s">
        <v>130</v>
      </c>
      <c r="X6843" t="s">
        <v>77</v>
      </c>
      <c r="Y6843" t="s">
        <v>49</v>
      </c>
    </row>
    <row r="6844" spans="1:25" hidden="1" x14ac:dyDescent="0.35">
      <c r="A6844">
        <v>2</v>
      </c>
      <c r="B6844" t="s">
        <v>25</v>
      </c>
      <c r="C6844">
        <v>1</v>
      </c>
      <c r="D6844" t="s">
        <v>26</v>
      </c>
      <c r="E6844" t="s">
        <v>122</v>
      </c>
      <c r="F6844" t="s">
        <v>13</v>
      </c>
      <c r="G6844" t="s">
        <v>1477</v>
      </c>
      <c r="H6844" s="1">
        <v>0.8</v>
      </c>
      <c r="I6844" s="2">
        <v>43788</v>
      </c>
      <c r="J6844" t="s">
        <v>1478</v>
      </c>
      <c r="K6844" t="s">
        <v>73</v>
      </c>
      <c r="L6844">
        <v>77095</v>
      </c>
      <c r="M6844">
        <v>651</v>
      </c>
      <c r="N6844" t="s">
        <v>1036</v>
      </c>
      <c r="O6844">
        <v>-2288</v>
      </c>
      <c r="P6844">
        <v>6</v>
      </c>
      <c r="Q6844" t="s">
        <v>75</v>
      </c>
      <c r="R6844" t="s">
        <v>8304</v>
      </c>
      <c r="S6844">
        <v>-2287.7800000000002</v>
      </c>
      <c r="T6844">
        <v>1525</v>
      </c>
      <c r="U6844" t="s">
        <v>19</v>
      </c>
      <c r="V6844" s="2">
        <v>43790</v>
      </c>
      <c r="W6844" t="s">
        <v>130</v>
      </c>
      <c r="X6844" t="s">
        <v>77</v>
      </c>
      <c r="Y6844" t="s">
        <v>54</v>
      </c>
    </row>
    <row r="6845" spans="1:25" hidden="1" x14ac:dyDescent="0.35">
      <c r="A6845">
        <v>3</v>
      </c>
      <c r="B6845" t="s">
        <v>10</v>
      </c>
      <c r="C6845">
        <v>3</v>
      </c>
      <c r="D6845" t="s">
        <v>26</v>
      </c>
      <c r="E6845" t="s">
        <v>2240</v>
      </c>
      <c r="F6845" t="s">
        <v>13</v>
      </c>
      <c r="G6845" t="s">
        <v>16</v>
      </c>
      <c r="H6845" s="1">
        <v>0.2</v>
      </c>
      <c r="I6845" s="2">
        <v>43501</v>
      </c>
      <c r="J6845" t="s">
        <v>3398</v>
      </c>
      <c r="K6845" t="s">
        <v>73</v>
      </c>
      <c r="L6845">
        <v>76706</v>
      </c>
      <c r="M6845">
        <v>1508</v>
      </c>
      <c r="N6845" t="s">
        <v>3043</v>
      </c>
      <c r="O6845">
        <v>1</v>
      </c>
      <c r="P6845">
        <v>5</v>
      </c>
      <c r="Q6845" t="s">
        <v>75</v>
      </c>
      <c r="R6845" t="s">
        <v>8304</v>
      </c>
      <c r="S6845">
        <v>0.71</v>
      </c>
      <c r="T6845">
        <v>7</v>
      </c>
      <c r="U6845" t="s">
        <v>19</v>
      </c>
      <c r="V6845" s="2">
        <v>43504</v>
      </c>
      <c r="W6845" t="s">
        <v>20</v>
      </c>
      <c r="X6845" t="s">
        <v>77</v>
      </c>
      <c r="Y6845" t="s">
        <v>49</v>
      </c>
    </row>
    <row r="6846" spans="1:25" hidden="1" x14ac:dyDescent="0.35">
      <c r="A6846">
        <v>3</v>
      </c>
      <c r="B6846" t="s">
        <v>10</v>
      </c>
      <c r="C6846">
        <v>3</v>
      </c>
      <c r="D6846" t="s">
        <v>26</v>
      </c>
      <c r="E6846" t="s">
        <v>2240</v>
      </c>
      <c r="F6846" t="s">
        <v>13</v>
      </c>
      <c r="G6846" t="s">
        <v>16</v>
      </c>
      <c r="H6846" s="1">
        <v>0.8</v>
      </c>
      <c r="I6846" s="2">
        <v>43501</v>
      </c>
      <c r="J6846" t="s">
        <v>3398</v>
      </c>
      <c r="K6846" t="s">
        <v>73</v>
      </c>
      <c r="L6846">
        <v>76706</v>
      </c>
      <c r="M6846">
        <v>897</v>
      </c>
      <c r="N6846" t="s">
        <v>1314</v>
      </c>
      <c r="O6846">
        <v>-427</v>
      </c>
      <c r="P6846">
        <v>4</v>
      </c>
      <c r="Q6846" t="s">
        <v>75</v>
      </c>
      <c r="R6846" t="s">
        <v>8304</v>
      </c>
      <c r="S6846">
        <v>-426.99</v>
      </c>
      <c r="T6846">
        <v>244</v>
      </c>
      <c r="U6846" t="s">
        <v>19</v>
      </c>
      <c r="V6846" s="2">
        <v>43504</v>
      </c>
      <c r="W6846" t="s">
        <v>20</v>
      </c>
      <c r="X6846" t="s">
        <v>77</v>
      </c>
      <c r="Y6846" t="s">
        <v>54</v>
      </c>
    </row>
    <row r="6847" spans="1:25" x14ac:dyDescent="0.35">
      <c r="A6847">
        <v>4</v>
      </c>
      <c r="B6847" t="s">
        <v>43</v>
      </c>
      <c r="C6847">
        <v>6</v>
      </c>
      <c r="D6847" t="s">
        <v>26</v>
      </c>
      <c r="E6847" t="s">
        <v>572</v>
      </c>
      <c r="F6847" t="s">
        <v>13</v>
      </c>
      <c r="G6847" t="s">
        <v>1088</v>
      </c>
      <c r="H6847" s="1">
        <v>0</v>
      </c>
      <c r="I6847" s="2">
        <v>43797</v>
      </c>
      <c r="J6847" t="s">
        <v>4576</v>
      </c>
      <c r="K6847" t="s">
        <v>30</v>
      </c>
      <c r="L6847">
        <v>92037</v>
      </c>
      <c r="M6847">
        <v>1365</v>
      </c>
      <c r="N6847" t="s">
        <v>716</v>
      </c>
      <c r="O6847">
        <v>29</v>
      </c>
      <c r="P6847">
        <v>5</v>
      </c>
      <c r="Q6847" t="s">
        <v>32</v>
      </c>
      <c r="R6847" t="s">
        <v>8304</v>
      </c>
      <c r="S6847">
        <v>29.45</v>
      </c>
      <c r="T6847">
        <v>63</v>
      </c>
      <c r="U6847" t="s">
        <v>19</v>
      </c>
      <c r="V6847" s="2">
        <v>43801</v>
      </c>
      <c r="W6847" t="s">
        <v>39</v>
      </c>
      <c r="X6847" t="s">
        <v>34</v>
      </c>
      <c r="Y6847" t="s">
        <v>35</v>
      </c>
    </row>
    <row r="6848" spans="1:25" hidden="1" x14ac:dyDescent="0.35">
      <c r="A6848">
        <v>5</v>
      </c>
      <c r="B6848" t="s">
        <v>43</v>
      </c>
      <c r="C6848">
        <v>6</v>
      </c>
      <c r="D6848" t="s">
        <v>26</v>
      </c>
      <c r="E6848" t="s">
        <v>1595</v>
      </c>
      <c r="F6848" t="s">
        <v>13</v>
      </c>
      <c r="G6848" t="s">
        <v>5732</v>
      </c>
      <c r="H6848" s="1">
        <v>0.2</v>
      </c>
      <c r="I6848" s="2">
        <v>43793</v>
      </c>
      <c r="J6848" t="s">
        <v>6436</v>
      </c>
      <c r="K6848" t="s">
        <v>102</v>
      </c>
      <c r="L6848">
        <v>17602</v>
      </c>
      <c r="M6848">
        <v>1712</v>
      </c>
      <c r="N6848" t="s">
        <v>4492</v>
      </c>
      <c r="O6848">
        <v>83</v>
      </c>
      <c r="P6848">
        <v>7</v>
      </c>
      <c r="Q6848" t="s">
        <v>104</v>
      </c>
      <c r="R6848" t="s">
        <v>8304</v>
      </c>
      <c r="S6848">
        <v>83.21</v>
      </c>
      <c r="T6848">
        <v>230</v>
      </c>
      <c r="U6848" t="s">
        <v>33</v>
      </c>
      <c r="V6848" s="2">
        <v>43798</v>
      </c>
      <c r="W6848" t="s">
        <v>39</v>
      </c>
      <c r="X6848" t="s">
        <v>105</v>
      </c>
      <c r="Y6848" t="s">
        <v>64</v>
      </c>
    </row>
    <row r="6849" spans="1:25" hidden="1" x14ac:dyDescent="0.35">
      <c r="A6849">
        <v>5</v>
      </c>
      <c r="B6849" t="s">
        <v>43</v>
      </c>
      <c r="C6849">
        <v>6</v>
      </c>
      <c r="D6849" t="s">
        <v>50</v>
      </c>
      <c r="E6849" t="s">
        <v>1595</v>
      </c>
      <c r="F6849" t="s">
        <v>13</v>
      </c>
      <c r="G6849" t="s">
        <v>5732</v>
      </c>
      <c r="H6849" s="1">
        <v>0.4</v>
      </c>
      <c r="I6849" s="2">
        <v>43793</v>
      </c>
      <c r="J6849" t="s">
        <v>6436</v>
      </c>
      <c r="K6849" t="s">
        <v>102</v>
      </c>
      <c r="L6849">
        <v>17602</v>
      </c>
      <c r="M6849">
        <v>342</v>
      </c>
      <c r="N6849" t="s">
        <v>4869</v>
      </c>
      <c r="O6849">
        <v>-15</v>
      </c>
      <c r="P6849">
        <v>2</v>
      </c>
      <c r="Q6849" t="s">
        <v>104</v>
      </c>
      <c r="R6849" t="s">
        <v>8304</v>
      </c>
      <c r="S6849">
        <v>-15</v>
      </c>
      <c r="T6849">
        <v>90</v>
      </c>
      <c r="U6849" t="s">
        <v>33</v>
      </c>
      <c r="V6849" s="2">
        <v>43798</v>
      </c>
      <c r="W6849" t="s">
        <v>39</v>
      </c>
      <c r="X6849" t="s">
        <v>105</v>
      </c>
      <c r="Y6849" t="s">
        <v>52</v>
      </c>
    </row>
    <row r="6850" spans="1:25" x14ac:dyDescent="0.35">
      <c r="A6850">
        <v>5</v>
      </c>
      <c r="B6850" t="s">
        <v>25</v>
      </c>
      <c r="C6850">
        <v>3</v>
      </c>
      <c r="D6850" t="s">
        <v>11</v>
      </c>
      <c r="E6850" t="s">
        <v>88</v>
      </c>
      <c r="F6850" t="s">
        <v>13</v>
      </c>
      <c r="G6850" t="s">
        <v>7959</v>
      </c>
      <c r="H6850" s="1">
        <v>0</v>
      </c>
      <c r="I6850" s="2">
        <v>43757</v>
      </c>
      <c r="J6850" t="s">
        <v>7960</v>
      </c>
      <c r="K6850" t="s">
        <v>30</v>
      </c>
      <c r="L6850">
        <v>94110</v>
      </c>
      <c r="M6850">
        <v>996</v>
      </c>
      <c r="N6850" t="s">
        <v>8191</v>
      </c>
      <c r="O6850">
        <v>10</v>
      </c>
      <c r="P6850">
        <v>2</v>
      </c>
      <c r="Q6850" t="s">
        <v>32</v>
      </c>
      <c r="R6850" t="s">
        <v>92</v>
      </c>
      <c r="S6850">
        <v>10.39</v>
      </c>
      <c r="T6850">
        <v>31</v>
      </c>
      <c r="U6850" t="s">
        <v>33</v>
      </c>
      <c r="V6850" s="2">
        <v>43762</v>
      </c>
      <c r="W6850" t="s">
        <v>20</v>
      </c>
      <c r="X6850" t="s">
        <v>34</v>
      </c>
      <c r="Y6850" t="s">
        <v>47</v>
      </c>
    </row>
    <row r="6851" spans="1:25" x14ac:dyDescent="0.35">
      <c r="A6851">
        <v>5</v>
      </c>
      <c r="B6851" t="s">
        <v>25</v>
      </c>
      <c r="C6851">
        <v>3</v>
      </c>
      <c r="D6851" t="s">
        <v>11</v>
      </c>
      <c r="E6851" t="s">
        <v>88</v>
      </c>
      <c r="F6851" t="s">
        <v>13</v>
      </c>
      <c r="G6851" t="s">
        <v>7959</v>
      </c>
      <c r="H6851" s="1">
        <v>0.2</v>
      </c>
      <c r="I6851" s="2">
        <v>43757</v>
      </c>
      <c r="J6851" t="s">
        <v>7960</v>
      </c>
      <c r="K6851" t="s">
        <v>30</v>
      </c>
      <c r="L6851">
        <v>94110</v>
      </c>
      <c r="M6851">
        <v>133</v>
      </c>
      <c r="N6851" t="s">
        <v>1780</v>
      </c>
      <c r="O6851">
        <v>-3</v>
      </c>
      <c r="P6851">
        <v>2</v>
      </c>
      <c r="Q6851" t="s">
        <v>32</v>
      </c>
      <c r="R6851" t="s">
        <v>92</v>
      </c>
      <c r="S6851">
        <v>-3.35</v>
      </c>
      <c r="T6851">
        <v>24</v>
      </c>
      <c r="U6851" t="s">
        <v>33</v>
      </c>
      <c r="V6851" s="2">
        <v>43762</v>
      </c>
      <c r="W6851" t="s">
        <v>20</v>
      </c>
      <c r="X6851" t="s">
        <v>34</v>
      </c>
      <c r="Y6851" t="s">
        <v>41</v>
      </c>
    </row>
    <row r="6852" spans="1:25" x14ac:dyDescent="0.35">
      <c r="A6852">
        <v>5</v>
      </c>
      <c r="B6852" t="s">
        <v>25</v>
      </c>
      <c r="C6852">
        <v>3</v>
      </c>
      <c r="D6852" t="s">
        <v>26</v>
      </c>
      <c r="E6852" t="s">
        <v>88</v>
      </c>
      <c r="F6852" t="s">
        <v>13</v>
      </c>
      <c r="G6852" t="s">
        <v>7959</v>
      </c>
      <c r="H6852" s="1">
        <v>0</v>
      </c>
      <c r="I6852" s="2">
        <v>43757</v>
      </c>
      <c r="J6852" t="s">
        <v>7960</v>
      </c>
      <c r="K6852" t="s">
        <v>30</v>
      </c>
      <c r="L6852">
        <v>94110</v>
      </c>
      <c r="M6852">
        <v>128</v>
      </c>
      <c r="N6852" t="s">
        <v>4134</v>
      </c>
      <c r="O6852">
        <v>4</v>
      </c>
      <c r="P6852">
        <v>2</v>
      </c>
      <c r="Q6852" t="s">
        <v>32</v>
      </c>
      <c r="R6852" t="s">
        <v>92</v>
      </c>
      <c r="S6852">
        <v>4.3</v>
      </c>
      <c r="T6852">
        <v>9</v>
      </c>
      <c r="U6852" t="s">
        <v>33</v>
      </c>
      <c r="V6852" s="2">
        <v>43762</v>
      </c>
      <c r="W6852" t="s">
        <v>20</v>
      </c>
      <c r="X6852" t="s">
        <v>34</v>
      </c>
      <c r="Y6852" t="s">
        <v>119</v>
      </c>
    </row>
    <row r="6853" spans="1:25" x14ac:dyDescent="0.35">
      <c r="A6853">
        <v>5</v>
      </c>
      <c r="B6853" t="s">
        <v>25</v>
      </c>
      <c r="C6853">
        <v>3</v>
      </c>
      <c r="D6853" t="s">
        <v>26</v>
      </c>
      <c r="E6853" t="s">
        <v>88</v>
      </c>
      <c r="F6853" t="s">
        <v>13</v>
      </c>
      <c r="G6853" t="s">
        <v>7959</v>
      </c>
      <c r="H6853" s="1">
        <v>0</v>
      </c>
      <c r="I6853" s="2">
        <v>43757</v>
      </c>
      <c r="J6853" t="s">
        <v>7960</v>
      </c>
      <c r="K6853" t="s">
        <v>30</v>
      </c>
      <c r="L6853">
        <v>94110</v>
      </c>
      <c r="M6853">
        <v>229</v>
      </c>
      <c r="N6853" t="s">
        <v>4002</v>
      </c>
      <c r="O6853">
        <v>15</v>
      </c>
      <c r="P6853">
        <v>10</v>
      </c>
      <c r="Q6853" t="s">
        <v>32</v>
      </c>
      <c r="R6853" t="s">
        <v>92</v>
      </c>
      <c r="S6853">
        <v>15.12</v>
      </c>
      <c r="T6853">
        <v>32</v>
      </c>
      <c r="U6853" t="s">
        <v>33</v>
      </c>
      <c r="V6853" s="2">
        <v>43762</v>
      </c>
      <c r="W6853" t="s">
        <v>20</v>
      </c>
      <c r="X6853" t="s">
        <v>34</v>
      </c>
      <c r="Y6853" t="s">
        <v>35</v>
      </c>
    </row>
    <row r="6854" spans="1:25" hidden="1" x14ac:dyDescent="0.35">
      <c r="A6854">
        <v>3</v>
      </c>
      <c r="B6854" t="s">
        <v>25</v>
      </c>
      <c r="C6854">
        <v>1</v>
      </c>
      <c r="D6854" t="s">
        <v>26</v>
      </c>
      <c r="E6854" t="s">
        <v>1747</v>
      </c>
      <c r="F6854" t="s">
        <v>13</v>
      </c>
      <c r="G6854" t="s">
        <v>5321</v>
      </c>
      <c r="H6854" s="1">
        <v>0.2</v>
      </c>
      <c r="I6854" s="2">
        <v>43633</v>
      </c>
      <c r="J6854" t="s">
        <v>7989</v>
      </c>
      <c r="K6854" t="s">
        <v>73</v>
      </c>
      <c r="L6854">
        <v>60076</v>
      </c>
      <c r="M6854">
        <v>1351</v>
      </c>
      <c r="N6854" t="s">
        <v>8265</v>
      </c>
      <c r="O6854">
        <v>4</v>
      </c>
      <c r="P6854">
        <v>2</v>
      </c>
      <c r="Q6854" t="s">
        <v>75</v>
      </c>
      <c r="R6854" t="s">
        <v>92</v>
      </c>
      <c r="S6854">
        <v>4.43</v>
      </c>
      <c r="T6854">
        <v>12</v>
      </c>
      <c r="U6854" t="s">
        <v>33</v>
      </c>
      <c r="V6854" s="2">
        <v>43636</v>
      </c>
      <c r="W6854" t="s">
        <v>130</v>
      </c>
      <c r="X6854" t="s">
        <v>139</v>
      </c>
      <c r="Y6854" t="s">
        <v>64</v>
      </c>
    </row>
    <row r="6855" spans="1:25" hidden="1" x14ac:dyDescent="0.35">
      <c r="A6855">
        <v>3</v>
      </c>
      <c r="B6855" t="s">
        <v>25</v>
      </c>
      <c r="C6855">
        <v>1</v>
      </c>
      <c r="D6855" t="s">
        <v>26</v>
      </c>
      <c r="E6855" t="s">
        <v>1747</v>
      </c>
      <c r="F6855" t="s">
        <v>13</v>
      </c>
      <c r="G6855" t="s">
        <v>5321</v>
      </c>
      <c r="H6855" s="1">
        <v>0.8</v>
      </c>
      <c r="I6855" s="2">
        <v>43633</v>
      </c>
      <c r="J6855" t="s">
        <v>7989</v>
      </c>
      <c r="K6855" t="s">
        <v>73</v>
      </c>
      <c r="L6855">
        <v>60076</v>
      </c>
      <c r="M6855">
        <v>237</v>
      </c>
      <c r="N6855" t="s">
        <v>1418</v>
      </c>
      <c r="O6855">
        <v>-4</v>
      </c>
      <c r="P6855">
        <v>4</v>
      </c>
      <c r="Q6855" t="s">
        <v>75</v>
      </c>
      <c r="R6855" t="s">
        <v>92</v>
      </c>
      <c r="S6855">
        <v>-3.57</v>
      </c>
      <c r="T6855">
        <v>2</v>
      </c>
      <c r="U6855" t="s">
        <v>33</v>
      </c>
      <c r="V6855" s="2">
        <v>43636</v>
      </c>
      <c r="W6855" t="s">
        <v>130</v>
      </c>
      <c r="X6855" t="s">
        <v>139</v>
      </c>
      <c r="Y6855" t="s">
        <v>54</v>
      </c>
    </row>
    <row r="6856" spans="1:25" hidden="1" x14ac:dyDescent="0.35">
      <c r="A6856">
        <v>3</v>
      </c>
      <c r="B6856" t="s">
        <v>25</v>
      </c>
      <c r="C6856">
        <v>1</v>
      </c>
      <c r="D6856" t="s">
        <v>26</v>
      </c>
      <c r="E6856" t="s">
        <v>1747</v>
      </c>
      <c r="F6856" t="s">
        <v>13</v>
      </c>
      <c r="G6856" t="s">
        <v>5321</v>
      </c>
      <c r="H6856" s="1">
        <v>0.8</v>
      </c>
      <c r="I6856" s="2">
        <v>43633</v>
      </c>
      <c r="J6856" t="s">
        <v>7989</v>
      </c>
      <c r="K6856" t="s">
        <v>73</v>
      </c>
      <c r="L6856">
        <v>60076</v>
      </c>
      <c r="M6856">
        <v>639</v>
      </c>
      <c r="N6856" t="s">
        <v>3776</v>
      </c>
      <c r="O6856">
        <v>-16</v>
      </c>
      <c r="P6856">
        <v>4</v>
      </c>
      <c r="Q6856" t="s">
        <v>75</v>
      </c>
      <c r="R6856" t="s">
        <v>92</v>
      </c>
      <c r="S6856">
        <v>-16.38</v>
      </c>
      <c r="T6856">
        <v>9</v>
      </c>
      <c r="U6856" t="s">
        <v>33</v>
      </c>
      <c r="V6856" s="2">
        <v>43636</v>
      </c>
      <c r="W6856" t="s">
        <v>130</v>
      </c>
      <c r="X6856" t="s">
        <v>139</v>
      </c>
      <c r="Y6856" t="s">
        <v>54</v>
      </c>
    </row>
    <row r="6857" spans="1:25" hidden="1" x14ac:dyDescent="0.35">
      <c r="A6857">
        <v>4</v>
      </c>
      <c r="B6857" t="s">
        <v>25</v>
      </c>
      <c r="C6857">
        <v>3</v>
      </c>
      <c r="D6857" t="s">
        <v>11</v>
      </c>
      <c r="E6857" t="s">
        <v>171</v>
      </c>
      <c r="F6857" t="s">
        <v>13</v>
      </c>
      <c r="G6857" t="s">
        <v>1043</v>
      </c>
      <c r="H6857" s="1">
        <v>0</v>
      </c>
      <c r="I6857" s="2">
        <v>43709</v>
      </c>
      <c r="J6857" t="s">
        <v>1928</v>
      </c>
      <c r="K6857" t="s">
        <v>102</v>
      </c>
      <c r="L6857">
        <v>10009</v>
      </c>
      <c r="M6857">
        <v>1445</v>
      </c>
      <c r="N6857" t="s">
        <v>8206</v>
      </c>
      <c r="O6857">
        <v>39</v>
      </c>
      <c r="P6857">
        <v>5</v>
      </c>
      <c r="Q6857" t="s">
        <v>104</v>
      </c>
      <c r="R6857" t="s">
        <v>8304</v>
      </c>
      <c r="S6857">
        <v>39.07</v>
      </c>
      <c r="T6857">
        <v>115</v>
      </c>
      <c r="U6857" t="s">
        <v>19</v>
      </c>
      <c r="V6857" s="2">
        <v>43713</v>
      </c>
      <c r="W6857" t="s">
        <v>20</v>
      </c>
      <c r="X6857" t="s">
        <v>175</v>
      </c>
      <c r="Y6857" t="s">
        <v>47</v>
      </c>
    </row>
    <row r="6858" spans="1:25" hidden="1" x14ac:dyDescent="0.35">
      <c r="A6858">
        <v>4</v>
      </c>
      <c r="B6858" t="s">
        <v>43</v>
      </c>
      <c r="C6858">
        <v>6</v>
      </c>
      <c r="D6858" t="s">
        <v>26</v>
      </c>
      <c r="E6858" t="s">
        <v>498</v>
      </c>
      <c r="F6858" t="s">
        <v>13</v>
      </c>
      <c r="G6858" t="s">
        <v>6922</v>
      </c>
      <c r="H6858" s="1">
        <v>0.2</v>
      </c>
      <c r="I6858" s="2">
        <v>43769</v>
      </c>
      <c r="J6858" t="s">
        <v>7423</v>
      </c>
      <c r="K6858" t="s">
        <v>73</v>
      </c>
      <c r="L6858">
        <v>75217</v>
      </c>
      <c r="M6858">
        <v>1168</v>
      </c>
      <c r="N6858" t="s">
        <v>666</v>
      </c>
      <c r="O6858">
        <v>1</v>
      </c>
      <c r="P6858">
        <v>2</v>
      </c>
      <c r="Q6858" t="s">
        <v>75</v>
      </c>
      <c r="R6858" t="s">
        <v>8304</v>
      </c>
      <c r="S6858">
        <v>0.59</v>
      </c>
      <c r="T6858">
        <v>5</v>
      </c>
      <c r="U6858" t="s">
        <v>76</v>
      </c>
      <c r="V6858" s="2">
        <v>43773</v>
      </c>
      <c r="W6858" t="s">
        <v>39</v>
      </c>
      <c r="X6858" t="s">
        <v>77</v>
      </c>
      <c r="Y6858" t="s">
        <v>49</v>
      </c>
    </row>
    <row r="6859" spans="1:25" hidden="1" x14ac:dyDescent="0.35">
      <c r="A6859">
        <v>7</v>
      </c>
      <c r="B6859" t="s">
        <v>25</v>
      </c>
      <c r="C6859">
        <v>6</v>
      </c>
      <c r="D6859" t="s">
        <v>26</v>
      </c>
      <c r="E6859" t="s">
        <v>171</v>
      </c>
      <c r="F6859" t="s">
        <v>13</v>
      </c>
      <c r="G6859" t="s">
        <v>2503</v>
      </c>
      <c r="H6859" s="1">
        <v>0</v>
      </c>
      <c r="I6859" s="2">
        <v>43494</v>
      </c>
      <c r="J6859" t="s">
        <v>4046</v>
      </c>
      <c r="K6859" t="s">
        <v>102</v>
      </c>
      <c r="L6859">
        <v>10011</v>
      </c>
      <c r="M6859">
        <v>1264</v>
      </c>
      <c r="N6859" t="s">
        <v>2820</v>
      </c>
      <c r="O6859">
        <v>2</v>
      </c>
      <c r="P6859">
        <v>2</v>
      </c>
      <c r="Q6859" t="s">
        <v>104</v>
      </c>
      <c r="R6859" t="s">
        <v>8304</v>
      </c>
      <c r="S6859">
        <v>2.4</v>
      </c>
      <c r="T6859">
        <v>5</v>
      </c>
      <c r="U6859" t="s">
        <v>19</v>
      </c>
      <c r="V6859" s="2">
        <v>43501</v>
      </c>
      <c r="W6859" t="s">
        <v>39</v>
      </c>
      <c r="X6859" t="s">
        <v>175</v>
      </c>
      <c r="Y6859" t="s">
        <v>35</v>
      </c>
    </row>
    <row r="6860" spans="1:25" hidden="1" x14ac:dyDescent="0.35">
      <c r="A6860">
        <v>6</v>
      </c>
      <c r="B6860" t="s">
        <v>10</v>
      </c>
      <c r="C6860">
        <v>6</v>
      </c>
      <c r="D6860" t="s">
        <v>11</v>
      </c>
      <c r="E6860" t="s">
        <v>171</v>
      </c>
      <c r="F6860" t="s">
        <v>13</v>
      </c>
      <c r="G6860" t="s">
        <v>1326</v>
      </c>
      <c r="H6860" s="1">
        <v>0</v>
      </c>
      <c r="I6860" s="2">
        <v>43646</v>
      </c>
      <c r="J6860" t="s">
        <v>2299</v>
      </c>
      <c r="K6860" t="s">
        <v>102</v>
      </c>
      <c r="L6860">
        <v>10024</v>
      </c>
      <c r="M6860">
        <v>620</v>
      </c>
      <c r="N6860" t="s">
        <v>8205</v>
      </c>
      <c r="O6860">
        <v>10</v>
      </c>
      <c r="P6860">
        <v>1</v>
      </c>
      <c r="Q6860" t="s">
        <v>104</v>
      </c>
      <c r="R6860" t="s">
        <v>8304</v>
      </c>
      <c r="S6860">
        <v>9.7799999999999994</v>
      </c>
      <c r="T6860">
        <v>22</v>
      </c>
      <c r="U6860" t="s">
        <v>19</v>
      </c>
      <c r="V6860" s="2">
        <v>43652</v>
      </c>
      <c r="W6860" t="s">
        <v>39</v>
      </c>
      <c r="X6860" t="s">
        <v>175</v>
      </c>
      <c r="Y6860" t="s">
        <v>47</v>
      </c>
    </row>
    <row r="6861" spans="1:25" hidden="1" x14ac:dyDescent="0.35">
      <c r="A6861">
        <v>6</v>
      </c>
      <c r="B6861" t="s">
        <v>10</v>
      </c>
      <c r="C6861">
        <v>6</v>
      </c>
      <c r="D6861" t="s">
        <v>26</v>
      </c>
      <c r="E6861" t="s">
        <v>171</v>
      </c>
      <c r="F6861" t="s">
        <v>13</v>
      </c>
      <c r="G6861" t="s">
        <v>1326</v>
      </c>
      <c r="H6861" s="1">
        <v>0</v>
      </c>
      <c r="I6861" s="2">
        <v>43646</v>
      </c>
      <c r="J6861" t="s">
        <v>2299</v>
      </c>
      <c r="K6861" t="s">
        <v>102</v>
      </c>
      <c r="L6861">
        <v>10024</v>
      </c>
      <c r="M6861">
        <v>1512</v>
      </c>
      <c r="N6861" t="s">
        <v>3267</v>
      </c>
      <c r="O6861">
        <v>67</v>
      </c>
      <c r="P6861">
        <v>7</v>
      </c>
      <c r="Q6861" t="s">
        <v>104</v>
      </c>
      <c r="R6861" t="s">
        <v>8304</v>
      </c>
      <c r="S6861">
        <v>67.11</v>
      </c>
      <c r="T6861">
        <v>249</v>
      </c>
      <c r="U6861" t="s">
        <v>19</v>
      </c>
      <c r="V6861" s="2">
        <v>43652</v>
      </c>
      <c r="W6861" t="s">
        <v>39</v>
      </c>
      <c r="X6861" t="s">
        <v>175</v>
      </c>
      <c r="Y6861" t="s">
        <v>42</v>
      </c>
    </row>
    <row r="6862" spans="1:25" x14ac:dyDescent="0.35">
      <c r="A6862">
        <v>5</v>
      </c>
      <c r="B6862" t="s">
        <v>43</v>
      </c>
      <c r="C6862">
        <v>6</v>
      </c>
      <c r="D6862" t="s">
        <v>11</v>
      </c>
      <c r="E6862" t="s">
        <v>3604</v>
      </c>
      <c r="F6862" t="s">
        <v>13</v>
      </c>
      <c r="G6862" t="s">
        <v>317</v>
      </c>
      <c r="H6862" s="1">
        <v>0</v>
      </c>
      <c r="I6862" s="2">
        <v>43743</v>
      </c>
      <c r="J6862" t="s">
        <v>7980</v>
      </c>
      <c r="K6862" t="s">
        <v>30</v>
      </c>
      <c r="L6862">
        <v>95928</v>
      </c>
      <c r="M6862">
        <v>487</v>
      </c>
      <c r="N6862" t="s">
        <v>2474</v>
      </c>
      <c r="O6862">
        <v>27</v>
      </c>
      <c r="P6862">
        <v>5</v>
      </c>
      <c r="Q6862" t="s">
        <v>32</v>
      </c>
      <c r="R6862" t="s">
        <v>92</v>
      </c>
      <c r="S6862">
        <v>26.97</v>
      </c>
      <c r="T6862">
        <v>73</v>
      </c>
      <c r="U6862" t="s">
        <v>33</v>
      </c>
      <c r="V6862" s="2">
        <v>43748</v>
      </c>
      <c r="W6862" t="s">
        <v>39</v>
      </c>
      <c r="X6862" t="s">
        <v>34</v>
      </c>
      <c r="Y6862" t="s">
        <v>47</v>
      </c>
    </row>
    <row r="6863" spans="1:25" x14ac:dyDescent="0.35">
      <c r="A6863">
        <v>5</v>
      </c>
      <c r="B6863" t="s">
        <v>43</v>
      </c>
      <c r="C6863">
        <v>6</v>
      </c>
      <c r="D6863" t="s">
        <v>11</v>
      </c>
      <c r="E6863" t="s">
        <v>3604</v>
      </c>
      <c r="F6863" t="s">
        <v>13</v>
      </c>
      <c r="G6863" t="s">
        <v>317</v>
      </c>
      <c r="H6863" s="1">
        <v>0.2</v>
      </c>
      <c r="I6863" s="2">
        <v>43743</v>
      </c>
      <c r="J6863" t="s">
        <v>7980</v>
      </c>
      <c r="K6863" t="s">
        <v>30</v>
      </c>
      <c r="L6863">
        <v>95928</v>
      </c>
      <c r="M6863">
        <v>964</v>
      </c>
      <c r="N6863" t="s">
        <v>1859</v>
      </c>
      <c r="O6863">
        <v>5</v>
      </c>
      <c r="P6863">
        <v>3</v>
      </c>
      <c r="Q6863" t="s">
        <v>32</v>
      </c>
      <c r="R6863" t="s">
        <v>92</v>
      </c>
      <c r="S6863">
        <v>5.16</v>
      </c>
      <c r="T6863">
        <v>206</v>
      </c>
      <c r="U6863" t="s">
        <v>33</v>
      </c>
      <c r="V6863" s="2">
        <v>43748</v>
      </c>
      <c r="W6863" t="s">
        <v>39</v>
      </c>
      <c r="X6863" t="s">
        <v>34</v>
      </c>
      <c r="Y6863" t="s">
        <v>41</v>
      </c>
    </row>
    <row r="6864" spans="1:25" x14ac:dyDescent="0.35">
      <c r="A6864">
        <v>5</v>
      </c>
      <c r="B6864" t="s">
        <v>43</v>
      </c>
      <c r="C6864">
        <v>6</v>
      </c>
      <c r="D6864" t="s">
        <v>11</v>
      </c>
      <c r="E6864" t="s">
        <v>3604</v>
      </c>
      <c r="F6864" t="s">
        <v>13</v>
      </c>
      <c r="G6864" t="s">
        <v>317</v>
      </c>
      <c r="H6864" s="1">
        <v>0.2</v>
      </c>
      <c r="I6864" s="2">
        <v>43743</v>
      </c>
      <c r="J6864" t="s">
        <v>7980</v>
      </c>
      <c r="K6864" t="s">
        <v>30</v>
      </c>
      <c r="L6864">
        <v>95928</v>
      </c>
      <c r="M6864">
        <v>745</v>
      </c>
      <c r="N6864" t="s">
        <v>1700</v>
      </c>
      <c r="O6864">
        <v>-60</v>
      </c>
      <c r="P6864">
        <v>4</v>
      </c>
      <c r="Q6864" t="s">
        <v>32</v>
      </c>
      <c r="R6864" t="s">
        <v>92</v>
      </c>
      <c r="S6864">
        <v>-59.84</v>
      </c>
      <c r="T6864">
        <v>435</v>
      </c>
      <c r="U6864" t="s">
        <v>33</v>
      </c>
      <c r="V6864" s="2">
        <v>43748</v>
      </c>
      <c r="W6864" t="s">
        <v>39</v>
      </c>
      <c r="X6864" t="s">
        <v>34</v>
      </c>
      <c r="Y6864" t="s">
        <v>24</v>
      </c>
    </row>
    <row r="6865" spans="1:25" x14ac:dyDescent="0.35">
      <c r="A6865">
        <v>5</v>
      </c>
      <c r="B6865" t="s">
        <v>43</v>
      </c>
      <c r="C6865">
        <v>6</v>
      </c>
      <c r="D6865" t="s">
        <v>26</v>
      </c>
      <c r="E6865" t="s">
        <v>3604</v>
      </c>
      <c r="F6865" t="s">
        <v>13</v>
      </c>
      <c r="G6865" t="s">
        <v>317</v>
      </c>
      <c r="H6865" s="1">
        <v>0</v>
      </c>
      <c r="I6865" s="2">
        <v>43743</v>
      </c>
      <c r="J6865" t="s">
        <v>7980</v>
      </c>
      <c r="K6865" t="s">
        <v>30</v>
      </c>
      <c r="L6865">
        <v>95928</v>
      </c>
      <c r="M6865">
        <v>862</v>
      </c>
      <c r="N6865" t="s">
        <v>2949</v>
      </c>
      <c r="O6865">
        <v>4</v>
      </c>
      <c r="P6865">
        <v>4</v>
      </c>
      <c r="Q6865" t="s">
        <v>32</v>
      </c>
      <c r="R6865" t="s">
        <v>92</v>
      </c>
      <c r="S6865">
        <v>4.1100000000000003</v>
      </c>
      <c r="T6865">
        <v>16</v>
      </c>
      <c r="U6865" t="s">
        <v>33</v>
      </c>
      <c r="V6865" s="2">
        <v>43748</v>
      </c>
      <c r="W6865" t="s">
        <v>39</v>
      </c>
      <c r="X6865" t="s">
        <v>34</v>
      </c>
      <c r="Y6865" t="s">
        <v>56</v>
      </c>
    </row>
    <row r="6866" spans="1:25" x14ac:dyDescent="0.35">
      <c r="A6866">
        <v>5</v>
      </c>
      <c r="B6866" t="s">
        <v>43</v>
      </c>
      <c r="C6866">
        <v>6</v>
      </c>
      <c r="D6866" t="s">
        <v>26</v>
      </c>
      <c r="E6866" t="s">
        <v>3604</v>
      </c>
      <c r="F6866" t="s">
        <v>13</v>
      </c>
      <c r="G6866" t="s">
        <v>317</v>
      </c>
      <c r="H6866" s="1">
        <v>0</v>
      </c>
      <c r="I6866" s="2">
        <v>43743</v>
      </c>
      <c r="J6866" t="s">
        <v>7980</v>
      </c>
      <c r="K6866" t="s">
        <v>30</v>
      </c>
      <c r="L6866">
        <v>95928</v>
      </c>
      <c r="M6866">
        <v>1507</v>
      </c>
      <c r="N6866" t="s">
        <v>346</v>
      </c>
      <c r="O6866">
        <v>7</v>
      </c>
      <c r="P6866">
        <v>5</v>
      </c>
      <c r="Q6866" t="s">
        <v>32</v>
      </c>
      <c r="R6866" t="s">
        <v>92</v>
      </c>
      <c r="S6866">
        <v>6.85</v>
      </c>
      <c r="T6866">
        <v>15</v>
      </c>
      <c r="U6866" t="s">
        <v>33</v>
      </c>
      <c r="V6866" s="2">
        <v>43748</v>
      </c>
      <c r="W6866" t="s">
        <v>39</v>
      </c>
      <c r="X6866" t="s">
        <v>34</v>
      </c>
      <c r="Y6866" t="s">
        <v>176</v>
      </c>
    </row>
    <row r="6867" spans="1:25" x14ac:dyDescent="0.35">
      <c r="A6867">
        <v>5</v>
      </c>
      <c r="B6867" t="s">
        <v>43</v>
      </c>
      <c r="C6867">
        <v>6</v>
      </c>
      <c r="D6867" t="s">
        <v>50</v>
      </c>
      <c r="E6867" t="s">
        <v>3604</v>
      </c>
      <c r="F6867" t="s">
        <v>13</v>
      </c>
      <c r="G6867" t="s">
        <v>317</v>
      </c>
      <c r="H6867" s="1">
        <v>0.2</v>
      </c>
      <c r="I6867" s="2">
        <v>43743</v>
      </c>
      <c r="J6867" t="s">
        <v>7980</v>
      </c>
      <c r="K6867" t="s">
        <v>30</v>
      </c>
      <c r="L6867">
        <v>95928</v>
      </c>
      <c r="M6867">
        <v>1491</v>
      </c>
      <c r="N6867" t="s">
        <v>8168</v>
      </c>
      <c r="O6867">
        <v>3</v>
      </c>
      <c r="P6867">
        <v>1</v>
      </c>
      <c r="Q6867" t="s">
        <v>32</v>
      </c>
      <c r="R6867" t="s">
        <v>92</v>
      </c>
      <c r="S6867">
        <v>2.7</v>
      </c>
      <c r="T6867">
        <v>8</v>
      </c>
      <c r="U6867" t="s">
        <v>33</v>
      </c>
      <c r="V6867" s="2">
        <v>43748</v>
      </c>
      <c r="W6867" t="s">
        <v>39</v>
      </c>
      <c r="X6867" t="s">
        <v>34</v>
      </c>
      <c r="Y6867" t="s">
        <v>52</v>
      </c>
    </row>
    <row r="6868" spans="1:25" hidden="1" x14ac:dyDescent="0.35">
      <c r="A6868">
        <v>2</v>
      </c>
      <c r="B6868" t="s">
        <v>43</v>
      </c>
      <c r="C6868">
        <v>3</v>
      </c>
      <c r="D6868" t="s">
        <v>11</v>
      </c>
      <c r="E6868" t="s">
        <v>65</v>
      </c>
      <c r="F6868" t="s">
        <v>13</v>
      </c>
      <c r="G6868" t="s">
        <v>5850</v>
      </c>
      <c r="H6868" s="1">
        <v>0.2</v>
      </c>
      <c r="I6868" s="2">
        <v>43507</v>
      </c>
      <c r="J6868" t="s">
        <v>7965</v>
      </c>
      <c r="K6868" t="s">
        <v>30</v>
      </c>
      <c r="L6868">
        <v>98105</v>
      </c>
      <c r="M6868">
        <v>759</v>
      </c>
      <c r="N6868" t="s">
        <v>1839</v>
      </c>
      <c r="O6868">
        <v>108</v>
      </c>
      <c r="P6868">
        <v>4</v>
      </c>
      <c r="Q6868" t="s">
        <v>32</v>
      </c>
      <c r="R6868" t="s">
        <v>92</v>
      </c>
      <c r="S6868">
        <v>108.35</v>
      </c>
      <c r="T6868">
        <v>963</v>
      </c>
      <c r="U6868" t="s">
        <v>33</v>
      </c>
      <c r="V6868" s="2">
        <v>43509</v>
      </c>
      <c r="W6868" t="s">
        <v>20</v>
      </c>
      <c r="X6868" t="s">
        <v>69</v>
      </c>
      <c r="Y6868" t="s">
        <v>24</v>
      </c>
    </row>
    <row r="6869" spans="1:25" hidden="1" x14ac:dyDescent="0.35">
      <c r="A6869">
        <v>2</v>
      </c>
      <c r="B6869" t="s">
        <v>43</v>
      </c>
      <c r="C6869">
        <v>3</v>
      </c>
      <c r="D6869" t="s">
        <v>50</v>
      </c>
      <c r="E6869" t="s">
        <v>65</v>
      </c>
      <c r="F6869" t="s">
        <v>13</v>
      </c>
      <c r="G6869" t="s">
        <v>5850</v>
      </c>
      <c r="H6869" s="1">
        <v>0.2</v>
      </c>
      <c r="I6869" s="2">
        <v>43507</v>
      </c>
      <c r="J6869" t="s">
        <v>7965</v>
      </c>
      <c r="K6869" t="s">
        <v>30</v>
      </c>
      <c r="L6869">
        <v>98105</v>
      </c>
      <c r="M6869">
        <v>1001</v>
      </c>
      <c r="N6869" t="s">
        <v>4930</v>
      </c>
      <c r="O6869">
        <v>8</v>
      </c>
      <c r="P6869">
        <v>3</v>
      </c>
      <c r="Q6869" t="s">
        <v>32</v>
      </c>
      <c r="R6869" t="s">
        <v>92</v>
      </c>
      <c r="S6869">
        <v>7.77</v>
      </c>
      <c r="T6869">
        <v>89</v>
      </c>
      <c r="U6869" t="s">
        <v>33</v>
      </c>
      <c r="V6869" s="2">
        <v>43509</v>
      </c>
      <c r="W6869" t="s">
        <v>20</v>
      </c>
      <c r="X6869" t="s">
        <v>69</v>
      </c>
      <c r="Y6869" t="s">
        <v>52</v>
      </c>
    </row>
    <row r="6870" spans="1:25" hidden="1" x14ac:dyDescent="0.35">
      <c r="A6870">
        <v>4</v>
      </c>
      <c r="B6870" t="s">
        <v>43</v>
      </c>
      <c r="C6870">
        <v>6</v>
      </c>
      <c r="D6870" t="s">
        <v>26</v>
      </c>
      <c r="E6870" t="s">
        <v>65</v>
      </c>
      <c r="F6870" t="s">
        <v>13</v>
      </c>
      <c r="G6870" t="s">
        <v>1395</v>
      </c>
      <c r="H6870" s="1">
        <v>0</v>
      </c>
      <c r="I6870" s="2">
        <v>43486</v>
      </c>
      <c r="J6870" t="s">
        <v>1396</v>
      </c>
      <c r="K6870" t="s">
        <v>30</v>
      </c>
      <c r="L6870">
        <v>98115</v>
      </c>
      <c r="M6870">
        <v>418</v>
      </c>
      <c r="N6870" t="s">
        <v>1056</v>
      </c>
      <c r="O6870">
        <v>10</v>
      </c>
      <c r="P6870">
        <v>3</v>
      </c>
      <c r="Q6870" t="s">
        <v>32</v>
      </c>
      <c r="R6870" t="s">
        <v>8304</v>
      </c>
      <c r="S6870">
        <v>9.7200000000000006</v>
      </c>
      <c r="T6870">
        <v>243</v>
      </c>
      <c r="U6870" t="s">
        <v>76</v>
      </c>
      <c r="V6870" s="2">
        <v>43490</v>
      </c>
      <c r="W6870" t="s">
        <v>39</v>
      </c>
      <c r="X6870" t="s">
        <v>69</v>
      </c>
      <c r="Y6870" t="s">
        <v>42</v>
      </c>
    </row>
    <row r="6871" spans="1:25" hidden="1" x14ac:dyDescent="0.35">
      <c r="A6871">
        <v>4</v>
      </c>
      <c r="B6871" t="s">
        <v>43</v>
      </c>
      <c r="C6871">
        <v>6</v>
      </c>
      <c r="D6871" t="s">
        <v>50</v>
      </c>
      <c r="E6871" t="s">
        <v>65</v>
      </c>
      <c r="F6871" t="s">
        <v>13</v>
      </c>
      <c r="G6871" t="s">
        <v>1395</v>
      </c>
      <c r="H6871" s="1">
        <v>0</v>
      </c>
      <c r="I6871" s="2">
        <v>43486</v>
      </c>
      <c r="J6871" t="s">
        <v>1396</v>
      </c>
      <c r="K6871" t="s">
        <v>30</v>
      </c>
      <c r="L6871">
        <v>98115</v>
      </c>
      <c r="M6871">
        <v>1015</v>
      </c>
      <c r="N6871" t="s">
        <v>1397</v>
      </c>
      <c r="O6871">
        <v>86</v>
      </c>
      <c r="P6871">
        <v>3</v>
      </c>
      <c r="Q6871" t="s">
        <v>32</v>
      </c>
      <c r="R6871" t="s">
        <v>8304</v>
      </c>
      <c r="S6871">
        <v>86.39</v>
      </c>
      <c r="T6871">
        <v>180</v>
      </c>
      <c r="U6871" t="s">
        <v>76</v>
      </c>
      <c r="V6871" s="2">
        <v>43490</v>
      </c>
      <c r="W6871" t="s">
        <v>39</v>
      </c>
      <c r="X6871" t="s">
        <v>69</v>
      </c>
      <c r="Y6871" t="s">
        <v>113</v>
      </c>
    </row>
    <row r="6872" spans="1:25" hidden="1" x14ac:dyDescent="0.35">
      <c r="A6872">
        <v>4</v>
      </c>
      <c r="B6872" t="s">
        <v>43</v>
      </c>
      <c r="C6872">
        <v>6</v>
      </c>
      <c r="D6872" t="s">
        <v>26</v>
      </c>
      <c r="E6872" t="s">
        <v>65</v>
      </c>
      <c r="F6872" t="s">
        <v>13</v>
      </c>
      <c r="G6872" t="s">
        <v>1395</v>
      </c>
      <c r="H6872" s="1">
        <v>0.2</v>
      </c>
      <c r="I6872" s="2">
        <v>43486</v>
      </c>
      <c r="J6872" t="s">
        <v>1396</v>
      </c>
      <c r="K6872" t="s">
        <v>30</v>
      </c>
      <c r="L6872">
        <v>98115</v>
      </c>
      <c r="M6872">
        <v>1634</v>
      </c>
      <c r="N6872" t="s">
        <v>826</v>
      </c>
      <c r="O6872">
        <v>34</v>
      </c>
      <c r="P6872">
        <v>6</v>
      </c>
      <c r="Q6872" t="s">
        <v>32</v>
      </c>
      <c r="R6872" t="s">
        <v>8304</v>
      </c>
      <c r="S6872">
        <v>33.65</v>
      </c>
      <c r="T6872">
        <v>100</v>
      </c>
      <c r="U6872" t="s">
        <v>76</v>
      </c>
      <c r="V6872" s="2">
        <v>43490</v>
      </c>
      <c r="W6872" t="s">
        <v>39</v>
      </c>
      <c r="X6872" t="s">
        <v>69</v>
      </c>
      <c r="Y6872" t="s">
        <v>54</v>
      </c>
    </row>
    <row r="6873" spans="1:25" hidden="1" x14ac:dyDescent="0.35">
      <c r="A6873">
        <v>4</v>
      </c>
      <c r="B6873" t="s">
        <v>43</v>
      </c>
      <c r="C6873">
        <v>6</v>
      </c>
      <c r="D6873" t="s">
        <v>26</v>
      </c>
      <c r="E6873" t="s">
        <v>65</v>
      </c>
      <c r="F6873" t="s">
        <v>13</v>
      </c>
      <c r="G6873" t="s">
        <v>1395</v>
      </c>
      <c r="H6873" s="1">
        <v>0.2</v>
      </c>
      <c r="I6873" s="2">
        <v>43486</v>
      </c>
      <c r="J6873" t="s">
        <v>1396</v>
      </c>
      <c r="K6873" t="s">
        <v>30</v>
      </c>
      <c r="L6873">
        <v>98115</v>
      </c>
      <c r="M6873">
        <v>1647</v>
      </c>
      <c r="N6873" t="s">
        <v>152</v>
      </c>
      <c r="O6873">
        <v>9</v>
      </c>
      <c r="P6873">
        <v>4</v>
      </c>
      <c r="Q6873" t="s">
        <v>32</v>
      </c>
      <c r="R6873" t="s">
        <v>8304</v>
      </c>
      <c r="S6873">
        <v>9.43</v>
      </c>
      <c r="T6873">
        <v>28</v>
      </c>
      <c r="U6873" t="s">
        <v>76</v>
      </c>
      <c r="V6873" s="2">
        <v>43490</v>
      </c>
      <c r="W6873" t="s">
        <v>39</v>
      </c>
      <c r="X6873" t="s">
        <v>69</v>
      </c>
      <c r="Y6873" t="s">
        <v>54</v>
      </c>
    </row>
    <row r="6874" spans="1:25" hidden="1" x14ac:dyDescent="0.35">
      <c r="A6874">
        <v>4</v>
      </c>
      <c r="B6874" t="s">
        <v>43</v>
      </c>
      <c r="C6874">
        <v>6</v>
      </c>
      <c r="D6874" t="s">
        <v>11</v>
      </c>
      <c r="E6874" t="s">
        <v>65</v>
      </c>
      <c r="F6874" t="s">
        <v>13</v>
      </c>
      <c r="G6874" t="s">
        <v>1395</v>
      </c>
      <c r="H6874" s="1">
        <v>0</v>
      </c>
      <c r="I6874" s="2">
        <v>43486</v>
      </c>
      <c r="J6874" t="s">
        <v>1396</v>
      </c>
      <c r="K6874" t="s">
        <v>30</v>
      </c>
      <c r="L6874">
        <v>98115</v>
      </c>
      <c r="M6874">
        <v>1228</v>
      </c>
      <c r="N6874" t="s">
        <v>8121</v>
      </c>
      <c r="O6874">
        <v>19</v>
      </c>
      <c r="P6874">
        <v>1</v>
      </c>
      <c r="Q6874" t="s">
        <v>32</v>
      </c>
      <c r="R6874" t="s">
        <v>8304</v>
      </c>
      <c r="S6874">
        <v>18.7</v>
      </c>
      <c r="T6874">
        <v>85</v>
      </c>
      <c r="U6874" t="s">
        <v>76</v>
      </c>
      <c r="V6874" s="2">
        <v>43490</v>
      </c>
      <c r="W6874" t="s">
        <v>39</v>
      </c>
      <c r="X6874" t="s">
        <v>69</v>
      </c>
      <c r="Y6874" t="s">
        <v>22</v>
      </c>
    </row>
    <row r="6875" spans="1:25" hidden="1" x14ac:dyDescent="0.35">
      <c r="A6875">
        <v>4</v>
      </c>
      <c r="B6875" t="s">
        <v>43</v>
      </c>
      <c r="C6875">
        <v>6</v>
      </c>
      <c r="D6875" t="s">
        <v>26</v>
      </c>
      <c r="E6875" t="s">
        <v>65</v>
      </c>
      <c r="F6875" t="s">
        <v>13</v>
      </c>
      <c r="G6875" t="s">
        <v>1395</v>
      </c>
      <c r="H6875" s="1">
        <v>0.2</v>
      </c>
      <c r="I6875" s="2">
        <v>43486</v>
      </c>
      <c r="J6875" t="s">
        <v>1396</v>
      </c>
      <c r="K6875" t="s">
        <v>30</v>
      </c>
      <c r="L6875">
        <v>98115</v>
      </c>
      <c r="M6875">
        <v>68</v>
      </c>
      <c r="N6875" t="s">
        <v>1398</v>
      </c>
      <c r="O6875">
        <v>7</v>
      </c>
      <c r="P6875">
        <v>5</v>
      </c>
      <c r="Q6875" t="s">
        <v>32</v>
      </c>
      <c r="R6875" t="s">
        <v>8304</v>
      </c>
      <c r="S6875">
        <v>6.55</v>
      </c>
      <c r="T6875">
        <v>19</v>
      </c>
      <c r="U6875" t="s">
        <v>76</v>
      </c>
      <c r="V6875" s="2">
        <v>43490</v>
      </c>
      <c r="W6875" t="s">
        <v>39</v>
      </c>
      <c r="X6875" t="s">
        <v>69</v>
      </c>
      <c r="Y6875" t="s">
        <v>54</v>
      </c>
    </row>
    <row r="6876" spans="1:25" hidden="1" x14ac:dyDescent="0.35">
      <c r="A6876">
        <v>5</v>
      </c>
      <c r="B6876" t="s">
        <v>43</v>
      </c>
      <c r="C6876">
        <v>6</v>
      </c>
      <c r="D6876" t="s">
        <v>26</v>
      </c>
      <c r="E6876" t="s">
        <v>192</v>
      </c>
      <c r="F6876" t="s">
        <v>13</v>
      </c>
      <c r="G6876" t="s">
        <v>1634</v>
      </c>
      <c r="H6876" s="1">
        <v>0.2</v>
      </c>
      <c r="I6876" s="2">
        <v>43655</v>
      </c>
      <c r="J6876" t="s">
        <v>3917</v>
      </c>
      <c r="K6876" t="s">
        <v>73</v>
      </c>
      <c r="L6876">
        <v>60610</v>
      </c>
      <c r="M6876">
        <v>1344</v>
      </c>
      <c r="N6876" t="s">
        <v>3093</v>
      </c>
      <c r="O6876">
        <v>14</v>
      </c>
      <c r="P6876">
        <v>5</v>
      </c>
      <c r="Q6876" t="s">
        <v>75</v>
      </c>
      <c r="R6876" t="s">
        <v>8304</v>
      </c>
      <c r="S6876">
        <v>14.31</v>
      </c>
      <c r="T6876">
        <v>229</v>
      </c>
      <c r="U6876" t="s">
        <v>19</v>
      </c>
      <c r="V6876" s="2">
        <v>43660</v>
      </c>
      <c r="W6876" t="s">
        <v>39</v>
      </c>
      <c r="X6876" t="s">
        <v>139</v>
      </c>
      <c r="Y6876" t="s">
        <v>42</v>
      </c>
    </row>
    <row r="6877" spans="1:25" x14ac:dyDescent="0.35">
      <c r="A6877">
        <v>5</v>
      </c>
      <c r="B6877" t="s">
        <v>25</v>
      </c>
      <c r="C6877">
        <v>3</v>
      </c>
      <c r="D6877" t="s">
        <v>26</v>
      </c>
      <c r="E6877" t="s">
        <v>27</v>
      </c>
      <c r="F6877" t="s">
        <v>13</v>
      </c>
      <c r="G6877" t="s">
        <v>5391</v>
      </c>
      <c r="H6877" s="1">
        <v>0</v>
      </c>
      <c r="I6877" s="2">
        <v>43588</v>
      </c>
      <c r="J6877" t="s">
        <v>6143</v>
      </c>
      <c r="K6877" t="s">
        <v>30</v>
      </c>
      <c r="L6877">
        <v>90004</v>
      </c>
      <c r="M6877">
        <v>1110</v>
      </c>
      <c r="N6877" t="s">
        <v>3321</v>
      </c>
      <c r="O6877">
        <v>19</v>
      </c>
      <c r="P6877">
        <v>2</v>
      </c>
      <c r="Q6877" t="s">
        <v>32</v>
      </c>
      <c r="R6877" t="s">
        <v>8304</v>
      </c>
      <c r="S6877">
        <v>19.47</v>
      </c>
      <c r="T6877">
        <v>70</v>
      </c>
      <c r="U6877" t="s">
        <v>33</v>
      </c>
      <c r="V6877" s="2">
        <v>43593</v>
      </c>
      <c r="W6877" t="s">
        <v>20</v>
      </c>
      <c r="X6877" t="s">
        <v>34</v>
      </c>
      <c r="Y6877" t="s">
        <v>42</v>
      </c>
    </row>
    <row r="6878" spans="1:25" x14ac:dyDescent="0.35">
      <c r="A6878">
        <v>5</v>
      </c>
      <c r="B6878" t="s">
        <v>25</v>
      </c>
      <c r="C6878">
        <v>3</v>
      </c>
      <c r="D6878" t="s">
        <v>26</v>
      </c>
      <c r="E6878" t="s">
        <v>27</v>
      </c>
      <c r="F6878" t="s">
        <v>13</v>
      </c>
      <c r="G6878" t="s">
        <v>5391</v>
      </c>
      <c r="H6878" s="1">
        <v>0</v>
      </c>
      <c r="I6878" s="2">
        <v>43588</v>
      </c>
      <c r="J6878" t="s">
        <v>6143</v>
      </c>
      <c r="K6878" t="s">
        <v>30</v>
      </c>
      <c r="L6878">
        <v>90004</v>
      </c>
      <c r="M6878">
        <v>659</v>
      </c>
      <c r="N6878" t="s">
        <v>1443</v>
      </c>
      <c r="O6878">
        <v>46</v>
      </c>
      <c r="P6878">
        <v>8</v>
      </c>
      <c r="Q6878" t="s">
        <v>32</v>
      </c>
      <c r="R6878" t="s">
        <v>8304</v>
      </c>
      <c r="S6878">
        <v>45.81</v>
      </c>
      <c r="T6878">
        <v>763</v>
      </c>
      <c r="U6878" t="s">
        <v>33</v>
      </c>
      <c r="V6878" s="2">
        <v>43593</v>
      </c>
      <c r="W6878" t="s">
        <v>20</v>
      </c>
      <c r="X6878" t="s">
        <v>34</v>
      </c>
      <c r="Y6878" t="s">
        <v>42</v>
      </c>
    </row>
    <row r="6879" spans="1:25" hidden="1" x14ac:dyDescent="0.35">
      <c r="A6879">
        <v>5</v>
      </c>
      <c r="B6879" t="s">
        <v>43</v>
      </c>
      <c r="C6879">
        <v>6</v>
      </c>
      <c r="D6879" t="s">
        <v>26</v>
      </c>
      <c r="E6879" t="s">
        <v>4342</v>
      </c>
      <c r="F6879" t="s">
        <v>13</v>
      </c>
      <c r="G6879" t="s">
        <v>723</v>
      </c>
      <c r="H6879" s="1">
        <v>0.2</v>
      </c>
      <c r="I6879" s="2">
        <v>43796</v>
      </c>
      <c r="J6879" t="s">
        <v>4343</v>
      </c>
      <c r="K6879" t="s">
        <v>16</v>
      </c>
      <c r="L6879">
        <v>28806</v>
      </c>
      <c r="M6879">
        <v>286</v>
      </c>
      <c r="N6879" t="s">
        <v>3575</v>
      </c>
      <c r="O6879">
        <v>4</v>
      </c>
      <c r="P6879">
        <v>1</v>
      </c>
      <c r="Q6879" t="s">
        <v>18</v>
      </c>
      <c r="R6879" t="s">
        <v>8304</v>
      </c>
      <c r="S6879">
        <v>4.3600000000000003</v>
      </c>
      <c r="T6879">
        <v>44</v>
      </c>
      <c r="U6879" t="s">
        <v>19</v>
      </c>
      <c r="V6879" s="2">
        <v>43801</v>
      </c>
      <c r="W6879" t="s">
        <v>39</v>
      </c>
      <c r="X6879" t="s">
        <v>63</v>
      </c>
      <c r="Y6879" t="s">
        <v>56</v>
      </c>
    </row>
    <row r="6880" spans="1:25" hidden="1" x14ac:dyDescent="0.35">
      <c r="A6880">
        <v>5</v>
      </c>
      <c r="B6880" t="s">
        <v>43</v>
      </c>
      <c r="C6880">
        <v>6</v>
      </c>
      <c r="D6880" t="s">
        <v>26</v>
      </c>
      <c r="E6880" t="s">
        <v>4342</v>
      </c>
      <c r="F6880" t="s">
        <v>13</v>
      </c>
      <c r="G6880" t="s">
        <v>723</v>
      </c>
      <c r="H6880" s="1">
        <v>0.2</v>
      </c>
      <c r="I6880" s="2">
        <v>43796</v>
      </c>
      <c r="J6880" t="s">
        <v>4343</v>
      </c>
      <c r="K6880" t="s">
        <v>16</v>
      </c>
      <c r="L6880">
        <v>28806</v>
      </c>
      <c r="M6880">
        <v>1259</v>
      </c>
      <c r="N6880" t="s">
        <v>4345</v>
      </c>
      <c r="O6880">
        <v>1</v>
      </c>
      <c r="P6880">
        <v>5</v>
      </c>
      <c r="Q6880" t="s">
        <v>18</v>
      </c>
      <c r="R6880" t="s">
        <v>8304</v>
      </c>
      <c r="S6880">
        <v>0.77</v>
      </c>
      <c r="T6880">
        <v>9</v>
      </c>
      <c r="U6880" t="s">
        <v>19</v>
      </c>
      <c r="V6880" s="2">
        <v>43801</v>
      </c>
      <c r="W6880" t="s">
        <v>39</v>
      </c>
      <c r="X6880" t="s">
        <v>63</v>
      </c>
      <c r="Y6880" t="s">
        <v>49</v>
      </c>
    </row>
    <row r="6881" spans="1:25" hidden="1" x14ac:dyDescent="0.35">
      <c r="A6881">
        <v>5</v>
      </c>
      <c r="B6881" t="s">
        <v>43</v>
      </c>
      <c r="C6881">
        <v>6</v>
      </c>
      <c r="D6881" t="s">
        <v>11</v>
      </c>
      <c r="E6881" t="s">
        <v>99</v>
      </c>
      <c r="F6881" t="s">
        <v>13</v>
      </c>
      <c r="G6881" t="s">
        <v>5497</v>
      </c>
      <c r="H6881" s="1">
        <v>0.2</v>
      </c>
      <c r="I6881" s="2">
        <v>43588</v>
      </c>
      <c r="J6881" t="s">
        <v>5628</v>
      </c>
      <c r="K6881" t="s">
        <v>102</v>
      </c>
      <c r="L6881">
        <v>19134</v>
      </c>
      <c r="M6881">
        <v>415</v>
      </c>
      <c r="N6881" t="s">
        <v>8207</v>
      </c>
      <c r="O6881">
        <v>7</v>
      </c>
      <c r="P6881">
        <v>2</v>
      </c>
      <c r="Q6881" t="s">
        <v>104</v>
      </c>
      <c r="R6881" t="s">
        <v>8304</v>
      </c>
      <c r="S6881">
        <v>7.3</v>
      </c>
      <c r="T6881">
        <v>32</v>
      </c>
      <c r="U6881" t="s">
        <v>33</v>
      </c>
      <c r="V6881" s="2">
        <v>43593</v>
      </c>
      <c r="W6881" t="s">
        <v>39</v>
      </c>
      <c r="X6881" t="s">
        <v>105</v>
      </c>
      <c r="Y6881" t="s">
        <v>47</v>
      </c>
    </row>
    <row r="6882" spans="1:25" hidden="1" x14ac:dyDescent="0.35">
      <c r="A6882">
        <v>5</v>
      </c>
      <c r="B6882" t="s">
        <v>43</v>
      </c>
      <c r="C6882">
        <v>6</v>
      </c>
      <c r="D6882" t="s">
        <v>11</v>
      </c>
      <c r="E6882" t="s">
        <v>99</v>
      </c>
      <c r="F6882" t="s">
        <v>13</v>
      </c>
      <c r="G6882" t="s">
        <v>5497</v>
      </c>
      <c r="H6882" s="1">
        <v>0.4</v>
      </c>
      <c r="I6882" s="2">
        <v>43588</v>
      </c>
      <c r="J6882" t="s">
        <v>5628</v>
      </c>
      <c r="K6882" t="s">
        <v>102</v>
      </c>
      <c r="L6882">
        <v>19134</v>
      </c>
      <c r="M6882">
        <v>310</v>
      </c>
      <c r="N6882" t="s">
        <v>539</v>
      </c>
      <c r="O6882">
        <v>-112</v>
      </c>
      <c r="P6882">
        <v>5</v>
      </c>
      <c r="Q6882" t="s">
        <v>104</v>
      </c>
      <c r="R6882" t="s">
        <v>8304</v>
      </c>
      <c r="S6882">
        <v>-112.04</v>
      </c>
      <c r="T6882">
        <v>373</v>
      </c>
      <c r="U6882" t="s">
        <v>33</v>
      </c>
      <c r="V6882" s="2">
        <v>43593</v>
      </c>
      <c r="W6882" t="s">
        <v>39</v>
      </c>
      <c r="X6882" t="s">
        <v>105</v>
      </c>
      <c r="Y6882" t="s">
        <v>41</v>
      </c>
    </row>
    <row r="6883" spans="1:25" hidden="1" x14ac:dyDescent="0.35">
      <c r="A6883">
        <v>5</v>
      </c>
      <c r="B6883" t="s">
        <v>43</v>
      </c>
      <c r="C6883">
        <v>6</v>
      </c>
      <c r="D6883" t="s">
        <v>26</v>
      </c>
      <c r="E6883" t="s">
        <v>99</v>
      </c>
      <c r="F6883" t="s">
        <v>13</v>
      </c>
      <c r="G6883" t="s">
        <v>5497</v>
      </c>
      <c r="H6883" s="1">
        <v>0.2</v>
      </c>
      <c r="I6883" s="2">
        <v>43588</v>
      </c>
      <c r="J6883" t="s">
        <v>5628</v>
      </c>
      <c r="K6883" t="s">
        <v>102</v>
      </c>
      <c r="L6883">
        <v>19134</v>
      </c>
      <c r="M6883">
        <v>109</v>
      </c>
      <c r="N6883" t="s">
        <v>3556</v>
      </c>
      <c r="O6883">
        <v>3</v>
      </c>
      <c r="P6883">
        <v>2</v>
      </c>
      <c r="Q6883" t="s">
        <v>104</v>
      </c>
      <c r="R6883" t="s">
        <v>8304</v>
      </c>
      <c r="S6883">
        <v>2.8</v>
      </c>
      <c r="T6883">
        <v>8</v>
      </c>
      <c r="U6883" t="s">
        <v>33</v>
      </c>
      <c r="V6883" s="2">
        <v>43593</v>
      </c>
      <c r="W6883" t="s">
        <v>39</v>
      </c>
      <c r="X6883" t="s">
        <v>105</v>
      </c>
      <c r="Y6883" t="s">
        <v>176</v>
      </c>
    </row>
    <row r="6884" spans="1:25" hidden="1" x14ac:dyDescent="0.35">
      <c r="A6884">
        <v>5</v>
      </c>
      <c r="B6884" t="s">
        <v>43</v>
      </c>
      <c r="C6884">
        <v>6</v>
      </c>
      <c r="D6884" t="s">
        <v>26</v>
      </c>
      <c r="E6884" t="s">
        <v>99</v>
      </c>
      <c r="F6884" t="s">
        <v>13</v>
      </c>
      <c r="G6884" t="s">
        <v>5497</v>
      </c>
      <c r="H6884" s="1">
        <v>0.7</v>
      </c>
      <c r="I6884" s="2">
        <v>43588</v>
      </c>
      <c r="J6884" t="s">
        <v>5628</v>
      </c>
      <c r="K6884" t="s">
        <v>102</v>
      </c>
      <c r="L6884">
        <v>19134</v>
      </c>
      <c r="M6884">
        <v>1649</v>
      </c>
      <c r="N6884" t="s">
        <v>3420</v>
      </c>
      <c r="O6884">
        <v>-18</v>
      </c>
      <c r="P6884">
        <v>4</v>
      </c>
      <c r="Q6884" t="s">
        <v>104</v>
      </c>
      <c r="R6884" t="s">
        <v>8304</v>
      </c>
      <c r="S6884">
        <v>-17.59</v>
      </c>
      <c r="T6884">
        <v>26</v>
      </c>
      <c r="U6884" t="s">
        <v>33</v>
      </c>
      <c r="V6884" s="2">
        <v>43593</v>
      </c>
      <c r="W6884" t="s">
        <v>39</v>
      </c>
      <c r="X6884" t="s">
        <v>105</v>
      </c>
      <c r="Y6884" t="s">
        <v>54</v>
      </c>
    </row>
    <row r="6885" spans="1:25" hidden="1" x14ac:dyDescent="0.35">
      <c r="A6885">
        <v>5</v>
      </c>
      <c r="B6885" t="s">
        <v>43</v>
      </c>
      <c r="C6885">
        <v>6</v>
      </c>
      <c r="D6885" t="s">
        <v>26</v>
      </c>
      <c r="E6885" t="s">
        <v>99</v>
      </c>
      <c r="F6885" t="s">
        <v>13</v>
      </c>
      <c r="G6885" t="s">
        <v>5497</v>
      </c>
      <c r="H6885" s="1">
        <v>0.7</v>
      </c>
      <c r="I6885" s="2">
        <v>43588</v>
      </c>
      <c r="J6885" t="s">
        <v>5628</v>
      </c>
      <c r="K6885" t="s">
        <v>102</v>
      </c>
      <c r="L6885">
        <v>19134</v>
      </c>
      <c r="M6885">
        <v>1639</v>
      </c>
      <c r="N6885" t="s">
        <v>8269</v>
      </c>
      <c r="O6885">
        <v>-45</v>
      </c>
      <c r="P6885">
        <v>5</v>
      </c>
      <c r="Q6885" t="s">
        <v>104</v>
      </c>
      <c r="R6885" t="s">
        <v>8304</v>
      </c>
      <c r="S6885">
        <v>-44.94</v>
      </c>
      <c r="T6885">
        <v>64</v>
      </c>
      <c r="U6885" t="s">
        <v>33</v>
      </c>
      <c r="V6885" s="2">
        <v>43593</v>
      </c>
      <c r="W6885" t="s">
        <v>39</v>
      </c>
      <c r="X6885" t="s">
        <v>105</v>
      </c>
      <c r="Y6885" t="s">
        <v>54</v>
      </c>
    </row>
    <row r="6886" spans="1:25" hidden="1" x14ac:dyDescent="0.35">
      <c r="A6886">
        <v>1</v>
      </c>
      <c r="B6886" t="s">
        <v>10</v>
      </c>
      <c r="C6886">
        <v>1</v>
      </c>
      <c r="D6886" t="s">
        <v>26</v>
      </c>
      <c r="E6886" t="s">
        <v>2548</v>
      </c>
      <c r="F6886" t="s">
        <v>13</v>
      </c>
      <c r="G6886" t="s">
        <v>263</v>
      </c>
      <c r="H6886" s="1">
        <v>0.2</v>
      </c>
      <c r="I6886" s="2">
        <v>43580</v>
      </c>
      <c r="J6886" t="s">
        <v>7252</v>
      </c>
      <c r="K6886" t="s">
        <v>16</v>
      </c>
      <c r="L6886">
        <v>37211</v>
      </c>
      <c r="M6886">
        <v>1499</v>
      </c>
      <c r="N6886" t="s">
        <v>534</v>
      </c>
      <c r="O6886">
        <v>7</v>
      </c>
      <c r="P6886">
        <v>5</v>
      </c>
      <c r="Q6886" t="s">
        <v>18</v>
      </c>
      <c r="R6886" t="s">
        <v>8304</v>
      </c>
      <c r="S6886">
        <v>6.79</v>
      </c>
      <c r="T6886">
        <v>68</v>
      </c>
      <c r="U6886" t="s">
        <v>76</v>
      </c>
      <c r="V6886" s="2">
        <v>43581</v>
      </c>
      <c r="W6886" t="s">
        <v>130</v>
      </c>
      <c r="X6886" t="s">
        <v>214</v>
      </c>
      <c r="Y6886" t="s">
        <v>49</v>
      </c>
    </row>
    <row r="6887" spans="1:25" hidden="1" x14ac:dyDescent="0.35">
      <c r="A6887">
        <v>1</v>
      </c>
      <c r="B6887" t="s">
        <v>10</v>
      </c>
      <c r="C6887">
        <v>1</v>
      </c>
      <c r="D6887" t="s">
        <v>26</v>
      </c>
      <c r="E6887" t="s">
        <v>2548</v>
      </c>
      <c r="F6887" t="s">
        <v>13</v>
      </c>
      <c r="G6887" t="s">
        <v>263</v>
      </c>
      <c r="H6887" s="1">
        <v>0.2</v>
      </c>
      <c r="I6887" s="2">
        <v>43580</v>
      </c>
      <c r="J6887" t="s">
        <v>7252</v>
      </c>
      <c r="K6887" t="s">
        <v>16</v>
      </c>
      <c r="L6887">
        <v>37211</v>
      </c>
      <c r="M6887">
        <v>1126</v>
      </c>
      <c r="N6887" t="s">
        <v>1183</v>
      </c>
      <c r="O6887">
        <v>5</v>
      </c>
      <c r="P6887">
        <v>9</v>
      </c>
      <c r="Q6887" t="s">
        <v>18</v>
      </c>
      <c r="R6887" t="s">
        <v>8304</v>
      </c>
      <c r="S6887">
        <v>5.26</v>
      </c>
      <c r="T6887">
        <v>42</v>
      </c>
      <c r="U6887" t="s">
        <v>76</v>
      </c>
      <c r="V6887" s="2">
        <v>43581</v>
      </c>
      <c r="W6887" t="s">
        <v>130</v>
      </c>
      <c r="X6887" t="s">
        <v>214</v>
      </c>
      <c r="Y6887" t="s">
        <v>49</v>
      </c>
    </row>
    <row r="6888" spans="1:25" hidden="1" x14ac:dyDescent="0.35">
      <c r="A6888">
        <v>2</v>
      </c>
      <c r="B6888" t="s">
        <v>25</v>
      </c>
      <c r="C6888">
        <v>1</v>
      </c>
      <c r="D6888" t="s">
        <v>11</v>
      </c>
      <c r="E6888" t="s">
        <v>171</v>
      </c>
      <c r="F6888" t="s">
        <v>13</v>
      </c>
      <c r="G6888" t="s">
        <v>1022</v>
      </c>
      <c r="H6888" s="1">
        <v>0</v>
      </c>
      <c r="I6888" s="2">
        <v>43754</v>
      </c>
      <c r="J6888" t="s">
        <v>5227</v>
      </c>
      <c r="K6888" t="s">
        <v>102</v>
      </c>
      <c r="L6888">
        <v>10011</v>
      </c>
      <c r="M6888">
        <v>627</v>
      </c>
      <c r="N6888" t="s">
        <v>1040</v>
      </c>
      <c r="O6888">
        <v>175</v>
      </c>
      <c r="P6888">
        <v>13</v>
      </c>
      <c r="Q6888" t="s">
        <v>104</v>
      </c>
      <c r="R6888" t="s">
        <v>8304</v>
      </c>
      <c r="S6888">
        <v>175.14</v>
      </c>
      <c r="T6888">
        <v>547</v>
      </c>
      <c r="U6888" t="s">
        <v>33</v>
      </c>
      <c r="V6888" s="2">
        <v>43756</v>
      </c>
      <c r="W6888" t="s">
        <v>130</v>
      </c>
      <c r="X6888" t="s">
        <v>175</v>
      </c>
      <c r="Y6888" t="s">
        <v>47</v>
      </c>
    </row>
    <row r="6889" spans="1:25" hidden="1" x14ac:dyDescent="0.35">
      <c r="A6889">
        <v>2</v>
      </c>
      <c r="B6889" t="s">
        <v>25</v>
      </c>
      <c r="C6889">
        <v>1</v>
      </c>
      <c r="D6889" t="s">
        <v>50</v>
      </c>
      <c r="E6889" t="s">
        <v>65</v>
      </c>
      <c r="F6889" t="s">
        <v>13</v>
      </c>
      <c r="G6889" t="s">
        <v>3263</v>
      </c>
      <c r="H6889" s="1">
        <v>0</v>
      </c>
      <c r="I6889" s="2">
        <v>43729</v>
      </c>
      <c r="J6889" t="s">
        <v>4784</v>
      </c>
      <c r="K6889" t="s">
        <v>30</v>
      </c>
      <c r="L6889">
        <v>98103</v>
      </c>
      <c r="M6889">
        <v>1020</v>
      </c>
      <c r="N6889" t="s">
        <v>1002</v>
      </c>
      <c r="O6889">
        <v>26</v>
      </c>
      <c r="P6889">
        <v>2</v>
      </c>
      <c r="Q6889" t="s">
        <v>32</v>
      </c>
      <c r="R6889" t="s">
        <v>8304</v>
      </c>
      <c r="S6889">
        <v>26.39</v>
      </c>
      <c r="T6889">
        <v>80</v>
      </c>
      <c r="U6889" t="s">
        <v>19</v>
      </c>
      <c r="V6889" s="2">
        <v>43731</v>
      </c>
      <c r="W6889" t="s">
        <v>130</v>
      </c>
      <c r="X6889" t="s">
        <v>69</v>
      </c>
      <c r="Y6889" t="s">
        <v>113</v>
      </c>
    </row>
    <row r="6890" spans="1:25" hidden="1" x14ac:dyDescent="0.35">
      <c r="A6890">
        <v>2</v>
      </c>
      <c r="B6890" t="s">
        <v>25</v>
      </c>
      <c r="C6890">
        <v>1</v>
      </c>
      <c r="D6890" t="s">
        <v>50</v>
      </c>
      <c r="E6890" t="s">
        <v>65</v>
      </c>
      <c r="F6890" t="s">
        <v>13</v>
      </c>
      <c r="G6890" t="s">
        <v>3263</v>
      </c>
      <c r="H6890" s="1">
        <v>0</v>
      </c>
      <c r="I6890" s="2">
        <v>43729</v>
      </c>
      <c r="J6890" t="s">
        <v>4784</v>
      </c>
      <c r="K6890" t="s">
        <v>30</v>
      </c>
      <c r="L6890">
        <v>98103</v>
      </c>
      <c r="M6890">
        <v>1469</v>
      </c>
      <c r="N6890" t="s">
        <v>842</v>
      </c>
      <c r="O6890">
        <v>15</v>
      </c>
      <c r="P6890">
        <v>2</v>
      </c>
      <c r="Q6890" t="s">
        <v>32</v>
      </c>
      <c r="R6890" t="s">
        <v>8304</v>
      </c>
      <c r="S6890">
        <v>15.12</v>
      </c>
      <c r="T6890">
        <v>72</v>
      </c>
      <c r="U6890" t="s">
        <v>19</v>
      </c>
      <c r="V6890" s="2">
        <v>43731</v>
      </c>
      <c r="W6890" t="s">
        <v>130</v>
      </c>
      <c r="X6890" t="s">
        <v>69</v>
      </c>
      <c r="Y6890" t="s">
        <v>113</v>
      </c>
    </row>
    <row r="6891" spans="1:25" hidden="1" x14ac:dyDescent="0.35">
      <c r="A6891">
        <v>4</v>
      </c>
      <c r="B6891" t="s">
        <v>43</v>
      </c>
      <c r="C6891">
        <v>6</v>
      </c>
      <c r="D6891" t="s">
        <v>11</v>
      </c>
      <c r="E6891" t="s">
        <v>498</v>
      </c>
      <c r="F6891" t="s">
        <v>13</v>
      </c>
      <c r="G6891" t="s">
        <v>1013</v>
      </c>
      <c r="H6891" s="1">
        <v>0.3</v>
      </c>
      <c r="I6891" s="2">
        <v>43534</v>
      </c>
      <c r="J6891" t="s">
        <v>2225</v>
      </c>
      <c r="K6891" t="s">
        <v>73</v>
      </c>
      <c r="L6891">
        <v>75217</v>
      </c>
      <c r="M6891">
        <v>320</v>
      </c>
      <c r="N6891" t="s">
        <v>1393</v>
      </c>
      <c r="O6891">
        <v>-173</v>
      </c>
      <c r="P6891">
        <v>4</v>
      </c>
      <c r="Q6891" t="s">
        <v>75</v>
      </c>
      <c r="R6891" t="s">
        <v>8304</v>
      </c>
      <c r="S6891">
        <v>-173.35</v>
      </c>
      <c r="T6891">
        <v>933</v>
      </c>
      <c r="U6891" t="s">
        <v>19</v>
      </c>
      <c r="V6891" s="2">
        <v>43538</v>
      </c>
      <c r="W6891" t="s">
        <v>39</v>
      </c>
      <c r="X6891" t="s">
        <v>77</v>
      </c>
      <c r="Y6891" t="s">
        <v>41</v>
      </c>
    </row>
    <row r="6892" spans="1:25" hidden="1" x14ac:dyDescent="0.35">
      <c r="A6892">
        <v>4</v>
      </c>
      <c r="B6892" t="s">
        <v>43</v>
      </c>
      <c r="C6892">
        <v>6</v>
      </c>
      <c r="D6892" t="s">
        <v>26</v>
      </c>
      <c r="E6892" t="s">
        <v>879</v>
      </c>
      <c r="F6892" t="s">
        <v>13</v>
      </c>
      <c r="G6892" t="s">
        <v>433</v>
      </c>
      <c r="H6892" s="1">
        <v>0</v>
      </c>
      <c r="I6892" s="2">
        <v>43696</v>
      </c>
      <c r="J6892" t="s">
        <v>6307</v>
      </c>
      <c r="K6892" t="s">
        <v>102</v>
      </c>
      <c r="L6892">
        <v>1841</v>
      </c>
      <c r="M6892">
        <v>650</v>
      </c>
      <c r="N6892" t="s">
        <v>3975</v>
      </c>
      <c r="O6892">
        <v>182</v>
      </c>
      <c r="P6892">
        <v>1</v>
      </c>
      <c r="Q6892" t="s">
        <v>104</v>
      </c>
      <c r="R6892" t="s">
        <v>8304</v>
      </c>
      <c r="S6892">
        <v>182.36</v>
      </c>
      <c r="T6892">
        <v>388</v>
      </c>
      <c r="U6892" t="s">
        <v>33</v>
      </c>
      <c r="V6892" s="2">
        <v>43700</v>
      </c>
      <c r="W6892" t="s">
        <v>39</v>
      </c>
      <c r="X6892" t="s">
        <v>744</v>
      </c>
      <c r="Y6892" t="s">
        <v>54</v>
      </c>
    </row>
    <row r="6893" spans="1:25" hidden="1" x14ac:dyDescent="0.35">
      <c r="A6893">
        <v>4</v>
      </c>
      <c r="B6893" t="s">
        <v>43</v>
      </c>
      <c r="C6893">
        <v>6</v>
      </c>
      <c r="D6893" t="s">
        <v>26</v>
      </c>
      <c r="E6893" t="s">
        <v>372</v>
      </c>
      <c r="F6893" t="s">
        <v>13</v>
      </c>
      <c r="G6893" t="s">
        <v>80</v>
      </c>
      <c r="H6893" s="1">
        <v>0</v>
      </c>
      <c r="I6893" s="2">
        <v>43776</v>
      </c>
      <c r="J6893" t="s">
        <v>7906</v>
      </c>
      <c r="K6893" t="s">
        <v>102</v>
      </c>
      <c r="L6893">
        <v>19711</v>
      </c>
      <c r="M6893">
        <v>812</v>
      </c>
      <c r="N6893" t="s">
        <v>795</v>
      </c>
      <c r="O6893">
        <v>33</v>
      </c>
      <c r="P6893">
        <v>7</v>
      </c>
      <c r="Q6893" t="s">
        <v>104</v>
      </c>
      <c r="R6893" t="s">
        <v>92</v>
      </c>
      <c r="S6893">
        <v>33.31</v>
      </c>
      <c r="T6893">
        <v>101</v>
      </c>
      <c r="U6893" t="s">
        <v>19</v>
      </c>
      <c r="V6893" s="2">
        <v>43780</v>
      </c>
      <c r="W6893" t="s">
        <v>39</v>
      </c>
      <c r="X6893" t="s">
        <v>161</v>
      </c>
      <c r="Y6893" t="s">
        <v>56</v>
      </c>
    </row>
    <row r="6894" spans="1:25" hidden="1" x14ac:dyDescent="0.35">
      <c r="A6894">
        <v>2</v>
      </c>
      <c r="B6894" t="s">
        <v>25</v>
      </c>
      <c r="C6894">
        <v>1</v>
      </c>
      <c r="D6894" t="s">
        <v>50</v>
      </c>
      <c r="E6894" t="s">
        <v>192</v>
      </c>
      <c r="F6894" t="s">
        <v>13</v>
      </c>
      <c r="G6894" t="s">
        <v>395</v>
      </c>
      <c r="H6894" s="1">
        <v>0.2</v>
      </c>
      <c r="I6894" s="2">
        <v>43723</v>
      </c>
      <c r="J6894" t="s">
        <v>4718</v>
      </c>
      <c r="K6894" t="s">
        <v>73</v>
      </c>
      <c r="L6894">
        <v>60653</v>
      </c>
      <c r="M6894">
        <v>175</v>
      </c>
      <c r="N6894" t="s">
        <v>402</v>
      </c>
      <c r="O6894">
        <v>20</v>
      </c>
      <c r="P6894">
        <v>3</v>
      </c>
      <c r="Q6894" t="s">
        <v>75</v>
      </c>
      <c r="R6894" t="s">
        <v>8304</v>
      </c>
      <c r="S6894">
        <v>20.25</v>
      </c>
      <c r="T6894">
        <v>324</v>
      </c>
      <c r="U6894" t="s">
        <v>19</v>
      </c>
      <c r="V6894" s="2">
        <v>43725</v>
      </c>
      <c r="W6894" t="s">
        <v>130</v>
      </c>
      <c r="X6894" t="s">
        <v>139</v>
      </c>
      <c r="Y6894" t="s">
        <v>52</v>
      </c>
    </row>
    <row r="6895" spans="1:25" hidden="1" x14ac:dyDescent="0.35">
      <c r="A6895">
        <v>2</v>
      </c>
      <c r="B6895" t="s">
        <v>25</v>
      </c>
      <c r="C6895">
        <v>1</v>
      </c>
      <c r="D6895" t="s">
        <v>11</v>
      </c>
      <c r="E6895" t="s">
        <v>667</v>
      </c>
      <c r="F6895" t="s">
        <v>13</v>
      </c>
      <c r="G6895" t="s">
        <v>5242</v>
      </c>
      <c r="H6895" s="1">
        <v>0.2</v>
      </c>
      <c r="I6895" s="2">
        <v>43747</v>
      </c>
      <c r="J6895" t="s">
        <v>5243</v>
      </c>
      <c r="K6895" t="s">
        <v>102</v>
      </c>
      <c r="L6895">
        <v>44107</v>
      </c>
      <c r="M6895">
        <v>1186</v>
      </c>
      <c r="N6895" t="s">
        <v>1417</v>
      </c>
      <c r="O6895">
        <v>9</v>
      </c>
      <c r="P6895">
        <v>4</v>
      </c>
      <c r="Q6895" t="s">
        <v>104</v>
      </c>
      <c r="R6895" t="s">
        <v>8304</v>
      </c>
      <c r="S6895">
        <v>9.18</v>
      </c>
      <c r="T6895">
        <v>46</v>
      </c>
      <c r="U6895" t="s">
        <v>33</v>
      </c>
      <c r="V6895" s="2">
        <v>43749</v>
      </c>
      <c r="W6895" t="s">
        <v>130</v>
      </c>
      <c r="X6895" t="s">
        <v>309</v>
      </c>
      <c r="Y6895" t="s">
        <v>47</v>
      </c>
    </row>
    <row r="6896" spans="1:25" hidden="1" x14ac:dyDescent="0.35">
      <c r="A6896">
        <v>5</v>
      </c>
      <c r="B6896" t="s">
        <v>25</v>
      </c>
      <c r="C6896">
        <v>3</v>
      </c>
      <c r="D6896" t="s">
        <v>26</v>
      </c>
      <c r="E6896" t="s">
        <v>171</v>
      </c>
      <c r="F6896" t="s">
        <v>13</v>
      </c>
      <c r="G6896" t="s">
        <v>5947</v>
      </c>
      <c r="H6896" s="1">
        <v>0</v>
      </c>
      <c r="I6896" s="2">
        <v>43716</v>
      </c>
      <c r="J6896" t="s">
        <v>6071</v>
      </c>
      <c r="K6896" t="s">
        <v>102</v>
      </c>
      <c r="L6896">
        <v>10024</v>
      </c>
      <c r="M6896">
        <v>101</v>
      </c>
      <c r="N6896" t="s">
        <v>3361</v>
      </c>
      <c r="O6896">
        <v>17</v>
      </c>
      <c r="P6896">
        <v>4</v>
      </c>
      <c r="Q6896" t="s">
        <v>104</v>
      </c>
      <c r="R6896" t="s">
        <v>8304</v>
      </c>
      <c r="S6896">
        <v>16.93</v>
      </c>
      <c r="T6896">
        <v>65</v>
      </c>
      <c r="U6896" t="s">
        <v>33</v>
      </c>
      <c r="V6896" s="2">
        <v>43721</v>
      </c>
      <c r="W6896" t="s">
        <v>20</v>
      </c>
      <c r="X6896" t="s">
        <v>175</v>
      </c>
      <c r="Y6896" t="s">
        <v>42</v>
      </c>
    </row>
    <row r="6897" spans="1:25" hidden="1" x14ac:dyDescent="0.35">
      <c r="A6897">
        <v>2</v>
      </c>
      <c r="B6897" t="s">
        <v>43</v>
      </c>
      <c r="C6897">
        <v>3</v>
      </c>
      <c r="D6897" t="s">
        <v>26</v>
      </c>
      <c r="E6897" t="s">
        <v>65</v>
      </c>
      <c r="F6897" t="s">
        <v>13</v>
      </c>
      <c r="G6897" t="s">
        <v>2267</v>
      </c>
      <c r="H6897" s="1">
        <v>0</v>
      </c>
      <c r="I6897" s="2">
        <v>43731</v>
      </c>
      <c r="J6897" t="s">
        <v>3623</v>
      </c>
      <c r="K6897" t="s">
        <v>30</v>
      </c>
      <c r="L6897">
        <v>98105</v>
      </c>
      <c r="M6897">
        <v>292</v>
      </c>
      <c r="N6897" t="s">
        <v>3624</v>
      </c>
      <c r="O6897">
        <v>34</v>
      </c>
      <c r="P6897">
        <v>2</v>
      </c>
      <c r="Q6897" t="s">
        <v>32</v>
      </c>
      <c r="R6897" t="s">
        <v>8304</v>
      </c>
      <c r="S6897">
        <v>33.590000000000003</v>
      </c>
      <c r="T6897">
        <v>120</v>
      </c>
      <c r="U6897" t="s">
        <v>19</v>
      </c>
      <c r="V6897" s="2">
        <v>43733</v>
      </c>
      <c r="W6897" t="s">
        <v>20</v>
      </c>
      <c r="X6897" t="s">
        <v>69</v>
      </c>
      <c r="Y6897" t="s">
        <v>56</v>
      </c>
    </row>
    <row r="6898" spans="1:25" hidden="1" x14ac:dyDescent="0.35">
      <c r="A6898">
        <v>2</v>
      </c>
      <c r="B6898" t="s">
        <v>43</v>
      </c>
      <c r="C6898">
        <v>3</v>
      </c>
      <c r="D6898" t="s">
        <v>26</v>
      </c>
      <c r="E6898" t="s">
        <v>65</v>
      </c>
      <c r="F6898" t="s">
        <v>13</v>
      </c>
      <c r="G6898" t="s">
        <v>2267</v>
      </c>
      <c r="H6898" s="1">
        <v>0</v>
      </c>
      <c r="I6898" s="2">
        <v>43731</v>
      </c>
      <c r="J6898" t="s">
        <v>3623</v>
      </c>
      <c r="K6898" t="s">
        <v>30</v>
      </c>
      <c r="L6898">
        <v>98105</v>
      </c>
      <c r="M6898">
        <v>1513</v>
      </c>
      <c r="N6898" t="s">
        <v>1087</v>
      </c>
      <c r="O6898">
        <v>8</v>
      </c>
      <c r="P6898">
        <v>3</v>
      </c>
      <c r="Q6898" t="s">
        <v>32</v>
      </c>
      <c r="R6898" t="s">
        <v>8304</v>
      </c>
      <c r="S6898">
        <v>8.49</v>
      </c>
      <c r="T6898">
        <v>31</v>
      </c>
      <c r="U6898" t="s">
        <v>19</v>
      </c>
      <c r="V6898" s="2">
        <v>43733</v>
      </c>
      <c r="W6898" t="s">
        <v>20</v>
      </c>
      <c r="X6898" t="s">
        <v>69</v>
      </c>
      <c r="Y6898" t="s">
        <v>42</v>
      </c>
    </row>
    <row r="6899" spans="1:25" hidden="1" x14ac:dyDescent="0.35">
      <c r="A6899">
        <v>2</v>
      </c>
      <c r="B6899" t="s">
        <v>43</v>
      </c>
      <c r="C6899">
        <v>3</v>
      </c>
      <c r="D6899" t="s">
        <v>26</v>
      </c>
      <c r="E6899" t="s">
        <v>65</v>
      </c>
      <c r="F6899" t="s">
        <v>13</v>
      </c>
      <c r="G6899" t="s">
        <v>2267</v>
      </c>
      <c r="H6899" s="1">
        <v>0.2</v>
      </c>
      <c r="I6899" s="2">
        <v>43731</v>
      </c>
      <c r="J6899" t="s">
        <v>3623</v>
      </c>
      <c r="K6899" t="s">
        <v>30</v>
      </c>
      <c r="L6899">
        <v>98105</v>
      </c>
      <c r="M6899">
        <v>265</v>
      </c>
      <c r="N6899" t="s">
        <v>1111</v>
      </c>
      <c r="O6899">
        <v>2</v>
      </c>
      <c r="P6899">
        <v>1</v>
      </c>
      <c r="Q6899" t="s">
        <v>32</v>
      </c>
      <c r="R6899" t="s">
        <v>8304</v>
      </c>
      <c r="S6899">
        <v>2.3199999999999998</v>
      </c>
      <c r="T6899">
        <v>7</v>
      </c>
      <c r="U6899" t="s">
        <v>19</v>
      </c>
      <c r="V6899" s="2">
        <v>43733</v>
      </c>
      <c r="W6899" t="s">
        <v>20</v>
      </c>
      <c r="X6899" t="s">
        <v>69</v>
      </c>
      <c r="Y6899" t="s">
        <v>54</v>
      </c>
    </row>
    <row r="6900" spans="1:25" hidden="1" x14ac:dyDescent="0.35">
      <c r="A6900">
        <v>1</v>
      </c>
      <c r="B6900" t="s">
        <v>10</v>
      </c>
      <c r="C6900">
        <v>1</v>
      </c>
      <c r="D6900" t="s">
        <v>26</v>
      </c>
      <c r="E6900" t="s">
        <v>535</v>
      </c>
      <c r="F6900" t="s">
        <v>13</v>
      </c>
      <c r="G6900" t="s">
        <v>7141</v>
      </c>
      <c r="H6900" s="1">
        <v>0</v>
      </c>
      <c r="I6900" s="2">
        <v>43703</v>
      </c>
      <c r="J6900" t="s">
        <v>7209</v>
      </c>
      <c r="K6900" t="s">
        <v>73</v>
      </c>
      <c r="L6900">
        <v>48234</v>
      </c>
      <c r="M6900">
        <v>1113</v>
      </c>
      <c r="N6900" t="s">
        <v>3481</v>
      </c>
      <c r="O6900">
        <v>14</v>
      </c>
      <c r="P6900">
        <v>4</v>
      </c>
      <c r="Q6900" t="s">
        <v>75</v>
      </c>
      <c r="R6900" t="s">
        <v>8304</v>
      </c>
      <c r="S6900">
        <v>13.97</v>
      </c>
      <c r="T6900">
        <v>54</v>
      </c>
      <c r="U6900" t="s">
        <v>76</v>
      </c>
      <c r="V6900" s="2">
        <v>43704</v>
      </c>
      <c r="W6900" t="s">
        <v>130</v>
      </c>
      <c r="X6900" t="s">
        <v>156</v>
      </c>
      <c r="Y6900" t="s">
        <v>42</v>
      </c>
    </row>
    <row r="6901" spans="1:25" x14ac:dyDescent="0.35">
      <c r="A6901">
        <v>5</v>
      </c>
      <c r="B6901" t="s">
        <v>43</v>
      </c>
      <c r="C6901">
        <v>6</v>
      </c>
      <c r="D6901" t="s">
        <v>26</v>
      </c>
      <c r="E6901" t="s">
        <v>88</v>
      </c>
      <c r="F6901" t="s">
        <v>13</v>
      </c>
      <c r="G6901" t="s">
        <v>2746</v>
      </c>
      <c r="H6901" s="1">
        <v>0</v>
      </c>
      <c r="I6901" s="2">
        <v>43708</v>
      </c>
      <c r="J6901" t="s">
        <v>4551</v>
      </c>
      <c r="K6901" t="s">
        <v>30</v>
      </c>
      <c r="L6901">
        <v>94109</v>
      </c>
      <c r="M6901">
        <v>1483</v>
      </c>
      <c r="N6901" t="s">
        <v>1288</v>
      </c>
      <c r="O6901">
        <v>10</v>
      </c>
      <c r="P6901">
        <v>3</v>
      </c>
      <c r="Q6901" t="s">
        <v>32</v>
      </c>
      <c r="R6901" t="s">
        <v>8304</v>
      </c>
      <c r="S6901">
        <v>9.6999999999999993</v>
      </c>
      <c r="T6901">
        <v>194</v>
      </c>
      <c r="U6901" t="s">
        <v>19</v>
      </c>
      <c r="V6901" s="2">
        <v>43713</v>
      </c>
      <c r="W6901" t="s">
        <v>39</v>
      </c>
      <c r="X6901" t="s">
        <v>34</v>
      </c>
      <c r="Y6901" t="s">
        <v>42</v>
      </c>
    </row>
    <row r="6902" spans="1:25" hidden="1" x14ac:dyDescent="0.35">
      <c r="A6902">
        <v>6</v>
      </c>
      <c r="B6902" t="s">
        <v>10</v>
      </c>
      <c r="C6902">
        <v>6</v>
      </c>
      <c r="D6902" t="s">
        <v>26</v>
      </c>
      <c r="E6902" t="s">
        <v>1523</v>
      </c>
      <c r="F6902" t="s">
        <v>13</v>
      </c>
      <c r="G6902" t="s">
        <v>6825</v>
      </c>
      <c r="H6902" s="1">
        <v>0</v>
      </c>
      <c r="I6902" s="2">
        <v>43513</v>
      </c>
      <c r="J6902" t="s">
        <v>7477</v>
      </c>
      <c r="K6902" t="s">
        <v>102</v>
      </c>
      <c r="L6902">
        <v>8861</v>
      </c>
      <c r="M6902">
        <v>96</v>
      </c>
      <c r="N6902" t="s">
        <v>8224</v>
      </c>
      <c r="O6902">
        <v>6</v>
      </c>
      <c r="P6902">
        <v>2</v>
      </c>
      <c r="Q6902" t="s">
        <v>104</v>
      </c>
      <c r="R6902" t="s">
        <v>8304</v>
      </c>
      <c r="S6902">
        <v>5.76</v>
      </c>
      <c r="T6902">
        <v>12</v>
      </c>
      <c r="U6902" t="s">
        <v>76</v>
      </c>
      <c r="V6902" s="2">
        <v>43519</v>
      </c>
      <c r="W6902" t="s">
        <v>39</v>
      </c>
      <c r="X6902" t="s">
        <v>485</v>
      </c>
      <c r="Y6902" t="s">
        <v>64</v>
      </c>
    </row>
    <row r="6903" spans="1:25" hidden="1" x14ac:dyDescent="0.35">
      <c r="A6903">
        <v>6</v>
      </c>
      <c r="B6903" t="s">
        <v>10</v>
      </c>
      <c r="C6903">
        <v>6</v>
      </c>
      <c r="D6903" t="s">
        <v>26</v>
      </c>
      <c r="E6903" t="s">
        <v>1523</v>
      </c>
      <c r="F6903" t="s">
        <v>13</v>
      </c>
      <c r="G6903" t="s">
        <v>6825</v>
      </c>
      <c r="H6903" s="1">
        <v>0</v>
      </c>
      <c r="I6903" s="2">
        <v>43513</v>
      </c>
      <c r="J6903" t="s">
        <v>7477</v>
      </c>
      <c r="K6903" t="s">
        <v>102</v>
      </c>
      <c r="L6903">
        <v>8861</v>
      </c>
      <c r="M6903">
        <v>637</v>
      </c>
      <c r="N6903" t="s">
        <v>3371</v>
      </c>
      <c r="O6903">
        <v>40</v>
      </c>
      <c r="P6903">
        <v>5</v>
      </c>
      <c r="Q6903" t="s">
        <v>104</v>
      </c>
      <c r="R6903" t="s">
        <v>8304</v>
      </c>
      <c r="S6903">
        <v>39.950000000000003</v>
      </c>
      <c r="T6903">
        <v>166</v>
      </c>
      <c r="U6903" t="s">
        <v>76</v>
      </c>
      <c r="V6903" s="2">
        <v>43519</v>
      </c>
      <c r="W6903" t="s">
        <v>39</v>
      </c>
      <c r="X6903" t="s">
        <v>485</v>
      </c>
      <c r="Y6903" t="s">
        <v>42</v>
      </c>
    </row>
    <row r="6904" spans="1:25" hidden="1" x14ac:dyDescent="0.35">
      <c r="A6904">
        <v>2</v>
      </c>
      <c r="B6904" t="s">
        <v>43</v>
      </c>
      <c r="C6904">
        <v>3</v>
      </c>
      <c r="D6904" t="s">
        <v>26</v>
      </c>
      <c r="E6904" t="s">
        <v>498</v>
      </c>
      <c r="F6904" t="s">
        <v>13</v>
      </c>
      <c r="G6904" t="s">
        <v>1292</v>
      </c>
      <c r="H6904" s="1">
        <v>0.2</v>
      </c>
      <c r="I6904" s="2">
        <v>43624</v>
      </c>
      <c r="J6904" t="s">
        <v>1293</v>
      </c>
      <c r="K6904" t="s">
        <v>73</v>
      </c>
      <c r="L6904">
        <v>75081</v>
      </c>
      <c r="M6904">
        <v>88</v>
      </c>
      <c r="N6904" t="s">
        <v>1294</v>
      </c>
      <c r="O6904">
        <v>2</v>
      </c>
      <c r="P6904">
        <v>3</v>
      </c>
      <c r="Q6904" t="s">
        <v>75</v>
      </c>
      <c r="R6904" t="s">
        <v>8304</v>
      </c>
      <c r="S6904">
        <v>2.08</v>
      </c>
      <c r="T6904">
        <v>24</v>
      </c>
      <c r="U6904" t="s">
        <v>33</v>
      </c>
      <c r="V6904" s="2">
        <v>43626</v>
      </c>
      <c r="W6904" t="s">
        <v>20</v>
      </c>
      <c r="X6904" t="s">
        <v>77</v>
      </c>
      <c r="Y6904" t="s">
        <v>356</v>
      </c>
    </row>
    <row r="6905" spans="1:25" hidden="1" x14ac:dyDescent="0.35">
      <c r="A6905">
        <v>2</v>
      </c>
      <c r="B6905" t="s">
        <v>43</v>
      </c>
      <c r="C6905">
        <v>3</v>
      </c>
      <c r="D6905" t="s">
        <v>26</v>
      </c>
      <c r="E6905" t="s">
        <v>498</v>
      </c>
      <c r="F6905" t="s">
        <v>13</v>
      </c>
      <c r="G6905" t="s">
        <v>1292</v>
      </c>
      <c r="H6905" s="1">
        <v>0.2</v>
      </c>
      <c r="I6905" s="2">
        <v>43624</v>
      </c>
      <c r="J6905" t="s">
        <v>1293</v>
      </c>
      <c r="K6905" t="s">
        <v>73</v>
      </c>
      <c r="L6905">
        <v>75081</v>
      </c>
      <c r="M6905">
        <v>538</v>
      </c>
      <c r="N6905" t="s">
        <v>125</v>
      </c>
      <c r="O6905">
        <v>29</v>
      </c>
      <c r="P6905">
        <v>3</v>
      </c>
      <c r="Q6905" t="s">
        <v>75</v>
      </c>
      <c r="R6905" t="s">
        <v>8304</v>
      </c>
      <c r="S6905">
        <v>28.71</v>
      </c>
      <c r="T6905">
        <v>85</v>
      </c>
      <c r="U6905" t="s">
        <v>33</v>
      </c>
      <c r="V6905" s="2">
        <v>43626</v>
      </c>
      <c r="W6905" t="s">
        <v>20</v>
      </c>
      <c r="X6905" t="s">
        <v>77</v>
      </c>
      <c r="Y6905" t="s">
        <v>64</v>
      </c>
    </row>
    <row r="6906" spans="1:25" hidden="1" x14ac:dyDescent="0.35">
      <c r="A6906">
        <v>2</v>
      </c>
      <c r="B6906" t="s">
        <v>43</v>
      </c>
      <c r="C6906">
        <v>3</v>
      </c>
      <c r="D6906" t="s">
        <v>50</v>
      </c>
      <c r="E6906" t="s">
        <v>498</v>
      </c>
      <c r="F6906" t="s">
        <v>13</v>
      </c>
      <c r="G6906" t="s">
        <v>1292</v>
      </c>
      <c r="H6906" s="1">
        <v>0.2</v>
      </c>
      <c r="I6906" s="2">
        <v>43624</v>
      </c>
      <c r="J6906" t="s">
        <v>1293</v>
      </c>
      <c r="K6906" t="s">
        <v>73</v>
      </c>
      <c r="L6906">
        <v>75081</v>
      </c>
      <c r="M6906">
        <v>451</v>
      </c>
      <c r="N6906" t="s">
        <v>1295</v>
      </c>
      <c r="O6906">
        <v>29</v>
      </c>
      <c r="P6906">
        <v>3</v>
      </c>
      <c r="Q6906" t="s">
        <v>75</v>
      </c>
      <c r="R6906" t="s">
        <v>8304</v>
      </c>
      <c r="S6906">
        <v>28.62</v>
      </c>
      <c r="T6906">
        <v>382</v>
      </c>
      <c r="U6906" t="s">
        <v>33</v>
      </c>
      <c r="V6906" s="2">
        <v>43626</v>
      </c>
      <c r="W6906" t="s">
        <v>20</v>
      </c>
      <c r="X6906" t="s">
        <v>77</v>
      </c>
      <c r="Y6906" t="s">
        <v>52</v>
      </c>
    </row>
    <row r="6907" spans="1:25" hidden="1" x14ac:dyDescent="0.35">
      <c r="A6907">
        <v>3</v>
      </c>
      <c r="B6907" t="s">
        <v>25</v>
      </c>
      <c r="C6907">
        <v>1</v>
      </c>
      <c r="D6907" t="s">
        <v>26</v>
      </c>
      <c r="E6907" t="s">
        <v>4666</v>
      </c>
      <c r="F6907" t="s">
        <v>13</v>
      </c>
      <c r="G6907" t="s">
        <v>5443</v>
      </c>
      <c r="H6907" s="1">
        <v>0.2</v>
      </c>
      <c r="I6907" s="2">
        <v>43681</v>
      </c>
      <c r="J6907" t="s">
        <v>5969</v>
      </c>
      <c r="K6907" t="s">
        <v>30</v>
      </c>
      <c r="L6907">
        <v>80538</v>
      </c>
      <c r="M6907">
        <v>1048</v>
      </c>
      <c r="N6907" t="s">
        <v>8188</v>
      </c>
      <c r="O6907">
        <v>3</v>
      </c>
      <c r="P6907">
        <v>1</v>
      </c>
      <c r="Q6907" t="s">
        <v>32</v>
      </c>
      <c r="R6907" t="s">
        <v>8304</v>
      </c>
      <c r="S6907">
        <v>3.18</v>
      </c>
      <c r="T6907">
        <v>9</v>
      </c>
      <c r="U6907" t="s">
        <v>33</v>
      </c>
      <c r="V6907" s="2">
        <v>43684</v>
      </c>
      <c r="W6907" t="s">
        <v>130</v>
      </c>
      <c r="X6907" t="s">
        <v>285</v>
      </c>
      <c r="Y6907" t="s">
        <v>119</v>
      </c>
    </row>
    <row r="6908" spans="1:25" hidden="1" x14ac:dyDescent="0.35">
      <c r="A6908">
        <v>3</v>
      </c>
      <c r="B6908" t="s">
        <v>25</v>
      </c>
      <c r="C6908">
        <v>1</v>
      </c>
      <c r="D6908" t="s">
        <v>26</v>
      </c>
      <c r="E6908" t="s">
        <v>4666</v>
      </c>
      <c r="F6908" t="s">
        <v>13</v>
      </c>
      <c r="G6908" t="s">
        <v>5443</v>
      </c>
      <c r="H6908" s="1">
        <v>0.2</v>
      </c>
      <c r="I6908" s="2">
        <v>43681</v>
      </c>
      <c r="J6908" t="s">
        <v>5969</v>
      </c>
      <c r="K6908" t="s">
        <v>30</v>
      </c>
      <c r="L6908">
        <v>80538</v>
      </c>
      <c r="M6908">
        <v>788</v>
      </c>
      <c r="N6908" t="s">
        <v>5915</v>
      </c>
      <c r="O6908">
        <v>3</v>
      </c>
      <c r="P6908">
        <v>2</v>
      </c>
      <c r="Q6908" t="s">
        <v>32</v>
      </c>
      <c r="R6908" t="s">
        <v>8304</v>
      </c>
      <c r="S6908">
        <v>2.89</v>
      </c>
      <c r="T6908">
        <v>8</v>
      </c>
      <c r="U6908" t="s">
        <v>33</v>
      </c>
      <c r="V6908" s="2">
        <v>43684</v>
      </c>
      <c r="W6908" t="s">
        <v>130</v>
      </c>
      <c r="X6908" t="s">
        <v>285</v>
      </c>
      <c r="Y6908" t="s">
        <v>64</v>
      </c>
    </row>
    <row r="6909" spans="1:25" hidden="1" x14ac:dyDescent="0.35">
      <c r="A6909">
        <v>6</v>
      </c>
      <c r="B6909" t="s">
        <v>10</v>
      </c>
      <c r="C6909">
        <v>6</v>
      </c>
      <c r="D6909" t="s">
        <v>26</v>
      </c>
      <c r="E6909" t="s">
        <v>892</v>
      </c>
      <c r="F6909" t="s">
        <v>13</v>
      </c>
      <c r="G6909" t="s">
        <v>979</v>
      </c>
      <c r="H6909" s="1">
        <v>0.2</v>
      </c>
      <c r="I6909" s="2">
        <v>43636</v>
      </c>
      <c r="J6909" t="s">
        <v>4194</v>
      </c>
      <c r="K6909" t="s">
        <v>102</v>
      </c>
      <c r="L6909">
        <v>10801</v>
      </c>
      <c r="M6909">
        <v>43</v>
      </c>
      <c r="N6909" t="s">
        <v>951</v>
      </c>
      <c r="O6909">
        <v>19</v>
      </c>
      <c r="P6909">
        <v>3</v>
      </c>
      <c r="Q6909" t="s">
        <v>104</v>
      </c>
      <c r="R6909" t="s">
        <v>8304</v>
      </c>
      <c r="S6909">
        <v>18.600000000000001</v>
      </c>
      <c r="T6909">
        <v>51</v>
      </c>
      <c r="U6909" t="s">
        <v>19</v>
      </c>
      <c r="V6909" s="2">
        <v>43642</v>
      </c>
      <c r="W6909" t="s">
        <v>39</v>
      </c>
      <c r="X6909" t="s">
        <v>175</v>
      </c>
      <c r="Y6909" t="s">
        <v>54</v>
      </c>
    </row>
    <row r="6910" spans="1:25" hidden="1" x14ac:dyDescent="0.35">
      <c r="A6910">
        <v>6</v>
      </c>
      <c r="B6910" t="s">
        <v>10</v>
      </c>
      <c r="C6910">
        <v>6</v>
      </c>
      <c r="D6910" t="s">
        <v>50</v>
      </c>
      <c r="E6910" t="s">
        <v>892</v>
      </c>
      <c r="F6910" t="s">
        <v>13</v>
      </c>
      <c r="G6910" t="s">
        <v>979</v>
      </c>
      <c r="H6910" s="1">
        <v>0</v>
      </c>
      <c r="I6910" s="2">
        <v>43636</v>
      </c>
      <c r="J6910" t="s">
        <v>4194</v>
      </c>
      <c r="K6910" t="s">
        <v>102</v>
      </c>
      <c r="L6910">
        <v>10801</v>
      </c>
      <c r="M6910">
        <v>141</v>
      </c>
      <c r="N6910" t="s">
        <v>4889</v>
      </c>
      <c r="O6910">
        <v>15</v>
      </c>
      <c r="P6910">
        <v>5</v>
      </c>
      <c r="Q6910" t="s">
        <v>104</v>
      </c>
      <c r="R6910" t="s">
        <v>8304</v>
      </c>
      <c r="S6910">
        <v>14.99</v>
      </c>
      <c r="T6910">
        <v>150</v>
      </c>
      <c r="U6910" t="s">
        <v>19</v>
      </c>
      <c r="V6910" s="2">
        <v>43642</v>
      </c>
      <c r="W6910" t="s">
        <v>39</v>
      </c>
      <c r="X6910" t="s">
        <v>175</v>
      </c>
      <c r="Y6910" t="s">
        <v>113</v>
      </c>
    </row>
    <row r="6911" spans="1:25" hidden="1" x14ac:dyDescent="0.35">
      <c r="A6911">
        <v>4</v>
      </c>
      <c r="B6911" t="s">
        <v>43</v>
      </c>
      <c r="C6911">
        <v>6</v>
      </c>
      <c r="D6911" t="s">
        <v>26</v>
      </c>
      <c r="E6911" t="s">
        <v>1905</v>
      </c>
      <c r="F6911" t="s">
        <v>13</v>
      </c>
      <c r="G6911" t="s">
        <v>2171</v>
      </c>
      <c r="H6911" s="1">
        <v>0</v>
      </c>
      <c r="I6911" s="2">
        <v>43640</v>
      </c>
      <c r="J6911" t="s">
        <v>4081</v>
      </c>
      <c r="K6911" t="s">
        <v>102</v>
      </c>
      <c r="L6911">
        <v>2920</v>
      </c>
      <c r="M6911">
        <v>702</v>
      </c>
      <c r="N6911" t="s">
        <v>380</v>
      </c>
      <c r="O6911">
        <v>48</v>
      </c>
      <c r="P6911">
        <v>3</v>
      </c>
      <c r="Q6911" t="s">
        <v>104</v>
      </c>
      <c r="R6911" t="s">
        <v>8304</v>
      </c>
      <c r="S6911">
        <v>48.38</v>
      </c>
      <c r="T6911">
        <v>103</v>
      </c>
      <c r="U6911" t="s">
        <v>19</v>
      </c>
      <c r="V6911" s="2">
        <v>43644</v>
      </c>
      <c r="W6911" t="s">
        <v>39</v>
      </c>
      <c r="X6911" t="s">
        <v>836</v>
      </c>
      <c r="Y6911" t="s">
        <v>54</v>
      </c>
    </row>
    <row r="6912" spans="1:25" hidden="1" x14ac:dyDescent="0.35">
      <c r="A6912">
        <v>4</v>
      </c>
      <c r="B6912" t="s">
        <v>43</v>
      </c>
      <c r="C6912">
        <v>6</v>
      </c>
      <c r="D6912" t="s">
        <v>26</v>
      </c>
      <c r="E6912" t="s">
        <v>99</v>
      </c>
      <c r="F6912" t="s">
        <v>13</v>
      </c>
      <c r="G6912" t="s">
        <v>623</v>
      </c>
      <c r="H6912" s="1">
        <v>0.2</v>
      </c>
      <c r="I6912" s="2">
        <v>43751</v>
      </c>
      <c r="J6912" t="s">
        <v>624</v>
      </c>
      <c r="K6912" t="s">
        <v>102</v>
      </c>
      <c r="L6912">
        <v>19140</v>
      </c>
      <c r="M6912">
        <v>1302</v>
      </c>
      <c r="N6912" t="s">
        <v>625</v>
      </c>
      <c r="O6912">
        <v>4</v>
      </c>
      <c r="P6912">
        <v>2</v>
      </c>
      <c r="Q6912" t="s">
        <v>104</v>
      </c>
      <c r="R6912" t="s">
        <v>8304</v>
      </c>
      <c r="S6912">
        <v>4.08</v>
      </c>
      <c r="T6912">
        <v>12</v>
      </c>
      <c r="U6912" t="s">
        <v>33</v>
      </c>
      <c r="V6912" s="2">
        <v>43755</v>
      </c>
      <c r="W6912" t="s">
        <v>39</v>
      </c>
      <c r="X6912" t="s">
        <v>105</v>
      </c>
      <c r="Y6912" t="s">
        <v>64</v>
      </c>
    </row>
    <row r="6913" spans="1:25" hidden="1" x14ac:dyDescent="0.35">
      <c r="A6913">
        <v>4</v>
      </c>
      <c r="B6913" t="s">
        <v>43</v>
      </c>
      <c r="C6913">
        <v>6</v>
      </c>
      <c r="D6913" t="s">
        <v>26</v>
      </c>
      <c r="E6913" t="s">
        <v>99</v>
      </c>
      <c r="F6913" t="s">
        <v>13</v>
      </c>
      <c r="G6913" t="s">
        <v>623</v>
      </c>
      <c r="H6913" s="1">
        <v>0.2</v>
      </c>
      <c r="I6913" s="2">
        <v>43751</v>
      </c>
      <c r="J6913" t="s">
        <v>624</v>
      </c>
      <c r="K6913" t="s">
        <v>102</v>
      </c>
      <c r="L6913">
        <v>19140</v>
      </c>
      <c r="M6913">
        <v>98</v>
      </c>
      <c r="N6913" t="s">
        <v>8163</v>
      </c>
      <c r="O6913">
        <v>6</v>
      </c>
      <c r="P6913">
        <v>4</v>
      </c>
      <c r="Q6913" t="s">
        <v>104</v>
      </c>
      <c r="R6913" t="s">
        <v>8304</v>
      </c>
      <c r="S6913">
        <v>5.91</v>
      </c>
      <c r="T6913">
        <v>18</v>
      </c>
      <c r="U6913" t="s">
        <v>33</v>
      </c>
      <c r="V6913" s="2">
        <v>43755</v>
      </c>
      <c r="W6913" t="s">
        <v>39</v>
      </c>
      <c r="X6913" t="s">
        <v>105</v>
      </c>
      <c r="Y6913" t="s">
        <v>64</v>
      </c>
    </row>
    <row r="6914" spans="1:25" hidden="1" x14ac:dyDescent="0.35">
      <c r="A6914">
        <v>4</v>
      </c>
      <c r="B6914" t="s">
        <v>43</v>
      </c>
      <c r="C6914">
        <v>6</v>
      </c>
      <c r="D6914" t="s">
        <v>26</v>
      </c>
      <c r="E6914" t="s">
        <v>99</v>
      </c>
      <c r="F6914" t="s">
        <v>13</v>
      </c>
      <c r="G6914" t="s">
        <v>623</v>
      </c>
      <c r="H6914" s="1">
        <v>0.2</v>
      </c>
      <c r="I6914" s="2">
        <v>43751</v>
      </c>
      <c r="J6914" t="s">
        <v>624</v>
      </c>
      <c r="K6914" t="s">
        <v>102</v>
      </c>
      <c r="L6914">
        <v>19140</v>
      </c>
      <c r="M6914">
        <v>589</v>
      </c>
      <c r="N6914" t="s">
        <v>626</v>
      </c>
      <c r="O6914">
        <v>6</v>
      </c>
      <c r="P6914">
        <v>6</v>
      </c>
      <c r="Q6914" t="s">
        <v>104</v>
      </c>
      <c r="R6914" t="s">
        <v>8304</v>
      </c>
      <c r="S6914">
        <v>5.97</v>
      </c>
      <c r="T6914">
        <v>60</v>
      </c>
      <c r="U6914" t="s">
        <v>33</v>
      </c>
      <c r="V6914" s="2">
        <v>43755</v>
      </c>
      <c r="W6914" t="s">
        <v>39</v>
      </c>
      <c r="X6914" t="s">
        <v>105</v>
      </c>
      <c r="Y6914" t="s">
        <v>42</v>
      </c>
    </row>
    <row r="6915" spans="1:25" hidden="1" x14ac:dyDescent="0.35">
      <c r="A6915">
        <v>4</v>
      </c>
      <c r="B6915" t="s">
        <v>43</v>
      </c>
      <c r="C6915">
        <v>6</v>
      </c>
      <c r="D6915" t="s">
        <v>26</v>
      </c>
      <c r="E6915" t="s">
        <v>99</v>
      </c>
      <c r="F6915" t="s">
        <v>13</v>
      </c>
      <c r="G6915" t="s">
        <v>623</v>
      </c>
      <c r="H6915" s="1">
        <v>0.2</v>
      </c>
      <c r="I6915" s="2">
        <v>43751</v>
      </c>
      <c r="J6915" t="s">
        <v>624</v>
      </c>
      <c r="K6915" t="s">
        <v>102</v>
      </c>
      <c r="L6915">
        <v>19140</v>
      </c>
      <c r="M6915">
        <v>197</v>
      </c>
      <c r="N6915" t="s">
        <v>627</v>
      </c>
      <c r="O6915">
        <v>9</v>
      </c>
      <c r="P6915">
        <v>3</v>
      </c>
      <c r="Q6915" t="s">
        <v>104</v>
      </c>
      <c r="R6915" t="s">
        <v>8304</v>
      </c>
      <c r="S6915">
        <v>8.69</v>
      </c>
      <c r="T6915">
        <v>25</v>
      </c>
      <c r="U6915" t="s">
        <v>33</v>
      </c>
      <c r="V6915" s="2">
        <v>43755</v>
      </c>
      <c r="W6915" t="s">
        <v>39</v>
      </c>
      <c r="X6915" t="s">
        <v>105</v>
      </c>
      <c r="Y6915" t="s">
        <v>35</v>
      </c>
    </row>
    <row r="6916" spans="1:25" hidden="1" x14ac:dyDescent="0.35">
      <c r="A6916">
        <v>5</v>
      </c>
      <c r="B6916" t="s">
        <v>43</v>
      </c>
      <c r="C6916">
        <v>6</v>
      </c>
      <c r="D6916" t="s">
        <v>26</v>
      </c>
      <c r="E6916" t="s">
        <v>879</v>
      </c>
      <c r="F6916" t="s">
        <v>13</v>
      </c>
      <c r="G6916" t="s">
        <v>1124</v>
      </c>
      <c r="H6916" s="1">
        <v>0</v>
      </c>
      <c r="I6916" s="2">
        <v>43708</v>
      </c>
      <c r="J6916" t="s">
        <v>3815</v>
      </c>
      <c r="K6916" t="s">
        <v>73</v>
      </c>
      <c r="L6916">
        <v>46226</v>
      </c>
      <c r="M6916">
        <v>1583</v>
      </c>
      <c r="N6916" t="s">
        <v>1282</v>
      </c>
      <c r="O6916">
        <v>166</v>
      </c>
      <c r="P6916">
        <v>9</v>
      </c>
      <c r="Q6916" t="s">
        <v>75</v>
      </c>
      <c r="R6916" t="s">
        <v>8304</v>
      </c>
      <c r="S6916">
        <v>166.07</v>
      </c>
      <c r="T6916">
        <v>639</v>
      </c>
      <c r="U6916" t="s">
        <v>19</v>
      </c>
      <c r="V6916" s="2">
        <v>43713</v>
      </c>
      <c r="W6916" t="s">
        <v>39</v>
      </c>
      <c r="X6916" t="s">
        <v>167</v>
      </c>
      <c r="Y6916" t="s">
        <v>56</v>
      </c>
    </row>
    <row r="6917" spans="1:25" hidden="1" x14ac:dyDescent="0.35">
      <c r="A6917">
        <v>5</v>
      </c>
      <c r="B6917" t="s">
        <v>25</v>
      </c>
      <c r="C6917">
        <v>3</v>
      </c>
      <c r="D6917" t="s">
        <v>11</v>
      </c>
      <c r="E6917" t="s">
        <v>65</v>
      </c>
      <c r="F6917" t="s">
        <v>13</v>
      </c>
      <c r="G6917" t="s">
        <v>1773</v>
      </c>
      <c r="H6917" s="1">
        <v>0</v>
      </c>
      <c r="I6917" s="2">
        <v>43673</v>
      </c>
      <c r="J6917" t="s">
        <v>2049</v>
      </c>
      <c r="K6917" t="s">
        <v>30</v>
      </c>
      <c r="L6917">
        <v>98115</v>
      </c>
      <c r="M6917">
        <v>1505</v>
      </c>
      <c r="N6917" t="s">
        <v>560</v>
      </c>
      <c r="O6917">
        <v>11</v>
      </c>
      <c r="P6917">
        <v>3</v>
      </c>
      <c r="Q6917" t="s">
        <v>32</v>
      </c>
      <c r="R6917" t="s">
        <v>8304</v>
      </c>
      <c r="S6917">
        <v>10.51</v>
      </c>
      <c r="T6917">
        <v>24</v>
      </c>
      <c r="U6917" t="s">
        <v>19</v>
      </c>
      <c r="V6917" s="2">
        <v>43678</v>
      </c>
      <c r="W6917" t="s">
        <v>20</v>
      </c>
      <c r="X6917" t="s">
        <v>69</v>
      </c>
      <c r="Y6917" t="s">
        <v>47</v>
      </c>
    </row>
    <row r="6918" spans="1:25" hidden="1" x14ac:dyDescent="0.35">
      <c r="A6918">
        <v>5</v>
      </c>
      <c r="B6918" t="s">
        <v>25</v>
      </c>
      <c r="C6918">
        <v>3</v>
      </c>
      <c r="D6918" t="s">
        <v>26</v>
      </c>
      <c r="E6918" t="s">
        <v>65</v>
      </c>
      <c r="F6918" t="s">
        <v>13</v>
      </c>
      <c r="G6918" t="s">
        <v>1773</v>
      </c>
      <c r="H6918" s="1">
        <v>0</v>
      </c>
      <c r="I6918" s="2">
        <v>43673</v>
      </c>
      <c r="J6918" t="s">
        <v>2049</v>
      </c>
      <c r="K6918" t="s">
        <v>30</v>
      </c>
      <c r="L6918">
        <v>98115</v>
      </c>
      <c r="M6918">
        <v>1832</v>
      </c>
      <c r="N6918" t="s">
        <v>2983</v>
      </c>
      <c r="O6918">
        <v>6</v>
      </c>
      <c r="P6918">
        <v>2</v>
      </c>
      <c r="Q6918" t="s">
        <v>32</v>
      </c>
      <c r="R6918" t="s">
        <v>8304</v>
      </c>
      <c r="S6918">
        <v>6.22</v>
      </c>
      <c r="T6918">
        <v>13</v>
      </c>
      <c r="U6918" t="s">
        <v>19</v>
      </c>
      <c r="V6918" s="2">
        <v>43678</v>
      </c>
      <c r="W6918" t="s">
        <v>20</v>
      </c>
      <c r="X6918" t="s">
        <v>69</v>
      </c>
      <c r="Y6918" t="s">
        <v>64</v>
      </c>
    </row>
    <row r="6919" spans="1:25" hidden="1" x14ac:dyDescent="0.35">
      <c r="A6919">
        <v>5</v>
      </c>
      <c r="B6919" t="s">
        <v>25</v>
      </c>
      <c r="C6919">
        <v>3</v>
      </c>
      <c r="D6919" t="s">
        <v>26</v>
      </c>
      <c r="E6919" t="s">
        <v>65</v>
      </c>
      <c r="F6919" t="s">
        <v>13</v>
      </c>
      <c r="G6919" t="s">
        <v>1773</v>
      </c>
      <c r="H6919" s="1">
        <v>0</v>
      </c>
      <c r="I6919" s="2">
        <v>43673</v>
      </c>
      <c r="J6919" t="s">
        <v>2049</v>
      </c>
      <c r="K6919" t="s">
        <v>30</v>
      </c>
      <c r="L6919">
        <v>98115</v>
      </c>
      <c r="M6919">
        <v>1085</v>
      </c>
      <c r="N6919" t="s">
        <v>8228</v>
      </c>
      <c r="O6919">
        <v>12</v>
      </c>
      <c r="P6919">
        <v>4</v>
      </c>
      <c r="Q6919" t="s">
        <v>32</v>
      </c>
      <c r="R6919" t="s">
        <v>8304</v>
      </c>
      <c r="S6919">
        <v>12.05</v>
      </c>
      <c r="T6919">
        <v>26</v>
      </c>
      <c r="U6919" t="s">
        <v>19</v>
      </c>
      <c r="V6919" s="2">
        <v>43678</v>
      </c>
      <c r="W6919" t="s">
        <v>20</v>
      </c>
      <c r="X6919" t="s">
        <v>69</v>
      </c>
      <c r="Y6919" t="s">
        <v>64</v>
      </c>
    </row>
    <row r="6920" spans="1:25" hidden="1" x14ac:dyDescent="0.35">
      <c r="A6920">
        <v>5</v>
      </c>
      <c r="B6920" t="s">
        <v>25</v>
      </c>
      <c r="C6920">
        <v>3</v>
      </c>
      <c r="D6920" t="s">
        <v>50</v>
      </c>
      <c r="E6920" t="s">
        <v>65</v>
      </c>
      <c r="F6920" t="s">
        <v>13</v>
      </c>
      <c r="G6920" t="s">
        <v>1773</v>
      </c>
      <c r="H6920" s="1">
        <v>0</v>
      </c>
      <c r="I6920" s="2">
        <v>43673</v>
      </c>
      <c r="J6920" t="s">
        <v>2049</v>
      </c>
      <c r="K6920" t="s">
        <v>30</v>
      </c>
      <c r="L6920">
        <v>98115</v>
      </c>
      <c r="M6920">
        <v>1473</v>
      </c>
      <c r="N6920" t="s">
        <v>1009</v>
      </c>
      <c r="O6920">
        <v>33</v>
      </c>
      <c r="P6920">
        <v>5</v>
      </c>
      <c r="Q6920" t="s">
        <v>32</v>
      </c>
      <c r="R6920" t="s">
        <v>8304</v>
      </c>
      <c r="S6920">
        <v>32.89</v>
      </c>
      <c r="T6920">
        <v>235</v>
      </c>
      <c r="U6920" t="s">
        <v>19</v>
      </c>
      <c r="V6920" s="2">
        <v>43678</v>
      </c>
      <c r="W6920" t="s">
        <v>20</v>
      </c>
      <c r="X6920" t="s">
        <v>69</v>
      </c>
      <c r="Y6920" t="s">
        <v>113</v>
      </c>
    </row>
    <row r="6921" spans="1:25" hidden="1" x14ac:dyDescent="0.35">
      <c r="A6921">
        <v>6</v>
      </c>
      <c r="B6921" t="s">
        <v>10</v>
      </c>
      <c r="C6921">
        <v>6</v>
      </c>
      <c r="D6921" t="s">
        <v>26</v>
      </c>
      <c r="E6921" t="s">
        <v>99</v>
      </c>
      <c r="F6921" t="s">
        <v>13</v>
      </c>
      <c r="G6921" t="s">
        <v>5323</v>
      </c>
      <c r="H6921" s="1">
        <v>0.7</v>
      </c>
      <c r="I6921" s="2">
        <v>43589</v>
      </c>
      <c r="J6921" t="s">
        <v>6441</v>
      </c>
      <c r="K6921" t="s">
        <v>102</v>
      </c>
      <c r="L6921">
        <v>19140</v>
      </c>
      <c r="M6921">
        <v>336</v>
      </c>
      <c r="N6921" t="s">
        <v>8274</v>
      </c>
      <c r="O6921">
        <v>-2</v>
      </c>
      <c r="P6921">
        <v>2</v>
      </c>
      <c r="Q6921" t="s">
        <v>104</v>
      </c>
      <c r="R6921" t="s">
        <v>8304</v>
      </c>
      <c r="S6921">
        <v>-1.54</v>
      </c>
      <c r="T6921">
        <v>2</v>
      </c>
      <c r="U6921" t="s">
        <v>33</v>
      </c>
      <c r="V6921" s="2">
        <v>43595</v>
      </c>
      <c r="W6921" t="s">
        <v>39</v>
      </c>
      <c r="X6921" t="s">
        <v>105</v>
      </c>
      <c r="Y6921" t="s">
        <v>54</v>
      </c>
    </row>
    <row r="6922" spans="1:25" hidden="1" x14ac:dyDescent="0.35">
      <c r="A6922">
        <v>6</v>
      </c>
      <c r="B6922" t="s">
        <v>10</v>
      </c>
      <c r="C6922">
        <v>6</v>
      </c>
      <c r="D6922" t="s">
        <v>26</v>
      </c>
      <c r="E6922" t="s">
        <v>99</v>
      </c>
      <c r="F6922" t="s">
        <v>13</v>
      </c>
      <c r="G6922" t="s">
        <v>5323</v>
      </c>
      <c r="H6922" s="1">
        <v>0.7</v>
      </c>
      <c r="I6922" s="2">
        <v>43589</v>
      </c>
      <c r="J6922" t="s">
        <v>6441</v>
      </c>
      <c r="K6922" t="s">
        <v>102</v>
      </c>
      <c r="L6922">
        <v>19140</v>
      </c>
      <c r="M6922">
        <v>177</v>
      </c>
      <c r="N6922" t="s">
        <v>8280</v>
      </c>
      <c r="O6922">
        <v>-8</v>
      </c>
      <c r="P6922">
        <v>3</v>
      </c>
      <c r="Q6922" t="s">
        <v>104</v>
      </c>
      <c r="R6922" t="s">
        <v>8304</v>
      </c>
      <c r="S6922">
        <v>-7.52</v>
      </c>
      <c r="T6922">
        <v>9</v>
      </c>
      <c r="U6922" t="s">
        <v>33</v>
      </c>
      <c r="V6922" s="2">
        <v>43595</v>
      </c>
      <c r="W6922" t="s">
        <v>39</v>
      </c>
      <c r="X6922" t="s">
        <v>105</v>
      </c>
      <c r="Y6922" t="s">
        <v>54</v>
      </c>
    </row>
    <row r="6923" spans="1:25" x14ac:dyDescent="0.35">
      <c r="A6923">
        <v>4</v>
      </c>
      <c r="B6923" t="s">
        <v>43</v>
      </c>
      <c r="C6923">
        <v>6</v>
      </c>
      <c r="D6923" t="s">
        <v>26</v>
      </c>
      <c r="E6923" t="s">
        <v>88</v>
      </c>
      <c r="F6923" t="s">
        <v>13</v>
      </c>
      <c r="G6923" t="s">
        <v>723</v>
      </c>
      <c r="H6923" s="1">
        <v>0</v>
      </c>
      <c r="I6923" s="2">
        <v>43729</v>
      </c>
      <c r="J6923" t="s">
        <v>4605</v>
      </c>
      <c r="K6923" t="s">
        <v>30</v>
      </c>
      <c r="L6923">
        <v>94109</v>
      </c>
      <c r="M6923">
        <v>97</v>
      </c>
      <c r="N6923" t="s">
        <v>568</v>
      </c>
      <c r="O6923">
        <v>28</v>
      </c>
      <c r="P6923">
        <v>7</v>
      </c>
      <c r="Q6923" t="s">
        <v>32</v>
      </c>
      <c r="R6923" t="s">
        <v>8304</v>
      </c>
      <c r="S6923">
        <v>27.93</v>
      </c>
      <c r="T6923">
        <v>56</v>
      </c>
      <c r="U6923" t="s">
        <v>19</v>
      </c>
      <c r="V6923" s="2">
        <v>43733</v>
      </c>
      <c r="W6923" t="s">
        <v>39</v>
      </c>
      <c r="X6923" t="s">
        <v>34</v>
      </c>
      <c r="Y6923" t="s">
        <v>64</v>
      </c>
    </row>
    <row r="6924" spans="1:25" hidden="1" x14ac:dyDescent="0.35">
      <c r="A6924">
        <v>0</v>
      </c>
      <c r="B6924" t="s">
        <v>10</v>
      </c>
      <c r="C6924">
        <v>0</v>
      </c>
      <c r="D6924" t="s">
        <v>26</v>
      </c>
      <c r="E6924" t="s">
        <v>2479</v>
      </c>
      <c r="F6924" t="s">
        <v>13</v>
      </c>
      <c r="G6924" t="s">
        <v>6926</v>
      </c>
      <c r="H6924" s="1">
        <v>0</v>
      </c>
      <c r="I6924" s="2">
        <v>43620</v>
      </c>
      <c r="J6924" t="s">
        <v>7292</v>
      </c>
      <c r="K6924" t="s">
        <v>16</v>
      </c>
      <c r="L6924">
        <v>72401</v>
      </c>
      <c r="M6924">
        <v>928</v>
      </c>
      <c r="N6924" t="s">
        <v>3961</v>
      </c>
      <c r="O6924">
        <v>4</v>
      </c>
      <c r="P6924">
        <v>3</v>
      </c>
      <c r="Q6924" t="s">
        <v>18</v>
      </c>
      <c r="R6924" t="s">
        <v>8304</v>
      </c>
      <c r="S6924">
        <v>4.3899999999999997</v>
      </c>
      <c r="T6924">
        <v>10</v>
      </c>
      <c r="U6924" t="s">
        <v>76</v>
      </c>
      <c r="V6924" s="2">
        <v>43620</v>
      </c>
      <c r="W6924" t="s">
        <v>773</v>
      </c>
      <c r="X6924" t="s">
        <v>1016</v>
      </c>
      <c r="Y6924" t="s">
        <v>54</v>
      </c>
    </row>
    <row r="6925" spans="1:25" hidden="1" x14ac:dyDescent="0.35">
      <c r="A6925">
        <v>0</v>
      </c>
      <c r="B6925" t="s">
        <v>10</v>
      </c>
      <c r="C6925">
        <v>0</v>
      </c>
      <c r="D6925" t="s">
        <v>26</v>
      </c>
      <c r="E6925" t="s">
        <v>2479</v>
      </c>
      <c r="F6925" t="s">
        <v>13</v>
      </c>
      <c r="G6925" t="s">
        <v>6926</v>
      </c>
      <c r="H6925" s="1">
        <v>0</v>
      </c>
      <c r="I6925" s="2">
        <v>43620</v>
      </c>
      <c r="J6925" t="s">
        <v>7292</v>
      </c>
      <c r="K6925" t="s">
        <v>16</v>
      </c>
      <c r="L6925">
        <v>72401</v>
      </c>
      <c r="M6925">
        <v>716</v>
      </c>
      <c r="N6925" t="s">
        <v>2867</v>
      </c>
      <c r="O6925">
        <v>54</v>
      </c>
      <c r="P6925">
        <v>7</v>
      </c>
      <c r="Q6925" t="s">
        <v>18</v>
      </c>
      <c r="R6925" t="s">
        <v>8304</v>
      </c>
      <c r="S6925">
        <v>54.04</v>
      </c>
      <c r="T6925">
        <v>108</v>
      </c>
      <c r="U6925" t="s">
        <v>76</v>
      </c>
      <c r="V6925" s="2">
        <v>43620</v>
      </c>
      <c r="W6925" t="s">
        <v>773</v>
      </c>
      <c r="X6925" t="s">
        <v>1016</v>
      </c>
      <c r="Y6925" t="s">
        <v>54</v>
      </c>
    </row>
    <row r="6926" spans="1:25" hidden="1" x14ac:dyDescent="0.35">
      <c r="A6926">
        <v>7</v>
      </c>
      <c r="B6926" t="s">
        <v>25</v>
      </c>
      <c r="C6926">
        <v>6</v>
      </c>
      <c r="D6926" t="s">
        <v>11</v>
      </c>
      <c r="E6926" t="s">
        <v>122</v>
      </c>
      <c r="F6926" t="s">
        <v>13</v>
      </c>
      <c r="G6926" t="s">
        <v>6848</v>
      </c>
      <c r="H6926" s="1">
        <v>0.3</v>
      </c>
      <c r="I6926" s="2">
        <v>43694</v>
      </c>
      <c r="J6926" t="s">
        <v>7028</v>
      </c>
      <c r="K6926" t="s">
        <v>73</v>
      </c>
      <c r="L6926">
        <v>77095</v>
      </c>
      <c r="M6926">
        <v>1385</v>
      </c>
      <c r="N6926" t="s">
        <v>2183</v>
      </c>
      <c r="O6926">
        <v>-2</v>
      </c>
      <c r="P6926">
        <v>4</v>
      </c>
      <c r="Q6926" t="s">
        <v>75</v>
      </c>
      <c r="R6926" t="s">
        <v>8304</v>
      </c>
      <c r="S6926">
        <v>-2.13</v>
      </c>
      <c r="T6926">
        <v>75</v>
      </c>
      <c r="U6926" t="s">
        <v>76</v>
      </c>
      <c r="V6926" s="2">
        <v>43701</v>
      </c>
      <c r="W6926" t="s">
        <v>39</v>
      </c>
      <c r="X6926" t="s">
        <v>77</v>
      </c>
      <c r="Y6926" t="s">
        <v>24</v>
      </c>
    </row>
    <row r="6927" spans="1:25" hidden="1" x14ac:dyDescent="0.35">
      <c r="A6927">
        <v>7</v>
      </c>
      <c r="B6927" t="s">
        <v>25</v>
      </c>
      <c r="C6927">
        <v>6</v>
      </c>
      <c r="D6927" t="s">
        <v>11</v>
      </c>
      <c r="E6927" t="s">
        <v>122</v>
      </c>
      <c r="F6927" t="s">
        <v>13</v>
      </c>
      <c r="G6927" t="s">
        <v>6848</v>
      </c>
      <c r="H6927" s="1">
        <v>0.6</v>
      </c>
      <c r="I6927" s="2">
        <v>43694</v>
      </c>
      <c r="J6927" t="s">
        <v>7028</v>
      </c>
      <c r="K6927" t="s">
        <v>73</v>
      </c>
      <c r="L6927">
        <v>77095</v>
      </c>
      <c r="M6927">
        <v>19</v>
      </c>
      <c r="N6927" t="s">
        <v>2275</v>
      </c>
      <c r="O6927">
        <v>-22</v>
      </c>
      <c r="P6927">
        <v>2</v>
      </c>
      <c r="Q6927" t="s">
        <v>75</v>
      </c>
      <c r="R6927" t="s">
        <v>8304</v>
      </c>
      <c r="S6927">
        <v>-22.24</v>
      </c>
      <c r="T6927">
        <v>17</v>
      </c>
      <c r="U6927" t="s">
        <v>76</v>
      </c>
      <c r="V6927" s="2">
        <v>43701</v>
      </c>
      <c r="W6927" t="s">
        <v>39</v>
      </c>
      <c r="X6927" t="s">
        <v>77</v>
      </c>
      <c r="Y6927" t="s">
        <v>47</v>
      </c>
    </row>
    <row r="6928" spans="1:25" hidden="1" x14ac:dyDescent="0.35">
      <c r="A6928">
        <v>7</v>
      </c>
      <c r="B6928" t="s">
        <v>25</v>
      </c>
      <c r="C6928">
        <v>6</v>
      </c>
      <c r="D6928" t="s">
        <v>26</v>
      </c>
      <c r="E6928" t="s">
        <v>122</v>
      </c>
      <c r="F6928" t="s">
        <v>13</v>
      </c>
      <c r="G6928" t="s">
        <v>6848</v>
      </c>
      <c r="H6928" s="1">
        <v>0.2</v>
      </c>
      <c r="I6928" s="2">
        <v>43694</v>
      </c>
      <c r="J6928" t="s">
        <v>7028</v>
      </c>
      <c r="K6928" t="s">
        <v>73</v>
      </c>
      <c r="L6928">
        <v>77095</v>
      </c>
      <c r="M6928">
        <v>63</v>
      </c>
      <c r="N6928" t="s">
        <v>4686</v>
      </c>
      <c r="O6928">
        <v>-1</v>
      </c>
      <c r="P6928">
        <v>2</v>
      </c>
      <c r="Q6928" t="s">
        <v>75</v>
      </c>
      <c r="R6928" t="s">
        <v>8304</v>
      </c>
      <c r="S6928">
        <v>-1.04</v>
      </c>
      <c r="T6928">
        <v>6</v>
      </c>
      <c r="U6928" t="s">
        <v>76</v>
      </c>
      <c r="V6928" s="2">
        <v>43701</v>
      </c>
      <c r="W6928" t="s">
        <v>39</v>
      </c>
      <c r="X6928" t="s">
        <v>77</v>
      </c>
      <c r="Y6928" t="s">
        <v>356</v>
      </c>
    </row>
    <row r="6929" spans="1:25" hidden="1" x14ac:dyDescent="0.35">
      <c r="A6929">
        <v>7</v>
      </c>
      <c r="B6929" t="s">
        <v>25</v>
      </c>
      <c r="C6929">
        <v>6</v>
      </c>
      <c r="D6929" t="s">
        <v>26</v>
      </c>
      <c r="E6929" t="s">
        <v>122</v>
      </c>
      <c r="F6929" t="s">
        <v>13</v>
      </c>
      <c r="G6929" t="s">
        <v>6848</v>
      </c>
      <c r="H6929" s="1">
        <v>0.2</v>
      </c>
      <c r="I6929" s="2">
        <v>43694</v>
      </c>
      <c r="J6929" t="s">
        <v>7028</v>
      </c>
      <c r="K6929" t="s">
        <v>73</v>
      </c>
      <c r="L6929">
        <v>77095</v>
      </c>
      <c r="M6929">
        <v>245</v>
      </c>
      <c r="N6929" t="s">
        <v>3837</v>
      </c>
      <c r="O6929">
        <v>1</v>
      </c>
      <c r="P6929">
        <v>3</v>
      </c>
      <c r="Q6929" t="s">
        <v>75</v>
      </c>
      <c r="R6929" t="s">
        <v>8304</v>
      </c>
      <c r="S6929">
        <v>1</v>
      </c>
      <c r="T6929">
        <v>8</v>
      </c>
      <c r="U6929" t="s">
        <v>76</v>
      </c>
      <c r="V6929" s="2">
        <v>43701</v>
      </c>
      <c r="W6929" t="s">
        <v>39</v>
      </c>
      <c r="X6929" t="s">
        <v>77</v>
      </c>
      <c r="Y6929" t="s">
        <v>49</v>
      </c>
    </row>
    <row r="6930" spans="1:25" hidden="1" x14ac:dyDescent="0.35">
      <c r="A6930">
        <v>7</v>
      </c>
      <c r="B6930" t="s">
        <v>25</v>
      </c>
      <c r="C6930">
        <v>6</v>
      </c>
      <c r="D6930" t="s">
        <v>26</v>
      </c>
      <c r="E6930" t="s">
        <v>122</v>
      </c>
      <c r="F6930" t="s">
        <v>13</v>
      </c>
      <c r="G6930" t="s">
        <v>6848</v>
      </c>
      <c r="H6930" s="1">
        <v>0.8</v>
      </c>
      <c r="I6930" s="2">
        <v>43694</v>
      </c>
      <c r="J6930" t="s">
        <v>7028</v>
      </c>
      <c r="K6930" t="s">
        <v>73</v>
      </c>
      <c r="L6930">
        <v>77095</v>
      </c>
      <c r="M6930">
        <v>304</v>
      </c>
      <c r="N6930" t="s">
        <v>1232</v>
      </c>
      <c r="O6930">
        <v>-99</v>
      </c>
      <c r="P6930">
        <v>4</v>
      </c>
      <c r="Q6930" t="s">
        <v>75</v>
      </c>
      <c r="R6930" t="s">
        <v>8304</v>
      </c>
      <c r="S6930">
        <v>-99.1</v>
      </c>
      <c r="T6930">
        <v>39</v>
      </c>
      <c r="U6930" t="s">
        <v>76</v>
      </c>
      <c r="V6930" s="2">
        <v>43701</v>
      </c>
      <c r="W6930" t="s">
        <v>39</v>
      </c>
      <c r="X6930" t="s">
        <v>77</v>
      </c>
      <c r="Y6930" t="s">
        <v>56</v>
      </c>
    </row>
    <row r="6931" spans="1:25" x14ac:dyDescent="0.35">
      <c r="A6931">
        <v>6</v>
      </c>
      <c r="B6931" t="s">
        <v>10</v>
      </c>
      <c r="C6931">
        <v>6</v>
      </c>
      <c r="D6931" t="s">
        <v>50</v>
      </c>
      <c r="E6931" t="s">
        <v>27</v>
      </c>
      <c r="F6931" t="s">
        <v>13</v>
      </c>
      <c r="G6931" t="s">
        <v>8132</v>
      </c>
      <c r="H6931" s="1">
        <v>0.2</v>
      </c>
      <c r="I6931" s="2">
        <v>43796</v>
      </c>
      <c r="J6931" t="s">
        <v>5179</v>
      </c>
      <c r="K6931" t="s">
        <v>30</v>
      </c>
      <c r="L6931">
        <v>90036</v>
      </c>
      <c r="M6931">
        <v>783</v>
      </c>
      <c r="N6931" t="s">
        <v>4726</v>
      </c>
      <c r="O6931">
        <v>6</v>
      </c>
      <c r="P6931">
        <v>4</v>
      </c>
      <c r="Q6931" t="s">
        <v>32</v>
      </c>
      <c r="R6931" t="s">
        <v>8304</v>
      </c>
      <c r="S6931">
        <v>5.76</v>
      </c>
      <c r="T6931">
        <v>58</v>
      </c>
      <c r="U6931" t="s">
        <v>19</v>
      </c>
      <c r="V6931" s="2">
        <v>43802</v>
      </c>
      <c r="W6931" t="s">
        <v>39</v>
      </c>
      <c r="X6931" t="s">
        <v>34</v>
      </c>
      <c r="Y6931" t="s">
        <v>52</v>
      </c>
    </row>
    <row r="6932" spans="1:25" hidden="1" x14ac:dyDescent="0.35">
      <c r="A6932">
        <v>3</v>
      </c>
      <c r="B6932" t="s">
        <v>25</v>
      </c>
      <c r="C6932">
        <v>1</v>
      </c>
      <c r="D6932" t="s">
        <v>50</v>
      </c>
      <c r="E6932" t="s">
        <v>287</v>
      </c>
      <c r="F6932" t="s">
        <v>13</v>
      </c>
      <c r="G6932" t="s">
        <v>2991</v>
      </c>
      <c r="H6932" s="1">
        <v>0.2</v>
      </c>
      <c r="I6932" s="2">
        <v>43678</v>
      </c>
      <c r="J6932" t="s">
        <v>4773</v>
      </c>
      <c r="K6932" t="s">
        <v>16</v>
      </c>
      <c r="L6932">
        <v>28205</v>
      </c>
      <c r="M6932">
        <v>1178</v>
      </c>
      <c r="N6932" t="s">
        <v>4774</v>
      </c>
      <c r="O6932">
        <v>17</v>
      </c>
      <c r="P6932">
        <v>5</v>
      </c>
      <c r="Q6932" t="s">
        <v>18</v>
      </c>
      <c r="R6932" t="s">
        <v>8304</v>
      </c>
      <c r="S6932">
        <v>17</v>
      </c>
      <c r="T6932">
        <v>272</v>
      </c>
      <c r="U6932" t="s">
        <v>19</v>
      </c>
      <c r="V6932" s="2">
        <v>43681</v>
      </c>
      <c r="W6932" t="s">
        <v>130</v>
      </c>
      <c r="X6932" t="s">
        <v>63</v>
      </c>
      <c r="Y6932" t="s">
        <v>52</v>
      </c>
    </row>
    <row r="6933" spans="1:25" x14ac:dyDescent="0.35">
      <c r="A6933">
        <v>3</v>
      </c>
      <c r="B6933" t="s">
        <v>25</v>
      </c>
      <c r="C6933">
        <v>1</v>
      </c>
      <c r="D6933" t="s">
        <v>11</v>
      </c>
      <c r="E6933" t="s">
        <v>6875</v>
      </c>
      <c r="F6933" t="s">
        <v>13</v>
      </c>
      <c r="G6933" t="s">
        <v>6827</v>
      </c>
      <c r="H6933" s="1">
        <v>0</v>
      </c>
      <c r="I6933" s="2">
        <v>43654</v>
      </c>
      <c r="J6933" t="s">
        <v>6876</v>
      </c>
      <c r="K6933" t="s">
        <v>30</v>
      </c>
      <c r="L6933">
        <v>90660</v>
      </c>
      <c r="M6933">
        <v>510</v>
      </c>
      <c r="N6933" t="s">
        <v>686</v>
      </c>
      <c r="O6933">
        <v>63</v>
      </c>
      <c r="P6933">
        <v>5</v>
      </c>
      <c r="Q6933" t="s">
        <v>32</v>
      </c>
      <c r="R6933" t="s">
        <v>8304</v>
      </c>
      <c r="S6933">
        <v>62.74</v>
      </c>
      <c r="T6933">
        <v>146</v>
      </c>
      <c r="U6933" t="s">
        <v>76</v>
      </c>
      <c r="V6933" s="2">
        <v>43657</v>
      </c>
      <c r="W6933" t="s">
        <v>130</v>
      </c>
      <c r="X6933" t="s">
        <v>34</v>
      </c>
      <c r="Y6933" t="s">
        <v>47</v>
      </c>
    </row>
    <row r="6934" spans="1:25" hidden="1" x14ac:dyDescent="0.35">
      <c r="A6934">
        <v>1</v>
      </c>
      <c r="B6934" t="s">
        <v>10</v>
      </c>
      <c r="C6934">
        <v>1</v>
      </c>
      <c r="D6934" t="s">
        <v>26</v>
      </c>
      <c r="E6934" t="s">
        <v>535</v>
      </c>
      <c r="F6934" t="s">
        <v>13</v>
      </c>
      <c r="G6934" t="s">
        <v>1357</v>
      </c>
      <c r="H6934" s="1">
        <v>0</v>
      </c>
      <c r="I6934" s="2">
        <v>43642</v>
      </c>
      <c r="J6934" t="s">
        <v>7203</v>
      </c>
      <c r="K6934" t="s">
        <v>73</v>
      </c>
      <c r="L6934">
        <v>48227</v>
      </c>
      <c r="M6934">
        <v>131</v>
      </c>
      <c r="N6934" t="s">
        <v>8245</v>
      </c>
      <c r="O6934">
        <v>2</v>
      </c>
      <c r="P6934">
        <v>1</v>
      </c>
      <c r="Q6934" t="s">
        <v>75</v>
      </c>
      <c r="R6934" t="s">
        <v>8304</v>
      </c>
      <c r="S6934">
        <v>2.04</v>
      </c>
      <c r="T6934">
        <v>5</v>
      </c>
      <c r="U6934" t="s">
        <v>76</v>
      </c>
      <c r="V6934" s="2">
        <v>43643</v>
      </c>
      <c r="W6934" t="s">
        <v>130</v>
      </c>
      <c r="X6934" t="s">
        <v>156</v>
      </c>
      <c r="Y6934" t="s">
        <v>64</v>
      </c>
    </row>
    <row r="6935" spans="1:25" hidden="1" x14ac:dyDescent="0.35">
      <c r="A6935">
        <v>1</v>
      </c>
      <c r="B6935" t="s">
        <v>10</v>
      </c>
      <c r="C6935">
        <v>1</v>
      </c>
      <c r="D6935" t="s">
        <v>26</v>
      </c>
      <c r="E6935" t="s">
        <v>535</v>
      </c>
      <c r="F6935" t="s">
        <v>13</v>
      </c>
      <c r="G6935" t="s">
        <v>1357</v>
      </c>
      <c r="H6935" s="1">
        <v>0</v>
      </c>
      <c r="I6935" s="2">
        <v>43642</v>
      </c>
      <c r="J6935" t="s">
        <v>7203</v>
      </c>
      <c r="K6935" t="s">
        <v>73</v>
      </c>
      <c r="L6935">
        <v>48227</v>
      </c>
      <c r="M6935">
        <v>676</v>
      </c>
      <c r="N6935" t="s">
        <v>3899</v>
      </c>
      <c r="O6935">
        <v>5</v>
      </c>
      <c r="P6935">
        <v>4</v>
      </c>
      <c r="Q6935" t="s">
        <v>75</v>
      </c>
      <c r="R6935" t="s">
        <v>8304</v>
      </c>
      <c r="S6935">
        <v>5.41</v>
      </c>
      <c r="T6935">
        <v>16</v>
      </c>
      <c r="U6935" t="s">
        <v>76</v>
      </c>
      <c r="V6935" s="2">
        <v>43643</v>
      </c>
      <c r="W6935" t="s">
        <v>130</v>
      </c>
      <c r="X6935" t="s">
        <v>156</v>
      </c>
      <c r="Y6935" t="s">
        <v>49</v>
      </c>
    </row>
    <row r="6936" spans="1:25" hidden="1" x14ac:dyDescent="0.35">
      <c r="A6936">
        <v>1</v>
      </c>
      <c r="B6936" t="s">
        <v>10</v>
      </c>
      <c r="C6936">
        <v>1</v>
      </c>
      <c r="D6936" t="s">
        <v>50</v>
      </c>
      <c r="E6936" t="s">
        <v>535</v>
      </c>
      <c r="F6936" t="s">
        <v>13</v>
      </c>
      <c r="G6936" t="s">
        <v>1357</v>
      </c>
      <c r="H6936" s="1">
        <v>0</v>
      </c>
      <c r="I6936" s="2">
        <v>43642</v>
      </c>
      <c r="J6936" t="s">
        <v>7203</v>
      </c>
      <c r="K6936" t="s">
        <v>73</v>
      </c>
      <c r="L6936">
        <v>48227</v>
      </c>
      <c r="M6936">
        <v>1178</v>
      </c>
      <c r="N6936" t="s">
        <v>4774</v>
      </c>
      <c r="O6936">
        <v>136</v>
      </c>
      <c r="P6936">
        <v>8</v>
      </c>
      <c r="Q6936" t="s">
        <v>75</v>
      </c>
      <c r="R6936" t="s">
        <v>8304</v>
      </c>
      <c r="S6936">
        <v>135.97999999999999</v>
      </c>
      <c r="T6936">
        <v>544</v>
      </c>
      <c r="U6936" t="s">
        <v>76</v>
      </c>
      <c r="V6936" s="2">
        <v>43643</v>
      </c>
      <c r="W6936" t="s">
        <v>130</v>
      </c>
      <c r="X6936" t="s">
        <v>156</v>
      </c>
      <c r="Y6936" t="s">
        <v>52</v>
      </c>
    </row>
    <row r="6937" spans="1:25" hidden="1" x14ac:dyDescent="0.35">
      <c r="A6937">
        <v>2</v>
      </c>
      <c r="B6937" t="s">
        <v>43</v>
      </c>
      <c r="C6937">
        <v>3</v>
      </c>
      <c r="D6937" t="s">
        <v>26</v>
      </c>
      <c r="E6937" t="s">
        <v>1030</v>
      </c>
      <c r="F6937" t="s">
        <v>13</v>
      </c>
      <c r="G6937" t="s">
        <v>5263</v>
      </c>
      <c r="H6937" s="1">
        <v>0</v>
      </c>
      <c r="I6937" s="2">
        <v>43555</v>
      </c>
      <c r="J6937" t="s">
        <v>6094</v>
      </c>
      <c r="K6937" t="s">
        <v>16</v>
      </c>
      <c r="L6937">
        <v>30318</v>
      </c>
      <c r="M6937">
        <v>903</v>
      </c>
      <c r="N6937" t="s">
        <v>721</v>
      </c>
      <c r="O6937">
        <v>17</v>
      </c>
      <c r="P6937">
        <v>1</v>
      </c>
      <c r="Q6937" t="s">
        <v>18</v>
      </c>
      <c r="R6937" t="s">
        <v>8304</v>
      </c>
      <c r="S6937">
        <v>17.27</v>
      </c>
      <c r="T6937">
        <v>35</v>
      </c>
      <c r="U6937" t="s">
        <v>33</v>
      </c>
      <c r="V6937" s="2">
        <v>43557</v>
      </c>
      <c r="W6937" t="s">
        <v>20</v>
      </c>
      <c r="X6937" t="s">
        <v>761</v>
      </c>
      <c r="Y6937" t="s">
        <v>54</v>
      </c>
    </row>
    <row r="6938" spans="1:25" hidden="1" x14ac:dyDescent="0.35">
      <c r="A6938">
        <v>2</v>
      </c>
      <c r="B6938" t="s">
        <v>43</v>
      </c>
      <c r="C6938">
        <v>3</v>
      </c>
      <c r="D6938" t="s">
        <v>26</v>
      </c>
      <c r="E6938" t="s">
        <v>1030</v>
      </c>
      <c r="F6938" t="s">
        <v>13</v>
      </c>
      <c r="G6938" t="s">
        <v>5263</v>
      </c>
      <c r="H6938" s="1">
        <v>0</v>
      </c>
      <c r="I6938" s="2">
        <v>43555</v>
      </c>
      <c r="J6938" t="s">
        <v>6094</v>
      </c>
      <c r="K6938" t="s">
        <v>16</v>
      </c>
      <c r="L6938">
        <v>30318</v>
      </c>
      <c r="M6938">
        <v>266</v>
      </c>
      <c r="N6938" t="s">
        <v>117</v>
      </c>
      <c r="O6938">
        <v>31</v>
      </c>
      <c r="P6938">
        <v>4</v>
      </c>
      <c r="Q6938" t="s">
        <v>18</v>
      </c>
      <c r="R6938" t="s">
        <v>8304</v>
      </c>
      <c r="S6938">
        <v>30.78</v>
      </c>
      <c r="T6938">
        <v>64</v>
      </c>
      <c r="U6938" t="s">
        <v>33</v>
      </c>
      <c r="V6938" s="2">
        <v>43557</v>
      </c>
      <c r="W6938" t="s">
        <v>20</v>
      </c>
      <c r="X6938" t="s">
        <v>761</v>
      </c>
      <c r="Y6938" t="s">
        <v>54</v>
      </c>
    </row>
    <row r="6939" spans="1:25" hidden="1" x14ac:dyDescent="0.35">
      <c r="A6939">
        <v>2</v>
      </c>
      <c r="B6939" t="s">
        <v>43</v>
      </c>
      <c r="C6939">
        <v>3</v>
      </c>
      <c r="D6939" t="s">
        <v>50</v>
      </c>
      <c r="E6939" t="s">
        <v>1030</v>
      </c>
      <c r="F6939" t="s">
        <v>13</v>
      </c>
      <c r="G6939" t="s">
        <v>5263</v>
      </c>
      <c r="H6939" s="1">
        <v>0</v>
      </c>
      <c r="I6939" s="2">
        <v>43555</v>
      </c>
      <c r="J6939" t="s">
        <v>6094</v>
      </c>
      <c r="K6939" t="s">
        <v>16</v>
      </c>
      <c r="L6939">
        <v>30318</v>
      </c>
      <c r="M6939">
        <v>798</v>
      </c>
      <c r="N6939" t="s">
        <v>726</v>
      </c>
      <c r="O6939">
        <v>1440</v>
      </c>
      <c r="P6939">
        <v>5</v>
      </c>
      <c r="Q6939" t="s">
        <v>18</v>
      </c>
      <c r="R6939" t="s">
        <v>8304</v>
      </c>
      <c r="S6939">
        <v>1439.98</v>
      </c>
      <c r="T6939">
        <v>3000</v>
      </c>
      <c r="U6939" t="s">
        <v>33</v>
      </c>
      <c r="V6939" s="2">
        <v>43557</v>
      </c>
      <c r="W6939" t="s">
        <v>20</v>
      </c>
      <c r="X6939" t="s">
        <v>761</v>
      </c>
      <c r="Y6939" t="s">
        <v>727</v>
      </c>
    </row>
    <row r="6940" spans="1:25" hidden="1" x14ac:dyDescent="0.35">
      <c r="A6940">
        <v>4</v>
      </c>
      <c r="B6940" t="s">
        <v>43</v>
      </c>
      <c r="C6940">
        <v>6</v>
      </c>
      <c r="D6940" t="s">
        <v>26</v>
      </c>
      <c r="E6940" t="s">
        <v>1097</v>
      </c>
      <c r="F6940" t="s">
        <v>13</v>
      </c>
      <c r="G6940" t="s">
        <v>1430</v>
      </c>
      <c r="H6940" s="1">
        <v>0</v>
      </c>
      <c r="I6940" s="2">
        <v>43726</v>
      </c>
      <c r="J6940" t="s">
        <v>1431</v>
      </c>
      <c r="K6940" t="s">
        <v>73</v>
      </c>
      <c r="L6940">
        <v>54302</v>
      </c>
      <c r="M6940">
        <v>96</v>
      </c>
      <c r="N6940" t="s">
        <v>8182</v>
      </c>
      <c r="O6940">
        <v>10</v>
      </c>
      <c r="P6940">
        <v>4</v>
      </c>
      <c r="Q6940" t="s">
        <v>75</v>
      </c>
      <c r="R6940" t="s">
        <v>8304</v>
      </c>
      <c r="S6940">
        <v>10.220000000000001</v>
      </c>
      <c r="T6940">
        <v>23</v>
      </c>
      <c r="U6940" t="s">
        <v>33</v>
      </c>
      <c r="V6940" s="2">
        <v>43730</v>
      </c>
      <c r="W6940" t="s">
        <v>39</v>
      </c>
      <c r="X6940" t="s">
        <v>82</v>
      </c>
      <c r="Y6940" t="s">
        <v>64</v>
      </c>
    </row>
    <row r="6941" spans="1:25" x14ac:dyDescent="0.35">
      <c r="A6941">
        <v>4</v>
      </c>
      <c r="B6941" t="s">
        <v>43</v>
      </c>
      <c r="C6941">
        <v>6</v>
      </c>
      <c r="D6941" t="s">
        <v>26</v>
      </c>
      <c r="E6941" t="s">
        <v>88</v>
      </c>
      <c r="F6941" t="s">
        <v>13</v>
      </c>
      <c r="G6941" t="s">
        <v>499</v>
      </c>
      <c r="H6941" s="1">
        <v>0.2</v>
      </c>
      <c r="I6941" s="2">
        <v>43816</v>
      </c>
      <c r="J6941" t="s">
        <v>1233</v>
      </c>
      <c r="K6941" t="s">
        <v>30</v>
      </c>
      <c r="L6941">
        <v>94122</v>
      </c>
      <c r="M6941">
        <v>57</v>
      </c>
      <c r="N6941" t="s">
        <v>8181</v>
      </c>
      <c r="O6941">
        <v>5</v>
      </c>
      <c r="P6941">
        <v>5</v>
      </c>
      <c r="Q6941" t="s">
        <v>32</v>
      </c>
      <c r="R6941" t="s">
        <v>8304</v>
      </c>
      <c r="S6941">
        <v>5.14</v>
      </c>
      <c r="T6941">
        <v>15</v>
      </c>
      <c r="U6941" t="s">
        <v>19</v>
      </c>
      <c r="V6941" s="2">
        <v>43820</v>
      </c>
      <c r="W6941" t="s">
        <v>39</v>
      </c>
      <c r="X6941" t="s">
        <v>34</v>
      </c>
      <c r="Y6941" t="s">
        <v>54</v>
      </c>
    </row>
    <row r="6942" spans="1:25" x14ac:dyDescent="0.35">
      <c r="A6942">
        <v>4</v>
      </c>
      <c r="B6942" t="s">
        <v>43</v>
      </c>
      <c r="C6942">
        <v>6</v>
      </c>
      <c r="D6942" t="s">
        <v>26</v>
      </c>
      <c r="E6942" t="s">
        <v>88</v>
      </c>
      <c r="F6942" t="s">
        <v>13</v>
      </c>
      <c r="G6942" t="s">
        <v>499</v>
      </c>
      <c r="H6942" s="1">
        <v>0</v>
      </c>
      <c r="I6942" s="2">
        <v>43816</v>
      </c>
      <c r="J6942" t="s">
        <v>1233</v>
      </c>
      <c r="K6942" t="s">
        <v>30</v>
      </c>
      <c r="L6942">
        <v>94122</v>
      </c>
      <c r="M6942">
        <v>129</v>
      </c>
      <c r="N6942" t="s">
        <v>8162</v>
      </c>
      <c r="O6942">
        <v>6</v>
      </c>
      <c r="P6942">
        <v>3</v>
      </c>
      <c r="Q6942" t="s">
        <v>32</v>
      </c>
      <c r="R6942" t="s">
        <v>8304</v>
      </c>
      <c r="S6942">
        <v>6.09</v>
      </c>
      <c r="T6942">
        <v>13</v>
      </c>
      <c r="U6942" t="s">
        <v>19</v>
      </c>
      <c r="V6942" s="2">
        <v>43820</v>
      </c>
      <c r="W6942" t="s">
        <v>39</v>
      </c>
      <c r="X6942" t="s">
        <v>34</v>
      </c>
      <c r="Y6942" t="s">
        <v>64</v>
      </c>
    </row>
    <row r="6943" spans="1:25" x14ac:dyDescent="0.35">
      <c r="A6943">
        <v>3</v>
      </c>
      <c r="B6943" t="s">
        <v>10</v>
      </c>
      <c r="C6943">
        <v>3</v>
      </c>
      <c r="D6943" t="s">
        <v>26</v>
      </c>
      <c r="E6943" t="s">
        <v>3641</v>
      </c>
      <c r="F6943" t="s">
        <v>13</v>
      </c>
      <c r="G6943" t="s">
        <v>1854</v>
      </c>
      <c r="H6943" s="1">
        <v>0</v>
      </c>
      <c r="I6943" s="2">
        <v>43591</v>
      </c>
      <c r="J6943" t="s">
        <v>3642</v>
      </c>
      <c r="K6943" t="s">
        <v>30</v>
      </c>
      <c r="L6943">
        <v>91730</v>
      </c>
      <c r="M6943">
        <v>611</v>
      </c>
      <c r="N6943" t="s">
        <v>1095</v>
      </c>
      <c r="O6943">
        <v>41</v>
      </c>
      <c r="P6943">
        <v>3</v>
      </c>
      <c r="Q6943" t="s">
        <v>32</v>
      </c>
      <c r="R6943" t="s">
        <v>8304</v>
      </c>
      <c r="S6943">
        <v>41.29</v>
      </c>
      <c r="T6943">
        <v>153</v>
      </c>
      <c r="U6943" t="s">
        <v>19</v>
      </c>
      <c r="V6943" s="2">
        <v>43594</v>
      </c>
      <c r="W6943" t="s">
        <v>20</v>
      </c>
      <c r="X6943" t="s">
        <v>34</v>
      </c>
      <c r="Y6943" t="s">
        <v>56</v>
      </c>
    </row>
    <row r="6944" spans="1:25" hidden="1" x14ac:dyDescent="0.35">
      <c r="A6944">
        <v>5</v>
      </c>
      <c r="B6944" t="s">
        <v>43</v>
      </c>
      <c r="C6944">
        <v>6</v>
      </c>
      <c r="D6944" t="s">
        <v>26</v>
      </c>
      <c r="E6944" t="s">
        <v>375</v>
      </c>
      <c r="F6944" t="s">
        <v>13</v>
      </c>
      <c r="G6944" t="s">
        <v>2126</v>
      </c>
      <c r="H6944" s="1">
        <v>0.2</v>
      </c>
      <c r="I6944" s="2">
        <v>43704</v>
      </c>
      <c r="J6944" t="s">
        <v>4351</v>
      </c>
      <c r="K6944" t="s">
        <v>16</v>
      </c>
      <c r="L6944">
        <v>37064</v>
      </c>
      <c r="M6944">
        <v>1821</v>
      </c>
      <c r="N6944" t="s">
        <v>2861</v>
      </c>
      <c r="O6944">
        <v>2</v>
      </c>
      <c r="P6944">
        <v>1</v>
      </c>
      <c r="Q6944" t="s">
        <v>18</v>
      </c>
      <c r="R6944" t="s">
        <v>8304</v>
      </c>
      <c r="S6944">
        <v>1.81</v>
      </c>
      <c r="T6944">
        <v>5</v>
      </c>
      <c r="U6944" t="s">
        <v>19</v>
      </c>
      <c r="V6944" s="2">
        <v>43709</v>
      </c>
      <c r="W6944" t="s">
        <v>39</v>
      </c>
      <c r="X6944" t="s">
        <v>214</v>
      </c>
      <c r="Y6944" t="s">
        <v>64</v>
      </c>
    </row>
    <row r="6945" spans="1:25" hidden="1" x14ac:dyDescent="0.35">
      <c r="A6945">
        <v>5</v>
      </c>
      <c r="B6945" t="s">
        <v>43</v>
      </c>
      <c r="C6945">
        <v>6</v>
      </c>
      <c r="D6945" t="s">
        <v>26</v>
      </c>
      <c r="E6945" t="s">
        <v>171</v>
      </c>
      <c r="F6945" t="s">
        <v>13</v>
      </c>
      <c r="G6945" t="s">
        <v>988</v>
      </c>
      <c r="H6945" s="1">
        <v>0</v>
      </c>
      <c r="I6945" s="2">
        <v>43782</v>
      </c>
      <c r="J6945" t="s">
        <v>4012</v>
      </c>
      <c r="K6945" t="s">
        <v>102</v>
      </c>
      <c r="L6945">
        <v>10009</v>
      </c>
      <c r="M6945">
        <v>1269</v>
      </c>
      <c r="N6945" t="s">
        <v>1394</v>
      </c>
      <c r="O6945">
        <v>3</v>
      </c>
      <c r="P6945">
        <v>1</v>
      </c>
      <c r="Q6945" t="s">
        <v>104</v>
      </c>
      <c r="R6945" t="s">
        <v>8304</v>
      </c>
      <c r="S6945">
        <v>3.36</v>
      </c>
      <c r="T6945">
        <v>11</v>
      </c>
      <c r="U6945" t="s">
        <v>19</v>
      </c>
      <c r="V6945" s="2">
        <v>43787</v>
      </c>
      <c r="W6945" t="s">
        <v>39</v>
      </c>
      <c r="X6945" t="s">
        <v>175</v>
      </c>
      <c r="Y6945" t="s">
        <v>42</v>
      </c>
    </row>
    <row r="6946" spans="1:25" hidden="1" x14ac:dyDescent="0.35">
      <c r="A6946">
        <v>7</v>
      </c>
      <c r="B6946" t="s">
        <v>25</v>
      </c>
      <c r="C6946">
        <v>6</v>
      </c>
      <c r="D6946" t="s">
        <v>26</v>
      </c>
      <c r="E6946" t="s">
        <v>4338</v>
      </c>
      <c r="F6946" t="s">
        <v>13</v>
      </c>
      <c r="G6946" t="s">
        <v>1924</v>
      </c>
      <c r="H6946" s="1">
        <v>0</v>
      </c>
      <c r="I6946" s="2">
        <v>43599</v>
      </c>
      <c r="J6946" t="s">
        <v>4339</v>
      </c>
      <c r="K6946" t="s">
        <v>16</v>
      </c>
      <c r="L6946">
        <v>39503</v>
      </c>
      <c r="M6946">
        <v>629</v>
      </c>
      <c r="N6946" t="s">
        <v>4340</v>
      </c>
      <c r="O6946">
        <v>24</v>
      </c>
      <c r="P6946">
        <v>9</v>
      </c>
      <c r="Q6946" t="s">
        <v>18</v>
      </c>
      <c r="R6946" t="s">
        <v>8304</v>
      </c>
      <c r="S6946">
        <v>23.86</v>
      </c>
      <c r="T6946">
        <v>49</v>
      </c>
      <c r="U6946" t="s">
        <v>19</v>
      </c>
      <c r="V6946" s="2">
        <v>43606</v>
      </c>
      <c r="W6946" t="s">
        <v>39</v>
      </c>
      <c r="X6946" t="s">
        <v>887</v>
      </c>
      <c r="Y6946" t="s">
        <v>119</v>
      </c>
    </row>
    <row r="6947" spans="1:25" hidden="1" x14ac:dyDescent="0.35">
      <c r="A6947">
        <v>7</v>
      </c>
      <c r="B6947" t="s">
        <v>25</v>
      </c>
      <c r="C6947">
        <v>6</v>
      </c>
      <c r="D6947" t="s">
        <v>26</v>
      </c>
      <c r="E6947" t="s">
        <v>201</v>
      </c>
      <c r="F6947" t="s">
        <v>13</v>
      </c>
      <c r="G6947" t="s">
        <v>7125</v>
      </c>
      <c r="H6947" s="1">
        <v>0.2</v>
      </c>
      <c r="I6947" s="2">
        <v>43641</v>
      </c>
      <c r="J6947" t="s">
        <v>7688</v>
      </c>
      <c r="K6947" t="s">
        <v>30</v>
      </c>
      <c r="L6947">
        <v>97477</v>
      </c>
      <c r="M6947">
        <v>590</v>
      </c>
      <c r="N6947" t="s">
        <v>2927</v>
      </c>
      <c r="O6947">
        <v>1</v>
      </c>
      <c r="P6947">
        <v>2</v>
      </c>
      <c r="Q6947" t="s">
        <v>32</v>
      </c>
      <c r="R6947" t="s">
        <v>8304</v>
      </c>
      <c r="S6947">
        <v>0.73</v>
      </c>
      <c r="T6947">
        <v>5</v>
      </c>
      <c r="U6947" t="s">
        <v>76</v>
      </c>
      <c r="V6947" s="2">
        <v>43648</v>
      </c>
      <c r="W6947" t="s">
        <v>39</v>
      </c>
      <c r="X6947" t="s">
        <v>262</v>
      </c>
      <c r="Y6947" t="s">
        <v>49</v>
      </c>
    </row>
    <row r="6948" spans="1:25" hidden="1" x14ac:dyDescent="0.35">
      <c r="A6948">
        <v>7</v>
      </c>
      <c r="B6948" t="s">
        <v>25</v>
      </c>
      <c r="C6948">
        <v>6</v>
      </c>
      <c r="D6948" t="s">
        <v>26</v>
      </c>
      <c r="E6948" t="s">
        <v>201</v>
      </c>
      <c r="F6948" t="s">
        <v>13</v>
      </c>
      <c r="G6948" t="s">
        <v>7125</v>
      </c>
      <c r="H6948" s="1">
        <v>0.2</v>
      </c>
      <c r="I6948" s="2">
        <v>43641</v>
      </c>
      <c r="J6948" t="s">
        <v>7688</v>
      </c>
      <c r="K6948" t="s">
        <v>30</v>
      </c>
      <c r="L6948">
        <v>97477</v>
      </c>
      <c r="M6948">
        <v>1289</v>
      </c>
      <c r="N6948" t="s">
        <v>3627</v>
      </c>
      <c r="O6948">
        <v>-2</v>
      </c>
      <c r="P6948">
        <v>3</v>
      </c>
      <c r="Q6948" t="s">
        <v>32</v>
      </c>
      <c r="R6948" t="s">
        <v>8304</v>
      </c>
      <c r="S6948">
        <v>-2.12</v>
      </c>
      <c r="T6948">
        <v>11</v>
      </c>
      <c r="U6948" t="s">
        <v>76</v>
      </c>
      <c r="V6948" s="2">
        <v>43648</v>
      </c>
      <c r="W6948" t="s">
        <v>39</v>
      </c>
      <c r="X6948" t="s">
        <v>262</v>
      </c>
      <c r="Y6948" t="s">
        <v>176</v>
      </c>
    </row>
    <row r="6949" spans="1:25" hidden="1" x14ac:dyDescent="0.35">
      <c r="A6949">
        <v>7</v>
      </c>
      <c r="B6949" t="s">
        <v>25</v>
      </c>
      <c r="C6949">
        <v>6</v>
      </c>
      <c r="D6949" t="s">
        <v>26</v>
      </c>
      <c r="E6949" t="s">
        <v>201</v>
      </c>
      <c r="F6949" t="s">
        <v>13</v>
      </c>
      <c r="G6949" t="s">
        <v>7125</v>
      </c>
      <c r="H6949" s="1">
        <v>0.2</v>
      </c>
      <c r="I6949" s="2">
        <v>43641</v>
      </c>
      <c r="J6949" t="s">
        <v>7688</v>
      </c>
      <c r="K6949" t="s">
        <v>30</v>
      </c>
      <c r="L6949">
        <v>97477</v>
      </c>
      <c r="M6949">
        <v>122</v>
      </c>
      <c r="N6949" t="s">
        <v>993</v>
      </c>
      <c r="O6949">
        <v>27</v>
      </c>
      <c r="P6949">
        <v>6</v>
      </c>
      <c r="Q6949" t="s">
        <v>32</v>
      </c>
      <c r="R6949" t="s">
        <v>8304</v>
      </c>
      <c r="S6949">
        <v>26.64</v>
      </c>
      <c r="T6949">
        <v>71</v>
      </c>
      <c r="U6949" t="s">
        <v>76</v>
      </c>
      <c r="V6949" s="2">
        <v>43648</v>
      </c>
      <c r="W6949" t="s">
        <v>39</v>
      </c>
      <c r="X6949" t="s">
        <v>262</v>
      </c>
      <c r="Y6949" t="s">
        <v>35</v>
      </c>
    </row>
    <row r="6950" spans="1:25" x14ac:dyDescent="0.35">
      <c r="A6950">
        <v>3</v>
      </c>
      <c r="B6950" t="s">
        <v>25</v>
      </c>
      <c r="C6950">
        <v>1</v>
      </c>
      <c r="D6950" t="s">
        <v>26</v>
      </c>
      <c r="E6950" t="s">
        <v>27</v>
      </c>
      <c r="F6950" t="s">
        <v>13</v>
      </c>
      <c r="G6950" t="s">
        <v>114</v>
      </c>
      <c r="H6950" s="1">
        <v>0</v>
      </c>
      <c r="I6950" s="2">
        <v>43669</v>
      </c>
      <c r="J6950" t="s">
        <v>3135</v>
      </c>
      <c r="K6950" t="s">
        <v>30</v>
      </c>
      <c r="L6950">
        <v>90045</v>
      </c>
      <c r="M6950">
        <v>1621</v>
      </c>
      <c r="N6950" t="s">
        <v>3136</v>
      </c>
      <c r="O6950">
        <v>28</v>
      </c>
      <c r="P6950">
        <v>9</v>
      </c>
      <c r="Q6950" t="s">
        <v>32</v>
      </c>
      <c r="R6950" t="s">
        <v>8304</v>
      </c>
      <c r="S6950">
        <v>27.99</v>
      </c>
      <c r="T6950">
        <v>58</v>
      </c>
      <c r="U6950" t="s">
        <v>19</v>
      </c>
      <c r="V6950" s="2">
        <v>43672</v>
      </c>
      <c r="W6950" t="s">
        <v>130</v>
      </c>
      <c r="X6950" t="s">
        <v>34</v>
      </c>
      <c r="Y6950" t="s">
        <v>64</v>
      </c>
    </row>
    <row r="6951" spans="1:25" x14ac:dyDescent="0.35">
      <c r="A6951">
        <v>3</v>
      </c>
      <c r="B6951" t="s">
        <v>25</v>
      </c>
      <c r="C6951">
        <v>1</v>
      </c>
      <c r="D6951" t="s">
        <v>26</v>
      </c>
      <c r="E6951" t="s">
        <v>27</v>
      </c>
      <c r="F6951" t="s">
        <v>13</v>
      </c>
      <c r="G6951" t="s">
        <v>114</v>
      </c>
      <c r="H6951" s="1">
        <v>0.2</v>
      </c>
      <c r="I6951" s="2">
        <v>43669</v>
      </c>
      <c r="J6951" t="s">
        <v>3135</v>
      </c>
      <c r="K6951" t="s">
        <v>30</v>
      </c>
      <c r="L6951">
        <v>90045</v>
      </c>
      <c r="M6951">
        <v>412</v>
      </c>
      <c r="N6951" t="s">
        <v>2969</v>
      </c>
      <c r="O6951">
        <v>6</v>
      </c>
      <c r="P6951">
        <v>3</v>
      </c>
      <c r="Q6951" t="s">
        <v>32</v>
      </c>
      <c r="R6951" t="s">
        <v>8304</v>
      </c>
      <c r="S6951">
        <v>5.51</v>
      </c>
      <c r="T6951">
        <v>15</v>
      </c>
      <c r="U6951" t="s">
        <v>19</v>
      </c>
      <c r="V6951" s="2">
        <v>43672</v>
      </c>
      <c r="W6951" t="s">
        <v>130</v>
      </c>
      <c r="X6951" t="s">
        <v>34</v>
      </c>
      <c r="Y6951" t="s">
        <v>54</v>
      </c>
    </row>
    <row r="6952" spans="1:25" hidden="1" x14ac:dyDescent="0.35">
      <c r="A6952">
        <v>1</v>
      </c>
      <c r="B6952" t="s">
        <v>25</v>
      </c>
      <c r="C6952">
        <v>0</v>
      </c>
      <c r="D6952" t="s">
        <v>26</v>
      </c>
      <c r="E6952" t="s">
        <v>65</v>
      </c>
      <c r="F6952" t="s">
        <v>13</v>
      </c>
      <c r="G6952" t="s">
        <v>1132</v>
      </c>
      <c r="H6952" s="1">
        <v>0</v>
      </c>
      <c r="I6952" s="2">
        <v>43596</v>
      </c>
      <c r="J6952" t="s">
        <v>3293</v>
      </c>
      <c r="K6952" t="s">
        <v>30</v>
      </c>
      <c r="L6952">
        <v>98103</v>
      </c>
      <c r="M6952">
        <v>210</v>
      </c>
      <c r="N6952" t="s">
        <v>3131</v>
      </c>
      <c r="O6952">
        <v>18</v>
      </c>
      <c r="P6952">
        <v>3</v>
      </c>
      <c r="Q6952" t="s">
        <v>32</v>
      </c>
      <c r="R6952" t="s">
        <v>8304</v>
      </c>
      <c r="S6952">
        <v>17.670000000000002</v>
      </c>
      <c r="T6952">
        <v>38</v>
      </c>
      <c r="U6952" t="s">
        <v>19</v>
      </c>
      <c r="V6952" s="2">
        <v>43597</v>
      </c>
      <c r="W6952" t="s">
        <v>773</v>
      </c>
      <c r="X6952" t="s">
        <v>69</v>
      </c>
      <c r="Y6952" t="s">
        <v>35</v>
      </c>
    </row>
    <row r="6953" spans="1:25" hidden="1" x14ac:dyDescent="0.35">
      <c r="A6953">
        <v>1</v>
      </c>
      <c r="B6953" t="s">
        <v>25</v>
      </c>
      <c r="C6953">
        <v>0</v>
      </c>
      <c r="D6953" t="s">
        <v>26</v>
      </c>
      <c r="E6953" t="s">
        <v>65</v>
      </c>
      <c r="F6953" t="s">
        <v>13</v>
      </c>
      <c r="G6953" t="s">
        <v>1132</v>
      </c>
      <c r="H6953" s="1">
        <v>0</v>
      </c>
      <c r="I6953" s="2">
        <v>43596</v>
      </c>
      <c r="J6953" t="s">
        <v>3293</v>
      </c>
      <c r="K6953" t="s">
        <v>30</v>
      </c>
      <c r="L6953">
        <v>98103</v>
      </c>
      <c r="M6953">
        <v>131</v>
      </c>
      <c r="N6953" t="s">
        <v>3304</v>
      </c>
      <c r="O6953">
        <v>17</v>
      </c>
      <c r="P6953">
        <v>6</v>
      </c>
      <c r="Q6953" t="s">
        <v>32</v>
      </c>
      <c r="R6953" t="s">
        <v>8304</v>
      </c>
      <c r="S6953">
        <v>16.850000000000001</v>
      </c>
      <c r="T6953">
        <v>37</v>
      </c>
      <c r="U6953" t="s">
        <v>19</v>
      </c>
      <c r="V6953" s="2">
        <v>43597</v>
      </c>
      <c r="W6953" t="s">
        <v>773</v>
      </c>
      <c r="X6953" t="s">
        <v>69</v>
      </c>
      <c r="Y6953" t="s">
        <v>64</v>
      </c>
    </row>
    <row r="6954" spans="1:25" hidden="1" x14ac:dyDescent="0.35">
      <c r="A6954">
        <v>1</v>
      </c>
      <c r="B6954" t="s">
        <v>25</v>
      </c>
      <c r="C6954">
        <v>0</v>
      </c>
      <c r="D6954" t="s">
        <v>26</v>
      </c>
      <c r="E6954" t="s">
        <v>65</v>
      </c>
      <c r="F6954" t="s">
        <v>13</v>
      </c>
      <c r="G6954" t="s">
        <v>1132</v>
      </c>
      <c r="H6954" s="1">
        <v>0.2</v>
      </c>
      <c r="I6954" s="2">
        <v>43596</v>
      </c>
      <c r="J6954" t="s">
        <v>3293</v>
      </c>
      <c r="K6954" t="s">
        <v>30</v>
      </c>
      <c r="L6954">
        <v>98103</v>
      </c>
      <c r="M6954">
        <v>46</v>
      </c>
      <c r="N6954" t="s">
        <v>8239</v>
      </c>
      <c r="O6954">
        <v>9</v>
      </c>
      <c r="P6954">
        <v>2</v>
      </c>
      <c r="Q6954" t="s">
        <v>32</v>
      </c>
      <c r="R6954" t="s">
        <v>8304</v>
      </c>
      <c r="S6954">
        <v>9.44</v>
      </c>
      <c r="T6954">
        <v>26</v>
      </c>
      <c r="U6954" t="s">
        <v>19</v>
      </c>
      <c r="V6954" s="2">
        <v>43597</v>
      </c>
      <c r="W6954" t="s">
        <v>773</v>
      </c>
      <c r="X6954" t="s">
        <v>69</v>
      </c>
      <c r="Y6954" t="s">
        <v>54</v>
      </c>
    </row>
    <row r="6955" spans="1:25" x14ac:dyDescent="0.35">
      <c r="A6955">
        <v>4</v>
      </c>
      <c r="B6955" t="s">
        <v>43</v>
      </c>
      <c r="C6955">
        <v>6</v>
      </c>
      <c r="D6955" t="s">
        <v>50</v>
      </c>
      <c r="E6955" t="s">
        <v>27</v>
      </c>
      <c r="F6955" t="s">
        <v>13</v>
      </c>
      <c r="G6955" t="s">
        <v>6862</v>
      </c>
      <c r="H6955" s="1">
        <v>0.2</v>
      </c>
      <c r="I6955" s="2">
        <v>43593</v>
      </c>
      <c r="J6955" t="s">
        <v>7794</v>
      </c>
      <c r="K6955" t="s">
        <v>30</v>
      </c>
      <c r="L6955">
        <v>90032</v>
      </c>
      <c r="M6955">
        <v>400</v>
      </c>
      <c r="N6955" t="s">
        <v>4747</v>
      </c>
      <c r="O6955">
        <v>1050</v>
      </c>
      <c r="P6955">
        <v>6</v>
      </c>
      <c r="Q6955" t="s">
        <v>32</v>
      </c>
      <c r="R6955" t="s">
        <v>8304</v>
      </c>
      <c r="S6955">
        <v>1049.98</v>
      </c>
      <c r="T6955">
        <v>3360</v>
      </c>
      <c r="U6955" t="s">
        <v>76</v>
      </c>
      <c r="V6955" s="2">
        <v>43597</v>
      </c>
      <c r="W6955" t="s">
        <v>39</v>
      </c>
      <c r="X6955" t="s">
        <v>34</v>
      </c>
      <c r="Y6955" t="s">
        <v>727</v>
      </c>
    </row>
    <row r="6956" spans="1:25" hidden="1" x14ac:dyDescent="0.35">
      <c r="A6956">
        <v>6</v>
      </c>
      <c r="B6956" t="s">
        <v>10</v>
      </c>
      <c r="C6956">
        <v>6</v>
      </c>
      <c r="D6956" t="s">
        <v>26</v>
      </c>
      <c r="E6956" t="s">
        <v>4431</v>
      </c>
      <c r="F6956" t="s">
        <v>13</v>
      </c>
      <c r="G6956" t="s">
        <v>1175</v>
      </c>
      <c r="H6956" s="1">
        <v>0.7</v>
      </c>
      <c r="I6956" s="2">
        <v>43627</v>
      </c>
      <c r="J6956" t="s">
        <v>4432</v>
      </c>
      <c r="K6956" t="s">
        <v>16</v>
      </c>
      <c r="L6956">
        <v>28601</v>
      </c>
      <c r="M6956">
        <v>54</v>
      </c>
      <c r="N6956" t="s">
        <v>8146</v>
      </c>
      <c r="O6956">
        <v>-4</v>
      </c>
      <c r="P6956">
        <v>4</v>
      </c>
      <c r="Q6956" t="s">
        <v>18</v>
      </c>
      <c r="R6956" t="s">
        <v>8304</v>
      </c>
      <c r="S6956">
        <v>-3.81</v>
      </c>
      <c r="T6956">
        <v>5</v>
      </c>
      <c r="U6956" t="s">
        <v>19</v>
      </c>
      <c r="V6956" s="2">
        <v>43633</v>
      </c>
      <c r="W6956" t="s">
        <v>39</v>
      </c>
      <c r="X6956" t="s">
        <v>63</v>
      </c>
      <c r="Y6956" t="s">
        <v>54</v>
      </c>
    </row>
    <row r="6957" spans="1:25" hidden="1" x14ac:dyDescent="0.35">
      <c r="A6957">
        <v>5</v>
      </c>
      <c r="B6957" t="s">
        <v>43</v>
      </c>
      <c r="C6957">
        <v>6</v>
      </c>
      <c r="D6957" t="s">
        <v>26</v>
      </c>
      <c r="E6957" t="s">
        <v>2556</v>
      </c>
      <c r="F6957" t="s">
        <v>13</v>
      </c>
      <c r="G6957" t="s">
        <v>6908</v>
      </c>
      <c r="H6957" s="1">
        <v>0.7</v>
      </c>
      <c r="I6957" s="2">
        <v>43732</v>
      </c>
      <c r="J6957" t="s">
        <v>7601</v>
      </c>
      <c r="K6957" t="s">
        <v>16</v>
      </c>
      <c r="L6957">
        <v>33021</v>
      </c>
      <c r="M6957">
        <v>1646</v>
      </c>
      <c r="N6957" t="s">
        <v>416</v>
      </c>
      <c r="O6957">
        <v>-11</v>
      </c>
      <c r="P6957">
        <v>3</v>
      </c>
      <c r="Q6957" t="s">
        <v>18</v>
      </c>
      <c r="R6957" t="s">
        <v>8304</v>
      </c>
      <c r="S6957">
        <v>-11.42</v>
      </c>
      <c r="T6957">
        <v>16</v>
      </c>
      <c r="U6957" t="s">
        <v>76</v>
      </c>
      <c r="V6957" s="2">
        <v>43737</v>
      </c>
      <c r="W6957" t="s">
        <v>39</v>
      </c>
      <c r="X6957" t="s">
        <v>40</v>
      </c>
      <c r="Y6957" t="s">
        <v>54</v>
      </c>
    </row>
    <row r="6958" spans="1:25" hidden="1" x14ac:dyDescent="0.35">
      <c r="A6958">
        <v>5</v>
      </c>
      <c r="B6958" t="s">
        <v>43</v>
      </c>
      <c r="C6958">
        <v>6</v>
      </c>
      <c r="D6958" t="s">
        <v>50</v>
      </c>
      <c r="E6958" t="s">
        <v>2556</v>
      </c>
      <c r="F6958" t="s">
        <v>13</v>
      </c>
      <c r="G6958" t="s">
        <v>6908</v>
      </c>
      <c r="H6958" s="1">
        <v>0.2</v>
      </c>
      <c r="I6958" s="2">
        <v>43732</v>
      </c>
      <c r="J6958" t="s">
        <v>7601</v>
      </c>
      <c r="K6958" t="s">
        <v>16</v>
      </c>
      <c r="L6958">
        <v>33021</v>
      </c>
      <c r="M6958">
        <v>1611</v>
      </c>
      <c r="N6958" t="s">
        <v>4867</v>
      </c>
      <c r="O6958">
        <v>38</v>
      </c>
      <c r="P6958">
        <v>5</v>
      </c>
      <c r="Q6958" t="s">
        <v>18</v>
      </c>
      <c r="R6958" t="s">
        <v>8304</v>
      </c>
      <c r="S6958">
        <v>38.4</v>
      </c>
      <c r="T6958">
        <v>384</v>
      </c>
      <c r="U6958" t="s">
        <v>76</v>
      </c>
      <c r="V6958" s="2">
        <v>43737</v>
      </c>
      <c r="W6958" t="s">
        <v>39</v>
      </c>
      <c r="X6958" t="s">
        <v>40</v>
      </c>
      <c r="Y6958" t="s">
        <v>52</v>
      </c>
    </row>
    <row r="6959" spans="1:25" hidden="1" x14ac:dyDescent="0.35">
      <c r="A6959">
        <v>4</v>
      </c>
      <c r="B6959" t="s">
        <v>43</v>
      </c>
      <c r="C6959">
        <v>6</v>
      </c>
      <c r="D6959" t="s">
        <v>26</v>
      </c>
      <c r="E6959" t="s">
        <v>65</v>
      </c>
      <c r="F6959" t="s">
        <v>13</v>
      </c>
      <c r="G6959" t="s">
        <v>6201</v>
      </c>
      <c r="H6959" s="1">
        <v>0</v>
      </c>
      <c r="I6959" s="2">
        <v>43612</v>
      </c>
      <c r="J6959" t="s">
        <v>6582</v>
      </c>
      <c r="K6959" t="s">
        <v>30</v>
      </c>
      <c r="L6959">
        <v>98103</v>
      </c>
      <c r="M6959">
        <v>1508</v>
      </c>
      <c r="N6959" t="s">
        <v>3043</v>
      </c>
      <c r="O6959">
        <v>8</v>
      </c>
      <c r="P6959">
        <v>3</v>
      </c>
      <c r="Q6959" t="s">
        <v>32</v>
      </c>
      <c r="R6959" t="s">
        <v>8304</v>
      </c>
      <c r="S6959">
        <v>7.86</v>
      </c>
      <c r="T6959">
        <v>31</v>
      </c>
      <c r="U6959" t="s">
        <v>33</v>
      </c>
      <c r="V6959" s="2">
        <v>43616</v>
      </c>
      <c r="W6959" t="s">
        <v>39</v>
      </c>
      <c r="X6959" t="s">
        <v>69</v>
      </c>
      <c r="Y6959" t="s">
        <v>49</v>
      </c>
    </row>
    <row r="6960" spans="1:25" hidden="1" x14ac:dyDescent="0.35">
      <c r="A6960">
        <v>4</v>
      </c>
      <c r="B6960" t="s">
        <v>43</v>
      </c>
      <c r="C6960">
        <v>6</v>
      </c>
      <c r="D6960" t="s">
        <v>50</v>
      </c>
      <c r="E6960" t="s">
        <v>65</v>
      </c>
      <c r="F6960" t="s">
        <v>13</v>
      </c>
      <c r="G6960" t="s">
        <v>6201</v>
      </c>
      <c r="H6960" s="1">
        <v>0</v>
      </c>
      <c r="I6960" s="2">
        <v>43612</v>
      </c>
      <c r="J6960" t="s">
        <v>6582</v>
      </c>
      <c r="K6960" t="s">
        <v>30</v>
      </c>
      <c r="L6960">
        <v>98103</v>
      </c>
      <c r="M6960">
        <v>1003</v>
      </c>
      <c r="N6960" t="s">
        <v>4741</v>
      </c>
      <c r="O6960">
        <v>10</v>
      </c>
      <c r="P6960">
        <v>6</v>
      </c>
      <c r="Q6960" t="s">
        <v>32</v>
      </c>
      <c r="R6960" t="s">
        <v>8304</v>
      </c>
      <c r="S6960">
        <v>9.82</v>
      </c>
      <c r="T6960">
        <v>98</v>
      </c>
      <c r="U6960" t="s">
        <v>33</v>
      </c>
      <c r="V6960" s="2">
        <v>43616</v>
      </c>
      <c r="W6960" t="s">
        <v>39</v>
      </c>
      <c r="X6960" t="s">
        <v>69</v>
      </c>
      <c r="Y6960" t="s">
        <v>113</v>
      </c>
    </row>
    <row r="6961" spans="1:25" hidden="1" x14ac:dyDescent="0.35">
      <c r="A6961">
        <v>5</v>
      </c>
      <c r="B6961" t="s">
        <v>43</v>
      </c>
      <c r="C6961">
        <v>6</v>
      </c>
      <c r="D6961" t="s">
        <v>26</v>
      </c>
      <c r="E6961" t="s">
        <v>99</v>
      </c>
      <c r="F6961" t="s">
        <v>13</v>
      </c>
      <c r="G6961" t="s">
        <v>746</v>
      </c>
      <c r="H6961" s="1">
        <v>0.2</v>
      </c>
      <c r="I6961" s="2">
        <v>43724</v>
      </c>
      <c r="J6961" t="s">
        <v>7535</v>
      </c>
      <c r="K6961" t="s">
        <v>102</v>
      </c>
      <c r="L6961">
        <v>19143</v>
      </c>
      <c r="M6961">
        <v>1837</v>
      </c>
      <c r="N6961" t="s">
        <v>3017</v>
      </c>
      <c r="O6961">
        <v>7</v>
      </c>
      <c r="P6961">
        <v>4</v>
      </c>
      <c r="Q6961" t="s">
        <v>104</v>
      </c>
      <c r="R6961" t="s">
        <v>8304</v>
      </c>
      <c r="S6961">
        <v>7.26</v>
      </c>
      <c r="T6961">
        <v>21</v>
      </c>
      <c r="U6961" t="s">
        <v>76</v>
      </c>
      <c r="V6961" s="2">
        <v>43729</v>
      </c>
      <c r="W6961" t="s">
        <v>39</v>
      </c>
      <c r="X6961" t="s">
        <v>105</v>
      </c>
      <c r="Y6961" t="s">
        <v>64</v>
      </c>
    </row>
    <row r="6962" spans="1:25" hidden="1" x14ac:dyDescent="0.35">
      <c r="A6962">
        <v>7</v>
      </c>
      <c r="B6962" t="s">
        <v>25</v>
      </c>
      <c r="C6962">
        <v>6</v>
      </c>
      <c r="D6962" t="s">
        <v>26</v>
      </c>
      <c r="E6962" t="s">
        <v>498</v>
      </c>
      <c r="F6962" t="s">
        <v>13</v>
      </c>
      <c r="G6962" t="s">
        <v>1727</v>
      </c>
      <c r="H6962" s="1">
        <v>0.2</v>
      </c>
      <c r="I6962" s="2">
        <v>43824</v>
      </c>
      <c r="J6962" t="s">
        <v>7896</v>
      </c>
      <c r="K6962" t="s">
        <v>73</v>
      </c>
      <c r="L6962">
        <v>75081</v>
      </c>
      <c r="M6962">
        <v>1156</v>
      </c>
      <c r="N6962" t="s">
        <v>4223</v>
      </c>
      <c r="O6962">
        <v>2</v>
      </c>
      <c r="P6962">
        <v>2</v>
      </c>
      <c r="Q6962" t="s">
        <v>75</v>
      </c>
      <c r="R6962" t="s">
        <v>92</v>
      </c>
      <c r="S6962">
        <v>2.38</v>
      </c>
      <c r="T6962">
        <v>32</v>
      </c>
      <c r="U6962" t="s">
        <v>19</v>
      </c>
      <c r="V6962" s="2">
        <v>43831</v>
      </c>
      <c r="W6962" t="s">
        <v>39</v>
      </c>
      <c r="X6962" t="s">
        <v>77</v>
      </c>
      <c r="Y6962" t="s">
        <v>49</v>
      </c>
    </row>
    <row r="6963" spans="1:25" hidden="1" x14ac:dyDescent="0.35">
      <c r="A6963">
        <v>7</v>
      </c>
      <c r="B6963" t="s">
        <v>25</v>
      </c>
      <c r="C6963">
        <v>6</v>
      </c>
      <c r="D6963" t="s">
        <v>26</v>
      </c>
      <c r="E6963" t="s">
        <v>498</v>
      </c>
      <c r="F6963" t="s">
        <v>13</v>
      </c>
      <c r="G6963" t="s">
        <v>1727</v>
      </c>
      <c r="H6963" s="1">
        <v>0.2</v>
      </c>
      <c r="I6963" s="2">
        <v>43824</v>
      </c>
      <c r="J6963" t="s">
        <v>7896</v>
      </c>
      <c r="K6963" t="s">
        <v>73</v>
      </c>
      <c r="L6963">
        <v>75081</v>
      </c>
      <c r="M6963">
        <v>1504</v>
      </c>
      <c r="N6963" t="s">
        <v>774</v>
      </c>
      <c r="O6963">
        <v>5</v>
      </c>
      <c r="P6963">
        <v>7</v>
      </c>
      <c r="Q6963" t="s">
        <v>75</v>
      </c>
      <c r="R6963" t="s">
        <v>92</v>
      </c>
      <c r="S6963">
        <v>5.03</v>
      </c>
      <c r="T6963">
        <v>45</v>
      </c>
      <c r="U6963" t="s">
        <v>19</v>
      </c>
      <c r="V6963" s="2">
        <v>43831</v>
      </c>
      <c r="W6963" t="s">
        <v>39</v>
      </c>
      <c r="X6963" t="s">
        <v>77</v>
      </c>
      <c r="Y6963" t="s">
        <v>356</v>
      </c>
    </row>
    <row r="6964" spans="1:25" hidden="1" x14ac:dyDescent="0.35">
      <c r="A6964">
        <v>7</v>
      </c>
      <c r="B6964" t="s">
        <v>25</v>
      </c>
      <c r="C6964">
        <v>6</v>
      </c>
      <c r="D6964" t="s">
        <v>26</v>
      </c>
      <c r="E6964" t="s">
        <v>498</v>
      </c>
      <c r="F6964" t="s">
        <v>13</v>
      </c>
      <c r="G6964" t="s">
        <v>1727</v>
      </c>
      <c r="H6964" s="1">
        <v>0.8</v>
      </c>
      <c r="I6964" s="2">
        <v>43824</v>
      </c>
      <c r="J6964" t="s">
        <v>7896</v>
      </c>
      <c r="K6964" t="s">
        <v>73</v>
      </c>
      <c r="L6964">
        <v>75081</v>
      </c>
      <c r="M6964">
        <v>1630</v>
      </c>
      <c r="N6964" t="s">
        <v>8237</v>
      </c>
      <c r="O6964">
        <v>-5</v>
      </c>
      <c r="P6964">
        <v>3</v>
      </c>
      <c r="Q6964" t="s">
        <v>75</v>
      </c>
      <c r="R6964" t="s">
        <v>92</v>
      </c>
      <c r="S6964">
        <v>-5.07</v>
      </c>
      <c r="T6964">
        <v>3</v>
      </c>
      <c r="U6964" t="s">
        <v>19</v>
      </c>
      <c r="V6964" s="2">
        <v>43831</v>
      </c>
      <c r="W6964" t="s">
        <v>39</v>
      </c>
      <c r="X6964" t="s">
        <v>77</v>
      </c>
      <c r="Y6964" t="s">
        <v>54</v>
      </c>
    </row>
    <row r="6965" spans="1:25" hidden="1" x14ac:dyDescent="0.35">
      <c r="A6965">
        <v>7</v>
      </c>
      <c r="B6965" t="s">
        <v>25</v>
      </c>
      <c r="C6965">
        <v>6</v>
      </c>
      <c r="D6965" t="s">
        <v>26</v>
      </c>
      <c r="E6965" t="s">
        <v>498</v>
      </c>
      <c r="F6965" t="s">
        <v>13</v>
      </c>
      <c r="G6965" t="s">
        <v>1727</v>
      </c>
      <c r="H6965" s="1">
        <v>0.8</v>
      </c>
      <c r="I6965" s="2">
        <v>43824</v>
      </c>
      <c r="J6965" t="s">
        <v>7896</v>
      </c>
      <c r="K6965" t="s">
        <v>73</v>
      </c>
      <c r="L6965">
        <v>75081</v>
      </c>
      <c r="M6965">
        <v>1647</v>
      </c>
      <c r="N6965" t="s">
        <v>8227</v>
      </c>
      <c r="O6965">
        <v>-66</v>
      </c>
      <c r="P6965">
        <v>5</v>
      </c>
      <c r="Q6965" t="s">
        <v>75</v>
      </c>
      <c r="R6965" t="s">
        <v>92</v>
      </c>
      <c r="S6965">
        <v>-65.569999999999993</v>
      </c>
      <c r="T6965">
        <v>41</v>
      </c>
      <c r="U6965" t="s">
        <v>19</v>
      </c>
      <c r="V6965" s="2">
        <v>43831</v>
      </c>
      <c r="W6965" t="s">
        <v>39</v>
      </c>
      <c r="X6965" t="s">
        <v>77</v>
      </c>
      <c r="Y6965" t="s">
        <v>54</v>
      </c>
    </row>
    <row r="6966" spans="1:25" hidden="1" x14ac:dyDescent="0.35">
      <c r="A6966">
        <v>7</v>
      </c>
      <c r="B6966" t="s">
        <v>25</v>
      </c>
      <c r="C6966">
        <v>6</v>
      </c>
      <c r="D6966" t="s">
        <v>26</v>
      </c>
      <c r="E6966" t="s">
        <v>498</v>
      </c>
      <c r="F6966" t="s">
        <v>13</v>
      </c>
      <c r="G6966" t="s">
        <v>1727</v>
      </c>
      <c r="H6966" s="1">
        <v>0.8</v>
      </c>
      <c r="I6966" s="2">
        <v>43824</v>
      </c>
      <c r="J6966" t="s">
        <v>7896</v>
      </c>
      <c r="K6966" t="s">
        <v>73</v>
      </c>
      <c r="L6966">
        <v>75081</v>
      </c>
      <c r="M6966">
        <v>1649</v>
      </c>
      <c r="N6966" t="s">
        <v>3420</v>
      </c>
      <c r="O6966">
        <v>-59</v>
      </c>
      <c r="P6966">
        <v>9</v>
      </c>
      <c r="Q6966" t="s">
        <v>75</v>
      </c>
      <c r="R6966" t="s">
        <v>92</v>
      </c>
      <c r="S6966">
        <v>-59.37</v>
      </c>
      <c r="T6966">
        <v>40</v>
      </c>
      <c r="U6966" t="s">
        <v>19</v>
      </c>
      <c r="V6966" s="2">
        <v>43831</v>
      </c>
      <c r="W6966" t="s">
        <v>39</v>
      </c>
      <c r="X6966" t="s">
        <v>77</v>
      </c>
      <c r="Y6966" t="s">
        <v>54</v>
      </c>
    </row>
    <row r="6967" spans="1:25" hidden="1" x14ac:dyDescent="0.35">
      <c r="A6967">
        <v>5</v>
      </c>
      <c r="B6967" t="s">
        <v>43</v>
      </c>
      <c r="C6967">
        <v>6</v>
      </c>
      <c r="D6967" t="s">
        <v>26</v>
      </c>
      <c r="E6967" t="s">
        <v>417</v>
      </c>
      <c r="F6967" t="s">
        <v>13</v>
      </c>
      <c r="G6967" t="s">
        <v>536</v>
      </c>
      <c r="H6967" s="1">
        <v>0.2</v>
      </c>
      <c r="I6967" s="2">
        <v>43806</v>
      </c>
      <c r="J6967" t="s">
        <v>6252</v>
      </c>
      <c r="K6967" t="s">
        <v>73</v>
      </c>
      <c r="L6967">
        <v>78207</v>
      </c>
      <c r="M6967">
        <v>326</v>
      </c>
      <c r="N6967" t="s">
        <v>3089</v>
      </c>
      <c r="O6967">
        <v>1</v>
      </c>
      <c r="P6967">
        <v>3</v>
      </c>
      <c r="Q6967" t="s">
        <v>75</v>
      </c>
      <c r="R6967" t="s">
        <v>8304</v>
      </c>
      <c r="S6967">
        <v>1.24</v>
      </c>
      <c r="T6967">
        <v>4</v>
      </c>
      <c r="U6967" t="s">
        <v>33</v>
      </c>
      <c r="V6967" s="2">
        <v>43811</v>
      </c>
      <c r="W6967" t="s">
        <v>39</v>
      </c>
      <c r="X6967" t="s">
        <v>77</v>
      </c>
      <c r="Y6967" t="s">
        <v>176</v>
      </c>
    </row>
    <row r="6968" spans="1:25" hidden="1" x14ac:dyDescent="0.35">
      <c r="A6968">
        <v>5</v>
      </c>
      <c r="B6968" t="s">
        <v>43</v>
      </c>
      <c r="C6968">
        <v>6</v>
      </c>
      <c r="D6968" t="s">
        <v>26</v>
      </c>
      <c r="E6968" t="s">
        <v>417</v>
      </c>
      <c r="F6968" t="s">
        <v>13</v>
      </c>
      <c r="G6968" t="s">
        <v>536</v>
      </c>
      <c r="H6968" s="1">
        <v>0.2</v>
      </c>
      <c r="I6968" s="2">
        <v>43806</v>
      </c>
      <c r="J6968" t="s">
        <v>6252</v>
      </c>
      <c r="K6968" t="s">
        <v>73</v>
      </c>
      <c r="L6968">
        <v>78207</v>
      </c>
      <c r="M6968">
        <v>1795</v>
      </c>
      <c r="N6968" t="s">
        <v>252</v>
      </c>
      <c r="O6968">
        <v>5</v>
      </c>
      <c r="P6968">
        <v>3</v>
      </c>
      <c r="Q6968" t="s">
        <v>75</v>
      </c>
      <c r="R6968" t="s">
        <v>8304</v>
      </c>
      <c r="S6968">
        <v>5.44</v>
      </c>
      <c r="T6968">
        <v>16</v>
      </c>
      <c r="U6968" t="s">
        <v>33</v>
      </c>
      <c r="V6968" s="2">
        <v>43811</v>
      </c>
      <c r="W6968" t="s">
        <v>39</v>
      </c>
      <c r="X6968" t="s">
        <v>77</v>
      </c>
      <c r="Y6968" t="s">
        <v>64</v>
      </c>
    </row>
    <row r="6969" spans="1:25" hidden="1" x14ac:dyDescent="0.35">
      <c r="A6969">
        <v>4</v>
      </c>
      <c r="B6969" t="s">
        <v>43</v>
      </c>
      <c r="C6969">
        <v>6</v>
      </c>
      <c r="D6969" t="s">
        <v>26</v>
      </c>
      <c r="E6969" t="s">
        <v>741</v>
      </c>
      <c r="F6969" t="s">
        <v>13</v>
      </c>
      <c r="G6969" t="s">
        <v>742</v>
      </c>
      <c r="H6969" s="1">
        <v>0</v>
      </c>
      <c r="I6969" s="2">
        <v>43654</v>
      </c>
      <c r="J6969" t="s">
        <v>743</v>
      </c>
      <c r="K6969" t="s">
        <v>102</v>
      </c>
      <c r="L6969">
        <v>1852</v>
      </c>
      <c r="M6969">
        <v>332</v>
      </c>
      <c r="N6969" t="s">
        <v>480</v>
      </c>
      <c r="O6969">
        <v>3</v>
      </c>
      <c r="P6969">
        <v>3</v>
      </c>
      <c r="Q6969" t="s">
        <v>104</v>
      </c>
      <c r="R6969" t="s">
        <v>8304</v>
      </c>
      <c r="S6969">
        <v>3.1</v>
      </c>
      <c r="T6969">
        <v>8</v>
      </c>
      <c r="U6969" t="s">
        <v>19</v>
      </c>
      <c r="V6969" s="2">
        <v>43658</v>
      </c>
      <c r="W6969" t="s">
        <v>39</v>
      </c>
      <c r="X6969" t="s">
        <v>744</v>
      </c>
      <c r="Y6969" t="s">
        <v>49</v>
      </c>
    </row>
    <row r="6970" spans="1:25" hidden="1" x14ac:dyDescent="0.35">
      <c r="A6970">
        <v>4</v>
      </c>
      <c r="B6970" t="s">
        <v>43</v>
      </c>
      <c r="C6970">
        <v>6</v>
      </c>
      <c r="D6970" t="s">
        <v>26</v>
      </c>
      <c r="E6970" t="s">
        <v>741</v>
      </c>
      <c r="F6970" t="s">
        <v>13</v>
      </c>
      <c r="G6970" t="s">
        <v>742</v>
      </c>
      <c r="H6970" s="1">
        <v>0</v>
      </c>
      <c r="I6970" s="2">
        <v>43654</v>
      </c>
      <c r="J6970" t="s">
        <v>743</v>
      </c>
      <c r="K6970" t="s">
        <v>102</v>
      </c>
      <c r="L6970">
        <v>1852</v>
      </c>
      <c r="M6970">
        <v>538</v>
      </c>
      <c r="N6970" t="s">
        <v>125</v>
      </c>
      <c r="O6970">
        <v>12</v>
      </c>
      <c r="P6970">
        <v>2</v>
      </c>
      <c r="Q6970" t="s">
        <v>104</v>
      </c>
      <c r="R6970" t="s">
        <v>8304</v>
      </c>
      <c r="S6970">
        <v>11.54</v>
      </c>
      <c r="T6970">
        <v>25</v>
      </c>
      <c r="U6970" t="s">
        <v>19</v>
      </c>
      <c r="V6970" s="2">
        <v>43658</v>
      </c>
      <c r="W6970" t="s">
        <v>39</v>
      </c>
      <c r="X6970" t="s">
        <v>744</v>
      </c>
      <c r="Y6970" t="s">
        <v>64</v>
      </c>
    </row>
    <row r="6971" spans="1:25" hidden="1" x14ac:dyDescent="0.35">
      <c r="A6971">
        <v>4</v>
      </c>
      <c r="B6971" t="s">
        <v>43</v>
      </c>
      <c r="C6971">
        <v>6</v>
      </c>
      <c r="D6971" t="s">
        <v>26</v>
      </c>
      <c r="E6971" t="s">
        <v>741</v>
      </c>
      <c r="F6971" t="s">
        <v>13</v>
      </c>
      <c r="G6971" t="s">
        <v>742</v>
      </c>
      <c r="H6971" s="1">
        <v>0</v>
      </c>
      <c r="I6971" s="2">
        <v>43654</v>
      </c>
      <c r="J6971" t="s">
        <v>743</v>
      </c>
      <c r="K6971" t="s">
        <v>102</v>
      </c>
      <c r="L6971">
        <v>1852</v>
      </c>
      <c r="M6971">
        <v>324</v>
      </c>
      <c r="N6971" t="s">
        <v>745</v>
      </c>
      <c r="O6971">
        <v>4</v>
      </c>
      <c r="P6971">
        <v>2</v>
      </c>
      <c r="Q6971" t="s">
        <v>104</v>
      </c>
      <c r="R6971" t="s">
        <v>8304</v>
      </c>
      <c r="S6971">
        <v>4.1500000000000004</v>
      </c>
      <c r="T6971">
        <v>13</v>
      </c>
      <c r="U6971" t="s">
        <v>19</v>
      </c>
      <c r="V6971" s="2">
        <v>43658</v>
      </c>
      <c r="W6971" t="s">
        <v>39</v>
      </c>
      <c r="X6971" t="s">
        <v>744</v>
      </c>
      <c r="Y6971" t="s">
        <v>49</v>
      </c>
    </row>
    <row r="6972" spans="1:25" hidden="1" x14ac:dyDescent="0.35">
      <c r="A6972">
        <v>0</v>
      </c>
      <c r="B6972" t="s">
        <v>10</v>
      </c>
      <c r="C6972">
        <v>0</v>
      </c>
      <c r="D6972" t="s">
        <v>26</v>
      </c>
      <c r="E6972" t="s">
        <v>372</v>
      </c>
      <c r="F6972" t="s">
        <v>13</v>
      </c>
      <c r="G6972" t="s">
        <v>579</v>
      </c>
      <c r="H6972" s="1">
        <v>0.2</v>
      </c>
      <c r="I6972" s="2">
        <v>43826</v>
      </c>
      <c r="J6972" t="s">
        <v>5993</v>
      </c>
      <c r="K6972" t="s">
        <v>102</v>
      </c>
      <c r="L6972">
        <v>43055</v>
      </c>
      <c r="M6972">
        <v>323</v>
      </c>
      <c r="N6972" t="s">
        <v>420</v>
      </c>
      <c r="O6972">
        <v>4</v>
      </c>
      <c r="P6972">
        <v>4</v>
      </c>
      <c r="Q6972" t="s">
        <v>104</v>
      </c>
      <c r="R6972" t="s">
        <v>8304</v>
      </c>
      <c r="S6972">
        <v>3.64</v>
      </c>
      <c r="T6972">
        <v>13</v>
      </c>
      <c r="U6972" t="s">
        <v>33</v>
      </c>
      <c r="V6972" s="2">
        <v>43826</v>
      </c>
      <c r="W6972" t="s">
        <v>773</v>
      </c>
      <c r="X6972" t="s">
        <v>309</v>
      </c>
      <c r="Y6972" t="s">
        <v>49</v>
      </c>
    </row>
    <row r="6973" spans="1:25" hidden="1" x14ac:dyDescent="0.35">
      <c r="A6973">
        <v>0</v>
      </c>
      <c r="B6973" t="s">
        <v>10</v>
      </c>
      <c r="C6973">
        <v>0</v>
      </c>
      <c r="D6973" t="s">
        <v>50</v>
      </c>
      <c r="E6973" t="s">
        <v>372</v>
      </c>
      <c r="F6973" t="s">
        <v>13</v>
      </c>
      <c r="G6973" t="s">
        <v>579</v>
      </c>
      <c r="H6973" s="1">
        <v>0.4</v>
      </c>
      <c r="I6973" s="2">
        <v>43826</v>
      </c>
      <c r="J6973" t="s">
        <v>5993</v>
      </c>
      <c r="K6973" t="s">
        <v>102</v>
      </c>
      <c r="L6973">
        <v>43055</v>
      </c>
      <c r="M6973">
        <v>154</v>
      </c>
      <c r="N6973" t="s">
        <v>5025</v>
      </c>
      <c r="O6973">
        <v>-36</v>
      </c>
      <c r="P6973">
        <v>2</v>
      </c>
      <c r="Q6973" t="s">
        <v>104</v>
      </c>
      <c r="R6973" t="s">
        <v>8304</v>
      </c>
      <c r="S6973">
        <v>-35.619999999999997</v>
      </c>
      <c r="T6973">
        <v>164</v>
      </c>
      <c r="U6973" t="s">
        <v>33</v>
      </c>
      <c r="V6973" s="2">
        <v>43826</v>
      </c>
      <c r="W6973" t="s">
        <v>773</v>
      </c>
      <c r="X6973" t="s">
        <v>309</v>
      </c>
      <c r="Y6973" t="s">
        <v>52</v>
      </c>
    </row>
    <row r="6974" spans="1:25" hidden="1" x14ac:dyDescent="0.35">
      <c r="A6974">
        <v>5</v>
      </c>
      <c r="B6974" t="s">
        <v>43</v>
      </c>
      <c r="C6974">
        <v>6</v>
      </c>
      <c r="D6974" t="s">
        <v>26</v>
      </c>
      <c r="E6974" t="s">
        <v>65</v>
      </c>
      <c r="F6974" t="s">
        <v>13</v>
      </c>
      <c r="G6974" t="s">
        <v>2632</v>
      </c>
      <c r="H6974" s="1">
        <v>0</v>
      </c>
      <c r="I6974" s="2">
        <v>43723</v>
      </c>
      <c r="J6974" t="s">
        <v>4517</v>
      </c>
      <c r="K6974" t="s">
        <v>30</v>
      </c>
      <c r="L6974">
        <v>98103</v>
      </c>
      <c r="M6974">
        <v>323</v>
      </c>
      <c r="N6974" t="s">
        <v>420</v>
      </c>
      <c r="O6974">
        <v>5</v>
      </c>
      <c r="P6974">
        <v>3</v>
      </c>
      <c r="Q6974" t="s">
        <v>32</v>
      </c>
      <c r="R6974" t="s">
        <v>8304</v>
      </c>
      <c r="S6974">
        <v>5.22</v>
      </c>
      <c r="T6974">
        <v>12</v>
      </c>
      <c r="U6974" t="s">
        <v>19</v>
      </c>
      <c r="V6974" s="2">
        <v>43728</v>
      </c>
      <c r="W6974" t="s">
        <v>39</v>
      </c>
      <c r="X6974" t="s">
        <v>69</v>
      </c>
      <c r="Y6974" t="s">
        <v>49</v>
      </c>
    </row>
    <row r="6975" spans="1:25" hidden="1" x14ac:dyDescent="0.35">
      <c r="A6975">
        <v>5</v>
      </c>
      <c r="B6975" t="s">
        <v>25</v>
      </c>
      <c r="C6975">
        <v>3</v>
      </c>
      <c r="D6975" t="s">
        <v>26</v>
      </c>
      <c r="E6975" t="s">
        <v>3334</v>
      </c>
      <c r="F6975" t="s">
        <v>13</v>
      </c>
      <c r="G6975" t="s">
        <v>1830</v>
      </c>
      <c r="H6975" s="1">
        <v>0</v>
      </c>
      <c r="I6975" s="2">
        <v>43726</v>
      </c>
      <c r="J6975" t="s">
        <v>3335</v>
      </c>
      <c r="K6975" t="s">
        <v>73</v>
      </c>
      <c r="L6975">
        <v>68801</v>
      </c>
      <c r="M6975">
        <v>97</v>
      </c>
      <c r="N6975" t="s">
        <v>568</v>
      </c>
      <c r="O6975">
        <v>8</v>
      </c>
      <c r="P6975">
        <v>2</v>
      </c>
      <c r="Q6975" t="s">
        <v>75</v>
      </c>
      <c r="R6975" t="s">
        <v>8304</v>
      </c>
      <c r="S6975">
        <v>7.98</v>
      </c>
      <c r="T6975">
        <v>16</v>
      </c>
      <c r="U6975" t="s">
        <v>19</v>
      </c>
      <c r="V6975" s="2">
        <v>43731</v>
      </c>
      <c r="W6975" t="s">
        <v>20</v>
      </c>
      <c r="X6975" t="s">
        <v>98</v>
      </c>
      <c r="Y6975" t="s">
        <v>64</v>
      </c>
    </row>
    <row r="6976" spans="1:25" hidden="1" x14ac:dyDescent="0.35">
      <c r="A6976">
        <v>3</v>
      </c>
      <c r="B6976" t="s">
        <v>10</v>
      </c>
      <c r="C6976">
        <v>3</v>
      </c>
      <c r="D6976" t="s">
        <v>11</v>
      </c>
      <c r="E6976" t="s">
        <v>906</v>
      </c>
      <c r="F6976" t="s">
        <v>13</v>
      </c>
      <c r="G6976" t="s">
        <v>1430</v>
      </c>
      <c r="H6976" s="1">
        <v>0.2</v>
      </c>
      <c r="I6976" s="2">
        <v>43556</v>
      </c>
      <c r="J6976" t="s">
        <v>5429</v>
      </c>
      <c r="K6976" t="s">
        <v>16</v>
      </c>
      <c r="L6976">
        <v>32216</v>
      </c>
      <c r="M6976">
        <v>773</v>
      </c>
      <c r="N6976" t="s">
        <v>8123</v>
      </c>
      <c r="O6976">
        <v>-19</v>
      </c>
      <c r="P6976">
        <v>3</v>
      </c>
      <c r="Q6976" t="s">
        <v>18</v>
      </c>
      <c r="R6976" t="s">
        <v>8304</v>
      </c>
      <c r="S6976">
        <v>-19.11</v>
      </c>
      <c r="T6976">
        <v>218</v>
      </c>
      <c r="U6976" t="s">
        <v>33</v>
      </c>
      <c r="V6976" s="2">
        <v>43559</v>
      </c>
      <c r="W6976" t="s">
        <v>20</v>
      </c>
      <c r="X6976" t="s">
        <v>40</v>
      </c>
      <c r="Y6976" t="s">
        <v>24</v>
      </c>
    </row>
    <row r="6977" spans="1:25" hidden="1" x14ac:dyDescent="0.35">
      <c r="A6977">
        <v>3</v>
      </c>
      <c r="B6977" t="s">
        <v>10</v>
      </c>
      <c r="C6977">
        <v>3</v>
      </c>
      <c r="D6977" t="s">
        <v>26</v>
      </c>
      <c r="E6977" t="s">
        <v>906</v>
      </c>
      <c r="F6977" t="s">
        <v>13</v>
      </c>
      <c r="G6977" t="s">
        <v>1430</v>
      </c>
      <c r="H6977" s="1">
        <v>0.2</v>
      </c>
      <c r="I6977" s="2">
        <v>43556</v>
      </c>
      <c r="J6977" t="s">
        <v>5429</v>
      </c>
      <c r="K6977" t="s">
        <v>16</v>
      </c>
      <c r="L6977">
        <v>32216</v>
      </c>
      <c r="M6977">
        <v>1502</v>
      </c>
      <c r="N6977" t="s">
        <v>851</v>
      </c>
      <c r="O6977">
        <v>2</v>
      </c>
      <c r="P6977">
        <v>3</v>
      </c>
      <c r="Q6977" t="s">
        <v>18</v>
      </c>
      <c r="R6977" t="s">
        <v>8304</v>
      </c>
      <c r="S6977">
        <v>1.82</v>
      </c>
      <c r="T6977">
        <v>21</v>
      </c>
      <c r="U6977" t="s">
        <v>33</v>
      </c>
      <c r="V6977" s="2">
        <v>43559</v>
      </c>
      <c r="W6977" t="s">
        <v>20</v>
      </c>
      <c r="X6977" t="s">
        <v>40</v>
      </c>
      <c r="Y6977" t="s">
        <v>56</v>
      </c>
    </row>
    <row r="6978" spans="1:25" hidden="1" x14ac:dyDescent="0.35">
      <c r="A6978">
        <v>3</v>
      </c>
      <c r="B6978" t="s">
        <v>10</v>
      </c>
      <c r="C6978">
        <v>3</v>
      </c>
      <c r="D6978" t="s">
        <v>26</v>
      </c>
      <c r="E6978" t="s">
        <v>906</v>
      </c>
      <c r="F6978" t="s">
        <v>13</v>
      </c>
      <c r="G6978" t="s">
        <v>1430</v>
      </c>
      <c r="H6978" s="1">
        <v>0.2</v>
      </c>
      <c r="I6978" s="2">
        <v>43556</v>
      </c>
      <c r="J6978" t="s">
        <v>5429</v>
      </c>
      <c r="K6978" t="s">
        <v>16</v>
      </c>
      <c r="L6978">
        <v>32216</v>
      </c>
      <c r="M6978">
        <v>203</v>
      </c>
      <c r="N6978" t="s">
        <v>3292</v>
      </c>
      <c r="O6978">
        <v>2</v>
      </c>
      <c r="P6978">
        <v>3</v>
      </c>
      <c r="Q6978" t="s">
        <v>18</v>
      </c>
      <c r="R6978" t="s">
        <v>8304</v>
      </c>
      <c r="S6978">
        <v>2.04</v>
      </c>
      <c r="T6978">
        <v>6</v>
      </c>
      <c r="U6978" t="s">
        <v>33</v>
      </c>
      <c r="V6978" s="2">
        <v>43559</v>
      </c>
      <c r="W6978" t="s">
        <v>20</v>
      </c>
      <c r="X6978" t="s">
        <v>40</v>
      </c>
      <c r="Y6978" t="s">
        <v>35</v>
      </c>
    </row>
    <row r="6979" spans="1:25" hidden="1" x14ac:dyDescent="0.35">
      <c r="A6979">
        <v>3</v>
      </c>
      <c r="B6979" t="s">
        <v>10</v>
      </c>
      <c r="C6979">
        <v>3</v>
      </c>
      <c r="D6979" t="s">
        <v>50</v>
      </c>
      <c r="E6979" t="s">
        <v>906</v>
      </c>
      <c r="F6979" t="s">
        <v>13</v>
      </c>
      <c r="G6979" t="s">
        <v>1430</v>
      </c>
      <c r="H6979" s="1">
        <v>0.2</v>
      </c>
      <c r="I6979" s="2">
        <v>43556</v>
      </c>
      <c r="J6979" t="s">
        <v>5429</v>
      </c>
      <c r="K6979" t="s">
        <v>16</v>
      </c>
      <c r="L6979">
        <v>32216</v>
      </c>
      <c r="M6979">
        <v>1071</v>
      </c>
      <c r="N6979" t="s">
        <v>4837</v>
      </c>
      <c r="O6979">
        <v>-6</v>
      </c>
      <c r="P6979">
        <v>3</v>
      </c>
      <c r="Q6979" t="s">
        <v>18</v>
      </c>
      <c r="R6979" t="s">
        <v>8304</v>
      </c>
      <c r="S6979">
        <v>-5.69</v>
      </c>
      <c r="T6979">
        <v>24</v>
      </c>
      <c r="U6979" t="s">
        <v>33</v>
      </c>
      <c r="V6979" s="2">
        <v>43559</v>
      </c>
      <c r="W6979" t="s">
        <v>20</v>
      </c>
      <c r="X6979" t="s">
        <v>40</v>
      </c>
      <c r="Y6979" t="s">
        <v>52</v>
      </c>
    </row>
    <row r="6980" spans="1:25" hidden="1" x14ac:dyDescent="0.35">
      <c r="A6980">
        <v>2</v>
      </c>
      <c r="B6980" t="s">
        <v>43</v>
      </c>
      <c r="C6980">
        <v>3</v>
      </c>
      <c r="D6980" t="s">
        <v>11</v>
      </c>
      <c r="E6980" t="s">
        <v>65</v>
      </c>
      <c r="F6980" t="s">
        <v>13</v>
      </c>
      <c r="G6980" t="s">
        <v>1833</v>
      </c>
      <c r="H6980" s="1">
        <v>0</v>
      </c>
      <c r="I6980" s="2">
        <v>43627</v>
      </c>
      <c r="J6980" t="s">
        <v>2039</v>
      </c>
      <c r="K6980" t="s">
        <v>30</v>
      </c>
      <c r="L6980">
        <v>98103</v>
      </c>
      <c r="M6980">
        <v>1228</v>
      </c>
      <c r="N6980" t="s">
        <v>8125</v>
      </c>
      <c r="O6980">
        <v>42</v>
      </c>
      <c r="P6980">
        <v>3</v>
      </c>
      <c r="Q6980" t="s">
        <v>32</v>
      </c>
      <c r="R6980" t="s">
        <v>8304</v>
      </c>
      <c r="S6980">
        <v>41.86</v>
      </c>
      <c r="T6980">
        <v>174</v>
      </c>
      <c r="U6980" t="s">
        <v>19</v>
      </c>
      <c r="V6980" s="2">
        <v>43629</v>
      </c>
      <c r="W6980" t="s">
        <v>20</v>
      </c>
      <c r="X6980" t="s">
        <v>69</v>
      </c>
      <c r="Y6980" t="s">
        <v>22</v>
      </c>
    </row>
    <row r="6981" spans="1:25" hidden="1" x14ac:dyDescent="0.35">
      <c r="A6981">
        <v>2</v>
      </c>
      <c r="B6981" t="s">
        <v>43</v>
      </c>
      <c r="C6981">
        <v>3</v>
      </c>
      <c r="D6981" t="s">
        <v>26</v>
      </c>
      <c r="E6981" t="s">
        <v>65</v>
      </c>
      <c r="F6981" t="s">
        <v>13</v>
      </c>
      <c r="G6981" t="s">
        <v>1833</v>
      </c>
      <c r="H6981" s="1">
        <v>0</v>
      </c>
      <c r="I6981" s="2">
        <v>43627</v>
      </c>
      <c r="J6981" t="s">
        <v>2039</v>
      </c>
      <c r="K6981" t="s">
        <v>30</v>
      </c>
      <c r="L6981">
        <v>98103</v>
      </c>
      <c r="M6981">
        <v>1734</v>
      </c>
      <c r="N6981" t="s">
        <v>656</v>
      </c>
      <c r="O6981">
        <v>18</v>
      </c>
      <c r="P6981">
        <v>2</v>
      </c>
      <c r="Q6981" t="s">
        <v>32</v>
      </c>
      <c r="R6981" t="s">
        <v>8304</v>
      </c>
      <c r="S6981">
        <v>18.21</v>
      </c>
      <c r="T6981">
        <v>38</v>
      </c>
      <c r="U6981" t="s">
        <v>19</v>
      </c>
      <c r="V6981" s="2">
        <v>43629</v>
      </c>
      <c r="W6981" t="s">
        <v>20</v>
      </c>
      <c r="X6981" t="s">
        <v>69</v>
      </c>
      <c r="Y6981" t="s">
        <v>64</v>
      </c>
    </row>
    <row r="6982" spans="1:25" hidden="1" x14ac:dyDescent="0.35">
      <c r="A6982">
        <v>2</v>
      </c>
      <c r="B6982" t="s">
        <v>43</v>
      </c>
      <c r="C6982">
        <v>3</v>
      </c>
      <c r="D6982" t="s">
        <v>26</v>
      </c>
      <c r="E6982" t="s">
        <v>65</v>
      </c>
      <c r="F6982" t="s">
        <v>13</v>
      </c>
      <c r="G6982" t="s">
        <v>1833</v>
      </c>
      <c r="H6982" s="1">
        <v>0</v>
      </c>
      <c r="I6982" s="2">
        <v>43627</v>
      </c>
      <c r="J6982" t="s">
        <v>2039</v>
      </c>
      <c r="K6982" t="s">
        <v>30</v>
      </c>
      <c r="L6982">
        <v>98103</v>
      </c>
      <c r="M6982">
        <v>282</v>
      </c>
      <c r="N6982" t="s">
        <v>8161</v>
      </c>
      <c r="O6982">
        <v>1</v>
      </c>
      <c r="P6982">
        <v>2</v>
      </c>
      <c r="Q6982" t="s">
        <v>32</v>
      </c>
      <c r="R6982" t="s">
        <v>8304</v>
      </c>
      <c r="S6982">
        <v>1.03</v>
      </c>
      <c r="T6982">
        <v>103</v>
      </c>
      <c r="U6982" t="s">
        <v>19</v>
      </c>
      <c r="V6982" s="2">
        <v>43629</v>
      </c>
      <c r="W6982" t="s">
        <v>20</v>
      </c>
      <c r="X6982" t="s">
        <v>69</v>
      </c>
      <c r="Y6982" t="s">
        <v>42</v>
      </c>
    </row>
    <row r="6983" spans="1:25" hidden="1" x14ac:dyDescent="0.35">
      <c r="A6983">
        <v>2</v>
      </c>
      <c r="B6983" t="s">
        <v>43</v>
      </c>
      <c r="C6983">
        <v>3</v>
      </c>
      <c r="D6983" t="s">
        <v>26</v>
      </c>
      <c r="E6983" t="s">
        <v>65</v>
      </c>
      <c r="F6983" t="s">
        <v>13</v>
      </c>
      <c r="G6983" t="s">
        <v>1833</v>
      </c>
      <c r="H6983" s="1">
        <v>0.2</v>
      </c>
      <c r="I6983" s="2">
        <v>43627</v>
      </c>
      <c r="J6983" t="s">
        <v>2039</v>
      </c>
      <c r="K6983" t="s">
        <v>30</v>
      </c>
      <c r="L6983">
        <v>98103</v>
      </c>
      <c r="M6983">
        <v>54</v>
      </c>
      <c r="N6983" t="s">
        <v>8263</v>
      </c>
      <c r="O6983">
        <v>7</v>
      </c>
      <c r="P6983">
        <v>6</v>
      </c>
      <c r="Q6983" t="s">
        <v>32</v>
      </c>
      <c r="R6983" t="s">
        <v>8304</v>
      </c>
      <c r="S6983">
        <v>6.63</v>
      </c>
      <c r="T6983">
        <v>18</v>
      </c>
      <c r="U6983" t="s">
        <v>19</v>
      </c>
      <c r="V6983" s="2">
        <v>43629</v>
      </c>
      <c r="W6983" t="s">
        <v>20</v>
      </c>
      <c r="X6983" t="s">
        <v>69</v>
      </c>
      <c r="Y6983" t="s">
        <v>54</v>
      </c>
    </row>
    <row r="6984" spans="1:25" hidden="1" x14ac:dyDescent="0.35">
      <c r="A6984">
        <v>2</v>
      </c>
      <c r="B6984" t="s">
        <v>43</v>
      </c>
      <c r="C6984">
        <v>3</v>
      </c>
      <c r="D6984" t="s">
        <v>50</v>
      </c>
      <c r="E6984" t="s">
        <v>65</v>
      </c>
      <c r="F6984" t="s">
        <v>13</v>
      </c>
      <c r="G6984" t="s">
        <v>1833</v>
      </c>
      <c r="H6984" s="1">
        <v>0.2</v>
      </c>
      <c r="I6984" s="2">
        <v>43627</v>
      </c>
      <c r="J6984" t="s">
        <v>2039</v>
      </c>
      <c r="K6984" t="s">
        <v>30</v>
      </c>
      <c r="L6984">
        <v>98103</v>
      </c>
      <c r="M6984">
        <v>434</v>
      </c>
      <c r="N6984" t="s">
        <v>4946</v>
      </c>
      <c r="O6984">
        <v>130</v>
      </c>
      <c r="P6984">
        <v>5</v>
      </c>
      <c r="Q6984" t="s">
        <v>32</v>
      </c>
      <c r="R6984" t="s">
        <v>8304</v>
      </c>
      <c r="S6984">
        <v>130.21</v>
      </c>
      <c r="T6984">
        <v>386</v>
      </c>
      <c r="U6984" t="s">
        <v>19</v>
      </c>
      <c r="V6984" s="2">
        <v>43629</v>
      </c>
      <c r="W6984" t="s">
        <v>20</v>
      </c>
      <c r="X6984" t="s">
        <v>69</v>
      </c>
      <c r="Y6984" t="s">
        <v>422</v>
      </c>
    </row>
    <row r="6985" spans="1:25" hidden="1" x14ac:dyDescent="0.35">
      <c r="A6985">
        <v>5</v>
      </c>
      <c r="B6985" t="s">
        <v>25</v>
      </c>
      <c r="C6985">
        <v>3</v>
      </c>
      <c r="D6985" t="s">
        <v>26</v>
      </c>
      <c r="E6985" t="s">
        <v>241</v>
      </c>
      <c r="F6985" t="s">
        <v>13</v>
      </c>
      <c r="G6985" t="s">
        <v>1469</v>
      </c>
      <c r="H6985" s="1">
        <v>0</v>
      </c>
      <c r="I6985" s="2">
        <v>43741</v>
      </c>
      <c r="J6985" t="s">
        <v>3441</v>
      </c>
      <c r="K6985" t="s">
        <v>102</v>
      </c>
      <c r="L6985">
        <v>14609</v>
      </c>
      <c r="M6985">
        <v>1667</v>
      </c>
      <c r="N6985" t="s">
        <v>2881</v>
      </c>
      <c r="O6985">
        <v>6</v>
      </c>
      <c r="P6985">
        <v>2</v>
      </c>
      <c r="Q6985" t="s">
        <v>104</v>
      </c>
      <c r="R6985" t="s">
        <v>8304</v>
      </c>
      <c r="S6985">
        <v>5.87</v>
      </c>
      <c r="T6985">
        <v>23</v>
      </c>
      <c r="U6985" t="s">
        <v>19</v>
      </c>
      <c r="V6985" s="2">
        <v>43746</v>
      </c>
      <c r="W6985" t="s">
        <v>20</v>
      </c>
      <c r="X6985" t="s">
        <v>175</v>
      </c>
      <c r="Y6985" t="s">
        <v>42</v>
      </c>
    </row>
    <row r="6986" spans="1:25" x14ac:dyDescent="0.35">
      <c r="A6986">
        <v>2</v>
      </c>
      <c r="B6986" t="s">
        <v>43</v>
      </c>
      <c r="C6986">
        <v>3</v>
      </c>
      <c r="D6986" t="s">
        <v>26</v>
      </c>
      <c r="E6986" t="s">
        <v>27</v>
      </c>
      <c r="F6986" t="s">
        <v>13</v>
      </c>
      <c r="G6986" t="s">
        <v>5325</v>
      </c>
      <c r="H6986" s="1">
        <v>0</v>
      </c>
      <c r="I6986" s="2">
        <v>43570</v>
      </c>
      <c r="J6986" t="s">
        <v>6153</v>
      </c>
      <c r="K6986" t="s">
        <v>30</v>
      </c>
      <c r="L6986">
        <v>90049</v>
      </c>
      <c r="M6986">
        <v>1673</v>
      </c>
      <c r="N6986" t="s">
        <v>390</v>
      </c>
      <c r="O6986">
        <v>36</v>
      </c>
      <c r="P6986">
        <v>3</v>
      </c>
      <c r="Q6986" t="s">
        <v>32</v>
      </c>
      <c r="R6986" t="s">
        <v>8304</v>
      </c>
      <c r="S6986">
        <v>36.4</v>
      </c>
      <c r="T6986">
        <v>79</v>
      </c>
      <c r="U6986" t="s">
        <v>33</v>
      </c>
      <c r="V6986" s="2">
        <v>43572</v>
      </c>
      <c r="W6986" t="s">
        <v>20</v>
      </c>
      <c r="X6986" t="s">
        <v>34</v>
      </c>
      <c r="Y6986" t="s">
        <v>64</v>
      </c>
    </row>
    <row r="6987" spans="1:25" hidden="1" x14ac:dyDescent="0.35">
      <c r="A6987">
        <v>5</v>
      </c>
      <c r="B6987" t="s">
        <v>25</v>
      </c>
      <c r="C6987">
        <v>3</v>
      </c>
      <c r="D6987" t="s">
        <v>26</v>
      </c>
      <c r="E6987" t="s">
        <v>5924</v>
      </c>
      <c r="F6987" t="s">
        <v>13</v>
      </c>
      <c r="G6987" t="s">
        <v>5193</v>
      </c>
      <c r="H6987" s="1">
        <v>0</v>
      </c>
      <c r="I6987" s="2">
        <v>43491</v>
      </c>
      <c r="J6987" t="s">
        <v>6095</v>
      </c>
      <c r="K6987" t="s">
        <v>16</v>
      </c>
      <c r="L6987">
        <v>35244</v>
      </c>
      <c r="M6987">
        <v>263</v>
      </c>
      <c r="N6987" t="s">
        <v>460</v>
      </c>
      <c r="O6987">
        <v>3</v>
      </c>
      <c r="P6987">
        <v>2</v>
      </c>
      <c r="Q6987" t="s">
        <v>18</v>
      </c>
      <c r="R6987" t="s">
        <v>8304</v>
      </c>
      <c r="S6987">
        <v>3.44</v>
      </c>
      <c r="T6987">
        <v>7</v>
      </c>
      <c r="U6987" t="s">
        <v>33</v>
      </c>
      <c r="V6987" s="2">
        <v>43496</v>
      </c>
      <c r="W6987" t="s">
        <v>20</v>
      </c>
      <c r="X6987" t="s">
        <v>225</v>
      </c>
      <c r="Y6987" t="s">
        <v>54</v>
      </c>
    </row>
    <row r="6988" spans="1:25" hidden="1" x14ac:dyDescent="0.35">
      <c r="A6988">
        <v>5</v>
      </c>
      <c r="B6988" t="s">
        <v>25</v>
      </c>
      <c r="C6988">
        <v>3</v>
      </c>
      <c r="D6988" t="s">
        <v>26</v>
      </c>
      <c r="E6988" t="s">
        <v>5924</v>
      </c>
      <c r="F6988" t="s">
        <v>13</v>
      </c>
      <c r="G6988" t="s">
        <v>5193</v>
      </c>
      <c r="H6988" s="1">
        <v>0</v>
      </c>
      <c r="I6988" s="2">
        <v>43491</v>
      </c>
      <c r="J6988" t="s">
        <v>6095</v>
      </c>
      <c r="K6988" t="s">
        <v>16</v>
      </c>
      <c r="L6988">
        <v>35244</v>
      </c>
      <c r="M6988">
        <v>1125</v>
      </c>
      <c r="N6988" t="s">
        <v>394</v>
      </c>
      <c r="O6988">
        <v>4</v>
      </c>
      <c r="P6988">
        <v>7</v>
      </c>
      <c r="Q6988" t="s">
        <v>18</v>
      </c>
      <c r="R6988" t="s">
        <v>8304</v>
      </c>
      <c r="S6988">
        <v>4.18</v>
      </c>
      <c r="T6988">
        <v>15</v>
      </c>
      <c r="U6988" t="s">
        <v>33</v>
      </c>
      <c r="V6988" s="2">
        <v>43496</v>
      </c>
      <c r="W6988" t="s">
        <v>20</v>
      </c>
      <c r="X6988" t="s">
        <v>225</v>
      </c>
      <c r="Y6988" t="s">
        <v>49</v>
      </c>
    </row>
    <row r="6989" spans="1:25" hidden="1" x14ac:dyDescent="0.35">
      <c r="A6989">
        <v>6</v>
      </c>
      <c r="B6989" t="s">
        <v>10</v>
      </c>
      <c r="C6989">
        <v>6</v>
      </c>
      <c r="D6989" t="s">
        <v>50</v>
      </c>
      <c r="E6989" t="s">
        <v>3194</v>
      </c>
      <c r="F6989" t="s">
        <v>13</v>
      </c>
      <c r="G6989" t="s">
        <v>1234</v>
      </c>
      <c r="H6989" s="1">
        <v>0.2</v>
      </c>
      <c r="I6989" s="2">
        <v>43641</v>
      </c>
      <c r="J6989" t="s">
        <v>4979</v>
      </c>
      <c r="K6989" t="s">
        <v>73</v>
      </c>
      <c r="L6989">
        <v>60440</v>
      </c>
      <c r="M6989">
        <v>733</v>
      </c>
      <c r="N6989" t="s">
        <v>4707</v>
      </c>
      <c r="O6989">
        <v>17</v>
      </c>
      <c r="P6989">
        <v>2</v>
      </c>
      <c r="Q6989" t="s">
        <v>75</v>
      </c>
      <c r="R6989" t="s">
        <v>8304</v>
      </c>
      <c r="S6989">
        <v>16.7</v>
      </c>
      <c r="T6989">
        <v>148</v>
      </c>
      <c r="U6989" t="s">
        <v>19</v>
      </c>
      <c r="V6989" s="2">
        <v>43647</v>
      </c>
      <c r="W6989" t="s">
        <v>39</v>
      </c>
      <c r="X6989" t="s">
        <v>139</v>
      </c>
      <c r="Y6989" t="s">
        <v>52</v>
      </c>
    </row>
    <row r="6990" spans="1:25" hidden="1" x14ac:dyDescent="0.35">
      <c r="A6990">
        <v>1</v>
      </c>
      <c r="B6990" t="s">
        <v>10</v>
      </c>
      <c r="C6990">
        <v>1</v>
      </c>
      <c r="D6990" t="s">
        <v>11</v>
      </c>
      <c r="E6990" t="s">
        <v>906</v>
      </c>
      <c r="F6990" t="s">
        <v>13</v>
      </c>
      <c r="G6990" t="s">
        <v>1058</v>
      </c>
      <c r="H6990" s="1">
        <v>0.2</v>
      </c>
      <c r="I6990" s="2">
        <v>43594</v>
      </c>
      <c r="J6990" t="s">
        <v>5262</v>
      </c>
      <c r="K6990" t="s">
        <v>16</v>
      </c>
      <c r="L6990">
        <v>28540</v>
      </c>
      <c r="M6990">
        <v>792</v>
      </c>
      <c r="N6990" t="s">
        <v>1993</v>
      </c>
      <c r="O6990">
        <v>26</v>
      </c>
      <c r="P6990">
        <v>3</v>
      </c>
      <c r="Q6990" t="s">
        <v>18</v>
      </c>
      <c r="R6990" t="s">
        <v>8304</v>
      </c>
      <c r="S6990">
        <v>25.87</v>
      </c>
      <c r="T6990">
        <v>207</v>
      </c>
      <c r="U6990" t="s">
        <v>33</v>
      </c>
      <c r="V6990" s="2">
        <v>43595</v>
      </c>
      <c r="W6990" t="s">
        <v>130</v>
      </c>
      <c r="X6990" t="s">
        <v>63</v>
      </c>
      <c r="Y6990" t="s">
        <v>24</v>
      </c>
    </row>
    <row r="6991" spans="1:25" hidden="1" x14ac:dyDescent="0.35">
      <c r="A6991">
        <v>1</v>
      </c>
      <c r="B6991" t="s">
        <v>10</v>
      </c>
      <c r="C6991">
        <v>1</v>
      </c>
      <c r="D6991" t="s">
        <v>26</v>
      </c>
      <c r="E6991" t="s">
        <v>906</v>
      </c>
      <c r="F6991" t="s">
        <v>13</v>
      </c>
      <c r="G6991" t="s">
        <v>1058</v>
      </c>
      <c r="H6991" s="1">
        <v>0.2</v>
      </c>
      <c r="I6991" s="2">
        <v>43594</v>
      </c>
      <c r="J6991" t="s">
        <v>5262</v>
      </c>
      <c r="K6991" t="s">
        <v>16</v>
      </c>
      <c r="L6991">
        <v>28540</v>
      </c>
      <c r="M6991">
        <v>1589</v>
      </c>
      <c r="N6991" t="s">
        <v>312</v>
      </c>
      <c r="O6991">
        <v>22</v>
      </c>
      <c r="P6991">
        <v>3</v>
      </c>
      <c r="Q6991" t="s">
        <v>18</v>
      </c>
      <c r="R6991" t="s">
        <v>8304</v>
      </c>
      <c r="S6991">
        <v>22.02</v>
      </c>
      <c r="T6991">
        <v>65</v>
      </c>
      <c r="U6991" t="s">
        <v>33</v>
      </c>
      <c r="V6991" s="2">
        <v>43595</v>
      </c>
      <c r="W6991" t="s">
        <v>130</v>
      </c>
      <c r="X6991" t="s">
        <v>63</v>
      </c>
      <c r="Y6991" t="s">
        <v>119</v>
      </c>
    </row>
    <row r="6992" spans="1:25" x14ac:dyDescent="0.35">
      <c r="A6992">
        <v>1</v>
      </c>
      <c r="B6992" t="s">
        <v>10</v>
      </c>
      <c r="C6992">
        <v>1</v>
      </c>
      <c r="D6992" t="s">
        <v>11</v>
      </c>
      <c r="E6992" t="s">
        <v>27</v>
      </c>
      <c r="F6992" t="s">
        <v>13</v>
      </c>
      <c r="G6992" t="s">
        <v>6848</v>
      </c>
      <c r="H6992" s="1">
        <v>0</v>
      </c>
      <c r="I6992" s="2">
        <v>43515</v>
      </c>
      <c r="J6992" t="s">
        <v>6870</v>
      </c>
      <c r="K6992" t="s">
        <v>30</v>
      </c>
      <c r="L6992">
        <v>90045</v>
      </c>
      <c r="M6992">
        <v>1563</v>
      </c>
      <c r="N6992" t="s">
        <v>1903</v>
      </c>
      <c r="O6992">
        <v>12</v>
      </c>
      <c r="P6992">
        <v>3</v>
      </c>
      <c r="Q6992" t="s">
        <v>32</v>
      </c>
      <c r="R6992" t="s">
        <v>8304</v>
      </c>
      <c r="S6992">
        <v>12.06</v>
      </c>
      <c r="T6992">
        <v>45</v>
      </c>
      <c r="U6992" t="s">
        <v>76</v>
      </c>
      <c r="V6992" s="2">
        <v>43516</v>
      </c>
      <c r="W6992" t="s">
        <v>130</v>
      </c>
      <c r="X6992" t="s">
        <v>34</v>
      </c>
      <c r="Y6992" t="s">
        <v>47</v>
      </c>
    </row>
    <row r="6993" spans="1:25" x14ac:dyDescent="0.35">
      <c r="A6993">
        <v>1</v>
      </c>
      <c r="B6993" t="s">
        <v>10</v>
      </c>
      <c r="C6993">
        <v>1</v>
      </c>
      <c r="D6993" t="s">
        <v>26</v>
      </c>
      <c r="E6993" t="s">
        <v>27</v>
      </c>
      <c r="F6993" t="s">
        <v>13</v>
      </c>
      <c r="G6993" t="s">
        <v>6848</v>
      </c>
      <c r="H6993" s="1">
        <v>0</v>
      </c>
      <c r="I6993" s="2">
        <v>43515</v>
      </c>
      <c r="J6993" t="s">
        <v>6870</v>
      </c>
      <c r="K6993" t="s">
        <v>30</v>
      </c>
      <c r="L6993">
        <v>90045</v>
      </c>
      <c r="M6993">
        <v>1135</v>
      </c>
      <c r="N6993" t="s">
        <v>3387</v>
      </c>
      <c r="O6993">
        <v>3</v>
      </c>
      <c r="P6993">
        <v>3</v>
      </c>
      <c r="Q6993" t="s">
        <v>32</v>
      </c>
      <c r="R6993" t="s">
        <v>8304</v>
      </c>
      <c r="S6993">
        <v>3.47</v>
      </c>
      <c r="T6993">
        <v>13</v>
      </c>
      <c r="U6993" t="s">
        <v>76</v>
      </c>
      <c r="V6993" s="2">
        <v>43516</v>
      </c>
      <c r="W6993" t="s">
        <v>130</v>
      </c>
      <c r="X6993" t="s">
        <v>34</v>
      </c>
      <c r="Y6993" t="s">
        <v>49</v>
      </c>
    </row>
    <row r="6994" spans="1:25" hidden="1" x14ac:dyDescent="0.35">
      <c r="A6994">
        <v>6</v>
      </c>
      <c r="B6994" t="s">
        <v>10</v>
      </c>
      <c r="C6994">
        <v>6</v>
      </c>
      <c r="D6994" t="s">
        <v>26</v>
      </c>
      <c r="E6994" t="s">
        <v>876</v>
      </c>
      <c r="F6994" t="s">
        <v>13</v>
      </c>
      <c r="G6994" t="s">
        <v>6964</v>
      </c>
      <c r="H6994" s="1">
        <v>0.2</v>
      </c>
      <c r="I6994" s="2">
        <v>43572</v>
      </c>
      <c r="J6994" t="s">
        <v>7697</v>
      </c>
      <c r="K6994" t="s">
        <v>30</v>
      </c>
      <c r="L6994">
        <v>80027</v>
      </c>
      <c r="M6994">
        <v>1830</v>
      </c>
      <c r="N6994" t="s">
        <v>1178</v>
      </c>
      <c r="O6994">
        <v>7</v>
      </c>
      <c r="P6994">
        <v>4</v>
      </c>
      <c r="Q6994" t="s">
        <v>32</v>
      </c>
      <c r="R6994" t="s">
        <v>8304</v>
      </c>
      <c r="S6994">
        <v>7.26</v>
      </c>
      <c r="T6994">
        <v>21</v>
      </c>
      <c r="U6994" t="s">
        <v>76</v>
      </c>
      <c r="V6994" s="2">
        <v>43578</v>
      </c>
      <c r="W6994" t="s">
        <v>39</v>
      </c>
      <c r="X6994" t="s">
        <v>285</v>
      </c>
      <c r="Y6994" t="s">
        <v>64</v>
      </c>
    </row>
    <row r="6995" spans="1:25" hidden="1" x14ac:dyDescent="0.35">
      <c r="A6995">
        <v>6</v>
      </c>
      <c r="B6995" t="s">
        <v>10</v>
      </c>
      <c r="C6995">
        <v>6</v>
      </c>
      <c r="D6995" t="s">
        <v>26</v>
      </c>
      <c r="E6995" t="s">
        <v>876</v>
      </c>
      <c r="F6995" t="s">
        <v>13</v>
      </c>
      <c r="G6995" t="s">
        <v>6964</v>
      </c>
      <c r="H6995" s="1">
        <v>0.7</v>
      </c>
      <c r="I6995" s="2">
        <v>43572</v>
      </c>
      <c r="J6995" t="s">
        <v>7697</v>
      </c>
      <c r="K6995" t="s">
        <v>30</v>
      </c>
      <c r="L6995">
        <v>80027</v>
      </c>
      <c r="M6995">
        <v>719</v>
      </c>
      <c r="N6995" t="s">
        <v>891</v>
      </c>
      <c r="O6995">
        <v>-16</v>
      </c>
      <c r="P6995">
        <v>2</v>
      </c>
      <c r="Q6995" t="s">
        <v>32</v>
      </c>
      <c r="R6995" t="s">
        <v>8304</v>
      </c>
      <c r="S6995">
        <v>-15.84</v>
      </c>
      <c r="T6995">
        <v>22</v>
      </c>
      <c r="U6995" t="s">
        <v>76</v>
      </c>
      <c r="V6995" s="2">
        <v>43578</v>
      </c>
      <c r="W6995" t="s">
        <v>39</v>
      </c>
      <c r="X6995" t="s">
        <v>285</v>
      </c>
      <c r="Y6995" t="s">
        <v>54</v>
      </c>
    </row>
    <row r="6996" spans="1:25" hidden="1" x14ac:dyDescent="0.35">
      <c r="A6996">
        <v>6</v>
      </c>
      <c r="B6996" t="s">
        <v>10</v>
      </c>
      <c r="C6996">
        <v>6</v>
      </c>
      <c r="D6996" t="s">
        <v>26</v>
      </c>
      <c r="E6996" t="s">
        <v>876</v>
      </c>
      <c r="F6996" t="s">
        <v>13</v>
      </c>
      <c r="G6996" t="s">
        <v>6964</v>
      </c>
      <c r="H6996" s="1">
        <v>0.7</v>
      </c>
      <c r="I6996" s="2">
        <v>43572</v>
      </c>
      <c r="J6996" t="s">
        <v>7697</v>
      </c>
      <c r="K6996" t="s">
        <v>30</v>
      </c>
      <c r="L6996">
        <v>80027</v>
      </c>
      <c r="M6996">
        <v>929</v>
      </c>
      <c r="N6996" t="s">
        <v>909</v>
      </c>
      <c r="O6996">
        <v>-9</v>
      </c>
      <c r="P6996">
        <v>5</v>
      </c>
      <c r="Q6996" t="s">
        <v>32</v>
      </c>
      <c r="R6996" t="s">
        <v>8304</v>
      </c>
      <c r="S6996">
        <v>-9.2200000000000006</v>
      </c>
      <c r="T6996">
        <v>12</v>
      </c>
      <c r="U6996" t="s">
        <v>76</v>
      </c>
      <c r="V6996" s="2">
        <v>43578</v>
      </c>
      <c r="W6996" t="s">
        <v>39</v>
      </c>
      <c r="X6996" t="s">
        <v>285</v>
      </c>
      <c r="Y6996" t="s">
        <v>54</v>
      </c>
    </row>
    <row r="6997" spans="1:25" hidden="1" x14ac:dyDescent="0.35">
      <c r="A6997">
        <v>6</v>
      </c>
      <c r="B6997" t="s">
        <v>10</v>
      </c>
      <c r="C6997">
        <v>6</v>
      </c>
      <c r="D6997" t="s">
        <v>26</v>
      </c>
      <c r="E6997" t="s">
        <v>876</v>
      </c>
      <c r="F6997" t="s">
        <v>13</v>
      </c>
      <c r="G6997" t="s">
        <v>6964</v>
      </c>
      <c r="H6997" s="1">
        <v>0.7</v>
      </c>
      <c r="I6997" s="2">
        <v>43572</v>
      </c>
      <c r="J6997" t="s">
        <v>7697</v>
      </c>
      <c r="K6997" t="s">
        <v>30</v>
      </c>
      <c r="L6997">
        <v>80027</v>
      </c>
      <c r="M6997">
        <v>410</v>
      </c>
      <c r="N6997" t="s">
        <v>1368</v>
      </c>
      <c r="O6997">
        <v>-7</v>
      </c>
      <c r="P6997">
        <v>6</v>
      </c>
      <c r="Q6997" t="s">
        <v>32</v>
      </c>
      <c r="R6997" t="s">
        <v>8304</v>
      </c>
      <c r="S6997">
        <v>-6.57</v>
      </c>
      <c r="T6997">
        <v>9</v>
      </c>
      <c r="U6997" t="s">
        <v>76</v>
      </c>
      <c r="V6997" s="2">
        <v>43578</v>
      </c>
      <c r="W6997" t="s">
        <v>39</v>
      </c>
      <c r="X6997" t="s">
        <v>285</v>
      </c>
      <c r="Y6997" t="s">
        <v>54</v>
      </c>
    </row>
    <row r="6998" spans="1:25" hidden="1" x14ac:dyDescent="0.35">
      <c r="A6998">
        <v>6</v>
      </c>
      <c r="B6998" t="s">
        <v>10</v>
      </c>
      <c r="C6998">
        <v>6</v>
      </c>
      <c r="D6998" t="s">
        <v>50</v>
      </c>
      <c r="E6998" t="s">
        <v>876</v>
      </c>
      <c r="F6998" t="s">
        <v>13</v>
      </c>
      <c r="G6998" t="s">
        <v>6964</v>
      </c>
      <c r="H6998" s="1">
        <v>0.7</v>
      </c>
      <c r="I6998" s="2">
        <v>43572</v>
      </c>
      <c r="J6998" t="s">
        <v>7697</v>
      </c>
      <c r="K6998" t="s">
        <v>30</v>
      </c>
      <c r="L6998">
        <v>80027</v>
      </c>
      <c r="M6998">
        <v>988</v>
      </c>
      <c r="N6998" t="s">
        <v>421</v>
      </c>
      <c r="O6998">
        <v>-3400</v>
      </c>
      <c r="P6998">
        <v>5</v>
      </c>
      <c r="Q6998" t="s">
        <v>32</v>
      </c>
      <c r="R6998" t="s">
        <v>8304</v>
      </c>
      <c r="S6998">
        <v>-3399.98</v>
      </c>
      <c r="T6998">
        <v>2550</v>
      </c>
      <c r="U6998" t="s">
        <v>76</v>
      </c>
      <c r="V6998" s="2">
        <v>43578</v>
      </c>
      <c r="W6998" t="s">
        <v>39</v>
      </c>
      <c r="X6998" t="s">
        <v>285</v>
      </c>
      <c r="Y6998" t="s">
        <v>422</v>
      </c>
    </row>
    <row r="6999" spans="1:25" hidden="1" x14ac:dyDescent="0.35">
      <c r="A6999">
        <v>5</v>
      </c>
      <c r="B6999" t="s">
        <v>43</v>
      </c>
      <c r="C6999">
        <v>6</v>
      </c>
      <c r="D6999" t="s">
        <v>26</v>
      </c>
      <c r="E6999" t="s">
        <v>1084</v>
      </c>
      <c r="F6999" t="s">
        <v>13</v>
      </c>
      <c r="G6999" t="s">
        <v>382</v>
      </c>
      <c r="H6999" s="1">
        <v>0.2</v>
      </c>
      <c r="I6999" s="2">
        <v>43765</v>
      </c>
      <c r="J6999" t="s">
        <v>7686</v>
      </c>
      <c r="K6999" t="s">
        <v>30</v>
      </c>
      <c r="L6999">
        <v>85204</v>
      </c>
      <c r="M6999">
        <v>1672</v>
      </c>
      <c r="N6999" t="s">
        <v>7514</v>
      </c>
      <c r="O6999">
        <v>16</v>
      </c>
      <c r="P6999">
        <v>1</v>
      </c>
      <c r="Q6999" t="s">
        <v>32</v>
      </c>
      <c r="R6999" t="s">
        <v>8304</v>
      </c>
      <c r="S6999">
        <v>16.23</v>
      </c>
      <c r="T6999">
        <v>45</v>
      </c>
      <c r="U6999" t="s">
        <v>76</v>
      </c>
      <c r="V6999" s="2">
        <v>43770</v>
      </c>
      <c r="W6999" t="s">
        <v>39</v>
      </c>
      <c r="X6999" t="s">
        <v>199</v>
      </c>
      <c r="Y6999" t="s">
        <v>64</v>
      </c>
    </row>
    <row r="7000" spans="1:25" hidden="1" x14ac:dyDescent="0.35">
      <c r="A7000">
        <v>0</v>
      </c>
      <c r="B7000" t="s">
        <v>10</v>
      </c>
      <c r="C7000">
        <v>0</v>
      </c>
      <c r="D7000" t="s">
        <v>11</v>
      </c>
      <c r="E7000" t="s">
        <v>1822</v>
      </c>
      <c r="F7000" t="s">
        <v>13</v>
      </c>
      <c r="G7000" t="s">
        <v>6917</v>
      </c>
      <c r="H7000" s="1">
        <v>0.2</v>
      </c>
      <c r="I7000" s="2">
        <v>43781</v>
      </c>
      <c r="J7000" t="s">
        <v>6918</v>
      </c>
      <c r="K7000" t="s">
        <v>30</v>
      </c>
      <c r="L7000">
        <v>85301</v>
      </c>
      <c r="M7000">
        <v>791</v>
      </c>
      <c r="N7000" t="s">
        <v>1725</v>
      </c>
      <c r="O7000">
        <v>10</v>
      </c>
      <c r="P7000">
        <v>2</v>
      </c>
      <c r="Q7000" t="s">
        <v>32</v>
      </c>
      <c r="R7000" t="s">
        <v>8304</v>
      </c>
      <c r="S7000">
        <v>9.9700000000000006</v>
      </c>
      <c r="T7000">
        <v>114</v>
      </c>
      <c r="U7000" t="s">
        <v>76</v>
      </c>
      <c r="V7000" s="2">
        <v>43781</v>
      </c>
      <c r="W7000" t="s">
        <v>773</v>
      </c>
      <c r="X7000" t="s">
        <v>199</v>
      </c>
      <c r="Y7000" t="s">
        <v>24</v>
      </c>
    </row>
    <row r="7001" spans="1:25" hidden="1" x14ac:dyDescent="0.35">
      <c r="A7001">
        <v>0</v>
      </c>
      <c r="B7001" t="s">
        <v>10</v>
      </c>
      <c r="C7001">
        <v>0</v>
      </c>
      <c r="D7001" t="s">
        <v>11</v>
      </c>
      <c r="E7001" t="s">
        <v>1822</v>
      </c>
      <c r="F7001" t="s">
        <v>13</v>
      </c>
      <c r="G7001" t="s">
        <v>6917</v>
      </c>
      <c r="H7001" s="1">
        <v>0.2</v>
      </c>
      <c r="I7001" s="2">
        <v>43781</v>
      </c>
      <c r="J7001" t="s">
        <v>6918</v>
      </c>
      <c r="K7001" t="s">
        <v>30</v>
      </c>
      <c r="L7001">
        <v>85301</v>
      </c>
      <c r="M7001">
        <v>1548</v>
      </c>
      <c r="N7001" t="s">
        <v>8190</v>
      </c>
      <c r="O7001">
        <v>-6</v>
      </c>
      <c r="P7001">
        <v>2</v>
      </c>
      <c r="Q7001" t="s">
        <v>32</v>
      </c>
      <c r="R7001" t="s">
        <v>8304</v>
      </c>
      <c r="S7001">
        <v>-5.68</v>
      </c>
      <c r="T7001">
        <v>114</v>
      </c>
      <c r="U7001" t="s">
        <v>76</v>
      </c>
      <c r="V7001" s="2">
        <v>43781</v>
      </c>
      <c r="W7001" t="s">
        <v>773</v>
      </c>
      <c r="X7001" t="s">
        <v>199</v>
      </c>
      <c r="Y7001" t="s">
        <v>47</v>
      </c>
    </row>
    <row r="7002" spans="1:25" hidden="1" x14ac:dyDescent="0.35">
      <c r="A7002">
        <v>0</v>
      </c>
      <c r="B7002" t="s">
        <v>10</v>
      </c>
      <c r="C7002">
        <v>0</v>
      </c>
      <c r="D7002" t="s">
        <v>26</v>
      </c>
      <c r="E7002" t="s">
        <v>1822</v>
      </c>
      <c r="F7002" t="s">
        <v>13</v>
      </c>
      <c r="G7002" t="s">
        <v>6917</v>
      </c>
      <c r="H7002" s="1">
        <v>0.2</v>
      </c>
      <c r="I7002" s="2">
        <v>43781</v>
      </c>
      <c r="J7002" t="s">
        <v>6918</v>
      </c>
      <c r="K7002" t="s">
        <v>30</v>
      </c>
      <c r="L7002">
        <v>85301</v>
      </c>
      <c r="M7002">
        <v>1776</v>
      </c>
      <c r="N7002" t="s">
        <v>3766</v>
      </c>
      <c r="O7002">
        <v>8</v>
      </c>
      <c r="P7002">
        <v>5</v>
      </c>
      <c r="Q7002" t="s">
        <v>32</v>
      </c>
      <c r="R7002" t="s">
        <v>8304</v>
      </c>
      <c r="S7002">
        <v>8.3800000000000008</v>
      </c>
      <c r="T7002">
        <v>23</v>
      </c>
      <c r="U7002" t="s">
        <v>76</v>
      </c>
      <c r="V7002" s="2">
        <v>43781</v>
      </c>
      <c r="W7002" t="s">
        <v>773</v>
      </c>
      <c r="X7002" t="s">
        <v>199</v>
      </c>
      <c r="Y7002" t="s">
        <v>64</v>
      </c>
    </row>
    <row r="7003" spans="1:25" hidden="1" x14ac:dyDescent="0.35">
      <c r="A7003">
        <v>0</v>
      </c>
      <c r="B7003" t="s">
        <v>10</v>
      </c>
      <c r="C7003">
        <v>0</v>
      </c>
      <c r="D7003" t="s">
        <v>50</v>
      </c>
      <c r="E7003" t="s">
        <v>1822</v>
      </c>
      <c r="F7003" t="s">
        <v>13</v>
      </c>
      <c r="G7003" t="s">
        <v>6917</v>
      </c>
      <c r="H7003" s="1">
        <v>0.2</v>
      </c>
      <c r="I7003" s="2">
        <v>43781</v>
      </c>
      <c r="J7003" t="s">
        <v>6918</v>
      </c>
      <c r="K7003" t="s">
        <v>30</v>
      </c>
      <c r="L7003">
        <v>85301</v>
      </c>
      <c r="M7003">
        <v>478</v>
      </c>
      <c r="N7003" t="s">
        <v>1153</v>
      </c>
      <c r="O7003">
        <v>1</v>
      </c>
      <c r="P7003">
        <v>2</v>
      </c>
      <c r="Q7003" t="s">
        <v>32</v>
      </c>
      <c r="R7003" t="s">
        <v>8304</v>
      </c>
      <c r="S7003">
        <v>0.69</v>
      </c>
      <c r="T7003">
        <v>8</v>
      </c>
      <c r="U7003" t="s">
        <v>76</v>
      </c>
      <c r="V7003" s="2">
        <v>43781</v>
      </c>
      <c r="W7003" t="s">
        <v>773</v>
      </c>
      <c r="X7003" t="s">
        <v>199</v>
      </c>
      <c r="Y7003" t="s">
        <v>52</v>
      </c>
    </row>
    <row r="7004" spans="1:25" hidden="1" x14ac:dyDescent="0.35">
      <c r="A7004">
        <v>0</v>
      </c>
      <c r="B7004" t="s">
        <v>10</v>
      </c>
      <c r="C7004">
        <v>0</v>
      </c>
      <c r="D7004" t="s">
        <v>50</v>
      </c>
      <c r="E7004" t="s">
        <v>1822</v>
      </c>
      <c r="F7004" t="s">
        <v>13</v>
      </c>
      <c r="G7004" t="s">
        <v>6917</v>
      </c>
      <c r="H7004" s="1">
        <v>0.2</v>
      </c>
      <c r="I7004" s="2">
        <v>43781</v>
      </c>
      <c r="J7004" t="s">
        <v>6918</v>
      </c>
      <c r="K7004" t="s">
        <v>30</v>
      </c>
      <c r="L7004">
        <v>85301</v>
      </c>
      <c r="M7004">
        <v>1393</v>
      </c>
      <c r="N7004" t="s">
        <v>4807</v>
      </c>
      <c r="O7004">
        <v>50</v>
      </c>
      <c r="P7004">
        <v>2</v>
      </c>
      <c r="Q7004" t="s">
        <v>32</v>
      </c>
      <c r="R7004" t="s">
        <v>8304</v>
      </c>
      <c r="S7004">
        <v>50.4</v>
      </c>
      <c r="T7004">
        <v>672</v>
      </c>
      <c r="U7004" t="s">
        <v>76</v>
      </c>
      <c r="V7004" s="2">
        <v>43781</v>
      </c>
      <c r="W7004" t="s">
        <v>773</v>
      </c>
      <c r="X7004" t="s">
        <v>199</v>
      </c>
      <c r="Y7004" t="s">
        <v>52</v>
      </c>
    </row>
    <row r="7005" spans="1:25" hidden="1" x14ac:dyDescent="0.35">
      <c r="A7005">
        <v>0</v>
      </c>
      <c r="B7005" t="s">
        <v>10</v>
      </c>
      <c r="C7005">
        <v>0</v>
      </c>
      <c r="D7005" t="s">
        <v>50</v>
      </c>
      <c r="E7005" t="s">
        <v>1822</v>
      </c>
      <c r="F7005" t="s">
        <v>13</v>
      </c>
      <c r="G7005" t="s">
        <v>6917</v>
      </c>
      <c r="H7005" s="1">
        <v>0.2</v>
      </c>
      <c r="I7005" s="2">
        <v>43781</v>
      </c>
      <c r="J7005" t="s">
        <v>6918</v>
      </c>
      <c r="K7005" t="s">
        <v>30</v>
      </c>
      <c r="L7005">
        <v>85301</v>
      </c>
      <c r="M7005">
        <v>1080</v>
      </c>
      <c r="N7005" t="s">
        <v>518</v>
      </c>
      <c r="O7005">
        <v>13</v>
      </c>
      <c r="P7005">
        <v>4</v>
      </c>
      <c r="Q7005" t="s">
        <v>32</v>
      </c>
      <c r="R7005" t="s">
        <v>8304</v>
      </c>
      <c r="S7005">
        <v>13</v>
      </c>
      <c r="T7005">
        <v>42</v>
      </c>
      <c r="U7005" t="s">
        <v>76</v>
      </c>
      <c r="V7005" s="2">
        <v>43781</v>
      </c>
      <c r="W7005" t="s">
        <v>773</v>
      </c>
      <c r="X7005" t="s">
        <v>199</v>
      </c>
      <c r="Y7005" t="s">
        <v>113</v>
      </c>
    </row>
    <row r="7006" spans="1:25" hidden="1" x14ac:dyDescent="0.35">
      <c r="A7006">
        <v>3</v>
      </c>
      <c r="B7006" t="s">
        <v>10</v>
      </c>
      <c r="C7006">
        <v>3</v>
      </c>
      <c r="D7006" t="s">
        <v>26</v>
      </c>
      <c r="E7006" t="s">
        <v>171</v>
      </c>
      <c r="F7006" t="s">
        <v>13</v>
      </c>
      <c r="G7006" t="s">
        <v>937</v>
      </c>
      <c r="H7006" s="1">
        <v>0.2</v>
      </c>
      <c r="I7006" s="2">
        <v>43781</v>
      </c>
      <c r="J7006" t="s">
        <v>1029</v>
      </c>
      <c r="K7006" t="s">
        <v>102</v>
      </c>
      <c r="L7006">
        <v>10024</v>
      </c>
      <c r="M7006">
        <v>242</v>
      </c>
      <c r="N7006" t="s">
        <v>336</v>
      </c>
      <c r="O7006">
        <v>5</v>
      </c>
      <c r="P7006">
        <v>5</v>
      </c>
      <c r="Q7006" t="s">
        <v>104</v>
      </c>
      <c r="R7006" t="s">
        <v>8304</v>
      </c>
      <c r="S7006">
        <v>5.37</v>
      </c>
      <c r="T7006">
        <v>16</v>
      </c>
      <c r="U7006" t="s">
        <v>33</v>
      </c>
      <c r="V7006" s="2">
        <v>43784</v>
      </c>
      <c r="W7006" t="s">
        <v>20</v>
      </c>
      <c r="X7006" t="s">
        <v>175</v>
      </c>
      <c r="Y7006" t="s">
        <v>54</v>
      </c>
    </row>
    <row r="7007" spans="1:25" hidden="1" x14ac:dyDescent="0.35">
      <c r="A7007">
        <v>2</v>
      </c>
      <c r="B7007" t="s">
        <v>25</v>
      </c>
      <c r="C7007">
        <v>1</v>
      </c>
      <c r="D7007" t="s">
        <v>50</v>
      </c>
      <c r="E7007" t="s">
        <v>192</v>
      </c>
      <c r="F7007" t="s">
        <v>13</v>
      </c>
      <c r="G7007" t="s">
        <v>1230</v>
      </c>
      <c r="H7007" s="1">
        <v>0.2</v>
      </c>
      <c r="I7007" s="2">
        <v>43678</v>
      </c>
      <c r="J7007" t="s">
        <v>4713</v>
      </c>
      <c r="K7007" t="s">
        <v>73</v>
      </c>
      <c r="L7007">
        <v>60653</v>
      </c>
      <c r="M7007">
        <v>944</v>
      </c>
      <c r="N7007" t="s">
        <v>427</v>
      </c>
      <c r="O7007">
        <v>6</v>
      </c>
      <c r="P7007">
        <v>2</v>
      </c>
      <c r="Q7007" t="s">
        <v>75</v>
      </c>
      <c r="R7007" t="s">
        <v>8304</v>
      </c>
      <c r="S7007">
        <v>6</v>
      </c>
      <c r="T7007">
        <v>96</v>
      </c>
      <c r="U7007" t="s">
        <v>19</v>
      </c>
      <c r="V7007" s="2">
        <v>43680</v>
      </c>
      <c r="W7007" t="s">
        <v>130</v>
      </c>
      <c r="X7007" t="s">
        <v>139</v>
      </c>
      <c r="Y7007" t="s">
        <v>52</v>
      </c>
    </row>
    <row r="7008" spans="1:25" hidden="1" x14ac:dyDescent="0.35">
      <c r="A7008">
        <v>4</v>
      </c>
      <c r="B7008" t="s">
        <v>43</v>
      </c>
      <c r="C7008">
        <v>6</v>
      </c>
      <c r="D7008" t="s">
        <v>11</v>
      </c>
      <c r="E7008" t="s">
        <v>99</v>
      </c>
      <c r="F7008" t="s">
        <v>13</v>
      </c>
      <c r="G7008" t="s">
        <v>494</v>
      </c>
      <c r="H7008" s="1">
        <v>0.2</v>
      </c>
      <c r="I7008" s="2">
        <v>43565</v>
      </c>
      <c r="J7008" t="s">
        <v>2412</v>
      </c>
      <c r="K7008" t="s">
        <v>102</v>
      </c>
      <c r="L7008">
        <v>19143</v>
      </c>
      <c r="M7008">
        <v>996</v>
      </c>
      <c r="N7008" t="s">
        <v>8191</v>
      </c>
      <c r="O7008">
        <v>6</v>
      </c>
      <c r="P7008">
        <v>3</v>
      </c>
      <c r="Q7008" t="s">
        <v>104</v>
      </c>
      <c r="R7008" t="s">
        <v>8304</v>
      </c>
      <c r="S7008">
        <v>6.42</v>
      </c>
      <c r="T7008">
        <v>37</v>
      </c>
      <c r="U7008" t="s">
        <v>19</v>
      </c>
      <c r="V7008" s="2">
        <v>43569</v>
      </c>
      <c r="W7008" t="s">
        <v>39</v>
      </c>
      <c r="X7008" t="s">
        <v>105</v>
      </c>
      <c r="Y7008" t="s">
        <v>47</v>
      </c>
    </row>
    <row r="7009" spans="1:25" hidden="1" x14ac:dyDescent="0.35">
      <c r="A7009">
        <v>4</v>
      </c>
      <c r="B7009" t="s">
        <v>43</v>
      </c>
      <c r="C7009">
        <v>6</v>
      </c>
      <c r="D7009" t="s">
        <v>26</v>
      </c>
      <c r="E7009" t="s">
        <v>99</v>
      </c>
      <c r="F7009" t="s">
        <v>13</v>
      </c>
      <c r="G7009" t="s">
        <v>494</v>
      </c>
      <c r="H7009" s="1">
        <v>0.2</v>
      </c>
      <c r="I7009" s="2">
        <v>43565</v>
      </c>
      <c r="J7009" t="s">
        <v>2412</v>
      </c>
      <c r="K7009" t="s">
        <v>102</v>
      </c>
      <c r="L7009">
        <v>19143</v>
      </c>
      <c r="M7009">
        <v>1582</v>
      </c>
      <c r="N7009" t="s">
        <v>3000</v>
      </c>
      <c r="O7009">
        <v>22</v>
      </c>
      <c r="P7009">
        <v>4</v>
      </c>
      <c r="Q7009" t="s">
        <v>104</v>
      </c>
      <c r="R7009" t="s">
        <v>8304</v>
      </c>
      <c r="S7009">
        <v>21.95</v>
      </c>
      <c r="T7009">
        <v>195</v>
      </c>
      <c r="U7009" t="s">
        <v>19</v>
      </c>
      <c r="V7009" s="2">
        <v>43569</v>
      </c>
      <c r="W7009" t="s">
        <v>39</v>
      </c>
      <c r="X7009" t="s">
        <v>105</v>
      </c>
      <c r="Y7009" t="s">
        <v>56</v>
      </c>
    </row>
    <row r="7010" spans="1:25" x14ac:dyDescent="0.35">
      <c r="A7010">
        <v>4</v>
      </c>
      <c r="B7010" t="s">
        <v>43</v>
      </c>
      <c r="C7010">
        <v>6</v>
      </c>
      <c r="D7010" t="s">
        <v>11</v>
      </c>
      <c r="E7010" t="s">
        <v>704</v>
      </c>
      <c r="F7010" t="s">
        <v>13</v>
      </c>
      <c r="G7010" t="s">
        <v>5665</v>
      </c>
      <c r="H7010" s="1">
        <v>0.2</v>
      </c>
      <c r="I7010" s="2">
        <v>43568</v>
      </c>
      <c r="J7010" t="s">
        <v>5803</v>
      </c>
      <c r="K7010" t="s">
        <v>30</v>
      </c>
      <c r="L7010">
        <v>92345</v>
      </c>
      <c r="M7010">
        <v>773</v>
      </c>
      <c r="N7010" t="s">
        <v>8123</v>
      </c>
      <c r="O7010">
        <v>-38</v>
      </c>
      <c r="P7010">
        <v>6</v>
      </c>
      <c r="Q7010" t="s">
        <v>32</v>
      </c>
      <c r="R7010" t="s">
        <v>8304</v>
      </c>
      <c r="S7010">
        <v>-38.21</v>
      </c>
      <c r="T7010">
        <v>437</v>
      </c>
      <c r="U7010" t="s">
        <v>33</v>
      </c>
      <c r="V7010" s="2">
        <v>43572</v>
      </c>
      <c r="W7010" t="s">
        <v>39</v>
      </c>
      <c r="X7010" t="s">
        <v>34</v>
      </c>
      <c r="Y7010" t="s">
        <v>24</v>
      </c>
    </row>
    <row r="7011" spans="1:25" hidden="1" x14ac:dyDescent="0.35">
      <c r="A7011">
        <v>5</v>
      </c>
      <c r="B7011" t="s">
        <v>43</v>
      </c>
      <c r="C7011">
        <v>6</v>
      </c>
      <c r="D7011" t="s">
        <v>26</v>
      </c>
      <c r="E7011" t="s">
        <v>3339</v>
      </c>
      <c r="F7011" t="s">
        <v>13</v>
      </c>
      <c r="G7011" t="s">
        <v>234</v>
      </c>
      <c r="H7011" s="1">
        <v>0</v>
      </c>
      <c r="I7011" s="2">
        <v>43827</v>
      </c>
      <c r="J7011" t="s">
        <v>7390</v>
      </c>
      <c r="K7011" t="s">
        <v>73</v>
      </c>
      <c r="L7011">
        <v>58103</v>
      </c>
      <c r="M7011">
        <v>1508</v>
      </c>
      <c r="N7011" t="s">
        <v>3043</v>
      </c>
      <c r="O7011">
        <v>1</v>
      </c>
      <c r="P7011">
        <v>1</v>
      </c>
      <c r="Q7011" t="s">
        <v>75</v>
      </c>
      <c r="R7011" t="s">
        <v>8304</v>
      </c>
      <c r="S7011">
        <v>0.87</v>
      </c>
      <c r="T7011">
        <v>2</v>
      </c>
      <c r="U7011" t="s">
        <v>76</v>
      </c>
      <c r="V7011" s="2">
        <v>43832</v>
      </c>
      <c r="W7011" t="s">
        <v>39</v>
      </c>
      <c r="X7011" t="s">
        <v>3341</v>
      </c>
      <c r="Y7011" t="s">
        <v>49</v>
      </c>
    </row>
    <row r="7012" spans="1:25" hidden="1" x14ac:dyDescent="0.35">
      <c r="A7012">
        <v>5</v>
      </c>
      <c r="B7012" t="s">
        <v>43</v>
      </c>
      <c r="C7012">
        <v>6</v>
      </c>
      <c r="D7012" t="s">
        <v>26</v>
      </c>
      <c r="E7012" t="s">
        <v>3339</v>
      </c>
      <c r="F7012" t="s">
        <v>13</v>
      </c>
      <c r="G7012" t="s">
        <v>234</v>
      </c>
      <c r="H7012" s="1">
        <v>0</v>
      </c>
      <c r="I7012" s="2">
        <v>43827</v>
      </c>
      <c r="J7012" t="s">
        <v>7390</v>
      </c>
      <c r="K7012" t="s">
        <v>73</v>
      </c>
      <c r="L7012">
        <v>58103</v>
      </c>
      <c r="M7012">
        <v>1645</v>
      </c>
      <c r="N7012" t="s">
        <v>3418</v>
      </c>
      <c r="O7012">
        <v>13</v>
      </c>
      <c r="P7012">
        <v>5</v>
      </c>
      <c r="Q7012" t="s">
        <v>75</v>
      </c>
      <c r="R7012" t="s">
        <v>8304</v>
      </c>
      <c r="S7012">
        <v>12.69</v>
      </c>
      <c r="T7012">
        <v>26</v>
      </c>
      <c r="U7012" t="s">
        <v>76</v>
      </c>
      <c r="V7012" s="2">
        <v>43832</v>
      </c>
      <c r="W7012" t="s">
        <v>39</v>
      </c>
      <c r="X7012" t="s">
        <v>3341</v>
      </c>
      <c r="Y7012" t="s">
        <v>54</v>
      </c>
    </row>
    <row r="7013" spans="1:25" x14ac:dyDescent="0.35">
      <c r="A7013">
        <v>5</v>
      </c>
      <c r="B7013" t="s">
        <v>43</v>
      </c>
      <c r="C7013">
        <v>6</v>
      </c>
      <c r="D7013" t="s">
        <v>26</v>
      </c>
      <c r="E7013" t="s">
        <v>27</v>
      </c>
      <c r="F7013" t="s">
        <v>13</v>
      </c>
      <c r="G7013" t="s">
        <v>3848</v>
      </c>
      <c r="H7013" s="1">
        <v>0</v>
      </c>
      <c r="I7013" s="2">
        <v>43631</v>
      </c>
      <c r="J7013" t="s">
        <v>4438</v>
      </c>
      <c r="K7013" t="s">
        <v>30</v>
      </c>
      <c r="L7013">
        <v>90036</v>
      </c>
      <c r="M7013">
        <v>522</v>
      </c>
      <c r="N7013" t="s">
        <v>755</v>
      </c>
      <c r="O7013">
        <v>2</v>
      </c>
      <c r="P7013">
        <v>1</v>
      </c>
      <c r="Q7013" t="s">
        <v>32</v>
      </c>
      <c r="R7013" t="s">
        <v>8304</v>
      </c>
      <c r="S7013">
        <v>1.75</v>
      </c>
      <c r="T7013">
        <v>4</v>
      </c>
      <c r="U7013" t="s">
        <v>19</v>
      </c>
      <c r="V7013" s="2">
        <v>43636</v>
      </c>
      <c r="W7013" t="s">
        <v>39</v>
      </c>
      <c r="X7013" t="s">
        <v>34</v>
      </c>
      <c r="Y7013" t="s">
        <v>49</v>
      </c>
    </row>
    <row r="7014" spans="1:25" hidden="1" x14ac:dyDescent="0.35">
      <c r="A7014">
        <v>2</v>
      </c>
      <c r="B7014" t="s">
        <v>25</v>
      </c>
      <c r="C7014">
        <v>1</v>
      </c>
      <c r="D7014" t="s">
        <v>26</v>
      </c>
      <c r="E7014" t="s">
        <v>171</v>
      </c>
      <c r="F7014" t="s">
        <v>13</v>
      </c>
      <c r="G7014" t="s">
        <v>7222</v>
      </c>
      <c r="H7014" s="1">
        <v>0</v>
      </c>
      <c r="I7014" s="2">
        <v>43564</v>
      </c>
      <c r="J7014" t="s">
        <v>7223</v>
      </c>
      <c r="K7014" t="s">
        <v>102</v>
      </c>
      <c r="L7014">
        <v>10011</v>
      </c>
      <c r="M7014">
        <v>455</v>
      </c>
      <c r="N7014" t="s">
        <v>4004</v>
      </c>
      <c r="O7014">
        <v>5</v>
      </c>
      <c r="P7014">
        <v>2</v>
      </c>
      <c r="Q7014" t="s">
        <v>104</v>
      </c>
      <c r="R7014" t="s">
        <v>8304</v>
      </c>
      <c r="S7014">
        <v>4.8099999999999996</v>
      </c>
      <c r="T7014">
        <v>10</v>
      </c>
      <c r="U7014" t="s">
        <v>76</v>
      </c>
      <c r="V7014" s="2">
        <v>43566</v>
      </c>
      <c r="W7014" t="s">
        <v>130</v>
      </c>
      <c r="X7014" t="s">
        <v>175</v>
      </c>
      <c r="Y7014" t="s">
        <v>35</v>
      </c>
    </row>
    <row r="7015" spans="1:25" hidden="1" x14ac:dyDescent="0.35">
      <c r="A7015">
        <v>2</v>
      </c>
      <c r="B7015" t="s">
        <v>25</v>
      </c>
      <c r="C7015">
        <v>1</v>
      </c>
      <c r="D7015" t="s">
        <v>26</v>
      </c>
      <c r="E7015" t="s">
        <v>171</v>
      </c>
      <c r="F7015" t="s">
        <v>13</v>
      </c>
      <c r="G7015" t="s">
        <v>7222</v>
      </c>
      <c r="H7015" s="1">
        <v>0</v>
      </c>
      <c r="I7015" s="2">
        <v>43564</v>
      </c>
      <c r="J7015" t="s">
        <v>7223</v>
      </c>
      <c r="K7015" t="s">
        <v>102</v>
      </c>
      <c r="L7015">
        <v>10011</v>
      </c>
      <c r="M7015">
        <v>1816</v>
      </c>
      <c r="N7015" t="s">
        <v>2830</v>
      </c>
      <c r="O7015">
        <v>6</v>
      </c>
      <c r="P7015">
        <v>2</v>
      </c>
      <c r="Q7015" t="s">
        <v>104</v>
      </c>
      <c r="R7015" t="s">
        <v>8304</v>
      </c>
      <c r="S7015">
        <v>6.22</v>
      </c>
      <c r="T7015">
        <v>13</v>
      </c>
      <c r="U7015" t="s">
        <v>76</v>
      </c>
      <c r="V7015" s="2">
        <v>43566</v>
      </c>
      <c r="W7015" t="s">
        <v>130</v>
      </c>
      <c r="X7015" t="s">
        <v>175</v>
      </c>
      <c r="Y7015" t="s">
        <v>64</v>
      </c>
    </row>
    <row r="7016" spans="1:25" hidden="1" x14ac:dyDescent="0.35">
      <c r="A7016">
        <v>2</v>
      </c>
      <c r="B7016" t="s">
        <v>25</v>
      </c>
      <c r="C7016">
        <v>1</v>
      </c>
      <c r="D7016" t="s">
        <v>26</v>
      </c>
      <c r="E7016" t="s">
        <v>171</v>
      </c>
      <c r="F7016" t="s">
        <v>13</v>
      </c>
      <c r="G7016" t="s">
        <v>7222</v>
      </c>
      <c r="H7016" s="1">
        <v>0</v>
      </c>
      <c r="I7016" s="2">
        <v>43564</v>
      </c>
      <c r="J7016" t="s">
        <v>7223</v>
      </c>
      <c r="K7016" t="s">
        <v>102</v>
      </c>
      <c r="L7016">
        <v>10011</v>
      </c>
      <c r="M7016">
        <v>376</v>
      </c>
      <c r="N7016" t="s">
        <v>866</v>
      </c>
      <c r="O7016">
        <v>10</v>
      </c>
      <c r="P7016">
        <v>3</v>
      </c>
      <c r="Q7016" t="s">
        <v>104</v>
      </c>
      <c r="R7016" t="s">
        <v>8304</v>
      </c>
      <c r="S7016">
        <v>9.7100000000000009</v>
      </c>
      <c r="T7016">
        <v>36</v>
      </c>
      <c r="U7016" t="s">
        <v>76</v>
      </c>
      <c r="V7016" s="2">
        <v>43566</v>
      </c>
      <c r="W7016" t="s">
        <v>130</v>
      </c>
      <c r="X7016" t="s">
        <v>175</v>
      </c>
      <c r="Y7016" t="s">
        <v>49</v>
      </c>
    </row>
    <row r="7017" spans="1:25" hidden="1" x14ac:dyDescent="0.35">
      <c r="A7017">
        <v>2</v>
      </c>
      <c r="B7017" t="s">
        <v>25</v>
      </c>
      <c r="C7017">
        <v>1</v>
      </c>
      <c r="D7017" t="s">
        <v>26</v>
      </c>
      <c r="E7017" t="s">
        <v>171</v>
      </c>
      <c r="F7017" t="s">
        <v>13</v>
      </c>
      <c r="G7017" t="s">
        <v>7222</v>
      </c>
      <c r="H7017" s="1">
        <v>0</v>
      </c>
      <c r="I7017" s="2">
        <v>43564</v>
      </c>
      <c r="J7017" t="s">
        <v>7223</v>
      </c>
      <c r="K7017" t="s">
        <v>102</v>
      </c>
      <c r="L7017">
        <v>10011</v>
      </c>
      <c r="M7017">
        <v>243</v>
      </c>
      <c r="N7017" t="s">
        <v>2793</v>
      </c>
      <c r="O7017">
        <v>4</v>
      </c>
      <c r="P7017">
        <v>3</v>
      </c>
      <c r="Q7017" t="s">
        <v>104</v>
      </c>
      <c r="R7017" t="s">
        <v>8304</v>
      </c>
      <c r="S7017">
        <v>4.2300000000000004</v>
      </c>
      <c r="T7017">
        <v>9</v>
      </c>
      <c r="U7017" t="s">
        <v>76</v>
      </c>
      <c r="V7017" s="2">
        <v>43566</v>
      </c>
      <c r="W7017" t="s">
        <v>130</v>
      </c>
      <c r="X7017" t="s">
        <v>175</v>
      </c>
      <c r="Y7017" t="s">
        <v>35</v>
      </c>
    </row>
    <row r="7018" spans="1:25" hidden="1" x14ac:dyDescent="0.35">
      <c r="A7018">
        <v>2</v>
      </c>
      <c r="B7018" t="s">
        <v>25</v>
      </c>
      <c r="C7018">
        <v>1</v>
      </c>
      <c r="D7018" t="s">
        <v>26</v>
      </c>
      <c r="E7018" t="s">
        <v>171</v>
      </c>
      <c r="F7018" t="s">
        <v>13</v>
      </c>
      <c r="G7018" t="s">
        <v>7222</v>
      </c>
      <c r="H7018" s="1">
        <v>0</v>
      </c>
      <c r="I7018" s="2">
        <v>43564</v>
      </c>
      <c r="J7018" t="s">
        <v>7223</v>
      </c>
      <c r="K7018" t="s">
        <v>102</v>
      </c>
      <c r="L7018">
        <v>10011</v>
      </c>
      <c r="M7018">
        <v>1202</v>
      </c>
      <c r="N7018" t="s">
        <v>2780</v>
      </c>
      <c r="O7018">
        <v>0</v>
      </c>
      <c r="P7018">
        <v>3</v>
      </c>
      <c r="Q7018" t="s">
        <v>104</v>
      </c>
      <c r="R7018" t="s">
        <v>8304</v>
      </c>
      <c r="S7018">
        <v>0</v>
      </c>
      <c r="T7018">
        <v>502</v>
      </c>
      <c r="U7018" t="s">
        <v>76</v>
      </c>
      <c r="V7018" s="2">
        <v>43566</v>
      </c>
      <c r="W7018" t="s">
        <v>130</v>
      </c>
      <c r="X7018" t="s">
        <v>175</v>
      </c>
      <c r="Y7018" t="s">
        <v>42</v>
      </c>
    </row>
    <row r="7019" spans="1:25" hidden="1" x14ac:dyDescent="0.35">
      <c r="A7019">
        <v>2</v>
      </c>
      <c r="B7019" t="s">
        <v>25</v>
      </c>
      <c r="C7019">
        <v>1</v>
      </c>
      <c r="D7019" t="s">
        <v>26</v>
      </c>
      <c r="E7019" t="s">
        <v>171</v>
      </c>
      <c r="F7019" t="s">
        <v>13</v>
      </c>
      <c r="G7019" t="s">
        <v>7222</v>
      </c>
      <c r="H7019" s="1">
        <v>0</v>
      </c>
      <c r="I7019" s="2">
        <v>43564</v>
      </c>
      <c r="J7019" t="s">
        <v>7223</v>
      </c>
      <c r="K7019" t="s">
        <v>102</v>
      </c>
      <c r="L7019">
        <v>10011</v>
      </c>
      <c r="M7019">
        <v>464</v>
      </c>
      <c r="N7019" t="s">
        <v>7231</v>
      </c>
      <c r="O7019">
        <v>92</v>
      </c>
      <c r="P7019">
        <v>4</v>
      </c>
      <c r="Q7019" t="s">
        <v>104</v>
      </c>
      <c r="R7019" t="s">
        <v>8304</v>
      </c>
      <c r="S7019">
        <v>91.97</v>
      </c>
      <c r="T7019">
        <v>192</v>
      </c>
      <c r="U7019" t="s">
        <v>76</v>
      </c>
      <c r="V7019" s="2">
        <v>43566</v>
      </c>
      <c r="W7019" t="s">
        <v>130</v>
      </c>
      <c r="X7019" t="s">
        <v>175</v>
      </c>
      <c r="Y7019" t="s">
        <v>64</v>
      </c>
    </row>
    <row r="7020" spans="1:25" hidden="1" x14ac:dyDescent="0.35">
      <c r="A7020">
        <v>1</v>
      </c>
      <c r="B7020" t="s">
        <v>10</v>
      </c>
      <c r="C7020">
        <v>1</v>
      </c>
      <c r="D7020" t="s">
        <v>11</v>
      </c>
      <c r="E7020" t="s">
        <v>1037</v>
      </c>
      <c r="F7020" t="s">
        <v>13</v>
      </c>
      <c r="G7020" t="s">
        <v>1038</v>
      </c>
      <c r="H7020" s="1">
        <v>0</v>
      </c>
      <c r="I7020" s="2">
        <v>43795</v>
      </c>
      <c r="J7020" t="s">
        <v>1039</v>
      </c>
      <c r="K7020" t="s">
        <v>73</v>
      </c>
      <c r="L7020">
        <v>64118</v>
      </c>
      <c r="M7020">
        <v>627</v>
      </c>
      <c r="N7020" t="s">
        <v>1040</v>
      </c>
      <c r="O7020">
        <v>40</v>
      </c>
      <c r="P7020">
        <v>3</v>
      </c>
      <c r="Q7020" t="s">
        <v>75</v>
      </c>
      <c r="R7020" t="s">
        <v>8304</v>
      </c>
      <c r="S7020">
        <v>40.42</v>
      </c>
      <c r="T7020">
        <v>126</v>
      </c>
      <c r="U7020" t="s">
        <v>19</v>
      </c>
      <c r="V7020" s="2">
        <v>43796</v>
      </c>
      <c r="W7020" t="s">
        <v>130</v>
      </c>
      <c r="X7020" t="s">
        <v>368</v>
      </c>
      <c r="Y7020" t="s">
        <v>47</v>
      </c>
    </row>
    <row r="7021" spans="1:25" hidden="1" x14ac:dyDescent="0.35">
      <c r="A7021">
        <v>1</v>
      </c>
      <c r="B7021" t="s">
        <v>10</v>
      </c>
      <c r="C7021">
        <v>1</v>
      </c>
      <c r="D7021" t="s">
        <v>50</v>
      </c>
      <c r="E7021" t="s">
        <v>1037</v>
      </c>
      <c r="F7021" t="s">
        <v>13</v>
      </c>
      <c r="G7021" t="s">
        <v>1038</v>
      </c>
      <c r="H7021" s="1">
        <v>0</v>
      </c>
      <c r="I7021" s="2">
        <v>43795</v>
      </c>
      <c r="J7021" t="s">
        <v>1039</v>
      </c>
      <c r="K7021" t="s">
        <v>73</v>
      </c>
      <c r="L7021">
        <v>64118</v>
      </c>
      <c r="M7021">
        <v>1404</v>
      </c>
      <c r="N7021" t="s">
        <v>1041</v>
      </c>
      <c r="O7021">
        <v>12</v>
      </c>
      <c r="P7021">
        <v>2</v>
      </c>
      <c r="Q7021" t="s">
        <v>75</v>
      </c>
      <c r="R7021" t="s">
        <v>8304</v>
      </c>
      <c r="S7021">
        <v>12.17</v>
      </c>
      <c r="T7021">
        <v>38</v>
      </c>
      <c r="U7021" t="s">
        <v>19</v>
      </c>
      <c r="V7021" s="2">
        <v>43796</v>
      </c>
      <c r="W7021" t="s">
        <v>130</v>
      </c>
      <c r="X7021" t="s">
        <v>368</v>
      </c>
      <c r="Y7021" t="s">
        <v>113</v>
      </c>
    </row>
    <row r="7022" spans="1:25" hidden="1" x14ac:dyDescent="0.35">
      <c r="A7022">
        <v>5</v>
      </c>
      <c r="B7022" t="s">
        <v>43</v>
      </c>
      <c r="C7022">
        <v>6</v>
      </c>
      <c r="D7022" t="s">
        <v>11</v>
      </c>
      <c r="E7022" t="s">
        <v>171</v>
      </c>
      <c r="F7022" t="s">
        <v>13</v>
      </c>
      <c r="G7022" t="s">
        <v>824</v>
      </c>
      <c r="H7022" s="1">
        <v>0.2</v>
      </c>
      <c r="I7022" s="2">
        <v>43812</v>
      </c>
      <c r="J7022" t="s">
        <v>5631</v>
      </c>
      <c r="K7022" t="s">
        <v>102</v>
      </c>
      <c r="L7022">
        <v>10024</v>
      </c>
      <c r="M7022">
        <v>379</v>
      </c>
      <c r="N7022" t="s">
        <v>1328</v>
      </c>
      <c r="O7022">
        <v>7</v>
      </c>
      <c r="P7022">
        <v>3</v>
      </c>
      <c r="Q7022" t="s">
        <v>104</v>
      </c>
      <c r="R7022" t="s">
        <v>8304</v>
      </c>
      <c r="S7022">
        <v>7.2</v>
      </c>
      <c r="T7022">
        <v>288</v>
      </c>
      <c r="U7022" t="s">
        <v>33</v>
      </c>
      <c r="V7022" s="2">
        <v>43817</v>
      </c>
      <c r="W7022" t="s">
        <v>39</v>
      </c>
      <c r="X7022" t="s">
        <v>175</v>
      </c>
      <c r="Y7022" t="s">
        <v>22</v>
      </c>
    </row>
    <row r="7023" spans="1:25" x14ac:dyDescent="0.35">
      <c r="A7023">
        <v>6</v>
      </c>
      <c r="B7023" t="s">
        <v>10</v>
      </c>
      <c r="C7023">
        <v>6</v>
      </c>
      <c r="D7023" t="s">
        <v>11</v>
      </c>
      <c r="E7023" t="s">
        <v>2072</v>
      </c>
      <c r="F7023" t="s">
        <v>13</v>
      </c>
      <c r="G7023" t="s">
        <v>1580</v>
      </c>
      <c r="H7023" s="1">
        <v>0.2</v>
      </c>
      <c r="I7023" s="2">
        <v>43772</v>
      </c>
      <c r="J7023" t="s">
        <v>2727</v>
      </c>
      <c r="K7023" t="s">
        <v>30</v>
      </c>
      <c r="L7023">
        <v>93309</v>
      </c>
      <c r="M7023">
        <v>1386</v>
      </c>
      <c r="N7023" t="s">
        <v>2713</v>
      </c>
      <c r="O7023">
        <v>36</v>
      </c>
      <c r="P7023">
        <v>4</v>
      </c>
      <c r="Q7023" t="s">
        <v>32</v>
      </c>
      <c r="R7023" t="s">
        <v>8304</v>
      </c>
      <c r="S7023">
        <v>36.479999999999997</v>
      </c>
      <c r="T7023">
        <v>486</v>
      </c>
      <c r="U7023" t="s">
        <v>19</v>
      </c>
      <c r="V7023" s="2">
        <v>43778</v>
      </c>
      <c r="W7023" t="s">
        <v>39</v>
      </c>
      <c r="X7023" t="s">
        <v>34</v>
      </c>
      <c r="Y7023" t="s">
        <v>41</v>
      </c>
    </row>
    <row r="7024" spans="1:25" hidden="1" x14ac:dyDescent="0.35">
      <c r="A7024">
        <v>5</v>
      </c>
      <c r="B7024" t="s">
        <v>43</v>
      </c>
      <c r="C7024">
        <v>6</v>
      </c>
      <c r="D7024" t="s">
        <v>26</v>
      </c>
      <c r="E7024" t="s">
        <v>2497</v>
      </c>
      <c r="F7024" t="s">
        <v>13</v>
      </c>
      <c r="G7024" t="s">
        <v>44</v>
      </c>
      <c r="H7024" s="1">
        <v>0</v>
      </c>
      <c r="I7024" s="2">
        <v>43806</v>
      </c>
      <c r="J7024" t="s">
        <v>4305</v>
      </c>
      <c r="K7024" t="s">
        <v>16</v>
      </c>
      <c r="L7024">
        <v>39401</v>
      </c>
      <c r="M7024">
        <v>612</v>
      </c>
      <c r="N7024" t="s">
        <v>2865</v>
      </c>
      <c r="O7024">
        <v>90</v>
      </c>
      <c r="P7024">
        <v>4</v>
      </c>
      <c r="Q7024" t="s">
        <v>18</v>
      </c>
      <c r="R7024" t="s">
        <v>8304</v>
      </c>
      <c r="S7024">
        <v>89.78</v>
      </c>
      <c r="T7024">
        <v>321</v>
      </c>
      <c r="U7024" t="s">
        <v>19</v>
      </c>
      <c r="V7024" s="2">
        <v>43811</v>
      </c>
      <c r="W7024" t="s">
        <v>39</v>
      </c>
      <c r="X7024" t="s">
        <v>887</v>
      </c>
      <c r="Y7024" t="s">
        <v>56</v>
      </c>
    </row>
    <row r="7025" spans="1:25" hidden="1" x14ac:dyDescent="0.35">
      <c r="A7025">
        <v>5</v>
      </c>
      <c r="B7025" t="s">
        <v>43</v>
      </c>
      <c r="C7025">
        <v>6</v>
      </c>
      <c r="D7025" t="s">
        <v>50</v>
      </c>
      <c r="E7025" t="s">
        <v>2497</v>
      </c>
      <c r="F7025" t="s">
        <v>13</v>
      </c>
      <c r="G7025" t="s">
        <v>44</v>
      </c>
      <c r="H7025" s="1">
        <v>0</v>
      </c>
      <c r="I7025" s="2">
        <v>43806</v>
      </c>
      <c r="J7025" t="s">
        <v>4305</v>
      </c>
      <c r="K7025" t="s">
        <v>16</v>
      </c>
      <c r="L7025">
        <v>39401</v>
      </c>
      <c r="M7025">
        <v>1080</v>
      </c>
      <c r="N7025" t="s">
        <v>518</v>
      </c>
      <c r="O7025">
        <v>23</v>
      </c>
      <c r="P7025">
        <v>4</v>
      </c>
      <c r="Q7025" t="s">
        <v>18</v>
      </c>
      <c r="R7025" t="s">
        <v>8304</v>
      </c>
      <c r="S7025">
        <v>23.4</v>
      </c>
      <c r="T7025">
        <v>52</v>
      </c>
      <c r="U7025" t="s">
        <v>19</v>
      </c>
      <c r="V7025" s="2">
        <v>43811</v>
      </c>
      <c r="W7025" t="s">
        <v>39</v>
      </c>
      <c r="X7025" t="s">
        <v>887</v>
      </c>
      <c r="Y7025" t="s">
        <v>113</v>
      </c>
    </row>
    <row r="7026" spans="1:25" hidden="1" x14ac:dyDescent="0.35">
      <c r="A7026">
        <v>4</v>
      </c>
      <c r="B7026" t="s">
        <v>43</v>
      </c>
      <c r="C7026">
        <v>6</v>
      </c>
      <c r="D7026" t="s">
        <v>26</v>
      </c>
      <c r="E7026" t="s">
        <v>998</v>
      </c>
      <c r="F7026" t="s">
        <v>13</v>
      </c>
      <c r="G7026" t="s">
        <v>1598</v>
      </c>
      <c r="H7026" s="1">
        <v>0.2</v>
      </c>
      <c r="I7026" s="2">
        <v>43547</v>
      </c>
      <c r="J7026" t="s">
        <v>3873</v>
      </c>
      <c r="K7026" t="s">
        <v>73</v>
      </c>
      <c r="L7026">
        <v>77340</v>
      </c>
      <c r="M7026">
        <v>648</v>
      </c>
      <c r="N7026" t="s">
        <v>1005</v>
      </c>
      <c r="O7026">
        <v>-32</v>
      </c>
      <c r="P7026">
        <v>2</v>
      </c>
      <c r="Q7026" t="s">
        <v>75</v>
      </c>
      <c r="R7026" t="s">
        <v>8304</v>
      </c>
      <c r="S7026">
        <v>-32.340000000000003</v>
      </c>
      <c r="T7026">
        <v>144</v>
      </c>
      <c r="U7026" t="s">
        <v>19</v>
      </c>
      <c r="V7026" s="2">
        <v>43551</v>
      </c>
      <c r="W7026" t="s">
        <v>39</v>
      </c>
      <c r="X7026" t="s">
        <v>77</v>
      </c>
      <c r="Y7026" t="s">
        <v>42</v>
      </c>
    </row>
    <row r="7027" spans="1:25" hidden="1" x14ac:dyDescent="0.35">
      <c r="A7027">
        <v>4</v>
      </c>
      <c r="B7027" t="s">
        <v>43</v>
      </c>
      <c r="C7027">
        <v>6</v>
      </c>
      <c r="D7027" t="s">
        <v>11</v>
      </c>
      <c r="E7027" t="s">
        <v>70</v>
      </c>
      <c r="F7027" t="s">
        <v>13</v>
      </c>
      <c r="G7027" t="s">
        <v>297</v>
      </c>
      <c r="H7027" s="1">
        <v>0.32</v>
      </c>
      <c r="I7027" s="2">
        <v>43582</v>
      </c>
      <c r="J7027" t="s">
        <v>7968</v>
      </c>
      <c r="K7027" t="s">
        <v>73</v>
      </c>
      <c r="L7027">
        <v>76106</v>
      </c>
      <c r="M7027">
        <v>1427</v>
      </c>
      <c r="N7027" t="s">
        <v>753</v>
      </c>
      <c r="O7027">
        <v>-42</v>
      </c>
      <c r="P7027">
        <v>4</v>
      </c>
      <c r="Q7027" t="s">
        <v>75</v>
      </c>
      <c r="R7027" t="s">
        <v>92</v>
      </c>
      <c r="S7027">
        <v>-42.11</v>
      </c>
      <c r="T7027">
        <v>220</v>
      </c>
      <c r="U7027" t="s">
        <v>33</v>
      </c>
      <c r="V7027" s="2">
        <v>43586</v>
      </c>
      <c r="W7027" t="s">
        <v>39</v>
      </c>
      <c r="X7027" t="s">
        <v>77</v>
      </c>
      <c r="Y7027" t="s">
        <v>22</v>
      </c>
    </row>
    <row r="7028" spans="1:25" hidden="1" x14ac:dyDescent="0.35">
      <c r="A7028">
        <v>4</v>
      </c>
      <c r="B7028" t="s">
        <v>43</v>
      </c>
      <c r="C7028">
        <v>6</v>
      </c>
      <c r="D7028" t="s">
        <v>26</v>
      </c>
      <c r="E7028" t="s">
        <v>70</v>
      </c>
      <c r="F7028" t="s">
        <v>13</v>
      </c>
      <c r="G7028" t="s">
        <v>297</v>
      </c>
      <c r="H7028" s="1">
        <v>0.2</v>
      </c>
      <c r="I7028" s="2">
        <v>43582</v>
      </c>
      <c r="J7028" t="s">
        <v>7968</v>
      </c>
      <c r="K7028" t="s">
        <v>73</v>
      </c>
      <c r="L7028">
        <v>76106</v>
      </c>
      <c r="M7028">
        <v>232</v>
      </c>
      <c r="N7028" t="s">
        <v>8169</v>
      </c>
      <c r="O7028">
        <v>12</v>
      </c>
      <c r="P7028">
        <v>4</v>
      </c>
      <c r="Q7028" t="s">
        <v>75</v>
      </c>
      <c r="R7028" t="s">
        <v>92</v>
      </c>
      <c r="S7028">
        <v>11.59</v>
      </c>
      <c r="T7028">
        <v>33</v>
      </c>
      <c r="U7028" t="s">
        <v>33</v>
      </c>
      <c r="V7028" s="2">
        <v>43586</v>
      </c>
      <c r="W7028" t="s">
        <v>39</v>
      </c>
      <c r="X7028" t="s">
        <v>77</v>
      </c>
      <c r="Y7028" t="s">
        <v>35</v>
      </c>
    </row>
    <row r="7029" spans="1:25" x14ac:dyDescent="0.35">
      <c r="A7029">
        <v>2</v>
      </c>
      <c r="B7029" t="s">
        <v>25</v>
      </c>
      <c r="C7029">
        <v>1</v>
      </c>
      <c r="D7029" t="s">
        <v>11</v>
      </c>
      <c r="E7029" t="s">
        <v>88</v>
      </c>
      <c r="F7029" t="s">
        <v>13</v>
      </c>
      <c r="G7029" t="s">
        <v>1567</v>
      </c>
      <c r="H7029" s="1">
        <v>0</v>
      </c>
      <c r="I7029" s="2">
        <v>43577</v>
      </c>
      <c r="J7029" t="s">
        <v>1661</v>
      </c>
      <c r="K7029" t="s">
        <v>30</v>
      </c>
      <c r="L7029">
        <v>94122</v>
      </c>
      <c r="M7029">
        <v>591</v>
      </c>
      <c r="N7029" t="s">
        <v>1662</v>
      </c>
      <c r="O7029">
        <v>6</v>
      </c>
      <c r="P7029">
        <v>2</v>
      </c>
      <c r="Q7029" t="s">
        <v>32</v>
      </c>
      <c r="R7029" t="s">
        <v>8304</v>
      </c>
      <c r="S7029">
        <v>6.22</v>
      </c>
      <c r="T7029">
        <v>18</v>
      </c>
      <c r="U7029" t="s">
        <v>19</v>
      </c>
      <c r="V7029" s="2">
        <v>43579</v>
      </c>
      <c r="W7029" t="s">
        <v>130</v>
      </c>
      <c r="X7029" t="s">
        <v>34</v>
      </c>
      <c r="Y7029" t="s">
        <v>47</v>
      </c>
    </row>
    <row r="7030" spans="1:25" hidden="1" x14ac:dyDescent="0.35">
      <c r="A7030">
        <v>6</v>
      </c>
      <c r="B7030" t="s">
        <v>10</v>
      </c>
      <c r="C7030">
        <v>6</v>
      </c>
      <c r="D7030" t="s">
        <v>26</v>
      </c>
      <c r="E7030" t="s">
        <v>509</v>
      </c>
      <c r="F7030" t="s">
        <v>13</v>
      </c>
      <c r="G7030" t="s">
        <v>510</v>
      </c>
      <c r="H7030" s="1">
        <v>0</v>
      </c>
      <c r="I7030" s="2">
        <v>43800</v>
      </c>
      <c r="J7030" t="s">
        <v>511</v>
      </c>
      <c r="K7030" t="s">
        <v>73</v>
      </c>
      <c r="L7030">
        <v>48601</v>
      </c>
      <c r="M7030">
        <v>1555</v>
      </c>
      <c r="N7030" t="s">
        <v>512</v>
      </c>
      <c r="O7030">
        <v>6</v>
      </c>
      <c r="P7030">
        <v>4</v>
      </c>
      <c r="Q7030" t="s">
        <v>75</v>
      </c>
      <c r="R7030" t="s">
        <v>8304</v>
      </c>
      <c r="S7030">
        <v>5.87</v>
      </c>
      <c r="T7030">
        <v>84</v>
      </c>
      <c r="U7030" t="s">
        <v>19</v>
      </c>
      <c r="V7030" s="2">
        <v>43806</v>
      </c>
      <c r="W7030" t="s">
        <v>39</v>
      </c>
      <c r="X7030" t="s">
        <v>156</v>
      </c>
      <c r="Y7030" t="s">
        <v>42</v>
      </c>
    </row>
    <row r="7031" spans="1:25" hidden="1" x14ac:dyDescent="0.35">
      <c r="A7031">
        <v>6</v>
      </c>
      <c r="B7031" t="s">
        <v>10</v>
      </c>
      <c r="C7031">
        <v>6</v>
      </c>
      <c r="D7031" t="s">
        <v>50</v>
      </c>
      <c r="E7031" t="s">
        <v>509</v>
      </c>
      <c r="F7031" t="s">
        <v>13</v>
      </c>
      <c r="G7031" t="s">
        <v>510</v>
      </c>
      <c r="H7031" s="1">
        <v>0</v>
      </c>
      <c r="I7031" s="2">
        <v>43800</v>
      </c>
      <c r="J7031" t="s">
        <v>511</v>
      </c>
      <c r="K7031" t="s">
        <v>73</v>
      </c>
      <c r="L7031">
        <v>48601</v>
      </c>
      <c r="M7031">
        <v>1248</v>
      </c>
      <c r="N7031" t="s">
        <v>513</v>
      </c>
      <c r="O7031">
        <v>36</v>
      </c>
      <c r="P7031">
        <v>2</v>
      </c>
      <c r="Q7031" t="s">
        <v>75</v>
      </c>
      <c r="R7031" t="s">
        <v>8304</v>
      </c>
      <c r="S7031">
        <v>35.630000000000003</v>
      </c>
      <c r="T7031">
        <v>132</v>
      </c>
      <c r="U7031" t="s">
        <v>19</v>
      </c>
      <c r="V7031" s="2">
        <v>43806</v>
      </c>
      <c r="W7031" t="s">
        <v>39</v>
      </c>
      <c r="X7031" t="s">
        <v>156</v>
      </c>
      <c r="Y7031" t="s">
        <v>52</v>
      </c>
    </row>
    <row r="7032" spans="1:25" hidden="1" x14ac:dyDescent="0.35">
      <c r="A7032">
        <v>6</v>
      </c>
      <c r="B7032" t="s">
        <v>10</v>
      </c>
      <c r="C7032">
        <v>6</v>
      </c>
      <c r="D7032" t="s">
        <v>26</v>
      </c>
      <c r="E7032" t="s">
        <v>509</v>
      </c>
      <c r="F7032" t="s">
        <v>13</v>
      </c>
      <c r="G7032" t="s">
        <v>510</v>
      </c>
      <c r="H7032" s="1">
        <v>0</v>
      </c>
      <c r="I7032" s="2">
        <v>43800</v>
      </c>
      <c r="J7032" t="s">
        <v>511</v>
      </c>
      <c r="K7032" t="s">
        <v>73</v>
      </c>
      <c r="L7032">
        <v>48601</v>
      </c>
      <c r="M7032">
        <v>242</v>
      </c>
      <c r="N7032" t="s">
        <v>336</v>
      </c>
      <c r="O7032">
        <v>7</v>
      </c>
      <c r="P7032">
        <v>4</v>
      </c>
      <c r="Q7032" t="s">
        <v>75</v>
      </c>
      <c r="R7032" t="s">
        <v>8304</v>
      </c>
      <c r="S7032">
        <v>7.48</v>
      </c>
      <c r="T7032">
        <v>16</v>
      </c>
      <c r="U7032" t="s">
        <v>19</v>
      </c>
      <c r="V7032" s="2">
        <v>43806</v>
      </c>
      <c r="W7032" t="s">
        <v>39</v>
      </c>
      <c r="X7032" t="s">
        <v>156</v>
      </c>
      <c r="Y7032" t="s">
        <v>54</v>
      </c>
    </row>
    <row r="7033" spans="1:25" hidden="1" x14ac:dyDescent="0.35">
      <c r="A7033">
        <v>6</v>
      </c>
      <c r="B7033" t="s">
        <v>10</v>
      </c>
      <c r="C7033">
        <v>6</v>
      </c>
      <c r="D7033" t="s">
        <v>26</v>
      </c>
      <c r="E7033" t="s">
        <v>509</v>
      </c>
      <c r="F7033" t="s">
        <v>13</v>
      </c>
      <c r="G7033" t="s">
        <v>510</v>
      </c>
      <c r="H7033" s="1">
        <v>0</v>
      </c>
      <c r="I7033" s="2">
        <v>43800</v>
      </c>
      <c r="J7033" t="s">
        <v>511</v>
      </c>
      <c r="K7033" t="s">
        <v>73</v>
      </c>
      <c r="L7033">
        <v>48601</v>
      </c>
      <c r="M7033">
        <v>111</v>
      </c>
      <c r="N7033" t="s">
        <v>514</v>
      </c>
      <c r="O7033">
        <v>16</v>
      </c>
      <c r="P7033">
        <v>9</v>
      </c>
      <c r="Q7033" t="s">
        <v>75</v>
      </c>
      <c r="R7033" t="s">
        <v>8304</v>
      </c>
      <c r="S7033">
        <v>16.21</v>
      </c>
      <c r="T7033">
        <v>52</v>
      </c>
      <c r="U7033" t="s">
        <v>19</v>
      </c>
      <c r="V7033" s="2">
        <v>43806</v>
      </c>
      <c r="W7033" t="s">
        <v>39</v>
      </c>
      <c r="X7033" t="s">
        <v>156</v>
      </c>
      <c r="Y7033" t="s">
        <v>176</v>
      </c>
    </row>
    <row r="7034" spans="1:25" hidden="1" x14ac:dyDescent="0.35">
      <c r="A7034">
        <v>6</v>
      </c>
      <c r="B7034" t="s">
        <v>10</v>
      </c>
      <c r="C7034">
        <v>6</v>
      </c>
      <c r="D7034" t="s">
        <v>26</v>
      </c>
      <c r="E7034" t="s">
        <v>509</v>
      </c>
      <c r="F7034" t="s">
        <v>13</v>
      </c>
      <c r="G7034" t="s">
        <v>510</v>
      </c>
      <c r="H7034" s="1">
        <v>0</v>
      </c>
      <c r="I7034" s="2">
        <v>43800</v>
      </c>
      <c r="J7034" t="s">
        <v>511</v>
      </c>
      <c r="K7034" t="s">
        <v>73</v>
      </c>
      <c r="L7034">
        <v>48601</v>
      </c>
      <c r="M7034">
        <v>776</v>
      </c>
      <c r="N7034" t="s">
        <v>515</v>
      </c>
      <c r="O7034">
        <v>4</v>
      </c>
      <c r="P7034">
        <v>1</v>
      </c>
      <c r="Q7034" t="s">
        <v>75</v>
      </c>
      <c r="R7034" t="s">
        <v>8304</v>
      </c>
      <c r="S7034">
        <v>3.68</v>
      </c>
      <c r="T7034">
        <v>92</v>
      </c>
      <c r="U7034" t="s">
        <v>19</v>
      </c>
      <c r="V7034" s="2">
        <v>43806</v>
      </c>
      <c r="W7034" t="s">
        <v>39</v>
      </c>
      <c r="X7034" t="s">
        <v>156</v>
      </c>
      <c r="Y7034" t="s">
        <v>42</v>
      </c>
    </row>
    <row r="7035" spans="1:25" x14ac:dyDescent="0.35">
      <c r="A7035">
        <v>7</v>
      </c>
      <c r="B7035" t="s">
        <v>25</v>
      </c>
      <c r="C7035">
        <v>6</v>
      </c>
      <c r="D7035" t="s">
        <v>26</v>
      </c>
      <c r="E7035" t="s">
        <v>2078</v>
      </c>
      <c r="F7035" t="s">
        <v>13</v>
      </c>
      <c r="G7035" t="s">
        <v>5417</v>
      </c>
      <c r="H7035" s="1">
        <v>0.2</v>
      </c>
      <c r="I7035" s="2">
        <v>43751</v>
      </c>
      <c r="J7035" t="s">
        <v>6651</v>
      </c>
      <c r="K7035" t="s">
        <v>30</v>
      </c>
      <c r="L7035">
        <v>95823</v>
      </c>
      <c r="M7035">
        <v>651</v>
      </c>
      <c r="N7035" t="s">
        <v>1036</v>
      </c>
      <c r="O7035">
        <v>1906</v>
      </c>
      <c r="P7035">
        <v>5</v>
      </c>
      <c r="Q7035" t="s">
        <v>32</v>
      </c>
      <c r="R7035" t="s">
        <v>8304</v>
      </c>
      <c r="S7035">
        <v>1906.48</v>
      </c>
      <c r="T7035">
        <v>5084</v>
      </c>
      <c r="U7035" t="s">
        <v>33</v>
      </c>
      <c r="V7035" s="2">
        <v>43758</v>
      </c>
      <c r="W7035" t="s">
        <v>39</v>
      </c>
      <c r="X7035" t="s">
        <v>34</v>
      </c>
      <c r="Y7035" t="s">
        <v>54</v>
      </c>
    </row>
    <row r="7036" spans="1:25" x14ac:dyDescent="0.35">
      <c r="A7036">
        <v>7</v>
      </c>
      <c r="B7036" t="s">
        <v>25</v>
      </c>
      <c r="C7036">
        <v>6</v>
      </c>
      <c r="D7036" t="s">
        <v>50</v>
      </c>
      <c r="E7036" t="s">
        <v>2078</v>
      </c>
      <c r="F7036" t="s">
        <v>13</v>
      </c>
      <c r="G7036" t="s">
        <v>5417</v>
      </c>
      <c r="H7036" s="1">
        <v>0</v>
      </c>
      <c r="I7036" s="2">
        <v>43751</v>
      </c>
      <c r="J7036" t="s">
        <v>6651</v>
      </c>
      <c r="K7036" t="s">
        <v>30</v>
      </c>
      <c r="L7036">
        <v>95823</v>
      </c>
      <c r="M7036">
        <v>1021</v>
      </c>
      <c r="N7036" t="s">
        <v>807</v>
      </c>
      <c r="O7036">
        <v>40</v>
      </c>
      <c r="P7036">
        <v>6</v>
      </c>
      <c r="Q7036" t="s">
        <v>32</v>
      </c>
      <c r="R7036" t="s">
        <v>8304</v>
      </c>
      <c r="S7036">
        <v>39.89</v>
      </c>
      <c r="T7036">
        <v>210</v>
      </c>
      <c r="U7036" t="s">
        <v>33</v>
      </c>
      <c r="V7036" s="2">
        <v>43758</v>
      </c>
      <c r="W7036" t="s">
        <v>39</v>
      </c>
      <c r="X7036" t="s">
        <v>34</v>
      </c>
      <c r="Y7036" t="s">
        <v>113</v>
      </c>
    </row>
    <row r="7037" spans="1:25" x14ac:dyDescent="0.35">
      <c r="A7037">
        <v>7</v>
      </c>
      <c r="B7037" t="s">
        <v>25</v>
      </c>
      <c r="C7037">
        <v>6</v>
      </c>
      <c r="D7037" t="s">
        <v>50</v>
      </c>
      <c r="E7037" t="s">
        <v>2078</v>
      </c>
      <c r="F7037" t="s">
        <v>13</v>
      </c>
      <c r="G7037" t="s">
        <v>5417</v>
      </c>
      <c r="H7037" s="1">
        <v>0.2</v>
      </c>
      <c r="I7037" s="2">
        <v>43751</v>
      </c>
      <c r="J7037" t="s">
        <v>6651</v>
      </c>
      <c r="K7037" t="s">
        <v>30</v>
      </c>
      <c r="L7037">
        <v>95823</v>
      </c>
      <c r="M7037">
        <v>139</v>
      </c>
      <c r="N7037" t="s">
        <v>5102</v>
      </c>
      <c r="O7037">
        <v>-8</v>
      </c>
      <c r="P7037">
        <v>2</v>
      </c>
      <c r="Q7037" t="s">
        <v>32</v>
      </c>
      <c r="R7037" t="s">
        <v>8304</v>
      </c>
      <c r="S7037">
        <v>-8</v>
      </c>
      <c r="T7037">
        <v>32</v>
      </c>
      <c r="U7037" t="s">
        <v>33</v>
      </c>
      <c r="V7037" s="2">
        <v>43758</v>
      </c>
      <c r="W7037" t="s">
        <v>39</v>
      </c>
      <c r="X7037" t="s">
        <v>34</v>
      </c>
      <c r="Y7037" t="s">
        <v>52</v>
      </c>
    </row>
    <row r="7038" spans="1:25" hidden="1" x14ac:dyDescent="0.35">
      <c r="A7038">
        <v>7</v>
      </c>
      <c r="B7038" t="s">
        <v>25</v>
      </c>
      <c r="C7038">
        <v>6</v>
      </c>
      <c r="D7038" t="s">
        <v>11</v>
      </c>
      <c r="E7038" t="s">
        <v>195</v>
      </c>
      <c r="F7038" t="s">
        <v>13</v>
      </c>
      <c r="G7038" t="s">
        <v>7020</v>
      </c>
      <c r="H7038" s="1">
        <v>0.2</v>
      </c>
      <c r="I7038" s="2">
        <v>43516</v>
      </c>
      <c r="J7038" t="s">
        <v>7182</v>
      </c>
      <c r="K7038" t="s">
        <v>30</v>
      </c>
      <c r="L7038">
        <v>85234</v>
      </c>
      <c r="M7038">
        <v>871</v>
      </c>
      <c r="N7038" t="s">
        <v>8186</v>
      </c>
      <c r="O7038">
        <v>16</v>
      </c>
      <c r="P7038">
        <v>2</v>
      </c>
      <c r="Q7038" t="s">
        <v>32</v>
      </c>
      <c r="R7038" t="s">
        <v>8304</v>
      </c>
      <c r="S7038">
        <v>16.32</v>
      </c>
      <c r="T7038">
        <v>69</v>
      </c>
      <c r="U7038" t="s">
        <v>76</v>
      </c>
      <c r="V7038" s="2">
        <v>43523</v>
      </c>
      <c r="W7038" t="s">
        <v>39</v>
      </c>
      <c r="X7038" t="s">
        <v>199</v>
      </c>
      <c r="Y7038" t="s">
        <v>47</v>
      </c>
    </row>
    <row r="7039" spans="1:25" hidden="1" x14ac:dyDescent="0.35">
      <c r="A7039">
        <v>7</v>
      </c>
      <c r="B7039" t="s">
        <v>25</v>
      </c>
      <c r="C7039">
        <v>6</v>
      </c>
      <c r="D7039" t="s">
        <v>11</v>
      </c>
      <c r="E7039" t="s">
        <v>195</v>
      </c>
      <c r="F7039" t="s">
        <v>13</v>
      </c>
      <c r="G7039" t="s">
        <v>7020</v>
      </c>
      <c r="H7039" s="1">
        <v>0.5</v>
      </c>
      <c r="I7039" s="2">
        <v>43516</v>
      </c>
      <c r="J7039" t="s">
        <v>7182</v>
      </c>
      <c r="K7039" t="s">
        <v>30</v>
      </c>
      <c r="L7039">
        <v>85234</v>
      </c>
      <c r="M7039">
        <v>964</v>
      </c>
      <c r="N7039" t="s">
        <v>1859</v>
      </c>
      <c r="O7039">
        <v>-186</v>
      </c>
      <c r="P7039">
        <v>9</v>
      </c>
      <c r="Q7039" t="s">
        <v>32</v>
      </c>
      <c r="R7039" t="s">
        <v>8304</v>
      </c>
      <c r="S7039">
        <v>-185.72</v>
      </c>
      <c r="T7039">
        <v>387</v>
      </c>
      <c r="U7039" t="s">
        <v>76</v>
      </c>
      <c r="V7039" s="2">
        <v>43523</v>
      </c>
      <c r="W7039" t="s">
        <v>39</v>
      </c>
      <c r="X7039" t="s">
        <v>199</v>
      </c>
      <c r="Y7039" t="s">
        <v>41</v>
      </c>
    </row>
    <row r="7040" spans="1:25" hidden="1" x14ac:dyDescent="0.35">
      <c r="A7040">
        <v>7</v>
      </c>
      <c r="B7040" t="s">
        <v>25</v>
      </c>
      <c r="C7040">
        <v>6</v>
      </c>
      <c r="D7040" t="s">
        <v>26</v>
      </c>
      <c r="E7040" t="s">
        <v>195</v>
      </c>
      <c r="F7040" t="s">
        <v>13</v>
      </c>
      <c r="G7040" t="s">
        <v>7020</v>
      </c>
      <c r="H7040" s="1">
        <v>0.2</v>
      </c>
      <c r="I7040" s="2">
        <v>43516</v>
      </c>
      <c r="J7040" t="s">
        <v>7182</v>
      </c>
      <c r="K7040" t="s">
        <v>30</v>
      </c>
      <c r="L7040">
        <v>85234</v>
      </c>
      <c r="M7040">
        <v>636</v>
      </c>
      <c r="N7040" t="s">
        <v>3111</v>
      </c>
      <c r="O7040">
        <v>-6</v>
      </c>
      <c r="P7040">
        <v>2</v>
      </c>
      <c r="Q7040" t="s">
        <v>32</v>
      </c>
      <c r="R7040" t="s">
        <v>8304</v>
      </c>
      <c r="S7040">
        <v>-6.4</v>
      </c>
      <c r="T7040">
        <v>51</v>
      </c>
      <c r="U7040" t="s">
        <v>76</v>
      </c>
      <c r="V7040" s="2">
        <v>43523</v>
      </c>
      <c r="W7040" t="s">
        <v>39</v>
      </c>
      <c r="X7040" t="s">
        <v>199</v>
      </c>
      <c r="Y7040" t="s">
        <v>42</v>
      </c>
    </row>
    <row r="7041" spans="1:25" hidden="1" x14ac:dyDescent="0.35">
      <c r="A7041">
        <v>7</v>
      </c>
      <c r="B7041" t="s">
        <v>25</v>
      </c>
      <c r="C7041">
        <v>6</v>
      </c>
      <c r="D7041" t="s">
        <v>26</v>
      </c>
      <c r="E7041" t="s">
        <v>195</v>
      </c>
      <c r="F7041" t="s">
        <v>13</v>
      </c>
      <c r="G7041" t="s">
        <v>7020</v>
      </c>
      <c r="H7041" s="1">
        <v>0.2</v>
      </c>
      <c r="I7041" s="2">
        <v>43516</v>
      </c>
      <c r="J7041" t="s">
        <v>7182</v>
      </c>
      <c r="K7041" t="s">
        <v>30</v>
      </c>
      <c r="L7041">
        <v>85234</v>
      </c>
      <c r="M7041">
        <v>981</v>
      </c>
      <c r="N7041" t="s">
        <v>5876</v>
      </c>
      <c r="O7041">
        <v>4</v>
      </c>
      <c r="P7041">
        <v>5</v>
      </c>
      <c r="Q7041" t="s">
        <v>32</v>
      </c>
      <c r="R7041" t="s">
        <v>8304</v>
      </c>
      <c r="S7041">
        <v>3.86</v>
      </c>
      <c r="T7041">
        <v>11</v>
      </c>
      <c r="U7041" t="s">
        <v>76</v>
      </c>
      <c r="V7041" s="2">
        <v>43523</v>
      </c>
      <c r="W7041" t="s">
        <v>39</v>
      </c>
      <c r="X7041" t="s">
        <v>199</v>
      </c>
      <c r="Y7041" t="s">
        <v>119</v>
      </c>
    </row>
    <row r="7042" spans="1:25" hidden="1" x14ac:dyDescent="0.35">
      <c r="A7042">
        <v>7</v>
      </c>
      <c r="B7042" t="s">
        <v>25</v>
      </c>
      <c r="C7042">
        <v>6</v>
      </c>
      <c r="D7042" t="s">
        <v>50</v>
      </c>
      <c r="E7042" t="s">
        <v>195</v>
      </c>
      <c r="F7042" t="s">
        <v>13</v>
      </c>
      <c r="G7042" t="s">
        <v>7020</v>
      </c>
      <c r="H7042" s="1">
        <v>0.2</v>
      </c>
      <c r="I7042" s="2">
        <v>43516</v>
      </c>
      <c r="J7042" t="s">
        <v>7182</v>
      </c>
      <c r="K7042" t="s">
        <v>30</v>
      </c>
      <c r="L7042">
        <v>85234</v>
      </c>
      <c r="M7042">
        <v>1097</v>
      </c>
      <c r="N7042" t="s">
        <v>4708</v>
      </c>
      <c r="O7042">
        <v>5</v>
      </c>
      <c r="P7042">
        <v>1</v>
      </c>
      <c r="Q7042" t="s">
        <v>32</v>
      </c>
      <c r="R7042" t="s">
        <v>8304</v>
      </c>
      <c r="S7042">
        <v>4.8</v>
      </c>
      <c r="T7042">
        <v>32</v>
      </c>
      <c r="U7042" t="s">
        <v>76</v>
      </c>
      <c r="V7042" s="2">
        <v>43523</v>
      </c>
      <c r="W7042" t="s">
        <v>39</v>
      </c>
      <c r="X7042" t="s">
        <v>199</v>
      </c>
      <c r="Y7042" t="s">
        <v>113</v>
      </c>
    </row>
    <row r="7043" spans="1:25" hidden="1" x14ac:dyDescent="0.35">
      <c r="A7043">
        <v>7</v>
      </c>
      <c r="B7043" t="s">
        <v>25</v>
      </c>
      <c r="C7043">
        <v>6</v>
      </c>
      <c r="D7043" t="s">
        <v>50</v>
      </c>
      <c r="E7043" t="s">
        <v>195</v>
      </c>
      <c r="F7043" t="s">
        <v>13</v>
      </c>
      <c r="G7043" t="s">
        <v>7020</v>
      </c>
      <c r="H7043" s="1">
        <v>0.2</v>
      </c>
      <c r="I7043" s="2">
        <v>43516</v>
      </c>
      <c r="J7043" t="s">
        <v>7182</v>
      </c>
      <c r="K7043" t="s">
        <v>30</v>
      </c>
      <c r="L7043">
        <v>85234</v>
      </c>
      <c r="M7043">
        <v>1577</v>
      </c>
      <c r="N7043" t="s">
        <v>4980</v>
      </c>
      <c r="O7043">
        <v>25</v>
      </c>
      <c r="P7043">
        <v>3</v>
      </c>
      <c r="Q7043" t="s">
        <v>32</v>
      </c>
      <c r="R7043" t="s">
        <v>8304</v>
      </c>
      <c r="S7043">
        <v>25.02</v>
      </c>
      <c r="T7043">
        <v>334</v>
      </c>
      <c r="U7043" t="s">
        <v>76</v>
      </c>
      <c r="V7043" s="2">
        <v>43523</v>
      </c>
      <c r="W7043" t="s">
        <v>39</v>
      </c>
      <c r="X7043" t="s">
        <v>199</v>
      </c>
      <c r="Y7043" t="s">
        <v>52</v>
      </c>
    </row>
    <row r="7044" spans="1:25" hidden="1" x14ac:dyDescent="0.35">
      <c r="A7044">
        <v>3</v>
      </c>
      <c r="B7044" t="s">
        <v>10</v>
      </c>
      <c r="C7044">
        <v>3</v>
      </c>
      <c r="D7044" t="s">
        <v>26</v>
      </c>
      <c r="E7044" t="s">
        <v>171</v>
      </c>
      <c r="F7044" t="s">
        <v>13</v>
      </c>
      <c r="G7044" t="s">
        <v>5732</v>
      </c>
      <c r="H7044" s="1">
        <v>0.2</v>
      </c>
      <c r="I7044" s="2">
        <v>43730</v>
      </c>
      <c r="J7044" t="s">
        <v>6084</v>
      </c>
      <c r="K7044" t="s">
        <v>102</v>
      </c>
      <c r="L7044">
        <v>10009</v>
      </c>
      <c r="M7044">
        <v>698</v>
      </c>
      <c r="N7044" t="s">
        <v>3157</v>
      </c>
      <c r="O7044">
        <v>15</v>
      </c>
      <c r="P7044">
        <v>3</v>
      </c>
      <c r="Q7044" t="s">
        <v>104</v>
      </c>
      <c r="R7044" t="s">
        <v>8304</v>
      </c>
      <c r="S7044">
        <v>14.56</v>
      </c>
      <c r="T7044">
        <v>40</v>
      </c>
      <c r="U7044" t="s">
        <v>33</v>
      </c>
      <c r="V7044" s="2">
        <v>43733</v>
      </c>
      <c r="W7044" t="s">
        <v>20</v>
      </c>
      <c r="X7044" t="s">
        <v>175</v>
      </c>
      <c r="Y7044" t="s">
        <v>54</v>
      </c>
    </row>
    <row r="7045" spans="1:25" hidden="1" x14ac:dyDescent="0.35">
      <c r="A7045">
        <v>7</v>
      </c>
      <c r="B7045" t="s">
        <v>25</v>
      </c>
      <c r="C7045">
        <v>6</v>
      </c>
      <c r="D7045" t="s">
        <v>26</v>
      </c>
      <c r="E7045" t="s">
        <v>65</v>
      </c>
      <c r="F7045" t="s">
        <v>13</v>
      </c>
      <c r="G7045" t="s">
        <v>5561</v>
      </c>
      <c r="H7045" s="1">
        <v>0</v>
      </c>
      <c r="I7045" s="2">
        <v>43519</v>
      </c>
      <c r="J7045" t="s">
        <v>6608</v>
      </c>
      <c r="K7045" t="s">
        <v>30</v>
      </c>
      <c r="L7045">
        <v>98115</v>
      </c>
      <c r="M7045">
        <v>120</v>
      </c>
      <c r="N7045" t="s">
        <v>6609</v>
      </c>
      <c r="O7045">
        <v>0</v>
      </c>
      <c r="P7045">
        <v>5</v>
      </c>
      <c r="Q7045" t="s">
        <v>32</v>
      </c>
      <c r="R7045" t="s">
        <v>8304</v>
      </c>
      <c r="S7045">
        <v>0.34</v>
      </c>
      <c r="T7045">
        <v>8</v>
      </c>
      <c r="U7045" t="s">
        <v>33</v>
      </c>
      <c r="V7045" s="2">
        <v>43526</v>
      </c>
      <c r="W7045" t="s">
        <v>39</v>
      </c>
      <c r="X7045" t="s">
        <v>69</v>
      </c>
      <c r="Y7045" t="s">
        <v>176</v>
      </c>
    </row>
    <row r="7046" spans="1:25" hidden="1" x14ac:dyDescent="0.35">
      <c r="A7046">
        <v>7</v>
      </c>
      <c r="B7046" t="s">
        <v>25</v>
      </c>
      <c r="C7046">
        <v>6</v>
      </c>
      <c r="D7046" t="s">
        <v>50</v>
      </c>
      <c r="E7046" t="s">
        <v>65</v>
      </c>
      <c r="F7046" t="s">
        <v>13</v>
      </c>
      <c r="G7046" t="s">
        <v>5561</v>
      </c>
      <c r="H7046" s="1">
        <v>0.2</v>
      </c>
      <c r="I7046" s="2">
        <v>43519</v>
      </c>
      <c r="J7046" t="s">
        <v>6608</v>
      </c>
      <c r="K7046" t="s">
        <v>30</v>
      </c>
      <c r="L7046">
        <v>98115</v>
      </c>
      <c r="M7046">
        <v>931</v>
      </c>
      <c r="N7046" t="s">
        <v>4880</v>
      </c>
      <c r="O7046">
        <v>25</v>
      </c>
      <c r="P7046">
        <v>5</v>
      </c>
      <c r="Q7046" t="s">
        <v>32</v>
      </c>
      <c r="R7046" t="s">
        <v>8304</v>
      </c>
      <c r="S7046">
        <v>25.19</v>
      </c>
      <c r="T7046">
        <v>72</v>
      </c>
      <c r="U7046" t="s">
        <v>33</v>
      </c>
      <c r="V7046" s="2">
        <v>43526</v>
      </c>
      <c r="W7046" t="s">
        <v>39</v>
      </c>
      <c r="X7046" t="s">
        <v>69</v>
      </c>
      <c r="Y7046" t="s">
        <v>52</v>
      </c>
    </row>
    <row r="7047" spans="1:25" hidden="1" x14ac:dyDescent="0.35">
      <c r="A7047">
        <v>4</v>
      </c>
      <c r="B7047" t="s">
        <v>43</v>
      </c>
      <c r="C7047">
        <v>6</v>
      </c>
      <c r="D7047" t="s">
        <v>26</v>
      </c>
      <c r="E7047" t="s">
        <v>5475</v>
      </c>
      <c r="F7047" t="s">
        <v>13</v>
      </c>
      <c r="G7047" t="s">
        <v>833</v>
      </c>
      <c r="H7047" s="1">
        <v>0.2</v>
      </c>
      <c r="I7047" s="2">
        <v>43814</v>
      </c>
      <c r="J7047" t="s">
        <v>6282</v>
      </c>
      <c r="K7047" t="s">
        <v>73</v>
      </c>
      <c r="L7047">
        <v>60302</v>
      </c>
      <c r="M7047">
        <v>1120</v>
      </c>
      <c r="N7047" t="s">
        <v>3645</v>
      </c>
      <c r="O7047">
        <v>1</v>
      </c>
      <c r="P7047">
        <v>7</v>
      </c>
      <c r="Q7047" t="s">
        <v>75</v>
      </c>
      <c r="R7047" t="s">
        <v>8304</v>
      </c>
      <c r="S7047">
        <v>1.02</v>
      </c>
      <c r="T7047">
        <v>10</v>
      </c>
      <c r="U7047" t="s">
        <v>33</v>
      </c>
      <c r="V7047" s="2">
        <v>43818</v>
      </c>
      <c r="W7047" t="s">
        <v>39</v>
      </c>
      <c r="X7047" t="s">
        <v>139</v>
      </c>
      <c r="Y7047" t="s">
        <v>49</v>
      </c>
    </row>
    <row r="7048" spans="1:25" hidden="1" x14ac:dyDescent="0.35">
      <c r="A7048">
        <v>6</v>
      </c>
      <c r="B7048" t="s">
        <v>10</v>
      </c>
      <c r="C7048">
        <v>6</v>
      </c>
      <c r="D7048" t="s">
        <v>26</v>
      </c>
      <c r="E7048" t="s">
        <v>5200</v>
      </c>
      <c r="F7048" t="s">
        <v>13</v>
      </c>
      <c r="G7048" t="s">
        <v>1074</v>
      </c>
      <c r="H7048" s="1">
        <v>0.2</v>
      </c>
      <c r="I7048" s="2">
        <v>43825</v>
      </c>
      <c r="J7048" t="s">
        <v>6264</v>
      </c>
      <c r="K7048" t="s">
        <v>73</v>
      </c>
      <c r="L7048">
        <v>79762</v>
      </c>
      <c r="M7048">
        <v>1756</v>
      </c>
      <c r="N7048" t="s">
        <v>4145</v>
      </c>
      <c r="O7048">
        <v>6</v>
      </c>
      <c r="P7048">
        <v>3</v>
      </c>
      <c r="Q7048" t="s">
        <v>75</v>
      </c>
      <c r="R7048" t="s">
        <v>8304</v>
      </c>
      <c r="S7048">
        <v>5.61</v>
      </c>
      <c r="T7048">
        <v>16</v>
      </c>
      <c r="U7048" t="s">
        <v>33</v>
      </c>
      <c r="V7048" s="2">
        <v>43831</v>
      </c>
      <c r="W7048" t="s">
        <v>39</v>
      </c>
      <c r="X7048" t="s">
        <v>77</v>
      </c>
      <c r="Y7048" t="s">
        <v>64</v>
      </c>
    </row>
    <row r="7049" spans="1:25" x14ac:dyDescent="0.35">
      <c r="A7049">
        <v>0</v>
      </c>
      <c r="B7049" t="s">
        <v>10</v>
      </c>
      <c r="C7049">
        <v>0</v>
      </c>
      <c r="D7049" t="s">
        <v>50</v>
      </c>
      <c r="E7049" t="s">
        <v>88</v>
      </c>
      <c r="F7049" t="s">
        <v>13</v>
      </c>
      <c r="G7049" t="s">
        <v>6485</v>
      </c>
      <c r="H7049" s="1">
        <v>0.2</v>
      </c>
      <c r="I7049" s="2">
        <v>43785</v>
      </c>
      <c r="J7049" t="s">
        <v>8034</v>
      </c>
      <c r="K7049" t="s">
        <v>30</v>
      </c>
      <c r="L7049">
        <v>94122</v>
      </c>
      <c r="M7049">
        <v>275</v>
      </c>
      <c r="N7049" t="s">
        <v>5057</v>
      </c>
      <c r="O7049">
        <v>216</v>
      </c>
      <c r="P7049">
        <v>3</v>
      </c>
      <c r="Q7049" t="s">
        <v>32</v>
      </c>
      <c r="R7049" t="s">
        <v>92</v>
      </c>
      <c r="S7049">
        <v>216</v>
      </c>
      <c r="T7049">
        <v>1920</v>
      </c>
      <c r="U7049" t="s">
        <v>33</v>
      </c>
      <c r="V7049" s="2">
        <v>43785</v>
      </c>
      <c r="W7049" t="s">
        <v>773</v>
      </c>
      <c r="X7049" t="s">
        <v>34</v>
      </c>
      <c r="Y7049" t="s">
        <v>422</v>
      </c>
    </row>
    <row r="7050" spans="1:25" hidden="1" x14ac:dyDescent="0.35">
      <c r="A7050">
        <v>2</v>
      </c>
      <c r="B7050" t="s">
        <v>43</v>
      </c>
      <c r="C7050">
        <v>3</v>
      </c>
      <c r="D7050" t="s">
        <v>11</v>
      </c>
      <c r="E7050" t="s">
        <v>171</v>
      </c>
      <c r="F7050" t="s">
        <v>13</v>
      </c>
      <c r="G7050" t="s">
        <v>1916</v>
      </c>
      <c r="H7050" s="1">
        <v>0</v>
      </c>
      <c r="I7050" s="2">
        <v>43640</v>
      </c>
      <c r="J7050" t="s">
        <v>1917</v>
      </c>
      <c r="K7050" t="s">
        <v>102</v>
      </c>
      <c r="L7050">
        <v>10011</v>
      </c>
      <c r="M7050">
        <v>509</v>
      </c>
      <c r="N7050" t="s">
        <v>1573</v>
      </c>
      <c r="O7050">
        <v>50</v>
      </c>
      <c r="P7050">
        <v>3</v>
      </c>
      <c r="Q7050" t="s">
        <v>104</v>
      </c>
      <c r="R7050" t="s">
        <v>8304</v>
      </c>
      <c r="S7050">
        <v>49.8</v>
      </c>
      <c r="T7050">
        <v>277</v>
      </c>
      <c r="U7050" t="s">
        <v>19</v>
      </c>
      <c r="V7050" s="2">
        <v>43642</v>
      </c>
      <c r="W7050" t="s">
        <v>20</v>
      </c>
      <c r="X7050" t="s">
        <v>175</v>
      </c>
      <c r="Y7050" t="s">
        <v>47</v>
      </c>
    </row>
    <row r="7051" spans="1:25" hidden="1" x14ac:dyDescent="0.35">
      <c r="A7051">
        <v>2</v>
      </c>
      <c r="B7051" t="s">
        <v>43</v>
      </c>
      <c r="C7051">
        <v>3</v>
      </c>
      <c r="D7051" t="s">
        <v>11</v>
      </c>
      <c r="E7051" t="s">
        <v>171</v>
      </c>
      <c r="F7051" t="s">
        <v>13</v>
      </c>
      <c r="G7051" t="s">
        <v>1916</v>
      </c>
      <c r="H7051" s="1">
        <v>0.1</v>
      </c>
      <c r="I7051" s="2">
        <v>43640</v>
      </c>
      <c r="J7051" t="s">
        <v>1917</v>
      </c>
      <c r="K7051" t="s">
        <v>102</v>
      </c>
      <c r="L7051">
        <v>10011</v>
      </c>
      <c r="M7051">
        <v>746</v>
      </c>
      <c r="N7051" t="s">
        <v>649</v>
      </c>
      <c r="O7051">
        <v>33</v>
      </c>
      <c r="P7051">
        <v>2</v>
      </c>
      <c r="Q7051" t="s">
        <v>104</v>
      </c>
      <c r="R7051" t="s">
        <v>8304</v>
      </c>
      <c r="S7051">
        <v>32.630000000000003</v>
      </c>
      <c r="T7051">
        <v>173</v>
      </c>
      <c r="U7051" t="s">
        <v>19</v>
      </c>
      <c r="V7051" s="2">
        <v>43642</v>
      </c>
      <c r="W7051" t="s">
        <v>20</v>
      </c>
      <c r="X7051" t="s">
        <v>175</v>
      </c>
      <c r="Y7051" t="s">
        <v>24</v>
      </c>
    </row>
    <row r="7052" spans="1:25" hidden="1" x14ac:dyDescent="0.35">
      <c r="A7052">
        <v>4</v>
      </c>
      <c r="B7052" t="s">
        <v>25</v>
      </c>
      <c r="C7052">
        <v>3</v>
      </c>
      <c r="D7052" t="s">
        <v>11</v>
      </c>
      <c r="E7052" t="s">
        <v>99</v>
      </c>
      <c r="F7052" t="s">
        <v>13</v>
      </c>
      <c r="G7052" t="s">
        <v>1733</v>
      </c>
      <c r="H7052" s="1">
        <v>0.2</v>
      </c>
      <c r="I7052" s="2">
        <v>43659</v>
      </c>
      <c r="J7052" t="s">
        <v>1963</v>
      </c>
      <c r="K7052" t="s">
        <v>102</v>
      </c>
      <c r="L7052">
        <v>19140</v>
      </c>
      <c r="M7052">
        <v>1183</v>
      </c>
      <c r="N7052" t="s">
        <v>1887</v>
      </c>
      <c r="O7052">
        <v>19</v>
      </c>
      <c r="P7052">
        <v>9</v>
      </c>
      <c r="Q7052" t="s">
        <v>104</v>
      </c>
      <c r="R7052" t="s">
        <v>8304</v>
      </c>
      <c r="S7052">
        <v>19.34</v>
      </c>
      <c r="T7052">
        <v>91</v>
      </c>
      <c r="U7052" t="s">
        <v>19</v>
      </c>
      <c r="V7052" s="2">
        <v>43663</v>
      </c>
      <c r="W7052" t="s">
        <v>20</v>
      </c>
      <c r="X7052" t="s">
        <v>105</v>
      </c>
      <c r="Y7052" t="s">
        <v>47</v>
      </c>
    </row>
    <row r="7053" spans="1:25" hidden="1" x14ac:dyDescent="0.35">
      <c r="A7053">
        <v>4</v>
      </c>
      <c r="B7053" t="s">
        <v>25</v>
      </c>
      <c r="C7053">
        <v>3</v>
      </c>
      <c r="D7053" t="s">
        <v>50</v>
      </c>
      <c r="E7053" t="s">
        <v>99</v>
      </c>
      <c r="F7053" t="s">
        <v>13</v>
      </c>
      <c r="G7053" t="s">
        <v>1733</v>
      </c>
      <c r="H7053" s="1">
        <v>0.4</v>
      </c>
      <c r="I7053" s="2">
        <v>43659</v>
      </c>
      <c r="J7053" t="s">
        <v>1963</v>
      </c>
      <c r="K7053" t="s">
        <v>102</v>
      </c>
      <c r="L7053">
        <v>19140</v>
      </c>
      <c r="M7053">
        <v>442</v>
      </c>
      <c r="N7053" t="s">
        <v>4892</v>
      </c>
      <c r="O7053">
        <v>-7</v>
      </c>
      <c r="P7053">
        <v>1</v>
      </c>
      <c r="Q7053" t="s">
        <v>104</v>
      </c>
      <c r="R7053" t="s">
        <v>8304</v>
      </c>
      <c r="S7053">
        <v>-7.26</v>
      </c>
      <c r="T7053">
        <v>40</v>
      </c>
      <c r="U7053" t="s">
        <v>19</v>
      </c>
      <c r="V7053" s="2">
        <v>43663</v>
      </c>
      <c r="W7053" t="s">
        <v>20</v>
      </c>
      <c r="X7053" t="s">
        <v>105</v>
      </c>
      <c r="Y7053" t="s">
        <v>52</v>
      </c>
    </row>
    <row r="7054" spans="1:25" hidden="1" x14ac:dyDescent="0.35">
      <c r="A7054">
        <v>2</v>
      </c>
      <c r="B7054" t="s">
        <v>25</v>
      </c>
      <c r="C7054">
        <v>1</v>
      </c>
      <c r="D7054" t="s">
        <v>11</v>
      </c>
      <c r="E7054" t="s">
        <v>99</v>
      </c>
      <c r="F7054" t="s">
        <v>13</v>
      </c>
      <c r="G7054" t="s">
        <v>1583</v>
      </c>
      <c r="H7054" s="1">
        <v>0.2</v>
      </c>
      <c r="I7054" s="2">
        <v>43724</v>
      </c>
      <c r="J7054" t="s">
        <v>1584</v>
      </c>
      <c r="K7054" t="s">
        <v>102</v>
      </c>
      <c r="L7054">
        <v>19143</v>
      </c>
      <c r="M7054">
        <v>568</v>
      </c>
      <c r="N7054" t="s">
        <v>1585</v>
      </c>
      <c r="O7054">
        <v>2</v>
      </c>
      <c r="P7054">
        <v>3</v>
      </c>
      <c r="Q7054" t="s">
        <v>104</v>
      </c>
      <c r="R7054" t="s">
        <v>8304</v>
      </c>
      <c r="S7054">
        <v>2.25</v>
      </c>
      <c r="T7054">
        <v>23</v>
      </c>
      <c r="U7054" t="s">
        <v>19</v>
      </c>
      <c r="V7054" s="2">
        <v>43726</v>
      </c>
      <c r="W7054" t="s">
        <v>130</v>
      </c>
      <c r="X7054" t="s">
        <v>105</v>
      </c>
      <c r="Y7054" t="s">
        <v>47</v>
      </c>
    </row>
    <row r="7055" spans="1:25" hidden="1" x14ac:dyDescent="0.35">
      <c r="A7055">
        <v>2</v>
      </c>
      <c r="B7055" t="s">
        <v>25</v>
      </c>
      <c r="C7055">
        <v>1</v>
      </c>
      <c r="D7055" t="s">
        <v>26</v>
      </c>
      <c r="E7055" t="s">
        <v>99</v>
      </c>
      <c r="F7055" t="s">
        <v>13</v>
      </c>
      <c r="G7055" t="s">
        <v>1583</v>
      </c>
      <c r="H7055" s="1">
        <v>0.7</v>
      </c>
      <c r="I7055" s="2">
        <v>43724</v>
      </c>
      <c r="J7055" t="s">
        <v>1584</v>
      </c>
      <c r="K7055" t="s">
        <v>102</v>
      </c>
      <c r="L7055">
        <v>19143</v>
      </c>
      <c r="M7055">
        <v>327</v>
      </c>
      <c r="N7055" t="s">
        <v>2988</v>
      </c>
      <c r="O7055">
        <v>-3</v>
      </c>
      <c r="P7055">
        <v>2</v>
      </c>
      <c r="Q7055" t="s">
        <v>104</v>
      </c>
      <c r="R7055" t="s">
        <v>8304</v>
      </c>
      <c r="S7055">
        <v>-2.76</v>
      </c>
      <c r="T7055">
        <v>3</v>
      </c>
      <c r="U7055" t="s">
        <v>19</v>
      </c>
      <c r="V7055" s="2">
        <v>43726</v>
      </c>
      <c r="W7055" t="s">
        <v>130</v>
      </c>
      <c r="X7055" t="s">
        <v>105</v>
      </c>
      <c r="Y7055" t="s">
        <v>54</v>
      </c>
    </row>
    <row r="7056" spans="1:25" hidden="1" x14ac:dyDescent="0.35">
      <c r="A7056">
        <v>2</v>
      </c>
      <c r="B7056" t="s">
        <v>25</v>
      </c>
      <c r="C7056">
        <v>1</v>
      </c>
      <c r="D7056" t="s">
        <v>26</v>
      </c>
      <c r="E7056" t="s">
        <v>99</v>
      </c>
      <c r="F7056" t="s">
        <v>13</v>
      </c>
      <c r="G7056" t="s">
        <v>1583</v>
      </c>
      <c r="H7056" s="1">
        <v>0.7</v>
      </c>
      <c r="I7056" s="2">
        <v>43724</v>
      </c>
      <c r="J7056" t="s">
        <v>1584</v>
      </c>
      <c r="K7056" t="s">
        <v>102</v>
      </c>
      <c r="L7056">
        <v>19143</v>
      </c>
      <c r="M7056">
        <v>687</v>
      </c>
      <c r="N7056" t="s">
        <v>2769</v>
      </c>
      <c r="O7056">
        <v>-413</v>
      </c>
      <c r="P7056">
        <v>2</v>
      </c>
      <c r="Q7056" t="s">
        <v>104</v>
      </c>
      <c r="R7056" t="s">
        <v>8304</v>
      </c>
      <c r="S7056">
        <v>-412.62</v>
      </c>
      <c r="T7056">
        <v>538</v>
      </c>
      <c r="U7056" t="s">
        <v>19</v>
      </c>
      <c r="V7056" s="2">
        <v>43726</v>
      </c>
      <c r="W7056" t="s">
        <v>130</v>
      </c>
      <c r="X7056" t="s">
        <v>105</v>
      </c>
      <c r="Y7056" t="s">
        <v>54</v>
      </c>
    </row>
    <row r="7057" spans="1:25" hidden="1" x14ac:dyDescent="0.35">
      <c r="A7057">
        <v>2</v>
      </c>
      <c r="B7057" t="s">
        <v>25</v>
      </c>
      <c r="C7057">
        <v>1</v>
      </c>
      <c r="D7057" t="s">
        <v>50</v>
      </c>
      <c r="E7057" t="s">
        <v>99</v>
      </c>
      <c r="F7057" t="s">
        <v>13</v>
      </c>
      <c r="G7057" t="s">
        <v>1583</v>
      </c>
      <c r="H7057" s="1">
        <v>0.2</v>
      </c>
      <c r="I7057" s="2">
        <v>43724</v>
      </c>
      <c r="J7057" t="s">
        <v>1584</v>
      </c>
      <c r="K7057" t="s">
        <v>102</v>
      </c>
      <c r="L7057">
        <v>19143</v>
      </c>
      <c r="M7057">
        <v>1000</v>
      </c>
      <c r="N7057" t="s">
        <v>616</v>
      </c>
      <c r="O7057">
        <v>14</v>
      </c>
      <c r="P7057">
        <v>2</v>
      </c>
      <c r="Q7057" t="s">
        <v>104</v>
      </c>
      <c r="R7057" t="s">
        <v>8304</v>
      </c>
      <c r="S7057">
        <v>14.4</v>
      </c>
      <c r="T7057">
        <v>48</v>
      </c>
      <c r="U7057" t="s">
        <v>19</v>
      </c>
      <c r="V7057" s="2">
        <v>43726</v>
      </c>
      <c r="W7057" t="s">
        <v>130</v>
      </c>
      <c r="X7057" t="s">
        <v>105</v>
      </c>
      <c r="Y7057" t="s">
        <v>113</v>
      </c>
    </row>
    <row r="7058" spans="1:25" hidden="1" x14ac:dyDescent="0.35">
      <c r="A7058">
        <v>2</v>
      </c>
      <c r="B7058" t="s">
        <v>25</v>
      </c>
      <c r="C7058">
        <v>1</v>
      </c>
      <c r="D7058" t="s">
        <v>50</v>
      </c>
      <c r="E7058" t="s">
        <v>99</v>
      </c>
      <c r="F7058" t="s">
        <v>13</v>
      </c>
      <c r="G7058" t="s">
        <v>1583</v>
      </c>
      <c r="H7058" s="1">
        <v>0.2</v>
      </c>
      <c r="I7058" s="2">
        <v>43724</v>
      </c>
      <c r="J7058" t="s">
        <v>1584</v>
      </c>
      <c r="K7058" t="s">
        <v>102</v>
      </c>
      <c r="L7058">
        <v>19143</v>
      </c>
      <c r="M7058">
        <v>1025</v>
      </c>
      <c r="N7058" t="s">
        <v>4753</v>
      </c>
      <c r="O7058">
        <v>20</v>
      </c>
      <c r="P7058">
        <v>3</v>
      </c>
      <c r="Q7058" t="s">
        <v>104</v>
      </c>
      <c r="R7058" t="s">
        <v>8304</v>
      </c>
      <c r="S7058">
        <v>19.79</v>
      </c>
      <c r="T7058">
        <v>72</v>
      </c>
      <c r="U7058" t="s">
        <v>19</v>
      </c>
      <c r="V7058" s="2">
        <v>43726</v>
      </c>
      <c r="W7058" t="s">
        <v>130</v>
      </c>
      <c r="X7058" t="s">
        <v>105</v>
      </c>
      <c r="Y7058" t="s">
        <v>113</v>
      </c>
    </row>
    <row r="7059" spans="1:25" hidden="1" x14ac:dyDescent="0.35">
      <c r="A7059">
        <v>4</v>
      </c>
      <c r="B7059" t="s">
        <v>43</v>
      </c>
      <c r="C7059">
        <v>6</v>
      </c>
      <c r="D7059" t="s">
        <v>26</v>
      </c>
      <c r="E7059" t="s">
        <v>305</v>
      </c>
      <c r="F7059" t="s">
        <v>13</v>
      </c>
      <c r="G7059" t="s">
        <v>849</v>
      </c>
      <c r="H7059" s="1">
        <v>0.7</v>
      </c>
      <c r="I7059" s="2">
        <v>43571</v>
      </c>
      <c r="J7059" t="s">
        <v>4254</v>
      </c>
      <c r="K7059" t="s">
        <v>102</v>
      </c>
      <c r="L7059">
        <v>43229</v>
      </c>
      <c r="M7059">
        <v>1489</v>
      </c>
      <c r="N7059" t="s">
        <v>3316</v>
      </c>
      <c r="O7059">
        <v>-10</v>
      </c>
      <c r="P7059">
        <v>5</v>
      </c>
      <c r="Q7059" t="s">
        <v>104</v>
      </c>
      <c r="R7059" t="s">
        <v>8304</v>
      </c>
      <c r="S7059">
        <v>-10.050000000000001</v>
      </c>
      <c r="T7059">
        <v>14</v>
      </c>
      <c r="U7059" t="s">
        <v>19</v>
      </c>
      <c r="V7059" s="2">
        <v>43575</v>
      </c>
      <c r="W7059" t="s">
        <v>39</v>
      </c>
      <c r="X7059" t="s">
        <v>309</v>
      </c>
      <c r="Y7059" t="s">
        <v>54</v>
      </c>
    </row>
    <row r="7060" spans="1:25" hidden="1" x14ac:dyDescent="0.35">
      <c r="A7060">
        <v>2</v>
      </c>
      <c r="B7060" t="s">
        <v>43</v>
      </c>
      <c r="C7060">
        <v>3</v>
      </c>
      <c r="D7060" t="s">
        <v>26</v>
      </c>
      <c r="E7060" t="s">
        <v>171</v>
      </c>
      <c r="F7060" t="s">
        <v>13</v>
      </c>
      <c r="G7060" t="s">
        <v>475</v>
      </c>
      <c r="H7060" s="1">
        <v>0</v>
      </c>
      <c r="I7060" s="2">
        <v>43547</v>
      </c>
      <c r="J7060" t="s">
        <v>6063</v>
      </c>
      <c r="K7060" t="s">
        <v>102</v>
      </c>
      <c r="L7060">
        <v>10011</v>
      </c>
      <c r="M7060">
        <v>1308</v>
      </c>
      <c r="N7060" t="s">
        <v>956</v>
      </c>
      <c r="O7060">
        <v>17</v>
      </c>
      <c r="P7060">
        <v>3</v>
      </c>
      <c r="Q7060" t="s">
        <v>104</v>
      </c>
      <c r="R7060" t="s">
        <v>8304</v>
      </c>
      <c r="S7060">
        <v>17.38</v>
      </c>
      <c r="T7060">
        <v>348</v>
      </c>
      <c r="U7060" t="s">
        <v>33</v>
      </c>
      <c r="V7060" s="2">
        <v>43549</v>
      </c>
      <c r="W7060" t="s">
        <v>20</v>
      </c>
      <c r="X7060" t="s">
        <v>175</v>
      </c>
      <c r="Y7060" t="s">
        <v>356</v>
      </c>
    </row>
    <row r="7061" spans="1:25" hidden="1" x14ac:dyDescent="0.35">
      <c r="A7061">
        <v>4</v>
      </c>
      <c r="B7061" t="s">
        <v>43</v>
      </c>
      <c r="C7061">
        <v>6</v>
      </c>
      <c r="D7061" t="s">
        <v>11</v>
      </c>
      <c r="E7061" t="s">
        <v>3823</v>
      </c>
      <c r="F7061" t="s">
        <v>13</v>
      </c>
      <c r="G7061" t="s">
        <v>3402</v>
      </c>
      <c r="H7061" s="1">
        <v>0.32</v>
      </c>
      <c r="I7061" s="2">
        <v>43827</v>
      </c>
      <c r="J7061" t="s">
        <v>7825</v>
      </c>
      <c r="K7061" t="s">
        <v>73</v>
      </c>
      <c r="L7061">
        <v>78664</v>
      </c>
      <c r="M7061">
        <v>391</v>
      </c>
      <c r="N7061" t="s">
        <v>645</v>
      </c>
      <c r="O7061">
        <v>-12</v>
      </c>
      <c r="P7061">
        <v>2</v>
      </c>
      <c r="Q7061" t="s">
        <v>75</v>
      </c>
      <c r="R7061" t="s">
        <v>92</v>
      </c>
      <c r="S7061">
        <v>-11.6</v>
      </c>
      <c r="T7061">
        <v>79</v>
      </c>
      <c r="U7061" t="s">
        <v>19</v>
      </c>
      <c r="V7061" s="2">
        <v>43831</v>
      </c>
      <c r="W7061" t="s">
        <v>39</v>
      </c>
      <c r="X7061" t="s">
        <v>77</v>
      </c>
      <c r="Y7061" t="s">
        <v>22</v>
      </c>
    </row>
    <row r="7062" spans="1:25" hidden="1" x14ac:dyDescent="0.35">
      <c r="A7062">
        <v>4</v>
      </c>
      <c r="B7062" t="s">
        <v>43</v>
      </c>
      <c r="C7062">
        <v>6</v>
      </c>
      <c r="D7062" t="s">
        <v>26</v>
      </c>
      <c r="E7062" t="s">
        <v>3823</v>
      </c>
      <c r="F7062" t="s">
        <v>13</v>
      </c>
      <c r="G7062" t="s">
        <v>3402</v>
      </c>
      <c r="H7062" s="1">
        <v>0.2</v>
      </c>
      <c r="I7062" s="2">
        <v>43827</v>
      </c>
      <c r="J7062" t="s">
        <v>7825</v>
      </c>
      <c r="K7062" t="s">
        <v>73</v>
      </c>
      <c r="L7062">
        <v>78664</v>
      </c>
      <c r="M7062">
        <v>1499</v>
      </c>
      <c r="N7062" t="s">
        <v>534</v>
      </c>
      <c r="O7062">
        <v>3</v>
      </c>
      <c r="P7062">
        <v>2</v>
      </c>
      <c r="Q7062" t="s">
        <v>75</v>
      </c>
      <c r="R7062" t="s">
        <v>92</v>
      </c>
      <c r="S7062">
        <v>2.72</v>
      </c>
      <c r="T7062">
        <v>27</v>
      </c>
      <c r="U7062" t="s">
        <v>19</v>
      </c>
      <c r="V7062" s="2">
        <v>43831</v>
      </c>
      <c r="W7062" t="s">
        <v>39</v>
      </c>
      <c r="X7062" t="s">
        <v>77</v>
      </c>
      <c r="Y7062" t="s">
        <v>49</v>
      </c>
    </row>
    <row r="7063" spans="1:25" hidden="1" x14ac:dyDescent="0.35">
      <c r="A7063">
        <v>5</v>
      </c>
      <c r="B7063" t="s">
        <v>43</v>
      </c>
      <c r="C7063">
        <v>6</v>
      </c>
      <c r="D7063" t="s">
        <v>26</v>
      </c>
      <c r="E7063" t="s">
        <v>3883</v>
      </c>
      <c r="F7063" t="s">
        <v>13</v>
      </c>
      <c r="G7063" t="s">
        <v>5249</v>
      </c>
      <c r="H7063" s="1">
        <v>0.2</v>
      </c>
      <c r="I7063" s="2">
        <v>43683</v>
      </c>
      <c r="J7063" t="s">
        <v>6259</v>
      </c>
      <c r="K7063" t="s">
        <v>73</v>
      </c>
      <c r="L7063">
        <v>75104</v>
      </c>
      <c r="M7063">
        <v>13</v>
      </c>
      <c r="N7063" t="s">
        <v>4384</v>
      </c>
      <c r="O7063">
        <v>40</v>
      </c>
      <c r="P7063">
        <v>3</v>
      </c>
      <c r="Q7063" t="s">
        <v>75</v>
      </c>
      <c r="R7063" t="s">
        <v>8304</v>
      </c>
      <c r="S7063">
        <v>40.35</v>
      </c>
      <c r="T7063">
        <v>115</v>
      </c>
      <c r="U7063" t="s">
        <v>33</v>
      </c>
      <c r="V7063" s="2">
        <v>43688</v>
      </c>
      <c r="W7063" t="s">
        <v>39</v>
      </c>
      <c r="X7063" t="s">
        <v>77</v>
      </c>
      <c r="Y7063" t="s">
        <v>64</v>
      </c>
    </row>
    <row r="7064" spans="1:25" x14ac:dyDescent="0.35">
      <c r="A7064">
        <v>5</v>
      </c>
      <c r="B7064" t="s">
        <v>43</v>
      </c>
      <c r="C7064">
        <v>6</v>
      </c>
      <c r="D7064" t="s">
        <v>26</v>
      </c>
      <c r="E7064" t="s">
        <v>572</v>
      </c>
      <c r="F7064" t="s">
        <v>13</v>
      </c>
      <c r="G7064" t="s">
        <v>5400</v>
      </c>
      <c r="H7064" s="1">
        <v>0.2</v>
      </c>
      <c r="I7064" s="2">
        <v>43657</v>
      </c>
      <c r="J7064" t="s">
        <v>6652</v>
      </c>
      <c r="K7064" t="s">
        <v>30</v>
      </c>
      <c r="L7064">
        <v>92105</v>
      </c>
      <c r="M7064">
        <v>47</v>
      </c>
      <c r="N7064" t="s">
        <v>8270</v>
      </c>
      <c r="O7064">
        <v>9</v>
      </c>
      <c r="P7064">
        <v>5</v>
      </c>
      <c r="Q7064" t="s">
        <v>32</v>
      </c>
      <c r="R7064" t="s">
        <v>8304</v>
      </c>
      <c r="S7064">
        <v>9.31</v>
      </c>
      <c r="T7064">
        <v>30</v>
      </c>
      <c r="U7064" t="s">
        <v>33</v>
      </c>
      <c r="V7064" s="2">
        <v>43662</v>
      </c>
      <c r="W7064" t="s">
        <v>39</v>
      </c>
      <c r="X7064" t="s">
        <v>34</v>
      </c>
      <c r="Y7064" t="s">
        <v>54</v>
      </c>
    </row>
    <row r="7065" spans="1:25" x14ac:dyDescent="0.35">
      <c r="A7065">
        <v>5</v>
      </c>
      <c r="B7065" t="s">
        <v>43</v>
      </c>
      <c r="C7065">
        <v>6</v>
      </c>
      <c r="D7065" t="s">
        <v>50</v>
      </c>
      <c r="E7065" t="s">
        <v>572</v>
      </c>
      <c r="F7065" t="s">
        <v>13</v>
      </c>
      <c r="G7065" t="s">
        <v>5400</v>
      </c>
      <c r="H7065" s="1">
        <v>0.2</v>
      </c>
      <c r="I7065" s="2">
        <v>43657</v>
      </c>
      <c r="J7065" t="s">
        <v>6652</v>
      </c>
      <c r="K7065" t="s">
        <v>30</v>
      </c>
      <c r="L7065">
        <v>92105</v>
      </c>
      <c r="M7065">
        <v>302</v>
      </c>
      <c r="N7065" t="s">
        <v>1412</v>
      </c>
      <c r="O7065">
        <v>5</v>
      </c>
      <c r="P7065">
        <v>6</v>
      </c>
      <c r="Q7065" t="s">
        <v>32</v>
      </c>
      <c r="R7065" t="s">
        <v>8304</v>
      </c>
      <c r="S7065">
        <v>5.4</v>
      </c>
      <c r="T7065">
        <v>72</v>
      </c>
      <c r="U7065" t="s">
        <v>33</v>
      </c>
      <c r="V7065" s="2">
        <v>43662</v>
      </c>
      <c r="W7065" t="s">
        <v>39</v>
      </c>
      <c r="X7065" t="s">
        <v>34</v>
      </c>
      <c r="Y7065" t="s">
        <v>52</v>
      </c>
    </row>
    <row r="7066" spans="1:25" x14ac:dyDescent="0.35">
      <c r="A7066">
        <v>2</v>
      </c>
      <c r="B7066" t="s">
        <v>43</v>
      </c>
      <c r="C7066">
        <v>3</v>
      </c>
      <c r="D7066" t="s">
        <v>11</v>
      </c>
      <c r="E7066" t="s">
        <v>369</v>
      </c>
      <c r="F7066" t="s">
        <v>13</v>
      </c>
      <c r="G7066" t="s">
        <v>1386</v>
      </c>
      <c r="H7066" s="1">
        <v>0</v>
      </c>
      <c r="I7066" s="2">
        <v>43578</v>
      </c>
      <c r="J7066" t="s">
        <v>7818</v>
      </c>
      <c r="K7066" t="s">
        <v>30</v>
      </c>
      <c r="L7066">
        <v>91104</v>
      </c>
      <c r="M7066">
        <v>553</v>
      </c>
      <c r="N7066" t="s">
        <v>1892</v>
      </c>
      <c r="O7066">
        <v>8</v>
      </c>
      <c r="P7066">
        <v>2</v>
      </c>
      <c r="Q7066" t="s">
        <v>32</v>
      </c>
      <c r="R7066" t="s">
        <v>92</v>
      </c>
      <c r="S7066">
        <v>7.97</v>
      </c>
      <c r="T7066">
        <v>24</v>
      </c>
      <c r="U7066" t="s">
        <v>19</v>
      </c>
      <c r="V7066" s="2">
        <v>43580</v>
      </c>
      <c r="W7066" t="s">
        <v>20</v>
      </c>
      <c r="X7066" t="s">
        <v>34</v>
      </c>
      <c r="Y7066" t="s">
        <v>47</v>
      </c>
    </row>
    <row r="7067" spans="1:25" x14ac:dyDescent="0.35">
      <c r="A7067">
        <v>2</v>
      </c>
      <c r="B7067" t="s">
        <v>43</v>
      </c>
      <c r="C7067">
        <v>3</v>
      </c>
      <c r="D7067" t="s">
        <v>11</v>
      </c>
      <c r="E7067" t="s">
        <v>369</v>
      </c>
      <c r="F7067" t="s">
        <v>13</v>
      </c>
      <c r="G7067" t="s">
        <v>1386</v>
      </c>
      <c r="H7067" s="1">
        <v>0</v>
      </c>
      <c r="I7067" s="2">
        <v>43578</v>
      </c>
      <c r="J7067" t="s">
        <v>7818</v>
      </c>
      <c r="K7067" t="s">
        <v>30</v>
      </c>
      <c r="L7067">
        <v>91104</v>
      </c>
      <c r="M7067">
        <v>496</v>
      </c>
      <c r="N7067" t="s">
        <v>2282</v>
      </c>
      <c r="O7067">
        <v>27</v>
      </c>
      <c r="P7067">
        <v>7</v>
      </c>
      <c r="Q7067" t="s">
        <v>32</v>
      </c>
      <c r="R7067" t="s">
        <v>92</v>
      </c>
      <c r="S7067">
        <v>26.54</v>
      </c>
      <c r="T7067">
        <v>66</v>
      </c>
      <c r="U7067" t="s">
        <v>19</v>
      </c>
      <c r="V7067" s="2">
        <v>43580</v>
      </c>
      <c r="W7067" t="s">
        <v>20</v>
      </c>
      <c r="X7067" t="s">
        <v>34</v>
      </c>
      <c r="Y7067" t="s">
        <v>47</v>
      </c>
    </row>
    <row r="7068" spans="1:25" x14ac:dyDescent="0.35">
      <c r="A7068">
        <v>2</v>
      </c>
      <c r="B7068" t="s">
        <v>43</v>
      </c>
      <c r="C7068">
        <v>3</v>
      </c>
      <c r="D7068" t="s">
        <v>26</v>
      </c>
      <c r="E7068" t="s">
        <v>369</v>
      </c>
      <c r="F7068" t="s">
        <v>13</v>
      </c>
      <c r="G7068" t="s">
        <v>1386</v>
      </c>
      <c r="H7068" s="1">
        <v>0.2</v>
      </c>
      <c r="I7068" s="2">
        <v>43578</v>
      </c>
      <c r="J7068" t="s">
        <v>7818</v>
      </c>
      <c r="K7068" t="s">
        <v>30</v>
      </c>
      <c r="L7068">
        <v>91104</v>
      </c>
      <c r="M7068">
        <v>688</v>
      </c>
      <c r="N7068" t="s">
        <v>1416</v>
      </c>
      <c r="O7068">
        <v>30</v>
      </c>
      <c r="P7068">
        <v>6</v>
      </c>
      <c r="Q7068" t="s">
        <v>32</v>
      </c>
      <c r="R7068" t="s">
        <v>92</v>
      </c>
      <c r="S7068">
        <v>30.19</v>
      </c>
      <c r="T7068">
        <v>93</v>
      </c>
      <c r="U7068" t="s">
        <v>19</v>
      </c>
      <c r="V7068" s="2">
        <v>43580</v>
      </c>
      <c r="W7068" t="s">
        <v>20</v>
      </c>
      <c r="X7068" t="s">
        <v>34</v>
      </c>
      <c r="Y7068" t="s">
        <v>54</v>
      </c>
    </row>
    <row r="7069" spans="1:25" hidden="1" x14ac:dyDescent="0.35">
      <c r="A7069">
        <v>5</v>
      </c>
      <c r="B7069" t="s">
        <v>43</v>
      </c>
      <c r="C7069">
        <v>6</v>
      </c>
      <c r="D7069" t="s">
        <v>50</v>
      </c>
      <c r="E7069" t="s">
        <v>1547</v>
      </c>
      <c r="F7069" t="s">
        <v>13</v>
      </c>
      <c r="G7069" t="s">
        <v>7041</v>
      </c>
      <c r="H7069" s="1">
        <v>0</v>
      </c>
      <c r="I7069" s="2">
        <v>43531</v>
      </c>
      <c r="J7069" t="s">
        <v>7756</v>
      </c>
      <c r="K7069" t="s">
        <v>102</v>
      </c>
      <c r="L7069">
        <v>20735</v>
      </c>
      <c r="M7069">
        <v>1003</v>
      </c>
      <c r="N7069" t="s">
        <v>4741</v>
      </c>
      <c r="O7069">
        <v>5</v>
      </c>
      <c r="P7069">
        <v>3</v>
      </c>
      <c r="Q7069" t="s">
        <v>104</v>
      </c>
      <c r="R7069" t="s">
        <v>8304</v>
      </c>
      <c r="S7069">
        <v>4.91</v>
      </c>
      <c r="T7069">
        <v>49</v>
      </c>
      <c r="U7069" t="s">
        <v>76</v>
      </c>
      <c r="V7069" s="2">
        <v>43536</v>
      </c>
      <c r="W7069" t="s">
        <v>39</v>
      </c>
      <c r="X7069" t="s">
        <v>1549</v>
      </c>
      <c r="Y7069" t="s">
        <v>113</v>
      </c>
    </row>
    <row r="7070" spans="1:25" hidden="1" x14ac:dyDescent="0.35">
      <c r="A7070">
        <v>4</v>
      </c>
      <c r="B7070" t="s">
        <v>43</v>
      </c>
      <c r="C7070">
        <v>6</v>
      </c>
      <c r="D7070" t="s">
        <v>26</v>
      </c>
      <c r="E7070" t="s">
        <v>600</v>
      </c>
      <c r="F7070" t="s">
        <v>13</v>
      </c>
      <c r="G7070" t="s">
        <v>601</v>
      </c>
      <c r="H7070" s="1">
        <v>0.2</v>
      </c>
      <c r="I7070" s="2">
        <v>43632</v>
      </c>
      <c r="J7070" t="s">
        <v>602</v>
      </c>
      <c r="K7070" t="s">
        <v>16</v>
      </c>
      <c r="L7070">
        <v>27514</v>
      </c>
      <c r="M7070">
        <v>1326</v>
      </c>
      <c r="N7070" t="s">
        <v>603</v>
      </c>
      <c r="O7070">
        <v>5</v>
      </c>
      <c r="P7070">
        <v>3</v>
      </c>
      <c r="Q7070" t="s">
        <v>18</v>
      </c>
      <c r="R7070" t="s">
        <v>8304</v>
      </c>
      <c r="S7070">
        <v>4.7300000000000004</v>
      </c>
      <c r="T7070">
        <v>14</v>
      </c>
      <c r="U7070" t="s">
        <v>33</v>
      </c>
      <c r="V7070" s="2">
        <v>43636</v>
      </c>
      <c r="W7070" t="s">
        <v>39</v>
      </c>
      <c r="X7070" t="s">
        <v>63</v>
      </c>
      <c r="Y7070" t="s">
        <v>49</v>
      </c>
    </row>
    <row r="7071" spans="1:25" x14ac:dyDescent="0.35">
      <c r="A7071">
        <v>0</v>
      </c>
      <c r="B7071" t="s">
        <v>10</v>
      </c>
      <c r="C7071">
        <v>0</v>
      </c>
      <c r="D7071" t="s">
        <v>26</v>
      </c>
      <c r="E7071" t="s">
        <v>572</v>
      </c>
      <c r="F7071" t="s">
        <v>13</v>
      </c>
      <c r="G7071" t="s">
        <v>1553</v>
      </c>
      <c r="H7071" s="1">
        <v>0</v>
      </c>
      <c r="I7071" s="2">
        <v>43802</v>
      </c>
      <c r="J7071" t="s">
        <v>3297</v>
      </c>
      <c r="K7071" t="s">
        <v>30</v>
      </c>
      <c r="L7071">
        <v>92024</v>
      </c>
      <c r="M7071">
        <v>1678</v>
      </c>
      <c r="N7071" t="s">
        <v>3163</v>
      </c>
      <c r="O7071">
        <v>80</v>
      </c>
      <c r="P7071">
        <v>3</v>
      </c>
      <c r="Q7071" t="s">
        <v>32</v>
      </c>
      <c r="R7071" t="s">
        <v>8304</v>
      </c>
      <c r="S7071">
        <v>79.89</v>
      </c>
      <c r="T7071">
        <v>166</v>
      </c>
      <c r="U7071" t="s">
        <v>19</v>
      </c>
      <c r="V7071" s="2">
        <v>43802</v>
      </c>
      <c r="W7071" t="s">
        <v>773</v>
      </c>
      <c r="X7071" t="s">
        <v>34</v>
      </c>
      <c r="Y7071" t="s">
        <v>64</v>
      </c>
    </row>
    <row r="7072" spans="1:25" hidden="1" x14ac:dyDescent="0.35">
      <c r="A7072">
        <v>7</v>
      </c>
      <c r="B7072" t="s">
        <v>25</v>
      </c>
      <c r="C7072">
        <v>6</v>
      </c>
      <c r="D7072" t="s">
        <v>11</v>
      </c>
      <c r="E7072" t="s">
        <v>1832</v>
      </c>
      <c r="F7072" t="s">
        <v>13</v>
      </c>
      <c r="G7072" t="s">
        <v>227</v>
      </c>
      <c r="H7072" s="1">
        <v>0</v>
      </c>
      <c r="I7072" s="2">
        <v>43612</v>
      </c>
      <c r="J7072" t="s">
        <v>2161</v>
      </c>
      <c r="K7072" t="s">
        <v>73</v>
      </c>
      <c r="L7072">
        <v>74133</v>
      </c>
      <c r="M7072">
        <v>594</v>
      </c>
      <c r="N7072" t="s">
        <v>8102</v>
      </c>
      <c r="O7072">
        <v>138</v>
      </c>
      <c r="P7072">
        <v>5</v>
      </c>
      <c r="Q7072" t="s">
        <v>75</v>
      </c>
      <c r="R7072" t="s">
        <v>8304</v>
      </c>
      <c r="S7072">
        <v>138.41999999999999</v>
      </c>
      <c r="T7072">
        <v>477</v>
      </c>
      <c r="U7072" t="s">
        <v>19</v>
      </c>
      <c r="V7072" s="2">
        <v>43619</v>
      </c>
      <c r="W7072" t="s">
        <v>39</v>
      </c>
      <c r="X7072" t="s">
        <v>401</v>
      </c>
      <c r="Y7072" t="s">
        <v>47</v>
      </c>
    </row>
    <row r="7073" spans="1:25" x14ac:dyDescent="0.35">
      <c r="A7073">
        <v>3</v>
      </c>
      <c r="B7073" t="s">
        <v>10</v>
      </c>
      <c r="C7073">
        <v>3</v>
      </c>
      <c r="D7073" t="s">
        <v>26</v>
      </c>
      <c r="E7073" t="s">
        <v>4795</v>
      </c>
      <c r="F7073" t="s">
        <v>13</v>
      </c>
      <c r="G7073" t="s">
        <v>5769</v>
      </c>
      <c r="H7073" s="1">
        <v>0</v>
      </c>
      <c r="I7073" s="2">
        <v>43626</v>
      </c>
      <c r="J7073" t="s">
        <v>6162</v>
      </c>
      <c r="K7073" t="s">
        <v>30</v>
      </c>
      <c r="L7073">
        <v>91360</v>
      </c>
      <c r="M7073">
        <v>1415</v>
      </c>
      <c r="N7073" t="s">
        <v>5884</v>
      </c>
      <c r="O7073">
        <v>4</v>
      </c>
      <c r="P7073">
        <v>7</v>
      </c>
      <c r="Q7073" t="s">
        <v>32</v>
      </c>
      <c r="R7073" t="s">
        <v>8304</v>
      </c>
      <c r="S7073">
        <v>4.12</v>
      </c>
      <c r="T7073">
        <v>15</v>
      </c>
      <c r="U7073" t="s">
        <v>33</v>
      </c>
      <c r="V7073" s="2">
        <v>43629</v>
      </c>
      <c r="W7073" t="s">
        <v>20</v>
      </c>
      <c r="X7073" t="s">
        <v>34</v>
      </c>
      <c r="Y7073" t="s">
        <v>49</v>
      </c>
    </row>
    <row r="7074" spans="1:25" x14ac:dyDescent="0.35">
      <c r="A7074">
        <v>6</v>
      </c>
      <c r="B7074" t="s">
        <v>10</v>
      </c>
      <c r="C7074">
        <v>6</v>
      </c>
      <c r="D7074" t="s">
        <v>26</v>
      </c>
      <c r="E7074" t="s">
        <v>572</v>
      </c>
      <c r="F7074" t="s">
        <v>13</v>
      </c>
      <c r="G7074" t="s">
        <v>2300</v>
      </c>
      <c r="H7074" s="1">
        <v>0</v>
      </c>
      <c r="I7074" s="2">
        <v>43785</v>
      </c>
      <c r="J7074" t="s">
        <v>4616</v>
      </c>
      <c r="K7074" t="s">
        <v>30</v>
      </c>
      <c r="L7074">
        <v>92105</v>
      </c>
      <c r="M7074">
        <v>1557</v>
      </c>
      <c r="N7074" t="s">
        <v>1236</v>
      </c>
      <c r="O7074">
        <v>24</v>
      </c>
      <c r="P7074">
        <v>8</v>
      </c>
      <c r="Q7074" t="s">
        <v>32</v>
      </c>
      <c r="R7074" t="s">
        <v>8304</v>
      </c>
      <c r="S7074">
        <v>24.34</v>
      </c>
      <c r="T7074">
        <v>811</v>
      </c>
      <c r="U7074" t="s">
        <v>19</v>
      </c>
      <c r="V7074" s="2">
        <v>43791</v>
      </c>
      <c r="W7074" t="s">
        <v>39</v>
      </c>
      <c r="X7074" t="s">
        <v>34</v>
      </c>
      <c r="Y7074" t="s">
        <v>42</v>
      </c>
    </row>
    <row r="7075" spans="1:25" x14ac:dyDescent="0.35">
      <c r="A7075">
        <v>7</v>
      </c>
      <c r="B7075" t="s">
        <v>25</v>
      </c>
      <c r="C7075">
        <v>6</v>
      </c>
      <c r="D7075" t="s">
        <v>26</v>
      </c>
      <c r="E7075" t="s">
        <v>27</v>
      </c>
      <c r="F7075" t="s">
        <v>13</v>
      </c>
      <c r="G7075" t="s">
        <v>1703</v>
      </c>
      <c r="H7075" s="1">
        <v>0.2</v>
      </c>
      <c r="I7075" s="2">
        <v>43645</v>
      </c>
      <c r="J7075" t="s">
        <v>7937</v>
      </c>
      <c r="K7075" t="s">
        <v>30</v>
      </c>
      <c r="L7075">
        <v>90004</v>
      </c>
      <c r="M7075">
        <v>1426</v>
      </c>
      <c r="N7075" t="s">
        <v>3716</v>
      </c>
      <c r="O7075">
        <v>102</v>
      </c>
      <c r="P7075">
        <v>9</v>
      </c>
      <c r="Q7075" t="s">
        <v>32</v>
      </c>
      <c r="R7075" t="s">
        <v>92</v>
      </c>
      <c r="S7075">
        <v>101.58</v>
      </c>
      <c r="T7075">
        <v>313</v>
      </c>
      <c r="U7075" t="s">
        <v>19</v>
      </c>
      <c r="V7075" s="2">
        <v>43652</v>
      </c>
      <c r="W7075" t="s">
        <v>39</v>
      </c>
      <c r="X7075" t="s">
        <v>34</v>
      </c>
      <c r="Y7075" t="s">
        <v>54</v>
      </c>
    </row>
    <row r="7076" spans="1:25" x14ac:dyDescent="0.35">
      <c r="A7076">
        <v>3</v>
      </c>
      <c r="B7076" t="s">
        <v>25</v>
      </c>
      <c r="C7076">
        <v>1</v>
      </c>
      <c r="D7076" t="s">
        <v>50</v>
      </c>
      <c r="E7076" t="s">
        <v>27</v>
      </c>
      <c r="F7076" t="s">
        <v>13</v>
      </c>
      <c r="G7076" t="s">
        <v>1142</v>
      </c>
      <c r="H7076" s="1">
        <v>0.2</v>
      </c>
      <c r="I7076" s="2">
        <v>43806</v>
      </c>
      <c r="J7076" t="s">
        <v>1143</v>
      </c>
      <c r="K7076" t="s">
        <v>30</v>
      </c>
      <c r="L7076">
        <v>90008</v>
      </c>
      <c r="M7076">
        <v>441</v>
      </c>
      <c r="N7076" t="s">
        <v>1144</v>
      </c>
      <c r="O7076">
        <v>47</v>
      </c>
      <c r="P7076">
        <v>3</v>
      </c>
      <c r="Q7076" t="s">
        <v>32</v>
      </c>
      <c r="R7076" t="s">
        <v>92</v>
      </c>
      <c r="S7076">
        <v>46.8</v>
      </c>
      <c r="T7076">
        <v>374</v>
      </c>
      <c r="U7076" t="s">
        <v>19</v>
      </c>
      <c r="V7076" s="2">
        <v>43809</v>
      </c>
      <c r="W7076" t="s">
        <v>130</v>
      </c>
      <c r="X7076" t="s">
        <v>34</v>
      </c>
      <c r="Y7076" t="s">
        <v>52</v>
      </c>
    </row>
    <row r="7077" spans="1:25" hidden="1" x14ac:dyDescent="0.35">
      <c r="A7077">
        <v>4</v>
      </c>
      <c r="B7077" t="s">
        <v>25</v>
      </c>
      <c r="C7077">
        <v>3</v>
      </c>
      <c r="D7077" t="s">
        <v>26</v>
      </c>
      <c r="E7077" t="s">
        <v>1530</v>
      </c>
      <c r="F7077" t="s">
        <v>13</v>
      </c>
      <c r="G7077" t="s">
        <v>5440</v>
      </c>
      <c r="H7077" s="1">
        <v>0</v>
      </c>
      <c r="I7077" s="2">
        <v>43783</v>
      </c>
      <c r="J7077" t="s">
        <v>6074</v>
      </c>
      <c r="K7077" t="s">
        <v>102</v>
      </c>
      <c r="L7077">
        <v>13601</v>
      </c>
      <c r="M7077">
        <v>985</v>
      </c>
      <c r="N7077" t="s">
        <v>2948</v>
      </c>
      <c r="O7077">
        <v>25</v>
      </c>
      <c r="P7077">
        <v>6</v>
      </c>
      <c r="Q7077" t="s">
        <v>104</v>
      </c>
      <c r="R7077" t="s">
        <v>8304</v>
      </c>
      <c r="S7077">
        <v>25.05</v>
      </c>
      <c r="T7077">
        <v>96</v>
      </c>
      <c r="U7077" t="s">
        <v>33</v>
      </c>
      <c r="V7077" s="2">
        <v>43787</v>
      </c>
      <c r="W7077" t="s">
        <v>20</v>
      </c>
      <c r="X7077" t="s">
        <v>175</v>
      </c>
      <c r="Y7077" t="s">
        <v>42</v>
      </c>
    </row>
    <row r="7078" spans="1:25" hidden="1" x14ac:dyDescent="0.35">
      <c r="A7078">
        <v>0</v>
      </c>
      <c r="B7078" t="s">
        <v>10</v>
      </c>
      <c r="C7078">
        <v>0</v>
      </c>
      <c r="D7078" t="s">
        <v>26</v>
      </c>
      <c r="E7078" t="s">
        <v>375</v>
      </c>
      <c r="F7078" t="s">
        <v>13</v>
      </c>
      <c r="G7078" t="s">
        <v>5339</v>
      </c>
      <c r="H7078" s="1">
        <v>0</v>
      </c>
      <c r="I7078" s="2">
        <v>43697</v>
      </c>
      <c r="J7078" t="s">
        <v>5987</v>
      </c>
      <c r="K7078" t="s">
        <v>102</v>
      </c>
      <c r="L7078">
        <v>2038</v>
      </c>
      <c r="M7078">
        <v>1113</v>
      </c>
      <c r="N7078" t="s">
        <v>3481</v>
      </c>
      <c r="O7078">
        <v>10</v>
      </c>
      <c r="P7078">
        <v>3</v>
      </c>
      <c r="Q7078" t="s">
        <v>104</v>
      </c>
      <c r="R7078" t="s">
        <v>8304</v>
      </c>
      <c r="S7078">
        <v>10.48</v>
      </c>
      <c r="T7078">
        <v>40</v>
      </c>
      <c r="U7078" t="s">
        <v>33</v>
      </c>
      <c r="V7078" s="2">
        <v>43697</v>
      </c>
      <c r="W7078" t="s">
        <v>773</v>
      </c>
      <c r="X7078" t="s">
        <v>744</v>
      </c>
      <c r="Y7078" t="s">
        <v>42</v>
      </c>
    </row>
    <row r="7079" spans="1:25" hidden="1" x14ac:dyDescent="0.35">
      <c r="A7079">
        <v>3</v>
      </c>
      <c r="B7079" t="s">
        <v>10</v>
      </c>
      <c r="C7079">
        <v>3</v>
      </c>
      <c r="D7079" t="s">
        <v>50</v>
      </c>
      <c r="E7079" t="s">
        <v>1485</v>
      </c>
      <c r="F7079" t="s">
        <v>13</v>
      </c>
      <c r="G7079" t="s">
        <v>824</v>
      </c>
      <c r="H7079" s="1">
        <v>0.2</v>
      </c>
      <c r="I7079" s="2">
        <v>43799</v>
      </c>
      <c r="J7079" t="s">
        <v>6708</v>
      </c>
      <c r="K7079" t="s">
        <v>73</v>
      </c>
      <c r="L7079">
        <v>79907</v>
      </c>
      <c r="M7079">
        <v>1410</v>
      </c>
      <c r="N7079" t="s">
        <v>276</v>
      </c>
      <c r="O7079">
        <v>-11</v>
      </c>
      <c r="P7079">
        <v>3</v>
      </c>
      <c r="Q7079" t="s">
        <v>75</v>
      </c>
      <c r="R7079" t="s">
        <v>8304</v>
      </c>
      <c r="S7079">
        <v>-10.8</v>
      </c>
      <c r="T7079">
        <v>96</v>
      </c>
      <c r="U7079" t="s">
        <v>33</v>
      </c>
      <c r="V7079" s="2">
        <v>43802</v>
      </c>
      <c r="W7079" t="s">
        <v>20</v>
      </c>
      <c r="X7079" t="s">
        <v>77</v>
      </c>
      <c r="Y7079" t="s">
        <v>113</v>
      </c>
    </row>
    <row r="7080" spans="1:25" x14ac:dyDescent="0.35">
      <c r="A7080">
        <v>4</v>
      </c>
      <c r="B7080" t="s">
        <v>43</v>
      </c>
      <c r="C7080">
        <v>6</v>
      </c>
      <c r="D7080" t="s">
        <v>11</v>
      </c>
      <c r="E7080" t="s">
        <v>88</v>
      </c>
      <c r="F7080" t="s">
        <v>13</v>
      </c>
      <c r="G7080" t="s">
        <v>1901</v>
      </c>
      <c r="H7080" s="1">
        <v>0</v>
      </c>
      <c r="I7080" s="2">
        <v>43740</v>
      </c>
      <c r="J7080" t="s">
        <v>7843</v>
      </c>
      <c r="K7080" t="s">
        <v>30</v>
      </c>
      <c r="L7080">
        <v>94109</v>
      </c>
      <c r="M7080">
        <v>486</v>
      </c>
      <c r="N7080" t="s">
        <v>1514</v>
      </c>
      <c r="O7080">
        <v>6</v>
      </c>
      <c r="P7080">
        <v>2</v>
      </c>
      <c r="Q7080" t="s">
        <v>32</v>
      </c>
      <c r="R7080" t="s">
        <v>92</v>
      </c>
      <c r="S7080">
        <v>5.94</v>
      </c>
      <c r="T7080">
        <v>17</v>
      </c>
      <c r="U7080" t="s">
        <v>19</v>
      </c>
      <c r="V7080" s="2">
        <v>43744</v>
      </c>
      <c r="W7080" t="s">
        <v>39</v>
      </c>
      <c r="X7080" t="s">
        <v>34</v>
      </c>
      <c r="Y7080" t="s">
        <v>47</v>
      </c>
    </row>
    <row r="7081" spans="1:25" x14ac:dyDescent="0.35">
      <c r="A7081">
        <v>4</v>
      </c>
      <c r="B7081" t="s">
        <v>43</v>
      </c>
      <c r="C7081">
        <v>6</v>
      </c>
      <c r="D7081" t="s">
        <v>50</v>
      </c>
      <c r="E7081" t="s">
        <v>88</v>
      </c>
      <c r="F7081" t="s">
        <v>13</v>
      </c>
      <c r="G7081" t="s">
        <v>1901</v>
      </c>
      <c r="H7081" s="1">
        <v>0.2</v>
      </c>
      <c r="I7081" s="2">
        <v>43740</v>
      </c>
      <c r="J7081" t="s">
        <v>7843</v>
      </c>
      <c r="K7081" t="s">
        <v>30</v>
      </c>
      <c r="L7081">
        <v>94109</v>
      </c>
      <c r="M7081">
        <v>1354</v>
      </c>
      <c r="N7081" t="s">
        <v>4759</v>
      </c>
      <c r="O7081">
        <v>32</v>
      </c>
      <c r="P7081">
        <v>11</v>
      </c>
      <c r="Q7081" t="s">
        <v>32</v>
      </c>
      <c r="R7081" t="s">
        <v>92</v>
      </c>
      <c r="S7081">
        <v>32.299999999999997</v>
      </c>
      <c r="T7081">
        <v>369</v>
      </c>
      <c r="U7081" t="s">
        <v>19</v>
      </c>
      <c r="V7081" s="2">
        <v>43744</v>
      </c>
      <c r="W7081" t="s">
        <v>39</v>
      </c>
      <c r="X7081" t="s">
        <v>34</v>
      </c>
      <c r="Y7081" t="s">
        <v>422</v>
      </c>
    </row>
    <row r="7082" spans="1:25" hidden="1" x14ac:dyDescent="0.35">
      <c r="A7082">
        <v>5</v>
      </c>
      <c r="B7082" t="s">
        <v>43</v>
      </c>
      <c r="C7082">
        <v>6</v>
      </c>
      <c r="D7082" t="s">
        <v>26</v>
      </c>
      <c r="E7082" t="s">
        <v>4629</v>
      </c>
      <c r="F7082" t="s">
        <v>13</v>
      </c>
      <c r="G7082" t="s">
        <v>1124</v>
      </c>
      <c r="H7082" s="1">
        <v>0.2</v>
      </c>
      <c r="I7082" s="2">
        <v>43744</v>
      </c>
      <c r="J7082" t="s">
        <v>4630</v>
      </c>
      <c r="K7082" t="s">
        <v>30</v>
      </c>
      <c r="L7082">
        <v>85224</v>
      </c>
      <c r="M7082">
        <v>255</v>
      </c>
      <c r="N7082" t="s">
        <v>3782</v>
      </c>
      <c r="O7082">
        <v>2</v>
      </c>
      <c r="P7082">
        <v>2</v>
      </c>
      <c r="Q7082" t="s">
        <v>32</v>
      </c>
      <c r="R7082" t="s">
        <v>8304</v>
      </c>
      <c r="S7082">
        <v>1.87</v>
      </c>
      <c r="T7082">
        <v>9</v>
      </c>
      <c r="U7082" t="s">
        <v>19</v>
      </c>
      <c r="V7082" s="2">
        <v>43749</v>
      </c>
      <c r="W7082" t="s">
        <v>39</v>
      </c>
      <c r="X7082" t="s">
        <v>199</v>
      </c>
      <c r="Y7082" t="s">
        <v>49</v>
      </c>
    </row>
    <row r="7083" spans="1:25" x14ac:dyDescent="0.35">
      <c r="A7083">
        <v>5</v>
      </c>
      <c r="B7083" t="s">
        <v>25</v>
      </c>
      <c r="C7083">
        <v>3</v>
      </c>
      <c r="D7083" t="s">
        <v>11</v>
      </c>
      <c r="E7083" t="s">
        <v>1389</v>
      </c>
      <c r="F7083" t="s">
        <v>13</v>
      </c>
      <c r="G7083" t="s">
        <v>6405</v>
      </c>
      <c r="H7083" s="1">
        <v>0</v>
      </c>
      <c r="I7083" s="2">
        <v>43815</v>
      </c>
      <c r="J7083" t="s">
        <v>7958</v>
      </c>
      <c r="K7083" t="s">
        <v>30</v>
      </c>
      <c r="L7083">
        <v>92054</v>
      </c>
      <c r="M7083">
        <v>496</v>
      </c>
      <c r="N7083" t="s">
        <v>2282</v>
      </c>
      <c r="O7083">
        <v>8</v>
      </c>
      <c r="P7083">
        <v>2</v>
      </c>
      <c r="Q7083" t="s">
        <v>32</v>
      </c>
      <c r="R7083" t="s">
        <v>92</v>
      </c>
      <c r="S7083">
        <v>7.58</v>
      </c>
      <c r="T7083">
        <v>19</v>
      </c>
      <c r="U7083" t="s">
        <v>33</v>
      </c>
      <c r="V7083" s="2">
        <v>43820</v>
      </c>
      <c r="W7083" t="s">
        <v>20</v>
      </c>
      <c r="X7083" t="s">
        <v>34</v>
      </c>
      <c r="Y7083" t="s">
        <v>47</v>
      </c>
    </row>
    <row r="7084" spans="1:25" x14ac:dyDescent="0.35">
      <c r="A7084">
        <v>5</v>
      </c>
      <c r="B7084" t="s">
        <v>25</v>
      </c>
      <c r="C7084">
        <v>3</v>
      </c>
      <c r="D7084" t="s">
        <v>11</v>
      </c>
      <c r="E7084" t="s">
        <v>1389</v>
      </c>
      <c r="F7084" t="s">
        <v>13</v>
      </c>
      <c r="G7084" t="s">
        <v>6405</v>
      </c>
      <c r="H7084" s="1">
        <v>0.2</v>
      </c>
      <c r="I7084" s="2">
        <v>43815</v>
      </c>
      <c r="J7084" t="s">
        <v>7958</v>
      </c>
      <c r="K7084" t="s">
        <v>30</v>
      </c>
      <c r="L7084">
        <v>92054</v>
      </c>
      <c r="M7084">
        <v>747</v>
      </c>
      <c r="N7084" t="s">
        <v>103</v>
      </c>
      <c r="O7084">
        <v>9</v>
      </c>
      <c r="P7084">
        <v>2</v>
      </c>
      <c r="Q7084" t="s">
        <v>32</v>
      </c>
      <c r="R7084" t="s">
        <v>92</v>
      </c>
      <c r="S7084">
        <v>9.18</v>
      </c>
      <c r="T7084">
        <v>82</v>
      </c>
      <c r="U7084" t="s">
        <v>33</v>
      </c>
      <c r="V7084" s="2">
        <v>43820</v>
      </c>
      <c r="W7084" t="s">
        <v>20</v>
      </c>
      <c r="X7084" t="s">
        <v>34</v>
      </c>
      <c r="Y7084" t="s">
        <v>24</v>
      </c>
    </row>
    <row r="7085" spans="1:25" x14ac:dyDescent="0.35">
      <c r="A7085">
        <v>5</v>
      </c>
      <c r="B7085" t="s">
        <v>25</v>
      </c>
      <c r="C7085">
        <v>3</v>
      </c>
      <c r="D7085" t="s">
        <v>11</v>
      </c>
      <c r="E7085" t="s">
        <v>1389</v>
      </c>
      <c r="F7085" t="s">
        <v>13</v>
      </c>
      <c r="G7085" t="s">
        <v>6405</v>
      </c>
      <c r="H7085" s="1">
        <v>0.2</v>
      </c>
      <c r="I7085" s="2">
        <v>43815</v>
      </c>
      <c r="J7085" t="s">
        <v>7958</v>
      </c>
      <c r="K7085" t="s">
        <v>30</v>
      </c>
      <c r="L7085">
        <v>92054</v>
      </c>
      <c r="M7085">
        <v>772</v>
      </c>
      <c r="N7085" t="s">
        <v>432</v>
      </c>
      <c r="O7085">
        <v>6</v>
      </c>
      <c r="P7085">
        <v>2</v>
      </c>
      <c r="Q7085" t="s">
        <v>32</v>
      </c>
      <c r="R7085" t="s">
        <v>92</v>
      </c>
      <c r="S7085">
        <v>6.07</v>
      </c>
      <c r="T7085">
        <v>97</v>
      </c>
      <c r="U7085" t="s">
        <v>33</v>
      </c>
      <c r="V7085" s="2">
        <v>43820</v>
      </c>
      <c r="W7085" t="s">
        <v>20</v>
      </c>
      <c r="X7085" t="s">
        <v>34</v>
      </c>
      <c r="Y7085" t="s">
        <v>24</v>
      </c>
    </row>
    <row r="7086" spans="1:25" x14ac:dyDescent="0.35">
      <c r="A7086">
        <v>5</v>
      </c>
      <c r="B7086" t="s">
        <v>25</v>
      </c>
      <c r="C7086">
        <v>3</v>
      </c>
      <c r="D7086" t="s">
        <v>26</v>
      </c>
      <c r="E7086" t="s">
        <v>1389</v>
      </c>
      <c r="F7086" t="s">
        <v>13</v>
      </c>
      <c r="G7086" t="s">
        <v>6405</v>
      </c>
      <c r="H7086" s="1">
        <v>0.2</v>
      </c>
      <c r="I7086" s="2">
        <v>43815</v>
      </c>
      <c r="J7086" t="s">
        <v>7958</v>
      </c>
      <c r="K7086" t="s">
        <v>30</v>
      </c>
      <c r="L7086">
        <v>92054</v>
      </c>
      <c r="M7086">
        <v>1318</v>
      </c>
      <c r="N7086" t="s">
        <v>1213</v>
      </c>
      <c r="O7086">
        <v>8</v>
      </c>
      <c r="P7086">
        <v>5</v>
      </c>
      <c r="Q7086" t="s">
        <v>32</v>
      </c>
      <c r="R7086" t="s">
        <v>92</v>
      </c>
      <c r="S7086">
        <v>8.2100000000000009</v>
      </c>
      <c r="T7086">
        <v>24</v>
      </c>
      <c r="U7086" t="s">
        <v>33</v>
      </c>
      <c r="V7086" s="2">
        <v>43820</v>
      </c>
      <c r="W7086" t="s">
        <v>20</v>
      </c>
      <c r="X7086" t="s">
        <v>34</v>
      </c>
      <c r="Y7086" t="s">
        <v>54</v>
      </c>
    </row>
    <row r="7087" spans="1:25" hidden="1" x14ac:dyDescent="0.35">
      <c r="A7087">
        <v>1</v>
      </c>
      <c r="B7087" t="s">
        <v>10</v>
      </c>
      <c r="C7087">
        <v>1</v>
      </c>
      <c r="D7087" t="s">
        <v>11</v>
      </c>
      <c r="E7087" t="s">
        <v>498</v>
      </c>
      <c r="F7087" t="s">
        <v>13</v>
      </c>
      <c r="G7087" t="s">
        <v>1245</v>
      </c>
      <c r="H7087" s="1">
        <v>0.3</v>
      </c>
      <c r="I7087" s="2">
        <v>43645</v>
      </c>
      <c r="J7087" t="s">
        <v>1480</v>
      </c>
      <c r="K7087" t="s">
        <v>73</v>
      </c>
      <c r="L7087">
        <v>75220</v>
      </c>
      <c r="M7087">
        <v>317</v>
      </c>
      <c r="N7087" t="s">
        <v>1481</v>
      </c>
      <c r="O7087">
        <v>-40</v>
      </c>
      <c r="P7087">
        <v>3</v>
      </c>
      <c r="Q7087" t="s">
        <v>75</v>
      </c>
      <c r="R7087" t="s">
        <v>8304</v>
      </c>
      <c r="S7087">
        <v>-39.51</v>
      </c>
      <c r="T7087">
        <v>307</v>
      </c>
      <c r="U7087" t="s">
        <v>19</v>
      </c>
      <c r="V7087" s="2">
        <v>43646</v>
      </c>
      <c r="W7087" t="s">
        <v>130</v>
      </c>
      <c r="X7087" t="s">
        <v>77</v>
      </c>
      <c r="Y7087" t="s">
        <v>41</v>
      </c>
    </row>
    <row r="7088" spans="1:25" hidden="1" x14ac:dyDescent="0.35">
      <c r="A7088">
        <v>1</v>
      </c>
      <c r="B7088" t="s">
        <v>10</v>
      </c>
      <c r="C7088">
        <v>1</v>
      </c>
      <c r="D7088" t="s">
        <v>11</v>
      </c>
      <c r="E7088" t="s">
        <v>498</v>
      </c>
      <c r="F7088" t="s">
        <v>13</v>
      </c>
      <c r="G7088" t="s">
        <v>1245</v>
      </c>
      <c r="H7088" s="1">
        <v>0.32</v>
      </c>
      <c r="I7088" s="2">
        <v>43645</v>
      </c>
      <c r="J7088" t="s">
        <v>1480</v>
      </c>
      <c r="K7088" t="s">
        <v>73</v>
      </c>
      <c r="L7088">
        <v>75220</v>
      </c>
      <c r="M7088">
        <v>1228</v>
      </c>
      <c r="N7088" t="s">
        <v>8124</v>
      </c>
      <c r="O7088">
        <v>-96</v>
      </c>
      <c r="P7088">
        <v>3</v>
      </c>
      <c r="Q7088" t="s">
        <v>75</v>
      </c>
      <c r="R7088" t="s">
        <v>8304</v>
      </c>
      <c r="S7088">
        <v>-96.47</v>
      </c>
      <c r="T7088">
        <v>410</v>
      </c>
      <c r="U7088" t="s">
        <v>19</v>
      </c>
      <c r="V7088" s="2">
        <v>43646</v>
      </c>
      <c r="W7088" t="s">
        <v>130</v>
      </c>
      <c r="X7088" t="s">
        <v>77</v>
      </c>
      <c r="Y7088" t="s">
        <v>22</v>
      </c>
    </row>
    <row r="7089" spans="1:25" hidden="1" x14ac:dyDescent="0.35">
      <c r="A7089">
        <v>1</v>
      </c>
      <c r="B7089" t="s">
        <v>10</v>
      </c>
      <c r="C7089">
        <v>1</v>
      </c>
      <c r="D7089" t="s">
        <v>26</v>
      </c>
      <c r="E7089" t="s">
        <v>498</v>
      </c>
      <c r="F7089" t="s">
        <v>13</v>
      </c>
      <c r="G7089" t="s">
        <v>1245</v>
      </c>
      <c r="H7089" s="1">
        <v>0.8</v>
      </c>
      <c r="I7089" s="2">
        <v>43645</v>
      </c>
      <c r="J7089" t="s">
        <v>1480</v>
      </c>
      <c r="K7089" t="s">
        <v>73</v>
      </c>
      <c r="L7089">
        <v>75220</v>
      </c>
      <c r="M7089">
        <v>297</v>
      </c>
      <c r="N7089" t="s">
        <v>2845</v>
      </c>
      <c r="O7089">
        <v>-55</v>
      </c>
      <c r="P7089">
        <v>2</v>
      </c>
      <c r="Q7089" t="s">
        <v>75</v>
      </c>
      <c r="R7089" t="s">
        <v>8304</v>
      </c>
      <c r="S7089">
        <v>-54.55</v>
      </c>
      <c r="T7089">
        <v>21</v>
      </c>
      <c r="U7089" t="s">
        <v>19</v>
      </c>
      <c r="V7089" s="2">
        <v>43646</v>
      </c>
      <c r="W7089" t="s">
        <v>130</v>
      </c>
      <c r="X7089" t="s">
        <v>77</v>
      </c>
      <c r="Y7089" t="s">
        <v>56</v>
      </c>
    </row>
    <row r="7090" spans="1:25" hidden="1" x14ac:dyDescent="0.35">
      <c r="A7090">
        <v>0</v>
      </c>
      <c r="B7090" t="s">
        <v>10</v>
      </c>
      <c r="C7090">
        <v>0</v>
      </c>
      <c r="D7090" t="s">
        <v>11</v>
      </c>
      <c r="E7090" t="s">
        <v>94</v>
      </c>
      <c r="F7090" t="s">
        <v>13</v>
      </c>
      <c r="G7090" t="s">
        <v>273</v>
      </c>
      <c r="H7090" s="1">
        <v>0</v>
      </c>
      <c r="I7090" s="2">
        <v>43820</v>
      </c>
      <c r="J7090" t="s">
        <v>6896</v>
      </c>
      <c r="K7090" t="s">
        <v>73</v>
      </c>
      <c r="L7090">
        <v>68025</v>
      </c>
      <c r="M7090">
        <v>1505</v>
      </c>
      <c r="N7090" t="s">
        <v>560</v>
      </c>
      <c r="O7090">
        <v>7</v>
      </c>
      <c r="P7090">
        <v>2</v>
      </c>
      <c r="Q7090" t="s">
        <v>75</v>
      </c>
      <c r="R7090" t="s">
        <v>8304</v>
      </c>
      <c r="S7090">
        <v>7</v>
      </c>
      <c r="T7090">
        <v>16</v>
      </c>
      <c r="U7090" t="s">
        <v>76</v>
      </c>
      <c r="V7090" s="2">
        <v>43820</v>
      </c>
      <c r="W7090" t="s">
        <v>773</v>
      </c>
      <c r="X7090" t="s">
        <v>98</v>
      </c>
      <c r="Y7090" t="s">
        <v>47</v>
      </c>
    </row>
    <row r="7091" spans="1:25" x14ac:dyDescent="0.35">
      <c r="A7091">
        <v>4</v>
      </c>
      <c r="B7091" t="s">
        <v>25</v>
      </c>
      <c r="C7091">
        <v>3</v>
      </c>
      <c r="D7091" t="s">
        <v>26</v>
      </c>
      <c r="E7091" t="s">
        <v>5306</v>
      </c>
      <c r="F7091" t="s">
        <v>13</v>
      </c>
      <c r="G7091" t="s">
        <v>5479</v>
      </c>
      <c r="H7091" s="1">
        <v>0</v>
      </c>
      <c r="I7091" s="2">
        <v>43815</v>
      </c>
      <c r="J7091" t="s">
        <v>6152</v>
      </c>
      <c r="K7091" t="s">
        <v>30</v>
      </c>
      <c r="L7091">
        <v>94086</v>
      </c>
      <c r="M7091">
        <v>182</v>
      </c>
      <c r="N7091" t="s">
        <v>3817</v>
      </c>
      <c r="O7091">
        <v>22</v>
      </c>
      <c r="P7091">
        <v>3</v>
      </c>
      <c r="Q7091" t="s">
        <v>32</v>
      </c>
      <c r="R7091" t="s">
        <v>8304</v>
      </c>
      <c r="S7091">
        <v>22.2</v>
      </c>
      <c r="T7091">
        <v>44</v>
      </c>
      <c r="U7091" t="s">
        <v>33</v>
      </c>
      <c r="V7091" s="2">
        <v>43819</v>
      </c>
      <c r="W7091" t="s">
        <v>20</v>
      </c>
      <c r="X7091" t="s">
        <v>34</v>
      </c>
      <c r="Y7091" t="s">
        <v>35</v>
      </c>
    </row>
    <row r="7092" spans="1:25" x14ac:dyDescent="0.35">
      <c r="A7092">
        <v>4</v>
      </c>
      <c r="B7092" t="s">
        <v>25</v>
      </c>
      <c r="C7092">
        <v>3</v>
      </c>
      <c r="D7092" t="s">
        <v>26</v>
      </c>
      <c r="E7092" t="s">
        <v>5306</v>
      </c>
      <c r="F7092" t="s">
        <v>13</v>
      </c>
      <c r="G7092" t="s">
        <v>5479</v>
      </c>
      <c r="H7092" s="1">
        <v>0</v>
      </c>
      <c r="I7092" s="2">
        <v>43815</v>
      </c>
      <c r="J7092" t="s">
        <v>6152</v>
      </c>
      <c r="K7092" t="s">
        <v>30</v>
      </c>
      <c r="L7092">
        <v>94086</v>
      </c>
      <c r="M7092">
        <v>375</v>
      </c>
      <c r="N7092" t="s">
        <v>6157</v>
      </c>
      <c r="O7092">
        <v>9</v>
      </c>
      <c r="P7092">
        <v>5</v>
      </c>
      <c r="Q7092" t="s">
        <v>32</v>
      </c>
      <c r="R7092" t="s">
        <v>8304</v>
      </c>
      <c r="S7092">
        <v>8.69</v>
      </c>
      <c r="T7092">
        <v>30</v>
      </c>
      <c r="U7092" t="s">
        <v>33</v>
      </c>
      <c r="V7092" s="2">
        <v>43819</v>
      </c>
      <c r="W7092" t="s">
        <v>20</v>
      </c>
      <c r="X7092" t="s">
        <v>34</v>
      </c>
      <c r="Y7092" t="s">
        <v>49</v>
      </c>
    </row>
    <row r="7093" spans="1:25" x14ac:dyDescent="0.35">
      <c r="A7093">
        <v>4</v>
      </c>
      <c r="B7093" t="s">
        <v>25</v>
      </c>
      <c r="C7093">
        <v>3</v>
      </c>
      <c r="D7093" t="s">
        <v>26</v>
      </c>
      <c r="E7093" t="s">
        <v>5306</v>
      </c>
      <c r="F7093" t="s">
        <v>13</v>
      </c>
      <c r="G7093" t="s">
        <v>5479</v>
      </c>
      <c r="H7093" s="1">
        <v>0.2</v>
      </c>
      <c r="I7093" s="2">
        <v>43815</v>
      </c>
      <c r="J7093" t="s">
        <v>6152</v>
      </c>
      <c r="K7093" t="s">
        <v>30</v>
      </c>
      <c r="L7093">
        <v>94086</v>
      </c>
      <c r="M7093">
        <v>71</v>
      </c>
      <c r="N7093" t="s">
        <v>3248</v>
      </c>
      <c r="O7093">
        <v>2</v>
      </c>
      <c r="P7093">
        <v>2</v>
      </c>
      <c r="Q7093" t="s">
        <v>32</v>
      </c>
      <c r="R7093" t="s">
        <v>8304</v>
      </c>
      <c r="S7093">
        <v>2.2400000000000002</v>
      </c>
      <c r="T7093">
        <v>6</v>
      </c>
      <c r="U7093" t="s">
        <v>33</v>
      </c>
      <c r="V7093" s="2">
        <v>43819</v>
      </c>
      <c r="W7093" t="s">
        <v>20</v>
      </c>
      <c r="X7093" t="s">
        <v>34</v>
      </c>
      <c r="Y7093" t="s">
        <v>54</v>
      </c>
    </row>
    <row r="7094" spans="1:25" x14ac:dyDescent="0.35">
      <c r="A7094">
        <v>4</v>
      </c>
      <c r="B7094" t="s">
        <v>25</v>
      </c>
      <c r="C7094">
        <v>3</v>
      </c>
      <c r="D7094" t="s">
        <v>50</v>
      </c>
      <c r="E7094" t="s">
        <v>5306</v>
      </c>
      <c r="F7094" t="s">
        <v>13</v>
      </c>
      <c r="G7094" t="s">
        <v>5479</v>
      </c>
      <c r="H7094" s="1">
        <v>0</v>
      </c>
      <c r="I7094" s="2">
        <v>43815</v>
      </c>
      <c r="J7094" t="s">
        <v>6152</v>
      </c>
      <c r="K7094" t="s">
        <v>30</v>
      </c>
      <c r="L7094">
        <v>94086</v>
      </c>
      <c r="M7094">
        <v>921</v>
      </c>
      <c r="N7094" t="s">
        <v>6720</v>
      </c>
      <c r="O7094">
        <v>46</v>
      </c>
      <c r="P7094">
        <v>5</v>
      </c>
      <c r="Q7094" t="s">
        <v>32</v>
      </c>
      <c r="R7094" t="s">
        <v>8304</v>
      </c>
      <c r="S7094">
        <v>45.59</v>
      </c>
      <c r="T7094">
        <v>190</v>
      </c>
      <c r="U7094" t="s">
        <v>33</v>
      </c>
      <c r="V7094" s="2">
        <v>43819</v>
      </c>
      <c r="W7094" t="s">
        <v>20</v>
      </c>
      <c r="X7094" t="s">
        <v>34</v>
      </c>
      <c r="Y7094" t="s">
        <v>113</v>
      </c>
    </row>
    <row r="7095" spans="1:25" x14ac:dyDescent="0.35">
      <c r="A7095">
        <v>4</v>
      </c>
      <c r="B7095" t="s">
        <v>25</v>
      </c>
      <c r="C7095">
        <v>3</v>
      </c>
      <c r="D7095" t="s">
        <v>50</v>
      </c>
      <c r="E7095" t="s">
        <v>5306</v>
      </c>
      <c r="F7095" t="s">
        <v>13</v>
      </c>
      <c r="G7095" t="s">
        <v>5479</v>
      </c>
      <c r="H7095" s="1">
        <v>0</v>
      </c>
      <c r="I7095" s="2">
        <v>43815</v>
      </c>
      <c r="J7095" t="s">
        <v>6152</v>
      </c>
      <c r="K7095" t="s">
        <v>30</v>
      </c>
      <c r="L7095">
        <v>94086</v>
      </c>
      <c r="M7095">
        <v>1094</v>
      </c>
      <c r="N7095" t="s">
        <v>4887</v>
      </c>
      <c r="O7095">
        <v>31</v>
      </c>
      <c r="P7095">
        <v>5</v>
      </c>
      <c r="Q7095" t="s">
        <v>32</v>
      </c>
      <c r="R7095" t="s">
        <v>8304</v>
      </c>
      <c r="S7095">
        <v>31.49</v>
      </c>
      <c r="T7095">
        <v>150</v>
      </c>
      <c r="U7095" t="s">
        <v>33</v>
      </c>
      <c r="V7095" s="2">
        <v>43819</v>
      </c>
      <c r="W7095" t="s">
        <v>20</v>
      </c>
      <c r="X7095" t="s">
        <v>34</v>
      </c>
      <c r="Y7095" t="s">
        <v>113</v>
      </c>
    </row>
    <row r="7096" spans="1:25" hidden="1" x14ac:dyDescent="0.35">
      <c r="A7096">
        <v>0</v>
      </c>
      <c r="B7096" t="s">
        <v>10</v>
      </c>
      <c r="C7096">
        <v>0</v>
      </c>
      <c r="D7096" t="s">
        <v>26</v>
      </c>
      <c r="E7096" t="s">
        <v>65</v>
      </c>
      <c r="F7096" t="s">
        <v>13</v>
      </c>
      <c r="G7096" t="s">
        <v>1498</v>
      </c>
      <c r="H7096" s="1">
        <v>0</v>
      </c>
      <c r="I7096" s="2">
        <v>43725</v>
      </c>
      <c r="J7096" t="s">
        <v>3287</v>
      </c>
      <c r="K7096" t="s">
        <v>30</v>
      </c>
      <c r="L7096">
        <v>98115</v>
      </c>
      <c r="M7096">
        <v>1783</v>
      </c>
      <c r="N7096" t="s">
        <v>3288</v>
      </c>
      <c r="O7096">
        <v>6</v>
      </c>
      <c r="P7096">
        <v>2</v>
      </c>
      <c r="Q7096" t="s">
        <v>32</v>
      </c>
      <c r="R7096" t="s">
        <v>8304</v>
      </c>
      <c r="S7096">
        <v>6.35</v>
      </c>
      <c r="T7096">
        <v>13</v>
      </c>
      <c r="U7096" t="s">
        <v>19</v>
      </c>
      <c r="V7096" s="2">
        <v>43725</v>
      </c>
      <c r="W7096" t="s">
        <v>773</v>
      </c>
      <c r="X7096" t="s">
        <v>69</v>
      </c>
      <c r="Y7096" t="s">
        <v>64</v>
      </c>
    </row>
    <row r="7097" spans="1:25" x14ac:dyDescent="0.35">
      <c r="A7097">
        <v>5</v>
      </c>
      <c r="B7097" t="s">
        <v>25</v>
      </c>
      <c r="C7097">
        <v>3</v>
      </c>
      <c r="D7097" t="s">
        <v>11</v>
      </c>
      <c r="E7097" t="s">
        <v>27</v>
      </c>
      <c r="F7097" t="s">
        <v>13</v>
      </c>
      <c r="G7097" t="s">
        <v>1690</v>
      </c>
      <c r="H7097" s="1">
        <v>0.2</v>
      </c>
      <c r="I7097" s="2">
        <v>43717</v>
      </c>
      <c r="J7097" t="s">
        <v>2099</v>
      </c>
      <c r="K7097" t="s">
        <v>30</v>
      </c>
      <c r="L7097">
        <v>90004</v>
      </c>
      <c r="M7097">
        <v>1179</v>
      </c>
      <c r="N7097" t="s">
        <v>1604</v>
      </c>
      <c r="O7097">
        <v>-15</v>
      </c>
      <c r="P7097">
        <v>5</v>
      </c>
      <c r="Q7097" t="s">
        <v>32</v>
      </c>
      <c r="R7097" t="s">
        <v>8304</v>
      </c>
      <c r="S7097">
        <v>-15.25</v>
      </c>
      <c r="T7097">
        <v>244</v>
      </c>
      <c r="U7097" t="s">
        <v>19</v>
      </c>
      <c r="V7097" s="2">
        <v>43722</v>
      </c>
      <c r="W7097" t="s">
        <v>20</v>
      </c>
      <c r="X7097" t="s">
        <v>34</v>
      </c>
      <c r="Y7097" t="s">
        <v>24</v>
      </c>
    </row>
    <row r="7098" spans="1:25" x14ac:dyDescent="0.35">
      <c r="A7098">
        <v>5</v>
      </c>
      <c r="B7098" t="s">
        <v>25</v>
      </c>
      <c r="C7098">
        <v>3</v>
      </c>
      <c r="D7098" t="s">
        <v>26</v>
      </c>
      <c r="E7098" t="s">
        <v>27</v>
      </c>
      <c r="F7098" t="s">
        <v>13</v>
      </c>
      <c r="G7098" t="s">
        <v>1690</v>
      </c>
      <c r="H7098" s="1">
        <v>0</v>
      </c>
      <c r="I7098" s="2">
        <v>43717</v>
      </c>
      <c r="J7098" t="s">
        <v>2099</v>
      </c>
      <c r="K7098" t="s">
        <v>30</v>
      </c>
      <c r="L7098">
        <v>90004</v>
      </c>
      <c r="M7098">
        <v>1167</v>
      </c>
      <c r="N7098" t="s">
        <v>3101</v>
      </c>
      <c r="O7098">
        <v>2</v>
      </c>
      <c r="P7098">
        <v>2</v>
      </c>
      <c r="Q7098" t="s">
        <v>32</v>
      </c>
      <c r="R7098" t="s">
        <v>8304</v>
      </c>
      <c r="S7098">
        <v>1.9</v>
      </c>
      <c r="T7098">
        <v>7</v>
      </c>
      <c r="U7098" t="s">
        <v>19</v>
      </c>
      <c r="V7098" s="2">
        <v>43722</v>
      </c>
      <c r="W7098" t="s">
        <v>20</v>
      </c>
      <c r="X7098" t="s">
        <v>34</v>
      </c>
      <c r="Y7098" t="s">
        <v>49</v>
      </c>
    </row>
    <row r="7099" spans="1:25" x14ac:dyDescent="0.35">
      <c r="A7099">
        <v>5</v>
      </c>
      <c r="B7099" t="s">
        <v>25</v>
      </c>
      <c r="C7099">
        <v>3</v>
      </c>
      <c r="D7099" t="s">
        <v>26</v>
      </c>
      <c r="E7099" t="s">
        <v>27</v>
      </c>
      <c r="F7099" t="s">
        <v>13</v>
      </c>
      <c r="G7099" t="s">
        <v>1690</v>
      </c>
      <c r="H7099" s="1">
        <v>0</v>
      </c>
      <c r="I7099" s="2">
        <v>43717</v>
      </c>
      <c r="J7099" t="s">
        <v>2099</v>
      </c>
      <c r="K7099" t="s">
        <v>30</v>
      </c>
      <c r="L7099">
        <v>90004</v>
      </c>
      <c r="M7099">
        <v>152</v>
      </c>
      <c r="N7099" t="s">
        <v>3688</v>
      </c>
      <c r="O7099">
        <v>23</v>
      </c>
      <c r="P7099">
        <v>9</v>
      </c>
      <c r="Q7099" t="s">
        <v>32</v>
      </c>
      <c r="R7099" t="s">
        <v>8304</v>
      </c>
      <c r="S7099">
        <v>22.81</v>
      </c>
      <c r="T7099">
        <v>48</v>
      </c>
      <c r="U7099" t="s">
        <v>19</v>
      </c>
      <c r="V7099" s="2">
        <v>43722</v>
      </c>
      <c r="W7099" t="s">
        <v>20</v>
      </c>
      <c r="X7099" t="s">
        <v>34</v>
      </c>
      <c r="Y7099" t="s">
        <v>64</v>
      </c>
    </row>
    <row r="7100" spans="1:25" x14ac:dyDescent="0.35">
      <c r="A7100">
        <v>0</v>
      </c>
      <c r="B7100" t="s">
        <v>10</v>
      </c>
      <c r="C7100">
        <v>0</v>
      </c>
      <c r="D7100" t="s">
        <v>11</v>
      </c>
      <c r="E7100" t="s">
        <v>27</v>
      </c>
      <c r="F7100" t="s">
        <v>13</v>
      </c>
      <c r="G7100" t="s">
        <v>1819</v>
      </c>
      <c r="H7100" s="1">
        <v>0.2</v>
      </c>
      <c r="I7100" s="2">
        <v>43793</v>
      </c>
      <c r="J7100" t="s">
        <v>1820</v>
      </c>
      <c r="K7100" t="s">
        <v>30</v>
      </c>
      <c r="L7100">
        <v>90008</v>
      </c>
      <c r="M7100">
        <v>829</v>
      </c>
      <c r="N7100" t="s">
        <v>1821</v>
      </c>
      <c r="O7100">
        <v>-2</v>
      </c>
      <c r="P7100">
        <v>2</v>
      </c>
      <c r="Q7100" t="s">
        <v>32</v>
      </c>
      <c r="R7100" t="s">
        <v>8304</v>
      </c>
      <c r="S7100">
        <v>-1.78</v>
      </c>
      <c r="T7100">
        <v>71</v>
      </c>
      <c r="U7100" t="s">
        <v>19</v>
      </c>
      <c r="V7100" s="2">
        <v>43793</v>
      </c>
      <c r="W7100" t="s">
        <v>773</v>
      </c>
      <c r="X7100" t="s">
        <v>34</v>
      </c>
      <c r="Y7100" t="s">
        <v>41</v>
      </c>
    </row>
    <row r="7101" spans="1:25" x14ac:dyDescent="0.35">
      <c r="A7101">
        <v>0</v>
      </c>
      <c r="B7101" t="s">
        <v>10</v>
      </c>
      <c r="C7101">
        <v>0</v>
      </c>
      <c r="D7101" t="s">
        <v>11</v>
      </c>
      <c r="E7101" t="s">
        <v>27</v>
      </c>
      <c r="F7101" t="s">
        <v>13</v>
      </c>
      <c r="G7101" t="s">
        <v>1819</v>
      </c>
      <c r="H7101" s="1">
        <v>0.2</v>
      </c>
      <c r="I7101" s="2">
        <v>43793</v>
      </c>
      <c r="J7101" t="s">
        <v>1820</v>
      </c>
      <c r="K7101" t="s">
        <v>30</v>
      </c>
      <c r="L7101">
        <v>90008</v>
      </c>
      <c r="M7101">
        <v>847</v>
      </c>
      <c r="N7101" t="s">
        <v>806</v>
      </c>
      <c r="O7101">
        <v>9</v>
      </c>
      <c r="P7101">
        <v>2</v>
      </c>
      <c r="Q7101" t="s">
        <v>32</v>
      </c>
      <c r="R7101" t="s">
        <v>8304</v>
      </c>
      <c r="S7101">
        <v>9.1</v>
      </c>
      <c r="T7101">
        <v>364</v>
      </c>
      <c r="U7101" t="s">
        <v>19</v>
      </c>
      <c r="V7101" s="2">
        <v>43793</v>
      </c>
      <c r="W7101" t="s">
        <v>773</v>
      </c>
      <c r="X7101" t="s">
        <v>34</v>
      </c>
      <c r="Y7101" t="s">
        <v>41</v>
      </c>
    </row>
    <row r="7102" spans="1:25" x14ac:dyDescent="0.35">
      <c r="A7102">
        <v>4</v>
      </c>
      <c r="B7102" t="s">
        <v>43</v>
      </c>
      <c r="C7102">
        <v>6</v>
      </c>
      <c r="D7102" t="s">
        <v>26</v>
      </c>
      <c r="E7102" t="s">
        <v>1658</v>
      </c>
      <c r="F7102" t="s">
        <v>13</v>
      </c>
      <c r="G7102" t="s">
        <v>297</v>
      </c>
      <c r="H7102" s="1">
        <v>0.2</v>
      </c>
      <c r="I7102" s="2">
        <v>43712</v>
      </c>
      <c r="J7102" t="s">
        <v>6638</v>
      </c>
      <c r="K7102" t="s">
        <v>30</v>
      </c>
      <c r="L7102">
        <v>94601</v>
      </c>
      <c r="M7102">
        <v>1316</v>
      </c>
      <c r="N7102" t="s">
        <v>3150</v>
      </c>
      <c r="O7102">
        <v>4</v>
      </c>
      <c r="P7102">
        <v>3</v>
      </c>
      <c r="Q7102" t="s">
        <v>32</v>
      </c>
      <c r="R7102" t="s">
        <v>8304</v>
      </c>
      <c r="S7102">
        <v>4.13</v>
      </c>
      <c r="T7102">
        <v>12</v>
      </c>
      <c r="U7102" t="s">
        <v>33</v>
      </c>
      <c r="V7102" s="2">
        <v>43716</v>
      </c>
      <c r="W7102" t="s">
        <v>39</v>
      </c>
      <c r="X7102" t="s">
        <v>34</v>
      </c>
      <c r="Y7102" t="s">
        <v>54</v>
      </c>
    </row>
    <row r="7103" spans="1:25" hidden="1" x14ac:dyDescent="0.35">
      <c r="A7103">
        <v>5</v>
      </c>
      <c r="B7103" t="s">
        <v>43</v>
      </c>
      <c r="C7103">
        <v>6</v>
      </c>
      <c r="D7103" t="s">
        <v>26</v>
      </c>
      <c r="E7103" t="s">
        <v>209</v>
      </c>
      <c r="F7103" t="s">
        <v>13</v>
      </c>
      <c r="G7103" t="s">
        <v>6877</v>
      </c>
      <c r="H7103" s="1">
        <v>0</v>
      </c>
      <c r="I7103" s="2">
        <v>43710</v>
      </c>
      <c r="J7103" t="s">
        <v>7401</v>
      </c>
      <c r="K7103" t="s">
        <v>73</v>
      </c>
      <c r="L7103">
        <v>49201</v>
      </c>
      <c r="M7103">
        <v>644</v>
      </c>
      <c r="N7103" t="s">
        <v>2961</v>
      </c>
      <c r="O7103">
        <v>81</v>
      </c>
      <c r="P7103">
        <v>2</v>
      </c>
      <c r="Q7103" t="s">
        <v>75</v>
      </c>
      <c r="R7103" t="s">
        <v>8304</v>
      </c>
      <c r="S7103">
        <v>81.05</v>
      </c>
      <c r="T7103">
        <v>352</v>
      </c>
      <c r="U7103" t="s">
        <v>76</v>
      </c>
      <c r="V7103" s="2">
        <v>43715</v>
      </c>
      <c r="W7103" t="s">
        <v>39</v>
      </c>
      <c r="X7103" t="s">
        <v>156</v>
      </c>
      <c r="Y7103" t="s">
        <v>42</v>
      </c>
    </row>
    <row r="7104" spans="1:25" hidden="1" x14ac:dyDescent="0.35">
      <c r="A7104">
        <v>5</v>
      </c>
      <c r="B7104" t="s">
        <v>43</v>
      </c>
      <c r="C7104">
        <v>6</v>
      </c>
      <c r="D7104" t="s">
        <v>50</v>
      </c>
      <c r="E7104" t="s">
        <v>209</v>
      </c>
      <c r="F7104" t="s">
        <v>13</v>
      </c>
      <c r="G7104" t="s">
        <v>6877</v>
      </c>
      <c r="H7104" s="1">
        <v>0</v>
      </c>
      <c r="I7104" s="2">
        <v>43710</v>
      </c>
      <c r="J7104" t="s">
        <v>7401</v>
      </c>
      <c r="K7104" t="s">
        <v>73</v>
      </c>
      <c r="L7104">
        <v>49201</v>
      </c>
      <c r="M7104">
        <v>1294</v>
      </c>
      <c r="N7104" t="s">
        <v>4935</v>
      </c>
      <c r="O7104">
        <v>324</v>
      </c>
      <c r="P7104">
        <v>4</v>
      </c>
      <c r="Q7104" t="s">
        <v>75</v>
      </c>
      <c r="R7104" t="s">
        <v>8304</v>
      </c>
      <c r="S7104">
        <v>323.95</v>
      </c>
      <c r="T7104">
        <v>1200</v>
      </c>
      <c r="U7104" t="s">
        <v>76</v>
      </c>
      <c r="V7104" s="2">
        <v>43715</v>
      </c>
      <c r="W7104" t="s">
        <v>39</v>
      </c>
      <c r="X7104" t="s">
        <v>156</v>
      </c>
      <c r="Y7104" t="s">
        <v>52</v>
      </c>
    </row>
    <row r="7105" spans="1:25" hidden="1" x14ac:dyDescent="0.35">
      <c r="A7105">
        <v>5</v>
      </c>
      <c r="B7105" t="s">
        <v>43</v>
      </c>
      <c r="C7105">
        <v>6</v>
      </c>
      <c r="D7105" t="s">
        <v>50</v>
      </c>
      <c r="E7105" t="s">
        <v>209</v>
      </c>
      <c r="F7105" t="s">
        <v>13</v>
      </c>
      <c r="G7105" t="s">
        <v>6877</v>
      </c>
      <c r="H7105" s="1">
        <v>0</v>
      </c>
      <c r="I7105" s="2">
        <v>43710</v>
      </c>
      <c r="J7105" t="s">
        <v>7401</v>
      </c>
      <c r="K7105" t="s">
        <v>73</v>
      </c>
      <c r="L7105">
        <v>49201</v>
      </c>
      <c r="M7105">
        <v>1067</v>
      </c>
      <c r="N7105" t="s">
        <v>6713</v>
      </c>
      <c r="O7105">
        <v>829</v>
      </c>
      <c r="P7105">
        <v>7</v>
      </c>
      <c r="Q7105" t="s">
        <v>75</v>
      </c>
      <c r="R7105" t="s">
        <v>8304</v>
      </c>
      <c r="S7105">
        <v>829.38</v>
      </c>
      <c r="T7105">
        <v>1929</v>
      </c>
      <c r="U7105" t="s">
        <v>76</v>
      </c>
      <c r="V7105" s="2">
        <v>43715</v>
      </c>
      <c r="W7105" t="s">
        <v>39</v>
      </c>
      <c r="X7105" t="s">
        <v>156</v>
      </c>
      <c r="Y7105" t="s">
        <v>113</v>
      </c>
    </row>
    <row r="7106" spans="1:25" x14ac:dyDescent="0.35">
      <c r="A7106">
        <v>7</v>
      </c>
      <c r="B7106" t="s">
        <v>25</v>
      </c>
      <c r="C7106">
        <v>6</v>
      </c>
      <c r="D7106" t="s">
        <v>11</v>
      </c>
      <c r="E7106" t="s">
        <v>27</v>
      </c>
      <c r="F7106" t="s">
        <v>13</v>
      </c>
      <c r="G7106" t="s">
        <v>6938</v>
      </c>
      <c r="H7106" s="1">
        <v>0.2</v>
      </c>
      <c r="I7106" s="2">
        <v>43779</v>
      </c>
      <c r="J7106" t="s">
        <v>7179</v>
      </c>
      <c r="K7106" t="s">
        <v>30</v>
      </c>
      <c r="L7106">
        <v>90008</v>
      </c>
      <c r="M7106">
        <v>758</v>
      </c>
      <c r="N7106" t="s">
        <v>2081</v>
      </c>
      <c r="O7106">
        <v>-36</v>
      </c>
      <c r="P7106">
        <v>2</v>
      </c>
      <c r="Q7106" t="s">
        <v>32</v>
      </c>
      <c r="R7106" t="s">
        <v>8304</v>
      </c>
      <c r="S7106">
        <v>-36.21</v>
      </c>
      <c r="T7106">
        <v>241</v>
      </c>
      <c r="U7106" t="s">
        <v>76</v>
      </c>
      <c r="V7106" s="2">
        <v>43786</v>
      </c>
      <c r="W7106" t="s">
        <v>39</v>
      </c>
      <c r="X7106" t="s">
        <v>34</v>
      </c>
      <c r="Y7106" t="s">
        <v>24</v>
      </c>
    </row>
    <row r="7107" spans="1:25" hidden="1" x14ac:dyDescent="0.35">
      <c r="A7107">
        <v>4</v>
      </c>
      <c r="B7107" t="s">
        <v>43</v>
      </c>
      <c r="C7107">
        <v>6</v>
      </c>
      <c r="D7107" t="s">
        <v>50</v>
      </c>
      <c r="E7107" t="s">
        <v>5112</v>
      </c>
      <c r="F7107" t="s">
        <v>13</v>
      </c>
      <c r="G7107" t="s">
        <v>2261</v>
      </c>
      <c r="H7107" s="1">
        <v>0.2</v>
      </c>
      <c r="I7107" s="2">
        <v>43583</v>
      </c>
      <c r="J7107" t="s">
        <v>5113</v>
      </c>
      <c r="K7107" t="s">
        <v>16</v>
      </c>
      <c r="L7107">
        <v>34741</v>
      </c>
      <c r="M7107">
        <v>1399</v>
      </c>
      <c r="N7107" t="s">
        <v>5114</v>
      </c>
      <c r="O7107">
        <v>85</v>
      </c>
      <c r="P7107">
        <v>2</v>
      </c>
      <c r="Q7107" t="s">
        <v>18</v>
      </c>
      <c r="R7107" t="s">
        <v>8304</v>
      </c>
      <c r="S7107">
        <v>84.6</v>
      </c>
      <c r="T7107">
        <v>752</v>
      </c>
      <c r="U7107" t="s">
        <v>19</v>
      </c>
      <c r="V7107" s="2">
        <v>43587</v>
      </c>
      <c r="W7107" t="s">
        <v>39</v>
      </c>
      <c r="X7107" t="s">
        <v>40</v>
      </c>
      <c r="Y7107" t="s">
        <v>52</v>
      </c>
    </row>
    <row r="7108" spans="1:25" hidden="1" x14ac:dyDescent="0.35">
      <c r="A7108">
        <v>4</v>
      </c>
      <c r="B7108" t="s">
        <v>43</v>
      </c>
      <c r="C7108">
        <v>6</v>
      </c>
      <c r="D7108" t="s">
        <v>11</v>
      </c>
      <c r="E7108" t="s">
        <v>99</v>
      </c>
      <c r="F7108" t="s">
        <v>13</v>
      </c>
      <c r="G7108" t="s">
        <v>7046</v>
      </c>
      <c r="H7108" s="1">
        <v>0.3</v>
      </c>
      <c r="I7108" s="2">
        <v>43598</v>
      </c>
      <c r="J7108" t="s">
        <v>7097</v>
      </c>
      <c r="K7108" t="s">
        <v>102</v>
      </c>
      <c r="L7108">
        <v>19140</v>
      </c>
      <c r="M7108">
        <v>1209</v>
      </c>
      <c r="N7108" t="s">
        <v>1244</v>
      </c>
      <c r="O7108">
        <v>-124</v>
      </c>
      <c r="P7108">
        <v>5</v>
      </c>
      <c r="Q7108" t="s">
        <v>104</v>
      </c>
      <c r="R7108" t="s">
        <v>8304</v>
      </c>
      <c r="S7108">
        <v>-124.43</v>
      </c>
      <c r="T7108">
        <v>458</v>
      </c>
      <c r="U7108" t="s">
        <v>76</v>
      </c>
      <c r="V7108" s="2">
        <v>43602</v>
      </c>
      <c r="W7108" t="s">
        <v>39</v>
      </c>
      <c r="X7108" t="s">
        <v>105</v>
      </c>
      <c r="Y7108" t="s">
        <v>24</v>
      </c>
    </row>
    <row r="7109" spans="1:25" x14ac:dyDescent="0.35">
      <c r="A7109">
        <v>5</v>
      </c>
      <c r="B7109" t="s">
        <v>43</v>
      </c>
      <c r="C7109">
        <v>6</v>
      </c>
      <c r="D7109" t="s">
        <v>11</v>
      </c>
      <c r="E7109" t="s">
        <v>88</v>
      </c>
      <c r="F7109" t="s">
        <v>13</v>
      </c>
      <c r="G7109" t="s">
        <v>709</v>
      </c>
      <c r="H7109" s="1">
        <v>0</v>
      </c>
      <c r="I7109" s="2">
        <v>43585</v>
      </c>
      <c r="J7109" t="s">
        <v>5725</v>
      </c>
      <c r="K7109" t="s">
        <v>30</v>
      </c>
      <c r="L7109">
        <v>94110</v>
      </c>
      <c r="M7109">
        <v>1449</v>
      </c>
      <c r="N7109" t="s">
        <v>8187</v>
      </c>
      <c r="O7109">
        <v>21</v>
      </c>
      <c r="P7109">
        <v>2</v>
      </c>
      <c r="Q7109" t="s">
        <v>32</v>
      </c>
      <c r="R7109" t="s">
        <v>8304</v>
      </c>
      <c r="S7109">
        <v>21.44</v>
      </c>
      <c r="T7109">
        <v>65</v>
      </c>
      <c r="U7109" t="s">
        <v>33</v>
      </c>
      <c r="V7109" s="2">
        <v>43590</v>
      </c>
      <c r="W7109" t="s">
        <v>39</v>
      </c>
      <c r="X7109" t="s">
        <v>34</v>
      </c>
      <c r="Y7109" t="s">
        <v>47</v>
      </c>
    </row>
    <row r="7110" spans="1:25" x14ac:dyDescent="0.35">
      <c r="A7110">
        <v>5</v>
      </c>
      <c r="B7110" t="s">
        <v>43</v>
      </c>
      <c r="C7110">
        <v>6</v>
      </c>
      <c r="D7110" t="s">
        <v>26</v>
      </c>
      <c r="E7110" t="s">
        <v>88</v>
      </c>
      <c r="F7110" t="s">
        <v>13</v>
      </c>
      <c r="G7110" t="s">
        <v>709</v>
      </c>
      <c r="H7110" s="1">
        <v>0</v>
      </c>
      <c r="I7110" s="2">
        <v>43585</v>
      </c>
      <c r="J7110" t="s">
        <v>5725</v>
      </c>
      <c r="K7110" t="s">
        <v>30</v>
      </c>
      <c r="L7110">
        <v>94110</v>
      </c>
      <c r="M7110">
        <v>4</v>
      </c>
      <c r="N7110" t="s">
        <v>8185</v>
      </c>
      <c r="O7110">
        <v>15</v>
      </c>
      <c r="P7110">
        <v>4</v>
      </c>
      <c r="Q7110" t="s">
        <v>32</v>
      </c>
      <c r="R7110" t="s">
        <v>8304</v>
      </c>
      <c r="S7110">
        <v>14.97</v>
      </c>
      <c r="T7110">
        <v>31</v>
      </c>
      <c r="U7110" t="s">
        <v>33</v>
      </c>
      <c r="V7110" s="2">
        <v>43590</v>
      </c>
      <c r="W7110" t="s">
        <v>39</v>
      </c>
      <c r="X7110" t="s">
        <v>34</v>
      </c>
      <c r="Y7110" t="s">
        <v>119</v>
      </c>
    </row>
    <row r="7111" spans="1:25" x14ac:dyDescent="0.35">
      <c r="A7111">
        <v>7</v>
      </c>
      <c r="B7111" t="s">
        <v>25</v>
      </c>
      <c r="C7111">
        <v>6</v>
      </c>
      <c r="D7111" t="s">
        <v>26</v>
      </c>
      <c r="E7111" t="s">
        <v>4610</v>
      </c>
      <c r="F7111" t="s">
        <v>13</v>
      </c>
      <c r="G7111" t="s">
        <v>1495</v>
      </c>
      <c r="H7111" s="1">
        <v>0</v>
      </c>
      <c r="I7111" s="2">
        <v>43737</v>
      </c>
      <c r="J7111" t="s">
        <v>4611</v>
      </c>
      <c r="K7111" t="s">
        <v>30</v>
      </c>
      <c r="L7111">
        <v>95240</v>
      </c>
      <c r="M7111">
        <v>78</v>
      </c>
      <c r="N7111" t="s">
        <v>8231</v>
      </c>
      <c r="O7111">
        <v>28</v>
      </c>
      <c r="P7111">
        <v>7</v>
      </c>
      <c r="Q7111" t="s">
        <v>32</v>
      </c>
      <c r="R7111" t="s">
        <v>8304</v>
      </c>
      <c r="S7111">
        <v>28.22</v>
      </c>
      <c r="T7111">
        <v>97</v>
      </c>
      <c r="U7111" t="s">
        <v>19</v>
      </c>
      <c r="V7111" s="2">
        <v>43744</v>
      </c>
      <c r="W7111" t="s">
        <v>39</v>
      </c>
      <c r="X7111" t="s">
        <v>34</v>
      </c>
      <c r="Y7111" t="s">
        <v>356</v>
      </c>
    </row>
    <row r="7112" spans="1:25" x14ac:dyDescent="0.35">
      <c r="A7112">
        <v>1</v>
      </c>
      <c r="B7112" t="s">
        <v>10</v>
      </c>
      <c r="C7112">
        <v>1</v>
      </c>
      <c r="D7112" t="s">
        <v>26</v>
      </c>
      <c r="E7112" t="s">
        <v>27</v>
      </c>
      <c r="F7112" t="s">
        <v>13</v>
      </c>
      <c r="G7112" t="s">
        <v>1515</v>
      </c>
      <c r="H7112" s="1">
        <v>0</v>
      </c>
      <c r="I7112" s="2">
        <v>43645</v>
      </c>
      <c r="J7112" t="s">
        <v>3083</v>
      </c>
      <c r="K7112" t="s">
        <v>30</v>
      </c>
      <c r="L7112">
        <v>90049</v>
      </c>
      <c r="M7112">
        <v>1143</v>
      </c>
      <c r="N7112" t="s">
        <v>3084</v>
      </c>
      <c r="O7112">
        <v>3</v>
      </c>
      <c r="P7112">
        <v>2</v>
      </c>
      <c r="Q7112" t="s">
        <v>32</v>
      </c>
      <c r="R7112" t="s">
        <v>8304</v>
      </c>
      <c r="S7112">
        <v>3.04</v>
      </c>
      <c r="T7112">
        <v>12</v>
      </c>
      <c r="U7112" t="s">
        <v>19</v>
      </c>
      <c r="V7112" s="2">
        <v>43646</v>
      </c>
      <c r="W7112" t="s">
        <v>130</v>
      </c>
      <c r="X7112" t="s">
        <v>34</v>
      </c>
      <c r="Y7112" t="s">
        <v>49</v>
      </c>
    </row>
    <row r="7113" spans="1:25" x14ac:dyDescent="0.35">
      <c r="A7113">
        <v>1</v>
      </c>
      <c r="B7113" t="s">
        <v>10</v>
      </c>
      <c r="C7113">
        <v>1</v>
      </c>
      <c r="D7113" t="s">
        <v>26</v>
      </c>
      <c r="E7113" t="s">
        <v>27</v>
      </c>
      <c r="F7113" t="s">
        <v>13</v>
      </c>
      <c r="G7113" t="s">
        <v>1515</v>
      </c>
      <c r="H7113" s="1">
        <v>0</v>
      </c>
      <c r="I7113" s="2">
        <v>43645</v>
      </c>
      <c r="J7113" t="s">
        <v>3083</v>
      </c>
      <c r="K7113" t="s">
        <v>30</v>
      </c>
      <c r="L7113">
        <v>90049</v>
      </c>
      <c r="M7113">
        <v>1579</v>
      </c>
      <c r="N7113" t="s">
        <v>337</v>
      </c>
      <c r="O7113">
        <v>39</v>
      </c>
      <c r="P7113">
        <v>3</v>
      </c>
      <c r="Q7113" t="s">
        <v>32</v>
      </c>
      <c r="R7113" t="s">
        <v>8304</v>
      </c>
      <c r="S7113">
        <v>39.21</v>
      </c>
      <c r="T7113">
        <v>131</v>
      </c>
      <c r="U7113" t="s">
        <v>19</v>
      </c>
      <c r="V7113" s="2">
        <v>43646</v>
      </c>
      <c r="W7113" t="s">
        <v>130</v>
      </c>
      <c r="X7113" t="s">
        <v>34</v>
      </c>
      <c r="Y7113" t="s">
        <v>42</v>
      </c>
    </row>
    <row r="7114" spans="1:25" x14ac:dyDescent="0.35">
      <c r="A7114">
        <v>1</v>
      </c>
      <c r="B7114" t="s">
        <v>10</v>
      </c>
      <c r="C7114">
        <v>1</v>
      </c>
      <c r="D7114" t="s">
        <v>26</v>
      </c>
      <c r="E7114" t="s">
        <v>27</v>
      </c>
      <c r="F7114" t="s">
        <v>13</v>
      </c>
      <c r="G7114" t="s">
        <v>1515</v>
      </c>
      <c r="H7114" s="1">
        <v>0.2</v>
      </c>
      <c r="I7114" s="2">
        <v>43645</v>
      </c>
      <c r="J7114" t="s">
        <v>3083</v>
      </c>
      <c r="K7114" t="s">
        <v>30</v>
      </c>
      <c r="L7114">
        <v>90049</v>
      </c>
      <c r="M7114">
        <v>686</v>
      </c>
      <c r="N7114" t="s">
        <v>3160</v>
      </c>
      <c r="O7114">
        <v>302</v>
      </c>
      <c r="P7114">
        <v>5</v>
      </c>
      <c r="Q7114" t="s">
        <v>32</v>
      </c>
      <c r="R7114" t="s">
        <v>8304</v>
      </c>
      <c r="S7114">
        <v>302.37</v>
      </c>
      <c r="T7114">
        <v>896</v>
      </c>
      <c r="U7114" t="s">
        <v>19</v>
      </c>
      <c r="V7114" s="2">
        <v>43646</v>
      </c>
      <c r="W7114" t="s">
        <v>130</v>
      </c>
      <c r="X7114" t="s">
        <v>34</v>
      </c>
      <c r="Y7114" t="s">
        <v>54</v>
      </c>
    </row>
    <row r="7115" spans="1:25" x14ac:dyDescent="0.35">
      <c r="A7115">
        <v>1</v>
      </c>
      <c r="B7115" t="s">
        <v>10</v>
      </c>
      <c r="C7115">
        <v>1</v>
      </c>
      <c r="D7115" t="s">
        <v>50</v>
      </c>
      <c r="E7115" t="s">
        <v>27</v>
      </c>
      <c r="F7115" t="s">
        <v>13</v>
      </c>
      <c r="G7115" t="s">
        <v>1515</v>
      </c>
      <c r="H7115" s="1">
        <v>0</v>
      </c>
      <c r="I7115" s="2">
        <v>43645</v>
      </c>
      <c r="J7115" t="s">
        <v>3083</v>
      </c>
      <c r="K7115" t="s">
        <v>30</v>
      </c>
      <c r="L7115">
        <v>90049</v>
      </c>
      <c r="M7115">
        <v>602</v>
      </c>
      <c r="N7115" t="s">
        <v>4785</v>
      </c>
      <c r="O7115">
        <v>22</v>
      </c>
      <c r="P7115">
        <v>3</v>
      </c>
      <c r="Q7115" t="s">
        <v>32</v>
      </c>
      <c r="R7115" t="s">
        <v>8304</v>
      </c>
      <c r="S7115">
        <v>22.43</v>
      </c>
      <c r="T7115">
        <v>62</v>
      </c>
      <c r="U7115" t="s">
        <v>19</v>
      </c>
      <c r="V7115" s="2">
        <v>43646</v>
      </c>
      <c r="W7115" t="s">
        <v>130</v>
      </c>
      <c r="X7115" t="s">
        <v>34</v>
      </c>
      <c r="Y7115" t="s">
        <v>113</v>
      </c>
    </row>
    <row r="7116" spans="1:25" hidden="1" x14ac:dyDescent="0.35">
      <c r="A7116">
        <v>3</v>
      </c>
      <c r="B7116" t="s">
        <v>25</v>
      </c>
      <c r="C7116">
        <v>1</v>
      </c>
      <c r="D7116" t="s">
        <v>11</v>
      </c>
      <c r="E7116" t="s">
        <v>305</v>
      </c>
      <c r="F7116" t="s">
        <v>13</v>
      </c>
      <c r="G7116" t="s">
        <v>1571</v>
      </c>
      <c r="H7116" s="1">
        <v>0.2</v>
      </c>
      <c r="I7116" s="2">
        <v>43507</v>
      </c>
      <c r="J7116" t="s">
        <v>1572</v>
      </c>
      <c r="K7116" t="s">
        <v>102</v>
      </c>
      <c r="L7116">
        <v>43229</v>
      </c>
      <c r="M7116">
        <v>509</v>
      </c>
      <c r="N7116" t="s">
        <v>1573</v>
      </c>
      <c r="O7116">
        <v>-4</v>
      </c>
      <c r="P7116">
        <v>2</v>
      </c>
      <c r="Q7116" t="s">
        <v>104</v>
      </c>
      <c r="R7116" t="s">
        <v>8304</v>
      </c>
      <c r="S7116">
        <v>-3.69</v>
      </c>
      <c r="T7116">
        <v>148</v>
      </c>
      <c r="U7116" t="s">
        <v>19</v>
      </c>
      <c r="V7116" s="2">
        <v>43510</v>
      </c>
      <c r="W7116" t="s">
        <v>130</v>
      </c>
      <c r="X7116" t="s">
        <v>309</v>
      </c>
      <c r="Y7116" t="s">
        <v>47</v>
      </c>
    </row>
    <row r="7117" spans="1:25" hidden="1" x14ac:dyDescent="0.35">
      <c r="A7117">
        <v>3</v>
      </c>
      <c r="B7117" t="s">
        <v>25</v>
      </c>
      <c r="C7117">
        <v>1</v>
      </c>
      <c r="D7117" t="s">
        <v>26</v>
      </c>
      <c r="E7117" t="s">
        <v>1552</v>
      </c>
      <c r="F7117" t="s">
        <v>13</v>
      </c>
      <c r="G7117" t="s">
        <v>985</v>
      </c>
      <c r="H7117" s="1">
        <v>0</v>
      </c>
      <c r="I7117" s="2">
        <v>43786</v>
      </c>
      <c r="J7117" t="s">
        <v>7871</v>
      </c>
      <c r="K7117" t="s">
        <v>102</v>
      </c>
      <c r="L7117">
        <v>2149</v>
      </c>
      <c r="M7117">
        <v>1499</v>
      </c>
      <c r="N7117" t="s">
        <v>534</v>
      </c>
      <c r="O7117">
        <v>14</v>
      </c>
      <c r="P7117">
        <v>3</v>
      </c>
      <c r="Q7117" t="s">
        <v>104</v>
      </c>
      <c r="R7117" t="s">
        <v>92</v>
      </c>
      <c r="S7117">
        <v>14.26</v>
      </c>
      <c r="T7117">
        <v>51</v>
      </c>
      <c r="U7117" t="s">
        <v>19</v>
      </c>
      <c r="V7117" s="2">
        <v>43789</v>
      </c>
      <c r="W7117" t="s">
        <v>130</v>
      </c>
      <c r="X7117" t="s">
        <v>744</v>
      </c>
      <c r="Y7117" t="s">
        <v>49</v>
      </c>
    </row>
    <row r="7118" spans="1:25" hidden="1" x14ac:dyDescent="0.35">
      <c r="A7118">
        <v>2</v>
      </c>
      <c r="B7118" t="s">
        <v>43</v>
      </c>
      <c r="C7118">
        <v>3</v>
      </c>
      <c r="D7118" t="s">
        <v>11</v>
      </c>
      <c r="E7118" t="s">
        <v>209</v>
      </c>
      <c r="F7118" t="s">
        <v>13</v>
      </c>
      <c r="G7118" t="s">
        <v>1827</v>
      </c>
      <c r="H7118" s="1">
        <v>0</v>
      </c>
      <c r="I7118" s="2">
        <v>43481</v>
      </c>
      <c r="J7118" t="s">
        <v>1828</v>
      </c>
      <c r="K7118" t="s">
        <v>73</v>
      </c>
      <c r="L7118">
        <v>49201</v>
      </c>
      <c r="M7118">
        <v>1213</v>
      </c>
      <c r="N7118" t="s">
        <v>1829</v>
      </c>
      <c r="O7118">
        <v>73</v>
      </c>
      <c r="P7118">
        <v>3</v>
      </c>
      <c r="Q7118" t="s">
        <v>75</v>
      </c>
      <c r="R7118" t="s">
        <v>8304</v>
      </c>
      <c r="S7118">
        <v>72.64</v>
      </c>
      <c r="T7118">
        <v>303</v>
      </c>
      <c r="U7118" t="s">
        <v>19</v>
      </c>
      <c r="V7118" s="2">
        <v>43483</v>
      </c>
      <c r="W7118" t="s">
        <v>20</v>
      </c>
      <c r="X7118" t="s">
        <v>156</v>
      </c>
      <c r="Y7118" t="s">
        <v>24</v>
      </c>
    </row>
    <row r="7119" spans="1:25" hidden="1" x14ac:dyDescent="0.35">
      <c r="A7119">
        <v>2</v>
      </c>
      <c r="B7119" t="s">
        <v>43</v>
      </c>
      <c r="C7119">
        <v>3</v>
      </c>
      <c r="D7119" t="s">
        <v>26</v>
      </c>
      <c r="E7119" t="s">
        <v>209</v>
      </c>
      <c r="F7119" t="s">
        <v>13</v>
      </c>
      <c r="G7119" t="s">
        <v>1827</v>
      </c>
      <c r="H7119" s="1">
        <v>0</v>
      </c>
      <c r="I7119" s="2">
        <v>43481</v>
      </c>
      <c r="J7119" t="s">
        <v>1828</v>
      </c>
      <c r="K7119" t="s">
        <v>73</v>
      </c>
      <c r="L7119">
        <v>49201</v>
      </c>
      <c r="M7119">
        <v>684</v>
      </c>
      <c r="N7119" t="s">
        <v>750</v>
      </c>
      <c r="O7119">
        <v>2504</v>
      </c>
      <c r="P7119">
        <v>4</v>
      </c>
      <c r="Q7119" t="s">
        <v>75</v>
      </c>
      <c r="R7119" t="s">
        <v>8304</v>
      </c>
      <c r="S7119">
        <v>2504.2199999999998</v>
      </c>
      <c r="T7119">
        <v>5444</v>
      </c>
      <c r="U7119" t="s">
        <v>19</v>
      </c>
      <c r="V7119" s="2">
        <v>43483</v>
      </c>
      <c r="W7119" t="s">
        <v>20</v>
      </c>
      <c r="X7119" t="s">
        <v>156</v>
      </c>
      <c r="Y7119" t="s">
        <v>54</v>
      </c>
    </row>
    <row r="7120" spans="1:25" hidden="1" x14ac:dyDescent="0.35">
      <c r="A7120">
        <v>2</v>
      </c>
      <c r="B7120" t="s">
        <v>43</v>
      </c>
      <c r="C7120">
        <v>3</v>
      </c>
      <c r="D7120" t="s">
        <v>26</v>
      </c>
      <c r="E7120" t="s">
        <v>209</v>
      </c>
      <c r="F7120" t="s">
        <v>13</v>
      </c>
      <c r="G7120" t="s">
        <v>1827</v>
      </c>
      <c r="H7120" s="1">
        <v>0</v>
      </c>
      <c r="I7120" s="2">
        <v>43481</v>
      </c>
      <c r="J7120" t="s">
        <v>1828</v>
      </c>
      <c r="K7120" t="s">
        <v>73</v>
      </c>
      <c r="L7120">
        <v>49201</v>
      </c>
      <c r="M7120">
        <v>1573</v>
      </c>
      <c r="N7120" t="s">
        <v>3363</v>
      </c>
      <c r="O7120">
        <v>25</v>
      </c>
      <c r="P7120">
        <v>7</v>
      </c>
      <c r="Q7120" t="s">
        <v>75</v>
      </c>
      <c r="R7120" t="s">
        <v>8304</v>
      </c>
      <c r="S7120">
        <v>25.23</v>
      </c>
      <c r="T7120">
        <v>56</v>
      </c>
      <c r="U7120" t="s">
        <v>19</v>
      </c>
      <c r="V7120" s="2">
        <v>43483</v>
      </c>
      <c r="W7120" t="s">
        <v>20</v>
      </c>
      <c r="X7120" t="s">
        <v>156</v>
      </c>
      <c r="Y7120" t="s">
        <v>64</v>
      </c>
    </row>
    <row r="7121" spans="1:25" hidden="1" x14ac:dyDescent="0.35">
      <c r="A7121">
        <v>4</v>
      </c>
      <c r="B7121" t="s">
        <v>43</v>
      </c>
      <c r="C7121">
        <v>6</v>
      </c>
      <c r="D7121" t="s">
        <v>50</v>
      </c>
      <c r="E7121" t="s">
        <v>493</v>
      </c>
      <c r="F7121" t="s">
        <v>13</v>
      </c>
      <c r="G7121" t="s">
        <v>1972</v>
      </c>
      <c r="H7121" s="1">
        <v>0.2</v>
      </c>
      <c r="I7121" s="2">
        <v>43642</v>
      </c>
      <c r="J7121" t="s">
        <v>5189</v>
      </c>
      <c r="K7121" t="s">
        <v>30</v>
      </c>
      <c r="L7121">
        <v>80219</v>
      </c>
      <c r="M7121">
        <v>958</v>
      </c>
      <c r="N7121" t="s">
        <v>4911</v>
      </c>
      <c r="O7121">
        <v>65</v>
      </c>
      <c r="P7121">
        <v>9</v>
      </c>
      <c r="Q7121" t="s">
        <v>32</v>
      </c>
      <c r="R7121" t="s">
        <v>8304</v>
      </c>
      <c r="S7121">
        <v>64.790000000000006</v>
      </c>
      <c r="T7121">
        <v>432</v>
      </c>
      <c r="U7121" t="s">
        <v>19</v>
      </c>
      <c r="V7121" s="2">
        <v>43646</v>
      </c>
      <c r="W7121" t="s">
        <v>39</v>
      </c>
      <c r="X7121" t="s">
        <v>285</v>
      </c>
      <c r="Y7121" t="s">
        <v>113</v>
      </c>
    </row>
    <row r="7122" spans="1:25" x14ac:dyDescent="0.35">
      <c r="A7122">
        <v>4</v>
      </c>
      <c r="B7122" t="s">
        <v>43</v>
      </c>
      <c r="C7122">
        <v>6</v>
      </c>
      <c r="D7122" t="s">
        <v>26</v>
      </c>
      <c r="E7122" t="s">
        <v>1658</v>
      </c>
      <c r="F7122" t="s">
        <v>13</v>
      </c>
      <c r="G7122" t="s">
        <v>5665</v>
      </c>
      <c r="H7122" s="1">
        <v>0</v>
      </c>
      <c r="I7122" s="2">
        <v>43820</v>
      </c>
      <c r="J7122" t="s">
        <v>6621</v>
      </c>
      <c r="K7122" t="s">
        <v>30</v>
      </c>
      <c r="L7122">
        <v>94601</v>
      </c>
      <c r="M7122">
        <v>982</v>
      </c>
      <c r="N7122" t="s">
        <v>905</v>
      </c>
      <c r="O7122">
        <v>290</v>
      </c>
      <c r="P7122">
        <v>7</v>
      </c>
      <c r="Q7122" t="s">
        <v>32</v>
      </c>
      <c r="R7122" t="s">
        <v>8304</v>
      </c>
      <c r="S7122">
        <v>290.01</v>
      </c>
      <c r="T7122">
        <v>1000</v>
      </c>
      <c r="U7122" t="s">
        <v>33</v>
      </c>
      <c r="V7122" s="2">
        <v>43824</v>
      </c>
      <c r="W7122" t="s">
        <v>39</v>
      </c>
      <c r="X7122" t="s">
        <v>34</v>
      </c>
      <c r="Y7122" t="s">
        <v>42</v>
      </c>
    </row>
    <row r="7123" spans="1:25" hidden="1" x14ac:dyDescent="0.35">
      <c r="A7123">
        <v>3</v>
      </c>
      <c r="B7123" t="s">
        <v>25</v>
      </c>
      <c r="C7123">
        <v>1</v>
      </c>
      <c r="D7123" t="s">
        <v>26</v>
      </c>
      <c r="E7123" t="s">
        <v>2097</v>
      </c>
      <c r="F7123" t="s">
        <v>13</v>
      </c>
      <c r="G7123" t="s">
        <v>7163</v>
      </c>
      <c r="H7123" s="1">
        <v>0.2</v>
      </c>
      <c r="I7123" s="2">
        <v>43731</v>
      </c>
      <c r="J7123" t="s">
        <v>7270</v>
      </c>
      <c r="K7123" t="s">
        <v>30</v>
      </c>
      <c r="L7123">
        <v>80525</v>
      </c>
      <c r="M7123">
        <v>1614</v>
      </c>
      <c r="N7123" t="s">
        <v>3450</v>
      </c>
      <c r="O7123">
        <v>5</v>
      </c>
      <c r="P7123">
        <v>3</v>
      </c>
      <c r="Q7123" t="s">
        <v>32</v>
      </c>
      <c r="R7123" t="s">
        <v>8304</v>
      </c>
      <c r="S7123">
        <v>5.2</v>
      </c>
      <c r="T7123">
        <v>14</v>
      </c>
      <c r="U7123" t="s">
        <v>76</v>
      </c>
      <c r="V7123" s="2">
        <v>43734</v>
      </c>
      <c r="W7123" t="s">
        <v>130</v>
      </c>
      <c r="X7123" t="s">
        <v>285</v>
      </c>
      <c r="Y7123" t="s">
        <v>119</v>
      </c>
    </row>
    <row r="7124" spans="1:25" hidden="1" x14ac:dyDescent="0.35">
      <c r="A7124">
        <v>4</v>
      </c>
      <c r="B7124" t="s">
        <v>43</v>
      </c>
      <c r="C7124">
        <v>6</v>
      </c>
      <c r="D7124" t="s">
        <v>11</v>
      </c>
      <c r="E7124" t="s">
        <v>65</v>
      </c>
      <c r="F7124" t="s">
        <v>13</v>
      </c>
      <c r="G7124" t="s">
        <v>7030</v>
      </c>
      <c r="H7124" s="1">
        <v>0</v>
      </c>
      <c r="I7124" s="2">
        <v>43654</v>
      </c>
      <c r="J7124" t="s">
        <v>7160</v>
      </c>
      <c r="K7124" t="s">
        <v>30</v>
      </c>
      <c r="L7124">
        <v>98115</v>
      </c>
      <c r="M7124">
        <v>1052</v>
      </c>
      <c r="N7124" t="s">
        <v>1589</v>
      </c>
      <c r="O7124">
        <v>5</v>
      </c>
      <c r="P7124">
        <v>3</v>
      </c>
      <c r="Q7124" t="s">
        <v>32</v>
      </c>
      <c r="R7124" t="s">
        <v>8304</v>
      </c>
      <c r="S7124">
        <v>4.91</v>
      </c>
      <c r="T7124">
        <v>16</v>
      </c>
      <c r="U7124" t="s">
        <v>76</v>
      </c>
      <c r="V7124" s="2">
        <v>43658</v>
      </c>
      <c r="W7124" t="s">
        <v>39</v>
      </c>
      <c r="X7124" t="s">
        <v>69</v>
      </c>
      <c r="Y7124" t="s">
        <v>47</v>
      </c>
    </row>
    <row r="7125" spans="1:25" hidden="1" x14ac:dyDescent="0.35">
      <c r="A7125">
        <v>4</v>
      </c>
      <c r="B7125" t="s">
        <v>43</v>
      </c>
      <c r="C7125">
        <v>6</v>
      </c>
      <c r="D7125" t="s">
        <v>26</v>
      </c>
      <c r="E7125" t="s">
        <v>65</v>
      </c>
      <c r="F7125" t="s">
        <v>13</v>
      </c>
      <c r="G7125" t="s">
        <v>7030</v>
      </c>
      <c r="H7125" s="1">
        <v>0</v>
      </c>
      <c r="I7125" s="2">
        <v>43654</v>
      </c>
      <c r="J7125" t="s">
        <v>7160</v>
      </c>
      <c r="K7125" t="s">
        <v>30</v>
      </c>
      <c r="L7125">
        <v>98115</v>
      </c>
      <c r="M7125">
        <v>1848</v>
      </c>
      <c r="N7125" t="s">
        <v>1126</v>
      </c>
      <c r="O7125">
        <v>6</v>
      </c>
      <c r="P7125">
        <v>3</v>
      </c>
      <c r="Q7125" t="s">
        <v>32</v>
      </c>
      <c r="R7125" t="s">
        <v>8304</v>
      </c>
      <c r="S7125">
        <v>6.2</v>
      </c>
      <c r="T7125">
        <v>18</v>
      </c>
      <c r="U7125" t="s">
        <v>76</v>
      </c>
      <c r="V7125" s="2">
        <v>43658</v>
      </c>
      <c r="W7125" t="s">
        <v>39</v>
      </c>
      <c r="X7125" t="s">
        <v>69</v>
      </c>
      <c r="Y7125" t="s">
        <v>49</v>
      </c>
    </row>
    <row r="7126" spans="1:25" hidden="1" x14ac:dyDescent="0.35">
      <c r="A7126">
        <v>4</v>
      </c>
      <c r="B7126" t="s">
        <v>43</v>
      </c>
      <c r="C7126">
        <v>6</v>
      </c>
      <c r="D7126" t="s">
        <v>26</v>
      </c>
      <c r="E7126" t="s">
        <v>65</v>
      </c>
      <c r="F7126" t="s">
        <v>13</v>
      </c>
      <c r="G7126" t="s">
        <v>7030</v>
      </c>
      <c r="H7126" s="1">
        <v>0</v>
      </c>
      <c r="I7126" s="2">
        <v>43654</v>
      </c>
      <c r="J7126" t="s">
        <v>7160</v>
      </c>
      <c r="K7126" t="s">
        <v>30</v>
      </c>
      <c r="L7126">
        <v>98115</v>
      </c>
      <c r="M7126">
        <v>475</v>
      </c>
      <c r="N7126" t="s">
        <v>814</v>
      </c>
      <c r="O7126">
        <v>4</v>
      </c>
      <c r="P7126">
        <v>4</v>
      </c>
      <c r="Q7126" t="s">
        <v>32</v>
      </c>
      <c r="R7126" t="s">
        <v>8304</v>
      </c>
      <c r="S7126">
        <v>4.33</v>
      </c>
      <c r="T7126">
        <v>13</v>
      </c>
      <c r="U7126" t="s">
        <v>76</v>
      </c>
      <c r="V7126" s="2">
        <v>43658</v>
      </c>
      <c r="W7126" t="s">
        <v>39</v>
      </c>
      <c r="X7126" t="s">
        <v>69</v>
      </c>
      <c r="Y7126" t="s">
        <v>49</v>
      </c>
    </row>
    <row r="7127" spans="1:25" hidden="1" x14ac:dyDescent="0.35">
      <c r="A7127">
        <v>4</v>
      </c>
      <c r="B7127" t="s">
        <v>43</v>
      </c>
      <c r="C7127">
        <v>6</v>
      </c>
      <c r="D7127" t="s">
        <v>26</v>
      </c>
      <c r="E7127" t="s">
        <v>65</v>
      </c>
      <c r="F7127" t="s">
        <v>13</v>
      </c>
      <c r="G7127" t="s">
        <v>7030</v>
      </c>
      <c r="H7127" s="1">
        <v>0.2</v>
      </c>
      <c r="I7127" s="2">
        <v>43654</v>
      </c>
      <c r="J7127" t="s">
        <v>7160</v>
      </c>
      <c r="K7127" t="s">
        <v>30</v>
      </c>
      <c r="L7127">
        <v>98115</v>
      </c>
      <c r="M7127">
        <v>719</v>
      </c>
      <c r="N7127" t="s">
        <v>891</v>
      </c>
      <c r="O7127">
        <v>30</v>
      </c>
      <c r="P7127">
        <v>3</v>
      </c>
      <c r="Q7127" t="s">
        <v>32</v>
      </c>
      <c r="R7127" t="s">
        <v>8304</v>
      </c>
      <c r="S7127">
        <v>30.23</v>
      </c>
      <c r="T7127">
        <v>86</v>
      </c>
      <c r="U7127" t="s">
        <v>76</v>
      </c>
      <c r="V7127" s="2">
        <v>43658</v>
      </c>
      <c r="W7127" t="s">
        <v>39</v>
      </c>
      <c r="X7127" t="s">
        <v>69</v>
      </c>
      <c r="Y7127" t="s">
        <v>54</v>
      </c>
    </row>
    <row r="7128" spans="1:25" hidden="1" x14ac:dyDescent="0.35">
      <c r="A7128">
        <v>6</v>
      </c>
      <c r="B7128" t="s">
        <v>10</v>
      </c>
      <c r="C7128">
        <v>6</v>
      </c>
      <c r="D7128" t="s">
        <v>26</v>
      </c>
      <c r="E7128" t="s">
        <v>1263</v>
      </c>
      <c r="F7128" t="s">
        <v>13</v>
      </c>
      <c r="G7128" t="s">
        <v>1619</v>
      </c>
      <c r="H7128" s="1">
        <v>0</v>
      </c>
      <c r="I7128" s="2">
        <v>43692</v>
      </c>
      <c r="J7128" t="s">
        <v>4017</v>
      </c>
      <c r="K7128" t="s">
        <v>102</v>
      </c>
      <c r="L7128">
        <v>7060</v>
      </c>
      <c r="M7128">
        <v>654</v>
      </c>
      <c r="N7128" t="s">
        <v>957</v>
      </c>
      <c r="O7128">
        <v>25</v>
      </c>
      <c r="P7128">
        <v>2</v>
      </c>
      <c r="Q7128" t="s">
        <v>104</v>
      </c>
      <c r="R7128" t="s">
        <v>8304</v>
      </c>
      <c r="S7128">
        <v>25.44</v>
      </c>
      <c r="T7128">
        <v>98</v>
      </c>
      <c r="U7128" t="s">
        <v>19</v>
      </c>
      <c r="V7128" s="2">
        <v>43698</v>
      </c>
      <c r="W7128" t="s">
        <v>39</v>
      </c>
      <c r="X7128" t="s">
        <v>485</v>
      </c>
      <c r="Y7128" t="s">
        <v>56</v>
      </c>
    </row>
    <row r="7129" spans="1:25" hidden="1" x14ac:dyDescent="0.35">
      <c r="A7129">
        <v>3</v>
      </c>
      <c r="B7129" t="s">
        <v>10</v>
      </c>
      <c r="C7129">
        <v>3</v>
      </c>
      <c r="D7129" t="s">
        <v>50</v>
      </c>
      <c r="E7129" t="s">
        <v>1210</v>
      </c>
      <c r="F7129" t="s">
        <v>13</v>
      </c>
      <c r="G7129" t="s">
        <v>1211</v>
      </c>
      <c r="H7129" s="1">
        <v>0.4</v>
      </c>
      <c r="I7129" s="2">
        <v>43783</v>
      </c>
      <c r="J7129" t="s">
        <v>1212</v>
      </c>
      <c r="K7129" t="s">
        <v>102</v>
      </c>
      <c r="L7129">
        <v>43123</v>
      </c>
      <c r="M7129">
        <v>1321</v>
      </c>
      <c r="N7129" t="s">
        <v>561</v>
      </c>
      <c r="O7129">
        <v>16</v>
      </c>
      <c r="P7129">
        <v>10</v>
      </c>
      <c r="Q7129" t="s">
        <v>104</v>
      </c>
      <c r="R7129" t="s">
        <v>8304</v>
      </c>
      <c r="S7129">
        <v>15.99</v>
      </c>
      <c r="T7129">
        <v>120</v>
      </c>
      <c r="U7129" t="s">
        <v>19</v>
      </c>
      <c r="V7129" s="2">
        <v>43786</v>
      </c>
      <c r="W7129" t="s">
        <v>20</v>
      </c>
      <c r="X7129" t="s">
        <v>309</v>
      </c>
      <c r="Y7129" t="s">
        <v>52</v>
      </c>
    </row>
    <row r="7130" spans="1:25" hidden="1" x14ac:dyDescent="0.35">
      <c r="A7130">
        <v>3</v>
      </c>
      <c r="B7130" t="s">
        <v>10</v>
      </c>
      <c r="C7130">
        <v>3</v>
      </c>
      <c r="D7130" t="s">
        <v>26</v>
      </c>
      <c r="E7130" t="s">
        <v>1210</v>
      </c>
      <c r="F7130" t="s">
        <v>13</v>
      </c>
      <c r="G7130" t="s">
        <v>1211</v>
      </c>
      <c r="H7130" s="1">
        <v>0.7</v>
      </c>
      <c r="I7130" s="2">
        <v>43783</v>
      </c>
      <c r="J7130" t="s">
        <v>1212</v>
      </c>
      <c r="K7130" t="s">
        <v>102</v>
      </c>
      <c r="L7130">
        <v>43123</v>
      </c>
      <c r="M7130">
        <v>1318</v>
      </c>
      <c r="N7130" t="s">
        <v>1213</v>
      </c>
      <c r="O7130">
        <v>-3</v>
      </c>
      <c r="P7130">
        <v>2</v>
      </c>
      <c r="Q7130" t="s">
        <v>104</v>
      </c>
      <c r="R7130" t="s">
        <v>8304</v>
      </c>
      <c r="S7130">
        <v>-2.8</v>
      </c>
      <c r="T7130">
        <v>4</v>
      </c>
      <c r="U7130" t="s">
        <v>19</v>
      </c>
      <c r="V7130" s="2">
        <v>43786</v>
      </c>
      <c r="W7130" t="s">
        <v>20</v>
      </c>
      <c r="X7130" t="s">
        <v>309</v>
      </c>
      <c r="Y7130" t="s">
        <v>54</v>
      </c>
    </row>
    <row r="7131" spans="1:25" hidden="1" x14ac:dyDescent="0.35">
      <c r="A7131">
        <v>7</v>
      </c>
      <c r="B7131" t="s">
        <v>25</v>
      </c>
      <c r="C7131">
        <v>6</v>
      </c>
      <c r="D7131" t="s">
        <v>26</v>
      </c>
      <c r="E7131" t="s">
        <v>417</v>
      </c>
      <c r="F7131" t="s">
        <v>13</v>
      </c>
      <c r="G7131" t="s">
        <v>1022</v>
      </c>
      <c r="H7131" s="1">
        <v>0.2</v>
      </c>
      <c r="I7131" s="2">
        <v>43800</v>
      </c>
      <c r="J7131" t="s">
        <v>6242</v>
      </c>
      <c r="K7131" t="s">
        <v>73</v>
      </c>
      <c r="L7131">
        <v>78207</v>
      </c>
      <c r="M7131">
        <v>1804</v>
      </c>
      <c r="N7131" t="s">
        <v>4311</v>
      </c>
      <c r="O7131">
        <v>4</v>
      </c>
      <c r="P7131">
        <v>2</v>
      </c>
      <c r="Q7131" t="s">
        <v>75</v>
      </c>
      <c r="R7131" t="s">
        <v>8304</v>
      </c>
      <c r="S7131">
        <v>3.63</v>
      </c>
      <c r="T7131">
        <v>10</v>
      </c>
      <c r="U7131" t="s">
        <v>33</v>
      </c>
      <c r="V7131" s="2">
        <v>43807</v>
      </c>
      <c r="W7131" t="s">
        <v>39</v>
      </c>
      <c r="X7131" t="s">
        <v>77</v>
      </c>
      <c r="Y7131" t="s">
        <v>64</v>
      </c>
    </row>
    <row r="7132" spans="1:25" hidden="1" x14ac:dyDescent="0.35">
      <c r="A7132">
        <v>1</v>
      </c>
      <c r="B7132" t="s">
        <v>10</v>
      </c>
      <c r="C7132">
        <v>1</v>
      </c>
      <c r="D7132" t="s">
        <v>26</v>
      </c>
      <c r="E7132" t="s">
        <v>906</v>
      </c>
      <c r="F7132" t="s">
        <v>13</v>
      </c>
      <c r="G7132" t="s">
        <v>1305</v>
      </c>
      <c r="H7132" s="1">
        <v>0.2</v>
      </c>
      <c r="I7132" s="2">
        <v>43479</v>
      </c>
      <c r="J7132" t="s">
        <v>3029</v>
      </c>
      <c r="K7132" t="s">
        <v>16</v>
      </c>
      <c r="L7132">
        <v>28540</v>
      </c>
      <c r="M7132">
        <v>1589</v>
      </c>
      <c r="N7132" t="s">
        <v>312</v>
      </c>
      <c r="O7132">
        <v>7</v>
      </c>
      <c r="P7132">
        <v>1</v>
      </c>
      <c r="Q7132" t="s">
        <v>18</v>
      </c>
      <c r="R7132" t="s">
        <v>8304</v>
      </c>
      <c r="S7132">
        <v>7.34</v>
      </c>
      <c r="T7132">
        <v>22</v>
      </c>
      <c r="U7132" t="s">
        <v>19</v>
      </c>
      <c r="V7132" s="2">
        <v>43480</v>
      </c>
      <c r="W7132" t="s">
        <v>130</v>
      </c>
      <c r="X7132" t="s">
        <v>63</v>
      </c>
      <c r="Y7132" t="s">
        <v>119</v>
      </c>
    </row>
    <row r="7133" spans="1:25" hidden="1" x14ac:dyDescent="0.35">
      <c r="A7133">
        <v>1</v>
      </c>
      <c r="B7133" t="s">
        <v>10</v>
      </c>
      <c r="C7133">
        <v>1</v>
      </c>
      <c r="D7133" t="s">
        <v>50</v>
      </c>
      <c r="E7133" t="s">
        <v>906</v>
      </c>
      <c r="F7133" t="s">
        <v>13</v>
      </c>
      <c r="G7133" t="s">
        <v>1305</v>
      </c>
      <c r="H7133" s="1">
        <v>0.2</v>
      </c>
      <c r="I7133" s="2">
        <v>43479</v>
      </c>
      <c r="J7133" t="s">
        <v>3029</v>
      </c>
      <c r="K7133" t="s">
        <v>16</v>
      </c>
      <c r="L7133">
        <v>28540</v>
      </c>
      <c r="M7133">
        <v>1423</v>
      </c>
      <c r="N7133" t="s">
        <v>4775</v>
      </c>
      <c r="O7133">
        <v>1</v>
      </c>
      <c r="P7133">
        <v>5</v>
      </c>
      <c r="Q7133" t="s">
        <v>18</v>
      </c>
      <c r="R7133" t="s">
        <v>8304</v>
      </c>
      <c r="S7133">
        <v>0.69</v>
      </c>
      <c r="T7133">
        <v>8</v>
      </c>
      <c r="U7133" t="s">
        <v>19</v>
      </c>
      <c r="V7133" s="2">
        <v>43480</v>
      </c>
      <c r="W7133" t="s">
        <v>130</v>
      </c>
      <c r="X7133" t="s">
        <v>63</v>
      </c>
      <c r="Y7133" t="s">
        <v>52</v>
      </c>
    </row>
    <row r="7134" spans="1:25" x14ac:dyDescent="0.35">
      <c r="A7134">
        <v>4</v>
      </c>
      <c r="B7134" t="s">
        <v>43</v>
      </c>
      <c r="C7134">
        <v>6</v>
      </c>
      <c r="D7134" t="s">
        <v>11</v>
      </c>
      <c r="E7134" t="s">
        <v>88</v>
      </c>
      <c r="F7134" t="s">
        <v>13</v>
      </c>
      <c r="G7134" t="s">
        <v>1916</v>
      </c>
      <c r="H7134" s="1">
        <v>0</v>
      </c>
      <c r="I7134" s="2">
        <v>43635</v>
      </c>
      <c r="J7134" t="s">
        <v>2640</v>
      </c>
      <c r="K7134" t="s">
        <v>30</v>
      </c>
      <c r="L7134">
        <v>94109</v>
      </c>
      <c r="M7134">
        <v>489</v>
      </c>
      <c r="N7134" t="s">
        <v>1665</v>
      </c>
      <c r="O7134">
        <v>21</v>
      </c>
      <c r="P7134">
        <v>4</v>
      </c>
      <c r="Q7134" t="s">
        <v>32</v>
      </c>
      <c r="R7134" t="s">
        <v>8304</v>
      </c>
      <c r="S7134">
        <v>21.13</v>
      </c>
      <c r="T7134">
        <v>50</v>
      </c>
      <c r="U7134" t="s">
        <v>19</v>
      </c>
      <c r="V7134" s="2">
        <v>43639</v>
      </c>
      <c r="W7134" t="s">
        <v>39</v>
      </c>
      <c r="X7134" t="s">
        <v>34</v>
      </c>
      <c r="Y7134" t="s">
        <v>47</v>
      </c>
    </row>
    <row r="7135" spans="1:25" x14ac:dyDescent="0.35">
      <c r="A7135">
        <v>4</v>
      </c>
      <c r="B7135" t="s">
        <v>43</v>
      </c>
      <c r="C7135">
        <v>6</v>
      </c>
      <c r="D7135" t="s">
        <v>26</v>
      </c>
      <c r="E7135" t="s">
        <v>88</v>
      </c>
      <c r="F7135" t="s">
        <v>13</v>
      </c>
      <c r="G7135" t="s">
        <v>1916</v>
      </c>
      <c r="H7135" s="1">
        <v>0</v>
      </c>
      <c r="I7135" s="2">
        <v>43635</v>
      </c>
      <c r="J7135" t="s">
        <v>2640</v>
      </c>
      <c r="K7135" t="s">
        <v>30</v>
      </c>
      <c r="L7135">
        <v>94109</v>
      </c>
      <c r="M7135">
        <v>1699</v>
      </c>
      <c r="N7135" t="s">
        <v>4114</v>
      </c>
      <c r="O7135">
        <v>12</v>
      </c>
      <c r="P7135">
        <v>2</v>
      </c>
      <c r="Q7135" t="s">
        <v>32</v>
      </c>
      <c r="R7135" t="s">
        <v>8304</v>
      </c>
      <c r="S7135">
        <v>11.54</v>
      </c>
      <c r="T7135">
        <v>25</v>
      </c>
      <c r="U7135" t="s">
        <v>19</v>
      </c>
      <c r="V7135" s="2">
        <v>43639</v>
      </c>
      <c r="W7135" t="s">
        <v>39</v>
      </c>
      <c r="X7135" t="s">
        <v>34</v>
      </c>
      <c r="Y7135" t="s">
        <v>64</v>
      </c>
    </row>
    <row r="7136" spans="1:25" hidden="1" x14ac:dyDescent="0.35">
      <c r="A7136">
        <v>4</v>
      </c>
      <c r="B7136" t="s">
        <v>43</v>
      </c>
      <c r="C7136">
        <v>6</v>
      </c>
      <c r="D7136" t="s">
        <v>11</v>
      </c>
      <c r="E7136" t="s">
        <v>1030</v>
      </c>
      <c r="F7136" t="s">
        <v>13</v>
      </c>
      <c r="G7136" t="s">
        <v>1918</v>
      </c>
      <c r="H7136" s="1">
        <v>0</v>
      </c>
      <c r="I7136" s="2">
        <v>43604</v>
      </c>
      <c r="J7136" t="s">
        <v>2520</v>
      </c>
      <c r="K7136" t="s">
        <v>16</v>
      </c>
      <c r="L7136">
        <v>30318</v>
      </c>
      <c r="M7136">
        <v>1228</v>
      </c>
      <c r="N7136" t="s">
        <v>8110</v>
      </c>
      <c r="O7136">
        <v>375</v>
      </c>
      <c r="P7136">
        <v>9</v>
      </c>
      <c r="Q7136" t="s">
        <v>18</v>
      </c>
      <c r="R7136" t="s">
        <v>8304</v>
      </c>
      <c r="S7136">
        <v>374.63</v>
      </c>
      <c r="T7136">
        <v>1629</v>
      </c>
      <c r="U7136" t="s">
        <v>19</v>
      </c>
      <c r="V7136" s="2">
        <v>43608</v>
      </c>
      <c r="W7136" t="s">
        <v>39</v>
      </c>
      <c r="X7136" t="s">
        <v>761</v>
      </c>
      <c r="Y7136" t="s">
        <v>22</v>
      </c>
    </row>
    <row r="7137" spans="1:25" hidden="1" x14ac:dyDescent="0.35">
      <c r="A7137">
        <v>4</v>
      </c>
      <c r="B7137" t="s">
        <v>43</v>
      </c>
      <c r="C7137">
        <v>6</v>
      </c>
      <c r="D7137" t="s">
        <v>26</v>
      </c>
      <c r="E7137" t="s">
        <v>1030</v>
      </c>
      <c r="F7137" t="s">
        <v>13</v>
      </c>
      <c r="G7137" t="s">
        <v>1918</v>
      </c>
      <c r="H7137" s="1">
        <v>0</v>
      </c>
      <c r="I7137" s="2">
        <v>43604</v>
      </c>
      <c r="J7137" t="s">
        <v>2520</v>
      </c>
      <c r="K7137" t="s">
        <v>16</v>
      </c>
      <c r="L7137">
        <v>30318</v>
      </c>
      <c r="M7137">
        <v>1741</v>
      </c>
      <c r="N7137" t="s">
        <v>2919</v>
      </c>
      <c r="O7137">
        <v>141</v>
      </c>
      <c r="P7137">
        <v>7</v>
      </c>
      <c r="Q7137" t="s">
        <v>18</v>
      </c>
      <c r="R7137" t="s">
        <v>8304</v>
      </c>
      <c r="S7137">
        <v>140.6</v>
      </c>
      <c r="T7137">
        <v>287</v>
      </c>
      <c r="U7137" t="s">
        <v>19</v>
      </c>
      <c r="V7137" s="2">
        <v>43608</v>
      </c>
      <c r="W7137" t="s">
        <v>39</v>
      </c>
      <c r="X7137" t="s">
        <v>761</v>
      </c>
      <c r="Y7137" t="s">
        <v>64</v>
      </c>
    </row>
    <row r="7138" spans="1:25" hidden="1" x14ac:dyDescent="0.35">
      <c r="A7138">
        <v>4</v>
      </c>
      <c r="B7138" t="s">
        <v>43</v>
      </c>
      <c r="C7138">
        <v>6</v>
      </c>
      <c r="D7138" t="s">
        <v>50</v>
      </c>
      <c r="E7138" t="s">
        <v>1030</v>
      </c>
      <c r="F7138" t="s">
        <v>13</v>
      </c>
      <c r="G7138" t="s">
        <v>1918</v>
      </c>
      <c r="H7138" s="1">
        <v>0</v>
      </c>
      <c r="I7138" s="2">
        <v>43604</v>
      </c>
      <c r="J7138" t="s">
        <v>2520</v>
      </c>
      <c r="K7138" t="s">
        <v>16</v>
      </c>
      <c r="L7138">
        <v>30318</v>
      </c>
      <c r="M7138">
        <v>1173</v>
      </c>
      <c r="N7138" t="s">
        <v>4801</v>
      </c>
      <c r="O7138">
        <v>98</v>
      </c>
      <c r="P7138">
        <v>3</v>
      </c>
      <c r="Q7138" t="s">
        <v>18</v>
      </c>
      <c r="R7138" t="s">
        <v>8304</v>
      </c>
      <c r="S7138">
        <v>98.27</v>
      </c>
      <c r="T7138">
        <v>378</v>
      </c>
      <c r="U7138" t="s">
        <v>19</v>
      </c>
      <c r="V7138" s="2">
        <v>43608</v>
      </c>
      <c r="W7138" t="s">
        <v>39</v>
      </c>
      <c r="X7138" t="s">
        <v>761</v>
      </c>
      <c r="Y7138" t="s">
        <v>52</v>
      </c>
    </row>
    <row r="7139" spans="1:25" hidden="1" x14ac:dyDescent="0.35">
      <c r="A7139">
        <v>4</v>
      </c>
      <c r="B7139" t="s">
        <v>43</v>
      </c>
      <c r="C7139">
        <v>6</v>
      </c>
      <c r="D7139" t="s">
        <v>50</v>
      </c>
      <c r="E7139" t="s">
        <v>1030</v>
      </c>
      <c r="F7139" t="s">
        <v>13</v>
      </c>
      <c r="G7139" t="s">
        <v>1918</v>
      </c>
      <c r="H7139" s="1">
        <v>0</v>
      </c>
      <c r="I7139" s="2">
        <v>43604</v>
      </c>
      <c r="J7139" t="s">
        <v>2520</v>
      </c>
      <c r="K7139" t="s">
        <v>16</v>
      </c>
      <c r="L7139">
        <v>30318</v>
      </c>
      <c r="M7139">
        <v>967</v>
      </c>
      <c r="N7139" t="s">
        <v>4989</v>
      </c>
      <c r="O7139">
        <v>4</v>
      </c>
      <c r="P7139">
        <v>4</v>
      </c>
      <c r="Q7139" t="s">
        <v>18</v>
      </c>
      <c r="R7139" t="s">
        <v>8304</v>
      </c>
      <c r="S7139">
        <v>4.07</v>
      </c>
      <c r="T7139">
        <v>68</v>
      </c>
      <c r="U7139" t="s">
        <v>19</v>
      </c>
      <c r="V7139" s="2">
        <v>43608</v>
      </c>
      <c r="W7139" t="s">
        <v>39</v>
      </c>
      <c r="X7139" t="s">
        <v>761</v>
      </c>
      <c r="Y7139" t="s">
        <v>113</v>
      </c>
    </row>
    <row r="7140" spans="1:25" hidden="1" x14ac:dyDescent="0.35">
      <c r="A7140">
        <v>5</v>
      </c>
      <c r="B7140" t="s">
        <v>43</v>
      </c>
      <c r="C7140">
        <v>6</v>
      </c>
      <c r="D7140" t="s">
        <v>26</v>
      </c>
      <c r="E7140" t="s">
        <v>65</v>
      </c>
      <c r="F7140" t="s">
        <v>13</v>
      </c>
      <c r="G7140" t="s">
        <v>1438</v>
      </c>
      <c r="H7140" s="1">
        <v>0</v>
      </c>
      <c r="I7140" s="2">
        <v>43488</v>
      </c>
      <c r="J7140" t="s">
        <v>6538</v>
      </c>
      <c r="K7140" t="s">
        <v>30</v>
      </c>
      <c r="L7140">
        <v>98103</v>
      </c>
      <c r="M7140">
        <v>1713</v>
      </c>
      <c r="N7140" t="s">
        <v>2912</v>
      </c>
      <c r="O7140">
        <v>3</v>
      </c>
      <c r="P7140">
        <v>1</v>
      </c>
      <c r="Q7140" t="s">
        <v>32</v>
      </c>
      <c r="R7140" t="s">
        <v>8304</v>
      </c>
      <c r="S7140">
        <v>3.11</v>
      </c>
      <c r="T7140">
        <v>6</v>
      </c>
      <c r="U7140" t="s">
        <v>33</v>
      </c>
      <c r="V7140" s="2">
        <v>43493</v>
      </c>
      <c r="W7140" t="s">
        <v>39</v>
      </c>
      <c r="X7140" t="s">
        <v>69</v>
      </c>
      <c r="Y7140" t="s">
        <v>64</v>
      </c>
    </row>
    <row r="7141" spans="1:25" hidden="1" x14ac:dyDescent="0.35">
      <c r="A7141">
        <v>5</v>
      </c>
      <c r="B7141" t="s">
        <v>43</v>
      </c>
      <c r="C7141">
        <v>6</v>
      </c>
      <c r="D7141" t="s">
        <v>26</v>
      </c>
      <c r="E7141" t="s">
        <v>65</v>
      </c>
      <c r="F7141" t="s">
        <v>13</v>
      </c>
      <c r="G7141" t="s">
        <v>1438</v>
      </c>
      <c r="H7141" s="1">
        <v>0</v>
      </c>
      <c r="I7141" s="2">
        <v>43488</v>
      </c>
      <c r="J7141" t="s">
        <v>6538</v>
      </c>
      <c r="K7141" t="s">
        <v>30</v>
      </c>
      <c r="L7141">
        <v>98103</v>
      </c>
      <c r="M7141">
        <v>1816</v>
      </c>
      <c r="N7141" t="s">
        <v>2830</v>
      </c>
      <c r="O7141">
        <v>12</v>
      </c>
      <c r="P7141">
        <v>4</v>
      </c>
      <c r="Q7141" t="s">
        <v>32</v>
      </c>
      <c r="R7141" t="s">
        <v>8304</v>
      </c>
      <c r="S7141">
        <v>12.44</v>
      </c>
      <c r="T7141">
        <v>26</v>
      </c>
      <c r="U7141" t="s">
        <v>33</v>
      </c>
      <c r="V7141" s="2">
        <v>43493</v>
      </c>
      <c r="W7141" t="s">
        <v>39</v>
      </c>
      <c r="X7141" t="s">
        <v>69</v>
      </c>
      <c r="Y7141" t="s">
        <v>64</v>
      </c>
    </row>
    <row r="7142" spans="1:25" hidden="1" x14ac:dyDescent="0.35">
      <c r="A7142">
        <v>5</v>
      </c>
      <c r="B7142" t="s">
        <v>43</v>
      </c>
      <c r="C7142">
        <v>6</v>
      </c>
      <c r="D7142" t="s">
        <v>26</v>
      </c>
      <c r="E7142" t="s">
        <v>65</v>
      </c>
      <c r="F7142" t="s">
        <v>13</v>
      </c>
      <c r="G7142" t="s">
        <v>1438</v>
      </c>
      <c r="H7142" s="1">
        <v>0.2</v>
      </c>
      <c r="I7142" s="2">
        <v>43488</v>
      </c>
      <c r="J7142" t="s">
        <v>6538</v>
      </c>
      <c r="K7142" t="s">
        <v>30</v>
      </c>
      <c r="L7142">
        <v>98103</v>
      </c>
      <c r="M7142">
        <v>1316</v>
      </c>
      <c r="N7142" t="s">
        <v>3150</v>
      </c>
      <c r="O7142">
        <v>7</v>
      </c>
      <c r="P7142">
        <v>5</v>
      </c>
      <c r="Q7142" t="s">
        <v>32</v>
      </c>
      <c r="R7142" t="s">
        <v>8304</v>
      </c>
      <c r="S7142">
        <v>6.89</v>
      </c>
      <c r="T7142">
        <v>20</v>
      </c>
      <c r="U7142" t="s">
        <v>33</v>
      </c>
      <c r="V7142" s="2">
        <v>43493</v>
      </c>
      <c r="W7142" t="s">
        <v>39</v>
      </c>
      <c r="X7142" t="s">
        <v>69</v>
      </c>
      <c r="Y7142" t="s">
        <v>54</v>
      </c>
    </row>
    <row r="7143" spans="1:25" hidden="1" x14ac:dyDescent="0.35">
      <c r="A7143">
        <v>5</v>
      </c>
      <c r="B7143" t="s">
        <v>43</v>
      </c>
      <c r="C7143">
        <v>6</v>
      </c>
      <c r="D7143" t="s">
        <v>50</v>
      </c>
      <c r="E7143" t="s">
        <v>65</v>
      </c>
      <c r="F7143" t="s">
        <v>13</v>
      </c>
      <c r="G7143" t="s">
        <v>1438</v>
      </c>
      <c r="H7143" s="1">
        <v>0.2</v>
      </c>
      <c r="I7143" s="2">
        <v>43488</v>
      </c>
      <c r="J7143" t="s">
        <v>6538</v>
      </c>
      <c r="K7143" t="s">
        <v>30</v>
      </c>
      <c r="L7143">
        <v>98103</v>
      </c>
      <c r="M7143">
        <v>783</v>
      </c>
      <c r="N7143" t="s">
        <v>4726</v>
      </c>
      <c r="O7143">
        <v>9</v>
      </c>
      <c r="P7143">
        <v>6</v>
      </c>
      <c r="Q7143" t="s">
        <v>32</v>
      </c>
      <c r="R7143" t="s">
        <v>8304</v>
      </c>
      <c r="S7143">
        <v>8.64</v>
      </c>
      <c r="T7143">
        <v>86</v>
      </c>
      <c r="U7143" t="s">
        <v>33</v>
      </c>
      <c r="V7143" s="2">
        <v>43493</v>
      </c>
      <c r="W7143" t="s">
        <v>39</v>
      </c>
      <c r="X7143" t="s">
        <v>69</v>
      </c>
      <c r="Y7143" t="s">
        <v>52</v>
      </c>
    </row>
    <row r="7144" spans="1:25" hidden="1" x14ac:dyDescent="0.35">
      <c r="A7144">
        <v>4</v>
      </c>
      <c r="B7144" t="s">
        <v>43</v>
      </c>
      <c r="C7144">
        <v>6</v>
      </c>
      <c r="D7144" t="s">
        <v>11</v>
      </c>
      <c r="E7144" t="s">
        <v>535</v>
      </c>
      <c r="F7144" t="s">
        <v>13</v>
      </c>
      <c r="G7144" t="s">
        <v>5300</v>
      </c>
      <c r="H7144" s="1">
        <v>0</v>
      </c>
      <c r="I7144" s="2">
        <v>43808</v>
      </c>
      <c r="J7144" t="s">
        <v>5483</v>
      </c>
      <c r="K7144" t="s">
        <v>73</v>
      </c>
      <c r="L7144">
        <v>48234</v>
      </c>
      <c r="M7144">
        <v>752</v>
      </c>
      <c r="N7144" t="s">
        <v>8133</v>
      </c>
      <c r="O7144">
        <v>227</v>
      </c>
      <c r="P7144">
        <v>3</v>
      </c>
      <c r="Q7144" t="s">
        <v>75</v>
      </c>
      <c r="R7144" t="s">
        <v>8304</v>
      </c>
      <c r="S7144">
        <v>226.96</v>
      </c>
      <c r="T7144">
        <v>873</v>
      </c>
      <c r="U7144" t="s">
        <v>33</v>
      </c>
      <c r="V7144" s="2">
        <v>43812</v>
      </c>
      <c r="W7144" t="s">
        <v>39</v>
      </c>
      <c r="X7144" t="s">
        <v>156</v>
      </c>
      <c r="Y7144" t="s">
        <v>24</v>
      </c>
    </row>
    <row r="7145" spans="1:25" hidden="1" x14ac:dyDescent="0.35">
      <c r="A7145">
        <v>4</v>
      </c>
      <c r="B7145" t="s">
        <v>43</v>
      </c>
      <c r="C7145">
        <v>6</v>
      </c>
      <c r="D7145" t="s">
        <v>26</v>
      </c>
      <c r="E7145" t="s">
        <v>535</v>
      </c>
      <c r="F7145" t="s">
        <v>13</v>
      </c>
      <c r="G7145" t="s">
        <v>5300</v>
      </c>
      <c r="H7145" s="1">
        <v>0</v>
      </c>
      <c r="I7145" s="2">
        <v>43808</v>
      </c>
      <c r="J7145" t="s">
        <v>5483</v>
      </c>
      <c r="K7145" t="s">
        <v>73</v>
      </c>
      <c r="L7145">
        <v>48234</v>
      </c>
      <c r="M7145">
        <v>1634</v>
      </c>
      <c r="N7145" t="s">
        <v>826</v>
      </c>
      <c r="O7145">
        <v>20</v>
      </c>
      <c r="P7145">
        <v>2</v>
      </c>
      <c r="Q7145" t="s">
        <v>75</v>
      </c>
      <c r="R7145" t="s">
        <v>8304</v>
      </c>
      <c r="S7145">
        <v>19.52</v>
      </c>
      <c r="T7145">
        <v>42</v>
      </c>
      <c r="U7145" t="s">
        <v>33</v>
      </c>
      <c r="V7145" s="2">
        <v>43812</v>
      </c>
      <c r="W7145" t="s">
        <v>39</v>
      </c>
      <c r="X7145" t="s">
        <v>156</v>
      </c>
      <c r="Y7145" t="s">
        <v>54</v>
      </c>
    </row>
    <row r="7146" spans="1:25" hidden="1" x14ac:dyDescent="0.35">
      <c r="A7146">
        <v>4</v>
      </c>
      <c r="B7146" t="s">
        <v>43</v>
      </c>
      <c r="C7146">
        <v>6</v>
      </c>
      <c r="D7146" t="s">
        <v>26</v>
      </c>
      <c r="E7146" t="s">
        <v>535</v>
      </c>
      <c r="F7146" t="s">
        <v>13</v>
      </c>
      <c r="G7146" t="s">
        <v>5300</v>
      </c>
      <c r="H7146" s="1">
        <v>0</v>
      </c>
      <c r="I7146" s="2">
        <v>43808</v>
      </c>
      <c r="J7146" t="s">
        <v>5483</v>
      </c>
      <c r="K7146" t="s">
        <v>73</v>
      </c>
      <c r="L7146">
        <v>48234</v>
      </c>
      <c r="M7146">
        <v>1742</v>
      </c>
      <c r="N7146" t="s">
        <v>4606</v>
      </c>
      <c r="O7146">
        <v>6</v>
      </c>
      <c r="P7146">
        <v>2</v>
      </c>
      <c r="Q7146" t="s">
        <v>75</v>
      </c>
      <c r="R7146" t="s">
        <v>8304</v>
      </c>
      <c r="S7146">
        <v>6.22</v>
      </c>
      <c r="T7146">
        <v>13</v>
      </c>
      <c r="U7146" t="s">
        <v>33</v>
      </c>
      <c r="V7146" s="2">
        <v>43812</v>
      </c>
      <c r="W7146" t="s">
        <v>39</v>
      </c>
      <c r="X7146" t="s">
        <v>156</v>
      </c>
      <c r="Y7146" t="s">
        <v>64</v>
      </c>
    </row>
    <row r="7147" spans="1:25" x14ac:dyDescent="0.35">
      <c r="A7147">
        <v>4</v>
      </c>
      <c r="B7147" t="s">
        <v>43</v>
      </c>
      <c r="C7147">
        <v>6</v>
      </c>
      <c r="D7147" t="s">
        <v>26</v>
      </c>
      <c r="E7147" t="s">
        <v>88</v>
      </c>
      <c r="F7147" t="s">
        <v>13</v>
      </c>
      <c r="G7147" t="s">
        <v>1673</v>
      </c>
      <c r="H7147" s="1">
        <v>0</v>
      </c>
      <c r="I7147" s="2">
        <v>43494</v>
      </c>
      <c r="J7147" t="s">
        <v>4453</v>
      </c>
      <c r="K7147" t="s">
        <v>30</v>
      </c>
      <c r="L7147">
        <v>94109</v>
      </c>
      <c r="M7147">
        <v>82</v>
      </c>
      <c r="N7147" t="s">
        <v>4187</v>
      </c>
      <c r="O7147">
        <v>2</v>
      </c>
      <c r="P7147">
        <v>1</v>
      </c>
      <c r="Q7147" t="s">
        <v>32</v>
      </c>
      <c r="R7147" t="s">
        <v>8304</v>
      </c>
      <c r="S7147">
        <v>2.23</v>
      </c>
      <c r="T7147">
        <v>9</v>
      </c>
      <c r="U7147" t="s">
        <v>19</v>
      </c>
      <c r="V7147" s="2">
        <v>43498</v>
      </c>
      <c r="W7147" t="s">
        <v>39</v>
      </c>
      <c r="X7147" t="s">
        <v>34</v>
      </c>
      <c r="Y7147" t="s">
        <v>356</v>
      </c>
    </row>
    <row r="7148" spans="1:25" x14ac:dyDescent="0.35">
      <c r="A7148">
        <v>4</v>
      </c>
      <c r="B7148" t="s">
        <v>43</v>
      </c>
      <c r="C7148">
        <v>6</v>
      </c>
      <c r="D7148" t="s">
        <v>26</v>
      </c>
      <c r="E7148" t="s">
        <v>88</v>
      </c>
      <c r="F7148" t="s">
        <v>13</v>
      </c>
      <c r="G7148" t="s">
        <v>1673</v>
      </c>
      <c r="H7148" s="1">
        <v>0</v>
      </c>
      <c r="I7148" s="2">
        <v>43494</v>
      </c>
      <c r="J7148" t="s">
        <v>4453</v>
      </c>
      <c r="K7148" t="s">
        <v>30</v>
      </c>
      <c r="L7148">
        <v>94109</v>
      </c>
      <c r="M7148">
        <v>1155</v>
      </c>
      <c r="N7148" t="s">
        <v>3840</v>
      </c>
      <c r="O7148">
        <v>2</v>
      </c>
      <c r="P7148">
        <v>3</v>
      </c>
      <c r="Q7148" t="s">
        <v>32</v>
      </c>
      <c r="R7148" t="s">
        <v>8304</v>
      </c>
      <c r="S7148">
        <v>2.17</v>
      </c>
      <c r="T7148">
        <v>8</v>
      </c>
      <c r="U7148" t="s">
        <v>19</v>
      </c>
      <c r="V7148" s="2">
        <v>43498</v>
      </c>
      <c r="W7148" t="s">
        <v>39</v>
      </c>
      <c r="X7148" t="s">
        <v>34</v>
      </c>
      <c r="Y7148" t="s">
        <v>49</v>
      </c>
    </row>
    <row r="7149" spans="1:25" x14ac:dyDescent="0.35">
      <c r="A7149">
        <v>4</v>
      </c>
      <c r="B7149" t="s">
        <v>43</v>
      </c>
      <c r="C7149">
        <v>6</v>
      </c>
      <c r="D7149" t="s">
        <v>26</v>
      </c>
      <c r="E7149" t="s">
        <v>88</v>
      </c>
      <c r="F7149" t="s">
        <v>13</v>
      </c>
      <c r="G7149" t="s">
        <v>1673</v>
      </c>
      <c r="H7149" s="1">
        <v>0.2</v>
      </c>
      <c r="I7149" s="2">
        <v>43494</v>
      </c>
      <c r="J7149" t="s">
        <v>4453</v>
      </c>
      <c r="K7149" t="s">
        <v>30</v>
      </c>
      <c r="L7149">
        <v>94109</v>
      </c>
      <c r="M7149">
        <v>449</v>
      </c>
      <c r="N7149" t="s">
        <v>1019</v>
      </c>
      <c r="O7149">
        <v>40</v>
      </c>
      <c r="P7149">
        <v>8</v>
      </c>
      <c r="Q7149" t="s">
        <v>32</v>
      </c>
      <c r="R7149" t="s">
        <v>8304</v>
      </c>
      <c r="S7149">
        <v>40.369999999999997</v>
      </c>
      <c r="T7149">
        <v>120</v>
      </c>
      <c r="U7149" t="s">
        <v>19</v>
      </c>
      <c r="V7149" s="2">
        <v>43498</v>
      </c>
      <c r="W7149" t="s">
        <v>39</v>
      </c>
      <c r="X7149" t="s">
        <v>34</v>
      </c>
      <c r="Y7149" t="s">
        <v>54</v>
      </c>
    </row>
    <row r="7150" spans="1:25" hidden="1" x14ac:dyDescent="0.35">
      <c r="A7150">
        <v>2</v>
      </c>
      <c r="B7150" t="s">
        <v>25</v>
      </c>
      <c r="C7150">
        <v>1</v>
      </c>
      <c r="D7150" t="s">
        <v>26</v>
      </c>
      <c r="E7150" t="s">
        <v>5837</v>
      </c>
      <c r="F7150" t="s">
        <v>13</v>
      </c>
      <c r="G7150" t="s">
        <v>1224</v>
      </c>
      <c r="H7150" s="1">
        <v>0.2</v>
      </c>
      <c r="I7150" s="2">
        <v>43688</v>
      </c>
      <c r="J7150" t="s">
        <v>5838</v>
      </c>
      <c r="K7150" t="s">
        <v>73</v>
      </c>
      <c r="L7150">
        <v>76021</v>
      </c>
      <c r="M7150">
        <v>1658</v>
      </c>
      <c r="N7150" t="s">
        <v>8234</v>
      </c>
      <c r="O7150">
        <v>10</v>
      </c>
      <c r="P7150">
        <v>4</v>
      </c>
      <c r="Q7150" t="s">
        <v>75</v>
      </c>
      <c r="R7150" t="s">
        <v>8304</v>
      </c>
      <c r="S7150">
        <v>10.01</v>
      </c>
      <c r="T7150">
        <v>30</v>
      </c>
      <c r="U7150" t="s">
        <v>33</v>
      </c>
      <c r="V7150" s="2">
        <v>43690</v>
      </c>
      <c r="W7150" t="s">
        <v>130</v>
      </c>
      <c r="X7150" t="s">
        <v>77</v>
      </c>
      <c r="Y7150" t="s">
        <v>64</v>
      </c>
    </row>
    <row r="7151" spans="1:25" hidden="1" x14ac:dyDescent="0.35">
      <c r="A7151">
        <v>2</v>
      </c>
      <c r="B7151" t="s">
        <v>25</v>
      </c>
      <c r="C7151">
        <v>1</v>
      </c>
      <c r="D7151" t="s">
        <v>26</v>
      </c>
      <c r="E7151" t="s">
        <v>5837</v>
      </c>
      <c r="F7151" t="s">
        <v>13</v>
      </c>
      <c r="G7151" t="s">
        <v>1224</v>
      </c>
      <c r="H7151" s="1">
        <v>0.2</v>
      </c>
      <c r="I7151" s="2">
        <v>43688</v>
      </c>
      <c r="J7151" t="s">
        <v>5838</v>
      </c>
      <c r="K7151" t="s">
        <v>73</v>
      </c>
      <c r="L7151">
        <v>76021</v>
      </c>
      <c r="M7151">
        <v>321</v>
      </c>
      <c r="N7151" t="s">
        <v>2810</v>
      </c>
      <c r="O7151">
        <v>3</v>
      </c>
      <c r="P7151">
        <v>7</v>
      </c>
      <c r="Q7151" t="s">
        <v>75</v>
      </c>
      <c r="R7151" t="s">
        <v>8304</v>
      </c>
      <c r="S7151">
        <v>2.87</v>
      </c>
      <c r="T7151">
        <v>9</v>
      </c>
      <c r="U7151" t="s">
        <v>33</v>
      </c>
      <c r="V7151" s="2">
        <v>43690</v>
      </c>
      <c r="W7151" t="s">
        <v>130</v>
      </c>
      <c r="X7151" t="s">
        <v>77</v>
      </c>
      <c r="Y7151" t="s">
        <v>49</v>
      </c>
    </row>
    <row r="7152" spans="1:25" hidden="1" x14ac:dyDescent="0.35">
      <c r="A7152">
        <v>2</v>
      </c>
      <c r="B7152" t="s">
        <v>25</v>
      </c>
      <c r="C7152">
        <v>1</v>
      </c>
      <c r="D7152" t="s">
        <v>26</v>
      </c>
      <c r="E7152" t="s">
        <v>5837</v>
      </c>
      <c r="F7152" t="s">
        <v>13</v>
      </c>
      <c r="G7152" t="s">
        <v>1224</v>
      </c>
      <c r="H7152" s="1">
        <v>0.8</v>
      </c>
      <c r="I7152" s="2">
        <v>43688</v>
      </c>
      <c r="J7152" t="s">
        <v>5838</v>
      </c>
      <c r="K7152" t="s">
        <v>73</v>
      </c>
      <c r="L7152">
        <v>76021</v>
      </c>
      <c r="M7152">
        <v>664</v>
      </c>
      <c r="N7152" t="s">
        <v>3354</v>
      </c>
      <c r="O7152">
        <v>-23</v>
      </c>
      <c r="P7152">
        <v>8</v>
      </c>
      <c r="Q7152" t="s">
        <v>75</v>
      </c>
      <c r="R7152" t="s">
        <v>8304</v>
      </c>
      <c r="S7152">
        <v>-22.51</v>
      </c>
      <c r="T7152">
        <v>13</v>
      </c>
      <c r="U7152" t="s">
        <v>33</v>
      </c>
      <c r="V7152" s="2">
        <v>43690</v>
      </c>
      <c r="W7152" t="s">
        <v>130</v>
      </c>
      <c r="X7152" t="s">
        <v>77</v>
      </c>
      <c r="Y7152" t="s">
        <v>54</v>
      </c>
    </row>
    <row r="7153" spans="1:25" hidden="1" x14ac:dyDescent="0.35">
      <c r="A7153">
        <v>2</v>
      </c>
      <c r="B7153" t="s">
        <v>25</v>
      </c>
      <c r="C7153">
        <v>1</v>
      </c>
      <c r="D7153" t="s">
        <v>50</v>
      </c>
      <c r="E7153" t="s">
        <v>5837</v>
      </c>
      <c r="F7153" t="s">
        <v>13</v>
      </c>
      <c r="G7153" t="s">
        <v>1224</v>
      </c>
      <c r="H7153" s="1">
        <v>0.2</v>
      </c>
      <c r="I7153" s="2">
        <v>43688</v>
      </c>
      <c r="J7153" t="s">
        <v>5838</v>
      </c>
      <c r="K7153" t="s">
        <v>73</v>
      </c>
      <c r="L7153">
        <v>76021</v>
      </c>
      <c r="M7153">
        <v>1322</v>
      </c>
      <c r="N7153" t="s">
        <v>4900</v>
      </c>
      <c r="O7153">
        <v>13</v>
      </c>
      <c r="P7153">
        <v>2</v>
      </c>
      <c r="Q7153" t="s">
        <v>75</v>
      </c>
      <c r="R7153" t="s">
        <v>8304</v>
      </c>
      <c r="S7153">
        <v>13.44</v>
      </c>
      <c r="T7153">
        <v>154</v>
      </c>
      <c r="U7153" t="s">
        <v>33</v>
      </c>
      <c r="V7153" s="2">
        <v>43690</v>
      </c>
      <c r="W7153" t="s">
        <v>130</v>
      </c>
      <c r="X7153" t="s">
        <v>77</v>
      </c>
      <c r="Y7153" t="s">
        <v>52</v>
      </c>
    </row>
    <row r="7154" spans="1:25" hidden="1" x14ac:dyDescent="0.35">
      <c r="A7154">
        <v>2</v>
      </c>
      <c r="B7154" t="s">
        <v>43</v>
      </c>
      <c r="C7154">
        <v>3</v>
      </c>
      <c r="D7154" t="s">
        <v>11</v>
      </c>
      <c r="E7154" t="s">
        <v>1012</v>
      </c>
      <c r="F7154" t="s">
        <v>13</v>
      </c>
      <c r="G7154" t="s">
        <v>288</v>
      </c>
      <c r="H7154" s="1">
        <v>0.2</v>
      </c>
      <c r="I7154" s="2">
        <v>43766</v>
      </c>
      <c r="J7154" t="s">
        <v>2024</v>
      </c>
      <c r="K7154" t="s">
        <v>16</v>
      </c>
      <c r="L7154">
        <v>28314</v>
      </c>
      <c r="M7154">
        <v>465</v>
      </c>
      <c r="N7154" t="s">
        <v>8194</v>
      </c>
      <c r="O7154">
        <v>16</v>
      </c>
      <c r="P7154">
        <v>3</v>
      </c>
      <c r="Q7154" t="s">
        <v>18</v>
      </c>
      <c r="R7154" t="s">
        <v>8304</v>
      </c>
      <c r="S7154">
        <v>15.59</v>
      </c>
      <c r="T7154">
        <v>78</v>
      </c>
      <c r="U7154" t="s">
        <v>19</v>
      </c>
      <c r="V7154" s="2">
        <v>43768</v>
      </c>
      <c r="W7154" t="s">
        <v>20</v>
      </c>
      <c r="X7154" t="s">
        <v>63</v>
      </c>
      <c r="Y7154" t="s">
        <v>47</v>
      </c>
    </row>
    <row r="7155" spans="1:25" hidden="1" x14ac:dyDescent="0.35">
      <c r="A7155">
        <v>2</v>
      </c>
      <c r="B7155" t="s">
        <v>43</v>
      </c>
      <c r="C7155">
        <v>3</v>
      </c>
      <c r="D7155" t="s">
        <v>26</v>
      </c>
      <c r="E7155" t="s">
        <v>1012</v>
      </c>
      <c r="F7155" t="s">
        <v>13</v>
      </c>
      <c r="G7155" t="s">
        <v>288</v>
      </c>
      <c r="H7155" s="1">
        <v>0.2</v>
      </c>
      <c r="I7155" s="2">
        <v>43766</v>
      </c>
      <c r="J7155" t="s">
        <v>2024</v>
      </c>
      <c r="K7155" t="s">
        <v>16</v>
      </c>
      <c r="L7155">
        <v>28314</v>
      </c>
      <c r="M7155">
        <v>776</v>
      </c>
      <c r="N7155" t="s">
        <v>515</v>
      </c>
      <c r="O7155">
        <v>-29</v>
      </c>
      <c r="P7155">
        <v>2</v>
      </c>
      <c r="Q7155" t="s">
        <v>18</v>
      </c>
      <c r="R7155" t="s">
        <v>8304</v>
      </c>
      <c r="S7155">
        <v>-29.44</v>
      </c>
      <c r="T7155">
        <v>147</v>
      </c>
      <c r="U7155" t="s">
        <v>19</v>
      </c>
      <c r="V7155" s="2">
        <v>43768</v>
      </c>
      <c r="W7155" t="s">
        <v>20</v>
      </c>
      <c r="X7155" t="s">
        <v>63</v>
      </c>
      <c r="Y7155" t="s">
        <v>42</v>
      </c>
    </row>
    <row r="7156" spans="1:25" hidden="1" x14ac:dyDescent="0.35">
      <c r="A7156">
        <v>2</v>
      </c>
      <c r="B7156" t="s">
        <v>43</v>
      </c>
      <c r="C7156">
        <v>3</v>
      </c>
      <c r="D7156" t="s">
        <v>26</v>
      </c>
      <c r="E7156" t="s">
        <v>1012</v>
      </c>
      <c r="F7156" t="s">
        <v>13</v>
      </c>
      <c r="G7156" t="s">
        <v>288</v>
      </c>
      <c r="H7156" s="1">
        <v>0.2</v>
      </c>
      <c r="I7156" s="2">
        <v>43766</v>
      </c>
      <c r="J7156" t="s">
        <v>2024</v>
      </c>
      <c r="K7156" t="s">
        <v>16</v>
      </c>
      <c r="L7156">
        <v>28314</v>
      </c>
      <c r="M7156">
        <v>1731</v>
      </c>
      <c r="N7156" t="s">
        <v>2806</v>
      </c>
      <c r="O7156">
        <v>16</v>
      </c>
      <c r="P7156">
        <v>3</v>
      </c>
      <c r="Q7156" t="s">
        <v>18</v>
      </c>
      <c r="R7156" t="s">
        <v>8304</v>
      </c>
      <c r="S7156">
        <v>16.18</v>
      </c>
      <c r="T7156">
        <v>48</v>
      </c>
      <c r="U7156" t="s">
        <v>19</v>
      </c>
      <c r="V7156" s="2">
        <v>43768</v>
      </c>
      <c r="W7156" t="s">
        <v>20</v>
      </c>
      <c r="X7156" t="s">
        <v>63</v>
      </c>
      <c r="Y7156" t="s">
        <v>64</v>
      </c>
    </row>
    <row r="7157" spans="1:25" hidden="1" x14ac:dyDescent="0.35">
      <c r="A7157">
        <v>4</v>
      </c>
      <c r="B7157" t="s">
        <v>43</v>
      </c>
      <c r="C7157">
        <v>6</v>
      </c>
      <c r="D7157" t="s">
        <v>26</v>
      </c>
      <c r="E7157" t="s">
        <v>333</v>
      </c>
      <c r="F7157" t="s">
        <v>13</v>
      </c>
      <c r="G7157" t="s">
        <v>5293</v>
      </c>
      <c r="H7157" s="1">
        <v>0.2</v>
      </c>
      <c r="I7157" s="2">
        <v>43808</v>
      </c>
      <c r="J7157" t="s">
        <v>6654</v>
      </c>
      <c r="K7157" t="s">
        <v>30</v>
      </c>
      <c r="L7157">
        <v>85023</v>
      </c>
      <c r="M7157">
        <v>1111</v>
      </c>
      <c r="N7157" t="s">
        <v>4541</v>
      </c>
      <c r="O7157">
        <v>147</v>
      </c>
      <c r="P7157">
        <v>5</v>
      </c>
      <c r="Q7157" t="s">
        <v>32</v>
      </c>
      <c r="R7157" t="s">
        <v>8304</v>
      </c>
      <c r="S7157">
        <v>146.79</v>
      </c>
      <c r="T7157">
        <v>419</v>
      </c>
      <c r="U7157" t="s">
        <v>33</v>
      </c>
      <c r="V7157" s="2">
        <v>43812</v>
      </c>
      <c r="W7157" t="s">
        <v>39</v>
      </c>
      <c r="X7157" t="s">
        <v>199</v>
      </c>
      <c r="Y7157" t="s">
        <v>64</v>
      </c>
    </row>
    <row r="7158" spans="1:25" hidden="1" x14ac:dyDescent="0.35">
      <c r="A7158">
        <v>4</v>
      </c>
      <c r="B7158" t="s">
        <v>43</v>
      </c>
      <c r="C7158">
        <v>6</v>
      </c>
      <c r="D7158" t="s">
        <v>26</v>
      </c>
      <c r="E7158" t="s">
        <v>333</v>
      </c>
      <c r="F7158" t="s">
        <v>13</v>
      </c>
      <c r="G7158" t="s">
        <v>5293</v>
      </c>
      <c r="H7158" s="1">
        <v>0.7</v>
      </c>
      <c r="I7158" s="2">
        <v>43808</v>
      </c>
      <c r="J7158" t="s">
        <v>6654</v>
      </c>
      <c r="K7158" t="s">
        <v>30</v>
      </c>
      <c r="L7158">
        <v>85023</v>
      </c>
      <c r="M7158">
        <v>61</v>
      </c>
      <c r="N7158" t="s">
        <v>8226</v>
      </c>
      <c r="O7158">
        <v>-10</v>
      </c>
      <c r="P7158">
        <v>3</v>
      </c>
      <c r="Q7158" t="s">
        <v>32</v>
      </c>
      <c r="R7158" t="s">
        <v>8304</v>
      </c>
      <c r="S7158">
        <v>-9.9700000000000006</v>
      </c>
      <c r="T7158">
        <v>13</v>
      </c>
      <c r="U7158" t="s">
        <v>33</v>
      </c>
      <c r="V7158" s="2">
        <v>43812</v>
      </c>
      <c r="W7158" t="s">
        <v>39</v>
      </c>
      <c r="X7158" t="s">
        <v>199</v>
      </c>
      <c r="Y7158" t="s">
        <v>54</v>
      </c>
    </row>
    <row r="7159" spans="1:25" hidden="1" x14ac:dyDescent="0.35">
      <c r="A7159">
        <v>2</v>
      </c>
      <c r="B7159" t="s">
        <v>43</v>
      </c>
      <c r="C7159">
        <v>3</v>
      </c>
      <c r="D7159" t="s">
        <v>11</v>
      </c>
      <c r="E7159" t="s">
        <v>99</v>
      </c>
      <c r="F7159" t="s">
        <v>13</v>
      </c>
      <c r="G7159" t="s">
        <v>84</v>
      </c>
      <c r="H7159" s="1">
        <v>0.2</v>
      </c>
      <c r="I7159" s="2">
        <v>43551</v>
      </c>
      <c r="J7159" t="s">
        <v>1943</v>
      </c>
      <c r="K7159" t="s">
        <v>102</v>
      </c>
      <c r="L7159">
        <v>19120</v>
      </c>
      <c r="M7159">
        <v>568</v>
      </c>
      <c r="N7159" t="s">
        <v>1585</v>
      </c>
      <c r="O7159">
        <v>2</v>
      </c>
      <c r="P7159">
        <v>2</v>
      </c>
      <c r="Q7159" t="s">
        <v>104</v>
      </c>
      <c r="R7159" t="s">
        <v>8304</v>
      </c>
      <c r="S7159">
        <v>1.5</v>
      </c>
      <c r="T7159">
        <v>15</v>
      </c>
      <c r="U7159" t="s">
        <v>19</v>
      </c>
      <c r="V7159" s="2">
        <v>43553</v>
      </c>
      <c r="W7159" t="s">
        <v>20</v>
      </c>
      <c r="X7159" t="s">
        <v>105</v>
      </c>
      <c r="Y7159" t="s">
        <v>47</v>
      </c>
    </row>
    <row r="7160" spans="1:25" x14ac:dyDescent="0.35">
      <c r="A7160">
        <v>5</v>
      </c>
      <c r="B7160" t="s">
        <v>43</v>
      </c>
      <c r="C7160">
        <v>6</v>
      </c>
      <c r="D7160" t="s">
        <v>26</v>
      </c>
      <c r="E7160" t="s">
        <v>27</v>
      </c>
      <c r="F7160" t="s">
        <v>13</v>
      </c>
      <c r="G7160" t="s">
        <v>2503</v>
      </c>
      <c r="H7160" s="1">
        <v>0</v>
      </c>
      <c r="I7160" s="2">
        <v>43649</v>
      </c>
      <c r="J7160" t="s">
        <v>4563</v>
      </c>
      <c r="K7160" t="s">
        <v>30</v>
      </c>
      <c r="L7160">
        <v>90004</v>
      </c>
      <c r="M7160">
        <v>1359</v>
      </c>
      <c r="N7160" t="s">
        <v>540</v>
      </c>
      <c r="O7160">
        <v>1</v>
      </c>
      <c r="P7160">
        <v>4</v>
      </c>
      <c r="Q7160" t="s">
        <v>32</v>
      </c>
      <c r="R7160" t="s">
        <v>8304</v>
      </c>
      <c r="S7160">
        <v>0.88</v>
      </c>
      <c r="T7160">
        <v>88</v>
      </c>
      <c r="U7160" t="s">
        <v>19</v>
      </c>
      <c r="V7160" s="2">
        <v>43654</v>
      </c>
      <c r="W7160" t="s">
        <v>39</v>
      </c>
      <c r="X7160" t="s">
        <v>34</v>
      </c>
      <c r="Y7160" t="s">
        <v>42</v>
      </c>
    </row>
    <row r="7161" spans="1:25" hidden="1" x14ac:dyDescent="0.35">
      <c r="A7161">
        <v>6</v>
      </c>
      <c r="B7161" t="s">
        <v>10</v>
      </c>
      <c r="C7161">
        <v>6</v>
      </c>
      <c r="D7161" t="s">
        <v>26</v>
      </c>
      <c r="E7161" t="s">
        <v>2211</v>
      </c>
      <c r="F7161" t="s">
        <v>13</v>
      </c>
      <c r="G7161" t="s">
        <v>705</v>
      </c>
      <c r="H7161" s="1">
        <v>0.2</v>
      </c>
      <c r="I7161" s="2">
        <v>43717</v>
      </c>
      <c r="J7161" t="s">
        <v>6270</v>
      </c>
      <c r="K7161" t="s">
        <v>73</v>
      </c>
      <c r="L7161">
        <v>75023</v>
      </c>
      <c r="M7161">
        <v>222</v>
      </c>
      <c r="N7161" t="s">
        <v>245</v>
      </c>
      <c r="O7161">
        <v>3</v>
      </c>
      <c r="P7161">
        <v>4</v>
      </c>
      <c r="Q7161" t="s">
        <v>75</v>
      </c>
      <c r="R7161" t="s">
        <v>8304</v>
      </c>
      <c r="S7161">
        <v>3.45</v>
      </c>
      <c r="T7161">
        <v>10</v>
      </c>
      <c r="U7161" t="s">
        <v>33</v>
      </c>
      <c r="V7161" s="2">
        <v>43723</v>
      </c>
      <c r="W7161" t="s">
        <v>39</v>
      </c>
      <c r="X7161" t="s">
        <v>77</v>
      </c>
      <c r="Y7161" t="s">
        <v>35</v>
      </c>
    </row>
    <row r="7162" spans="1:25" hidden="1" x14ac:dyDescent="0.35">
      <c r="A7162">
        <v>6</v>
      </c>
      <c r="B7162" t="s">
        <v>10</v>
      </c>
      <c r="C7162">
        <v>6</v>
      </c>
      <c r="D7162" t="s">
        <v>26</v>
      </c>
      <c r="E7162" t="s">
        <v>4342</v>
      </c>
      <c r="F7162" t="s">
        <v>13</v>
      </c>
      <c r="G7162" t="s">
        <v>2342</v>
      </c>
      <c r="H7162" s="1">
        <v>0.2</v>
      </c>
      <c r="I7162" s="2">
        <v>43721</v>
      </c>
      <c r="J7162" t="s">
        <v>4396</v>
      </c>
      <c r="K7162" t="s">
        <v>16</v>
      </c>
      <c r="L7162">
        <v>28806</v>
      </c>
      <c r="M7162">
        <v>676</v>
      </c>
      <c r="N7162" t="s">
        <v>3899</v>
      </c>
      <c r="O7162">
        <v>3</v>
      </c>
      <c r="P7162">
        <v>5</v>
      </c>
      <c r="Q7162" t="s">
        <v>18</v>
      </c>
      <c r="R7162" t="s">
        <v>8304</v>
      </c>
      <c r="S7162">
        <v>2.79</v>
      </c>
      <c r="T7162">
        <v>16</v>
      </c>
      <c r="U7162" t="s">
        <v>19</v>
      </c>
      <c r="V7162" s="2">
        <v>43727</v>
      </c>
      <c r="W7162" t="s">
        <v>39</v>
      </c>
      <c r="X7162" t="s">
        <v>63</v>
      </c>
      <c r="Y7162" t="s">
        <v>49</v>
      </c>
    </row>
    <row r="7163" spans="1:25" hidden="1" x14ac:dyDescent="0.35">
      <c r="A7163">
        <v>4</v>
      </c>
      <c r="B7163" t="s">
        <v>43</v>
      </c>
      <c r="C7163">
        <v>6</v>
      </c>
      <c r="D7163" t="s">
        <v>26</v>
      </c>
      <c r="E7163" t="s">
        <v>143</v>
      </c>
      <c r="F7163" t="s">
        <v>13</v>
      </c>
      <c r="G7163" t="s">
        <v>144</v>
      </c>
      <c r="H7163" s="1">
        <v>0.2</v>
      </c>
      <c r="I7163" s="2">
        <v>43727</v>
      </c>
      <c r="J7163" t="s">
        <v>145</v>
      </c>
      <c r="K7163" t="s">
        <v>16</v>
      </c>
      <c r="L7163">
        <v>32935</v>
      </c>
      <c r="M7163">
        <v>103</v>
      </c>
      <c r="N7163" t="s">
        <v>146</v>
      </c>
      <c r="O7163">
        <v>10</v>
      </c>
      <c r="P7163">
        <v>2</v>
      </c>
      <c r="Q7163" t="s">
        <v>18</v>
      </c>
      <c r="R7163" t="s">
        <v>8304</v>
      </c>
      <c r="S7163">
        <v>9.56</v>
      </c>
      <c r="T7163">
        <v>96</v>
      </c>
      <c r="U7163" t="s">
        <v>33</v>
      </c>
      <c r="V7163" s="2">
        <v>43731</v>
      </c>
      <c r="W7163" t="s">
        <v>39</v>
      </c>
      <c r="X7163" t="s">
        <v>40</v>
      </c>
      <c r="Y7163" t="s">
        <v>42</v>
      </c>
    </row>
    <row r="7164" spans="1:25" hidden="1" x14ac:dyDescent="0.35">
      <c r="A7164">
        <v>4</v>
      </c>
      <c r="B7164" t="s">
        <v>43</v>
      </c>
      <c r="C7164">
        <v>6</v>
      </c>
      <c r="D7164" t="s">
        <v>11</v>
      </c>
      <c r="E7164" t="s">
        <v>1272</v>
      </c>
      <c r="F7164" t="s">
        <v>13</v>
      </c>
      <c r="G7164" t="s">
        <v>5417</v>
      </c>
      <c r="H7164" s="1">
        <v>0</v>
      </c>
      <c r="I7164" s="2">
        <v>43768</v>
      </c>
      <c r="J7164" t="s">
        <v>5729</v>
      </c>
      <c r="K7164" t="s">
        <v>30</v>
      </c>
      <c r="L7164">
        <v>98661</v>
      </c>
      <c r="M7164">
        <v>1046</v>
      </c>
      <c r="N7164" t="s">
        <v>2002</v>
      </c>
      <c r="O7164">
        <v>4</v>
      </c>
      <c r="P7164">
        <v>2</v>
      </c>
      <c r="Q7164" t="s">
        <v>32</v>
      </c>
      <c r="R7164" t="s">
        <v>8304</v>
      </c>
      <c r="S7164">
        <v>3.66</v>
      </c>
      <c r="T7164">
        <v>10</v>
      </c>
      <c r="U7164" t="s">
        <v>33</v>
      </c>
      <c r="V7164" s="2">
        <v>43772</v>
      </c>
      <c r="W7164" t="s">
        <v>39</v>
      </c>
      <c r="X7164" t="s">
        <v>69</v>
      </c>
      <c r="Y7164" t="s">
        <v>47</v>
      </c>
    </row>
    <row r="7165" spans="1:25" hidden="1" x14ac:dyDescent="0.35">
      <c r="A7165">
        <v>2</v>
      </c>
      <c r="B7165" t="s">
        <v>43</v>
      </c>
      <c r="C7165">
        <v>3</v>
      </c>
      <c r="D7165" t="s">
        <v>26</v>
      </c>
      <c r="E7165" t="s">
        <v>1595</v>
      </c>
      <c r="F7165" t="s">
        <v>13</v>
      </c>
      <c r="G7165" t="s">
        <v>1710</v>
      </c>
      <c r="H7165" s="1">
        <v>0.2</v>
      </c>
      <c r="I7165" s="2">
        <v>43701</v>
      </c>
      <c r="J7165" t="s">
        <v>3489</v>
      </c>
      <c r="K7165" t="s">
        <v>102</v>
      </c>
      <c r="L7165">
        <v>43130</v>
      </c>
      <c r="M7165">
        <v>1763</v>
      </c>
      <c r="N7165" t="s">
        <v>3191</v>
      </c>
      <c r="O7165">
        <v>4</v>
      </c>
      <c r="P7165">
        <v>2</v>
      </c>
      <c r="Q7165" t="s">
        <v>104</v>
      </c>
      <c r="R7165" t="s">
        <v>8304</v>
      </c>
      <c r="S7165">
        <v>3.76</v>
      </c>
      <c r="T7165">
        <v>10</v>
      </c>
      <c r="U7165" t="s">
        <v>19</v>
      </c>
      <c r="V7165" s="2">
        <v>43703</v>
      </c>
      <c r="W7165" t="s">
        <v>20</v>
      </c>
      <c r="X7165" t="s">
        <v>309</v>
      </c>
      <c r="Y7165" t="s">
        <v>64</v>
      </c>
    </row>
    <row r="7166" spans="1:25" hidden="1" x14ac:dyDescent="0.35">
      <c r="A7166">
        <v>2</v>
      </c>
      <c r="B7166" t="s">
        <v>43</v>
      </c>
      <c r="C7166">
        <v>3</v>
      </c>
      <c r="D7166" t="s">
        <v>26</v>
      </c>
      <c r="E7166" t="s">
        <v>1595</v>
      </c>
      <c r="F7166" t="s">
        <v>13</v>
      </c>
      <c r="G7166" t="s">
        <v>1710</v>
      </c>
      <c r="H7166" s="1">
        <v>0.2</v>
      </c>
      <c r="I7166" s="2">
        <v>43701</v>
      </c>
      <c r="J7166" t="s">
        <v>3489</v>
      </c>
      <c r="K7166" t="s">
        <v>102</v>
      </c>
      <c r="L7166">
        <v>43130</v>
      </c>
      <c r="M7166">
        <v>171</v>
      </c>
      <c r="N7166" t="s">
        <v>3523</v>
      </c>
      <c r="O7166">
        <v>65</v>
      </c>
      <c r="P7166">
        <v>8</v>
      </c>
      <c r="Q7166" t="s">
        <v>104</v>
      </c>
      <c r="R7166" t="s">
        <v>8304</v>
      </c>
      <c r="S7166">
        <v>64.63</v>
      </c>
      <c r="T7166">
        <v>646</v>
      </c>
      <c r="U7166" t="s">
        <v>19</v>
      </c>
      <c r="V7166" s="2">
        <v>43703</v>
      </c>
      <c r="W7166" t="s">
        <v>20</v>
      </c>
      <c r="X7166" t="s">
        <v>309</v>
      </c>
      <c r="Y7166" t="s">
        <v>56</v>
      </c>
    </row>
    <row r="7167" spans="1:25" hidden="1" x14ac:dyDescent="0.35">
      <c r="A7167">
        <v>0</v>
      </c>
      <c r="B7167" t="s">
        <v>10</v>
      </c>
      <c r="C7167">
        <v>0</v>
      </c>
      <c r="D7167" t="s">
        <v>11</v>
      </c>
      <c r="E7167" t="s">
        <v>99</v>
      </c>
      <c r="F7167" t="s">
        <v>13</v>
      </c>
      <c r="G7167" t="s">
        <v>28</v>
      </c>
      <c r="H7167" s="1">
        <v>0.3</v>
      </c>
      <c r="I7167" s="2">
        <v>43803</v>
      </c>
      <c r="J7167" t="s">
        <v>5327</v>
      </c>
      <c r="K7167" t="s">
        <v>102</v>
      </c>
      <c r="L7167">
        <v>19143</v>
      </c>
      <c r="M7167">
        <v>1374</v>
      </c>
      <c r="N7167" t="s">
        <v>2724</v>
      </c>
      <c r="O7167">
        <v>-3</v>
      </c>
      <c r="P7167">
        <v>7</v>
      </c>
      <c r="Q7167" t="s">
        <v>104</v>
      </c>
      <c r="R7167" t="s">
        <v>8304</v>
      </c>
      <c r="S7167">
        <v>-2.69</v>
      </c>
      <c r="T7167">
        <v>189</v>
      </c>
      <c r="U7167" t="s">
        <v>33</v>
      </c>
      <c r="V7167" s="2">
        <v>43803</v>
      </c>
      <c r="W7167" t="s">
        <v>773</v>
      </c>
      <c r="X7167" t="s">
        <v>105</v>
      </c>
      <c r="Y7167" t="s">
        <v>24</v>
      </c>
    </row>
    <row r="7168" spans="1:25" hidden="1" x14ac:dyDescent="0.35">
      <c r="A7168">
        <v>4</v>
      </c>
      <c r="B7168" t="s">
        <v>43</v>
      </c>
      <c r="C7168">
        <v>6</v>
      </c>
      <c r="D7168" t="s">
        <v>26</v>
      </c>
      <c r="E7168" t="s">
        <v>305</v>
      </c>
      <c r="F7168" t="s">
        <v>13</v>
      </c>
      <c r="G7168" t="s">
        <v>7098</v>
      </c>
      <c r="H7168" s="1">
        <v>0</v>
      </c>
      <c r="I7168" s="2">
        <v>43727</v>
      </c>
      <c r="J7168" t="s">
        <v>7575</v>
      </c>
      <c r="K7168" t="s">
        <v>16</v>
      </c>
      <c r="L7168">
        <v>31907</v>
      </c>
      <c r="M7168">
        <v>1418</v>
      </c>
      <c r="N7168" t="s">
        <v>2894</v>
      </c>
      <c r="O7168">
        <v>13</v>
      </c>
      <c r="P7168">
        <v>5</v>
      </c>
      <c r="Q7168" t="s">
        <v>18</v>
      </c>
      <c r="R7168" t="s">
        <v>8304</v>
      </c>
      <c r="S7168">
        <v>13.45</v>
      </c>
      <c r="T7168">
        <v>35</v>
      </c>
      <c r="U7168" t="s">
        <v>76</v>
      </c>
      <c r="V7168" s="2">
        <v>43731</v>
      </c>
      <c r="W7168" t="s">
        <v>39</v>
      </c>
      <c r="X7168" t="s">
        <v>761</v>
      </c>
      <c r="Y7168" t="s">
        <v>49</v>
      </c>
    </row>
    <row r="7169" spans="1:25" hidden="1" x14ac:dyDescent="0.35">
      <c r="A7169">
        <v>6</v>
      </c>
      <c r="B7169" t="s">
        <v>10</v>
      </c>
      <c r="C7169">
        <v>6</v>
      </c>
      <c r="D7169" t="s">
        <v>26</v>
      </c>
      <c r="E7169" t="s">
        <v>1539</v>
      </c>
      <c r="F7169" t="s">
        <v>13</v>
      </c>
      <c r="G7169" t="s">
        <v>6856</v>
      </c>
      <c r="H7169" s="1">
        <v>0</v>
      </c>
      <c r="I7169" s="2">
        <v>43723</v>
      </c>
      <c r="J7169" t="s">
        <v>7478</v>
      </c>
      <c r="K7169" t="s">
        <v>102</v>
      </c>
      <c r="L7169">
        <v>6708</v>
      </c>
      <c r="M7169">
        <v>584</v>
      </c>
      <c r="N7169" t="s">
        <v>8142</v>
      </c>
      <c r="O7169">
        <v>11</v>
      </c>
      <c r="P7169">
        <v>2</v>
      </c>
      <c r="Q7169" t="s">
        <v>104</v>
      </c>
      <c r="R7169" t="s">
        <v>8304</v>
      </c>
      <c r="S7169">
        <v>10.81</v>
      </c>
      <c r="T7169">
        <v>39</v>
      </c>
      <c r="U7169" t="s">
        <v>76</v>
      </c>
      <c r="V7169" s="2">
        <v>43729</v>
      </c>
      <c r="W7169" t="s">
        <v>39</v>
      </c>
      <c r="X7169" t="s">
        <v>461</v>
      </c>
      <c r="Y7169" t="s">
        <v>42</v>
      </c>
    </row>
    <row r="7170" spans="1:25" hidden="1" x14ac:dyDescent="0.35">
      <c r="A7170">
        <v>6</v>
      </c>
      <c r="B7170" t="s">
        <v>10</v>
      </c>
      <c r="C7170">
        <v>6</v>
      </c>
      <c r="D7170" t="s">
        <v>50</v>
      </c>
      <c r="E7170" t="s">
        <v>1539</v>
      </c>
      <c r="F7170" t="s">
        <v>13</v>
      </c>
      <c r="G7170" t="s">
        <v>6856</v>
      </c>
      <c r="H7170" s="1">
        <v>0</v>
      </c>
      <c r="I7170" s="2">
        <v>43723</v>
      </c>
      <c r="J7170" t="s">
        <v>7478</v>
      </c>
      <c r="K7170" t="s">
        <v>102</v>
      </c>
      <c r="L7170">
        <v>6708</v>
      </c>
      <c r="M7170">
        <v>1091</v>
      </c>
      <c r="N7170" t="s">
        <v>7755</v>
      </c>
      <c r="O7170">
        <v>11</v>
      </c>
      <c r="P7170">
        <v>2</v>
      </c>
      <c r="Q7170" t="s">
        <v>104</v>
      </c>
      <c r="R7170" t="s">
        <v>8304</v>
      </c>
      <c r="S7170">
        <v>10.8</v>
      </c>
      <c r="T7170">
        <v>60</v>
      </c>
      <c r="U7170" t="s">
        <v>76</v>
      </c>
      <c r="V7170" s="2">
        <v>43729</v>
      </c>
      <c r="W7170" t="s">
        <v>39</v>
      </c>
      <c r="X7170" t="s">
        <v>461</v>
      </c>
      <c r="Y7170" t="s">
        <v>113</v>
      </c>
    </row>
    <row r="7171" spans="1:25" hidden="1" x14ac:dyDescent="0.35">
      <c r="A7171">
        <v>6</v>
      </c>
      <c r="B7171" t="s">
        <v>10</v>
      </c>
      <c r="C7171">
        <v>6</v>
      </c>
      <c r="D7171" t="s">
        <v>11</v>
      </c>
      <c r="E7171" t="s">
        <v>241</v>
      </c>
      <c r="F7171" t="s">
        <v>13</v>
      </c>
      <c r="G7171" t="s">
        <v>232</v>
      </c>
      <c r="H7171" s="1">
        <v>0</v>
      </c>
      <c r="I7171" s="2">
        <v>43761</v>
      </c>
      <c r="J7171" t="s">
        <v>5614</v>
      </c>
      <c r="K7171" t="s">
        <v>102</v>
      </c>
      <c r="L7171">
        <v>14609</v>
      </c>
      <c r="M7171">
        <v>550</v>
      </c>
      <c r="N7171" t="s">
        <v>1995</v>
      </c>
      <c r="O7171">
        <v>29</v>
      </c>
      <c r="P7171">
        <v>11</v>
      </c>
      <c r="Q7171" t="s">
        <v>104</v>
      </c>
      <c r="R7171" t="s">
        <v>8304</v>
      </c>
      <c r="S7171">
        <v>29.01</v>
      </c>
      <c r="T7171">
        <v>69</v>
      </c>
      <c r="U7171" t="s">
        <v>33</v>
      </c>
      <c r="V7171" s="2">
        <v>43767</v>
      </c>
      <c r="W7171" t="s">
        <v>39</v>
      </c>
      <c r="X7171" t="s">
        <v>175</v>
      </c>
      <c r="Y7171" t="s">
        <v>47</v>
      </c>
    </row>
    <row r="7172" spans="1:25" hidden="1" x14ac:dyDescent="0.35">
      <c r="A7172">
        <v>6</v>
      </c>
      <c r="B7172" t="s">
        <v>10</v>
      </c>
      <c r="C7172">
        <v>6</v>
      </c>
      <c r="D7172" t="s">
        <v>26</v>
      </c>
      <c r="E7172" t="s">
        <v>241</v>
      </c>
      <c r="F7172" t="s">
        <v>13</v>
      </c>
      <c r="G7172" t="s">
        <v>232</v>
      </c>
      <c r="H7172" s="1">
        <v>0</v>
      </c>
      <c r="I7172" s="2">
        <v>43761</v>
      </c>
      <c r="J7172" t="s">
        <v>5614</v>
      </c>
      <c r="K7172" t="s">
        <v>102</v>
      </c>
      <c r="L7172">
        <v>14609</v>
      </c>
      <c r="M7172">
        <v>1766</v>
      </c>
      <c r="N7172" t="s">
        <v>6327</v>
      </c>
      <c r="O7172">
        <v>6</v>
      </c>
      <c r="P7172">
        <v>2</v>
      </c>
      <c r="Q7172" t="s">
        <v>104</v>
      </c>
      <c r="R7172" t="s">
        <v>8304</v>
      </c>
      <c r="S7172">
        <v>5.66</v>
      </c>
      <c r="T7172">
        <v>12</v>
      </c>
      <c r="U7172" t="s">
        <v>33</v>
      </c>
      <c r="V7172" s="2">
        <v>43767</v>
      </c>
      <c r="W7172" t="s">
        <v>39</v>
      </c>
      <c r="X7172" t="s">
        <v>175</v>
      </c>
      <c r="Y7172" t="s">
        <v>64</v>
      </c>
    </row>
    <row r="7173" spans="1:25" hidden="1" x14ac:dyDescent="0.35">
      <c r="A7173">
        <v>6</v>
      </c>
      <c r="B7173" t="s">
        <v>10</v>
      </c>
      <c r="C7173">
        <v>6</v>
      </c>
      <c r="D7173" t="s">
        <v>26</v>
      </c>
      <c r="E7173" t="s">
        <v>241</v>
      </c>
      <c r="F7173" t="s">
        <v>13</v>
      </c>
      <c r="G7173" t="s">
        <v>232</v>
      </c>
      <c r="H7173" s="1">
        <v>0</v>
      </c>
      <c r="I7173" s="2">
        <v>43761</v>
      </c>
      <c r="J7173" t="s">
        <v>5614</v>
      </c>
      <c r="K7173" t="s">
        <v>102</v>
      </c>
      <c r="L7173">
        <v>14609</v>
      </c>
      <c r="M7173">
        <v>1839</v>
      </c>
      <c r="N7173" t="s">
        <v>555</v>
      </c>
      <c r="O7173">
        <v>12</v>
      </c>
      <c r="P7173">
        <v>5</v>
      </c>
      <c r="Q7173" t="s">
        <v>104</v>
      </c>
      <c r="R7173" t="s">
        <v>8304</v>
      </c>
      <c r="S7173">
        <v>11.88</v>
      </c>
      <c r="T7173">
        <v>26</v>
      </c>
      <c r="U7173" t="s">
        <v>33</v>
      </c>
      <c r="V7173" s="2">
        <v>43767</v>
      </c>
      <c r="W7173" t="s">
        <v>39</v>
      </c>
      <c r="X7173" t="s">
        <v>175</v>
      </c>
      <c r="Y7173" t="s">
        <v>64</v>
      </c>
    </row>
    <row r="7174" spans="1:25" hidden="1" x14ac:dyDescent="0.35">
      <c r="A7174">
        <v>6</v>
      </c>
      <c r="B7174" t="s">
        <v>10</v>
      </c>
      <c r="C7174">
        <v>6</v>
      </c>
      <c r="D7174" t="s">
        <v>50</v>
      </c>
      <c r="E7174" t="s">
        <v>241</v>
      </c>
      <c r="F7174" t="s">
        <v>13</v>
      </c>
      <c r="G7174" t="s">
        <v>232</v>
      </c>
      <c r="H7174" s="1">
        <v>0</v>
      </c>
      <c r="I7174" s="2">
        <v>43761</v>
      </c>
      <c r="J7174" t="s">
        <v>5614</v>
      </c>
      <c r="K7174" t="s">
        <v>102</v>
      </c>
      <c r="L7174">
        <v>14609</v>
      </c>
      <c r="M7174">
        <v>891</v>
      </c>
      <c r="N7174" t="s">
        <v>8109</v>
      </c>
      <c r="O7174">
        <v>10</v>
      </c>
      <c r="P7174">
        <v>3</v>
      </c>
      <c r="Q7174" t="s">
        <v>104</v>
      </c>
      <c r="R7174" t="s">
        <v>8304</v>
      </c>
      <c r="S7174">
        <v>10.050000000000001</v>
      </c>
      <c r="T7174">
        <v>36</v>
      </c>
      <c r="U7174" t="s">
        <v>33</v>
      </c>
      <c r="V7174" s="2">
        <v>43767</v>
      </c>
      <c r="W7174" t="s">
        <v>39</v>
      </c>
      <c r="X7174" t="s">
        <v>175</v>
      </c>
      <c r="Y7174" t="s">
        <v>52</v>
      </c>
    </row>
    <row r="7175" spans="1:25" hidden="1" x14ac:dyDescent="0.35">
      <c r="A7175">
        <v>5</v>
      </c>
      <c r="B7175" t="s">
        <v>43</v>
      </c>
      <c r="C7175">
        <v>6</v>
      </c>
      <c r="D7175" t="s">
        <v>11</v>
      </c>
      <c r="E7175" t="s">
        <v>547</v>
      </c>
      <c r="F7175" t="s">
        <v>13</v>
      </c>
      <c r="G7175" t="s">
        <v>1981</v>
      </c>
      <c r="H7175" s="1">
        <v>0.2</v>
      </c>
      <c r="I7175" s="2">
        <v>43663</v>
      </c>
      <c r="J7175" t="s">
        <v>2537</v>
      </c>
      <c r="K7175" t="s">
        <v>16</v>
      </c>
      <c r="L7175">
        <v>33614</v>
      </c>
      <c r="M7175">
        <v>394</v>
      </c>
      <c r="N7175" t="s">
        <v>2330</v>
      </c>
      <c r="O7175">
        <v>2</v>
      </c>
      <c r="P7175">
        <v>2</v>
      </c>
      <c r="Q7175" t="s">
        <v>18</v>
      </c>
      <c r="R7175" t="s">
        <v>8304</v>
      </c>
      <c r="S7175">
        <v>2.17</v>
      </c>
      <c r="T7175">
        <v>8</v>
      </c>
      <c r="U7175" t="s">
        <v>19</v>
      </c>
      <c r="V7175" s="2">
        <v>43668</v>
      </c>
      <c r="W7175" t="s">
        <v>39</v>
      </c>
      <c r="X7175" t="s">
        <v>40</v>
      </c>
      <c r="Y7175" t="s">
        <v>47</v>
      </c>
    </row>
    <row r="7176" spans="1:25" hidden="1" x14ac:dyDescent="0.35">
      <c r="A7176">
        <v>7</v>
      </c>
      <c r="B7176" t="s">
        <v>25</v>
      </c>
      <c r="C7176">
        <v>6</v>
      </c>
      <c r="D7176" t="s">
        <v>11</v>
      </c>
      <c r="E7176" t="s">
        <v>3619</v>
      </c>
      <c r="F7176" t="s">
        <v>13</v>
      </c>
      <c r="G7176" t="s">
        <v>1220</v>
      </c>
      <c r="H7176" s="1">
        <v>0</v>
      </c>
      <c r="I7176" s="2">
        <v>43649</v>
      </c>
      <c r="J7176" t="s">
        <v>7852</v>
      </c>
      <c r="K7176" t="s">
        <v>30</v>
      </c>
      <c r="L7176">
        <v>87401</v>
      </c>
      <c r="M7176">
        <v>1547</v>
      </c>
      <c r="N7176" t="s">
        <v>8150</v>
      </c>
      <c r="O7176">
        <v>115</v>
      </c>
      <c r="P7176">
        <v>9</v>
      </c>
      <c r="Q7176" t="s">
        <v>32</v>
      </c>
      <c r="R7176" t="s">
        <v>92</v>
      </c>
      <c r="S7176">
        <v>114.63</v>
      </c>
      <c r="T7176">
        <v>546</v>
      </c>
      <c r="U7176" t="s">
        <v>19</v>
      </c>
      <c r="V7176" s="2">
        <v>43656</v>
      </c>
      <c r="W7176" t="s">
        <v>39</v>
      </c>
      <c r="X7176" t="s">
        <v>413</v>
      </c>
      <c r="Y7176" t="s">
        <v>47</v>
      </c>
    </row>
    <row r="7177" spans="1:25" hidden="1" x14ac:dyDescent="0.35">
      <c r="A7177">
        <v>2</v>
      </c>
      <c r="B7177" t="s">
        <v>43</v>
      </c>
      <c r="C7177">
        <v>3</v>
      </c>
      <c r="D7177" t="s">
        <v>11</v>
      </c>
      <c r="E7177" t="s">
        <v>237</v>
      </c>
      <c r="F7177" t="s">
        <v>13</v>
      </c>
      <c r="G7177" t="s">
        <v>8104</v>
      </c>
      <c r="H7177" s="1">
        <v>0</v>
      </c>
      <c r="I7177" s="2">
        <v>43613</v>
      </c>
      <c r="J7177" t="s">
        <v>238</v>
      </c>
      <c r="K7177" t="s">
        <v>16</v>
      </c>
      <c r="L7177">
        <v>29203</v>
      </c>
      <c r="M7177">
        <v>1181</v>
      </c>
      <c r="N7177" t="s">
        <v>239</v>
      </c>
      <c r="O7177">
        <v>33</v>
      </c>
      <c r="P7177">
        <v>2</v>
      </c>
      <c r="Q7177" t="s">
        <v>18</v>
      </c>
      <c r="R7177" t="s">
        <v>8304</v>
      </c>
      <c r="S7177">
        <v>33.22</v>
      </c>
      <c r="T7177">
        <v>302</v>
      </c>
      <c r="U7177" t="s">
        <v>19</v>
      </c>
      <c r="V7177" s="2">
        <v>43615</v>
      </c>
      <c r="W7177" t="s">
        <v>20</v>
      </c>
      <c r="X7177" t="s">
        <v>240</v>
      </c>
      <c r="Y7177" t="s">
        <v>24</v>
      </c>
    </row>
    <row r="7178" spans="1:25" hidden="1" x14ac:dyDescent="0.35">
      <c r="A7178">
        <v>2</v>
      </c>
      <c r="B7178" t="s">
        <v>25</v>
      </c>
      <c r="C7178">
        <v>1</v>
      </c>
      <c r="D7178" t="s">
        <v>26</v>
      </c>
      <c r="E7178" t="s">
        <v>65</v>
      </c>
      <c r="F7178" t="s">
        <v>13</v>
      </c>
      <c r="G7178" t="s">
        <v>929</v>
      </c>
      <c r="H7178" s="1">
        <v>0</v>
      </c>
      <c r="I7178" s="2">
        <v>43547</v>
      </c>
      <c r="J7178" t="s">
        <v>7874</v>
      </c>
      <c r="K7178" t="s">
        <v>30</v>
      </c>
      <c r="L7178">
        <v>98115</v>
      </c>
      <c r="M7178">
        <v>54</v>
      </c>
      <c r="N7178" t="s">
        <v>3505</v>
      </c>
      <c r="O7178">
        <v>5</v>
      </c>
      <c r="P7178">
        <v>2</v>
      </c>
      <c r="Q7178" t="s">
        <v>32</v>
      </c>
      <c r="R7178" t="s">
        <v>92</v>
      </c>
      <c r="S7178">
        <v>4.87</v>
      </c>
      <c r="T7178">
        <v>32</v>
      </c>
      <c r="U7178" t="s">
        <v>19</v>
      </c>
      <c r="V7178" s="2">
        <v>43549</v>
      </c>
      <c r="W7178" t="s">
        <v>130</v>
      </c>
      <c r="X7178" t="s">
        <v>69</v>
      </c>
      <c r="Y7178" t="s">
        <v>42</v>
      </c>
    </row>
    <row r="7179" spans="1:25" hidden="1" x14ac:dyDescent="0.35">
      <c r="A7179">
        <v>2</v>
      </c>
      <c r="B7179" t="s">
        <v>25</v>
      </c>
      <c r="C7179">
        <v>1</v>
      </c>
      <c r="D7179" t="s">
        <v>26</v>
      </c>
      <c r="E7179" t="s">
        <v>65</v>
      </c>
      <c r="F7179" t="s">
        <v>13</v>
      </c>
      <c r="G7179" t="s">
        <v>929</v>
      </c>
      <c r="H7179" s="1">
        <v>0</v>
      </c>
      <c r="I7179" s="2">
        <v>43547</v>
      </c>
      <c r="J7179" t="s">
        <v>7874</v>
      </c>
      <c r="K7179" t="s">
        <v>30</v>
      </c>
      <c r="L7179">
        <v>98115</v>
      </c>
      <c r="M7179">
        <v>1689</v>
      </c>
      <c r="N7179" t="s">
        <v>1112</v>
      </c>
      <c r="O7179">
        <v>10</v>
      </c>
      <c r="P7179">
        <v>3</v>
      </c>
      <c r="Q7179" t="s">
        <v>32</v>
      </c>
      <c r="R7179" t="s">
        <v>92</v>
      </c>
      <c r="S7179">
        <v>9.6199999999999992</v>
      </c>
      <c r="T7179">
        <v>20</v>
      </c>
      <c r="U7179" t="s">
        <v>19</v>
      </c>
      <c r="V7179" s="2">
        <v>43549</v>
      </c>
      <c r="W7179" t="s">
        <v>130</v>
      </c>
      <c r="X7179" t="s">
        <v>69</v>
      </c>
      <c r="Y7179" t="s">
        <v>64</v>
      </c>
    </row>
    <row r="7180" spans="1:25" hidden="1" x14ac:dyDescent="0.35">
      <c r="A7180">
        <v>2</v>
      </c>
      <c r="B7180" t="s">
        <v>25</v>
      </c>
      <c r="C7180">
        <v>1</v>
      </c>
      <c r="D7180" t="s">
        <v>50</v>
      </c>
      <c r="E7180" t="s">
        <v>65</v>
      </c>
      <c r="F7180" t="s">
        <v>13</v>
      </c>
      <c r="G7180" t="s">
        <v>929</v>
      </c>
      <c r="H7180" s="1">
        <v>0</v>
      </c>
      <c r="I7180" s="2">
        <v>43547</v>
      </c>
      <c r="J7180" t="s">
        <v>7874</v>
      </c>
      <c r="K7180" t="s">
        <v>30</v>
      </c>
      <c r="L7180">
        <v>98115</v>
      </c>
      <c r="M7180">
        <v>399</v>
      </c>
      <c r="N7180" t="s">
        <v>5042</v>
      </c>
      <c r="O7180">
        <v>6720</v>
      </c>
      <c r="P7180">
        <v>4</v>
      </c>
      <c r="Q7180" t="s">
        <v>32</v>
      </c>
      <c r="R7180" t="s">
        <v>92</v>
      </c>
      <c r="S7180">
        <v>6719.98</v>
      </c>
      <c r="T7180">
        <v>14000</v>
      </c>
      <c r="U7180" t="s">
        <v>19</v>
      </c>
      <c r="V7180" s="2">
        <v>43549</v>
      </c>
      <c r="W7180" t="s">
        <v>130</v>
      </c>
      <c r="X7180" t="s">
        <v>69</v>
      </c>
      <c r="Y7180" t="s">
        <v>727</v>
      </c>
    </row>
    <row r="7181" spans="1:25" x14ac:dyDescent="0.35">
      <c r="A7181">
        <v>3</v>
      </c>
      <c r="B7181" t="s">
        <v>25</v>
      </c>
      <c r="C7181">
        <v>1</v>
      </c>
      <c r="D7181" t="s">
        <v>11</v>
      </c>
      <c r="E7181" t="s">
        <v>2072</v>
      </c>
      <c r="F7181" t="s">
        <v>13</v>
      </c>
      <c r="G7181" t="s">
        <v>1792</v>
      </c>
      <c r="H7181" s="1">
        <v>0</v>
      </c>
      <c r="I7181" s="2">
        <v>43737</v>
      </c>
      <c r="J7181" t="s">
        <v>7798</v>
      </c>
      <c r="K7181" t="s">
        <v>30</v>
      </c>
      <c r="L7181">
        <v>93309</v>
      </c>
      <c r="M7181">
        <v>872</v>
      </c>
      <c r="N7181" t="s">
        <v>8145</v>
      </c>
      <c r="O7181">
        <v>16</v>
      </c>
      <c r="P7181">
        <v>1</v>
      </c>
      <c r="Q7181" t="s">
        <v>32</v>
      </c>
      <c r="R7181" t="s">
        <v>92</v>
      </c>
      <c r="S7181">
        <v>15.52</v>
      </c>
      <c r="T7181">
        <v>52</v>
      </c>
      <c r="U7181" t="s">
        <v>19</v>
      </c>
      <c r="V7181" s="2">
        <v>43740</v>
      </c>
      <c r="W7181" t="s">
        <v>130</v>
      </c>
      <c r="X7181" t="s">
        <v>34</v>
      </c>
      <c r="Y7181" t="s">
        <v>47</v>
      </c>
    </row>
    <row r="7182" spans="1:25" x14ac:dyDescent="0.35">
      <c r="A7182">
        <v>3</v>
      </c>
      <c r="B7182" t="s">
        <v>25</v>
      </c>
      <c r="C7182">
        <v>1</v>
      </c>
      <c r="D7182" t="s">
        <v>11</v>
      </c>
      <c r="E7182" t="s">
        <v>2072</v>
      </c>
      <c r="F7182" t="s">
        <v>13</v>
      </c>
      <c r="G7182" t="s">
        <v>1792</v>
      </c>
      <c r="H7182" s="1">
        <v>0.2</v>
      </c>
      <c r="I7182" s="2">
        <v>43737</v>
      </c>
      <c r="J7182" t="s">
        <v>7798</v>
      </c>
      <c r="K7182" t="s">
        <v>30</v>
      </c>
      <c r="L7182">
        <v>93309</v>
      </c>
      <c r="M7182">
        <v>977</v>
      </c>
      <c r="N7182" t="s">
        <v>2088</v>
      </c>
      <c r="O7182">
        <v>0</v>
      </c>
      <c r="P7182">
        <v>1</v>
      </c>
      <c r="Q7182" t="s">
        <v>32</v>
      </c>
      <c r="R7182" t="s">
        <v>92</v>
      </c>
      <c r="S7182">
        <v>0</v>
      </c>
      <c r="T7182">
        <v>73</v>
      </c>
      <c r="U7182" t="s">
        <v>19</v>
      </c>
      <c r="V7182" s="2">
        <v>43740</v>
      </c>
      <c r="W7182" t="s">
        <v>130</v>
      </c>
      <c r="X7182" t="s">
        <v>34</v>
      </c>
      <c r="Y7182" t="s">
        <v>24</v>
      </c>
    </row>
    <row r="7183" spans="1:25" x14ac:dyDescent="0.35">
      <c r="A7183">
        <v>3</v>
      </c>
      <c r="B7183" t="s">
        <v>25</v>
      </c>
      <c r="C7183">
        <v>1</v>
      </c>
      <c r="D7183" t="s">
        <v>26</v>
      </c>
      <c r="E7183" t="s">
        <v>2072</v>
      </c>
      <c r="F7183" t="s">
        <v>13</v>
      </c>
      <c r="G7183" t="s">
        <v>1792</v>
      </c>
      <c r="H7183" s="1">
        <v>0</v>
      </c>
      <c r="I7183" s="2">
        <v>43737</v>
      </c>
      <c r="J7183" t="s">
        <v>7798</v>
      </c>
      <c r="K7183" t="s">
        <v>30</v>
      </c>
      <c r="L7183">
        <v>93309</v>
      </c>
      <c r="M7183">
        <v>654</v>
      </c>
      <c r="N7183" t="s">
        <v>957</v>
      </c>
      <c r="O7183">
        <v>25</v>
      </c>
      <c r="P7183">
        <v>2</v>
      </c>
      <c r="Q7183" t="s">
        <v>32</v>
      </c>
      <c r="R7183" t="s">
        <v>92</v>
      </c>
      <c r="S7183">
        <v>25.44</v>
      </c>
      <c r="T7183">
        <v>98</v>
      </c>
      <c r="U7183" t="s">
        <v>19</v>
      </c>
      <c r="V7183" s="2">
        <v>43740</v>
      </c>
      <c r="W7183" t="s">
        <v>130</v>
      </c>
      <c r="X7183" t="s">
        <v>34</v>
      </c>
      <c r="Y7183" t="s">
        <v>56</v>
      </c>
    </row>
    <row r="7184" spans="1:25" x14ac:dyDescent="0.35">
      <c r="A7184">
        <v>3</v>
      </c>
      <c r="B7184" t="s">
        <v>25</v>
      </c>
      <c r="C7184">
        <v>1</v>
      </c>
      <c r="D7184" t="s">
        <v>26</v>
      </c>
      <c r="E7184" t="s">
        <v>2072</v>
      </c>
      <c r="F7184" t="s">
        <v>13</v>
      </c>
      <c r="G7184" t="s">
        <v>1792</v>
      </c>
      <c r="H7184" s="1">
        <v>0</v>
      </c>
      <c r="I7184" s="2">
        <v>43737</v>
      </c>
      <c r="J7184" t="s">
        <v>7798</v>
      </c>
      <c r="K7184" t="s">
        <v>30</v>
      </c>
      <c r="L7184">
        <v>93309</v>
      </c>
      <c r="M7184">
        <v>109</v>
      </c>
      <c r="N7184" t="s">
        <v>3556</v>
      </c>
      <c r="O7184">
        <v>17</v>
      </c>
      <c r="P7184">
        <v>7</v>
      </c>
      <c r="Q7184" t="s">
        <v>32</v>
      </c>
      <c r="R7184" t="s">
        <v>92</v>
      </c>
      <c r="S7184">
        <v>16.8</v>
      </c>
      <c r="T7184">
        <v>35</v>
      </c>
      <c r="U7184" t="s">
        <v>19</v>
      </c>
      <c r="V7184" s="2">
        <v>43740</v>
      </c>
      <c r="W7184" t="s">
        <v>130</v>
      </c>
      <c r="X7184" t="s">
        <v>34</v>
      </c>
      <c r="Y7184" t="s">
        <v>176</v>
      </c>
    </row>
    <row r="7185" spans="1:25" x14ac:dyDescent="0.35">
      <c r="A7185">
        <v>3</v>
      </c>
      <c r="B7185" t="s">
        <v>25</v>
      </c>
      <c r="C7185">
        <v>1</v>
      </c>
      <c r="D7185" t="s">
        <v>26</v>
      </c>
      <c r="E7185" t="s">
        <v>2072</v>
      </c>
      <c r="F7185" t="s">
        <v>13</v>
      </c>
      <c r="G7185" t="s">
        <v>1792</v>
      </c>
      <c r="H7185" s="1">
        <v>0.2</v>
      </c>
      <c r="I7185" s="2">
        <v>43737</v>
      </c>
      <c r="J7185" t="s">
        <v>7798</v>
      </c>
      <c r="K7185" t="s">
        <v>30</v>
      </c>
      <c r="L7185">
        <v>93309</v>
      </c>
      <c r="M7185">
        <v>328</v>
      </c>
      <c r="N7185" t="s">
        <v>3252</v>
      </c>
      <c r="O7185">
        <v>16</v>
      </c>
      <c r="P7185">
        <v>2</v>
      </c>
      <c r="Q7185" t="s">
        <v>32</v>
      </c>
      <c r="R7185" t="s">
        <v>92</v>
      </c>
      <c r="S7185">
        <v>16.34</v>
      </c>
      <c r="T7185">
        <v>47</v>
      </c>
      <c r="U7185" t="s">
        <v>19</v>
      </c>
      <c r="V7185" s="2">
        <v>43740</v>
      </c>
      <c r="W7185" t="s">
        <v>130</v>
      </c>
      <c r="X7185" t="s">
        <v>34</v>
      </c>
      <c r="Y7185" t="s">
        <v>54</v>
      </c>
    </row>
    <row r="7186" spans="1:25" hidden="1" x14ac:dyDescent="0.35">
      <c r="A7186">
        <v>5</v>
      </c>
      <c r="B7186" t="s">
        <v>43</v>
      </c>
      <c r="C7186">
        <v>6</v>
      </c>
      <c r="D7186" t="s">
        <v>26</v>
      </c>
      <c r="E7186" t="s">
        <v>192</v>
      </c>
      <c r="F7186" t="s">
        <v>13</v>
      </c>
      <c r="G7186" t="s">
        <v>7125</v>
      </c>
      <c r="H7186" s="1">
        <v>0.2</v>
      </c>
      <c r="I7186" s="2">
        <v>43591</v>
      </c>
      <c r="J7186" t="s">
        <v>7432</v>
      </c>
      <c r="K7186" t="s">
        <v>73</v>
      </c>
      <c r="L7186">
        <v>60623</v>
      </c>
      <c r="M7186">
        <v>341</v>
      </c>
      <c r="N7186" t="s">
        <v>6316</v>
      </c>
      <c r="O7186">
        <v>1</v>
      </c>
      <c r="P7186">
        <v>3</v>
      </c>
      <c r="Q7186" t="s">
        <v>75</v>
      </c>
      <c r="R7186" t="s">
        <v>8304</v>
      </c>
      <c r="S7186">
        <v>0.64</v>
      </c>
      <c r="T7186">
        <v>6</v>
      </c>
      <c r="U7186" t="s">
        <v>76</v>
      </c>
      <c r="V7186" s="2">
        <v>43596</v>
      </c>
      <c r="W7186" t="s">
        <v>39</v>
      </c>
      <c r="X7186" t="s">
        <v>139</v>
      </c>
      <c r="Y7186" t="s">
        <v>49</v>
      </c>
    </row>
    <row r="7187" spans="1:25" hidden="1" x14ac:dyDescent="0.35">
      <c r="A7187">
        <v>5</v>
      </c>
      <c r="B7187" t="s">
        <v>43</v>
      </c>
      <c r="C7187">
        <v>6</v>
      </c>
      <c r="D7187" t="s">
        <v>50</v>
      </c>
      <c r="E7187" t="s">
        <v>192</v>
      </c>
      <c r="F7187" t="s">
        <v>13</v>
      </c>
      <c r="G7187" t="s">
        <v>7125</v>
      </c>
      <c r="H7187" s="1">
        <v>0.2</v>
      </c>
      <c r="I7187" s="2">
        <v>43591</v>
      </c>
      <c r="J7187" t="s">
        <v>7432</v>
      </c>
      <c r="K7187" t="s">
        <v>73</v>
      </c>
      <c r="L7187">
        <v>60623</v>
      </c>
      <c r="M7187">
        <v>922</v>
      </c>
      <c r="N7187" t="s">
        <v>449</v>
      </c>
      <c r="O7187">
        <v>77</v>
      </c>
      <c r="P7187">
        <v>7</v>
      </c>
      <c r="Q7187" t="s">
        <v>75</v>
      </c>
      <c r="R7187" t="s">
        <v>8304</v>
      </c>
      <c r="S7187">
        <v>76.64</v>
      </c>
      <c r="T7187">
        <v>409</v>
      </c>
      <c r="U7187" t="s">
        <v>76</v>
      </c>
      <c r="V7187" s="2">
        <v>43596</v>
      </c>
      <c r="W7187" t="s">
        <v>39</v>
      </c>
      <c r="X7187" t="s">
        <v>139</v>
      </c>
      <c r="Y7187" t="s">
        <v>113</v>
      </c>
    </row>
    <row r="7188" spans="1:25" hidden="1" x14ac:dyDescent="0.35">
      <c r="A7188">
        <v>6</v>
      </c>
      <c r="B7188" t="s">
        <v>10</v>
      </c>
      <c r="C7188">
        <v>6</v>
      </c>
      <c r="D7188" t="s">
        <v>11</v>
      </c>
      <c r="E7188" t="s">
        <v>737</v>
      </c>
      <c r="F7188" t="s">
        <v>13</v>
      </c>
      <c r="G7188" t="s">
        <v>6901</v>
      </c>
      <c r="H7188" s="1">
        <v>0.6</v>
      </c>
      <c r="I7188" s="2">
        <v>43596</v>
      </c>
      <c r="J7188" t="s">
        <v>7038</v>
      </c>
      <c r="K7188" t="s">
        <v>73</v>
      </c>
      <c r="L7188">
        <v>78745</v>
      </c>
      <c r="M7188">
        <v>1533</v>
      </c>
      <c r="N7188" t="s">
        <v>711</v>
      </c>
      <c r="O7188">
        <v>-7</v>
      </c>
      <c r="P7188">
        <v>1</v>
      </c>
      <c r="Q7188" t="s">
        <v>75</v>
      </c>
      <c r="R7188" t="s">
        <v>8304</v>
      </c>
      <c r="S7188">
        <v>-7</v>
      </c>
      <c r="T7188">
        <v>8</v>
      </c>
      <c r="U7188" t="s">
        <v>76</v>
      </c>
      <c r="V7188" s="2">
        <v>43602</v>
      </c>
      <c r="W7188" t="s">
        <v>39</v>
      </c>
      <c r="X7188" t="s">
        <v>77</v>
      </c>
      <c r="Y7188" t="s">
        <v>47</v>
      </c>
    </row>
    <row r="7189" spans="1:25" hidden="1" x14ac:dyDescent="0.35">
      <c r="A7189">
        <v>6</v>
      </c>
      <c r="B7189" t="s">
        <v>10</v>
      </c>
      <c r="C7189">
        <v>6</v>
      </c>
      <c r="D7189" t="s">
        <v>26</v>
      </c>
      <c r="E7189" t="s">
        <v>737</v>
      </c>
      <c r="F7189" t="s">
        <v>13</v>
      </c>
      <c r="G7189" t="s">
        <v>6901</v>
      </c>
      <c r="H7189" s="1">
        <v>0.2</v>
      </c>
      <c r="I7189" s="2">
        <v>43596</v>
      </c>
      <c r="J7189" t="s">
        <v>7038</v>
      </c>
      <c r="K7189" t="s">
        <v>73</v>
      </c>
      <c r="L7189">
        <v>78745</v>
      </c>
      <c r="M7189">
        <v>1165</v>
      </c>
      <c r="N7189" t="s">
        <v>3935</v>
      </c>
      <c r="O7189">
        <v>1</v>
      </c>
      <c r="P7189">
        <v>2</v>
      </c>
      <c r="Q7189" t="s">
        <v>75</v>
      </c>
      <c r="R7189" t="s">
        <v>8304</v>
      </c>
      <c r="S7189">
        <v>0.59</v>
      </c>
      <c r="T7189">
        <v>5</v>
      </c>
      <c r="U7189" t="s">
        <v>76</v>
      </c>
      <c r="V7189" s="2">
        <v>43602</v>
      </c>
      <c r="W7189" t="s">
        <v>39</v>
      </c>
      <c r="X7189" t="s">
        <v>77</v>
      </c>
      <c r="Y7189" t="s">
        <v>49</v>
      </c>
    </row>
    <row r="7190" spans="1:25" hidden="1" x14ac:dyDescent="0.35">
      <c r="A7190">
        <v>6</v>
      </c>
      <c r="B7190" t="s">
        <v>10</v>
      </c>
      <c r="C7190">
        <v>6</v>
      </c>
      <c r="D7190" t="s">
        <v>26</v>
      </c>
      <c r="E7190" t="s">
        <v>737</v>
      </c>
      <c r="F7190" t="s">
        <v>13</v>
      </c>
      <c r="G7190" t="s">
        <v>6901</v>
      </c>
      <c r="H7190" s="1">
        <v>0.2</v>
      </c>
      <c r="I7190" s="2">
        <v>43596</v>
      </c>
      <c r="J7190" t="s">
        <v>7038</v>
      </c>
      <c r="K7190" t="s">
        <v>73</v>
      </c>
      <c r="L7190">
        <v>78745</v>
      </c>
      <c r="M7190">
        <v>1721</v>
      </c>
      <c r="N7190" t="s">
        <v>3404</v>
      </c>
      <c r="O7190">
        <v>2</v>
      </c>
      <c r="P7190">
        <v>2</v>
      </c>
      <c r="Q7190" t="s">
        <v>75</v>
      </c>
      <c r="R7190" t="s">
        <v>8304</v>
      </c>
      <c r="S7190">
        <v>2.14</v>
      </c>
      <c r="T7190">
        <v>7</v>
      </c>
      <c r="U7190" t="s">
        <v>76</v>
      </c>
      <c r="V7190" s="2">
        <v>43602</v>
      </c>
      <c r="W7190" t="s">
        <v>39</v>
      </c>
      <c r="X7190" t="s">
        <v>77</v>
      </c>
      <c r="Y7190" t="s">
        <v>64</v>
      </c>
    </row>
    <row r="7191" spans="1:25" hidden="1" x14ac:dyDescent="0.35">
      <c r="A7191">
        <v>6</v>
      </c>
      <c r="B7191" t="s">
        <v>10</v>
      </c>
      <c r="C7191">
        <v>6</v>
      </c>
      <c r="D7191" t="s">
        <v>26</v>
      </c>
      <c r="E7191" t="s">
        <v>737</v>
      </c>
      <c r="F7191" t="s">
        <v>13</v>
      </c>
      <c r="G7191" t="s">
        <v>6901</v>
      </c>
      <c r="H7191" s="1">
        <v>0.2</v>
      </c>
      <c r="I7191" s="2">
        <v>43596</v>
      </c>
      <c r="J7191" t="s">
        <v>7038</v>
      </c>
      <c r="K7191" t="s">
        <v>73</v>
      </c>
      <c r="L7191">
        <v>78745</v>
      </c>
      <c r="M7191">
        <v>1375</v>
      </c>
      <c r="N7191" t="s">
        <v>610</v>
      </c>
      <c r="O7191">
        <v>-15</v>
      </c>
      <c r="P7191">
        <v>2</v>
      </c>
      <c r="Q7191" t="s">
        <v>75</v>
      </c>
      <c r="R7191" t="s">
        <v>8304</v>
      </c>
      <c r="S7191">
        <v>-14.88</v>
      </c>
      <c r="T7191">
        <v>74</v>
      </c>
      <c r="U7191" t="s">
        <v>76</v>
      </c>
      <c r="V7191" s="2">
        <v>43602</v>
      </c>
      <c r="W7191" t="s">
        <v>39</v>
      </c>
      <c r="X7191" t="s">
        <v>77</v>
      </c>
      <c r="Y7191" t="s">
        <v>42</v>
      </c>
    </row>
    <row r="7192" spans="1:25" hidden="1" x14ac:dyDescent="0.35">
      <c r="A7192">
        <v>2</v>
      </c>
      <c r="B7192" t="s">
        <v>25</v>
      </c>
      <c r="C7192">
        <v>1</v>
      </c>
      <c r="D7192" t="s">
        <v>11</v>
      </c>
      <c r="E7192" t="s">
        <v>192</v>
      </c>
      <c r="F7192" t="s">
        <v>13</v>
      </c>
      <c r="G7192" t="s">
        <v>5205</v>
      </c>
      <c r="H7192" s="1">
        <v>0.3</v>
      </c>
      <c r="I7192" s="2">
        <v>43712</v>
      </c>
      <c r="J7192" t="s">
        <v>5206</v>
      </c>
      <c r="K7192" t="s">
        <v>73</v>
      </c>
      <c r="L7192">
        <v>60653</v>
      </c>
      <c r="M7192">
        <v>381</v>
      </c>
      <c r="N7192" t="s">
        <v>5207</v>
      </c>
      <c r="O7192">
        <v>-118</v>
      </c>
      <c r="P7192">
        <v>9</v>
      </c>
      <c r="Q7192" t="s">
        <v>75</v>
      </c>
      <c r="R7192" t="s">
        <v>8304</v>
      </c>
      <c r="S7192">
        <v>-117.88</v>
      </c>
      <c r="T7192">
        <v>825</v>
      </c>
      <c r="U7192" t="s">
        <v>33</v>
      </c>
      <c r="V7192" s="2">
        <v>43714</v>
      </c>
      <c r="W7192" t="s">
        <v>130</v>
      </c>
      <c r="X7192" t="s">
        <v>139</v>
      </c>
      <c r="Y7192" t="s">
        <v>22</v>
      </c>
    </row>
    <row r="7193" spans="1:25" hidden="1" x14ac:dyDescent="0.35">
      <c r="A7193">
        <v>2</v>
      </c>
      <c r="B7193" t="s">
        <v>25</v>
      </c>
      <c r="C7193">
        <v>1</v>
      </c>
      <c r="D7193" t="s">
        <v>26</v>
      </c>
      <c r="E7193" t="s">
        <v>192</v>
      </c>
      <c r="F7193" t="s">
        <v>13</v>
      </c>
      <c r="G7193" t="s">
        <v>5205</v>
      </c>
      <c r="H7193" s="1">
        <v>0.2</v>
      </c>
      <c r="I7193" s="2">
        <v>43712</v>
      </c>
      <c r="J7193" t="s">
        <v>5206</v>
      </c>
      <c r="K7193" t="s">
        <v>73</v>
      </c>
      <c r="L7193">
        <v>60653</v>
      </c>
      <c r="M7193">
        <v>1412</v>
      </c>
      <c r="N7193" t="s">
        <v>352</v>
      </c>
      <c r="O7193">
        <v>1</v>
      </c>
      <c r="P7193">
        <v>3</v>
      </c>
      <c r="Q7193" t="s">
        <v>75</v>
      </c>
      <c r="R7193" t="s">
        <v>8304</v>
      </c>
      <c r="S7193">
        <v>0.86</v>
      </c>
      <c r="T7193">
        <v>7</v>
      </c>
      <c r="U7193" t="s">
        <v>33</v>
      </c>
      <c r="V7193" s="2">
        <v>43714</v>
      </c>
      <c r="W7193" t="s">
        <v>130</v>
      </c>
      <c r="X7193" t="s">
        <v>139</v>
      </c>
      <c r="Y7193" t="s">
        <v>49</v>
      </c>
    </row>
    <row r="7194" spans="1:25" hidden="1" x14ac:dyDescent="0.35">
      <c r="A7194">
        <v>2</v>
      </c>
      <c r="B7194" t="s">
        <v>25</v>
      </c>
      <c r="C7194">
        <v>1</v>
      </c>
      <c r="D7194" t="s">
        <v>26</v>
      </c>
      <c r="E7194" t="s">
        <v>192</v>
      </c>
      <c r="F7194" t="s">
        <v>13</v>
      </c>
      <c r="G7194" t="s">
        <v>5205</v>
      </c>
      <c r="H7194" s="1">
        <v>0.2</v>
      </c>
      <c r="I7194" s="2">
        <v>43712</v>
      </c>
      <c r="J7194" t="s">
        <v>5206</v>
      </c>
      <c r="K7194" t="s">
        <v>73</v>
      </c>
      <c r="L7194">
        <v>60653</v>
      </c>
      <c r="M7194">
        <v>936</v>
      </c>
      <c r="N7194" t="s">
        <v>8268</v>
      </c>
      <c r="O7194">
        <v>6</v>
      </c>
      <c r="P7194">
        <v>3</v>
      </c>
      <c r="Q7194" t="s">
        <v>75</v>
      </c>
      <c r="R7194" t="s">
        <v>8304</v>
      </c>
      <c r="S7194">
        <v>5.55</v>
      </c>
      <c r="T7194">
        <v>18</v>
      </c>
      <c r="U7194" t="s">
        <v>33</v>
      </c>
      <c r="V7194" s="2">
        <v>43714</v>
      </c>
      <c r="W7194" t="s">
        <v>130</v>
      </c>
      <c r="X7194" t="s">
        <v>139</v>
      </c>
      <c r="Y7194" t="s">
        <v>64</v>
      </c>
    </row>
    <row r="7195" spans="1:25" hidden="1" x14ac:dyDescent="0.35">
      <c r="A7195">
        <v>4</v>
      </c>
      <c r="B7195" t="s">
        <v>43</v>
      </c>
      <c r="C7195">
        <v>6</v>
      </c>
      <c r="D7195" t="s">
        <v>11</v>
      </c>
      <c r="E7195" t="s">
        <v>372</v>
      </c>
      <c r="F7195" t="s">
        <v>13</v>
      </c>
      <c r="G7195" t="s">
        <v>5371</v>
      </c>
      <c r="H7195" s="1">
        <v>0</v>
      </c>
      <c r="I7195" s="2">
        <v>43654</v>
      </c>
      <c r="J7195" t="s">
        <v>5566</v>
      </c>
      <c r="K7195" t="s">
        <v>102</v>
      </c>
      <c r="L7195">
        <v>19711</v>
      </c>
      <c r="M7195">
        <v>1564</v>
      </c>
      <c r="N7195" t="s">
        <v>1592</v>
      </c>
      <c r="O7195">
        <v>9</v>
      </c>
      <c r="P7195">
        <v>2</v>
      </c>
      <c r="Q7195" t="s">
        <v>104</v>
      </c>
      <c r="R7195" t="s">
        <v>8304</v>
      </c>
      <c r="S7195">
        <v>9.1999999999999993</v>
      </c>
      <c r="T7195">
        <v>40</v>
      </c>
      <c r="U7195" t="s">
        <v>33</v>
      </c>
      <c r="V7195" s="2">
        <v>43658</v>
      </c>
      <c r="W7195" t="s">
        <v>39</v>
      </c>
      <c r="X7195" t="s">
        <v>161</v>
      </c>
      <c r="Y7195" t="s">
        <v>47</v>
      </c>
    </row>
    <row r="7196" spans="1:25" hidden="1" x14ac:dyDescent="0.35">
      <c r="A7196">
        <v>4</v>
      </c>
      <c r="B7196" t="s">
        <v>43</v>
      </c>
      <c r="C7196">
        <v>6</v>
      </c>
      <c r="D7196" t="s">
        <v>11</v>
      </c>
      <c r="E7196" t="s">
        <v>372</v>
      </c>
      <c r="F7196" t="s">
        <v>13</v>
      </c>
      <c r="G7196" t="s">
        <v>5371</v>
      </c>
      <c r="H7196" s="1">
        <v>0</v>
      </c>
      <c r="I7196" s="2">
        <v>43654</v>
      </c>
      <c r="J7196" t="s">
        <v>5566</v>
      </c>
      <c r="K7196" t="s">
        <v>102</v>
      </c>
      <c r="L7196">
        <v>19711</v>
      </c>
      <c r="M7196">
        <v>19</v>
      </c>
      <c r="N7196" t="s">
        <v>2275</v>
      </c>
      <c r="O7196">
        <v>6</v>
      </c>
      <c r="P7196">
        <v>4</v>
      </c>
      <c r="Q7196" t="s">
        <v>104</v>
      </c>
      <c r="R7196" t="s">
        <v>8304</v>
      </c>
      <c r="S7196">
        <v>5.87</v>
      </c>
      <c r="T7196">
        <v>84</v>
      </c>
      <c r="U7196" t="s">
        <v>33</v>
      </c>
      <c r="V7196" s="2">
        <v>43658</v>
      </c>
      <c r="W7196" t="s">
        <v>39</v>
      </c>
      <c r="X7196" t="s">
        <v>161</v>
      </c>
      <c r="Y7196" t="s">
        <v>47</v>
      </c>
    </row>
    <row r="7197" spans="1:25" hidden="1" x14ac:dyDescent="0.35">
      <c r="A7197">
        <v>4</v>
      </c>
      <c r="B7197" t="s">
        <v>43</v>
      </c>
      <c r="C7197">
        <v>6</v>
      </c>
      <c r="D7197" t="s">
        <v>26</v>
      </c>
      <c r="E7197" t="s">
        <v>372</v>
      </c>
      <c r="F7197" t="s">
        <v>13</v>
      </c>
      <c r="G7197" t="s">
        <v>5371</v>
      </c>
      <c r="H7197" s="1">
        <v>0</v>
      </c>
      <c r="I7197" s="2">
        <v>43654</v>
      </c>
      <c r="J7197" t="s">
        <v>5566</v>
      </c>
      <c r="K7197" t="s">
        <v>102</v>
      </c>
      <c r="L7197">
        <v>19711</v>
      </c>
      <c r="M7197">
        <v>887</v>
      </c>
      <c r="N7197" t="s">
        <v>3020</v>
      </c>
      <c r="O7197">
        <v>45</v>
      </c>
      <c r="P7197">
        <v>5</v>
      </c>
      <c r="Q7197" t="s">
        <v>104</v>
      </c>
      <c r="R7197" t="s">
        <v>8304</v>
      </c>
      <c r="S7197">
        <v>45.49</v>
      </c>
      <c r="T7197">
        <v>175</v>
      </c>
      <c r="U7197" t="s">
        <v>33</v>
      </c>
      <c r="V7197" s="2">
        <v>43658</v>
      </c>
      <c r="W7197" t="s">
        <v>39</v>
      </c>
      <c r="X7197" t="s">
        <v>161</v>
      </c>
      <c r="Y7197" t="s">
        <v>49</v>
      </c>
    </row>
    <row r="7198" spans="1:25" hidden="1" x14ac:dyDescent="0.35">
      <c r="A7198">
        <v>4</v>
      </c>
      <c r="B7198" t="s">
        <v>43</v>
      </c>
      <c r="C7198">
        <v>6</v>
      </c>
      <c r="D7198" t="s">
        <v>26</v>
      </c>
      <c r="E7198" t="s">
        <v>372</v>
      </c>
      <c r="F7198" t="s">
        <v>13</v>
      </c>
      <c r="G7198" t="s">
        <v>5371</v>
      </c>
      <c r="H7198" s="1">
        <v>0</v>
      </c>
      <c r="I7198" s="2">
        <v>43654</v>
      </c>
      <c r="J7198" t="s">
        <v>5566</v>
      </c>
      <c r="K7198" t="s">
        <v>102</v>
      </c>
      <c r="L7198">
        <v>19711</v>
      </c>
      <c r="M7198">
        <v>1140</v>
      </c>
      <c r="N7198" t="s">
        <v>3494</v>
      </c>
      <c r="O7198">
        <v>9</v>
      </c>
      <c r="P7198">
        <v>7</v>
      </c>
      <c r="Q7198" t="s">
        <v>104</v>
      </c>
      <c r="R7198" t="s">
        <v>8304</v>
      </c>
      <c r="S7198">
        <v>8.67</v>
      </c>
      <c r="T7198">
        <v>29</v>
      </c>
      <c r="U7198" t="s">
        <v>33</v>
      </c>
      <c r="V7198" s="2">
        <v>43658</v>
      </c>
      <c r="W7198" t="s">
        <v>39</v>
      </c>
      <c r="X7198" t="s">
        <v>161</v>
      </c>
      <c r="Y7198" t="s">
        <v>49</v>
      </c>
    </row>
    <row r="7199" spans="1:25" hidden="1" x14ac:dyDescent="0.35">
      <c r="A7199">
        <v>4</v>
      </c>
      <c r="B7199" t="s">
        <v>43</v>
      </c>
      <c r="C7199">
        <v>6</v>
      </c>
      <c r="D7199" t="s">
        <v>50</v>
      </c>
      <c r="E7199" t="s">
        <v>372</v>
      </c>
      <c r="F7199" t="s">
        <v>13</v>
      </c>
      <c r="G7199" t="s">
        <v>5371</v>
      </c>
      <c r="H7199" s="1">
        <v>0</v>
      </c>
      <c r="I7199" s="2">
        <v>43654</v>
      </c>
      <c r="J7199" t="s">
        <v>5566</v>
      </c>
      <c r="K7199" t="s">
        <v>102</v>
      </c>
      <c r="L7199">
        <v>19711</v>
      </c>
      <c r="M7199">
        <v>1058</v>
      </c>
      <c r="N7199" t="s">
        <v>4814</v>
      </c>
      <c r="O7199">
        <v>58</v>
      </c>
      <c r="P7199">
        <v>5</v>
      </c>
      <c r="Q7199" t="s">
        <v>104</v>
      </c>
      <c r="R7199" t="s">
        <v>8304</v>
      </c>
      <c r="S7199">
        <v>58.18</v>
      </c>
      <c r="T7199">
        <v>142</v>
      </c>
      <c r="U7199" t="s">
        <v>33</v>
      </c>
      <c r="V7199" s="2">
        <v>43658</v>
      </c>
      <c r="W7199" t="s">
        <v>39</v>
      </c>
      <c r="X7199" t="s">
        <v>161</v>
      </c>
      <c r="Y7199" t="s">
        <v>113</v>
      </c>
    </row>
    <row r="7200" spans="1:25" x14ac:dyDescent="0.35">
      <c r="A7200">
        <v>5</v>
      </c>
      <c r="B7200" t="s">
        <v>25</v>
      </c>
      <c r="C7200">
        <v>3</v>
      </c>
      <c r="D7200" t="s">
        <v>50</v>
      </c>
      <c r="E7200" t="s">
        <v>88</v>
      </c>
      <c r="F7200" t="s">
        <v>13</v>
      </c>
      <c r="G7200" t="s">
        <v>5467</v>
      </c>
      <c r="H7200" s="1">
        <v>0</v>
      </c>
      <c r="I7200" s="2">
        <v>43534</v>
      </c>
      <c r="J7200" t="s">
        <v>6729</v>
      </c>
      <c r="K7200" t="s">
        <v>30</v>
      </c>
      <c r="L7200">
        <v>94109</v>
      </c>
      <c r="M7200">
        <v>1068</v>
      </c>
      <c r="N7200" t="s">
        <v>5109</v>
      </c>
      <c r="O7200">
        <v>21</v>
      </c>
      <c r="P7200">
        <v>4</v>
      </c>
      <c r="Q7200" t="s">
        <v>32</v>
      </c>
      <c r="R7200" t="s">
        <v>8304</v>
      </c>
      <c r="S7200">
        <v>21.27</v>
      </c>
      <c r="T7200">
        <v>112</v>
      </c>
      <c r="U7200" t="s">
        <v>33</v>
      </c>
      <c r="V7200" s="2">
        <v>43539</v>
      </c>
      <c r="W7200" t="s">
        <v>20</v>
      </c>
      <c r="X7200" t="s">
        <v>34</v>
      </c>
      <c r="Y7200" t="s">
        <v>113</v>
      </c>
    </row>
    <row r="7201" spans="1:25" hidden="1" x14ac:dyDescent="0.35">
      <c r="A7201">
        <v>3</v>
      </c>
      <c r="B7201" t="s">
        <v>25</v>
      </c>
      <c r="C7201">
        <v>1</v>
      </c>
      <c r="D7201" t="s">
        <v>26</v>
      </c>
      <c r="E7201" t="s">
        <v>498</v>
      </c>
      <c r="F7201" t="s">
        <v>13</v>
      </c>
      <c r="G7201" t="s">
        <v>294</v>
      </c>
      <c r="H7201" s="1">
        <v>0.2</v>
      </c>
      <c r="I7201" s="2">
        <v>43726</v>
      </c>
      <c r="J7201" t="s">
        <v>7215</v>
      </c>
      <c r="K7201" t="s">
        <v>73</v>
      </c>
      <c r="L7201">
        <v>75220</v>
      </c>
      <c r="M7201">
        <v>946</v>
      </c>
      <c r="N7201" t="s">
        <v>8107</v>
      </c>
      <c r="O7201">
        <v>36</v>
      </c>
      <c r="P7201">
        <v>4</v>
      </c>
      <c r="Q7201" t="s">
        <v>75</v>
      </c>
      <c r="R7201" t="s">
        <v>8304</v>
      </c>
      <c r="S7201">
        <v>35.89</v>
      </c>
      <c r="T7201">
        <v>115</v>
      </c>
      <c r="U7201" t="s">
        <v>76</v>
      </c>
      <c r="V7201" s="2">
        <v>43729</v>
      </c>
      <c r="W7201" t="s">
        <v>130</v>
      </c>
      <c r="X7201" t="s">
        <v>77</v>
      </c>
      <c r="Y7201" t="s">
        <v>119</v>
      </c>
    </row>
    <row r="7202" spans="1:25" x14ac:dyDescent="0.35">
      <c r="A7202">
        <v>5</v>
      </c>
      <c r="B7202" t="s">
        <v>43</v>
      </c>
      <c r="C7202">
        <v>6</v>
      </c>
      <c r="D7202" t="s">
        <v>26</v>
      </c>
      <c r="E7202" t="s">
        <v>27</v>
      </c>
      <c r="F7202" t="s">
        <v>13</v>
      </c>
      <c r="G7202" t="s">
        <v>5769</v>
      </c>
      <c r="H7202" s="1">
        <v>0</v>
      </c>
      <c r="I7202" s="2">
        <v>43543</v>
      </c>
      <c r="J7202" t="s">
        <v>6618</v>
      </c>
      <c r="K7202" t="s">
        <v>30</v>
      </c>
      <c r="L7202">
        <v>90008</v>
      </c>
      <c r="M7202">
        <v>286</v>
      </c>
      <c r="N7202" t="s">
        <v>3575</v>
      </c>
      <c r="O7202">
        <v>107</v>
      </c>
      <c r="P7202">
        <v>7</v>
      </c>
      <c r="Q7202" t="s">
        <v>32</v>
      </c>
      <c r="R7202" t="s">
        <v>8304</v>
      </c>
      <c r="S7202">
        <v>106.78</v>
      </c>
      <c r="T7202">
        <v>381</v>
      </c>
      <c r="U7202" t="s">
        <v>33</v>
      </c>
      <c r="V7202" s="2">
        <v>43548</v>
      </c>
      <c r="W7202" t="s">
        <v>39</v>
      </c>
      <c r="X7202" t="s">
        <v>34</v>
      </c>
      <c r="Y7202" t="s">
        <v>56</v>
      </c>
    </row>
    <row r="7203" spans="1:25" hidden="1" x14ac:dyDescent="0.35">
      <c r="A7203">
        <v>1</v>
      </c>
      <c r="B7203" t="s">
        <v>10</v>
      </c>
      <c r="C7203">
        <v>1</v>
      </c>
      <c r="D7203" t="s">
        <v>26</v>
      </c>
      <c r="E7203" t="s">
        <v>171</v>
      </c>
      <c r="F7203" t="s">
        <v>13</v>
      </c>
      <c r="G7203" t="s">
        <v>6841</v>
      </c>
      <c r="H7203" s="1">
        <v>0</v>
      </c>
      <c r="I7203" s="2">
        <v>43559</v>
      </c>
      <c r="J7203" t="s">
        <v>7230</v>
      </c>
      <c r="K7203" t="s">
        <v>102</v>
      </c>
      <c r="L7203">
        <v>10035</v>
      </c>
      <c r="M7203">
        <v>1141</v>
      </c>
      <c r="N7203" t="s">
        <v>4022</v>
      </c>
      <c r="O7203">
        <v>2</v>
      </c>
      <c r="P7203">
        <v>4</v>
      </c>
      <c r="Q7203" t="s">
        <v>104</v>
      </c>
      <c r="R7203" t="s">
        <v>8304</v>
      </c>
      <c r="S7203">
        <v>2.04</v>
      </c>
      <c r="T7203">
        <v>7</v>
      </c>
      <c r="U7203" t="s">
        <v>76</v>
      </c>
      <c r="V7203" s="2">
        <v>43560</v>
      </c>
      <c r="W7203" t="s">
        <v>130</v>
      </c>
      <c r="X7203" t="s">
        <v>175</v>
      </c>
      <c r="Y7203" t="s">
        <v>49</v>
      </c>
    </row>
    <row r="7204" spans="1:25" x14ac:dyDescent="0.35">
      <c r="A7204">
        <v>5</v>
      </c>
      <c r="B7204" t="s">
        <v>25</v>
      </c>
      <c r="C7204">
        <v>3</v>
      </c>
      <c r="D7204" t="s">
        <v>11</v>
      </c>
      <c r="E7204" t="s">
        <v>1709</v>
      </c>
      <c r="F7204" t="s">
        <v>13</v>
      </c>
      <c r="G7204" t="s">
        <v>793</v>
      </c>
      <c r="H7204" s="1">
        <v>0.15</v>
      </c>
      <c r="I7204" s="2">
        <v>43817</v>
      </c>
      <c r="J7204" t="s">
        <v>7822</v>
      </c>
      <c r="K7204" t="s">
        <v>30</v>
      </c>
      <c r="L7204">
        <v>92024</v>
      </c>
      <c r="M7204">
        <v>386</v>
      </c>
      <c r="N7204" t="s">
        <v>7823</v>
      </c>
      <c r="O7204">
        <v>-13</v>
      </c>
      <c r="P7204">
        <v>1</v>
      </c>
      <c r="Q7204" t="s">
        <v>32</v>
      </c>
      <c r="R7204" t="s">
        <v>92</v>
      </c>
      <c r="S7204">
        <v>-12.69</v>
      </c>
      <c r="T7204">
        <v>120</v>
      </c>
      <c r="U7204" t="s">
        <v>19</v>
      </c>
      <c r="V7204" s="2">
        <v>43822</v>
      </c>
      <c r="W7204" t="s">
        <v>20</v>
      </c>
      <c r="X7204" t="s">
        <v>34</v>
      </c>
      <c r="Y7204" t="s">
        <v>22</v>
      </c>
    </row>
    <row r="7205" spans="1:25" x14ac:dyDescent="0.35">
      <c r="A7205">
        <v>5</v>
      </c>
      <c r="B7205" t="s">
        <v>25</v>
      </c>
      <c r="C7205">
        <v>3</v>
      </c>
      <c r="D7205" t="s">
        <v>26</v>
      </c>
      <c r="E7205" t="s">
        <v>1709</v>
      </c>
      <c r="F7205" t="s">
        <v>13</v>
      </c>
      <c r="G7205" t="s">
        <v>793</v>
      </c>
      <c r="H7205" s="1">
        <v>0.2</v>
      </c>
      <c r="I7205" s="2">
        <v>43817</v>
      </c>
      <c r="J7205" t="s">
        <v>7822</v>
      </c>
      <c r="K7205" t="s">
        <v>30</v>
      </c>
      <c r="L7205">
        <v>92024</v>
      </c>
      <c r="M7205">
        <v>328</v>
      </c>
      <c r="N7205" t="s">
        <v>3252</v>
      </c>
      <c r="O7205">
        <v>16</v>
      </c>
      <c r="P7205">
        <v>2</v>
      </c>
      <c r="Q7205" t="s">
        <v>32</v>
      </c>
      <c r="R7205" t="s">
        <v>92</v>
      </c>
      <c r="S7205">
        <v>16.34</v>
      </c>
      <c r="T7205">
        <v>47</v>
      </c>
      <c r="U7205" t="s">
        <v>19</v>
      </c>
      <c r="V7205" s="2">
        <v>43822</v>
      </c>
      <c r="W7205" t="s">
        <v>20</v>
      </c>
      <c r="X7205" t="s">
        <v>34</v>
      </c>
      <c r="Y7205" t="s">
        <v>54</v>
      </c>
    </row>
    <row r="7206" spans="1:25" x14ac:dyDescent="0.35">
      <c r="A7206">
        <v>5</v>
      </c>
      <c r="B7206" t="s">
        <v>25</v>
      </c>
      <c r="C7206">
        <v>3</v>
      </c>
      <c r="D7206" t="s">
        <v>50</v>
      </c>
      <c r="E7206" t="s">
        <v>1709</v>
      </c>
      <c r="F7206" t="s">
        <v>13</v>
      </c>
      <c r="G7206" t="s">
        <v>793</v>
      </c>
      <c r="H7206" s="1">
        <v>0</v>
      </c>
      <c r="I7206" s="2">
        <v>43817</v>
      </c>
      <c r="J7206" t="s">
        <v>7822</v>
      </c>
      <c r="K7206" t="s">
        <v>30</v>
      </c>
      <c r="L7206">
        <v>92024</v>
      </c>
      <c r="M7206">
        <v>1015</v>
      </c>
      <c r="N7206" t="s">
        <v>1397</v>
      </c>
      <c r="O7206">
        <v>58</v>
      </c>
      <c r="P7206">
        <v>2</v>
      </c>
      <c r="Q7206" t="s">
        <v>32</v>
      </c>
      <c r="R7206" t="s">
        <v>92</v>
      </c>
      <c r="S7206">
        <v>57.59</v>
      </c>
      <c r="T7206">
        <v>120</v>
      </c>
      <c r="U7206" t="s">
        <v>19</v>
      </c>
      <c r="V7206" s="2">
        <v>43822</v>
      </c>
      <c r="W7206" t="s">
        <v>20</v>
      </c>
      <c r="X7206" t="s">
        <v>34</v>
      </c>
      <c r="Y7206" t="s">
        <v>113</v>
      </c>
    </row>
    <row r="7207" spans="1:25" hidden="1" x14ac:dyDescent="0.35">
      <c r="A7207">
        <v>4</v>
      </c>
      <c r="B7207" t="s">
        <v>43</v>
      </c>
      <c r="C7207">
        <v>6</v>
      </c>
      <c r="D7207" t="s">
        <v>11</v>
      </c>
      <c r="E7207" t="s">
        <v>2563</v>
      </c>
      <c r="F7207" t="s">
        <v>13</v>
      </c>
      <c r="G7207" t="s">
        <v>1093</v>
      </c>
      <c r="H7207" s="1">
        <v>0.2</v>
      </c>
      <c r="I7207" s="2">
        <v>43822</v>
      </c>
      <c r="J7207" t="s">
        <v>2564</v>
      </c>
      <c r="K7207" t="s">
        <v>16</v>
      </c>
      <c r="L7207">
        <v>37075</v>
      </c>
      <c r="M7207">
        <v>620</v>
      </c>
      <c r="N7207" t="s">
        <v>8158</v>
      </c>
      <c r="O7207">
        <v>19</v>
      </c>
      <c r="P7207">
        <v>4</v>
      </c>
      <c r="Q7207" t="s">
        <v>18</v>
      </c>
      <c r="R7207" t="s">
        <v>8304</v>
      </c>
      <c r="S7207">
        <v>19.079999999999998</v>
      </c>
      <c r="T7207">
        <v>73</v>
      </c>
      <c r="U7207" t="s">
        <v>19</v>
      </c>
      <c r="V7207" s="2">
        <v>43826</v>
      </c>
      <c r="W7207" t="s">
        <v>39</v>
      </c>
      <c r="X7207" t="s">
        <v>214</v>
      </c>
      <c r="Y7207" t="s">
        <v>47</v>
      </c>
    </row>
    <row r="7208" spans="1:25" hidden="1" x14ac:dyDescent="0.35">
      <c r="A7208">
        <v>4</v>
      </c>
      <c r="B7208" t="s">
        <v>43</v>
      </c>
      <c r="C7208">
        <v>6</v>
      </c>
      <c r="D7208" t="s">
        <v>26</v>
      </c>
      <c r="E7208" t="s">
        <v>2563</v>
      </c>
      <c r="F7208" t="s">
        <v>13</v>
      </c>
      <c r="G7208" t="s">
        <v>1093</v>
      </c>
      <c r="H7208" s="1">
        <v>0.2</v>
      </c>
      <c r="I7208" s="2">
        <v>43822</v>
      </c>
      <c r="J7208" t="s">
        <v>2564</v>
      </c>
      <c r="K7208" t="s">
        <v>16</v>
      </c>
      <c r="L7208">
        <v>37075</v>
      </c>
      <c r="M7208">
        <v>1383</v>
      </c>
      <c r="N7208" t="s">
        <v>215</v>
      </c>
      <c r="O7208">
        <v>-55</v>
      </c>
      <c r="P7208">
        <v>3</v>
      </c>
      <c r="Q7208" t="s">
        <v>18</v>
      </c>
      <c r="R7208" t="s">
        <v>8304</v>
      </c>
      <c r="S7208">
        <v>-54.59</v>
      </c>
      <c r="T7208">
        <v>218</v>
      </c>
      <c r="U7208" t="s">
        <v>19</v>
      </c>
      <c r="V7208" s="2">
        <v>43826</v>
      </c>
      <c r="W7208" t="s">
        <v>39</v>
      </c>
      <c r="X7208" t="s">
        <v>214</v>
      </c>
      <c r="Y7208" t="s">
        <v>42</v>
      </c>
    </row>
    <row r="7209" spans="1:25" hidden="1" x14ac:dyDescent="0.35">
      <c r="A7209">
        <v>4</v>
      </c>
      <c r="B7209" t="s">
        <v>43</v>
      </c>
      <c r="C7209">
        <v>6</v>
      </c>
      <c r="D7209" t="s">
        <v>26</v>
      </c>
      <c r="E7209" t="s">
        <v>2563</v>
      </c>
      <c r="F7209" t="s">
        <v>13</v>
      </c>
      <c r="G7209" t="s">
        <v>1093</v>
      </c>
      <c r="H7209" s="1">
        <v>0.2</v>
      </c>
      <c r="I7209" s="2">
        <v>43822</v>
      </c>
      <c r="J7209" t="s">
        <v>2564</v>
      </c>
      <c r="K7209" t="s">
        <v>16</v>
      </c>
      <c r="L7209">
        <v>37075</v>
      </c>
      <c r="M7209">
        <v>1259</v>
      </c>
      <c r="N7209" t="s">
        <v>4345</v>
      </c>
      <c r="O7209">
        <v>1</v>
      </c>
      <c r="P7209">
        <v>7</v>
      </c>
      <c r="Q7209" t="s">
        <v>18</v>
      </c>
      <c r="R7209" t="s">
        <v>8304</v>
      </c>
      <c r="S7209">
        <v>1.07</v>
      </c>
      <c r="T7209">
        <v>12</v>
      </c>
      <c r="U7209" t="s">
        <v>19</v>
      </c>
      <c r="V7209" s="2">
        <v>43826</v>
      </c>
      <c r="W7209" t="s">
        <v>39</v>
      </c>
      <c r="X7209" t="s">
        <v>214</v>
      </c>
      <c r="Y7209" t="s">
        <v>49</v>
      </c>
    </row>
    <row r="7210" spans="1:25" hidden="1" x14ac:dyDescent="0.35">
      <c r="A7210">
        <v>3</v>
      </c>
      <c r="B7210" t="s">
        <v>25</v>
      </c>
      <c r="C7210">
        <v>1</v>
      </c>
      <c r="D7210" t="s">
        <v>26</v>
      </c>
      <c r="E7210" t="s">
        <v>1550</v>
      </c>
      <c r="F7210" t="s">
        <v>13</v>
      </c>
      <c r="G7210" t="s">
        <v>2917</v>
      </c>
      <c r="H7210" s="1">
        <v>0</v>
      </c>
      <c r="I7210" s="2">
        <v>43720</v>
      </c>
      <c r="J7210" t="s">
        <v>2918</v>
      </c>
      <c r="K7210" t="s">
        <v>102</v>
      </c>
      <c r="L7210">
        <v>21215</v>
      </c>
      <c r="M7210">
        <v>97</v>
      </c>
      <c r="N7210" t="s">
        <v>568</v>
      </c>
      <c r="O7210">
        <v>20</v>
      </c>
      <c r="P7210">
        <v>5</v>
      </c>
      <c r="Q7210" t="s">
        <v>104</v>
      </c>
      <c r="R7210" t="s">
        <v>8304</v>
      </c>
      <c r="S7210">
        <v>19.95</v>
      </c>
      <c r="T7210">
        <v>40</v>
      </c>
      <c r="U7210" t="s">
        <v>19</v>
      </c>
      <c r="V7210" s="2">
        <v>43723</v>
      </c>
      <c r="W7210" t="s">
        <v>130</v>
      </c>
      <c r="X7210" t="s">
        <v>1549</v>
      </c>
      <c r="Y7210" t="s">
        <v>64</v>
      </c>
    </row>
    <row r="7211" spans="1:25" hidden="1" x14ac:dyDescent="0.35">
      <c r="A7211">
        <v>3</v>
      </c>
      <c r="B7211" t="s">
        <v>25</v>
      </c>
      <c r="C7211">
        <v>1</v>
      </c>
      <c r="D7211" t="s">
        <v>26</v>
      </c>
      <c r="E7211" t="s">
        <v>1550</v>
      </c>
      <c r="F7211" t="s">
        <v>13</v>
      </c>
      <c r="G7211" t="s">
        <v>2917</v>
      </c>
      <c r="H7211" s="1">
        <v>0</v>
      </c>
      <c r="I7211" s="2">
        <v>43720</v>
      </c>
      <c r="J7211" t="s">
        <v>2918</v>
      </c>
      <c r="K7211" t="s">
        <v>102</v>
      </c>
      <c r="L7211">
        <v>21215</v>
      </c>
      <c r="M7211">
        <v>1734</v>
      </c>
      <c r="N7211" t="s">
        <v>656</v>
      </c>
      <c r="O7211">
        <v>46</v>
      </c>
      <c r="P7211">
        <v>5</v>
      </c>
      <c r="Q7211" t="s">
        <v>104</v>
      </c>
      <c r="R7211" t="s">
        <v>8304</v>
      </c>
      <c r="S7211">
        <v>45.53</v>
      </c>
      <c r="T7211">
        <v>95</v>
      </c>
      <c r="U7211" t="s">
        <v>19</v>
      </c>
      <c r="V7211" s="2">
        <v>43723</v>
      </c>
      <c r="W7211" t="s">
        <v>130</v>
      </c>
      <c r="X7211" t="s">
        <v>1549</v>
      </c>
      <c r="Y7211" t="s">
        <v>64</v>
      </c>
    </row>
    <row r="7212" spans="1:25" hidden="1" x14ac:dyDescent="0.35">
      <c r="A7212">
        <v>3</v>
      </c>
      <c r="B7212" t="s">
        <v>25</v>
      </c>
      <c r="C7212">
        <v>1</v>
      </c>
      <c r="D7212" t="s">
        <v>26</v>
      </c>
      <c r="E7212" t="s">
        <v>1550</v>
      </c>
      <c r="F7212" t="s">
        <v>13</v>
      </c>
      <c r="G7212" t="s">
        <v>2917</v>
      </c>
      <c r="H7212" s="1">
        <v>0</v>
      </c>
      <c r="I7212" s="2">
        <v>43720</v>
      </c>
      <c r="J7212" t="s">
        <v>2918</v>
      </c>
      <c r="K7212" t="s">
        <v>102</v>
      </c>
      <c r="L7212">
        <v>21215</v>
      </c>
      <c r="M7212">
        <v>638</v>
      </c>
      <c r="N7212" t="s">
        <v>272</v>
      </c>
      <c r="O7212">
        <v>26</v>
      </c>
      <c r="P7212">
        <v>7</v>
      </c>
      <c r="Q7212" t="s">
        <v>104</v>
      </c>
      <c r="R7212" t="s">
        <v>8304</v>
      </c>
      <c r="S7212">
        <v>26.35</v>
      </c>
      <c r="T7212">
        <v>91</v>
      </c>
      <c r="U7212" t="s">
        <v>19</v>
      </c>
      <c r="V7212" s="2">
        <v>43723</v>
      </c>
      <c r="W7212" t="s">
        <v>130</v>
      </c>
      <c r="X7212" t="s">
        <v>1549</v>
      </c>
      <c r="Y7212" t="s">
        <v>56</v>
      </c>
    </row>
    <row r="7213" spans="1:25" hidden="1" x14ac:dyDescent="0.35">
      <c r="A7213">
        <v>3</v>
      </c>
      <c r="B7213" t="s">
        <v>10</v>
      </c>
      <c r="C7213">
        <v>3</v>
      </c>
      <c r="D7213" t="s">
        <v>26</v>
      </c>
      <c r="E7213" t="s">
        <v>1084</v>
      </c>
      <c r="F7213" t="s">
        <v>13</v>
      </c>
      <c r="G7213" t="s">
        <v>804</v>
      </c>
      <c r="H7213" s="1">
        <v>0.2</v>
      </c>
      <c r="I7213" s="2">
        <v>43618</v>
      </c>
      <c r="J7213" t="s">
        <v>3711</v>
      </c>
      <c r="K7213" t="s">
        <v>30</v>
      </c>
      <c r="L7213">
        <v>85204</v>
      </c>
      <c r="M7213">
        <v>1048</v>
      </c>
      <c r="N7213" t="s">
        <v>8188</v>
      </c>
      <c r="O7213">
        <v>16</v>
      </c>
      <c r="P7213">
        <v>5</v>
      </c>
      <c r="Q7213" t="s">
        <v>32</v>
      </c>
      <c r="R7213" t="s">
        <v>8304</v>
      </c>
      <c r="S7213">
        <v>15.92</v>
      </c>
      <c r="T7213">
        <v>44</v>
      </c>
      <c r="U7213" t="s">
        <v>19</v>
      </c>
      <c r="V7213" s="2">
        <v>43621</v>
      </c>
      <c r="W7213" t="s">
        <v>20</v>
      </c>
      <c r="X7213" t="s">
        <v>199</v>
      </c>
      <c r="Y7213" t="s">
        <v>119</v>
      </c>
    </row>
    <row r="7214" spans="1:25" hidden="1" x14ac:dyDescent="0.35">
      <c r="A7214">
        <v>3</v>
      </c>
      <c r="B7214" t="s">
        <v>10</v>
      </c>
      <c r="C7214">
        <v>3</v>
      </c>
      <c r="D7214" t="s">
        <v>26</v>
      </c>
      <c r="E7214" t="s">
        <v>1084</v>
      </c>
      <c r="F7214" t="s">
        <v>13</v>
      </c>
      <c r="G7214" t="s">
        <v>804</v>
      </c>
      <c r="H7214" s="1">
        <v>0.2</v>
      </c>
      <c r="I7214" s="2">
        <v>43618</v>
      </c>
      <c r="J7214" t="s">
        <v>3711</v>
      </c>
      <c r="K7214" t="s">
        <v>30</v>
      </c>
      <c r="L7214">
        <v>85204</v>
      </c>
      <c r="M7214">
        <v>1839</v>
      </c>
      <c r="N7214" t="s">
        <v>555</v>
      </c>
      <c r="O7214">
        <v>8</v>
      </c>
      <c r="P7214">
        <v>6</v>
      </c>
      <c r="Q7214" t="s">
        <v>32</v>
      </c>
      <c r="R7214" t="s">
        <v>8304</v>
      </c>
      <c r="S7214">
        <v>7.92</v>
      </c>
      <c r="T7214">
        <v>25</v>
      </c>
      <c r="U7214" t="s">
        <v>19</v>
      </c>
      <c r="V7214" s="2">
        <v>43621</v>
      </c>
      <c r="W7214" t="s">
        <v>20</v>
      </c>
      <c r="X7214" t="s">
        <v>199</v>
      </c>
      <c r="Y7214" t="s">
        <v>64</v>
      </c>
    </row>
    <row r="7215" spans="1:25" hidden="1" x14ac:dyDescent="0.35">
      <c r="A7215">
        <v>4</v>
      </c>
      <c r="B7215" t="s">
        <v>43</v>
      </c>
      <c r="C7215">
        <v>6</v>
      </c>
      <c r="D7215" t="s">
        <v>50</v>
      </c>
      <c r="E7215" t="s">
        <v>329</v>
      </c>
      <c r="F7215" t="s">
        <v>13</v>
      </c>
      <c r="G7215" t="s">
        <v>2292</v>
      </c>
      <c r="H7215" s="1">
        <v>0.2</v>
      </c>
      <c r="I7215" s="2">
        <v>43680</v>
      </c>
      <c r="J7215" t="s">
        <v>4985</v>
      </c>
      <c r="K7215" t="s">
        <v>73</v>
      </c>
      <c r="L7215">
        <v>61701</v>
      </c>
      <c r="M7215">
        <v>957</v>
      </c>
      <c r="N7215" t="s">
        <v>4791</v>
      </c>
      <c r="O7215">
        <v>7</v>
      </c>
      <c r="P7215">
        <v>3</v>
      </c>
      <c r="Q7215" t="s">
        <v>75</v>
      </c>
      <c r="R7215" t="s">
        <v>8304</v>
      </c>
      <c r="S7215">
        <v>7.47</v>
      </c>
      <c r="T7215">
        <v>40</v>
      </c>
      <c r="U7215" t="s">
        <v>19</v>
      </c>
      <c r="V7215" s="2">
        <v>43684</v>
      </c>
      <c r="W7215" t="s">
        <v>39</v>
      </c>
      <c r="X7215" t="s">
        <v>139</v>
      </c>
      <c r="Y7215" t="s">
        <v>113</v>
      </c>
    </row>
    <row r="7216" spans="1:25" hidden="1" x14ac:dyDescent="0.35">
      <c r="A7216">
        <v>2</v>
      </c>
      <c r="B7216" t="s">
        <v>25</v>
      </c>
      <c r="C7216">
        <v>1</v>
      </c>
      <c r="D7216" t="s">
        <v>26</v>
      </c>
      <c r="E7216" t="s">
        <v>122</v>
      </c>
      <c r="F7216" t="s">
        <v>13</v>
      </c>
      <c r="G7216" t="s">
        <v>5304</v>
      </c>
      <c r="H7216" s="1">
        <v>0.2</v>
      </c>
      <c r="I7216" s="2">
        <v>43576</v>
      </c>
      <c r="J7216" t="s">
        <v>5839</v>
      </c>
      <c r="K7216" t="s">
        <v>73</v>
      </c>
      <c r="L7216">
        <v>77070</v>
      </c>
      <c r="M7216">
        <v>1836</v>
      </c>
      <c r="N7216" t="s">
        <v>2998</v>
      </c>
      <c r="O7216">
        <v>7</v>
      </c>
      <c r="P7216">
        <v>4</v>
      </c>
      <c r="Q7216" t="s">
        <v>75</v>
      </c>
      <c r="R7216" t="s">
        <v>8304</v>
      </c>
      <c r="S7216">
        <v>7.26</v>
      </c>
      <c r="T7216">
        <v>21</v>
      </c>
      <c r="U7216" t="s">
        <v>33</v>
      </c>
      <c r="V7216" s="2">
        <v>43578</v>
      </c>
      <c r="W7216" t="s">
        <v>130</v>
      </c>
      <c r="X7216" t="s">
        <v>77</v>
      </c>
      <c r="Y7216" t="s">
        <v>64</v>
      </c>
    </row>
    <row r="7217" spans="1:25" hidden="1" x14ac:dyDescent="0.35">
      <c r="A7217">
        <v>2</v>
      </c>
      <c r="B7217" t="s">
        <v>25</v>
      </c>
      <c r="C7217">
        <v>1</v>
      </c>
      <c r="D7217" t="s">
        <v>50</v>
      </c>
      <c r="E7217" t="s">
        <v>122</v>
      </c>
      <c r="F7217" t="s">
        <v>13</v>
      </c>
      <c r="G7217" t="s">
        <v>5304</v>
      </c>
      <c r="H7217" s="1">
        <v>0.2</v>
      </c>
      <c r="I7217" s="2">
        <v>43576</v>
      </c>
      <c r="J7217" t="s">
        <v>5839</v>
      </c>
      <c r="K7217" t="s">
        <v>73</v>
      </c>
      <c r="L7217">
        <v>77070</v>
      </c>
      <c r="M7217">
        <v>1019</v>
      </c>
      <c r="N7217" t="s">
        <v>244</v>
      </c>
      <c r="O7217">
        <v>8</v>
      </c>
      <c r="P7217">
        <v>3</v>
      </c>
      <c r="Q7217" t="s">
        <v>75</v>
      </c>
      <c r="R7217" t="s">
        <v>8304</v>
      </c>
      <c r="S7217">
        <v>8.4</v>
      </c>
      <c r="T7217">
        <v>48</v>
      </c>
      <c r="U7217" t="s">
        <v>33</v>
      </c>
      <c r="V7217" s="2">
        <v>43578</v>
      </c>
      <c r="W7217" t="s">
        <v>130</v>
      </c>
      <c r="X7217" t="s">
        <v>77</v>
      </c>
      <c r="Y7217" t="s">
        <v>113</v>
      </c>
    </row>
    <row r="7218" spans="1:25" hidden="1" x14ac:dyDescent="0.35">
      <c r="A7218">
        <v>4</v>
      </c>
      <c r="B7218" t="s">
        <v>43</v>
      </c>
      <c r="C7218">
        <v>6</v>
      </c>
      <c r="D7218" t="s">
        <v>26</v>
      </c>
      <c r="E7218" t="s">
        <v>171</v>
      </c>
      <c r="F7218" t="s">
        <v>13</v>
      </c>
      <c r="G7218" t="s">
        <v>791</v>
      </c>
      <c r="H7218" s="1">
        <v>0</v>
      </c>
      <c r="I7218" s="2">
        <v>43635</v>
      </c>
      <c r="J7218" t="s">
        <v>1278</v>
      </c>
      <c r="K7218" t="s">
        <v>102</v>
      </c>
      <c r="L7218">
        <v>10035</v>
      </c>
      <c r="M7218">
        <v>1739</v>
      </c>
      <c r="N7218" t="s">
        <v>190</v>
      </c>
      <c r="O7218">
        <v>46</v>
      </c>
      <c r="P7218">
        <v>2</v>
      </c>
      <c r="Q7218" t="s">
        <v>104</v>
      </c>
      <c r="R7218" t="s">
        <v>8304</v>
      </c>
      <c r="S7218">
        <v>45.98</v>
      </c>
      <c r="T7218">
        <v>98</v>
      </c>
      <c r="U7218" t="s">
        <v>33</v>
      </c>
      <c r="V7218" s="2">
        <v>43639</v>
      </c>
      <c r="W7218" t="s">
        <v>39</v>
      </c>
      <c r="X7218" t="s">
        <v>175</v>
      </c>
      <c r="Y7218" t="s">
        <v>64</v>
      </c>
    </row>
    <row r="7219" spans="1:25" hidden="1" x14ac:dyDescent="0.35">
      <c r="A7219">
        <v>4</v>
      </c>
      <c r="B7219" t="s">
        <v>43</v>
      </c>
      <c r="C7219">
        <v>6</v>
      </c>
      <c r="D7219" t="s">
        <v>50</v>
      </c>
      <c r="E7219" t="s">
        <v>171</v>
      </c>
      <c r="F7219" t="s">
        <v>13</v>
      </c>
      <c r="G7219" t="s">
        <v>791</v>
      </c>
      <c r="H7219" s="1">
        <v>0</v>
      </c>
      <c r="I7219" s="2">
        <v>43635</v>
      </c>
      <c r="J7219" t="s">
        <v>1278</v>
      </c>
      <c r="K7219" t="s">
        <v>102</v>
      </c>
      <c r="L7219">
        <v>10035</v>
      </c>
      <c r="M7219">
        <v>1467</v>
      </c>
      <c r="N7219" t="s">
        <v>1279</v>
      </c>
      <c r="O7219">
        <v>10</v>
      </c>
      <c r="P7219">
        <v>8</v>
      </c>
      <c r="Q7219" t="s">
        <v>104</v>
      </c>
      <c r="R7219" t="s">
        <v>8304</v>
      </c>
      <c r="S7219">
        <v>10.31</v>
      </c>
      <c r="T7219">
        <v>103</v>
      </c>
      <c r="U7219" t="s">
        <v>33</v>
      </c>
      <c r="V7219" s="2">
        <v>43639</v>
      </c>
      <c r="W7219" t="s">
        <v>39</v>
      </c>
      <c r="X7219" t="s">
        <v>175</v>
      </c>
      <c r="Y7219" t="s">
        <v>113</v>
      </c>
    </row>
    <row r="7220" spans="1:25" hidden="1" x14ac:dyDescent="0.35">
      <c r="A7220">
        <v>7</v>
      </c>
      <c r="B7220" t="s">
        <v>25</v>
      </c>
      <c r="C7220">
        <v>6</v>
      </c>
      <c r="D7220" t="s">
        <v>11</v>
      </c>
      <c r="E7220" t="s">
        <v>803</v>
      </c>
      <c r="F7220" t="s">
        <v>13</v>
      </c>
      <c r="G7220" t="s">
        <v>1524</v>
      </c>
      <c r="H7220" s="1">
        <v>0.2</v>
      </c>
      <c r="I7220" s="2">
        <v>43619</v>
      </c>
      <c r="J7220" t="s">
        <v>2526</v>
      </c>
      <c r="K7220" t="s">
        <v>16</v>
      </c>
      <c r="L7220">
        <v>33024</v>
      </c>
      <c r="M7220">
        <v>385</v>
      </c>
      <c r="N7220" t="s">
        <v>963</v>
      </c>
      <c r="O7220">
        <v>0</v>
      </c>
      <c r="P7220">
        <v>2</v>
      </c>
      <c r="Q7220" t="s">
        <v>18</v>
      </c>
      <c r="R7220" t="s">
        <v>8304</v>
      </c>
      <c r="S7220">
        <v>0</v>
      </c>
      <c r="T7220">
        <v>242</v>
      </c>
      <c r="U7220" t="s">
        <v>19</v>
      </c>
      <c r="V7220" s="2">
        <v>43626</v>
      </c>
      <c r="W7220" t="s">
        <v>39</v>
      </c>
      <c r="X7220" t="s">
        <v>40</v>
      </c>
      <c r="Y7220" t="s">
        <v>22</v>
      </c>
    </row>
    <row r="7221" spans="1:25" hidden="1" x14ac:dyDescent="0.35">
      <c r="A7221">
        <v>7</v>
      </c>
      <c r="B7221" t="s">
        <v>25</v>
      </c>
      <c r="C7221">
        <v>6</v>
      </c>
      <c r="D7221" t="s">
        <v>26</v>
      </c>
      <c r="E7221" t="s">
        <v>803</v>
      </c>
      <c r="F7221" t="s">
        <v>13</v>
      </c>
      <c r="G7221" t="s">
        <v>1524</v>
      </c>
      <c r="H7221" s="1">
        <v>0.2</v>
      </c>
      <c r="I7221" s="2">
        <v>43619</v>
      </c>
      <c r="J7221" t="s">
        <v>2526</v>
      </c>
      <c r="K7221" t="s">
        <v>16</v>
      </c>
      <c r="L7221">
        <v>33024</v>
      </c>
      <c r="M7221">
        <v>366</v>
      </c>
      <c r="N7221" t="s">
        <v>497</v>
      </c>
      <c r="O7221">
        <v>1</v>
      </c>
      <c r="P7221">
        <v>2</v>
      </c>
      <c r="Q7221" t="s">
        <v>18</v>
      </c>
      <c r="R7221" t="s">
        <v>8304</v>
      </c>
      <c r="S7221">
        <v>0.57999999999999996</v>
      </c>
      <c r="T7221">
        <v>5</v>
      </c>
      <c r="U7221" t="s">
        <v>19</v>
      </c>
      <c r="V7221" s="2">
        <v>43626</v>
      </c>
      <c r="W7221" t="s">
        <v>39</v>
      </c>
      <c r="X7221" t="s">
        <v>40</v>
      </c>
      <c r="Y7221" t="s">
        <v>56</v>
      </c>
    </row>
    <row r="7222" spans="1:25" hidden="1" x14ac:dyDescent="0.35">
      <c r="A7222">
        <v>7</v>
      </c>
      <c r="B7222" t="s">
        <v>25</v>
      </c>
      <c r="C7222">
        <v>6</v>
      </c>
      <c r="D7222" t="s">
        <v>26</v>
      </c>
      <c r="E7222" t="s">
        <v>803</v>
      </c>
      <c r="F7222" t="s">
        <v>13</v>
      </c>
      <c r="G7222" t="s">
        <v>1524</v>
      </c>
      <c r="H7222" s="1">
        <v>0.2</v>
      </c>
      <c r="I7222" s="2">
        <v>43619</v>
      </c>
      <c r="J7222" t="s">
        <v>2526</v>
      </c>
      <c r="K7222" t="s">
        <v>16</v>
      </c>
      <c r="L7222">
        <v>33024</v>
      </c>
      <c r="M7222">
        <v>1809</v>
      </c>
      <c r="N7222" t="s">
        <v>3105</v>
      </c>
      <c r="O7222">
        <v>5</v>
      </c>
      <c r="P7222">
        <v>3</v>
      </c>
      <c r="Q7222" t="s">
        <v>18</v>
      </c>
      <c r="R7222" t="s">
        <v>8304</v>
      </c>
      <c r="S7222">
        <v>5.44</v>
      </c>
      <c r="T7222">
        <v>16</v>
      </c>
      <c r="U7222" t="s">
        <v>19</v>
      </c>
      <c r="V7222" s="2">
        <v>43626</v>
      </c>
      <c r="W7222" t="s">
        <v>39</v>
      </c>
      <c r="X7222" t="s">
        <v>40</v>
      </c>
      <c r="Y7222" t="s">
        <v>64</v>
      </c>
    </row>
    <row r="7223" spans="1:25" hidden="1" x14ac:dyDescent="0.35">
      <c r="A7223">
        <v>7</v>
      </c>
      <c r="B7223" t="s">
        <v>25</v>
      </c>
      <c r="C7223">
        <v>6</v>
      </c>
      <c r="D7223" t="s">
        <v>26</v>
      </c>
      <c r="E7223" t="s">
        <v>803</v>
      </c>
      <c r="F7223" t="s">
        <v>13</v>
      </c>
      <c r="G7223" t="s">
        <v>1524</v>
      </c>
      <c r="H7223" s="1">
        <v>0.2</v>
      </c>
      <c r="I7223" s="2">
        <v>43619</v>
      </c>
      <c r="J7223" t="s">
        <v>2526</v>
      </c>
      <c r="K7223" t="s">
        <v>16</v>
      </c>
      <c r="L7223">
        <v>33024</v>
      </c>
      <c r="M7223">
        <v>610</v>
      </c>
      <c r="N7223" t="s">
        <v>4103</v>
      </c>
      <c r="O7223">
        <v>2</v>
      </c>
      <c r="P7223">
        <v>7</v>
      </c>
      <c r="Q7223" t="s">
        <v>18</v>
      </c>
      <c r="R7223" t="s">
        <v>8304</v>
      </c>
      <c r="S7223">
        <v>1.84</v>
      </c>
      <c r="T7223">
        <v>24</v>
      </c>
      <c r="U7223" t="s">
        <v>19</v>
      </c>
      <c r="V7223" s="2">
        <v>43626</v>
      </c>
      <c r="W7223" t="s">
        <v>39</v>
      </c>
      <c r="X7223" t="s">
        <v>40</v>
      </c>
      <c r="Y7223" t="s">
        <v>56</v>
      </c>
    </row>
    <row r="7224" spans="1:25" hidden="1" x14ac:dyDescent="0.35">
      <c r="A7224">
        <v>7</v>
      </c>
      <c r="B7224" t="s">
        <v>25</v>
      </c>
      <c r="C7224">
        <v>6</v>
      </c>
      <c r="D7224" t="s">
        <v>26</v>
      </c>
      <c r="E7224" t="s">
        <v>803</v>
      </c>
      <c r="F7224" t="s">
        <v>13</v>
      </c>
      <c r="G7224" t="s">
        <v>1524</v>
      </c>
      <c r="H7224" s="1">
        <v>0.7</v>
      </c>
      <c r="I7224" s="2">
        <v>43619</v>
      </c>
      <c r="J7224" t="s">
        <v>2526</v>
      </c>
      <c r="K7224" t="s">
        <v>16</v>
      </c>
      <c r="L7224">
        <v>33024</v>
      </c>
      <c r="M7224">
        <v>1650</v>
      </c>
      <c r="N7224" t="s">
        <v>3967</v>
      </c>
      <c r="O7224">
        <v>-3</v>
      </c>
      <c r="P7224">
        <v>3</v>
      </c>
      <c r="Q7224" t="s">
        <v>18</v>
      </c>
      <c r="R7224" t="s">
        <v>8304</v>
      </c>
      <c r="S7224">
        <v>-3.49</v>
      </c>
      <c r="T7224">
        <v>5</v>
      </c>
      <c r="U7224" t="s">
        <v>19</v>
      </c>
      <c r="V7224" s="2">
        <v>43626</v>
      </c>
      <c r="W7224" t="s">
        <v>39</v>
      </c>
      <c r="X7224" t="s">
        <v>40</v>
      </c>
      <c r="Y7224" t="s">
        <v>54</v>
      </c>
    </row>
    <row r="7225" spans="1:25" hidden="1" x14ac:dyDescent="0.35">
      <c r="A7225">
        <v>7</v>
      </c>
      <c r="B7225" t="s">
        <v>25</v>
      </c>
      <c r="C7225">
        <v>6</v>
      </c>
      <c r="D7225" t="s">
        <v>50</v>
      </c>
      <c r="E7225" t="s">
        <v>803</v>
      </c>
      <c r="F7225" t="s">
        <v>13</v>
      </c>
      <c r="G7225" t="s">
        <v>1524</v>
      </c>
      <c r="H7225" s="1">
        <v>0.2</v>
      </c>
      <c r="I7225" s="2">
        <v>43619</v>
      </c>
      <c r="J7225" t="s">
        <v>2526</v>
      </c>
      <c r="K7225" t="s">
        <v>16</v>
      </c>
      <c r="L7225">
        <v>33024</v>
      </c>
      <c r="M7225">
        <v>1024</v>
      </c>
      <c r="N7225" t="s">
        <v>551</v>
      </c>
      <c r="O7225">
        <v>-3</v>
      </c>
      <c r="P7225">
        <v>1</v>
      </c>
      <c r="Q7225" t="s">
        <v>18</v>
      </c>
      <c r="R7225" t="s">
        <v>8304</v>
      </c>
      <c r="S7225">
        <v>-2.57</v>
      </c>
      <c r="T7225">
        <v>206</v>
      </c>
      <c r="U7225" t="s">
        <v>19</v>
      </c>
      <c r="V7225" s="2">
        <v>43626</v>
      </c>
      <c r="W7225" t="s">
        <v>39</v>
      </c>
      <c r="X7225" t="s">
        <v>40</v>
      </c>
      <c r="Y7225" t="s">
        <v>113</v>
      </c>
    </row>
    <row r="7226" spans="1:25" hidden="1" x14ac:dyDescent="0.35">
      <c r="A7226">
        <v>7</v>
      </c>
      <c r="B7226" t="s">
        <v>25</v>
      </c>
      <c r="C7226">
        <v>6</v>
      </c>
      <c r="D7226" t="s">
        <v>50</v>
      </c>
      <c r="E7226" t="s">
        <v>803</v>
      </c>
      <c r="F7226" t="s">
        <v>13</v>
      </c>
      <c r="G7226" t="s">
        <v>1524</v>
      </c>
      <c r="H7226" s="1">
        <v>0.2</v>
      </c>
      <c r="I7226" s="2">
        <v>43619</v>
      </c>
      <c r="J7226" t="s">
        <v>2526</v>
      </c>
      <c r="K7226" t="s">
        <v>16</v>
      </c>
      <c r="L7226">
        <v>33024</v>
      </c>
      <c r="M7226">
        <v>1615</v>
      </c>
      <c r="N7226" t="s">
        <v>4973</v>
      </c>
      <c r="O7226">
        <v>-4</v>
      </c>
      <c r="P7226">
        <v>2</v>
      </c>
      <c r="Q7226" t="s">
        <v>18</v>
      </c>
      <c r="R7226" t="s">
        <v>8304</v>
      </c>
      <c r="S7226">
        <v>-4.1399999999999997</v>
      </c>
      <c r="T7226">
        <v>110</v>
      </c>
      <c r="U7226" t="s">
        <v>19</v>
      </c>
      <c r="V7226" s="2">
        <v>43626</v>
      </c>
      <c r="W7226" t="s">
        <v>39</v>
      </c>
      <c r="X7226" t="s">
        <v>40</v>
      </c>
      <c r="Y7226" t="s">
        <v>113</v>
      </c>
    </row>
    <row r="7227" spans="1:25" hidden="1" x14ac:dyDescent="0.35">
      <c r="A7227">
        <v>7</v>
      </c>
      <c r="B7227" t="s">
        <v>25</v>
      </c>
      <c r="C7227">
        <v>6</v>
      </c>
      <c r="D7227" t="s">
        <v>50</v>
      </c>
      <c r="E7227" t="s">
        <v>803</v>
      </c>
      <c r="F7227" t="s">
        <v>13</v>
      </c>
      <c r="G7227" t="s">
        <v>1524</v>
      </c>
      <c r="H7227" s="1">
        <v>0.2</v>
      </c>
      <c r="I7227" s="2">
        <v>43619</v>
      </c>
      <c r="J7227" t="s">
        <v>2526</v>
      </c>
      <c r="K7227" t="s">
        <v>16</v>
      </c>
      <c r="L7227">
        <v>33024</v>
      </c>
      <c r="M7227">
        <v>1612</v>
      </c>
      <c r="N7227" t="s">
        <v>4957</v>
      </c>
      <c r="O7227">
        <v>50</v>
      </c>
      <c r="P7227">
        <v>5</v>
      </c>
      <c r="Q7227" t="s">
        <v>18</v>
      </c>
      <c r="R7227" t="s">
        <v>8304</v>
      </c>
      <c r="S7227">
        <v>50.4</v>
      </c>
      <c r="T7227">
        <v>504</v>
      </c>
      <c r="U7227" t="s">
        <v>19</v>
      </c>
      <c r="V7227" s="2">
        <v>43626</v>
      </c>
      <c r="W7227" t="s">
        <v>39</v>
      </c>
      <c r="X7227" t="s">
        <v>40</v>
      </c>
      <c r="Y7227" t="s">
        <v>52</v>
      </c>
    </row>
    <row r="7228" spans="1:25" hidden="1" x14ac:dyDescent="0.35">
      <c r="A7228">
        <v>5</v>
      </c>
      <c r="B7228" t="s">
        <v>25</v>
      </c>
      <c r="C7228">
        <v>3</v>
      </c>
      <c r="D7228" t="s">
        <v>26</v>
      </c>
      <c r="E7228" t="s">
        <v>171</v>
      </c>
      <c r="F7228" t="s">
        <v>13</v>
      </c>
      <c r="G7228" t="s">
        <v>2158</v>
      </c>
      <c r="H7228" s="1">
        <v>0</v>
      </c>
      <c r="I7228" s="2">
        <v>43541</v>
      </c>
      <c r="J7228" t="s">
        <v>3425</v>
      </c>
      <c r="K7228" t="s">
        <v>102</v>
      </c>
      <c r="L7228">
        <v>10011</v>
      </c>
      <c r="M7228">
        <v>194</v>
      </c>
      <c r="N7228" t="s">
        <v>3426</v>
      </c>
      <c r="O7228">
        <v>3</v>
      </c>
      <c r="P7228">
        <v>1</v>
      </c>
      <c r="Q7228" t="s">
        <v>104</v>
      </c>
      <c r="R7228" t="s">
        <v>8304</v>
      </c>
      <c r="S7228">
        <v>3.44</v>
      </c>
      <c r="T7228">
        <v>7</v>
      </c>
      <c r="U7228" t="s">
        <v>19</v>
      </c>
      <c r="V7228" s="2">
        <v>43546</v>
      </c>
      <c r="W7228" t="s">
        <v>20</v>
      </c>
      <c r="X7228" t="s">
        <v>175</v>
      </c>
      <c r="Y7228" t="s">
        <v>35</v>
      </c>
    </row>
    <row r="7229" spans="1:25" hidden="1" x14ac:dyDescent="0.35">
      <c r="A7229">
        <v>5</v>
      </c>
      <c r="B7229" t="s">
        <v>25</v>
      </c>
      <c r="C7229">
        <v>3</v>
      </c>
      <c r="D7229" t="s">
        <v>26</v>
      </c>
      <c r="E7229" t="s">
        <v>171</v>
      </c>
      <c r="F7229" t="s">
        <v>13</v>
      </c>
      <c r="G7229" t="s">
        <v>2158</v>
      </c>
      <c r="H7229" s="1">
        <v>0</v>
      </c>
      <c r="I7229" s="2">
        <v>43541</v>
      </c>
      <c r="J7229" t="s">
        <v>3425</v>
      </c>
      <c r="K7229" t="s">
        <v>102</v>
      </c>
      <c r="L7229">
        <v>10011</v>
      </c>
      <c r="M7229">
        <v>1543</v>
      </c>
      <c r="N7229" t="s">
        <v>448</v>
      </c>
      <c r="O7229">
        <v>12</v>
      </c>
      <c r="P7229">
        <v>3</v>
      </c>
      <c r="Q7229" t="s">
        <v>104</v>
      </c>
      <c r="R7229" t="s">
        <v>8304</v>
      </c>
      <c r="S7229">
        <v>12.1</v>
      </c>
      <c r="T7229">
        <v>47</v>
      </c>
      <c r="U7229" t="s">
        <v>19</v>
      </c>
      <c r="V7229" s="2">
        <v>43546</v>
      </c>
      <c r="W7229" t="s">
        <v>20</v>
      </c>
      <c r="X7229" t="s">
        <v>175</v>
      </c>
      <c r="Y7229" t="s">
        <v>42</v>
      </c>
    </row>
    <row r="7230" spans="1:25" hidden="1" x14ac:dyDescent="0.35">
      <c r="A7230">
        <v>5</v>
      </c>
      <c r="B7230" t="s">
        <v>25</v>
      </c>
      <c r="C7230">
        <v>3</v>
      </c>
      <c r="D7230" t="s">
        <v>26</v>
      </c>
      <c r="E7230" t="s">
        <v>171</v>
      </c>
      <c r="F7230" t="s">
        <v>13</v>
      </c>
      <c r="G7230" t="s">
        <v>2158</v>
      </c>
      <c r="H7230" s="1">
        <v>0</v>
      </c>
      <c r="I7230" s="2">
        <v>43541</v>
      </c>
      <c r="J7230" t="s">
        <v>3425</v>
      </c>
      <c r="K7230" t="s">
        <v>102</v>
      </c>
      <c r="L7230">
        <v>10011</v>
      </c>
      <c r="M7230">
        <v>205</v>
      </c>
      <c r="N7230" t="s">
        <v>2938</v>
      </c>
      <c r="O7230">
        <v>9</v>
      </c>
      <c r="P7230">
        <v>5</v>
      </c>
      <c r="Q7230" t="s">
        <v>104</v>
      </c>
      <c r="R7230" t="s">
        <v>8304</v>
      </c>
      <c r="S7230">
        <v>9</v>
      </c>
      <c r="T7230">
        <v>19</v>
      </c>
      <c r="U7230" t="s">
        <v>19</v>
      </c>
      <c r="V7230" s="2">
        <v>43546</v>
      </c>
      <c r="W7230" t="s">
        <v>20</v>
      </c>
      <c r="X7230" t="s">
        <v>175</v>
      </c>
      <c r="Y7230" t="s">
        <v>35</v>
      </c>
    </row>
    <row r="7231" spans="1:25" hidden="1" x14ac:dyDescent="0.35">
      <c r="A7231">
        <v>5</v>
      </c>
      <c r="B7231" t="s">
        <v>25</v>
      </c>
      <c r="C7231">
        <v>3</v>
      </c>
      <c r="D7231" t="s">
        <v>26</v>
      </c>
      <c r="E7231" t="s">
        <v>171</v>
      </c>
      <c r="F7231" t="s">
        <v>13</v>
      </c>
      <c r="G7231" t="s">
        <v>2158</v>
      </c>
      <c r="H7231" s="1">
        <v>0</v>
      </c>
      <c r="I7231" s="2">
        <v>43541</v>
      </c>
      <c r="J7231" t="s">
        <v>3425</v>
      </c>
      <c r="K7231" t="s">
        <v>102</v>
      </c>
      <c r="L7231">
        <v>10011</v>
      </c>
      <c r="M7231">
        <v>1038</v>
      </c>
      <c r="N7231" t="s">
        <v>121</v>
      </c>
      <c r="O7231">
        <v>22</v>
      </c>
      <c r="P7231">
        <v>6</v>
      </c>
      <c r="Q7231" t="s">
        <v>104</v>
      </c>
      <c r="R7231" t="s">
        <v>8304</v>
      </c>
      <c r="S7231">
        <v>22.46</v>
      </c>
      <c r="T7231">
        <v>59</v>
      </c>
      <c r="U7231" t="s">
        <v>19</v>
      </c>
      <c r="V7231" s="2">
        <v>43546</v>
      </c>
      <c r="W7231" t="s">
        <v>20</v>
      </c>
      <c r="X7231" t="s">
        <v>175</v>
      </c>
      <c r="Y7231" t="s">
        <v>49</v>
      </c>
    </row>
    <row r="7232" spans="1:25" hidden="1" x14ac:dyDescent="0.35">
      <c r="A7232">
        <v>5</v>
      </c>
      <c r="B7232" t="s">
        <v>25</v>
      </c>
      <c r="C7232">
        <v>3</v>
      </c>
      <c r="D7232" t="s">
        <v>26</v>
      </c>
      <c r="E7232" t="s">
        <v>171</v>
      </c>
      <c r="F7232" t="s">
        <v>13</v>
      </c>
      <c r="G7232" t="s">
        <v>2158</v>
      </c>
      <c r="H7232" s="1">
        <v>0</v>
      </c>
      <c r="I7232" s="2">
        <v>43541</v>
      </c>
      <c r="J7232" t="s">
        <v>3425</v>
      </c>
      <c r="K7232" t="s">
        <v>102</v>
      </c>
      <c r="L7232">
        <v>10011</v>
      </c>
      <c r="M7232">
        <v>1113</v>
      </c>
      <c r="N7232" t="s">
        <v>3481</v>
      </c>
      <c r="O7232">
        <v>28</v>
      </c>
      <c r="P7232">
        <v>8</v>
      </c>
      <c r="Q7232" t="s">
        <v>104</v>
      </c>
      <c r="R7232" t="s">
        <v>8304</v>
      </c>
      <c r="S7232">
        <v>27.93</v>
      </c>
      <c r="T7232">
        <v>107</v>
      </c>
      <c r="U7232" t="s">
        <v>19</v>
      </c>
      <c r="V7232" s="2">
        <v>43546</v>
      </c>
      <c r="W7232" t="s">
        <v>20</v>
      </c>
      <c r="X7232" t="s">
        <v>175</v>
      </c>
      <c r="Y7232" t="s">
        <v>42</v>
      </c>
    </row>
    <row r="7233" spans="1:25" hidden="1" x14ac:dyDescent="0.35">
      <c r="A7233">
        <v>5</v>
      </c>
      <c r="B7233" t="s">
        <v>25</v>
      </c>
      <c r="C7233">
        <v>3</v>
      </c>
      <c r="D7233" t="s">
        <v>26</v>
      </c>
      <c r="E7233" t="s">
        <v>171</v>
      </c>
      <c r="F7233" t="s">
        <v>13</v>
      </c>
      <c r="G7233" t="s">
        <v>2158</v>
      </c>
      <c r="H7233" s="1">
        <v>0.2</v>
      </c>
      <c r="I7233" s="2">
        <v>43541</v>
      </c>
      <c r="J7233" t="s">
        <v>3425</v>
      </c>
      <c r="K7233" t="s">
        <v>102</v>
      </c>
      <c r="L7233">
        <v>10011</v>
      </c>
      <c r="M7233">
        <v>57</v>
      </c>
      <c r="N7233" t="s">
        <v>8181</v>
      </c>
      <c r="O7233">
        <v>3</v>
      </c>
      <c r="P7233">
        <v>3</v>
      </c>
      <c r="Q7233" t="s">
        <v>104</v>
      </c>
      <c r="R7233" t="s">
        <v>8304</v>
      </c>
      <c r="S7233">
        <v>3.09</v>
      </c>
      <c r="T7233">
        <v>9</v>
      </c>
      <c r="U7233" t="s">
        <v>19</v>
      </c>
      <c r="V7233" s="2">
        <v>43546</v>
      </c>
      <c r="W7233" t="s">
        <v>20</v>
      </c>
      <c r="X7233" t="s">
        <v>175</v>
      </c>
      <c r="Y7233" t="s">
        <v>54</v>
      </c>
    </row>
    <row r="7234" spans="1:25" hidden="1" x14ac:dyDescent="0.35">
      <c r="A7234">
        <v>5</v>
      </c>
      <c r="B7234" t="s">
        <v>25</v>
      </c>
      <c r="C7234">
        <v>3</v>
      </c>
      <c r="D7234" t="s">
        <v>50</v>
      </c>
      <c r="E7234" t="s">
        <v>171</v>
      </c>
      <c r="F7234" t="s">
        <v>13</v>
      </c>
      <c r="G7234" t="s">
        <v>2158</v>
      </c>
      <c r="H7234" s="1">
        <v>0</v>
      </c>
      <c r="I7234" s="2">
        <v>43541</v>
      </c>
      <c r="J7234" t="s">
        <v>3425</v>
      </c>
      <c r="K7234" t="s">
        <v>102</v>
      </c>
      <c r="L7234">
        <v>10011</v>
      </c>
      <c r="M7234">
        <v>1404</v>
      </c>
      <c r="N7234" t="s">
        <v>1041</v>
      </c>
      <c r="O7234">
        <v>18</v>
      </c>
      <c r="P7234">
        <v>3</v>
      </c>
      <c r="Q7234" t="s">
        <v>104</v>
      </c>
      <c r="R7234" t="s">
        <v>8304</v>
      </c>
      <c r="S7234">
        <v>18.260000000000002</v>
      </c>
      <c r="T7234">
        <v>57</v>
      </c>
      <c r="U7234" t="s">
        <v>19</v>
      </c>
      <c r="V7234" s="2">
        <v>43546</v>
      </c>
      <c r="W7234" t="s">
        <v>20</v>
      </c>
      <c r="X7234" t="s">
        <v>175</v>
      </c>
      <c r="Y7234" t="s">
        <v>113</v>
      </c>
    </row>
    <row r="7235" spans="1:25" hidden="1" x14ac:dyDescent="0.35">
      <c r="A7235">
        <v>5</v>
      </c>
      <c r="B7235" t="s">
        <v>25</v>
      </c>
      <c r="C7235">
        <v>3</v>
      </c>
      <c r="D7235" t="s">
        <v>50</v>
      </c>
      <c r="E7235" t="s">
        <v>171</v>
      </c>
      <c r="F7235" t="s">
        <v>13</v>
      </c>
      <c r="G7235" t="s">
        <v>2158</v>
      </c>
      <c r="H7235" s="1">
        <v>0</v>
      </c>
      <c r="I7235" s="2">
        <v>43541</v>
      </c>
      <c r="J7235" t="s">
        <v>3425</v>
      </c>
      <c r="K7235" t="s">
        <v>102</v>
      </c>
      <c r="L7235">
        <v>10011</v>
      </c>
      <c r="M7235">
        <v>444</v>
      </c>
      <c r="N7235" t="s">
        <v>978</v>
      </c>
      <c r="O7235">
        <v>31</v>
      </c>
      <c r="P7235">
        <v>6</v>
      </c>
      <c r="Q7235" t="s">
        <v>104</v>
      </c>
      <c r="R7235" t="s">
        <v>8304</v>
      </c>
      <c r="S7235">
        <v>31.12</v>
      </c>
      <c r="T7235">
        <v>120</v>
      </c>
      <c r="U7235" t="s">
        <v>19</v>
      </c>
      <c r="V7235" s="2">
        <v>43546</v>
      </c>
      <c r="W7235" t="s">
        <v>20</v>
      </c>
      <c r="X7235" t="s">
        <v>175</v>
      </c>
      <c r="Y7235" t="s">
        <v>52</v>
      </c>
    </row>
    <row r="7236" spans="1:25" hidden="1" x14ac:dyDescent="0.35">
      <c r="A7236">
        <v>5</v>
      </c>
      <c r="B7236" t="s">
        <v>25</v>
      </c>
      <c r="C7236">
        <v>3</v>
      </c>
      <c r="D7236" t="s">
        <v>50</v>
      </c>
      <c r="E7236" t="s">
        <v>171</v>
      </c>
      <c r="F7236" t="s">
        <v>13</v>
      </c>
      <c r="G7236" t="s">
        <v>2158</v>
      </c>
      <c r="H7236" s="1">
        <v>0</v>
      </c>
      <c r="I7236" s="2">
        <v>43541</v>
      </c>
      <c r="J7236" t="s">
        <v>3425</v>
      </c>
      <c r="K7236" t="s">
        <v>102</v>
      </c>
      <c r="L7236">
        <v>10011</v>
      </c>
      <c r="M7236">
        <v>966</v>
      </c>
      <c r="N7236" t="s">
        <v>4717</v>
      </c>
      <c r="O7236">
        <v>14</v>
      </c>
      <c r="P7236">
        <v>8</v>
      </c>
      <c r="Q7236" t="s">
        <v>104</v>
      </c>
      <c r="R7236" t="s">
        <v>8304</v>
      </c>
      <c r="S7236">
        <v>13.6</v>
      </c>
      <c r="T7236">
        <v>72</v>
      </c>
      <c r="U7236" t="s">
        <v>19</v>
      </c>
      <c r="V7236" s="2">
        <v>43546</v>
      </c>
      <c r="W7236" t="s">
        <v>20</v>
      </c>
      <c r="X7236" t="s">
        <v>175</v>
      </c>
      <c r="Y7236" t="s">
        <v>113</v>
      </c>
    </row>
    <row r="7237" spans="1:25" x14ac:dyDescent="0.35">
      <c r="A7237">
        <v>3</v>
      </c>
      <c r="B7237" t="s">
        <v>25</v>
      </c>
      <c r="C7237">
        <v>1</v>
      </c>
      <c r="D7237" t="s">
        <v>26</v>
      </c>
      <c r="E7237" t="s">
        <v>27</v>
      </c>
      <c r="F7237" t="s">
        <v>13</v>
      </c>
      <c r="G7237" t="s">
        <v>991</v>
      </c>
      <c r="H7237" s="1">
        <v>0</v>
      </c>
      <c r="I7237" s="2">
        <v>43626</v>
      </c>
      <c r="J7237" t="s">
        <v>992</v>
      </c>
      <c r="K7237" t="s">
        <v>30</v>
      </c>
      <c r="L7237">
        <v>90045</v>
      </c>
      <c r="M7237">
        <v>122</v>
      </c>
      <c r="N7237" t="s">
        <v>993</v>
      </c>
      <c r="O7237">
        <v>15</v>
      </c>
      <c r="P7237">
        <v>2</v>
      </c>
      <c r="Q7237" t="s">
        <v>32</v>
      </c>
      <c r="R7237" t="s">
        <v>92</v>
      </c>
      <c r="S7237">
        <v>14.8</v>
      </c>
      <c r="T7237">
        <v>30</v>
      </c>
      <c r="U7237" t="s">
        <v>76</v>
      </c>
      <c r="V7237" s="2">
        <v>43629</v>
      </c>
      <c r="W7237" t="s">
        <v>130</v>
      </c>
      <c r="X7237" t="s">
        <v>34</v>
      </c>
      <c r="Y7237" t="s">
        <v>35</v>
      </c>
    </row>
    <row r="7238" spans="1:25" x14ac:dyDescent="0.35">
      <c r="A7238">
        <v>3</v>
      </c>
      <c r="B7238" t="s">
        <v>25</v>
      </c>
      <c r="C7238">
        <v>1</v>
      </c>
      <c r="D7238" t="s">
        <v>11</v>
      </c>
      <c r="E7238" t="s">
        <v>27</v>
      </c>
      <c r="F7238" t="s">
        <v>13</v>
      </c>
      <c r="G7238" t="s">
        <v>991</v>
      </c>
      <c r="H7238" s="1">
        <v>0.15</v>
      </c>
      <c r="I7238" s="2">
        <v>43626</v>
      </c>
      <c r="J7238" t="s">
        <v>992</v>
      </c>
      <c r="K7238" t="s">
        <v>30</v>
      </c>
      <c r="L7238">
        <v>90045</v>
      </c>
      <c r="M7238">
        <v>1228</v>
      </c>
      <c r="N7238" t="s">
        <v>8116</v>
      </c>
      <c r="O7238">
        <v>-30</v>
      </c>
      <c r="P7238">
        <v>5</v>
      </c>
      <c r="Q7238" t="s">
        <v>32</v>
      </c>
      <c r="R7238" t="s">
        <v>92</v>
      </c>
      <c r="S7238">
        <v>-30.24</v>
      </c>
      <c r="T7238">
        <v>514</v>
      </c>
      <c r="U7238" t="s">
        <v>76</v>
      </c>
      <c r="V7238" s="2">
        <v>43629</v>
      </c>
      <c r="W7238" t="s">
        <v>130</v>
      </c>
      <c r="X7238" t="s">
        <v>34</v>
      </c>
      <c r="Y7238" t="s">
        <v>22</v>
      </c>
    </row>
    <row r="7239" spans="1:25" x14ac:dyDescent="0.35">
      <c r="A7239">
        <v>3</v>
      </c>
      <c r="B7239" t="s">
        <v>25</v>
      </c>
      <c r="C7239">
        <v>1</v>
      </c>
      <c r="D7239" t="s">
        <v>50</v>
      </c>
      <c r="E7239" t="s">
        <v>27</v>
      </c>
      <c r="F7239" t="s">
        <v>13</v>
      </c>
      <c r="G7239" t="s">
        <v>991</v>
      </c>
      <c r="H7239" s="1">
        <v>0.2</v>
      </c>
      <c r="I7239" s="2">
        <v>43626</v>
      </c>
      <c r="J7239" t="s">
        <v>992</v>
      </c>
      <c r="K7239" t="s">
        <v>30</v>
      </c>
      <c r="L7239">
        <v>90045</v>
      </c>
      <c r="M7239">
        <v>911</v>
      </c>
      <c r="N7239" t="s">
        <v>994</v>
      </c>
      <c r="O7239">
        <v>17</v>
      </c>
      <c r="P7239">
        <v>5</v>
      </c>
      <c r="Q7239" t="s">
        <v>32</v>
      </c>
      <c r="R7239" t="s">
        <v>92</v>
      </c>
      <c r="S7239">
        <v>17.5</v>
      </c>
      <c r="T7239">
        <v>280</v>
      </c>
      <c r="U7239" t="s">
        <v>76</v>
      </c>
      <c r="V7239" s="2">
        <v>43629</v>
      </c>
      <c r="W7239" t="s">
        <v>130</v>
      </c>
      <c r="X7239" t="s">
        <v>34</v>
      </c>
      <c r="Y7239" t="s">
        <v>52</v>
      </c>
    </row>
    <row r="7240" spans="1:25" hidden="1" x14ac:dyDescent="0.35">
      <c r="A7240">
        <v>7</v>
      </c>
      <c r="B7240" t="s">
        <v>25</v>
      </c>
      <c r="C7240">
        <v>6</v>
      </c>
      <c r="D7240" t="s">
        <v>50</v>
      </c>
      <c r="E7240" t="s">
        <v>1550</v>
      </c>
      <c r="F7240" t="s">
        <v>13</v>
      </c>
      <c r="G7240" t="s">
        <v>1386</v>
      </c>
      <c r="H7240" s="1">
        <v>0</v>
      </c>
      <c r="I7240" s="2">
        <v>43676</v>
      </c>
      <c r="J7240" t="s">
        <v>5058</v>
      </c>
      <c r="K7240" t="s">
        <v>102</v>
      </c>
      <c r="L7240">
        <v>21215</v>
      </c>
      <c r="M7240">
        <v>931</v>
      </c>
      <c r="N7240" t="s">
        <v>4880</v>
      </c>
      <c r="O7240">
        <v>43</v>
      </c>
      <c r="P7240">
        <v>5</v>
      </c>
      <c r="Q7240" t="s">
        <v>104</v>
      </c>
      <c r="R7240" t="s">
        <v>8304</v>
      </c>
      <c r="S7240">
        <v>43.18</v>
      </c>
      <c r="T7240">
        <v>90</v>
      </c>
      <c r="U7240" t="s">
        <v>19</v>
      </c>
      <c r="V7240" s="2">
        <v>43683</v>
      </c>
      <c r="W7240" t="s">
        <v>39</v>
      </c>
      <c r="X7240" t="s">
        <v>1549</v>
      </c>
      <c r="Y7240" t="s">
        <v>52</v>
      </c>
    </row>
    <row r="7241" spans="1:25" hidden="1" x14ac:dyDescent="0.35">
      <c r="A7241">
        <v>6</v>
      </c>
      <c r="B7241" t="s">
        <v>10</v>
      </c>
      <c r="C7241">
        <v>6</v>
      </c>
      <c r="D7241" t="s">
        <v>11</v>
      </c>
      <c r="E7241" t="s">
        <v>201</v>
      </c>
      <c r="F7241" t="s">
        <v>13</v>
      </c>
      <c r="G7241" t="s">
        <v>2756</v>
      </c>
      <c r="H7241" s="1">
        <v>0.7</v>
      </c>
      <c r="I7241" s="2">
        <v>43740</v>
      </c>
      <c r="J7241" t="s">
        <v>2757</v>
      </c>
      <c r="K7241" t="s">
        <v>30</v>
      </c>
      <c r="L7241">
        <v>97477</v>
      </c>
      <c r="M7241">
        <v>1228</v>
      </c>
      <c r="N7241" t="s">
        <v>8115</v>
      </c>
      <c r="O7241">
        <v>-385</v>
      </c>
      <c r="P7241">
        <v>6</v>
      </c>
      <c r="Q7241" t="s">
        <v>32</v>
      </c>
      <c r="R7241" t="s">
        <v>8304</v>
      </c>
      <c r="S7241">
        <v>-384.72</v>
      </c>
      <c r="T7241">
        <v>218</v>
      </c>
      <c r="U7241" t="s">
        <v>19</v>
      </c>
      <c r="V7241" s="2">
        <v>43746</v>
      </c>
      <c r="W7241" t="s">
        <v>39</v>
      </c>
      <c r="X7241" t="s">
        <v>262</v>
      </c>
      <c r="Y7241" t="s">
        <v>22</v>
      </c>
    </row>
    <row r="7242" spans="1:25" hidden="1" x14ac:dyDescent="0.35">
      <c r="A7242">
        <v>6</v>
      </c>
      <c r="B7242" t="s">
        <v>10</v>
      </c>
      <c r="C7242">
        <v>6</v>
      </c>
      <c r="D7242" t="s">
        <v>26</v>
      </c>
      <c r="E7242" t="s">
        <v>201</v>
      </c>
      <c r="F7242" t="s">
        <v>13</v>
      </c>
      <c r="G7242" t="s">
        <v>2756</v>
      </c>
      <c r="H7242" s="1">
        <v>0.2</v>
      </c>
      <c r="I7242" s="2">
        <v>43740</v>
      </c>
      <c r="J7242" t="s">
        <v>2757</v>
      </c>
      <c r="K7242" t="s">
        <v>30</v>
      </c>
      <c r="L7242">
        <v>97477</v>
      </c>
      <c r="M7242">
        <v>86</v>
      </c>
      <c r="N7242" t="s">
        <v>1385</v>
      </c>
      <c r="O7242">
        <v>4</v>
      </c>
      <c r="P7242">
        <v>6</v>
      </c>
      <c r="Q7242" t="s">
        <v>32</v>
      </c>
      <c r="R7242" t="s">
        <v>8304</v>
      </c>
      <c r="S7242">
        <v>4.4000000000000004</v>
      </c>
      <c r="T7242">
        <v>39</v>
      </c>
      <c r="U7242" t="s">
        <v>19</v>
      </c>
      <c r="V7242" s="2">
        <v>43746</v>
      </c>
      <c r="W7242" t="s">
        <v>39</v>
      </c>
      <c r="X7242" t="s">
        <v>262</v>
      </c>
      <c r="Y7242" t="s">
        <v>356</v>
      </c>
    </row>
    <row r="7243" spans="1:25" hidden="1" x14ac:dyDescent="0.35">
      <c r="A7243">
        <v>6</v>
      </c>
      <c r="B7243" t="s">
        <v>10</v>
      </c>
      <c r="C7243">
        <v>6</v>
      </c>
      <c r="D7243" t="s">
        <v>26</v>
      </c>
      <c r="E7243" t="s">
        <v>201</v>
      </c>
      <c r="F7243" t="s">
        <v>13</v>
      </c>
      <c r="G7243" t="s">
        <v>2756</v>
      </c>
      <c r="H7243" s="1">
        <v>0.2</v>
      </c>
      <c r="I7243" s="2">
        <v>43740</v>
      </c>
      <c r="J7243" t="s">
        <v>2757</v>
      </c>
      <c r="K7243" t="s">
        <v>30</v>
      </c>
      <c r="L7243">
        <v>97477</v>
      </c>
      <c r="M7243">
        <v>308</v>
      </c>
      <c r="N7243" t="s">
        <v>4327</v>
      </c>
      <c r="O7243">
        <v>11</v>
      </c>
      <c r="P7243">
        <v>7</v>
      </c>
      <c r="Q7243" t="s">
        <v>32</v>
      </c>
      <c r="R7243" t="s">
        <v>8304</v>
      </c>
      <c r="S7243">
        <v>10.7</v>
      </c>
      <c r="T7243">
        <v>95</v>
      </c>
      <c r="U7243" t="s">
        <v>19</v>
      </c>
      <c r="V7243" s="2">
        <v>43746</v>
      </c>
      <c r="W7243" t="s">
        <v>39</v>
      </c>
      <c r="X7243" t="s">
        <v>262</v>
      </c>
      <c r="Y7243" t="s">
        <v>49</v>
      </c>
    </row>
    <row r="7244" spans="1:25" hidden="1" x14ac:dyDescent="0.35">
      <c r="A7244">
        <v>6</v>
      </c>
      <c r="B7244" t="s">
        <v>10</v>
      </c>
      <c r="C7244">
        <v>6</v>
      </c>
      <c r="D7244" t="s">
        <v>26</v>
      </c>
      <c r="E7244" t="s">
        <v>201</v>
      </c>
      <c r="F7244" t="s">
        <v>13</v>
      </c>
      <c r="G7244" t="s">
        <v>2756</v>
      </c>
      <c r="H7244" s="1">
        <v>0.7</v>
      </c>
      <c r="I7244" s="2">
        <v>43740</v>
      </c>
      <c r="J7244" t="s">
        <v>2757</v>
      </c>
      <c r="K7244" t="s">
        <v>30</v>
      </c>
      <c r="L7244">
        <v>97477</v>
      </c>
      <c r="M7244">
        <v>711</v>
      </c>
      <c r="N7244" t="s">
        <v>3170</v>
      </c>
      <c r="O7244">
        <v>-17</v>
      </c>
      <c r="P7244">
        <v>7</v>
      </c>
      <c r="Q7244" t="s">
        <v>32</v>
      </c>
      <c r="R7244" t="s">
        <v>8304</v>
      </c>
      <c r="S7244">
        <v>-16.600000000000001</v>
      </c>
      <c r="T7244">
        <v>23</v>
      </c>
      <c r="U7244" t="s">
        <v>19</v>
      </c>
      <c r="V7244" s="2">
        <v>43746</v>
      </c>
      <c r="W7244" t="s">
        <v>39</v>
      </c>
      <c r="X7244" t="s">
        <v>262</v>
      </c>
      <c r="Y7244" t="s">
        <v>54</v>
      </c>
    </row>
    <row r="7245" spans="1:25" x14ac:dyDescent="0.35">
      <c r="A7245">
        <v>6</v>
      </c>
      <c r="B7245" t="s">
        <v>10</v>
      </c>
      <c r="C7245">
        <v>6</v>
      </c>
      <c r="D7245" t="s">
        <v>50</v>
      </c>
      <c r="E7245" t="s">
        <v>2688</v>
      </c>
      <c r="F7245" t="s">
        <v>13</v>
      </c>
      <c r="G7245" t="s">
        <v>2629</v>
      </c>
      <c r="H7245" s="1">
        <v>0</v>
      </c>
      <c r="I7245" s="2">
        <v>43779</v>
      </c>
      <c r="J7245" t="s">
        <v>5152</v>
      </c>
      <c r="K7245" t="s">
        <v>30</v>
      </c>
      <c r="L7245">
        <v>95351</v>
      </c>
      <c r="M7245">
        <v>1081</v>
      </c>
      <c r="N7245" t="s">
        <v>942</v>
      </c>
      <c r="O7245">
        <v>44</v>
      </c>
      <c r="P7245">
        <v>7</v>
      </c>
      <c r="Q7245" t="s">
        <v>32</v>
      </c>
      <c r="R7245" t="s">
        <v>8304</v>
      </c>
      <c r="S7245">
        <v>43.6</v>
      </c>
      <c r="T7245">
        <v>112</v>
      </c>
      <c r="U7245" t="s">
        <v>19</v>
      </c>
      <c r="V7245" s="2">
        <v>43785</v>
      </c>
      <c r="W7245" t="s">
        <v>39</v>
      </c>
      <c r="X7245" t="s">
        <v>34</v>
      </c>
      <c r="Y7245" t="s">
        <v>113</v>
      </c>
    </row>
    <row r="7246" spans="1:25" x14ac:dyDescent="0.35">
      <c r="A7246">
        <v>2</v>
      </c>
      <c r="B7246" t="s">
        <v>43</v>
      </c>
      <c r="C7246">
        <v>3</v>
      </c>
      <c r="D7246" t="s">
        <v>11</v>
      </c>
      <c r="E7246" t="s">
        <v>6134</v>
      </c>
      <c r="F7246" t="s">
        <v>13</v>
      </c>
      <c r="G7246" t="s">
        <v>6946</v>
      </c>
      <c r="H7246" s="1">
        <v>0.15</v>
      </c>
      <c r="I7246" s="2">
        <v>43808</v>
      </c>
      <c r="J7246" t="s">
        <v>6990</v>
      </c>
      <c r="K7246" t="s">
        <v>30</v>
      </c>
      <c r="L7246">
        <v>93905</v>
      </c>
      <c r="M7246">
        <v>1228</v>
      </c>
      <c r="N7246" t="s">
        <v>8125</v>
      </c>
      <c r="O7246">
        <v>16</v>
      </c>
      <c r="P7246">
        <v>3</v>
      </c>
      <c r="Q7246" t="s">
        <v>32</v>
      </c>
      <c r="R7246" t="s">
        <v>8304</v>
      </c>
      <c r="S7246">
        <v>15.7</v>
      </c>
      <c r="T7246">
        <v>148</v>
      </c>
      <c r="U7246" t="s">
        <v>76</v>
      </c>
      <c r="V7246" s="2">
        <v>43810</v>
      </c>
      <c r="W7246" t="s">
        <v>20</v>
      </c>
      <c r="X7246" t="s">
        <v>34</v>
      </c>
      <c r="Y7246" t="s">
        <v>22</v>
      </c>
    </row>
    <row r="7247" spans="1:25" hidden="1" x14ac:dyDescent="0.35">
      <c r="A7247">
        <v>4</v>
      </c>
      <c r="B7247" t="s">
        <v>25</v>
      </c>
      <c r="C7247">
        <v>3</v>
      </c>
      <c r="D7247" t="s">
        <v>26</v>
      </c>
      <c r="E7247" t="s">
        <v>305</v>
      </c>
      <c r="F7247" t="s">
        <v>13</v>
      </c>
      <c r="G7247" t="s">
        <v>1273</v>
      </c>
      <c r="H7247" s="1">
        <v>0.2</v>
      </c>
      <c r="I7247" s="2">
        <v>43771</v>
      </c>
      <c r="J7247" t="s">
        <v>6082</v>
      </c>
      <c r="K7247" t="s">
        <v>102</v>
      </c>
      <c r="L7247">
        <v>43229</v>
      </c>
      <c r="M7247">
        <v>1307</v>
      </c>
      <c r="N7247" t="s">
        <v>639</v>
      </c>
      <c r="O7247">
        <v>-82</v>
      </c>
      <c r="P7247">
        <v>2</v>
      </c>
      <c r="Q7247" t="s">
        <v>104</v>
      </c>
      <c r="R7247" t="s">
        <v>8304</v>
      </c>
      <c r="S7247">
        <v>-81.73</v>
      </c>
      <c r="T7247">
        <v>385</v>
      </c>
      <c r="U7247" t="s">
        <v>33</v>
      </c>
      <c r="V7247" s="2">
        <v>43775</v>
      </c>
      <c r="W7247" t="s">
        <v>20</v>
      </c>
      <c r="X7247" t="s">
        <v>309</v>
      </c>
      <c r="Y7247" t="s">
        <v>356</v>
      </c>
    </row>
    <row r="7248" spans="1:25" hidden="1" x14ac:dyDescent="0.35">
      <c r="A7248">
        <v>5</v>
      </c>
      <c r="B7248" t="s">
        <v>43</v>
      </c>
      <c r="C7248">
        <v>6</v>
      </c>
      <c r="D7248" t="s">
        <v>11</v>
      </c>
      <c r="E7248" t="s">
        <v>870</v>
      </c>
      <c r="F7248" t="s">
        <v>13</v>
      </c>
      <c r="G7248" t="s">
        <v>6948</v>
      </c>
      <c r="H7248" s="1">
        <v>0</v>
      </c>
      <c r="I7248" s="2">
        <v>43795</v>
      </c>
      <c r="J7248" t="s">
        <v>6999</v>
      </c>
      <c r="K7248" t="s">
        <v>73</v>
      </c>
      <c r="L7248">
        <v>47374</v>
      </c>
      <c r="M7248">
        <v>499</v>
      </c>
      <c r="N7248" t="s">
        <v>1672</v>
      </c>
      <c r="O7248">
        <v>10</v>
      </c>
      <c r="P7248">
        <v>2</v>
      </c>
      <c r="Q7248" t="s">
        <v>75</v>
      </c>
      <c r="R7248" t="s">
        <v>8304</v>
      </c>
      <c r="S7248">
        <v>9.89</v>
      </c>
      <c r="T7248">
        <v>27</v>
      </c>
      <c r="U7248" t="s">
        <v>76</v>
      </c>
      <c r="V7248" s="2">
        <v>43800</v>
      </c>
      <c r="W7248" t="s">
        <v>39</v>
      </c>
      <c r="X7248" t="s">
        <v>167</v>
      </c>
      <c r="Y7248" t="s">
        <v>47</v>
      </c>
    </row>
    <row r="7249" spans="1:25" hidden="1" x14ac:dyDescent="0.35">
      <c r="A7249">
        <v>5</v>
      </c>
      <c r="B7249" t="s">
        <v>43</v>
      </c>
      <c r="C7249">
        <v>6</v>
      </c>
      <c r="D7249" t="s">
        <v>11</v>
      </c>
      <c r="E7249" t="s">
        <v>870</v>
      </c>
      <c r="F7249" t="s">
        <v>13</v>
      </c>
      <c r="G7249" t="s">
        <v>6948</v>
      </c>
      <c r="H7249" s="1">
        <v>0</v>
      </c>
      <c r="I7249" s="2">
        <v>43795</v>
      </c>
      <c r="J7249" t="s">
        <v>6999</v>
      </c>
      <c r="K7249" t="s">
        <v>73</v>
      </c>
      <c r="L7249">
        <v>47374</v>
      </c>
      <c r="M7249">
        <v>1372</v>
      </c>
      <c r="N7249" t="s">
        <v>424</v>
      </c>
      <c r="O7249">
        <v>240</v>
      </c>
      <c r="P7249">
        <v>3</v>
      </c>
      <c r="Q7249" t="s">
        <v>75</v>
      </c>
      <c r="R7249" t="s">
        <v>8304</v>
      </c>
      <c r="S7249">
        <v>240.29</v>
      </c>
      <c r="T7249">
        <v>829</v>
      </c>
      <c r="U7249" t="s">
        <v>76</v>
      </c>
      <c r="V7249" s="2">
        <v>43800</v>
      </c>
      <c r="W7249" t="s">
        <v>39</v>
      </c>
      <c r="X7249" t="s">
        <v>167</v>
      </c>
      <c r="Y7249" t="s">
        <v>24</v>
      </c>
    </row>
    <row r="7250" spans="1:25" hidden="1" x14ac:dyDescent="0.35">
      <c r="A7250">
        <v>5</v>
      </c>
      <c r="B7250" t="s">
        <v>43</v>
      </c>
      <c r="C7250">
        <v>6</v>
      </c>
      <c r="D7250" t="s">
        <v>11</v>
      </c>
      <c r="E7250" t="s">
        <v>870</v>
      </c>
      <c r="F7250" t="s">
        <v>13</v>
      </c>
      <c r="G7250" t="s">
        <v>6948</v>
      </c>
      <c r="H7250" s="1">
        <v>0</v>
      </c>
      <c r="I7250" s="2">
        <v>43795</v>
      </c>
      <c r="J7250" t="s">
        <v>6999</v>
      </c>
      <c r="K7250" t="s">
        <v>73</v>
      </c>
      <c r="L7250">
        <v>47374</v>
      </c>
      <c r="M7250">
        <v>964</v>
      </c>
      <c r="N7250" t="s">
        <v>1859</v>
      </c>
      <c r="O7250">
        <v>67</v>
      </c>
      <c r="P7250">
        <v>3</v>
      </c>
      <c r="Q7250" t="s">
        <v>75</v>
      </c>
      <c r="R7250" t="s">
        <v>8304</v>
      </c>
      <c r="S7250">
        <v>67.06</v>
      </c>
      <c r="T7250">
        <v>258</v>
      </c>
      <c r="U7250" t="s">
        <v>76</v>
      </c>
      <c r="V7250" s="2">
        <v>43800</v>
      </c>
      <c r="W7250" t="s">
        <v>39</v>
      </c>
      <c r="X7250" t="s">
        <v>167</v>
      </c>
      <c r="Y7250" t="s">
        <v>41</v>
      </c>
    </row>
    <row r="7251" spans="1:25" hidden="1" x14ac:dyDescent="0.35">
      <c r="A7251">
        <v>5</v>
      </c>
      <c r="B7251" t="s">
        <v>43</v>
      </c>
      <c r="C7251">
        <v>6</v>
      </c>
      <c r="D7251" t="s">
        <v>50</v>
      </c>
      <c r="E7251" t="s">
        <v>870</v>
      </c>
      <c r="F7251" t="s">
        <v>13</v>
      </c>
      <c r="G7251" t="s">
        <v>6948</v>
      </c>
      <c r="H7251" s="1">
        <v>0</v>
      </c>
      <c r="I7251" s="2">
        <v>43795</v>
      </c>
      <c r="J7251" t="s">
        <v>6999</v>
      </c>
      <c r="K7251" t="s">
        <v>73</v>
      </c>
      <c r="L7251">
        <v>47374</v>
      </c>
      <c r="M7251">
        <v>927</v>
      </c>
      <c r="N7251" t="s">
        <v>5033</v>
      </c>
      <c r="O7251">
        <v>43</v>
      </c>
      <c r="P7251">
        <v>2</v>
      </c>
      <c r="Q7251" t="s">
        <v>75</v>
      </c>
      <c r="R7251" t="s">
        <v>8304</v>
      </c>
      <c r="S7251">
        <v>43.19</v>
      </c>
      <c r="T7251">
        <v>90</v>
      </c>
      <c r="U7251" t="s">
        <v>76</v>
      </c>
      <c r="V7251" s="2">
        <v>43800</v>
      </c>
      <c r="W7251" t="s">
        <v>39</v>
      </c>
      <c r="X7251" t="s">
        <v>167</v>
      </c>
      <c r="Y7251" t="s">
        <v>52</v>
      </c>
    </row>
    <row r="7252" spans="1:25" hidden="1" x14ac:dyDescent="0.35">
      <c r="A7252">
        <v>5</v>
      </c>
      <c r="B7252" t="s">
        <v>43</v>
      </c>
      <c r="C7252">
        <v>6</v>
      </c>
      <c r="D7252" t="s">
        <v>50</v>
      </c>
      <c r="E7252" t="s">
        <v>870</v>
      </c>
      <c r="F7252" t="s">
        <v>13</v>
      </c>
      <c r="G7252" t="s">
        <v>6948</v>
      </c>
      <c r="H7252" s="1">
        <v>0</v>
      </c>
      <c r="I7252" s="2">
        <v>43795</v>
      </c>
      <c r="J7252" t="s">
        <v>6999</v>
      </c>
      <c r="K7252" t="s">
        <v>73</v>
      </c>
      <c r="L7252">
        <v>47374</v>
      </c>
      <c r="M7252">
        <v>1399</v>
      </c>
      <c r="N7252" t="s">
        <v>5114</v>
      </c>
      <c r="O7252">
        <v>545</v>
      </c>
      <c r="P7252">
        <v>4</v>
      </c>
      <c r="Q7252" t="s">
        <v>75</v>
      </c>
      <c r="R7252" t="s">
        <v>8304</v>
      </c>
      <c r="S7252">
        <v>545.19000000000005</v>
      </c>
      <c r="T7252">
        <v>1880</v>
      </c>
      <c r="U7252" t="s">
        <v>76</v>
      </c>
      <c r="V7252" s="2">
        <v>43800</v>
      </c>
      <c r="W7252" t="s">
        <v>39</v>
      </c>
      <c r="X7252" t="s">
        <v>167</v>
      </c>
      <c r="Y7252" t="s">
        <v>52</v>
      </c>
    </row>
    <row r="7253" spans="1:25" hidden="1" x14ac:dyDescent="0.35">
      <c r="A7253">
        <v>2</v>
      </c>
      <c r="B7253" t="s">
        <v>43</v>
      </c>
      <c r="C7253">
        <v>3</v>
      </c>
      <c r="D7253" t="s">
        <v>50</v>
      </c>
      <c r="E7253" t="s">
        <v>1983</v>
      </c>
      <c r="F7253" t="s">
        <v>13</v>
      </c>
      <c r="G7253" t="s">
        <v>7184</v>
      </c>
      <c r="H7253" s="1">
        <v>0</v>
      </c>
      <c r="I7253" s="2">
        <v>43724</v>
      </c>
      <c r="J7253" t="s">
        <v>7735</v>
      </c>
      <c r="K7253" t="s">
        <v>16</v>
      </c>
      <c r="L7253">
        <v>41042</v>
      </c>
      <c r="M7253">
        <v>961</v>
      </c>
      <c r="N7253" t="s">
        <v>4925</v>
      </c>
      <c r="O7253">
        <v>3</v>
      </c>
      <c r="P7253">
        <v>1</v>
      </c>
      <c r="Q7253" t="s">
        <v>18</v>
      </c>
      <c r="R7253" t="s">
        <v>8304</v>
      </c>
      <c r="S7253">
        <v>3.24</v>
      </c>
      <c r="T7253">
        <v>18</v>
      </c>
      <c r="U7253" t="s">
        <v>76</v>
      </c>
      <c r="V7253" s="2">
        <v>43726</v>
      </c>
      <c r="W7253" t="s">
        <v>20</v>
      </c>
      <c r="X7253" t="s">
        <v>21</v>
      </c>
      <c r="Y7253" t="s">
        <v>113</v>
      </c>
    </row>
    <row r="7254" spans="1:25" x14ac:dyDescent="0.35">
      <c r="A7254">
        <v>3</v>
      </c>
      <c r="B7254" t="s">
        <v>25</v>
      </c>
      <c r="C7254">
        <v>1</v>
      </c>
      <c r="D7254" t="s">
        <v>26</v>
      </c>
      <c r="E7254" t="s">
        <v>27</v>
      </c>
      <c r="F7254" t="s">
        <v>13</v>
      </c>
      <c r="G7254" t="s">
        <v>89</v>
      </c>
      <c r="H7254" s="1">
        <v>0</v>
      </c>
      <c r="I7254" s="2">
        <v>43627</v>
      </c>
      <c r="J7254" t="s">
        <v>3096</v>
      </c>
      <c r="K7254" t="s">
        <v>30</v>
      </c>
      <c r="L7254">
        <v>90036</v>
      </c>
      <c r="M7254">
        <v>950</v>
      </c>
      <c r="N7254" t="s">
        <v>1307</v>
      </c>
      <c r="O7254">
        <v>17</v>
      </c>
      <c r="P7254">
        <v>3</v>
      </c>
      <c r="Q7254" t="s">
        <v>32</v>
      </c>
      <c r="R7254" t="s">
        <v>8304</v>
      </c>
      <c r="S7254">
        <v>16.59</v>
      </c>
      <c r="T7254">
        <v>61</v>
      </c>
      <c r="U7254" t="s">
        <v>19</v>
      </c>
      <c r="V7254" s="2">
        <v>43630</v>
      </c>
      <c r="W7254" t="s">
        <v>130</v>
      </c>
      <c r="X7254" t="s">
        <v>34</v>
      </c>
      <c r="Y7254" t="s">
        <v>56</v>
      </c>
    </row>
    <row r="7255" spans="1:25" hidden="1" x14ac:dyDescent="0.35">
      <c r="A7255">
        <v>3</v>
      </c>
      <c r="B7255" t="s">
        <v>10</v>
      </c>
      <c r="C7255">
        <v>3</v>
      </c>
      <c r="D7255" t="s">
        <v>11</v>
      </c>
      <c r="E7255" t="s">
        <v>59</v>
      </c>
      <c r="F7255" t="s">
        <v>13</v>
      </c>
      <c r="G7255" t="s">
        <v>5389</v>
      </c>
      <c r="H7255" s="1">
        <v>0</v>
      </c>
      <c r="I7255" s="2">
        <v>43613</v>
      </c>
      <c r="J7255" t="s">
        <v>5390</v>
      </c>
      <c r="K7255" t="s">
        <v>102</v>
      </c>
      <c r="L7255">
        <v>3301</v>
      </c>
      <c r="M7255">
        <v>104</v>
      </c>
      <c r="N7255" t="s">
        <v>2034</v>
      </c>
      <c r="O7255">
        <v>101</v>
      </c>
      <c r="P7255">
        <v>8</v>
      </c>
      <c r="Q7255" t="s">
        <v>104</v>
      </c>
      <c r="R7255" t="s">
        <v>8304</v>
      </c>
      <c r="S7255">
        <v>101.45</v>
      </c>
      <c r="T7255">
        <v>247</v>
      </c>
      <c r="U7255" t="s">
        <v>33</v>
      </c>
      <c r="V7255" s="2">
        <v>43616</v>
      </c>
      <c r="W7255" t="s">
        <v>20</v>
      </c>
      <c r="X7255" t="s">
        <v>1529</v>
      </c>
      <c r="Y7255" t="s">
        <v>47</v>
      </c>
    </row>
    <row r="7256" spans="1:25" hidden="1" x14ac:dyDescent="0.35">
      <c r="A7256">
        <v>4</v>
      </c>
      <c r="B7256" t="s">
        <v>43</v>
      </c>
      <c r="C7256">
        <v>6</v>
      </c>
      <c r="D7256" t="s">
        <v>26</v>
      </c>
      <c r="E7256" t="s">
        <v>4353</v>
      </c>
      <c r="F7256" t="s">
        <v>13</v>
      </c>
      <c r="G7256" t="s">
        <v>5325</v>
      </c>
      <c r="H7256" s="1">
        <v>0.2</v>
      </c>
      <c r="I7256" s="2">
        <v>43621</v>
      </c>
      <c r="J7256" t="s">
        <v>6515</v>
      </c>
      <c r="K7256" t="s">
        <v>16</v>
      </c>
      <c r="L7256">
        <v>32839</v>
      </c>
      <c r="M7256">
        <v>1832</v>
      </c>
      <c r="N7256" t="s">
        <v>2983</v>
      </c>
      <c r="O7256">
        <v>7</v>
      </c>
      <c r="P7256">
        <v>4</v>
      </c>
      <c r="Q7256" t="s">
        <v>18</v>
      </c>
      <c r="R7256" t="s">
        <v>8304</v>
      </c>
      <c r="S7256">
        <v>7.26</v>
      </c>
      <c r="T7256">
        <v>21</v>
      </c>
      <c r="U7256" t="s">
        <v>33</v>
      </c>
      <c r="V7256" s="2">
        <v>43625</v>
      </c>
      <c r="W7256" t="s">
        <v>39</v>
      </c>
      <c r="X7256" t="s">
        <v>40</v>
      </c>
      <c r="Y7256" t="s">
        <v>64</v>
      </c>
    </row>
    <row r="7257" spans="1:25" hidden="1" x14ac:dyDescent="0.35">
      <c r="A7257">
        <v>4</v>
      </c>
      <c r="B7257" t="s">
        <v>43</v>
      </c>
      <c r="C7257">
        <v>6</v>
      </c>
      <c r="D7257" t="s">
        <v>26</v>
      </c>
      <c r="E7257" t="s">
        <v>99</v>
      </c>
      <c r="F7257" t="s">
        <v>13</v>
      </c>
      <c r="G7257" t="s">
        <v>5778</v>
      </c>
      <c r="H7257" s="1">
        <v>0.2</v>
      </c>
      <c r="I7257" s="2">
        <v>43568</v>
      </c>
      <c r="J7257" t="s">
        <v>6425</v>
      </c>
      <c r="K7257" t="s">
        <v>102</v>
      </c>
      <c r="L7257">
        <v>19134</v>
      </c>
      <c r="M7257">
        <v>1578</v>
      </c>
      <c r="N7257" t="s">
        <v>4042</v>
      </c>
      <c r="O7257">
        <v>2</v>
      </c>
      <c r="P7257">
        <v>5</v>
      </c>
      <c r="Q7257" t="s">
        <v>104</v>
      </c>
      <c r="R7257" t="s">
        <v>8304</v>
      </c>
      <c r="S7257">
        <v>1.68</v>
      </c>
      <c r="T7257">
        <v>8</v>
      </c>
      <c r="U7257" t="s">
        <v>33</v>
      </c>
      <c r="V7257" s="2">
        <v>43572</v>
      </c>
      <c r="W7257" t="s">
        <v>39</v>
      </c>
      <c r="X7257" t="s">
        <v>105</v>
      </c>
      <c r="Y7257" t="s">
        <v>176</v>
      </c>
    </row>
    <row r="7258" spans="1:25" hidden="1" x14ac:dyDescent="0.35">
      <c r="A7258">
        <v>2</v>
      </c>
      <c r="B7258" t="s">
        <v>25</v>
      </c>
      <c r="C7258">
        <v>1</v>
      </c>
      <c r="D7258" t="s">
        <v>11</v>
      </c>
      <c r="E7258" t="s">
        <v>1491</v>
      </c>
      <c r="F7258" t="s">
        <v>13</v>
      </c>
      <c r="G7258" t="s">
        <v>8114</v>
      </c>
      <c r="H7258" s="1">
        <v>0.3</v>
      </c>
      <c r="I7258" s="2">
        <v>43762</v>
      </c>
      <c r="J7258" t="s">
        <v>1492</v>
      </c>
      <c r="K7258" t="s">
        <v>73</v>
      </c>
      <c r="L7258">
        <v>76063</v>
      </c>
      <c r="M7258">
        <v>820</v>
      </c>
      <c r="N7258" t="s">
        <v>1493</v>
      </c>
      <c r="O7258">
        <v>-81</v>
      </c>
      <c r="P7258">
        <v>5</v>
      </c>
      <c r="Q7258" t="s">
        <v>75</v>
      </c>
      <c r="R7258" t="s">
        <v>8304</v>
      </c>
      <c r="S7258">
        <v>-81.31</v>
      </c>
      <c r="T7258">
        <v>517</v>
      </c>
      <c r="U7258" t="s">
        <v>19</v>
      </c>
      <c r="V7258" s="2">
        <v>43764</v>
      </c>
      <c r="W7258" t="s">
        <v>130</v>
      </c>
      <c r="X7258" t="s">
        <v>77</v>
      </c>
      <c r="Y7258" t="s">
        <v>41</v>
      </c>
    </row>
    <row r="7259" spans="1:25" hidden="1" x14ac:dyDescent="0.35">
      <c r="A7259">
        <v>4</v>
      </c>
      <c r="B7259" t="s">
        <v>25</v>
      </c>
      <c r="C7259">
        <v>3</v>
      </c>
      <c r="D7259" t="s">
        <v>50</v>
      </c>
      <c r="E7259" t="s">
        <v>135</v>
      </c>
      <c r="F7259" t="s">
        <v>13</v>
      </c>
      <c r="G7259" t="s">
        <v>1390</v>
      </c>
      <c r="H7259" s="1">
        <v>0.2</v>
      </c>
      <c r="I7259" s="2">
        <v>43786</v>
      </c>
      <c r="J7259" t="s">
        <v>4861</v>
      </c>
      <c r="K7259" t="s">
        <v>73</v>
      </c>
      <c r="L7259">
        <v>60540</v>
      </c>
      <c r="M7259">
        <v>1015</v>
      </c>
      <c r="N7259" t="s">
        <v>1397</v>
      </c>
      <c r="O7259">
        <v>84</v>
      </c>
      <c r="P7259">
        <v>5</v>
      </c>
      <c r="Q7259" t="s">
        <v>75</v>
      </c>
      <c r="R7259" t="s">
        <v>8304</v>
      </c>
      <c r="S7259">
        <v>83.99</v>
      </c>
      <c r="T7259">
        <v>240</v>
      </c>
      <c r="U7259" t="s">
        <v>19</v>
      </c>
      <c r="V7259" s="2">
        <v>43790</v>
      </c>
      <c r="W7259" t="s">
        <v>20</v>
      </c>
      <c r="X7259" t="s">
        <v>139</v>
      </c>
      <c r="Y7259" t="s">
        <v>113</v>
      </c>
    </row>
    <row r="7260" spans="1:25" hidden="1" x14ac:dyDescent="0.35">
      <c r="A7260">
        <v>4</v>
      </c>
      <c r="B7260" t="s">
        <v>43</v>
      </c>
      <c r="C7260">
        <v>6</v>
      </c>
      <c r="D7260" t="s">
        <v>11</v>
      </c>
      <c r="E7260" t="s">
        <v>535</v>
      </c>
      <c r="F7260" t="s">
        <v>13</v>
      </c>
      <c r="G7260" t="s">
        <v>5276</v>
      </c>
      <c r="H7260" s="1">
        <v>0</v>
      </c>
      <c r="I7260" s="2">
        <v>43592</v>
      </c>
      <c r="J7260" t="s">
        <v>5471</v>
      </c>
      <c r="K7260" t="s">
        <v>73</v>
      </c>
      <c r="L7260">
        <v>48234</v>
      </c>
      <c r="M7260">
        <v>1385</v>
      </c>
      <c r="N7260" t="s">
        <v>2183</v>
      </c>
      <c r="O7260">
        <v>7</v>
      </c>
      <c r="P7260">
        <v>1</v>
      </c>
      <c r="Q7260" t="s">
        <v>75</v>
      </c>
      <c r="R7260" t="s">
        <v>8304</v>
      </c>
      <c r="S7260">
        <v>7.46</v>
      </c>
      <c r="T7260">
        <v>27</v>
      </c>
      <c r="U7260" t="s">
        <v>33</v>
      </c>
      <c r="V7260" s="2">
        <v>43596</v>
      </c>
      <c r="W7260" t="s">
        <v>39</v>
      </c>
      <c r="X7260" t="s">
        <v>156</v>
      </c>
      <c r="Y7260" t="s">
        <v>24</v>
      </c>
    </row>
    <row r="7261" spans="1:25" hidden="1" x14ac:dyDescent="0.35">
      <c r="A7261">
        <v>4</v>
      </c>
      <c r="B7261" t="s">
        <v>43</v>
      </c>
      <c r="C7261">
        <v>6</v>
      </c>
      <c r="D7261" t="s">
        <v>11</v>
      </c>
      <c r="E7261" t="s">
        <v>535</v>
      </c>
      <c r="F7261" t="s">
        <v>13</v>
      </c>
      <c r="G7261" t="s">
        <v>5276</v>
      </c>
      <c r="H7261" s="1">
        <v>0</v>
      </c>
      <c r="I7261" s="2">
        <v>43592</v>
      </c>
      <c r="J7261" t="s">
        <v>5471</v>
      </c>
      <c r="K7261" t="s">
        <v>73</v>
      </c>
      <c r="L7261">
        <v>48234</v>
      </c>
      <c r="M7261">
        <v>1378</v>
      </c>
      <c r="N7261" t="s">
        <v>1076</v>
      </c>
      <c r="O7261">
        <v>119</v>
      </c>
      <c r="P7261">
        <v>2</v>
      </c>
      <c r="Q7261" t="s">
        <v>75</v>
      </c>
      <c r="R7261" t="s">
        <v>8304</v>
      </c>
      <c r="S7261">
        <v>119.2</v>
      </c>
      <c r="T7261">
        <v>477</v>
      </c>
      <c r="U7261" t="s">
        <v>33</v>
      </c>
      <c r="V7261" s="2">
        <v>43596</v>
      </c>
      <c r="W7261" t="s">
        <v>39</v>
      </c>
      <c r="X7261" t="s">
        <v>156</v>
      </c>
      <c r="Y7261" t="s">
        <v>24</v>
      </c>
    </row>
    <row r="7262" spans="1:25" hidden="1" x14ac:dyDescent="0.35">
      <c r="A7262">
        <v>4</v>
      </c>
      <c r="B7262" t="s">
        <v>43</v>
      </c>
      <c r="C7262">
        <v>6</v>
      </c>
      <c r="D7262" t="s">
        <v>11</v>
      </c>
      <c r="E7262" t="s">
        <v>535</v>
      </c>
      <c r="F7262" t="s">
        <v>13</v>
      </c>
      <c r="G7262" t="s">
        <v>5276</v>
      </c>
      <c r="H7262" s="1">
        <v>0</v>
      </c>
      <c r="I7262" s="2">
        <v>43592</v>
      </c>
      <c r="J7262" t="s">
        <v>5471</v>
      </c>
      <c r="K7262" t="s">
        <v>73</v>
      </c>
      <c r="L7262">
        <v>48234</v>
      </c>
      <c r="M7262">
        <v>824</v>
      </c>
      <c r="N7262" t="s">
        <v>680</v>
      </c>
      <c r="O7262">
        <v>423</v>
      </c>
      <c r="P7262">
        <v>5</v>
      </c>
      <c r="Q7262" t="s">
        <v>75</v>
      </c>
      <c r="R7262" t="s">
        <v>8304</v>
      </c>
      <c r="S7262">
        <v>423.01</v>
      </c>
      <c r="T7262">
        <v>1459</v>
      </c>
      <c r="U7262" t="s">
        <v>33</v>
      </c>
      <c r="V7262" s="2">
        <v>43596</v>
      </c>
      <c r="W7262" t="s">
        <v>39</v>
      </c>
      <c r="X7262" t="s">
        <v>156</v>
      </c>
      <c r="Y7262" t="s">
        <v>24</v>
      </c>
    </row>
    <row r="7263" spans="1:25" hidden="1" x14ac:dyDescent="0.35">
      <c r="A7263">
        <v>4</v>
      </c>
      <c r="B7263" t="s">
        <v>43</v>
      </c>
      <c r="C7263">
        <v>6</v>
      </c>
      <c r="D7263" t="s">
        <v>26</v>
      </c>
      <c r="E7263" t="s">
        <v>535</v>
      </c>
      <c r="F7263" t="s">
        <v>13</v>
      </c>
      <c r="G7263" t="s">
        <v>5276</v>
      </c>
      <c r="H7263" s="1">
        <v>0.1</v>
      </c>
      <c r="I7263" s="2">
        <v>43592</v>
      </c>
      <c r="J7263" t="s">
        <v>5471</v>
      </c>
      <c r="K7263" t="s">
        <v>73</v>
      </c>
      <c r="L7263">
        <v>48234</v>
      </c>
      <c r="M7263">
        <v>304</v>
      </c>
      <c r="N7263" t="s">
        <v>1232</v>
      </c>
      <c r="O7263">
        <v>18</v>
      </c>
      <c r="P7263">
        <v>2</v>
      </c>
      <c r="Q7263" t="s">
        <v>75</v>
      </c>
      <c r="R7263" t="s">
        <v>8304</v>
      </c>
      <c r="S7263">
        <v>18.46</v>
      </c>
      <c r="T7263">
        <v>87</v>
      </c>
      <c r="U7263" t="s">
        <v>33</v>
      </c>
      <c r="V7263" s="2">
        <v>43596</v>
      </c>
      <c r="W7263" t="s">
        <v>39</v>
      </c>
      <c r="X7263" t="s">
        <v>156</v>
      </c>
      <c r="Y7263" t="s">
        <v>56</v>
      </c>
    </row>
    <row r="7264" spans="1:25" hidden="1" x14ac:dyDescent="0.35">
      <c r="A7264">
        <v>5</v>
      </c>
      <c r="B7264" t="s">
        <v>25</v>
      </c>
      <c r="C7264">
        <v>3</v>
      </c>
      <c r="D7264" t="s">
        <v>26</v>
      </c>
      <c r="E7264" t="s">
        <v>65</v>
      </c>
      <c r="F7264" t="s">
        <v>13</v>
      </c>
      <c r="G7264" t="s">
        <v>5814</v>
      </c>
      <c r="H7264" s="1">
        <v>0</v>
      </c>
      <c r="I7264" s="2">
        <v>43680</v>
      </c>
      <c r="J7264" t="s">
        <v>6130</v>
      </c>
      <c r="K7264" t="s">
        <v>30</v>
      </c>
      <c r="L7264">
        <v>98105</v>
      </c>
      <c r="M7264">
        <v>985</v>
      </c>
      <c r="N7264" t="s">
        <v>2948</v>
      </c>
      <c r="O7264">
        <v>4</v>
      </c>
      <c r="P7264">
        <v>1</v>
      </c>
      <c r="Q7264" t="s">
        <v>32</v>
      </c>
      <c r="R7264" t="s">
        <v>8304</v>
      </c>
      <c r="S7264">
        <v>4.18</v>
      </c>
      <c r="T7264">
        <v>16</v>
      </c>
      <c r="U7264" t="s">
        <v>33</v>
      </c>
      <c r="V7264" s="2">
        <v>43685</v>
      </c>
      <c r="W7264" t="s">
        <v>20</v>
      </c>
      <c r="X7264" t="s">
        <v>69</v>
      </c>
      <c r="Y7264" t="s">
        <v>42</v>
      </c>
    </row>
    <row r="7265" spans="1:25" hidden="1" x14ac:dyDescent="0.35">
      <c r="A7265">
        <v>4</v>
      </c>
      <c r="B7265" t="s">
        <v>43</v>
      </c>
      <c r="C7265">
        <v>6</v>
      </c>
      <c r="D7265" t="s">
        <v>26</v>
      </c>
      <c r="E7265" t="s">
        <v>281</v>
      </c>
      <c r="F7265" t="s">
        <v>13</v>
      </c>
      <c r="G7265" t="s">
        <v>2939</v>
      </c>
      <c r="H7265" s="1">
        <v>0.2</v>
      </c>
      <c r="I7265" s="2">
        <v>43486</v>
      </c>
      <c r="J7265" t="s">
        <v>3900</v>
      </c>
      <c r="K7265" t="s">
        <v>73</v>
      </c>
      <c r="L7265">
        <v>60505</v>
      </c>
      <c r="M7265">
        <v>116</v>
      </c>
      <c r="N7265" t="s">
        <v>1284</v>
      </c>
      <c r="O7265">
        <v>91</v>
      </c>
      <c r="P7265">
        <v>4</v>
      </c>
      <c r="Q7265" t="s">
        <v>75</v>
      </c>
      <c r="R7265" t="s">
        <v>8304</v>
      </c>
      <c r="S7265">
        <v>90.64</v>
      </c>
      <c r="T7265">
        <v>269</v>
      </c>
      <c r="U7265" t="s">
        <v>19</v>
      </c>
      <c r="V7265" s="2">
        <v>43490</v>
      </c>
      <c r="W7265" t="s">
        <v>39</v>
      </c>
      <c r="X7265" t="s">
        <v>139</v>
      </c>
      <c r="Y7265" t="s">
        <v>119</v>
      </c>
    </row>
    <row r="7266" spans="1:25" hidden="1" x14ac:dyDescent="0.35">
      <c r="A7266">
        <v>3</v>
      </c>
      <c r="B7266" t="s">
        <v>25</v>
      </c>
      <c r="C7266">
        <v>1</v>
      </c>
      <c r="D7266" t="s">
        <v>26</v>
      </c>
      <c r="E7266" t="s">
        <v>253</v>
      </c>
      <c r="F7266" t="s">
        <v>13</v>
      </c>
      <c r="G7266" t="s">
        <v>2767</v>
      </c>
      <c r="H7266" s="1">
        <v>0</v>
      </c>
      <c r="I7266" s="2">
        <v>43741</v>
      </c>
      <c r="J7266" t="s">
        <v>2768</v>
      </c>
      <c r="K7266" t="s">
        <v>73</v>
      </c>
      <c r="L7266">
        <v>55407</v>
      </c>
      <c r="M7266">
        <v>687</v>
      </c>
      <c r="N7266" t="s">
        <v>2769</v>
      </c>
      <c r="O7266">
        <v>843</v>
      </c>
      <c r="P7266">
        <v>2</v>
      </c>
      <c r="Q7266" t="s">
        <v>75</v>
      </c>
      <c r="R7266" t="s">
        <v>8304</v>
      </c>
      <c r="S7266">
        <v>843.17</v>
      </c>
      <c r="T7266">
        <v>1794</v>
      </c>
      <c r="U7266" t="s">
        <v>19</v>
      </c>
      <c r="V7266" s="2">
        <v>43744</v>
      </c>
      <c r="W7266" t="s">
        <v>130</v>
      </c>
      <c r="X7266" t="s">
        <v>151</v>
      </c>
      <c r="Y7266" t="s">
        <v>54</v>
      </c>
    </row>
    <row r="7267" spans="1:25" hidden="1" x14ac:dyDescent="0.35">
      <c r="A7267">
        <v>5</v>
      </c>
      <c r="B7267" t="s">
        <v>43</v>
      </c>
      <c r="C7267">
        <v>6</v>
      </c>
      <c r="D7267" t="s">
        <v>11</v>
      </c>
      <c r="E7267" t="s">
        <v>171</v>
      </c>
      <c r="F7267" t="s">
        <v>13</v>
      </c>
      <c r="G7267" t="s">
        <v>1987</v>
      </c>
      <c r="H7267" s="1">
        <v>0.2</v>
      </c>
      <c r="I7267" s="2">
        <v>43747</v>
      </c>
      <c r="J7267" t="s">
        <v>2408</v>
      </c>
      <c r="K7267" t="s">
        <v>102</v>
      </c>
      <c r="L7267">
        <v>10024</v>
      </c>
      <c r="M7267">
        <v>1228</v>
      </c>
      <c r="N7267" t="s">
        <v>8122</v>
      </c>
      <c r="O7267">
        <v>-16</v>
      </c>
      <c r="P7267">
        <v>3</v>
      </c>
      <c r="Q7267" t="s">
        <v>104</v>
      </c>
      <c r="R7267" t="s">
        <v>8304</v>
      </c>
      <c r="S7267">
        <v>-15.72</v>
      </c>
      <c r="T7267">
        <v>314</v>
      </c>
      <c r="U7267" t="s">
        <v>19</v>
      </c>
      <c r="V7267" s="2">
        <v>43752</v>
      </c>
      <c r="W7267" t="s">
        <v>39</v>
      </c>
      <c r="X7267" t="s">
        <v>175</v>
      </c>
      <c r="Y7267" t="s">
        <v>22</v>
      </c>
    </row>
    <row r="7268" spans="1:25" hidden="1" x14ac:dyDescent="0.35">
      <c r="A7268">
        <v>5</v>
      </c>
      <c r="B7268" t="s">
        <v>43</v>
      </c>
      <c r="C7268">
        <v>6</v>
      </c>
      <c r="D7268" t="s">
        <v>26</v>
      </c>
      <c r="E7268" t="s">
        <v>171</v>
      </c>
      <c r="F7268" t="s">
        <v>13</v>
      </c>
      <c r="G7268" t="s">
        <v>1987</v>
      </c>
      <c r="H7268" s="1">
        <v>0</v>
      </c>
      <c r="I7268" s="2">
        <v>43747</v>
      </c>
      <c r="J7268" t="s">
        <v>2408</v>
      </c>
      <c r="K7268" t="s">
        <v>102</v>
      </c>
      <c r="L7268">
        <v>10024</v>
      </c>
      <c r="M7268">
        <v>1570</v>
      </c>
      <c r="N7268" t="s">
        <v>3934</v>
      </c>
      <c r="O7268">
        <v>9</v>
      </c>
      <c r="P7268">
        <v>2</v>
      </c>
      <c r="Q7268" t="s">
        <v>104</v>
      </c>
      <c r="R7268" t="s">
        <v>8304</v>
      </c>
      <c r="S7268">
        <v>8.92</v>
      </c>
      <c r="T7268">
        <v>19</v>
      </c>
      <c r="U7268" t="s">
        <v>19</v>
      </c>
      <c r="V7268" s="2">
        <v>43752</v>
      </c>
      <c r="W7268" t="s">
        <v>39</v>
      </c>
      <c r="X7268" t="s">
        <v>175</v>
      </c>
      <c r="Y7268" t="s">
        <v>64</v>
      </c>
    </row>
    <row r="7269" spans="1:25" hidden="1" x14ac:dyDescent="0.35">
      <c r="A7269">
        <v>5</v>
      </c>
      <c r="B7269" t="s">
        <v>43</v>
      </c>
      <c r="C7269">
        <v>6</v>
      </c>
      <c r="D7269" t="s">
        <v>26</v>
      </c>
      <c r="E7269" t="s">
        <v>171</v>
      </c>
      <c r="F7269" t="s">
        <v>13</v>
      </c>
      <c r="G7269" t="s">
        <v>1987</v>
      </c>
      <c r="H7269" s="1">
        <v>0.2</v>
      </c>
      <c r="I7269" s="2">
        <v>43747</v>
      </c>
      <c r="J7269" t="s">
        <v>2408</v>
      </c>
      <c r="K7269" t="s">
        <v>102</v>
      </c>
      <c r="L7269">
        <v>10024</v>
      </c>
      <c r="M7269">
        <v>1315</v>
      </c>
      <c r="N7269" t="s">
        <v>2970</v>
      </c>
      <c r="O7269">
        <v>4</v>
      </c>
      <c r="P7269">
        <v>3</v>
      </c>
      <c r="Q7269" t="s">
        <v>104</v>
      </c>
      <c r="R7269" t="s">
        <v>8304</v>
      </c>
      <c r="S7269">
        <v>4.33</v>
      </c>
      <c r="T7269">
        <v>13</v>
      </c>
      <c r="U7269" t="s">
        <v>19</v>
      </c>
      <c r="V7269" s="2">
        <v>43752</v>
      </c>
      <c r="W7269" t="s">
        <v>39</v>
      </c>
      <c r="X7269" t="s">
        <v>175</v>
      </c>
      <c r="Y7269" t="s">
        <v>54</v>
      </c>
    </row>
    <row r="7270" spans="1:25" hidden="1" x14ac:dyDescent="0.35">
      <c r="A7270">
        <v>5</v>
      </c>
      <c r="B7270" t="s">
        <v>43</v>
      </c>
      <c r="C7270">
        <v>6</v>
      </c>
      <c r="D7270" t="s">
        <v>26</v>
      </c>
      <c r="E7270" t="s">
        <v>171</v>
      </c>
      <c r="F7270" t="s">
        <v>13</v>
      </c>
      <c r="G7270" t="s">
        <v>1987</v>
      </c>
      <c r="H7270" s="1">
        <v>0.2</v>
      </c>
      <c r="I7270" s="2">
        <v>43747</v>
      </c>
      <c r="J7270" t="s">
        <v>2408</v>
      </c>
      <c r="K7270" t="s">
        <v>102</v>
      </c>
      <c r="L7270">
        <v>10024</v>
      </c>
      <c r="M7270">
        <v>534</v>
      </c>
      <c r="N7270" t="s">
        <v>4217</v>
      </c>
      <c r="O7270">
        <v>6</v>
      </c>
      <c r="P7270">
        <v>6</v>
      </c>
      <c r="Q7270" t="s">
        <v>104</v>
      </c>
      <c r="R7270" t="s">
        <v>8304</v>
      </c>
      <c r="S7270">
        <v>6.16</v>
      </c>
      <c r="T7270">
        <v>18</v>
      </c>
      <c r="U7270" t="s">
        <v>19</v>
      </c>
      <c r="V7270" s="2">
        <v>43752</v>
      </c>
      <c r="W7270" t="s">
        <v>39</v>
      </c>
      <c r="X7270" t="s">
        <v>175</v>
      </c>
      <c r="Y7270" t="s">
        <v>54</v>
      </c>
    </row>
    <row r="7271" spans="1:25" x14ac:dyDescent="0.35">
      <c r="A7271">
        <v>4</v>
      </c>
      <c r="B7271" t="s">
        <v>43</v>
      </c>
      <c r="C7271">
        <v>6</v>
      </c>
      <c r="D7271" t="s">
        <v>26</v>
      </c>
      <c r="E7271" t="s">
        <v>27</v>
      </c>
      <c r="F7271" t="s">
        <v>13</v>
      </c>
      <c r="G7271" t="s">
        <v>1326</v>
      </c>
      <c r="H7271" s="1">
        <v>0</v>
      </c>
      <c r="I7271" s="2">
        <v>43712</v>
      </c>
      <c r="J7271" t="s">
        <v>7923</v>
      </c>
      <c r="K7271" t="s">
        <v>30</v>
      </c>
      <c r="L7271">
        <v>90004</v>
      </c>
      <c r="M7271">
        <v>1579</v>
      </c>
      <c r="N7271" t="s">
        <v>337</v>
      </c>
      <c r="O7271">
        <v>65</v>
      </c>
      <c r="P7271">
        <v>5</v>
      </c>
      <c r="Q7271" t="s">
        <v>32</v>
      </c>
      <c r="R7271" t="s">
        <v>92</v>
      </c>
      <c r="S7271">
        <v>65.349999999999994</v>
      </c>
      <c r="T7271">
        <v>218</v>
      </c>
      <c r="U7271" t="s">
        <v>19</v>
      </c>
      <c r="V7271" s="2">
        <v>43716</v>
      </c>
      <c r="W7271" t="s">
        <v>39</v>
      </c>
      <c r="X7271" t="s">
        <v>34</v>
      </c>
      <c r="Y7271" t="s">
        <v>42</v>
      </c>
    </row>
    <row r="7272" spans="1:25" x14ac:dyDescent="0.35">
      <c r="A7272">
        <v>4</v>
      </c>
      <c r="B7272" t="s">
        <v>43</v>
      </c>
      <c r="C7272">
        <v>6</v>
      </c>
      <c r="D7272" t="s">
        <v>26</v>
      </c>
      <c r="E7272" t="s">
        <v>27</v>
      </c>
      <c r="F7272" t="s">
        <v>13</v>
      </c>
      <c r="G7272" t="s">
        <v>1326</v>
      </c>
      <c r="H7272" s="1">
        <v>0.2</v>
      </c>
      <c r="I7272" s="2">
        <v>43712</v>
      </c>
      <c r="J7272" t="s">
        <v>7923</v>
      </c>
      <c r="K7272" t="s">
        <v>30</v>
      </c>
      <c r="L7272">
        <v>90004</v>
      </c>
      <c r="M7272">
        <v>897</v>
      </c>
      <c r="N7272" t="s">
        <v>1314</v>
      </c>
      <c r="O7272">
        <v>152</v>
      </c>
      <c r="P7272">
        <v>2</v>
      </c>
      <c r="Q7272" t="s">
        <v>32</v>
      </c>
      <c r="R7272" t="s">
        <v>92</v>
      </c>
      <c r="S7272">
        <v>152.49</v>
      </c>
      <c r="T7272">
        <v>488</v>
      </c>
      <c r="U7272" t="s">
        <v>19</v>
      </c>
      <c r="V7272" s="2">
        <v>43716</v>
      </c>
      <c r="W7272" t="s">
        <v>39</v>
      </c>
      <c r="X7272" t="s">
        <v>34</v>
      </c>
      <c r="Y7272" t="s">
        <v>54</v>
      </c>
    </row>
    <row r="7273" spans="1:25" x14ac:dyDescent="0.35">
      <c r="A7273">
        <v>4</v>
      </c>
      <c r="B7273" t="s">
        <v>43</v>
      </c>
      <c r="C7273">
        <v>6</v>
      </c>
      <c r="D7273" t="s">
        <v>50</v>
      </c>
      <c r="E7273" t="s">
        <v>27</v>
      </c>
      <c r="F7273" t="s">
        <v>13</v>
      </c>
      <c r="G7273" t="s">
        <v>1326</v>
      </c>
      <c r="H7273" s="1">
        <v>0.2</v>
      </c>
      <c r="I7273" s="2">
        <v>43712</v>
      </c>
      <c r="J7273" t="s">
        <v>7923</v>
      </c>
      <c r="K7273" t="s">
        <v>30</v>
      </c>
      <c r="L7273">
        <v>90004</v>
      </c>
      <c r="M7273">
        <v>1327</v>
      </c>
      <c r="N7273" t="s">
        <v>4714</v>
      </c>
      <c r="O7273">
        <v>2</v>
      </c>
      <c r="P7273">
        <v>1</v>
      </c>
      <c r="Q7273" t="s">
        <v>32</v>
      </c>
      <c r="R7273" t="s">
        <v>92</v>
      </c>
      <c r="S7273">
        <v>1.74</v>
      </c>
      <c r="T7273">
        <v>6</v>
      </c>
      <c r="U7273" t="s">
        <v>19</v>
      </c>
      <c r="V7273" s="2">
        <v>43716</v>
      </c>
      <c r="W7273" t="s">
        <v>39</v>
      </c>
      <c r="X7273" t="s">
        <v>34</v>
      </c>
      <c r="Y7273" t="s">
        <v>52</v>
      </c>
    </row>
    <row r="7274" spans="1:25" hidden="1" x14ac:dyDescent="0.35">
      <c r="A7274">
        <v>6</v>
      </c>
      <c r="B7274" t="s">
        <v>10</v>
      </c>
      <c r="C7274">
        <v>6</v>
      </c>
      <c r="D7274" t="s">
        <v>26</v>
      </c>
      <c r="E7274" t="s">
        <v>498</v>
      </c>
      <c r="F7274" t="s">
        <v>13</v>
      </c>
      <c r="G7274" t="s">
        <v>2010</v>
      </c>
      <c r="H7274" s="1">
        <v>0.2</v>
      </c>
      <c r="I7274" s="2">
        <v>43635</v>
      </c>
      <c r="J7274" t="s">
        <v>3834</v>
      </c>
      <c r="K7274" t="s">
        <v>73</v>
      </c>
      <c r="L7274">
        <v>75220</v>
      </c>
      <c r="M7274">
        <v>672</v>
      </c>
      <c r="N7274" t="s">
        <v>3835</v>
      </c>
      <c r="O7274">
        <v>1</v>
      </c>
      <c r="P7274">
        <v>1</v>
      </c>
      <c r="Q7274" t="s">
        <v>75</v>
      </c>
      <c r="R7274" t="s">
        <v>8304</v>
      </c>
      <c r="S7274">
        <v>0.84</v>
      </c>
      <c r="T7274">
        <v>11</v>
      </c>
      <c r="U7274" t="s">
        <v>19</v>
      </c>
      <c r="V7274" s="2">
        <v>43641</v>
      </c>
      <c r="W7274" t="s">
        <v>39</v>
      </c>
      <c r="X7274" t="s">
        <v>77</v>
      </c>
      <c r="Y7274" t="s">
        <v>356</v>
      </c>
    </row>
    <row r="7275" spans="1:25" hidden="1" x14ac:dyDescent="0.35">
      <c r="A7275">
        <v>6</v>
      </c>
      <c r="B7275" t="s">
        <v>10</v>
      </c>
      <c r="C7275">
        <v>6</v>
      </c>
      <c r="D7275" t="s">
        <v>26</v>
      </c>
      <c r="E7275" t="s">
        <v>498</v>
      </c>
      <c r="F7275" t="s">
        <v>13</v>
      </c>
      <c r="G7275" t="s">
        <v>2010</v>
      </c>
      <c r="H7275" s="1">
        <v>0.2</v>
      </c>
      <c r="I7275" s="2">
        <v>43635</v>
      </c>
      <c r="J7275" t="s">
        <v>3834</v>
      </c>
      <c r="K7275" t="s">
        <v>73</v>
      </c>
      <c r="L7275">
        <v>75220</v>
      </c>
      <c r="M7275">
        <v>1382</v>
      </c>
      <c r="N7275" t="s">
        <v>236</v>
      </c>
      <c r="O7275">
        <v>-33</v>
      </c>
      <c r="P7275">
        <v>2</v>
      </c>
      <c r="Q7275" t="s">
        <v>75</v>
      </c>
      <c r="R7275" t="s">
        <v>8304</v>
      </c>
      <c r="S7275">
        <v>-32.64</v>
      </c>
      <c r="T7275">
        <v>154</v>
      </c>
      <c r="U7275" t="s">
        <v>19</v>
      </c>
      <c r="V7275" s="2">
        <v>43641</v>
      </c>
      <c r="W7275" t="s">
        <v>39</v>
      </c>
      <c r="X7275" t="s">
        <v>77</v>
      </c>
      <c r="Y7275" t="s">
        <v>42</v>
      </c>
    </row>
    <row r="7276" spans="1:25" hidden="1" x14ac:dyDescent="0.35">
      <c r="A7276">
        <v>4</v>
      </c>
      <c r="B7276" t="s">
        <v>43</v>
      </c>
      <c r="C7276">
        <v>6</v>
      </c>
      <c r="D7276" t="s">
        <v>11</v>
      </c>
      <c r="E7276" t="s">
        <v>5490</v>
      </c>
      <c r="F7276" t="s">
        <v>13</v>
      </c>
      <c r="G7276" t="s">
        <v>1074</v>
      </c>
      <c r="H7276" s="1">
        <v>0</v>
      </c>
      <c r="I7276" s="2">
        <v>43732</v>
      </c>
      <c r="J7276" t="s">
        <v>5491</v>
      </c>
      <c r="K7276" t="s">
        <v>73</v>
      </c>
      <c r="L7276">
        <v>56301</v>
      </c>
      <c r="M7276">
        <v>737</v>
      </c>
      <c r="N7276" t="s">
        <v>1985</v>
      </c>
      <c r="O7276">
        <v>181</v>
      </c>
      <c r="P7276">
        <v>4</v>
      </c>
      <c r="Q7276" t="s">
        <v>75</v>
      </c>
      <c r="R7276" t="s">
        <v>8304</v>
      </c>
      <c r="S7276">
        <v>181.18</v>
      </c>
      <c r="T7276">
        <v>604</v>
      </c>
      <c r="U7276" t="s">
        <v>33</v>
      </c>
      <c r="V7276" s="2">
        <v>43736</v>
      </c>
      <c r="W7276" t="s">
        <v>39</v>
      </c>
      <c r="X7276" t="s">
        <v>151</v>
      </c>
      <c r="Y7276" t="s">
        <v>24</v>
      </c>
    </row>
    <row r="7277" spans="1:25" hidden="1" x14ac:dyDescent="0.35">
      <c r="A7277">
        <v>4</v>
      </c>
      <c r="B7277" t="s">
        <v>43</v>
      </c>
      <c r="C7277">
        <v>6</v>
      </c>
      <c r="D7277" t="s">
        <v>50</v>
      </c>
      <c r="E7277" t="s">
        <v>5490</v>
      </c>
      <c r="F7277" t="s">
        <v>13</v>
      </c>
      <c r="G7277" t="s">
        <v>1074</v>
      </c>
      <c r="H7277" s="1">
        <v>0</v>
      </c>
      <c r="I7277" s="2">
        <v>43732</v>
      </c>
      <c r="J7277" t="s">
        <v>5491</v>
      </c>
      <c r="K7277" t="s">
        <v>73</v>
      </c>
      <c r="L7277">
        <v>56301</v>
      </c>
      <c r="M7277">
        <v>961</v>
      </c>
      <c r="N7277" t="s">
        <v>4925</v>
      </c>
      <c r="O7277">
        <v>13</v>
      </c>
      <c r="P7277">
        <v>4</v>
      </c>
      <c r="Q7277" t="s">
        <v>75</v>
      </c>
      <c r="R7277" t="s">
        <v>8304</v>
      </c>
      <c r="S7277">
        <v>12.96</v>
      </c>
      <c r="T7277">
        <v>72</v>
      </c>
      <c r="U7277" t="s">
        <v>33</v>
      </c>
      <c r="V7277" s="2">
        <v>43736</v>
      </c>
      <c r="W7277" t="s">
        <v>39</v>
      </c>
      <c r="X7277" t="s">
        <v>151</v>
      </c>
      <c r="Y7277" t="s">
        <v>113</v>
      </c>
    </row>
    <row r="7278" spans="1:25" hidden="1" x14ac:dyDescent="0.35">
      <c r="A7278">
        <v>4</v>
      </c>
      <c r="B7278" t="s">
        <v>43</v>
      </c>
      <c r="C7278">
        <v>6</v>
      </c>
      <c r="D7278" t="s">
        <v>50</v>
      </c>
      <c r="E7278" t="s">
        <v>5490</v>
      </c>
      <c r="F7278" t="s">
        <v>13</v>
      </c>
      <c r="G7278" t="s">
        <v>1074</v>
      </c>
      <c r="H7278" s="1">
        <v>0</v>
      </c>
      <c r="I7278" s="2">
        <v>43732</v>
      </c>
      <c r="J7278" t="s">
        <v>5491</v>
      </c>
      <c r="K7278" t="s">
        <v>73</v>
      </c>
      <c r="L7278">
        <v>56301</v>
      </c>
      <c r="M7278">
        <v>918</v>
      </c>
      <c r="N7278" t="s">
        <v>4843</v>
      </c>
      <c r="O7278">
        <v>275</v>
      </c>
      <c r="P7278">
        <v>5</v>
      </c>
      <c r="Q7278" t="s">
        <v>75</v>
      </c>
      <c r="R7278" t="s">
        <v>8304</v>
      </c>
      <c r="S7278">
        <v>275.48</v>
      </c>
      <c r="T7278">
        <v>656</v>
      </c>
      <c r="U7278" t="s">
        <v>33</v>
      </c>
      <c r="V7278" s="2">
        <v>43736</v>
      </c>
      <c r="W7278" t="s">
        <v>39</v>
      </c>
      <c r="X7278" t="s">
        <v>151</v>
      </c>
      <c r="Y7278" t="s">
        <v>113</v>
      </c>
    </row>
    <row r="7279" spans="1:25" hidden="1" x14ac:dyDescent="0.35">
      <c r="A7279">
        <v>7</v>
      </c>
      <c r="B7279" t="s">
        <v>25</v>
      </c>
      <c r="C7279">
        <v>6</v>
      </c>
      <c r="D7279" t="s">
        <v>11</v>
      </c>
      <c r="E7279" t="s">
        <v>1319</v>
      </c>
      <c r="F7279" t="s">
        <v>13</v>
      </c>
      <c r="G7279" t="s">
        <v>1918</v>
      </c>
      <c r="H7279" s="1">
        <v>0.4</v>
      </c>
      <c r="I7279" s="2">
        <v>43799</v>
      </c>
      <c r="J7279" t="s">
        <v>2571</v>
      </c>
      <c r="K7279" t="s">
        <v>16</v>
      </c>
      <c r="L7279">
        <v>27217</v>
      </c>
      <c r="M7279">
        <v>377</v>
      </c>
      <c r="N7279" t="s">
        <v>954</v>
      </c>
      <c r="O7279">
        <v>-653</v>
      </c>
      <c r="P7279">
        <v>7</v>
      </c>
      <c r="Q7279" t="s">
        <v>18</v>
      </c>
      <c r="R7279" t="s">
        <v>8304</v>
      </c>
      <c r="S7279">
        <v>-653.28</v>
      </c>
      <c r="T7279">
        <v>1782</v>
      </c>
      <c r="U7279" t="s">
        <v>19</v>
      </c>
      <c r="V7279" s="2">
        <v>43806</v>
      </c>
      <c r="W7279" t="s">
        <v>39</v>
      </c>
      <c r="X7279" t="s">
        <v>63</v>
      </c>
      <c r="Y7279" t="s">
        <v>41</v>
      </c>
    </row>
    <row r="7280" spans="1:25" hidden="1" x14ac:dyDescent="0.35">
      <c r="A7280">
        <v>7</v>
      </c>
      <c r="B7280" t="s">
        <v>25</v>
      </c>
      <c r="C7280">
        <v>6</v>
      </c>
      <c r="D7280" t="s">
        <v>50</v>
      </c>
      <c r="E7280" t="s">
        <v>1319</v>
      </c>
      <c r="F7280" t="s">
        <v>13</v>
      </c>
      <c r="G7280" t="s">
        <v>1918</v>
      </c>
      <c r="H7280" s="1">
        <v>0.2</v>
      </c>
      <c r="I7280" s="2">
        <v>43799</v>
      </c>
      <c r="J7280" t="s">
        <v>2571</v>
      </c>
      <c r="K7280" t="s">
        <v>16</v>
      </c>
      <c r="L7280">
        <v>27217</v>
      </c>
      <c r="M7280">
        <v>1029</v>
      </c>
      <c r="N7280" t="s">
        <v>644</v>
      </c>
      <c r="O7280">
        <v>82</v>
      </c>
      <c r="P7280">
        <v>3</v>
      </c>
      <c r="Q7280" t="s">
        <v>18</v>
      </c>
      <c r="R7280" t="s">
        <v>8304</v>
      </c>
      <c r="S7280">
        <v>81.59</v>
      </c>
      <c r="T7280">
        <v>384</v>
      </c>
      <c r="U7280" t="s">
        <v>19</v>
      </c>
      <c r="V7280" s="2">
        <v>43806</v>
      </c>
      <c r="W7280" t="s">
        <v>39</v>
      </c>
      <c r="X7280" t="s">
        <v>63</v>
      </c>
      <c r="Y7280" t="s">
        <v>113</v>
      </c>
    </row>
    <row r="7281" spans="1:25" hidden="1" x14ac:dyDescent="0.35">
      <c r="A7281">
        <v>6</v>
      </c>
      <c r="B7281" t="s">
        <v>10</v>
      </c>
      <c r="C7281">
        <v>6</v>
      </c>
      <c r="D7281" t="s">
        <v>26</v>
      </c>
      <c r="E7281" t="s">
        <v>1468</v>
      </c>
      <c r="F7281" t="s">
        <v>13</v>
      </c>
      <c r="G7281" t="s">
        <v>433</v>
      </c>
      <c r="H7281" s="1">
        <v>0</v>
      </c>
      <c r="I7281" s="2">
        <v>43759</v>
      </c>
      <c r="J7281" t="s">
        <v>6210</v>
      </c>
      <c r="K7281" t="s">
        <v>73</v>
      </c>
      <c r="L7281">
        <v>53209</v>
      </c>
      <c r="M7281">
        <v>35</v>
      </c>
      <c r="N7281" t="s">
        <v>586</v>
      </c>
      <c r="O7281">
        <v>11</v>
      </c>
      <c r="P7281">
        <v>5</v>
      </c>
      <c r="Q7281" t="s">
        <v>75</v>
      </c>
      <c r="R7281" t="s">
        <v>8304</v>
      </c>
      <c r="S7281">
        <v>10.51</v>
      </c>
      <c r="T7281">
        <v>22</v>
      </c>
      <c r="U7281" t="s">
        <v>33</v>
      </c>
      <c r="V7281" s="2">
        <v>43765</v>
      </c>
      <c r="W7281" t="s">
        <v>39</v>
      </c>
      <c r="X7281" t="s">
        <v>82</v>
      </c>
      <c r="Y7281" t="s">
        <v>54</v>
      </c>
    </row>
    <row r="7282" spans="1:25" hidden="1" x14ac:dyDescent="0.35">
      <c r="A7282">
        <v>6</v>
      </c>
      <c r="B7282" t="s">
        <v>10</v>
      </c>
      <c r="C7282">
        <v>6</v>
      </c>
      <c r="D7282" t="s">
        <v>26</v>
      </c>
      <c r="E7282" t="s">
        <v>1468</v>
      </c>
      <c r="F7282" t="s">
        <v>13</v>
      </c>
      <c r="G7282" t="s">
        <v>433</v>
      </c>
      <c r="H7282" s="1">
        <v>0</v>
      </c>
      <c r="I7282" s="2">
        <v>43759</v>
      </c>
      <c r="J7282" t="s">
        <v>6210</v>
      </c>
      <c r="K7282" t="s">
        <v>73</v>
      </c>
      <c r="L7282">
        <v>53209</v>
      </c>
      <c r="M7282">
        <v>692</v>
      </c>
      <c r="N7282" t="s">
        <v>2987</v>
      </c>
      <c r="O7282">
        <v>19</v>
      </c>
      <c r="P7282">
        <v>6</v>
      </c>
      <c r="Q7282" t="s">
        <v>75</v>
      </c>
      <c r="R7282" t="s">
        <v>8304</v>
      </c>
      <c r="S7282">
        <v>19.41</v>
      </c>
      <c r="T7282">
        <v>39</v>
      </c>
      <c r="U7282" t="s">
        <v>33</v>
      </c>
      <c r="V7282" s="2">
        <v>43765</v>
      </c>
      <c r="W7282" t="s">
        <v>39</v>
      </c>
      <c r="X7282" t="s">
        <v>82</v>
      </c>
      <c r="Y7282" t="s">
        <v>54</v>
      </c>
    </row>
    <row r="7283" spans="1:25" hidden="1" x14ac:dyDescent="0.35">
      <c r="A7283">
        <v>5</v>
      </c>
      <c r="B7283" t="s">
        <v>43</v>
      </c>
      <c r="C7283">
        <v>6</v>
      </c>
      <c r="D7283" t="s">
        <v>26</v>
      </c>
      <c r="E7283" t="s">
        <v>122</v>
      </c>
      <c r="F7283" t="s">
        <v>13</v>
      </c>
      <c r="G7283" t="s">
        <v>164</v>
      </c>
      <c r="H7283" s="1">
        <v>0.2</v>
      </c>
      <c r="I7283" s="2">
        <v>43528</v>
      </c>
      <c r="J7283" t="s">
        <v>3858</v>
      </c>
      <c r="K7283" t="s">
        <v>73</v>
      </c>
      <c r="L7283">
        <v>77041</v>
      </c>
      <c r="M7283">
        <v>1729</v>
      </c>
      <c r="N7283" t="s">
        <v>3795</v>
      </c>
      <c r="O7283">
        <v>32</v>
      </c>
      <c r="P7283">
        <v>2</v>
      </c>
      <c r="Q7283" t="s">
        <v>75</v>
      </c>
      <c r="R7283" t="s">
        <v>8304</v>
      </c>
      <c r="S7283">
        <v>32.47</v>
      </c>
      <c r="T7283">
        <v>90</v>
      </c>
      <c r="U7283" t="s">
        <v>19</v>
      </c>
      <c r="V7283" s="2">
        <v>43533</v>
      </c>
      <c r="W7283" t="s">
        <v>39</v>
      </c>
      <c r="X7283" t="s">
        <v>77</v>
      </c>
      <c r="Y7283" t="s">
        <v>64</v>
      </c>
    </row>
    <row r="7284" spans="1:25" hidden="1" x14ac:dyDescent="0.35">
      <c r="A7284">
        <v>3</v>
      </c>
      <c r="B7284" t="s">
        <v>25</v>
      </c>
      <c r="C7284">
        <v>1</v>
      </c>
      <c r="D7284" t="s">
        <v>50</v>
      </c>
      <c r="E7284" t="s">
        <v>4786</v>
      </c>
      <c r="F7284" t="s">
        <v>13</v>
      </c>
      <c r="G7284" t="s">
        <v>1918</v>
      </c>
      <c r="H7284" s="1">
        <v>0</v>
      </c>
      <c r="I7284" s="2">
        <v>43725</v>
      </c>
      <c r="J7284" t="s">
        <v>4787</v>
      </c>
      <c r="K7284" t="s">
        <v>30</v>
      </c>
      <c r="L7284">
        <v>83704</v>
      </c>
      <c r="M7284">
        <v>1025</v>
      </c>
      <c r="N7284" t="s">
        <v>4753</v>
      </c>
      <c r="O7284">
        <v>38</v>
      </c>
      <c r="P7284">
        <v>3</v>
      </c>
      <c r="Q7284" t="s">
        <v>32</v>
      </c>
      <c r="R7284" t="s">
        <v>8304</v>
      </c>
      <c r="S7284">
        <v>37.79</v>
      </c>
      <c r="T7284">
        <v>90</v>
      </c>
      <c r="U7284" t="s">
        <v>19</v>
      </c>
      <c r="V7284" s="2">
        <v>43728</v>
      </c>
      <c r="W7284" t="s">
        <v>130</v>
      </c>
      <c r="X7284" t="s">
        <v>1677</v>
      </c>
      <c r="Y7284" t="s">
        <v>113</v>
      </c>
    </row>
    <row r="7285" spans="1:25" x14ac:dyDescent="0.35">
      <c r="A7285">
        <v>7</v>
      </c>
      <c r="B7285" t="s">
        <v>25</v>
      </c>
      <c r="C7285">
        <v>6</v>
      </c>
      <c r="D7285" t="s">
        <v>26</v>
      </c>
      <c r="E7285" t="s">
        <v>88</v>
      </c>
      <c r="F7285" t="s">
        <v>13</v>
      </c>
      <c r="G7285" t="s">
        <v>6956</v>
      </c>
      <c r="H7285" s="1">
        <v>0</v>
      </c>
      <c r="I7285" s="2">
        <v>43806</v>
      </c>
      <c r="J7285" t="s">
        <v>8078</v>
      </c>
      <c r="K7285" t="s">
        <v>30</v>
      </c>
      <c r="L7285">
        <v>94122</v>
      </c>
      <c r="M7285">
        <v>1346</v>
      </c>
      <c r="N7285" t="s">
        <v>8241</v>
      </c>
      <c r="O7285">
        <v>25</v>
      </c>
      <c r="P7285">
        <v>6</v>
      </c>
      <c r="Q7285" t="s">
        <v>32</v>
      </c>
      <c r="R7285" t="s">
        <v>92</v>
      </c>
      <c r="S7285">
        <v>25.02</v>
      </c>
      <c r="T7285">
        <v>50</v>
      </c>
      <c r="U7285" t="s">
        <v>76</v>
      </c>
      <c r="V7285" s="2">
        <v>43813</v>
      </c>
      <c r="W7285" t="s">
        <v>39</v>
      </c>
      <c r="X7285" t="s">
        <v>34</v>
      </c>
      <c r="Y7285" t="s">
        <v>64</v>
      </c>
    </row>
    <row r="7286" spans="1:25" x14ac:dyDescent="0.35">
      <c r="A7286">
        <v>2</v>
      </c>
      <c r="B7286" t="s">
        <v>43</v>
      </c>
      <c r="C7286">
        <v>3</v>
      </c>
      <c r="D7286" t="s">
        <v>11</v>
      </c>
      <c r="E7286" t="s">
        <v>2732</v>
      </c>
      <c r="F7286" t="s">
        <v>13</v>
      </c>
      <c r="G7286" t="s">
        <v>1444</v>
      </c>
      <c r="H7286" s="1">
        <v>0.15</v>
      </c>
      <c r="I7286" s="2">
        <v>43663</v>
      </c>
      <c r="J7286" t="s">
        <v>7962</v>
      </c>
      <c r="K7286" t="s">
        <v>30</v>
      </c>
      <c r="L7286">
        <v>92307</v>
      </c>
      <c r="M7286">
        <v>169</v>
      </c>
      <c r="N7286" t="s">
        <v>471</v>
      </c>
      <c r="O7286">
        <v>211</v>
      </c>
      <c r="P7286">
        <v>5</v>
      </c>
      <c r="Q7286" t="s">
        <v>32</v>
      </c>
      <c r="R7286" t="s">
        <v>92</v>
      </c>
      <c r="S7286">
        <v>210.73</v>
      </c>
      <c r="T7286">
        <v>1194</v>
      </c>
      <c r="U7286" t="s">
        <v>33</v>
      </c>
      <c r="V7286" s="2">
        <v>43665</v>
      </c>
      <c r="W7286" t="s">
        <v>20</v>
      </c>
      <c r="X7286" t="s">
        <v>34</v>
      </c>
      <c r="Y7286" t="s">
        <v>22</v>
      </c>
    </row>
    <row r="7287" spans="1:25" x14ac:dyDescent="0.35">
      <c r="A7287">
        <v>2</v>
      </c>
      <c r="B7287" t="s">
        <v>43</v>
      </c>
      <c r="C7287">
        <v>3</v>
      </c>
      <c r="D7287" t="s">
        <v>26</v>
      </c>
      <c r="E7287" t="s">
        <v>2732</v>
      </c>
      <c r="F7287" t="s">
        <v>13</v>
      </c>
      <c r="G7287" t="s">
        <v>1444</v>
      </c>
      <c r="H7287" s="1">
        <v>0</v>
      </c>
      <c r="I7287" s="2">
        <v>43663</v>
      </c>
      <c r="J7287" t="s">
        <v>7962</v>
      </c>
      <c r="K7287" t="s">
        <v>30</v>
      </c>
      <c r="L7287">
        <v>92307</v>
      </c>
      <c r="M7287">
        <v>1514</v>
      </c>
      <c r="N7287" t="s">
        <v>3895</v>
      </c>
      <c r="O7287">
        <v>0</v>
      </c>
      <c r="P7287">
        <v>2</v>
      </c>
      <c r="Q7287" t="s">
        <v>32</v>
      </c>
      <c r="R7287" t="s">
        <v>92</v>
      </c>
      <c r="S7287">
        <v>0</v>
      </c>
      <c r="T7287">
        <v>11</v>
      </c>
      <c r="U7287" t="s">
        <v>33</v>
      </c>
      <c r="V7287" s="2">
        <v>43665</v>
      </c>
      <c r="W7287" t="s">
        <v>20</v>
      </c>
      <c r="X7287" t="s">
        <v>34</v>
      </c>
      <c r="Y7287" t="s">
        <v>42</v>
      </c>
    </row>
    <row r="7288" spans="1:25" x14ac:dyDescent="0.35">
      <c r="A7288">
        <v>2</v>
      </c>
      <c r="B7288" t="s">
        <v>43</v>
      </c>
      <c r="C7288">
        <v>3</v>
      </c>
      <c r="D7288" t="s">
        <v>26</v>
      </c>
      <c r="E7288" t="s">
        <v>2732</v>
      </c>
      <c r="F7288" t="s">
        <v>13</v>
      </c>
      <c r="G7288" t="s">
        <v>1444</v>
      </c>
      <c r="H7288" s="1">
        <v>0</v>
      </c>
      <c r="I7288" s="2">
        <v>43663</v>
      </c>
      <c r="J7288" t="s">
        <v>7962</v>
      </c>
      <c r="K7288" t="s">
        <v>30</v>
      </c>
      <c r="L7288">
        <v>92307</v>
      </c>
      <c r="M7288">
        <v>1256</v>
      </c>
      <c r="N7288" t="s">
        <v>3704</v>
      </c>
      <c r="O7288">
        <v>29</v>
      </c>
      <c r="P7288">
        <v>5</v>
      </c>
      <c r="Q7288" t="s">
        <v>32</v>
      </c>
      <c r="R7288" t="s">
        <v>92</v>
      </c>
      <c r="S7288">
        <v>28.95</v>
      </c>
      <c r="T7288">
        <v>58</v>
      </c>
      <c r="U7288" t="s">
        <v>33</v>
      </c>
      <c r="V7288" s="2">
        <v>43665</v>
      </c>
      <c r="W7288" t="s">
        <v>20</v>
      </c>
      <c r="X7288" t="s">
        <v>34</v>
      </c>
      <c r="Y7288" t="s">
        <v>119</v>
      </c>
    </row>
    <row r="7289" spans="1:25" x14ac:dyDescent="0.35">
      <c r="A7289">
        <v>2</v>
      </c>
      <c r="B7289" t="s">
        <v>43</v>
      </c>
      <c r="C7289">
        <v>3</v>
      </c>
      <c r="D7289" t="s">
        <v>26</v>
      </c>
      <c r="E7289" t="s">
        <v>2732</v>
      </c>
      <c r="F7289" t="s">
        <v>13</v>
      </c>
      <c r="G7289" t="s">
        <v>1444</v>
      </c>
      <c r="H7289" s="1">
        <v>0</v>
      </c>
      <c r="I7289" s="2">
        <v>43663</v>
      </c>
      <c r="J7289" t="s">
        <v>7962</v>
      </c>
      <c r="K7289" t="s">
        <v>30</v>
      </c>
      <c r="L7289">
        <v>92307</v>
      </c>
      <c r="M7289">
        <v>1826</v>
      </c>
      <c r="N7289" t="s">
        <v>5841</v>
      </c>
      <c r="O7289">
        <v>16</v>
      </c>
      <c r="P7289">
        <v>5</v>
      </c>
      <c r="Q7289" t="s">
        <v>32</v>
      </c>
      <c r="R7289" t="s">
        <v>92</v>
      </c>
      <c r="S7289">
        <v>15.55</v>
      </c>
      <c r="T7289">
        <v>32</v>
      </c>
      <c r="U7289" t="s">
        <v>33</v>
      </c>
      <c r="V7289" s="2">
        <v>43665</v>
      </c>
      <c r="W7289" t="s">
        <v>20</v>
      </c>
      <c r="X7289" t="s">
        <v>34</v>
      </c>
      <c r="Y7289" t="s">
        <v>64</v>
      </c>
    </row>
    <row r="7290" spans="1:25" hidden="1" x14ac:dyDescent="0.35">
      <c r="A7290">
        <v>0</v>
      </c>
      <c r="B7290" t="s">
        <v>10</v>
      </c>
      <c r="C7290">
        <v>0</v>
      </c>
      <c r="D7290" t="s">
        <v>11</v>
      </c>
      <c r="E7290" t="s">
        <v>65</v>
      </c>
      <c r="F7290" t="s">
        <v>13</v>
      </c>
      <c r="G7290" t="s">
        <v>867</v>
      </c>
      <c r="H7290" s="1">
        <v>0</v>
      </c>
      <c r="I7290" s="2">
        <v>43732</v>
      </c>
      <c r="J7290" t="s">
        <v>1814</v>
      </c>
      <c r="K7290" t="s">
        <v>30</v>
      </c>
      <c r="L7290">
        <v>98115</v>
      </c>
      <c r="M7290">
        <v>12</v>
      </c>
      <c r="N7290" t="s">
        <v>1301</v>
      </c>
      <c r="O7290">
        <v>72</v>
      </c>
      <c r="P7290">
        <v>10</v>
      </c>
      <c r="Q7290" t="s">
        <v>32</v>
      </c>
      <c r="R7290" t="s">
        <v>8304</v>
      </c>
      <c r="S7290">
        <v>71.930000000000007</v>
      </c>
      <c r="T7290">
        <v>200</v>
      </c>
      <c r="U7290" t="s">
        <v>19</v>
      </c>
      <c r="V7290" s="2">
        <v>43732</v>
      </c>
      <c r="W7290" t="s">
        <v>773</v>
      </c>
      <c r="X7290" t="s">
        <v>69</v>
      </c>
      <c r="Y7290" t="s">
        <v>47</v>
      </c>
    </row>
    <row r="7291" spans="1:25" hidden="1" x14ac:dyDescent="0.35">
      <c r="A7291">
        <v>4</v>
      </c>
      <c r="B7291" t="s">
        <v>25</v>
      </c>
      <c r="C7291">
        <v>3</v>
      </c>
      <c r="D7291" t="s">
        <v>11</v>
      </c>
      <c r="E7291" t="s">
        <v>498</v>
      </c>
      <c r="F7291" t="s">
        <v>13</v>
      </c>
      <c r="G7291" t="s">
        <v>1857</v>
      </c>
      <c r="H7291" s="1">
        <v>0.32</v>
      </c>
      <c r="I7291" s="2">
        <v>43615</v>
      </c>
      <c r="J7291" t="s">
        <v>1863</v>
      </c>
      <c r="K7291" t="s">
        <v>73</v>
      </c>
      <c r="L7291">
        <v>75217</v>
      </c>
      <c r="M7291">
        <v>170</v>
      </c>
      <c r="N7291" t="s">
        <v>1692</v>
      </c>
      <c r="O7291">
        <v>-6</v>
      </c>
      <c r="P7291">
        <v>1</v>
      </c>
      <c r="Q7291" t="s">
        <v>75</v>
      </c>
      <c r="R7291" t="s">
        <v>8304</v>
      </c>
      <c r="S7291">
        <v>-6.02</v>
      </c>
      <c r="T7291">
        <v>205</v>
      </c>
      <c r="U7291" t="s">
        <v>19</v>
      </c>
      <c r="V7291" s="2">
        <v>43619</v>
      </c>
      <c r="W7291" t="s">
        <v>20</v>
      </c>
      <c r="X7291" t="s">
        <v>77</v>
      </c>
      <c r="Y7291" t="s">
        <v>22</v>
      </c>
    </row>
    <row r="7292" spans="1:25" hidden="1" x14ac:dyDescent="0.35">
      <c r="A7292">
        <v>2</v>
      </c>
      <c r="B7292" t="s">
        <v>43</v>
      </c>
      <c r="C7292">
        <v>3</v>
      </c>
      <c r="D7292" t="s">
        <v>26</v>
      </c>
      <c r="E7292" t="s">
        <v>122</v>
      </c>
      <c r="F7292" t="s">
        <v>13</v>
      </c>
      <c r="G7292" t="s">
        <v>1553</v>
      </c>
      <c r="H7292" s="1">
        <v>0.8</v>
      </c>
      <c r="I7292" s="2">
        <v>43783</v>
      </c>
      <c r="J7292" t="s">
        <v>3419</v>
      </c>
      <c r="K7292" t="s">
        <v>73</v>
      </c>
      <c r="L7292">
        <v>77095</v>
      </c>
      <c r="M7292">
        <v>1649</v>
      </c>
      <c r="N7292" t="s">
        <v>3420</v>
      </c>
      <c r="O7292">
        <v>-33</v>
      </c>
      <c r="P7292">
        <v>5</v>
      </c>
      <c r="Q7292" t="s">
        <v>75</v>
      </c>
      <c r="R7292" t="s">
        <v>8304</v>
      </c>
      <c r="S7292">
        <v>-32.979999999999997</v>
      </c>
      <c r="T7292">
        <v>22</v>
      </c>
      <c r="U7292" t="s">
        <v>19</v>
      </c>
      <c r="V7292" s="2">
        <v>43785</v>
      </c>
      <c r="W7292" t="s">
        <v>20</v>
      </c>
      <c r="X7292" t="s">
        <v>77</v>
      </c>
      <c r="Y7292" t="s">
        <v>54</v>
      </c>
    </row>
    <row r="7293" spans="1:25" hidden="1" x14ac:dyDescent="0.35">
      <c r="A7293">
        <v>3</v>
      </c>
      <c r="B7293" t="s">
        <v>25</v>
      </c>
      <c r="C7293">
        <v>1</v>
      </c>
      <c r="D7293" t="s">
        <v>11</v>
      </c>
      <c r="E7293" t="s">
        <v>65</v>
      </c>
      <c r="F7293" t="s">
        <v>13</v>
      </c>
      <c r="G7293" t="s">
        <v>1651</v>
      </c>
      <c r="H7293" s="1">
        <v>0</v>
      </c>
      <c r="I7293" s="2">
        <v>43768</v>
      </c>
      <c r="J7293" t="s">
        <v>1652</v>
      </c>
      <c r="K7293" t="s">
        <v>30</v>
      </c>
      <c r="L7293">
        <v>98115</v>
      </c>
      <c r="M7293">
        <v>309</v>
      </c>
      <c r="N7293" t="s">
        <v>1653</v>
      </c>
      <c r="O7293">
        <v>38</v>
      </c>
      <c r="P7293">
        <v>2</v>
      </c>
      <c r="Q7293" t="s">
        <v>32</v>
      </c>
      <c r="R7293" t="s">
        <v>8304</v>
      </c>
      <c r="S7293">
        <v>38</v>
      </c>
      <c r="T7293">
        <v>200</v>
      </c>
      <c r="U7293" t="s">
        <v>19</v>
      </c>
      <c r="V7293" s="2">
        <v>43771</v>
      </c>
      <c r="W7293" t="s">
        <v>130</v>
      </c>
      <c r="X7293" t="s">
        <v>69</v>
      </c>
      <c r="Y7293" t="s">
        <v>22</v>
      </c>
    </row>
    <row r="7294" spans="1:25" hidden="1" x14ac:dyDescent="0.35">
      <c r="A7294">
        <v>3</v>
      </c>
      <c r="B7294" t="s">
        <v>25</v>
      </c>
      <c r="C7294">
        <v>1</v>
      </c>
      <c r="D7294" t="s">
        <v>11</v>
      </c>
      <c r="E7294" t="s">
        <v>65</v>
      </c>
      <c r="F7294" t="s">
        <v>13</v>
      </c>
      <c r="G7294" t="s">
        <v>1651</v>
      </c>
      <c r="H7294" s="1">
        <v>0.2</v>
      </c>
      <c r="I7294" s="2">
        <v>43768</v>
      </c>
      <c r="J7294" t="s">
        <v>1652</v>
      </c>
      <c r="K7294" t="s">
        <v>30</v>
      </c>
      <c r="L7294">
        <v>98115</v>
      </c>
      <c r="M7294">
        <v>1179</v>
      </c>
      <c r="N7294" t="s">
        <v>1604</v>
      </c>
      <c r="O7294">
        <v>-6</v>
      </c>
      <c r="P7294">
        <v>2</v>
      </c>
      <c r="Q7294" t="s">
        <v>32</v>
      </c>
      <c r="R7294" t="s">
        <v>8304</v>
      </c>
      <c r="S7294">
        <v>-6.1</v>
      </c>
      <c r="T7294">
        <v>98</v>
      </c>
      <c r="U7294" t="s">
        <v>19</v>
      </c>
      <c r="V7294" s="2">
        <v>43771</v>
      </c>
      <c r="W7294" t="s">
        <v>130</v>
      </c>
      <c r="X7294" t="s">
        <v>69</v>
      </c>
      <c r="Y7294" t="s">
        <v>24</v>
      </c>
    </row>
    <row r="7295" spans="1:25" hidden="1" x14ac:dyDescent="0.35">
      <c r="A7295">
        <v>3</v>
      </c>
      <c r="B7295" t="s">
        <v>25</v>
      </c>
      <c r="C7295">
        <v>1</v>
      </c>
      <c r="D7295" t="s">
        <v>11</v>
      </c>
      <c r="E7295" t="s">
        <v>65</v>
      </c>
      <c r="F7295" t="s">
        <v>13</v>
      </c>
      <c r="G7295" t="s">
        <v>1651</v>
      </c>
      <c r="H7295" s="1">
        <v>0.2</v>
      </c>
      <c r="I7295" s="2">
        <v>43768</v>
      </c>
      <c r="J7295" t="s">
        <v>1652</v>
      </c>
      <c r="K7295" t="s">
        <v>30</v>
      </c>
      <c r="L7295">
        <v>98115</v>
      </c>
      <c r="M7295">
        <v>768</v>
      </c>
      <c r="N7295" t="s">
        <v>1719</v>
      </c>
      <c r="O7295">
        <v>-23</v>
      </c>
      <c r="P7295">
        <v>8</v>
      </c>
      <c r="Q7295" t="s">
        <v>32</v>
      </c>
      <c r="R7295" t="s">
        <v>8304</v>
      </c>
      <c r="S7295">
        <v>-23.04</v>
      </c>
      <c r="T7295">
        <v>614</v>
      </c>
      <c r="U7295" t="s">
        <v>19</v>
      </c>
      <c r="V7295" s="2">
        <v>43771</v>
      </c>
      <c r="W7295" t="s">
        <v>130</v>
      </c>
      <c r="X7295" t="s">
        <v>69</v>
      </c>
      <c r="Y7295" t="s">
        <v>24</v>
      </c>
    </row>
    <row r="7296" spans="1:25" hidden="1" x14ac:dyDescent="0.35">
      <c r="A7296">
        <v>4</v>
      </c>
      <c r="B7296" t="s">
        <v>43</v>
      </c>
      <c r="C7296">
        <v>6</v>
      </c>
      <c r="D7296" t="s">
        <v>26</v>
      </c>
      <c r="E7296" t="s">
        <v>65</v>
      </c>
      <c r="F7296" t="s">
        <v>13</v>
      </c>
      <c r="G7296" t="s">
        <v>860</v>
      </c>
      <c r="H7296" s="1">
        <v>0</v>
      </c>
      <c r="I7296" s="2">
        <v>43772</v>
      </c>
      <c r="J7296" t="s">
        <v>861</v>
      </c>
      <c r="K7296" t="s">
        <v>30</v>
      </c>
      <c r="L7296">
        <v>98105</v>
      </c>
      <c r="M7296">
        <v>1702</v>
      </c>
      <c r="N7296" t="s">
        <v>862</v>
      </c>
      <c r="O7296">
        <v>66</v>
      </c>
      <c r="P7296">
        <v>7</v>
      </c>
      <c r="Q7296" t="s">
        <v>32</v>
      </c>
      <c r="R7296" t="s">
        <v>8304</v>
      </c>
      <c r="S7296">
        <v>65.73</v>
      </c>
      <c r="T7296">
        <v>140</v>
      </c>
      <c r="U7296" t="s">
        <v>33</v>
      </c>
      <c r="V7296" s="2">
        <v>43776</v>
      </c>
      <c r="W7296" t="s">
        <v>39</v>
      </c>
      <c r="X7296" t="s">
        <v>69</v>
      </c>
      <c r="Y7296" t="s">
        <v>64</v>
      </c>
    </row>
    <row r="7297" spans="1:25" hidden="1" x14ac:dyDescent="0.35">
      <c r="A7297">
        <v>4</v>
      </c>
      <c r="B7297" t="s">
        <v>43</v>
      </c>
      <c r="C7297">
        <v>6</v>
      </c>
      <c r="D7297" t="s">
        <v>11</v>
      </c>
      <c r="E7297" t="s">
        <v>65</v>
      </c>
      <c r="F7297" t="s">
        <v>13</v>
      </c>
      <c r="G7297" t="s">
        <v>860</v>
      </c>
      <c r="H7297" s="1">
        <v>0.2</v>
      </c>
      <c r="I7297" s="2">
        <v>43772</v>
      </c>
      <c r="J7297" t="s">
        <v>861</v>
      </c>
      <c r="K7297" t="s">
        <v>30</v>
      </c>
      <c r="L7297">
        <v>98105</v>
      </c>
      <c r="M7297">
        <v>746</v>
      </c>
      <c r="N7297" t="s">
        <v>649</v>
      </c>
      <c r="O7297">
        <v>27</v>
      </c>
      <c r="P7297">
        <v>4</v>
      </c>
      <c r="Q7297" t="s">
        <v>32</v>
      </c>
      <c r="R7297" t="s">
        <v>8304</v>
      </c>
      <c r="S7297">
        <v>26.87</v>
      </c>
      <c r="T7297">
        <v>307</v>
      </c>
      <c r="U7297" t="s">
        <v>33</v>
      </c>
      <c r="V7297" s="2">
        <v>43776</v>
      </c>
      <c r="W7297" t="s">
        <v>39</v>
      </c>
      <c r="X7297" t="s">
        <v>69</v>
      </c>
      <c r="Y7297" t="s">
        <v>24</v>
      </c>
    </row>
    <row r="7298" spans="1:25" x14ac:dyDescent="0.35">
      <c r="A7298">
        <v>5</v>
      </c>
      <c r="B7298" t="s">
        <v>43</v>
      </c>
      <c r="C7298">
        <v>6</v>
      </c>
      <c r="D7298" t="s">
        <v>11</v>
      </c>
      <c r="E7298" t="s">
        <v>4795</v>
      </c>
      <c r="F7298" t="s">
        <v>13</v>
      </c>
      <c r="G7298" t="s">
        <v>5469</v>
      </c>
      <c r="H7298" s="1">
        <v>0</v>
      </c>
      <c r="I7298" s="2">
        <v>43753</v>
      </c>
      <c r="J7298" t="s">
        <v>5719</v>
      </c>
      <c r="K7298" t="s">
        <v>30</v>
      </c>
      <c r="L7298">
        <v>91360</v>
      </c>
      <c r="M7298">
        <v>620</v>
      </c>
      <c r="N7298" t="s">
        <v>8158</v>
      </c>
      <c r="O7298">
        <v>9</v>
      </c>
      <c r="P7298">
        <v>1</v>
      </c>
      <c r="Q7298" t="s">
        <v>32</v>
      </c>
      <c r="R7298" t="s">
        <v>8304</v>
      </c>
      <c r="S7298">
        <v>9.32</v>
      </c>
      <c r="T7298">
        <v>23</v>
      </c>
      <c r="U7298" t="s">
        <v>33</v>
      </c>
      <c r="V7298" s="2">
        <v>43758</v>
      </c>
      <c r="W7298" t="s">
        <v>39</v>
      </c>
      <c r="X7298" t="s">
        <v>34</v>
      </c>
      <c r="Y7298" t="s">
        <v>47</v>
      </c>
    </row>
    <row r="7299" spans="1:25" x14ac:dyDescent="0.35">
      <c r="A7299">
        <v>5</v>
      </c>
      <c r="B7299" t="s">
        <v>43</v>
      </c>
      <c r="C7299">
        <v>6</v>
      </c>
      <c r="D7299" t="s">
        <v>26</v>
      </c>
      <c r="E7299" t="s">
        <v>4795</v>
      </c>
      <c r="F7299" t="s">
        <v>13</v>
      </c>
      <c r="G7299" t="s">
        <v>5469</v>
      </c>
      <c r="H7299" s="1">
        <v>0</v>
      </c>
      <c r="I7299" s="2">
        <v>43753</v>
      </c>
      <c r="J7299" t="s">
        <v>5719</v>
      </c>
      <c r="K7299" t="s">
        <v>30</v>
      </c>
      <c r="L7299">
        <v>91360</v>
      </c>
      <c r="M7299">
        <v>179</v>
      </c>
      <c r="N7299" t="s">
        <v>1342</v>
      </c>
      <c r="O7299">
        <v>70</v>
      </c>
      <c r="P7299">
        <v>5</v>
      </c>
      <c r="Q7299" t="s">
        <v>32</v>
      </c>
      <c r="R7299" t="s">
        <v>8304</v>
      </c>
      <c r="S7299">
        <v>70.22</v>
      </c>
      <c r="T7299">
        <v>153</v>
      </c>
      <c r="U7299" t="s">
        <v>33</v>
      </c>
      <c r="V7299" s="2">
        <v>43758</v>
      </c>
      <c r="W7299" t="s">
        <v>39</v>
      </c>
      <c r="X7299" t="s">
        <v>34</v>
      </c>
      <c r="Y7299" t="s">
        <v>35</v>
      </c>
    </row>
    <row r="7300" spans="1:25" hidden="1" x14ac:dyDescent="0.35">
      <c r="A7300">
        <v>4</v>
      </c>
      <c r="B7300" t="s">
        <v>25</v>
      </c>
      <c r="C7300">
        <v>3</v>
      </c>
      <c r="D7300" t="s">
        <v>26</v>
      </c>
      <c r="E7300" t="s">
        <v>2556</v>
      </c>
      <c r="F7300" t="s">
        <v>13</v>
      </c>
      <c r="G7300" t="s">
        <v>6944</v>
      </c>
      <c r="H7300" s="1">
        <v>0.7</v>
      </c>
      <c r="I7300" s="2">
        <v>43779</v>
      </c>
      <c r="J7300" t="s">
        <v>7363</v>
      </c>
      <c r="K7300" t="s">
        <v>16</v>
      </c>
      <c r="L7300">
        <v>33021</v>
      </c>
      <c r="M7300">
        <v>720</v>
      </c>
      <c r="N7300" t="s">
        <v>5909</v>
      </c>
      <c r="O7300">
        <v>-8</v>
      </c>
      <c r="P7300">
        <v>5</v>
      </c>
      <c r="Q7300" t="s">
        <v>18</v>
      </c>
      <c r="R7300" t="s">
        <v>8304</v>
      </c>
      <c r="S7300">
        <v>-7.68</v>
      </c>
      <c r="T7300">
        <v>12</v>
      </c>
      <c r="U7300" t="s">
        <v>76</v>
      </c>
      <c r="V7300" s="2">
        <v>43783</v>
      </c>
      <c r="W7300" t="s">
        <v>20</v>
      </c>
      <c r="X7300" t="s">
        <v>40</v>
      </c>
      <c r="Y7300" t="s">
        <v>54</v>
      </c>
    </row>
    <row r="7301" spans="1:25" hidden="1" x14ac:dyDescent="0.35">
      <c r="A7301">
        <v>3</v>
      </c>
      <c r="B7301" t="s">
        <v>10</v>
      </c>
      <c r="C7301">
        <v>3</v>
      </c>
      <c r="D7301" t="s">
        <v>26</v>
      </c>
      <c r="E7301" t="s">
        <v>1319</v>
      </c>
      <c r="F7301" t="s">
        <v>13</v>
      </c>
      <c r="G7301" t="s">
        <v>7306</v>
      </c>
      <c r="H7301" s="1">
        <v>0</v>
      </c>
      <c r="I7301" s="2">
        <v>43810</v>
      </c>
      <c r="J7301" t="s">
        <v>7307</v>
      </c>
      <c r="K7301" t="s">
        <v>73</v>
      </c>
      <c r="L7301">
        <v>52601</v>
      </c>
      <c r="M7301">
        <v>1253</v>
      </c>
      <c r="N7301" t="s">
        <v>3102</v>
      </c>
      <c r="O7301">
        <v>3</v>
      </c>
      <c r="P7301">
        <v>1</v>
      </c>
      <c r="Q7301" t="s">
        <v>75</v>
      </c>
      <c r="R7301" t="s">
        <v>8304</v>
      </c>
      <c r="S7301">
        <v>3.49</v>
      </c>
      <c r="T7301">
        <v>7</v>
      </c>
      <c r="U7301" t="s">
        <v>76</v>
      </c>
      <c r="V7301" s="2">
        <v>43813</v>
      </c>
      <c r="W7301" t="s">
        <v>20</v>
      </c>
      <c r="X7301" t="s">
        <v>304</v>
      </c>
      <c r="Y7301" t="s">
        <v>119</v>
      </c>
    </row>
    <row r="7302" spans="1:25" hidden="1" x14ac:dyDescent="0.35">
      <c r="A7302">
        <v>3</v>
      </c>
      <c r="B7302" t="s">
        <v>10</v>
      </c>
      <c r="C7302">
        <v>3</v>
      </c>
      <c r="D7302" t="s">
        <v>26</v>
      </c>
      <c r="E7302" t="s">
        <v>1319</v>
      </c>
      <c r="F7302" t="s">
        <v>13</v>
      </c>
      <c r="G7302" t="s">
        <v>7306</v>
      </c>
      <c r="H7302" s="1">
        <v>0</v>
      </c>
      <c r="I7302" s="2">
        <v>43810</v>
      </c>
      <c r="J7302" t="s">
        <v>7307</v>
      </c>
      <c r="K7302" t="s">
        <v>73</v>
      </c>
      <c r="L7302">
        <v>52601</v>
      </c>
      <c r="M7302">
        <v>1639</v>
      </c>
      <c r="N7302" t="s">
        <v>3140</v>
      </c>
      <c r="O7302">
        <v>3</v>
      </c>
      <c r="P7302">
        <v>3</v>
      </c>
      <c r="Q7302" t="s">
        <v>75</v>
      </c>
      <c r="R7302" t="s">
        <v>8304</v>
      </c>
      <c r="S7302">
        <v>2.59</v>
      </c>
      <c r="T7302">
        <v>5</v>
      </c>
      <c r="U7302" t="s">
        <v>76</v>
      </c>
      <c r="V7302" s="2">
        <v>43813</v>
      </c>
      <c r="W7302" t="s">
        <v>20</v>
      </c>
      <c r="X7302" t="s">
        <v>304</v>
      </c>
      <c r="Y7302" t="s">
        <v>54</v>
      </c>
    </row>
    <row r="7303" spans="1:25" hidden="1" x14ac:dyDescent="0.35">
      <c r="A7303">
        <v>4</v>
      </c>
      <c r="B7303" t="s">
        <v>43</v>
      </c>
      <c r="C7303">
        <v>6</v>
      </c>
      <c r="D7303" t="s">
        <v>26</v>
      </c>
      <c r="E7303" t="s">
        <v>122</v>
      </c>
      <c r="F7303" t="s">
        <v>13</v>
      </c>
      <c r="G7303" t="s">
        <v>911</v>
      </c>
      <c r="H7303" s="1">
        <v>0.2</v>
      </c>
      <c r="I7303" s="2">
        <v>43541</v>
      </c>
      <c r="J7303" t="s">
        <v>8068</v>
      </c>
      <c r="K7303" t="s">
        <v>73</v>
      </c>
      <c r="L7303">
        <v>77095</v>
      </c>
      <c r="M7303">
        <v>1693</v>
      </c>
      <c r="N7303" t="s">
        <v>4604</v>
      </c>
      <c r="O7303">
        <v>3</v>
      </c>
      <c r="P7303">
        <v>3</v>
      </c>
      <c r="Q7303" t="s">
        <v>75</v>
      </c>
      <c r="R7303" t="s">
        <v>92</v>
      </c>
      <c r="S7303">
        <v>3.21</v>
      </c>
      <c r="T7303">
        <v>10</v>
      </c>
      <c r="U7303" t="s">
        <v>76</v>
      </c>
      <c r="V7303" s="2">
        <v>43545</v>
      </c>
      <c r="W7303" t="s">
        <v>39</v>
      </c>
      <c r="X7303" t="s">
        <v>77</v>
      </c>
      <c r="Y7303" t="s">
        <v>64</v>
      </c>
    </row>
    <row r="7304" spans="1:25" hidden="1" x14ac:dyDescent="0.35">
      <c r="A7304">
        <v>4</v>
      </c>
      <c r="B7304" t="s">
        <v>43</v>
      </c>
      <c r="C7304">
        <v>6</v>
      </c>
      <c r="D7304" t="s">
        <v>26</v>
      </c>
      <c r="E7304" t="s">
        <v>122</v>
      </c>
      <c r="F7304" t="s">
        <v>13</v>
      </c>
      <c r="G7304" t="s">
        <v>911</v>
      </c>
      <c r="H7304" s="1">
        <v>0.8</v>
      </c>
      <c r="I7304" s="2">
        <v>43541</v>
      </c>
      <c r="J7304" t="s">
        <v>8068</v>
      </c>
      <c r="K7304" t="s">
        <v>73</v>
      </c>
      <c r="L7304">
        <v>77095</v>
      </c>
      <c r="M7304">
        <v>697</v>
      </c>
      <c r="N7304" t="s">
        <v>4242</v>
      </c>
      <c r="O7304">
        <v>-22</v>
      </c>
      <c r="P7304">
        <v>6</v>
      </c>
      <c r="Q7304" t="s">
        <v>75</v>
      </c>
      <c r="R7304" t="s">
        <v>92</v>
      </c>
      <c r="S7304">
        <v>-22.04</v>
      </c>
      <c r="T7304">
        <v>14</v>
      </c>
      <c r="U7304" t="s">
        <v>76</v>
      </c>
      <c r="V7304" s="2">
        <v>43545</v>
      </c>
      <c r="W7304" t="s">
        <v>39</v>
      </c>
      <c r="X7304" t="s">
        <v>77</v>
      </c>
      <c r="Y7304" t="s">
        <v>54</v>
      </c>
    </row>
    <row r="7305" spans="1:25" hidden="1" x14ac:dyDescent="0.35">
      <c r="A7305">
        <v>4</v>
      </c>
      <c r="B7305" t="s">
        <v>43</v>
      </c>
      <c r="C7305">
        <v>6</v>
      </c>
      <c r="D7305" t="s">
        <v>11</v>
      </c>
      <c r="E7305" t="s">
        <v>3305</v>
      </c>
      <c r="F7305" t="s">
        <v>13</v>
      </c>
      <c r="G7305" t="s">
        <v>2589</v>
      </c>
      <c r="H7305" s="1">
        <v>0</v>
      </c>
      <c r="I7305" s="2">
        <v>43790</v>
      </c>
      <c r="J7305" t="s">
        <v>7839</v>
      </c>
      <c r="K7305" t="s">
        <v>30</v>
      </c>
      <c r="L7305">
        <v>99207</v>
      </c>
      <c r="M7305">
        <v>1379</v>
      </c>
      <c r="N7305" t="s">
        <v>2095</v>
      </c>
      <c r="O7305">
        <v>21</v>
      </c>
      <c r="P7305">
        <v>1</v>
      </c>
      <c r="Q7305" t="s">
        <v>32</v>
      </c>
      <c r="R7305" t="s">
        <v>92</v>
      </c>
      <c r="S7305">
        <v>20.58</v>
      </c>
      <c r="T7305">
        <v>71</v>
      </c>
      <c r="U7305" t="s">
        <v>19</v>
      </c>
      <c r="V7305" s="2">
        <v>43794</v>
      </c>
      <c r="W7305" t="s">
        <v>39</v>
      </c>
      <c r="X7305" t="s">
        <v>69</v>
      </c>
      <c r="Y7305" t="s">
        <v>41</v>
      </c>
    </row>
    <row r="7306" spans="1:25" hidden="1" x14ac:dyDescent="0.35">
      <c r="A7306">
        <v>3</v>
      </c>
      <c r="B7306" t="s">
        <v>10</v>
      </c>
      <c r="C7306">
        <v>3</v>
      </c>
      <c r="D7306" t="s">
        <v>11</v>
      </c>
      <c r="E7306" t="s">
        <v>1084</v>
      </c>
      <c r="F7306" t="s">
        <v>13</v>
      </c>
      <c r="G7306" t="s">
        <v>2107</v>
      </c>
      <c r="H7306" s="1">
        <v>0.5</v>
      </c>
      <c r="I7306" s="2">
        <v>43821</v>
      </c>
      <c r="J7306" t="s">
        <v>2108</v>
      </c>
      <c r="K7306" t="s">
        <v>30</v>
      </c>
      <c r="L7306">
        <v>85204</v>
      </c>
      <c r="M7306">
        <v>979</v>
      </c>
      <c r="N7306" t="s">
        <v>1816</v>
      </c>
      <c r="O7306">
        <v>-135</v>
      </c>
      <c r="P7306">
        <v>2</v>
      </c>
      <c r="Q7306" t="s">
        <v>32</v>
      </c>
      <c r="R7306" t="s">
        <v>8304</v>
      </c>
      <c r="S7306">
        <v>-135.09</v>
      </c>
      <c r="T7306">
        <v>183</v>
      </c>
      <c r="U7306" t="s">
        <v>19</v>
      </c>
      <c r="V7306" s="2">
        <v>43824</v>
      </c>
      <c r="W7306" t="s">
        <v>20</v>
      </c>
      <c r="X7306" t="s">
        <v>199</v>
      </c>
      <c r="Y7306" t="s">
        <v>41</v>
      </c>
    </row>
    <row r="7307" spans="1:25" hidden="1" x14ac:dyDescent="0.35">
      <c r="A7307">
        <v>0</v>
      </c>
      <c r="B7307" t="s">
        <v>10</v>
      </c>
      <c r="C7307">
        <v>0</v>
      </c>
      <c r="D7307" t="s">
        <v>11</v>
      </c>
      <c r="E7307" t="s">
        <v>171</v>
      </c>
      <c r="F7307" t="s">
        <v>13</v>
      </c>
      <c r="G7307" t="s">
        <v>6852</v>
      </c>
      <c r="H7307" s="1">
        <v>0.4</v>
      </c>
      <c r="I7307" s="2">
        <v>43788</v>
      </c>
      <c r="J7307" t="s">
        <v>6907</v>
      </c>
      <c r="K7307" t="s">
        <v>102</v>
      </c>
      <c r="L7307">
        <v>10011</v>
      </c>
      <c r="M7307">
        <v>829</v>
      </c>
      <c r="N7307" t="s">
        <v>1821</v>
      </c>
      <c r="O7307">
        <v>-29</v>
      </c>
      <c r="P7307">
        <v>3</v>
      </c>
      <c r="Q7307" t="s">
        <v>104</v>
      </c>
      <c r="R7307" t="s">
        <v>8304</v>
      </c>
      <c r="S7307">
        <v>-29.32</v>
      </c>
      <c r="T7307">
        <v>80</v>
      </c>
      <c r="U7307" t="s">
        <v>76</v>
      </c>
      <c r="V7307" s="2">
        <v>43788</v>
      </c>
      <c r="W7307" t="s">
        <v>773</v>
      </c>
      <c r="X7307" t="s">
        <v>175</v>
      </c>
      <c r="Y7307" t="s">
        <v>41</v>
      </c>
    </row>
    <row r="7308" spans="1:25" hidden="1" x14ac:dyDescent="0.35">
      <c r="A7308">
        <v>0</v>
      </c>
      <c r="B7308" t="s">
        <v>10</v>
      </c>
      <c r="C7308">
        <v>0</v>
      </c>
      <c r="D7308" t="s">
        <v>26</v>
      </c>
      <c r="E7308" t="s">
        <v>171</v>
      </c>
      <c r="F7308" t="s">
        <v>13</v>
      </c>
      <c r="G7308" t="s">
        <v>6852</v>
      </c>
      <c r="H7308" s="1">
        <v>0.2</v>
      </c>
      <c r="I7308" s="2">
        <v>43788</v>
      </c>
      <c r="J7308" t="s">
        <v>6907</v>
      </c>
      <c r="K7308" t="s">
        <v>102</v>
      </c>
      <c r="L7308">
        <v>10011</v>
      </c>
      <c r="M7308">
        <v>43</v>
      </c>
      <c r="N7308" t="s">
        <v>8232</v>
      </c>
      <c r="O7308">
        <v>18</v>
      </c>
      <c r="P7308">
        <v>7</v>
      </c>
      <c r="Q7308" t="s">
        <v>104</v>
      </c>
      <c r="R7308" t="s">
        <v>8304</v>
      </c>
      <c r="S7308">
        <v>18.25</v>
      </c>
      <c r="T7308">
        <v>58</v>
      </c>
      <c r="U7308" t="s">
        <v>76</v>
      </c>
      <c r="V7308" s="2">
        <v>43788</v>
      </c>
      <c r="W7308" t="s">
        <v>773</v>
      </c>
      <c r="X7308" t="s">
        <v>175</v>
      </c>
      <c r="Y7308" t="s">
        <v>54</v>
      </c>
    </row>
    <row r="7309" spans="1:25" hidden="1" x14ac:dyDescent="0.35">
      <c r="A7309">
        <v>2</v>
      </c>
      <c r="B7309" t="s">
        <v>43</v>
      </c>
      <c r="C7309">
        <v>3</v>
      </c>
      <c r="D7309" t="s">
        <v>11</v>
      </c>
      <c r="E7309" t="s">
        <v>171</v>
      </c>
      <c r="F7309" t="s">
        <v>13</v>
      </c>
      <c r="G7309" t="s">
        <v>1266</v>
      </c>
      <c r="H7309" s="1">
        <v>0</v>
      </c>
      <c r="I7309" s="2">
        <v>43741</v>
      </c>
      <c r="J7309" t="s">
        <v>6958</v>
      </c>
      <c r="K7309" t="s">
        <v>102</v>
      </c>
      <c r="L7309">
        <v>10009</v>
      </c>
      <c r="M7309">
        <v>1047</v>
      </c>
      <c r="N7309" t="s">
        <v>299</v>
      </c>
      <c r="O7309">
        <v>22</v>
      </c>
      <c r="P7309">
        <v>4</v>
      </c>
      <c r="Q7309" t="s">
        <v>104</v>
      </c>
      <c r="R7309" t="s">
        <v>8304</v>
      </c>
      <c r="S7309">
        <v>21.82</v>
      </c>
      <c r="T7309">
        <v>84</v>
      </c>
      <c r="U7309" t="s">
        <v>76</v>
      </c>
      <c r="V7309" s="2">
        <v>43743</v>
      </c>
      <c r="W7309" t="s">
        <v>20</v>
      </c>
      <c r="X7309" t="s">
        <v>175</v>
      </c>
      <c r="Y7309" t="s">
        <v>47</v>
      </c>
    </row>
    <row r="7310" spans="1:25" hidden="1" x14ac:dyDescent="0.35">
      <c r="A7310">
        <v>2</v>
      </c>
      <c r="B7310" t="s">
        <v>43</v>
      </c>
      <c r="C7310">
        <v>3</v>
      </c>
      <c r="D7310" t="s">
        <v>26</v>
      </c>
      <c r="E7310" t="s">
        <v>171</v>
      </c>
      <c r="F7310" t="s">
        <v>13</v>
      </c>
      <c r="G7310" t="s">
        <v>1266</v>
      </c>
      <c r="H7310" s="1">
        <v>0</v>
      </c>
      <c r="I7310" s="2">
        <v>43741</v>
      </c>
      <c r="J7310" t="s">
        <v>6958</v>
      </c>
      <c r="K7310" t="s">
        <v>102</v>
      </c>
      <c r="L7310">
        <v>10009</v>
      </c>
      <c r="M7310">
        <v>1325</v>
      </c>
      <c r="N7310" t="s">
        <v>5844</v>
      </c>
      <c r="O7310">
        <v>3</v>
      </c>
      <c r="P7310">
        <v>3</v>
      </c>
      <c r="Q7310" t="s">
        <v>104</v>
      </c>
      <c r="R7310" t="s">
        <v>8304</v>
      </c>
      <c r="S7310">
        <v>3.12</v>
      </c>
      <c r="T7310">
        <v>7</v>
      </c>
      <c r="U7310" t="s">
        <v>76</v>
      </c>
      <c r="V7310" s="2">
        <v>43743</v>
      </c>
      <c r="W7310" t="s">
        <v>20</v>
      </c>
      <c r="X7310" t="s">
        <v>175</v>
      </c>
      <c r="Y7310" t="s">
        <v>49</v>
      </c>
    </row>
    <row r="7311" spans="1:25" hidden="1" x14ac:dyDescent="0.35">
      <c r="A7311">
        <v>2</v>
      </c>
      <c r="B7311" t="s">
        <v>43</v>
      </c>
      <c r="C7311">
        <v>3</v>
      </c>
      <c r="D7311" t="s">
        <v>50</v>
      </c>
      <c r="E7311" t="s">
        <v>171</v>
      </c>
      <c r="F7311" t="s">
        <v>13</v>
      </c>
      <c r="G7311" t="s">
        <v>1266</v>
      </c>
      <c r="H7311" s="1">
        <v>0</v>
      </c>
      <c r="I7311" s="2">
        <v>43741</v>
      </c>
      <c r="J7311" t="s">
        <v>6958</v>
      </c>
      <c r="K7311" t="s">
        <v>102</v>
      </c>
      <c r="L7311">
        <v>10009</v>
      </c>
      <c r="M7311">
        <v>1007</v>
      </c>
      <c r="N7311" t="s">
        <v>4853</v>
      </c>
      <c r="O7311">
        <v>67</v>
      </c>
      <c r="P7311">
        <v>3</v>
      </c>
      <c r="Q7311" t="s">
        <v>104</v>
      </c>
      <c r="R7311" t="s">
        <v>8304</v>
      </c>
      <c r="S7311">
        <v>66.95</v>
      </c>
      <c r="T7311">
        <v>372</v>
      </c>
      <c r="U7311" t="s">
        <v>76</v>
      </c>
      <c r="V7311" s="2">
        <v>43743</v>
      </c>
      <c r="W7311" t="s">
        <v>20</v>
      </c>
      <c r="X7311" t="s">
        <v>175</v>
      </c>
      <c r="Y7311" t="s">
        <v>113</v>
      </c>
    </row>
    <row r="7312" spans="1:25" hidden="1" x14ac:dyDescent="0.35">
      <c r="A7312">
        <v>5</v>
      </c>
      <c r="B7312" t="s">
        <v>43</v>
      </c>
      <c r="C7312">
        <v>6</v>
      </c>
      <c r="D7312" t="s">
        <v>11</v>
      </c>
      <c r="E7312" t="s">
        <v>305</v>
      </c>
      <c r="F7312" t="s">
        <v>13</v>
      </c>
      <c r="G7312" t="s">
        <v>2122</v>
      </c>
      <c r="H7312" s="1">
        <v>0</v>
      </c>
      <c r="I7312" s="2">
        <v>43687</v>
      </c>
      <c r="J7312" t="s">
        <v>2123</v>
      </c>
      <c r="K7312" t="s">
        <v>73</v>
      </c>
      <c r="L7312">
        <v>47201</v>
      </c>
      <c r="M7312">
        <v>1547</v>
      </c>
      <c r="N7312" t="s">
        <v>8150</v>
      </c>
      <c r="O7312">
        <v>25</v>
      </c>
      <c r="P7312">
        <v>2</v>
      </c>
      <c r="Q7312" t="s">
        <v>75</v>
      </c>
      <c r="R7312" t="s">
        <v>8304</v>
      </c>
      <c r="S7312">
        <v>25.47</v>
      </c>
      <c r="T7312">
        <v>121</v>
      </c>
      <c r="U7312" t="s">
        <v>19</v>
      </c>
      <c r="V7312" s="2">
        <v>43692</v>
      </c>
      <c r="W7312" t="s">
        <v>39</v>
      </c>
      <c r="X7312" t="s">
        <v>167</v>
      </c>
      <c r="Y7312" t="s">
        <v>47</v>
      </c>
    </row>
    <row r="7313" spans="1:25" hidden="1" x14ac:dyDescent="0.35">
      <c r="A7313">
        <v>5</v>
      </c>
      <c r="B7313" t="s">
        <v>43</v>
      </c>
      <c r="C7313">
        <v>6</v>
      </c>
      <c r="D7313" t="s">
        <v>26</v>
      </c>
      <c r="E7313" t="s">
        <v>305</v>
      </c>
      <c r="F7313" t="s">
        <v>13</v>
      </c>
      <c r="G7313" t="s">
        <v>2122</v>
      </c>
      <c r="H7313" s="1">
        <v>0</v>
      </c>
      <c r="I7313" s="2">
        <v>43687</v>
      </c>
      <c r="J7313" t="s">
        <v>2123</v>
      </c>
      <c r="K7313" t="s">
        <v>73</v>
      </c>
      <c r="L7313">
        <v>47201</v>
      </c>
      <c r="M7313">
        <v>1501</v>
      </c>
      <c r="N7313" t="s">
        <v>412</v>
      </c>
      <c r="O7313">
        <v>35</v>
      </c>
      <c r="P7313">
        <v>6</v>
      </c>
      <c r="Q7313" t="s">
        <v>75</v>
      </c>
      <c r="R7313" t="s">
        <v>8304</v>
      </c>
      <c r="S7313">
        <v>35.04</v>
      </c>
      <c r="T7313">
        <v>70</v>
      </c>
      <c r="U7313" t="s">
        <v>19</v>
      </c>
      <c r="V7313" s="2">
        <v>43692</v>
      </c>
      <c r="W7313" t="s">
        <v>39</v>
      </c>
      <c r="X7313" t="s">
        <v>167</v>
      </c>
      <c r="Y7313" t="s">
        <v>119</v>
      </c>
    </row>
    <row r="7314" spans="1:25" hidden="1" x14ac:dyDescent="0.35">
      <c r="A7314">
        <v>5</v>
      </c>
      <c r="B7314" t="s">
        <v>43</v>
      </c>
      <c r="C7314">
        <v>6</v>
      </c>
      <c r="D7314" t="s">
        <v>50</v>
      </c>
      <c r="E7314" t="s">
        <v>305</v>
      </c>
      <c r="F7314" t="s">
        <v>13</v>
      </c>
      <c r="G7314" t="s">
        <v>2122</v>
      </c>
      <c r="H7314" s="1">
        <v>0</v>
      </c>
      <c r="I7314" s="2">
        <v>43687</v>
      </c>
      <c r="J7314" t="s">
        <v>2123</v>
      </c>
      <c r="K7314" t="s">
        <v>73</v>
      </c>
      <c r="L7314">
        <v>47201</v>
      </c>
      <c r="M7314">
        <v>33</v>
      </c>
      <c r="N7314" t="s">
        <v>713</v>
      </c>
      <c r="O7314">
        <v>378</v>
      </c>
      <c r="P7314">
        <v>9</v>
      </c>
      <c r="Q7314" t="s">
        <v>75</v>
      </c>
      <c r="R7314" t="s">
        <v>8304</v>
      </c>
      <c r="S7314">
        <v>378.17</v>
      </c>
      <c r="T7314">
        <v>1454</v>
      </c>
      <c r="U7314" t="s">
        <v>19</v>
      </c>
      <c r="V7314" s="2">
        <v>43692</v>
      </c>
      <c r="W7314" t="s">
        <v>39</v>
      </c>
      <c r="X7314" t="s">
        <v>167</v>
      </c>
      <c r="Y7314" t="s">
        <v>52</v>
      </c>
    </row>
    <row r="7315" spans="1:25" x14ac:dyDescent="0.35">
      <c r="A7315">
        <v>4</v>
      </c>
      <c r="B7315" t="s">
        <v>43</v>
      </c>
      <c r="C7315">
        <v>6</v>
      </c>
      <c r="D7315" t="s">
        <v>26</v>
      </c>
      <c r="E7315" t="s">
        <v>27</v>
      </c>
      <c r="F7315" t="s">
        <v>13</v>
      </c>
      <c r="G7315" t="s">
        <v>5859</v>
      </c>
      <c r="H7315" s="1">
        <v>0</v>
      </c>
      <c r="I7315" s="2">
        <v>43542</v>
      </c>
      <c r="J7315" t="s">
        <v>8022</v>
      </c>
      <c r="K7315" t="s">
        <v>30</v>
      </c>
      <c r="L7315">
        <v>90008</v>
      </c>
      <c r="M7315">
        <v>1305</v>
      </c>
      <c r="N7315" t="s">
        <v>3064</v>
      </c>
      <c r="O7315">
        <v>4</v>
      </c>
      <c r="P7315">
        <v>5</v>
      </c>
      <c r="Q7315" t="s">
        <v>32</v>
      </c>
      <c r="R7315" t="s">
        <v>92</v>
      </c>
      <c r="S7315">
        <v>3.75</v>
      </c>
      <c r="T7315">
        <v>14</v>
      </c>
      <c r="U7315" t="s">
        <v>33</v>
      </c>
      <c r="V7315" s="2">
        <v>43546</v>
      </c>
      <c r="W7315" t="s">
        <v>39</v>
      </c>
      <c r="X7315" t="s">
        <v>34</v>
      </c>
      <c r="Y7315" t="s">
        <v>49</v>
      </c>
    </row>
    <row r="7316" spans="1:25" x14ac:dyDescent="0.35">
      <c r="A7316">
        <v>4</v>
      </c>
      <c r="B7316" t="s">
        <v>43</v>
      </c>
      <c r="C7316">
        <v>6</v>
      </c>
      <c r="D7316" t="s">
        <v>26</v>
      </c>
      <c r="E7316" t="s">
        <v>27</v>
      </c>
      <c r="F7316" t="s">
        <v>13</v>
      </c>
      <c r="G7316" t="s">
        <v>5859</v>
      </c>
      <c r="H7316" s="1">
        <v>0</v>
      </c>
      <c r="I7316" s="2">
        <v>43542</v>
      </c>
      <c r="J7316" t="s">
        <v>8022</v>
      </c>
      <c r="K7316" t="s">
        <v>30</v>
      </c>
      <c r="L7316">
        <v>90008</v>
      </c>
      <c r="M7316">
        <v>1255</v>
      </c>
      <c r="N7316" t="s">
        <v>3671</v>
      </c>
      <c r="O7316">
        <v>9</v>
      </c>
      <c r="P7316">
        <v>5</v>
      </c>
      <c r="Q7316" t="s">
        <v>32</v>
      </c>
      <c r="R7316" t="s">
        <v>92</v>
      </c>
      <c r="S7316">
        <v>9.31</v>
      </c>
      <c r="T7316">
        <v>19</v>
      </c>
      <c r="U7316" t="s">
        <v>33</v>
      </c>
      <c r="V7316" s="2">
        <v>43546</v>
      </c>
      <c r="W7316" t="s">
        <v>39</v>
      </c>
      <c r="X7316" t="s">
        <v>34</v>
      </c>
      <c r="Y7316" t="s">
        <v>119</v>
      </c>
    </row>
    <row r="7317" spans="1:25" hidden="1" x14ac:dyDescent="0.35">
      <c r="A7317">
        <v>4</v>
      </c>
      <c r="B7317" t="s">
        <v>43</v>
      </c>
      <c r="C7317">
        <v>6</v>
      </c>
      <c r="D7317" t="s">
        <v>11</v>
      </c>
      <c r="E7317" t="s">
        <v>171</v>
      </c>
      <c r="F7317" t="s">
        <v>13</v>
      </c>
      <c r="G7317" t="s">
        <v>5244</v>
      </c>
      <c r="H7317" s="1">
        <v>0.1</v>
      </c>
      <c r="I7317" s="2">
        <v>43743</v>
      </c>
      <c r="J7317" t="s">
        <v>5619</v>
      </c>
      <c r="K7317" t="s">
        <v>102</v>
      </c>
      <c r="L7317">
        <v>10035</v>
      </c>
      <c r="M7317">
        <v>755</v>
      </c>
      <c r="N7317" t="s">
        <v>1849</v>
      </c>
      <c r="O7317">
        <v>2</v>
      </c>
      <c r="P7317">
        <v>2</v>
      </c>
      <c r="Q7317" t="s">
        <v>104</v>
      </c>
      <c r="R7317" t="s">
        <v>8304</v>
      </c>
      <c r="S7317">
        <v>2.46</v>
      </c>
      <c r="T7317">
        <v>221</v>
      </c>
      <c r="U7317" t="s">
        <v>33</v>
      </c>
      <c r="V7317" s="2">
        <v>43747</v>
      </c>
      <c r="W7317" t="s">
        <v>39</v>
      </c>
      <c r="X7317" t="s">
        <v>175</v>
      </c>
      <c r="Y7317" t="s">
        <v>24</v>
      </c>
    </row>
    <row r="7318" spans="1:25" hidden="1" x14ac:dyDescent="0.35">
      <c r="A7318">
        <v>4</v>
      </c>
      <c r="B7318" t="s">
        <v>43</v>
      </c>
      <c r="C7318">
        <v>6</v>
      </c>
      <c r="D7318" t="s">
        <v>50</v>
      </c>
      <c r="E7318" t="s">
        <v>171</v>
      </c>
      <c r="F7318" t="s">
        <v>13</v>
      </c>
      <c r="G7318" t="s">
        <v>5244</v>
      </c>
      <c r="H7318" s="1">
        <v>0</v>
      </c>
      <c r="I7318" s="2">
        <v>43743</v>
      </c>
      <c r="J7318" t="s">
        <v>5619</v>
      </c>
      <c r="K7318" t="s">
        <v>102</v>
      </c>
      <c r="L7318">
        <v>10035</v>
      </c>
      <c r="M7318">
        <v>20</v>
      </c>
      <c r="N7318" t="s">
        <v>6760</v>
      </c>
      <c r="O7318">
        <v>1352</v>
      </c>
      <c r="P7318">
        <v>4</v>
      </c>
      <c r="Q7318" t="s">
        <v>104</v>
      </c>
      <c r="R7318" t="s">
        <v>8304</v>
      </c>
      <c r="S7318">
        <v>1351.99</v>
      </c>
      <c r="T7318">
        <v>5200</v>
      </c>
      <c r="U7318" t="s">
        <v>33</v>
      </c>
      <c r="V7318" s="2">
        <v>43747</v>
      </c>
      <c r="W7318" t="s">
        <v>39</v>
      </c>
      <c r="X7318" t="s">
        <v>175</v>
      </c>
      <c r="Y7318" t="s">
        <v>422</v>
      </c>
    </row>
    <row r="7319" spans="1:25" hidden="1" x14ac:dyDescent="0.35">
      <c r="A7319">
        <v>4</v>
      </c>
      <c r="B7319" t="s">
        <v>43</v>
      </c>
      <c r="C7319">
        <v>6</v>
      </c>
      <c r="D7319" t="s">
        <v>50</v>
      </c>
      <c r="E7319" t="s">
        <v>171</v>
      </c>
      <c r="F7319" t="s">
        <v>13</v>
      </c>
      <c r="G7319" t="s">
        <v>5244</v>
      </c>
      <c r="H7319" s="1">
        <v>0</v>
      </c>
      <c r="I7319" s="2">
        <v>43743</v>
      </c>
      <c r="J7319" t="s">
        <v>5619</v>
      </c>
      <c r="K7319" t="s">
        <v>102</v>
      </c>
      <c r="L7319">
        <v>10035</v>
      </c>
      <c r="M7319">
        <v>1400</v>
      </c>
      <c r="N7319" t="s">
        <v>4934</v>
      </c>
      <c r="O7319">
        <v>44</v>
      </c>
      <c r="P7319">
        <v>4</v>
      </c>
      <c r="Q7319" t="s">
        <v>104</v>
      </c>
      <c r="R7319" t="s">
        <v>8304</v>
      </c>
      <c r="S7319">
        <v>43.9</v>
      </c>
      <c r="T7319">
        <v>88</v>
      </c>
      <c r="U7319" t="s">
        <v>33</v>
      </c>
      <c r="V7319" s="2">
        <v>43747</v>
      </c>
      <c r="W7319" t="s">
        <v>39</v>
      </c>
      <c r="X7319" t="s">
        <v>175</v>
      </c>
      <c r="Y7319" t="s">
        <v>52</v>
      </c>
    </row>
    <row r="7320" spans="1:25" hidden="1" x14ac:dyDescent="0.35">
      <c r="A7320">
        <v>4</v>
      </c>
      <c r="B7320" t="s">
        <v>25</v>
      </c>
      <c r="C7320">
        <v>3</v>
      </c>
      <c r="D7320" t="s">
        <v>11</v>
      </c>
      <c r="E7320" t="s">
        <v>65</v>
      </c>
      <c r="F7320" t="s">
        <v>13</v>
      </c>
      <c r="G7320" t="s">
        <v>6837</v>
      </c>
      <c r="H7320" s="1">
        <v>0</v>
      </c>
      <c r="I7320" s="2">
        <v>43802</v>
      </c>
      <c r="J7320" t="s">
        <v>6979</v>
      </c>
      <c r="K7320" t="s">
        <v>30</v>
      </c>
      <c r="L7320">
        <v>98115</v>
      </c>
      <c r="M7320">
        <v>313</v>
      </c>
      <c r="N7320" t="s">
        <v>1856</v>
      </c>
      <c r="O7320">
        <v>89</v>
      </c>
      <c r="P7320">
        <v>2</v>
      </c>
      <c r="Q7320" t="s">
        <v>32</v>
      </c>
      <c r="R7320" t="s">
        <v>8304</v>
      </c>
      <c r="S7320">
        <v>88.73</v>
      </c>
      <c r="T7320">
        <v>522</v>
      </c>
      <c r="U7320" t="s">
        <v>76</v>
      </c>
      <c r="V7320" s="2">
        <v>43806</v>
      </c>
      <c r="W7320" t="s">
        <v>20</v>
      </c>
      <c r="X7320" t="s">
        <v>69</v>
      </c>
      <c r="Y7320" t="s">
        <v>41</v>
      </c>
    </row>
    <row r="7321" spans="1:25" hidden="1" x14ac:dyDescent="0.35">
      <c r="A7321">
        <v>6</v>
      </c>
      <c r="B7321" t="s">
        <v>10</v>
      </c>
      <c r="C7321">
        <v>6</v>
      </c>
      <c r="D7321" t="s">
        <v>26</v>
      </c>
      <c r="E7321" t="s">
        <v>1468</v>
      </c>
      <c r="F7321" t="s">
        <v>13</v>
      </c>
      <c r="G7321" t="s">
        <v>7358</v>
      </c>
      <c r="H7321" s="1">
        <v>0</v>
      </c>
      <c r="I7321" s="2">
        <v>43780</v>
      </c>
      <c r="J7321" t="s">
        <v>7406</v>
      </c>
      <c r="K7321" t="s">
        <v>73</v>
      </c>
      <c r="L7321">
        <v>53209</v>
      </c>
      <c r="M7321">
        <v>1318</v>
      </c>
      <c r="N7321" t="s">
        <v>1213</v>
      </c>
      <c r="O7321">
        <v>9</v>
      </c>
      <c r="P7321">
        <v>3</v>
      </c>
      <c r="Q7321" t="s">
        <v>75</v>
      </c>
      <c r="R7321" t="s">
        <v>8304</v>
      </c>
      <c r="S7321">
        <v>8.57</v>
      </c>
      <c r="T7321">
        <v>18</v>
      </c>
      <c r="U7321" t="s">
        <v>76</v>
      </c>
      <c r="V7321" s="2">
        <v>43786</v>
      </c>
      <c r="W7321" t="s">
        <v>39</v>
      </c>
      <c r="X7321" t="s">
        <v>82</v>
      </c>
      <c r="Y7321" t="s">
        <v>54</v>
      </c>
    </row>
    <row r="7322" spans="1:25" hidden="1" x14ac:dyDescent="0.35">
      <c r="A7322">
        <v>5</v>
      </c>
      <c r="B7322" t="s">
        <v>43</v>
      </c>
      <c r="C7322">
        <v>6</v>
      </c>
      <c r="D7322" t="s">
        <v>11</v>
      </c>
      <c r="E7322" t="s">
        <v>457</v>
      </c>
      <c r="F7322" t="s">
        <v>13</v>
      </c>
      <c r="G7322" t="s">
        <v>327</v>
      </c>
      <c r="H7322" s="1">
        <v>0</v>
      </c>
      <c r="I7322" s="2">
        <v>43800</v>
      </c>
      <c r="J7322" t="s">
        <v>7064</v>
      </c>
      <c r="K7322" t="s">
        <v>102</v>
      </c>
      <c r="L7322">
        <v>6824</v>
      </c>
      <c r="M7322">
        <v>741</v>
      </c>
      <c r="N7322" t="s">
        <v>1790</v>
      </c>
      <c r="O7322">
        <v>251</v>
      </c>
      <c r="P7322">
        <v>3</v>
      </c>
      <c r="Q7322" t="s">
        <v>104</v>
      </c>
      <c r="R7322" t="s">
        <v>8304</v>
      </c>
      <c r="S7322">
        <v>251.2</v>
      </c>
      <c r="T7322">
        <v>897</v>
      </c>
      <c r="U7322" t="s">
        <v>76</v>
      </c>
      <c r="V7322" s="2">
        <v>43805</v>
      </c>
      <c r="W7322" t="s">
        <v>39</v>
      </c>
      <c r="X7322" t="s">
        <v>461</v>
      </c>
      <c r="Y7322" t="s">
        <v>24</v>
      </c>
    </row>
    <row r="7323" spans="1:25" hidden="1" x14ac:dyDescent="0.35">
      <c r="A7323">
        <v>5</v>
      </c>
      <c r="B7323" t="s">
        <v>43</v>
      </c>
      <c r="C7323">
        <v>6</v>
      </c>
      <c r="D7323" t="s">
        <v>26</v>
      </c>
      <c r="E7323" t="s">
        <v>457</v>
      </c>
      <c r="F7323" t="s">
        <v>13</v>
      </c>
      <c r="G7323" t="s">
        <v>327</v>
      </c>
      <c r="H7323" s="1">
        <v>0</v>
      </c>
      <c r="I7323" s="2">
        <v>43800</v>
      </c>
      <c r="J7323" t="s">
        <v>7064</v>
      </c>
      <c r="K7323" t="s">
        <v>102</v>
      </c>
      <c r="L7323">
        <v>6824</v>
      </c>
      <c r="M7323">
        <v>1818</v>
      </c>
      <c r="N7323" t="s">
        <v>3521</v>
      </c>
      <c r="O7323">
        <v>9</v>
      </c>
      <c r="P7323">
        <v>3</v>
      </c>
      <c r="Q7323" t="s">
        <v>104</v>
      </c>
      <c r="R7323" t="s">
        <v>8304</v>
      </c>
      <c r="S7323">
        <v>9.33</v>
      </c>
      <c r="T7323">
        <v>19</v>
      </c>
      <c r="U7323" t="s">
        <v>76</v>
      </c>
      <c r="V7323" s="2">
        <v>43805</v>
      </c>
      <c r="W7323" t="s">
        <v>39</v>
      </c>
      <c r="X7323" t="s">
        <v>461</v>
      </c>
      <c r="Y7323" t="s">
        <v>64</v>
      </c>
    </row>
    <row r="7324" spans="1:25" hidden="1" x14ac:dyDescent="0.35">
      <c r="A7324">
        <v>6</v>
      </c>
      <c r="B7324" t="s">
        <v>10</v>
      </c>
      <c r="C7324">
        <v>6</v>
      </c>
      <c r="D7324" t="s">
        <v>11</v>
      </c>
      <c r="E7324" t="s">
        <v>1468</v>
      </c>
      <c r="F7324" t="s">
        <v>13</v>
      </c>
      <c r="G7324" t="s">
        <v>5371</v>
      </c>
      <c r="H7324" s="1">
        <v>0</v>
      </c>
      <c r="I7324" s="2">
        <v>43817</v>
      </c>
      <c r="J7324" t="s">
        <v>5494</v>
      </c>
      <c r="K7324" t="s">
        <v>73</v>
      </c>
      <c r="L7324">
        <v>53209</v>
      </c>
      <c r="M7324">
        <v>1564</v>
      </c>
      <c r="N7324" t="s">
        <v>1592</v>
      </c>
      <c r="O7324">
        <v>23</v>
      </c>
      <c r="P7324">
        <v>5</v>
      </c>
      <c r="Q7324" t="s">
        <v>75</v>
      </c>
      <c r="R7324" t="s">
        <v>8304</v>
      </c>
      <c r="S7324">
        <v>22.99</v>
      </c>
      <c r="T7324">
        <v>100</v>
      </c>
      <c r="U7324" t="s">
        <v>33</v>
      </c>
      <c r="V7324" s="2">
        <v>43823</v>
      </c>
      <c r="W7324" t="s">
        <v>39</v>
      </c>
      <c r="X7324" t="s">
        <v>82</v>
      </c>
      <c r="Y7324" t="s">
        <v>47</v>
      </c>
    </row>
    <row r="7325" spans="1:25" hidden="1" x14ac:dyDescent="0.35">
      <c r="A7325">
        <v>6</v>
      </c>
      <c r="B7325" t="s">
        <v>10</v>
      </c>
      <c r="C7325">
        <v>6</v>
      </c>
      <c r="D7325" t="s">
        <v>50</v>
      </c>
      <c r="E7325" t="s">
        <v>1468</v>
      </c>
      <c r="F7325" t="s">
        <v>13</v>
      </c>
      <c r="G7325" t="s">
        <v>5371</v>
      </c>
      <c r="H7325" s="1">
        <v>0</v>
      </c>
      <c r="I7325" s="2">
        <v>43817</v>
      </c>
      <c r="J7325" t="s">
        <v>5494</v>
      </c>
      <c r="K7325" t="s">
        <v>73</v>
      </c>
      <c r="L7325">
        <v>53209</v>
      </c>
      <c r="M7325">
        <v>1064</v>
      </c>
      <c r="N7325" t="s">
        <v>4724</v>
      </c>
      <c r="O7325">
        <v>11</v>
      </c>
      <c r="P7325">
        <v>3</v>
      </c>
      <c r="Q7325" t="s">
        <v>75</v>
      </c>
      <c r="R7325" t="s">
        <v>8304</v>
      </c>
      <c r="S7325">
        <v>10.86</v>
      </c>
      <c r="T7325">
        <v>29</v>
      </c>
      <c r="U7325" t="s">
        <v>33</v>
      </c>
      <c r="V7325" s="2">
        <v>43823</v>
      </c>
      <c r="W7325" t="s">
        <v>39</v>
      </c>
      <c r="X7325" t="s">
        <v>82</v>
      </c>
      <c r="Y7325" t="s">
        <v>113</v>
      </c>
    </row>
    <row r="7326" spans="1:25" hidden="1" x14ac:dyDescent="0.35">
      <c r="A7326">
        <v>4</v>
      </c>
      <c r="B7326" t="s">
        <v>43</v>
      </c>
      <c r="C7326">
        <v>6</v>
      </c>
      <c r="D7326" t="s">
        <v>11</v>
      </c>
      <c r="E7326" t="s">
        <v>171</v>
      </c>
      <c r="F7326" t="s">
        <v>13</v>
      </c>
      <c r="G7326" t="s">
        <v>8104</v>
      </c>
      <c r="H7326" s="1">
        <v>0.2</v>
      </c>
      <c r="I7326" s="2">
        <v>43829</v>
      </c>
      <c r="J7326" t="s">
        <v>2413</v>
      </c>
      <c r="K7326" t="s">
        <v>102</v>
      </c>
      <c r="L7326">
        <v>10009</v>
      </c>
      <c r="M7326">
        <v>390</v>
      </c>
      <c r="N7326" t="s">
        <v>2407</v>
      </c>
      <c r="O7326">
        <v>12</v>
      </c>
      <c r="P7326">
        <v>4</v>
      </c>
      <c r="Q7326" t="s">
        <v>104</v>
      </c>
      <c r="R7326" t="s">
        <v>8304</v>
      </c>
      <c r="S7326">
        <v>12.12</v>
      </c>
      <c r="T7326">
        <v>323</v>
      </c>
      <c r="U7326" t="s">
        <v>19</v>
      </c>
      <c r="V7326" s="2">
        <v>43833</v>
      </c>
      <c r="W7326" t="s">
        <v>39</v>
      </c>
      <c r="X7326" t="s">
        <v>175</v>
      </c>
      <c r="Y7326" t="s">
        <v>22</v>
      </c>
    </row>
    <row r="7327" spans="1:25" hidden="1" x14ac:dyDescent="0.35">
      <c r="A7327">
        <v>4</v>
      </c>
      <c r="B7327" t="s">
        <v>43</v>
      </c>
      <c r="C7327">
        <v>6</v>
      </c>
      <c r="D7327" t="s">
        <v>26</v>
      </c>
      <c r="E7327" t="s">
        <v>171</v>
      </c>
      <c r="F7327" t="s">
        <v>13</v>
      </c>
      <c r="G7327" t="s">
        <v>8104</v>
      </c>
      <c r="H7327" s="1">
        <v>0.2</v>
      </c>
      <c r="I7327" s="2">
        <v>43829</v>
      </c>
      <c r="J7327" t="s">
        <v>2413</v>
      </c>
      <c r="K7327" t="s">
        <v>102</v>
      </c>
      <c r="L7327">
        <v>10009</v>
      </c>
      <c r="M7327">
        <v>1649</v>
      </c>
      <c r="N7327" t="s">
        <v>3420</v>
      </c>
      <c r="O7327">
        <v>20</v>
      </c>
      <c r="P7327">
        <v>3</v>
      </c>
      <c r="Q7327" t="s">
        <v>104</v>
      </c>
      <c r="R7327" t="s">
        <v>8304</v>
      </c>
      <c r="S7327">
        <v>19.79</v>
      </c>
      <c r="T7327">
        <v>53</v>
      </c>
      <c r="U7327" t="s">
        <v>19</v>
      </c>
      <c r="V7327" s="2">
        <v>43833</v>
      </c>
      <c r="W7327" t="s">
        <v>39</v>
      </c>
      <c r="X7327" t="s">
        <v>175</v>
      </c>
      <c r="Y7327" t="s">
        <v>54</v>
      </c>
    </row>
    <row r="7328" spans="1:25" hidden="1" x14ac:dyDescent="0.35">
      <c r="A7328">
        <v>4</v>
      </c>
      <c r="B7328" t="s">
        <v>43</v>
      </c>
      <c r="C7328">
        <v>6</v>
      </c>
      <c r="D7328" t="s">
        <v>50</v>
      </c>
      <c r="E7328" t="s">
        <v>171</v>
      </c>
      <c r="F7328" t="s">
        <v>13</v>
      </c>
      <c r="G7328" t="s">
        <v>8104</v>
      </c>
      <c r="H7328" s="1">
        <v>0</v>
      </c>
      <c r="I7328" s="2">
        <v>43829</v>
      </c>
      <c r="J7328" t="s">
        <v>2413</v>
      </c>
      <c r="K7328" t="s">
        <v>102</v>
      </c>
      <c r="L7328">
        <v>10009</v>
      </c>
      <c r="M7328">
        <v>732</v>
      </c>
      <c r="N7328" t="s">
        <v>5037</v>
      </c>
      <c r="O7328">
        <v>3</v>
      </c>
      <c r="P7328">
        <v>7</v>
      </c>
      <c r="Q7328" t="s">
        <v>104</v>
      </c>
      <c r="R7328" t="s">
        <v>8304</v>
      </c>
      <c r="S7328">
        <v>2.73</v>
      </c>
      <c r="T7328">
        <v>91</v>
      </c>
      <c r="U7328" t="s">
        <v>19</v>
      </c>
      <c r="V7328" s="2">
        <v>43833</v>
      </c>
      <c r="W7328" t="s">
        <v>39</v>
      </c>
      <c r="X7328" t="s">
        <v>175</v>
      </c>
      <c r="Y7328" t="s">
        <v>52</v>
      </c>
    </row>
    <row r="7329" spans="1:25" hidden="1" x14ac:dyDescent="0.35">
      <c r="A7329">
        <v>6</v>
      </c>
      <c r="B7329" t="s">
        <v>10</v>
      </c>
      <c r="C7329">
        <v>6</v>
      </c>
      <c r="D7329" t="s">
        <v>26</v>
      </c>
      <c r="E7329" t="s">
        <v>122</v>
      </c>
      <c r="F7329" t="s">
        <v>13</v>
      </c>
      <c r="G7329" t="s">
        <v>2307</v>
      </c>
      <c r="H7329" s="1">
        <v>0.2</v>
      </c>
      <c r="I7329" s="2">
        <v>43618</v>
      </c>
      <c r="J7329" t="s">
        <v>3861</v>
      </c>
      <c r="K7329" t="s">
        <v>73</v>
      </c>
      <c r="L7329">
        <v>77070</v>
      </c>
      <c r="M7329">
        <v>1775</v>
      </c>
      <c r="N7329" t="s">
        <v>1337</v>
      </c>
      <c r="O7329">
        <v>4</v>
      </c>
      <c r="P7329">
        <v>2</v>
      </c>
      <c r="Q7329" t="s">
        <v>75</v>
      </c>
      <c r="R7329" t="s">
        <v>8304</v>
      </c>
      <c r="S7329">
        <v>3.74</v>
      </c>
      <c r="T7329">
        <v>11</v>
      </c>
      <c r="U7329" t="s">
        <v>19</v>
      </c>
      <c r="V7329" s="2">
        <v>43624</v>
      </c>
      <c r="W7329" t="s">
        <v>39</v>
      </c>
      <c r="X7329" t="s">
        <v>77</v>
      </c>
      <c r="Y7329" t="s">
        <v>64</v>
      </c>
    </row>
    <row r="7330" spans="1:25" hidden="1" x14ac:dyDescent="0.35">
      <c r="A7330">
        <v>5</v>
      </c>
      <c r="B7330" t="s">
        <v>43</v>
      </c>
      <c r="C7330">
        <v>6</v>
      </c>
      <c r="D7330" t="s">
        <v>11</v>
      </c>
      <c r="E7330" t="s">
        <v>2626</v>
      </c>
      <c r="F7330" t="s">
        <v>13</v>
      </c>
      <c r="G7330" t="s">
        <v>2627</v>
      </c>
      <c r="H7330" s="1">
        <v>0</v>
      </c>
      <c r="I7330" s="2">
        <v>43772</v>
      </c>
      <c r="J7330" t="s">
        <v>2628</v>
      </c>
      <c r="K7330" t="s">
        <v>30</v>
      </c>
      <c r="L7330">
        <v>88001</v>
      </c>
      <c r="M7330">
        <v>32</v>
      </c>
      <c r="N7330" t="s">
        <v>265</v>
      </c>
      <c r="O7330">
        <v>17</v>
      </c>
      <c r="P7330">
        <v>3</v>
      </c>
      <c r="Q7330" t="s">
        <v>32</v>
      </c>
      <c r="R7330" t="s">
        <v>8304</v>
      </c>
      <c r="S7330">
        <v>17.38</v>
      </c>
      <c r="T7330">
        <v>41</v>
      </c>
      <c r="U7330" t="s">
        <v>19</v>
      </c>
      <c r="V7330" s="2">
        <v>43777</v>
      </c>
      <c r="W7330" t="s">
        <v>39</v>
      </c>
      <c r="X7330" t="s">
        <v>413</v>
      </c>
      <c r="Y7330" t="s">
        <v>47</v>
      </c>
    </row>
    <row r="7331" spans="1:25" x14ac:dyDescent="0.35">
      <c r="A7331">
        <v>3</v>
      </c>
      <c r="B7331" t="s">
        <v>25</v>
      </c>
      <c r="C7331">
        <v>1</v>
      </c>
      <c r="D7331" t="s">
        <v>26</v>
      </c>
      <c r="E7331" t="s">
        <v>27</v>
      </c>
      <c r="F7331" t="s">
        <v>13</v>
      </c>
      <c r="G7331" t="s">
        <v>2379</v>
      </c>
      <c r="H7331" s="1">
        <v>0</v>
      </c>
      <c r="I7331" s="2">
        <v>43626</v>
      </c>
      <c r="J7331" t="s">
        <v>3121</v>
      </c>
      <c r="K7331" t="s">
        <v>30</v>
      </c>
      <c r="L7331">
        <v>90032</v>
      </c>
      <c r="M7331">
        <v>1169</v>
      </c>
      <c r="N7331" t="s">
        <v>2889</v>
      </c>
      <c r="O7331">
        <v>5</v>
      </c>
      <c r="P7331">
        <v>5</v>
      </c>
      <c r="Q7331" t="s">
        <v>32</v>
      </c>
      <c r="R7331" t="s">
        <v>8304</v>
      </c>
      <c r="S7331">
        <v>4.76</v>
      </c>
      <c r="T7331">
        <v>16</v>
      </c>
      <c r="U7331" t="s">
        <v>19</v>
      </c>
      <c r="V7331" s="2">
        <v>43629</v>
      </c>
      <c r="W7331" t="s">
        <v>130</v>
      </c>
      <c r="X7331" t="s">
        <v>34</v>
      </c>
      <c r="Y7331" t="s">
        <v>49</v>
      </c>
    </row>
    <row r="7332" spans="1:25" hidden="1" x14ac:dyDescent="0.35">
      <c r="A7332">
        <v>6</v>
      </c>
      <c r="B7332" t="s">
        <v>10</v>
      </c>
      <c r="C7332">
        <v>6</v>
      </c>
      <c r="D7332" t="s">
        <v>11</v>
      </c>
      <c r="E7332" t="s">
        <v>201</v>
      </c>
      <c r="F7332" t="s">
        <v>13</v>
      </c>
      <c r="G7332" t="s">
        <v>5811</v>
      </c>
      <c r="H7332" s="1">
        <v>0.2</v>
      </c>
      <c r="I7332" s="2">
        <v>43727</v>
      </c>
      <c r="J7332" t="s">
        <v>5812</v>
      </c>
      <c r="K7332" t="s">
        <v>30</v>
      </c>
      <c r="L7332">
        <v>97477</v>
      </c>
      <c r="M7332">
        <v>875</v>
      </c>
      <c r="N7332" t="s">
        <v>8178</v>
      </c>
      <c r="O7332">
        <v>61</v>
      </c>
      <c r="P7332">
        <v>8</v>
      </c>
      <c r="Q7332" t="s">
        <v>32</v>
      </c>
      <c r="R7332" t="s">
        <v>8304</v>
      </c>
      <c r="S7332">
        <v>61.38</v>
      </c>
      <c r="T7332">
        <v>409</v>
      </c>
      <c r="U7332" t="s">
        <v>33</v>
      </c>
      <c r="V7332" s="2">
        <v>43733</v>
      </c>
      <c r="W7332" t="s">
        <v>39</v>
      </c>
      <c r="X7332" t="s">
        <v>262</v>
      </c>
      <c r="Y7332" t="s">
        <v>47</v>
      </c>
    </row>
    <row r="7333" spans="1:25" hidden="1" x14ac:dyDescent="0.35">
      <c r="A7333">
        <v>6</v>
      </c>
      <c r="B7333" t="s">
        <v>10</v>
      </c>
      <c r="C7333">
        <v>6</v>
      </c>
      <c r="D7333" t="s">
        <v>11</v>
      </c>
      <c r="E7333" t="s">
        <v>201</v>
      </c>
      <c r="F7333" t="s">
        <v>13</v>
      </c>
      <c r="G7333" t="s">
        <v>5811</v>
      </c>
      <c r="H7333" s="1">
        <v>0.7</v>
      </c>
      <c r="I7333" s="2">
        <v>43727</v>
      </c>
      <c r="J7333" t="s">
        <v>5812</v>
      </c>
      <c r="K7333" t="s">
        <v>30</v>
      </c>
      <c r="L7333">
        <v>97477</v>
      </c>
      <c r="M7333">
        <v>1228</v>
      </c>
      <c r="N7333" t="s">
        <v>8115</v>
      </c>
      <c r="O7333">
        <v>-128</v>
      </c>
      <c r="P7333">
        <v>2</v>
      </c>
      <c r="Q7333" t="s">
        <v>32</v>
      </c>
      <c r="R7333" t="s">
        <v>8304</v>
      </c>
      <c r="S7333">
        <v>-128.24</v>
      </c>
      <c r="T7333">
        <v>73</v>
      </c>
      <c r="U7333" t="s">
        <v>33</v>
      </c>
      <c r="V7333" s="2">
        <v>43733</v>
      </c>
      <c r="W7333" t="s">
        <v>39</v>
      </c>
      <c r="X7333" t="s">
        <v>262</v>
      </c>
      <c r="Y7333" t="s">
        <v>22</v>
      </c>
    </row>
    <row r="7334" spans="1:25" hidden="1" x14ac:dyDescent="0.35">
      <c r="A7334">
        <v>6</v>
      </c>
      <c r="B7334" t="s">
        <v>10</v>
      </c>
      <c r="C7334">
        <v>6</v>
      </c>
      <c r="D7334" t="s">
        <v>26</v>
      </c>
      <c r="E7334" t="s">
        <v>201</v>
      </c>
      <c r="F7334" t="s">
        <v>13</v>
      </c>
      <c r="G7334" t="s">
        <v>5811</v>
      </c>
      <c r="H7334" s="1">
        <v>0.2</v>
      </c>
      <c r="I7334" s="2">
        <v>43727</v>
      </c>
      <c r="J7334" t="s">
        <v>5812</v>
      </c>
      <c r="K7334" t="s">
        <v>30</v>
      </c>
      <c r="L7334">
        <v>97477</v>
      </c>
      <c r="M7334">
        <v>1258</v>
      </c>
      <c r="N7334" t="s">
        <v>3879</v>
      </c>
      <c r="O7334">
        <v>7</v>
      </c>
      <c r="P7334">
        <v>3</v>
      </c>
      <c r="Q7334" t="s">
        <v>32</v>
      </c>
      <c r="R7334" t="s">
        <v>8304</v>
      </c>
      <c r="S7334">
        <v>6.55</v>
      </c>
      <c r="T7334">
        <v>24</v>
      </c>
      <c r="U7334" t="s">
        <v>33</v>
      </c>
      <c r="V7334" s="2">
        <v>43733</v>
      </c>
      <c r="W7334" t="s">
        <v>39</v>
      </c>
      <c r="X7334" t="s">
        <v>262</v>
      </c>
      <c r="Y7334" t="s">
        <v>49</v>
      </c>
    </row>
    <row r="7335" spans="1:25" hidden="1" x14ac:dyDescent="0.35">
      <c r="A7335">
        <v>6</v>
      </c>
      <c r="B7335" t="s">
        <v>10</v>
      </c>
      <c r="C7335">
        <v>6</v>
      </c>
      <c r="D7335" t="s">
        <v>50</v>
      </c>
      <c r="E7335" t="s">
        <v>201</v>
      </c>
      <c r="F7335" t="s">
        <v>13</v>
      </c>
      <c r="G7335" t="s">
        <v>5811</v>
      </c>
      <c r="H7335" s="1">
        <v>0.2</v>
      </c>
      <c r="I7335" s="2">
        <v>43727</v>
      </c>
      <c r="J7335" t="s">
        <v>5812</v>
      </c>
      <c r="K7335" t="s">
        <v>30</v>
      </c>
      <c r="L7335">
        <v>97477</v>
      </c>
      <c r="M7335">
        <v>1103</v>
      </c>
      <c r="N7335" t="s">
        <v>1193</v>
      </c>
      <c r="O7335">
        <v>19</v>
      </c>
      <c r="P7335">
        <v>3</v>
      </c>
      <c r="Q7335" t="s">
        <v>32</v>
      </c>
      <c r="R7335" t="s">
        <v>8304</v>
      </c>
      <c r="S7335">
        <v>19.2</v>
      </c>
      <c r="T7335">
        <v>192</v>
      </c>
      <c r="U7335" t="s">
        <v>33</v>
      </c>
      <c r="V7335" s="2">
        <v>43733</v>
      </c>
      <c r="W7335" t="s">
        <v>39</v>
      </c>
      <c r="X7335" t="s">
        <v>262</v>
      </c>
      <c r="Y7335" t="s">
        <v>52</v>
      </c>
    </row>
    <row r="7336" spans="1:25" hidden="1" x14ac:dyDescent="0.35">
      <c r="A7336">
        <v>6</v>
      </c>
      <c r="B7336" t="s">
        <v>10</v>
      </c>
      <c r="C7336">
        <v>6</v>
      </c>
      <c r="D7336" t="s">
        <v>11</v>
      </c>
      <c r="E7336" t="s">
        <v>509</v>
      </c>
      <c r="F7336" t="s">
        <v>13</v>
      </c>
      <c r="G7336" t="s">
        <v>6938</v>
      </c>
      <c r="H7336" s="1">
        <v>0</v>
      </c>
      <c r="I7336" s="2">
        <v>43787</v>
      </c>
      <c r="J7336" t="s">
        <v>7010</v>
      </c>
      <c r="K7336" t="s">
        <v>73</v>
      </c>
      <c r="L7336">
        <v>48601</v>
      </c>
      <c r="M7336">
        <v>394</v>
      </c>
      <c r="N7336" t="s">
        <v>2330</v>
      </c>
      <c r="O7336">
        <v>8</v>
      </c>
      <c r="P7336">
        <v>4</v>
      </c>
      <c r="Q7336" t="s">
        <v>75</v>
      </c>
      <c r="R7336" t="s">
        <v>8304</v>
      </c>
      <c r="S7336">
        <v>8.3000000000000007</v>
      </c>
      <c r="T7336">
        <v>20</v>
      </c>
      <c r="U7336" t="s">
        <v>76</v>
      </c>
      <c r="V7336" s="2">
        <v>43793</v>
      </c>
      <c r="W7336" t="s">
        <v>39</v>
      </c>
      <c r="X7336" t="s">
        <v>156</v>
      </c>
      <c r="Y7336" t="s">
        <v>47</v>
      </c>
    </row>
    <row r="7337" spans="1:25" hidden="1" x14ac:dyDescent="0.35">
      <c r="A7337">
        <v>7</v>
      </c>
      <c r="B7337" t="s">
        <v>25</v>
      </c>
      <c r="C7337">
        <v>6</v>
      </c>
      <c r="D7337" t="s">
        <v>26</v>
      </c>
      <c r="E7337" t="s">
        <v>201</v>
      </c>
      <c r="F7337" t="s">
        <v>13</v>
      </c>
      <c r="G7337" t="s">
        <v>7125</v>
      </c>
      <c r="H7337" s="1">
        <v>0.2</v>
      </c>
      <c r="I7337" s="2">
        <v>43780</v>
      </c>
      <c r="J7337" t="s">
        <v>7513</v>
      </c>
      <c r="K7337" t="s">
        <v>102</v>
      </c>
      <c r="L7337">
        <v>45503</v>
      </c>
      <c r="M7337">
        <v>1827</v>
      </c>
      <c r="N7337" t="s">
        <v>1149</v>
      </c>
      <c r="O7337">
        <v>4</v>
      </c>
      <c r="P7337">
        <v>2</v>
      </c>
      <c r="Q7337" t="s">
        <v>104</v>
      </c>
      <c r="R7337" t="s">
        <v>8304</v>
      </c>
      <c r="S7337">
        <v>3.63</v>
      </c>
      <c r="T7337">
        <v>10</v>
      </c>
      <c r="U7337" t="s">
        <v>76</v>
      </c>
      <c r="V7337" s="2">
        <v>43787</v>
      </c>
      <c r="W7337" t="s">
        <v>39</v>
      </c>
      <c r="X7337" t="s">
        <v>309</v>
      </c>
      <c r="Y7337" t="s">
        <v>64</v>
      </c>
    </row>
    <row r="7338" spans="1:25" hidden="1" x14ac:dyDescent="0.35">
      <c r="A7338">
        <v>3</v>
      </c>
      <c r="B7338" t="s">
        <v>10</v>
      </c>
      <c r="C7338">
        <v>3</v>
      </c>
      <c r="D7338" t="s">
        <v>11</v>
      </c>
      <c r="E7338" t="s">
        <v>12</v>
      </c>
      <c r="F7338" t="s">
        <v>13</v>
      </c>
      <c r="G7338" t="s">
        <v>5421</v>
      </c>
      <c r="H7338" s="1">
        <v>0</v>
      </c>
      <c r="I7338" s="2">
        <v>43771</v>
      </c>
      <c r="J7338" t="s">
        <v>5422</v>
      </c>
      <c r="K7338" t="s">
        <v>16</v>
      </c>
      <c r="L7338">
        <v>42420</v>
      </c>
      <c r="M7338">
        <v>833</v>
      </c>
      <c r="N7338" t="s">
        <v>23</v>
      </c>
      <c r="O7338">
        <v>293</v>
      </c>
      <c r="P7338">
        <v>4</v>
      </c>
      <c r="Q7338" t="s">
        <v>18</v>
      </c>
      <c r="R7338" t="s">
        <v>8304</v>
      </c>
      <c r="S7338">
        <v>292.77999999999997</v>
      </c>
      <c r="T7338">
        <v>976</v>
      </c>
      <c r="U7338" t="s">
        <v>33</v>
      </c>
      <c r="V7338" s="2">
        <v>43774</v>
      </c>
      <c r="W7338" t="s">
        <v>20</v>
      </c>
      <c r="X7338" t="s">
        <v>21</v>
      </c>
      <c r="Y7338" t="s">
        <v>24</v>
      </c>
    </row>
    <row r="7339" spans="1:25" hidden="1" x14ac:dyDescent="0.35">
      <c r="A7339">
        <v>3</v>
      </c>
      <c r="B7339" t="s">
        <v>10</v>
      </c>
      <c r="C7339">
        <v>3</v>
      </c>
      <c r="D7339" t="s">
        <v>26</v>
      </c>
      <c r="E7339" t="s">
        <v>12</v>
      </c>
      <c r="F7339" t="s">
        <v>13</v>
      </c>
      <c r="G7339" t="s">
        <v>5421</v>
      </c>
      <c r="H7339" s="1">
        <v>0</v>
      </c>
      <c r="I7339" s="2">
        <v>43771</v>
      </c>
      <c r="J7339" t="s">
        <v>5422</v>
      </c>
      <c r="K7339" t="s">
        <v>16</v>
      </c>
      <c r="L7339">
        <v>42420</v>
      </c>
      <c r="M7339">
        <v>981</v>
      </c>
      <c r="N7339" t="s">
        <v>5876</v>
      </c>
      <c r="O7339">
        <v>3</v>
      </c>
      <c r="P7339">
        <v>2</v>
      </c>
      <c r="Q7339" t="s">
        <v>18</v>
      </c>
      <c r="R7339" t="s">
        <v>8304</v>
      </c>
      <c r="S7339">
        <v>2.61</v>
      </c>
      <c r="T7339">
        <v>5</v>
      </c>
      <c r="U7339" t="s">
        <v>33</v>
      </c>
      <c r="V7339" s="2">
        <v>43774</v>
      </c>
      <c r="W7339" t="s">
        <v>20</v>
      </c>
      <c r="X7339" t="s">
        <v>21</v>
      </c>
      <c r="Y7339" t="s">
        <v>119</v>
      </c>
    </row>
    <row r="7340" spans="1:25" hidden="1" x14ac:dyDescent="0.35">
      <c r="A7340">
        <v>3</v>
      </c>
      <c r="B7340" t="s">
        <v>10</v>
      </c>
      <c r="C7340">
        <v>3</v>
      </c>
      <c r="D7340" t="s">
        <v>26</v>
      </c>
      <c r="E7340" t="s">
        <v>12</v>
      </c>
      <c r="F7340" t="s">
        <v>13</v>
      </c>
      <c r="G7340" t="s">
        <v>5421</v>
      </c>
      <c r="H7340" s="1">
        <v>0</v>
      </c>
      <c r="I7340" s="2">
        <v>43771</v>
      </c>
      <c r="J7340" t="s">
        <v>5422</v>
      </c>
      <c r="K7340" t="s">
        <v>16</v>
      </c>
      <c r="L7340">
        <v>42420</v>
      </c>
      <c r="M7340">
        <v>1528</v>
      </c>
      <c r="N7340" t="s">
        <v>841</v>
      </c>
      <c r="O7340">
        <v>17</v>
      </c>
      <c r="P7340">
        <v>4</v>
      </c>
      <c r="Q7340" t="s">
        <v>18</v>
      </c>
      <c r="R7340" t="s">
        <v>8304</v>
      </c>
      <c r="S7340">
        <v>16.78</v>
      </c>
      <c r="T7340">
        <v>60</v>
      </c>
      <c r="U7340" t="s">
        <v>33</v>
      </c>
      <c r="V7340" s="2">
        <v>43774</v>
      </c>
      <c r="W7340" t="s">
        <v>20</v>
      </c>
      <c r="X7340" t="s">
        <v>21</v>
      </c>
      <c r="Y7340" t="s">
        <v>42</v>
      </c>
    </row>
    <row r="7341" spans="1:25" hidden="1" x14ac:dyDescent="0.35">
      <c r="A7341">
        <v>3</v>
      </c>
      <c r="B7341" t="s">
        <v>10</v>
      </c>
      <c r="C7341">
        <v>3</v>
      </c>
      <c r="D7341" t="s">
        <v>50</v>
      </c>
      <c r="E7341" t="s">
        <v>12</v>
      </c>
      <c r="F7341" t="s">
        <v>13</v>
      </c>
      <c r="G7341" t="s">
        <v>5421</v>
      </c>
      <c r="H7341" s="1">
        <v>0</v>
      </c>
      <c r="I7341" s="2">
        <v>43771</v>
      </c>
      <c r="J7341" t="s">
        <v>5422</v>
      </c>
      <c r="K7341" t="s">
        <v>16</v>
      </c>
      <c r="L7341">
        <v>42420</v>
      </c>
      <c r="M7341">
        <v>1004</v>
      </c>
      <c r="N7341" t="s">
        <v>4866</v>
      </c>
      <c r="O7341">
        <v>517</v>
      </c>
      <c r="P7341">
        <v>9</v>
      </c>
      <c r="Q7341" t="s">
        <v>18</v>
      </c>
      <c r="R7341" t="s">
        <v>8304</v>
      </c>
      <c r="S7341">
        <v>517.48</v>
      </c>
      <c r="T7341">
        <v>2250</v>
      </c>
      <c r="U7341" t="s">
        <v>33</v>
      </c>
      <c r="V7341" s="2">
        <v>43774</v>
      </c>
      <c r="W7341" t="s">
        <v>20</v>
      </c>
      <c r="X7341" t="s">
        <v>21</v>
      </c>
      <c r="Y7341" t="s">
        <v>113</v>
      </c>
    </row>
    <row r="7342" spans="1:25" hidden="1" x14ac:dyDescent="0.35">
      <c r="A7342">
        <v>3</v>
      </c>
      <c r="B7342" t="s">
        <v>25</v>
      </c>
      <c r="C7342">
        <v>1</v>
      </c>
      <c r="D7342" t="s">
        <v>11</v>
      </c>
      <c r="E7342" t="s">
        <v>3214</v>
      </c>
      <c r="F7342" t="s">
        <v>13</v>
      </c>
      <c r="G7342" t="s">
        <v>579</v>
      </c>
      <c r="H7342" s="1">
        <v>0</v>
      </c>
      <c r="I7342" s="2">
        <v>43645</v>
      </c>
      <c r="J7342" t="s">
        <v>5221</v>
      </c>
      <c r="K7342" t="s">
        <v>102</v>
      </c>
      <c r="L7342">
        <v>6460</v>
      </c>
      <c r="M7342">
        <v>492</v>
      </c>
      <c r="N7342" t="s">
        <v>5222</v>
      </c>
      <c r="O7342">
        <v>9</v>
      </c>
      <c r="P7342">
        <v>2</v>
      </c>
      <c r="Q7342" t="s">
        <v>104</v>
      </c>
      <c r="R7342" t="s">
        <v>8304</v>
      </c>
      <c r="S7342">
        <v>8.5500000000000007</v>
      </c>
      <c r="T7342">
        <v>25</v>
      </c>
      <c r="U7342" t="s">
        <v>33</v>
      </c>
      <c r="V7342" s="2">
        <v>43648</v>
      </c>
      <c r="W7342" t="s">
        <v>130</v>
      </c>
      <c r="X7342" t="s">
        <v>461</v>
      </c>
      <c r="Y7342" t="s">
        <v>47</v>
      </c>
    </row>
    <row r="7343" spans="1:25" hidden="1" x14ac:dyDescent="0.35">
      <c r="A7343">
        <v>3</v>
      </c>
      <c r="B7343" t="s">
        <v>25</v>
      </c>
      <c r="C7343">
        <v>1</v>
      </c>
      <c r="D7343" t="s">
        <v>11</v>
      </c>
      <c r="E7343" t="s">
        <v>3214</v>
      </c>
      <c r="F7343" t="s">
        <v>13</v>
      </c>
      <c r="G7343" t="s">
        <v>579</v>
      </c>
      <c r="H7343" s="1">
        <v>0</v>
      </c>
      <c r="I7343" s="2">
        <v>43645</v>
      </c>
      <c r="J7343" t="s">
        <v>5221</v>
      </c>
      <c r="K7343" t="s">
        <v>102</v>
      </c>
      <c r="L7343">
        <v>6460</v>
      </c>
      <c r="M7343">
        <v>840</v>
      </c>
      <c r="N7343" t="s">
        <v>2338</v>
      </c>
      <c r="O7343">
        <v>185</v>
      </c>
      <c r="P7343">
        <v>9</v>
      </c>
      <c r="Q7343" t="s">
        <v>104</v>
      </c>
      <c r="R7343" t="s">
        <v>8304</v>
      </c>
      <c r="S7343">
        <v>185.26</v>
      </c>
      <c r="T7343">
        <v>639</v>
      </c>
      <c r="U7343" t="s">
        <v>33</v>
      </c>
      <c r="V7343" s="2">
        <v>43648</v>
      </c>
      <c r="W7343" t="s">
        <v>130</v>
      </c>
      <c r="X7343" t="s">
        <v>461</v>
      </c>
      <c r="Y7343" t="s">
        <v>22</v>
      </c>
    </row>
    <row r="7344" spans="1:25" hidden="1" x14ac:dyDescent="0.35">
      <c r="A7344">
        <v>3</v>
      </c>
      <c r="B7344" t="s">
        <v>25</v>
      </c>
      <c r="C7344">
        <v>1</v>
      </c>
      <c r="D7344" t="s">
        <v>26</v>
      </c>
      <c r="E7344" t="s">
        <v>3214</v>
      </c>
      <c r="F7344" t="s">
        <v>13</v>
      </c>
      <c r="G7344" t="s">
        <v>579</v>
      </c>
      <c r="H7344" s="1">
        <v>0</v>
      </c>
      <c r="I7344" s="2">
        <v>43645</v>
      </c>
      <c r="J7344" t="s">
        <v>5221</v>
      </c>
      <c r="K7344" t="s">
        <v>102</v>
      </c>
      <c r="L7344">
        <v>6460</v>
      </c>
      <c r="M7344">
        <v>73</v>
      </c>
      <c r="N7344" t="s">
        <v>3095</v>
      </c>
      <c r="O7344">
        <v>8</v>
      </c>
      <c r="P7344">
        <v>3</v>
      </c>
      <c r="Q7344" t="s">
        <v>104</v>
      </c>
      <c r="R7344" t="s">
        <v>8304</v>
      </c>
      <c r="S7344">
        <v>7.98</v>
      </c>
      <c r="T7344">
        <v>31</v>
      </c>
      <c r="U7344" t="s">
        <v>33</v>
      </c>
      <c r="V7344" s="2">
        <v>43648</v>
      </c>
      <c r="W7344" t="s">
        <v>130</v>
      </c>
      <c r="X7344" t="s">
        <v>461</v>
      </c>
      <c r="Y7344" t="s">
        <v>356</v>
      </c>
    </row>
    <row r="7345" spans="1:25" hidden="1" x14ac:dyDescent="0.35">
      <c r="A7345">
        <v>5</v>
      </c>
      <c r="B7345" t="s">
        <v>43</v>
      </c>
      <c r="C7345">
        <v>6</v>
      </c>
      <c r="D7345" t="s">
        <v>26</v>
      </c>
      <c r="E7345" t="s">
        <v>65</v>
      </c>
      <c r="F7345" t="s">
        <v>13</v>
      </c>
      <c r="G7345" t="s">
        <v>5413</v>
      </c>
      <c r="H7345" s="1">
        <v>0</v>
      </c>
      <c r="I7345" s="2">
        <v>43549</v>
      </c>
      <c r="J7345" t="s">
        <v>6553</v>
      </c>
      <c r="K7345" t="s">
        <v>30</v>
      </c>
      <c r="L7345">
        <v>98103</v>
      </c>
      <c r="M7345">
        <v>1122</v>
      </c>
      <c r="N7345" t="s">
        <v>2815</v>
      </c>
      <c r="O7345">
        <v>7</v>
      </c>
      <c r="P7345">
        <v>2</v>
      </c>
      <c r="Q7345" t="s">
        <v>32</v>
      </c>
      <c r="R7345" t="s">
        <v>8304</v>
      </c>
      <c r="S7345">
        <v>6.93</v>
      </c>
      <c r="T7345">
        <v>23</v>
      </c>
      <c r="U7345" t="s">
        <v>33</v>
      </c>
      <c r="V7345" s="2">
        <v>43554</v>
      </c>
      <c r="W7345" t="s">
        <v>39</v>
      </c>
      <c r="X7345" t="s">
        <v>69</v>
      </c>
      <c r="Y7345" t="s">
        <v>49</v>
      </c>
    </row>
    <row r="7346" spans="1:25" hidden="1" x14ac:dyDescent="0.35">
      <c r="A7346">
        <v>5</v>
      </c>
      <c r="B7346" t="s">
        <v>25</v>
      </c>
      <c r="C7346">
        <v>3</v>
      </c>
      <c r="D7346" t="s">
        <v>26</v>
      </c>
      <c r="E7346" t="s">
        <v>171</v>
      </c>
      <c r="F7346" t="s">
        <v>13</v>
      </c>
      <c r="G7346" t="s">
        <v>6964</v>
      </c>
      <c r="H7346" s="1">
        <v>0</v>
      </c>
      <c r="I7346" s="2">
        <v>43777</v>
      </c>
      <c r="J7346" t="s">
        <v>7338</v>
      </c>
      <c r="K7346" t="s">
        <v>102</v>
      </c>
      <c r="L7346">
        <v>10035</v>
      </c>
      <c r="M7346">
        <v>1236</v>
      </c>
      <c r="N7346" t="s">
        <v>7339</v>
      </c>
      <c r="O7346">
        <v>33</v>
      </c>
      <c r="P7346">
        <v>5</v>
      </c>
      <c r="Q7346" t="s">
        <v>104</v>
      </c>
      <c r="R7346" t="s">
        <v>8304</v>
      </c>
      <c r="S7346">
        <v>32.97</v>
      </c>
      <c r="T7346">
        <v>110</v>
      </c>
      <c r="U7346" t="s">
        <v>76</v>
      </c>
      <c r="V7346" s="2">
        <v>43782</v>
      </c>
      <c r="W7346" t="s">
        <v>20</v>
      </c>
      <c r="X7346" t="s">
        <v>175</v>
      </c>
      <c r="Y7346" t="s">
        <v>49</v>
      </c>
    </row>
    <row r="7347" spans="1:25" hidden="1" x14ac:dyDescent="0.35">
      <c r="A7347">
        <v>5</v>
      </c>
      <c r="B7347" t="s">
        <v>43</v>
      </c>
      <c r="C7347">
        <v>6</v>
      </c>
      <c r="D7347" t="s">
        <v>26</v>
      </c>
      <c r="E7347" t="s">
        <v>65</v>
      </c>
      <c r="F7347" t="s">
        <v>13</v>
      </c>
      <c r="G7347" t="s">
        <v>911</v>
      </c>
      <c r="H7347" s="1">
        <v>0</v>
      </c>
      <c r="I7347" s="2">
        <v>43581</v>
      </c>
      <c r="J7347" t="s">
        <v>7649</v>
      </c>
      <c r="K7347" t="s">
        <v>30</v>
      </c>
      <c r="L7347">
        <v>98115</v>
      </c>
      <c r="M7347">
        <v>1524</v>
      </c>
      <c r="N7347" t="s">
        <v>2908</v>
      </c>
      <c r="O7347">
        <v>9</v>
      </c>
      <c r="P7347">
        <v>3</v>
      </c>
      <c r="Q7347" t="s">
        <v>32</v>
      </c>
      <c r="R7347" t="s">
        <v>8304</v>
      </c>
      <c r="S7347">
        <v>9.36</v>
      </c>
      <c r="T7347">
        <v>20</v>
      </c>
      <c r="U7347" t="s">
        <v>76</v>
      </c>
      <c r="V7347" s="2">
        <v>43586</v>
      </c>
      <c r="W7347" t="s">
        <v>39</v>
      </c>
      <c r="X7347" t="s">
        <v>69</v>
      </c>
      <c r="Y7347" t="s">
        <v>64</v>
      </c>
    </row>
    <row r="7348" spans="1:25" hidden="1" x14ac:dyDescent="0.35">
      <c r="A7348">
        <v>5</v>
      </c>
      <c r="B7348" t="s">
        <v>43</v>
      </c>
      <c r="C7348">
        <v>6</v>
      </c>
      <c r="D7348" t="s">
        <v>26</v>
      </c>
      <c r="E7348" t="s">
        <v>65</v>
      </c>
      <c r="F7348" t="s">
        <v>13</v>
      </c>
      <c r="G7348" t="s">
        <v>911</v>
      </c>
      <c r="H7348" s="1">
        <v>0</v>
      </c>
      <c r="I7348" s="2">
        <v>43581</v>
      </c>
      <c r="J7348" t="s">
        <v>7649</v>
      </c>
      <c r="K7348" t="s">
        <v>30</v>
      </c>
      <c r="L7348">
        <v>98115</v>
      </c>
      <c r="M7348">
        <v>185</v>
      </c>
      <c r="N7348" t="s">
        <v>7286</v>
      </c>
      <c r="O7348">
        <v>19</v>
      </c>
      <c r="P7348">
        <v>8</v>
      </c>
      <c r="Q7348" t="s">
        <v>32</v>
      </c>
      <c r="R7348" t="s">
        <v>8304</v>
      </c>
      <c r="S7348">
        <v>19.25</v>
      </c>
      <c r="T7348">
        <v>39</v>
      </c>
      <c r="U7348" t="s">
        <v>76</v>
      </c>
      <c r="V7348" s="2">
        <v>43586</v>
      </c>
      <c r="W7348" t="s">
        <v>39</v>
      </c>
      <c r="X7348" t="s">
        <v>69</v>
      </c>
      <c r="Y7348" t="s">
        <v>35</v>
      </c>
    </row>
    <row r="7349" spans="1:25" x14ac:dyDescent="0.35">
      <c r="A7349">
        <v>0</v>
      </c>
      <c r="B7349" t="s">
        <v>10</v>
      </c>
      <c r="C7349">
        <v>0</v>
      </c>
      <c r="D7349" t="s">
        <v>11</v>
      </c>
      <c r="E7349" t="s">
        <v>1804</v>
      </c>
      <c r="F7349" t="s">
        <v>13</v>
      </c>
      <c r="G7349" t="s">
        <v>1614</v>
      </c>
      <c r="H7349" s="1">
        <v>0</v>
      </c>
      <c r="I7349" s="2">
        <v>43599</v>
      </c>
      <c r="J7349" t="s">
        <v>1805</v>
      </c>
      <c r="K7349" t="s">
        <v>30</v>
      </c>
      <c r="L7349">
        <v>92704</v>
      </c>
      <c r="M7349">
        <v>591</v>
      </c>
      <c r="N7349" t="s">
        <v>1662</v>
      </c>
      <c r="O7349">
        <v>6</v>
      </c>
      <c r="P7349">
        <v>2</v>
      </c>
      <c r="Q7349" t="s">
        <v>32</v>
      </c>
      <c r="R7349" t="s">
        <v>8304</v>
      </c>
      <c r="S7349">
        <v>6.22</v>
      </c>
      <c r="T7349">
        <v>18</v>
      </c>
      <c r="U7349" t="s">
        <v>19</v>
      </c>
      <c r="V7349" s="2">
        <v>43599</v>
      </c>
      <c r="W7349" t="s">
        <v>773</v>
      </c>
      <c r="X7349" t="s">
        <v>34</v>
      </c>
      <c r="Y7349" t="s">
        <v>47</v>
      </c>
    </row>
    <row r="7350" spans="1:25" x14ac:dyDescent="0.35">
      <c r="A7350">
        <v>0</v>
      </c>
      <c r="B7350" t="s">
        <v>10</v>
      </c>
      <c r="C7350">
        <v>0</v>
      </c>
      <c r="D7350" t="s">
        <v>50</v>
      </c>
      <c r="E7350" t="s">
        <v>1804</v>
      </c>
      <c r="F7350" t="s">
        <v>13</v>
      </c>
      <c r="G7350" t="s">
        <v>1614</v>
      </c>
      <c r="H7350" s="1">
        <v>0</v>
      </c>
      <c r="I7350" s="2">
        <v>43599</v>
      </c>
      <c r="J7350" t="s">
        <v>1805</v>
      </c>
      <c r="K7350" t="s">
        <v>30</v>
      </c>
      <c r="L7350">
        <v>92704</v>
      </c>
      <c r="M7350">
        <v>1330</v>
      </c>
      <c r="N7350" t="s">
        <v>4839</v>
      </c>
      <c r="O7350">
        <v>602</v>
      </c>
      <c r="P7350">
        <v>7</v>
      </c>
      <c r="Q7350" t="s">
        <v>32</v>
      </c>
      <c r="R7350" t="s">
        <v>8304</v>
      </c>
      <c r="S7350">
        <v>601.97</v>
      </c>
      <c r="T7350">
        <v>1400</v>
      </c>
      <c r="U7350" t="s">
        <v>19</v>
      </c>
      <c r="V7350" s="2">
        <v>43599</v>
      </c>
      <c r="W7350" t="s">
        <v>773</v>
      </c>
      <c r="X7350" t="s">
        <v>34</v>
      </c>
      <c r="Y7350" t="s">
        <v>113</v>
      </c>
    </row>
    <row r="7351" spans="1:25" hidden="1" x14ac:dyDescent="0.35">
      <c r="A7351">
        <v>3</v>
      </c>
      <c r="B7351" t="s">
        <v>25</v>
      </c>
      <c r="C7351">
        <v>1</v>
      </c>
      <c r="D7351" t="s">
        <v>11</v>
      </c>
      <c r="E7351" t="s">
        <v>1174</v>
      </c>
      <c r="F7351" t="s">
        <v>13</v>
      </c>
      <c r="G7351" t="s">
        <v>1245</v>
      </c>
      <c r="H7351" s="1">
        <v>0</v>
      </c>
      <c r="I7351" s="2">
        <v>43801</v>
      </c>
      <c r="J7351" t="s">
        <v>1612</v>
      </c>
      <c r="K7351" t="s">
        <v>16</v>
      </c>
      <c r="L7351">
        <v>24153</v>
      </c>
      <c r="M7351">
        <v>1211</v>
      </c>
      <c r="N7351" t="s">
        <v>1472</v>
      </c>
      <c r="O7351">
        <v>168</v>
      </c>
      <c r="P7351">
        <v>2</v>
      </c>
      <c r="Q7351" t="s">
        <v>18</v>
      </c>
      <c r="R7351" t="s">
        <v>8304</v>
      </c>
      <c r="S7351">
        <v>168.47</v>
      </c>
      <c r="T7351">
        <v>702</v>
      </c>
      <c r="U7351" t="s">
        <v>19</v>
      </c>
      <c r="V7351" s="2">
        <v>43804</v>
      </c>
      <c r="W7351" t="s">
        <v>130</v>
      </c>
      <c r="X7351" t="s">
        <v>205</v>
      </c>
      <c r="Y7351" t="s">
        <v>24</v>
      </c>
    </row>
    <row r="7352" spans="1:25" hidden="1" x14ac:dyDescent="0.35">
      <c r="A7352">
        <v>2</v>
      </c>
      <c r="B7352" t="s">
        <v>25</v>
      </c>
      <c r="C7352">
        <v>1</v>
      </c>
      <c r="D7352" t="s">
        <v>11</v>
      </c>
      <c r="E7352" t="s">
        <v>99</v>
      </c>
      <c r="F7352" t="s">
        <v>13</v>
      </c>
      <c r="G7352" t="s">
        <v>1576</v>
      </c>
      <c r="H7352" s="1">
        <v>0.2</v>
      </c>
      <c r="I7352" s="2">
        <v>43809</v>
      </c>
      <c r="J7352" t="s">
        <v>1577</v>
      </c>
      <c r="K7352" t="s">
        <v>102</v>
      </c>
      <c r="L7352">
        <v>19140</v>
      </c>
      <c r="M7352">
        <v>596</v>
      </c>
      <c r="N7352" t="s">
        <v>1446</v>
      </c>
      <c r="O7352">
        <v>23</v>
      </c>
      <c r="P7352">
        <v>2</v>
      </c>
      <c r="Q7352" t="s">
        <v>104</v>
      </c>
      <c r="R7352" t="s">
        <v>8304</v>
      </c>
      <c r="S7352">
        <v>23.32</v>
      </c>
      <c r="T7352">
        <v>311</v>
      </c>
      <c r="U7352" t="s">
        <v>19</v>
      </c>
      <c r="V7352" s="2">
        <v>43811</v>
      </c>
      <c r="W7352" t="s">
        <v>130</v>
      </c>
      <c r="X7352" t="s">
        <v>105</v>
      </c>
      <c r="Y7352" t="s">
        <v>47</v>
      </c>
    </row>
    <row r="7353" spans="1:25" hidden="1" x14ac:dyDescent="0.35">
      <c r="A7353">
        <v>2</v>
      </c>
      <c r="B7353" t="s">
        <v>25</v>
      </c>
      <c r="C7353">
        <v>1</v>
      </c>
      <c r="D7353" t="s">
        <v>26</v>
      </c>
      <c r="E7353" t="s">
        <v>99</v>
      </c>
      <c r="F7353" t="s">
        <v>13</v>
      </c>
      <c r="G7353" t="s">
        <v>1576</v>
      </c>
      <c r="H7353" s="1">
        <v>0.2</v>
      </c>
      <c r="I7353" s="2">
        <v>43809</v>
      </c>
      <c r="J7353" t="s">
        <v>1577</v>
      </c>
      <c r="K7353" t="s">
        <v>102</v>
      </c>
      <c r="L7353">
        <v>19140</v>
      </c>
      <c r="M7353">
        <v>1814</v>
      </c>
      <c r="N7353" t="s">
        <v>2943</v>
      </c>
      <c r="O7353">
        <v>4</v>
      </c>
      <c r="P7353">
        <v>2</v>
      </c>
      <c r="Q7353" t="s">
        <v>104</v>
      </c>
      <c r="R7353" t="s">
        <v>8304</v>
      </c>
      <c r="S7353">
        <v>3.63</v>
      </c>
      <c r="T7353">
        <v>10</v>
      </c>
      <c r="U7353" t="s">
        <v>19</v>
      </c>
      <c r="V7353" s="2">
        <v>43811</v>
      </c>
      <c r="W7353" t="s">
        <v>130</v>
      </c>
      <c r="X7353" t="s">
        <v>105</v>
      </c>
      <c r="Y7353" t="s">
        <v>64</v>
      </c>
    </row>
    <row r="7354" spans="1:25" hidden="1" x14ac:dyDescent="0.35">
      <c r="A7354">
        <v>7</v>
      </c>
      <c r="B7354" t="s">
        <v>25</v>
      </c>
      <c r="C7354">
        <v>6</v>
      </c>
      <c r="D7354" t="s">
        <v>11</v>
      </c>
      <c r="E7354" t="s">
        <v>687</v>
      </c>
      <c r="F7354" t="s">
        <v>13</v>
      </c>
      <c r="G7354" t="s">
        <v>348</v>
      </c>
      <c r="H7354" s="1">
        <v>0.2</v>
      </c>
      <c r="I7354" s="2">
        <v>43628</v>
      </c>
      <c r="J7354" t="s">
        <v>2535</v>
      </c>
      <c r="K7354" t="s">
        <v>16</v>
      </c>
      <c r="L7354">
        <v>33710</v>
      </c>
      <c r="M7354">
        <v>482</v>
      </c>
      <c r="N7354" t="s">
        <v>1506</v>
      </c>
      <c r="O7354">
        <v>1</v>
      </c>
      <c r="P7354">
        <v>2</v>
      </c>
      <c r="Q7354" t="s">
        <v>18</v>
      </c>
      <c r="R7354" t="s">
        <v>8304</v>
      </c>
      <c r="S7354">
        <v>1.07</v>
      </c>
      <c r="T7354">
        <v>17</v>
      </c>
      <c r="U7354" t="s">
        <v>19</v>
      </c>
      <c r="V7354" s="2">
        <v>43635</v>
      </c>
      <c r="W7354" t="s">
        <v>39</v>
      </c>
      <c r="X7354" t="s">
        <v>40</v>
      </c>
      <c r="Y7354" t="s">
        <v>47</v>
      </c>
    </row>
    <row r="7355" spans="1:25" hidden="1" x14ac:dyDescent="0.35">
      <c r="A7355">
        <v>4</v>
      </c>
      <c r="B7355" t="s">
        <v>43</v>
      </c>
      <c r="C7355">
        <v>6</v>
      </c>
      <c r="D7355" t="s">
        <v>26</v>
      </c>
      <c r="E7355" t="s">
        <v>122</v>
      </c>
      <c r="F7355" t="s">
        <v>13</v>
      </c>
      <c r="G7355" t="s">
        <v>2010</v>
      </c>
      <c r="H7355" s="1">
        <v>0.2</v>
      </c>
      <c r="I7355" s="2">
        <v>43791</v>
      </c>
      <c r="J7355" t="s">
        <v>3928</v>
      </c>
      <c r="K7355" t="s">
        <v>73</v>
      </c>
      <c r="L7355">
        <v>77070</v>
      </c>
      <c r="M7355">
        <v>1128</v>
      </c>
      <c r="N7355" t="s">
        <v>736</v>
      </c>
      <c r="O7355">
        <v>2</v>
      </c>
      <c r="P7355">
        <v>8</v>
      </c>
      <c r="Q7355" t="s">
        <v>75</v>
      </c>
      <c r="R7355" t="s">
        <v>8304</v>
      </c>
      <c r="S7355">
        <v>2.23</v>
      </c>
      <c r="T7355">
        <v>36</v>
      </c>
      <c r="U7355" t="s">
        <v>19</v>
      </c>
      <c r="V7355" s="2">
        <v>43795</v>
      </c>
      <c r="W7355" t="s">
        <v>39</v>
      </c>
      <c r="X7355" t="s">
        <v>77</v>
      </c>
      <c r="Y7355" t="s">
        <v>49</v>
      </c>
    </row>
    <row r="7356" spans="1:25" hidden="1" x14ac:dyDescent="0.35">
      <c r="A7356">
        <v>3</v>
      </c>
      <c r="B7356" t="s">
        <v>25</v>
      </c>
      <c r="C7356">
        <v>1</v>
      </c>
      <c r="D7356" t="s">
        <v>26</v>
      </c>
      <c r="E7356" t="s">
        <v>787</v>
      </c>
      <c r="F7356" t="s">
        <v>13</v>
      </c>
      <c r="G7356" t="s">
        <v>5242</v>
      </c>
      <c r="H7356" s="1">
        <v>0.2</v>
      </c>
      <c r="I7356" s="2">
        <v>43706</v>
      </c>
      <c r="J7356" t="s">
        <v>7990</v>
      </c>
      <c r="K7356" t="s">
        <v>73</v>
      </c>
      <c r="L7356">
        <v>62301</v>
      </c>
      <c r="M7356">
        <v>113</v>
      </c>
      <c r="N7356" t="s">
        <v>1051</v>
      </c>
      <c r="O7356">
        <v>2</v>
      </c>
      <c r="P7356">
        <v>2</v>
      </c>
      <c r="Q7356" t="s">
        <v>75</v>
      </c>
      <c r="R7356" t="s">
        <v>92</v>
      </c>
      <c r="S7356">
        <v>2.4</v>
      </c>
      <c r="T7356">
        <v>27</v>
      </c>
      <c r="U7356" t="s">
        <v>33</v>
      </c>
      <c r="V7356" s="2">
        <v>43709</v>
      </c>
      <c r="W7356" t="s">
        <v>130</v>
      </c>
      <c r="X7356" t="s">
        <v>139</v>
      </c>
      <c r="Y7356" t="s">
        <v>42</v>
      </c>
    </row>
    <row r="7357" spans="1:25" hidden="1" x14ac:dyDescent="0.35">
      <c r="A7357">
        <v>3</v>
      </c>
      <c r="B7357" t="s">
        <v>25</v>
      </c>
      <c r="C7357">
        <v>1</v>
      </c>
      <c r="D7357" t="s">
        <v>26</v>
      </c>
      <c r="E7357" t="s">
        <v>787</v>
      </c>
      <c r="F7357" t="s">
        <v>13</v>
      </c>
      <c r="G7357" t="s">
        <v>5242</v>
      </c>
      <c r="H7357" s="1">
        <v>0.2</v>
      </c>
      <c r="I7357" s="2">
        <v>43706</v>
      </c>
      <c r="J7357" t="s">
        <v>7990</v>
      </c>
      <c r="K7357" t="s">
        <v>73</v>
      </c>
      <c r="L7357">
        <v>62301</v>
      </c>
      <c r="M7357">
        <v>215</v>
      </c>
      <c r="N7357" t="s">
        <v>522</v>
      </c>
      <c r="O7357">
        <v>18</v>
      </c>
      <c r="P7357">
        <v>4</v>
      </c>
      <c r="Q7357" t="s">
        <v>75</v>
      </c>
      <c r="R7357" t="s">
        <v>92</v>
      </c>
      <c r="S7357">
        <v>17.760000000000002</v>
      </c>
      <c r="T7357">
        <v>47</v>
      </c>
      <c r="U7357" t="s">
        <v>33</v>
      </c>
      <c r="V7357" s="2">
        <v>43709</v>
      </c>
      <c r="W7357" t="s">
        <v>130</v>
      </c>
      <c r="X7357" t="s">
        <v>139</v>
      </c>
      <c r="Y7357" t="s">
        <v>35</v>
      </c>
    </row>
    <row r="7358" spans="1:25" hidden="1" x14ac:dyDescent="0.35">
      <c r="A7358">
        <v>3</v>
      </c>
      <c r="B7358" t="s">
        <v>25</v>
      </c>
      <c r="C7358">
        <v>1</v>
      </c>
      <c r="D7358" t="s">
        <v>26</v>
      </c>
      <c r="E7358" t="s">
        <v>787</v>
      </c>
      <c r="F7358" t="s">
        <v>13</v>
      </c>
      <c r="G7358" t="s">
        <v>5242</v>
      </c>
      <c r="H7358" s="1">
        <v>0.8</v>
      </c>
      <c r="I7358" s="2">
        <v>43706</v>
      </c>
      <c r="J7358" t="s">
        <v>7990</v>
      </c>
      <c r="K7358" t="s">
        <v>73</v>
      </c>
      <c r="L7358">
        <v>62301</v>
      </c>
      <c r="M7358">
        <v>1639</v>
      </c>
      <c r="N7358" t="s">
        <v>3140</v>
      </c>
      <c r="O7358">
        <v>-5</v>
      </c>
      <c r="P7358">
        <v>9</v>
      </c>
      <c r="Q7358" t="s">
        <v>75</v>
      </c>
      <c r="R7358" t="s">
        <v>92</v>
      </c>
      <c r="S7358">
        <v>-5.18</v>
      </c>
      <c r="T7358">
        <v>3</v>
      </c>
      <c r="U7358" t="s">
        <v>33</v>
      </c>
      <c r="V7358" s="2">
        <v>43709</v>
      </c>
      <c r="W7358" t="s">
        <v>130</v>
      </c>
      <c r="X7358" t="s">
        <v>139</v>
      </c>
      <c r="Y7358" t="s">
        <v>54</v>
      </c>
    </row>
    <row r="7359" spans="1:25" hidden="1" x14ac:dyDescent="0.35">
      <c r="A7359">
        <v>4</v>
      </c>
      <c r="B7359" t="s">
        <v>43</v>
      </c>
      <c r="C7359">
        <v>6</v>
      </c>
      <c r="D7359" t="s">
        <v>26</v>
      </c>
      <c r="E7359" t="s">
        <v>737</v>
      </c>
      <c r="F7359" t="s">
        <v>13</v>
      </c>
      <c r="G7359" t="s">
        <v>1386</v>
      </c>
      <c r="H7359" s="1">
        <v>0.2</v>
      </c>
      <c r="I7359" s="2">
        <v>43724</v>
      </c>
      <c r="J7359" t="s">
        <v>1387</v>
      </c>
      <c r="K7359" t="s">
        <v>73</v>
      </c>
      <c r="L7359">
        <v>78745</v>
      </c>
      <c r="M7359">
        <v>1048</v>
      </c>
      <c r="N7359" t="s">
        <v>8188</v>
      </c>
      <c r="O7359">
        <v>6</v>
      </c>
      <c r="P7359">
        <v>2</v>
      </c>
      <c r="Q7359" t="s">
        <v>75</v>
      </c>
      <c r="R7359" t="s">
        <v>8304</v>
      </c>
      <c r="S7359">
        <v>6.37</v>
      </c>
      <c r="T7359">
        <v>18</v>
      </c>
      <c r="U7359" t="s">
        <v>19</v>
      </c>
      <c r="V7359" s="2">
        <v>43728</v>
      </c>
      <c r="W7359" t="s">
        <v>39</v>
      </c>
      <c r="X7359" t="s">
        <v>77</v>
      </c>
      <c r="Y7359" t="s">
        <v>119</v>
      </c>
    </row>
    <row r="7360" spans="1:25" hidden="1" x14ac:dyDescent="0.35">
      <c r="A7360">
        <v>4</v>
      </c>
      <c r="B7360" t="s">
        <v>43</v>
      </c>
      <c r="C7360">
        <v>6</v>
      </c>
      <c r="D7360" t="s">
        <v>50</v>
      </c>
      <c r="E7360" t="s">
        <v>737</v>
      </c>
      <c r="F7360" t="s">
        <v>13</v>
      </c>
      <c r="G7360" t="s">
        <v>1386</v>
      </c>
      <c r="H7360" s="1">
        <v>0.2</v>
      </c>
      <c r="I7360" s="2">
        <v>43724</v>
      </c>
      <c r="J7360" t="s">
        <v>1387</v>
      </c>
      <c r="K7360" t="s">
        <v>73</v>
      </c>
      <c r="L7360">
        <v>78745</v>
      </c>
      <c r="M7360">
        <v>453</v>
      </c>
      <c r="N7360" t="s">
        <v>1388</v>
      </c>
      <c r="O7360">
        <v>6</v>
      </c>
      <c r="P7360">
        <v>1</v>
      </c>
      <c r="Q7360" t="s">
        <v>75</v>
      </c>
      <c r="R7360" t="s">
        <v>8304</v>
      </c>
      <c r="S7360">
        <v>5.6</v>
      </c>
      <c r="T7360">
        <v>56</v>
      </c>
      <c r="U7360" t="s">
        <v>19</v>
      </c>
      <c r="V7360" s="2">
        <v>43728</v>
      </c>
      <c r="W7360" t="s">
        <v>39</v>
      </c>
      <c r="X7360" t="s">
        <v>77</v>
      </c>
      <c r="Y7360" t="s">
        <v>52</v>
      </c>
    </row>
    <row r="7361" spans="1:25" hidden="1" x14ac:dyDescent="0.35">
      <c r="A7361">
        <v>2</v>
      </c>
      <c r="B7361" t="s">
        <v>43</v>
      </c>
      <c r="C7361">
        <v>3</v>
      </c>
      <c r="D7361" t="s">
        <v>26</v>
      </c>
      <c r="E7361" t="s">
        <v>1550</v>
      </c>
      <c r="F7361" t="s">
        <v>13</v>
      </c>
      <c r="G7361" t="s">
        <v>2231</v>
      </c>
      <c r="H7361" s="1">
        <v>0</v>
      </c>
      <c r="I7361" s="2">
        <v>43738</v>
      </c>
      <c r="J7361" t="s">
        <v>3454</v>
      </c>
      <c r="K7361" t="s">
        <v>102</v>
      </c>
      <c r="L7361">
        <v>21215</v>
      </c>
      <c r="M7361">
        <v>781</v>
      </c>
      <c r="N7361" t="s">
        <v>3455</v>
      </c>
      <c r="O7361">
        <v>81</v>
      </c>
      <c r="P7361">
        <v>3</v>
      </c>
      <c r="Q7361" t="s">
        <v>104</v>
      </c>
      <c r="R7361" t="s">
        <v>8304</v>
      </c>
      <c r="S7361">
        <v>80.790000000000006</v>
      </c>
      <c r="T7361">
        <v>165</v>
      </c>
      <c r="U7361" t="s">
        <v>19</v>
      </c>
      <c r="V7361" s="2">
        <v>43740</v>
      </c>
      <c r="W7361" t="s">
        <v>20</v>
      </c>
      <c r="X7361" t="s">
        <v>1549</v>
      </c>
      <c r="Y7361" t="s">
        <v>64</v>
      </c>
    </row>
    <row r="7362" spans="1:25" hidden="1" x14ac:dyDescent="0.35">
      <c r="A7362">
        <v>6</v>
      </c>
      <c r="B7362" t="s">
        <v>10</v>
      </c>
      <c r="C7362">
        <v>6</v>
      </c>
      <c r="D7362" t="s">
        <v>26</v>
      </c>
      <c r="E7362" t="s">
        <v>209</v>
      </c>
      <c r="F7362" t="s">
        <v>13</v>
      </c>
      <c r="G7362" t="s">
        <v>1162</v>
      </c>
      <c r="H7362" s="1">
        <v>0</v>
      </c>
      <c r="I7362" s="2">
        <v>43762</v>
      </c>
      <c r="J7362" t="s">
        <v>4309</v>
      </c>
      <c r="K7362" t="s">
        <v>16</v>
      </c>
      <c r="L7362">
        <v>39212</v>
      </c>
      <c r="M7362">
        <v>1507</v>
      </c>
      <c r="N7362" t="s">
        <v>346</v>
      </c>
      <c r="O7362">
        <v>5</v>
      </c>
      <c r="P7362">
        <v>4</v>
      </c>
      <c r="Q7362" t="s">
        <v>18</v>
      </c>
      <c r="R7362" t="s">
        <v>8304</v>
      </c>
      <c r="S7362">
        <v>5.26</v>
      </c>
      <c r="T7362">
        <v>12</v>
      </c>
      <c r="U7362" t="s">
        <v>19</v>
      </c>
      <c r="V7362" s="2">
        <v>43768</v>
      </c>
      <c r="W7362" t="s">
        <v>39</v>
      </c>
      <c r="X7362" t="s">
        <v>887</v>
      </c>
      <c r="Y7362" t="s">
        <v>176</v>
      </c>
    </row>
    <row r="7363" spans="1:25" hidden="1" x14ac:dyDescent="0.35">
      <c r="A7363">
        <v>1</v>
      </c>
      <c r="B7363" t="s">
        <v>10</v>
      </c>
      <c r="C7363">
        <v>1</v>
      </c>
      <c r="D7363" t="s">
        <v>26</v>
      </c>
      <c r="E7363" t="s">
        <v>1382</v>
      </c>
      <c r="F7363" t="s">
        <v>13</v>
      </c>
      <c r="G7363" t="s">
        <v>7150</v>
      </c>
      <c r="H7363" s="1">
        <v>0.2</v>
      </c>
      <c r="I7363" s="2">
        <v>43716</v>
      </c>
      <c r="J7363" t="s">
        <v>7253</v>
      </c>
      <c r="K7363" t="s">
        <v>16</v>
      </c>
      <c r="L7363">
        <v>33012</v>
      </c>
      <c r="M7363">
        <v>502</v>
      </c>
      <c r="N7363" t="s">
        <v>975</v>
      </c>
      <c r="O7363">
        <v>5</v>
      </c>
      <c r="P7363">
        <v>5</v>
      </c>
      <c r="Q7363" t="s">
        <v>18</v>
      </c>
      <c r="R7363" t="s">
        <v>8304</v>
      </c>
      <c r="S7363">
        <v>5.4</v>
      </c>
      <c r="T7363">
        <v>62</v>
      </c>
      <c r="U7363" t="s">
        <v>76</v>
      </c>
      <c r="V7363" s="2">
        <v>43717</v>
      </c>
      <c r="W7363" t="s">
        <v>130</v>
      </c>
      <c r="X7363" t="s">
        <v>40</v>
      </c>
      <c r="Y7363" t="s">
        <v>42</v>
      </c>
    </row>
    <row r="7364" spans="1:25" hidden="1" x14ac:dyDescent="0.35">
      <c r="A7364">
        <v>1</v>
      </c>
      <c r="B7364" t="s">
        <v>10</v>
      </c>
      <c r="C7364">
        <v>1</v>
      </c>
      <c r="D7364" t="s">
        <v>50</v>
      </c>
      <c r="E7364" t="s">
        <v>1382</v>
      </c>
      <c r="F7364" t="s">
        <v>13</v>
      </c>
      <c r="G7364" t="s">
        <v>7150</v>
      </c>
      <c r="H7364" s="1">
        <v>0.2</v>
      </c>
      <c r="I7364" s="2">
        <v>43716</v>
      </c>
      <c r="J7364" t="s">
        <v>7253</v>
      </c>
      <c r="K7364" t="s">
        <v>16</v>
      </c>
      <c r="L7364">
        <v>33012</v>
      </c>
      <c r="M7364">
        <v>1402</v>
      </c>
      <c r="N7364" t="s">
        <v>4844</v>
      </c>
      <c r="O7364">
        <v>14</v>
      </c>
      <c r="P7364">
        <v>3</v>
      </c>
      <c r="Q7364" t="s">
        <v>18</v>
      </c>
      <c r="R7364" t="s">
        <v>8304</v>
      </c>
      <c r="S7364">
        <v>13.86</v>
      </c>
      <c r="T7364">
        <v>158</v>
      </c>
      <c r="U7364" t="s">
        <v>76</v>
      </c>
      <c r="V7364" s="2">
        <v>43717</v>
      </c>
      <c r="W7364" t="s">
        <v>130</v>
      </c>
      <c r="X7364" t="s">
        <v>40</v>
      </c>
      <c r="Y7364" t="s">
        <v>52</v>
      </c>
    </row>
    <row r="7365" spans="1:25" x14ac:dyDescent="0.35">
      <c r="A7365">
        <v>4</v>
      </c>
      <c r="B7365" t="s">
        <v>43</v>
      </c>
      <c r="C7365">
        <v>6</v>
      </c>
      <c r="D7365" t="s">
        <v>11</v>
      </c>
      <c r="E7365" t="s">
        <v>27</v>
      </c>
      <c r="F7365" t="s">
        <v>13</v>
      </c>
      <c r="G7365" t="s">
        <v>321</v>
      </c>
      <c r="H7365" s="1">
        <v>0</v>
      </c>
      <c r="I7365" s="2">
        <v>43466</v>
      </c>
      <c r="J7365" t="s">
        <v>2666</v>
      </c>
      <c r="K7365" t="s">
        <v>30</v>
      </c>
      <c r="L7365">
        <v>90036</v>
      </c>
      <c r="M7365">
        <v>866</v>
      </c>
      <c r="N7365" t="s">
        <v>8222</v>
      </c>
      <c r="O7365">
        <v>199</v>
      </c>
      <c r="P7365">
        <v>11</v>
      </c>
      <c r="Q7365" t="s">
        <v>32</v>
      </c>
      <c r="R7365" t="s">
        <v>8304</v>
      </c>
      <c r="S7365">
        <v>199.26</v>
      </c>
      <c r="T7365">
        <v>474</v>
      </c>
      <c r="U7365" t="s">
        <v>19</v>
      </c>
      <c r="V7365" s="2">
        <v>43470</v>
      </c>
      <c r="W7365" t="s">
        <v>39</v>
      </c>
      <c r="X7365" t="s">
        <v>34</v>
      </c>
      <c r="Y7365" t="s">
        <v>47</v>
      </c>
    </row>
    <row r="7366" spans="1:25" x14ac:dyDescent="0.35">
      <c r="A7366">
        <v>0</v>
      </c>
      <c r="B7366" t="s">
        <v>10</v>
      </c>
      <c r="C7366">
        <v>0</v>
      </c>
      <c r="D7366" t="s">
        <v>11</v>
      </c>
      <c r="E7366" t="s">
        <v>88</v>
      </c>
      <c r="F7366" t="s">
        <v>13</v>
      </c>
      <c r="G7366" t="s">
        <v>16</v>
      </c>
      <c r="H7366" s="1">
        <v>0</v>
      </c>
      <c r="I7366" s="2">
        <v>43719</v>
      </c>
      <c r="J7366" t="s">
        <v>1813</v>
      </c>
      <c r="K7366" t="s">
        <v>30</v>
      </c>
      <c r="L7366">
        <v>94110</v>
      </c>
      <c r="M7366">
        <v>30</v>
      </c>
      <c r="N7366" t="s">
        <v>8151</v>
      </c>
      <c r="O7366">
        <v>12</v>
      </c>
      <c r="P7366">
        <v>4</v>
      </c>
      <c r="Q7366" t="s">
        <v>32</v>
      </c>
      <c r="R7366" t="s">
        <v>8304</v>
      </c>
      <c r="S7366">
        <v>11.65</v>
      </c>
      <c r="T7366">
        <v>32</v>
      </c>
      <c r="U7366" t="s">
        <v>19</v>
      </c>
      <c r="V7366" s="2">
        <v>43719</v>
      </c>
      <c r="W7366" t="s">
        <v>773</v>
      </c>
      <c r="X7366" t="s">
        <v>34</v>
      </c>
      <c r="Y7366" t="s">
        <v>47</v>
      </c>
    </row>
    <row r="7367" spans="1:25" x14ac:dyDescent="0.35">
      <c r="A7367">
        <v>0</v>
      </c>
      <c r="B7367" t="s">
        <v>10</v>
      </c>
      <c r="C7367">
        <v>0</v>
      </c>
      <c r="D7367" t="s">
        <v>26</v>
      </c>
      <c r="E7367" t="s">
        <v>88</v>
      </c>
      <c r="F7367" t="s">
        <v>13</v>
      </c>
      <c r="G7367" t="s">
        <v>16</v>
      </c>
      <c r="H7367" s="1">
        <v>0</v>
      </c>
      <c r="I7367" s="2">
        <v>43719</v>
      </c>
      <c r="J7367" t="s">
        <v>1813</v>
      </c>
      <c r="K7367" t="s">
        <v>30</v>
      </c>
      <c r="L7367">
        <v>94110</v>
      </c>
      <c r="M7367">
        <v>949</v>
      </c>
      <c r="N7367" t="s">
        <v>3303</v>
      </c>
      <c r="O7367">
        <v>114</v>
      </c>
      <c r="P7367">
        <v>5</v>
      </c>
      <c r="Q7367" t="s">
        <v>32</v>
      </c>
      <c r="R7367" t="s">
        <v>8304</v>
      </c>
      <c r="S7367">
        <v>113.85</v>
      </c>
      <c r="T7367">
        <v>407</v>
      </c>
      <c r="U7367" t="s">
        <v>19</v>
      </c>
      <c r="V7367" s="2">
        <v>43719</v>
      </c>
      <c r="W7367" t="s">
        <v>773</v>
      </c>
      <c r="X7367" t="s">
        <v>34</v>
      </c>
      <c r="Y7367" t="s">
        <v>56</v>
      </c>
    </row>
    <row r="7368" spans="1:25" hidden="1" x14ac:dyDescent="0.35">
      <c r="A7368">
        <v>5</v>
      </c>
      <c r="B7368" t="s">
        <v>43</v>
      </c>
      <c r="C7368">
        <v>6</v>
      </c>
      <c r="D7368" t="s">
        <v>11</v>
      </c>
      <c r="E7368" t="s">
        <v>122</v>
      </c>
      <c r="F7368" t="s">
        <v>13</v>
      </c>
      <c r="G7368" t="s">
        <v>864</v>
      </c>
      <c r="H7368" s="1">
        <v>0.3</v>
      </c>
      <c r="I7368" s="2">
        <v>43551</v>
      </c>
      <c r="J7368" t="s">
        <v>2189</v>
      </c>
      <c r="K7368" t="s">
        <v>73</v>
      </c>
      <c r="L7368">
        <v>77070</v>
      </c>
      <c r="M7368">
        <v>758</v>
      </c>
      <c r="N7368" t="s">
        <v>2081</v>
      </c>
      <c r="O7368">
        <v>-66</v>
      </c>
      <c r="P7368">
        <v>2</v>
      </c>
      <c r="Q7368" t="s">
        <v>75</v>
      </c>
      <c r="R7368" t="s">
        <v>8304</v>
      </c>
      <c r="S7368">
        <v>-66.39</v>
      </c>
      <c r="T7368">
        <v>211</v>
      </c>
      <c r="U7368" t="s">
        <v>19</v>
      </c>
      <c r="V7368" s="2">
        <v>43556</v>
      </c>
      <c r="W7368" t="s">
        <v>39</v>
      </c>
      <c r="X7368" t="s">
        <v>77</v>
      </c>
      <c r="Y7368" t="s">
        <v>24</v>
      </c>
    </row>
    <row r="7369" spans="1:25" hidden="1" x14ac:dyDescent="0.35">
      <c r="A7369">
        <v>5</v>
      </c>
      <c r="B7369" t="s">
        <v>43</v>
      </c>
      <c r="C7369">
        <v>6</v>
      </c>
      <c r="D7369" t="s">
        <v>11</v>
      </c>
      <c r="E7369" t="s">
        <v>122</v>
      </c>
      <c r="F7369" t="s">
        <v>13</v>
      </c>
      <c r="G7369" t="s">
        <v>864</v>
      </c>
      <c r="H7369" s="1">
        <v>0.3</v>
      </c>
      <c r="I7369" s="2">
        <v>43551</v>
      </c>
      <c r="J7369" t="s">
        <v>2189</v>
      </c>
      <c r="K7369" t="s">
        <v>73</v>
      </c>
      <c r="L7369">
        <v>77070</v>
      </c>
      <c r="M7369">
        <v>744</v>
      </c>
      <c r="N7369" t="s">
        <v>8108</v>
      </c>
      <c r="O7369">
        <v>-9</v>
      </c>
      <c r="P7369">
        <v>3</v>
      </c>
      <c r="Q7369" t="s">
        <v>75</v>
      </c>
      <c r="R7369" t="s">
        <v>8304</v>
      </c>
      <c r="S7369">
        <v>-8.58</v>
      </c>
      <c r="T7369">
        <v>601</v>
      </c>
      <c r="U7369" t="s">
        <v>19</v>
      </c>
      <c r="V7369" s="2">
        <v>43556</v>
      </c>
      <c r="W7369" t="s">
        <v>39</v>
      </c>
      <c r="X7369" t="s">
        <v>77</v>
      </c>
      <c r="Y7369" t="s">
        <v>24</v>
      </c>
    </row>
    <row r="7370" spans="1:25" hidden="1" x14ac:dyDescent="0.35">
      <c r="A7370">
        <v>5</v>
      </c>
      <c r="B7370" t="s">
        <v>43</v>
      </c>
      <c r="C7370">
        <v>6</v>
      </c>
      <c r="D7370" t="s">
        <v>11</v>
      </c>
      <c r="E7370" t="s">
        <v>122</v>
      </c>
      <c r="F7370" t="s">
        <v>13</v>
      </c>
      <c r="G7370" t="s">
        <v>864</v>
      </c>
      <c r="H7370" s="1">
        <v>0.32</v>
      </c>
      <c r="I7370" s="2">
        <v>43551</v>
      </c>
      <c r="J7370" t="s">
        <v>2189</v>
      </c>
      <c r="K7370" t="s">
        <v>73</v>
      </c>
      <c r="L7370">
        <v>77070</v>
      </c>
      <c r="M7370">
        <v>170</v>
      </c>
      <c r="N7370" t="s">
        <v>1692</v>
      </c>
      <c r="O7370">
        <v>-30</v>
      </c>
      <c r="P7370">
        <v>5</v>
      </c>
      <c r="Q7370" t="s">
        <v>75</v>
      </c>
      <c r="R7370" t="s">
        <v>8304</v>
      </c>
      <c r="S7370">
        <v>-30.1</v>
      </c>
      <c r="T7370">
        <v>1023</v>
      </c>
      <c r="U7370" t="s">
        <v>19</v>
      </c>
      <c r="V7370" s="2">
        <v>43556</v>
      </c>
      <c r="W7370" t="s">
        <v>39</v>
      </c>
      <c r="X7370" t="s">
        <v>77</v>
      </c>
      <c r="Y7370" t="s">
        <v>22</v>
      </c>
    </row>
    <row r="7371" spans="1:25" hidden="1" x14ac:dyDescent="0.35">
      <c r="A7371">
        <v>5</v>
      </c>
      <c r="B7371" t="s">
        <v>43</v>
      </c>
      <c r="C7371">
        <v>6</v>
      </c>
      <c r="D7371" t="s">
        <v>50</v>
      </c>
      <c r="E7371" t="s">
        <v>122</v>
      </c>
      <c r="F7371" t="s">
        <v>13</v>
      </c>
      <c r="G7371" t="s">
        <v>864</v>
      </c>
      <c r="H7371" s="1">
        <v>0.2</v>
      </c>
      <c r="I7371" s="2">
        <v>43551</v>
      </c>
      <c r="J7371" t="s">
        <v>2189</v>
      </c>
      <c r="K7371" t="s">
        <v>73</v>
      </c>
      <c r="L7371">
        <v>77070</v>
      </c>
      <c r="M7371">
        <v>959</v>
      </c>
      <c r="N7371" t="s">
        <v>4704</v>
      </c>
      <c r="O7371">
        <v>7</v>
      </c>
      <c r="P7371">
        <v>1</v>
      </c>
      <c r="Q7371" t="s">
        <v>75</v>
      </c>
      <c r="R7371" t="s">
        <v>8304</v>
      </c>
      <c r="S7371">
        <v>7</v>
      </c>
      <c r="T7371">
        <v>40</v>
      </c>
      <c r="U7371" t="s">
        <v>19</v>
      </c>
      <c r="V7371" s="2">
        <v>43556</v>
      </c>
      <c r="W7371" t="s">
        <v>39</v>
      </c>
      <c r="X7371" t="s">
        <v>77</v>
      </c>
      <c r="Y7371" t="s">
        <v>113</v>
      </c>
    </row>
    <row r="7372" spans="1:25" hidden="1" x14ac:dyDescent="0.35">
      <c r="A7372">
        <v>0</v>
      </c>
      <c r="B7372" t="s">
        <v>10</v>
      </c>
      <c r="C7372">
        <v>0</v>
      </c>
      <c r="D7372" t="s">
        <v>26</v>
      </c>
      <c r="E7372" t="s">
        <v>287</v>
      </c>
      <c r="F7372" t="s">
        <v>13</v>
      </c>
      <c r="G7372" t="s">
        <v>2439</v>
      </c>
      <c r="H7372" s="1">
        <v>0.2</v>
      </c>
      <c r="I7372" s="2">
        <v>43591</v>
      </c>
      <c r="J7372" t="s">
        <v>3273</v>
      </c>
      <c r="K7372" t="s">
        <v>16</v>
      </c>
      <c r="L7372">
        <v>28205</v>
      </c>
      <c r="M7372">
        <v>179</v>
      </c>
      <c r="N7372" t="s">
        <v>1342</v>
      </c>
      <c r="O7372">
        <v>40</v>
      </c>
      <c r="P7372">
        <v>5</v>
      </c>
      <c r="Q7372" t="s">
        <v>18</v>
      </c>
      <c r="R7372" t="s">
        <v>8304</v>
      </c>
      <c r="S7372">
        <v>39.69</v>
      </c>
      <c r="T7372">
        <v>122</v>
      </c>
      <c r="U7372" t="s">
        <v>19</v>
      </c>
      <c r="V7372" s="2">
        <v>43591</v>
      </c>
      <c r="W7372" t="s">
        <v>773</v>
      </c>
      <c r="X7372" t="s">
        <v>63</v>
      </c>
      <c r="Y7372" t="s">
        <v>35</v>
      </c>
    </row>
    <row r="7373" spans="1:25" hidden="1" x14ac:dyDescent="0.35">
      <c r="A7373">
        <v>0</v>
      </c>
      <c r="B7373" t="s">
        <v>10</v>
      </c>
      <c r="C7373">
        <v>0</v>
      </c>
      <c r="D7373" t="s">
        <v>26</v>
      </c>
      <c r="E7373" t="s">
        <v>287</v>
      </c>
      <c r="F7373" t="s">
        <v>13</v>
      </c>
      <c r="G7373" t="s">
        <v>2439</v>
      </c>
      <c r="H7373" s="1">
        <v>0.7</v>
      </c>
      <c r="I7373" s="2">
        <v>43591</v>
      </c>
      <c r="J7373" t="s">
        <v>3273</v>
      </c>
      <c r="K7373" t="s">
        <v>16</v>
      </c>
      <c r="L7373">
        <v>28205</v>
      </c>
      <c r="M7373">
        <v>1634</v>
      </c>
      <c r="N7373" t="s">
        <v>826</v>
      </c>
      <c r="O7373">
        <v>-53</v>
      </c>
      <c r="P7373">
        <v>11</v>
      </c>
      <c r="Q7373" t="s">
        <v>18</v>
      </c>
      <c r="R7373" t="s">
        <v>8304</v>
      </c>
      <c r="S7373">
        <v>-52.55</v>
      </c>
      <c r="T7373">
        <v>69</v>
      </c>
      <c r="U7373" t="s">
        <v>19</v>
      </c>
      <c r="V7373" s="2">
        <v>43591</v>
      </c>
      <c r="W7373" t="s">
        <v>773</v>
      </c>
      <c r="X7373" t="s">
        <v>63</v>
      </c>
      <c r="Y7373" t="s">
        <v>54</v>
      </c>
    </row>
    <row r="7374" spans="1:25" hidden="1" x14ac:dyDescent="0.35">
      <c r="A7374">
        <v>0</v>
      </c>
      <c r="B7374" t="s">
        <v>10</v>
      </c>
      <c r="C7374">
        <v>0</v>
      </c>
      <c r="D7374" t="s">
        <v>50</v>
      </c>
      <c r="E7374" t="s">
        <v>287</v>
      </c>
      <c r="F7374" t="s">
        <v>13</v>
      </c>
      <c r="G7374" t="s">
        <v>2439</v>
      </c>
      <c r="H7374" s="1">
        <v>0.2</v>
      </c>
      <c r="I7374" s="2">
        <v>43591</v>
      </c>
      <c r="J7374" t="s">
        <v>3273</v>
      </c>
      <c r="K7374" t="s">
        <v>16</v>
      </c>
      <c r="L7374">
        <v>28205</v>
      </c>
      <c r="M7374">
        <v>726</v>
      </c>
      <c r="N7374" t="s">
        <v>129</v>
      </c>
      <c r="O7374">
        <v>71</v>
      </c>
      <c r="P7374">
        <v>4</v>
      </c>
      <c r="Q7374" t="s">
        <v>18</v>
      </c>
      <c r="R7374" t="s">
        <v>8304</v>
      </c>
      <c r="S7374">
        <v>70.56</v>
      </c>
      <c r="T7374">
        <v>627</v>
      </c>
      <c r="U7374" t="s">
        <v>19</v>
      </c>
      <c r="V7374" s="2">
        <v>43591</v>
      </c>
      <c r="W7374" t="s">
        <v>773</v>
      </c>
      <c r="X7374" t="s">
        <v>63</v>
      </c>
      <c r="Y7374" t="s">
        <v>52</v>
      </c>
    </row>
    <row r="7375" spans="1:25" hidden="1" x14ac:dyDescent="0.35">
      <c r="A7375">
        <v>6</v>
      </c>
      <c r="B7375" t="s">
        <v>10</v>
      </c>
      <c r="C7375">
        <v>6</v>
      </c>
      <c r="D7375" t="s">
        <v>26</v>
      </c>
      <c r="E7375" t="s">
        <v>99</v>
      </c>
      <c r="F7375" t="s">
        <v>13</v>
      </c>
      <c r="G7375" t="s">
        <v>5602</v>
      </c>
      <c r="H7375" s="1">
        <v>0.7</v>
      </c>
      <c r="I7375" s="2">
        <v>43585</v>
      </c>
      <c r="J7375" t="s">
        <v>6446</v>
      </c>
      <c r="K7375" t="s">
        <v>102</v>
      </c>
      <c r="L7375">
        <v>19143</v>
      </c>
      <c r="M7375">
        <v>716</v>
      </c>
      <c r="N7375" t="s">
        <v>2867</v>
      </c>
      <c r="O7375">
        <v>-9</v>
      </c>
      <c r="P7375">
        <v>3</v>
      </c>
      <c r="Q7375" t="s">
        <v>104</v>
      </c>
      <c r="R7375" t="s">
        <v>8304</v>
      </c>
      <c r="S7375">
        <v>-9.26</v>
      </c>
      <c r="T7375">
        <v>14</v>
      </c>
      <c r="U7375" t="s">
        <v>33</v>
      </c>
      <c r="V7375" s="2">
        <v>43591</v>
      </c>
      <c r="W7375" t="s">
        <v>39</v>
      </c>
      <c r="X7375" t="s">
        <v>105</v>
      </c>
      <c r="Y7375" t="s">
        <v>54</v>
      </c>
    </row>
    <row r="7376" spans="1:25" hidden="1" x14ac:dyDescent="0.35">
      <c r="A7376">
        <v>6</v>
      </c>
      <c r="B7376" t="s">
        <v>10</v>
      </c>
      <c r="C7376">
        <v>6</v>
      </c>
      <c r="D7376" t="s">
        <v>50</v>
      </c>
      <c r="E7376" t="s">
        <v>99</v>
      </c>
      <c r="F7376" t="s">
        <v>13</v>
      </c>
      <c r="G7376" t="s">
        <v>5602</v>
      </c>
      <c r="H7376" s="1">
        <v>0.4</v>
      </c>
      <c r="I7376" s="2">
        <v>43585</v>
      </c>
      <c r="J7376" t="s">
        <v>6446</v>
      </c>
      <c r="K7376" t="s">
        <v>102</v>
      </c>
      <c r="L7376">
        <v>19143</v>
      </c>
      <c r="M7376">
        <v>1295</v>
      </c>
      <c r="N7376" t="s">
        <v>4877</v>
      </c>
      <c r="O7376">
        <v>-158</v>
      </c>
      <c r="P7376">
        <v>5</v>
      </c>
      <c r="Q7376" t="s">
        <v>104</v>
      </c>
      <c r="R7376" t="s">
        <v>8304</v>
      </c>
      <c r="S7376">
        <v>-158.1</v>
      </c>
      <c r="T7376">
        <v>678</v>
      </c>
      <c r="U7376" t="s">
        <v>33</v>
      </c>
      <c r="V7376" s="2">
        <v>43591</v>
      </c>
      <c r="W7376" t="s">
        <v>39</v>
      </c>
      <c r="X7376" t="s">
        <v>105</v>
      </c>
      <c r="Y7376" t="s">
        <v>52</v>
      </c>
    </row>
    <row r="7377" spans="1:25" hidden="1" x14ac:dyDescent="0.35">
      <c r="A7377">
        <v>4</v>
      </c>
      <c r="B7377" t="s">
        <v>43</v>
      </c>
      <c r="C7377">
        <v>6</v>
      </c>
      <c r="D7377" t="s">
        <v>26</v>
      </c>
      <c r="E7377" t="s">
        <v>1456</v>
      </c>
      <c r="F7377" t="s">
        <v>13</v>
      </c>
      <c r="G7377" t="s">
        <v>1339</v>
      </c>
      <c r="H7377" s="1">
        <v>0</v>
      </c>
      <c r="I7377" s="2">
        <v>43614</v>
      </c>
      <c r="J7377" t="s">
        <v>7417</v>
      </c>
      <c r="K7377" t="s">
        <v>73</v>
      </c>
      <c r="L7377">
        <v>68104</v>
      </c>
      <c r="M7377">
        <v>1289</v>
      </c>
      <c r="N7377" t="s">
        <v>3627</v>
      </c>
      <c r="O7377">
        <v>1</v>
      </c>
      <c r="P7377">
        <v>5</v>
      </c>
      <c r="Q7377" t="s">
        <v>75</v>
      </c>
      <c r="R7377" t="s">
        <v>8304</v>
      </c>
      <c r="S7377">
        <v>1.18</v>
      </c>
      <c r="T7377">
        <v>24</v>
      </c>
      <c r="U7377" t="s">
        <v>76</v>
      </c>
      <c r="V7377" s="2">
        <v>43618</v>
      </c>
      <c r="W7377" t="s">
        <v>39</v>
      </c>
      <c r="X7377" t="s">
        <v>98</v>
      </c>
      <c r="Y7377" t="s">
        <v>176</v>
      </c>
    </row>
    <row r="7378" spans="1:25" x14ac:dyDescent="0.35">
      <c r="A7378">
        <v>5</v>
      </c>
      <c r="B7378" t="s">
        <v>43</v>
      </c>
      <c r="C7378">
        <v>6</v>
      </c>
      <c r="D7378" t="s">
        <v>26</v>
      </c>
      <c r="E7378" t="s">
        <v>88</v>
      </c>
      <c r="F7378" t="s">
        <v>13</v>
      </c>
      <c r="G7378" t="s">
        <v>1830</v>
      </c>
      <c r="H7378" s="1">
        <v>0</v>
      </c>
      <c r="I7378" s="2">
        <v>43485</v>
      </c>
      <c r="J7378" t="s">
        <v>4572</v>
      </c>
      <c r="K7378" t="s">
        <v>30</v>
      </c>
      <c r="L7378">
        <v>94122</v>
      </c>
      <c r="M7378">
        <v>1508</v>
      </c>
      <c r="N7378" t="s">
        <v>3043</v>
      </c>
      <c r="O7378">
        <v>8</v>
      </c>
      <c r="P7378">
        <v>5</v>
      </c>
      <c r="Q7378" t="s">
        <v>32</v>
      </c>
      <c r="R7378" t="s">
        <v>8304</v>
      </c>
      <c r="S7378">
        <v>7.99</v>
      </c>
      <c r="T7378">
        <v>24</v>
      </c>
      <c r="U7378" t="s">
        <v>19</v>
      </c>
      <c r="V7378" s="2">
        <v>43490</v>
      </c>
      <c r="W7378" t="s">
        <v>39</v>
      </c>
      <c r="X7378" t="s">
        <v>34</v>
      </c>
      <c r="Y7378" t="s">
        <v>49</v>
      </c>
    </row>
    <row r="7379" spans="1:25" x14ac:dyDescent="0.35">
      <c r="A7379">
        <v>5</v>
      </c>
      <c r="B7379" t="s">
        <v>43</v>
      </c>
      <c r="C7379">
        <v>6</v>
      </c>
      <c r="D7379" t="s">
        <v>50</v>
      </c>
      <c r="E7379" t="s">
        <v>88</v>
      </c>
      <c r="F7379" t="s">
        <v>13</v>
      </c>
      <c r="G7379" t="s">
        <v>1830</v>
      </c>
      <c r="H7379" s="1">
        <v>0.2</v>
      </c>
      <c r="I7379" s="2">
        <v>43485</v>
      </c>
      <c r="J7379" t="s">
        <v>4572</v>
      </c>
      <c r="K7379" t="s">
        <v>30</v>
      </c>
      <c r="L7379">
        <v>94122</v>
      </c>
      <c r="M7379">
        <v>1250</v>
      </c>
      <c r="N7379" t="s">
        <v>4743</v>
      </c>
      <c r="O7379">
        <v>130</v>
      </c>
      <c r="P7379">
        <v>3</v>
      </c>
      <c r="Q7379" t="s">
        <v>32</v>
      </c>
      <c r="R7379" t="s">
        <v>8304</v>
      </c>
      <c r="S7379">
        <v>130.49</v>
      </c>
      <c r="T7379">
        <v>360</v>
      </c>
      <c r="U7379" t="s">
        <v>19</v>
      </c>
      <c r="V7379" s="2">
        <v>43490</v>
      </c>
      <c r="W7379" t="s">
        <v>39</v>
      </c>
      <c r="X7379" t="s">
        <v>34</v>
      </c>
      <c r="Y7379" t="s">
        <v>52</v>
      </c>
    </row>
    <row r="7380" spans="1:25" hidden="1" x14ac:dyDescent="0.35">
      <c r="A7380">
        <v>4</v>
      </c>
      <c r="B7380" t="s">
        <v>43</v>
      </c>
      <c r="C7380">
        <v>6</v>
      </c>
      <c r="D7380" t="s">
        <v>26</v>
      </c>
      <c r="E7380" t="s">
        <v>171</v>
      </c>
      <c r="F7380" t="s">
        <v>13</v>
      </c>
      <c r="G7380" t="s">
        <v>1310</v>
      </c>
      <c r="H7380" s="1">
        <v>0</v>
      </c>
      <c r="I7380" s="2">
        <v>43775</v>
      </c>
      <c r="J7380" t="s">
        <v>4143</v>
      </c>
      <c r="K7380" t="s">
        <v>102</v>
      </c>
      <c r="L7380">
        <v>10011</v>
      </c>
      <c r="M7380">
        <v>1698</v>
      </c>
      <c r="N7380" t="s">
        <v>3474</v>
      </c>
      <c r="O7380">
        <v>150</v>
      </c>
      <c r="P7380">
        <v>9</v>
      </c>
      <c r="Q7380" t="s">
        <v>104</v>
      </c>
      <c r="R7380" t="s">
        <v>8304</v>
      </c>
      <c r="S7380">
        <v>149.91</v>
      </c>
      <c r="T7380">
        <v>319</v>
      </c>
      <c r="U7380" t="s">
        <v>19</v>
      </c>
      <c r="V7380" s="2">
        <v>43779</v>
      </c>
      <c r="W7380" t="s">
        <v>39</v>
      </c>
      <c r="X7380" t="s">
        <v>175</v>
      </c>
      <c r="Y7380" t="s">
        <v>64</v>
      </c>
    </row>
    <row r="7381" spans="1:25" hidden="1" x14ac:dyDescent="0.35">
      <c r="A7381">
        <v>4</v>
      </c>
      <c r="B7381" t="s">
        <v>43</v>
      </c>
      <c r="C7381">
        <v>6</v>
      </c>
      <c r="D7381" t="s">
        <v>11</v>
      </c>
      <c r="E7381" t="s">
        <v>1338</v>
      </c>
      <c r="F7381" t="s">
        <v>13</v>
      </c>
      <c r="G7381" t="s">
        <v>7046</v>
      </c>
      <c r="H7381" s="1">
        <v>0.2</v>
      </c>
      <c r="I7381" s="2">
        <v>43534</v>
      </c>
      <c r="J7381" t="s">
        <v>7083</v>
      </c>
      <c r="K7381" t="s">
        <v>102</v>
      </c>
      <c r="L7381">
        <v>19013</v>
      </c>
      <c r="M7381">
        <v>1618</v>
      </c>
      <c r="N7381" t="s">
        <v>1464</v>
      </c>
      <c r="O7381">
        <v>1</v>
      </c>
      <c r="P7381">
        <v>1</v>
      </c>
      <c r="Q7381" t="s">
        <v>104</v>
      </c>
      <c r="R7381" t="s">
        <v>8304</v>
      </c>
      <c r="S7381">
        <v>0.5</v>
      </c>
      <c r="T7381">
        <v>7</v>
      </c>
      <c r="U7381" t="s">
        <v>76</v>
      </c>
      <c r="V7381" s="2">
        <v>43538</v>
      </c>
      <c r="W7381" t="s">
        <v>39</v>
      </c>
      <c r="X7381" t="s">
        <v>105</v>
      </c>
      <c r="Y7381" t="s">
        <v>47</v>
      </c>
    </row>
    <row r="7382" spans="1:25" hidden="1" x14ac:dyDescent="0.35">
      <c r="A7382">
        <v>4</v>
      </c>
      <c r="B7382" t="s">
        <v>43</v>
      </c>
      <c r="C7382">
        <v>6</v>
      </c>
      <c r="D7382" t="s">
        <v>11</v>
      </c>
      <c r="E7382" t="s">
        <v>1338</v>
      </c>
      <c r="F7382" t="s">
        <v>13</v>
      </c>
      <c r="G7382" t="s">
        <v>7046</v>
      </c>
      <c r="H7382" s="1">
        <v>0.2</v>
      </c>
      <c r="I7382" s="2">
        <v>43534</v>
      </c>
      <c r="J7382" t="s">
        <v>7083</v>
      </c>
      <c r="K7382" t="s">
        <v>102</v>
      </c>
      <c r="L7382">
        <v>19013</v>
      </c>
      <c r="M7382">
        <v>878</v>
      </c>
      <c r="N7382" t="s">
        <v>2302</v>
      </c>
      <c r="O7382">
        <v>12</v>
      </c>
      <c r="P7382">
        <v>2</v>
      </c>
      <c r="Q7382" t="s">
        <v>104</v>
      </c>
      <c r="R7382" t="s">
        <v>8304</v>
      </c>
      <c r="S7382">
        <v>11.52</v>
      </c>
      <c r="T7382">
        <v>44</v>
      </c>
      <c r="U7382" t="s">
        <v>76</v>
      </c>
      <c r="V7382" s="2">
        <v>43538</v>
      </c>
      <c r="W7382" t="s">
        <v>39</v>
      </c>
      <c r="X7382" t="s">
        <v>105</v>
      </c>
      <c r="Y7382" t="s">
        <v>47</v>
      </c>
    </row>
    <row r="7383" spans="1:25" hidden="1" x14ac:dyDescent="0.35">
      <c r="A7383">
        <v>4</v>
      </c>
      <c r="B7383" t="s">
        <v>43</v>
      </c>
      <c r="C7383">
        <v>6</v>
      </c>
      <c r="D7383" t="s">
        <v>26</v>
      </c>
      <c r="E7383" t="s">
        <v>1338</v>
      </c>
      <c r="F7383" t="s">
        <v>13</v>
      </c>
      <c r="G7383" t="s">
        <v>7046</v>
      </c>
      <c r="H7383" s="1">
        <v>0.2</v>
      </c>
      <c r="I7383" s="2">
        <v>43534</v>
      </c>
      <c r="J7383" t="s">
        <v>7083</v>
      </c>
      <c r="K7383" t="s">
        <v>102</v>
      </c>
      <c r="L7383">
        <v>19013</v>
      </c>
      <c r="M7383">
        <v>1153</v>
      </c>
      <c r="N7383" t="s">
        <v>6117</v>
      </c>
      <c r="O7383">
        <v>1</v>
      </c>
      <c r="P7383">
        <v>2</v>
      </c>
      <c r="Q7383" t="s">
        <v>104</v>
      </c>
      <c r="R7383" t="s">
        <v>8304</v>
      </c>
      <c r="S7383">
        <v>0.59</v>
      </c>
      <c r="T7383">
        <v>5</v>
      </c>
      <c r="U7383" t="s">
        <v>76</v>
      </c>
      <c r="V7383" s="2">
        <v>43538</v>
      </c>
      <c r="W7383" t="s">
        <v>39</v>
      </c>
      <c r="X7383" t="s">
        <v>105</v>
      </c>
      <c r="Y7383" t="s">
        <v>49</v>
      </c>
    </row>
    <row r="7384" spans="1:25" hidden="1" x14ac:dyDescent="0.35">
      <c r="A7384">
        <v>4</v>
      </c>
      <c r="B7384" t="s">
        <v>43</v>
      </c>
      <c r="C7384">
        <v>6</v>
      </c>
      <c r="D7384" t="s">
        <v>50</v>
      </c>
      <c r="E7384" t="s">
        <v>1338</v>
      </c>
      <c r="F7384" t="s">
        <v>13</v>
      </c>
      <c r="G7384" t="s">
        <v>7046</v>
      </c>
      <c r="H7384" s="1">
        <v>0.4</v>
      </c>
      <c r="I7384" s="2">
        <v>43534</v>
      </c>
      <c r="J7384" t="s">
        <v>7083</v>
      </c>
      <c r="K7384" t="s">
        <v>102</v>
      </c>
      <c r="L7384">
        <v>19013</v>
      </c>
      <c r="M7384">
        <v>444</v>
      </c>
      <c r="N7384" t="s">
        <v>978</v>
      </c>
      <c r="O7384">
        <v>-8</v>
      </c>
      <c r="P7384">
        <v>3</v>
      </c>
      <c r="Q7384" t="s">
        <v>104</v>
      </c>
      <c r="R7384" t="s">
        <v>8304</v>
      </c>
      <c r="S7384">
        <v>-8.3800000000000008</v>
      </c>
      <c r="T7384">
        <v>36</v>
      </c>
      <c r="U7384" t="s">
        <v>76</v>
      </c>
      <c r="V7384" s="2">
        <v>43538</v>
      </c>
      <c r="W7384" t="s">
        <v>39</v>
      </c>
      <c r="X7384" t="s">
        <v>105</v>
      </c>
      <c r="Y7384" t="s">
        <v>52</v>
      </c>
    </row>
    <row r="7385" spans="1:25" hidden="1" x14ac:dyDescent="0.35">
      <c r="A7385">
        <v>2</v>
      </c>
      <c r="B7385" t="s">
        <v>25</v>
      </c>
      <c r="C7385">
        <v>1</v>
      </c>
      <c r="D7385" t="s">
        <v>26</v>
      </c>
      <c r="E7385" t="s">
        <v>672</v>
      </c>
      <c r="F7385" t="s">
        <v>13</v>
      </c>
      <c r="G7385" t="s">
        <v>5291</v>
      </c>
      <c r="H7385" s="1">
        <v>0.8</v>
      </c>
      <c r="I7385" s="2">
        <v>43555</v>
      </c>
      <c r="J7385" t="s">
        <v>5852</v>
      </c>
      <c r="K7385" t="s">
        <v>73</v>
      </c>
      <c r="L7385">
        <v>76017</v>
      </c>
      <c r="M7385">
        <v>631</v>
      </c>
      <c r="N7385" t="s">
        <v>3596</v>
      </c>
      <c r="O7385">
        <v>-91</v>
      </c>
      <c r="P7385">
        <v>5</v>
      </c>
      <c r="Q7385" t="s">
        <v>75</v>
      </c>
      <c r="R7385" t="s">
        <v>8304</v>
      </c>
      <c r="S7385">
        <v>-90.77</v>
      </c>
      <c r="T7385">
        <v>34</v>
      </c>
      <c r="U7385" t="s">
        <v>33</v>
      </c>
      <c r="V7385" s="2">
        <v>43557</v>
      </c>
      <c r="W7385" t="s">
        <v>130</v>
      </c>
      <c r="X7385" t="s">
        <v>77</v>
      </c>
      <c r="Y7385" t="s">
        <v>56</v>
      </c>
    </row>
    <row r="7386" spans="1:25" hidden="1" x14ac:dyDescent="0.35">
      <c r="A7386">
        <v>2</v>
      </c>
      <c r="B7386" t="s">
        <v>43</v>
      </c>
      <c r="C7386">
        <v>3</v>
      </c>
      <c r="D7386" t="s">
        <v>50</v>
      </c>
      <c r="E7386" t="s">
        <v>843</v>
      </c>
      <c r="F7386" t="s">
        <v>13</v>
      </c>
      <c r="G7386" t="s">
        <v>1063</v>
      </c>
      <c r="H7386" s="1">
        <v>0.2</v>
      </c>
      <c r="I7386" s="2">
        <v>43732</v>
      </c>
      <c r="J7386" t="s">
        <v>1239</v>
      </c>
      <c r="K7386" t="s">
        <v>16</v>
      </c>
      <c r="L7386">
        <v>33180</v>
      </c>
      <c r="M7386">
        <v>1603</v>
      </c>
      <c r="N7386" t="s">
        <v>1240</v>
      </c>
      <c r="O7386">
        <v>2</v>
      </c>
      <c r="P7386">
        <v>3</v>
      </c>
      <c r="Q7386" t="s">
        <v>18</v>
      </c>
      <c r="R7386" t="s">
        <v>8304</v>
      </c>
      <c r="S7386">
        <v>2.46</v>
      </c>
      <c r="T7386">
        <v>18</v>
      </c>
      <c r="U7386" t="s">
        <v>19</v>
      </c>
      <c r="V7386" s="2">
        <v>43734</v>
      </c>
      <c r="W7386" t="s">
        <v>20</v>
      </c>
      <c r="X7386" t="s">
        <v>40</v>
      </c>
      <c r="Y7386" t="s">
        <v>113</v>
      </c>
    </row>
    <row r="7387" spans="1:25" hidden="1" x14ac:dyDescent="0.35">
      <c r="A7387">
        <v>2</v>
      </c>
      <c r="B7387" t="s">
        <v>43</v>
      </c>
      <c r="C7387">
        <v>3</v>
      </c>
      <c r="D7387" t="s">
        <v>26</v>
      </c>
      <c r="E7387" t="s">
        <v>843</v>
      </c>
      <c r="F7387" t="s">
        <v>13</v>
      </c>
      <c r="G7387" t="s">
        <v>1063</v>
      </c>
      <c r="H7387" s="1">
        <v>0.2</v>
      </c>
      <c r="I7387" s="2">
        <v>43732</v>
      </c>
      <c r="J7387" t="s">
        <v>1239</v>
      </c>
      <c r="K7387" t="s">
        <v>16</v>
      </c>
      <c r="L7387">
        <v>33180</v>
      </c>
      <c r="M7387">
        <v>532</v>
      </c>
      <c r="N7387" t="s">
        <v>1173</v>
      </c>
      <c r="O7387">
        <v>86</v>
      </c>
      <c r="P7387">
        <v>3</v>
      </c>
      <c r="Q7387" t="s">
        <v>18</v>
      </c>
      <c r="R7387" t="s">
        <v>8304</v>
      </c>
      <c r="S7387">
        <v>85.53</v>
      </c>
      <c r="T7387">
        <v>236</v>
      </c>
      <c r="U7387" t="s">
        <v>19</v>
      </c>
      <c r="V7387" s="2">
        <v>43734</v>
      </c>
      <c r="W7387" t="s">
        <v>20</v>
      </c>
      <c r="X7387" t="s">
        <v>40</v>
      </c>
      <c r="Y7387" t="s">
        <v>35</v>
      </c>
    </row>
    <row r="7388" spans="1:25" hidden="1" x14ac:dyDescent="0.35">
      <c r="A7388">
        <v>0</v>
      </c>
      <c r="B7388" t="s">
        <v>10</v>
      </c>
      <c r="C7388">
        <v>0</v>
      </c>
      <c r="D7388" t="s">
        <v>26</v>
      </c>
      <c r="E7388" t="s">
        <v>4629</v>
      </c>
      <c r="F7388" t="s">
        <v>13</v>
      </c>
      <c r="G7388" t="s">
        <v>5469</v>
      </c>
      <c r="H7388" s="1">
        <v>0.2</v>
      </c>
      <c r="I7388" s="2">
        <v>43698</v>
      </c>
      <c r="J7388" t="s">
        <v>6006</v>
      </c>
      <c r="K7388" t="s">
        <v>30</v>
      </c>
      <c r="L7388">
        <v>85224</v>
      </c>
      <c r="M7388">
        <v>1737</v>
      </c>
      <c r="N7388" t="s">
        <v>3052</v>
      </c>
      <c r="O7388">
        <v>29</v>
      </c>
      <c r="P7388">
        <v>1</v>
      </c>
      <c r="Q7388" t="s">
        <v>32</v>
      </c>
      <c r="R7388" t="s">
        <v>8304</v>
      </c>
      <c r="S7388">
        <v>29.36</v>
      </c>
      <c r="T7388">
        <v>84</v>
      </c>
      <c r="U7388" t="s">
        <v>33</v>
      </c>
      <c r="V7388" s="2">
        <v>43698</v>
      </c>
      <c r="W7388" t="s">
        <v>773</v>
      </c>
      <c r="X7388" t="s">
        <v>199</v>
      </c>
      <c r="Y7388" t="s">
        <v>64</v>
      </c>
    </row>
    <row r="7389" spans="1:25" hidden="1" x14ac:dyDescent="0.35">
      <c r="A7389">
        <v>4</v>
      </c>
      <c r="B7389" t="s">
        <v>25</v>
      </c>
      <c r="C7389">
        <v>3</v>
      </c>
      <c r="D7389" t="s">
        <v>26</v>
      </c>
      <c r="E7389" t="s">
        <v>369</v>
      </c>
      <c r="F7389" t="s">
        <v>13</v>
      </c>
      <c r="G7389" t="s">
        <v>5757</v>
      </c>
      <c r="H7389" s="1">
        <v>0.2</v>
      </c>
      <c r="I7389" s="2">
        <v>43741</v>
      </c>
      <c r="J7389" t="s">
        <v>6035</v>
      </c>
      <c r="K7389" t="s">
        <v>73</v>
      </c>
      <c r="L7389">
        <v>77506</v>
      </c>
      <c r="M7389">
        <v>459</v>
      </c>
      <c r="N7389" t="s">
        <v>3216</v>
      </c>
      <c r="O7389">
        <v>2</v>
      </c>
      <c r="P7389">
        <v>5</v>
      </c>
      <c r="Q7389" t="s">
        <v>75</v>
      </c>
      <c r="R7389" t="s">
        <v>8304</v>
      </c>
      <c r="S7389">
        <v>2.3199999999999998</v>
      </c>
      <c r="T7389">
        <v>21</v>
      </c>
      <c r="U7389" t="s">
        <v>33</v>
      </c>
      <c r="V7389" s="2">
        <v>43745</v>
      </c>
      <c r="W7389" t="s">
        <v>20</v>
      </c>
      <c r="X7389" t="s">
        <v>77</v>
      </c>
      <c r="Y7389" t="s">
        <v>49</v>
      </c>
    </row>
    <row r="7390" spans="1:25" x14ac:dyDescent="0.35">
      <c r="A7390">
        <v>6</v>
      </c>
      <c r="B7390" t="s">
        <v>10</v>
      </c>
      <c r="C7390">
        <v>6</v>
      </c>
      <c r="D7390" t="s">
        <v>26</v>
      </c>
      <c r="E7390" t="s">
        <v>1017</v>
      </c>
      <c r="F7390" t="s">
        <v>13</v>
      </c>
      <c r="G7390" t="s">
        <v>2007</v>
      </c>
      <c r="H7390" s="1">
        <v>0</v>
      </c>
      <c r="I7390" s="2">
        <v>43820</v>
      </c>
      <c r="J7390" t="s">
        <v>4498</v>
      </c>
      <c r="K7390" t="s">
        <v>30</v>
      </c>
      <c r="L7390">
        <v>92627</v>
      </c>
      <c r="M7390">
        <v>646</v>
      </c>
      <c r="N7390" t="s">
        <v>3662</v>
      </c>
      <c r="O7390">
        <v>34</v>
      </c>
      <c r="P7390">
        <v>2</v>
      </c>
      <c r="Q7390" t="s">
        <v>32</v>
      </c>
      <c r="R7390" t="s">
        <v>8304</v>
      </c>
      <c r="S7390">
        <v>33.58</v>
      </c>
      <c r="T7390">
        <v>124</v>
      </c>
      <c r="U7390" t="s">
        <v>19</v>
      </c>
      <c r="V7390" s="2">
        <v>43826</v>
      </c>
      <c r="W7390" t="s">
        <v>39</v>
      </c>
      <c r="X7390" t="s">
        <v>34</v>
      </c>
      <c r="Y7390" t="s">
        <v>42</v>
      </c>
    </row>
    <row r="7391" spans="1:25" hidden="1" x14ac:dyDescent="0.35">
      <c r="A7391">
        <v>1</v>
      </c>
      <c r="B7391" t="s">
        <v>10</v>
      </c>
      <c r="C7391">
        <v>1</v>
      </c>
      <c r="D7391" t="s">
        <v>26</v>
      </c>
      <c r="E7391" t="s">
        <v>171</v>
      </c>
      <c r="F7391" t="s">
        <v>13</v>
      </c>
      <c r="G7391" t="s">
        <v>1395</v>
      </c>
      <c r="H7391" s="1">
        <v>0</v>
      </c>
      <c r="I7391" s="2">
        <v>43559</v>
      </c>
      <c r="J7391" t="s">
        <v>7221</v>
      </c>
      <c r="K7391" t="s">
        <v>102</v>
      </c>
      <c r="L7391">
        <v>10009</v>
      </c>
      <c r="M7391">
        <v>1307</v>
      </c>
      <c r="N7391" t="s">
        <v>639</v>
      </c>
      <c r="O7391">
        <v>7</v>
      </c>
      <c r="P7391">
        <v>1</v>
      </c>
      <c r="Q7391" t="s">
        <v>104</v>
      </c>
      <c r="R7391" t="s">
        <v>8304</v>
      </c>
      <c r="S7391">
        <v>7.21</v>
      </c>
      <c r="T7391">
        <v>240</v>
      </c>
      <c r="U7391" t="s">
        <v>76</v>
      </c>
      <c r="V7391" s="2">
        <v>43560</v>
      </c>
      <c r="W7391" t="s">
        <v>130</v>
      </c>
      <c r="X7391" t="s">
        <v>175</v>
      </c>
      <c r="Y7391" t="s">
        <v>356</v>
      </c>
    </row>
    <row r="7392" spans="1:25" hidden="1" x14ac:dyDescent="0.35">
      <c r="A7392">
        <v>1</v>
      </c>
      <c r="B7392" t="s">
        <v>10</v>
      </c>
      <c r="C7392">
        <v>1</v>
      </c>
      <c r="D7392" t="s">
        <v>50</v>
      </c>
      <c r="E7392" t="s">
        <v>171</v>
      </c>
      <c r="F7392" t="s">
        <v>13</v>
      </c>
      <c r="G7392" t="s">
        <v>1395</v>
      </c>
      <c r="H7392" s="1">
        <v>0</v>
      </c>
      <c r="I7392" s="2">
        <v>43559</v>
      </c>
      <c r="J7392" t="s">
        <v>7221</v>
      </c>
      <c r="K7392" t="s">
        <v>102</v>
      </c>
      <c r="L7392">
        <v>10009</v>
      </c>
      <c r="M7392">
        <v>1240</v>
      </c>
      <c r="N7392" t="s">
        <v>4907</v>
      </c>
      <c r="O7392">
        <v>11</v>
      </c>
      <c r="P7392">
        <v>1</v>
      </c>
      <c r="Q7392" t="s">
        <v>104</v>
      </c>
      <c r="R7392" t="s">
        <v>8304</v>
      </c>
      <c r="S7392">
        <v>11.13</v>
      </c>
      <c r="T7392">
        <v>41</v>
      </c>
      <c r="U7392" t="s">
        <v>76</v>
      </c>
      <c r="V7392" s="2">
        <v>43560</v>
      </c>
      <c r="W7392" t="s">
        <v>130</v>
      </c>
      <c r="X7392" t="s">
        <v>175</v>
      </c>
      <c r="Y7392" t="s">
        <v>52</v>
      </c>
    </row>
    <row r="7393" spans="1:25" hidden="1" x14ac:dyDescent="0.35">
      <c r="A7393">
        <v>1</v>
      </c>
      <c r="B7393" t="s">
        <v>10</v>
      </c>
      <c r="C7393">
        <v>1</v>
      </c>
      <c r="D7393" t="s">
        <v>50</v>
      </c>
      <c r="E7393" t="s">
        <v>171</v>
      </c>
      <c r="F7393" t="s">
        <v>13</v>
      </c>
      <c r="G7393" t="s">
        <v>1395</v>
      </c>
      <c r="H7393" s="1">
        <v>0</v>
      </c>
      <c r="I7393" s="2">
        <v>43559</v>
      </c>
      <c r="J7393" t="s">
        <v>7221</v>
      </c>
      <c r="K7393" t="s">
        <v>102</v>
      </c>
      <c r="L7393">
        <v>10009</v>
      </c>
      <c r="M7393">
        <v>992</v>
      </c>
      <c r="N7393" t="s">
        <v>1102</v>
      </c>
      <c r="O7393">
        <v>33</v>
      </c>
      <c r="P7393">
        <v>2</v>
      </c>
      <c r="Q7393" t="s">
        <v>104</v>
      </c>
      <c r="R7393" t="s">
        <v>8304</v>
      </c>
      <c r="S7393">
        <v>33.33</v>
      </c>
      <c r="T7393">
        <v>119</v>
      </c>
      <c r="U7393" t="s">
        <v>76</v>
      </c>
      <c r="V7393" s="2">
        <v>43560</v>
      </c>
      <c r="W7393" t="s">
        <v>130</v>
      </c>
      <c r="X7393" t="s">
        <v>175</v>
      </c>
      <c r="Y7393" t="s">
        <v>52</v>
      </c>
    </row>
    <row r="7394" spans="1:25" hidden="1" x14ac:dyDescent="0.35">
      <c r="A7394">
        <v>4</v>
      </c>
      <c r="B7394" t="s">
        <v>43</v>
      </c>
      <c r="C7394">
        <v>6</v>
      </c>
      <c r="D7394" t="s">
        <v>26</v>
      </c>
      <c r="E7394" t="s">
        <v>99</v>
      </c>
      <c r="F7394" t="s">
        <v>13</v>
      </c>
      <c r="G7394" t="s">
        <v>6926</v>
      </c>
      <c r="H7394" s="1">
        <v>0.2</v>
      </c>
      <c r="I7394" s="2">
        <v>43800</v>
      </c>
      <c r="J7394" t="s">
        <v>7536</v>
      </c>
      <c r="K7394" t="s">
        <v>102</v>
      </c>
      <c r="L7394">
        <v>19143</v>
      </c>
      <c r="M7394">
        <v>1324</v>
      </c>
      <c r="N7394" t="s">
        <v>6414</v>
      </c>
      <c r="O7394">
        <v>35</v>
      </c>
      <c r="P7394">
        <v>5</v>
      </c>
      <c r="Q7394" t="s">
        <v>104</v>
      </c>
      <c r="R7394" t="s">
        <v>8304</v>
      </c>
      <c r="S7394">
        <v>35.33</v>
      </c>
      <c r="T7394">
        <v>105</v>
      </c>
      <c r="U7394" t="s">
        <v>76</v>
      </c>
      <c r="V7394" s="2">
        <v>43804</v>
      </c>
      <c r="W7394" t="s">
        <v>39</v>
      </c>
      <c r="X7394" t="s">
        <v>105</v>
      </c>
      <c r="Y7394" t="s">
        <v>119</v>
      </c>
    </row>
    <row r="7395" spans="1:25" hidden="1" x14ac:dyDescent="0.35">
      <c r="A7395">
        <v>4</v>
      </c>
      <c r="B7395" t="s">
        <v>43</v>
      </c>
      <c r="C7395">
        <v>6</v>
      </c>
      <c r="D7395" t="s">
        <v>50</v>
      </c>
      <c r="E7395" t="s">
        <v>99</v>
      </c>
      <c r="F7395" t="s">
        <v>13</v>
      </c>
      <c r="G7395" t="s">
        <v>6926</v>
      </c>
      <c r="H7395" s="1">
        <v>0.4</v>
      </c>
      <c r="I7395" s="2">
        <v>43800</v>
      </c>
      <c r="J7395" t="s">
        <v>7536</v>
      </c>
      <c r="K7395" t="s">
        <v>102</v>
      </c>
      <c r="L7395">
        <v>19143</v>
      </c>
      <c r="M7395">
        <v>306</v>
      </c>
      <c r="N7395" t="s">
        <v>4896</v>
      </c>
      <c r="O7395">
        <v>9</v>
      </c>
      <c r="P7395">
        <v>7</v>
      </c>
      <c r="Q7395" t="s">
        <v>104</v>
      </c>
      <c r="R7395" t="s">
        <v>8304</v>
      </c>
      <c r="S7395">
        <v>9.44</v>
      </c>
      <c r="T7395">
        <v>63</v>
      </c>
      <c r="U7395" t="s">
        <v>76</v>
      </c>
      <c r="V7395" s="2">
        <v>43804</v>
      </c>
      <c r="W7395" t="s">
        <v>39</v>
      </c>
      <c r="X7395" t="s">
        <v>105</v>
      </c>
      <c r="Y7395" t="s">
        <v>52</v>
      </c>
    </row>
    <row r="7396" spans="1:25" hidden="1" x14ac:dyDescent="0.35">
      <c r="A7396">
        <v>4</v>
      </c>
      <c r="B7396" t="s">
        <v>43</v>
      </c>
      <c r="C7396">
        <v>6</v>
      </c>
      <c r="D7396" t="s">
        <v>26</v>
      </c>
      <c r="E7396" t="s">
        <v>347</v>
      </c>
      <c r="F7396" t="s">
        <v>13</v>
      </c>
      <c r="G7396" t="s">
        <v>5497</v>
      </c>
      <c r="H7396" s="1">
        <v>0</v>
      </c>
      <c r="I7396" s="2">
        <v>43692</v>
      </c>
      <c r="J7396" t="s">
        <v>6220</v>
      </c>
      <c r="K7396" t="s">
        <v>73</v>
      </c>
      <c r="L7396">
        <v>55113</v>
      </c>
      <c r="M7396">
        <v>204</v>
      </c>
      <c r="N7396" t="s">
        <v>4532</v>
      </c>
      <c r="O7396">
        <v>23</v>
      </c>
      <c r="P7396">
        <v>8</v>
      </c>
      <c r="Q7396" t="s">
        <v>75</v>
      </c>
      <c r="R7396" t="s">
        <v>8304</v>
      </c>
      <c r="S7396">
        <v>23.18</v>
      </c>
      <c r="T7396">
        <v>50</v>
      </c>
      <c r="U7396" t="s">
        <v>33</v>
      </c>
      <c r="V7396" s="2">
        <v>43696</v>
      </c>
      <c r="W7396" t="s">
        <v>39</v>
      </c>
      <c r="X7396" t="s">
        <v>151</v>
      </c>
      <c r="Y7396" t="s">
        <v>35</v>
      </c>
    </row>
    <row r="7397" spans="1:25" hidden="1" x14ac:dyDescent="0.35">
      <c r="A7397">
        <v>6</v>
      </c>
      <c r="B7397" t="s">
        <v>10</v>
      </c>
      <c r="C7397">
        <v>6</v>
      </c>
      <c r="D7397" t="s">
        <v>26</v>
      </c>
      <c r="E7397" t="s">
        <v>171</v>
      </c>
      <c r="F7397" t="s">
        <v>13</v>
      </c>
      <c r="G7397" t="s">
        <v>762</v>
      </c>
      <c r="H7397" s="1">
        <v>0</v>
      </c>
      <c r="I7397" s="2">
        <v>43733</v>
      </c>
      <c r="J7397" t="s">
        <v>763</v>
      </c>
      <c r="K7397" t="s">
        <v>102</v>
      </c>
      <c r="L7397">
        <v>10009</v>
      </c>
      <c r="M7397">
        <v>232</v>
      </c>
      <c r="N7397" t="s">
        <v>8169</v>
      </c>
      <c r="O7397">
        <v>10</v>
      </c>
      <c r="P7397">
        <v>2</v>
      </c>
      <c r="Q7397" t="s">
        <v>104</v>
      </c>
      <c r="R7397" t="s">
        <v>8304</v>
      </c>
      <c r="S7397">
        <v>9.94</v>
      </c>
      <c r="T7397">
        <v>21</v>
      </c>
      <c r="U7397" t="s">
        <v>19</v>
      </c>
      <c r="V7397" s="2">
        <v>43739</v>
      </c>
      <c r="W7397" t="s">
        <v>39</v>
      </c>
      <c r="X7397" t="s">
        <v>175</v>
      </c>
      <c r="Y7397" t="s">
        <v>35</v>
      </c>
    </row>
    <row r="7398" spans="1:25" hidden="1" x14ac:dyDescent="0.35">
      <c r="A7398">
        <v>6</v>
      </c>
      <c r="B7398" t="s">
        <v>10</v>
      </c>
      <c r="C7398">
        <v>6</v>
      </c>
      <c r="D7398" t="s">
        <v>11</v>
      </c>
      <c r="E7398" t="s">
        <v>171</v>
      </c>
      <c r="F7398" t="s">
        <v>13</v>
      </c>
      <c r="G7398" t="s">
        <v>762</v>
      </c>
      <c r="H7398" s="1">
        <v>0.1</v>
      </c>
      <c r="I7398" s="2">
        <v>43733</v>
      </c>
      <c r="J7398" t="s">
        <v>763</v>
      </c>
      <c r="K7398" t="s">
        <v>102</v>
      </c>
      <c r="L7398">
        <v>10009</v>
      </c>
      <c r="M7398">
        <v>751</v>
      </c>
      <c r="N7398" t="s">
        <v>764</v>
      </c>
      <c r="O7398">
        <v>87</v>
      </c>
      <c r="P7398">
        <v>3</v>
      </c>
      <c r="Q7398" t="s">
        <v>104</v>
      </c>
      <c r="R7398" t="s">
        <v>8304</v>
      </c>
      <c r="S7398">
        <v>86.87</v>
      </c>
      <c r="T7398">
        <v>489</v>
      </c>
      <c r="U7398" t="s">
        <v>19</v>
      </c>
      <c r="V7398" s="2">
        <v>43739</v>
      </c>
      <c r="W7398" t="s">
        <v>39</v>
      </c>
      <c r="X7398" t="s">
        <v>175</v>
      </c>
      <c r="Y7398" t="s">
        <v>24</v>
      </c>
    </row>
    <row r="7399" spans="1:25" hidden="1" x14ac:dyDescent="0.35">
      <c r="A7399">
        <v>6</v>
      </c>
      <c r="B7399" t="s">
        <v>10</v>
      </c>
      <c r="C7399">
        <v>6</v>
      </c>
      <c r="D7399" t="s">
        <v>26</v>
      </c>
      <c r="E7399" t="s">
        <v>171</v>
      </c>
      <c r="F7399" t="s">
        <v>13</v>
      </c>
      <c r="G7399" t="s">
        <v>762</v>
      </c>
      <c r="H7399" s="1">
        <v>0</v>
      </c>
      <c r="I7399" s="2">
        <v>43733</v>
      </c>
      <c r="J7399" t="s">
        <v>763</v>
      </c>
      <c r="K7399" t="s">
        <v>102</v>
      </c>
      <c r="L7399">
        <v>10009</v>
      </c>
      <c r="M7399">
        <v>1149</v>
      </c>
      <c r="N7399" t="s">
        <v>765</v>
      </c>
      <c r="O7399">
        <v>1</v>
      </c>
      <c r="P7399">
        <v>2</v>
      </c>
      <c r="Q7399" t="s">
        <v>104</v>
      </c>
      <c r="R7399" t="s">
        <v>8304</v>
      </c>
      <c r="S7399">
        <v>1.45</v>
      </c>
      <c r="T7399">
        <v>6</v>
      </c>
      <c r="U7399" t="s">
        <v>19</v>
      </c>
      <c r="V7399" s="2">
        <v>43739</v>
      </c>
      <c r="W7399" t="s">
        <v>39</v>
      </c>
      <c r="X7399" t="s">
        <v>175</v>
      </c>
      <c r="Y7399" t="s">
        <v>49</v>
      </c>
    </row>
    <row r="7400" spans="1:25" hidden="1" x14ac:dyDescent="0.35">
      <c r="A7400">
        <v>6</v>
      </c>
      <c r="B7400" t="s">
        <v>10</v>
      </c>
      <c r="C7400">
        <v>6</v>
      </c>
      <c r="D7400" t="s">
        <v>11</v>
      </c>
      <c r="E7400" t="s">
        <v>171</v>
      </c>
      <c r="F7400" t="s">
        <v>13</v>
      </c>
      <c r="G7400" t="s">
        <v>762</v>
      </c>
      <c r="H7400" s="1">
        <v>0</v>
      </c>
      <c r="I7400" s="2">
        <v>43733</v>
      </c>
      <c r="J7400" t="s">
        <v>763</v>
      </c>
      <c r="K7400" t="s">
        <v>102</v>
      </c>
      <c r="L7400">
        <v>10009</v>
      </c>
      <c r="M7400">
        <v>592</v>
      </c>
      <c r="N7400" t="s">
        <v>766</v>
      </c>
      <c r="O7400">
        <v>21</v>
      </c>
      <c r="P7400">
        <v>8</v>
      </c>
      <c r="Q7400" t="s">
        <v>104</v>
      </c>
      <c r="R7400" t="s">
        <v>8304</v>
      </c>
      <c r="S7400">
        <v>20.73</v>
      </c>
      <c r="T7400">
        <v>47</v>
      </c>
      <c r="U7400" t="s">
        <v>19</v>
      </c>
      <c r="V7400" s="2">
        <v>43739</v>
      </c>
      <c r="W7400" t="s">
        <v>39</v>
      </c>
      <c r="X7400" t="s">
        <v>175</v>
      </c>
      <c r="Y7400" t="s">
        <v>47</v>
      </c>
    </row>
    <row r="7401" spans="1:25" hidden="1" x14ac:dyDescent="0.35">
      <c r="A7401">
        <v>3</v>
      </c>
      <c r="B7401" t="s">
        <v>25</v>
      </c>
      <c r="C7401">
        <v>1</v>
      </c>
      <c r="D7401" t="s">
        <v>26</v>
      </c>
      <c r="E7401" t="s">
        <v>2422</v>
      </c>
      <c r="F7401" t="s">
        <v>13</v>
      </c>
      <c r="G7401" t="s">
        <v>1334</v>
      </c>
      <c r="H7401" s="1">
        <v>0.2</v>
      </c>
      <c r="I7401" s="2">
        <v>43569</v>
      </c>
      <c r="J7401" t="s">
        <v>2950</v>
      </c>
      <c r="K7401" t="s">
        <v>102</v>
      </c>
      <c r="L7401">
        <v>43615</v>
      </c>
      <c r="M7401">
        <v>1420</v>
      </c>
      <c r="N7401" t="s">
        <v>2951</v>
      </c>
      <c r="O7401">
        <v>21</v>
      </c>
      <c r="P7401">
        <v>3</v>
      </c>
      <c r="Q7401" t="s">
        <v>104</v>
      </c>
      <c r="R7401" t="s">
        <v>8304</v>
      </c>
      <c r="S7401">
        <v>21.34</v>
      </c>
      <c r="T7401">
        <v>90</v>
      </c>
      <c r="U7401" t="s">
        <v>19</v>
      </c>
      <c r="V7401" s="2">
        <v>43572</v>
      </c>
      <c r="W7401" t="s">
        <v>130</v>
      </c>
      <c r="X7401" t="s">
        <v>309</v>
      </c>
      <c r="Y7401" t="s">
        <v>49</v>
      </c>
    </row>
    <row r="7402" spans="1:25" hidden="1" x14ac:dyDescent="0.35">
      <c r="A7402">
        <v>3</v>
      </c>
      <c r="B7402" t="s">
        <v>25</v>
      </c>
      <c r="C7402">
        <v>1</v>
      </c>
      <c r="D7402" t="s">
        <v>26</v>
      </c>
      <c r="E7402" t="s">
        <v>2422</v>
      </c>
      <c r="F7402" t="s">
        <v>13</v>
      </c>
      <c r="G7402" t="s">
        <v>1334</v>
      </c>
      <c r="H7402" s="1">
        <v>0.2</v>
      </c>
      <c r="I7402" s="2">
        <v>43569</v>
      </c>
      <c r="J7402" t="s">
        <v>2950</v>
      </c>
      <c r="K7402" t="s">
        <v>102</v>
      </c>
      <c r="L7402">
        <v>43615</v>
      </c>
      <c r="M7402">
        <v>1848</v>
      </c>
      <c r="N7402" t="s">
        <v>1126</v>
      </c>
      <c r="O7402">
        <v>3</v>
      </c>
      <c r="P7402">
        <v>3</v>
      </c>
      <c r="Q7402" t="s">
        <v>104</v>
      </c>
      <c r="R7402" t="s">
        <v>8304</v>
      </c>
      <c r="S7402">
        <v>2.5499999999999998</v>
      </c>
      <c r="T7402">
        <v>15</v>
      </c>
      <c r="U7402" t="s">
        <v>19</v>
      </c>
      <c r="V7402" s="2">
        <v>43572</v>
      </c>
      <c r="W7402" t="s">
        <v>130</v>
      </c>
      <c r="X7402" t="s">
        <v>309</v>
      </c>
      <c r="Y7402" t="s">
        <v>49</v>
      </c>
    </row>
    <row r="7403" spans="1:25" hidden="1" x14ac:dyDescent="0.35">
      <c r="A7403">
        <v>3</v>
      </c>
      <c r="B7403" t="s">
        <v>25</v>
      </c>
      <c r="C7403">
        <v>1</v>
      </c>
      <c r="D7403" t="s">
        <v>26</v>
      </c>
      <c r="E7403" t="s">
        <v>2422</v>
      </c>
      <c r="F7403" t="s">
        <v>13</v>
      </c>
      <c r="G7403" t="s">
        <v>1334</v>
      </c>
      <c r="H7403" s="1">
        <v>0.2</v>
      </c>
      <c r="I7403" s="2">
        <v>43569</v>
      </c>
      <c r="J7403" t="s">
        <v>2950</v>
      </c>
      <c r="K7403" t="s">
        <v>102</v>
      </c>
      <c r="L7403">
        <v>43615</v>
      </c>
      <c r="M7403">
        <v>1757</v>
      </c>
      <c r="N7403" t="s">
        <v>1407</v>
      </c>
      <c r="O7403">
        <v>5</v>
      </c>
      <c r="P7403">
        <v>3</v>
      </c>
      <c r="Q7403" t="s">
        <v>104</v>
      </c>
      <c r="R7403" t="s">
        <v>8304</v>
      </c>
      <c r="S7403">
        <v>5.03</v>
      </c>
      <c r="T7403">
        <v>14</v>
      </c>
      <c r="U7403" t="s">
        <v>19</v>
      </c>
      <c r="V7403" s="2">
        <v>43572</v>
      </c>
      <c r="W7403" t="s">
        <v>130</v>
      </c>
      <c r="X7403" t="s">
        <v>309</v>
      </c>
      <c r="Y7403" t="s">
        <v>64</v>
      </c>
    </row>
    <row r="7404" spans="1:25" hidden="1" x14ac:dyDescent="0.35">
      <c r="A7404">
        <v>5</v>
      </c>
      <c r="B7404" t="s">
        <v>25</v>
      </c>
      <c r="C7404">
        <v>3</v>
      </c>
      <c r="D7404" t="s">
        <v>26</v>
      </c>
      <c r="E7404" t="s">
        <v>2915</v>
      </c>
      <c r="F7404" t="s">
        <v>13</v>
      </c>
      <c r="G7404" t="s">
        <v>179</v>
      </c>
      <c r="H7404" s="1">
        <v>0</v>
      </c>
      <c r="I7404" s="2">
        <v>43710</v>
      </c>
      <c r="J7404" t="s">
        <v>3429</v>
      </c>
      <c r="K7404" t="s">
        <v>102</v>
      </c>
      <c r="L7404">
        <v>6450</v>
      </c>
      <c r="M7404">
        <v>473</v>
      </c>
      <c r="N7404" t="s">
        <v>883</v>
      </c>
      <c r="O7404">
        <v>3</v>
      </c>
      <c r="P7404">
        <v>1</v>
      </c>
      <c r="Q7404" t="s">
        <v>104</v>
      </c>
      <c r="R7404" t="s">
        <v>8304</v>
      </c>
      <c r="S7404">
        <v>2.83</v>
      </c>
      <c r="T7404">
        <v>11</v>
      </c>
      <c r="U7404" t="s">
        <v>19</v>
      </c>
      <c r="V7404" s="2">
        <v>43715</v>
      </c>
      <c r="W7404" t="s">
        <v>20</v>
      </c>
      <c r="X7404" t="s">
        <v>461</v>
      </c>
      <c r="Y7404" t="s">
        <v>42</v>
      </c>
    </row>
    <row r="7405" spans="1:25" hidden="1" x14ac:dyDescent="0.35">
      <c r="A7405">
        <v>5</v>
      </c>
      <c r="B7405" t="s">
        <v>25</v>
      </c>
      <c r="C7405">
        <v>3</v>
      </c>
      <c r="D7405" t="s">
        <v>26</v>
      </c>
      <c r="E7405" t="s">
        <v>2915</v>
      </c>
      <c r="F7405" t="s">
        <v>13</v>
      </c>
      <c r="G7405" t="s">
        <v>179</v>
      </c>
      <c r="H7405" s="1">
        <v>0</v>
      </c>
      <c r="I7405" s="2">
        <v>43710</v>
      </c>
      <c r="J7405" t="s">
        <v>3429</v>
      </c>
      <c r="K7405" t="s">
        <v>102</v>
      </c>
      <c r="L7405">
        <v>6450</v>
      </c>
      <c r="M7405">
        <v>1681</v>
      </c>
      <c r="N7405" t="s">
        <v>3453</v>
      </c>
      <c r="O7405">
        <v>73</v>
      </c>
      <c r="P7405">
        <v>3</v>
      </c>
      <c r="Q7405" t="s">
        <v>104</v>
      </c>
      <c r="R7405" t="s">
        <v>8304</v>
      </c>
      <c r="S7405">
        <v>73.41</v>
      </c>
      <c r="T7405">
        <v>147</v>
      </c>
      <c r="U7405" t="s">
        <v>19</v>
      </c>
      <c r="V7405" s="2">
        <v>43715</v>
      </c>
      <c r="W7405" t="s">
        <v>20</v>
      </c>
      <c r="X7405" t="s">
        <v>461</v>
      </c>
      <c r="Y7405" t="s">
        <v>64</v>
      </c>
    </row>
    <row r="7406" spans="1:25" hidden="1" x14ac:dyDescent="0.35">
      <c r="A7406">
        <v>5</v>
      </c>
      <c r="B7406" t="s">
        <v>25</v>
      </c>
      <c r="C7406">
        <v>3</v>
      </c>
      <c r="D7406" t="s">
        <v>26</v>
      </c>
      <c r="E7406" t="s">
        <v>2915</v>
      </c>
      <c r="F7406" t="s">
        <v>13</v>
      </c>
      <c r="G7406" t="s">
        <v>179</v>
      </c>
      <c r="H7406" s="1">
        <v>0</v>
      </c>
      <c r="I7406" s="2">
        <v>43710</v>
      </c>
      <c r="J7406" t="s">
        <v>3429</v>
      </c>
      <c r="K7406" t="s">
        <v>102</v>
      </c>
      <c r="L7406">
        <v>6450</v>
      </c>
      <c r="M7406">
        <v>1702</v>
      </c>
      <c r="N7406" t="s">
        <v>862</v>
      </c>
      <c r="O7406">
        <v>38</v>
      </c>
      <c r="P7406">
        <v>4</v>
      </c>
      <c r="Q7406" t="s">
        <v>104</v>
      </c>
      <c r="R7406" t="s">
        <v>8304</v>
      </c>
      <c r="S7406">
        <v>37.56</v>
      </c>
      <c r="T7406">
        <v>80</v>
      </c>
      <c r="U7406" t="s">
        <v>19</v>
      </c>
      <c r="V7406" s="2">
        <v>43715</v>
      </c>
      <c r="W7406" t="s">
        <v>20</v>
      </c>
      <c r="X7406" t="s">
        <v>461</v>
      </c>
      <c r="Y7406" t="s">
        <v>64</v>
      </c>
    </row>
    <row r="7407" spans="1:25" hidden="1" x14ac:dyDescent="0.35">
      <c r="A7407">
        <v>5</v>
      </c>
      <c r="B7407" t="s">
        <v>43</v>
      </c>
      <c r="C7407">
        <v>6</v>
      </c>
      <c r="D7407" t="s">
        <v>26</v>
      </c>
      <c r="E7407" t="s">
        <v>192</v>
      </c>
      <c r="F7407" t="s">
        <v>13</v>
      </c>
      <c r="G7407" t="s">
        <v>1796</v>
      </c>
      <c r="H7407" s="1">
        <v>0.8</v>
      </c>
      <c r="I7407" s="2">
        <v>43667</v>
      </c>
      <c r="J7407" t="s">
        <v>3953</v>
      </c>
      <c r="K7407" t="s">
        <v>73</v>
      </c>
      <c r="L7407">
        <v>60623</v>
      </c>
      <c r="M7407">
        <v>1630</v>
      </c>
      <c r="N7407" t="s">
        <v>8237</v>
      </c>
      <c r="O7407">
        <v>-3</v>
      </c>
      <c r="P7407">
        <v>2</v>
      </c>
      <c r="Q7407" t="s">
        <v>75</v>
      </c>
      <c r="R7407" t="s">
        <v>8304</v>
      </c>
      <c r="S7407">
        <v>-3.38</v>
      </c>
      <c r="T7407">
        <v>2</v>
      </c>
      <c r="U7407" t="s">
        <v>19</v>
      </c>
      <c r="V7407" s="2">
        <v>43672</v>
      </c>
      <c r="W7407" t="s">
        <v>39</v>
      </c>
      <c r="X7407" t="s">
        <v>139</v>
      </c>
      <c r="Y7407" t="s">
        <v>54</v>
      </c>
    </row>
    <row r="7408" spans="1:25" hidden="1" x14ac:dyDescent="0.35">
      <c r="A7408">
        <v>5</v>
      </c>
      <c r="B7408" t="s">
        <v>43</v>
      </c>
      <c r="C7408">
        <v>6</v>
      </c>
      <c r="D7408" t="s">
        <v>11</v>
      </c>
      <c r="E7408" t="s">
        <v>1609</v>
      </c>
      <c r="F7408" t="s">
        <v>13</v>
      </c>
      <c r="G7408" t="s">
        <v>7128</v>
      </c>
      <c r="H7408" s="1">
        <v>0</v>
      </c>
      <c r="I7408" s="2">
        <v>43655</v>
      </c>
      <c r="J7408" t="s">
        <v>8048</v>
      </c>
      <c r="K7408" t="s">
        <v>73</v>
      </c>
      <c r="L7408">
        <v>47905</v>
      </c>
      <c r="M7408">
        <v>556</v>
      </c>
      <c r="N7408" t="s">
        <v>2160</v>
      </c>
      <c r="O7408">
        <v>32</v>
      </c>
      <c r="P7408">
        <v>5</v>
      </c>
      <c r="Q7408" t="s">
        <v>75</v>
      </c>
      <c r="R7408" t="s">
        <v>92</v>
      </c>
      <c r="S7408">
        <v>31.59</v>
      </c>
      <c r="T7408">
        <v>526</v>
      </c>
      <c r="U7408" t="s">
        <v>76</v>
      </c>
      <c r="V7408" s="2">
        <v>43660</v>
      </c>
      <c r="W7408" t="s">
        <v>39</v>
      </c>
      <c r="X7408" t="s">
        <v>167</v>
      </c>
      <c r="Y7408" t="s">
        <v>47</v>
      </c>
    </row>
    <row r="7409" spans="1:25" hidden="1" x14ac:dyDescent="0.35">
      <c r="A7409">
        <v>2</v>
      </c>
      <c r="B7409" t="s">
        <v>25</v>
      </c>
      <c r="C7409">
        <v>1</v>
      </c>
      <c r="D7409" t="s">
        <v>11</v>
      </c>
      <c r="E7409" t="s">
        <v>535</v>
      </c>
      <c r="F7409" t="s">
        <v>13</v>
      </c>
      <c r="G7409" t="s">
        <v>1058</v>
      </c>
      <c r="H7409" s="1">
        <v>0</v>
      </c>
      <c r="I7409" s="2">
        <v>43488</v>
      </c>
      <c r="J7409" t="s">
        <v>1059</v>
      </c>
      <c r="K7409" t="s">
        <v>73</v>
      </c>
      <c r="L7409">
        <v>48234</v>
      </c>
      <c r="M7409">
        <v>277</v>
      </c>
      <c r="N7409" t="s">
        <v>1011</v>
      </c>
      <c r="O7409">
        <v>21</v>
      </c>
      <c r="P7409">
        <v>2</v>
      </c>
      <c r="Q7409" t="s">
        <v>75</v>
      </c>
      <c r="R7409" t="s">
        <v>8304</v>
      </c>
      <c r="S7409">
        <v>21.1</v>
      </c>
      <c r="T7409">
        <v>211</v>
      </c>
      <c r="U7409" t="s">
        <v>33</v>
      </c>
      <c r="V7409" s="2">
        <v>43490</v>
      </c>
      <c r="W7409" t="s">
        <v>130</v>
      </c>
      <c r="X7409" t="s">
        <v>156</v>
      </c>
      <c r="Y7409" t="s">
        <v>41</v>
      </c>
    </row>
    <row r="7410" spans="1:25" x14ac:dyDescent="0.35">
      <c r="A7410">
        <v>1</v>
      </c>
      <c r="B7410" t="s">
        <v>10</v>
      </c>
      <c r="C7410">
        <v>1</v>
      </c>
      <c r="D7410" t="s">
        <v>26</v>
      </c>
      <c r="E7410" t="s">
        <v>27</v>
      </c>
      <c r="F7410" t="s">
        <v>13</v>
      </c>
      <c r="G7410" t="s">
        <v>451</v>
      </c>
      <c r="H7410" s="1">
        <v>0.2</v>
      </c>
      <c r="I7410" s="2">
        <v>43823</v>
      </c>
      <c r="J7410" t="s">
        <v>7268</v>
      </c>
      <c r="K7410" t="s">
        <v>30</v>
      </c>
      <c r="L7410">
        <v>90049</v>
      </c>
      <c r="M7410">
        <v>1609</v>
      </c>
      <c r="N7410" t="s">
        <v>1024</v>
      </c>
      <c r="O7410">
        <v>34</v>
      </c>
      <c r="P7410">
        <v>3</v>
      </c>
      <c r="Q7410" t="s">
        <v>32</v>
      </c>
      <c r="R7410" t="s">
        <v>8304</v>
      </c>
      <c r="S7410">
        <v>33.93</v>
      </c>
      <c r="T7410">
        <v>90</v>
      </c>
      <c r="U7410" t="s">
        <v>76</v>
      </c>
      <c r="V7410" s="2">
        <v>43824</v>
      </c>
      <c r="W7410" t="s">
        <v>130</v>
      </c>
      <c r="X7410" t="s">
        <v>34</v>
      </c>
      <c r="Y7410" t="s">
        <v>54</v>
      </c>
    </row>
    <row r="7411" spans="1:25" x14ac:dyDescent="0.35">
      <c r="A7411">
        <v>1</v>
      </c>
      <c r="B7411" t="s">
        <v>10</v>
      </c>
      <c r="C7411">
        <v>1</v>
      </c>
      <c r="D7411" t="s">
        <v>50</v>
      </c>
      <c r="E7411" t="s">
        <v>27</v>
      </c>
      <c r="F7411" t="s">
        <v>13</v>
      </c>
      <c r="G7411" t="s">
        <v>451</v>
      </c>
      <c r="H7411" s="1">
        <v>0.2</v>
      </c>
      <c r="I7411" s="2">
        <v>43823</v>
      </c>
      <c r="J7411" t="s">
        <v>7268</v>
      </c>
      <c r="K7411" t="s">
        <v>30</v>
      </c>
      <c r="L7411">
        <v>90049</v>
      </c>
      <c r="M7411">
        <v>798</v>
      </c>
      <c r="N7411" t="s">
        <v>726</v>
      </c>
      <c r="O7411">
        <v>1008</v>
      </c>
      <c r="P7411">
        <v>6</v>
      </c>
      <c r="Q7411" t="s">
        <v>32</v>
      </c>
      <c r="R7411" t="s">
        <v>8304</v>
      </c>
      <c r="S7411">
        <v>1007.98</v>
      </c>
      <c r="T7411">
        <v>2880</v>
      </c>
      <c r="U7411" t="s">
        <v>76</v>
      </c>
      <c r="V7411" s="2">
        <v>43824</v>
      </c>
      <c r="W7411" t="s">
        <v>130</v>
      </c>
      <c r="X7411" t="s">
        <v>34</v>
      </c>
      <c r="Y7411" t="s">
        <v>727</v>
      </c>
    </row>
    <row r="7412" spans="1:25" hidden="1" x14ac:dyDescent="0.35">
      <c r="A7412">
        <v>2</v>
      </c>
      <c r="B7412" t="s">
        <v>43</v>
      </c>
      <c r="C7412">
        <v>3</v>
      </c>
      <c r="D7412" t="s">
        <v>11</v>
      </c>
      <c r="E7412" t="s">
        <v>171</v>
      </c>
      <c r="F7412" t="s">
        <v>13</v>
      </c>
      <c r="G7412" t="s">
        <v>575</v>
      </c>
      <c r="H7412" s="1">
        <v>0</v>
      </c>
      <c r="I7412" s="2">
        <v>43807</v>
      </c>
      <c r="J7412" t="s">
        <v>1904</v>
      </c>
      <c r="K7412" t="s">
        <v>102</v>
      </c>
      <c r="L7412">
        <v>10035</v>
      </c>
      <c r="M7412">
        <v>392</v>
      </c>
      <c r="N7412" t="s">
        <v>1754</v>
      </c>
      <c r="O7412">
        <v>34</v>
      </c>
      <c r="P7412">
        <v>2</v>
      </c>
      <c r="Q7412" t="s">
        <v>104</v>
      </c>
      <c r="R7412" t="s">
        <v>8304</v>
      </c>
      <c r="S7412">
        <v>33.94</v>
      </c>
      <c r="T7412">
        <v>109</v>
      </c>
      <c r="U7412" t="s">
        <v>19</v>
      </c>
      <c r="V7412" s="2">
        <v>43809</v>
      </c>
      <c r="W7412" t="s">
        <v>20</v>
      </c>
      <c r="X7412" t="s">
        <v>175</v>
      </c>
      <c r="Y7412" t="s">
        <v>47</v>
      </c>
    </row>
    <row r="7413" spans="1:25" hidden="1" x14ac:dyDescent="0.35">
      <c r="A7413">
        <v>2</v>
      </c>
      <c r="B7413" t="s">
        <v>43</v>
      </c>
      <c r="C7413">
        <v>3</v>
      </c>
      <c r="D7413" t="s">
        <v>26</v>
      </c>
      <c r="E7413" t="s">
        <v>171</v>
      </c>
      <c r="F7413" t="s">
        <v>13</v>
      </c>
      <c r="G7413" t="s">
        <v>575</v>
      </c>
      <c r="H7413" s="1">
        <v>0</v>
      </c>
      <c r="I7413" s="2">
        <v>43807</v>
      </c>
      <c r="J7413" t="s">
        <v>1904</v>
      </c>
      <c r="K7413" t="s">
        <v>102</v>
      </c>
      <c r="L7413">
        <v>10035</v>
      </c>
      <c r="M7413">
        <v>1796</v>
      </c>
      <c r="N7413" t="s">
        <v>3091</v>
      </c>
      <c r="O7413">
        <v>9</v>
      </c>
      <c r="P7413">
        <v>3</v>
      </c>
      <c r="Q7413" t="s">
        <v>104</v>
      </c>
      <c r="R7413" t="s">
        <v>8304</v>
      </c>
      <c r="S7413">
        <v>9.33</v>
      </c>
      <c r="T7413">
        <v>19</v>
      </c>
      <c r="U7413" t="s">
        <v>19</v>
      </c>
      <c r="V7413" s="2">
        <v>43809</v>
      </c>
      <c r="W7413" t="s">
        <v>20</v>
      </c>
      <c r="X7413" t="s">
        <v>175</v>
      </c>
      <c r="Y7413" t="s">
        <v>64</v>
      </c>
    </row>
    <row r="7414" spans="1:25" hidden="1" x14ac:dyDescent="0.35">
      <c r="A7414">
        <v>2</v>
      </c>
      <c r="B7414" t="s">
        <v>43</v>
      </c>
      <c r="C7414">
        <v>3</v>
      </c>
      <c r="D7414" t="s">
        <v>26</v>
      </c>
      <c r="E7414" t="s">
        <v>171</v>
      </c>
      <c r="F7414" t="s">
        <v>13</v>
      </c>
      <c r="G7414" t="s">
        <v>575</v>
      </c>
      <c r="H7414" s="1">
        <v>0</v>
      </c>
      <c r="I7414" s="2">
        <v>43807</v>
      </c>
      <c r="J7414" t="s">
        <v>1904</v>
      </c>
      <c r="K7414" t="s">
        <v>102</v>
      </c>
      <c r="L7414">
        <v>10035</v>
      </c>
      <c r="M7414">
        <v>1383</v>
      </c>
      <c r="N7414" t="s">
        <v>215</v>
      </c>
      <c r="O7414">
        <v>0</v>
      </c>
      <c r="P7414">
        <v>3</v>
      </c>
      <c r="Q7414" t="s">
        <v>104</v>
      </c>
      <c r="R7414" t="s">
        <v>8304</v>
      </c>
      <c r="S7414">
        <v>0</v>
      </c>
      <c r="T7414">
        <v>273</v>
      </c>
      <c r="U7414" t="s">
        <v>19</v>
      </c>
      <c r="V7414" s="2">
        <v>43809</v>
      </c>
      <c r="W7414" t="s">
        <v>20</v>
      </c>
      <c r="X7414" t="s">
        <v>175</v>
      </c>
      <c r="Y7414" t="s">
        <v>42</v>
      </c>
    </row>
    <row r="7415" spans="1:25" hidden="1" x14ac:dyDescent="0.35">
      <c r="A7415">
        <v>2</v>
      </c>
      <c r="B7415" t="s">
        <v>43</v>
      </c>
      <c r="C7415">
        <v>3</v>
      </c>
      <c r="D7415" t="s">
        <v>26</v>
      </c>
      <c r="E7415" t="s">
        <v>171</v>
      </c>
      <c r="F7415" t="s">
        <v>13</v>
      </c>
      <c r="G7415" t="s">
        <v>575</v>
      </c>
      <c r="H7415" s="1">
        <v>0</v>
      </c>
      <c r="I7415" s="2">
        <v>43807</v>
      </c>
      <c r="J7415" t="s">
        <v>1904</v>
      </c>
      <c r="K7415" t="s">
        <v>102</v>
      </c>
      <c r="L7415">
        <v>10035</v>
      </c>
      <c r="M7415">
        <v>935</v>
      </c>
      <c r="N7415" t="s">
        <v>3467</v>
      </c>
      <c r="O7415">
        <v>8</v>
      </c>
      <c r="P7415">
        <v>4</v>
      </c>
      <c r="Q7415" t="s">
        <v>104</v>
      </c>
      <c r="R7415" t="s">
        <v>8304</v>
      </c>
      <c r="S7415">
        <v>8.3000000000000007</v>
      </c>
      <c r="T7415">
        <v>32</v>
      </c>
      <c r="U7415" t="s">
        <v>19</v>
      </c>
      <c r="V7415" s="2">
        <v>43809</v>
      </c>
      <c r="W7415" t="s">
        <v>20</v>
      </c>
      <c r="X7415" t="s">
        <v>175</v>
      </c>
      <c r="Y7415" t="s">
        <v>42</v>
      </c>
    </row>
    <row r="7416" spans="1:25" hidden="1" x14ac:dyDescent="0.35">
      <c r="A7416">
        <v>4</v>
      </c>
      <c r="B7416" t="s">
        <v>43</v>
      </c>
      <c r="C7416">
        <v>6</v>
      </c>
      <c r="D7416" t="s">
        <v>50</v>
      </c>
      <c r="E7416" t="s">
        <v>493</v>
      </c>
      <c r="F7416" t="s">
        <v>13</v>
      </c>
      <c r="G7416" t="s">
        <v>1167</v>
      </c>
      <c r="H7416" s="1">
        <v>0.2</v>
      </c>
      <c r="I7416" s="2">
        <v>43800</v>
      </c>
      <c r="J7416" t="s">
        <v>1168</v>
      </c>
      <c r="K7416" t="s">
        <v>30</v>
      </c>
      <c r="L7416">
        <v>80219</v>
      </c>
      <c r="M7416">
        <v>726</v>
      </c>
      <c r="N7416" t="s">
        <v>129</v>
      </c>
      <c r="O7416">
        <v>53</v>
      </c>
      <c r="P7416">
        <v>3</v>
      </c>
      <c r="Q7416" t="s">
        <v>32</v>
      </c>
      <c r="R7416" t="s">
        <v>8304</v>
      </c>
      <c r="S7416">
        <v>52.92</v>
      </c>
      <c r="T7416">
        <v>470</v>
      </c>
      <c r="U7416" t="s">
        <v>19</v>
      </c>
      <c r="V7416" s="2">
        <v>43804</v>
      </c>
      <c r="W7416" t="s">
        <v>39</v>
      </c>
      <c r="X7416" t="s">
        <v>285</v>
      </c>
      <c r="Y7416" t="s">
        <v>52</v>
      </c>
    </row>
    <row r="7417" spans="1:25" hidden="1" x14ac:dyDescent="0.35">
      <c r="A7417">
        <v>4</v>
      </c>
      <c r="B7417" t="s">
        <v>43</v>
      </c>
      <c r="C7417">
        <v>6</v>
      </c>
      <c r="D7417" t="s">
        <v>50</v>
      </c>
      <c r="E7417" t="s">
        <v>493</v>
      </c>
      <c r="F7417" t="s">
        <v>13</v>
      </c>
      <c r="G7417" t="s">
        <v>1167</v>
      </c>
      <c r="H7417" s="1">
        <v>0.2</v>
      </c>
      <c r="I7417" s="2">
        <v>43800</v>
      </c>
      <c r="J7417" t="s">
        <v>1168</v>
      </c>
      <c r="K7417" t="s">
        <v>30</v>
      </c>
      <c r="L7417">
        <v>80219</v>
      </c>
      <c r="M7417">
        <v>162</v>
      </c>
      <c r="N7417" t="s">
        <v>1169</v>
      </c>
      <c r="O7417">
        <v>9</v>
      </c>
      <c r="P7417">
        <v>2</v>
      </c>
      <c r="Q7417" t="s">
        <v>32</v>
      </c>
      <c r="R7417" t="s">
        <v>8304</v>
      </c>
      <c r="S7417">
        <v>9.24</v>
      </c>
      <c r="T7417">
        <v>106</v>
      </c>
      <c r="U7417" t="s">
        <v>19</v>
      </c>
      <c r="V7417" s="2">
        <v>43804</v>
      </c>
      <c r="W7417" t="s">
        <v>39</v>
      </c>
      <c r="X7417" t="s">
        <v>285</v>
      </c>
      <c r="Y7417" t="s">
        <v>52</v>
      </c>
    </row>
    <row r="7418" spans="1:25" hidden="1" x14ac:dyDescent="0.35">
      <c r="A7418">
        <v>4</v>
      </c>
      <c r="B7418" t="s">
        <v>43</v>
      </c>
      <c r="C7418">
        <v>6</v>
      </c>
      <c r="D7418" t="s">
        <v>26</v>
      </c>
      <c r="E7418" t="s">
        <v>493</v>
      </c>
      <c r="F7418" t="s">
        <v>13</v>
      </c>
      <c r="G7418" t="s">
        <v>1167</v>
      </c>
      <c r="H7418" s="1">
        <v>0.2</v>
      </c>
      <c r="I7418" s="2">
        <v>43800</v>
      </c>
      <c r="J7418" t="s">
        <v>1168</v>
      </c>
      <c r="K7418" t="s">
        <v>30</v>
      </c>
      <c r="L7418">
        <v>80219</v>
      </c>
      <c r="M7418">
        <v>638</v>
      </c>
      <c r="N7418" t="s">
        <v>272</v>
      </c>
      <c r="O7418">
        <v>4</v>
      </c>
      <c r="P7418">
        <v>3</v>
      </c>
      <c r="Q7418" t="s">
        <v>32</v>
      </c>
      <c r="R7418" t="s">
        <v>8304</v>
      </c>
      <c r="S7418">
        <v>3.5</v>
      </c>
      <c r="T7418">
        <v>31</v>
      </c>
      <c r="U7418" t="s">
        <v>19</v>
      </c>
      <c r="V7418" s="2">
        <v>43804</v>
      </c>
      <c r="W7418" t="s">
        <v>39</v>
      </c>
      <c r="X7418" t="s">
        <v>285</v>
      </c>
      <c r="Y7418" t="s">
        <v>56</v>
      </c>
    </row>
    <row r="7419" spans="1:25" hidden="1" x14ac:dyDescent="0.35">
      <c r="A7419">
        <v>4</v>
      </c>
      <c r="B7419" t="s">
        <v>43</v>
      </c>
      <c r="C7419">
        <v>6</v>
      </c>
      <c r="D7419" t="s">
        <v>26</v>
      </c>
      <c r="E7419" t="s">
        <v>493</v>
      </c>
      <c r="F7419" t="s">
        <v>13</v>
      </c>
      <c r="G7419" t="s">
        <v>1167</v>
      </c>
      <c r="H7419" s="1">
        <v>0.7</v>
      </c>
      <c r="I7419" s="2">
        <v>43800</v>
      </c>
      <c r="J7419" t="s">
        <v>1168</v>
      </c>
      <c r="K7419" t="s">
        <v>30</v>
      </c>
      <c r="L7419">
        <v>80219</v>
      </c>
      <c r="M7419">
        <v>1343</v>
      </c>
      <c r="N7419" t="s">
        <v>1170</v>
      </c>
      <c r="O7419">
        <v>-5</v>
      </c>
      <c r="P7419">
        <v>7</v>
      </c>
      <c r="Q7419" t="s">
        <v>32</v>
      </c>
      <c r="R7419" t="s">
        <v>8304</v>
      </c>
      <c r="S7419">
        <v>-4.75</v>
      </c>
      <c r="T7419">
        <v>7</v>
      </c>
      <c r="U7419" t="s">
        <v>19</v>
      </c>
      <c r="V7419" s="2">
        <v>43804</v>
      </c>
      <c r="W7419" t="s">
        <v>39</v>
      </c>
      <c r="X7419" t="s">
        <v>285</v>
      </c>
      <c r="Y7419" t="s">
        <v>54</v>
      </c>
    </row>
    <row r="7420" spans="1:25" hidden="1" x14ac:dyDescent="0.35">
      <c r="A7420">
        <v>4</v>
      </c>
      <c r="B7420" t="s">
        <v>43</v>
      </c>
      <c r="C7420">
        <v>6</v>
      </c>
      <c r="D7420" t="s">
        <v>50</v>
      </c>
      <c r="E7420" t="s">
        <v>493</v>
      </c>
      <c r="F7420" t="s">
        <v>13</v>
      </c>
      <c r="G7420" t="s">
        <v>1167</v>
      </c>
      <c r="H7420" s="1">
        <v>0.2</v>
      </c>
      <c r="I7420" s="2">
        <v>43800</v>
      </c>
      <c r="J7420" t="s">
        <v>1168</v>
      </c>
      <c r="K7420" t="s">
        <v>30</v>
      </c>
      <c r="L7420">
        <v>80219</v>
      </c>
      <c r="M7420">
        <v>937</v>
      </c>
      <c r="N7420" t="s">
        <v>385</v>
      </c>
      <c r="O7420">
        <v>30</v>
      </c>
      <c r="P7420">
        <v>4</v>
      </c>
      <c r="Q7420" t="s">
        <v>32</v>
      </c>
      <c r="R7420" t="s">
        <v>8304</v>
      </c>
      <c r="S7420">
        <v>30.48</v>
      </c>
      <c r="T7420">
        <v>406</v>
      </c>
      <c r="U7420" t="s">
        <v>19</v>
      </c>
      <c r="V7420" s="2">
        <v>43804</v>
      </c>
      <c r="W7420" t="s">
        <v>39</v>
      </c>
      <c r="X7420" t="s">
        <v>285</v>
      </c>
      <c r="Y7420" t="s">
        <v>52</v>
      </c>
    </row>
    <row r="7421" spans="1:25" hidden="1" x14ac:dyDescent="0.35">
      <c r="A7421">
        <v>4</v>
      </c>
      <c r="B7421" t="s">
        <v>43</v>
      </c>
      <c r="C7421">
        <v>6</v>
      </c>
      <c r="D7421" t="s">
        <v>26</v>
      </c>
      <c r="E7421" t="s">
        <v>222</v>
      </c>
      <c r="F7421" t="s">
        <v>13</v>
      </c>
      <c r="G7421" t="s">
        <v>1864</v>
      </c>
      <c r="H7421" s="1">
        <v>0</v>
      </c>
      <c r="I7421" s="2">
        <v>43557</v>
      </c>
      <c r="J7421" t="s">
        <v>4300</v>
      </c>
      <c r="K7421" t="s">
        <v>16</v>
      </c>
      <c r="L7421">
        <v>35601</v>
      </c>
      <c r="M7421">
        <v>208</v>
      </c>
      <c r="N7421" t="s">
        <v>2978</v>
      </c>
      <c r="O7421">
        <v>7</v>
      </c>
      <c r="P7421">
        <v>3</v>
      </c>
      <c r="Q7421" t="s">
        <v>18</v>
      </c>
      <c r="R7421" t="s">
        <v>8304</v>
      </c>
      <c r="S7421">
        <v>6.87</v>
      </c>
      <c r="T7421">
        <v>15</v>
      </c>
      <c r="U7421" t="s">
        <v>19</v>
      </c>
      <c r="V7421" s="2">
        <v>43561</v>
      </c>
      <c r="W7421" t="s">
        <v>39</v>
      </c>
      <c r="X7421" t="s">
        <v>225</v>
      </c>
      <c r="Y7421" t="s">
        <v>35</v>
      </c>
    </row>
    <row r="7422" spans="1:25" hidden="1" x14ac:dyDescent="0.35">
      <c r="A7422">
        <v>2</v>
      </c>
      <c r="B7422" t="s">
        <v>43</v>
      </c>
      <c r="C7422">
        <v>3</v>
      </c>
      <c r="D7422" t="s">
        <v>26</v>
      </c>
      <c r="E7422" t="s">
        <v>3568</v>
      </c>
      <c r="F7422" t="s">
        <v>13</v>
      </c>
      <c r="G7422" t="s">
        <v>970</v>
      </c>
      <c r="H7422" s="1">
        <v>0.2</v>
      </c>
      <c r="I7422" s="2">
        <v>43821</v>
      </c>
      <c r="J7422" t="s">
        <v>3569</v>
      </c>
      <c r="K7422" t="s">
        <v>16</v>
      </c>
      <c r="L7422">
        <v>32127</v>
      </c>
      <c r="M7422">
        <v>1501</v>
      </c>
      <c r="N7422" t="s">
        <v>412</v>
      </c>
      <c r="O7422">
        <v>3</v>
      </c>
      <c r="P7422">
        <v>1</v>
      </c>
      <c r="Q7422" t="s">
        <v>18</v>
      </c>
      <c r="R7422" t="s">
        <v>8304</v>
      </c>
      <c r="S7422">
        <v>2.93</v>
      </c>
      <c r="T7422">
        <v>8</v>
      </c>
      <c r="U7422" t="s">
        <v>19</v>
      </c>
      <c r="V7422" s="2">
        <v>43823</v>
      </c>
      <c r="W7422" t="s">
        <v>20</v>
      </c>
      <c r="X7422" t="s">
        <v>40</v>
      </c>
      <c r="Y7422" t="s">
        <v>119</v>
      </c>
    </row>
    <row r="7423" spans="1:25" hidden="1" x14ac:dyDescent="0.35">
      <c r="A7423">
        <v>3</v>
      </c>
      <c r="B7423" t="s">
        <v>25</v>
      </c>
      <c r="C7423">
        <v>1</v>
      </c>
      <c r="D7423" t="s">
        <v>26</v>
      </c>
      <c r="E7423" t="s">
        <v>99</v>
      </c>
      <c r="F7423" t="s">
        <v>13</v>
      </c>
      <c r="G7423" t="s">
        <v>2382</v>
      </c>
      <c r="H7423" s="1">
        <v>0.2</v>
      </c>
      <c r="I7423" s="2">
        <v>43494</v>
      </c>
      <c r="J7423" t="s">
        <v>2931</v>
      </c>
      <c r="K7423" t="s">
        <v>102</v>
      </c>
      <c r="L7423">
        <v>19120</v>
      </c>
      <c r="M7423">
        <v>1312</v>
      </c>
      <c r="N7423" t="s">
        <v>229</v>
      </c>
      <c r="O7423">
        <v>0</v>
      </c>
      <c r="P7423">
        <v>2</v>
      </c>
      <c r="Q7423" t="s">
        <v>104</v>
      </c>
      <c r="R7423" t="s">
        <v>8304</v>
      </c>
      <c r="S7423">
        <v>0.48</v>
      </c>
      <c r="T7423">
        <v>5</v>
      </c>
      <c r="U7423" t="s">
        <v>19</v>
      </c>
      <c r="V7423" s="2">
        <v>43497</v>
      </c>
      <c r="W7423" t="s">
        <v>130</v>
      </c>
      <c r="X7423" t="s">
        <v>105</v>
      </c>
      <c r="Y7423" t="s">
        <v>49</v>
      </c>
    </row>
    <row r="7424" spans="1:25" x14ac:dyDescent="0.35">
      <c r="A7424">
        <v>4</v>
      </c>
      <c r="B7424" t="s">
        <v>43</v>
      </c>
      <c r="C7424">
        <v>6</v>
      </c>
      <c r="D7424" t="s">
        <v>11</v>
      </c>
      <c r="E7424" t="s">
        <v>572</v>
      </c>
      <c r="F7424" t="s">
        <v>13</v>
      </c>
      <c r="G7424" t="s">
        <v>1981</v>
      </c>
      <c r="H7424" s="1">
        <v>0.2</v>
      </c>
      <c r="I7424" s="2">
        <v>43667</v>
      </c>
      <c r="J7424" t="s">
        <v>2691</v>
      </c>
      <c r="K7424" t="s">
        <v>30</v>
      </c>
      <c r="L7424">
        <v>92024</v>
      </c>
      <c r="M7424">
        <v>845</v>
      </c>
      <c r="N7424" t="s">
        <v>2016</v>
      </c>
      <c r="O7424">
        <v>23</v>
      </c>
      <c r="P7424">
        <v>2</v>
      </c>
      <c r="Q7424" t="s">
        <v>32</v>
      </c>
      <c r="R7424" t="s">
        <v>8304</v>
      </c>
      <c r="S7424">
        <v>22.53</v>
      </c>
      <c r="T7424">
        <v>225</v>
      </c>
      <c r="U7424" t="s">
        <v>19</v>
      </c>
      <c r="V7424" s="2">
        <v>43671</v>
      </c>
      <c r="W7424" t="s">
        <v>39</v>
      </c>
      <c r="X7424" t="s">
        <v>34</v>
      </c>
      <c r="Y7424" t="s">
        <v>24</v>
      </c>
    </row>
    <row r="7425" spans="1:25" x14ac:dyDescent="0.35">
      <c r="A7425">
        <v>4</v>
      </c>
      <c r="B7425" t="s">
        <v>43</v>
      </c>
      <c r="C7425">
        <v>6</v>
      </c>
      <c r="D7425" t="s">
        <v>26</v>
      </c>
      <c r="E7425" t="s">
        <v>572</v>
      </c>
      <c r="F7425" t="s">
        <v>13</v>
      </c>
      <c r="G7425" t="s">
        <v>1981</v>
      </c>
      <c r="H7425" s="1">
        <v>0</v>
      </c>
      <c r="I7425" s="2">
        <v>43667</v>
      </c>
      <c r="J7425" t="s">
        <v>2691</v>
      </c>
      <c r="K7425" t="s">
        <v>30</v>
      </c>
      <c r="L7425">
        <v>92024</v>
      </c>
      <c r="M7425">
        <v>1662</v>
      </c>
      <c r="N7425" t="s">
        <v>4491</v>
      </c>
      <c r="O7425">
        <v>8</v>
      </c>
      <c r="P7425">
        <v>2</v>
      </c>
      <c r="Q7425" t="s">
        <v>32</v>
      </c>
      <c r="R7425" t="s">
        <v>8304</v>
      </c>
      <c r="S7425">
        <v>7.68</v>
      </c>
      <c r="T7425">
        <v>16</v>
      </c>
      <c r="U7425" t="s">
        <v>19</v>
      </c>
      <c r="V7425" s="2">
        <v>43671</v>
      </c>
      <c r="W7425" t="s">
        <v>39</v>
      </c>
      <c r="X7425" t="s">
        <v>34</v>
      </c>
      <c r="Y7425" t="s">
        <v>64</v>
      </c>
    </row>
    <row r="7426" spans="1:25" x14ac:dyDescent="0.35">
      <c r="A7426">
        <v>4</v>
      </c>
      <c r="B7426" t="s">
        <v>43</v>
      </c>
      <c r="C7426">
        <v>6</v>
      </c>
      <c r="D7426" t="s">
        <v>26</v>
      </c>
      <c r="E7426" t="s">
        <v>572</v>
      </c>
      <c r="F7426" t="s">
        <v>13</v>
      </c>
      <c r="G7426" t="s">
        <v>1981</v>
      </c>
      <c r="H7426" s="1">
        <v>0.2</v>
      </c>
      <c r="I7426" s="2">
        <v>43667</v>
      </c>
      <c r="J7426" t="s">
        <v>2691</v>
      </c>
      <c r="K7426" t="s">
        <v>30</v>
      </c>
      <c r="L7426">
        <v>92024</v>
      </c>
      <c r="M7426">
        <v>700</v>
      </c>
      <c r="N7426" t="s">
        <v>717</v>
      </c>
      <c r="O7426">
        <v>18</v>
      </c>
      <c r="P7426">
        <v>3</v>
      </c>
      <c r="Q7426" t="s">
        <v>32</v>
      </c>
      <c r="R7426" t="s">
        <v>8304</v>
      </c>
      <c r="S7426">
        <v>17.62</v>
      </c>
      <c r="T7426">
        <v>50</v>
      </c>
      <c r="U7426" t="s">
        <v>19</v>
      </c>
      <c r="V7426" s="2">
        <v>43671</v>
      </c>
      <c r="W7426" t="s">
        <v>39</v>
      </c>
      <c r="X7426" t="s">
        <v>34</v>
      </c>
      <c r="Y7426" t="s">
        <v>54</v>
      </c>
    </row>
    <row r="7427" spans="1:25" hidden="1" x14ac:dyDescent="0.35">
      <c r="A7427">
        <v>5</v>
      </c>
      <c r="B7427" t="s">
        <v>25</v>
      </c>
      <c r="C7427">
        <v>3</v>
      </c>
      <c r="D7427" t="s">
        <v>26</v>
      </c>
      <c r="E7427" t="s">
        <v>870</v>
      </c>
      <c r="F7427" t="s">
        <v>13</v>
      </c>
      <c r="G7427" t="s">
        <v>1383</v>
      </c>
      <c r="H7427" s="1">
        <v>0</v>
      </c>
      <c r="I7427" s="2">
        <v>43687</v>
      </c>
      <c r="J7427" t="s">
        <v>6017</v>
      </c>
      <c r="K7427" t="s">
        <v>73</v>
      </c>
      <c r="L7427">
        <v>47374</v>
      </c>
      <c r="M7427">
        <v>1698</v>
      </c>
      <c r="N7427" t="s">
        <v>3474</v>
      </c>
      <c r="O7427">
        <v>83</v>
      </c>
      <c r="P7427">
        <v>5</v>
      </c>
      <c r="Q7427" t="s">
        <v>75</v>
      </c>
      <c r="R7427" t="s">
        <v>8304</v>
      </c>
      <c r="S7427">
        <v>83.28</v>
      </c>
      <c r="T7427">
        <v>177</v>
      </c>
      <c r="U7427" t="s">
        <v>33</v>
      </c>
      <c r="V7427" s="2">
        <v>43692</v>
      </c>
      <c r="W7427" t="s">
        <v>20</v>
      </c>
      <c r="X7427" t="s">
        <v>167</v>
      </c>
      <c r="Y7427" t="s">
        <v>64</v>
      </c>
    </row>
    <row r="7428" spans="1:25" hidden="1" x14ac:dyDescent="0.35">
      <c r="A7428">
        <v>4</v>
      </c>
      <c r="B7428" t="s">
        <v>43</v>
      </c>
      <c r="C7428">
        <v>6</v>
      </c>
      <c r="D7428" t="s">
        <v>26</v>
      </c>
      <c r="E7428" t="s">
        <v>3305</v>
      </c>
      <c r="F7428" t="s">
        <v>13</v>
      </c>
      <c r="G7428" t="s">
        <v>8119</v>
      </c>
      <c r="H7428" s="1">
        <v>0</v>
      </c>
      <c r="I7428" s="2">
        <v>43619</v>
      </c>
      <c r="J7428" t="s">
        <v>7684</v>
      </c>
      <c r="K7428" t="s">
        <v>30</v>
      </c>
      <c r="L7428">
        <v>99207</v>
      </c>
      <c r="M7428">
        <v>575</v>
      </c>
      <c r="N7428" t="s">
        <v>1071</v>
      </c>
      <c r="O7428">
        <v>5</v>
      </c>
      <c r="P7428">
        <v>9</v>
      </c>
      <c r="Q7428" t="s">
        <v>32</v>
      </c>
      <c r="R7428" t="s">
        <v>8304</v>
      </c>
      <c r="S7428">
        <v>5.45</v>
      </c>
      <c r="T7428">
        <v>136</v>
      </c>
      <c r="U7428" t="s">
        <v>76</v>
      </c>
      <c r="V7428" s="2">
        <v>43623</v>
      </c>
      <c r="W7428" t="s">
        <v>39</v>
      </c>
      <c r="X7428" t="s">
        <v>69</v>
      </c>
      <c r="Y7428" t="s">
        <v>42</v>
      </c>
    </row>
    <row r="7429" spans="1:25" hidden="1" x14ac:dyDescent="0.35">
      <c r="A7429">
        <v>0</v>
      </c>
      <c r="B7429" t="s">
        <v>10</v>
      </c>
      <c r="C7429">
        <v>0</v>
      </c>
      <c r="D7429" t="s">
        <v>11</v>
      </c>
      <c r="E7429" t="s">
        <v>535</v>
      </c>
      <c r="F7429" t="s">
        <v>13</v>
      </c>
      <c r="G7429" t="s">
        <v>1135</v>
      </c>
      <c r="H7429" s="1">
        <v>0</v>
      </c>
      <c r="I7429" s="2">
        <v>43709</v>
      </c>
      <c r="J7429" t="s">
        <v>1738</v>
      </c>
      <c r="K7429" t="s">
        <v>73</v>
      </c>
      <c r="L7429">
        <v>48205</v>
      </c>
      <c r="M7429">
        <v>791</v>
      </c>
      <c r="N7429" t="s">
        <v>1725</v>
      </c>
      <c r="O7429">
        <v>135</v>
      </c>
      <c r="P7429">
        <v>7</v>
      </c>
      <c r="Q7429" t="s">
        <v>75</v>
      </c>
      <c r="R7429" t="s">
        <v>8304</v>
      </c>
      <c r="S7429">
        <v>134.53</v>
      </c>
      <c r="T7429">
        <v>498</v>
      </c>
      <c r="U7429" t="s">
        <v>19</v>
      </c>
      <c r="V7429" s="2">
        <v>43709</v>
      </c>
      <c r="W7429" t="s">
        <v>773</v>
      </c>
      <c r="X7429" t="s">
        <v>156</v>
      </c>
      <c r="Y7429" t="s">
        <v>24</v>
      </c>
    </row>
    <row r="7430" spans="1:25" hidden="1" x14ac:dyDescent="0.35">
      <c r="A7430">
        <v>2</v>
      </c>
      <c r="B7430" t="s">
        <v>25</v>
      </c>
      <c r="C7430">
        <v>1</v>
      </c>
      <c r="D7430" t="s">
        <v>11</v>
      </c>
      <c r="E7430" t="s">
        <v>1772</v>
      </c>
      <c r="F7430" t="s">
        <v>13</v>
      </c>
      <c r="G7430" t="s">
        <v>6850</v>
      </c>
      <c r="H7430" s="1">
        <v>0.2</v>
      </c>
      <c r="I7430" s="2">
        <v>43800</v>
      </c>
      <c r="J7430" t="s">
        <v>6851</v>
      </c>
      <c r="K7430" t="s">
        <v>102</v>
      </c>
      <c r="L7430">
        <v>43302</v>
      </c>
      <c r="M7430">
        <v>1046</v>
      </c>
      <c r="N7430" t="s">
        <v>2002</v>
      </c>
      <c r="O7430">
        <v>2</v>
      </c>
      <c r="P7430">
        <v>2</v>
      </c>
      <c r="Q7430" t="s">
        <v>104</v>
      </c>
      <c r="R7430" t="s">
        <v>8304</v>
      </c>
      <c r="S7430">
        <v>1.74</v>
      </c>
      <c r="T7430">
        <v>8</v>
      </c>
      <c r="U7430" t="s">
        <v>76</v>
      </c>
      <c r="V7430" s="2">
        <v>43802</v>
      </c>
      <c r="W7430" t="s">
        <v>130</v>
      </c>
      <c r="X7430" t="s">
        <v>309</v>
      </c>
      <c r="Y7430" t="s">
        <v>47</v>
      </c>
    </row>
    <row r="7431" spans="1:25" hidden="1" x14ac:dyDescent="0.35">
      <c r="A7431">
        <v>5</v>
      </c>
      <c r="B7431" t="s">
        <v>25</v>
      </c>
      <c r="C7431">
        <v>3</v>
      </c>
      <c r="D7431" t="s">
        <v>11</v>
      </c>
      <c r="E7431" t="s">
        <v>1645</v>
      </c>
      <c r="F7431" t="s">
        <v>13</v>
      </c>
      <c r="G7431" t="s">
        <v>5224</v>
      </c>
      <c r="H7431" s="1">
        <v>0.2</v>
      </c>
      <c r="I7431" s="2">
        <v>43604</v>
      </c>
      <c r="J7431" t="s">
        <v>5430</v>
      </c>
      <c r="K7431" t="s">
        <v>16</v>
      </c>
      <c r="L7431">
        <v>37918</v>
      </c>
      <c r="M7431">
        <v>1209</v>
      </c>
      <c r="N7431" t="s">
        <v>1244</v>
      </c>
      <c r="O7431">
        <v>-35</v>
      </c>
      <c r="P7431">
        <v>3</v>
      </c>
      <c r="Q7431" t="s">
        <v>18</v>
      </c>
      <c r="R7431" t="s">
        <v>8304</v>
      </c>
      <c r="S7431">
        <v>-35.36</v>
      </c>
      <c r="T7431">
        <v>314</v>
      </c>
      <c r="U7431" t="s">
        <v>33</v>
      </c>
      <c r="V7431" s="2">
        <v>43609</v>
      </c>
      <c r="W7431" t="s">
        <v>20</v>
      </c>
      <c r="X7431" t="s">
        <v>214</v>
      </c>
      <c r="Y7431" t="s">
        <v>24</v>
      </c>
    </row>
    <row r="7432" spans="1:25" hidden="1" x14ac:dyDescent="0.35">
      <c r="A7432">
        <v>5</v>
      </c>
      <c r="B7432" t="s">
        <v>25</v>
      </c>
      <c r="C7432">
        <v>3</v>
      </c>
      <c r="D7432" t="s">
        <v>26</v>
      </c>
      <c r="E7432" t="s">
        <v>1645</v>
      </c>
      <c r="F7432" t="s">
        <v>13</v>
      </c>
      <c r="G7432" t="s">
        <v>5224</v>
      </c>
      <c r="H7432" s="1">
        <v>0.2</v>
      </c>
      <c r="I7432" s="2">
        <v>43604</v>
      </c>
      <c r="J7432" t="s">
        <v>5430</v>
      </c>
      <c r="K7432" t="s">
        <v>16</v>
      </c>
      <c r="L7432">
        <v>37918</v>
      </c>
      <c r="M7432">
        <v>1745</v>
      </c>
      <c r="N7432" t="s">
        <v>3368</v>
      </c>
      <c r="O7432">
        <v>10</v>
      </c>
      <c r="P7432">
        <v>7</v>
      </c>
      <c r="Q7432" t="s">
        <v>18</v>
      </c>
      <c r="R7432" t="s">
        <v>8304</v>
      </c>
      <c r="S7432">
        <v>10.11</v>
      </c>
      <c r="T7432">
        <v>28</v>
      </c>
      <c r="U7432" t="s">
        <v>33</v>
      </c>
      <c r="V7432" s="2">
        <v>43609</v>
      </c>
      <c r="W7432" t="s">
        <v>20</v>
      </c>
      <c r="X7432" t="s">
        <v>214</v>
      </c>
      <c r="Y7432" t="s">
        <v>64</v>
      </c>
    </row>
    <row r="7433" spans="1:25" hidden="1" x14ac:dyDescent="0.35">
      <c r="A7433">
        <v>5</v>
      </c>
      <c r="B7433" t="s">
        <v>43</v>
      </c>
      <c r="C7433">
        <v>6</v>
      </c>
      <c r="D7433" t="s">
        <v>26</v>
      </c>
      <c r="E7433" t="s">
        <v>4401</v>
      </c>
      <c r="F7433" t="s">
        <v>13</v>
      </c>
      <c r="G7433" t="s">
        <v>1334</v>
      </c>
      <c r="H7433" s="1">
        <v>0.2</v>
      </c>
      <c r="I7433" s="2">
        <v>43723</v>
      </c>
      <c r="J7433" t="s">
        <v>4402</v>
      </c>
      <c r="K7433" t="s">
        <v>16</v>
      </c>
      <c r="L7433">
        <v>37087</v>
      </c>
      <c r="M7433">
        <v>1684</v>
      </c>
      <c r="N7433" t="s">
        <v>3428</v>
      </c>
      <c r="O7433">
        <v>59</v>
      </c>
      <c r="P7433">
        <v>5</v>
      </c>
      <c r="Q7433" t="s">
        <v>18</v>
      </c>
      <c r="R7433" t="s">
        <v>8304</v>
      </c>
      <c r="S7433">
        <v>59.44</v>
      </c>
      <c r="T7433">
        <v>164</v>
      </c>
      <c r="U7433" t="s">
        <v>19</v>
      </c>
      <c r="V7433" s="2">
        <v>43728</v>
      </c>
      <c r="W7433" t="s">
        <v>39</v>
      </c>
      <c r="X7433" t="s">
        <v>214</v>
      </c>
      <c r="Y7433" t="s">
        <v>64</v>
      </c>
    </row>
    <row r="7434" spans="1:25" hidden="1" x14ac:dyDescent="0.35">
      <c r="A7434">
        <v>5</v>
      </c>
      <c r="B7434" t="s">
        <v>43</v>
      </c>
      <c r="C7434">
        <v>6</v>
      </c>
      <c r="D7434" t="s">
        <v>26</v>
      </c>
      <c r="E7434" t="s">
        <v>333</v>
      </c>
      <c r="F7434" t="s">
        <v>13</v>
      </c>
      <c r="G7434" t="s">
        <v>5467</v>
      </c>
      <c r="H7434" s="1">
        <v>0.2</v>
      </c>
      <c r="I7434" s="2">
        <v>43613</v>
      </c>
      <c r="J7434" t="s">
        <v>6644</v>
      </c>
      <c r="K7434" t="s">
        <v>30</v>
      </c>
      <c r="L7434">
        <v>85023</v>
      </c>
      <c r="M7434">
        <v>1836</v>
      </c>
      <c r="N7434" t="s">
        <v>2998</v>
      </c>
      <c r="O7434">
        <v>5</v>
      </c>
      <c r="P7434">
        <v>3</v>
      </c>
      <c r="Q7434" t="s">
        <v>32</v>
      </c>
      <c r="R7434" t="s">
        <v>8304</v>
      </c>
      <c r="S7434">
        <v>5.44</v>
      </c>
      <c r="T7434">
        <v>16</v>
      </c>
      <c r="U7434" t="s">
        <v>33</v>
      </c>
      <c r="V7434" s="2">
        <v>43618</v>
      </c>
      <c r="W7434" t="s">
        <v>39</v>
      </c>
      <c r="X7434" t="s">
        <v>199</v>
      </c>
      <c r="Y7434" t="s">
        <v>64</v>
      </c>
    </row>
    <row r="7435" spans="1:25" hidden="1" x14ac:dyDescent="0.35">
      <c r="A7435">
        <v>5</v>
      </c>
      <c r="B7435" t="s">
        <v>43</v>
      </c>
      <c r="C7435">
        <v>6</v>
      </c>
      <c r="D7435" t="s">
        <v>50</v>
      </c>
      <c r="E7435" t="s">
        <v>333</v>
      </c>
      <c r="F7435" t="s">
        <v>13</v>
      </c>
      <c r="G7435" t="s">
        <v>5467</v>
      </c>
      <c r="H7435" s="1">
        <v>0.2</v>
      </c>
      <c r="I7435" s="2">
        <v>43613</v>
      </c>
      <c r="J7435" t="s">
        <v>6644</v>
      </c>
      <c r="K7435" t="s">
        <v>30</v>
      </c>
      <c r="L7435">
        <v>85023</v>
      </c>
      <c r="M7435">
        <v>1014</v>
      </c>
      <c r="N7435" t="s">
        <v>296</v>
      </c>
      <c r="O7435">
        <v>54</v>
      </c>
      <c r="P7435">
        <v>4</v>
      </c>
      <c r="Q7435" t="s">
        <v>32</v>
      </c>
      <c r="R7435" t="s">
        <v>8304</v>
      </c>
      <c r="S7435">
        <v>54.39</v>
      </c>
      <c r="T7435">
        <v>272</v>
      </c>
      <c r="U7435" t="s">
        <v>33</v>
      </c>
      <c r="V7435" s="2">
        <v>43618</v>
      </c>
      <c r="W7435" t="s">
        <v>39</v>
      </c>
      <c r="X7435" t="s">
        <v>199</v>
      </c>
      <c r="Y7435" t="s">
        <v>113</v>
      </c>
    </row>
    <row r="7436" spans="1:25" hidden="1" x14ac:dyDescent="0.35">
      <c r="A7436">
        <v>5</v>
      </c>
      <c r="B7436" t="s">
        <v>43</v>
      </c>
      <c r="C7436">
        <v>6</v>
      </c>
      <c r="D7436" t="s">
        <v>50</v>
      </c>
      <c r="E7436" t="s">
        <v>333</v>
      </c>
      <c r="F7436" t="s">
        <v>13</v>
      </c>
      <c r="G7436" t="s">
        <v>5467</v>
      </c>
      <c r="H7436" s="1">
        <v>0.2</v>
      </c>
      <c r="I7436" s="2">
        <v>43613</v>
      </c>
      <c r="J7436" t="s">
        <v>6644</v>
      </c>
      <c r="K7436" t="s">
        <v>30</v>
      </c>
      <c r="L7436">
        <v>85023</v>
      </c>
      <c r="M7436">
        <v>1245</v>
      </c>
      <c r="N7436" t="s">
        <v>4954</v>
      </c>
      <c r="O7436">
        <v>20</v>
      </c>
      <c r="P7436">
        <v>5</v>
      </c>
      <c r="Q7436" t="s">
        <v>32</v>
      </c>
      <c r="R7436" t="s">
        <v>8304</v>
      </c>
      <c r="S7436">
        <v>19.600000000000001</v>
      </c>
      <c r="T7436">
        <v>196</v>
      </c>
      <c r="U7436" t="s">
        <v>33</v>
      </c>
      <c r="V7436" s="2">
        <v>43618</v>
      </c>
      <c r="W7436" t="s">
        <v>39</v>
      </c>
      <c r="X7436" t="s">
        <v>199</v>
      </c>
      <c r="Y7436" t="s">
        <v>52</v>
      </c>
    </row>
    <row r="7437" spans="1:25" x14ac:dyDescent="0.35">
      <c r="A7437">
        <v>4</v>
      </c>
      <c r="B7437" t="s">
        <v>43</v>
      </c>
      <c r="C7437">
        <v>6</v>
      </c>
      <c r="D7437" t="s">
        <v>26</v>
      </c>
      <c r="E7437" t="s">
        <v>27</v>
      </c>
      <c r="F7437" t="s">
        <v>13</v>
      </c>
      <c r="G7437" t="s">
        <v>833</v>
      </c>
      <c r="H7437" s="1">
        <v>0</v>
      </c>
      <c r="I7437" s="2">
        <v>43619</v>
      </c>
      <c r="J7437" t="s">
        <v>8017</v>
      </c>
      <c r="K7437" t="s">
        <v>30</v>
      </c>
      <c r="L7437">
        <v>90036</v>
      </c>
      <c r="M7437">
        <v>1743</v>
      </c>
      <c r="N7437" t="s">
        <v>3405</v>
      </c>
      <c r="O7437">
        <v>5</v>
      </c>
      <c r="P7437">
        <v>2</v>
      </c>
      <c r="Q7437" t="s">
        <v>32</v>
      </c>
      <c r="R7437" t="s">
        <v>92</v>
      </c>
      <c r="S7437">
        <v>5.38</v>
      </c>
      <c r="T7437">
        <v>12</v>
      </c>
      <c r="U7437" t="s">
        <v>33</v>
      </c>
      <c r="V7437" s="2">
        <v>43623</v>
      </c>
      <c r="W7437" t="s">
        <v>39</v>
      </c>
      <c r="X7437" t="s">
        <v>34</v>
      </c>
      <c r="Y7437" t="s">
        <v>64</v>
      </c>
    </row>
    <row r="7438" spans="1:25" x14ac:dyDescent="0.35">
      <c r="A7438">
        <v>4</v>
      </c>
      <c r="B7438" t="s">
        <v>43</v>
      </c>
      <c r="C7438">
        <v>6</v>
      </c>
      <c r="D7438" t="s">
        <v>26</v>
      </c>
      <c r="E7438" t="s">
        <v>27</v>
      </c>
      <c r="F7438" t="s">
        <v>13</v>
      </c>
      <c r="G7438" t="s">
        <v>833</v>
      </c>
      <c r="H7438" s="1">
        <v>0.2</v>
      </c>
      <c r="I7438" s="2">
        <v>43619</v>
      </c>
      <c r="J7438" t="s">
        <v>8017</v>
      </c>
      <c r="K7438" t="s">
        <v>30</v>
      </c>
      <c r="L7438">
        <v>90036</v>
      </c>
      <c r="M7438">
        <v>1596</v>
      </c>
      <c r="N7438" t="s">
        <v>3168</v>
      </c>
      <c r="O7438">
        <v>1</v>
      </c>
      <c r="P7438">
        <v>1</v>
      </c>
      <c r="Q7438" t="s">
        <v>32</v>
      </c>
      <c r="R7438" t="s">
        <v>92</v>
      </c>
      <c r="S7438">
        <v>1.27</v>
      </c>
      <c r="T7438">
        <v>4</v>
      </c>
      <c r="U7438" t="s">
        <v>33</v>
      </c>
      <c r="V7438" s="2">
        <v>43623</v>
      </c>
      <c r="W7438" t="s">
        <v>39</v>
      </c>
      <c r="X7438" t="s">
        <v>34</v>
      </c>
      <c r="Y7438" t="s">
        <v>54</v>
      </c>
    </row>
    <row r="7439" spans="1:25" x14ac:dyDescent="0.35">
      <c r="A7439">
        <v>4</v>
      </c>
      <c r="B7439" t="s">
        <v>43</v>
      </c>
      <c r="C7439">
        <v>6</v>
      </c>
      <c r="D7439" t="s">
        <v>50</v>
      </c>
      <c r="E7439" t="s">
        <v>27</v>
      </c>
      <c r="F7439" t="s">
        <v>13</v>
      </c>
      <c r="G7439" t="s">
        <v>833</v>
      </c>
      <c r="H7439" s="1">
        <v>0</v>
      </c>
      <c r="I7439" s="2">
        <v>43619</v>
      </c>
      <c r="J7439" t="s">
        <v>8017</v>
      </c>
      <c r="K7439" t="s">
        <v>30</v>
      </c>
      <c r="L7439">
        <v>90036</v>
      </c>
      <c r="M7439">
        <v>966</v>
      </c>
      <c r="N7439" t="s">
        <v>4717</v>
      </c>
      <c r="O7439">
        <v>9</v>
      </c>
      <c r="P7439">
        <v>5</v>
      </c>
      <c r="Q7439" t="s">
        <v>32</v>
      </c>
      <c r="R7439" t="s">
        <v>92</v>
      </c>
      <c r="S7439">
        <v>8.5</v>
      </c>
      <c r="T7439">
        <v>45</v>
      </c>
      <c r="U7439" t="s">
        <v>33</v>
      </c>
      <c r="V7439" s="2">
        <v>43623</v>
      </c>
      <c r="W7439" t="s">
        <v>39</v>
      </c>
      <c r="X7439" t="s">
        <v>34</v>
      </c>
      <c r="Y7439" t="s">
        <v>113</v>
      </c>
    </row>
    <row r="7440" spans="1:25" hidden="1" x14ac:dyDescent="0.35">
      <c r="A7440">
        <v>4</v>
      </c>
      <c r="B7440" t="s">
        <v>43</v>
      </c>
      <c r="C7440">
        <v>6</v>
      </c>
      <c r="D7440" t="s">
        <v>26</v>
      </c>
      <c r="E7440" t="s">
        <v>781</v>
      </c>
      <c r="F7440" t="s">
        <v>13</v>
      </c>
      <c r="G7440" t="s">
        <v>723</v>
      </c>
      <c r="H7440" s="1">
        <v>0.2</v>
      </c>
      <c r="I7440" s="2">
        <v>43591</v>
      </c>
      <c r="J7440" t="s">
        <v>4679</v>
      </c>
      <c r="K7440" t="s">
        <v>30</v>
      </c>
      <c r="L7440">
        <v>85705</v>
      </c>
      <c r="M7440">
        <v>1673</v>
      </c>
      <c r="N7440" t="s">
        <v>390</v>
      </c>
      <c r="O7440">
        <v>27</v>
      </c>
      <c r="P7440">
        <v>4</v>
      </c>
      <c r="Q7440" t="s">
        <v>32</v>
      </c>
      <c r="R7440" t="s">
        <v>8304</v>
      </c>
      <c r="S7440">
        <v>27.44</v>
      </c>
      <c r="T7440">
        <v>84</v>
      </c>
      <c r="U7440" t="s">
        <v>19</v>
      </c>
      <c r="V7440" s="2">
        <v>43595</v>
      </c>
      <c r="W7440" t="s">
        <v>39</v>
      </c>
      <c r="X7440" t="s">
        <v>199</v>
      </c>
      <c r="Y7440" t="s">
        <v>64</v>
      </c>
    </row>
    <row r="7441" spans="1:25" x14ac:dyDescent="0.35">
      <c r="A7441">
        <v>4</v>
      </c>
      <c r="B7441" t="s">
        <v>43</v>
      </c>
      <c r="C7441">
        <v>6</v>
      </c>
      <c r="D7441" t="s">
        <v>26</v>
      </c>
      <c r="E7441" t="s">
        <v>27</v>
      </c>
      <c r="F7441" t="s">
        <v>13</v>
      </c>
      <c r="G7441" t="s">
        <v>2367</v>
      </c>
      <c r="H7441" s="1">
        <v>0</v>
      </c>
      <c r="I7441" s="2">
        <v>43505</v>
      </c>
      <c r="J7441" t="s">
        <v>4586</v>
      </c>
      <c r="K7441" t="s">
        <v>30</v>
      </c>
      <c r="L7441">
        <v>90032</v>
      </c>
      <c r="M7441">
        <v>1444</v>
      </c>
      <c r="N7441" t="s">
        <v>3260</v>
      </c>
      <c r="O7441">
        <v>18</v>
      </c>
      <c r="P7441">
        <v>5</v>
      </c>
      <c r="Q7441" t="s">
        <v>32</v>
      </c>
      <c r="R7441" t="s">
        <v>8304</v>
      </c>
      <c r="S7441">
        <v>17.739999999999998</v>
      </c>
      <c r="T7441">
        <v>355</v>
      </c>
      <c r="U7441" t="s">
        <v>19</v>
      </c>
      <c r="V7441" s="2">
        <v>43509</v>
      </c>
      <c r="W7441" t="s">
        <v>39</v>
      </c>
      <c r="X7441" t="s">
        <v>34</v>
      </c>
      <c r="Y7441" t="s">
        <v>42</v>
      </c>
    </row>
    <row r="7442" spans="1:25" hidden="1" x14ac:dyDescent="0.35">
      <c r="A7442">
        <v>3</v>
      </c>
      <c r="B7442" t="s">
        <v>10</v>
      </c>
      <c r="C7442">
        <v>3</v>
      </c>
      <c r="D7442" t="s">
        <v>26</v>
      </c>
      <c r="E7442" t="s">
        <v>201</v>
      </c>
      <c r="F7442" t="s">
        <v>13</v>
      </c>
      <c r="G7442" t="s">
        <v>1583</v>
      </c>
      <c r="H7442" s="1">
        <v>0</v>
      </c>
      <c r="I7442" s="2">
        <v>43556</v>
      </c>
      <c r="J7442" t="s">
        <v>3355</v>
      </c>
      <c r="K7442" t="s">
        <v>73</v>
      </c>
      <c r="L7442">
        <v>65807</v>
      </c>
      <c r="M7442">
        <v>1501</v>
      </c>
      <c r="N7442" t="s">
        <v>412</v>
      </c>
      <c r="O7442">
        <v>13</v>
      </c>
      <c r="P7442">
        <v>5</v>
      </c>
      <c r="Q7442" t="s">
        <v>75</v>
      </c>
      <c r="R7442" t="s">
        <v>8304</v>
      </c>
      <c r="S7442">
        <v>13.35</v>
      </c>
      <c r="T7442">
        <v>28</v>
      </c>
      <c r="U7442" t="s">
        <v>19</v>
      </c>
      <c r="V7442" s="2">
        <v>43559</v>
      </c>
      <c r="W7442" t="s">
        <v>20</v>
      </c>
      <c r="X7442" t="s">
        <v>368</v>
      </c>
      <c r="Y7442" t="s">
        <v>119</v>
      </c>
    </row>
    <row r="7443" spans="1:25" hidden="1" x14ac:dyDescent="0.35">
      <c r="A7443">
        <v>3</v>
      </c>
      <c r="B7443" t="s">
        <v>10</v>
      </c>
      <c r="C7443">
        <v>3</v>
      </c>
      <c r="D7443" t="s">
        <v>26</v>
      </c>
      <c r="E7443" t="s">
        <v>201</v>
      </c>
      <c r="F7443" t="s">
        <v>13</v>
      </c>
      <c r="G7443" t="s">
        <v>1583</v>
      </c>
      <c r="H7443" s="1">
        <v>0</v>
      </c>
      <c r="I7443" s="2">
        <v>43556</v>
      </c>
      <c r="J7443" t="s">
        <v>3355</v>
      </c>
      <c r="K7443" t="s">
        <v>73</v>
      </c>
      <c r="L7443">
        <v>65807</v>
      </c>
      <c r="M7443">
        <v>790</v>
      </c>
      <c r="N7443" t="s">
        <v>3236</v>
      </c>
      <c r="O7443">
        <v>24</v>
      </c>
      <c r="P7443">
        <v>6</v>
      </c>
      <c r="Q7443" t="s">
        <v>75</v>
      </c>
      <c r="R7443" t="s">
        <v>8304</v>
      </c>
      <c r="S7443">
        <v>23.55</v>
      </c>
      <c r="T7443">
        <v>94</v>
      </c>
      <c r="U7443" t="s">
        <v>19</v>
      </c>
      <c r="V7443" s="2">
        <v>43559</v>
      </c>
      <c r="W7443" t="s">
        <v>20</v>
      </c>
      <c r="X7443" t="s">
        <v>368</v>
      </c>
      <c r="Y7443" t="s">
        <v>42</v>
      </c>
    </row>
    <row r="7444" spans="1:25" hidden="1" x14ac:dyDescent="0.35">
      <c r="A7444">
        <v>0</v>
      </c>
      <c r="B7444" t="s">
        <v>10</v>
      </c>
      <c r="C7444">
        <v>0</v>
      </c>
      <c r="D7444" t="s">
        <v>11</v>
      </c>
      <c r="E7444" t="s">
        <v>6893</v>
      </c>
      <c r="F7444" t="s">
        <v>13</v>
      </c>
      <c r="G7444" t="s">
        <v>6894</v>
      </c>
      <c r="H7444" s="1">
        <v>0</v>
      </c>
      <c r="I7444" s="2">
        <v>43759</v>
      </c>
      <c r="J7444" t="s">
        <v>6895</v>
      </c>
      <c r="K7444" t="s">
        <v>73</v>
      </c>
      <c r="L7444">
        <v>74403</v>
      </c>
      <c r="M7444">
        <v>312</v>
      </c>
      <c r="N7444" t="s">
        <v>1601</v>
      </c>
      <c r="O7444">
        <v>63</v>
      </c>
      <c r="P7444">
        <v>1</v>
      </c>
      <c r="Q7444" t="s">
        <v>75</v>
      </c>
      <c r="R7444" t="s">
        <v>8304</v>
      </c>
      <c r="S7444">
        <v>62.91</v>
      </c>
      <c r="T7444">
        <v>262</v>
      </c>
      <c r="U7444" t="s">
        <v>76</v>
      </c>
      <c r="V7444" s="2">
        <v>43759</v>
      </c>
      <c r="W7444" t="s">
        <v>773</v>
      </c>
      <c r="X7444" t="s">
        <v>401</v>
      </c>
      <c r="Y7444" t="s">
        <v>41</v>
      </c>
    </row>
    <row r="7445" spans="1:25" hidden="1" x14ac:dyDescent="0.35">
      <c r="A7445">
        <v>0</v>
      </c>
      <c r="B7445" t="s">
        <v>10</v>
      </c>
      <c r="C7445">
        <v>0</v>
      </c>
      <c r="D7445" t="s">
        <v>50</v>
      </c>
      <c r="E7445" t="s">
        <v>6893</v>
      </c>
      <c r="F7445" t="s">
        <v>13</v>
      </c>
      <c r="G7445" t="s">
        <v>6894</v>
      </c>
      <c r="H7445" s="1">
        <v>0</v>
      </c>
      <c r="I7445" s="2">
        <v>43759</v>
      </c>
      <c r="J7445" t="s">
        <v>6895</v>
      </c>
      <c r="K7445" t="s">
        <v>73</v>
      </c>
      <c r="L7445">
        <v>74403</v>
      </c>
      <c r="M7445">
        <v>1299</v>
      </c>
      <c r="N7445" t="s">
        <v>4863</v>
      </c>
      <c r="O7445">
        <v>374</v>
      </c>
      <c r="P7445">
        <v>8</v>
      </c>
      <c r="Q7445" t="s">
        <v>75</v>
      </c>
      <c r="R7445" t="s">
        <v>8304</v>
      </c>
      <c r="S7445">
        <v>374.38</v>
      </c>
      <c r="T7445">
        <v>1440</v>
      </c>
      <c r="U7445" t="s">
        <v>76</v>
      </c>
      <c r="V7445" s="2">
        <v>43759</v>
      </c>
      <c r="W7445" t="s">
        <v>773</v>
      </c>
      <c r="X7445" t="s">
        <v>401</v>
      </c>
      <c r="Y7445" t="s">
        <v>52</v>
      </c>
    </row>
    <row r="7446" spans="1:25" hidden="1" x14ac:dyDescent="0.35">
      <c r="A7446">
        <v>6</v>
      </c>
      <c r="B7446" t="s">
        <v>10</v>
      </c>
      <c r="C7446">
        <v>6</v>
      </c>
      <c r="D7446" t="s">
        <v>26</v>
      </c>
      <c r="E7446" t="s">
        <v>498</v>
      </c>
      <c r="F7446" t="s">
        <v>13</v>
      </c>
      <c r="G7446" t="s">
        <v>223</v>
      </c>
      <c r="H7446" s="1">
        <v>0.2</v>
      </c>
      <c r="I7446" s="2">
        <v>43526</v>
      </c>
      <c r="J7446" t="s">
        <v>6275</v>
      </c>
      <c r="K7446" t="s">
        <v>73</v>
      </c>
      <c r="L7446">
        <v>75081</v>
      </c>
      <c r="M7446">
        <v>1504</v>
      </c>
      <c r="N7446" t="s">
        <v>774</v>
      </c>
      <c r="O7446">
        <v>-1</v>
      </c>
      <c r="P7446">
        <v>4</v>
      </c>
      <c r="Q7446" t="s">
        <v>75</v>
      </c>
      <c r="R7446" t="s">
        <v>8304</v>
      </c>
      <c r="S7446">
        <v>-1.4</v>
      </c>
      <c r="T7446">
        <v>7</v>
      </c>
      <c r="U7446" t="s">
        <v>33</v>
      </c>
      <c r="V7446" s="2">
        <v>43532</v>
      </c>
      <c r="W7446" t="s">
        <v>39</v>
      </c>
      <c r="X7446" t="s">
        <v>77</v>
      </c>
      <c r="Y7446" t="s">
        <v>356</v>
      </c>
    </row>
    <row r="7447" spans="1:25" hidden="1" x14ac:dyDescent="0.35">
      <c r="A7447">
        <v>6</v>
      </c>
      <c r="B7447" t="s">
        <v>10</v>
      </c>
      <c r="C7447">
        <v>6</v>
      </c>
      <c r="D7447" t="s">
        <v>26</v>
      </c>
      <c r="E7447" t="s">
        <v>498</v>
      </c>
      <c r="F7447" t="s">
        <v>13</v>
      </c>
      <c r="G7447" t="s">
        <v>223</v>
      </c>
      <c r="H7447" s="1">
        <v>0.8</v>
      </c>
      <c r="I7447" s="2">
        <v>43526</v>
      </c>
      <c r="J7447" t="s">
        <v>6275</v>
      </c>
      <c r="K7447" t="s">
        <v>73</v>
      </c>
      <c r="L7447">
        <v>75081</v>
      </c>
      <c r="M7447">
        <v>1647</v>
      </c>
      <c r="N7447" t="s">
        <v>152</v>
      </c>
      <c r="O7447">
        <v>-20</v>
      </c>
      <c r="P7447">
        <v>7</v>
      </c>
      <c r="Q7447" t="s">
        <v>75</v>
      </c>
      <c r="R7447" t="s">
        <v>8304</v>
      </c>
      <c r="S7447">
        <v>-20.170000000000002</v>
      </c>
      <c r="T7447">
        <v>12</v>
      </c>
      <c r="U7447" t="s">
        <v>33</v>
      </c>
      <c r="V7447" s="2">
        <v>43532</v>
      </c>
      <c r="W7447" t="s">
        <v>39</v>
      </c>
      <c r="X7447" t="s">
        <v>77</v>
      </c>
      <c r="Y7447" t="s">
        <v>54</v>
      </c>
    </row>
    <row r="7448" spans="1:25" hidden="1" x14ac:dyDescent="0.35">
      <c r="A7448">
        <v>3</v>
      </c>
      <c r="B7448" t="s">
        <v>10</v>
      </c>
      <c r="C7448">
        <v>3</v>
      </c>
      <c r="D7448" t="s">
        <v>26</v>
      </c>
      <c r="E7448" t="s">
        <v>178</v>
      </c>
      <c r="F7448" t="s">
        <v>13</v>
      </c>
      <c r="G7448" t="s">
        <v>1567</v>
      </c>
      <c r="H7448" s="1">
        <v>0</v>
      </c>
      <c r="I7448" s="2">
        <v>43675</v>
      </c>
      <c r="J7448" t="s">
        <v>3482</v>
      </c>
      <c r="K7448" t="s">
        <v>102</v>
      </c>
      <c r="L7448">
        <v>12180</v>
      </c>
      <c r="M7448">
        <v>1416</v>
      </c>
      <c r="N7448" t="s">
        <v>425</v>
      </c>
      <c r="O7448">
        <v>22</v>
      </c>
      <c r="P7448">
        <v>9</v>
      </c>
      <c r="Q7448" t="s">
        <v>104</v>
      </c>
      <c r="R7448" t="s">
        <v>8304</v>
      </c>
      <c r="S7448">
        <v>22.24</v>
      </c>
      <c r="T7448">
        <v>60</v>
      </c>
      <c r="U7448" t="s">
        <v>19</v>
      </c>
      <c r="V7448" s="2">
        <v>43678</v>
      </c>
      <c r="W7448" t="s">
        <v>20</v>
      </c>
      <c r="X7448" t="s">
        <v>175</v>
      </c>
      <c r="Y7448" t="s">
        <v>49</v>
      </c>
    </row>
    <row r="7449" spans="1:25" hidden="1" x14ac:dyDescent="0.35">
      <c r="A7449">
        <v>4</v>
      </c>
      <c r="B7449" t="s">
        <v>43</v>
      </c>
      <c r="C7449">
        <v>6</v>
      </c>
      <c r="D7449" t="s">
        <v>26</v>
      </c>
      <c r="E7449" t="s">
        <v>1359</v>
      </c>
      <c r="F7449" t="s">
        <v>13</v>
      </c>
      <c r="G7449" t="s">
        <v>1360</v>
      </c>
      <c r="H7449" s="1">
        <v>0.2</v>
      </c>
      <c r="I7449" s="2">
        <v>43711</v>
      </c>
      <c r="J7449" t="s">
        <v>1361</v>
      </c>
      <c r="K7449" t="s">
        <v>16</v>
      </c>
      <c r="L7449">
        <v>32137</v>
      </c>
      <c r="M7449">
        <v>4</v>
      </c>
      <c r="N7449" t="s">
        <v>8185</v>
      </c>
      <c r="O7449">
        <v>9</v>
      </c>
      <c r="P7449">
        <v>4</v>
      </c>
      <c r="Q7449" t="s">
        <v>18</v>
      </c>
      <c r="R7449" t="s">
        <v>8304</v>
      </c>
      <c r="S7449">
        <v>8.86</v>
      </c>
      <c r="T7449">
        <v>24</v>
      </c>
      <c r="U7449" t="s">
        <v>19</v>
      </c>
      <c r="V7449" s="2">
        <v>43715</v>
      </c>
      <c r="W7449" t="s">
        <v>39</v>
      </c>
      <c r="X7449" t="s">
        <v>40</v>
      </c>
      <c r="Y7449" t="s">
        <v>119</v>
      </c>
    </row>
    <row r="7450" spans="1:25" hidden="1" x14ac:dyDescent="0.35">
      <c r="A7450">
        <v>4</v>
      </c>
      <c r="B7450" t="s">
        <v>43</v>
      </c>
      <c r="C7450">
        <v>6</v>
      </c>
      <c r="D7450" t="s">
        <v>11</v>
      </c>
      <c r="E7450" t="s">
        <v>241</v>
      </c>
      <c r="F7450" t="s">
        <v>13</v>
      </c>
      <c r="G7450" t="s">
        <v>1473</v>
      </c>
      <c r="H7450" s="1">
        <v>0</v>
      </c>
      <c r="I7450" s="2">
        <v>43821</v>
      </c>
      <c r="J7450" t="s">
        <v>2124</v>
      </c>
      <c r="K7450" t="s">
        <v>73</v>
      </c>
      <c r="L7450">
        <v>55901</v>
      </c>
      <c r="M7450">
        <v>1201</v>
      </c>
      <c r="N7450" t="s">
        <v>8170</v>
      </c>
      <c r="O7450">
        <v>97</v>
      </c>
      <c r="P7450">
        <v>2</v>
      </c>
      <c r="Q7450" t="s">
        <v>75</v>
      </c>
      <c r="R7450" t="s">
        <v>8304</v>
      </c>
      <c r="S7450">
        <v>97.2</v>
      </c>
      <c r="T7450">
        <v>608</v>
      </c>
      <c r="U7450" t="s">
        <v>19</v>
      </c>
      <c r="V7450" s="2">
        <v>43825</v>
      </c>
      <c r="W7450" t="s">
        <v>39</v>
      </c>
      <c r="X7450" t="s">
        <v>151</v>
      </c>
      <c r="Y7450" t="s">
        <v>41</v>
      </c>
    </row>
    <row r="7451" spans="1:25" hidden="1" x14ac:dyDescent="0.35">
      <c r="A7451">
        <v>4</v>
      </c>
      <c r="B7451" t="s">
        <v>43</v>
      </c>
      <c r="C7451">
        <v>6</v>
      </c>
      <c r="D7451" t="s">
        <v>26</v>
      </c>
      <c r="E7451" t="s">
        <v>241</v>
      </c>
      <c r="F7451" t="s">
        <v>13</v>
      </c>
      <c r="G7451" t="s">
        <v>1473</v>
      </c>
      <c r="H7451" s="1">
        <v>0</v>
      </c>
      <c r="I7451" s="2">
        <v>43821</v>
      </c>
      <c r="J7451" t="s">
        <v>2124</v>
      </c>
      <c r="K7451" t="s">
        <v>73</v>
      </c>
      <c r="L7451">
        <v>55901</v>
      </c>
      <c r="M7451">
        <v>1267</v>
      </c>
      <c r="N7451" t="s">
        <v>1035</v>
      </c>
      <c r="O7451">
        <v>8</v>
      </c>
      <c r="P7451">
        <v>2</v>
      </c>
      <c r="Q7451" t="s">
        <v>75</v>
      </c>
      <c r="R7451" t="s">
        <v>8304</v>
      </c>
      <c r="S7451">
        <v>7.79</v>
      </c>
      <c r="T7451">
        <v>31</v>
      </c>
      <c r="U7451" t="s">
        <v>19</v>
      </c>
      <c r="V7451" s="2">
        <v>43825</v>
      </c>
      <c r="W7451" t="s">
        <v>39</v>
      </c>
      <c r="X7451" t="s">
        <v>151</v>
      </c>
      <c r="Y7451" t="s">
        <v>42</v>
      </c>
    </row>
    <row r="7452" spans="1:25" hidden="1" x14ac:dyDescent="0.35">
      <c r="A7452">
        <v>4</v>
      </c>
      <c r="B7452" t="s">
        <v>43</v>
      </c>
      <c r="C7452">
        <v>6</v>
      </c>
      <c r="D7452" t="s">
        <v>26</v>
      </c>
      <c r="E7452" t="s">
        <v>122</v>
      </c>
      <c r="F7452" t="s">
        <v>13</v>
      </c>
      <c r="G7452" t="s">
        <v>1164</v>
      </c>
      <c r="H7452" s="1">
        <v>0.2</v>
      </c>
      <c r="I7452" s="2">
        <v>43723</v>
      </c>
      <c r="J7452" t="s">
        <v>3839</v>
      </c>
      <c r="K7452" t="s">
        <v>73</v>
      </c>
      <c r="L7452">
        <v>77095</v>
      </c>
      <c r="M7452">
        <v>1319</v>
      </c>
      <c r="N7452" t="s">
        <v>3204</v>
      </c>
      <c r="O7452">
        <v>8</v>
      </c>
      <c r="P7452">
        <v>2</v>
      </c>
      <c r="Q7452" t="s">
        <v>75</v>
      </c>
      <c r="R7452" t="s">
        <v>8304</v>
      </c>
      <c r="S7452">
        <v>8.33</v>
      </c>
      <c r="T7452">
        <v>32</v>
      </c>
      <c r="U7452" t="s">
        <v>19</v>
      </c>
      <c r="V7452" s="2">
        <v>43727</v>
      </c>
      <c r="W7452" t="s">
        <v>39</v>
      </c>
      <c r="X7452" t="s">
        <v>77</v>
      </c>
      <c r="Y7452" t="s">
        <v>49</v>
      </c>
    </row>
    <row r="7453" spans="1:25" hidden="1" x14ac:dyDescent="0.35">
      <c r="A7453">
        <v>4</v>
      </c>
      <c r="B7453" t="s">
        <v>43</v>
      </c>
      <c r="C7453">
        <v>6</v>
      </c>
      <c r="D7453" t="s">
        <v>26</v>
      </c>
      <c r="E7453" t="s">
        <v>305</v>
      </c>
      <c r="F7453" t="s">
        <v>13</v>
      </c>
      <c r="G7453" t="s">
        <v>1171</v>
      </c>
      <c r="H7453" s="1">
        <v>0</v>
      </c>
      <c r="I7453" s="2">
        <v>43577</v>
      </c>
      <c r="J7453" t="s">
        <v>4303</v>
      </c>
      <c r="K7453" t="s">
        <v>16</v>
      </c>
      <c r="L7453">
        <v>31907</v>
      </c>
      <c r="M7453">
        <v>1553</v>
      </c>
      <c r="N7453" t="s">
        <v>3027</v>
      </c>
      <c r="O7453">
        <v>88</v>
      </c>
      <c r="P7453">
        <v>3</v>
      </c>
      <c r="Q7453" t="s">
        <v>18</v>
      </c>
      <c r="R7453" t="s">
        <v>8304</v>
      </c>
      <c r="S7453">
        <v>87.76</v>
      </c>
      <c r="T7453">
        <v>675</v>
      </c>
      <c r="U7453" t="s">
        <v>19</v>
      </c>
      <c r="V7453" s="2">
        <v>43581</v>
      </c>
      <c r="W7453" t="s">
        <v>39</v>
      </c>
      <c r="X7453" t="s">
        <v>761</v>
      </c>
      <c r="Y7453" t="s">
        <v>42</v>
      </c>
    </row>
    <row r="7454" spans="1:25" hidden="1" x14ac:dyDescent="0.35">
      <c r="A7454">
        <v>0</v>
      </c>
      <c r="B7454" t="s">
        <v>10</v>
      </c>
      <c r="C7454">
        <v>0</v>
      </c>
      <c r="D7454" t="s">
        <v>26</v>
      </c>
      <c r="E7454" t="s">
        <v>192</v>
      </c>
      <c r="F7454" t="s">
        <v>13</v>
      </c>
      <c r="G7454" t="s">
        <v>1733</v>
      </c>
      <c r="H7454" s="1">
        <v>0.2</v>
      </c>
      <c r="I7454" s="2">
        <v>43744</v>
      </c>
      <c r="J7454" t="s">
        <v>3193</v>
      </c>
      <c r="K7454" t="s">
        <v>73</v>
      </c>
      <c r="L7454">
        <v>60623</v>
      </c>
      <c r="M7454">
        <v>1508</v>
      </c>
      <c r="N7454" t="s">
        <v>3043</v>
      </c>
      <c r="O7454">
        <v>1</v>
      </c>
      <c r="P7454">
        <v>2</v>
      </c>
      <c r="Q7454" t="s">
        <v>75</v>
      </c>
      <c r="R7454" t="s">
        <v>8304</v>
      </c>
      <c r="S7454">
        <v>1.2</v>
      </c>
      <c r="T7454">
        <v>19</v>
      </c>
      <c r="U7454" t="s">
        <v>19</v>
      </c>
      <c r="V7454" s="2">
        <v>43744</v>
      </c>
      <c r="W7454" t="s">
        <v>773</v>
      </c>
      <c r="X7454" t="s">
        <v>139</v>
      </c>
      <c r="Y7454" t="s">
        <v>49</v>
      </c>
    </row>
    <row r="7455" spans="1:25" hidden="1" x14ac:dyDescent="0.35">
      <c r="A7455">
        <v>0</v>
      </c>
      <c r="B7455" t="s">
        <v>10</v>
      </c>
      <c r="C7455">
        <v>0</v>
      </c>
      <c r="D7455" t="s">
        <v>26</v>
      </c>
      <c r="E7455" t="s">
        <v>192</v>
      </c>
      <c r="F7455" t="s">
        <v>13</v>
      </c>
      <c r="G7455" t="s">
        <v>1733</v>
      </c>
      <c r="H7455" s="1">
        <v>0.2</v>
      </c>
      <c r="I7455" s="2">
        <v>43744</v>
      </c>
      <c r="J7455" t="s">
        <v>3193</v>
      </c>
      <c r="K7455" t="s">
        <v>73</v>
      </c>
      <c r="L7455">
        <v>60623</v>
      </c>
      <c r="M7455">
        <v>100</v>
      </c>
      <c r="N7455" t="s">
        <v>614</v>
      </c>
      <c r="O7455">
        <v>33</v>
      </c>
      <c r="P7455">
        <v>2</v>
      </c>
      <c r="Q7455" t="s">
        <v>75</v>
      </c>
      <c r="R7455" t="s">
        <v>8304</v>
      </c>
      <c r="S7455">
        <v>32.659999999999997</v>
      </c>
      <c r="T7455">
        <v>290</v>
      </c>
      <c r="U7455" t="s">
        <v>19</v>
      </c>
      <c r="V7455" s="2">
        <v>43744</v>
      </c>
      <c r="W7455" t="s">
        <v>773</v>
      </c>
      <c r="X7455" t="s">
        <v>139</v>
      </c>
      <c r="Y7455" t="s">
        <v>42</v>
      </c>
    </row>
    <row r="7456" spans="1:25" hidden="1" x14ac:dyDescent="0.35">
      <c r="A7456">
        <v>3</v>
      </c>
      <c r="B7456" t="s">
        <v>25</v>
      </c>
      <c r="C7456">
        <v>1</v>
      </c>
      <c r="D7456" t="s">
        <v>26</v>
      </c>
      <c r="E7456" t="s">
        <v>3155</v>
      </c>
      <c r="F7456" t="s">
        <v>13</v>
      </c>
      <c r="G7456" t="s">
        <v>1741</v>
      </c>
      <c r="H7456" s="1">
        <v>0.2</v>
      </c>
      <c r="I7456" s="2">
        <v>43633</v>
      </c>
      <c r="J7456" t="s">
        <v>3156</v>
      </c>
      <c r="K7456" t="s">
        <v>30</v>
      </c>
      <c r="L7456">
        <v>80022</v>
      </c>
      <c r="M7456">
        <v>419</v>
      </c>
      <c r="N7456" t="s">
        <v>2903</v>
      </c>
      <c r="O7456">
        <v>-33</v>
      </c>
      <c r="P7456">
        <v>3</v>
      </c>
      <c r="Q7456" t="s">
        <v>32</v>
      </c>
      <c r="R7456" t="s">
        <v>8304</v>
      </c>
      <c r="S7456">
        <v>-32.93</v>
      </c>
      <c r="T7456">
        <v>146</v>
      </c>
      <c r="U7456" t="s">
        <v>19</v>
      </c>
      <c r="V7456" s="2">
        <v>43636</v>
      </c>
      <c r="W7456" t="s">
        <v>130</v>
      </c>
      <c r="X7456" t="s">
        <v>285</v>
      </c>
      <c r="Y7456" t="s">
        <v>42</v>
      </c>
    </row>
    <row r="7457" spans="1:25" hidden="1" x14ac:dyDescent="0.35">
      <c r="A7457">
        <v>2</v>
      </c>
      <c r="B7457" t="s">
        <v>43</v>
      </c>
      <c r="C7457">
        <v>3</v>
      </c>
      <c r="D7457" t="s">
        <v>50</v>
      </c>
      <c r="E7457" t="s">
        <v>879</v>
      </c>
      <c r="F7457" t="s">
        <v>13</v>
      </c>
      <c r="G7457" t="s">
        <v>1261</v>
      </c>
      <c r="H7457" s="1">
        <v>0</v>
      </c>
      <c r="I7457" s="2">
        <v>43578</v>
      </c>
      <c r="J7457" t="s">
        <v>4846</v>
      </c>
      <c r="K7457" t="s">
        <v>73</v>
      </c>
      <c r="L7457">
        <v>46226</v>
      </c>
      <c r="M7457">
        <v>1580</v>
      </c>
      <c r="N7457" t="s">
        <v>4847</v>
      </c>
      <c r="O7457">
        <v>56</v>
      </c>
      <c r="P7457">
        <v>6</v>
      </c>
      <c r="Q7457" t="s">
        <v>75</v>
      </c>
      <c r="R7457" t="s">
        <v>8304</v>
      </c>
      <c r="S7457">
        <v>55.92</v>
      </c>
      <c r="T7457">
        <v>155</v>
      </c>
      <c r="U7457" t="s">
        <v>19</v>
      </c>
      <c r="V7457" s="2">
        <v>43580</v>
      </c>
      <c r="W7457" t="s">
        <v>20</v>
      </c>
      <c r="X7457" t="s">
        <v>167</v>
      </c>
      <c r="Y7457" t="s">
        <v>113</v>
      </c>
    </row>
    <row r="7458" spans="1:25" hidden="1" x14ac:dyDescent="0.35">
      <c r="A7458">
        <v>4</v>
      </c>
      <c r="B7458" t="s">
        <v>43</v>
      </c>
      <c r="C7458">
        <v>6</v>
      </c>
      <c r="D7458" t="s">
        <v>26</v>
      </c>
      <c r="E7458" t="s">
        <v>1872</v>
      </c>
      <c r="F7458" t="s">
        <v>13</v>
      </c>
      <c r="G7458" t="s">
        <v>5443</v>
      </c>
      <c r="H7458" s="1">
        <v>0.8</v>
      </c>
      <c r="I7458" s="2">
        <v>43681</v>
      </c>
      <c r="J7458" t="s">
        <v>6295</v>
      </c>
      <c r="K7458" t="s">
        <v>73</v>
      </c>
      <c r="L7458">
        <v>75007</v>
      </c>
      <c r="M7458">
        <v>239</v>
      </c>
      <c r="N7458" t="s">
        <v>1283</v>
      </c>
      <c r="O7458">
        <v>-6</v>
      </c>
      <c r="P7458">
        <v>3</v>
      </c>
      <c r="Q7458" t="s">
        <v>75</v>
      </c>
      <c r="R7458" t="s">
        <v>8304</v>
      </c>
      <c r="S7458">
        <v>-5.64</v>
      </c>
      <c r="T7458">
        <v>3</v>
      </c>
      <c r="U7458" t="s">
        <v>33</v>
      </c>
      <c r="V7458" s="2">
        <v>43685</v>
      </c>
      <c r="W7458" t="s">
        <v>39</v>
      </c>
      <c r="X7458" t="s">
        <v>77</v>
      </c>
      <c r="Y7458" t="s">
        <v>54</v>
      </c>
    </row>
    <row r="7459" spans="1:25" hidden="1" x14ac:dyDescent="0.35">
      <c r="A7459">
        <v>3</v>
      </c>
      <c r="B7459" t="s">
        <v>10</v>
      </c>
      <c r="C7459">
        <v>3</v>
      </c>
      <c r="D7459" t="s">
        <v>26</v>
      </c>
      <c r="E7459" t="s">
        <v>201</v>
      </c>
      <c r="F7459" t="s">
        <v>13</v>
      </c>
      <c r="G7459" t="s">
        <v>2041</v>
      </c>
      <c r="H7459" s="1">
        <v>0</v>
      </c>
      <c r="I7459" s="2">
        <v>43788</v>
      </c>
      <c r="J7459" t="s">
        <v>3563</v>
      </c>
      <c r="K7459" t="s">
        <v>16</v>
      </c>
      <c r="L7459">
        <v>22153</v>
      </c>
      <c r="M7459">
        <v>1166</v>
      </c>
      <c r="N7459" t="s">
        <v>3434</v>
      </c>
      <c r="O7459">
        <v>7</v>
      </c>
      <c r="P7459">
        <v>7</v>
      </c>
      <c r="Q7459" t="s">
        <v>18</v>
      </c>
      <c r="R7459" t="s">
        <v>8304</v>
      </c>
      <c r="S7459">
        <v>6.66</v>
      </c>
      <c r="T7459">
        <v>23</v>
      </c>
      <c r="U7459" t="s">
        <v>19</v>
      </c>
      <c r="V7459" s="2">
        <v>43791</v>
      </c>
      <c r="W7459" t="s">
        <v>20</v>
      </c>
      <c r="X7459" t="s">
        <v>205</v>
      </c>
      <c r="Y7459" t="s">
        <v>49</v>
      </c>
    </row>
    <row r="7460" spans="1:25" hidden="1" x14ac:dyDescent="0.35">
      <c r="A7460">
        <v>4</v>
      </c>
      <c r="B7460" t="s">
        <v>43</v>
      </c>
      <c r="C7460">
        <v>6</v>
      </c>
      <c r="D7460" t="s">
        <v>26</v>
      </c>
      <c r="E7460" t="s">
        <v>94</v>
      </c>
      <c r="F7460" t="s">
        <v>13</v>
      </c>
      <c r="G7460" t="s">
        <v>297</v>
      </c>
      <c r="H7460" s="1">
        <v>0</v>
      </c>
      <c r="I7460" s="2">
        <v>43617</v>
      </c>
      <c r="J7460" t="s">
        <v>6209</v>
      </c>
      <c r="K7460" t="s">
        <v>73</v>
      </c>
      <c r="L7460">
        <v>68025</v>
      </c>
      <c r="M7460">
        <v>711</v>
      </c>
      <c r="N7460" t="s">
        <v>3170</v>
      </c>
      <c r="O7460">
        <v>26</v>
      </c>
      <c r="P7460">
        <v>5</v>
      </c>
      <c r="Q7460" t="s">
        <v>75</v>
      </c>
      <c r="R7460" t="s">
        <v>8304</v>
      </c>
      <c r="S7460">
        <v>25.87</v>
      </c>
      <c r="T7460">
        <v>54</v>
      </c>
      <c r="U7460" t="s">
        <v>33</v>
      </c>
      <c r="V7460" s="2">
        <v>43621</v>
      </c>
      <c r="W7460" t="s">
        <v>39</v>
      </c>
      <c r="X7460" t="s">
        <v>98</v>
      </c>
      <c r="Y7460" t="s">
        <v>54</v>
      </c>
    </row>
    <row r="7461" spans="1:25" hidden="1" x14ac:dyDescent="0.35">
      <c r="A7461">
        <v>6</v>
      </c>
      <c r="B7461" t="s">
        <v>10</v>
      </c>
      <c r="C7461">
        <v>6</v>
      </c>
      <c r="D7461" t="s">
        <v>26</v>
      </c>
      <c r="E7461" t="s">
        <v>870</v>
      </c>
      <c r="F7461" t="s">
        <v>13</v>
      </c>
      <c r="G7461" t="s">
        <v>462</v>
      </c>
      <c r="H7461" s="1">
        <v>0</v>
      </c>
      <c r="I7461" s="2">
        <v>43793</v>
      </c>
      <c r="J7461" t="s">
        <v>7553</v>
      </c>
      <c r="K7461" t="s">
        <v>16</v>
      </c>
      <c r="L7461">
        <v>40475</v>
      </c>
      <c r="M7461">
        <v>237</v>
      </c>
      <c r="N7461" t="s">
        <v>1418</v>
      </c>
      <c r="O7461">
        <v>1</v>
      </c>
      <c r="P7461">
        <v>1</v>
      </c>
      <c r="Q7461" t="s">
        <v>18</v>
      </c>
      <c r="R7461" t="s">
        <v>8304</v>
      </c>
      <c r="S7461">
        <v>1.41</v>
      </c>
      <c r="T7461">
        <v>3</v>
      </c>
      <c r="U7461" t="s">
        <v>76</v>
      </c>
      <c r="V7461" s="2">
        <v>43799</v>
      </c>
      <c r="W7461" t="s">
        <v>39</v>
      </c>
      <c r="X7461" t="s">
        <v>21</v>
      </c>
      <c r="Y7461" t="s">
        <v>54</v>
      </c>
    </row>
    <row r="7462" spans="1:25" hidden="1" x14ac:dyDescent="0.35">
      <c r="A7462">
        <v>6</v>
      </c>
      <c r="B7462" t="s">
        <v>10</v>
      </c>
      <c r="C7462">
        <v>6</v>
      </c>
      <c r="D7462" t="s">
        <v>26</v>
      </c>
      <c r="E7462" t="s">
        <v>870</v>
      </c>
      <c r="F7462" t="s">
        <v>13</v>
      </c>
      <c r="G7462" t="s">
        <v>462</v>
      </c>
      <c r="H7462" s="1">
        <v>0</v>
      </c>
      <c r="I7462" s="2">
        <v>43793</v>
      </c>
      <c r="J7462" t="s">
        <v>7553</v>
      </c>
      <c r="K7462" t="s">
        <v>16</v>
      </c>
      <c r="L7462">
        <v>40475</v>
      </c>
      <c r="M7462">
        <v>907</v>
      </c>
      <c r="N7462" t="s">
        <v>4220</v>
      </c>
      <c r="O7462">
        <v>375</v>
      </c>
      <c r="P7462">
        <v>12</v>
      </c>
      <c r="Q7462" t="s">
        <v>18</v>
      </c>
      <c r="R7462" t="s">
        <v>8304</v>
      </c>
      <c r="S7462">
        <v>375.43</v>
      </c>
      <c r="T7462">
        <v>1444</v>
      </c>
      <c r="U7462" t="s">
        <v>76</v>
      </c>
      <c r="V7462" s="2">
        <v>43799</v>
      </c>
      <c r="W7462" t="s">
        <v>39</v>
      </c>
      <c r="X7462" t="s">
        <v>21</v>
      </c>
      <c r="Y7462" t="s">
        <v>42</v>
      </c>
    </row>
    <row r="7463" spans="1:25" x14ac:dyDescent="0.35">
      <c r="A7463">
        <v>7</v>
      </c>
      <c r="B7463" t="s">
        <v>25</v>
      </c>
      <c r="C7463">
        <v>6</v>
      </c>
      <c r="D7463" t="s">
        <v>11</v>
      </c>
      <c r="E7463" t="s">
        <v>1121</v>
      </c>
      <c r="F7463" t="s">
        <v>13</v>
      </c>
      <c r="G7463" t="s">
        <v>677</v>
      </c>
      <c r="H7463" s="1">
        <v>0</v>
      </c>
      <c r="I7463" s="2">
        <v>43828</v>
      </c>
      <c r="J7463" t="s">
        <v>5747</v>
      </c>
      <c r="K7463" t="s">
        <v>30</v>
      </c>
      <c r="L7463">
        <v>92804</v>
      </c>
      <c r="M7463">
        <v>1183</v>
      </c>
      <c r="N7463" t="s">
        <v>1887</v>
      </c>
      <c r="O7463">
        <v>37</v>
      </c>
      <c r="P7463">
        <v>8</v>
      </c>
      <c r="Q7463" t="s">
        <v>32</v>
      </c>
      <c r="R7463" t="s">
        <v>8304</v>
      </c>
      <c r="S7463">
        <v>37.409999999999997</v>
      </c>
      <c r="T7463">
        <v>101</v>
      </c>
      <c r="U7463" t="s">
        <v>33</v>
      </c>
      <c r="V7463" s="2">
        <v>43835</v>
      </c>
      <c r="W7463" t="s">
        <v>39</v>
      </c>
      <c r="X7463" t="s">
        <v>34</v>
      </c>
      <c r="Y7463" t="s">
        <v>47</v>
      </c>
    </row>
    <row r="7464" spans="1:25" hidden="1" x14ac:dyDescent="0.35">
      <c r="A7464">
        <v>7</v>
      </c>
      <c r="B7464" t="s">
        <v>25</v>
      </c>
      <c r="C7464">
        <v>6</v>
      </c>
      <c r="D7464" t="s">
        <v>26</v>
      </c>
      <c r="E7464" t="s">
        <v>564</v>
      </c>
      <c r="F7464" t="s">
        <v>13</v>
      </c>
      <c r="G7464" t="s">
        <v>2362</v>
      </c>
      <c r="H7464" s="1">
        <v>0</v>
      </c>
      <c r="I7464" s="2">
        <v>43789</v>
      </c>
      <c r="J7464" t="s">
        <v>3818</v>
      </c>
      <c r="K7464" t="s">
        <v>73</v>
      </c>
      <c r="L7464">
        <v>55044</v>
      </c>
      <c r="M7464">
        <v>1421</v>
      </c>
      <c r="N7464" t="s">
        <v>538</v>
      </c>
      <c r="O7464">
        <v>10</v>
      </c>
      <c r="P7464">
        <v>10</v>
      </c>
      <c r="Q7464" t="s">
        <v>75</v>
      </c>
      <c r="R7464" t="s">
        <v>8304</v>
      </c>
      <c r="S7464">
        <v>9.68</v>
      </c>
      <c r="T7464">
        <v>22</v>
      </c>
      <c r="U7464" t="s">
        <v>19</v>
      </c>
      <c r="V7464" s="2">
        <v>43796</v>
      </c>
      <c r="W7464" t="s">
        <v>39</v>
      </c>
      <c r="X7464" t="s">
        <v>151</v>
      </c>
      <c r="Y7464" t="s">
        <v>49</v>
      </c>
    </row>
    <row r="7465" spans="1:25" hidden="1" x14ac:dyDescent="0.35">
      <c r="A7465">
        <v>5</v>
      </c>
      <c r="B7465" t="s">
        <v>43</v>
      </c>
      <c r="C7465">
        <v>6</v>
      </c>
      <c r="D7465" t="s">
        <v>11</v>
      </c>
      <c r="E7465" t="s">
        <v>171</v>
      </c>
      <c r="F7465" t="s">
        <v>13</v>
      </c>
      <c r="G7465" t="s">
        <v>297</v>
      </c>
      <c r="H7465" s="1">
        <v>0</v>
      </c>
      <c r="I7465" s="2">
        <v>43824</v>
      </c>
      <c r="J7465" t="s">
        <v>298</v>
      </c>
      <c r="K7465" t="s">
        <v>102</v>
      </c>
      <c r="L7465">
        <v>10035</v>
      </c>
      <c r="M7465">
        <v>1047</v>
      </c>
      <c r="N7465" t="s">
        <v>299</v>
      </c>
      <c r="O7465">
        <v>11</v>
      </c>
      <c r="P7465">
        <v>2</v>
      </c>
      <c r="Q7465" t="s">
        <v>104</v>
      </c>
      <c r="R7465" t="s">
        <v>8304</v>
      </c>
      <c r="S7465">
        <v>10.91</v>
      </c>
      <c r="T7465">
        <v>42</v>
      </c>
      <c r="U7465" t="s">
        <v>33</v>
      </c>
      <c r="V7465" s="2">
        <v>43829</v>
      </c>
      <c r="W7465" t="s">
        <v>39</v>
      </c>
      <c r="X7465" t="s">
        <v>175</v>
      </c>
      <c r="Y7465" t="s">
        <v>47</v>
      </c>
    </row>
    <row r="7466" spans="1:25" hidden="1" x14ac:dyDescent="0.35">
      <c r="A7466">
        <v>4</v>
      </c>
      <c r="B7466" t="s">
        <v>43</v>
      </c>
      <c r="C7466">
        <v>6</v>
      </c>
      <c r="D7466" t="s">
        <v>26</v>
      </c>
      <c r="E7466" t="s">
        <v>192</v>
      </c>
      <c r="F7466" t="s">
        <v>13</v>
      </c>
      <c r="G7466" t="s">
        <v>1261</v>
      </c>
      <c r="H7466" s="1">
        <v>0.2</v>
      </c>
      <c r="I7466" s="2">
        <v>43705</v>
      </c>
      <c r="J7466" t="s">
        <v>3912</v>
      </c>
      <c r="K7466" t="s">
        <v>73</v>
      </c>
      <c r="L7466">
        <v>60623</v>
      </c>
      <c r="M7466">
        <v>880</v>
      </c>
      <c r="N7466" t="s">
        <v>3913</v>
      </c>
      <c r="O7466">
        <v>9</v>
      </c>
      <c r="P7466">
        <v>5</v>
      </c>
      <c r="Q7466" t="s">
        <v>75</v>
      </c>
      <c r="R7466" t="s">
        <v>8304</v>
      </c>
      <c r="S7466">
        <v>9.35</v>
      </c>
      <c r="T7466">
        <v>27</v>
      </c>
      <c r="U7466" t="s">
        <v>19</v>
      </c>
      <c r="V7466" s="2">
        <v>43709</v>
      </c>
      <c r="W7466" t="s">
        <v>39</v>
      </c>
      <c r="X7466" t="s">
        <v>139</v>
      </c>
      <c r="Y7466" t="s">
        <v>64</v>
      </c>
    </row>
    <row r="7467" spans="1:25" hidden="1" x14ac:dyDescent="0.35">
      <c r="A7467">
        <v>4</v>
      </c>
      <c r="B7467" t="s">
        <v>43</v>
      </c>
      <c r="C7467">
        <v>6</v>
      </c>
      <c r="D7467" t="s">
        <v>26</v>
      </c>
      <c r="E7467" t="s">
        <v>192</v>
      </c>
      <c r="F7467" t="s">
        <v>13</v>
      </c>
      <c r="G7467" t="s">
        <v>1261</v>
      </c>
      <c r="H7467" s="1">
        <v>0.2</v>
      </c>
      <c r="I7467" s="2">
        <v>43705</v>
      </c>
      <c r="J7467" t="s">
        <v>3912</v>
      </c>
      <c r="K7467" t="s">
        <v>73</v>
      </c>
      <c r="L7467">
        <v>60623</v>
      </c>
      <c r="M7467">
        <v>1839</v>
      </c>
      <c r="N7467" t="s">
        <v>555</v>
      </c>
      <c r="O7467">
        <v>8</v>
      </c>
      <c r="P7467">
        <v>6</v>
      </c>
      <c r="Q7467" t="s">
        <v>75</v>
      </c>
      <c r="R7467" t="s">
        <v>8304</v>
      </c>
      <c r="S7467">
        <v>7.92</v>
      </c>
      <c r="T7467">
        <v>25</v>
      </c>
      <c r="U7467" t="s">
        <v>19</v>
      </c>
      <c r="V7467" s="2">
        <v>43709</v>
      </c>
      <c r="W7467" t="s">
        <v>39</v>
      </c>
      <c r="X7467" t="s">
        <v>139</v>
      </c>
      <c r="Y7467" t="s">
        <v>64</v>
      </c>
    </row>
    <row r="7468" spans="1:25" hidden="1" x14ac:dyDescent="0.35">
      <c r="A7468">
        <v>4</v>
      </c>
      <c r="B7468" t="s">
        <v>43</v>
      </c>
      <c r="C7468">
        <v>6</v>
      </c>
      <c r="D7468" t="s">
        <v>26</v>
      </c>
      <c r="E7468" t="s">
        <v>12</v>
      </c>
      <c r="F7468" t="s">
        <v>13</v>
      </c>
      <c r="G7468" t="s">
        <v>597</v>
      </c>
      <c r="H7468" s="1">
        <v>0</v>
      </c>
      <c r="I7468" s="2">
        <v>43710</v>
      </c>
      <c r="J7468" t="s">
        <v>4297</v>
      </c>
      <c r="K7468" t="s">
        <v>16</v>
      </c>
      <c r="L7468">
        <v>42420</v>
      </c>
      <c r="M7468">
        <v>682</v>
      </c>
      <c r="N7468" t="s">
        <v>319</v>
      </c>
      <c r="O7468">
        <v>757</v>
      </c>
      <c r="P7468">
        <v>3</v>
      </c>
      <c r="Q7468" t="s">
        <v>18</v>
      </c>
      <c r="R7468" t="s">
        <v>8304</v>
      </c>
      <c r="S7468">
        <v>757.41</v>
      </c>
      <c r="T7468">
        <v>1578</v>
      </c>
      <c r="U7468" t="s">
        <v>19</v>
      </c>
      <c r="V7468" s="2">
        <v>43714</v>
      </c>
      <c r="W7468" t="s">
        <v>39</v>
      </c>
      <c r="X7468" t="s">
        <v>21</v>
      </c>
      <c r="Y7468" t="s">
        <v>54</v>
      </c>
    </row>
    <row r="7469" spans="1:25" hidden="1" x14ac:dyDescent="0.35">
      <c r="A7469">
        <v>4</v>
      </c>
      <c r="B7469" t="s">
        <v>43</v>
      </c>
      <c r="C7469">
        <v>6</v>
      </c>
      <c r="D7469" t="s">
        <v>26</v>
      </c>
      <c r="E7469" t="s">
        <v>320</v>
      </c>
      <c r="F7469" t="s">
        <v>13</v>
      </c>
      <c r="G7469" t="s">
        <v>6865</v>
      </c>
      <c r="H7469" s="1">
        <v>0</v>
      </c>
      <c r="I7469" s="2">
        <v>43677</v>
      </c>
      <c r="J7469" t="s">
        <v>7464</v>
      </c>
      <c r="K7469" t="s">
        <v>102</v>
      </c>
      <c r="L7469">
        <v>19805</v>
      </c>
      <c r="M7469">
        <v>262</v>
      </c>
      <c r="N7469" t="s">
        <v>275</v>
      </c>
      <c r="O7469">
        <v>6</v>
      </c>
      <c r="P7469">
        <v>1</v>
      </c>
      <c r="Q7469" t="s">
        <v>104</v>
      </c>
      <c r="R7469" t="s">
        <v>8304</v>
      </c>
      <c r="S7469">
        <v>5.54</v>
      </c>
      <c r="T7469">
        <v>12</v>
      </c>
      <c r="U7469" t="s">
        <v>76</v>
      </c>
      <c r="V7469" s="2">
        <v>43681</v>
      </c>
      <c r="W7469" t="s">
        <v>39</v>
      </c>
      <c r="X7469" t="s">
        <v>161</v>
      </c>
      <c r="Y7469" t="s">
        <v>64</v>
      </c>
    </row>
    <row r="7470" spans="1:25" hidden="1" x14ac:dyDescent="0.35">
      <c r="A7470">
        <v>4</v>
      </c>
      <c r="B7470" t="s">
        <v>43</v>
      </c>
      <c r="C7470">
        <v>6</v>
      </c>
      <c r="D7470" t="s">
        <v>26</v>
      </c>
      <c r="E7470" t="s">
        <v>320</v>
      </c>
      <c r="F7470" t="s">
        <v>13</v>
      </c>
      <c r="G7470" t="s">
        <v>6865</v>
      </c>
      <c r="H7470" s="1">
        <v>0</v>
      </c>
      <c r="I7470" s="2">
        <v>43677</v>
      </c>
      <c r="J7470" t="s">
        <v>7464</v>
      </c>
      <c r="K7470" t="s">
        <v>102</v>
      </c>
      <c r="L7470">
        <v>19805</v>
      </c>
      <c r="M7470">
        <v>336</v>
      </c>
      <c r="N7470" t="s">
        <v>8274</v>
      </c>
      <c r="O7470">
        <v>5</v>
      </c>
      <c r="P7470">
        <v>3</v>
      </c>
      <c r="Q7470" t="s">
        <v>104</v>
      </c>
      <c r="R7470" t="s">
        <v>8304</v>
      </c>
      <c r="S7470">
        <v>5.39</v>
      </c>
      <c r="T7470">
        <v>11</v>
      </c>
      <c r="U7470" t="s">
        <v>76</v>
      </c>
      <c r="V7470" s="2">
        <v>43681</v>
      </c>
      <c r="W7470" t="s">
        <v>39</v>
      </c>
      <c r="X7470" t="s">
        <v>161</v>
      </c>
      <c r="Y7470" t="s">
        <v>54</v>
      </c>
    </row>
    <row r="7471" spans="1:25" hidden="1" x14ac:dyDescent="0.35">
      <c r="A7471">
        <v>4</v>
      </c>
      <c r="B7471" t="s">
        <v>43</v>
      </c>
      <c r="C7471">
        <v>6</v>
      </c>
      <c r="D7471" t="s">
        <v>26</v>
      </c>
      <c r="E7471" t="s">
        <v>320</v>
      </c>
      <c r="F7471" t="s">
        <v>13</v>
      </c>
      <c r="G7471" t="s">
        <v>6865</v>
      </c>
      <c r="H7471" s="1">
        <v>0</v>
      </c>
      <c r="I7471" s="2">
        <v>43677</v>
      </c>
      <c r="J7471" t="s">
        <v>7464</v>
      </c>
      <c r="K7471" t="s">
        <v>102</v>
      </c>
      <c r="L7471">
        <v>19805</v>
      </c>
      <c r="M7471">
        <v>649</v>
      </c>
      <c r="N7471" t="s">
        <v>68</v>
      </c>
      <c r="O7471">
        <v>391</v>
      </c>
      <c r="P7471">
        <v>5</v>
      </c>
      <c r="Q7471" t="s">
        <v>104</v>
      </c>
      <c r="R7471" t="s">
        <v>8304</v>
      </c>
      <c r="S7471">
        <v>390.98</v>
      </c>
      <c r="T7471">
        <v>850</v>
      </c>
      <c r="U7471" t="s">
        <v>76</v>
      </c>
      <c r="V7471" s="2">
        <v>43681</v>
      </c>
      <c r="W7471" t="s">
        <v>39</v>
      </c>
      <c r="X7471" t="s">
        <v>161</v>
      </c>
      <c r="Y7471" t="s">
        <v>54</v>
      </c>
    </row>
    <row r="7472" spans="1:25" hidden="1" x14ac:dyDescent="0.35">
      <c r="A7472">
        <v>5</v>
      </c>
      <c r="B7472" t="s">
        <v>43</v>
      </c>
      <c r="C7472">
        <v>6</v>
      </c>
      <c r="D7472" t="s">
        <v>26</v>
      </c>
      <c r="E7472" t="s">
        <v>253</v>
      </c>
      <c r="F7472" t="s">
        <v>13</v>
      </c>
      <c r="G7472" t="s">
        <v>2312</v>
      </c>
      <c r="H7472" s="1">
        <v>0</v>
      </c>
      <c r="I7472" s="2">
        <v>43645</v>
      </c>
      <c r="J7472" t="s">
        <v>3731</v>
      </c>
      <c r="K7472" t="s">
        <v>73</v>
      </c>
      <c r="L7472">
        <v>55407</v>
      </c>
      <c r="M7472">
        <v>236</v>
      </c>
      <c r="N7472" t="s">
        <v>208</v>
      </c>
      <c r="O7472">
        <v>6</v>
      </c>
      <c r="P7472">
        <v>2</v>
      </c>
      <c r="Q7472" t="s">
        <v>75</v>
      </c>
      <c r="R7472" t="s">
        <v>8304</v>
      </c>
      <c r="S7472">
        <v>5.77</v>
      </c>
      <c r="T7472">
        <v>12</v>
      </c>
      <c r="U7472" t="s">
        <v>19</v>
      </c>
      <c r="V7472" s="2">
        <v>43650</v>
      </c>
      <c r="W7472" t="s">
        <v>39</v>
      </c>
      <c r="X7472" t="s">
        <v>151</v>
      </c>
      <c r="Y7472" t="s">
        <v>54</v>
      </c>
    </row>
    <row r="7473" spans="1:25" hidden="1" x14ac:dyDescent="0.35">
      <c r="A7473">
        <v>5</v>
      </c>
      <c r="B7473" t="s">
        <v>43</v>
      </c>
      <c r="C7473">
        <v>6</v>
      </c>
      <c r="D7473" t="s">
        <v>26</v>
      </c>
      <c r="E7473" t="s">
        <v>253</v>
      </c>
      <c r="F7473" t="s">
        <v>13</v>
      </c>
      <c r="G7473" t="s">
        <v>2312</v>
      </c>
      <c r="H7473" s="1">
        <v>0</v>
      </c>
      <c r="I7473" s="2">
        <v>43645</v>
      </c>
      <c r="J7473" t="s">
        <v>3731</v>
      </c>
      <c r="K7473" t="s">
        <v>73</v>
      </c>
      <c r="L7473">
        <v>55407</v>
      </c>
      <c r="M7473">
        <v>284</v>
      </c>
      <c r="N7473" t="s">
        <v>8135</v>
      </c>
      <c r="O7473">
        <v>91</v>
      </c>
      <c r="P7473">
        <v>3</v>
      </c>
      <c r="Q7473" t="s">
        <v>75</v>
      </c>
      <c r="R7473" t="s">
        <v>8304</v>
      </c>
      <c r="S7473">
        <v>90.74</v>
      </c>
      <c r="T7473">
        <v>363</v>
      </c>
      <c r="U7473" t="s">
        <v>19</v>
      </c>
      <c r="V7473" s="2">
        <v>43650</v>
      </c>
      <c r="W7473" t="s">
        <v>39</v>
      </c>
      <c r="X7473" t="s">
        <v>151</v>
      </c>
      <c r="Y7473" t="s">
        <v>56</v>
      </c>
    </row>
    <row r="7474" spans="1:25" hidden="1" x14ac:dyDescent="0.35">
      <c r="A7474">
        <v>2</v>
      </c>
      <c r="B7474" t="s">
        <v>25</v>
      </c>
      <c r="C7474">
        <v>1</v>
      </c>
      <c r="D7474" t="s">
        <v>26</v>
      </c>
      <c r="E7474" t="s">
        <v>65</v>
      </c>
      <c r="F7474" t="s">
        <v>13</v>
      </c>
      <c r="G7474" t="s">
        <v>6871</v>
      </c>
      <c r="H7474" s="1">
        <v>0</v>
      </c>
      <c r="I7474" s="2">
        <v>43550</v>
      </c>
      <c r="J7474" t="s">
        <v>7255</v>
      </c>
      <c r="K7474" t="s">
        <v>30</v>
      </c>
      <c r="L7474">
        <v>98105</v>
      </c>
      <c r="M7474">
        <v>353</v>
      </c>
      <c r="N7474" t="s">
        <v>3432</v>
      </c>
      <c r="O7474">
        <v>6</v>
      </c>
      <c r="P7474">
        <v>1</v>
      </c>
      <c r="Q7474" t="s">
        <v>32</v>
      </c>
      <c r="R7474" t="s">
        <v>8304</v>
      </c>
      <c r="S7474">
        <v>5.95</v>
      </c>
      <c r="T7474">
        <v>20</v>
      </c>
      <c r="U7474" t="s">
        <v>76</v>
      </c>
      <c r="V7474" s="2">
        <v>43552</v>
      </c>
      <c r="W7474" t="s">
        <v>130</v>
      </c>
      <c r="X7474" t="s">
        <v>69</v>
      </c>
      <c r="Y7474" t="s">
        <v>49</v>
      </c>
    </row>
    <row r="7475" spans="1:25" hidden="1" x14ac:dyDescent="0.35">
      <c r="A7475">
        <v>2</v>
      </c>
      <c r="B7475" t="s">
        <v>43</v>
      </c>
      <c r="C7475">
        <v>3</v>
      </c>
      <c r="D7475" t="s">
        <v>11</v>
      </c>
      <c r="E7475" t="s">
        <v>1485</v>
      </c>
      <c r="F7475" t="s">
        <v>13</v>
      </c>
      <c r="G7475" t="s">
        <v>1854</v>
      </c>
      <c r="H7475" s="1">
        <v>0.3</v>
      </c>
      <c r="I7475" s="2">
        <v>43467</v>
      </c>
      <c r="J7475" t="s">
        <v>1855</v>
      </c>
      <c r="K7475" t="s">
        <v>73</v>
      </c>
      <c r="L7475">
        <v>79907</v>
      </c>
      <c r="M7475">
        <v>313</v>
      </c>
      <c r="N7475" t="s">
        <v>1856</v>
      </c>
      <c r="O7475">
        <v>-170</v>
      </c>
      <c r="P7475">
        <v>5</v>
      </c>
      <c r="Q7475" t="s">
        <v>75</v>
      </c>
      <c r="R7475" t="s">
        <v>8304</v>
      </c>
      <c r="S7475">
        <v>-169.64</v>
      </c>
      <c r="T7475">
        <v>913</v>
      </c>
      <c r="U7475" t="s">
        <v>19</v>
      </c>
      <c r="V7475" s="2">
        <v>43469</v>
      </c>
      <c r="W7475" t="s">
        <v>20</v>
      </c>
      <c r="X7475" t="s">
        <v>77</v>
      </c>
      <c r="Y7475" t="s">
        <v>41</v>
      </c>
    </row>
    <row r="7476" spans="1:25" hidden="1" x14ac:dyDescent="0.35">
      <c r="A7476">
        <v>2</v>
      </c>
      <c r="B7476" t="s">
        <v>43</v>
      </c>
      <c r="C7476">
        <v>3</v>
      </c>
      <c r="D7476" t="s">
        <v>26</v>
      </c>
      <c r="E7476" t="s">
        <v>1485</v>
      </c>
      <c r="F7476" t="s">
        <v>13</v>
      </c>
      <c r="G7476" t="s">
        <v>1854</v>
      </c>
      <c r="H7476" s="1">
        <v>0.2</v>
      </c>
      <c r="I7476" s="2">
        <v>43467</v>
      </c>
      <c r="J7476" t="s">
        <v>1855</v>
      </c>
      <c r="K7476" t="s">
        <v>73</v>
      </c>
      <c r="L7476">
        <v>79907</v>
      </c>
      <c r="M7476">
        <v>1133</v>
      </c>
      <c r="N7476" t="s">
        <v>3375</v>
      </c>
      <c r="O7476">
        <v>4</v>
      </c>
      <c r="P7476">
        <v>2</v>
      </c>
      <c r="Q7476" t="s">
        <v>75</v>
      </c>
      <c r="R7476" t="s">
        <v>8304</v>
      </c>
      <c r="S7476">
        <v>3.97</v>
      </c>
      <c r="T7476">
        <v>32</v>
      </c>
      <c r="U7476" t="s">
        <v>19</v>
      </c>
      <c r="V7476" s="2">
        <v>43469</v>
      </c>
      <c r="W7476" t="s">
        <v>20</v>
      </c>
      <c r="X7476" t="s">
        <v>77</v>
      </c>
      <c r="Y7476" t="s">
        <v>49</v>
      </c>
    </row>
    <row r="7477" spans="1:25" hidden="1" x14ac:dyDescent="0.35">
      <c r="A7477">
        <v>2</v>
      </c>
      <c r="B7477" t="s">
        <v>43</v>
      </c>
      <c r="C7477">
        <v>3</v>
      </c>
      <c r="D7477" t="s">
        <v>26</v>
      </c>
      <c r="E7477" t="s">
        <v>1485</v>
      </c>
      <c r="F7477" t="s">
        <v>13</v>
      </c>
      <c r="G7477" t="s">
        <v>1854</v>
      </c>
      <c r="H7477" s="1">
        <v>0.2</v>
      </c>
      <c r="I7477" s="2">
        <v>43467</v>
      </c>
      <c r="J7477" t="s">
        <v>1855</v>
      </c>
      <c r="K7477" t="s">
        <v>73</v>
      </c>
      <c r="L7477">
        <v>79907</v>
      </c>
      <c r="M7477">
        <v>533</v>
      </c>
      <c r="N7477" t="s">
        <v>3395</v>
      </c>
      <c r="O7477">
        <v>28</v>
      </c>
      <c r="P7477">
        <v>3</v>
      </c>
      <c r="Q7477" t="s">
        <v>75</v>
      </c>
      <c r="R7477" t="s">
        <v>8304</v>
      </c>
      <c r="S7477">
        <v>27.91</v>
      </c>
      <c r="T7477">
        <v>372</v>
      </c>
      <c r="U7477" t="s">
        <v>19</v>
      </c>
      <c r="V7477" s="2">
        <v>43469</v>
      </c>
      <c r="W7477" t="s">
        <v>20</v>
      </c>
      <c r="X7477" t="s">
        <v>77</v>
      </c>
      <c r="Y7477" t="s">
        <v>42</v>
      </c>
    </row>
    <row r="7478" spans="1:25" hidden="1" x14ac:dyDescent="0.35">
      <c r="A7478">
        <v>2</v>
      </c>
      <c r="B7478" t="s">
        <v>43</v>
      </c>
      <c r="C7478">
        <v>3</v>
      </c>
      <c r="D7478" t="s">
        <v>26</v>
      </c>
      <c r="E7478" t="s">
        <v>1485</v>
      </c>
      <c r="F7478" t="s">
        <v>13</v>
      </c>
      <c r="G7478" t="s">
        <v>1854</v>
      </c>
      <c r="H7478" s="1">
        <v>0.8</v>
      </c>
      <c r="I7478" s="2">
        <v>43467</v>
      </c>
      <c r="J7478" t="s">
        <v>1855</v>
      </c>
      <c r="K7478" t="s">
        <v>73</v>
      </c>
      <c r="L7478">
        <v>79907</v>
      </c>
      <c r="M7478">
        <v>859</v>
      </c>
      <c r="N7478" t="s">
        <v>3409</v>
      </c>
      <c r="O7478">
        <v>-14</v>
      </c>
      <c r="P7478">
        <v>2</v>
      </c>
      <c r="Q7478" t="s">
        <v>75</v>
      </c>
      <c r="R7478" t="s">
        <v>8304</v>
      </c>
      <c r="S7478">
        <v>-13.58</v>
      </c>
      <c r="T7478">
        <v>5</v>
      </c>
      <c r="U7478" t="s">
        <v>19</v>
      </c>
      <c r="V7478" s="2">
        <v>43469</v>
      </c>
      <c r="W7478" t="s">
        <v>20</v>
      </c>
      <c r="X7478" t="s">
        <v>77</v>
      </c>
      <c r="Y7478" t="s">
        <v>56</v>
      </c>
    </row>
    <row r="7479" spans="1:25" hidden="1" x14ac:dyDescent="0.35">
      <c r="A7479">
        <v>5</v>
      </c>
      <c r="B7479" t="s">
        <v>43</v>
      </c>
      <c r="C7479">
        <v>6</v>
      </c>
      <c r="D7479" t="s">
        <v>11</v>
      </c>
      <c r="E7479" t="s">
        <v>237</v>
      </c>
      <c r="F7479" t="s">
        <v>13</v>
      </c>
      <c r="G7479" t="s">
        <v>8099</v>
      </c>
      <c r="H7479" s="1">
        <v>0.2</v>
      </c>
      <c r="I7479" s="2">
        <v>43717</v>
      </c>
      <c r="J7479" t="s">
        <v>2547</v>
      </c>
      <c r="K7479" t="s">
        <v>16</v>
      </c>
      <c r="L7479">
        <v>38401</v>
      </c>
      <c r="M7479">
        <v>592</v>
      </c>
      <c r="N7479" t="s">
        <v>766</v>
      </c>
      <c r="O7479">
        <v>4</v>
      </c>
      <c r="P7479">
        <v>3</v>
      </c>
      <c r="Q7479" t="s">
        <v>18</v>
      </c>
      <c r="R7479" t="s">
        <v>8304</v>
      </c>
      <c r="S7479">
        <v>4.24</v>
      </c>
      <c r="T7479">
        <v>14</v>
      </c>
      <c r="U7479" t="s">
        <v>19</v>
      </c>
      <c r="V7479" s="2">
        <v>43722</v>
      </c>
      <c r="W7479" t="s">
        <v>39</v>
      </c>
      <c r="X7479" t="s">
        <v>214</v>
      </c>
      <c r="Y7479" t="s">
        <v>47</v>
      </c>
    </row>
    <row r="7480" spans="1:25" hidden="1" x14ac:dyDescent="0.35">
      <c r="A7480">
        <v>5</v>
      </c>
      <c r="B7480" t="s">
        <v>43</v>
      </c>
      <c r="C7480">
        <v>6</v>
      </c>
      <c r="D7480" t="s">
        <v>26</v>
      </c>
      <c r="E7480" t="s">
        <v>237</v>
      </c>
      <c r="F7480" t="s">
        <v>13</v>
      </c>
      <c r="G7480" t="s">
        <v>8099</v>
      </c>
      <c r="H7480" s="1">
        <v>0.2</v>
      </c>
      <c r="I7480" s="2">
        <v>43717</v>
      </c>
      <c r="J7480" t="s">
        <v>2547</v>
      </c>
      <c r="K7480" t="s">
        <v>16</v>
      </c>
      <c r="L7480">
        <v>38401</v>
      </c>
      <c r="M7480">
        <v>662</v>
      </c>
      <c r="N7480" t="s">
        <v>3916</v>
      </c>
      <c r="O7480">
        <v>-3</v>
      </c>
      <c r="P7480">
        <v>2</v>
      </c>
      <c r="Q7480" t="s">
        <v>18</v>
      </c>
      <c r="R7480" t="s">
        <v>8304</v>
      </c>
      <c r="S7480">
        <v>-3.23</v>
      </c>
      <c r="T7480">
        <v>258</v>
      </c>
      <c r="U7480" t="s">
        <v>19</v>
      </c>
      <c r="V7480" s="2">
        <v>43722</v>
      </c>
      <c r="W7480" t="s">
        <v>39</v>
      </c>
      <c r="X7480" t="s">
        <v>214</v>
      </c>
      <c r="Y7480" t="s">
        <v>42</v>
      </c>
    </row>
    <row r="7481" spans="1:25" hidden="1" x14ac:dyDescent="0.35">
      <c r="A7481">
        <v>5</v>
      </c>
      <c r="B7481" t="s">
        <v>43</v>
      </c>
      <c r="C7481">
        <v>6</v>
      </c>
      <c r="D7481" t="s">
        <v>26</v>
      </c>
      <c r="E7481" t="s">
        <v>237</v>
      </c>
      <c r="F7481" t="s">
        <v>13</v>
      </c>
      <c r="G7481" t="s">
        <v>8099</v>
      </c>
      <c r="H7481" s="1">
        <v>0.2</v>
      </c>
      <c r="I7481" s="2">
        <v>43717</v>
      </c>
      <c r="J7481" t="s">
        <v>2547</v>
      </c>
      <c r="K7481" t="s">
        <v>16</v>
      </c>
      <c r="L7481">
        <v>38401</v>
      </c>
      <c r="M7481">
        <v>1504</v>
      </c>
      <c r="N7481" t="s">
        <v>774</v>
      </c>
      <c r="O7481">
        <v>-2</v>
      </c>
      <c r="P7481">
        <v>3</v>
      </c>
      <c r="Q7481" t="s">
        <v>18</v>
      </c>
      <c r="R7481" t="s">
        <v>8304</v>
      </c>
      <c r="S7481">
        <v>-1.99</v>
      </c>
      <c r="T7481">
        <v>9</v>
      </c>
      <c r="U7481" t="s">
        <v>19</v>
      </c>
      <c r="V7481" s="2">
        <v>43722</v>
      </c>
      <c r="W7481" t="s">
        <v>39</v>
      </c>
      <c r="X7481" t="s">
        <v>214</v>
      </c>
      <c r="Y7481" t="s">
        <v>356</v>
      </c>
    </row>
    <row r="7482" spans="1:25" hidden="1" x14ac:dyDescent="0.35">
      <c r="A7482">
        <v>5</v>
      </c>
      <c r="B7482" t="s">
        <v>43</v>
      </c>
      <c r="C7482">
        <v>6</v>
      </c>
      <c r="D7482" t="s">
        <v>26</v>
      </c>
      <c r="E7482" t="s">
        <v>237</v>
      </c>
      <c r="F7482" t="s">
        <v>13</v>
      </c>
      <c r="G7482" t="s">
        <v>8099</v>
      </c>
      <c r="H7482" s="1">
        <v>0.2</v>
      </c>
      <c r="I7482" s="2">
        <v>43717</v>
      </c>
      <c r="J7482" t="s">
        <v>2547</v>
      </c>
      <c r="K7482" t="s">
        <v>16</v>
      </c>
      <c r="L7482">
        <v>38401</v>
      </c>
      <c r="M7482">
        <v>1678</v>
      </c>
      <c r="N7482" t="s">
        <v>3163</v>
      </c>
      <c r="O7482">
        <v>62</v>
      </c>
      <c r="P7482">
        <v>4</v>
      </c>
      <c r="Q7482" t="s">
        <v>18</v>
      </c>
      <c r="R7482" t="s">
        <v>8304</v>
      </c>
      <c r="S7482">
        <v>62.14</v>
      </c>
      <c r="T7482">
        <v>178</v>
      </c>
      <c r="U7482" t="s">
        <v>19</v>
      </c>
      <c r="V7482" s="2">
        <v>43722</v>
      </c>
      <c r="W7482" t="s">
        <v>39</v>
      </c>
      <c r="X7482" t="s">
        <v>214</v>
      </c>
      <c r="Y7482" t="s">
        <v>64</v>
      </c>
    </row>
    <row r="7483" spans="1:25" hidden="1" x14ac:dyDescent="0.35">
      <c r="A7483">
        <v>4</v>
      </c>
      <c r="B7483" t="s">
        <v>43</v>
      </c>
      <c r="C7483">
        <v>6</v>
      </c>
      <c r="D7483" t="s">
        <v>11</v>
      </c>
      <c r="E7483" t="s">
        <v>489</v>
      </c>
      <c r="F7483" t="s">
        <v>13</v>
      </c>
      <c r="G7483" t="s">
        <v>937</v>
      </c>
      <c r="H7483" s="1">
        <v>0.4</v>
      </c>
      <c r="I7483" s="2">
        <v>43758</v>
      </c>
      <c r="J7483" t="s">
        <v>938</v>
      </c>
      <c r="K7483" t="s">
        <v>102</v>
      </c>
      <c r="L7483">
        <v>44312</v>
      </c>
      <c r="M7483">
        <v>428</v>
      </c>
      <c r="N7483" t="s">
        <v>57</v>
      </c>
      <c r="O7483">
        <v>-76</v>
      </c>
      <c r="P7483">
        <v>2</v>
      </c>
      <c r="Q7483" t="s">
        <v>104</v>
      </c>
      <c r="R7483" t="s">
        <v>8304</v>
      </c>
      <c r="S7483">
        <v>-75.83</v>
      </c>
      <c r="T7483">
        <v>284</v>
      </c>
      <c r="U7483" t="s">
        <v>33</v>
      </c>
      <c r="V7483" s="2">
        <v>43762</v>
      </c>
      <c r="W7483" t="s">
        <v>39</v>
      </c>
      <c r="X7483" t="s">
        <v>309</v>
      </c>
      <c r="Y7483" t="s">
        <v>41</v>
      </c>
    </row>
    <row r="7484" spans="1:25" hidden="1" x14ac:dyDescent="0.35">
      <c r="A7484">
        <v>4</v>
      </c>
      <c r="B7484" t="s">
        <v>43</v>
      </c>
      <c r="C7484">
        <v>6</v>
      </c>
      <c r="D7484" t="s">
        <v>26</v>
      </c>
      <c r="E7484" t="s">
        <v>489</v>
      </c>
      <c r="F7484" t="s">
        <v>13</v>
      </c>
      <c r="G7484" t="s">
        <v>937</v>
      </c>
      <c r="H7484" s="1">
        <v>0.2</v>
      </c>
      <c r="I7484" s="2">
        <v>43758</v>
      </c>
      <c r="J7484" t="s">
        <v>938</v>
      </c>
      <c r="K7484" t="s">
        <v>102</v>
      </c>
      <c r="L7484">
        <v>44312</v>
      </c>
      <c r="M7484">
        <v>514</v>
      </c>
      <c r="N7484" t="s">
        <v>939</v>
      </c>
      <c r="O7484">
        <v>67</v>
      </c>
      <c r="P7484">
        <v>2</v>
      </c>
      <c r="Q7484" t="s">
        <v>104</v>
      </c>
      <c r="R7484" t="s">
        <v>8304</v>
      </c>
      <c r="S7484">
        <v>66.540000000000006</v>
      </c>
      <c r="T7484">
        <v>665</v>
      </c>
      <c r="U7484" t="s">
        <v>33</v>
      </c>
      <c r="V7484" s="2">
        <v>43762</v>
      </c>
      <c r="W7484" t="s">
        <v>39</v>
      </c>
      <c r="X7484" t="s">
        <v>309</v>
      </c>
      <c r="Y7484" t="s">
        <v>42</v>
      </c>
    </row>
    <row r="7485" spans="1:25" hidden="1" x14ac:dyDescent="0.35">
      <c r="A7485">
        <v>6</v>
      </c>
      <c r="B7485" t="s">
        <v>10</v>
      </c>
      <c r="C7485">
        <v>6</v>
      </c>
      <c r="D7485" t="s">
        <v>26</v>
      </c>
      <c r="E7485" t="s">
        <v>535</v>
      </c>
      <c r="F7485" t="s">
        <v>13</v>
      </c>
      <c r="G7485" t="s">
        <v>414</v>
      </c>
      <c r="H7485" s="1">
        <v>0</v>
      </c>
      <c r="I7485" s="2">
        <v>43535</v>
      </c>
      <c r="J7485" t="s">
        <v>3773</v>
      </c>
      <c r="K7485" t="s">
        <v>73</v>
      </c>
      <c r="L7485">
        <v>48227</v>
      </c>
      <c r="M7485">
        <v>686</v>
      </c>
      <c r="N7485" t="s">
        <v>3160</v>
      </c>
      <c r="O7485">
        <v>421</v>
      </c>
      <c r="P7485">
        <v>4</v>
      </c>
      <c r="Q7485" t="s">
        <v>75</v>
      </c>
      <c r="R7485" t="s">
        <v>8304</v>
      </c>
      <c r="S7485">
        <v>421.08</v>
      </c>
      <c r="T7485">
        <v>896</v>
      </c>
      <c r="U7485" t="s">
        <v>19</v>
      </c>
      <c r="V7485" s="2">
        <v>43541</v>
      </c>
      <c r="W7485" t="s">
        <v>39</v>
      </c>
      <c r="X7485" t="s">
        <v>156</v>
      </c>
      <c r="Y7485" t="s">
        <v>54</v>
      </c>
    </row>
    <row r="7486" spans="1:25" hidden="1" x14ac:dyDescent="0.35">
      <c r="A7486">
        <v>6</v>
      </c>
      <c r="B7486" t="s">
        <v>10</v>
      </c>
      <c r="C7486">
        <v>6</v>
      </c>
      <c r="D7486" t="s">
        <v>50</v>
      </c>
      <c r="E7486" t="s">
        <v>1012</v>
      </c>
      <c r="F7486" t="s">
        <v>13</v>
      </c>
      <c r="G7486" t="s">
        <v>647</v>
      </c>
      <c r="H7486" s="1">
        <v>0</v>
      </c>
      <c r="I7486" s="2">
        <v>43813</v>
      </c>
      <c r="J7486" t="s">
        <v>6777</v>
      </c>
      <c r="K7486" t="s">
        <v>16</v>
      </c>
      <c r="L7486">
        <v>72701</v>
      </c>
      <c r="M7486">
        <v>1096</v>
      </c>
      <c r="N7486" t="s">
        <v>599</v>
      </c>
      <c r="O7486">
        <v>70</v>
      </c>
      <c r="P7486">
        <v>4</v>
      </c>
      <c r="Q7486" t="s">
        <v>18</v>
      </c>
      <c r="R7486" t="s">
        <v>8304</v>
      </c>
      <c r="S7486">
        <v>70.31</v>
      </c>
      <c r="T7486">
        <v>160</v>
      </c>
      <c r="U7486" t="s">
        <v>33</v>
      </c>
      <c r="V7486" s="2">
        <v>43819</v>
      </c>
      <c r="W7486" t="s">
        <v>39</v>
      </c>
      <c r="X7486" t="s">
        <v>1016</v>
      </c>
      <c r="Y7486" t="s">
        <v>113</v>
      </c>
    </row>
    <row r="7487" spans="1:25" hidden="1" x14ac:dyDescent="0.35">
      <c r="A7487">
        <v>6</v>
      </c>
      <c r="B7487" t="s">
        <v>10</v>
      </c>
      <c r="C7487">
        <v>6</v>
      </c>
      <c r="D7487" t="s">
        <v>50</v>
      </c>
      <c r="E7487" t="s">
        <v>1012</v>
      </c>
      <c r="F7487" t="s">
        <v>13</v>
      </c>
      <c r="G7487" t="s">
        <v>647</v>
      </c>
      <c r="H7487" s="1">
        <v>0</v>
      </c>
      <c r="I7487" s="2">
        <v>43813</v>
      </c>
      <c r="J7487" t="s">
        <v>6777</v>
      </c>
      <c r="K7487" t="s">
        <v>16</v>
      </c>
      <c r="L7487">
        <v>72701</v>
      </c>
      <c r="M7487">
        <v>966</v>
      </c>
      <c r="N7487" t="s">
        <v>4717</v>
      </c>
      <c r="O7487">
        <v>9</v>
      </c>
      <c r="P7487">
        <v>5</v>
      </c>
      <c r="Q7487" t="s">
        <v>18</v>
      </c>
      <c r="R7487" t="s">
        <v>8304</v>
      </c>
      <c r="S7487">
        <v>8.5</v>
      </c>
      <c r="T7487">
        <v>45</v>
      </c>
      <c r="U7487" t="s">
        <v>33</v>
      </c>
      <c r="V7487" s="2">
        <v>43819</v>
      </c>
      <c r="W7487" t="s">
        <v>39</v>
      </c>
      <c r="X7487" t="s">
        <v>1016</v>
      </c>
      <c r="Y7487" t="s">
        <v>113</v>
      </c>
    </row>
    <row r="7488" spans="1:25" x14ac:dyDescent="0.35">
      <c r="A7488">
        <v>4</v>
      </c>
      <c r="B7488" t="s">
        <v>43</v>
      </c>
      <c r="C7488">
        <v>6</v>
      </c>
      <c r="D7488" t="s">
        <v>26</v>
      </c>
      <c r="E7488" t="s">
        <v>27</v>
      </c>
      <c r="F7488" t="s">
        <v>13</v>
      </c>
      <c r="G7488" t="s">
        <v>254</v>
      </c>
      <c r="H7488" s="1">
        <v>0.2</v>
      </c>
      <c r="I7488" s="2">
        <v>43533</v>
      </c>
      <c r="J7488" t="s">
        <v>4681</v>
      </c>
      <c r="K7488" t="s">
        <v>30</v>
      </c>
      <c r="L7488">
        <v>90008</v>
      </c>
      <c r="M7488">
        <v>535</v>
      </c>
      <c r="N7488" t="s">
        <v>53</v>
      </c>
      <c r="O7488">
        <v>10</v>
      </c>
      <c r="P7488">
        <v>5</v>
      </c>
      <c r="Q7488" t="s">
        <v>32</v>
      </c>
      <c r="R7488" t="s">
        <v>8304</v>
      </c>
      <c r="S7488">
        <v>9.64</v>
      </c>
      <c r="T7488">
        <v>31</v>
      </c>
      <c r="U7488" t="s">
        <v>19</v>
      </c>
      <c r="V7488" s="2">
        <v>43537</v>
      </c>
      <c r="W7488" t="s">
        <v>39</v>
      </c>
      <c r="X7488" t="s">
        <v>34</v>
      </c>
      <c r="Y7488" t="s">
        <v>54</v>
      </c>
    </row>
    <row r="7489" spans="1:25" x14ac:dyDescent="0.35">
      <c r="A7489">
        <v>4</v>
      </c>
      <c r="B7489" t="s">
        <v>43</v>
      </c>
      <c r="C7489">
        <v>6</v>
      </c>
      <c r="D7489" t="s">
        <v>50</v>
      </c>
      <c r="E7489" t="s">
        <v>27</v>
      </c>
      <c r="F7489" t="s">
        <v>13</v>
      </c>
      <c r="G7489" t="s">
        <v>254</v>
      </c>
      <c r="H7489" s="1">
        <v>0.2</v>
      </c>
      <c r="I7489" s="2">
        <v>43533</v>
      </c>
      <c r="J7489" t="s">
        <v>4681</v>
      </c>
      <c r="K7489" t="s">
        <v>30</v>
      </c>
      <c r="L7489">
        <v>90008</v>
      </c>
      <c r="M7489">
        <v>796</v>
      </c>
      <c r="N7489" t="s">
        <v>4794</v>
      </c>
      <c r="O7489">
        <v>60</v>
      </c>
      <c r="P7489">
        <v>2</v>
      </c>
      <c r="Q7489" t="s">
        <v>32</v>
      </c>
      <c r="R7489" t="s">
        <v>8304</v>
      </c>
      <c r="S7489">
        <v>60</v>
      </c>
      <c r="T7489">
        <v>480</v>
      </c>
      <c r="U7489" t="s">
        <v>19</v>
      </c>
      <c r="V7489" s="2">
        <v>43537</v>
      </c>
      <c r="W7489" t="s">
        <v>39</v>
      </c>
      <c r="X7489" t="s">
        <v>34</v>
      </c>
      <c r="Y7489" t="s">
        <v>727</v>
      </c>
    </row>
    <row r="7490" spans="1:25" hidden="1" x14ac:dyDescent="0.35">
      <c r="A7490">
        <v>6</v>
      </c>
      <c r="B7490" t="s">
        <v>10</v>
      </c>
      <c r="C7490">
        <v>6</v>
      </c>
      <c r="D7490" t="s">
        <v>26</v>
      </c>
      <c r="E7490" t="s">
        <v>1983</v>
      </c>
      <c r="F7490" t="s">
        <v>13</v>
      </c>
      <c r="G7490" t="s">
        <v>590</v>
      </c>
      <c r="H7490" s="1">
        <v>0</v>
      </c>
      <c r="I7490" s="2">
        <v>43717</v>
      </c>
      <c r="J7490" t="s">
        <v>6480</v>
      </c>
      <c r="K7490" t="s">
        <v>16</v>
      </c>
      <c r="L7490">
        <v>29501</v>
      </c>
      <c r="M7490">
        <v>1667</v>
      </c>
      <c r="N7490" t="s">
        <v>2881</v>
      </c>
      <c r="O7490">
        <v>15</v>
      </c>
      <c r="P7490">
        <v>5</v>
      </c>
      <c r="Q7490" t="s">
        <v>18</v>
      </c>
      <c r="R7490" t="s">
        <v>8304</v>
      </c>
      <c r="S7490">
        <v>14.68</v>
      </c>
      <c r="T7490">
        <v>56</v>
      </c>
      <c r="U7490" t="s">
        <v>33</v>
      </c>
      <c r="V7490" s="2">
        <v>43723</v>
      </c>
      <c r="W7490" t="s">
        <v>39</v>
      </c>
      <c r="X7490" t="s">
        <v>240</v>
      </c>
      <c r="Y7490" t="s">
        <v>42</v>
      </c>
    </row>
    <row r="7491" spans="1:25" hidden="1" x14ac:dyDescent="0.35">
      <c r="A7491">
        <v>6</v>
      </c>
      <c r="B7491" t="s">
        <v>10</v>
      </c>
      <c r="C7491">
        <v>6</v>
      </c>
      <c r="D7491" t="s">
        <v>26</v>
      </c>
      <c r="E7491" t="s">
        <v>1983</v>
      </c>
      <c r="F7491" t="s">
        <v>13</v>
      </c>
      <c r="G7491" t="s">
        <v>590</v>
      </c>
      <c r="H7491" s="1">
        <v>0</v>
      </c>
      <c r="I7491" s="2">
        <v>43717</v>
      </c>
      <c r="J7491" t="s">
        <v>6480</v>
      </c>
      <c r="K7491" t="s">
        <v>16</v>
      </c>
      <c r="L7491">
        <v>29501</v>
      </c>
      <c r="M7491">
        <v>648</v>
      </c>
      <c r="N7491" t="s">
        <v>1005</v>
      </c>
      <c r="O7491">
        <v>13</v>
      </c>
      <c r="P7491">
        <v>7</v>
      </c>
      <c r="Q7491" t="s">
        <v>18</v>
      </c>
      <c r="R7491" t="s">
        <v>8304</v>
      </c>
      <c r="S7491">
        <v>12.58</v>
      </c>
      <c r="T7491">
        <v>629</v>
      </c>
      <c r="U7491" t="s">
        <v>33</v>
      </c>
      <c r="V7491" s="2">
        <v>43723</v>
      </c>
      <c r="W7491" t="s">
        <v>39</v>
      </c>
      <c r="X7491" t="s">
        <v>240</v>
      </c>
      <c r="Y7491" t="s">
        <v>42</v>
      </c>
    </row>
    <row r="7492" spans="1:25" hidden="1" x14ac:dyDescent="0.35">
      <c r="A7492">
        <v>3</v>
      </c>
      <c r="B7492" t="s">
        <v>25</v>
      </c>
      <c r="C7492">
        <v>1</v>
      </c>
      <c r="D7492" t="s">
        <v>26</v>
      </c>
      <c r="E7492" t="s">
        <v>489</v>
      </c>
      <c r="F7492" t="s">
        <v>13</v>
      </c>
      <c r="G7492" t="s">
        <v>896</v>
      </c>
      <c r="H7492" s="1">
        <v>0.2</v>
      </c>
      <c r="I7492" s="2">
        <v>43718</v>
      </c>
      <c r="J7492" t="s">
        <v>5893</v>
      </c>
      <c r="K7492" t="s">
        <v>102</v>
      </c>
      <c r="L7492">
        <v>44312</v>
      </c>
      <c r="M7492">
        <v>1698</v>
      </c>
      <c r="N7492" t="s">
        <v>3474</v>
      </c>
      <c r="O7492">
        <v>29</v>
      </c>
      <c r="P7492">
        <v>3</v>
      </c>
      <c r="Q7492" t="s">
        <v>104</v>
      </c>
      <c r="R7492" t="s">
        <v>8304</v>
      </c>
      <c r="S7492">
        <v>28.71</v>
      </c>
      <c r="T7492">
        <v>85</v>
      </c>
      <c r="U7492" t="s">
        <v>33</v>
      </c>
      <c r="V7492" s="2">
        <v>43721</v>
      </c>
      <c r="W7492" t="s">
        <v>130</v>
      </c>
      <c r="X7492" t="s">
        <v>309</v>
      </c>
      <c r="Y7492" t="s">
        <v>64</v>
      </c>
    </row>
    <row r="7493" spans="1:25" x14ac:dyDescent="0.35">
      <c r="A7493">
        <v>4</v>
      </c>
      <c r="B7493" t="s">
        <v>43</v>
      </c>
      <c r="C7493">
        <v>6</v>
      </c>
      <c r="D7493" t="s">
        <v>26</v>
      </c>
      <c r="E7493" t="s">
        <v>1804</v>
      </c>
      <c r="F7493" t="s">
        <v>13</v>
      </c>
      <c r="G7493" t="s">
        <v>1924</v>
      </c>
      <c r="H7493" s="1">
        <v>0</v>
      </c>
      <c r="I7493" s="2">
        <v>43712</v>
      </c>
      <c r="J7493" t="s">
        <v>4501</v>
      </c>
      <c r="K7493" t="s">
        <v>30</v>
      </c>
      <c r="L7493">
        <v>92704</v>
      </c>
      <c r="M7493">
        <v>15</v>
      </c>
      <c r="N7493" t="s">
        <v>4502</v>
      </c>
      <c r="O7493">
        <v>105</v>
      </c>
      <c r="P7493">
        <v>2</v>
      </c>
      <c r="Q7493" t="s">
        <v>32</v>
      </c>
      <c r="R7493" t="s">
        <v>8304</v>
      </c>
      <c r="S7493">
        <v>105.27</v>
      </c>
      <c r="T7493">
        <v>421</v>
      </c>
      <c r="U7493" t="s">
        <v>19</v>
      </c>
      <c r="V7493" s="2">
        <v>43716</v>
      </c>
      <c r="W7493" t="s">
        <v>39</v>
      </c>
      <c r="X7493" t="s">
        <v>34</v>
      </c>
      <c r="Y7493" t="s">
        <v>42</v>
      </c>
    </row>
    <row r="7494" spans="1:25" hidden="1" x14ac:dyDescent="0.35">
      <c r="A7494">
        <v>3</v>
      </c>
      <c r="B7494" t="s">
        <v>25</v>
      </c>
      <c r="C7494">
        <v>1</v>
      </c>
      <c r="D7494" t="s">
        <v>26</v>
      </c>
      <c r="E7494" t="s">
        <v>65</v>
      </c>
      <c r="F7494" t="s">
        <v>13</v>
      </c>
      <c r="G7494" t="s">
        <v>5850</v>
      </c>
      <c r="H7494" s="1">
        <v>0</v>
      </c>
      <c r="I7494" s="2">
        <v>43738</v>
      </c>
      <c r="J7494" t="s">
        <v>7993</v>
      </c>
      <c r="K7494" t="s">
        <v>30</v>
      </c>
      <c r="L7494">
        <v>98103</v>
      </c>
      <c r="M7494">
        <v>460</v>
      </c>
      <c r="N7494" t="s">
        <v>3951</v>
      </c>
      <c r="O7494">
        <v>1</v>
      </c>
      <c r="P7494">
        <v>1</v>
      </c>
      <c r="Q7494" t="s">
        <v>32</v>
      </c>
      <c r="R7494" t="s">
        <v>92</v>
      </c>
      <c r="S7494">
        <v>1.01</v>
      </c>
      <c r="T7494">
        <v>4</v>
      </c>
      <c r="U7494" t="s">
        <v>33</v>
      </c>
      <c r="V7494" s="2">
        <v>43741</v>
      </c>
      <c r="W7494" t="s">
        <v>130</v>
      </c>
      <c r="X7494" t="s">
        <v>69</v>
      </c>
      <c r="Y7494" t="s">
        <v>56</v>
      </c>
    </row>
    <row r="7495" spans="1:25" hidden="1" x14ac:dyDescent="0.35">
      <c r="A7495">
        <v>3</v>
      </c>
      <c r="B7495" t="s">
        <v>25</v>
      </c>
      <c r="C7495">
        <v>1</v>
      </c>
      <c r="D7495" t="s">
        <v>26</v>
      </c>
      <c r="E7495" t="s">
        <v>65</v>
      </c>
      <c r="F7495" t="s">
        <v>13</v>
      </c>
      <c r="G7495" t="s">
        <v>5850</v>
      </c>
      <c r="H7495" s="1">
        <v>0</v>
      </c>
      <c r="I7495" s="2">
        <v>43738</v>
      </c>
      <c r="J7495" t="s">
        <v>7993</v>
      </c>
      <c r="K7495" t="s">
        <v>30</v>
      </c>
      <c r="L7495">
        <v>98103</v>
      </c>
      <c r="M7495">
        <v>96</v>
      </c>
      <c r="N7495" t="s">
        <v>8224</v>
      </c>
      <c r="O7495">
        <v>6</v>
      </c>
      <c r="P7495">
        <v>2</v>
      </c>
      <c r="Q7495" t="s">
        <v>32</v>
      </c>
      <c r="R7495" t="s">
        <v>92</v>
      </c>
      <c r="S7495">
        <v>5.76</v>
      </c>
      <c r="T7495">
        <v>12</v>
      </c>
      <c r="U7495" t="s">
        <v>33</v>
      </c>
      <c r="V7495" s="2">
        <v>43741</v>
      </c>
      <c r="W7495" t="s">
        <v>130</v>
      </c>
      <c r="X7495" t="s">
        <v>69</v>
      </c>
      <c r="Y7495" t="s">
        <v>64</v>
      </c>
    </row>
    <row r="7496" spans="1:25" hidden="1" x14ac:dyDescent="0.35">
      <c r="A7496">
        <v>3</v>
      </c>
      <c r="B7496" t="s">
        <v>25</v>
      </c>
      <c r="C7496">
        <v>1</v>
      </c>
      <c r="D7496" t="s">
        <v>26</v>
      </c>
      <c r="E7496" t="s">
        <v>65</v>
      </c>
      <c r="F7496" t="s">
        <v>13</v>
      </c>
      <c r="G7496" t="s">
        <v>5850</v>
      </c>
      <c r="H7496" s="1">
        <v>0</v>
      </c>
      <c r="I7496" s="2">
        <v>43738</v>
      </c>
      <c r="J7496" t="s">
        <v>7993</v>
      </c>
      <c r="K7496" t="s">
        <v>30</v>
      </c>
      <c r="L7496">
        <v>98103</v>
      </c>
      <c r="M7496">
        <v>1672</v>
      </c>
      <c r="N7496" t="s">
        <v>7514</v>
      </c>
      <c r="O7496">
        <v>82</v>
      </c>
      <c r="P7496">
        <v>3</v>
      </c>
      <c r="Q7496" t="s">
        <v>32</v>
      </c>
      <c r="R7496" t="s">
        <v>92</v>
      </c>
      <c r="S7496">
        <v>82.29</v>
      </c>
      <c r="T7496">
        <v>168</v>
      </c>
      <c r="U7496" t="s">
        <v>33</v>
      </c>
      <c r="V7496" s="2">
        <v>43741</v>
      </c>
      <c r="W7496" t="s">
        <v>130</v>
      </c>
      <c r="X7496" t="s">
        <v>69</v>
      </c>
      <c r="Y7496" t="s">
        <v>64</v>
      </c>
    </row>
    <row r="7497" spans="1:25" hidden="1" x14ac:dyDescent="0.35">
      <c r="A7497">
        <v>1</v>
      </c>
      <c r="B7497" t="s">
        <v>10</v>
      </c>
      <c r="C7497">
        <v>1</v>
      </c>
      <c r="D7497" t="s">
        <v>11</v>
      </c>
      <c r="E7497" t="s">
        <v>99</v>
      </c>
      <c r="F7497" t="s">
        <v>13</v>
      </c>
      <c r="G7497" t="s">
        <v>5238</v>
      </c>
      <c r="H7497" s="1">
        <v>0.2</v>
      </c>
      <c r="I7497" s="2">
        <v>43803</v>
      </c>
      <c r="J7497" t="s">
        <v>5239</v>
      </c>
      <c r="K7497" t="s">
        <v>102</v>
      </c>
      <c r="L7497">
        <v>19134</v>
      </c>
      <c r="M7497">
        <v>393</v>
      </c>
      <c r="N7497" t="s">
        <v>679</v>
      </c>
      <c r="O7497">
        <v>3</v>
      </c>
      <c r="P7497">
        <v>3</v>
      </c>
      <c r="Q7497" t="s">
        <v>104</v>
      </c>
      <c r="R7497" t="s">
        <v>8304</v>
      </c>
      <c r="S7497">
        <v>2.7</v>
      </c>
      <c r="T7497">
        <v>11</v>
      </c>
      <c r="U7497" t="s">
        <v>33</v>
      </c>
      <c r="V7497" s="2">
        <v>43804</v>
      </c>
      <c r="W7497" t="s">
        <v>130</v>
      </c>
      <c r="X7497" t="s">
        <v>105</v>
      </c>
      <c r="Y7497" t="s">
        <v>47</v>
      </c>
    </row>
    <row r="7498" spans="1:25" hidden="1" x14ac:dyDescent="0.35">
      <c r="A7498">
        <v>4</v>
      </c>
      <c r="B7498" t="s">
        <v>43</v>
      </c>
      <c r="C7498">
        <v>6</v>
      </c>
      <c r="D7498" t="s">
        <v>26</v>
      </c>
      <c r="E7498" t="s">
        <v>171</v>
      </c>
      <c r="F7498" t="s">
        <v>13</v>
      </c>
      <c r="G7498" t="s">
        <v>1897</v>
      </c>
      <c r="H7498" s="1">
        <v>0</v>
      </c>
      <c r="I7498" s="2">
        <v>43740</v>
      </c>
      <c r="J7498" t="s">
        <v>4113</v>
      </c>
      <c r="K7498" t="s">
        <v>102</v>
      </c>
      <c r="L7498">
        <v>10011</v>
      </c>
      <c r="M7498">
        <v>1699</v>
      </c>
      <c r="N7498" t="s">
        <v>4114</v>
      </c>
      <c r="O7498">
        <v>23</v>
      </c>
      <c r="P7498">
        <v>4</v>
      </c>
      <c r="Q7498" t="s">
        <v>104</v>
      </c>
      <c r="R7498" t="s">
        <v>8304</v>
      </c>
      <c r="S7498">
        <v>23.09</v>
      </c>
      <c r="T7498">
        <v>49</v>
      </c>
      <c r="U7498" t="s">
        <v>19</v>
      </c>
      <c r="V7498" s="2">
        <v>43744</v>
      </c>
      <c r="W7498" t="s">
        <v>39</v>
      </c>
      <c r="X7498" t="s">
        <v>175</v>
      </c>
      <c r="Y7498" t="s">
        <v>64</v>
      </c>
    </row>
    <row r="7499" spans="1:25" hidden="1" x14ac:dyDescent="0.35">
      <c r="A7499">
        <v>0</v>
      </c>
      <c r="B7499" t="s">
        <v>10</v>
      </c>
      <c r="C7499">
        <v>0</v>
      </c>
      <c r="D7499" t="s">
        <v>26</v>
      </c>
      <c r="E7499" t="s">
        <v>3217</v>
      </c>
      <c r="F7499" t="s">
        <v>13</v>
      </c>
      <c r="G7499" t="s">
        <v>2233</v>
      </c>
      <c r="H7499" s="1">
        <v>0</v>
      </c>
      <c r="I7499" s="2">
        <v>43722</v>
      </c>
      <c r="J7499" t="s">
        <v>3218</v>
      </c>
      <c r="K7499" t="s">
        <v>102</v>
      </c>
      <c r="L7499">
        <v>7050</v>
      </c>
      <c r="M7499">
        <v>358</v>
      </c>
      <c r="N7499" t="s">
        <v>2792</v>
      </c>
      <c r="O7499">
        <v>18</v>
      </c>
      <c r="P7499">
        <v>3</v>
      </c>
      <c r="Q7499" t="s">
        <v>104</v>
      </c>
      <c r="R7499" t="s">
        <v>8304</v>
      </c>
      <c r="S7499">
        <v>18.45</v>
      </c>
      <c r="T7499">
        <v>71</v>
      </c>
      <c r="U7499" t="s">
        <v>19</v>
      </c>
      <c r="V7499" s="2">
        <v>43722</v>
      </c>
      <c r="W7499" t="s">
        <v>773</v>
      </c>
      <c r="X7499" t="s">
        <v>485</v>
      </c>
      <c r="Y7499" t="s">
        <v>49</v>
      </c>
    </row>
    <row r="7500" spans="1:25" hidden="1" x14ac:dyDescent="0.35">
      <c r="A7500">
        <v>0</v>
      </c>
      <c r="B7500" t="s">
        <v>10</v>
      </c>
      <c r="C7500">
        <v>0</v>
      </c>
      <c r="D7500" t="s">
        <v>26</v>
      </c>
      <c r="E7500" t="s">
        <v>1468</v>
      </c>
      <c r="F7500" t="s">
        <v>13</v>
      </c>
      <c r="G7500" t="s">
        <v>80</v>
      </c>
      <c r="H7500" s="1">
        <v>0</v>
      </c>
      <c r="I7500" s="2">
        <v>43529</v>
      </c>
      <c r="J7500" t="s">
        <v>3182</v>
      </c>
      <c r="K7500" t="s">
        <v>73</v>
      </c>
      <c r="L7500">
        <v>53209</v>
      </c>
      <c r="M7500">
        <v>226</v>
      </c>
      <c r="N7500" t="s">
        <v>3183</v>
      </c>
      <c r="O7500">
        <v>12</v>
      </c>
      <c r="P7500">
        <v>2</v>
      </c>
      <c r="Q7500" t="s">
        <v>75</v>
      </c>
      <c r="R7500" t="s">
        <v>8304</v>
      </c>
      <c r="S7500">
        <v>11.78</v>
      </c>
      <c r="T7500">
        <v>25</v>
      </c>
      <c r="U7500" t="s">
        <v>19</v>
      </c>
      <c r="V7500" s="2">
        <v>43529</v>
      </c>
      <c r="W7500" t="s">
        <v>773</v>
      </c>
      <c r="X7500" t="s">
        <v>82</v>
      </c>
      <c r="Y7500" t="s">
        <v>35</v>
      </c>
    </row>
    <row r="7501" spans="1:25" hidden="1" x14ac:dyDescent="0.35">
      <c r="A7501">
        <v>1</v>
      </c>
      <c r="B7501" t="s">
        <v>10</v>
      </c>
      <c r="C7501">
        <v>1</v>
      </c>
      <c r="D7501" t="s">
        <v>11</v>
      </c>
      <c r="E7501" t="s">
        <v>2569</v>
      </c>
      <c r="F7501" t="s">
        <v>13</v>
      </c>
      <c r="G7501" t="s">
        <v>647</v>
      </c>
      <c r="H7501" s="1">
        <v>0.4</v>
      </c>
      <c r="I7501" s="2">
        <v>43773</v>
      </c>
      <c r="J7501" t="s">
        <v>5269</v>
      </c>
      <c r="K7501" t="s">
        <v>16</v>
      </c>
      <c r="L7501">
        <v>27405</v>
      </c>
      <c r="M7501">
        <v>827</v>
      </c>
      <c r="N7501" t="s">
        <v>732</v>
      </c>
      <c r="O7501">
        <v>-192</v>
      </c>
      <c r="P7501">
        <v>3</v>
      </c>
      <c r="Q7501" t="s">
        <v>18</v>
      </c>
      <c r="R7501" t="s">
        <v>8304</v>
      </c>
      <c r="S7501">
        <v>-192.05</v>
      </c>
      <c r="T7501">
        <v>524</v>
      </c>
      <c r="U7501" t="s">
        <v>33</v>
      </c>
      <c r="V7501" s="2">
        <v>43774</v>
      </c>
      <c r="W7501" t="s">
        <v>130</v>
      </c>
      <c r="X7501" t="s">
        <v>63</v>
      </c>
      <c r="Y7501" t="s">
        <v>41</v>
      </c>
    </row>
    <row r="7502" spans="1:25" hidden="1" x14ac:dyDescent="0.35">
      <c r="A7502">
        <v>1</v>
      </c>
      <c r="B7502" t="s">
        <v>10</v>
      </c>
      <c r="C7502">
        <v>1</v>
      </c>
      <c r="D7502" t="s">
        <v>50</v>
      </c>
      <c r="E7502" t="s">
        <v>2569</v>
      </c>
      <c r="F7502" t="s">
        <v>13</v>
      </c>
      <c r="G7502" t="s">
        <v>647</v>
      </c>
      <c r="H7502" s="1">
        <v>0.2</v>
      </c>
      <c r="I7502" s="2">
        <v>43773</v>
      </c>
      <c r="J7502" t="s">
        <v>5269</v>
      </c>
      <c r="K7502" t="s">
        <v>16</v>
      </c>
      <c r="L7502">
        <v>27405</v>
      </c>
      <c r="M7502">
        <v>1109</v>
      </c>
      <c r="N7502" t="s">
        <v>4932</v>
      </c>
      <c r="O7502">
        <v>119</v>
      </c>
      <c r="P7502">
        <v>5</v>
      </c>
      <c r="Q7502" t="s">
        <v>18</v>
      </c>
      <c r="R7502" t="s">
        <v>8304</v>
      </c>
      <c r="S7502">
        <v>119</v>
      </c>
      <c r="T7502">
        <v>1360</v>
      </c>
      <c r="U7502" t="s">
        <v>33</v>
      </c>
      <c r="V7502" s="2">
        <v>43774</v>
      </c>
      <c r="W7502" t="s">
        <v>130</v>
      </c>
      <c r="X7502" t="s">
        <v>63</v>
      </c>
      <c r="Y7502" t="s">
        <v>52</v>
      </c>
    </row>
    <row r="7503" spans="1:25" hidden="1" x14ac:dyDescent="0.35">
      <c r="A7503">
        <v>0</v>
      </c>
      <c r="B7503" t="s">
        <v>10</v>
      </c>
      <c r="C7503">
        <v>0</v>
      </c>
      <c r="D7503" t="s">
        <v>26</v>
      </c>
      <c r="E7503" t="s">
        <v>823</v>
      </c>
      <c r="F7503" t="s">
        <v>13</v>
      </c>
      <c r="G7503" t="s">
        <v>1893</v>
      </c>
      <c r="H7503" s="1">
        <v>0.7</v>
      </c>
      <c r="I7503" s="2">
        <v>43801</v>
      </c>
      <c r="J7503" t="s">
        <v>3318</v>
      </c>
      <c r="K7503" t="s">
        <v>30</v>
      </c>
      <c r="L7503">
        <v>85345</v>
      </c>
      <c r="M7503">
        <v>1609</v>
      </c>
      <c r="N7503" t="s">
        <v>1024</v>
      </c>
      <c r="O7503">
        <v>-45</v>
      </c>
      <c r="P7503">
        <v>6</v>
      </c>
      <c r="Q7503" t="s">
        <v>32</v>
      </c>
      <c r="R7503" t="s">
        <v>8304</v>
      </c>
      <c r="S7503">
        <v>-45.24</v>
      </c>
      <c r="T7503">
        <v>68</v>
      </c>
      <c r="U7503" t="s">
        <v>19</v>
      </c>
      <c r="V7503" s="2">
        <v>43801</v>
      </c>
      <c r="W7503" t="s">
        <v>773</v>
      </c>
      <c r="X7503" t="s">
        <v>199</v>
      </c>
      <c r="Y7503" t="s">
        <v>54</v>
      </c>
    </row>
    <row r="7504" spans="1:25" x14ac:dyDescent="0.35">
      <c r="A7504">
        <v>4</v>
      </c>
      <c r="B7504" t="s">
        <v>43</v>
      </c>
      <c r="C7504">
        <v>6</v>
      </c>
      <c r="D7504" t="s">
        <v>26</v>
      </c>
      <c r="E7504" t="s">
        <v>27</v>
      </c>
      <c r="F7504" t="s">
        <v>13</v>
      </c>
      <c r="G7504" t="s">
        <v>3031</v>
      </c>
      <c r="H7504" s="1">
        <v>0</v>
      </c>
      <c r="I7504" s="2">
        <v>43587</v>
      </c>
      <c r="J7504" t="s">
        <v>4510</v>
      </c>
      <c r="K7504" t="s">
        <v>30</v>
      </c>
      <c r="L7504">
        <v>90049</v>
      </c>
      <c r="M7504">
        <v>1156</v>
      </c>
      <c r="N7504" t="s">
        <v>4223</v>
      </c>
      <c r="O7504">
        <v>15</v>
      </c>
      <c r="P7504">
        <v>3</v>
      </c>
      <c r="Q7504" t="s">
        <v>32</v>
      </c>
      <c r="R7504" t="s">
        <v>8304</v>
      </c>
      <c r="S7504">
        <v>15.48</v>
      </c>
      <c r="T7504">
        <v>60</v>
      </c>
      <c r="U7504" t="s">
        <v>19</v>
      </c>
      <c r="V7504" s="2">
        <v>43591</v>
      </c>
      <c r="W7504" t="s">
        <v>39</v>
      </c>
      <c r="X7504" t="s">
        <v>34</v>
      </c>
      <c r="Y7504" t="s">
        <v>49</v>
      </c>
    </row>
    <row r="7505" spans="1:25" x14ac:dyDescent="0.35">
      <c r="A7505">
        <v>4</v>
      </c>
      <c r="B7505" t="s">
        <v>43</v>
      </c>
      <c r="C7505">
        <v>6</v>
      </c>
      <c r="D7505" t="s">
        <v>26</v>
      </c>
      <c r="E7505" t="s">
        <v>27</v>
      </c>
      <c r="F7505" t="s">
        <v>13</v>
      </c>
      <c r="G7505" t="s">
        <v>3031</v>
      </c>
      <c r="H7505" s="1">
        <v>0</v>
      </c>
      <c r="I7505" s="2">
        <v>43587</v>
      </c>
      <c r="J7505" t="s">
        <v>4510</v>
      </c>
      <c r="K7505" t="s">
        <v>30</v>
      </c>
      <c r="L7505">
        <v>90049</v>
      </c>
      <c r="M7505">
        <v>98</v>
      </c>
      <c r="N7505" t="s">
        <v>8254</v>
      </c>
      <c r="O7505">
        <v>7</v>
      </c>
      <c r="P7505">
        <v>5</v>
      </c>
      <c r="Q7505" t="s">
        <v>32</v>
      </c>
      <c r="R7505" t="s">
        <v>8304</v>
      </c>
      <c r="S7505">
        <v>7.06</v>
      </c>
      <c r="T7505">
        <v>16</v>
      </c>
      <c r="U7505" t="s">
        <v>19</v>
      </c>
      <c r="V7505" s="2">
        <v>43591</v>
      </c>
      <c r="W7505" t="s">
        <v>39</v>
      </c>
      <c r="X7505" t="s">
        <v>34</v>
      </c>
      <c r="Y7505" t="s">
        <v>64</v>
      </c>
    </row>
    <row r="7506" spans="1:25" x14ac:dyDescent="0.35">
      <c r="A7506">
        <v>4</v>
      </c>
      <c r="B7506" t="s">
        <v>43</v>
      </c>
      <c r="C7506">
        <v>6</v>
      </c>
      <c r="D7506" t="s">
        <v>26</v>
      </c>
      <c r="E7506" t="s">
        <v>27</v>
      </c>
      <c r="F7506" t="s">
        <v>13</v>
      </c>
      <c r="G7506" t="s">
        <v>3031</v>
      </c>
      <c r="H7506" s="1">
        <v>0</v>
      </c>
      <c r="I7506" s="2">
        <v>43587</v>
      </c>
      <c r="J7506" t="s">
        <v>4510</v>
      </c>
      <c r="K7506" t="s">
        <v>30</v>
      </c>
      <c r="L7506">
        <v>90049</v>
      </c>
      <c r="M7506">
        <v>93</v>
      </c>
      <c r="N7506" t="s">
        <v>756</v>
      </c>
      <c r="O7506">
        <v>16</v>
      </c>
      <c r="P7506">
        <v>5</v>
      </c>
      <c r="Q7506" t="s">
        <v>32</v>
      </c>
      <c r="R7506" t="s">
        <v>8304</v>
      </c>
      <c r="S7506">
        <v>15.82</v>
      </c>
      <c r="T7506">
        <v>34</v>
      </c>
      <c r="U7506" t="s">
        <v>19</v>
      </c>
      <c r="V7506" s="2">
        <v>43591</v>
      </c>
      <c r="W7506" t="s">
        <v>39</v>
      </c>
      <c r="X7506" t="s">
        <v>34</v>
      </c>
      <c r="Y7506" t="s">
        <v>64</v>
      </c>
    </row>
    <row r="7507" spans="1:25" x14ac:dyDescent="0.35">
      <c r="A7507">
        <v>4</v>
      </c>
      <c r="B7507" t="s">
        <v>43</v>
      </c>
      <c r="C7507">
        <v>6</v>
      </c>
      <c r="D7507" t="s">
        <v>26</v>
      </c>
      <c r="E7507" t="s">
        <v>88</v>
      </c>
      <c r="F7507" t="s">
        <v>13</v>
      </c>
      <c r="G7507" t="s">
        <v>1869</v>
      </c>
      <c r="H7507" s="1">
        <v>0</v>
      </c>
      <c r="I7507" s="2">
        <v>43556</v>
      </c>
      <c r="J7507" t="s">
        <v>4480</v>
      </c>
      <c r="K7507" t="s">
        <v>30</v>
      </c>
      <c r="L7507">
        <v>94110</v>
      </c>
      <c r="M7507">
        <v>207</v>
      </c>
      <c r="N7507" t="s">
        <v>3811</v>
      </c>
      <c r="O7507">
        <v>3</v>
      </c>
      <c r="P7507">
        <v>2</v>
      </c>
      <c r="Q7507" t="s">
        <v>32</v>
      </c>
      <c r="R7507" t="s">
        <v>8304</v>
      </c>
      <c r="S7507">
        <v>2.72</v>
      </c>
      <c r="T7507">
        <v>6</v>
      </c>
      <c r="U7507" t="s">
        <v>19</v>
      </c>
      <c r="V7507" s="2">
        <v>43560</v>
      </c>
      <c r="W7507" t="s">
        <v>39</v>
      </c>
      <c r="X7507" t="s">
        <v>34</v>
      </c>
      <c r="Y7507" t="s">
        <v>35</v>
      </c>
    </row>
    <row r="7508" spans="1:25" x14ac:dyDescent="0.35">
      <c r="A7508">
        <v>4</v>
      </c>
      <c r="B7508" t="s">
        <v>43</v>
      </c>
      <c r="C7508">
        <v>6</v>
      </c>
      <c r="D7508" t="s">
        <v>26</v>
      </c>
      <c r="E7508" t="s">
        <v>88</v>
      </c>
      <c r="F7508" t="s">
        <v>13</v>
      </c>
      <c r="G7508" t="s">
        <v>1869</v>
      </c>
      <c r="H7508" s="1">
        <v>0.2</v>
      </c>
      <c r="I7508" s="2">
        <v>43556</v>
      </c>
      <c r="J7508" t="s">
        <v>4480</v>
      </c>
      <c r="K7508" t="s">
        <v>30</v>
      </c>
      <c r="L7508">
        <v>94110</v>
      </c>
      <c r="M7508">
        <v>639</v>
      </c>
      <c r="N7508" t="s">
        <v>3776</v>
      </c>
      <c r="O7508">
        <v>38</v>
      </c>
      <c r="P7508">
        <v>13</v>
      </c>
      <c r="Q7508" t="s">
        <v>32</v>
      </c>
      <c r="R7508" t="s">
        <v>8304</v>
      </c>
      <c r="S7508">
        <v>38.020000000000003</v>
      </c>
      <c r="T7508">
        <v>122</v>
      </c>
      <c r="U7508" t="s">
        <v>19</v>
      </c>
      <c r="V7508" s="2">
        <v>43560</v>
      </c>
      <c r="W7508" t="s">
        <v>39</v>
      </c>
      <c r="X7508" t="s">
        <v>34</v>
      </c>
      <c r="Y7508" t="s">
        <v>54</v>
      </c>
    </row>
    <row r="7509" spans="1:25" hidden="1" x14ac:dyDescent="0.35">
      <c r="A7509">
        <v>7</v>
      </c>
      <c r="B7509" t="s">
        <v>25</v>
      </c>
      <c r="C7509">
        <v>6</v>
      </c>
      <c r="D7509" t="s">
        <v>26</v>
      </c>
      <c r="E7509" t="s">
        <v>65</v>
      </c>
      <c r="F7509" t="s">
        <v>13</v>
      </c>
      <c r="G7509" t="s">
        <v>597</v>
      </c>
      <c r="H7509" s="1">
        <v>0</v>
      </c>
      <c r="I7509" s="2">
        <v>43823</v>
      </c>
      <c r="J7509" t="s">
        <v>4597</v>
      </c>
      <c r="K7509" t="s">
        <v>30</v>
      </c>
      <c r="L7509">
        <v>98105</v>
      </c>
      <c r="M7509">
        <v>1202</v>
      </c>
      <c r="N7509" t="s">
        <v>2780</v>
      </c>
      <c r="O7509">
        <v>0</v>
      </c>
      <c r="P7509">
        <v>6</v>
      </c>
      <c r="Q7509" t="s">
        <v>32</v>
      </c>
      <c r="R7509" t="s">
        <v>8304</v>
      </c>
      <c r="S7509">
        <v>0</v>
      </c>
      <c r="T7509">
        <v>1004</v>
      </c>
      <c r="U7509" t="s">
        <v>19</v>
      </c>
      <c r="V7509" s="2">
        <v>43830</v>
      </c>
      <c r="W7509" t="s">
        <v>39</v>
      </c>
      <c r="X7509" t="s">
        <v>69</v>
      </c>
      <c r="Y7509" t="s">
        <v>42</v>
      </c>
    </row>
    <row r="7510" spans="1:25" hidden="1" x14ac:dyDescent="0.35">
      <c r="A7510">
        <v>6</v>
      </c>
      <c r="B7510" t="s">
        <v>10</v>
      </c>
      <c r="C7510">
        <v>6</v>
      </c>
      <c r="D7510" t="s">
        <v>26</v>
      </c>
      <c r="E7510" t="s">
        <v>99</v>
      </c>
      <c r="F7510" t="s">
        <v>13</v>
      </c>
      <c r="G7510" t="s">
        <v>5479</v>
      </c>
      <c r="H7510" s="1">
        <v>0.2</v>
      </c>
      <c r="I7510" s="2">
        <v>43808</v>
      </c>
      <c r="J7510" t="s">
        <v>6383</v>
      </c>
      <c r="K7510" t="s">
        <v>102</v>
      </c>
      <c r="L7510">
        <v>19143</v>
      </c>
      <c r="M7510">
        <v>475</v>
      </c>
      <c r="N7510" t="s">
        <v>814</v>
      </c>
      <c r="O7510">
        <v>0</v>
      </c>
      <c r="P7510">
        <v>1</v>
      </c>
      <c r="Q7510" t="s">
        <v>104</v>
      </c>
      <c r="R7510" t="s">
        <v>8304</v>
      </c>
      <c r="S7510">
        <v>0.43</v>
      </c>
      <c r="T7510">
        <v>3</v>
      </c>
      <c r="U7510" t="s">
        <v>33</v>
      </c>
      <c r="V7510" s="2">
        <v>43814</v>
      </c>
      <c r="W7510" t="s">
        <v>39</v>
      </c>
      <c r="X7510" t="s">
        <v>105</v>
      </c>
      <c r="Y7510" t="s">
        <v>49</v>
      </c>
    </row>
    <row r="7511" spans="1:25" hidden="1" x14ac:dyDescent="0.35">
      <c r="A7511">
        <v>7</v>
      </c>
      <c r="B7511" t="s">
        <v>25</v>
      </c>
      <c r="C7511">
        <v>6</v>
      </c>
      <c r="D7511" t="s">
        <v>11</v>
      </c>
      <c r="E7511" t="s">
        <v>171</v>
      </c>
      <c r="F7511" t="s">
        <v>13</v>
      </c>
      <c r="G7511" t="s">
        <v>788</v>
      </c>
      <c r="H7511" s="1">
        <v>0</v>
      </c>
      <c r="I7511" s="2">
        <v>43726</v>
      </c>
      <c r="J7511" t="s">
        <v>5578</v>
      </c>
      <c r="K7511" t="s">
        <v>102</v>
      </c>
      <c r="L7511">
        <v>10035</v>
      </c>
      <c r="M7511">
        <v>1595</v>
      </c>
      <c r="N7511" t="s">
        <v>1535</v>
      </c>
      <c r="O7511">
        <v>3</v>
      </c>
      <c r="P7511">
        <v>2</v>
      </c>
      <c r="Q7511" t="s">
        <v>104</v>
      </c>
      <c r="R7511" t="s">
        <v>8304</v>
      </c>
      <c r="S7511">
        <v>3.24</v>
      </c>
      <c r="T7511">
        <v>10</v>
      </c>
      <c r="U7511" t="s">
        <v>33</v>
      </c>
      <c r="V7511" s="2">
        <v>43733</v>
      </c>
      <c r="W7511" t="s">
        <v>39</v>
      </c>
      <c r="X7511" t="s">
        <v>175</v>
      </c>
      <c r="Y7511" t="s">
        <v>47</v>
      </c>
    </row>
    <row r="7512" spans="1:25" hidden="1" x14ac:dyDescent="0.35">
      <c r="A7512">
        <v>7</v>
      </c>
      <c r="B7512" t="s">
        <v>25</v>
      </c>
      <c r="C7512">
        <v>6</v>
      </c>
      <c r="D7512" t="s">
        <v>26</v>
      </c>
      <c r="E7512" t="s">
        <v>171</v>
      </c>
      <c r="F7512" t="s">
        <v>13</v>
      </c>
      <c r="G7512" t="s">
        <v>788</v>
      </c>
      <c r="H7512" s="1">
        <v>0</v>
      </c>
      <c r="I7512" s="2">
        <v>43726</v>
      </c>
      <c r="J7512" t="s">
        <v>5578</v>
      </c>
      <c r="K7512" t="s">
        <v>102</v>
      </c>
      <c r="L7512">
        <v>10035</v>
      </c>
      <c r="M7512">
        <v>1806</v>
      </c>
      <c r="N7512" t="s">
        <v>3655</v>
      </c>
      <c r="O7512">
        <v>9</v>
      </c>
      <c r="P7512">
        <v>3</v>
      </c>
      <c r="Q7512" t="s">
        <v>104</v>
      </c>
      <c r="R7512" t="s">
        <v>8304</v>
      </c>
      <c r="S7512">
        <v>9.33</v>
      </c>
      <c r="T7512">
        <v>19</v>
      </c>
      <c r="U7512" t="s">
        <v>33</v>
      </c>
      <c r="V7512" s="2">
        <v>43733</v>
      </c>
      <c r="W7512" t="s">
        <v>39</v>
      </c>
      <c r="X7512" t="s">
        <v>175</v>
      </c>
      <c r="Y7512" t="s">
        <v>64</v>
      </c>
    </row>
    <row r="7513" spans="1:25" hidden="1" x14ac:dyDescent="0.35">
      <c r="A7513">
        <v>4</v>
      </c>
      <c r="B7513" t="s">
        <v>43</v>
      </c>
      <c r="C7513">
        <v>6</v>
      </c>
      <c r="D7513" t="s">
        <v>26</v>
      </c>
      <c r="E7513" t="s">
        <v>1772</v>
      </c>
      <c r="F7513" t="s">
        <v>13</v>
      </c>
      <c r="G7513" t="s">
        <v>5755</v>
      </c>
      <c r="H7513" s="1">
        <v>0.2</v>
      </c>
      <c r="I7513" s="2">
        <v>43737</v>
      </c>
      <c r="J7513" t="s">
        <v>6396</v>
      </c>
      <c r="K7513" t="s">
        <v>102</v>
      </c>
      <c r="L7513">
        <v>43302</v>
      </c>
      <c r="M7513">
        <v>636</v>
      </c>
      <c r="N7513" t="s">
        <v>3111</v>
      </c>
      <c r="O7513">
        <v>-6</v>
      </c>
      <c r="P7513">
        <v>2</v>
      </c>
      <c r="Q7513" t="s">
        <v>104</v>
      </c>
      <c r="R7513" t="s">
        <v>8304</v>
      </c>
      <c r="S7513">
        <v>-6.4</v>
      </c>
      <c r="T7513">
        <v>51</v>
      </c>
      <c r="U7513" t="s">
        <v>33</v>
      </c>
      <c r="V7513" s="2">
        <v>43741</v>
      </c>
      <c r="W7513" t="s">
        <v>39</v>
      </c>
      <c r="X7513" t="s">
        <v>309</v>
      </c>
      <c r="Y7513" t="s">
        <v>42</v>
      </c>
    </row>
    <row r="7514" spans="1:25" hidden="1" x14ac:dyDescent="0.35">
      <c r="A7514">
        <v>5</v>
      </c>
      <c r="B7514" t="s">
        <v>43</v>
      </c>
      <c r="C7514">
        <v>6</v>
      </c>
      <c r="D7514" t="s">
        <v>26</v>
      </c>
      <c r="E7514" t="s">
        <v>65</v>
      </c>
      <c r="F7514" t="s">
        <v>13</v>
      </c>
      <c r="G7514" t="s">
        <v>2300</v>
      </c>
      <c r="H7514" s="1">
        <v>0</v>
      </c>
      <c r="I7514" s="2">
        <v>43542</v>
      </c>
      <c r="J7514" t="s">
        <v>4558</v>
      </c>
      <c r="K7514" t="s">
        <v>30</v>
      </c>
      <c r="L7514">
        <v>98115</v>
      </c>
      <c r="M7514">
        <v>512</v>
      </c>
      <c r="N7514" t="s">
        <v>3036</v>
      </c>
      <c r="O7514">
        <v>21</v>
      </c>
      <c r="P7514">
        <v>4</v>
      </c>
      <c r="Q7514" t="s">
        <v>32</v>
      </c>
      <c r="R7514" t="s">
        <v>8304</v>
      </c>
      <c r="S7514">
        <v>21.25</v>
      </c>
      <c r="T7514">
        <v>46</v>
      </c>
      <c r="U7514" t="s">
        <v>19</v>
      </c>
      <c r="V7514" s="2">
        <v>43547</v>
      </c>
      <c r="W7514" t="s">
        <v>39</v>
      </c>
      <c r="X7514" t="s">
        <v>69</v>
      </c>
      <c r="Y7514" t="s">
        <v>49</v>
      </c>
    </row>
    <row r="7515" spans="1:25" hidden="1" x14ac:dyDescent="0.35">
      <c r="A7515">
        <v>5</v>
      </c>
      <c r="B7515" t="s">
        <v>43</v>
      </c>
      <c r="C7515">
        <v>6</v>
      </c>
      <c r="D7515" t="s">
        <v>26</v>
      </c>
      <c r="E7515" t="s">
        <v>2552</v>
      </c>
      <c r="F7515" t="s">
        <v>13</v>
      </c>
      <c r="G7515" t="s">
        <v>392</v>
      </c>
      <c r="H7515" s="1">
        <v>0.2</v>
      </c>
      <c r="I7515" s="2">
        <v>43759</v>
      </c>
      <c r="J7515" t="s">
        <v>7594</v>
      </c>
      <c r="K7515" t="s">
        <v>16</v>
      </c>
      <c r="L7515">
        <v>32725</v>
      </c>
      <c r="M7515">
        <v>1145</v>
      </c>
      <c r="N7515" t="s">
        <v>3877</v>
      </c>
      <c r="O7515">
        <v>2</v>
      </c>
      <c r="P7515">
        <v>4</v>
      </c>
      <c r="Q7515" t="s">
        <v>18</v>
      </c>
      <c r="R7515" t="s">
        <v>8304</v>
      </c>
      <c r="S7515">
        <v>2.0099999999999998</v>
      </c>
      <c r="T7515">
        <v>18</v>
      </c>
      <c r="U7515" t="s">
        <v>76</v>
      </c>
      <c r="V7515" s="2">
        <v>43764</v>
      </c>
      <c r="W7515" t="s">
        <v>39</v>
      </c>
      <c r="X7515" t="s">
        <v>40</v>
      </c>
      <c r="Y7515" t="s">
        <v>49</v>
      </c>
    </row>
    <row r="7516" spans="1:25" x14ac:dyDescent="0.35">
      <c r="A7516">
        <v>1</v>
      </c>
      <c r="B7516" t="s">
        <v>10</v>
      </c>
      <c r="C7516">
        <v>1</v>
      </c>
      <c r="D7516" t="s">
        <v>11</v>
      </c>
      <c r="E7516" t="s">
        <v>619</v>
      </c>
      <c r="F7516" t="s">
        <v>13</v>
      </c>
      <c r="G7516" t="s">
        <v>844</v>
      </c>
      <c r="H7516" s="1">
        <v>0</v>
      </c>
      <c r="I7516" s="2">
        <v>43807</v>
      </c>
      <c r="J7516" t="s">
        <v>1654</v>
      </c>
      <c r="K7516" t="s">
        <v>30</v>
      </c>
      <c r="L7516">
        <v>90301</v>
      </c>
      <c r="M7516">
        <v>1546</v>
      </c>
      <c r="N7516" t="s">
        <v>8199</v>
      </c>
      <c r="O7516">
        <v>15</v>
      </c>
      <c r="P7516">
        <v>2</v>
      </c>
      <c r="Q7516" t="s">
        <v>32</v>
      </c>
      <c r="R7516" t="s">
        <v>8304</v>
      </c>
      <c r="S7516">
        <v>15.47</v>
      </c>
      <c r="T7516">
        <v>129</v>
      </c>
      <c r="U7516" t="s">
        <v>19</v>
      </c>
      <c r="V7516" s="2">
        <v>43808</v>
      </c>
      <c r="W7516" t="s">
        <v>130</v>
      </c>
      <c r="X7516" t="s">
        <v>34</v>
      </c>
      <c r="Y7516" t="s">
        <v>47</v>
      </c>
    </row>
    <row r="7517" spans="1:25" x14ac:dyDescent="0.35">
      <c r="A7517">
        <v>1</v>
      </c>
      <c r="B7517" t="s">
        <v>10</v>
      </c>
      <c r="C7517">
        <v>1</v>
      </c>
      <c r="D7517" t="s">
        <v>26</v>
      </c>
      <c r="E7517" t="s">
        <v>619</v>
      </c>
      <c r="F7517" t="s">
        <v>13</v>
      </c>
      <c r="G7517" t="s">
        <v>844</v>
      </c>
      <c r="H7517" s="1">
        <v>0</v>
      </c>
      <c r="I7517" s="2">
        <v>43807</v>
      </c>
      <c r="J7517" t="s">
        <v>1654</v>
      </c>
      <c r="K7517" t="s">
        <v>30</v>
      </c>
      <c r="L7517">
        <v>90301</v>
      </c>
      <c r="M7517">
        <v>118</v>
      </c>
      <c r="N7517" t="s">
        <v>796</v>
      </c>
      <c r="O7517">
        <v>9</v>
      </c>
      <c r="P7517">
        <v>3</v>
      </c>
      <c r="Q7517" t="s">
        <v>32</v>
      </c>
      <c r="R7517" t="s">
        <v>8304</v>
      </c>
      <c r="S7517">
        <v>8.64</v>
      </c>
      <c r="T7517">
        <v>30</v>
      </c>
      <c r="U7517" t="s">
        <v>19</v>
      </c>
      <c r="V7517" s="2">
        <v>43808</v>
      </c>
      <c r="W7517" t="s">
        <v>130</v>
      </c>
      <c r="X7517" t="s">
        <v>34</v>
      </c>
      <c r="Y7517" t="s">
        <v>42</v>
      </c>
    </row>
    <row r="7518" spans="1:25" x14ac:dyDescent="0.35">
      <c r="A7518">
        <v>1</v>
      </c>
      <c r="B7518" t="s">
        <v>10</v>
      </c>
      <c r="C7518">
        <v>1</v>
      </c>
      <c r="D7518" t="s">
        <v>26</v>
      </c>
      <c r="E7518" t="s">
        <v>619</v>
      </c>
      <c r="F7518" t="s">
        <v>13</v>
      </c>
      <c r="G7518" t="s">
        <v>844</v>
      </c>
      <c r="H7518" s="1">
        <v>0</v>
      </c>
      <c r="I7518" s="2">
        <v>43807</v>
      </c>
      <c r="J7518" t="s">
        <v>1654</v>
      </c>
      <c r="K7518" t="s">
        <v>30</v>
      </c>
      <c r="L7518">
        <v>90301</v>
      </c>
      <c r="M7518">
        <v>1765</v>
      </c>
      <c r="N7518" t="s">
        <v>3134</v>
      </c>
      <c r="O7518">
        <v>29</v>
      </c>
      <c r="P7518">
        <v>9</v>
      </c>
      <c r="Q7518" t="s">
        <v>32</v>
      </c>
      <c r="R7518" t="s">
        <v>8304</v>
      </c>
      <c r="S7518">
        <v>28.86</v>
      </c>
      <c r="T7518">
        <v>60</v>
      </c>
      <c r="U7518" t="s">
        <v>19</v>
      </c>
      <c r="V7518" s="2">
        <v>43808</v>
      </c>
      <c r="W7518" t="s">
        <v>130</v>
      </c>
      <c r="X7518" t="s">
        <v>34</v>
      </c>
      <c r="Y7518" t="s">
        <v>64</v>
      </c>
    </row>
    <row r="7519" spans="1:25" x14ac:dyDescent="0.35">
      <c r="A7519">
        <v>5</v>
      </c>
      <c r="B7519" t="s">
        <v>43</v>
      </c>
      <c r="C7519">
        <v>6</v>
      </c>
      <c r="D7519" t="s">
        <v>26</v>
      </c>
      <c r="E7519" t="s">
        <v>88</v>
      </c>
      <c r="F7519" t="s">
        <v>13</v>
      </c>
      <c r="G7519" t="s">
        <v>242</v>
      </c>
      <c r="H7519" s="1">
        <v>0</v>
      </c>
      <c r="I7519" s="2">
        <v>43772</v>
      </c>
      <c r="J7519" t="s">
        <v>4594</v>
      </c>
      <c r="K7519" t="s">
        <v>30</v>
      </c>
      <c r="L7519">
        <v>94109</v>
      </c>
      <c r="M7519">
        <v>1792</v>
      </c>
      <c r="N7519" t="s">
        <v>4595</v>
      </c>
      <c r="O7519">
        <v>18</v>
      </c>
      <c r="P7519">
        <v>6</v>
      </c>
      <c r="Q7519" t="s">
        <v>32</v>
      </c>
      <c r="R7519" t="s">
        <v>8304</v>
      </c>
      <c r="S7519">
        <v>17.579999999999998</v>
      </c>
      <c r="T7519">
        <v>36</v>
      </c>
      <c r="U7519" t="s">
        <v>19</v>
      </c>
      <c r="V7519" s="2">
        <v>43777</v>
      </c>
      <c r="W7519" t="s">
        <v>39</v>
      </c>
      <c r="X7519" t="s">
        <v>34</v>
      </c>
      <c r="Y7519" t="s">
        <v>64</v>
      </c>
    </row>
    <row r="7520" spans="1:25" hidden="1" x14ac:dyDescent="0.35">
      <c r="A7520">
        <v>4</v>
      </c>
      <c r="B7520" t="s">
        <v>43</v>
      </c>
      <c r="C7520">
        <v>6</v>
      </c>
      <c r="D7520" t="s">
        <v>26</v>
      </c>
      <c r="E7520" t="s">
        <v>5026</v>
      </c>
      <c r="F7520" t="s">
        <v>13</v>
      </c>
      <c r="G7520" t="s">
        <v>5293</v>
      </c>
      <c r="H7520" s="1">
        <v>0</v>
      </c>
      <c r="I7520" s="2">
        <v>43823</v>
      </c>
      <c r="J7520" t="s">
        <v>6340</v>
      </c>
      <c r="K7520" t="s">
        <v>102</v>
      </c>
      <c r="L7520">
        <v>2740</v>
      </c>
      <c r="M7520">
        <v>1818</v>
      </c>
      <c r="N7520" t="s">
        <v>3521</v>
      </c>
      <c r="O7520">
        <v>9</v>
      </c>
      <c r="P7520">
        <v>3</v>
      </c>
      <c r="Q7520" t="s">
        <v>104</v>
      </c>
      <c r="R7520" t="s">
        <v>8304</v>
      </c>
      <c r="S7520">
        <v>9.33</v>
      </c>
      <c r="T7520">
        <v>19</v>
      </c>
      <c r="U7520" t="s">
        <v>33</v>
      </c>
      <c r="V7520" s="2">
        <v>43827</v>
      </c>
      <c r="W7520" t="s">
        <v>39</v>
      </c>
      <c r="X7520" t="s">
        <v>744</v>
      </c>
      <c r="Y7520" t="s">
        <v>64</v>
      </c>
    </row>
    <row r="7521" spans="1:25" hidden="1" x14ac:dyDescent="0.35">
      <c r="A7521">
        <v>4</v>
      </c>
      <c r="B7521" t="s">
        <v>43</v>
      </c>
      <c r="C7521">
        <v>6</v>
      </c>
      <c r="D7521" t="s">
        <v>26</v>
      </c>
      <c r="E7521" t="s">
        <v>5026</v>
      </c>
      <c r="F7521" t="s">
        <v>13</v>
      </c>
      <c r="G7521" t="s">
        <v>5293</v>
      </c>
      <c r="H7521" s="1">
        <v>0</v>
      </c>
      <c r="I7521" s="2">
        <v>43823</v>
      </c>
      <c r="J7521" t="s">
        <v>6340</v>
      </c>
      <c r="K7521" t="s">
        <v>102</v>
      </c>
      <c r="L7521">
        <v>2740</v>
      </c>
      <c r="M7521">
        <v>272</v>
      </c>
      <c r="N7521" t="s">
        <v>2847</v>
      </c>
      <c r="O7521">
        <v>6</v>
      </c>
      <c r="P7521">
        <v>5</v>
      </c>
      <c r="Q7521" t="s">
        <v>104</v>
      </c>
      <c r="R7521" t="s">
        <v>8304</v>
      </c>
      <c r="S7521">
        <v>6.15</v>
      </c>
      <c r="T7521">
        <v>12</v>
      </c>
      <c r="U7521" t="s">
        <v>33</v>
      </c>
      <c r="V7521" s="2">
        <v>43827</v>
      </c>
      <c r="W7521" t="s">
        <v>39</v>
      </c>
      <c r="X7521" t="s">
        <v>744</v>
      </c>
      <c r="Y7521" t="s">
        <v>54</v>
      </c>
    </row>
    <row r="7522" spans="1:25" hidden="1" x14ac:dyDescent="0.35">
      <c r="A7522">
        <v>4</v>
      </c>
      <c r="B7522" t="s">
        <v>43</v>
      </c>
      <c r="C7522">
        <v>6</v>
      </c>
      <c r="D7522" t="s">
        <v>11</v>
      </c>
      <c r="E7522" t="s">
        <v>287</v>
      </c>
      <c r="F7522" t="s">
        <v>13</v>
      </c>
      <c r="G7522" t="s">
        <v>6856</v>
      </c>
      <c r="H7522" s="1">
        <v>0.4</v>
      </c>
      <c r="I7522" s="2">
        <v>43745</v>
      </c>
      <c r="J7522" t="s">
        <v>7135</v>
      </c>
      <c r="K7522" t="s">
        <v>16</v>
      </c>
      <c r="L7522">
        <v>28205</v>
      </c>
      <c r="M7522">
        <v>964</v>
      </c>
      <c r="N7522" t="s">
        <v>1859</v>
      </c>
      <c r="O7522">
        <v>-36</v>
      </c>
      <c r="P7522">
        <v>3</v>
      </c>
      <c r="Q7522" t="s">
        <v>18</v>
      </c>
      <c r="R7522" t="s">
        <v>8304</v>
      </c>
      <c r="S7522">
        <v>-36.11</v>
      </c>
      <c r="T7522">
        <v>155</v>
      </c>
      <c r="U7522" t="s">
        <v>76</v>
      </c>
      <c r="V7522" s="2">
        <v>43749</v>
      </c>
      <c r="W7522" t="s">
        <v>39</v>
      </c>
      <c r="X7522" t="s">
        <v>63</v>
      </c>
      <c r="Y7522" t="s">
        <v>41</v>
      </c>
    </row>
    <row r="7523" spans="1:25" hidden="1" x14ac:dyDescent="0.35">
      <c r="A7523">
        <v>4</v>
      </c>
      <c r="B7523" t="s">
        <v>43</v>
      </c>
      <c r="C7523">
        <v>6</v>
      </c>
      <c r="D7523" t="s">
        <v>26</v>
      </c>
      <c r="E7523" t="s">
        <v>287</v>
      </c>
      <c r="F7523" t="s">
        <v>13</v>
      </c>
      <c r="G7523" t="s">
        <v>6856</v>
      </c>
      <c r="H7523" s="1">
        <v>0.2</v>
      </c>
      <c r="I7523" s="2">
        <v>43745</v>
      </c>
      <c r="J7523" t="s">
        <v>7135</v>
      </c>
      <c r="K7523" t="s">
        <v>16</v>
      </c>
      <c r="L7523">
        <v>28205</v>
      </c>
      <c r="M7523">
        <v>1507</v>
      </c>
      <c r="N7523" t="s">
        <v>346</v>
      </c>
      <c r="O7523">
        <v>6</v>
      </c>
      <c r="P7523">
        <v>3</v>
      </c>
      <c r="Q7523" t="s">
        <v>18</v>
      </c>
      <c r="R7523" t="s">
        <v>8304</v>
      </c>
      <c r="S7523">
        <v>5.92</v>
      </c>
      <c r="T7523">
        <v>19</v>
      </c>
      <c r="U7523" t="s">
        <v>76</v>
      </c>
      <c r="V7523" s="2">
        <v>43749</v>
      </c>
      <c r="W7523" t="s">
        <v>39</v>
      </c>
      <c r="X7523" t="s">
        <v>63</v>
      </c>
      <c r="Y7523" t="s">
        <v>176</v>
      </c>
    </row>
    <row r="7524" spans="1:25" hidden="1" x14ac:dyDescent="0.35">
      <c r="A7524">
        <v>4</v>
      </c>
      <c r="B7524" t="s">
        <v>43</v>
      </c>
      <c r="C7524">
        <v>6</v>
      </c>
      <c r="D7524" t="s">
        <v>26</v>
      </c>
      <c r="E7524" t="s">
        <v>287</v>
      </c>
      <c r="F7524" t="s">
        <v>13</v>
      </c>
      <c r="G7524" t="s">
        <v>6856</v>
      </c>
      <c r="H7524" s="1">
        <v>0.2</v>
      </c>
      <c r="I7524" s="2">
        <v>43745</v>
      </c>
      <c r="J7524" t="s">
        <v>7135</v>
      </c>
      <c r="K7524" t="s">
        <v>16</v>
      </c>
      <c r="L7524">
        <v>28205</v>
      </c>
      <c r="M7524">
        <v>100</v>
      </c>
      <c r="N7524" t="s">
        <v>614</v>
      </c>
      <c r="O7524">
        <v>65</v>
      </c>
      <c r="P7524">
        <v>4</v>
      </c>
      <c r="Q7524" t="s">
        <v>18</v>
      </c>
      <c r="R7524" t="s">
        <v>8304</v>
      </c>
      <c r="S7524">
        <v>65.33</v>
      </c>
      <c r="T7524">
        <v>581</v>
      </c>
      <c r="U7524" t="s">
        <v>76</v>
      </c>
      <c r="V7524" s="2">
        <v>43749</v>
      </c>
      <c r="W7524" t="s">
        <v>39</v>
      </c>
      <c r="X7524" t="s">
        <v>63</v>
      </c>
      <c r="Y7524" t="s">
        <v>42</v>
      </c>
    </row>
    <row r="7525" spans="1:25" hidden="1" x14ac:dyDescent="0.35">
      <c r="A7525">
        <v>4</v>
      </c>
      <c r="B7525" t="s">
        <v>43</v>
      </c>
      <c r="C7525">
        <v>6</v>
      </c>
      <c r="D7525" t="s">
        <v>26</v>
      </c>
      <c r="E7525" t="s">
        <v>287</v>
      </c>
      <c r="F7525" t="s">
        <v>13</v>
      </c>
      <c r="G7525" t="s">
        <v>6856</v>
      </c>
      <c r="H7525" s="1">
        <v>0.7</v>
      </c>
      <c r="I7525" s="2">
        <v>43745</v>
      </c>
      <c r="J7525" t="s">
        <v>7135</v>
      </c>
      <c r="K7525" t="s">
        <v>16</v>
      </c>
      <c r="L7525">
        <v>28205</v>
      </c>
      <c r="M7525">
        <v>1261</v>
      </c>
      <c r="N7525" t="s">
        <v>3410</v>
      </c>
      <c r="O7525">
        <v>-34</v>
      </c>
      <c r="P7525">
        <v>6</v>
      </c>
      <c r="Q7525" t="s">
        <v>18</v>
      </c>
      <c r="R7525" t="s">
        <v>8304</v>
      </c>
      <c r="S7525">
        <v>-33.64</v>
      </c>
      <c r="T7525">
        <v>50</v>
      </c>
      <c r="U7525" t="s">
        <v>76</v>
      </c>
      <c r="V7525" s="2">
        <v>43749</v>
      </c>
      <c r="W7525" t="s">
        <v>39</v>
      </c>
      <c r="X7525" t="s">
        <v>63</v>
      </c>
      <c r="Y7525" t="s">
        <v>54</v>
      </c>
    </row>
    <row r="7526" spans="1:25" hidden="1" x14ac:dyDescent="0.35">
      <c r="A7526">
        <v>4</v>
      </c>
      <c r="B7526" t="s">
        <v>43</v>
      </c>
      <c r="C7526">
        <v>6</v>
      </c>
      <c r="D7526" t="s">
        <v>50</v>
      </c>
      <c r="E7526" t="s">
        <v>287</v>
      </c>
      <c r="F7526" t="s">
        <v>13</v>
      </c>
      <c r="G7526" t="s">
        <v>6856</v>
      </c>
      <c r="H7526" s="1">
        <v>0.2</v>
      </c>
      <c r="I7526" s="2">
        <v>43745</v>
      </c>
      <c r="J7526" t="s">
        <v>7135</v>
      </c>
      <c r="K7526" t="s">
        <v>16</v>
      </c>
      <c r="L7526">
        <v>28205</v>
      </c>
      <c r="M7526">
        <v>1577</v>
      </c>
      <c r="N7526" t="s">
        <v>4980</v>
      </c>
      <c r="O7526">
        <v>17</v>
      </c>
      <c r="P7526">
        <v>2</v>
      </c>
      <c r="Q7526" t="s">
        <v>18</v>
      </c>
      <c r="R7526" t="s">
        <v>8304</v>
      </c>
      <c r="S7526">
        <v>16.68</v>
      </c>
      <c r="T7526">
        <v>222</v>
      </c>
      <c r="U7526" t="s">
        <v>76</v>
      </c>
      <c r="V7526" s="2">
        <v>43749</v>
      </c>
      <c r="W7526" t="s">
        <v>39</v>
      </c>
      <c r="X7526" t="s">
        <v>63</v>
      </c>
      <c r="Y7526" t="s">
        <v>52</v>
      </c>
    </row>
    <row r="7527" spans="1:25" hidden="1" x14ac:dyDescent="0.35">
      <c r="A7527">
        <v>2</v>
      </c>
      <c r="B7527" t="s">
        <v>25</v>
      </c>
      <c r="C7527">
        <v>1</v>
      </c>
      <c r="D7527" t="s">
        <v>11</v>
      </c>
      <c r="E7527" t="s">
        <v>192</v>
      </c>
      <c r="F7527" t="s">
        <v>13</v>
      </c>
      <c r="G7527" t="s">
        <v>8117</v>
      </c>
      <c r="H7527" s="1">
        <v>0.3</v>
      </c>
      <c r="I7527" s="2">
        <v>43732</v>
      </c>
      <c r="J7527" t="s">
        <v>1475</v>
      </c>
      <c r="K7527" t="s">
        <v>73</v>
      </c>
      <c r="L7527">
        <v>60623</v>
      </c>
      <c r="M7527">
        <v>786</v>
      </c>
      <c r="N7527" t="s">
        <v>1476</v>
      </c>
      <c r="O7527">
        <v>-15</v>
      </c>
      <c r="P7527">
        <v>2</v>
      </c>
      <c r="Q7527" t="s">
        <v>75</v>
      </c>
      <c r="R7527" t="s">
        <v>8304</v>
      </c>
      <c r="S7527">
        <v>-14.87</v>
      </c>
      <c r="T7527">
        <v>520</v>
      </c>
      <c r="U7527" t="s">
        <v>19</v>
      </c>
      <c r="V7527" s="2">
        <v>43734</v>
      </c>
      <c r="W7527" t="s">
        <v>130</v>
      </c>
      <c r="X7527" t="s">
        <v>139</v>
      </c>
      <c r="Y7527" t="s">
        <v>24</v>
      </c>
    </row>
    <row r="7528" spans="1:25" hidden="1" x14ac:dyDescent="0.35">
      <c r="A7528">
        <v>2</v>
      </c>
      <c r="B7528" t="s">
        <v>25</v>
      </c>
      <c r="C7528">
        <v>1</v>
      </c>
      <c r="D7528" t="s">
        <v>26</v>
      </c>
      <c r="E7528" t="s">
        <v>192</v>
      </c>
      <c r="F7528" t="s">
        <v>13</v>
      </c>
      <c r="G7528" t="s">
        <v>8117</v>
      </c>
      <c r="H7528" s="1">
        <v>0.2</v>
      </c>
      <c r="I7528" s="2">
        <v>43732</v>
      </c>
      <c r="J7528" t="s">
        <v>1475</v>
      </c>
      <c r="K7528" t="s">
        <v>73</v>
      </c>
      <c r="L7528">
        <v>60623</v>
      </c>
      <c r="M7528">
        <v>1664</v>
      </c>
      <c r="N7528" t="s">
        <v>2805</v>
      </c>
      <c r="O7528">
        <v>4</v>
      </c>
      <c r="P7528">
        <v>3</v>
      </c>
      <c r="Q7528" t="s">
        <v>75</v>
      </c>
      <c r="R7528" t="s">
        <v>8304</v>
      </c>
      <c r="S7528">
        <v>3.71</v>
      </c>
      <c r="T7528">
        <v>11</v>
      </c>
      <c r="U7528" t="s">
        <v>19</v>
      </c>
      <c r="V7528" s="2">
        <v>43734</v>
      </c>
      <c r="W7528" t="s">
        <v>130</v>
      </c>
      <c r="X7528" t="s">
        <v>139</v>
      </c>
      <c r="Y7528" t="s">
        <v>64</v>
      </c>
    </row>
    <row r="7529" spans="1:25" hidden="1" x14ac:dyDescent="0.35">
      <c r="A7529">
        <v>4</v>
      </c>
      <c r="B7529" t="s">
        <v>25</v>
      </c>
      <c r="C7529">
        <v>3</v>
      </c>
      <c r="D7529" t="s">
        <v>11</v>
      </c>
      <c r="E7529" t="s">
        <v>2056</v>
      </c>
      <c r="F7529" t="s">
        <v>13</v>
      </c>
      <c r="G7529" t="s">
        <v>1323</v>
      </c>
      <c r="H7529" s="1">
        <v>0</v>
      </c>
      <c r="I7529" s="2">
        <v>43809</v>
      </c>
      <c r="J7529" t="s">
        <v>2057</v>
      </c>
      <c r="K7529" t="s">
        <v>30</v>
      </c>
      <c r="L7529">
        <v>89031</v>
      </c>
      <c r="M7529">
        <v>367</v>
      </c>
      <c r="N7529" t="s">
        <v>1130</v>
      </c>
      <c r="O7529">
        <v>117</v>
      </c>
      <c r="P7529">
        <v>4</v>
      </c>
      <c r="Q7529" t="s">
        <v>32</v>
      </c>
      <c r="R7529" t="s">
        <v>8304</v>
      </c>
      <c r="S7529">
        <v>116.87</v>
      </c>
      <c r="T7529">
        <v>1670</v>
      </c>
      <c r="U7529" t="s">
        <v>19</v>
      </c>
      <c r="V7529" s="2">
        <v>43813</v>
      </c>
      <c r="W7529" t="s">
        <v>20</v>
      </c>
      <c r="X7529" t="s">
        <v>831</v>
      </c>
      <c r="Y7529" t="s">
        <v>41</v>
      </c>
    </row>
    <row r="7530" spans="1:25" hidden="1" x14ac:dyDescent="0.35">
      <c r="A7530">
        <v>7</v>
      </c>
      <c r="B7530" t="s">
        <v>25</v>
      </c>
      <c r="C7530">
        <v>6</v>
      </c>
      <c r="D7530" t="s">
        <v>11</v>
      </c>
      <c r="E7530" t="s">
        <v>305</v>
      </c>
      <c r="F7530" t="s">
        <v>13</v>
      </c>
      <c r="G7530" t="s">
        <v>6938</v>
      </c>
      <c r="H7530" s="1">
        <v>0</v>
      </c>
      <c r="I7530" s="2">
        <v>43628</v>
      </c>
      <c r="J7530" t="s">
        <v>7114</v>
      </c>
      <c r="K7530" t="s">
        <v>16</v>
      </c>
      <c r="L7530">
        <v>31907</v>
      </c>
      <c r="M7530">
        <v>908</v>
      </c>
      <c r="N7530" t="s">
        <v>8197</v>
      </c>
      <c r="O7530">
        <v>68</v>
      </c>
      <c r="P7530">
        <v>3</v>
      </c>
      <c r="Q7530" t="s">
        <v>18</v>
      </c>
      <c r="R7530" t="s">
        <v>8304</v>
      </c>
      <c r="S7530">
        <v>67.94</v>
      </c>
      <c r="T7530">
        <v>453</v>
      </c>
      <c r="U7530" t="s">
        <v>76</v>
      </c>
      <c r="V7530" s="2">
        <v>43635</v>
      </c>
      <c r="W7530" t="s">
        <v>39</v>
      </c>
      <c r="X7530" t="s">
        <v>761</v>
      </c>
      <c r="Y7530" t="s">
        <v>41</v>
      </c>
    </row>
    <row r="7531" spans="1:25" hidden="1" x14ac:dyDescent="0.35">
      <c r="A7531">
        <v>7</v>
      </c>
      <c r="B7531" t="s">
        <v>25</v>
      </c>
      <c r="C7531">
        <v>6</v>
      </c>
      <c r="D7531" t="s">
        <v>26</v>
      </c>
      <c r="E7531" t="s">
        <v>305</v>
      </c>
      <c r="F7531" t="s">
        <v>13</v>
      </c>
      <c r="G7531" t="s">
        <v>6938</v>
      </c>
      <c r="H7531" s="1">
        <v>0</v>
      </c>
      <c r="I7531" s="2">
        <v>43628</v>
      </c>
      <c r="J7531" t="s">
        <v>7114</v>
      </c>
      <c r="K7531" t="s">
        <v>16</v>
      </c>
      <c r="L7531">
        <v>31907</v>
      </c>
      <c r="M7531">
        <v>901</v>
      </c>
      <c r="N7531" t="s">
        <v>3247</v>
      </c>
      <c r="O7531">
        <v>42</v>
      </c>
      <c r="P7531">
        <v>3</v>
      </c>
      <c r="Q7531" t="s">
        <v>18</v>
      </c>
      <c r="R7531" t="s">
        <v>8304</v>
      </c>
      <c r="S7531">
        <v>41.95</v>
      </c>
      <c r="T7531">
        <v>91</v>
      </c>
      <c r="U7531" t="s">
        <v>76</v>
      </c>
      <c r="V7531" s="2">
        <v>43635</v>
      </c>
      <c r="W7531" t="s">
        <v>39</v>
      </c>
      <c r="X7531" t="s">
        <v>761</v>
      </c>
      <c r="Y7531" t="s">
        <v>54</v>
      </c>
    </row>
    <row r="7532" spans="1:25" hidden="1" x14ac:dyDescent="0.35">
      <c r="A7532">
        <v>6</v>
      </c>
      <c r="B7532" t="s">
        <v>10</v>
      </c>
      <c r="C7532">
        <v>6</v>
      </c>
      <c r="D7532" t="s">
        <v>26</v>
      </c>
      <c r="E7532" t="s">
        <v>498</v>
      </c>
      <c r="F7532" t="s">
        <v>13</v>
      </c>
      <c r="G7532" t="s">
        <v>2267</v>
      </c>
      <c r="H7532" s="1">
        <v>0.2</v>
      </c>
      <c r="I7532" s="2">
        <v>43530</v>
      </c>
      <c r="J7532" t="s">
        <v>3852</v>
      </c>
      <c r="K7532" t="s">
        <v>73</v>
      </c>
      <c r="L7532">
        <v>75220</v>
      </c>
      <c r="M7532">
        <v>222</v>
      </c>
      <c r="N7532" t="s">
        <v>245</v>
      </c>
      <c r="O7532">
        <v>2</v>
      </c>
      <c r="P7532">
        <v>2</v>
      </c>
      <c r="Q7532" t="s">
        <v>75</v>
      </c>
      <c r="R7532" t="s">
        <v>8304</v>
      </c>
      <c r="S7532">
        <v>1.72</v>
      </c>
      <c r="T7532">
        <v>5</v>
      </c>
      <c r="U7532" t="s">
        <v>19</v>
      </c>
      <c r="V7532" s="2">
        <v>43536</v>
      </c>
      <c r="W7532" t="s">
        <v>39</v>
      </c>
      <c r="X7532" t="s">
        <v>77</v>
      </c>
      <c r="Y7532" t="s">
        <v>35</v>
      </c>
    </row>
    <row r="7533" spans="1:25" hidden="1" x14ac:dyDescent="0.35">
      <c r="A7533">
        <v>6</v>
      </c>
      <c r="B7533" t="s">
        <v>10</v>
      </c>
      <c r="C7533">
        <v>6</v>
      </c>
      <c r="D7533" t="s">
        <v>26</v>
      </c>
      <c r="E7533" t="s">
        <v>498</v>
      </c>
      <c r="F7533" t="s">
        <v>13</v>
      </c>
      <c r="G7533" t="s">
        <v>2267</v>
      </c>
      <c r="H7533" s="1">
        <v>0.2</v>
      </c>
      <c r="I7533" s="2">
        <v>43530</v>
      </c>
      <c r="J7533" t="s">
        <v>3852</v>
      </c>
      <c r="K7533" t="s">
        <v>73</v>
      </c>
      <c r="L7533">
        <v>75220</v>
      </c>
      <c r="M7533">
        <v>1162</v>
      </c>
      <c r="N7533" t="s">
        <v>931</v>
      </c>
      <c r="O7533">
        <v>5</v>
      </c>
      <c r="P7533">
        <v>4</v>
      </c>
      <c r="Q7533" t="s">
        <v>75</v>
      </c>
      <c r="R7533" t="s">
        <v>8304</v>
      </c>
      <c r="S7533">
        <v>4.76</v>
      </c>
      <c r="T7533">
        <v>63</v>
      </c>
      <c r="U7533" t="s">
        <v>19</v>
      </c>
      <c r="V7533" s="2">
        <v>43536</v>
      </c>
      <c r="W7533" t="s">
        <v>39</v>
      </c>
      <c r="X7533" t="s">
        <v>77</v>
      </c>
      <c r="Y7533" t="s">
        <v>49</v>
      </c>
    </row>
    <row r="7534" spans="1:25" hidden="1" x14ac:dyDescent="0.35">
      <c r="A7534">
        <v>6</v>
      </c>
      <c r="B7534" t="s">
        <v>10</v>
      </c>
      <c r="C7534">
        <v>6</v>
      </c>
      <c r="D7534" t="s">
        <v>26</v>
      </c>
      <c r="E7534" t="s">
        <v>171</v>
      </c>
      <c r="F7534" t="s">
        <v>13</v>
      </c>
      <c r="G7534" t="s">
        <v>2467</v>
      </c>
      <c r="H7534" s="1">
        <v>0</v>
      </c>
      <c r="I7534" s="2">
        <v>43802</v>
      </c>
      <c r="J7534" t="s">
        <v>4005</v>
      </c>
      <c r="K7534" t="s">
        <v>102</v>
      </c>
      <c r="L7534">
        <v>10009</v>
      </c>
      <c r="M7534">
        <v>232</v>
      </c>
      <c r="N7534" t="s">
        <v>924</v>
      </c>
      <c r="O7534">
        <v>2</v>
      </c>
      <c r="P7534">
        <v>1</v>
      </c>
      <c r="Q7534" t="s">
        <v>104</v>
      </c>
      <c r="R7534" t="s">
        <v>8304</v>
      </c>
      <c r="S7534">
        <v>1.51</v>
      </c>
      <c r="T7534">
        <v>3</v>
      </c>
      <c r="U7534" t="s">
        <v>19</v>
      </c>
      <c r="V7534" s="2">
        <v>43808</v>
      </c>
      <c r="W7534" t="s">
        <v>39</v>
      </c>
      <c r="X7534" t="s">
        <v>175</v>
      </c>
      <c r="Y7534" t="s">
        <v>35</v>
      </c>
    </row>
    <row r="7535" spans="1:25" hidden="1" x14ac:dyDescent="0.35">
      <c r="A7535">
        <v>6</v>
      </c>
      <c r="B7535" t="s">
        <v>10</v>
      </c>
      <c r="C7535">
        <v>6</v>
      </c>
      <c r="D7535" t="s">
        <v>26</v>
      </c>
      <c r="E7535" t="s">
        <v>171</v>
      </c>
      <c r="F7535" t="s">
        <v>13</v>
      </c>
      <c r="G7535" t="s">
        <v>2467</v>
      </c>
      <c r="H7535" s="1">
        <v>0.2</v>
      </c>
      <c r="I7535" s="2">
        <v>43802</v>
      </c>
      <c r="J7535" t="s">
        <v>4005</v>
      </c>
      <c r="K7535" t="s">
        <v>102</v>
      </c>
      <c r="L7535">
        <v>10009</v>
      </c>
      <c r="M7535">
        <v>1489</v>
      </c>
      <c r="N7535" t="s">
        <v>3316</v>
      </c>
      <c r="O7535">
        <v>5</v>
      </c>
      <c r="P7535">
        <v>2</v>
      </c>
      <c r="Q7535" t="s">
        <v>104</v>
      </c>
      <c r="R7535" t="s">
        <v>8304</v>
      </c>
      <c r="S7535">
        <v>5.12</v>
      </c>
      <c r="T7535">
        <v>15</v>
      </c>
      <c r="U7535" t="s">
        <v>19</v>
      </c>
      <c r="V7535" s="2">
        <v>43808</v>
      </c>
      <c r="W7535" t="s">
        <v>39</v>
      </c>
      <c r="X7535" t="s">
        <v>175</v>
      </c>
      <c r="Y7535" t="s">
        <v>54</v>
      </c>
    </row>
    <row r="7536" spans="1:25" hidden="1" x14ac:dyDescent="0.35">
      <c r="A7536">
        <v>6</v>
      </c>
      <c r="B7536" t="s">
        <v>10</v>
      </c>
      <c r="C7536">
        <v>6</v>
      </c>
      <c r="D7536" t="s">
        <v>26</v>
      </c>
      <c r="E7536" t="s">
        <v>171</v>
      </c>
      <c r="F7536" t="s">
        <v>13</v>
      </c>
      <c r="G7536" t="s">
        <v>2467</v>
      </c>
      <c r="H7536" s="1">
        <v>0.2</v>
      </c>
      <c r="I7536" s="2">
        <v>43802</v>
      </c>
      <c r="J7536" t="s">
        <v>4005</v>
      </c>
      <c r="K7536" t="s">
        <v>102</v>
      </c>
      <c r="L7536">
        <v>10009</v>
      </c>
      <c r="M7536">
        <v>700</v>
      </c>
      <c r="N7536" t="s">
        <v>717</v>
      </c>
      <c r="O7536">
        <v>29</v>
      </c>
      <c r="P7536">
        <v>5</v>
      </c>
      <c r="Q7536" t="s">
        <v>104</v>
      </c>
      <c r="R7536" t="s">
        <v>8304</v>
      </c>
      <c r="S7536">
        <v>29.37</v>
      </c>
      <c r="T7536">
        <v>84</v>
      </c>
      <c r="U7536" t="s">
        <v>19</v>
      </c>
      <c r="V7536" s="2">
        <v>43808</v>
      </c>
      <c r="W7536" t="s">
        <v>39</v>
      </c>
      <c r="X7536" t="s">
        <v>175</v>
      </c>
      <c r="Y7536" t="s">
        <v>54</v>
      </c>
    </row>
    <row r="7537" spans="1:25" hidden="1" x14ac:dyDescent="0.35">
      <c r="A7537">
        <v>6</v>
      </c>
      <c r="B7537" t="s">
        <v>10</v>
      </c>
      <c r="C7537">
        <v>6</v>
      </c>
      <c r="D7537" t="s">
        <v>50</v>
      </c>
      <c r="E7537" t="s">
        <v>171</v>
      </c>
      <c r="F7537" t="s">
        <v>13</v>
      </c>
      <c r="G7537" t="s">
        <v>2467</v>
      </c>
      <c r="H7537" s="1">
        <v>0</v>
      </c>
      <c r="I7537" s="2">
        <v>43802</v>
      </c>
      <c r="J7537" t="s">
        <v>4005</v>
      </c>
      <c r="K7537" t="s">
        <v>102</v>
      </c>
      <c r="L7537">
        <v>10009</v>
      </c>
      <c r="M7537">
        <v>154</v>
      </c>
      <c r="N7537" t="s">
        <v>5025</v>
      </c>
      <c r="O7537">
        <v>37</v>
      </c>
      <c r="P7537">
        <v>1</v>
      </c>
      <c r="Q7537" t="s">
        <v>104</v>
      </c>
      <c r="R7537" t="s">
        <v>8304</v>
      </c>
      <c r="S7537">
        <v>36.99</v>
      </c>
      <c r="T7537">
        <v>137</v>
      </c>
      <c r="U7537" t="s">
        <v>19</v>
      </c>
      <c r="V7537" s="2">
        <v>43808</v>
      </c>
      <c r="W7537" t="s">
        <v>39</v>
      </c>
      <c r="X7537" t="s">
        <v>175</v>
      </c>
      <c r="Y7537" t="s">
        <v>52</v>
      </c>
    </row>
    <row r="7538" spans="1:25" hidden="1" x14ac:dyDescent="0.35">
      <c r="A7538">
        <v>5</v>
      </c>
      <c r="B7538" t="s">
        <v>43</v>
      </c>
      <c r="C7538">
        <v>6</v>
      </c>
      <c r="D7538" t="s">
        <v>11</v>
      </c>
      <c r="E7538" t="s">
        <v>843</v>
      </c>
      <c r="F7538" t="s">
        <v>13</v>
      </c>
      <c r="G7538" t="s">
        <v>579</v>
      </c>
      <c r="H7538" s="1">
        <v>0.2</v>
      </c>
      <c r="I7538" s="2">
        <v>43642</v>
      </c>
      <c r="J7538" t="s">
        <v>5692</v>
      </c>
      <c r="K7538" t="s">
        <v>16</v>
      </c>
      <c r="L7538">
        <v>33180</v>
      </c>
      <c r="M7538">
        <v>831</v>
      </c>
      <c r="N7538" t="s">
        <v>1765</v>
      </c>
      <c r="O7538">
        <v>-14</v>
      </c>
      <c r="P7538">
        <v>3</v>
      </c>
      <c r="Q7538" t="s">
        <v>18</v>
      </c>
      <c r="R7538" t="s">
        <v>8304</v>
      </c>
      <c r="S7538">
        <v>-13.68</v>
      </c>
      <c r="T7538">
        <v>274</v>
      </c>
      <c r="U7538" t="s">
        <v>33</v>
      </c>
      <c r="V7538" s="2">
        <v>43647</v>
      </c>
      <c r="W7538" t="s">
        <v>39</v>
      </c>
      <c r="X7538" t="s">
        <v>40</v>
      </c>
      <c r="Y7538" t="s">
        <v>24</v>
      </c>
    </row>
    <row r="7539" spans="1:25" hidden="1" x14ac:dyDescent="0.35">
      <c r="A7539">
        <v>5</v>
      </c>
      <c r="B7539" t="s">
        <v>43</v>
      </c>
      <c r="C7539">
        <v>6</v>
      </c>
      <c r="D7539" t="s">
        <v>26</v>
      </c>
      <c r="E7539" t="s">
        <v>843</v>
      </c>
      <c r="F7539" t="s">
        <v>13</v>
      </c>
      <c r="G7539" t="s">
        <v>579</v>
      </c>
      <c r="H7539" s="1">
        <v>0.2</v>
      </c>
      <c r="I7539" s="2">
        <v>43642</v>
      </c>
      <c r="J7539" t="s">
        <v>5692</v>
      </c>
      <c r="K7539" t="s">
        <v>16</v>
      </c>
      <c r="L7539">
        <v>33180</v>
      </c>
      <c r="M7539">
        <v>223</v>
      </c>
      <c r="N7539" t="s">
        <v>643</v>
      </c>
      <c r="O7539">
        <v>5</v>
      </c>
      <c r="P7539">
        <v>6</v>
      </c>
      <c r="Q7539" t="s">
        <v>18</v>
      </c>
      <c r="R7539" t="s">
        <v>8304</v>
      </c>
      <c r="S7539">
        <v>4.68</v>
      </c>
      <c r="T7539">
        <v>14</v>
      </c>
      <c r="U7539" t="s">
        <v>33</v>
      </c>
      <c r="V7539" s="2">
        <v>43647</v>
      </c>
      <c r="W7539" t="s">
        <v>39</v>
      </c>
      <c r="X7539" t="s">
        <v>40</v>
      </c>
      <c r="Y7539" t="s">
        <v>35</v>
      </c>
    </row>
    <row r="7540" spans="1:25" hidden="1" x14ac:dyDescent="0.35">
      <c r="A7540">
        <v>5</v>
      </c>
      <c r="B7540" t="s">
        <v>25</v>
      </c>
      <c r="C7540">
        <v>3</v>
      </c>
      <c r="D7540" t="s">
        <v>26</v>
      </c>
      <c r="E7540" t="s">
        <v>209</v>
      </c>
      <c r="F7540" t="s">
        <v>13</v>
      </c>
      <c r="G7540" t="s">
        <v>6897</v>
      </c>
      <c r="H7540" s="1">
        <v>0</v>
      </c>
      <c r="I7540" s="2">
        <v>43809</v>
      </c>
      <c r="J7540" t="s">
        <v>7355</v>
      </c>
      <c r="K7540" t="s">
        <v>16</v>
      </c>
      <c r="L7540">
        <v>39212</v>
      </c>
      <c r="M7540">
        <v>259</v>
      </c>
      <c r="N7540" t="s">
        <v>4225</v>
      </c>
      <c r="O7540">
        <v>22</v>
      </c>
      <c r="P7540">
        <v>8</v>
      </c>
      <c r="Q7540" t="s">
        <v>18</v>
      </c>
      <c r="R7540" t="s">
        <v>8304</v>
      </c>
      <c r="S7540">
        <v>22</v>
      </c>
      <c r="T7540">
        <v>46</v>
      </c>
      <c r="U7540" t="s">
        <v>76</v>
      </c>
      <c r="V7540" s="2">
        <v>43814</v>
      </c>
      <c r="W7540" t="s">
        <v>20</v>
      </c>
      <c r="X7540" t="s">
        <v>887</v>
      </c>
      <c r="Y7540" t="s">
        <v>54</v>
      </c>
    </row>
    <row r="7541" spans="1:25" hidden="1" x14ac:dyDescent="0.35">
      <c r="A7541">
        <v>5</v>
      </c>
      <c r="B7541" t="s">
        <v>25</v>
      </c>
      <c r="C7541">
        <v>3</v>
      </c>
      <c r="D7541" t="s">
        <v>50</v>
      </c>
      <c r="E7541" t="s">
        <v>209</v>
      </c>
      <c r="F7541" t="s">
        <v>13</v>
      </c>
      <c r="G7541" t="s">
        <v>6897</v>
      </c>
      <c r="H7541" s="1">
        <v>0</v>
      </c>
      <c r="I7541" s="2">
        <v>43809</v>
      </c>
      <c r="J7541" t="s">
        <v>7355</v>
      </c>
      <c r="K7541" t="s">
        <v>16</v>
      </c>
      <c r="L7541">
        <v>39212</v>
      </c>
      <c r="M7541">
        <v>1330</v>
      </c>
      <c r="N7541" t="s">
        <v>4839</v>
      </c>
      <c r="O7541">
        <v>258</v>
      </c>
      <c r="P7541">
        <v>3</v>
      </c>
      <c r="Q7541" t="s">
        <v>18</v>
      </c>
      <c r="R7541" t="s">
        <v>8304</v>
      </c>
      <c r="S7541">
        <v>257.99</v>
      </c>
      <c r="T7541">
        <v>600</v>
      </c>
      <c r="U7541" t="s">
        <v>76</v>
      </c>
      <c r="V7541" s="2">
        <v>43814</v>
      </c>
      <c r="W7541" t="s">
        <v>20</v>
      </c>
      <c r="X7541" t="s">
        <v>887</v>
      </c>
      <c r="Y7541" t="s">
        <v>113</v>
      </c>
    </row>
    <row r="7542" spans="1:25" hidden="1" x14ac:dyDescent="0.35">
      <c r="A7542">
        <v>5</v>
      </c>
      <c r="B7542" t="s">
        <v>25</v>
      </c>
      <c r="C7542">
        <v>3</v>
      </c>
      <c r="D7542" t="s">
        <v>50</v>
      </c>
      <c r="E7542" t="s">
        <v>209</v>
      </c>
      <c r="F7542" t="s">
        <v>13</v>
      </c>
      <c r="G7542" t="s">
        <v>6897</v>
      </c>
      <c r="H7542" s="1">
        <v>0</v>
      </c>
      <c r="I7542" s="2">
        <v>43809</v>
      </c>
      <c r="J7542" t="s">
        <v>7355</v>
      </c>
      <c r="K7542" t="s">
        <v>16</v>
      </c>
      <c r="L7542">
        <v>39212</v>
      </c>
      <c r="M7542">
        <v>479</v>
      </c>
      <c r="N7542" t="s">
        <v>4938</v>
      </c>
      <c r="O7542">
        <v>1</v>
      </c>
      <c r="P7542">
        <v>3</v>
      </c>
      <c r="Q7542" t="s">
        <v>18</v>
      </c>
      <c r="R7542" t="s">
        <v>8304</v>
      </c>
      <c r="S7542">
        <v>0.78</v>
      </c>
      <c r="T7542">
        <v>39</v>
      </c>
      <c r="U7542" t="s">
        <v>76</v>
      </c>
      <c r="V7542" s="2">
        <v>43814</v>
      </c>
      <c r="W7542" t="s">
        <v>20</v>
      </c>
      <c r="X7542" t="s">
        <v>887</v>
      </c>
      <c r="Y7542" t="s">
        <v>52</v>
      </c>
    </row>
    <row r="7543" spans="1:25" hidden="1" x14ac:dyDescent="0.35">
      <c r="A7543">
        <v>4</v>
      </c>
      <c r="B7543" t="s">
        <v>43</v>
      </c>
      <c r="C7543">
        <v>6</v>
      </c>
      <c r="D7543" t="s">
        <v>26</v>
      </c>
      <c r="E7543" t="s">
        <v>171</v>
      </c>
      <c r="F7543" t="s">
        <v>13</v>
      </c>
      <c r="G7543" t="s">
        <v>5381</v>
      </c>
      <c r="H7543" s="1">
        <v>0</v>
      </c>
      <c r="I7543" s="2">
        <v>43715</v>
      </c>
      <c r="J7543" t="s">
        <v>6375</v>
      </c>
      <c r="K7543" t="s">
        <v>102</v>
      </c>
      <c r="L7543">
        <v>10011</v>
      </c>
      <c r="M7543">
        <v>103</v>
      </c>
      <c r="N7543" t="s">
        <v>146</v>
      </c>
      <c r="O7543">
        <v>134</v>
      </c>
      <c r="P7543">
        <v>8</v>
      </c>
      <c r="Q7543" t="s">
        <v>104</v>
      </c>
      <c r="R7543" t="s">
        <v>8304</v>
      </c>
      <c r="S7543">
        <v>133.86000000000001</v>
      </c>
      <c r="T7543">
        <v>478</v>
      </c>
      <c r="U7543" t="s">
        <v>33</v>
      </c>
      <c r="V7543" s="2">
        <v>43719</v>
      </c>
      <c r="W7543" t="s">
        <v>39</v>
      </c>
      <c r="X7543" t="s">
        <v>175</v>
      </c>
      <c r="Y7543" t="s">
        <v>42</v>
      </c>
    </row>
    <row r="7544" spans="1:25" x14ac:dyDescent="0.35">
      <c r="A7544">
        <v>4</v>
      </c>
      <c r="B7544" t="s">
        <v>25</v>
      </c>
      <c r="C7544">
        <v>3</v>
      </c>
      <c r="D7544" t="s">
        <v>11</v>
      </c>
      <c r="E7544" t="s">
        <v>27</v>
      </c>
      <c r="F7544" t="s">
        <v>13</v>
      </c>
      <c r="G7544" t="s">
        <v>6986</v>
      </c>
      <c r="H7544" s="1">
        <v>0</v>
      </c>
      <c r="I7544" s="2">
        <v>43780</v>
      </c>
      <c r="J7544" t="s">
        <v>6987</v>
      </c>
      <c r="K7544" t="s">
        <v>30</v>
      </c>
      <c r="L7544">
        <v>90045</v>
      </c>
      <c r="M7544">
        <v>486</v>
      </c>
      <c r="N7544" t="s">
        <v>1514</v>
      </c>
      <c r="O7544">
        <v>12</v>
      </c>
      <c r="P7544">
        <v>4</v>
      </c>
      <c r="Q7544" t="s">
        <v>32</v>
      </c>
      <c r="R7544" t="s">
        <v>8304</v>
      </c>
      <c r="S7544">
        <v>11.87</v>
      </c>
      <c r="T7544">
        <v>35</v>
      </c>
      <c r="U7544" t="s">
        <v>76</v>
      </c>
      <c r="V7544" s="2">
        <v>43784</v>
      </c>
      <c r="W7544" t="s">
        <v>20</v>
      </c>
      <c r="X7544" t="s">
        <v>34</v>
      </c>
      <c r="Y7544" t="s">
        <v>47</v>
      </c>
    </row>
    <row r="7545" spans="1:25" hidden="1" x14ac:dyDescent="0.35">
      <c r="A7545">
        <v>4</v>
      </c>
      <c r="B7545" t="s">
        <v>43</v>
      </c>
      <c r="C7545">
        <v>6</v>
      </c>
      <c r="D7545" t="s">
        <v>26</v>
      </c>
      <c r="E7545" t="s">
        <v>192</v>
      </c>
      <c r="F7545" t="s">
        <v>13</v>
      </c>
      <c r="G7545" t="s">
        <v>1438</v>
      </c>
      <c r="H7545" s="1">
        <v>0.2</v>
      </c>
      <c r="I7545" s="2">
        <v>43792</v>
      </c>
      <c r="J7545" t="s">
        <v>6235</v>
      </c>
      <c r="K7545" t="s">
        <v>73</v>
      </c>
      <c r="L7545">
        <v>60623</v>
      </c>
      <c r="M7545">
        <v>1756</v>
      </c>
      <c r="N7545" t="s">
        <v>4145</v>
      </c>
      <c r="O7545">
        <v>4</v>
      </c>
      <c r="P7545">
        <v>2</v>
      </c>
      <c r="Q7545" t="s">
        <v>75</v>
      </c>
      <c r="R7545" t="s">
        <v>8304</v>
      </c>
      <c r="S7545">
        <v>3.74</v>
      </c>
      <c r="T7545">
        <v>11</v>
      </c>
      <c r="U7545" t="s">
        <v>33</v>
      </c>
      <c r="V7545" s="2">
        <v>43796</v>
      </c>
      <c r="W7545" t="s">
        <v>39</v>
      </c>
      <c r="X7545" t="s">
        <v>139</v>
      </c>
      <c r="Y7545" t="s">
        <v>64</v>
      </c>
    </row>
    <row r="7546" spans="1:25" hidden="1" x14ac:dyDescent="0.35">
      <c r="A7546">
        <v>5</v>
      </c>
      <c r="B7546" t="s">
        <v>43</v>
      </c>
      <c r="C7546">
        <v>6</v>
      </c>
      <c r="D7546" t="s">
        <v>11</v>
      </c>
      <c r="E7546" t="s">
        <v>843</v>
      </c>
      <c r="F7546" t="s">
        <v>13</v>
      </c>
      <c r="G7546" t="s">
        <v>107</v>
      </c>
      <c r="H7546" s="1">
        <v>0.2</v>
      </c>
      <c r="I7546" s="2">
        <v>43495</v>
      </c>
      <c r="J7546" t="s">
        <v>2554</v>
      </c>
      <c r="K7546" t="s">
        <v>16</v>
      </c>
      <c r="L7546">
        <v>33142</v>
      </c>
      <c r="M7546">
        <v>1205</v>
      </c>
      <c r="N7546" t="s">
        <v>2555</v>
      </c>
      <c r="O7546">
        <v>-68</v>
      </c>
      <c r="P7546">
        <v>4</v>
      </c>
      <c r="Q7546" t="s">
        <v>18</v>
      </c>
      <c r="R7546" t="s">
        <v>8304</v>
      </c>
      <c r="S7546">
        <v>-68.11</v>
      </c>
      <c r="T7546">
        <v>419</v>
      </c>
      <c r="U7546" t="s">
        <v>19</v>
      </c>
      <c r="V7546" s="2">
        <v>43500</v>
      </c>
      <c r="W7546" t="s">
        <v>39</v>
      </c>
      <c r="X7546" t="s">
        <v>40</v>
      </c>
      <c r="Y7546" t="s">
        <v>24</v>
      </c>
    </row>
    <row r="7547" spans="1:25" hidden="1" x14ac:dyDescent="0.35">
      <c r="A7547">
        <v>4</v>
      </c>
      <c r="B7547" t="s">
        <v>43</v>
      </c>
      <c r="C7547">
        <v>6</v>
      </c>
      <c r="D7547" t="s">
        <v>26</v>
      </c>
      <c r="E7547" t="s">
        <v>305</v>
      </c>
      <c r="F7547" t="s">
        <v>13</v>
      </c>
      <c r="G7547" t="s">
        <v>5633</v>
      </c>
      <c r="H7547" s="1">
        <v>0</v>
      </c>
      <c r="I7547" s="2">
        <v>43598</v>
      </c>
      <c r="J7547" t="s">
        <v>6188</v>
      </c>
      <c r="K7547" t="s">
        <v>73</v>
      </c>
      <c r="L7547">
        <v>47201</v>
      </c>
      <c r="M7547">
        <v>1591</v>
      </c>
      <c r="N7547" t="s">
        <v>578</v>
      </c>
      <c r="O7547">
        <v>81</v>
      </c>
      <c r="P7547">
        <v>2</v>
      </c>
      <c r="Q7547" t="s">
        <v>75</v>
      </c>
      <c r="R7547" t="s">
        <v>8304</v>
      </c>
      <c r="S7547">
        <v>81.430000000000007</v>
      </c>
      <c r="T7547">
        <v>181</v>
      </c>
      <c r="U7547" t="s">
        <v>33</v>
      </c>
      <c r="V7547" s="2">
        <v>43602</v>
      </c>
      <c r="W7547" t="s">
        <v>39</v>
      </c>
      <c r="X7547" t="s">
        <v>167</v>
      </c>
      <c r="Y7547" t="s">
        <v>119</v>
      </c>
    </row>
    <row r="7548" spans="1:25" hidden="1" x14ac:dyDescent="0.35">
      <c r="A7548">
        <v>4</v>
      </c>
      <c r="B7548" t="s">
        <v>43</v>
      </c>
      <c r="C7548">
        <v>6</v>
      </c>
      <c r="D7548" t="s">
        <v>26</v>
      </c>
      <c r="E7548" t="s">
        <v>305</v>
      </c>
      <c r="F7548" t="s">
        <v>13</v>
      </c>
      <c r="G7548" t="s">
        <v>5633</v>
      </c>
      <c r="H7548" s="1">
        <v>0</v>
      </c>
      <c r="I7548" s="2">
        <v>43598</v>
      </c>
      <c r="J7548" t="s">
        <v>6188</v>
      </c>
      <c r="K7548" t="s">
        <v>73</v>
      </c>
      <c r="L7548">
        <v>47201</v>
      </c>
      <c r="M7548">
        <v>1551</v>
      </c>
      <c r="N7548" t="s">
        <v>3475</v>
      </c>
      <c r="O7548">
        <v>95</v>
      </c>
      <c r="P7548">
        <v>2</v>
      </c>
      <c r="Q7548" t="s">
        <v>75</v>
      </c>
      <c r="R7548" t="s">
        <v>8304</v>
      </c>
      <c r="S7548">
        <v>95.46</v>
      </c>
      <c r="T7548">
        <v>530</v>
      </c>
      <c r="U7548" t="s">
        <v>33</v>
      </c>
      <c r="V7548" s="2">
        <v>43602</v>
      </c>
      <c r="W7548" t="s">
        <v>39</v>
      </c>
      <c r="X7548" t="s">
        <v>167</v>
      </c>
      <c r="Y7548" t="s">
        <v>42</v>
      </c>
    </row>
    <row r="7549" spans="1:25" hidden="1" x14ac:dyDescent="0.35">
      <c r="A7549">
        <v>4</v>
      </c>
      <c r="B7549" t="s">
        <v>43</v>
      </c>
      <c r="C7549">
        <v>6</v>
      </c>
      <c r="D7549" t="s">
        <v>26</v>
      </c>
      <c r="E7549" t="s">
        <v>305</v>
      </c>
      <c r="F7549" t="s">
        <v>13</v>
      </c>
      <c r="G7549" t="s">
        <v>5633</v>
      </c>
      <c r="H7549" s="1">
        <v>0</v>
      </c>
      <c r="I7549" s="2">
        <v>43598</v>
      </c>
      <c r="J7549" t="s">
        <v>6188</v>
      </c>
      <c r="K7549" t="s">
        <v>73</v>
      </c>
      <c r="L7549">
        <v>47201</v>
      </c>
      <c r="M7549">
        <v>897</v>
      </c>
      <c r="N7549" t="s">
        <v>1314</v>
      </c>
      <c r="O7549">
        <v>412</v>
      </c>
      <c r="P7549">
        <v>3</v>
      </c>
      <c r="Q7549" t="s">
        <v>75</v>
      </c>
      <c r="R7549" t="s">
        <v>8304</v>
      </c>
      <c r="S7549">
        <v>411.74</v>
      </c>
      <c r="T7549">
        <v>915</v>
      </c>
      <c r="U7549" t="s">
        <v>33</v>
      </c>
      <c r="V7549" s="2">
        <v>43602</v>
      </c>
      <c r="W7549" t="s">
        <v>39</v>
      </c>
      <c r="X7549" t="s">
        <v>167</v>
      </c>
      <c r="Y7549" t="s">
        <v>54</v>
      </c>
    </row>
    <row r="7550" spans="1:25" hidden="1" x14ac:dyDescent="0.35">
      <c r="A7550">
        <v>4</v>
      </c>
      <c r="B7550" t="s">
        <v>43</v>
      </c>
      <c r="C7550">
        <v>6</v>
      </c>
      <c r="D7550" t="s">
        <v>26</v>
      </c>
      <c r="E7550" t="s">
        <v>305</v>
      </c>
      <c r="F7550" t="s">
        <v>13</v>
      </c>
      <c r="G7550" t="s">
        <v>5633</v>
      </c>
      <c r="H7550" s="1">
        <v>0</v>
      </c>
      <c r="I7550" s="2">
        <v>43598</v>
      </c>
      <c r="J7550" t="s">
        <v>6188</v>
      </c>
      <c r="K7550" t="s">
        <v>73</v>
      </c>
      <c r="L7550">
        <v>47201</v>
      </c>
      <c r="M7550">
        <v>788</v>
      </c>
      <c r="N7550" t="s">
        <v>5915</v>
      </c>
      <c r="O7550">
        <v>7</v>
      </c>
      <c r="P7550">
        <v>3</v>
      </c>
      <c r="Q7550" t="s">
        <v>75</v>
      </c>
      <c r="R7550" t="s">
        <v>8304</v>
      </c>
      <c r="S7550">
        <v>7.32</v>
      </c>
      <c r="T7550">
        <v>15</v>
      </c>
      <c r="U7550" t="s">
        <v>33</v>
      </c>
      <c r="V7550" s="2">
        <v>43602</v>
      </c>
      <c r="W7550" t="s">
        <v>39</v>
      </c>
      <c r="X7550" t="s">
        <v>167</v>
      </c>
      <c r="Y7550" t="s">
        <v>64</v>
      </c>
    </row>
    <row r="7551" spans="1:25" hidden="1" x14ac:dyDescent="0.35">
      <c r="A7551">
        <v>4</v>
      </c>
      <c r="B7551" t="s">
        <v>43</v>
      </c>
      <c r="C7551">
        <v>6</v>
      </c>
      <c r="D7551" t="s">
        <v>50</v>
      </c>
      <c r="E7551" t="s">
        <v>305</v>
      </c>
      <c r="F7551" t="s">
        <v>13</v>
      </c>
      <c r="G7551" t="s">
        <v>5633</v>
      </c>
      <c r="H7551" s="1">
        <v>0</v>
      </c>
      <c r="I7551" s="2">
        <v>43598</v>
      </c>
      <c r="J7551" t="s">
        <v>6188</v>
      </c>
      <c r="K7551" t="s">
        <v>73</v>
      </c>
      <c r="L7551">
        <v>47201</v>
      </c>
      <c r="M7551">
        <v>1275</v>
      </c>
      <c r="N7551" t="s">
        <v>4881</v>
      </c>
      <c r="O7551">
        <v>159</v>
      </c>
      <c r="P7551">
        <v>3</v>
      </c>
      <c r="Q7551" t="s">
        <v>75</v>
      </c>
      <c r="R7551" t="s">
        <v>8304</v>
      </c>
      <c r="S7551">
        <v>158.75</v>
      </c>
      <c r="T7551">
        <v>588</v>
      </c>
      <c r="U7551" t="s">
        <v>33</v>
      </c>
      <c r="V7551" s="2">
        <v>43602</v>
      </c>
      <c r="W7551" t="s">
        <v>39</v>
      </c>
      <c r="X7551" t="s">
        <v>167</v>
      </c>
      <c r="Y7551" t="s">
        <v>52</v>
      </c>
    </row>
    <row r="7552" spans="1:25" x14ac:dyDescent="0.35">
      <c r="A7552">
        <v>5</v>
      </c>
      <c r="B7552" t="s">
        <v>43</v>
      </c>
      <c r="C7552">
        <v>6</v>
      </c>
      <c r="D7552" t="s">
        <v>26</v>
      </c>
      <c r="E7552" t="s">
        <v>27</v>
      </c>
      <c r="F7552" t="s">
        <v>13</v>
      </c>
      <c r="G7552" t="s">
        <v>8099</v>
      </c>
      <c r="H7552" s="1">
        <v>0</v>
      </c>
      <c r="I7552" s="2">
        <v>43479</v>
      </c>
      <c r="J7552" t="s">
        <v>4580</v>
      </c>
      <c r="K7552" t="s">
        <v>30</v>
      </c>
      <c r="L7552">
        <v>90036</v>
      </c>
      <c r="M7552">
        <v>1691</v>
      </c>
      <c r="N7552" t="s">
        <v>2828</v>
      </c>
      <c r="O7552">
        <v>70</v>
      </c>
      <c r="P7552">
        <v>5</v>
      </c>
      <c r="Q7552" t="s">
        <v>32</v>
      </c>
      <c r="R7552" t="s">
        <v>8304</v>
      </c>
      <c r="S7552">
        <v>69.7</v>
      </c>
      <c r="T7552">
        <v>155</v>
      </c>
      <c r="U7552" t="s">
        <v>19</v>
      </c>
      <c r="V7552" s="2">
        <v>43484</v>
      </c>
      <c r="W7552" t="s">
        <v>39</v>
      </c>
      <c r="X7552" t="s">
        <v>34</v>
      </c>
      <c r="Y7552" t="s">
        <v>64</v>
      </c>
    </row>
    <row r="7553" spans="1:25" hidden="1" x14ac:dyDescent="0.35">
      <c r="A7553">
        <v>0</v>
      </c>
      <c r="B7553" t="s">
        <v>10</v>
      </c>
      <c r="C7553">
        <v>0</v>
      </c>
      <c r="D7553" t="s">
        <v>26</v>
      </c>
      <c r="E7553" t="s">
        <v>450</v>
      </c>
      <c r="F7553" t="s">
        <v>13</v>
      </c>
      <c r="G7553" t="s">
        <v>7128</v>
      </c>
      <c r="H7553" s="1">
        <v>0.2</v>
      </c>
      <c r="I7553" s="2">
        <v>43750</v>
      </c>
      <c r="J7553" t="s">
        <v>7295</v>
      </c>
      <c r="K7553" t="s">
        <v>16</v>
      </c>
      <c r="L7553">
        <v>28110</v>
      </c>
      <c r="M7553">
        <v>1788</v>
      </c>
      <c r="N7553" t="s">
        <v>7296</v>
      </c>
      <c r="O7553">
        <v>3</v>
      </c>
      <c r="P7553">
        <v>2</v>
      </c>
      <c r="Q7553" t="s">
        <v>18</v>
      </c>
      <c r="R7553" t="s">
        <v>8304</v>
      </c>
      <c r="S7553">
        <v>2.69</v>
      </c>
      <c r="T7553">
        <v>8</v>
      </c>
      <c r="U7553" t="s">
        <v>76</v>
      </c>
      <c r="V7553" s="2">
        <v>43750</v>
      </c>
      <c r="W7553" t="s">
        <v>773</v>
      </c>
      <c r="X7553" t="s">
        <v>63</v>
      </c>
      <c r="Y7553" t="s">
        <v>64</v>
      </c>
    </row>
    <row r="7554" spans="1:25" hidden="1" x14ac:dyDescent="0.35">
      <c r="A7554">
        <v>3</v>
      </c>
      <c r="B7554" t="s">
        <v>10</v>
      </c>
      <c r="C7554">
        <v>3</v>
      </c>
      <c r="D7554" t="s">
        <v>11</v>
      </c>
      <c r="E7554" t="s">
        <v>888</v>
      </c>
      <c r="F7554" t="s">
        <v>13</v>
      </c>
      <c r="G7554" t="s">
        <v>172</v>
      </c>
      <c r="H7554" s="1">
        <v>0</v>
      </c>
      <c r="I7554" s="2">
        <v>43792</v>
      </c>
      <c r="J7554" t="s">
        <v>889</v>
      </c>
      <c r="K7554" t="s">
        <v>73</v>
      </c>
      <c r="L7554">
        <v>48187</v>
      </c>
      <c r="M7554">
        <v>458</v>
      </c>
      <c r="N7554" t="s">
        <v>890</v>
      </c>
      <c r="O7554">
        <v>11</v>
      </c>
      <c r="P7554">
        <v>2</v>
      </c>
      <c r="Q7554" t="s">
        <v>75</v>
      </c>
      <c r="R7554" t="s">
        <v>8304</v>
      </c>
      <c r="S7554">
        <v>11.08</v>
      </c>
      <c r="T7554">
        <v>28</v>
      </c>
      <c r="U7554" t="s">
        <v>33</v>
      </c>
      <c r="V7554" s="2">
        <v>43795</v>
      </c>
      <c r="W7554" t="s">
        <v>20</v>
      </c>
      <c r="X7554" t="s">
        <v>156</v>
      </c>
      <c r="Y7554" t="s">
        <v>47</v>
      </c>
    </row>
    <row r="7555" spans="1:25" hidden="1" x14ac:dyDescent="0.35">
      <c r="A7555">
        <v>3</v>
      </c>
      <c r="B7555" t="s">
        <v>10</v>
      </c>
      <c r="C7555">
        <v>3</v>
      </c>
      <c r="D7555" t="s">
        <v>26</v>
      </c>
      <c r="E7555" t="s">
        <v>888</v>
      </c>
      <c r="F7555" t="s">
        <v>13</v>
      </c>
      <c r="G7555" t="s">
        <v>172</v>
      </c>
      <c r="H7555" s="1">
        <v>0</v>
      </c>
      <c r="I7555" s="2">
        <v>43792</v>
      </c>
      <c r="J7555" t="s">
        <v>889</v>
      </c>
      <c r="K7555" t="s">
        <v>73</v>
      </c>
      <c r="L7555">
        <v>48187</v>
      </c>
      <c r="M7555">
        <v>719</v>
      </c>
      <c r="N7555" t="s">
        <v>891</v>
      </c>
      <c r="O7555">
        <v>138</v>
      </c>
      <c r="P7555">
        <v>8</v>
      </c>
      <c r="Q7555" t="s">
        <v>75</v>
      </c>
      <c r="R7555" t="s">
        <v>8304</v>
      </c>
      <c r="S7555">
        <v>138.19999999999999</v>
      </c>
      <c r="T7555">
        <v>288</v>
      </c>
      <c r="U7555" t="s">
        <v>33</v>
      </c>
      <c r="V7555" s="2">
        <v>43795</v>
      </c>
      <c r="W7555" t="s">
        <v>20</v>
      </c>
      <c r="X7555" t="s">
        <v>156</v>
      </c>
      <c r="Y7555" t="s">
        <v>54</v>
      </c>
    </row>
    <row r="7556" spans="1:25" hidden="1" x14ac:dyDescent="0.35">
      <c r="A7556">
        <v>4</v>
      </c>
      <c r="B7556" t="s">
        <v>43</v>
      </c>
      <c r="C7556">
        <v>6</v>
      </c>
      <c r="D7556" t="s">
        <v>11</v>
      </c>
      <c r="E7556" t="s">
        <v>305</v>
      </c>
      <c r="F7556" t="s">
        <v>13</v>
      </c>
      <c r="G7556" t="s">
        <v>1013</v>
      </c>
      <c r="H7556" s="1">
        <v>0.3</v>
      </c>
      <c r="I7556" s="2">
        <v>43593</v>
      </c>
      <c r="J7556" t="s">
        <v>2429</v>
      </c>
      <c r="K7556" t="s">
        <v>102</v>
      </c>
      <c r="L7556">
        <v>43229</v>
      </c>
      <c r="M7556">
        <v>739</v>
      </c>
      <c r="N7556" t="s">
        <v>2104</v>
      </c>
      <c r="O7556">
        <v>-2</v>
      </c>
      <c r="P7556">
        <v>2</v>
      </c>
      <c r="Q7556" t="s">
        <v>104</v>
      </c>
      <c r="R7556" t="s">
        <v>8304</v>
      </c>
      <c r="S7556">
        <v>-2.06</v>
      </c>
      <c r="T7556">
        <v>48</v>
      </c>
      <c r="U7556" t="s">
        <v>19</v>
      </c>
      <c r="V7556" s="2">
        <v>43597</v>
      </c>
      <c r="W7556" t="s">
        <v>39</v>
      </c>
      <c r="X7556" t="s">
        <v>309</v>
      </c>
      <c r="Y7556" t="s">
        <v>24</v>
      </c>
    </row>
    <row r="7557" spans="1:25" hidden="1" x14ac:dyDescent="0.35">
      <c r="A7557">
        <v>0</v>
      </c>
      <c r="B7557" t="s">
        <v>10</v>
      </c>
      <c r="C7557">
        <v>0</v>
      </c>
      <c r="D7557" t="s">
        <v>26</v>
      </c>
      <c r="E7557" t="s">
        <v>1413</v>
      </c>
      <c r="F7557" t="s">
        <v>13</v>
      </c>
      <c r="G7557" t="s">
        <v>791</v>
      </c>
      <c r="H7557" s="1">
        <v>0</v>
      </c>
      <c r="I7557" s="2">
        <v>43605</v>
      </c>
      <c r="J7557" t="s">
        <v>5981</v>
      </c>
      <c r="K7557" t="s">
        <v>73</v>
      </c>
      <c r="L7557">
        <v>48183</v>
      </c>
      <c r="M7557">
        <v>1492</v>
      </c>
      <c r="N7557" t="s">
        <v>8172</v>
      </c>
      <c r="O7557">
        <v>20</v>
      </c>
      <c r="P7557">
        <v>2</v>
      </c>
      <c r="Q7557" t="s">
        <v>75</v>
      </c>
      <c r="R7557" t="s">
        <v>8304</v>
      </c>
      <c r="S7557">
        <v>19.809999999999999</v>
      </c>
      <c r="T7557">
        <v>41</v>
      </c>
      <c r="U7557" t="s">
        <v>33</v>
      </c>
      <c r="V7557" s="2">
        <v>43605</v>
      </c>
      <c r="W7557" t="s">
        <v>773</v>
      </c>
      <c r="X7557" t="s">
        <v>156</v>
      </c>
      <c r="Y7557" t="s">
        <v>54</v>
      </c>
    </row>
    <row r="7558" spans="1:25" hidden="1" x14ac:dyDescent="0.35">
      <c r="A7558">
        <v>3</v>
      </c>
      <c r="B7558" t="s">
        <v>25</v>
      </c>
      <c r="C7558">
        <v>1</v>
      </c>
      <c r="D7558" t="s">
        <v>26</v>
      </c>
      <c r="E7558" t="s">
        <v>99</v>
      </c>
      <c r="F7558" t="s">
        <v>13</v>
      </c>
      <c r="G7558" t="s">
        <v>5300</v>
      </c>
      <c r="H7558" s="1">
        <v>0.2</v>
      </c>
      <c r="I7558" s="2">
        <v>43579</v>
      </c>
      <c r="J7558" t="s">
        <v>5890</v>
      </c>
      <c r="K7558" t="s">
        <v>102</v>
      </c>
      <c r="L7558">
        <v>19143</v>
      </c>
      <c r="M7558">
        <v>66</v>
      </c>
      <c r="N7558" t="s">
        <v>5891</v>
      </c>
      <c r="O7558">
        <v>12</v>
      </c>
      <c r="P7558">
        <v>2</v>
      </c>
      <c r="Q7558" t="s">
        <v>104</v>
      </c>
      <c r="R7558" t="s">
        <v>8304</v>
      </c>
      <c r="S7558">
        <v>12.41</v>
      </c>
      <c r="T7558">
        <v>99</v>
      </c>
      <c r="U7558" t="s">
        <v>33</v>
      </c>
      <c r="V7558" s="2">
        <v>43582</v>
      </c>
      <c r="W7558" t="s">
        <v>130</v>
      </c>
      <c r="X7558" t="s">
        <v>105</v>
      </c>
      <c r="Y7558" t="s">
        <v>56</v>
      </c>
    </row>
    <row r="7559" spans="1:25" hidden="1" x14ac:dyDescent="0.35">
      <c r="A7559">
        <v>3</v>
      </c>
      <c r="B7559" t="s">
        <v>25</v>
      </c>
      <c r="C7559">
        <v>1</v>
      </c>
      <c r="D7559" t="s">
        <v>26</v>
      </c>
      <c r="E7559" t="s">
        <v>99</v>
      </c>
      <c r="F7559" t="s">
        <v>13</v>
      </c>
      <c r="G7559" t="s">
        <v>5300</v>
      </c>
      <c r="H7559" s="1">
        <v>0.7</v>
      </c>
      <c r="I7559" s="2">
        <v>43579</v>
      </c>
      <c r="J7559" t="s">
        <v>5890</v>
      </c>
      <c r="K7559" t="s">
        <v>102</v>
      </c>
      <c r="L7559">
        <v>19143</v>
      </c>
      <c r="M7559">
        <v>267</v>
      </c>
      <c r="N7559" t="s">
        <v>3985</v>
      </c>
      <c r="O7559">
        <v>-1</v>
      </c>
      <c r="P7559">
        <v>2</v>
      </c>
      <c r="Q7559" t="s">
        <v>104</v>
      </c>
      <c r="R7559" t="s">
        <v>8304</v>
      </c>
      <c r="S7559">
        <v>-0.99</v>
      </c>
      <c r="T7559">
        <v>1</v>
      </c>
      <c r="U7559" t="s">
        <v>33</v>
      </c>
      <c r="V7559" s="2">
        <v>43582</v>
      </c>
      <c r="W7559" t="s">
        <v>130</v>
      </c>
      <c r="X7559" t="s">
        <v>105</v>
      </c>
      <c r="Y7559" t="s">
        <v>54</v>
      </c>
    </row>
    <row r="7560" spans="1:25" hidden="1" x14ac:dyDescent="0.35">
      <c r="A7560">
        <v>3</v>
      </c>
      <c r="B7560" t="s">
        <v>25</v>
      </c>
      <c r="C7560">
        <v>1</v>
      </c>
      <c r="D7560" t="s">
        <v>26</v>
      </c>
      <c r="E7560" t="s">
        <v>99</v>
      </c>
      <c r="F7560" t="s">
        <v>13</v>
      </c>
      <c r="G7560" t="s">
        <v>5300</v>
      </c>
      <c r="H7560" s="1">
        <v>0.7</v>
      </c>
      <c r="I7560" s="2">
        <v>43579</v>
      </c>
      <c r="J7560" t="s">
        <v>5890</v>
      </c>
      <c r="K7560" t="s">
        <v>102</v>
      </c>
      <c r="L7560">
        <v>19143</v>
      </c>
      <c r="M7560">
        <v>705</v>
      </c>
      <c r="N7560" t="s">
        <v>2850</v>
      </c>
      <c r="O7560">
        <v>-6</v>
      </c>
      <c r="P7560">
        <v>2</v>
      </c>
      <c r="Q7560" t="s">
        <v>104</v>
      </c>
      <c r="R7560" t="s">
        <v>8304</v>
      </c>
      <c r="S7560">
        <v>-5.76</v>
      </c>
      <c r="T7560">
        <v>8</v>
      </c>
      <c r="U7560" t="s">
        <v>33</v>
      </c>
      <c r="V7560" s="2">
        <v>43582</v>
      </c>
      <c r="W7560" t="s">
        <v>130</v>
      </c>
      <c r="X7560" t="s">
        <v>105</v>
      </c>
      <c r="Y7560" t="s">
        <v>54</v>
      </c>
    </row>
    <row r="7561" spans="1:25" x14ac:dyDescent="0.35">
      <c r="A7561">
        <v>1</v>
      </c>
      <c r="B7561" t="s">
        <v>25</v>
      </c>
      <c r="C7561">
        <v>0</v>
      </c>
      <c r="D7561" t="s">
        <v>11</v>
      </c>
      <c r="E7561" t="s">
        <v>700</v>
      </c>
      <c r="F7561" t="s">
        <v>13</v>
      </c>
      <c r="G7561" t="s">
        <v>6883</v>
      </c>
      <c r="H7561" s="1">
        <v>0.2</v>
      </c>
      <c r="I7561" s="2">
        <v>43719</v>
      </c>
      <c r="J7561" t="s">
        <v>6925</v>
      </c>
      <c r="K7561" t="s">
        <v>30</v>
      </c>
      <c r="L7561">
        <v>90805</v>
      </c>
      <c r="M7561">
        <v>846</v>
      </c>
      <c r="N7561" t="s">
        <v>1923</v>
      </c>
      <c r="O7561">
        <v>257</v>
      </c>
      <c r="P7561">
        <v>8</v>
      </c>
      <c r="Q7561" t="s">
        <v>32</v>
      </c>
      <c r="R7561" t="s">
        <v>8304</v>
      </c>
      <c r="S7561">
        <v>256.77999999999997</v>
      </c>
      <c r="T7561">
        <v>2054</v>
      </c>
      <c r="U7561" t="s">
        <v>76</v>
      </c>
      <c r="V7561" s="2">
        <v>43720</v>
      </c>
      <c r="W7561" t="s">
        <v>773</v>
      </c>
      <c r="X7561" t="s">
        <v>34</v>
      </c>
      <c r="Y7561" t="s">
        <v>24</v>
      </c>
    </row>
    <row r="7562" spans="1:25" x14ac:dyDescent="0.35">
      <c r="A7562">
        <v>1</v>
      </c>
      <c r="B7562" t="s">
        <v>25</v>
      </c>
      <c r="C7562">
        <v>0</v>
      </c>
      <c r="D7562" t="s">
        <v>26</v>
      </c>
      <c r="E7562" t="s">
        <v>700</v>
      </c>
      <c r="F7562" t="s">
        <v>13</v>
      </c>
      <c r="G7562" t="s">
        <v>6883</v>
      </c>
      <c r="H7562" s="1">
        <v>0</v>
      </c>
      <c r="I7562" s="2">
        <v>43719</v>
      </c>
      <c r="J7562" t="s">
        <v>6925</v>
      </c>
      <c r="K7562" t="s">
        <v>30</v>
      </c>
      <c r="L7562">
        <v>90805</v>
      </c>
      <c r="M7562">
        <v>3</v>
      </c>
      <c r="N7562" t="s">
        <v>4266</v>
      </c>
      <c r="O7562">
        <v>11</v>
      </c>
      <c r="P7562">
        <v>2</v>
      </c>
      <c r="Q7562" t="s">
        <v>32</v>
      </c>
      <c r="R7562" t="s">
        <v>8304</v>
      </c>
      <c r="S7562">
        <v>10.87</v>
      </c>
      <c r="T7562">
        <v>22</v>
      </c>
      <c r="U7562" t="s">
        <v>76</v>
      </c>
      <c r="V7562" s="2">
        <v>43720</v>
      </c>
      <c r="W7562" t="s">
        <v>773</v>
      </c>
      <c r="X7562" t="s">
        <v>34</v>
      </c>
      <c r="Y7562" t="s">
        <v>119</v>
      </c>
    </row>
    <row r="7563" spans="1:25" x14ac:dyDescent="0.35">
      <c r="A7563">
        <v>1</v>
      </c>
      <c r="B7563" t="s">
        <v>25</v>
      </c>
      <c r="C7563">
        <v>0</v>
      </c>
      <c r="D7563" t="s">
        <v>26</v>
      </c>
      <c r="E7563" t="s">
        <v>700</v>
      </c>
      <c r="F7563" t="s">
        <v>13</v>
      </c>
      <c r="G7563" t="s">
        <v>6883</v>
      </c>
      <c r="H7563" s="1">
        <v>0</v>
      </c>
      <c r="I7563" s="2">
        <v>43719</v>
      </c>
      <c r="J7563" t="s">
        <v>6925</v>
      </c>
      <c r="K7563" t="s">
        <v>30</v>
      </c>
      <c r="L7563">
        <v>90805</v>
      </c>
      <c r="M7563">
        <v>1796</v>
      </c>
      <c r="N7563" t="s">
        <v>3091</v>
      </c>
      <c r="O7563">
        <v>6</v>
      </c>
      <c r="P7563">
        <v>2</v>
      </c>
      <c r="Q7563" t="s">
        <v>32</v>
      </c>
      <c r="R7563" t="s">
        <v>8304</v>
      </c>
      <c r="S7563">
        <v>6.22</v>
      </c>
      <c r="T7563">
        <v>13</v>
      </c>
      <c r="U7563" t="s">
        <v>76</v>
      </c>
      <c r="V7563" s="2">
        <v>43720</v>
      </c>
      <c r="W7563" t="s">
        <v>773</v>
      </c>
      <c r="X7563" t="s">
        <v>34</v>
      </c>
      <c r="Y7563" t="s">
        <v>64</v>
      </c>
    </row>
    <row r="7564" spans="1:25" x14ac:dyDescent="0.35">
      <c r="A7564">
        <v>2</v>
      </c>
      <c r="B7564" t="s">
        <v>25</v>
      </c>
      <c r="C7564">
        <v>1</v>
      </c>
      <c r="D7564" t="s">
        <v>50</v>
      </c>
      <c r="E7564" t="s">
        <v>27</v>
      </c>
      <c r="F7564" t="s">
        <v>13</v>
      </c>
      <c r="G7564" t="s">
        <v>1901</v>
      </c>
      <c r="H7564" s="1">
        <v>0</v>
      </c>
      <c r="I7564" s="2">
        <v>43821</v>
      </c>
      <c r="J7564" t="s">
        <v>4789</v>
      </c>
      <c r="K7564" t="s">
        <v>30</v>
      </c>
      <c r="L7564">
        <v>90008</v>
      </c>
      <c r="M7564">
        <v>956</v>
      </c>
      <c r="N7564" t="s">
        <v>4790</v>
      </c>
      <c r="O7564">
        <v>142</v>
      </c>
      <c r="P7564">
        <v>5</v>
      </c>
      <c r="Q7564" t="s">
        <v>32</v>
      </c>
      <c r="R7564" t="s">
        <v>8304</v>
      </c>
      <c r="S7564">
        <v>142.47999999999999</v>
      </c>
      <c r="T7564">
        <v>475</v>
      </c>
      <c r="U7564" t="s">
        <v>19</v>
      </c>
      <c r="V7564" s="2">
        <v>43823</v>
      </c>
      <c r="W7564" t="s">
        <v>130</v>
      </c>
      <c r="X7564" t="s">
        <v>34</v>
      </c>
      <c r="Y7564" t="s">
        <v>113</v>
      </c>
    </row>
    <row r="7565" spans="1:25" hidden="1" x14ac:dyDescent="0.35">
      <c r="A7565">
        <v>1</v>
      </c>
      <c r="B7565" t="s">
        <v>10</v>
      </c>
      <c r="C7565">
        <v>1</v>
      </c>
      <c r="D7565" t="s">
        <v>50</v>
      </c>
      <c r="E7565" t="s">
        <v>6673</v>
      </c>
      <c r="F7565" t="s">
        <v>13</v>
      </c>
      <c r="G7565" t="s">
        <v>797</v>
      </c>
      <c r="H7565" s="1">
        <v>0.2</v>
      </c>
      <c r="I7565" s="2">
        <v>43810</v>
      </c>
      <c r="J7565" t="s">
        <v>6674</v>
      </c>
      <c r="K7565" t="s">
        <v>73</v>
      </c>
      <c r="L7565">
        <v>60067</v>
      </c>
      <c r="M7565">
        <v>602</v>
      </c>
      <c r="N7565" t="s">
        <v>4785</v>
      </c>
      <c r="O7565">
        <v>23</v>
      </c>
      <c r="P7565">
        <v>7</v>
      </c>
      <c r="Q7565" t="s">
        <v>75</v>
      </c>
      <c r="R7565" t="s">
        <v>8304</v>
      </c>
      <c r="S7565">
        <v>23.26</v>
      </c>
      <c r="T7565">
        <v>116</v>
      </c>
      <c r="U7565" t="s">
        <v>33</v>
      </c>
      <c r="V7565" s="2">
        <v>43811</v>
      </c>
      <c r="W7565" t="s">
        <v>130</v>
      </c>
      <c r="X7565" t="s">
        <v>139</v>
      </c>
      <c r="Y7565" t="s">
        <v>113</v>
      </c>
    </row>
    <row r="7566" spans="1:25" hidden="1" x14ac:dyDescent="0.35">
      <c r="A7566">
        <v>3</v>
      </c>
      <c r="B7566" t="s">
        <v>10</v>
      </c>
      <c r="C7566">
        <v>3</v>
      </c>
      <c r="D7566" t="s">
        <v>11</v>
      </c>
      <c r="E7566" t="s">
        <v>1885</v>
      </c>
      <c r="F7566" t="s">
        <v>13</v>
      </c>
      <c r="G7566" t="s">
        <v>988</v>
      </c>
      <c r="H7566" s="1">
        <v>0.6</v>
      </c>
      <c r="I7566" s="2">
        <v>43620</v>
      </c>
      <c r="J7566" t="s">
        <v>1886</v>
      </c>
      <c r="K7566" t="s">
        <v>73</v>
      </c>
      <c r="L7566">
        <v>75034</v>
      </c>
      <c r="M7566">
        <v>1183</v>
      </c>
      <c r="N7566" t="s">
        <v>1887</v>
      </c>
      <c r="O7566">
        <v>-17</v>
      </c>
      <c r="P7566">
        <v>6</v>
      </c>
      <c r="Q7566" t="s">
        <v>75</v>
      </c>
      <c r="R7566" t="s">
        <v>8304</v>
      </c>
      <c r="S7566">
        <v>-17.440000000000001</v>
      </c>
      <c r="T7566">
        <v>30</v>
      </c>
      <c r="U7566" t="s">
        <v>19</v>
      </c>
      <c r="V7566" s="2">
        <v>43623</v>
      </c>
      <c r="W7566" t="s">
        <v>20</v>
      </c>
      <c r="X7566" t="s">
        <v>77</v>
      </c>
      <c r="Y7566" t="s">
        <v>47</v>
      </c>
    </row>
    <row r="7567" spans="1:25" hidden="1" x14ac:dyDescent="0.35">
      <c r="A7567">
        <v>6</v>
      </c>
      <c r="B7567" t="s">
        <v>10</v>
      </c>
      <c r="C7567">
        <v>6</v>
      </c>
      <c r="D7567" t="s">
        <v>26</v>
      </c>
      <c r="E7567" t="s">
        <v>1382</v>
      </c>
      <c r="F7567" t="s">
        <v>13</v>
      </c>
      <c r="G7567" t="s">
        <v>8114</v>
      </c>
      <c r="H7567" s="1">
        <v>0.2</v>
      </c>
      <c r="I7567" s="2">
        <v>43741</v>
      </c>
      <c r="J7567" t="s">
        <v>4379</v>
      </c>
      <c r="K7567" t="s">
        <v>16</v>
      </c>
      <c r="L7567">
        <v>33012</v>
      </c>
      <c r="M7567">
        <v>1811</v>
      </c>
      <c r="N7567" t="s">
        <v>4380</v>
      </c>
      <c r="O7567">
        <v>5</v>
      </c>
      <c r="P7567">
        <v>3</v>
      </c>
      <c r="Q7567" t="s">
        <v>18</v>
      </c>
      <c r="R7567" t="s">
        <v>8304</v>
      </c>
      <c r="S7567">
        <v>5.44</v>
      </c>
      <c r="T7567">
        <v>16</v>
      </c>
      <c r="U7567" t="s">
        <v>19</v>
      </c>
      <c r="V7567" s="2">
        <v>43747</v>
      </c>
      <c r="W7567" t="s">
        <v>39</v>
      </c>
      <c r="X7567" t="s">
        <v>40</v>
      </c>
      <c r="Y7567" t="s">
        <v>64</v>
      </c>
    </row>
    <row r="7568" spans="1:25" hidden="1" x14ac:dyDescent="0.35">
      <c r="A7568">
        <v>6</v>
      </c>
      <c r="B7568" t="s">
        <v>10</v>
      </c>
      <c r="C7568">
        <v>6</v>
      </c>
      <c r="D7568" t="s">
        <v>26</v>
      </c>
      <c r="E7568" t="s">
        <v>1382</v>
      </c>
      <c r="F7568" t="s">
        <v>13</v>
      </c>
      <c r="G7568" t="s">
        <v>8114</v>
      </c>
      <c r="H7568" s="1">
        <v>0.2</v>
      </c>
      <c r="I7568" s="2">
        <v>43741</v>
      </c>
      <c r="J7568" t="s">
        <v>4379</v>
      </c>
      <c r="K7568" t="s">
        <v>16</v>
      </c>
      <c r="L7568">
        <v>33012</v>
      </c>
      <c r="M7568">
        <v>860</v>
      </c>
      <c r="N7568" t="s">
        <v>1312</v>
      </c>
      <c r="O7568">
        <v>1</v>
      </c>
      <c r="P7568">
        <v>5</v>
      </c>
      <c r="Q7568" t="s">
        <v>18</v>
      </c>
      <c r="R7568" t="s">
        <v>8304</v>
      </c>
      <c r="S7568">
        <v>1.1200000000000001</v>
      </c>
      <c r="T7568">
        <v>18</v>
      </c>
      <c r="U7568" t="s">
        <v>19</v>
      </c>
      <c r="V7568" s="2">
        <v>43747</v>
      </c>
      <c r="W7568" t="s">
        <v>39</v>
      </c>
      <c r="X7568" t="s">
        <v>40</v>
      </c>
      <c r="Y7568" t="s">
        <v>56</v>
      </c>
    </row>
    <row r="7569" spans="1:25" x14ac:dyDescent="0.35">
      <c r="A7569">
        <v>2</v>
      </c>
      <c r="B7569" t="s">
        <v>25</v>
      </c>
      <c r="C7569">
        <v>1</v>
      </c>
      <c r="D7569" t="s">
        <v>11</v>
      </c>
      <c r="E7569" t="s">
        <v>88</v>
      </c>
      <c r="F7569" t="s">
        <v>13</v>
      </c>
      <c r="G7569" t="s">
        <v>5293</v>
      </c>
      <c r="H7569" s="1">
        <v>0.15</v>
      </c>
      <c r="I7569" s="2">
        <v>43556</v>
      </c>
      <c r="J7569" t="s">
        <v>5294</v>
      </c>
      <c r="K7569" t="s">
        <v>30</v>
      </c>
      <c r="L7569">
        <v>94110</v>
      </c>
      <c r="M7569">
        <v>1390</v>
      </c>
      <c r="N7569" t="s">
        <v>2215</v>
      </c>
      <c r="O7569">
        <v>85</v>
      </c>
      <c r="P7569">
        <v>8</v>
      </c>
      <c r="Q7569" t="s">
        <v>32</v>
      </c>
      <c r="R7569" t="s">
        <v>8304</v>
      </c>
      <c r="S7569">
        <v>85.18</v>
      </c>
      <c r="T7569">
        <v>483</v>
      </c>
      <c r="U7569" t="s">
        <v>33</v>
      </c>
      <c r="V7569" s="2">
        <v>43558</v>
      </c>
      <c r="W7569" t="s">
        <v>130</v>
      </c>
      <c r="X7569" t="s">
        <v>34</v>
      </c>
      <c r="Y7569" t="s">
        <v>22</v>
      </c>
    </row>
    <row r="7570" spans="1:25" x14ac:dyDescent="0.35">
      <c r="A7570">
        <v>2</v>
      </c>
      <c r="B7570" t="s">
        <v>25</v>
      </c>
      <c r="C7570">
        <v>1</v>
      </c>
      <c r="D7570" t="s">
        <v>50</v>
      </c>
      <c r="E7570" t="s">
        <v>88</v>
      </c>
      <c r="F7570" t="s">
        <v>13</v>
      </c>
      <c r="G7570" t="s">
        <v>5293</v>
      </c>
      <c r="H7570" s="1">
        <v>0.2</v>
      </c>
      <c r="I7570" s="2">
        <v>43556</v>
      </c>
      <c r="J7570" t="s">
        <v>5294</v>
      </c>
      <c r="K7570" t="s">
        <v>30</v>
      </c>
      <c r="L7570">
        <v>94110</v>
      </c>
      <c r="M7570">
        <v>476</v>
      </c>
      <c r="N7570" t="s">
        <v>4760</v>
      </c>
      <c r="O7570">
        <v>360</v>
      </c>
      <c r="P7570">
        <v>2</v>
      </c>
      <c r="Q7570" t="s">
        <v>32</v>
      </c>
      <c r="R7570" t="s">
        <v>8304</v>
      </c>
      <c r="S7570">
        <v>360</v>
      </c>
      <c r="T7570">
        <v>4800</v>
      </c>
      <c r="U7570" t="s">
        <v>33</v>
      </c>
      <c r="V7570" s="2">
        <v>43558</v>
      </c>
      <c r="W7570" t="s">
        <v>130</v>
      </c>
      <c r="X7570" t="s">
        <v>34</v>
      </c>
      <c r="Y7570" t="s">
        <v>422</v>
      </c>
    </row>
    <row r="7571" spans="1:25" hidden="1" x14ac:dyDescent="0.35">
      <c r="A7571">
        <v>6</v>
      </c>
      <c r="B7571" t="s">
        <v>10</v>
      </c>
      <c r="C7571">
        <v>6</v>
      </c>
      <c r="D7571" t="s">
        <v>11</v>
      </c>
      <c r="E7571" t="s">
        <v>99</v>
      </c>
      <c r="F7571" t="s">
        <v>13</v>
      </c>
      <c r="G7571" t="s">
        <v>1088</v>
      </c>
      <c r="H7571" s="1">
        <v>0.4</v>
      </c>
      <c r="I7571" s="2">
        <v>43776</v>
      </c>
      <c r="J7571" t="s">
        <v>2457</v>
      </c>
      <c r="K7571" t="s">
        <v>102</v>
      </c>
      <c r="L7571">
        <v>19120</v>
      </c>
      <c r="M7571">
        <v>314</v>
      </c>
      <c r="N7571" t="s">
        <v>2111</v>
      </c>
      <c r="O7571">
        <v>-140</v>
      </c>
      <c r="P7571">
        <v>4</v>
      </c>
      <c r="Q7571" t="s">
        <v>104</v>
      </c>
      <c r="R7571" t="s">
        <v>8304</v>
      </c>
      <c r="S7571">
        <v>-140.13999999999999</v>
      </c>
      <c r="T7571">
        <v>350</v>
      </c>
      <c r="U7571" t="s">
        <v>19</v>
      </c>
      <c r="V7571" s="2">
        <v>43782</v>
      </c>
      <c r="W7571" t="s">
        <v>39</v>
      </c>
      <c r="X7571" t="s">
        <v>105</v>
      </c>
      <c r="Y7571" t="s">
        <v>41</v>
      </c>
    </row>
    <row r="7572" spans="1:25" hidden="1" x14ac:dyDescent="0.35">
      <c r="A7572">
        <v>6</v>
      </c>
      <c r="B7572" t="s">
        <v>10</v>
      </c>
      <c r="C7572">
        <v>6</v>
      </c>
      <c r="D7572" t="s">
        <v>50</v>
      </c>
      <c r="E7572" t="s">
        <v>99</v>
      </c>
      <c r="F7572" t="s">
        <v>13</v>
      </c>
      <c r="G7572" t="s">
        <v>1088</v>
      </c>
      <c r="H7572" s="1">
        <v>0.4</v>
      </c>
      <c r="I7572" s="2">
        <v>43776</v>
      </c>
      <c r="J7572" t="s">
        <v>2457</v>
      </c>
      <c r="K7572" t="s">
        <v>102</v>
      </c>
      <c r="L7572">
        <v>19120</v>
      </c>
      <c r="M7572">
        <v>940</v>
      </c>
      <c r="N7572" t="s">
        <v>4738</v>
      </c>
      <c r="O7572">
        <v>-72</v>
      </c>
      <c r="P7572">
        <v>5</v>
      </c>
      <c r="Q7572" t="s">
        <v>104</v>
      </c>
      <c r="R7572" t="s">
        <v>8304</v>
      </c>
      <c r="S7572">
        <v>-71.989999999999995</v>
      </c>
      <c r="T7572">
        <v>360</v>
      </c>
      <c r="U7572" t="s">
        <v>19</v>
      </c>
      <c r="V7572" s="2">
        <v>43782</v>
      </c>
      <c r="W7572" t="s">
        <v>39</v>
      </c>
      <c r="X7572" t="s">
        <v>105</v>
      </c>
      <c r="Y7572" t="s">
        <v>52</v>
      </c>
    </row>
    <row r="7573" spans="1:25" hidden="1" x14ac:dyDescent="0.35">
      <c r="A7573">
        <v>4</v>
      </c>
      <c r="B7573" t="s">
        <v>43</v>
      </c>
      <c r="C7573">
        <v>6</v>
      </c>
      <c r="D7573" t="s">
        <v>50</v>
      </c>
      <c r="E7573" t="s">
        <v>99</v>
      </c>
      <c r="F7573" t="s">
        <v>13</v>
      </c>
      <c r="G7573" t="s">
        <v>1951</v>
      </c>
      <c r="H7573" s="1">
        <v>0.4</v>
      </c>
      <c r="I7573" s="2">
        <v>43716</v>
      </c>
      <c r="J7573" t="s">
        <v>5083</v>
      </c>
      <c r="K7573" t="s">
        <v>102</v>
      </c>
      <c r="L7573">
        <v>19134</v>
      </c>
      <c r="M7573">
        <v>34</v>
      </c>
      <c r="N7573" t="s">
        <v>4798</v>
      </c>
      <c r="O7573">
        <v>-47</v>
      </c>
      <c r="P7573">
        <v>2</v>
      </c>
      <c r="Q7573" t="s">
        <v>104</v>
      </c>
      <c r="R7573" t="s">
        <v>8304</v>
      </c>
      <c r="S7573">
        <v>-47.4</v>
      </c>
      <c r="T7573">
        <v>259</v>
      </c>
      <c r="U7573" t="s">
        <v>19</v>
      </c>
      <c r="V7573" s="2">
        <v>43720</v>
      </c>
      <c r="W7573" t="s">
        <v>39</v>
      </c>
      <c r="X7573" t="s">
        <v>105</v>
      </c>
      <c r="Y7573" t="s">
        <v>52</v>
      </c>
    </row>
    <row r="7574" spans="1:25" hidden="1" x14ac:dyDescent="0.35">
      <c r="A7574">
        <v>4</v>
      </c>
      <c r="B7574" t="s">
        <v>25</v>
      </c>
      <c r="C7574">
        <v>3</v>
      </c>
      <c r="D7574" t="s">
        <v>26</v>
      </c>
      <c r="E7574" t="s">
        <v>2062</v>
      </c>
      <c r="F7574" t="s">
        <v>13</v>
      </c>
      <c r="G7574" t="s">
        <v>490</v>
      </c>
      <c r="H7574" s="1">
        <v>0</v>
      </c>
      <c r="I7574" s="2">
        <v>43781</v>
      </c>
      <c r="J7574" t="s">
        <v>3622</v>
      </c>
      <c r="K7574" t="s">
        <v>30</v>
      </c>
      <c r="L7574">
        <v>98632</v>
      </c>
      <c r="M7574">
        <v>663</v>
      </c>
      <c r="N7574" t="s">
        <v>1186</v>
      </c>
      <c r="O7574">
        <v>22</v>
      </c>
      <c r="P7574">
        <v>2</v>
      </c>
      <c r="Q7574" t="s">
        <v>32</v>
      </c>
      <c r="R7574" t="s">
        <v>8304</v>
      </c>
      <c r="S7574">
        <v>22.07</v>
      </c>
      <c r="T7574">
        <v>76</v>
      </c>
      <c r="U7574" t="s">
        <v>19</v>
      </c>
      <c r="V7574" s="2">
        <v>43785</v>
      </c>
      <c r="W7574" t="s">
        <v>20</v>
      </c>
      <c r="X7574" t="s">
        <v>69</v>
      </c>
      <c r="Y7574" t="s">
        <v>56</v>
      </c>
    </row>
    <row r="7575" spans="1:25" hidden="1" x14ac:dyDescent="0.35">
      <c r="A7575">
        <v>4</v>
      </c>
      <c r="B7575" t="s">
        <v>25</v>
      </c>
      <c r="C7575">
        <v>3</v>
      </c>
      <c r="D7575" t="s">
        <v>26</v>
      </c>
      <c r="E7575" t="s">
        <v>2062</v>
      </c>
      <c r="F7575" t="s">
        <v>13</v>
      </c>
      <c r="G7575" t="s">
        <v>490</v>
      </c>
      <c r="H7575" s="1">
        <v>0</v>
      </c>
      <c r="I7575" s="2">
        <v>43781</v>
      </c>
      <c r="J7575" t="s">
        <v>3622</v>
      </c>
      <c r="K7575" t="s">
        <v>30</v>
      </c>
      <c r="L7575">
        <v>98632</v>
      </c>
      <c r="M7575">
        <v>1507</v>
      </c>
      <c r="N7575" t="s">
        <v>346</v>
      </c>
      <c r="O7575">
        <v>9</v>
      </c>
      <c r="P7575">
        <v>3</v>
      </c>
      <c r="Q7575" t="s">
        <v>32</v>
      </c>
      <c r="R7575" t="s">
        <v>8304</v>
      </c>
      <c r="S7575">
        <v>9.1199999999999992</v>
      </c>
      <c r="T7575">
        <v>18</v>
      </c>
      <c r="U7575" t="s">
        <v>19</v>
      </c>
      <c r="V7575" s="2">
        <v>43785</v>
      </c>
      <c r="W7575" t="s">
        <v>20</v>
      </c>
      <c r="X7575" t="s">
        <v>69</v>
      </c>
      <c r="Y7575" t="s">
        <v>176</v>
      </c>
    </row>
    <row r="7576" spans="1:25" hidden="1" x14ac:dyDescent="0.35">
      <c r="A7576">
        <v>4</v>
      </c>
      <c r="B7576" t="s">
        <v>43</v>
      </c>
      <c r="C7576">
        <v>6</v>
      </c>
      <c r="D7576" t="s">
        <v>11</v>
      </c>
      <c r="E7576" t="s">
        <v>667</v>
      </c>
      <c r="F7576" t="s">
        <v>13</v>
      </c>
      <c r="G7576" t="s">
        <v>398</v>
      </c>
      <c r="H7576" s="1">
        <v>0</v>
      </c>
      <c r="I7576" s="2">
        <v>43750</v>
      </c>
      <c r="J7576" t="s">
        <v>2310</v>
      </c>
      <c r="K7576" t="s">
        <v>102</v>
      </c>
      <c r="L7576">
        <v>8701</v>
      </c>
      <c r="M7576">
        <v>497</v>
      </c>
      <c r="N7576" t="s">
        <v>1681</v>
      </c>
      <c r="O7576">
        <v>17</v>
      </c>
      <c r="P7576">
        <v>2</v>
      </c>
      <c r="Q7576" t="s">
        <v>104</v>
      </c>
      <c r="R7576" t="s">
        <v>8304</v>
      </c>
      <c r="S7576">
        <v>17.41</v>
      </c>
      <c r="T7576">
        <v>40</v>
      </c>
      <c r="U7576" t="s">
        <v>19</v>
      </c>
      <c r="V7576" s="2">
        <v>43754</v>
      </c>
      <c r="W7576" t="s">
        <v>39</v>
      </c>
      <c r="X7576" t="s">
        <v>485</v>
      </c>
      <c r="Y7576" t="s">
        <v>47</v>
      </c>
    </row>
    <row r="7577" spans="1:25" hidden="1" x14ac:dyDescent="0.35">
      <c r="A7577">
        <v>4</v>
      </c>
      <c r="B7577" t="s">
        <v>43</v>
      </c>
      <c r="C7577">
        <v>6</v>
      </c>
      <c r="D7577" t="s">
        <v>11</v>
      </c>
      <c r="E7577" t="s">
        <v>667</v>
      </c>
      <c r="F7577" t="s">
        <v>13</v>
      </c>
      <c r="G7577" t="s">
        <v>398</v>
      </c>
      <c r="H7577" s="1">
        <v>0</v>
      </c>
      <c r="I7577" s="2">
        <v>43750</v>
      </c>
      <c r="J7577" t="s">
        <v>2310</v>
      </c>
      <c r="K7577" t="s">
        <v>102</v>
      </c>
      <c r="L7577">
        <v>8701</v>
      </c>
      <c r="M7577">
        <v>735</v>
      </c>
      <c r="N7577" t="s">
        <v>2347</v>
      </c>
      <c r="O7577">
        <v>129</v>
      </c>
      <c r="P7577">
        <v>5</v>
      </c>
      <c r="Q7577" t="s">
        <v>104</v>
      </c>
      <c r="R7577" t="s">
        <v>8304</v>
      </c>
      <c r="S7577">
        <v>129.29</v>
      </c>
      <c r="T7577">
        <v>2155</v>
      </c>
      <c r="U7577" t="s">
        <v>19</v>
      </c>
      <c r="V7577" s="2">
        <v>43754</v>
      </c>
      <c r="W7577" t="s">
        <v>39</v>
      </c>
      <c r="X7577" t="s">
        <v>485</v>
      </c>
      <c r="Y7577" t="s">
        <v>22</v>
      </c>
    </row>
    <row r="7578" spans="1:25" hidden="1" x14ac:dyDescent="0.35">
      <c r="A7578">
        <v>4</v>
      </c>
      <c r="B7578" t="s">
        <v>43</v>
      </c>
      <c r="C7578">
        <v>6</v>
      </c>
      <c r="D7578" t="s">
        <v>26</v>
      </c>
      <c r="E7578" t="s">
        <v>667</v>
      </c>
      <c r="F7578" t="s">
        <v>13</v>
      </c>
      <c r="G7578" t="s">
        <v>398</v>
      </c>
      <c r="H7578" s="1">
        <v>0</v>
      </c>
      <c r="I7578" s="2">
        <v>43750</v>
      </c>
      <c r="J7578" t="s">
        <v>2310</v>
      </c>
      <c r="K7578" t="s">
        <v>102</v>
      </c>
      <c r="L7578">
        <v>8701</v>
      </c>
      <c r="M7578">
        <v>1219</v>
      </c>
      <c r="N7578" t="s">
        <v>308</v>
      </c>
      <c r="O7578">
        <v>9</v>
      </c>
      <c r="P7578">
        <v>5</v>
      </c>
      <c r="Q7578" t="s">
        <v>104</v>
      </c>
      <c r="R7578" t="s">
        <v>8304</v>
      </c>
      <c r="S7578">
        <v>8.77</v>
      </c>
      <c r="T7578">
        <v>18</v>
      </c>
      <c r="U7578" t="s">
        <v>19</v>
      </c>
      <c r="V7578" s="2">
        <v>43754</v>
      </c>
      <c r="W7578" t="s">
        <v>39</v>
      </c>
      <c r="X7578" t="s">
        <v>485</v>
      </c>
      <c r="Y7578" t="s">
        <v>176</v>
      </c>
    </row>
    <row r="7579" spans="1:25" hidden="1" x14ac:dyDescent="0.35">
      <c r="A7579">
        <v>4</v>
      </c>
      <c r="B7579" t="s">
        <v>43</v>
      </c>
      <c r="C7579">
        <v>6</v>
      </c>
      <c r="D7579" t="s">
        <v>50</v>
      </c>
      <c r="E7579" t="s">
        <v>667</v>
      </c>
      <c r="F7579" t="s">
        <v>13</v>
      </c>
      <c r="G7579" t="s">
        <v>398</v>
      </c>
      <c r="H7579" s="1">
        <v>0</v>
      </c>
      <c r="I7579" s="2">
        <v>43750</v>
      </c>
      <c r="J7579" t="s">
        <v>2310</v>
      </c>
      <c r="K7579" t="s">
        <v>102</v>
      </c>
      <c r="L7579">
        <v>8701</v>
      </c>
      <c r="M7579">
        <v>916</v>
      </c>
      <c r="N7579" t="s">
        <v>160</v>
      </c>
      <c r="O7579">
        <v>5</v>
      </c>
      <c r="P7579">
        <v>3</v>
      </c>
      <c r="Q7579" t="s">
        <v>104</v>
      </c>
      <c r="R7579" t="s">
        <v>8304</v>
      </c>
      <c r="S7579">
        <v>4.95</v>
      </c>
      <c r="T7579">
        <v>45</v>
      </c>
      <c r="U7579" t="s">
        <v>19</v>
      </c>
      <c r="V7579" s="2">
        <v>43754</v>
      </c>
      <c r="W7579" t="s">
        <v>39</v>
      </c>
      <c r="X7579" t="s">
        <v>485</v>
      </c>
      <c r="Y7579" t="s">
        <v>113</v>
      </c>
    </row>
    <row r="7580" spans="1:25" x14ac:dyDescent="0.35">
      <c r="A7580">
        <v>2</v>
      </c>
      <c r="B7580" t="s">
        <v>25</v>
      </c>
      <c r="C7580">
        <v>1</v>
      </c>
      <c r="D7580" t="s">
        <v>26</v>
      </c>
      <c r="E7580" t="s">
        <v>3129</v>
      </c>
      <c r="F7580" t="s">
        <v>13</v>
      </c>
      <c r="G7580" t="s">
        <v>1673</v>
      </c>
      <c r="H7580" s="1">
        <v>0</v>
      </c>
      <c r="I7580" s="2">
        <v>43654</v>
      </c>
      <c r="J7580" t="s">
        <v>3130</v>
      </c>
      <c r="K7580" t="s">
        <v>30</v>
      </c>
      <c r="L7580">
        <v>94403</v>
      </c>
      <c r="M7580">
        <v>193</v>
      </c>
      <c r="N7580" t="s">
        <v>168</v>
      </c>
      <c r="O7580">
        <v>35</v>
      </c>
      <c r="P7580">
        <v>6</v>
      </c>
      <c r="Q7580" t="s">
        <v>32</v>
      </c>
      <c r="R7580" t="s">
        <v>8304</v>
      </c>
      <c r="S7580">
        <v>35.33</v>
      </c>
      <c r="T7580">
        <v>75</v>
      </c>
      <c r="U7580" t="s">
        <v>19</v>
      </c>
      <c r="V7580" s="2">
        <v>43656</v>
      </c>
      <c r="W7580" t="s">
        <v>130</v>
      </c>
      <c r="X7580" t="s">
        <v>34</v>
      </c>
      <c r="Y7580" t="s">
        <v>35</v>
      </c>
    </row>
    <row r="7581" spans="1:25" hidden="1" x14ac:dyDescent="0.35">
      <c r="A7581">
        <v>5</v>
      </c>
      <c r="B7581" t="s">
        <v>43</v>
      </c>
      <c r="C7581">
        <v>6</v>
      </c>
      <c r="D7581" t="s">
        <v>11</v>
      </c>
      <c r="E7581" t="s">
        <v>122</v>
      </c>
      <c r="F7581" t="s">
        <v>13</v>
      </c>
      <c r="G7581" t="s">
        <v>8117</v>
      </c>
      <c r="H7581" s="1">
        <v>0.3</v>
      </c>
      <c r="I7581" s="2">
        <v>43794</v>
      </c>
      <c r="J7581" t="s">
        <v>2229</v>
      </c>
      <c r="K7581" t="s">
        <v>73</v>
      </c>
      <c r="L7581">
        <v>77070</v>
      </c>
      <c r="M7581">
        <v>832</v>
      </c>
      <c r="N7581" t="s">
        <v>2230</v>
      </c>
      <c r="O7581">
        <v>-24</v>
      </c>
      <c r="P7581">
        <v>5</v>
      </c>
      <c r="Q7581" t="s">
        <v>75</v>
      </c>
      <c r="R7581" t="s">
        <v>8304</v>
      </c>
      <c r="S7581">
        <v>-24.4</v>
      </c>
      <c r="T7581">
        <v>854</v>
      </c>
      <c r="U7581" t="s">
        <v>19</v>
      </c>
      <c r="V7581" s="2">
        <v>43799</v>
      </c>
      <c r="W7581" t="s">
        <v>39</v>
      </c>
      <c r="X7581" t="s">
        <v>77</v>
      </c>
      <c r="Y7581" t="s">
        <v>24</v>
      </c>
    </row>
    <row r="7582" spans="1:25" hidden="1" x14ac:dyDescent="0.35">
      <c r="A7582">
        <v>5</v>
      </c>
      <c r="B7582" t="s">
        <v>43</v>
      </c>
      <c r="C7582">
        <v>6</v>
      </c>
      <c r="D7582" t="s">
        <v>26</v>
      </c>
      <c r="E7582" t="s">
        <v>122</v>
      </c>
      <c r="F7582" t="s">
        <v>13</v>
      </c>
      <c r="G7582" t="s">
        <v>8117</v>
      </c>
      <c r="H7582" s="1">
        <v>0.2</v>
      </c>
      <c r="I7582" s="2">
        <v>43794</v>
      </c>
      <c r="J7582" t="s">
        <v>2229</v>
      </c>
      <c r="K7582" t="s">
        <v>73</v>
      </c>
      <c r="L7582">
        <v>77070</v>
      </c>
      <c r="M7582">
        <v>255</v>
      </c>
      <c r="N7582" t="s">
        <v>3782</v>
      </c>
      <c r="O7582">
        <v>4</v>
      </c>
      <c r="P7582">
        <v>4</v>
      </c>
      <c r="Q7582" t="s">
        <v>75</v>
      </c>
      <c r="R7582" t="s">
        <v>8304</v>
      </c>
      <c r="S7582">
        <v>3.74</v>
      </c>
      <c r="T7582">
        <v>19</v>
      </c>
      <c r="U7582" t="s">
        <v>19</v>
      </c>
      <c r="V7582" s="2">
        <v>43799</v>
      </c>
      <c r="W7582" t="s">
        <v>39</v>
      </c>
      <c r="X7582" t="s">
        <v>77</v>
      </c>
      <c r="Y7582" t="s">
        <v>49</v>
      </c>
    </row>
    <row r="7583" spans="1:25" hidden="1" x14ac:dyDescent="0.35">
      <c r="A7583">
        <v>5</v>
      </c>
      <c r="B7583" t="s">
        <v>43</v>
      </c>
      <c r="C7583">
        <v>6</v>
      </c>
      <c r="D7583" t="s">
        <v>26</v>
      </c>
      <c r="E7583" t="s">
        <v>122</v>
      </c>
      <c r="F7583" t="s">
        <v>13</v>
      </c>
      <c r="G7583" t="s">
        <v>8117</v>
      </c>
      <c r="H7583" s="1">
        <v>0.8</v>
      </c>
      <c r="I7583" s="2">
        <v>43794</v>
      </c>
      <c r="J7583" t="s">
        <v>2229</v>
      </c>
      <c r="K7583" t="s">
        <v>73</v>
      </c>
      <c r="L7583">
        <v>77070</v>
      </c>
      <c r="M7583">
        <v>641</v>
      </c>
      <c r="N7583" t="s">
        <v>3976</v>
      </c>
      <c r="O7583">
        <v>-180</v>
      </c>
      <c r="P7583">
        <v>5</v>
      </c>
      <c r="Q7583" t="s">
        <v>75</v>
      </c>
      <c r="R7583" t="s">
        <v>8304</v>
      </c>
      <c r="S7583">
        <v>-179.78</v>
      </c>
      <c r="T7583">
        <v>68</v>
      </c>
      <c r="U7583" t="s">
        <v>19</v>
      </c>
      <c r="V7583" s="2">
        <v>43799</v>
      </c>
      <c r="W7583" t="s">
        <v>39</v>
      </c>
      <c r="X7583" t="s">
        <v>77</v>
      </c>
      <c r="Y7583" t="s">
        <v>56</v>
      </c>
    </row>
    <row r="7584" spans="1:25" hidden="1" x14ac:dyDescent="0.35">
      <c r="A7584">
        <v>5</v>
      </c>
      <c r="B7584" t="s">
        <v>43</v>
      </c>
      <c r="C7584">
        <v>6</v>
      </c>
      <c r="D7584" t="s">
        <v>50</v>
      </c>
      <c r="E7584" t="s">
        <v>122</v>
      </c>
      <c r="F7584" t="s">
        <v>13</v>
      </c>
      <c r="G7584" t="s">
        <v>8117</v>
      </c>
      <c r="H7584" s="1">
        <v>0.2</v>
      </c>
      <c r="I7584" s="2">
        <v>43794</v>
      </c>
      <c r="J7584" t="s">
        <v>2229</v>
      </c>
      <c r="K7584" t="s">
        <v>73</v>
      </c>
      <c r="L7584">
        <v>77070</v>
      </c>
      <c r="M7584">
        <v>342</v>
      </c>
      <c r="N7584" t="s">
        <v>4869</v>
      </c>
      <c r="O7584">
        <v>37</v>
      </c>
      <c r="P7584">
        <v>5</v>
      </c>
      <c r="Q7584" t="s">
        <v>75</v>
      </c>
      <c r="R7584" t="s">
        <v>8304</v>
      </c>
      <c r="S7584">
        <v>37.49</v>
      </c>
      <c r="T7584">
        <v>300</v>
      </c>
      <c r="U7584" t="s">
        <v>19</v>
      </c>
      <c r="V7584" s="2">
        <v>43799</v>
      </c>
      <c r="W7584" t="s">
        <v>39</v>
      </c>
      <c r="X7584" t="s">
        <v>77</v>
      </c>
      <c r="Y7584" t="s">
        <v>52</v>
      </c>
    </row>
    <row r="7585" spans="1:25" hidden="1" x14ac:dyDescent="0.35">
      <c r="A7585">
        <v>5</v>
      </c>
      <c r="B7585" t="s">
        <v>43</v>
      </c>
      <c r="C7585">
        <v>6</v>
      </c>
      <c r="D7585" t="s">
        <v>50</v>
      </c>
      <c r="E7585" t="s">
        <v>2069</v>
      </c>
      <c r="F7585" t="s">
        <v>13</v>
      </c>
      <c r="G7585" t="s">
        <v>1206</v>
      </c>
      <c r="H7585" s="1">
        <v>0</v>
      </c>
      <c r="I7585" s="2">
        <v>43619</v>
      </c>
      <c r="J7585" t="s">
        <v>6803</v>
      </c>
      <c r="K7585" t="s">
        <v>30</v>
      </c>
      <c r="L7585">
        <v>98226</v>
      </c>
      <c r="M7585">
        <v>1274</v>
      </c>
      <c r="N7585" t="s">
        <v>4950</v>
      </c>
      <c r="O7585">
        <v>363</v>
      </c>
      <c r="P7585">
        <v>10</v>
      </c>
      <c r="Q7585" t="s">
        <v>32</v>
      </c>
      <c r="R7585" t="s">
        <v>8304</v>
      </c>
      <c r="S7585">
        <v>362.84</v>
      </c>
      <c r="T7585">
        <v>1100</v>
      </c>
      <c r="U7585" t="s">
        <v>33</v>
      </c>
      <c r="V7585" s="2">
        <v>43624</v>
      </c>
      <c r="W7585" t="s">
        <v>39</v>
      </c>
      <c r="X7585" t="s">
        <v>69</v>
      </c>
      <c r="Y7585" t="s">
        <v>113</v>
      </c>
    </row>
    <row r="7586" spans="1:25" x14ac:dyDescent="0.35">
      <c r="A7586">
        <v>4</v>
      </c>
      <c r="B7586" t="s">
        <v>43</v>
      </c>
      <c r="C7586">
        <v>6</v>
      </c>
      <c r="D7586" t="s">
        <v>26</v>
      </c>
      <c r="E7586" t="s">
        <v>88</v>
      </c>
      <c r="F7586" t="s">
        <v>13</v>
      </c>
      <c r="G7586" t="s">
        <v>864</v>
      </c>
      <c r="H7586" s="1">
        <v>0</v>
      </c>
      <c r="I7586" s="2">
        <v>43491</v>
      </c>
      <c r="J7586" t="s">
        <v>4613</v>
      </c>
      <c r="K7586" t="s">
        <v>30</v>
      </c>
      <c r="L7586">
        <v>94109</v>
      </c>
      <c r="M7586">
        <v>326</v>
      </c>
      <c r="N7586" t="s">
        <v>3089</v>
      </c>
      <c r="O7586">
        <v>6</v>
      </c>
      <c r="P7586">
        <v>8</v>
      </c>
      <c r="Q7586" t="s">
        <v>32</v>
      </c>
      <c r="R7586" t="s">
        <v>8304</v>
      </c>
      <c r="S7586">
        <v>5.68</v>
      </c>
      <c r="T7586">
        <v>12</v>
      </c>
      <c r="U7586" t="s">
        <v>19</v>
      </c>
      <c r="V7586" s="2">
        <v>43495</v>
      </c>
      <c r="W7586" t="s">
        <v>39</v>
      </c>
      <c r="X7586" t="s">
        <v>34</v>
      </c>
      <c r="Y7586" t="s">
        <v>176</v>
      </c>
    </row>
    <row r="7587" spans="1:25" hidden="1" x14ac:dyDescent="0.35">
      <c r="A7587">
        <v>4</v>
      </c>
      <c r="B7587" t="s">
        <v>43</v>
      </c>
      <c r="C7587">
        <v>6</v>
      </c>
      <c r="D7587" t="s">
        <v>26</v>
      </c>
      <c r="E7587" t="s">
        <v>6186</v>
      </c>
      <c r="F7587" t="s">
        <v>13</v>
      </c>
      <c r="G7587" t="s">
        <v>5393</v>
      </c>
      <c r="H7587" s="1">
        <v>0</v>
      </c>
      <c r="I7587" s="2">
        <v>43666</v>
      </c>
      <c r="J7587" t="s">
        <v>6187</v>
      </c>
      <c r="K7587" t="s">
        <v>73</v>
      </c>
      <c r="L7587">
        <v>55369</v>
      </c>
      <c r="M7587">
        <v>898</v>
      </c>
      <c r="N7587" t="s">
        <v>2778</v>
      </c>
      <c r="O7587">
        <v>331</v>
      </c>
      <c r="P7587">
        <v>2</v>
      </c>
      <c r="Q7587" t="s">
        <v>75</v>
      </c>
      <c r="R7587" t="s">
        <v>8304</v>
      </c>
      <c r="S7587">
        <v>331.19</v>
      </c>
      <c r="T7587">
        <v>736</v>
      </c>
      <c r="U7587" t="s">
        <v>33</v>
      </c>
      <c r="V7587" s="2">
        <v>43670</v>
      </c>
      <c r="W7587" t="s">
        <v>39</v>
      </c>
      <c r="X7587" t="s">
        <v>151</v>
      </c>
      <c r="Y7587" t="s">
        <v>54</v>
      </c>
    </row>
    <row r="7588" spans="1:25" hidden="1" x14ac:dyDescent="0.35">
      <c r="A7588">
        <v>6</v>
      </c>
      <c r="B7588" t="s">
        <v>10</v>
      </c>
      <c r="C7588">
        <v>6</v>
      </c>
      <c r="D7588" t="s">
        <v>26</v>
      </c>
      <c r="E7588" t="s">
        <v>498</v>
      </c>
      <c r="F7588" t="s">
        <v>13</v>
      </c>
      <c r="G7588" t="s">
        <v>1987</v>
      </c>
      <c r="H7588" s="1">
        <v>0.2</v>
      </c>
      <c r="I7588" s="2">
        <v>43775</v>
      </c>
      <c r="J7588" t="s">
        <v>3871</v>
      </c>
      <c r="K7588" t="s">
        <v>73</v>
      </c>
      <c r="L7588">
        <v>75220</v>
      </c>
      <c r="M7588">
        <v>1456</v>
      </c>
      <c r="N7588" t="s">
        <v>219</v>
      </c>
      <c r="O7588">
        <v>2</v>
      </c>
      <c r="P7588">
        <v>2</v>
      </c>
      <c r="Q7588" t="s">
        <v>75</v>
      </c>
      <c r="R7588" t="s">
        <v>8304</v>
      </c>
      <c r="S7588">
        <v>1.82</v>
      </c>
      <c r="T7588">
        <v>18</v>
      </c>
      <c r="U7588" t="s">
        <v>19</v>
      </c>
      <c r="V7588" s="2">
        <v>43781</v>
      </c>
      <c r="W7588" t="s">
        <v>39</v>
      </c>
      <c r="X7588" t="s">
        <v>77</v>
      </c>
      <c r="Y7588" t="s">
        <v>42</v>
      </c>
    </row>
    <row r="7589" spans="1:25" hidden="1" x14ac:dyDescent="0.35">
      <c r="A7589">
        <v>5</v>
      </c>
      <c r="B7589" t="s">
        <v>43</v>
      </c>
      <c r="C7589">
        <v>6</v>
      </c>
      <c r="D7589" t="s">
        <v>26</v>
      </c>
      <c r="E7589" t="s">
        <v>6893</v>
      </c>
      <c r="F7589" t="s">
        <v>13</v>
      </c>
      <c r="G7589" t="s">
        <v>7098</v>
      </c>
      <c r="H7589" s="1">
        <v>0</v>
      </c>
      <c r="I7589" s="2">
        <v>43516</v>
      </c>
      <c r="J7589" t="s">
        <v>7397</v>
      </c>
      <c r="K7589" t="s">
        <v>73</v>
      </c>
      <c r="L7589">
        <v>74403</v>
      </c>
      <c r="M7589">
        <v>1169</v>
      </c>
      <c r="N7589" t="s">
        <v>2889</v>
      </c>
      <c r="O7589">
        <v>2</v>
      </c>
      <c r="P7589">
        <v>2</v>
      </c>
      <c r="Q7589" t="s">
        <v>75</v>
      </c>
      <c r="R7589" t="s">
        <v>8304</v>
      </c>
      <c r="S7589">
        <v>1.9</v>
      </c>
      <c r="T7589">
        <v>7</v>
      </c>
      <c r="U7589" t="s">
        <v>76</v>
      </c>
      <c r="V7589" s="2">
        <v>43521</v>
      </c>
      <c r="W7589" t="s">
        <v>39</v>
      </c>
      <c r="X7589" t="s">
        <v>401</v>
      </c>
      <c r="Y7589" t="s">
        <v>49</v>
      </c>
    </row>
    <row r="7590" spans="1:25" hidden="1" x14ac:dyDescent="0.35">
      <c r="A7590">
        <v>5</v>
      </c>
      <c r="B7590" t="s">
        <v>43</v>
      </c>
      <c r="C7590">
        <v>6</v>
      </c>
      <c r="D7590" t="s">
        <v>26</v>
      </c>
      <c r="E7590" t="s">
        <v>6893</v>
      </c>
      <c r="F7590" t="s">
        <v>13</v>
      </c>
      <c r="G7590" t="s">
        <v>7098</v>
      </c>
      <c r="H7590" s="1">
        <v>0</v>
      </c>
      <c r="I7590" s="2">
        <v>43516</v>
      </c>
      <c r="J7590" t="s">
        <v>7397</v>
      </c>
      <c r="K7590" t="s">
        <v>73</v>
      </c>
      <c r="L7590">
        <v>74403</v>
      </c>
      <c r="M7590">
        <v>519</v>
      </c>
      <c r="N7590" t="s">
        <v>3431</v>
      </c>
      <c r="O7590">
        <v>3</v>
      </c>
      <c r="P7590">
        <v>3</v>
      </c>
      <c r="Q7590" t="s">
        <v>75</v>
      </c>
      <c r="R7590" t="s">
        <v>8304</v>
      </c>
      <c r="S7590">
        <v>3.41</v>
      </c>
      <c r="T7590">
        <v>13</v>
      </c>
      <c r="U7590" t="s">
        <v>76</v>
      </c>
      <c r="V7590" s="2">
        <v>43521</v>
      </c>
      <c r="W7590" t="s">
        <v>39</v>
      </c>
      <c r="X7590" t="s">
        <v>401</v>
      </c>
      <c r="Y7590" t="s">
        <v>56</v>
      </c>
    </row>
    <row r="7591" spans="1:25" x14ac:dyDescent="0.35">
      <c r="A7591">
        <v>5</v>
      </c>
      <c r="B7591" t="s">
        <v>25</v>
      </c>
      <c r="C7591">
        <v>3</v>
      </c>
      <c r="D7591" t="s">
        <v>11</v>
      </c>
      <c r="E7591" t="s">
        <v>27</v>
      </c>
      <c r="F7591" t="s">
        <v>13</v>
      </c>
      <c r="G7591" t="s">
        <v>5375</v>
      </c>
      <c r="H7591" s="1">
        <v>0</v>
      </c>
      <c r="I7591" s="2">
        <v>43505</v>
      </c>
      <c r="J7591" t="s">
        <v>5442</v>
      </c>
      <c r="K7591" t="s">
        <v>30</v>
      </c>
      <c r="L7591">
        <v>90045</v>
      </c>
      <c r="M7591">
        <v>1052</v>
      </c>
      <c r="N7591" t="s">
        <v>1589</v>
      </c>
      <c r="O7591">
        <v>7</v>
      </c>
      <c r="P7591">
        <v>4</v>
      </c>
      <c r="Q7591" t="s">
        <v>32</v>
      </c>
      <c r="R7591" t="s">
        <v>8304</v>
      </c>
      <c r="S7591">
        <v>6.55</v>
      </c>
      <c r="T7591">
        <v>21</v>
      </c>
      <c r="U7591" t="s">
        <v>33</v>
      </c>
      <c r="V7591" s="2">
        <v>43510</v>
      </c>
      <c r="W7591" t="s">
        <v>20</v>
      </c>
      <c r="X7591" t="s">
        <v>34</v>
      </c>
      <c r="Y7591" t="s">
        <v>47</v>
      </c>
    </row>
    <row r="7592" spans="1:25" x14ac:dyDescent="0.35">
      <c r="A7592">
        <v>4</v>
      </c>
      <c r="B7592" t="s">
        <v>43</v>
      </c>
      <c r="C7592">
        <v>6</v>
      </c>
      <c r="D7592" t="s">
        <v>26</v>
      </c>
      <c r="E7592" t="s">
        <v>27</v>
      </c>
      <c r="F7592" t="s">
        <v>13</v>
      </c>
      <c r="G7592" t="s">
        <v>640</v>
      </c>
      <c r="H7592" s="1">
        <v>0.2</v>
      </c>
      <c r="I7592" s="2">
        <v>43585</v>
      </c>
      <c r="J7592" t="s">
        <v>8080</v>
      </c>
      <c r="K7592" t="s">
        <v>30</v>
      </c>
      <c r="L7592">
        <v>90032</v>
      </c>
      <c r="M7592">
        <v>640</v>
      </c>
      <c r="N7592" t="s">
        <v>3761</v>
      </c>
      <c r="O7592">
        <v>8</v>
      </c>
      <c r="P7592">
        <v>5</v>
      </c>
      <c r="Q7592" t="s">
        <v>32</v>
      </c>
      <c r="R7592" t="s">
        <v>92</v>
      </c>
      <c r="S7592">
        <v>7.55</v>
      </c>
      <c r="T7592">
        <v>23</v>
      </c>
      <c r="U7592" t="s">
        <v>76</v>
      </c>
      <c r="V7592" s="2">
        <v>43589</v>
      </c>
      <c r="W7592" t="s">
        <v>39</v>
      </c>
      <c r="X7592" t="s">
        <v>34</v>
      </c>
      <c r="Y7592" t="s">
        <v>54</v>
      </c>
    </row>
    <row r="7593" spans="1:25" hidden="1" x14ac:dyDescent="0.35">
      <c r="A7593">
        <v>4</v>
      </c>
      <c r="B7593" t="s">
        <v>43</v>
      </c>
      <c r="C7593">
        <v>6</v>
      </c>
      <c r="D7593" t="s">
        <v>26</v>
      </c>
      <c r="E7593" t="s">
        <v>1539</v>
      </c>
      <c r="F7593" t="s">
        <v>13</v>
      </c>
      <c r="G7593" t="s">
        <v>7078</v>
      </c>
      <c r="H7593" s="1">
        <v>0</v>
      </c>
      <c r="I7593" s="2">
        <v>43565</v>
      </c>
      <c r="J7593" t="s">
        <v>7499</v>
      </c>
      <c r="K7593" t="s">
        <v>102</v>
      </c>
      <c r="L7593">
        <v>6708</v>
      </c>
      <c r="M7593">
        <v>1344</v>
      </c>
      <c r="N7593" t="s">
        <v>3093</v>
      </c>
      <c r="O7593">
        <v>72</v>
      </c>
      <c r="P7593">
        <v>5</v>
      </c>
      <c r="Q7593" t="s">
        <v>104</v>
      </c>
      <c r="R7593" t="s">
        <v>8304</v>
      </c>
      <c r="S7593">
        <v>71.540000000000006</v>
      </c>
      <c r="T7593">
        <v>286</v>
      </c>
      <c r="U7593" t="s">
        <v>76</v>
      </c>
      <c r="V7593" s="2">
        <v>43569</v>
      </c>
      <c r="W7593" t="s">
        <v>39</v>
      </c>
      <c r="X7593" t="s">
        <v>461</v>
      </c>
      <c r="Y7593" t="s">
        <v>42</v>
      </c>
    </row>
    <row r="7594" spans="1:25" hidden="1" x14ac:dyDescent="0.35">
      <c r="A7594">
        <v>4</v>
      </c>
      <c r="B7594" t="s">
        <v>43</v>
      </c>
      <c r="C7594">
        <v>6</v>
      </c>
      <c r="D7594" t="s">
        <v>50</v>
      </c>
      <c r="E7594" t="s">
        <v>1539</v>
      </c>
      <c r="F7594" t="s">
        <v>13</v>
      </c>
      <c r="G7594" t="s">
        <v>7078</v>
      </c>
      <c r="H7594" s="1">
        <v>0</v>
      </c>
      <c r="I7594" s="2">
        <v>43565</v>
      </c>
      <c r="J7594" t="s">
        <v>7499</v>
      </c>
      <c r="K7594" t="s">
        <v>102</v>
      </c>
      <c r="L7594">
        <v>6708</v>
      </c>
      <c r="M7594">
        <v>1013</v>
      </c>
      <c r="N7594" t="s">
        <v>950</v>
      </c>
      <c r="O7594">
        <v>42</v>
      </c>
      <c r="P7594">
        <v>1</v>
      </c>
      <c r="Q7594" t="s">
        <v>104</v>
      </c>
      <c r="R7594" t="s">
        <v>8304</v>
      </c>
      <c r="S7594">
        <v>42</v>
      </c>
      <c r="T7594">
        <v>100</v>
      </c>
      <c r="U7594" t="s">
        <v>76</v>
      </c>
      <c r="V7594" s="2">
        <v>43569</v>
      </c>
      <c r="W7594" t="s">
        <v>39</v>
      </c>
      <c r="X7594" t="s">
        <v>461</v>
      </c>
      <c r="Y7594" t="s">
        <v>113</v>
      </c>
    </row>
    <row r="7595" spans="1:25" hidden="1" x14ac:dyDescent="0.35">
      <c r="A7595">
        <v>5</v>
      </c>
      <c r="B7595" t="s">
        <v>43</v>
      </c>
      <c r="C7595">
        <v>6</v>
      </c>
      <c r="D7595" t="s">
        <v>26</v>
      </c>
      <c r="E7595" t="s">
        <v>237</v>
      </c>
      <c r="F7595" t="s">
        <v>13</v>
      </c>
      <c r="G7595" t="s">
        <v>7003</v>
      </c>
      <c r="H7595" s="1">
        <v>0</v>
      </c>
      <c r="I7595" s="2">
        <v>43752</v>
      </c>
      <c r="J7595" t="s">
        <v>7505</v>
      </c>
      <c r="K7595" t="s">
        <v>102</v>
      </c>
      <c r="L7595">
        <v>21044</v>
      </c>
      <c r="M7595">
        <v>58</v>
      </c>
      <c r="N7595" t="s">
        <v>8148</v>
      </c>
      <c r="O7595">
        <v>18</v>
      </c>
      <c r="P7595">
        <v>7</v>
      </c>
      <c r="Q7595" t="s">
        <v>104</v>
      </c>
      <c r="R7595" t="s">
        <v>8304</v>
      </c>
      <c r="S7595">
        <v>18.45</v>
      </c>
      <c r="T7595">
        <v>38</v>
      </c>
      <c r="U7595" t="s">
        <v>76</v>
      </c>
      <c r="V7595" s="2">
        <v>43757</v>
      </c>
      <c r="W7595" t="s">
        <v>39</v>
      </c>
      <c r="X7595" t="s">
        <v>1549</v>
      </c>
      <c r="Y7595" t="s">
        <v>54</v>
      </c>
    </row>
    <row r="7596" spans="1:25" hidden="1" x14ac:dyDescent="0.35">
      <c r="A7596">
        <v>6</v>
      </c>
      <c r="B7596" t="s">
        <v>10</v>
      </c>
      <c r="C7596">
        <v>6</v>
      </c>
      <c r="D7596" t="s">
        <v>11</v>
      </c>
      <c r="E7596" t="s">
        <v>209</v>
      </c>
      <c r="F7596" t="s">
        <v>13</v>
      </c>
      <c r="G7596" t="s">
        <v>2824</v>
      </c>
      <c r="H7596" s="1">
        <v>0.4</v>
      </c>
      <c r="I7596" s="2">
        <v>43821</v>
      </c>
      <c r="J7596" t="s">
        <v>7837</v>
      </c>
      <c r="K7596" t="s">
        <v>16</v>
      </c>
      <c r="L7596">
        <v>38301</v>
      </c>
      <c r="M7596">
        <v>314</v>
      </c>
      <c r="N7596" t="s">
        <v>8164</v>
      </c>
      <c r="O7596">
        <v>-249</v>
      </c>
      <c r="P7596">
        <v>6</v>
      </c>
      <c r="Q7596" t="s">
        <v>18</v>
      </c>
      <c r="R7596" t="s">
        <v>92</v>
      </c>
      <c r="S7596">
        <v>-249.32</v>
      </c>
      <c r="T7596">
        <v>935</v>
      </c>
      <c r="U7596" t="s">
        <v>19</v>
      </c>
      <c r="V7596" s="2">
        <v>43827</v>
      </c>
      <c r="W7596" t="s">
        <v>39</v>
      </c>
      <c r="X7596" t="s">
        <v>214</v>
      </c>
      <c r="Y7596" t="s">
        <v>41</v>
      </c>
    </row>
    <row r="7597" spans="1:25" hidden="1" x14ac:dyDescent="0.35">
      <c r="A7597">
        <v>6</v>
      </c>
      <c r="B7597" t="s">
        <v>10</v>
      </c>
      <c r="C7597">
        <v>6</v>
      </c>
      <c r="D7597" t="s">
        <v>26</v>
      </c>
      <c r="E7597" t="s">
        <v>209</v>
      </c>
      <c r="F7597" t="s">
        <v>13</v>
      </c>
      <c r="G7597" t="s">
        <v>2824</v>
      </c>
      <c r="H7597" s="1">
        <v>0.2</v>
      </c>
      <c r="I7597" s="2">
        <v>43821</v>
      </c>
      <c r="J7597" t="s">
        <v>7837</v>
      </c>
      <c r="K7597" t="s">
        <v>16</v>
      </c>
      <c r="L7597">
        <v>38301</v>
      </c>
      <c r="M7597">
        <v>473</v>
      </c>
      <c r="N7597" t="s">
        <v>883</v>
      </c>
      <c r="O7597">
        <v>2</v>
      </c>
      <c r="P7597">
        <v>3</v>
      </c>
      <c r="Q7597" t="s">
        <v>18</v>
      </c>
      <c r="R7597" t="s">
        <v>92</v>
      </c>
      <c r="S7597">
        <v>1.96</v>
      </c>
      <c r="T7597">
        <v>26</v>
      </c>
      <c r="U7597" t="s">
        <v>19</v>
      </c>
      <c r="V7597" s="2">
        <v>43827</v>
      </c>
      <c r="W7597" t="s">
        <v>39</v>
      </c>
      <c r="X7597" t="s">
        <v>214</v>
      </c>
      <c r="Y7597" t="s">
        <v>42</v>
      </c>
    </row>
    <row r="7598" spans="1:25" hidden="1" x14ac:dyDescent="0.35">
      <c r="A7598">
        <v>6</v>
      </c>
      <c r="B7598" t="s">
        <v>10</v>
      </c>
      <c r="C7598">
        <v>6</v>
      </c>
      <c r="D7598" t="s">
        <v>26</v>
      </c>
      <c r="E7598" t="s">
        <v>209</v>
      </c>
      <c r="F7598" t="s">
        <v>13</v>
      </c>
      <c r="G7598" t="s">
        <v>2824</v>
      </c>
      <c r="H7598" s="1">
        <v>0.2</v>
      </c>
      <c r="I7598" s="2">
        <v>43821</v>
      </c>
      <c r="J7598" t="s">
        <v>7837</v>
      </c>
      <c r="K7598" t="s">
        <v>16</v>
      </c>
      <c r="L7598">
        <v>38301</v>
      </c>
      <c r="M7598">
        <v>813</v>
      </c>
      <c r="N7598" t="s">
        <v>3546</v>
      </c>
      <c r="O7598">
        <v>16</v>
      </c>
      <c r="P7598">
        <v>5</v>
      </c>
      <c r="Q7598" t="s">
        <v>18</v>
      </c>
      <c r="R7598" t="s">
        <v>92</v>
      </c>
      <c r="S7598">
        <v>16.29</v>
      </c>
      <c r="T7598">
        <v>59</v>
      </c>
      <c r="U7598" t="s">
        <v>19</v>
      </c>
      <c r="V7598" s="2">
        <v>43827</v>
      </c>
      <c r="W7598" t="s">
        <v>39</v>
      </c>
      <c r="X7598" t="s">
        <v>214</v>
      </c>
      <c r="Y7598" t="s">
        <v>56</v>
      </c>
    </row>
    <row r="7599" spans="1:25" hidden="1" x14ac:dyDescent="0.35">
      <c r="A7599">
        <v>6</v>
      </c>
      <c r="B7599" t="s">
        <v>10</v>
      </c>
      <c r="C7599">
        <v>6</v>
      </c>
      <c r="D7599" t="s">
        <v>26</v>
      </c>
      <c r="E7599" t="s">
        <v>209</v>
      </c>
      <c r="F7599" t="s">
        <v>13</v>
      </c>
      <c r="G7599" t="s">
        <v>2824</v>
      </c>
      <c r="H7599" s="1">
        <v>0.2</v>
      </c>
      <c r="I7599" s="2">
        <v>43821</v>
      </c>
      <c r="J7599" t="s">
        <v>7837</v>
      </c>
      <c r="K7599" t="s">
        <v>16</v>
      </c>
      <c r="L7599">
        <v>38301</v>
      </c>
      <c r="M7599">
        <v>1140</v>
      </c>
      <c r="N7599" t="s">
        <v>3494</v>
      </c>
      <c r="O7599">
        <v>3</v>
      </c>
      <c r="P7599">
        <v>7</v>
      </c>
      <c r="Q7599" t="s">
        <v>18</v>
      </c>
      <c r="R7599" t="s">
        <v>92</v>
      </c>
      <c r="S7599">
        <v>2.89</v>
      </c>
      <c r="T7599">
        <v>23</v>
      </c>
      <c r="U7599" t="s">
        <v>19</v>
      </c>
      <c r="V7599" s="2">
        <v>43827</v>
      </c>
      <c r="W7599" t="s">
        <v>39</v>
      </c>
      <c r="X7599" t="s">
        <v>214</v>
      </c>
      <c r="Y7599" t="s">
        <v>49</v>
      </c>
    </row>
    <row r="7600" spans="1:25" hidden="1" x14ac:dyDescent="0.35">
      <c r="A7600">
        <v>6</v>
      </c>
      <c r="B7600" t="s">
        <v>10</v>
      </c>
      <c r="C7600">
        <v>6</v>
      </c>
      <c r="D7600" t="s">
        <v>50</v>
      </c>
      <c r="E7600" t="s">
        <v>209</v>
      </c>
      <c r="F7600" t="s">
        <v>13</v>
      </c>
      <c r="G7600" t="s">
        <v>2824</v>
      </c>
      <c r="H7600" s="1">
        <v>0.2</v>
      </c>
      <c r="I7600" s="2">
        <v>43821</v>
      </c>
      <c r="J7600" t="s">
        <v>7837</v>
      </c>
      <c r="K7600" t="s">
        <v>16</v>
      </c>
      <c r="L7600">
        <v>38301</v>
      </c>
      <c r="M7600">
        <v>1002</v>
      </c>
      <c r="N7600" t="s">
        <v>4906</v>
      </c>
      <c r="O7600">
        <v>8</v>
      </c>
      <c r="P7600">
        <v>2</v>
      </c>
      <c r="Q7600" t="s">
        <v>18</v>
      </c>
      <c r="R7600" t="s">
        <v>92</v>
      </c>
      <c r="S7600">
        <v>7.62</v>
      </c>
      <c r="T7600">
        <v>47</v>
      </c>
      <c r="U7600" t="s">
        <v>19</v>
      </c>
      <c r="V7600" s="2">
        <v>43827</v>
      </c>
      <c r="W7600" t="s">
        <v>39</v>
      </c>
      <c r="X7600" t="s">
        <v>214</v>
      </c>
      <c r="Y7600" t="s">
        <v>113</v>
      </c>
    </row>
    <row r="7601" spans="1:25" hidden="1" x14ac:dyDescent="0.35">
      <c r="A7601">
        <v>7</v>
      </c>
      <c r="B7601" t="s">
        <v>25</v>
      </c>
      <c r="C7601">
        <v>6</v>
      </c>
      <c r="D7601" t="s">
        <v>26</v>
      </c>
      <c r="E7601" t="s">
        <v>7104</v>
      </c>
      <c r="F7601" t="s">
        <v>13</v>
      </c>
      <c r="G7601" t="s">
        <v>6829</v>
      </c>
      <c r="H7601" s="1">
        <v>0</v>
      </c>
      <c r="I7601" s="2">
        <v>43471</v>
      </c>
      <c r="J7601" t="s">
        <v>7576</v>
      </c>
      <c r="K7601" t="s">
        <v>16</v>
      </c>
      <c r="L7601">
        <v>35401</v>
      </c>
      <c r="M7601">
        <v>1652</v>
      </c>
      <c r="N7601" t="s">
        <v>1251</v>
      </c>
      <c r="O7601">
        <v>16</v>
      </c>
      <c r="P7601">
        <v>7</v>
      </c>
      <c r="Q7601" t="s">
        <v>18</v>
      </c>
      <c r="R7601" t="s">
        <v>8304</v>
      </c>
      <c r="S7601">
        <v>15.52</v>
      </c>
      <c r="T7601">
        <v>34</v>
      </c>
      <c r="U7601" t="s">
        <v>76</v>
      </c>
      <c r="V7601" s="2">
        <v>43478</v>
      </c>
      <c r="W7601" t="s">
        <v>39</v>
      </c>
      <c r="X7601" t="s">
        <v>225</v>
      </c>
      <c r="Y7601" t="s">
        <v>54</v>
      </c>
    </row>
    <row r="7602" spans="1:25" hidden="1" x14ac:dyDescent="0.35">
      <c r="A7602">
        <v>2</v>
      </c>
      <c r="B7602" t="s">
        <v>25</v>
      </c>
      <c r="C7602">
        <v>1</v>
      </c>
      <c r="D7602" t="s">
        <v>26</v>
      </c>
      <c r="E7602" t="s">
        <v>2818</v>
      </c>
      <c r="F7602" t="s">
        <v>13</v>
      </c>
      <c r="G7602" t="s">
        <v>742</v>
      </c>
      <c r="H7602" s="1">
        <v>0.2</v>
      </c>
      <c r="I7602" s="2">
        <v>43780</v>
      </c>
      <c r="J7602" t="s">
        <v>2819</v>
      </c>
      <c r="K7602" t="s">
        <v>73</v>
      </c>
      <c r="L7602">
        <v>75043</v>
      </c>
      <c r="M7602">
        <v>1264</v>
      </c>
      <c r="N7602" t="s">
        <v>2820</v>
      </c>
      <c r="O7602">
        <v>3</v>
      </c>
      <c r="P7602">
        <v>5</v>
      </c>
      <c r="Q7602" t="s">
        <v>75</v>
      </c>
      <c r="R7602" t="s">
        <v>8304</v>
      </c>
      <c r="S7602">
        <v>3.39</v>
      </c>
      <c r="T7602">
        <v>10</v>
      </c>
      <c r="U7602" t="s">
        <v>19</v>
      </c>
      <c r="V7602" s="2">
        <v>43782</v>
      </c>
      <c r="W7602" t="s">
        <v>130</v>
      </c>
      <c r="X7602" t="s">
        <v>77</v>
      </c>
      <c r="Y7602" t="s">
        <v>35</v>
      </c>
    </row>
    <row r="7603" spans="1:25" hidden="1" x14ac:dyDescent="0.35">
      <c r="A7603">
        <v>2</v>
      </c>
      <c r="B7603" t="s">
        <v>25</v>
      </c>
      <c r="C7603">
        <v>1</v>
      </c>
      <c r="D7603" t="s">
        <v>26</v>
      </c>
      <c r="E7603" t="s">
        <v>2818</v>
      </c>
      <c r="F7603" t="s">
        <v>13</v>
      </c>
      <c r="G7603" t="s">
        <v>742</v>
      </c>
      <c r="H7603" s="1">
        <v>0.8</v>
      </c>
      <c r="I7603" s="2">
        <v>43780</v>
      </c>
      <c r="J7603" t="s">
        <v>2819</v>
      </c>
      <c r="K7603" t="s">
        <v>73</v>
      </c>
      <c r="L7603">
        <v>75043</v>
      </c>
      <c r="M7603">
        <v>513</v>
      </c>
      <c r="N7603" t="s">
        <v>2851</v>
      </c>
      <c r="O7603">
        <v>-32</v>
      </c>
      <c r="P7603">
        <v>4</v>
      </c>
      <c r="Q7603" t="s">
        <v>75</v>
      </c>
      <c r="R7603" t="s">
        <v>8304</v>
      </c>
      <c r="S7603">
        <v>-32.090000000000003</v>
      </c>
      <c r="T7603">
        <v>18</v>
      </c>
      <c r="U7603" t="s">
        <v>19</v>
      </c>
      <c r="V7603" s="2">
        <v>43782</v>
      </c>
      <c r="W7603" t="s">
        <v>130</v>
      </c>
      <c r="X7603" t="s">
        <v>77</v>
      </c>
      <c r="Y7603" t="s">
        <v>54</v>
      </c>
    </row>
    <row r="7604" spans="1:25" x14ac:dyDescent="0.35">
      <c r="A7604">
        <v>4</v>
      </c>
      <c r="B7604" t="s">
        <v>43</v>
      </c>
      <c r="C7604">
        <v>6</v>
      </c>
      <c r="D7604" t="s">
        <v>26</v>
      </c>
      <c r="E7604" t="s">
        <v>88</v>
      </c>
      <c r="F7604" t="s">
        <v>13</v>
      </c>
      <c r="G7604" t="s">
        <v>6922</v>
      </c>
      <c r="H7604" s="1">
        <v>0</v>
      </c>
      <c r="I7604" s="2">
        <v>43563</v>
      </c>
      <c r="J7604" t="s">
        <v>7656</v>
      </c>
      <c r="K7604" t="s">
        <v>30</v>
      </c>
      <c r="L7604">
        <v>94110</v>
      </c>
      <c r="M7604">
        <v>1738</v>
      </c>
      <c r="N7604" t="s">
        <v>2942</v>
      </c>
      <c r="O7604">
        <v>98</v>
      </c>
      <c r="P7604">
        <v>4</v>
      </c>
      <c r="Q7604" t="s">
        <v>32</v>
      </c>
      <c r="R7604" t="s">
        <v>8304</v>
      </c>
      <c r="S7604">
        <v>97.88</v>
      </c>
      <c r="T7604">
        <v>196</v>
      </c>
      <c r="U7604" t="s">
        <v>76</v>
      </c>
      <c r="V7604" s="2">
        <v>43567</v>
      </c>
      <c r="W7604" t="s">
        <v>39</v>
      </c>
      <c r="X7604" t="s">
        <v>34</v>
      </c>
      <c r="Y7604" t="s">
        <v>64</v>
      </c>
    </row>
    <row r="7605" spans="1:25" x14ac:dyDescent="0.35">
      <c r="A7605">
        <v>4</v>
      </c>
      <c r="B7605" t="s">
        <v>43</v>
      </c>
      <c r="C7605">
        <v>6</v>
      </c>
      <c r="D7605" t="s">
        <v>26</v>
      </c>
      <c r="E7605" t="s">
        <v>88</v>
      </c>
      <c r="F7605" t="s">
        <v>13</v>
      </c>
      <c r="G7605" t="s">
        <v>6922</v>
      </c>
      <c r="H7605" s="1">
        <v>0</v>
      </c>
      <c r="I7605" s="2">
        <v>43563</v>
      </c>
      <c r="J7605" t="s">
        <v>7656</v>
      </c>
      <c r="K7605" t="s">
        <v>30</v>
      </c>
      <c r="L7605">
        <v>94110</v>
      </c>
      <c r="M7605">
        <v>1682</v>
      </c>
      <c r="N7605" t="s">
        <v>3440</v>
      </c>
      <c r="O7605">
        <v>115</v>
      </c>
      <c r="P7605">
        <v>5</v>
      </c>
      <c r="Q7605" t="s">
        <v>32</v>
      </c>
      <c r="R7605" t="s">
        <v>8304</v>
      </c>
      <c r="S7605">
        <v>114.94</v>
      </c>
      <c r="T7605">
        <v>245</v>
      </c>
      <c r="U7605" t="s">
        <v>76</v>
      </c>
      <c r="V7605" s="2">
        <v>43567</v>
      </c>
      <c r="W7605" t="s">
        <v>39</v>
      </c>
      <c r="X7605" t="s">
        <v>34</v>
      </c>
      <c r="Y7605" t="s">
        <v>64</v>
      </c>
    </row>
    <row r="7606" spans="1:25" hidden="1" x14ac:dyDescent="0.35">
      <c r="A7606">
        <v>1</v>
      </c>
      <c r="B7606" t="s">
        <v>10</v>
      </c>
      <c r="C7606">
        <v>1</v>
      </c>
      <c r="D7606" t="s">
        <v>11</v>
      </c>
      <c r="E7606" t="s">
        <v>1663</v>
      </c>
      <c r="F7606" t="s">
        <v>13</v>
      </c>
      <c r="G7606" t="s">
        <v>1531</v>
      </c>
      <c r="H7606" s="1">
        <v>0</v>
      </c>
      <c r="I7606" s="2">
        <v>43715</v>
      </c>
      <c r="J7606" t="s">
        <v>1664</v>
      </c>
      <c r="K7606" t="s">
        <v>30</v>
      </c>
      <c r="L7606">
        <v>84020</v>
      </c>
      <c r="M7606">
        <v>489</v>
      </c>
      <c r="N7606" t="s">
        <v>1665</v>
      </c>
      <c r="O7606">
        <v>11</v>
      </c>
      <c r="P7606">
        <v>2</v>
      </c>
      <c r="Q7606" t="s">
        <v>32</v>
      </c>
      <c r="R7606" t="s">
        <v>8304</v>
      </c>
      <c r="S7606">
        <v>10.57</v>
      </c>
      <c r="T7606">
        <v>25</v>
      </c>
      <c r="U7606" t="s">
        <v>19</v>
      </c>
      <c r="V7606" s="2">
        <v>43716</v>
      </c>
      <c r="W7606" t="s">
        <v>130</v>
      </c>
      <c r="X7606" t="s">
        <v>87</v>
      </c>
      <c r="Y7606" t="s">
        <v>47</v>
      </c>
    </row>
    <row r="7607" spans="1:25" hidden="1" x14ac:dyDescent="0.35">
      <c r="A7607">
        <v>1</v>
      </c>
      <c r="B7607" t="s">
        <v>10</v>
      </c>
      <c r="C7607">
        <v>1</v>
      </c>
      <c r="D7607" t="s">
        <v>50</v>
      </c>
      <c r="E7607" t="s">
        <v>1663</v>
      </c>
      <c r="F7607" t="s">
        <v>13</v>
      </c>
      <c r="G7607" t="s">
        <v>1531</v>
      </c>
      <c r="H7607" s="1">
        <v>0.2</v>
      </c>
      <c r="I7607" s="2">
        <v>43715</v>
      </c>
      <c r="J7607" t="s">
        <v>1664</v>
      </c>
      <c r="K7607" t="s">
        <v>30</v>
      </c>
      <c r="L7607">
        <v>84020</v>
      </c>
      <c r="M7607">
        <v>1104</v>
      </c>
      <c r="N7607" t="s">
        <v>4804</v>
      </c>
      <c r="O7607">
        <v>47</v>
      </c>
      <c r="P7607">
        <v>4</v>
      </c>
      <c r="Q7607" t="s">
        <v>32</v>
      </c>
      <c r="R7607" t="s">
        <v>8304</v>
      </c>
      <c r="S7607">
        <v>47.46</v>
      </c>
      <c r="T7607">
        <v>127</v>
      </c>
      <c r="U7607" t="s">
        <v>19</v>
      </c>
      <c r="V7607" s="2">
        <v>43716</v>
      </c>
      <c r="W7607" t="s">
        <v>130</v>
      </c>
      <c r="X7607" t="s">
        <v>87</v>
      </c>
      <c r="Y7607" t="s">
        <v>52</v>
      </c>
    </row>
    <row r="7608" spans="1:25" x14ac:dyDescent="0.35">
      <c r="A7608">
        <v>4</v>
      </c>
      <c r="B7608" t="s">
        <v>25</v>
      </c>
      <c r="C7608">
        <v>3</v>
      </c>
      <c r="D7608" t="s">
        <v>26</v>
      </c>
      <c r="E7608" t="s">
        <v>27</v>
      </c>
      <c r="F7608" t="s">
        <v>13</v>
      </c>
      <c r="G7608" t="s">
        <v>2439</v>
      </c>
      <c r="H7608" s="1">
        <v>0.2</v>
      </c>
      <c r="I7608" s="2">
        <v>43580</v>
      </c>
      <c r="J7608" t="s">
        <v>3698</v>
      </c>
      <c r="K7608" t="s">
        <v>30</v>
      </c>
      <c r="L7608">
        <v>90049</v>
      </c>
      <c r="M7608">
        <v>414</v>
      </c>
      <c r="N7608" t="s">
        <v>1222</v>
      </c>
      <c r="O7608">
        <v>5</v>
      </c>
      <c r="P7608">
        <v>2</v>
      </c>
      <c r="Q7608" t="s">
        <v>32</v>
      </c>
      <c r="R7608" t="s">
        <v>8304</v>
      </c>
      <c r="S7608">
        <v>4.5199999999999996</v>
      </c>
      <c r="T7608">
        <v>14</v>
      </c>
      <c r="U7608" t="s">
        <v>19</v>
      </c>
      <c r="V7608" s="2">
        <v>43584</v>
      </c>
      <c r="W7608" t="s">
        <v>20</v>
      </c>
      <c r="X7608" t="s">
        <v>34</v>
      </c>
      <c r="Y7608" t="s">
        <v>54</v>
      </c>
    </row>
    <row r="7609" spans="1:25" hidden="1" x14ac:dyDescent="0.35">
      <c r="A7609">
        <v>7</v>
      </c>
      <c r="B7609" t="s">
        <v>25</v>
      </c>
      <c r="C7609">
        <v>6</v>
      </c>
      <c r="D7609" t="s">
        <v>26</v>
      </c>
      <c r="E7609" t="s">
        <v>1550</v>
      </c>
      <c r="F7609" t="s">
        <v>13</v>
      </c>
      <c r="G7609" t="s">
        <v>1913</v>
      </c>
      <c r="H7609" s="1">
        <v>0</v>
      </c>
      <c r="I7609" s="2">
        <v>43509</v>
      </c>
      <c r="J7609" t="s">
        <v>4069</v>
      </c>
      <c r="K7609" t="s">
        <v>102</v>
      </c>
      <c r="L7609">
        <v>21215</v>
      </c>
      <c r="M7609">
        <v>280</v>
      </c>
      <c r="N7609" t="s">
        <v>4070</v>
      </c>
      <c r="O7609">
        <v>3</v>
      </c>
      <c r="P7609">
        <v>3</v>
      </c>
      <c r="Q7609" t="s">
        <v>104</v>
      </c>
      <c r="R7609" t="s">
        <v>8304</v>
      </c>
      <c r="S7609">
        <v>2.78</v>
      </c>
      <c r="T7609">
        <v>11</v>
      </c>
      <c r="U7609" t="s">
        <v>19</v>
      </c>
      <c r="V7609" s="2">
        <v>43516</v>
      </c>
      <c r="W7609" t="s">
        <v>39</v>
      </c>
      <c r="X7609" t="s">
        <v>1549</v>
      </c>
      <c r="Y7609" t="s">
        <v>49</v>
      </c>
    </row>
    <row r="7610" spans="1:25" hidden="1" x14ac:dyDescent="0.35">
      <c r="A7610">
        <v>7</v>
      </c>
      <c r="B7610" t="s">
        <v>25</v>
      </c>
      <c r="C7610">
        <v>6</v>
      </c>
      <c r="D7610" t="s">
        <v>26</v>
      </c>
      <c r="E7610" t="s">
        <v>1550</v>
      </c>
      <c r="F7610" t="s">
        <v>13</v>
      </c>
      <c r="G7610" t="s">
        <v>1913</v>
      </c>
      <c r="H7610" s="1">
        <v>0</v>
      </c>
      <c r="I7610" s="2">
        <v>43509</v>
      </c>
      <c r="J7610" t="s">
        <v>4069</v>
      </c>
      <c r="K7610" t="s">
        <v>102</v>
      </c>
      <c r="L7610">
        <v>21215</v>
      </c>
      <c r="M7610">
        <v>76</v>
      </c>
      <c r="N7610" t="s">
        <v>3373</v>
      </c>
      <c r="O7610">
        <v>7</v>
      </c>
      <c r="P7610">
        <v>3</v>
      </c>
      <c r="Q7610" t="s">
        <v>104</v>
      </c>
      <c r="R7610" t="s">
        <v>8304</v>
      </c>
      <c r="S7610">
        <v>6.51</v>
      </c>
      <c r="T7610">
        <v>25</v>
      </c>
      <c r="U7610" t="s">
        <v>19</v>
      </c>
      <c r="V7610" s="2">
        <v>43516</v>
      </c>
      <c r="W7610" t="s">
        <v>39</v>
      </c>
      <c r="X7610" t="s">
        <v>1549</v>
      </c>
      <c r="Y7610" t="s">
        <v>356</v>
      </c>
    </row>
    <row r="7611" spans="1:25" x14ac:dyDescent="0.35">
      <c r="A7611">
        <v>5</v>
      </c>
      <c r="B7611" t="s">
        <v>43</v>
      </c>
      <c r="C7611">
        <v>6</v>
      </c>
      <c r="D7611" t="s">
        <v>50</v>
      </c>
      <c r="E7611" t="s">
        <v>88</v>
      </c>
      <c r="F7611" t="s">
        <v>13</v>
      </c>
      <c r="G7611" t="s">
        <v>2050</v>
      </c>
      <c r="H7611" s="1">
        <v>0</v>
      </c>
      <c r="I7611" s="2">
        <v>43752</v>
      </c>
      <c r="J7611" t="s">
        <v>5145</v>
      </c>
      <c r="K7611" t="s">
        <v>30</v>
      </c>
      <c r="L7611">
        <v>94110</v>
      </c>
      <c r="M7611">
        <v>1604</v>
      </c>
      <c r="N7611" t="s">
        <v>1313</v>
      </c>
      <c r="O7611">
        <v>15</v>
      </c>
      <c r="P7611">
        <v>4</v>
      </c>
      <c r="Q7611" t="s">
        <v>32</v>
      </c>
      <c r="R7611" t="s">
        <v>8304</v>
      </c>
      <c r="S7611">
        <v>15.3</v>
      </c>
      <c r="T7611">
        <v>46</v>
      </c>
      <c r="U7611" t="s">
        <v>19</v>
      </c>
      <c r="V7611" s="2">
        <v>43757</v>
      </c>
      <c r="W7611" t="s">
        <v>39</v>
      </c>
      <c r="X7611" t="s">
        <v>34</v>
      </c>
      <c r="Y7611" t="s">
        <v>113</v>
      </c>
    </row>
    <row r="7612" spans="1:25" hidden="1" x14ac:dyDescent="0.35">
      <c r="A7612">
        <v>4</v>
      </c>
      <c r="B7612" t="s">
        <v>43</v>
      </c>
      <c r="C7612">
        <v>6</v>
      </c>
      <c r="D7612" t="s">
        <v>26</v>
      </c>
      <c r="E7612" t="s">
        <v>1456</v>
      </c>
      <c r="F7612" t="s">
        <v>13</v>
      </c>
      <c r="G7612" t="s">
        <v>1118</v>
      </c>
      <c r="H7612" s="1">
        <v>0</v>
      </c>
      <c r="I7612" s="2">
        <v>43643</v>
      </c>
      <c r="J7612" t="s">
        <v>3768</v>
      </c>
      <c r="K7612" t="s">
        <v>73</v>
      </c>
      <c r="L7612">
        <v>68104</v>
      </c>
      <c r="M7612">
        <v>1659</v>
      </c>
      <c r="N7612" t="s">
        <v>3769</v>
      </c>
      <c r="O7612">
        <v>9</v>
      </c>
      <c r="P7612">
        <v>3</v>
      </c>
      <c r="Q7612" t="s">
        <v>75</v>
      </c>
      <c r="R7612" t="s">
        <v>8304</v>
      </c>
      <c r="S7612">
        <v>9.23</v>
      </c>
      <c r="T7612">
        <v>20</v>
      </c>
      <c r="U7612" t="s">
        <v>19</v>
      </c>
      <c r="V7612" s="2">
        <v>43647</v>
      </c>
      <c r="W7612" t="s">
        <v>39</v>
      </c>
      <c r="X7612" t="s">
        <v>98</v>
      </c>
      <c r="Y7612" t="s">
        <v>64</v>
      </c>
    </row>
    <row r="7613" spans="1:25" hidden="1" x14ac:dyDescent="0.35">
      <c r="A7613">
        <v>6</v>
      </c>
      <c r="B7613" t="s">
        <v>10</v>
      </c>
      <c r="C7613">
        <v>6</v>
      </c>
      <c r="D7613" t="s">
        <v>26</v>
      </c>
      <c r="E7613" t="s">
        <v>876</v>
      </c>
      <c r="F7613" t="s">
        <v>13</v>
      </c>
      <c r="G7613" t="s">
        <v>6922</v>
      </c>
      <c r="H7613" s="1">
        <v>0</v>
      </c>
      <c r="I7613" s="2">
        <v>43694</v>
      </c>
      <c r="J7613" t="s">
        <v>7570</v>
      </c>
      <c r="K7613" t="s">
        <v>16</v>
      </c>
      <c r="L7613">
        <v>40214</v>
      </c>
      <c r="M7613">
        <v>702</v>
      </c>
      <c r="N7613" t="s">
        <v>380</v>
      </c>
      <c r="O7613">
        <v>48</v>
      </c>
      <c r="P7613">
        <v>3</v>
      </c>
      <c r="Q7613" t="s">
        <v>18</v>
      </c>
      <c r="R7613" t="s">
        <v>8304</v>
      </c>
      <c r="S7613">
        <v>48.38</v>
      </c>
      <c r="T7613">
        <v>103</v>
      </c>
      <c r="U7613" t="s">
        <v>76</v>
      </c>
      <c r="V7613" s="2">
        <v>43700</v>
      </c>
      <c r="W7613" t="s">
        <v>39</v>
      </c>
      <c r="X7613" t="s">
        <v>21</v>
      </c>
      <c r="Y7613" t="s">
        <v>54</v>
      </c>
    </row>
    <row r="7614" spans="1:25" hidden="1" x14ac:dyDescent="0.35">
      <c r="A7614">
        <v>6</v>
      </c>
      <c r="B7614" t="s">
        <v>10</v>
      </c>
      <c r="C7614">
        <v>6</v>
      </c>
      <c r="D7614" t="s">
        <v>50</v>
      </c>
      <c r="E7614" t="s">
        <v>876</v>
      </c>
      <c r="F7614" t="s">
        <v>13</v>
      </c>
      <c r="G7614" t="s">
        <v>6922</v>
      </c>
      <c r="H7614" s="1">
        <v>0</v>
      </c>
      <c r="I7614" s="2">
        <v>43694</v>
      </c>
      <c r="J7614" t="s">
        <v>7570</v>
      </c>
      <c r="K7614" t="s">
        <v>16</v>
      </c>
      <c r="L7614">
        <v>40214</v>
      </c>
      <c r="M7614">
        <v>1003</v>
      </c>
      <c r="N7614" t="s">
        <v>4741</v>
      </c>
      <c r="O7614">
        <v>10</v>
      </c>
      <c r="P7614">
        <v>6</v>
      </c>
      <c r="Q7614" t="s">
        <v>18</v>
      </c>
      <c r="R7614" t="s">
        <v>8304</v>
      </c>
      <c r="S7614">
        <v>9.82</v>
      </c>
      <c r="T7614">
        <v>98</v>
      </c>
      <c r="U7614" t="s">
        <v>76</v>
      </c>
      <c r="V7614" s="2">
        <v>43700</v>
      </c>
      <c r="W7614" t="s">
        <v>39</v>
      </c>
      <c r="X7614" t="s">
        <v>21</v>
      </c>
      <c r="Y7614" t="s">
        <v>113</v>
      </c>
    </row>
    <row r="7615" spans="1:25" hidden="1" x14ac:dyDescent="0.35">
      <c r="A7615">
        <v>3</v>
      </c>
      <c r="B7615" t="s">
        <v>25</v>
      </c>
      <c r="C7615">
        <v>1</v>
      </c>
      <c r="D7615" t="s">
        <v>26</v>
      </c>
      <c r="E7615" t="s">
        <v>843</v>
      </c>
      <c r="F7615" t="s">
        <v>13</v>
      </c>
      <c r="G7615" t="s">
        <v>1614</v>
      </c>
      <c r="H7615" s="1">
        <v>0.2</v>
      </c>
      <c r="I7615" s="2">
        <v>43636</v>
      </c>
      <c r="J7615" t="s">
        <v>3030</v>
      </c>
      <c r="K7615" t="s">
        <v>16</v>
      </c>
      <c r="L7615">
        <v>33180</v>
      </c>
      <c r="M7615">
        <v>1288</v>
      </c>
      <c r="N7615" t="s">
        <v>2959</v>
      </c>
      <c r="O7615">
        <v>0</v>
      </c>
      <c r="P7615">
        <v>1</v>
      </c>
      <c r="Q7615" t="s">
        <v>18</v>
      </c>
      <c r="R7615" t="s">
        <v>8304</v>
      </c>
      <c r="S7615">
        <v>0.33</v>
      </c>
      <c r="T7615">
        <v>4</v>
      </c>
      <c r="U7615" t="s">
        <v>19</v>
      </c>
      <c r="V7615" s="2">
        <v>43639</v>
      </c>
      <c r="W7615" t="s">
        <v>130</v>
      </c>
      <c r="X7615" t="s">
        <v>40</v>
      </c>
      <c r="Y7615" t="s">
        <v>42</v>
      </c>
    </row>
    <row r="7616" spans="1:25" x14ac:dyDescent="0.35">
      <c r="A7616">
        <v>2</v>
      </c>
      <c r="B7616" t="s">
        <v>25</v>
      </c>
      <c r="C7616">
        <v>1</v>
      </c>
      <c r="D7616" t="s">
        <v>11</v>
      </c>
      <c r="E7616" t="s">
        <v>27</v>
      </c>
      <c r="F7616" t="s">
        <v>13</v>
      </c>
      <c r="G7616" t="s">
        <v>5297</v>
      </c>
      <c r="H7616" s="1">
        <v>0.2</v>
      </c>
      <c r="I7616" s="2">
        <v>43765</v>
      </c>
      <c r="J7616" t="s">
        <v>5298</v>
      </c>
      <c r="K7616" t="s">
        <v>30</v>
      </c>
      <c r="L7616">
        <v>90032</v>
      </c>
      <c r="M7616">
        <v>428</v>
      </c>
      <c r="N7616" t="s">
        <v>57</v>
      </c>
      <c r="O7616">
        <v>9</v>
      </c>
      <c r="P7616">
        <v>1</v>
      </c>
      <c r="Q7616" t="s">
        <v>32</v>
      </c>
      <c r="R7616" t="s">
        <v>8304</v>
      </c>
      <c r="S7616">
        <v>9.48</v>
      </c>
      <c r="T7616">
        <v>190</v>
      </c>
      <c r="U7616" t="s">
        <v>33</v>
      </c>
      <c r="V7616" s="2">
        <v>43767</v>
      </c>
      <c r="W7616" t="s">
        <v>130</v>
      </c>
      <c r="X7616" t="s">
        <v>34</v>
      </c>
      <c r="Y7616" t="s">
        <v>41</v>
      </c>
    </row>
    <row r="7617" spans="1:25" x14ac:dyDescent="0.35">
      <c r="A7617">
        <v>2</v>
      </c>
      <c r="B7617" t="s">
        <v>25</v>
      </c>
      <c r="C7617">
        <v>1</v>
      </c>
      <c r="D7617" t="s">
        <v>50</v>
      </c>
      <c r="E7617" t="s">
        <v>27</v>
      </c>
      <c r="F7617" t="s">
        <v>13</v>
      </c>
      <c r="G7617" t="s">
        <v>5297</v>
      </c>
      <c r="H7617" s="1">
        <v>0.2</v>
      </c>
      <c r="I7617" s="2">
        <v>43765</v>
      </c>
      <c r="J7617" t="s">
        <v>5298</v>
      </c>
      <c r="K7617" t="s">
        <v>30</v>
      </c>
      <c r="L7617">
        <v>90032</v>
      </c>
      <c r="M7617">
        <v>783</v>
      </c>
      <c r="N7617" t="s">
        <v>4726</v>
      </c>
      <c r="O7617">
        <v>7</v>
      </c>
      <c r="P7617">
        <v>5</v>
      </c>
      <c r="Q7617" t="s">
        <v>32</v>
      </c>
      <c r="R7617" t="s">
        <v>8304</v>
      </c>
      <c r="S7617">
        <v>7.2</v>
      </c>
      <c r="T7617">
        <v>72</v>
      </c>
      <c r="U7617" t="s">
        <v>33</v>
      </c>
      <c r="V7617" s="2">
        <v>43767</v>
      </c>
      <c r="W7617" t="s">
        <v>130</v>
      </c>
      <c r="X7617" t="s">
        <v>34</v>
      </c>
      <c r="Y7617" t="s">
        <v>52</v>
      </c>
    </row>
    <row r="7618" spans="1:25" hidden="1" x14ac:dyDescent="0.35">
      <c r="A7618">
        <v>5</v>
      </c>
      <c r="B7618" t="s">
        <v>43</v>
      </c>
      <c r="C7618">
        <v>6</v>
      </c>
      <c r="D7618" t="s">
        <v>11</v>
      </c>
      <c r="E7618" t="s">
        <v>65</v>
      </c>
      <c r="F7618" t="s">
        <v>13</v>
      </c>
      <c r="G7618" t="s">
        <v>206</v>
      </c>
      <c r="H7618" s="1">
        <v>0</v>
      </c>
      <c r="I7618" s="2">
        <v>43582</v>
      </c>
      <c r="J7618" t="s">
        <v>2662</v>
      </c>
      <c r="K7618" t="s">
        <v>30</v>
      </c>
      <c r="L7618">
        <v>98105</v>
      </c>
      <c r="M7618">
        <v>1041</v>
      </c>
      <c r="N7618" t="s">
        <v>191</v>
      </c>
      <c r="O7618">
        <v>39</v>
      </c>
      <c r="P7618">
        <v>7</v>
      </c>
      <c r="Q7618" t="s">
        <v>32</v>
      </c>
      <c r="R7618" t="s">
        <v>8304</v>
      </c>
      <c r="S7618">
        <v>39.08</v>
      </c>
      <c r="T7618">
        <v>140</v>
      </c>
      <c r="U7618" t="s">
        <v>19</v>
      </c>
      <c r="V7618" s="2">
        <v>43587</v>
      </c>
      <c r="W7618" t="s">
        <v>39</v>
      </c>
      <c r="X7618" t="s">
        <v>69</v>
      </c>
      <c r="Y7618" t="s">
        <v>47</v>
      </c>
    </row>
    <row r="7619" spans="1:25" hidden="1" x14ac:dyDescent="0.35">
      <c r="A7619">
        <v>4</v>
      </c>
      <c r="B7619" t="s">
        <v>43</v>
      </c>
      <c r="C7619">
        <v>6</v>
      </c>
      <c r="D7619" t="s">
        <v>26</v>
      </c>
      <c r="E7619" t="s">
        <v>65</v>
      </c>
      <c r="F7619" t="s">
        <v>13</v>
      </c>
      <c r="G7619" t="s">
        <v>6854</v>
      </c>
      <c r="H7619" s="1">
        <v>0</v>
      </c>
      <c r="I7619" s="2">
        <v>43695</v>
      </c>
      <c r="J7619" t="s">
        <v>7640</v>
      </c>
      <c r="K7619" t="s">
        <v>30</v>
      </c>
      <c r="L7619">
        <v>98105</v>
      </c>
      <c r="M7619">
        <v>662</v>
      </c>
      <c r="N7619" t="s">
        <v>3916</v>
      </c>
      <c r="O7619">
        <v>61</v>
      </c>
      <c r="P7619">
        <v>2</v>
      </c>
      <c r="Q7619" t="s">
        <v>32</v>
      </c>
      <c r="R7619" t="s">
        <v>8304</v>
      </c>
      <c r="S7619">
        <v>61.39</v>
      </c>
      <c r="T7619">
        <v>323</v>
      </c>
      <c r="U7619" t="s">
        <v>76</v>
      </c>
      <c r="V7619" s="2">
        <v>43699</v>
      </c>
      <c r="W7619" t="s">
        <v>39</v>
      </c>
      <c r="X7619" t="s">
        <v>69</v>
      </c>
      <c r="Y7619" t="s">
        <v>42</v>
      </c>
    </row>
    <row r="7620" spans="1:25" hidden="1" x14ac:dyDescent="0.35">
      <c r="A7620">
        <v>5</v>
      </c>
      <c r="B7620" t="s">
        <v>43</v>
      </c>
      <c r="C7620">
        <v>6</v>
      </c>
      <c r="D7620" t="s">
        <v>26</v>
      </c>
      <c r="E7620" t="s">
        <v>241</v>
      </c>
      <c r="F7620" t="s">
        <v>13</v>
      </c>
      <c r="G7620" t="s">
        <v>1782</v>
      </c>
      <c r="H7620" s="1">
        <v>0</v>
      </c>
      <c r="I7620" s="2">
        <v>43729</v>
      </c>
      <c r="J7620" t="s">
        <v>3806</v>
      </c>
      <c r="K7620" t="s">
        <v>73</v>
      </c>
      <c r="L7620">
        <v>55901</v>
      </c>
      <c r="M7620">
        <v>237</v>
      </c>
      <c r="N7620" t="s">
        <v>1418</v>
      </c>
      <c r="O7620">
        <v>10</v>
      </c>
      <c r="P7620">
        <v>7</v>
      </c>
      <c r="Q7620" t="s">
        <v>75</v>
      </c>
      <c r="R7620" t="s">
        <v>8304</v>
      </c>
      <c r="S7620">
        <v>9.8800000000000008</v>
      </c>
      <c r="T7620">
        <v>20</v>
      </c>
      <c r="U7620" t="s">
        <v>19</v>
      </c>
      <c r="V7620" s="2">
        <v>43734</v>
      </c>
      <c r="W7620" t="s">
        <v>39</v>
      </c>
      <c r="X7620" t="s">
        <v>151</v>
      </c>
      <c r="Y7620" t="s">
        <v>54</v>
      </c>
    </row>
    <row r="7621" spans="1:25" hidden="1" x14ac:dyDescent="0.35">
      <c r="A7621">
        <v>3</v>
      </c>
      <c r="B7621" t="s">
        <v>25</v>
      </c>
      <c r="C7621">
        <v>1</v>
      </c>
      <c r="D7621" t="s">
        <v>11</v>
      </c>
      <c r="E7621" t="s">
        <v>99</v>
      </c>
      <c r="F7621" t="s">
        <v>13</v>
      </c>
      <c r="G7621" t="s">
        <v>297</v>
      </c>
      <c r="H7621" s="1">
        <v>0.2</v>
      </c>
      <c r="I7621" s="2">
        <v>43575</v>
      </c>
      <c r="J7621" t="s">
        <v>5235</v>
      </c>
      <c r="K7621" t="s">
        <v>102</v>
      </c>
      <c r="L7621">
        <v>19120</v>
      </c>
      <c r="M7621">
        <v>465</v>
      </c>
      <c r="N7621" t="s">
        <v>8194</v>
      </c>
      <c r="O7621">
        <v>10</v>
      </c>
      <c r="P7621">
        <v>2</v>
      </c>
      <c r="Q7621" t="s">
        <v>104</v>
      </c>
      <c r="R7621" t="s">
        <v>8304</v>
      </c>
      <c r="S7621">
        <v>10.39</v>
      </c>
      <c r="T7621">
        <v>52</v>
      </c>
      <c r="U7621" t="s">
        <v>33</v>
      </c>
      <c r="V7621" s="2">
        <v>43578</v>
      </c>
      <c r="W7621" t="s">
        <v>130</v>
      </c>
      <c r="X7621" t="s">
        <v>105</v>
      </c>
      <c r="Y7621" t="s">
        <v>47</v>
      </c>
    </row>
    <row r="7622" spans="1:25" hidden="1" x14ac:dyDescent="0.35">
      <c r="A7622">
        <v>3</v>
      </c>
      <c r="B7622" t="s">
        <v>25</v>
      </c>
      <c r="C7622">
        <v>1</v>
      </c>
      <c r="D7622" t="s">
        <v>11</v>
      </c>
      <c r="E7622" t="s">
        <v>99</v>
      </c>
      <c r="F7622" t="s">
        <v>13</v>
      </c>
      <c r="G7622" t="s">
        <v>297</v>
      </c>
      <c r="H7622" s="1">
        <v>0.2</v>
      </c>
      <c r="I7622" s="2">
        <v>43575</v>
      </c>
      <c r="J7622" t="s">
        <v>5235</v>
      </c>
      <c r="K7622" t="s">
        <v>102</v>
      </c>
      <c r="L7622">
        <v>19120</v>
      </c>
      <c r="M7622">
        <v>616</v>
      </c>
      <c r="N7622" t="s">
        <v>8210</v>
      </c>
      <c r="O7622">
        <v>10</v>
      </c>
      <c r="P7622">
        <v>3</v>
      </c>
      <c r="Q7622" t="s">
        <v>104</v>
      </c>
      <c r="R7622" t="s">
        <v>8304</v>
      </c>
      <c r="S7622">
        <v>9.5399999999999991</v>
      </c>
      <c r="T7622">
        <v>42</v>
      </c>
      <c r="U7622" t="s">
        <v>33</v>
      </c>
      <c r="V7622" s="2">
        <v>43578</v>
      </c>
      <c r="W7622" t="s">
        <v>130</v>
      </c>
      <c r="X7622" t="s">
        <v>105</v>
      </c>
      <c r="Y7622" t="s">
        <v>47</v>
      </c>
    </row>
    <row r="7623" spans="1:25" hidden="1" x14ac:dyDescent="0.35">
      <c r="A7623">
        <v>3</v>
      </c>
      <c r="B7623" t="s">
        <v>25</v>
      </c>
      <c r="C7623">
        <v>1</v>
      </c>
      <c r="D7623" t="s">
        <v>26</v>
      </c>
      <c r="E7623" t="s">
        <v>99</v>
      </c>
      <c r="F7623" t="s">
        <v>13</v>
      </c>
      <c r="G7623" t="s">
        <v>297</v>
      </c>
      <c r="H7623" s="1">
        <v>0.2</v>
      </c>
      <c r="I7623" s="2">
        <v>43575</v>
      </c>
      <c r="J7623" t="s">
        <v>5235</v>
      </c>
      <c r="K7623" t="s">
        <v>102</v>
      </c>
      <c r="L7623">
        <v>19120</v>
      </c>
      <c r="M7623">
        <v>514</v>
      </c>
      <c r="N7623" t="s">
        <v>939</v>
      </c>
      <c r="O7623">
        <v>33</v>
      </c>
      <c r="P7623">
        <v>1</v>
      </c>
      <c r="Q7623" t="s">
        <v>104</v>
      </c>
      <c r="R7623" t="s">
        <v>8304</v>
      </c>
      <c r="S7623">
        <v>33.270000000000003</v>
      </c>
      <c r="T7623">
        <v>333</v>
      </c>
      <c r="U7623" t="s">
        <v>33</v>
      </c>
      <c r="V7623" s="2">
        <v>43578</v>
      </c>
      <c r="W7623" t="s">
        <v>130</v>
      </c>
      <c r="X7623" t="s">
        <v>105</v>
      </c>
      <c r="Y7623" t="s">
        <v>42</v>
      </c>
    </row>
    <row r="7624" spans="1:25" hidden="1" x14ac:dyDescent="0.35">
      <c r="A7624">
        <v>3</v>
      </c>
      <c r="B7624" t="s">
        <v>25</v>
      </c>
      <c r="C7624">
        <v>1</v>
      </c>
      <c r="D7624" t="s">
        <v>26</v>
      </c>
      <c r="E7624" t="s">
        <v>99</v>
      </c>
      <c r="F7624" t="s">
        <v>13</v>
      </c>
      <c r="G7624" t="s">
        <v>297</v>
      </c>
      <c r="H7624" s="1">
        <v>0.2</v>
      </c>
      <c r="I7624" s="2">
        <v>43575</v>
      </c>
      <c r="J7624" t="s">
        <v>5235</v>
      </c>
      <c r="K7624" t="s">
        <v>102</v>
      </c>
      <c r="L7624">
        <v>19120</v>
      </c>
      <c r="M7624">
        <v>1474</v>
      </c>
      <c r="N7624" t="s">
        <v>230</v>
      </c>
      <c r="O7624">
        <v>6</v>
      </c>
      <c r="P7624">
        <v>3</v>
      </c>
      <c r="Q7624" t="s">
        <v>104</v>
      </c>
      <c r="R7624" t="s">
        <v>8304</v>
      </c>
      <c r="S7624">
        <v>5.78</v>
      </c>
      <c r="T7624">
        <v>51</v>
      </c>
      <c r="U7624" t="s">
        <v>33</v>
      </c>
      <c r="V7624" s="2">
        <v>43578</v>
      </c>
      <c r="W7624" t="s">
        <v>130</v>
      </c>
      <c r="X7624" t="s">
        <v>105</v>
      </c>
      <c r="Y7624" t="s">
        <v>42</v>
      </c>
    </row>
    <row r="7625" spans="1:25" hidden="1" x14ac:dyDescent="0.35">
      <c r="A7625">
        <v>3</v>
      </c>
      <c r="B7625" t="s">
        <v>25</v>
      </c>
      <c r="C7625">
        <v>1</v>
      </c>
      <c r="D7625" t="s">
        <v>26</v>
      </c>
      <c r="E7625" t="s">
        <v>1905</v>
      </c>
      <c r="F7625" t="s">
        <v>13</v>
      </c>
      <c r="G7625" t="s">
        <v>5859</v>
      </c>
      <c r="H7625" s="1">
        <v>0</v>
      </c>
      <c r="I7625" s="2">
        <v>43746</v>
      </c>
      <c r="J7625" t="s">
        <v>5860</v>
      </c>
      <c r="K7625" t="s">
        <v>102</v>
      </c>
      <c r="L7625">
        <v>2920</v>
      </c>
      <c r="M7625">
        <v>1384</v>
      </c>
      <c r="N7625" t="s">
        <v>3748</v>
      </c>
      <c r="O7625">
        <v>11</v>
      </c>
      <c r="P7625">
        <v>1</v>
      </c>
      <c r="Q7625" t="s">
        <v>104</v>
      </c>
      <c r="R7625" t="s">
        <v>8304</v>
      </c>
      <c r="S7625">
        <v>11.12</v>
      </c>
      <c r="T7625">
        <v>43</v>
      </c>
      <c r="U7625" t="s">
        <v>33</v>
      </c>
      <c r="V7625" s="2">
        <v>43749</v>
      </c>
      <c r="W7625" t="s">
        <v>130</v>
      </c>
      <c r="X7625" t="s">
        <v>836</v>
      </c>
      <c r="Y7625" t="s">
        <v>42</v>
      </c>
    </row>
    <row r="7626" spans="1:25" hidden="1" x14ac:dyDescent="0.35">
      <c r="A7626">
        <v>4</v>
      </c>
      <c r="B7626" t="s">
        <v>43</v>
      </c>
      <c r="C7626">
        <v>6</v>
      </c>
      <c r="D7626" t="s">
        <v>11</v>
      </c>
      <c r="E7626" t="s">
        <v>998</v>
      </c>
      <c r="F7626" t="s">
        <v>13</v>
      </c>
      <c r="G7626" t="s">
        <v>288</v>
      </c>
      <c r="H7626" s="1">
        <v>0.3</v>
      </c>
      <c r="I7626" s="2">
        <v>43466</v>
      </c>
      <c r="J7626" t="s">
        <v>2224</v>
      </c>
      <c r="K7626" t="s">
        <v>73</v>
      </c>
      <c r="L7626">
        <v>77340</v>
      </c>
      <c r="M7626">
        <v>1204</v>
      </c>
      <c r="N7626" t="s">
        <v>1818</v>
      </c>
      <c r="O7626">
        <v>-27</v>
      </c>
      <c r="P7626">
        <v>4</v>
      </c>
      <c r="Q7626" t="s">
        <v>75</v>
      </c>
      <c r="R7626" t="s">
        <v>8304</v>
      </c>
      <c r="S7626">
        <v>-26.64</v>
      </c>
      <c r="T7626">
        <v>311</v>
      </c>
      <c r="U7626" t="s">
        <v>19</v>
      </c>
      <c r="V7626" s="2">
        <v>43470</v>
      </c>
      <c r="W7626" t="s">
        <v>39</v>
      </c>
      <c r="X7626" t="s">
        <v>77</v>
      </c>
      <c r="Y7626" t="s">
        <v>24</v>
      </c>
    </row>
    <row r="7627" spans="1:25" hidden="1" x14ac:dyDescent="0.35">
      <c r="A7627">
        <v>4</v>
      </c>
      <c r="B7627" t="s">
        <v>43</v>
      </c>
      <c r="C7627">
        <v>6</v>
      </c>
      <c r="D7627" t="s">
        <v>11</v>
      </c>
      <c r="E7627" t="s">
        <v>998</v>
      </c>
      <c r="F7627" t="s">
        <v>13</v>
      </c>
      <c r="G7627" t="s">
        <v>288</v>
      </c>
      <c r="H7627" s="1">
        <v>0.6</v>
      </c>
      <c r="I7627" s="2">
        <v>43466</v>
      </c>
      <c r="J7627" t="s">
        <v>2224</v>
      </c>
      <c r="K7627" t="s">
        <v>73</v>
      </c>
      <c r="L7627">
        <v>77340</v>
      </c>
      <c r="M7627">
        <v>1538</v>
      </c>
      <c r="N7627" t="s">
        <v>1533</v>
      </c>
      <c r="O7627">
        <v>-187</v>
      </c>
      <c r="P7627">
        <v>5</v>
      </c>
      <c r="Q7627" t="s">
        <v>75</v>
      </c>
      <c r="R7627" t="s">
        <v>8304</v>
      </c>
      <c r="S7627">
        <v>-187.38</v>
      </c>
      <c r="T7627">
        <v>141</v>
      </c>
      <c r="U7627" t="s">
        <v>19</v>
      </c>
      <c r="V7627" s="2">
        <v>43470</v>
      </c>
      <c r="W7627" t="s">
        <v>39</v>
      </c>
      <c r="X7627" t="s">
        <v>77</v>
      </c>
      <c r="Y7627" t="s">
        <v>47</v>
      </c>
    </row>
    <row r="7628" spans="1:25" hidden="1" x14ac:dyDescent="0.35">
      <c r="A7628">
        <v>4</v>
      </c>
      <c r="B7628" t="s">
        <v>43</v>
      </c>
      <c r="C7628">
        <v>6</v>
      </c>
      <c r="D7628" t="s">
        <v>26</v>
      </c>
      <c r="E7628" t="s">
        <v>998</v>
      </c>
      <c r="F7628" t="s">
        <v>13</v>
      </c>
      <c r="G7628" t="s">
        <v>288</v>
      </c>
      <c r="H7628" s="1">
        <v>0.2</v>
      </c>
      <c r="I7628" s="2">
        <v>43466</v>
      </c>
      <c r="J7628" t="s">
        <v>2224</v>
      </c>
      <c r="K7628" t="s">
        <v>73</v>
      </c>
      <c r="L7628">
        <v>77340</v>
      </c>
      <c r="M7628">
        <v>676</v>
      </c>
      <c r="N7628" t="s">
        <v>3899</v>
      </c>
      <c r="O7628">
        <v>2</v>
      </c>
      <c r="P7628">
        <v>4</v>
      </c>
      <c r="Q7628" t="s">
        <v>75</v>
      </c>
      <c r="R7628" t="s">
        <v>8304</v>
      </c>
      <c r="S7628">
        <v>2.23</v>
      </c>
      <c r="T7628">
        <v>13</v>
      </c>
      <c r="U7628" t="s">
        <v>19</v>
      </c>
      <c r="V7628" s="2">
        <v>43470</v>
      </c>
      <c r="W7628" t="s">
        <v>39</v>
      </c>
      <c r="X7628" t="s">
        <v>77</v>
      </c>
      <c r="Y7628" t="s">
        <v>49</v>
      </c>
    </row>
    <row r="7629" spans="1:25" hidden="1" x14ac:dyDescent="0.35">
      <c r="A7629">
        <v>4</v>
      </c>
      <c r="B7629" t="s">
        <v>43</v>
      </c>
      <c r="C7629">
        <v>6</v>
      </c>
      <c r="D7629" t="s">
        <v>26</v>
      </c>
      <c r="E7629" t="s">
        <v>998</v>
      </c>
      <c r="F7629" t="s">
        <v>13</v>
      </c>
      <c r="G7629" t="s">
        <v>288</v>
      </c>
      <c r="H7629" s="1">
        <v>0.2</v>
      </c>
      <c r="I7629" s="2">
        <v>43466</v>
      </c>
      <c r="J7629" t="s">
        <v>2224</v>
      </c>
      <c r="K7629" t="s">
        <v>73</v>
      </c>
      <c r="L7629">
        <v>77340</v>
      </c>
      <c r="M7629">
        <v>1373</v>
      </c>
      <c r="N7629" t="s">
        <v>972</v>
      </c>
      <c r="O7629">
        <v>-108</v>
      </c>
      <c r="P7629">
        <v>5</v>
      </c>
      <c r="Q7629" t="s">
        <v>75</v>
      </c>
      <c r="R7629" t="s">
        <v>8304</v>
      </c>
      <c r="S7629">
        <v>-107.96</v>
      </c>
      <c r="T7629">
        <v>455</v>
      </c>
      <c r="U7629" t="s">
        <v>19</v>
      </c>
      <c r="V7629" s="2">
        <v>43470</v>
      </c>
      <c r="W7629" t="s">
        <v>39</v>
      </c>
      <c r="X7629" t="s">
        <v>77</v>
      </c>
      <c r="Y7629" t="s">
        <v>42</v>
      </c>
    </row>
    <row r="7630" spans="1:25" hidden="1" x14ac:dyDescent="0.35">
      <c r="A7630">
        <v>4</v>
      </c>
      <c r="B7630" t="s">
        <v>43</v>
      </c>
      <c r="C7630">
        <v>6</v>
      </c>
      <c r="D7630" t="s">
        <v>26</v>
      </c>
      <c r="E7630" t="s">
        <v>998</v>
      </c>
      <c r="F7630" t="s">
        <v>13</v>
      </c>
      <c r="G7630" t="s">
        <v>288</v>
      </c>
      <c r="H7630" s="1">
        <v>0.8</v>
      </c>
      <c r="I7630" s="2">
        <v>43466</v>
      </c>
      <c r="J7630" t="s">
        <v>2224</v>
      </c>
      <c r="K7630" t="s">
        <v>73</v>
      </c>
      <c r="L7630">
        <v>77340</v>
      </c>
      <c r="M7630">
        <v>663</v>
      </c>
      <c r="N7630" t="s">
        <v>1186</v>
      </c>
      <c r="O7630">
        <v>-39</v>
      </c>
      <c r="P7630">
        <v>2</v>
      </c>
      <c r="Q7630" t="s">
        <v>75</v>
      </c>
      <c r="R7630" t="s">
        <v>8304</v>
      </c>
      <c r="S7630">
        <v>-38.82</v>
      </c>
      <c r="T7630">
        <v>15</v>
      </c>
      <c r="U7630" t="s">
        <v>19</v>
      </c>
      <c r="V7630" s="2">
        <v>43470</v>
      </c>
      <c r="W7630" t="s">
        <v>39</v>
      </c>
      <c r="X7630" t="s">
        <v>77</v>
      </c>
      <c r="Y7630" t="s">
        <v>56</v>
      </c>
    </row>
    <row r="7631" spans="1:25" hidden="1" x14ac:dyDescent="0.35">
      <c r="A7631">
        <v>4</v>
      </c>
      <c r="B7631" t="s">
        <v>43</v>
      </c>
      <c r="C7631">
        <v>6</v>
      </c>
      <c r="D7631" t="s">
        <v>26</v>
      </c>
      <c r="E7631" t="s">
        <v>998</v>
      </c>
      <c r="F7631" t="s">
        <v>13</v>
      </c>
      <c r="G7631" t="s">
        <v>288</v>
      </c>
      <c r="H7631" s="1">
        <v>0.8</v>
      </c>
      <c r="I7631" s="2">
        <v>43466</v>
      </c>
      <c r="J7631" t="s">
        <v>2224</v>
      </c>
      <c r="K7631" t="s">
        <v>73</v>
      </c>
      <c r="L7631">
        <v>77340</v>
      </c>
      <c r="M7631">
        <v>692</v>
      </c>
      <c r="N7631" t="s">
        <v>2987</v>
      </c>
      <c r="O7631">
        <v>-10</v>
      </c>
      <c r="P7631">
        <v>5</v>
      </c>
      <c r="Q7631" t="s">
        <v>75</v>
      </c>
      <c r="R7631" t="s">
        <v>8304</v>
      </c>
      <c r="S7631">
        <v>-9.7100000000000009</v>
      </c>
      <c r="T7631">
        <v>6</v>
      </c>
      <c r="U7631" t="s">
        <v>19</v>
      </c>
      <c r="V7631" s="2">
        <v>43470</v>
      </c>
      <c r="W7631" t="s">
        <v>39</v>
      </c>
      <c r="X7631" t="s">
        <v>77</v>
      </c>
      <c r="Y7631" t="s">
        <v>54</v>
      </c>
    </row>
    <row r="7632" spans="1:25" hidden="1" x14ac:dyDescent="0.35">
      <c r="A7632">
        <v>4</v>
      </c>
      <c r="B7632" t="s">
        <v>43</v>
      </c>
      <c r="C7632">
        <v>6</v>
      </c>
      <c r="D7632" t="s">
        <v>26</v>
      </c>
      <c r="E7632" t="s">
        <v>998</v>
      </c>
      <c r="F7632" t="s">
        <v>13</v>
      </c>
      <c r="G7632" t="s">
        <v>288</v>
      </c>
      <c r="H7632" s="1">
        <v>0.8</v>
      </c>
      <c r="I7632" s="2">
        <v>43466</v>
      </c>
      <c r="J7632" t="s">
        <v>2224</v>
      </c>
      <c r="K7632" t="s">
        <v>73</v>
      </c>
      <c r="L7632">
        <v>77340</v>
      </c>
      <c r="M7632">
        <v>1312</v>
      </c>
      <c r="N7632" t="s">
        <v>8157</v>
      </c>
      <c r="O7632">
        <v>-23</v>
      </c>
      <c r="P7632">
        <v>14</v>
      </c>
      <c r="Q7632" t="s">
        <v>75</v>
      </c>
      <c r="R7632" t="s">
        <v>8304</v>
      </c>
      <c r="S7632">
        <v>-22.68</v>
      </c>
      <c r="T7632">
        <v>14</v>
      </c>
      <c r="U7632" t="s">
        <v>19</v>
      </c>
      <c r="V7632" s="2">
        <v>43470</v>
      </c>
      <c r="W7632" t="s">
        <v>39</v>
      </c>
      <c r="X7632" t="s">
        <v>77</v>
      </c>
      <c r="Y7632" t="s">
        <v>54</v>
      </c>
    </row>
    <row r="7633" spans="1:25" hidden="1" x14ac:dyDescent="0.35">
      <c r="A7633">
        <v>4</v>
      </c>
      <c r="B7633" t="s">
        <v>43</v>
      </c>
      <c r="C7633">
        <v>6</v>
      </c>
      <c r="D7633" t="s">
        <v>11</v>
      </c>
      <c r="E7633" t="s">
        <v>879</v>
      </c>
      <c r="F7633" t="s">
        <v>13</v>
      </c>
      <c r="G7633" t="s">
        <v>6975</v>
      </c>
      <c r="H7633" s="1">
        <v>0.3</v>
      </c>
      <c r="I7633" s="2">
        <v>43813</v>
      </c>
      <c r="J7633" t="s">
        <v>7095</v>
      </c>
      <c r="K7633" t="s">
        <v>102</v>
      </c>
      <c r="L7633">
        <v>1841</v>
      </c>
      <c r="M7633">
        <v>370</v>
      </c>
      <c r="N7633" t="s">
        <v>550</v>
      </c>
      <c r="O7633">
        <v>-53</v>
      </c>
      <c r="P7633">
        <v>2</v>
      </c>
      <c r="Q7633" t="s">
        <v>104</v>
      </c>
      <c r="R7633" t="s">
        <v>8304</v>
      </c>
      <c r="S7633">
        <v>-52.66</v>
      </c>
      <c r="T7633">
        <v>527</v>
      </c>
      <c r="U7633" t="s">
        <v>76</v>
      </c>
      <c r="V7633" s="2">
        <v>43817</v>
      </c>
      <c r="W7633" t="s">
        <v>39</v>
      </c>
      <c r="X7633" t="s">
        <v>744</v>
      </c>
      <c r="Y7633" t="s">
        <v>41</v>
      </c>
    </row>
    <row r="7634" spans="1:25" hidden="1" x14ac:dyDescent="0.35">
      <c r="A7634">
        <v>4</v>
      </c>
      <c r="B7634" t="s">
        <v>43</v>
      </c>
      <c r="C7634">
        <v>6</v>
      </c>
      <c r="D7634" t="s">
        <v>26</v>
      </c>
      <c r="E7634" t="s">
        <v>879</v>
      </c>
      <c r="F7634" t="s">
        <v>13</v>
      </c>
      <c r="G7634" t="s">
        <v>6975</v>
      </c>
      <c r="H7634" s="1">
        <v>0</v>
      </c>
      <c r="I7634" s="2">
        <v>43813</v>
      </c>
      <c r="J7634" t="s">
        <v>7095</v>
      </c>
      <c r="K7634" t="s">
        <v>102</v>
      </c>
      <c r="L7634">
        <v>1841</v>
      </c>
      <c r="M7634">
        <v>1381</v>
      </c>
      <c r="N7634" t="s">
        <v>585</v>
      </c>
      <c r="O7634">
        <v>2</v>
      </c>
      <c r="P7634">
        <v>1</v>
      </c>
      <c r="Q7634" t="s">
        <v>104</v>
      </c>
      <c r="R7634" t="s">
        <v>8304</v>
      </c>
      <c r="S7634">
        <v>2.2200000000000002</v>
      </c>
      <c r="T7634">
        <v>74</v>
      </c>
      <c r="U7634" t="s">
        <v>76</v>
      </c>
      <c r="V7634" s="2">
        <v>43817</v>
      </c>
      <c r="W7634" t="s">
        <v>39</v>
      </c>
      <c r="X7634" t="s">
        <v>744</v>
      </c>
      <c r="Y7634" t="s">
        <v>42</v>
      </c>
    </row>
    <row r="7635" spans="1:25" hidden="1" x14ac:dyDescent="0.35">
      <c r="A7635">
        <v>4</v>
      </c>
      <c r="B7635" t="s">
        <v>43</v>
      </c>
      <c r="C7635">
        <v>6</v>
      </c>
      <c r="D7635" t="s">
        <v>26</v>
      </c>
      <c r="E7635" t="s">
        <v>879</v>
      </c>
      <c r="F7635" t="s">
        <v>13</v>
      </c>
      <c r="G7635" t="s">
        <v>6975</v>
      </c>
      <c r="H7635" s="1">
        <v>0</v>
      </c>
      <c r="I7635" s="2">
        <v>43813</v>
      </c>
      <c r="J7635" t="s">
        <v>7095</v>
      </c>
      <c r="K7635" t="s">
        <v>102</v>
      </c>
      <c r="L7635">
        <v>1841</v>
      </c>
      <c r="M7635">
        <v>82</v>
      </c>
      <c r="N7635" t="s">
        <v>4187</v>
      </c>
      <c r="O7635">
        <v>7</v>
      </c>
      <c r="P7635">
        <v>3</v>
      </c>
      <c r="Q7635" t="s">
        <v>104</v>
      </c>
      <c r="R7635" t="s">
        <v>8304</v>
      </c>
      <c r="S7635">
        <v>6.68</v>
      </c>
      <c r="T7635">
        <v>26</v>
      </c>
      <c r="U7635" t="s">
        <v>76</v>
      </c>
      <c r="V7635" s="2">
        <v>43817</v>
      </c>
      <c r="W7635" t="s">
        <v>39</v>
      </c>
      <c r="X7635" t="s">
        <v>744</v>
      </c>
      <c r="Y7635" t="s">
        <v>356</v>
      </c>
    </row>
    <row r="7636" spans="1:25" hidden="1" x14ac:dyDescent="0.35">
      <c r="A7636">
        <v>4</v>
      </c>
      <c r="B7636" t="s">
        <v>43</v>
      </c>
      <c r="C7636">
        <v>6</v>
      </c>
      <c r="D7636" t="s">
        <v>26</v>
      </c>
      <c r="E7636" t="s">
        <v>879</v>
      </c>
      <c r="F7636" t="s">
        <v>13</v>
      </c>
      <c r="G7636" t="s">
        <v>6975</v>
      </c>
      <c r="H7636" s="1">
        <v>0</v>
      </c>
      <c r="I7636" s="2">
        <v>43813</v>
      </c>
      <c r="J7636" t="s">
        <v>7095</v>
      </c>
      <c r="K7636" t="s">
        <v>102</v>
      </c>
      <c r="L7636">
        <v>1841</v>
      </c>
      <c r="M7636">
        <v>41</v>
      </c>
      <c r="N7636" t="s">
        <v>8255</v>
      </c>
      <c r="O7636">
        <v>8</v>
      </c>
      <c r="P7636">
        <v>6</v>
      </c>
      <c r="Q7636" t="s">
        <v>104</v>
      </c>
      <c r="R7636" t="s">
        <v>8304</v>
      </c>
      <c r="S7636">
        <v>8.1199999999999992</v>
      </c>
      <c r="T7636">
        <v>17</v>
      </c>
      <c r="U7636" t="s">
        <v>76</v>
      </c>
      <c r="V7636" s="2">
        <v>43817</v>
      </c>
      <c r="W7636" t="s">
        <v>39</v>
      </c>
      <c r="X7636" t="s">
        <v>744</v>
      </c>
      <c r="Y7636" t="s">
        <v>176</v>
      </c>
    </row>
    <row r="7637" spans="1:25" hidden="1" x14ac:dyDescent="0.35">
      <c r="A7637">
        <v>4</v>
      </c>
      <c r="B7637" t="s">
        <v>43</v>
      </c>
      <c r="C7637">
        <v>6</v>
      </c>
      <c r="D7637" t="s">
        <v>50</v>
      </c>
      <c r="E7637" t="s">
        <v>879</v>
      </c>
      <c r="F7637" t="s">
        <v>13</v>
      </c>
      <c r="G7637" t="s">
        <v>6975</v>
      </c>
      <c r="H7637" s="1">
        <v>0</v>
      </c>
      <c r="I7637" s="2">
        <v>43813</v>
      </c>
      <c r="J7637" t="s">
        <v>7095</v>
      </c>
      <c r="K7637" t="s">
        <v>102</v>
      </c>
      <c r="L7637">
        <v>1841</v>
      </c>
      <c r="M7637">
        <v>404</v>
      </c>
      <c r="N7637" t="s">
        <v>822</v>
      </c>
      <c r="O7637">
        <v>468</v>
      </c>
      <c r="P7637">
        <v>2</v>
      </c>
      <c r="Q7637" t="s">
        <v>104</v>
      </c>
      <c r="R7637" t="s">
        <v>8304</v>
      </c>
      <c r="S7637">
        <v>467.99</v>
      </c>
      <c r="T7637">
        <v>1200</v>
      </c>
      <c r="U7637" t="s">
        <v>76</v>
      </c>
      <c r="V7637" s="2">
        <v>43817</v>
      </c>
      <c r="W7637" t="s">
        <v>39</v>
      </c>
      <c r="X7637" t="s">
        <v>744</v>
      </c>
      <c r="Y7637" t="s">
        <v>727</v>
      </c>
    </row>
    <row r="7638" spans="1:25" hidden="1" x14ac:dyDescent="0.35">
      <c r="A7638">
        <v>7</v>
      </c>
      <c r="B7638" t="s">
        <v>25</v>
      </c>
      <c r="C7638">
        <v>6</v>
      </c>
      <c r="D7638" t="s">
        <v>26</v>
      </c>
      <c r="E7638" t="s">
        <v>2569</v>
      </c>
      <c r="F7638" t="s">
        <v>13</v>
      </c>
      <c r="G7638" t="s">
        <v>5556</v>
      </c>
      <c r="H7638" s="1">
        <v>0.7</v>
      </c>
      <c r="I7638" s="2">
        <v>43612</v>
      </c>
      <c r="J7638" t="s">
        <v>6529</v>
      </c>
      <c r="K7638" t="s">
        <v>16</v>
      </c>
      <c r="L7638">
        <v>27405</v>
      </c>
      <c r="M7638">
        <v>664</v>
      </c>
      <c r="N7638" t="s">
        <v>3354</v>
      </c>
      <c r="O7638">
        <v>-10</v>
      </c>
      <c r="P7638">
        <v>5</v>
      </c>
      <c r="Q7638" t="s">
        <v>18</v>
      </c>
      <c r="R7638" t="s">
        <v>8304</v>
      </c>
      <c r="S7638">
        <v>-10.050000000000001</v>
      </c>
      <c r="T7638">
        <v>12</v>
      </c>
      <c r="U7638" t="s">
        <v>33</v>
      </c>
      <c r="V7638" s="2">
        <v>43619</v>
      </c>
      <c r="W7638" t="s">
        <v>39</v>
      </c>
      <c r="X7638" t="s">
        <v>63</v>
      </c>
      <c r="Y7638" t="s">
        <v>54</v>
      </c>
    </row>
    <row r="7639" spans="1:25" hidden="1" x14ac:dyDescent="0.35">
      <c r="A7639">
        <v>7</v>
      </c>
      <c r="B7639" t="s">
        <v>25</v>
      </c>
      <c r="C7639">
        <v>6</v>
      </c>
      <c r="D7639" t="s">
        <v>50</v>
      </c>
      <c r="E7639" t="s">
        <v>2569</v>
      </c>
      <c r="F7639" t="s">
        <v>13</v>
      </c>
      <c r="G7639" t="s">
        <v>5556</v>
      </c>
      <c r="H7639" s="1">
        <v>0.2</v>
      </c>
      <c r="I7639" s="2">
        <v>43612</v>
      </c>
      <c r="J7639" t="s">
        <v>6529</v>
      </c>
      <c r="K7639" t="s">
        <v>16</v>
      </c>
      <c r="L7639">
        <v>27405</v>
      </c>
      <c r="M7639">
        <v>1470</v>
      </c>
      <c r="N7639" t="s">
        <v>6782</v>
      </c>
      <c r="O7639">
        <v>0</v>
      </c>
      <c r="P7639">
        <v>3</v>
      </c>
      <c r="Q7639" t="s">
        <v>18</v>
      </c>
      <c r="R7639" t="s">
        <v>8304</v>
      </c>
      <c r="S7639">
        <v>0.34</v>
      </c>
      <c r="T7639">
        <v>27</v>
      </c>
      <c r="U7639" t="s">
        <v>33</v>
      </c>
      <c r="V7639" s="2">
        <v>43619</v>
      </c>
      <c r="W7639" t="s">
        <v>39</v>
      </c>
      <c r="X7639" t="s">
        <v>63</v>
      </c>
      <c r="Y7639" t="s">
        <v>113</v>
      </c>
    </row>
    <row r="7640" spans="1:25" hidden="1" x14ac:dyDescent="0.35">
      <c r="A7640">
        <v>5</v>
      </c>
      <c r="B7640" t="s">
        <v>25</v>
      </c>
      <c r="C7640">
        <v>3</v>
      </c>
      <c r="D7640" t="s">
        <v>26</v>
      </c>
      <c r="E7640" t="s">
        <v>171</v>
      </c>
      <c r="F7640" t="s">
        <v>13</v>
      </c>
      <c r="G7640" t="s">
        <v>5469</v>
      </c>
      <c r="H7640" s="1">
        <v>0</v>
      </c>
      <c r="I7640" s="2">
        <v>43585</v>
      </c>
      <c r="J7640" t="s">
        <v>6066</v>
      </c>
      <c r="K7640" t="s">
        <v>102</v>
      </c>
      <c r="L7640">
        <v>10024</v>
      </c>
      <c r="M7640">
        <v>6</v>
      </c>
      <c r="N7640" t="s">
        <v>8147</v>
      </c>
      <c r="O7640">
        <v>28</v>
      </c>
      <c r="P7640">
        <v>4</v>
      </c>
      <c r="Q7640" t="s">
        <v>104</v>
      </c>
      <c r="R7640" t="s">
        <v>8304</v>
      </c>
      <c r="S7640">
        <v>28.33</v>
      </c>
      <c r="T7640">
        <v>63</v>
      </c>
      <c r="U7640" t="s">
        <v>33</v>
      </c>
      <c r="V7640" s="2">
        <v>43590</v>
      </c>
      <c r="W7640" t="s">
        <v>20</v>
      </c>
      <c r="X7640" t="s">
        <v>175</v>
      </c>
      <c r="Y7640" t="s">
        <v>119</v>
      </c>
    </row>
    <row r="7641" spans="1:25" hidden="1" x14ac:dyDescent="0.35">
      <c r="A7641">
        <v>6</v>
      </c>
      <c r="B7641" t="s">
        <v>10</v>
      </c>
      <c r="C7641">
        <v>6</v>
      </c>
      <c r="D7641" t="s">
        <v>26</v>
      </c>
      <c r="E7641" t="s">
        <v>59</v>
      </c>
      <c r="F7641" t="s">
        <v>13</v>
      </c>
      <c r="G7641" t="s">
        <v>246</v>
      </c>
      <c r="H7641" s="1">
        <v>0</v>
      </c>
      <c r="I7641" s="2">
        <v>43683</v>
      </c>
      <c r="J7641" t="s">
        <v>7502</v>
      </c>
      <c r="K7641" t="s">
        <v>102</v>
      </c>
      <c r="L7641">
        <v>3301</v>
      </c>
      <c r="M7641">
        <v>889</v>
      </c>
      <c r="N7641" t="s">
        <v>303</v>
      </c>
      <c r="O7641">
        <v>68</v>
      </c>
      <c r="P7641">
        <v>6</v>
      </c>
      <c r="Q7641" t="s">
        <v>104</v>
      </c>
      <c r="R7641" t="s">
        <v>8304</v>
      </c>
      <c r="S7641">
        <v>68.36</v>
      </c>
      <c r="T7641">
        <v>228</v>
      </c>
      <c r="U7641" t="s">
        <v>76</v>
      </c>
      <c r="V7641" s="2">
        <v>43689</v>
      </c>
      <c r="W7641" t="s">
        <v>39</v>
      </c>
      <c r="X7641" t="s">
        <v>1529</v>
      </c>
      <c r="Y7641" t="s">
        <v>49</v>
      </c>
    </row>
    <row r="7642" spans="1:25" hidden="1" x14ac:dyDescent="0.35">
      <c r="A7642">
        <v>6</v>
      </c>
      <c r="B7642" t="s">
        <v>10</v>
      </c>
      <c r="C7642">
        <v>6</v>
      </c>
      <c r="D7642" t="s">
        <v>26</v>
      </c>
      <c r="E7642" t="s">
        <v>59</v>
      </c>
      <c r="F7642" t="s">
        <v>13</v>
      </c>
      <c r="G7642" t="s">
        <v>246</v>
      </c>
      <c r="H7642" s="1">
        <v>0</v>
      </c>
      <c r="I7642" s="2">
        <v>43683</v>
      </c>
      <c r="J7642" t="s">
        <v>7502</v>
      </c>
      <c r="K7642" t="s">
        <v>102</v>
      </c>
      <c r="L7642">
        <v>3301</v>
      </c>
      <c r="M7642">
        <v>189</v>
      </c>
      <c r="N7642" t="s">
        <v>4359</v>
      </c>
      <c r="O7642">
        <v>12</v>
      </c>
      <c r="P7642">
        <v>8</v>
      </c>
      <c r="Q7642" t="s">
        <v>104</v>
      </c>
      <c r="R7642" t="s">
        <v>8304</v>
      </c>
      <c r="S7642">
        <v>11.83</v>
      </c>
      <c r="T7642">
        <v>25</v>
      </c>
      <c r="U7642" t="s">
        <v>76</v>
      </c>
      <c r="V7642" s="2">
        <v>43689</v>
      </c>
      <c r="W7642" t="s">
        <v>39</v>
      </c>
      <c r="X7642" t="s">
        <v>1529</v>
      </c>
      <c r="Y7642" t="s">
        <v>35</v>
      </c>
    </row>
    <row r="7643" spans="1:25" hidden="1" x14ac:dyDescent="0.35">
      <c r="A7643">
        <v>6</v>
      </c>
      <c r="B7643" t="s">
        <v>10</v>
      </c>
      <c r="C7643">
        <v>6</v>
      </c>
      <c r="D7643" t="s">
        <v>50</v>
      </c>
      <c r="E7643" t="s">
        <v>59</v>
      </c>
      <c r="F7643" t="s">
        <v>13</v>
      </c>
      <c r="G7643" t="s">
        <v>246</v>
      </c>
      <c r="H7643" s="1">
        <v>0</v>
      </c>
      <c r="I7643" s="2">
        <v>43683</v>
      </c>
      <c r="J7643" t="s">
        <v>7502</v>
      </c>
      <c r="K7643" t="s">
        <v>102</v>
      </c>
      <c r="L7643">
        <v>3301</v>
      </c>
      <c r="M7643">
        <v>164</v>
      </c>
      <c r="N7643" t="s">
        <v>6721</v>
      </c>
      <c r="O7643">
        <v>247</v>
      </c>
      <c r="P7643">
        <v>5</v>
      </c>
      <c r="Q7643" t="s">
        <v>104</v>
      </c>
      <c r="R7643" t="s">
        <v>8304</v>
      </c>
      <c r="S7643">
        <v>247.48</v>
      </c>
      <c r="T7643">
        <v>825</v>
      </c>
      <c r="U7643" t="s">
        <v>76</v>
      </c>
      <c r="V7643" s="2">
        <v>43689</v>
      </c>
      <c r="W7643" t="s">
        <v>39</v>
      </c>
      <c r="X7643" t="s">
        <v>1529</v>
      </c>
      <c r="Y7643" t="s">
        <v>52</v>
      </c>
    </row>
    <row r="7644" spans="1:25" hidden="1" x14ac:dyDescent="0.35">
      <c r="A7644">
        <v>1</v>
      </c>
      <c r="B7644" t="s">
        <v>10</v>
      </c>
      <c r="C7644">
        <v>1</v>
      </c>
      <c r="D7644" t="s">
        <v>26</v>
      </c>
      <c r="E7644" t="s">
        <v>192</v>
      </c>
      <c r="F7644" t="s">
        <v>13</v>
      </c>
      <c r="G7644" t="s">
        <v>2138</v>
      </c>
      <c r="H7644" s="1">
        <v>0.2</v>
      </c>
      <c r="I7644" s="2">
        <v>43485</v>
      </c>
      <c r="J7644" t="s">
        <v>2817</v>
      </c>
      <c r="K7644" t="s">
        <v>73</v>
      </c>
      <c r="L7644">
        <v>60653</v>
      </c>
      <c r="M7644">
        <v>243</v>
      </c>
      <c r="N7644" t="s">
        <v>2793</v>
      </c>
      <c r="O7644">
        <v>4</v>
      </c>
      <c r="P7644">
        <v>5</v>
      </c>
      <c r="Q7644" t="s">
        <v>75</v>
      </c>
      <c r="R7644" t="s">
        <v>8304</v>
      </c>
      <c r="S7644">
        <v>4.18</v>
      </c>
      <c r="T7644">
        <v>12</v>
      </c>
      <c r="U7644" t="s">
        <v>19</v>
      </c>
      <c r="V7644" s="2">
        <v>43486</v>
      </c>
      <c r="W7644" t="s">
        <v>130</v>
      </c>
      <c r="X7644" t="s">
        <v>139</v>
      </c>
      <c r="Y7644" t="s">
        <v>35</v>
      </c>
    </row>
    <row r="7645" spans="1:25" hidden="1" x14ac:dyDescent="0.35">
      <c r="A7645">
        <v>5</v>
      </c>
      <c r="B7645" t="s">
        <v>43</v>
      </c>
      <c r="C7645">
        <v>6</v>
      </c>
      <c r="D7645" t="s">
        <v>26</v>
      </c>
      <c r="E7645" t="s">
        <v>192</v>
      </c>
      <c r="F7645" t="s">
        <v>13</v>
      </c>
      <c r="G7645" t="s">
        <v>7067</v>
      </c>
      <c r="H7645" s="1">
        <v>0.8</v>
      </c>
      <c r="I7645" s="2">
        <v>43718</v>
      </c>
      <c r="J7645" t="s">
        <v>7449</v>
      </c>
      <c r="K7645" t="s">
        <v>73</v>
      </c>
      <c r="L7645">
        <v>60653</v>
      </c>
      <c r="M7645">
        <v>651</v>
      </c>
      <c r="N7645" t="s">
        <v>1036</v>
      </c>
      <c r="O7645">
        <v>-1144</v>
      </c>
      <c r="P7645">
        <v>3</v>
      </c>
      <c r="Q7645" t="s">
        <v>75</v>
      </c>
      <c r="R7645" t="s">
        <v>8304</v>
      </c>
      <c r="S7645">
        <v>-1143.8900000000001</v>
      </c>
      <c r="T7645">
        <v>763</v>
      </c>
      <c r="U7645" t="s">
        <v>76</v>
      </c>
      <c r="V7645" s="2">
        <v>43723</v>
      </c>
      <c r="W7645" t="s">
        <v>39</v>
      </c>
      <c r="X7645" t="s">
        <v>139</v>
      </c>
      <c r="Y7645" t="s">
        <v>54</v>
      </c>
    </row>
    <row r="7646" spans="1:25" hidden="1" x14ac:dyDescent="0.35">
      <c r="A7646">
        <v>2</v>
      </c>
      <c r="B7646" t="s">
        <v>43</v>
      </c>
      <c r="C7646">
        <v>3</v>
      </c>
      <c r="D7646" t="s">
        <v>50</v>
      </c>
      <c r="E7646" t="s">
        <v>667</v>
      </c>
      <c r="F7646" t="s">
        <v>13</v>
      </c>
      <c r="G7646" t="s">
        <v>6850</v>
      </c>
      <c r="H7646" s="1">
        <v>0.4</v>
      </c>
      <c r="I7646" s="2">
        <v>43540</v>
      </c>
      <c r="J7646" t="s">
        <v>7734</v>
      </c>
      <c r="K7646" t="s">
        <v>102</v>
      </c>
      <c r="L7646">
        <v>44107</v>
      </c>
      <c r="M7646">
        <v>733</v>
      </c>
      <c r="N7646" t="s">
        <v>4707</v>
      </c>
      <c r="O7646">
        <v>-82</v>
      </c>
      <c r="P7646">
        <v>8</v>
      </c>
      <c r="Q7646" t="s">
        <v>104</v>
      </c>
      <c r="R7646" t="s">
        <v>8304</v>
      </c>
      <c r="S7646">
        <v>-81.66</v>
      </c>
      <c r="T7646">
        <v>445</v>
      </c>
      <c r="U7646" t="s">
        <v>76</v>
      </c>
      <c r="V7646" s="2">
        <v>43542</v>
      </c>
      <c r="W7646" t="s">
        <v>20</v>
      </c>
      <c r="X7646" t="s">
        <v>309</v>
      </c>
      <c r="Y7646" t="s">
        <v>52</v>
      </c>
    </row>
    <row r="7647" spans="1:25" x14ac:dyDescent="0.35">
      <c r="A7647">
        <v>5</v>
      </c>
      <c r="B7647" t="s">
        <v>43</v>
      </c>
      <c r="C7647">
        <v>6</v>
      </c>
      <c r="D7647" t="s">
        <v>11</v>
      </c>
      <c r="E7647" t="s">
        <v>88</v>
      </c>
      <c r="F7647" t="s">
        <v>13</v>
      </c>
      <c r="G7647" t="s">
        <v>5282</v>
      </c>
      <c r="H7647" s="1">
        <v>0.2</v>
      </c>
      <c r="I7647" s="2">
        <v>43783</v>
      </c>
      <c r="J7647" t="s">
        <v>5761</v>
      </c>
      <c r="K7647" t="s">
        <v>30</v>
      </c>
      <c r="L7647">
        <v>94110</v>
      </c>
      <c r="M7647">
        <v>761</v>
      </c>
      <c r="N7647" t="s">
        <v>571</v>
      </c>
      <c r="O7647">
        <v>28</v>
      </c>
      <c r="P7647">
        <v>2</v>
      </c>
      <c r="Q7647" t="s">
        <v>32</v>
      </c>
      <c r="R7647" t="s">
        <v>8304</v>
      </c>
      <c r="S7647">
        <v>28.14</v>
      </c>
      <c r="T7647">
        <v>322</v>
      </c>
      <c r="U7647" t="s">
        <v>33</v>
      </c>
      <c r="V7647" s="2">
        <v>43788</v>
      </c>
      <c r="W7647" t="s">
        <v>39</v>
      </c>
      <c r="X7647" t="s">
        <v>34</v>
      </c>
      <c r="Y7647" t="s">
        <v>24</v>
      </c>
    </row>
    <row r="7648" spans="1:25" hidden="1" x14ac:dyDescent="0.35">
      <c r="A7648">
        <v>1</v>
      </c>
      <c r="B7648" t="s">
        <v>10</v>
      </c>
      <c r="C7648">
        <v>1</v>
      </c>
      <c r="D7648" t="s">
        <v>26</v>
      </c>
      <c r="E7648" t="s">
        <v>2422</v>
      </c>
      <c r="F7648" t="s">
        <v>13</v>
      </c>
      <c r="G7648" t="s">
        <v>2974</v>
      </c>
      <c r="H7648" s="1">
        <v>0.2</v>
      </c>
      <c r="I7648" s="2">
        <v>43717</v>
      </c>
      <c r="J7648" t="s">
        <v>2975</v>
      </c>
      <c r="K7648" t="s">
        <v>102</v>
      </c>
      <c r="L7648">
        <v>43615</v>
      </c>
      <c r="M7648">
        <v>212</v>
      </c>
      <c r="N7648" t="s">
        <v>2976</v>
      </c>
      <c r="O7648">
        <v>6</v>
      </c>
      <c r="P7648">
        <v>6</v>
      </c>
      <c r="Q7648" t="s">
        <v>104</v>
      </c>
      <c r="R7648" t="s">
        <v>8304</v>
      </c>
      <c r="S7648">
        <v>5.98</v>
      </c>
      <c r="T7648">
        <v>18</v>
      </c>
      <c r="U7648" t="s">
        <v>19</v>
      </c>
      <c r="V7648" s="2">
        <v>43718</v>
      </c>
      <c r="W7648" t="s">
        <v>130</v>
      </c>
      <c r="X7648" t="s">
        <v>309</v>
      </c>
      <c r="Y7648" t="s">
        <v>35</v>
      </c>
    </row>
    <row r="7649" spans="1:25" hidden="1" x14ac:dyDescent="0.35">
      <c r="A7649">
        <v>1</v>
      </c>
      <c r="B7649" t="s">
        <v>10</v>
      </c>
      <c r="C7649">
        <v>1</v>
      </c>
      <c r="D7649" t="s">
        <v>26</v>
      </c>
      <c r="E7649" t="s">
        <v>2422</v>
      </c>
      <c r="F7649" t="s">
        <v>13</v>
      </c>
      <c r="G7649" t="s">
        <v>2974</v>
      </c>
      <c r="H7649" s="1">
        <v>0.7</v>
      </c>
      <c r="I7649" s="2">
        <v>43717</v>
      </c>
      <c r="J7649" t="s">
        <v>2975</v>
      </c>
      <c r="K7649" t="s">
        <v>102</v>
      </c>
      <c r="L7649">
        <v>43615</v>
      </c>
      <c r="M7649">
        <v>43</v>
      </c>
      <c r="N7649" t="s">
        <v>8232</v>
      </c>
      <c r="O7649">
        <v>-5</v>
      </c>
      <c r="P7649">
        <v>2</v>
      </c>
      <c r="Q7649" t="s">
        <v>104</v>
      </c>
      <c r="R7649" t="s">
        <v>8304</v>
      </c>
      <c r="S7649">
        <v>-5.21</v>
      </c>
      <c r="T7649">
        <v>6</v>
      </c>
      <c r="U7649" t="s">
        <v>19</v>
      </c>
      <c r="V7649" s="2">
        <v>43718</v>
      </c>
      <c r="W7649" t="s">
        <v>130</v>
      </c>
      <c r="X7649" t="s">
        <v>309</v>
      </c>
      <c r="Y7649" t="s">
        <v>54</v>
      </c>
    </row>
    <row r="7650" spans="1:25" hidden="1" x14ac:dyDescent="0.35">
      <c r="A7650">
        <v>1</v>
      </c>
      <c r="B7650" t="s">
        <v>10</v>
      </c>
      <c r="C7650">
        <v>1</v>
      </c>
      <c r="D7650" t="s">
        <v>26</v>
      </c>
      <c r="E7650" t="s">
        <v>2422</v>
      </c>
      <c r="F7650" t="s">
        <v>13</v>
      </c>
      <c r="G7650" t="s">
        <v>2974</v>
      </c>
      <c r="H7650" s="1">
        <v>0.7</v>
      </c>
      <c r="I7650" s="2">
        <v>43717</v>
      </c>
      <c r="J7650" t="s">
        <v>2975</v>
      </c>
      <c r="K7650" t="s">
        <v>102</v>
      </c>
      <c r="L7650">
        <v>43615</v>
      </c>
      <c r="M7650">
        <v>24</v>
      </c>
      <c r="N7650" t="s">
        <v>2989</v>
      </c>
      <c r="O7650">
        <v>-4</v>
      </c>
      <c r="P7650">
        <v>3</v>
      </c>
      <c r="Q7650" t="s">
        <v>104</v>
      </c>
      <c r="R7650" t="s">
        <v>8304</v>
      </c>
      <c r="S7650">
        <v>-3.56</v>
      </c>
      <c r="T7650">
        <v>5</v>
      </c>
      <c r="U7650" t="s">
        <v>19</v>
      </c>
      <c r="V7650" s="2">
        <v>43718</v>
      </c>
      <c r="W7650" t="s">
        <v>130</v>
      </c>
      <c r="X7650" t="s">
        <v>309</v>
      </c>
      <c r="Y7650" t="s">
        <v>54</v>
      </c>
    </row>
    <row r="7651" spans="1:25" hidden="1" x14ac:dyDescent="0.35">
      <c r="A7651">
        <v>7</v>
      </c>
      <c r="B7651" t="s">
        <v>25</v>
      </c>
      <c r="C7651">
        <v>6</v>
      </c>
      <c r="D7651" t="s">
        <v>26</v>
      </c>
      <c r="E7651" t="s">
        <v>99</v>
      </c>
      <c r="F7651" t="s">
        <v>13</v>
      </c>
      <c r="G7651" t="s">
        <v>1224</v>
      </c>
      <c r="H7651" s="1">
        <v>0.7</v>
      </c>
      <c r="I7651" s="2">
        <v>43736</v>
      </c>
      <c r="J7651" t="s">
        <v>6440</v>
      </c>
      <c r="K7651" t="s">
        <v>102</v>
      </c>
      <c r="L7651">
        <v>19134</v>
      </c>
      <c r="M7651">
        <v>709</v>
      </c>
      <c r="N7651" t="s">
        <v>1404</v>
      </c>
      <c r="O7651">
        <v>-2</v>
      </c>
      <c r="P7651">
        <v>1</v>
      </c>
      <c r="Q7651" t="s">
        <v>104</v>
      </c>
      <c r="R7651" t="s">
        <v>8304</v>
      </c>
      <c r="S7651">
        <v>-1.86</v>
      </c>
      <c r="T7651">
        <v>3</v>
      </c>
      <c r="U7651" t="s">
        <v>33</v>
      </c>
      <c r="V7651" s="2">
        <v>43743</v>
      </c>
      <c r="W7651" t="s">
        <v>39</v>
      </c>
      <c r="X7651" t="s">
        <v>105</v>
      </c>
      <c r="Y7651" t="s">
        <v>54</v>
      </c>
    </row>
    <row r="7652" spans="1:25" hidden="1" x14ac:dyDescent="0.35">
      <c r="A7652">
        <v>4</v>
      </c>
      <c r="B7652" t="s">
        <v>43</v>
      </c>
      <c r="C7652">
        <v>6</v>
      </c>
      <c r="D7652" t="s">
        <v>26</v>
      </c>
      <c r="E7652" t="s">
        <v>607</v>
      </c>
      <c r="F7652" t="s">
        <v>13</v>
      </c>
      <c r="G7652" t="s">
        <v>525</v>
      </c>
      <c r="H7652" s="1">
        <v>0.2</v>
      </c>
      <c r="I7652" s="2">
        <v>43597</v>
      </c>
      <c r="J7652" t="s">
        <v>4177</v>
      </c>
      <c r="K7652" t="s">
        <v>102</v>
      </c>
      <c r="L7652">
        <v>45231</v>
      </c>
      <c r="M7652">
        <v>212</v>
      </c>
      <c r="N7652" t="s">
        <v>2976</v>
      </c>
      <c r="O7652">
        <v>2</v>
      </c>
      <c r="P7652">
        <v>2</v>
      </c>
      <c r="Q7652" t="s">
        <v>104</v>
      </c>
      <c r="R7652" t="s">
        <v>8304</v>
      </c>
      <c r="S7652">
        <v>1.99</v>
      </c>
      <c r="T7652">
        <v>6</v>
      </c>
      <c r="U7652" t="s">
        <v>19</v>
      </c>
      <c r="V7652" s="2">
        <v>43601</v>
      </c>
      <c r="W7652" t="s">
        <v>39</v>
      </c>
      <c r="X7652" t="s">
        <v>309</v>
      </c>
      <c r="Y7652" t="s">
        <v>35</v>
      </c>
    </row>
    <row r="7653" spans="1:25" hidden="1" x14ac:dyDescent="0.35">
      <c r="A7653">
        <v>4</v>
      </c>
      <c r="B7653" t="s">
        <v>43</v>
      </c>
      <c r="C7653">
        <v>6</v>
      </c>
      <c r="D7653" t="s">
        <v>26</v>
      </c>
      <c r="E7653" t="s">
        <v>3525</v>
      </c>
      <c r="F7653" t="s">
        <v>13</v>
      </c>
      <c r="G7653" t="s">
        <v>2689</v>
      </c>
      <c r="H7653" s="1">
        <v>0.7</v>
      </c>
      <c r="I7653" s="2">
        <v>43526</v>
      </c>
      <c r="J7653" t="s">
        <v>4251</v>
      </c>
      <c r="K7653" t="s">
        <v>102</v>
      </c>
      <c r="L7653">
        <v>44221</v>
      </c>
      <c r="M7653">
        <v>716</v>
      </c>
      <c r="N7653" t="s">
        <v>2867</v>
      </c>
      <c r="O7653">
        <v>-12</v>
      </c>
      <c r="P7653">
        <v>4</v>
      </c>
      <c r="Q7653" t="s">
        <v>104</v>
      </c>
      <c r="R7653" t="s">
        <v>8304</v>
      </c>
      <c r="S7653">
        <v>-12.35</v>
      </c>
      <c r="T7653">
        <v>19</v>
      </c>
      <c r="U7653" t="s">
        <v>19</v>
      </c>
      <c r="V7653" s="2">
        <v>43530</v>
      </c>
      <c r="W7653" t="s">
        <v>39</v>
      </c>
      <c r="X7653" t="s">
        <v>309</v>
      </c>
      <c r="Y7653" t="s">
        <v>54</v>
      </c>
    </row>
    <row r="7654" spans="1:25" hidden="1" x14ac:dyDescent="0.35">
      <c r="A7654">
        <v>7</v>
      </c>
      <c r="B7654" t="s">
        <v>25</v>
      </c>
      <c r="C7654">
        <v>6</v>
      </c>
      <c r="D7654" t="s">
        <v>26</v>
      </c>
      <c r="E7654" t="s">
        <v>417</v>
      </c>
      <c r="F7654" t="s">
        <v>13</v>
      </c>
      <c r="G7654" t="s">
        <v>896</v>
      </c>
      <c r="H7654" s="1">
        <v>0.2</v>
      </c>
      <c r="I7654" s="2">
        <v>43739</v>
      </c>
      <c r="J7654" t="s">
        <v>897</v>
      </c>
      <c r="K7654" t="s">
        <v>73</v>
      </c>
      <c r="L7654">
        <v>78207</v>
      </c>
      <c r="M7654">
        <v>515</v>
      </c>
      <c r="N7654" t="s">
        <v>898</v>
      </c>
      <c r="O7654">
        <v>1</v>
      </c>
      <c r="P7654">
        <v>6</v>
      </c>
      <c r="Q7654" t="s">
        <v>75</v>
      </c>
      <c r="R7654" t="s">
        <v>8304</v>
      </c>
      <c r="S7654">
        <v>0.5</v>
      </c>
      <c r="T7654">
        <v>7</v>
      </c>
      <c r="U7654" t="s">
        <v>33</v>
      </c>
      <c r="V7654" s="2">
        <v>43746</v>
      </c>
      <c r="W7654" t="s">
        <v>39</v>
      </c>
      <c r="X7654" t="s">
        <v>77</v>
      </c>
      <c r="Y7654" t="s">
        <v>49</v>
      </c>
    </row>
    <row r="7655" spans="1:25" hidden="1" x14ac:dyDescent="0.35">
      <c r="A7655">
        <v>7</v>
      </c>
      <c r="B7655" t="s">
        <v>25</v>
      </c>
      <c r="C7655">
        <v>6</v>
      </c>
      <c r="D7655" t="s">
        <v>26</v>
      </c>
      <c r="E7655" t="s">
        <v>65</v>
      </c>
      <c r="F7655" t="s">
        <v>13</v>
      </c>
      <c r="G7655" t="s">
        <v>2126</v>
      </c>
      <c r="H7655" s="1">
        <v>0</v>
      </c>
      <c r="I7655" s="2">
        <v>43689</v>
      </c>
      <c r="J7655" t="s">
        <v>4553</v>
      </c>
      <c r="K7655" t="s">
        <v>30</v>
      </c>
      <c r="L7655">
        <v>98103</v>
      </c>
      <c r="M7655">
        <v>1267</v>
      </c>
      <c r="N7655" t="s">
        <v>1035</v>
      </c>
      <c r="O7655">
        <v>12</v>
      </c>
      <c r="P7655">
        <v>3</v>
      </c>
      <c r="Q7655" t="s">
        <v>32</v>
      </c>
      <c r="R7655" t="s">
        <v>8304</v>
      </c>
      <c r="S7655">
        <v>11.68</v>
      </c>
      <c r="T7655">
        <v>47</v>
      </c>
      <c r="U7655" t="s">
        <v>19</v>
      </c>
      <c r="V7655" s="2">
        <v>43696</v>
      </c>
      <c r="W7655" t="s">
        <v>39</v>
      </c>
      <c r="X7655" t="s">
        <v>69</v>
      </c>
      <c r="Y7655" t="s">
        <v>42</v>
      </c>
    </row>
    <row r="7656" spans="1:25" hidden="1" x14ac:dyDescent="0.35">
      <c r="A7656">
        <v>7</v>
      </c>
      <c r="B7656" t="s">
        <v>25</v>
      </c>
      <c r="C7656">
        <v>6</v>
      </c>
      <c r="D7656" t="s">
        <v>26</v>
      </c>
      <c r="E7656" t="s">
        <v>65</v>
      </c>
      <c r="F7656" t="s">
        <v>13</v>
      </c>
      <c r="G7656" t="s">
        <v>2126</v>
      </c>
      <c r="H7656" s="1">
        <v>0</v>
      </c>
      <c r="I7656" s="2">
        <v>43689</v>
      </c>
      <c r="J7656" t="s">
        <v>4553</v>
      </c>
      <c r="K7656" t="s">
        <v>30</v>
      </c>
      <c r="L7656">
        <v>98103</v>
      </c>
      <c r="M7656">
        <v>1732</v>
      </c>
      <c r="N7656" t="s">
        <v>2796</v>
      </c>
      <c r="O7656">
        <v>92</v>
      </c>
      <c r="P7656">
        <v>4</v>
      </c>
      <c r="Q7656" t="s">
        <v>32</v>
      </c>
      <c r="R7656" t="s">
        <v>8304</v>
      </c>
      <c r="S7656">
        <v>92.24</v>
      </c>
      <c r="T7656">
        <v>192</v>
      </c>
      <c r="U7656" t="s">
        <v>19</v>
      </c>
      <c r="V7656" s="2">
        <v>43696</v>
      </c>
      <c r="W7656" t="s">
        <v>39</v>
      </c>
      <c r="X7656" t="s">
        <v>69</v>
      </c>
      <c r="Y7656" t="s">
        <v>64</v>
      </c>
    </row>
    <row r="7657" spans="1:25" hidden="1" x14ac:dyDescent="0.35">
      <c r="A7657">
        <v>7</v>
      </c>
      <c r="B7657" t="s">
        <v>25</v>
      </c>
      <c r="C7657">
        <v>6</v>
      </c>
      <c r="D7657" t="s">
        <v>26</v>
      </c>
      <c r="E7657" t="s">
        <v>65</v>
      </c>
      <c r="F7657" t="s">
        <v>13</v>
      </c>
      <c r="G7657" t="s">
        <v>2126</v>
      </c>
      <c r="H7657" s="1">
        <v>0.2</v>
      </c>
      <c r="I7657" s="2">
        <v>43689</v>
      </c>
      <c r="J7657" t="s">
        <v>4553</v>
      </c>
      <c r="K7657" t="s">
        <v>30</v>
      </c>
      <c r="L7657">
        <v>98103</v>
      </c>
      <c r="M7657">
        <v>258</v>
      </c>
      <c r="N7657" t="s">
        <v>4232</v>
      </c>
      <c r="O7657">
        <v>38</v>
      </c>
      <c r="P7657">
        <v>6</v>
      </c>
      <c r="Q7657" t="s">
        <v>32</v>
      </c>
      <c r="R7657" t="s">
        <v>8304</v>
      </c>
      <c r="S7657">
        <v>37.76</v>
      </c>
      <c r="T7657">
        <v>101</v>
      </c>
      <c r="U7657" t="s">
        <v>19</v>
      </c>
      <c r="V7657" s="2">
        <v>43696</v>
      </c>
      <c r="W7657" t="s">
        <v>39</v>
      </c>
      <c r="X7657" t="s">
        <v>69</v>
      </c>
      <c r="Y7657" t="s">
        <v>54</v>
      </c>
    </row>
    <row r="7658" spans="1:25" hidden="1" x14ac:dyDescent="0.35">
      <c r="A7658">
        <v>7</v>
      </c>
      <c r="B7658" t="s">
        <v>25</v>
      </c>
      <c r="C7658">
        <v>6</v>
      </c>
      <c r="D7658" t="s">
        <v>50</v>
      </c>
      <c r="E7658" t="s">
        <v>65</v>
      </c>
      <c r="F7658" t="s">
        <v>13</v>
      </c>
      <c r="G7658" t="s">
        <v>2126</v>
      </c>
      <c r="H7658" s="1">
        <v>0</v>
      </c>
      <c r="I7658" s="2">
        <v>43689</v>
      </c>
      <c r="J7658" t="s">
        <v>4553</v>
      </c>
      <c r="K7658" t="s">
        <v>30</v>
      </c>
      <c r="L7658">
        <v>98103</v>
      </c>
      <c r="M7658">
        <v>796</v>
      </c>
      <c r="N7658" t="s">
        <v>4794</v>
      </c>
      <c r="O7658">
        <v>90</v>
      </c>
      <c r="P7658">
        <v>1</v>
      </c>
      <c r="Q7658" t="s">
        <v>32</v>
      </c>
      <c r="R7658" t="s">
        <v>8304</v>
      </c>
      <c r="S7658">
        <v>90</v>
      </c>
      <c r="T7658">
        <v>300</v>
      </c>
      <c r="U7658" t="s">
        <v>19</v>
      </c>
      <c r="V7658" s="2">
        <v>43696</v>
      </c>
      <c r="W7658" t="s">
        <v>39</v>
      </c>
      <c r="X7658" t="s">
        <v>69</v>
      </c>
      <c r="Y7658" t="s">
        <v>727</v>
      </c>
    </row>
    <row r="7659" spans="1:25" hidden="1" x14ac:dyDescent="0.35">
      <c r="A7659">
        <v>7</v>
      </c>
      <c r="B7659" t="s">
        <v>25</v>
      </c>
      <c r="C7659">
        <v>6</v>
      </c>
      <c r="D7659" t="s">
        <v>50</v>
      </c>
      <c r="E7659" t="s">
        <v>65</v>
      </c>
      <c r="F7659" t="s">
        <v>13</v>
      </c>
      <c r="G7659" t="s">
        <v>2126</v>
      </c>
      <c r="H7659" s="1">
        <v>0</v>
      </c>
      <c r="I7659" s="2">
        <v>43689</v>
      </c>
      <c r="J7659" t="s">
        <v>4553</v>
      </c>
      <c r="K7659" t="s">
        <v>30</v>
      </c>
      <c r="L7659">
        <v>98103</v>
      </c>
      <c r="M7659">
        <v>1262</v>
      </c>
      <c r="N7659" t="s">
        <v>5150</v>
      </c>
      <c r="O7659">
        <v>12</v>
      </c>
      <c r="P7659">
        <v>5</v>
      </c>
      <c r="Q7659" t="s">
        <v>32</v>
      </c>
      <c r="R7659" t="s">
        <v>8304</v>
      </c>
      <c r="S7659">
        <v>12.25</v>
      </c>
      <c r="T7659">
        <v>175</v>
      </c>
      <c r="U7659" t="s">
        <v>19</v>
      </c>
      <c r="V7659" s="2">
        <v>43696</v>
      </c>
      <c r="W7659" t="s">
        <v>39</v>
      </c>
      <c r="X7659" t="s">
        <v>69</v>
      </c>
      <c r="Y7659" t="s">
        <v>113</v>
      </c>
    </row>
    <row r="7660" spans="1:25" hidden="1" x14ac:dyDescent="0.35">
      <c r="A7660">
        <v>7</v>
      </c>
      <c r="B7660" t="s">
        <v>25</v>
      </c>
      <c r="C7660">
        <v>6</v>
      </c>
      <c r="D7660" t="s">
        <v>50</v>
      </c>
      <c r="E7660" t="s">
        <v>65</v>
      </c>
      <c r="F7660" t="s">
        <v>13</v>
      </c>
      <c r="G7660" t="s">
        <v>2126</v>
      </c>
      <c r="H7660" s="1">
        <v>0.2</v>
      </c>
      <c r="I7660" s="2">
        <v>43689</v>
      </c>
      <c r="J7660" t="s">
        <v>4553</v>
      </c>
      <c r="K7660" t="s">
        <v>30</v>
      </c>
      <c r="L7660">
        <v>98103</v>
      </c>
      <c r="M7660">
        <v>778</v>
      </c>
      <c r="N7660" t="s">
        <v>1219</v>
      </c>
      <c r="O7660">
        <v>27</v>
      </c>
      <c r="P7660">
        <v>8</v>
      </c>
      <c r="Q7660" t="s">
        <v>32</v>
      </c>
      <c r="R7660" t="s">
        <v>8304</v>
      </c>
      <c r="S7660">
        <v>27.3</v>
      </c>
      <c r="T7660">
        <v>243</v>
      </c>
      <c r="U7660" t="s">
        <v>19</v>
      </c>
      <c r="V7660" s="2">
        <v>43696</v>
      </c>
      <c r="W7660" t="s">
        <v>39</v>
      </c>
      <c r="X7660" t="s">
        <v>69</v>
      </c>
      <c r="Y7660" t="s">
        <v>52</v>
      </c>
    </row>
    <row r="7661" spans="1:25" hidden="1" x14ac:dyDescent="0.35">
      <c r="A7661">
        <v>2</v>
      </c>
      <c r="B7661" t="s">
        <v>43</v>
      </c>
      <c r="C7661">
        <v>3</v>
      </c>
      <c r="D7661" t="s">
        <v>26</v>
      </c>
      <c r="E7661" t="s">
        <v>1905</v>
      </c>
      <c r="F7661" t="s">
        <v>13</v>
      </c>
      <c r="G7661" t="s">
        <v>999</v>
      </c>
      <c r="H7661" s="1">
        <v>0</v>
      </c>
      <c r="I7661" s="2">
        <v>43807</v>
      </c>
      <c r="J7661" t="s">
        <v>7342</v>
      </c>
      <c r="K7661" t="s">
        <v>102</v>
      </c>
      <c r="L7661">
        <v>2920</v>
      </c>
      <c r="M7661">
        <v>1336</v>
      </c>
      <c r="N7661" t="s">
        <v>1379</v>
      </c>
      <c r="O7661">
        <v>160</v>
      </c>
      <c r="P7661">
        <v>6</v>
      </c>
      <c r="Q7661" t="s">
        <v>104</v>
      </c>
      <c r="R7661" t="s">
        <v>8304</v>
      </c>
      <c r="S7661">
        <v>160.04</v>
      </c>
      <c r="T7661">
        <v>593</v>
      </c>
      <c r="U7661" t="s">
        <v>76</v>
      </c>
      <c r="V7661" s="2">
        <v>43809</v>
      </c>
      <c r="W7661" t="s">
        <v>20</v>
      </c>
      <c r="X7661" t="s">
        <v>836</v>
      </c>
      <c r="Y7661" t="s">
        <v>42</v>
      </c>
    </row>
    <row r="7662" spans="1:25" hidden="1" x14ac:dyDescent="0.35">
      <c r="A7662">
        <v>4</v>
      </c>
      <c r="B7662" t="s">
        <v>43</v>
      </c>
      <c r="C7662">
        <v>6</v>
      </c>
      <c r="D7662" t="s">
        <v>26</v>
      </c>
      <c r="E7662" t="s">
        <v>3832</v>
      </c>
      <c r="F7662" t="s">
        <v>13</v>
      </c>
      <c r="G7662" t="s">
        <v>2307</v>
      </c>
      <c r="H7662" s="1">
        <v>0.2</v>
      </c>
      <c r="I7662" s="2">
        <v>43712</v>
      </c>
      <c r="J7662" t="s">
        <v>3833</v>
      </c>
      <c r="K7662" t="s">
        <v>73</v>
      </c>
      <c r="L7662">
        <v>75019</v>
      </c>
      <c r="M7662">
        <v>53</v>
      </c>
      <c r="N7662" t="s">
        <v>3272</v>
      </c>
      <c r="O7662">
        <v>0</v>
      </c>
      <c r="P7662">
        <v>1</v>
      </c>
      <c r="Q7662" t="s">
        <v>75</v>
      </c>
      <c r="R7662" t="s">
        <v>8304</v>
      </c>
      <c r="S7662">
        <v>-0.21</v>
      </c>
      <c r="T7662">
        <v>17</v>
      </c>
      <c r="U7662" t="s">
        <v>19</v>
      </c>
      <c r="V7662" s="2">
        <v>43716</v>
      </c>
      <c r="W7662" t="s">
        <v>39</v>
      </c>
      <c r="X7662" t="s">
        <v>77</v>
      </c>
      <c r="Y7662" t="s">
        <v>42</v>
      </c>
    </row>
    <row r="7663" spans="1:25" hidden="1" x14ac:dyDescent="0.35">
      <c r="A7663">
        <v>4</v>
      </c>
      <c r="B7663" t="s">
        <v>43</v>
      </c>
      <c r="C7663">
        <v>6</v>
      </c>
      <c r="D7663" t="s">
        <v>26</v>
      </c>
      <c r="E7663" t="s">
        <v>3832</v>
      </c>
      <c r="F7663" t="s">
        <v>13</v>
      </c>
      <c r="G7663" t="s">
        <v>2307</v>
      </c>
      <c r="H7663" s="1">
        <v>0.2</v>
      </c>
      <c r="I7663" s="2">
        <v>43712</v>
      </c>
      <c r="J7663" t="s">
        <v>3833</v>
      </c>
      <c r="K7663" t="s">
        <v>73</v>
      </c>
      <c r="L7663">
        <v>75019</v>
      </c>
      <c r="M7663">
        <v>1413</v>
      </c>
      <c r="N7663" t="s">
        <v>445</v>
      </c>
      <c r="O7663">
        <v>4</v>
      </c>
      <c r="P7663">
        <v>5</v>
      </c>
      <c r="Q7663" t="s">
        <v>75</v>
      </c>
      <c r="R7663" t="s">
        <v>8304</v>
      </c>
      <c r="S7663">
        <v>3.77</v>
      </c>
      <c r="T7663">
        <v>13</v>
      </c>
      <c r="U7663" t="s">
        <v>19</v>
      </c>
      <c r="V7663" s="2">
        <v>43716</v>
      </c>
      <c r="W7663" t="s">
        <v>39</v>
      </c>
      <c r="X7663" t="s">
        <v>77</v>
      </c>
      <c r="Y7663" t="s">
        <v>49</v>
      </c>
    </row>
    <row r="7664" spans="1:25" hidden="1" x14ac:dyDescent="0.35">
      <c r="A7664">
        <v>4</v>
      </c>
      <c r="B7664" t="s">
        <v>43</v>
      </c>
      <c r="C7664">
        <v>6</v>
      </c>
      <c r="D7664" t="s">
        <v>26</v>
      </c>
      <c r="E7664" t="s">
        <v>3832</v>
      </c>
      <c r="F7664" t="s">
        <v>13</v>
      </c>
      <c r="G7664" t="s">
        <v>2307</v>
      </c>
      <c r="H7664" s="1">
        <v>0.2</v>
      </c>
      <c r="I7664" s="2">
        <v>43712</v>
      </c>
      <c r="J7664" t="s">
        <v>3833</v>
      </c>
      <c r="K7664" t="s">
        <v>73</v>
      </c>
      <c r="L7664">
        <v>75019</v>
      </c>
      <c r="M7664">
        <v>474</v>
      </c>
      <c r="N7664" t="s">
        <v>3362</v>
      </c>
      <c r="O7664">
        <v>3</v>
      </c>
      <c r="P7664">
        <v>7</v>
      </c>
      <c r="Q7664" t="s">
        <v>75</v>
      </c>
      <c r="R7664" t="s">
        <v>8304</v>
      </c>
      <c r="S7664">
        <v>3.18</v>
      </c>
      <c r="T7664">
        <v>10</v>
      </c>
      <c r="U7664" t="s">
        <v>19</v>
      </c>
      <c r="V7664" s="2">
        <v>43716</v>
      </c>
      <c r="W7664" t="s">
        <v>39</v>
      </c>
      <c r="X7664" t="s">
        <v>77</v>
      </c>
      <c r="Y7664" t="s">
        <v>49</v>
      </c>
    </row>
    <row r="7665" spans="1:25" hidden="1" x14ac:dyDescent="0.35">
      <c r="A7665">
        <v>3</v>
      </c>
      <c r="B7665" t="s">
        <v>10</v>
      </c>
      <c r="C7665">
        <v>3</v>
      </c>
      <c r="D7665" t="s">
        <v>26</v>
      </c>
      <c r="E7665" t="s">
        <v>192</v>
      </c>
      <c r="F7665" t="s">
        <v>13</v>
      </c>
      <c r="G7665" t="s">
        <v>5228</v>
      </c>
      <c r="H7665" s="1">
        <v>0.2</v>
      </c>
      <c r="I7665" s="2">
        <v>43487</v>
      </c>
      <c r="J7665" t="s">
        <v>6028</v>
      </c>
      <c r="K7665" t="s">
        <v>73</v>
      </c>
      <c r="L7665">
        <v>60623</v>
      </c>
      <c r="M7665">
        <v>1165</v>
      </c>
      <c r="N7665" t="s">
        <v>3935</v>
      </c>
      <c r="O7665">
        <v>1</v>
      </c>
      <c r="P7665">
        <v>3</v>
      </c>
      <c r="Q7665" t="s">
        <v>75</v>
      </c>
      <c r="R7665" t="s">
        <v>8304</v>
      </c>
      <c r="S7665">
        <v>0.89</v>
      </c>
      <c r="T7665">
        <v>8</v>
      </c>
      <c r="U7665" t="s">
        <v>33</v>
      </c>
      <c r="V7665" s="2">
        <v>43490</v>
      </c>
      <c r="W7665" t="s">
        <v>20</v>
      </c>
      <c r="X7665" t="s">
        <v>139</v>
      </c>
      <c r="Y7665" t="s">
        <v>49</v>
      </c>
    </row>
    <row r="7666" spans="1:25" hidden="1" x14ac:dyDescent="0.35">
      <c r="A7666">
        <v>3</v>
      </c>
      <c r="B7666" t="s">
        <v>10</v>
      </c>
      <c r="C7666">
        <v>3</v>
      </c>
      <c r="D7666" t="s">
        <v>26</v>
      </c>
      <c r="E7666" t="s">
        <v>192</v>
      </c>
      <c r="F7666" t="s">
        <v>13</v>
      </c>
      <c r="G7666" t="s">
        <v>5228</v>
      </c>
      <c r="H7666" s="1">
        <v>0.2</v>
      </c>
      <c r="I7666" s="2">
        <v>43487</v>
      </c>
      <c r="J7666" t="s">
        <v>6028</v>
      </c>
      <c r="K7666" t="s">
        <v>73</v>
      </c>
      <c r="L7666">
        <v>60623</v>
      </c>
      <c r="M7666">
        <v>1507</v>
      </c>
      <c r="N7666" t="s">
        <v>346</v>
      </c>
      <c r="O7666">
        <v>5</v>
      </c>
      <c r="P7666">
        <v>5</v>
      </c>
      <c r="Q7666" t="s">
        <v>75</v>
      </c>
      <c r="R7666" t="s">
        <v>8304</v>
      </c>
      <c r="S7666">
        <v>4.91</v>
      </c>
      <c r="T7666">
        <v>15</v>
      </c>
      <c r="U7666" t="s">
        <v>33</v>
      </c>
      <c r="V7666" s="2">
        <v>43490</v>
      </c>
      <c r="W7666" t="s">
        <v>20</v>
      </c>
      <c r="X7666" t="s">
        <v>139</v>
      </c>
      <c r="Y7666" t="s">
        <v>176</v>
      </c>
    </row>
    <row r="7667" spans="1:25" hidden="1" x14ac:dyDescent="0.35">
      <c r="A7667">
        <v>0</v>
      </c>
      <c r="B7667" t="s">
        <v>10</v>
      </c>
      <c r="C7667">
        <v>0</v>
      </c>
      <c r="D7667" t="s">
        <v>11</v>
      </c>
      <c r="E7667" t="s">
        <v>498</v>
      </c>
      <c r="F7667" t="s">
        <v>13</v>
      </c>
      <c r="G7667" t="s">
        <v>1741</v>
      </c>
      <c r="H7667" s="1">
        <v>0.3</v>
      </c>
      <c r="I7667" s="2">
        <v>43768</v>
      </c>
      <c r="J7667" t="s">
        <v>1742</v>
      </c>
      <c r="K7667" t="s">
        <v>73</v>
      </c>
      <c r="L7667">
        <v>75217</v>
      </c>
      <c r="M7667">
        <v>318</v>
      </c>
      <c r="N7667" t="s">
        <v>856</v>
      </c>
      <c r="O7667">
        <v>-68</v>
      </c>
      <c r="P7667">
        <v>2</v>
      </c>
      <c r="Q7667" t="s">
        <v>75</v>
      </c>
      <c r="R7667" t="s">
        <v>8304</v>
      </c>
      <c r="S7667">
        <v>-68.13</v>
      </c>
      <c r="T7667">
        <v>251</v>
      </c>
      <c r="U7667" t="s">
        <v>19</v>
      </c>
      <c r="V7667" s="2">
        <v>43768</v>
      </c>
      <c r="W7667" t="s">
        <v>773</v>
      </c>
      <c r="X7667" t="s">
        <v>77</v>
      </c>
      <c r="Y7667" t="s">
        <v>41</v>
      </c>
    </row>
    <row r="7668" spans="1:25" hidden="1" x14ac:dyDescent="0.35">
      <c r="A7668">
        <v>0</v>
      </c>
      <c r="B7668" t="s">
        <v>10</v>
      </c>
      <c r="C7668">
        <v>0</v>
      </c>
      <c r="D7668" t="s">
        <v>11</v>
      </c>
      <c r="E7668" t="s">
        <v>498</v>
      </c>
      <c r="F7668" t="s">
        <v>13</v>
      </c>
      <c r="G7668" t="s">
        <v>1741</v>
      </c>
      <c r="H7668" s="1">
        <v>0.6</v>
      </c>
      <c r="I7668" s="2">
        <v>43768</v>
      </c>
      <c r="J7668" t="s">
        <v>1742</v>
      </c>
      <c r="K7668" t="s">
        <v>73</v>
      </c>
      <c r="L7668">
        <v>75217</v>
      </c>
      <c r="M7668">
        <v>493</v>
      </c>
      <c r="N7668" t="s">
        <v>1216</v>
      </c>
      <c r="O7668">
        <v>-9</v>
      </c>
      <c r="P7668">
        <v>2</v>
      </c>
      <c r="Q7668" t="s">
        <v>75</v>
      </c>
      <c r="R7668" t="s">
        <v>8304</v>
      </c>
      <c r="S7668">
        <v>-8.5</v>
      </c>
      <c r="T7668">
        <v>16</v>
      </c>
      <c r="U7668" t="s">
        <v>19</v>
      </c>
      <c r="V7668" s="2">
        <v>43768</v>
      </c>
      <c r="W7668" t="s">
        <v>773</v>
      </c>
      <c r="X7668" t="s">
        <v>77</v>
      </c>
      <c r="Y7668" t="s">
        <v>47</v>
      </c>
    </row>
    <row r="7669" spans="1:25" hidden="1" x14ac:dyDescent="0.35">
      <c r="A7669">
        <v>0</v>
      </c>
      <c r="B7669" t="s">
        <v>10</v>
      </c>
      <c r="C7669">
        <v>0</v>
      </c>
      <c r="D7669" t="s">
        <v>26</v>
      </c>
      <c r="E7669" t="s">
        <v>498</v>
      </c>
      <c r="F7669" t="s">
        <v>13</v>
      </c>
      <c r="G7669" t="s">
        <v>1741</v>
      </c>
      <c r="H7669" s="1">
        <v>0.2</v>
      </c>
      <c r="I7669" s="2">
        <v>43768</v>
      </c>
      <c r="J7669" t="s">
        <v>1742</v>
      </c>
      <c r="K7669" t="s">
        <v>73</v>
      </c>
      <c r="L7669">
        <v>75217</v>
      </c>
      <c r="M7669">
        <v>1667</v>
      </c>
      <c r="N7669" t="s">
        <v>2881</v>
      </c>
      <c r="O7669">
        <v>4</v>
      </c>
      <c r="P7669">
        <v>6</v>
      </c>
      <c r="Q7669" t="s">
        <v>75</v>
      </c>
      <c r="R7669" t="s">
        <v>8304</v>
      </c>
      <c r="S7669">
        <v>4.0599999999999996</v>
      </c>
      <c r="T7669">
        <v>54</v>
      </c>
      <c r="U7669" t="s">
        <v>19</v>
      </c>
      <c r="V7669" s="2">
        <v>43768</v>
      </c>
      <c r="W7669" t="s">
        <v>773</v>
      </c>
      <c r="X7669" t="s">
        <v>77</v>
      </c>
      <c r="Y7669" t="s">
        <v>42</v>
      </c>
    </row>
    <row r="7670" spans="1:25" hidden="1" x14ac:dyDescent="0.35">
      <c r="A7670">
        <v>5</v>
      </c>
      <c r="B7670" t="s">
        <v>43</v>
      </c>
      <c r="C7670">
        <v>6</v>
      </c>
      <c r="D7670" t="s">
        <v>26</v>
      </c>
      <c r="E7670" t="s">
        <v>192</v>
      </c>
      <c r="F7670" t="s">
        <v>13</v>
      </c>
      <c r="G7670" t="s">
        <v>2655</v>
      </c>
      <c r="H7670" s="1">
        <v>0.2</v>
      </c>
      <c r="I7670" s="2">
        <v>43803</v>
      </c>
      <c r="J7670" t="s">
        <v>7899</v>
      </c>
      <c r="K7670" t="s">
        <v>73</v>
      </c>
      <c r="L7670">
        <v>60610</v>
      </c>
      <c r="M7670">
        <v>112</v>
      </c>
      <c r="N7670" t="s">
        <v>3110</v>
      </c>
      <c r="O7670">
        <v>5</v>
      </c>
      <c r="P7670">
        <v>2</v>
      </c>
      <c r="Q7670" t="s">
        <v>75</v>
      </c>
      <c r="R7670" t="s">
        <v>92</v>
      </c>
      <c r="S7670">
        <v>4.62</v>
      </c>
      <c r="T7670">
        <v>62</v>
      </c>
      <c r="U7670" t="s">
        <v>19</v>
      </c>
      <c r="V7670" s="2">
        <v>43808</v>
      </c>
      <c r="W7670" t="s">
        <v>39</v>
      </c>
      <c r="X7670" t="s">
        <v>139</v>
      </c>
      <c r="Y7670" t="s">
        <v>42</v>
      </c>
    </row>
    <row r="7671" spans="1:25" hidden="1" x14ac:dyDescent="0.35">
      <c r="A7671">
        <v>0</v>
      </c>
      <c r="B7671" t="s">
        <v>10</v>
      </c>
      <c r="C7671">
        <v>0</v>
      </c>
      <c r="D7671" t="s">
        <v>26</v>
      </c>
      <c r="E7671" t="s">
        <v>457</v>
      </c>
      <c r="F7671" t="s">
        <v>13</v>
      </c>
      <c r="G7671" t="s">
        <v>1462</v>
      </c>
      <c r="H7671" s="1">
        <v>0</v>
      </c>
      <c r="I7671" s="2">
        <v>43809</v>
      </c>
      <c r="J7671" t="s">
        <v>3219</v>
      </c>
      <c r="K7671" t="s">
        <v>102</v>
      </c>
      <c r="L7671">
        <v>6824</v>
      </c>
      <c r="M7671">
        <v>472</v>
      </c>
      <c r="N7671" t="s">
        <v>362</v>
      </c>
      <c r="O7671">
        <v>5</v>
      </c>
      <c r="P7671">
        <v>3</v>
      </c>
      <c r="Q7671" t="s">
        <v>104</v>
      </c>
      <c r="R7671" t="s">
        <v>8304</v>
      </c>
      <c r="S7671">
        <v>5.0999999999999996</v>
      </c>
      <c r="T7671">
        <v>11</v>
      </c>
      <c r="U7671" t="s">
        <v>19</v>
      </c>
      <c r="V7671" s="2">
        <v>43809</v>
      </c>
      <c r="W7671" t="s">
        <v>773</v>
      </c>
      <c r="X7671" t="s">
        <v>461</v>
      </c>
      <c r="Y7671" t="s">
        <v>119</v>
      </c>
    </row>
    <row r="7672" spans="1:25" hidden="1" x14ac:dyDescent="0.35">
      <c r="A7672">
        <v>0</v>
      </c>
      <c r="B7672" t="s">
        <v>10</v>
      </c>
      <c r="C7672">
        <v>0</v>
      </c>
      <c r="D7672" t="s">
        <v>26</v>
      </c>
      <c r="E7672" t="s">
        <v>457</v>
      </c>
      <c r="F7672" t="s">
        <v>13</v>
      </c>
      <c r="G7672" t="s">
        <v>1462</v>
      </c>
      <c r="H7672" s="1">
        <v>0</v>
      </c>
      <c r="I7672" s="2">
        <v>43809</v>
      </c>
      <c r="J7672" t="s">
        <v>3219</v>
      </c>
      <c r="K7672" t="s">
        <v>102</v>
      </c>
      <c r="L7672">
        <v>6824</v>
      </c>
      <c r="M7672">
        <v>1582</v>
      </c>
      <c r="N7672" t="s">
        <v>3000</v>
      </c>
      <c r="O7672">
        <v>124</v>
      </c>
      <c r="P7672">
        <v>7</v>
      </c>
      <c r="Q7672" t="s">
        <v>104</v>
      </c>
      <c r="R7672" t="s">
        <v>8304</v>
      </c>
      <c r="S7672">
        <v>123.77</v>
      </c>
      <c r="T7672">
        <v>427</v>
      </c>
      <c r="U7672" t="s">
        <v>19</v>
      </c>
      <c r="V7672" s="2">
        <v>43809</v>
      </c>
      <c r="W7672" t="s">
        <v>773</v>
      </c>
      <c r="X7672" t="s">
        <v>461</v>
      </c>
      <c r="Y7672" t="s">
        <v>56</v>
      </c>
    </row>
    <row r="7673" spans="1:25" hidden="1" x14ac:dyDescent="0.35">
      <c r="A7673">
        <v>4</v>
      </c>
      <c r="B7673" t="s">
        <v>43</v>
      </c>
      <c r="C7673">
        <v>6</v>
      </c>
      <c r="D7673" t="s">
        <v>11</v>
      </c>
      <c r="E7673" t="s">
        <v>2250</v>
      </c>
      <c r="F7673" t="s">
        <v>13</v>
      </c>
      <c r="G7673" t="s">
        <v>131</v>
      </c>
      <c r="H7673" s="1">
        <v>0.3</v>
      </c>
      <c r="I7673" s="2">
        <v>43750</v>
      </c>
      <c r="J7673" t="s">
        <v>7034</v>
      </c>
      <c r="K7673" t="s">
        <v>73</v>
      </c>
      <c r="L7673">
        <v>61107</v>
      </c>
      <c r="M7673">
        <v>767</v>
      </c>
      <c r="N7673" t="s">
        <v>1989</v>
      </c>
      <c r="O7673">
        <v>-18</v>
      </c>
      <c r="P7673">
        <v>14</v>
      </c>
      <c r="Q7673" t="s">
        <v>75</v>
      </c>
      <c r="R7673" t="s">
        <v>8304</v>
      </c>
      <c r="S7673">
        <v>-18.190000000000001</v>
      </c>
      <c r="T7673">
        <v>255</v>
      </c>
      <c r="U7673" t="s">
        <v>76</v>
      </c>
      <c r="V7673" s="2">
        <v>43754</v>
      </c>
      <c r="W7673" t="s">
        <v>39</v>
      </c>
      <c r="X7673" t="s">
        <v>139</v>
      </c>
      <c r="Y7673" t="s">
        <v>24</v>
      </c>
    </row>
    <row r="7674" spans="1:25" hidden="1" x14ac:dyDescent="0.35">
      <c r="A7674">
        <v>5</v>
      </c>
      <c r="B7674" t="s">
        <v>43</v>
      </c>
      <c r="C7674">
        <v>6</v>
      </c>
      <c r="D7674" t="s">
        <v>26</v>
      </c>
      <c r="E7674" t="s">
        <v>535</v>
      </c>
      <c r="F7674" t="s">
        <v>13</v>
      </c>
      <c r="G7674" t="s">
        <v>1054</v>
      </c>
      <c r="H7674" s="1">
        <v>0</v>
      </c>
      <c r="I7674" s="2">
        <v>43745</v>
      </c>
      <c r="J7674" t="s">
        <v>3747</v>
      </c>
      <c r="K7674" t="s">
        <v>73</v>
      </c>
      <c r="L7674">
        <v>48234</v>
      </c>
      <c r="M7674">
        <v>1384</v>
      </c>
      <c r="N7674" t="s">
        <v>3748</v>
      </c>
      <c r="O7674">
        <v>22</v>
      </c>
      <c r="P7674">
        <v>2</v>
      </c>
      <c r="Q7674" t="s">
        <v>75</v>
      </c>
      <c r="R7674" t="s">
        <v>8304</v>
      </c>
      <c r="S7674">
        <v>22.24</v>
      </c>
      <c r="T7674">
        <v>86</v>
      </c>
      <c r="U7674" t="s">
        <v>19</v>
      </c>
      <c r="V7674" s="2">
        <v>43750</v>
      </c>
      <c r="W7674" t="s">
        <v>39</v>
      </c>
      <c r="X7674" t="s">
        <v>156</v>
      </c>
      <c r="Y7674" t="s">
        <v>42</v>
      </c>
    </row>
    <row r="7675" spans="1:25" x14ac:dyDescent="0.35">
      <c r="A7675">
        <v>5</v>
      </c>
      <c r="B7675" t="s">
        <v>43</v>
      </c>
      <c r="C7675">
        <v>6</v>
      </c>
      <c r="D7675" t="s">
        <v>26</v>
      </c>
      <c r="E7675" t="s">
        <v>88</v>
      </c>
      <c r="F7675" t="s">
        <v>13</v>
      </c>
      <c r="G7675" t="s">
        <v>1526</v>
      </c>
      <c r="H7675" s="1">
        <v>0.2</v>
      </c>
      <c r="I7675" s="2">
        <v>43776</v>
      </c>
      <c r="J7675" t="s">
        <v>4677</v>
      </c>
      <c r="K7675" t="s">
        <v>30</v>
      </c>
      <c r="L7675">
        <v>94122</v>
      </c>
      <c r="M7675">
        <v>269</v>
      </c>
      <c r="N7675" t="s">
        <v>3712</v>
      </c>
      <c r="O7675">
        <v>8</v>
      </c>
      <c r="P7675">
        <v>4</v>
      </c>
      <c r="Q7675" t="s">
        <v>32</v>
      </c>
      <c r="R7675" t="s">
        <v>8304</v>
      </c>
      <c r="S7675">
        <v>7.63</v>
      </c>
      <c r="T7675">
        <v>22</v>
      </c>
      <c r="U7675" t="s">
        <v>19</v>
      </c>
      <c r="V7675" s="2">
        <v>43781</v>
      </c>
      <c r="W7675" t="s">
        <v>39</v>
      </c>
      <c r="X7675" t="s">
        <v>34</v>
      </c>
      <c r="Y7675" t="s">
        <v>54</v>
      </c>
    </row>
    <row r="7676" spans="1:25" x14ac:dyDescent="0.35">
      <c r="A7676">
        <v>5</v>
      </c>
      <c r="B7676" t="s">
        <v>43</v>
      </c>
      <c r="C7676">
        <v>6</v>
      </c>
      <c r="D7676" t="s">
        <v>50</v>
      </c>
      <c r="E7676" t="s">
        <v>88</v>
      </c>
      <c r="F7676" t="s">
        <v>13</v>
      </c>
      <c r="G7676" t="s">
        <v>1526</v>
      </c>
      <c r="H7676" s="1">
        <v>0</v>
      </c>
      <c r="I7676" s="2">
        <v>43776</v>
      </c>
      <c r="J7676" t="s">
        <v>4677</v>
      </c>
      <c r="K7676" t="s">
        <v>30</v>
      </c>
      <c r="L7676">
        <v>94122</v>
      </c>
      <c r="M7676">
        <v>1274</v>
      </c>
      <c r="N7676" t="s">
        <v>4950</v>
      </c>
      <c r="O7676">
        <v>145</v>
      </c>
      <c r="P7676">
        <v>4</v>
      </c>
      <c r="Q7676" t="s">
        <v>32</v>
      </c>
      <c r="R7676" t="s">
        <v>8304</v>
      </c>
      <c r="S7676">
        <v>145.13</v>
      </c>
      <c r="T7676">
        <v>440</v>
      </c>
      <c r="U7676" t="s">
        <v>19</v>
      </c>
      <c r="V7676" s="2">
        <v>43781</v>
      </c>
      <c r="W7676" t="s">
        <v>39</v>
      </c>
      <c r="X7676" t="s">
        <v>34</v>
      </c>
      <c r="Y7676" t="s">
        <v>113</v>
      </c>
    </row>
    <row r="7677" spans="1:25" hidden="1" x14ac:dyDescent="0.35">
      <c r="A7677">
        <v>5</v>
      </c>
      <c r="B7677" t="s">
        <v>43</v>
      </c>
      <c r="C7677">
        <v>6</v>
      </c>
      <c r="D7677" t="s">
        <v>26</v>
      </c>
      <c r="E7677" t="s">
        <v>4335</v>
      </c>
      <c r="F7677" t="s">
        <v>13</v>
      </c>
      <c r="G7677" t="s">
        <v>1727</v>
      </c>
      <c r="H7677" s="1">
        <v>0</v>
      </c>
      <c r="I7677" s="2">
        <v>43536</v>
      </c>
      <c r="J7677" t="s">
        <v>4336</v>
      </c>
      <c r="K7677" t="s">
        <v>16</v>
      </c>
      <c r="L7677">
        <v>72756</v>
      </c>
      <c r="M7677">
        <v>260</v>
      </c>
      <c r="N7677" t="s">
        <v>728</v>
      </c>
      <c r="O7677">
        <v>19</v>
      </c>
      <c r="P7677">
        <v>9</v>
      </c>
      <c r="Q7677" t="s">
        <v>18</v>
      </c>
      <c r="R7677" t="s">
        <v>8304</v>
      </c>
      <c r="S7677">
        <v>18.59</v>
      </c>
      <c r="T7677">
        <v>40</v>
      </c>
      <c r="U7677" t="s">
        <v>19</v>
      </c>
      <c r="V7677" s="2">
        <v>43541</v>
      </c>
      <c r="W7677" t="s">
        <v>39</v>
      </c>
      <c r="X7677" t="s">
        <v>1016</v>
      </c>
      <c r="Y7677" t="s">
        <v>54</v>
      </c>
    </row>
    <row r="7678" spans="1:25" hidden="1" x14ac:dyDescent="0.35">
      <c r="A7678">
        <v>4</v>
      </c>
      <c r="B7678" t="s">
        <v>43</v>
      </c>
      <c r="C7678">
        <v>6</v>
      </c>
      <c r="D7678" t="s">
        <v>11</v>
      </c>
      <c r="E7678" t="s">
        <v>99</v>
      </c>
      <c r="F7678" t="s">
        <v>13</v>
      </c>
      <c r="G7678" t="s">
        <v>1486</v>
      </c>
      <c r="H7678" s="1">
        <v>0.2</v>
      </c>
      <c r="I7678" s="2">
        <v>43768</v>
      </c>
      <c r="J7678" t="s">
        <v>2401</v>
      </c>
      <c r="K7678" t="s">
        <v>102</v>
      </c>
      <c r="L7678">
        <v>19140</v>
      </c>
      <c r="M7678">
        <v>1495</v>
      </c>
      <c r="N7678" t="s">
        <v>1616</v>
      </c>
      <c r="O7678">
        <v>1</v>
      </c>
      <c r="P7678">
        <v>2</v>
      </c>
      <c r="Q7678" t="s">
        <v>104</v>
      </c>
      <c r="R7678" t="s">
        <v>8304</v>
      </c>
      <c r="S7678">
        <v>0.99</v>
      </c>
      <c r="T7678">
        <v>7</v>
      </c>
      <c r="U7678" t="s">
        <v>19</v>
      </c>
      <c r="V7678" s="2">
        <v>43772</v>
      </c>
      <c r="W7678" t="s">
        <v>39</v>
      </c>
      <c r="X7678" t="s">
        <v>105</v>
      </c>
      <c r="Y7678" t="s">
        <v>47</v>
      </c>
    </row>
    <row r="7679" spans="1:25" hidden="1" x14ac:dyDescent="0.35">
      <c r="A7679">
        <v>4</v>
      </c>
      <c r="B7679" t="s">
        <v>43</v>
      </c>
      <c r="C7679">
        <v>6</v>
      </c>
      <c r="D7679" t="s">
        <v>26</v>
      </c>
      <c r="E7679" t="s">
        <v>99</v>
      </c>
      <c r="F7679" t="s">
        <v>13</v>
      </c>
      <c r="G7679" t="s">
        <v>1486</v>
      </c>
      <c r="H7679" s="1">
        <v>0.2</v>
      </c>
      <c r="I7679" s="2">
        <v>43768</v>
      </c>
      <c r="J7679" t="s">
        <v>2401</v>
      </c>
      <c r="K7679" t="s">
        <v>102</v>
      </c>
      <c r="L7679">
        <v>19140</v>
      </c>
      <c r="M7679">
        <v>588</v>
      </c>
      <c r="N7679" t="s">
        <v>3018</v>
      </c>
      <c r="O7679">
        <v>-3</v>
      </c>
      <c r="P7679">
        <v>2</v>
      </c>
      <c r="Q7679" t="s">
        <v>104</v>
      </c>
      <c r="R7679" t="s">
        <v>8304</v>
      </c>
      <c r="S7679">
        <v>-2.5099999999999998</v>
      </c>
      <c r="T7679">
        <v>11</v>
      </c>
      <c r="U7679" t="s">
        <v>19</v>
      </c>
      <c r="V7679" s="2">
        <v>43772</v>
      </c>
      <c r="W7679" t="s">
        <v>39</v>
      </c>
      <c r="X7679" t="s">
        <v>105</v>
      </c>
      <c r="Y7679" t="s">
        <v>42</v>
      </c>
    </row>
    <row r="7680" spans="1:25" hidden="1" x14ac:dyDescent="0.35">
      <c r="A7680">
        <v>4</v>
      </c>
      <c r="B7680" t="s">
        <v>43</v>
      </c>
      <c r="C7680">
        <v>6</v>
      </c>
      <c r="D7680" t="s">
        <v>26</v>
      </c>
      <c r="E7680" t="s">
        <v>99</v>
      </c>
      <c r="F7680" t="s">
        <v>13</v>
      </c>
      <c r="G7680" t="s">
        <v>1486</v>
      </c>
      <c r="H7680" s="1">
        <v>0.2</v>
      </c>
      <c r="I7680" s="2">
        <v>43768</v>
      </c>
      <c r="J7680" t="s">
        <v>2401</v>
      </c>
      <c r="K7680" t="s">
        <v>102</v>
      </c>
      <c r="L7680">
        <v>19140</v>
      </c>
      <c r="M7680">
        <v>1837</v>
      </c>
      <c r="N7680" t="s">
        <v>3017</v>
      </c>
      <c r="O7680">
        <v>7</v>
      </c>
      <c r="P7680">
        <v>4</v>
      </c>
      <c r="Q7680" t="s">
        <v>104</v>
      </c>
      <c r="R7680" t="s">
        <v>8304</v>
      </c>
      <c r="S7680">
        <v>7.26</v>
      </c>
      <c r="T7680">
        <v>21</v>
      </c>
      <c r="U7680" t="s">
        <v>19</v>
      </c>
      <c r="V7680" s="2">
        <v>43772</v>
      </c>
      <c r="W7680" t="s">
        <v>39</v>
      </c>
      <c r="X7680" t="s">
        <v>105</v>
      </c>
      <c r="Y7680" t="s">
        <v>64</v>
      </c>
    </row>
    <row r="7681" spans="1:25" hidden="1" x14ac:dyDescent="0.35">
      <c r="A7681">
        <v>4</v>
      </c>
      <c r="B7681" t="s">
        <v>43</v>
      </c>
      <c r="C7681">
        <v>6</v>
      </c>
      <c r="D7681" t="s">
        <v>50</v>
      </c>
      <c r="E7681" t="s">
        <v>99</v>
      </c>
      <c r="F7681" t="s">
        <v>13</v>
      </c>
      <c r="G7681" t="s">
        <v>1486</v>
      </c>
      <c r="H7681" s="1">
        <v>0.2</v>
      </c>
      <c r="I7681" s="2">
        <v>43768</v>
      </c>
      <c r="J7681" t="s">
        <v>2401</v>
      </c>
      <c r="K7681" t="s">
        <v>102</v>
      </c>
      <c r="L7681">
        <v>19140</v>
      </c>
      <c r="M7681">
        <v>667</v>
      </c>
      <c r="N7681" t="s">
        <v>1275</v>
      </c>
      <c r="O7681">
        <v>-55</v>
      </c>
      <c r="P7681">
        <v>7</v>
      </c>
      <c r="Q7681" t="s">
        <v>104</v>
      </c>
      <c r="R7681" t="s">
        <v>8304</v>
      </c>
      <c r="S7681">
        <v>-55.3</v>
      </c>
      <c r="T7681">
        <v>442</v>
      </c>
      <c r="U7681" t="s">
        <v>19</v>
      </c>
      <c r="V7681" s="2">
        <v>43772</v>
      </c>
      <c r="W7681" t="s">
        <v>39</v>
      </c>
      <c r="X7681" t="s">
        <v>105</v>
      </c>
      <c r="Y7681" t="s">
        <v>113</v>
      </c>
    </row>
    <row r="7682" spans="1:25" hidden="1" x14ac:dyDescent="0.35">
      <c r="A7682">
        <v>2</v>
      </c>
      <c r="B7682" t="s">
        <v>43</v>
      </c>
      <c r="C7682">
        <v>3</v>
      </c>
      <c r="D7682" t="s">
        <v>50</v>
      </c>
      <c r="E7682" t="s">
        <v>1772</v>
      </c>
      <c r="F7682" t="s">
        <v>13</v>
      </c>
      <c r="G7682" t="s">
        <v>1363</v>
      </c>
      <c r="H7682" s="1">
        <v>0.2</v>
      </c>
      <c r="I7682" s="2">
        <v>43716</v>
      </c>
      <c r="J7682" t="s">
        <v>6718</v>
      </c>
      <c r="K7682" t="s">
        <v>102</v>
      </c>
      <c r="L7682">
        <v>43302</v>
      </c>
      <c r="M7682">
        <v>1078</v>
      </c>
      <c r="N7682" t="s">
        <v>5072</v>
      </c>
      <c r="O7682">
        <v>34</v>
      </c>
      <c r="P7682">
        <v>4</v>
      </c>
      <c r="Q7682" t="s">
        <v>104</v>
      </c>
      <c r="R7682" t="s">
        <v>8304</v>
      </c>
      <c r="S7682">
        <v>33.590000000000003</v>
      </c>
      <c r="T7682">
        <v>117</v>
      </c>
      <c r="U7682" t="s">
        <v>33</v>
      </c>
      <c r="V7682" s="2">
        <v>43718</v>
      </c>
      <c r="W7682" t="s">
        <v>20</v>
      </c>
      <c r="X7682" t="s">
        <v>309</v>
      </c>
      <c r="Y7682" t="s">
        <v>113</v>
      </c>
    </row>
    <row r="7683" spans="1:25" hidden="1" x14ac:dyDescent="0.35">
      <c r="A7683">
        <v>3</v>
      </c>
      <c r="B7683" t="s">
        <v>10</v>
      </c>
      <c r="C7683">
        <v>3</v>
      </c>
      <c r="D7683" t="s">
        <v>26</v>
      </c>
      <c r="E7683" t="s">
        <v>237</v>
      </c>
      <c r="F7683" t="s">
        <v>13</v>
      </c>
      <c r="G7683" t="s">
        <v>5633</v>
      </c>
      <c r="H7683" s="1">
        <v>0</v>
      </c>
      <c r="I7683" s="2">
        <v>43778</v>
      </c>
      <c r="J7683" t="s">
        <v>6046</v>
      </c>
      <c r="K7683" t="s">
        <v>102</v>
      </c>
      <c r="L7683">
        <v>21044</v>
      </c>
      <c r="M7683">
        <v>1652</v>
      </c>
      <c r="N7683" t="s">
        <v>1251</v>
      </c>
      <c r="O7683">
        <v>4</v>
      </c>
      <c r="P7683">
        <v>2</v>
      </c>
      <c r="Q7683" t="s">
        <v>104</v>
      </c>
      <c r="R7683" t="s">
        <v>8304</v>
      </c>
      <c r="S7683">
        <v>4.43</v>
      </c>
      <c r="T7683">
        <v>10</v>
      </c>
      <c r="U7683" t="s">
        <v>33</v>
      </c>
      <c r="V7683" s="2">
        <v>43781</v>
      </c>
      <c r="W7683" t="s">
        <v>20</v>
      </c>
      <c r="X7683" t="s">
        <v>1549</v>
      </c>
      <c r="Y7683" t="s">
        <v>54</v>
      </c>
    </row>
    <row r="7684" spans="1:25" hidden="1" x14ac:dyDescent="0.35">
      <c r="A7684">
        <v>3</v>
      </c>
      <c r="B7684" t="s">
        <v>10</v>
      </c>
      <c r="C7684">
        <v>3</v>
      </c>
      <c r="D7684" t="s">
        <v>26</v>
      </c>
      <c r="E7684" t="s">
        <v>237</v>
      </c>
      <c r="F7684" t="s">
        <v>13</v>
      </c>
      <c r="G7684" t="s">
        <v>5633</v>
      </c>
      <c r="H7684" s="1">
        <v>0</v>
      </c>
      <c r="I7684" s="2">
        <v>43778</v>
      </c>
      <c r="J7684" t="s">
        <v>6046</v>
      </c>
      <c r="K7684" t="s">
        <v>102</v>
      </c>
      <c r="L7684">
        <v>21044</v>
      </c>
      <c r="M7684">
        <v>100</v>
      </c>
      <c r="N7684" t="s">
        <v>614</v>
      </c>
      <c r="O7684">
        <v>158</v>
      </c>
      <c r="P7684">
        <v>3</v>
      </c>
      <c r="Q7684" t="s">
        <v>104</v>
      </c>
      <c r="R7684" t="s">
        <v>8304</v>
      </c>
      <c r="S7684">
        <v>157.87</v>
      </c>
      <c r="T7684">
        <v>544</v>
      </c>
      <c r="U7684" t="s">
        <v>33</v>
      </c>
      <c r="V7684" s="2">
        <v>43781</v>
      </c>
      <c r="W7684" t="s">
        <v>20</v>
      </c>
      <c r="X7684" t="s">
        <v>1549</v>
      </c>
      <c r="Y7684" t="s">
        <v>42</v>
      </c>
    </row>
    <row r="7685" spans="1:25" hidden="1" x14ac:dyDescent="0.35">
      <c r="A7685">
        <v>3</v>
      </c>
      <c r="B7685" t="s">
        <v>10</v>
      </c>
      <c r="C7685">
        <v>3</v>
      </c>
      <c r="D7685" t="s">
        <v>26</v>
      </c>
      <c r="E7685" t="s">
        <v>237</v>
      </c>
      <c r="F7685" t="s">
        <v>13</v>
      </c>
      <c r="G7685" t="s">
        <v>5633</v>
      </c>
      <c r="H7685" s="1">
        <v>0</v>
      </c>
      <c r="I7685" s="2">
        <v>43778</v>
      </c>
      <c r="J7685" t="s">
        <v>6046</v>
      </c>
      <c r="K7685" t="s">
        <v>102</v>
      </c>
      <c r="L7685">
        <v>21044</v>
      </c>
      <c r="M7685">
        <v>100</v>
      </c>
      <c r="N7685" t="s">
        <v>614</v>
      </c>
      <c r="O7685">
        <v>474</v>
      </c>
      <c r="P7685">
        <v>9</v>
      </c>
      <c r="Q7685" t="s">
        <v>104</v>
      </c>
      <c r="R7685" t="s">
        <v>8304</v>
      </c>
      <c r="S7685">
        <v>473.61</v>
      </c>
      <c r="T7685">
        <v>1633</v>
      </c>
      <c r="U7685" t="s">
        <v>33</v>
      </c>
      <c r="V7685" s="2">
        <v>43781</v>
      </c>
      <c r="W7685" t="s">
        <v>20</v>
      </c>
      <c r="X7685" t="s">
        <v>1549</v>
      </c>
      <c r="Y7685" t="s">
        <v>42</v>
      </c>
    </row>
    <row r="7686" spans="1:25" hidden="1" x14ac:dyDescent="0.35">
      <c r="A7686">
        <v>3</v>
      </c>
      <c r="B7686" t="s">
        <v>10</v>
      </c>
      <c r="C7686">
        <v>3</v>
      </c>
      <c r="D7686" t="s">
        <v>50</v>
      </c>
      <c r="E7686" t="s">
        <v>237</v>
      </c>
      <c r="F7686" t="s">
        <v>13</v>
      </c>
      <c r="G7686" t="s">
        <v>5633</v>
      </c>
      <c r="H7686" s="1">
        <v>0</v>
      </c>
      <c r="I7686" s="2">
        <v>43778</v>
      </c>
      <c r="J7686" t="s">
        <v>6046</v>
      </c>
      <c r="K7686" t="s">
        <v>102</v>
      </c>
      <c r="L7686">
        <v>21044</v>
      </c>
      <c r="M7686">
        <v>1067</v>
      </c>
      <c r="N7686" t="s">
        <v>6713</v>
      </c>
      <c r="O7686">
        <v>355</v>
      </c>
      <c r="P7686">
        <v>3</v>
      </c>
      <c r="Q7686" t="s">
        <v>104</v>
      </c>
      <c r="R7686" t="s">
        <v>8304</v>
      </c>
      <c r="S7686">
        <v>355.45</v>
      </c>
      <c r="T7686">
        <v>827</v>
      </c>
      <c r="U7686" t="s">
        <v>33</v>
      </c>
      <c r="V7686" s="2">
        <v>43781</v>
      </c>
      <c r="W7686" t="s">
        <v>20</v>
      </c>
      <c r="X7686" t="s">
        <v>1549</v>
      </c>
      <c r="Y7686" t="s">
        <v>113</v>
      </c>
    </row>
    <row r="7687" spans="1:25" hidden="1" x14ac:dyDescent="0.35">
      <c r="A7687">
        <v>2</v>
      </c>
      <c r="B7687" t="s">
        <v>43</v>
      </c>
      <c r="C7687">
        <v>3</v>
      </c>
      <c r="D7687" t="s">
        <v>26</v>
      </c>
      <c r="E7687" t="s">
        <v>122</v>
      </c>
      <c r="F7687" t="s">
        <v>13</v>
      </c>
      <c r="G7687" t="s">
        <v>1383</v>
      </c>
      <c r="H7687" s="1">
        <v>0.8</v>
      </c>
      <c r="I7687" s="2">
        <v>43740</v>
      </c>
      <c r="J7687" t="s">
        <v>6040</v>
      </c>
      <c r="K7687" t="s">
        <v>73</v>
      </c>
      <c r="L7687">
        <v>77041</v>
      </c>
      <c r="M7687">
        <v>663</v>
      </c>
      <c r="N7687" t="s">
        <v>1186</v>
      </c>
      <c r="O7687">
        <v>-39</v>
      </c>
      <c r="P7687">
        <v>2</v>
      </c>
      <c r="Q7687" t="s">
        <v>75</v>
      </c>
      <c r="R7687" t="s">
        <v>8304</v>
      </c>
      <c r="S7687">
        <v>-38.82</v>
      </c>
      <c r="T7687">
        <v>15</v>
      </c>
      <c r="U7687" t="s">
        <v>33</v>
      </c>
      <c r="V7687" s="2">
        <v>43742</v>
      </c>
      <c r="W7687" t="s">
        <v>20</v>
      </c>
      <c r="X7687" t="s">
        <v>77</v>
      </c>
      <c r="Y7687" t="s">
        <v>56</v>
      </c>
    </row>
    <row r="7688" spans="1:25" hidden="1" x14ac:dyDescent="0.35">
      <c r="A7688">
        <v>2</v>
      </c>
      <c r="B7688" t="s">
        <v>43</v>
      </c>
      <c r="C7688">
        <v>3</v>
      </c>
      <c r="D7688" t="s">
        <v>26</v>
      </c>
      <c r="E7688" t="s">
        <v>122</v>
      </c>
      <c r="F7688" t="s">
        <v>13</v>
      </c>
      <c r="G7688" t="s">
        <v>1383</v>
      </c>
      <c r="H7688" s="1">
        <v>0.8</v>
      </c>
      <c r="I7688" s="2">
        <v>43740</v>
      </c>
      <c r="J7688" t="s">
        <v>6040</v>
      </c>
      <c r="K7688" t="s">
        <v>73</v>
      </c>
      <c r="L7688">
        <v>77041</v>
      </c>
      <c r="M7688">
        <v>37</v>
      </c>
      <c r="N7688" t="s">
        <v>3422</v>
      </c>
      <c r="O7688">
        <v>-56</v>
      </c>
      <c r="P7688">
        <v>6</v>
      </c>
      <c r="Q7688" t="s">
        <v>75</v>
      </c>
      <c r="R7688" t="s">
        <v>8304</v>
      </c>
      <c r="S7688">
        <v>-56.06</v>
      </c>
      <c r="T7688">
        <v>22</v>
      </c>
      <c r="U7688" t="s">
        <v>33</v>
      </c>
      <c r="V7688" s="2">
        <v>43742</v>
      </c>
      <c r="W7688" t="s">
        <v>20</v>
      </c>
      <c r="X7688" t="s">
        <v>77</v>
      </c>
      <c r="Y7688" t="s">
        <v>56</v>
      </c>
    </row>
    <row r="7689" spans="1:25" hidden="1" x14ac:dyDescent="0.35">
      <c r="A7689">
        <v>4</v>
      </c>
      <c r="B7689" t="s">
        <v>43</v>
      </c>
      <c r="C7689">
        <v>6</v>
      </c>
      <c r="D7689" t="s">
        <v>26</v>
      </c>
      <c r="E7689" t="s">
        <v>498</v>
      </c>
      <c r="F7689" t="s">
        <v>13</v>
      </c>
      <c r="G7689" t="s">
        <v>6850</v>
      </c>
      <c r="H7689" s="1">
        <v>0.2</v>
      </c>
      <c r="I7689" s="2">
        <v>43750</v>
      </c>
      <c r="J7689" t="s">
        <v>7428</v>
      </c>
      <c r="K7689" t="s">
        <v>73</v>
      </c>
      <c r="L7689">
        <v>75081</v>
      </c>
      <c r="M7689">
        <v>1793</v>
      </c>
      <c r="N7689" t="s">
        <v>1265</v>
      </c>
      <c r="O7689">
        <v>4</v>
      </c>
      <c r="P7689">
        <v>2</v>
      </c>
      <c r="Q7689" t="s">
        <v>75</v>
      </c>
      <c r="R7689" t="s">
        <v>8304</v>
      </c>
      <c r="S7689">
        <v>3.76</v>
      </c>
      <c r="T7689">
        <v>10</v>
      </c>
      <c r="U7689" t="s">
        <v>76</v>
      </c>
      <c r="V7689" s="2">
        <v>43754</v>
      </c>
      <c r="W7689" t="s">
        <v>39</v>
      </c>
      <c r="X7689" t="s">
        <v>77</v>
      </c>
      <c r="Y7689" t="s">
        <v>64</v>
      </c>
    </row>
    <row r="7690" spans="1:25" hidden="1" x14ac:dyDescent="0.35">
      <c r="A7690">
        <v>4</v>
      </c>
      <c r="B7690" t="s">
        <v>43</v>
      </c>
      <c r="C7690">
        <v>6</v>
      </c>
      <c r="D7690" t="s">
        <v>50</v>
      </c>
      <c r="E7690" t="s">
        <v>498</v>
      </c>
      <c r="F7690" t="s">
        <v>13</v>
      </c>
      <c r="G7690" t="s">
        <v>6850</v>
      </c>
      <c r="H7690" s="1">
        <v>0.2</v>
      </c>
      <c r="I7690" s="2">
        <v>43750</v>
      </c>
      <c r="J7690" t="s">
        <v>7428</v>
      </c>
      <c r="K7690" t="s">
        <v>73</v>
      </c>
      <c r="L7690">
        <v>75081</v>
      </c>
      <c r="M7690">
        <v>1278</v>
      </c>
      <c r="N7690" t="s">
        <v>4749</v>
      </c>
      <c r="O7690">
        <v>129</v>
      </c>
      <c r="P7690">
        <v>3</v>
      </c>
      <c r="Q7690" t="s">
        <v>75</v>
      </c>
      <c r="R7690" t="s">
        <v>8304</v>
      </c>
      <c r="S7690">
        <v>128.68</v>
      </c>
      <c r="T7690">
        <v>792</v>
      </c>
      <c r="U7690" t="s">
        <v>76</v>
      </c>
      <c r="V7690" s="2">
        <v>43754</v>
      </c>
      <c r="W7690" t="s">
        <v>39</v>
      </c>
      <c r="X7690" t="s">
        <v>77</v>
      </c>
      <c r="Y7690" t="s">
        <v>113</v>
      </c>
    </row>
    <row r="7691" spans="1:25" hidden="1" x14ac:dyDescent="0.35">
      <c r="A7691">
        <v>4</v>
      </c>
      <c r="B7691" t="s">
        <v>43</v>
      </c>
      <c r="C7691">
        <v>6</v>
      </c>
      <c r="D7691" t="s">
        <v>50</v>
      </c>
      <c r="E7691" t="s">
        <v>498</v>
      </c>
      <c r="F7691" t="s">
        <v>13</v>
      </c>
      <c r="G7691" t="s">
        <v>6850</v>
      </c>
      <c r="H7691" s="1">
        <v>0.2</v>
      </c>
      <c r="I7691" s="2">
        <v>43750</v>
      </c>
      <c r="J7691" t="s">
        <v>7428</v>
      </c>
      <c r="K7691" t="s">
        <v>73</v>
      </c>
      <c r="L7691">
        <v>75081</v>
      </c>
      <c r="M7691">
        <v>447</v>
      </c>
      <c r="N7691" t="s">
        <v>4899</v>
      </c>
      <c r="O7691">
        <v>28</v>
      </c>
      <c r="P7691">
        <v>7</v>
      </c>
      <c r="Q7691" t="s">
        <v>75</v>
      </c>
      <c r="R7691" t="s">
        <v>8304</v>
      </c>
      <c r="S7691">
        <v>27.72</v>
      </c>
      <c r="T7691">
        <v>370</v>
      </c>
      <c r="U7691" t="s">
        <v>76</v>
      </c>
      <c r="V7691" s="2">
        <v>43754</v>
      </c>
      <c r="W7691" t="s">
        <v>39</v>
      </c>
      <c r="X7691" t="s">
        <v>77</v>
      </c>
      <c r="Y7691" t="s">
        <v>52</v>
      </c>
    </row>
    <row r="7692" spans="1:25" hidden="1" x14ac:dyDescent="0.35">
      <c r="A7692">
        <v>4</v>
      </c>
      <c r="B7692" t="s">
        <v>43</v>
      </c>
      <c r="C7692">
        <v>6</v>
      </c>
      <c r="D7692" t="s">
        <v>26</v>
      </c>
      <c r="E7692" t="s">
        <v>787</v>
      </c>
      <c r="F7692" t="s">
        <v>13</v>
      </c>
      <c r="G7692" t="s">
        <v>943</v>
      </c>
      <c r="H7692" s="1">
        <v>0</v>
      </c>
      <c r="I7692" s="2">
        <v>43480</v>
      </c>
      <c r="J7692" t="s">
        <v>4049</v>
      </c>
      <c r="K7692" t="s">
        <v>102</v>
      </c>
      <c r="L7692">
        <v>2169</v>
      </c>
      <c r="M7692">
        <v>1531</v>
      </c>
      <c r="N7692" t="s">
        <v>8149</v>
      </c>
      <c r="O7692">
        <v>6</v>
      </c>
      <c r="P7692">
        <v>2</v>
      </c>
      <c r="Q7692" t="s">
        <v>104</v>
      </c>
      <c r="R7692" t="s">
        <v>8304</v>
      </c>
      <c r="S7692">
        <v>5.84</v>
      </c>
      <c r="T7692">
        <v>13</v>
      </c>
      <c r="U7692" t="s">
        <v>19</v>
      </c>
      <c r="V7692" s="2">
        <v>43484</v>
      </c>
      <c r="W7692" t="s">
        <v>39</v>
      </c>
      <c r="X7692" t="s">
        <v>744</v>
      </c>
      <c r="Y7692" t="s">
        <v>64</v>
      </c>
    </row>
    <row r="7693" spans="1:25" hidden="1" x14ac:dyDescent="0.35">
      <c r="A7693">
        <v>4</v>
      </c>
      <c r="B7693" t="s">
        <v>43</v>
      </c>
      <c r="C7693">
        <v>6</v>
      </c>
      <c r="D7693" t="s">
        <v>50</v>
      </c>
      <c r="E7693" t="s">
        <v>2009</v>
      </c>
      <c r="F7693" t="s">
        <v>13</v>
      </c>
      <c r="G7693" t="s">
        <v>1974</v>
      </c>
      <c r="H7693" s="1">
        <v>0</v>
      </c>
      <c r="I7693" s="2">
        <v>43611</v>
      </c>
      <c r="J7693" t="s">
        <v>5098</v>
      </c>
      <c r="K7693" t="s">
        <v>16</v>
      </c>
      <c r="L7693">
        <v>22801</v>
      </c>
      <c r="M7693">
        <v>1607</v>
      </c>
      <c r="N7693" t="s">
        <v>4771</v>
      </c>
      <c r="O7693">
        <v>7</v>
      </c>
      <c r="P7693">
        <v>2</v>
      </c>
      <c r="Q7693" t="s">
        <v>18</v>
      </c>
      <c r="R7693" t="s">
        <v>8304</v>
      </c>
      <c r="S7693">
        <v>6.92</v>
      </c>
      <c r="T7693">
        <v>23</v>
      </c>
      <c r="U7693" t="s">
        <v>19</v>
      </c>
      <c r="V7693" s="2">
        <v>43615</v>
      </c>
      <c r="W7693" t="s">
        <v>39</v>
      </c>
      <c r="X7693" t="s">
        <v>205</v>
      </c>
      <c r="Y7693" t="s">
        <v>113</v>
      </c>
    </row>
    <row r="7694" spans="1:25" hidden="1" x14ac:dyDescent="0.35">
      <c r="A7694">
        <v>2</v>
      </c>
      <c r="B7694" t="s">
        <v>25</v>
      </c>
      <c r="C7694">
        <v>1</v>
      </c>
      <c r="D7694" t="s">
        <v>11</v>
      </c>
      <c r="E7694" t="s">
        <v>171</v>
      </c>
      <c r="F7694" t="s">
        <v>13</v>
      </c>
      <c r="G7694" t="s">
        <v>259</v>
      </c>
      <c r="H7694" s="1">
        <v>0.1</v>
      </c>
      <c r="I7694" s="2">
        <v>43722</v>
      </c>
      <c r="J7694" t="s">
        <v>6847</v>
      </c>
      <c r="K7694" t="s">
        <v>102</v>
      </c>
      <c r="L7694">
        <v>10035</v>
      </c>
      <c r="M7694">
        <v>1206</v>
      </c>
      <c r="N7694" t="s">
        <v>1566</v>
      </c>
      <c r="O7694">
        <v>-7</v>
      </c>
      <c r="P7694">
        <v>5</v>
      </c>
      <c r="Q7694" t="s">
        <v>104</v>
      </c>
      <c r="R7694" t="s">
        <v>8304</v>
      </c>
      <c r="S7694">
        <v>-6.55</v>
      </c>
      <c r="T7694">
        <v>589</v>
      </c>
      <c r="U7694" t="s">
        <v>76</v>
      </c>
      <c r="V7694" s="2">
        <v>43724</v>
      </c>
      <c r="W7694" t="s">
        <v>130</v>
      </c>
      <c r="X7694" t="s">
        <v>175</v>
      </c>
      <c r="Y7694" t="s">
        <v>24</v>
      </c>
    </row>
    <row r="7695" spans="1:25" hidden="1" x14ac:dyDescent="0.35">
      <c r="A7695">
        <v>2</v>
      </c>
      <c r="B7695" t="s">
        <v>25</v>
      </c>
      <c r="C7695">
        <v>1</v>
      </c>
      <c r="D7695" t="s">
        <v>26</v>
      </c>
      <c r="E7695" t="s">
        <v>171</v>
      </c>
      <c r="F7695" t="s">
        <v>13</v>
      </c>
      <c r="G7695" t="s">
        <v>259</v>
      </c>
      <c r="H7695" s="1">
        <v>0</v>
      </c>
      <c r="I7695" s="2">
        <v>43722</v>
      </c>
      <c r="J7695" t="s">
        <v>6847</v>
      </c>
      <c r="K7695" t="s">
        <v>102</v>
      </c>
      <c r="L7695">
        <v>10035</v>
      </c>
      <c r="M7695">
        <v>1444</v>
      </c>
      <c r="N7695" t="s">
        <v>3260</v>
      </c>
      <c r="O7695">
        <v>4</v>
      </c>
      <c r="P7695">
        <v>1</v>
      </c>
      <c r="Q7695" t="s">
        <v>104</v>
      </c>
      <c r="R7695" t="s">
        <v>8304</v>
      </c>
      <c r="S7695">
        <v>3.55</v>
      </c>
      <c r="T7695">
        <v>71</v>
      </c>
      <c r="U7695" t="s">
        <v>76</v>
      </c>
      <c r="V7695" s="2">
        <v>43724</v>
      </c>
      <c r="W7695" t="s">
        <v>130</v>
      </c>
      <c r="X7695" t="s">
        <v>175</v>
      </c>
      <c r="Y7695" t="s">
        <v>42</v>
      </c>
    </row>
    <row r="7696" spans="1:25" hidden="1" x14ac:dyDescent="0.35">
      <c r="A7696">
        <v>2</v>
      </c>
      <c r="B7696" t="s">
        <v>25</v>
      </c>
      <c r="C7696">
        <v>1</v>
      </c>
      <c r="D7696" t="s">
        <v>26</v>
      </c>
      <c r="E7696" t="s">
        <v>171</v>
      </c>
      <c r="F7696" t="s">
        <v>13</v>
      </c>
      <c r="G7696" t="s">
        <v>259</v>
      </c>
      <c r="H7696" s="1">
        <v>0</v>
      </c>
      <c r="I7696" s="2">
        <v>43722</v>
      </c>
      <c r="J7696" t="s">
        <v>6847</v>
      </c>
      <c r="K7696" t="s">
        <v>102</v>
      </c>
      <c r="L7696">
        <v>10035</v>
      </c>
      <c r="M7696">
        <v>375</v>
      </c>
      <c r="N7696" t="s">
        <v>6157</v>
      </c>
      <c r="O7696">
        <v>9</v>
      </c>
      <c r="P7696">
        <v>5</v>
      </c>
      <c r="Q7696" t="s">
        <v>104</v>
      </c>
      <c r="R7696" t="s">
        <v>8304</v>
      </c>
      <c r="S7696">
        <v>8.69</v>
      </c>
      <c r="T7696">
        <v>30</v>
      </c>
      <c r="U7696" t="s">
        <v>76</v>
      </c>
      <c r="V7696" s="2">
        <v>43724</v>
      </c>
      <c r="W7696" t="s">
        <v>130</v>
      </c>
      <c r="X7696" t="s">
        <v>175</v>
      </c>
      <c r="Y7696" t="s">
        <v>49</v>
      </c>
    </row>
    <row r="7697" spans="1:25" hidden="1" x14ac:dyDescent="0.35">
      <c r="A7697">
        <v>2</v>
      </c>
      <c r="B7697" t="s">
        <v>25</v>
      </c>
      <c r="C7697">
        <v>1</v>
      </c>
      <c r="D7697" t="s">
        <v>50</v>
      </c>
      <c r="E7697" t="s">
        <v>171</v>
      </c>
      <c r="F7697" t="s">
        <v>13</v>
      </c>
      <c r="G7697" t="s">
        <v>259</v>
      </c>
      <c r="H7697" s="1">
        <v>0</v>
      </c>
      <c r="I7697" s="2">
        <v>43722</v>
      </c>
      <c r="J7697" t="s">
        <v>6847</v>
      </c>
      <c r="K7697" t="s">
        <v>102</v>
      </c>
      <c r="L7697">
        <v>10035</v>
      </c>
      <c r="M7697">
        <v>1653</v>
      </c>
      <c r="N7697" t="s">
        <v>4882</v>
      </c>
      <c r="O7697">
        <v>324</v>
      </c>
      <c r="P7697">
        <v>3</v>
      </c>
      <c r="Q7697" t="s">
        <v>104</v>
      </c>
      <c r="R7697" t="s">
        <v>8304</v>
      </c>
      <c r="S7697">
        <v>323.95</v>
      </c>
      <c r="T7697">
        <v>1080</v>
      </c>
      <c r="U7697" t="s">
        <v>76</v>
      </c>
      <c r="V7697" s="2">
        <v>43724</v>
      </c>
      <c r="W7697" t="s">
        <v>130</v>
      </c>
      <c r="X7697" t="s">
        <v>175</v>
      </c>
      <c r="Y7697" t="s">
        <v>52</v>
      </c>
    </row>
    <row r="7698" spans="1:25" hidden="1" x14ac:dyDescent="0.35">
      <c r="A7698">
        <v>5</v>
      </c>
      <c r="B7698" t="s">
        <v>25</v>
      </c>
      <c r="C7698">
        <v>3</v>
      </c>
      <c r="D7698" t="s">
        <v>11</v>
      </c>
      <c r="E7698" t="s">
        <v>99</v>
      </c>
      <c r="F7698" t="s">
        <v>13</v>
      </c>
      <c r="G7698" t="s">
        <v>1714</v>
      </c>
      <c r="H7698" s="1">
        <v>0.2</v>
      </c>
      <c r="I7698" s="2">
        <v>43484</v>
      </c>
      <c r="J7698" t="s">
        <v>1946</v>
      </c>
      <c r="K7698" t="s">
        <v>102</v>
      </c>
      <c r="L7698">
        <v>19140</v>
      </c>
      <c r="M7698">
        <v>12</v>
      </c>
      <c r="N7698" t="s">
        <v>1301</v>
      </c>
      <c r="O7698">
        <v>6</v>
      </c>
      <c r="P7698">
        <v>2</v>
      </c>
      <c r="Q7698" t="s">
        <v>104</v>
      </c>
      <c r="R7698" t="s">
        <v>8304</v>
      </c>
      <c r="S7698">
        <v>6.39</v>
      </c>
      <c r="T7698">
        <v>32</v>
      </c>
      <c r="U7698" t="s">
        <v>19</v>
      </c>
      <c r="V7698" s="2">
        <v>43489</v>
      </c>
      <c r="W7698" t="s">
        <v>20</v>
      </c>
      <c r="X7698" t="s">
        <v>105</v>
      </c>
      <c r="Y7698" t="s">
        <v>47</v>
      </c>
    </row>
    <row r="7699" spans="1:25" hidden="1" x14ac:dyDescent="0.35">
      <c r="A7699">
        <v>5</v>
      </c>
      <c r="B7699" t="s">
        <v>25</v>
      </c>
      <c r="C7699">
        <v>3</v>
      </c>
      <c r="D7699" t="s">
        <v>11</v>
      </c>
      <c r="E7699" t="s">
        <v>99</v>
      </c>
      <c r="F7699" t="s">
        <v>13</v>
      </c>
      <c r="G7699" t="s">
        <v>1714</v>
      </c>
      <c r="H7699" s="1">
        <v>0.3</v>
      </c>
      <c r="I7699" s="2">
        <v>43484</v>
      </c>
      <c r="J7699" t="s">
        <v>1946</v>
      </c>
      <c r="K7699" t="s">
        <v>102</v>
      </c>
      <c r="L7699">
        <v>19140</v>
      </c>
      <c r="M7699">
        <v>740</v>
      </c>
      <c r="N7699" t="s">
        <v>1965</v>
      </c>
      <c r="O7699">
        <v>-63</v>
      </c>
      <c r="P7699">
        <v>3</v>
      </c>
      <c r="Q7699" t="s">
        <v>104</v>
      </c>
      <c r="R7699" t="s">
        <v>8304</v>
      </c>
      <c r="S7699">
        <v>-63.38</v>
      </c>
      <c r="T7699">
        <v>887</v>
      </c>
      <c r="U7699" t="s">
        <v>19</v>
      </c>
      <c r="V7699" s="2">
        <v>43489</v>
      </c>
      <c r="W7699" t="s">
        <v>20</v>
      </c>
      <c r="X7699" t="s">
        <v>105</v>
      </c>
      <c r="Y7699" t="s">
        <v>24</v>
      </c>
    </row>
    <row r="7700" spans="1:25" hidden="1" x14ac:dyDescent="0.35">
      <c r="A7700">
        <v>5</v>
      </c>
      <c r="B7700" t="s">
        <v>25</v>
      </c>
      <c r="C7700">
        <v>3</v>
      </c>
      <c r="D7700" t="s">
        <v>26</v>
      </c>
      <c r="E7700" t="s">
        <v>99</v>
      </c>
      <c r="F7700" t="s">
        <v>13</v>
      </c>
      <c r="G7700" t="s">
        <v>1714</v>
      </c>
      <c r="H7700" s="1">
        <v>0.2</v>
      </c>
      <c r="I7700" s="2">
        <v>43484</v>
      </c>
      <c r="J7700" t="s">
        <v>1946</v>
      </c>
      <c r="K7700" t="s">
        <v>102</v>
      </c>
      <c r="L7700">
        <v>19140</v>
      </c>
      <c r="M7700">
        <v>1524</v>
      </c>
      <c r="N7700" t="s">
        <v>2908</v>
      </c>
      <c r="O7700">
        <v>7</v>
      </c>
      <c r="P7700">
        <v>4</v>
      </c>
      <c r="Q7700" t="s">
        <v>104</v>
      </c>
      <c r="R7700" t="s">
        <v>8304</v>
      </c>
      <c r="S7700">
        <v>7.05</v>
      </c>
      <c r="T7700">
        <v>22</v>
      </c>
      <c r="U7700" t="s">
        <v>19</v>
      </c>
      <c r="V7700" s="2">
        <v>43489</v>
      </c>
      <c r="W7700" t="s">
        <v>20</v>
      </c>
      <c r="X7700" t="s">
        <v>105</v>
      </c>
      <c r="Y7700" t="s">
        <v>64</v>
      </c>
    </row>
    <row r="7701" spans="1:25" hidden="1" x14ac:dyDescent="0.35">
      <c r="A7701">
        <v>5</v>
      </c>
      <c r="B7701" t="s">
        <v>25</v>
      </c>
      <c r="C7701">
        <v>3</v>
      </c>
      <c r="D7701" t="s">
        <v>50</v>
      </c>
      <c r="E7701" t="s">
        <v>99</v>
      </c>
      <c r="F7701" t="s">
        <v>13</v>
      </c>
      <c r="G7701" t="s">
        <v>1714</v>
      </c>
      <c r="H7701" s="1">
        <v>0.4</v>
      </c>
      <c r="I7701" s="2">
        <v>43484</v>
      </c>
      <c r="J7701" t="s">
        <v>1946</v>
      </c>
      <c r="K7701" t="s">
        <v>102</v>
      </c>
      <c r="L7701">
        <v>19140</v>
      </c>
      <c r="M7701">
        <v>1629</v>
      </c>
      <c r="N7701" t="s">
        <v>4800</v>
      </c>
      <c r="O7701">
        <v>-93</v>
      </c>
      <c r="P7701">
        <v>2</v>
      </c>
      <c r="Q7701" t="s">
        <v>104</v>
      </c>
      <c r="R7701" t="s">
        <v>8304</v>
      </c>
      <c r="S7701">
        <v>-93.08</v>
      </c>
      <c r="T7701">
        <v>430</v>
      </c>
      <c r="U7701" t="s">
        <v>19</v>
      </c>
      <c r="V7701" s="2">
        <v>43489</v>
      </c>
      <c r="W7701" t="s">
        <v>20</v>
      </c>
      <c r="X7701" t="s">
        <v>105</v>
      </c>
      <c r="Y7701" t="s">
        <v>52</v>
      </c>
    </row>
    <row r="7702" spans="1:25" x14ac:dyDescent="0.35">
      <c r="A7702">
        <v>3</v>
      </c>
      <c r="B7702" t="s">
        <v>10</v>
      </c>
      <c r="C7702">
        <v>3</v>
      </c>
      <c r="D7702" t="s">
        <v>50</v>
      </c>
      <c r="E7702" t="s">
        <v>27</v>
      </c>
      <c r="F7702" t="s">
        <v>13</v>
      </c>
      <c r="G7702" t="s">
        <v>109</v>
      </c>
      <c r="H7702" s="1">
        <v>0</v>
      </c>
      <c r="I7702" s="2">
        <v>43607</v>
      </c>
      <c r="J7702" t="s">
        <v>4927</v>
      </c>
      <c r="K7702" t="s">
        <v>30</v>
      </c>
      <c r="L7702">
        <v>90008</v>
      </c>
      <c r="M7702">
        <v>1064</v>
      </c>
      <c r="N7702" t="s">
        <v>4724</v>
      </c>
      <c r="O7702">
        <v>25</v>
      </c>
      <c r="P7702">
        <v>7</v>
      </c>
      <c r="Q7702" t="s">
        <v>32</v>
      </c>
      <c r="R7702" t="s">
        <v>8304</v>
      </c>
      <c r="S7702">
        <v>25.33</v>
      </c>
      <c r="T7702">
        <v>68</v>
      </c>
      <c r="U7702" t="s">
        <v>19</v>
      </c>
      <c r="V7702" s="2">
        <v>43610</v>
      </c>
      <c r="W7702" t="s">
        <v>20</v>
      </c>
      <c r="X7702" t="s">
        <v>34</v>
      </c>
      <c r="Y7702" t="s">
        <v>113</v>
      </c>
    </row>
    <row r="7703" spans="1:25" x14ac:dyDescent="0.35">
      <c r="A7703">
        <v>2</v>
      </c>
      <c r="B7703" t="s">
        <v>25</v>
      </c>
      <c r="C7703">
        <v>1</v>
      </c>
      <c r="D7703" t="s">
        <v>26</v>
      </c>
      <c r="E7703" t="s">
        <v>27</v>
      </c>
      <c r="F7703" t="s">
        <v>13</v>
      </c>
      <c r="G7703" t="s">
        <v>1438</v>
      </c>
      <c r="H7703" s="1">
        <v>0</v>
      </c>
      <c r="I7703" s="2">
        <v>43803</v>
      </c>
      <c r="J7703" t="s">
        <v>5949</v>
      </c>
      <c r="K7703" t="s">
        <v>30</v>
      </c>
      <c r="L7703">
        <v>90032</v>
      </c>
      <c r="M7703">
        <v>96</v>
      </c>
      <c r="N7703" t="s">
        <v>8224</v>
      </c>
      <c r="O7703">
        <v>6</v>
      </c>
      <c r="P7703">
        <v>2</v>
      </c>
      <c r="Q7703" t="s">
        <v>32</v>
      </c>
      <c r="R7703" t="s">
        <v>8304</v>
      </c>
      <c r="S7703">
        <v>5.76</v>
      </c>
      <c r="T7703">
        <v>12</v>
      </c>
      <c r="U7703" t="s">
        <v>33</v>
      </c>
      <c r="V7703" s="2">
        <v>43805</v>
      </c>
      <c r="W7703" t="s">
        <v>130</v>
      </c>
      <c r="X7703" t="s">
        <v>34</v>
      </c>
      <c r="Y7703" t="s">
        <v>64</v>
      </c>
    </row>
    <row r="7704" spans="1:25" hidden="1" x14ac:dyDescent="0.35">
      <c r="A7704">
        <v>2</v>
      </c>
      <c r="B7704" t="s">
        <v>43</v>
      </c>
      <c r="C7704">
        <v>3</v>
      </c>
      <c r="D7704" t="s">
        <v>11</v>
      </c>
      <c r="E7704" t="s">
        <v>708</v>
      </c>
      <c r="F7704" t="s">
        <v>13</v>
      </c>
      <c r="G7704" t="s">
        <v>709</v>
      </c>
      <c r="H7704" s="1">
        <v>0.2</v>
      </c>
      <c r="I7704" s="2">
        <v>43772</v>
      </c>
      <c r="J7704" t="s">
        <v>710</v>
      </c>
      <c r="K7704" t="s">
        <v>16</v>
      </c>
      <c r="L7704">
        <v>37130</v>
      </c>
      <c r="M7704">
        <v>1533</v>
      </c>
      <c r="N7704" t="s">
        <v>711</v>
      </c>
      <c r="O7704">
        <v>1</v>
      </c>
      <c r="P7704">
        <v>1</v>
      </c>
      <c r="Q7704" t="s">
        <v>18</v>
      </c>
      <c r="R7704" t="s">
        <v>8304</v>
      </c>
      <c r="S7704">
        <v>1</v>
      </c>
      <c r="T7704">
        <v>16</v>
      </c>
      <c r="U7704" t="s">
        <v>33</v>
      </c>
      <c r="V7704" s="2">
        <v>43774</v>
      </c>
      <c r="W7704" t="s">
        <v>20</v>
      </c>
      <c r="X7704" t="s">
        <v>214</v>
      </c>
      <c r="Y7704" t="s">
        <v>47</v>
      </c>
    </row>
    <row r="7705" spans="1:25" hidden="1" x14ac:dyDescent="0.35">
      <c r="A7705">
        <v>2</v>
      </c>
      <c r="B7705" t="s">
        <v>43</v>
      </c>
      <c r="C7705">
        <v>3</v>
      </c>
      <c r="D7705" t="s">
        <v>26</v>
      </c>
      <c r="E7705" t="s">
        <v>4342</v>
      </c>
      <c r="F7705" t="s">
        <v>13</v>
      </c>
      <c r="G7705" t="s">
        <v>5549</v>
      </c>
      <c r="H7705" s="1">
        <v>0.7</v>
      </c>
      <c r="I7705" s="2">
        <v>43793</v>
      </c>
      <c r="J7705" t="s">
        <v>6126</v>
      </c>
      <c r="K7705" t="s">
        <v>16</v>
      </c>
      <c r="L7705">
        <v>28806</v>
      </c>
      <c r="M7705">
        <v>240</v>
      </c>
      <c r="N7705" t="s">
        <v>3713</v>
      </c>
      <c r="O7705">
        <v>-13</v>
      </c>
      <c r="P7705">
        <v>8</v>
      </c>
      <c r="Q7705" t="s">
        <v>18</v>
      </c>
      <c r="R7705" t="s">
        <v>8304</v>
      </c>
      <c r="S7705">
        <v>-12.67</v>
      </c>
      <c r="T7705">
        <v>19</v>
      </c>
      <c r="U7705" t="s">
        <v>33</v>
      </c>
      <c r="V7705" s="2">
        <v>43795</v>
      </c>
      <c r="W7705" t="s">
        <v>20</v>
      </c>
      <c r="X7705" t="s">
        <v>63</v>
      </c>
      <c r="Y7705" t="s">
        <v>54</v>
      </c>
    </row>
    <row r="7706" spans="1:25" hidden="1" x14ac:dyDescent="0.35">
      <c r="A7706">
        <v>4</v>
      </c>
      <c r="B7706" t="s">
        <v>43</v>
      </c>
      <c r="C7706">
        <v>6</v>
      </c>
      <c r="D7706" t="s">
        <v>26</v>
      </c>
      <c r="E7706" t="s">
        <v>65</v>
      </c>
      <c r="F7706" t="s">
        <v>13</v>
      </c>
      <c r="G7706" t="s">
        <v>1230</v>
      </c>
      <c r="H7706" s="1">
        <v>0</v>
      </c>
      <c r="I7706" s="2">
        <v>43604</v>
      </c>
      <c r="J7706" t="s">
        <v>1231</v>
      </c>
      <c r="K7706" t="s">
        <v>30</v>
      </c>
      <c r="L7706">
        <v>98115</v>
      </c>
      <c r="M7706">
        <v>304</v>
      </c>
      <c r="N7706" t="s">
        <v>1232</v>
      </c>
      <c r="O7706">
        <v>28</v>
      </c>
      <c r="P7706">
        <v>2</v>
      </c>
      <c r="Q7706" t="s">
        <v>32</v>
      </c>
      <c r="R7706" t="s">
        <v>8304</v>
      </c>
      <c r="S7706">
        <v>28.18</v>
      </c>
      <c r="T7706">
        <v>97</v>
      </c>
      <c r="U7706" t="s">
        <v>19</v>
      </c>
      <c r="V7706" s="2">
        <v>43608</v>
      </c>
      <c r="W7706" t="s">
        <v>39</v>
      </c>
      <c r="X7706" t="s">
        <v>69</v>
      </c>
      <c r="Y7706" t="s">
        <v>56</v>
      </c>
    </row>
    <row r="7707" spans="1:25" hidden="1" x14ac:dyDescent="0.35">
      <c r="A7707">
        <v>6</v>
      </c>
      <c r="B7707" t="s">
        <v>10</v>
      </c>
      <c r="C7707">
        <v>6</v>
      </c>
      <c r="D7707" t="s">
        <v>26</v>
      </c>
      <c r="E7707" t="s">
        <v>333</v>
      </c>
      <c r="F7707" t="s">
        <v>13</v>
      </c>
      <c r="G7707" t="s">
        <v>2292</v>
      </c>
      <c r="H7707" s="1">
        <v>0.2</v>
      </c>
      <c r="I7707" s="2">
        <v>43727</v>
      </c>
      <c r="J7707" t="s">
        <v>7930</v>
      </c>
      <c r="K7707" t="s">
        <v>30</v>
      </c>
      <c r="L7707">
        <v>85023</v>
      </c>
      <c r="M7707">
        <v>117</v>
      </c>
      <c r="N7707" t="s">
        <v>3870</v>
      </c>
      <c r="O7707">
        <v>-3</v>
      </c>
      <c r="P7707">
        <v>2</v>
      </c>
      <c r="Q7707" t="s">
        <v>32</v>
      </c>
      <c r="R7707" t="s">
        <v>92</v>
      </c>
      <c r="S7707">
        <v>-2.52</v>
      </c>
      <c r="T7707">
        <v>13</v>
      </c>
      <c r="U7707" t="s">
        <v>19</v>
      </c>
      <c r="V7707" s="2">
        <v>43733</v>
      </c>
      <c r="W7707" t="s">
        <v>39</v>
      </c>
      <c r="X7707" t="s">
        <v>199</v>
      </c>
      <c r="Y7707" t="s">
        <v>42</v>
      </c>
    </row>
    <row r="7708" spans="1:25" hidden="1" x14ac:dyDescent="0.35">
      <c r="A7708">
        <v>6</v>
      </c>
      <c r="B7708" t="s">
        <v>10</v>
      </c>
      <c r="C7708">
        <v>6</v>
      </c>
      <c r="D7708" t="s">
        <v>26</v>
      </c>
      <c r="E7708" t="s">
        <v>333</v>
      </c>
      <c r="F7708" t="s">
        <v>13</v>
      </c>
      <c r="G7708" t="s">
        <v>2292</v>
      </c>
      <c r="H7708" s="1">
        <v>0.7</v>
      </c>
      <c r="I7708" s="2">
        <v>43727</v>
      </c>
      <c r="J7708" t="s">
        <v>7930</v>
      </c>
      <c r="K7708" t="s">
        <v>30</v>
      </c>
      <c r="L7708">
        <v>85023</v>
      </c>
      <c r="M7708">
        <v>1287</v>
      </c>
      <c r="N7708" t="s">
        <v>185</v>
      </c>
      <c r="O7708">
        <v>-14</v>
      </c>
      <c r="P7708">
        <v>4</v>
      </c>
      <c r="Q7708" t="s">
        <v>32</v>
      </c>
      <c r="R7708" t="s">
        <v>92</v>
      </c>
      <c r="S7708">
        <v>-13.94</v>
      </c>
      <c r="T7708">
        <v>18</v>
      </c>
      <c r="U7708" t="s">
        <v>19</v>
      </c>
      <c r="V7708" s="2">
        <v>43733</v>
      </c>
      <c r="W7708" t="s">
        <v>39</v>
      </c>
      <c r="X7708" t="s">
        <v>199</v>
      </c>
      <c r="Y7708" t="s">
        <v>54</v>
      </c>
    </row>
    <row r="7709" spans="1:25" hidden="1" x14ac:dyDescent="0.35">
      <c r="A7709">
        <v>6</v>
      </c>
      <c r="B7709" t="s">
        <v>10</v>
      </c>
      <c r="C7709">
        <v>6</v>
      </c>
      <c r="D7709" t="s">
        <v>50</v>
      </c>
      <c r="E7709" t="s">
        <v>333</v>
      </c>
      <c r="F7709" t="s">
        <v>13</v>
      </c>
      <c r="G7709" t="s">
        <v>2292</v>
      </c>
      <c r="H7709" s="1">
        <v>0.2</v>
      </c>
      <c r="I7709" s="2">
        <v>43727</v>
      </c>
      <c r="J7709" t="s">
        <v>7930</v>
      </c>
      <c r="K7709" t="s">
        <v>30</v>
      </c>
      <c r="L7709">
        <v>85023</v>
      </c>
      <c r="M7709">
        <v>1471</v>
      </c>
      <c r="N7709" t="s">
        <v>524</v>
      </c>
      <c r="O7709">
        <v>4</v>
      </c>
      <c r="P7709">
        <v>2</v>
      </c>
      <c r="Q7709" t="s">
        <v>32</v>
      </c>
      <c r="R7709" t="s">
        <v>92</v>
      </c>
      <c r="S7709">
        <v>4.4800000000000004</v>
      </c>
      <c r="T7709">
        <v>90</v>
      </c>
      <c r="U7709" t="s">
        <v>19</v>
      </c>
      <c r="V7709" s="2">
        <v>43733</v>
      </c>
      <c r="W7709" t="s">
        <v>39</v>
      </c>
      <c r="X7709" t="s">
        <v>199</v>
      </c>
      <c r="Y7709" t="s">
        <v>113</v>
      </c>
    </row>
    <row r="7710" spans="1:25" hidden="1" x14ac:dyDescent="0.35">
      <c r="A7710">
        <v>6</v>
      </c>
      <c r="B7710" t="s">
        <v>10</v>
      </c>
      <c r="C7710">
        <v>6</v>
      </c>
      <c r="D7710" t="s">
        <v>50</v>
      </c>
      <c r="E7710" t="s">
        <v>333</v>
      </c>
      <c r="F7710" t="s">
        <v>13</v>
      </c>
      <c r="G7710" t="s">
        <v>2292</v>
      </c>
      <c r="H7710" s="1">
        <v>0.2</v>
      </c>
      <c r="I7710" s="2">
        <v>43727</v>
      </c>
      <c r="J7710" t="s">
        <v>7930</v>
      </c>
      <c r="K7710" t="s">
        <v>30</v>
      </c>
      <c r="L7710">
        <v>85023</v>
      </c>
      <c r="M7710">
        <v>1298</v>
      </c>
      <c r="N7710" t="s">
        <v>5175</v>
      </c>
      <c r="O7710">
        <v>29</v>
      </c>
      <c r="P7710">
        <v>2</v>
      </c>
      <c r="Q7710" t="s">
        <v>32</v>
      </c>
      <c r="R7710" t="s">
        <v>92</v>
      </c>
      <c r="S7710">
        <v>29.5</v>
      </c>
      <c r="T7710">
        <v>472</v>
      </c>
      <c r="U7710" t="s">
        <v>19</v>
      </c>
      <c r="V7710" s="2">
        <v>43733</v>
      </c>
      <c r="W7710" t="s">
        <v>39</v>
      </c>
      <c r="X7710" t="s">
        <v>199</v>
      </c>
      <c r="Y7710" t="s">
        <v>52</v>
      </c>
    </row>
    <row r="7711" spans="1:25" hidden="1" x14ac:dyDescent="0.35">
      <c r="A7711">
        <v>2</v>
      </c>
      <c r="B7711" t="s">
        <v>25</v>
      </c>
      <c r="C7711">
        <v>1</v>
      </c>
      <c r="D7711" t="s">
        <v>26</v>
      </c>
      <c r="E7711" t="s">
        <v>457</v>
      </c>
      <c r="F7711" t="s">
        <v>13</v>
      </c>
      <c r="G7711" t="s">
        <v>1918</v>
      </c>
      <c r="H7711" s="1">
        <v>0</v>
      </c>
      <c r="I7711" s="2">
        <v>43537</v>
      </c>
      <c r="J7711" t="s">
        <v>2862</v>
      </c>
      <c r="K7711" t="s">
        <v>102</v>
      </c>
      <c r="L7711">
        <v>6824</v>
      </c>
      <c r="M7711">
        <v>857</v>
      </c>
      <c r="N7711" t="s">
        <v>2863</v>
      </c>
      <c r="O7711">
        <v>121</v>
      </c>
      <c r="P7711">
        <v>2</v>
      </c>
      <c r="Q7711" t="s">
        <v>104</v>
      </c>
      <c r="R7711" t="s">
        <v>8304</v>
      </c>
      <c r="S7711">
        <v>120.94</v>
      </c>
      <c r="T7711">
        <v>465</v>
      </c>
      <c r="U7711" t="s">
        <v>19</v>
      </c>
      <c r="V7711" s="2">
        <v>43539</v>
      </c>
      <c r="W7711" t="s">
        <v>130</v>
      </c>
      <c r="X7711" t="s">
        <v>461</v>
      </c>
      <c r="Y7711" t="s">
        <v>56</v>
      </c>
    </row>
    <row r="7712" spans="1:25" hidden="1" x14ac:dyDescent="0.35">
      <c r="A7712">
        <v>2</v>
      </c>
      <c r="B7712" t="s">
        <v>25</v>
      </c>
      <c r="C7712">
        <v>1</v>
      </c>
      <c r="D7712" t="s">
        <v>26</v>
      </c>
      <c r="E7712" t="s">
        <v>457</v>
      </c>
      <c r="F7712" t="s">
        <v>13</v>
      </c>
      <c r="G7712" t="s">
        <v>1918</v>
      </c>
      <c r="H7712" s="1">
        <v>0</v>
      </c>
      <c r="I7712" s="2">
        <v>43537</v>
      </c>
      <c r="J7712" t="s">
        <v>2862</v>
      </c>
      <c r="K7712" t="s">
        <v>102</v>
      </c>
      <c r="L7712">
        <v>6824</v>
      </c>
      <c r="M7712">
        <v>716</v>
      </c>
      <c r="N7712" t="s">
        <v>2867</v>
      </c>
      <c r="O7712">
        <v>15</v>
      </c>
      <c r="P7712">
        <v>2</v>
      </c>
      <c r="Q7712" t="s">
        <v>104</v>
      </c>
      <c r="R7712" t="s">
        <v>8304</v>
      </c>
      <c r="S7712">
        <v>15.44</v>
      </c>
      <c r="T7712">
        <v>31</v>
      </c>
      <c r="U7712" t="s">
        <v>19</v>
      </c>
      <c r="V7712" s="2">
        <v>43539</v>
      </c>
      <c r="W7712" t="s">
        <v>130</v>
      </c>
      <c r="X7712" t="s">
        <v>461</v>
      </c>
      <c r="Y7712" t="s">
        <v>54</v>
      </c>
    </row>
    <row r="7713" spans="1:25" hidden="1" x14ac:dyDescent="0.35">
      <c r="A7713">
        <v>2</v>
      </c>
      <c r="B7713" t="s">
        <v>25</v>
      </c>
      <c r="C7713">
        <v>1</v>
      </c>
      <c r="D7713" t="s">
        <v>26</v>
      </c>
      <c r="E7713" t="s">
        <v>457</v>
      </c>
      <c r="F7713" t="s">
        <v>13</v>
      </c>
      <c r="G7713" t="s">
        <v>1918</v>
      </c>
      <c r="H7713" s="1">
        <v>0</v>
      </c>
      <c r="I7713" s="2">
        <v>43537</v>
      </c>
      <c r="J7713" t="s">
        <v>2862</v>
      </c>
      <c r="K7713" t="s">
        <v>102</v>
      </c>
      <c r="L7713">
        <v>6824</v>
      </c>
      <c r="M7713">
        <v>1524</v>
      </c>
      <c r="N7713" t="s">
        <v>2908</v>
      </c>
      <c r="O7713">
        <v>12</v>
      </c>
      <c r="P7713">
        <v>4</v>
      </c>
      <c r="Q7713" t="s">
        <v>104</v>
      </c>
      <c r="R7713" t="s">
        <v>8304</v>
      </c>
      <c r="S7713">
        <v>12.48</v>
      </c>
      <c r="T7713">
        <v>27</v>
      </c>
      <c r="U7713" t="s">
        <v>19</v>
      </c>
      <c r="V7713" s="2">
        <v>43539</v>
      </c>
      <c r="W7713" t="s">
        <v>130</v>
      </c>
      <c r="X7713" t="s">
        <v>461</v>
      </c>
      <c r="Y7713" t="s">
        <v>64</v>
      </c>
    </row>
    <row r="7714" spans="1:25" hidden="1" x14ac:dyDescent="0.35">
      <c r="A7714">
        <v>6</v>
      </c>
      <c r="B7714" t="s">
        <v>10</v>
      </c>
      <c r="C7714">
        <v>6</v>
      </c>
      <c r="D7714" t="s">
        <v>26</v>
      </c>
      <c r="E7714" t="s">
        <v>1263</v>
      </c>
      <c r="F7714" t="s">
        <v>13</v>
      </c>
      <c r="G7714" t="s">
        <v>2041</v>
      </c>
      <c r="H7714" s="1">
        <v>0</v>
      </c>
      <c r="I7714" s="2">
        <v>43810</v>
      </c>
      <c r="J7714" t="s">
        <v>4039</v>
      </c>
      <c r="K7714" t="s">
        <v>102</v>
      </c>
      <c r="L7714">
        <v>7060</v>
      </c>
      <c r="M7714">
        <v>898</v>
      </c>
      <c r="N7714" t="s">
        <v>2778</v>
      </c>
      <c r="O7714">
        <v>331</v>
      </c>
      <c r="P7714">
        <v>2</v>
      </c>
      <c r="Q7714" t="s">
        <v>104</v>
      </c>
      <c r="R7714" t="s">
        <v>8304</v>
      </c>
      <c r="S7714">
        <v>331.19</v>
      </c>
      <c r="T7714">
        <v>736</v>
      </c>
      <c r="U7714" t="s">
        <v>19</v>
      </c>
      <c r="V7714" s="2">
        <v>43816</v>
      </c>
      <c r="W7714" t="s">
        <v>39</v>
      </c>
      <c r="X7714" t="s">
        <v>485</v>
      </c>
      <c r="Y7714" t="s">
        <v>54</v>
      </c>
    </row>
    <row r="7715" spans="1:25" hidden="1" x14ac:dyDescent="0.35">
      <c r="A7715">
        <v>6</v>
      </c>
      <c r="B7715" t="s">
        <v>10</v>
      </c>
      <c r="C7715">
        <v>6</v>
      </c>
      <c r="D7715" t="s">
        <v>26</v>
      </c>
      <c r="E7715" t="s">
        <v>1263</v>
      </c>
      <c r="F7715" t="s">
        <v>13</v>
      </c>
      <c r="G7715" t="s">
        <v>2041</v>
      </c>
      <c r="H7715" s="1">
        <v>0</v>
      </c>
      <c r="I7715" s="2">
        <v>43810</v>
      </c>
      <c r="J7715" t="s">
        <v>4039</v>
      </c>
      <c r="K7715" t="s">
        <v>102</v>
      </c>
      <c r="L7715">
        <v>7060</v>
      </c>
      <c r="M7715">
        <v>664</v>
      </c>
      <c r="N7715" t="s">
        <v>3354</v>
      </c>
      <c r="O7715">
        <v>18</v>
      </c>
      <c r="P7715">
        <v>5</v>
      </c>
      <c r="Q7715" t="s">
        <v>104</v>
      </c>
      <c r="R7715" t="s">
        <v>8304</v>
      </c>
      <c r="S7715">
        <v>18.09</v>
      </c>
      <c r="T7715">
        <v>40</v>
      </c>
      <c r="U7715" t="s">
        <v>19</v>
      </c>
      <c r="V7715" s="2">
        <v>43816</v>
      </c>
      <c r="W7715" t="s">
        <v>39</v>
      </c>
      <c r="X7715" t="s">
        <v>485</v>
      </c>
      <c r="Y7715" t="s">
        <v>54</v>
      </c>
    </row>
    <row r="7716" spans="1:25" hidden="1" x14ac:dyDescent="0.35">
      <c r="A7716">
        <v>6</v>
      </c>
      <c r="B7716" t="s">
        <v>10</v>
      </c>
      <c r="C7716">
        <v>6</v>
      </c>
      <c r="D7716" t="s">
        <v>26</v>
      </c>
      <c r="E7716" t="s">
        <v>1263</v>
      </c>
      <c r="F7716" t="s">
        <v>13</v>
      </c>
      <c r="G7716" t="s">
        <v>2041</v>
      </c>
      <c r="H7716" s="1">
        <v>0</v>
      </c>
      <c r="I7716" s="2">
        <v>43810</v>
      </c>
      <c r="J7716" t="s">
        <v>4039</v>
      </c>
      <c r="K7716" t="s">
        <v>102</v>
      </c>
      <c r="L7716">
        <v>7060</v>
      </c>
      <c r="M7716">
        <v>366</v>
      </c>
      <c r="N7716" t="s">
        <v>497</v>
      </c>
      <c r="O7716">
        <v>7</v>
      </c>
      <c r="P7716">
        <v>7</v>
      </c>
      <c r="Q7716" t="s">
        <v>104</v>
      </c>
      <c r="R7716" t="s">
        <v>8304</v>
      </c>
      <c r="S7716">
        <v>6.6</v>
      </c>
      <c r="T7716">
        <v>23</v>
      </c>
      <c r="U7716" t="s">
        <v>19</v>
      </c>
      <c r="V7716" s="2">
        <v>43816</v>
      </c>
      <c r="W7716" t="s">
        <v>39</v>
      </c>
      <c r="X7716" t="s">
        <v>485</v>
      </c>
      <c r="Y7716" t="s">
        <v>56</v>
      </c>
    </row>
    <row r="7717" spans="1:25" hidden="1" x14ac:dyDescent="0.35">
      <c r="A7717">
        <v>7</v>
      </c>
      <c r="B7717" t="s">
        <v>25</v>
      </c>
      <c r="C7717">
        <v>6</v>
      </c>
      <c r="D7717" t="s">
        <v>11</v>
      </c>
      <c r="E7717" t="s">
        <v>498</v>
      </c>
      <c r="F7717" t="s">
        <v>13</v>
      </c>
      <c r="G7717" t="s">
        <v>6889</v>
      </c>
      <c r="H7717" s="1">
        <v>0.3</v>
      </c>
      <c r="I7717" s="2">
        <v>43635</v>
      </c>
      <c r="J7717" t="s">
        <v>7025</v>
      </c>
      <c r="K7717" t="s">
        <v>73</v>
      </c>
      <c r="L7717">
        <v>75081</v>
      </c>
      <c r="M7717">
        <v>427</v>
      </c>
      <c r="N7717" t="s">
        <v>1302</v>
      </c>
      <c r="O7717">
        <v>-85</v>
      </c>
      <c r="P7717">
        <v>3</v>
      </c>
      <c r="Q7717" t="s">
        <v>75</v>
      </c>
      <c r="R7717" t="s">
        <v>8304</v>
      </c>
      <c r="S7717">
        <v>-84.96</v>
      </c>
      <c r="T7717">
        <v>457</v>
      </c>
      <c r="U7717" t="s">
        <v>76</v>
      </c>
      <c r="V7717" s="2">
        <v>43642</v>
      </c>
      <c r="W7717" t="s">
        <v>39</v>
      </c>
      <c r="X7717" t="s">
        <v>77</v>
      </c>
      <c r="Y7717" t="s">
        <v>41</v>
      </c>
    </row>
    <row r="7718" spans="1:25" hidden="1" x14ac:dyDescent="0.35">
      <c r="A7718">
        <v>7</v>
      </c>
      <c r="B7718" t="s">
        <v>25</v>
      </c>
      <c r="C7718">
        <v>6</v>
      </c>
      <c r="D7718" t="s">
        <v>26</v>
      </c>
      <c r="E7718" t="s">
        <v>498</v>
      </c>
      <c r="F7718" t="s">
        <v>13</v>
      </c>
      <c r="G7718" t="s">
        <v>6889</v>
      </c>
      <c r="H7718" s="1">
        <v>0.8</v>
      </c>
      <c r="I7718" s="2">
        <v>43635</v>
      </c>
      <c r="J7718" t="s">
        <v>7025</v>
      </c>
      <c r="K7718" t="s">
        <v>73</v>
      </c>
      <c r="L7718">
        <v>75081</v>
      </c>
      <c r="M7718">
        <v>697</v>
      </c>
      <c r="N7718" t="s">
        <v>4242</v>
      </c>
      <c r="O7718">
        <v>-11</v>
      </c>
      <c r="P7718">
        <v>3</v>
      </c>
      <c r="Q7718" t="s">
        <v>75</v>
      </c>
      <c r="R7718" t="s">
        <v>8304</v>
      </c>
      <c r="S7718">
        <v>-11.02</v>
      </c>
      <c r="T7718">
        <v>7</v>
      </c>
      <c r="U7718" t="s">
        <v>76</v>
      </c>
      <c r="V7718" s="2">
        <v>43642</v>
      </c>
      <c r="W7718" t="s">
        <v>39</v>
      </c>
      <c r="X7718" t="s">
        <v>77</v>
      </c>
      <c r="Y7718" t="s">
        <v>54</v>
      </c>
    </row>
    <row r="7719" spans="1:25" hidden="1" x14ac:dyDescent="0.35">
      <c r="A7719">
        <v>5</v>
      </c>
      <c r="B7719" t="s">
        <v>43</v>
      </c>
      <c r="C7719">
        <v>6</v>
      </c>
      <c r="D7719" t="s">
        <v>11</v>
      </c>
      <c r="E7719" t="s">
        <v>192</v>
      </c>
      <c r="F7719" t="s">
        <v>13</v>
      </c>
      <c r="G7719" t="s">
        <v>6901</v>
      </c>
      <c r="H7719" s="1">
        <v>0.5</v>
      </c>
      <c r="I7719" s="2">
        <v>43513</v>
      </c>
      <c r="J7719" t="s">
        <v>7036</v>
      </c>
      <c r="K7719" t="s">
        <v>73</v>
      </c>
      <c r="L7719">
        <v>60653</v>
      </c>
      <c r="M7719">
        <v>423</v>
      </c>
      <c r="N7719" t="s">
        <v>8202</v>
      </c>
      <c r="O7719">
        <v>-269</v>
      </c>
      <c r="P7719">
        <v>3</v>
      </c>
      <c r="Q7719" t="s">
        <v>75</v>
      </c>
      <c r="R7719" t="s">
        <v>8304</v>
      </c>
      <c r="S7719">
        <v>-269.33999999999997</v>
      </c>
      <c r="T7719">
        <v>481</v>
      </c>
      <c r="U7719" t="s">
        <v>76</v>
      </c>
      <c r="V7719" s="2">
        <v>43518</v>
      </c>
      <c r="W7719" t="s">
        <v>39</v>
      </c>
      <c r="X7719" t="s">
        <v>139</v>
      </c>
      <c r="Y7719" t="s">
        <v>41</v>
      </c>
    </row>
    <row r="7720" spans="1:25" hidden="1" x14ac:dyDescent="0.35">
      <c r="A7720">
        <v>5</v>
      </c>
      <c r="B7720" t="s">
        <v>43</v>
      </c>
      <c r="C7720">
        <v>6</v>
      </c>
      <c r="D7720" t="s">
        <v>50</v>
      </c>
      <c r="E7720" t="s">
        <v>192</v>
      </c>
      <c r="F7720" t="s">
        <v>13</v>
      </c>
      <c r="G7720" t="s">
        <v>6901</v>
      </c>
      <c r="H7720" s="1">
        <v>0.2</v>
      </c>
      <c r="I7720" s="2">
        <v>43513</v>
      </c>
      <c r="J7720" t="s">
        <v>7036</v>
      </c>
      <c r="K7720" t="s">
        <v>73</v>
      </c>
      <c r="L7720">
        <v>60653</v>
      </c>
      <c r="M7720">
        <v>993</v>
      </c>
      <c r="N7720" t="s">
        <v>7749</v>
      </c>
      <c r="O7720">
        <v>11</v>
      </c>
      <c r="P7720">
        <v>1</v>
      </c>
      <c r="Q7720" t="s">
        <v>75</v>
      </c>
      <c r="R7720" t="s">
        <v>8304</v>
      </c>
      <c r="S7720">
        <v>10.92</v>
      </c>
      <c r="T7720">
        <v>125</v>
      </c>
      <c r="U7720" t="s">
        <v>76</v>
      </c>
      <c r="V7720" s="2">
        <v>43518</v>
      </c>
      <c r="W7720" t="s">
        <v>39</v>
      </c>
      <c r="X7720" t="s">
        <v>139</v>
      </c>
      <c r="Y7720" t="s">
        <v>52</v>
      </c>
    </row>
    <row r="7721" spans="1:25" hidden="1" x14ac:dyDescent="0.35">
      <c r="A7721">
        <v>2</v>
      </c>
      <c r="B7721" t="s">
        <v>43</v>
      </c>
      <c r="C7721">
        <v>3</v>
      </c>
      <c r="D7721" t="s">
        <v>11</v>
      </c>
      <c r="E7721" t="s">
        <v>3305</v>
      </c>
      <c r="F7721" t="s">
        <v>13</v>
      </c>
      <c r="G7721" t="s">
        <v>5556</v>
      </c>
      <c r="H7721" s="1">
        <v>0.2</v>
      </c>
      <c r="I7721" s="2">
        <v>43708</v>
      </c>
      <c r="J7721" t="s">
        <v>7963</v>
      </c>
      <c r="K7721" t="s">
        <v>30</v>
      </c>
      <c r="L7721">
        <v>99207</v>
      </c>
      <c r="M7721">
        <v>826</v>
      </c>
      <c r="N7721" t="s">
        <v>947</v>
      </c>
      <c r="O7721">
        <v>7</v>
      </c>
      <c r="P7721">
        <v>2</v>
      </c>
      <c r="Q7721" t="s">
        <v>32</v>
      </c>
      <c r="R7721" t="s">
        <v>92</v>
      </c>
      <c r="S7721">
        <v>7.12</v>
      </c>
      <c r="T7721">
        <v>570</v>
      </c>
      <c r="U7721" t="s">
        <v>33</v>
      </c>
      <c r="V7721" s="2">
        <v>43710</v>
      </c>
      <c r="W7721" t="s">
        <v>20</v>
      </c>
      <c r="X7721" t="s">
        <v>69</v>
      </c>
      <c r="Y7721" t="s">
        <v>24</v>
      </c>
    </row>
    <row r="7722" spans="1:25" hidden="1" x14ac:dyDescent="0.35">
      <c r="A7722">
        <v>2</v>
      </c>
      <c r="B7722" t="s">
        <v>43</v>
      </c>
      <c r="C7722">
        <v>3</v>
      </c>
      <c r="D7722" t="s">
        <v>26</v>
      </c>
      <c r="E7722" t="s">
        <v>3305</v>
      </c>
      <c r="F7722" t="s">
        <v>13</v>
      </c>
      <c r="G7722" t="s">
        <v>5556</v>
      </c>
      <c r="H7722" s="1">
        <v>0</v>
      </c>
      <c r="I7722" s="2">
        <v>43708</v>
      </c>
      <c r="J7722" t="s">
        <v>7963</v>
      </c>
      <c r="K7722" t="s">
        <v>30</v>
      </c>
      <c r="L7722">
        <v>99207</v>
      </c>
      <c r="M7722">
        <v>1474</v>
      </c>
      <c r="N7722" t="s">
        <v>230</v>
      </c>
      <c r="O7722">
        <v>43</v>
      </c>
      <c r="P7722">
        <v>7</v>
      </c>
      <c r="Q7722" t="s">
        <v>32</v>
      </c>
      <c r="R7722" t="s">
        <v>92</v>
      </c>
      <c r="S7722">
        <v>43.42</v>
      </c>
      <c r="T7722">
        <v>150</v>
      </c>
      <c r="U7722" t="s">
        <v>33</v>
      </c>
      <c r="V7722" s="2">
        <v>43710</v>
      </c>
      <c r="W7722" t="s">
        <v>20</v>
      </c>
      <c r="X7722" t="s">
        <v>69</v>
      </c>
      <c r="Y7722" t="s">
        <v>42</v>
      </c>
    </row>
    <row r="7723" spans="1:25" hidden="1" x14ac:dyDescent="0.35">
      <c r="A7723">
        <v>5</v>
      </c>
      <c r="B7723" t="s">
        <v>43</v>
      </c>
      <c r="C7723">
        <v>6</v>
      </c>
      <c r="D7723" t="s">
        <v>26</v>
      </c>
      <c r="E7723" t="s">
        <v>2017</v>
      </c>
      <c r="F7723" t="s">
        <v>13</v>
      </c>
      <c r="G7723" t="s">
        <v>1504</v>
      </c>
      <c r="H7723" s="1">
        <v>0.2</v>
      </c>
      <c r="I7723" s="2">
        <v>43781</v>
      </c>
      <c r="J7723" t="s">
        <v>4399</v>
      </c>
      <c r="K7723" t="s">
        <v>16</v>
      </c>
      <c r="L7723">
        <v>32303</v>
      </c>
      <c r="M7723">
        <v>1765</v>
      </c>
      <c r="N7723" t="s">
        <v>3134</v>
      </c>
      <c r="O7723">
        <v>9</v>
      </c>
      <c r="P7723">
        <v>5</v>
      </c>
      <c r="Q7723" t="s">
        <v>18</v>
      </c>
      <c r="R7723" t="s">
        <v>8304</v>
      </c>
      <c r="S7723">
        <v>9.35</v>
      </c>
      <c r="T7723">
        <v>27</v>
      </c>
      <c r="U7723" t="s">
        <v>19</v>
      </c>
      <c r="V7723" s="2">
        <v>43786</v>
      </c>
      <c r="W7723" t="s">
        <v>39</v>
      </c>
      <c r="X7723" t="s">
        <v>40</v>
      </c>
      <c r="Y7723" t="s">
        <v>64</v>
      </c>
    </row>
    <row r="7724" spans="1:25" x14ac:dyDescent="0.35">
      <c r="A7724">
        <v>7</v>
      </c>
      <c r="B7724" t="s">
        <v>25</v>
      </c>
      <c r="C7724">
        <v>6</v>
      </c>
      <c r="D7724" t="s">
        <v>26</v>
      </c>
      <c r="E7724" t="s">
        <v>88</v>
      </c>
      <c r="F7724" t="s">
        <v>13</v>
      </c>
      <c r="G7724" t="s">
        <v>7067</v>
      </c>
      <c r="H7724" s="1">
        <v>0</v>
      </c>
      <c r="I7724" s="2">
        <v>43502</v>
      </c>
      <c r="J7724" t="s">
        <v>7666</v>
      </c>
      <c r="K7724" t="s">
        <v>30</v>
      </c>
      <c r="L7724">
        <v>94109</v>
      </c>
      <c r="M7724">
        <v>1743</v>
      </c>
      <c r="N7724" t="s">
        <v>3405</v>
      </c>
      <c r="O7724">
        <v>13</v>
      </c>
      <c r="P7724">
        <v>5</v>
      </c>
      <c r="Q7724" t="s">
        <v>32</v>
      </c>
      <c r="R7724" t="s">
        <v>8304</v>
      </c>
      <c r="S7724">
        <v>13.45</v>
      </c>
      <c r="T7724">
        <v>30</v>
      </c>
      <c r="U7724" t="s">
        <v>76</v>
      </c>
      <c r="V7724" s="2">
        <v>43509</v>
      </c>
      <c r="W7724" t="s">
        <v>39</v>
      </c>
      <c r="X7724" t="s">
        <v>34</v>
      </c>
      <c r="Y7724" t="s">
        <v>64</v>
      </c>
    </row>
    <row r="7725" spans="1:25" hidden="1" x14ac:dyDescent="0.35">
      <c r="A7725">
        <v>5</v>
      </c>
      <c r="B7725" t="s">
        <v>43</v>
      </c>
      <c r="C7725">
        <v>6</v>
      </c>
      <c r="D7725" t="s">
        <v>11</v>
      </c>
      <c r="E7725" t="s">
        <v>99</v>
      </c>
      <c r="F7725" t="s">
        <v>13</v>
      </c>
      <c r="G7725" t="s">
        <v>2138</v>
      </c>
      <c r="H7725" s="1">
        <v>0.3</v>
      </c>
      <c r="I7725" s="2">
        <v>43775</v>
      </c>
      <c r="J7725" t="s">
        <v>2434</v>
      </c>
      <c r="K7725" t="s">
        <v>102</v>
      </c>
      <c r="L7725">
        <v>19143</v>
      </c>
      <c r="M7725">
        <v>773</v>
      </c>
      <c r="N7725" t="s">
        <v>8123</v>
      </c>
      <c r="O7725">
        <v>-31</v>
      </c>
      <c r="P7725">
        <v>2</v>
      </c>
      <c r="Q7725" t="s">
        <v>104</v>
      </c>
      <c r="R7725" t="s">
        <v>8304</v>
      </c>
      <c r="S7725">
        <v>-30.93</v>
      </c>
      <c r="T7725">
        <v>127</v>
      </c>
      <c r="U7725" t="s">
        <v>19</v>
      </c>
      <c r="V7725" s="2">
        <v>43780</v>
      </c>
      <c r="W7725" t="s">
        <v>39</v>
      </c>
      <c r="X7725" t="s">
        <v>105</v>
      </c>
      <c r="Y7725" t="s">
        <v>24</v>
      </c>
    </row>
    <row r="7726" spans="1:25" hidden="1" x14ac:dyDescent="0.35">
      <c r="A7726">
        <v>5</v>
      </c>
      <c r="B7726" t="s">
        <v>43</v>
      </c>
      <c r="C7726">
        <v>6</v>
      </c>
      <c r="D7726" t="s">
        <v>26</v>
      </c>
      <c r="E7726" t="s">
        <v>99</v>
      </c>
      <c r="F7726" t="s">
        <v>13</v>
      </c>
      <c r="G7726" t="s">
        <v>2138</v>
      </c>
      <c r="H7726" s="1">
        <v>0.2</v>
      </c>
      <c r="I7726" s="2">
        <v>43775</v>
      </c>
      <c r="J7726" t="s">
        <v>2434</v>
      </c>
      <c r="K7726" t="s">
        <v>102</v>
      </c>
      <c r="L7726">
        <v>19143</v>
      </c>
      <c r="M7726">
        <v>1702</v>
      </c>
      <c r="N7726" t="s">
        <v>862</v>
      </c>
      <c r="O7726">
        <v>16</v>
      </c>
      <c r="P7726">
        <v>3</v>
      </c>
      <c r="Q7726" t="s">
        <v>104</v>
      </c>
      <c r="R7726" t="s">
        <v>8304</v>
      </c>
      <c r="S7726">
        <v>16.18</v>
      </c>
      <c r="T7726">
        <v>48</v>
      </c>
      <c r="U7726" t="s">
        <v>19</v>
      </c>
      <c r="V7726" s="2">
        <v>43780</v>
      </c>
      <c r="W7726" t="s">
        <v>39</v>
      </c>
      <c r="X7726" t="s">
        <v>105</v>
      </c>
      <c r="Y7726" t="s">
        <v>64</v>
      </c>
    </row>
    <row r="7727" spans="1:25" x14ac:dyDescent="0.35">
      <c r="A7727">
        <v>4</v>
      </c>
      <c r="B7727" t="s">
        <v>43</v>
      </c>
      <c r="C7727">
        <v>6</v>
      </c>
      <c r="D7727" t="s">
        <v>26</v>
      </c>
      <c r="E7727" t="s">
        <v>619</v>
      </c>
      <c r="F7727" t="s">
        <v>13</v>
      </c>
      <c r="G7727" t="s">
        <v>1944</v>
      </c>
      <c r="H7727" s="1">
        <v>0</v>
      </c>
      <c r="I7727" s="2">
        <v>43814</v>
      </c>
      <c r="J7727" t="s">
        <v>4536</v>
      </c>
      <c r="K7727" t="s">
        <v>30</v>
      </c>
      <c r="L7727">
        <v>90301</v>
      </c>
      <c r="M7727">
        <v>1660</v>
      </c>
      <c r="N7727" t="s">
        <v>8160</v>
      </c>
      <c r="O7727">
        <v>11</v>
      </c>
      <c r="P7727">
        <v>3</v>
      </c>
      <c r="Q7727" t="s">
        <v>32</v>
      </c>
      <c r="R7727" t="s">
        <v>8304</v>
      </c>
      <c r="S7727">
        <v>10.73</v>
      </c>
      <c r="T7727">
        <v>23</v>
      </c>
      <c r="U7727" t="s">
        <v>19</v>
      </c>
      <c r="V7727" s="2">
        <v>43818</v>
      </c>
      <c r="W7727" t="s">
        <v>39</v>
      </c>
      <c r="X7727" t="s">
        <v>34</v>
      </c>
      <c r="Y7727" t="s">
        <v>64</v>
      </c>
    </row>
    <row r="7728" spans="1:25" x14ac:dyDescent="0.35">
      <c r="A7728">
        <v>4</v>
      </c>
      <c r="B7728" t="s">
        <v>43</v>
      </c>
      <c r="C7728">
        <v>6</v>
      </c>
      <c r="D7728" t="s">
        <v>26</v>
      </c>
      <c r="E7728" t="s">
        <v>619</v>
      </c>
      <c r="F7728" t="s">
        <v>13</v>
      </c>
      <c r="G7728" t="s">
        <v>1944</v>
      </c>
      <c r="H7728" s="1">
        <v>0</v>
      </c>
      <c r="I7728" s="2">
        <v>43814</v>
      </c>
      <c r="J7728" t="s">
        <v>4536</v>
      </c>
      <c r="K7728" t="s">
        <v>30</v>
      </c>
      <c r="L7728">
        <v>90301</v>
      </c>
      <c r="M7728">
        <v>859</v>
      </c>
      <c r="N7728" t="s">
        <v>3409</v>
      </c>
      <c r="O7728">
        <v>16</v>
      </c>
      <c r="P7728">
        <v>4</v>
      </c>
      <c r="Q7728" t="s">
        <v>32</v>
      </c>
      <c r="R7728" t="s">
        <v>8304</v>
      </c>
      <c r="S7728">
        <v>16.3</v>
      </c>
      <c r="T7728">
        <v>54</v>
      </c>
      <c r="U7728" t="s">
        <v>19</v>
      </c>
      <c r="V7728" s="2">
        <v>43818</v>
      </c>
      <c r="W7728" t="s">
        <v>39</v>
      </c>
      <c r="X7728" t="s">
        <v>34</v>
      </c>
      <c r="Y7728" t="s">
        <v>56</v>
      </c>
    </row>
    <row r="7729" spans="1:25" x14ac:dyDescent="0.35">
      <c r="A7729">
        <v>4</v>
      </c>
      <c r="B7729" t="s">
        <v>43</v>
      </c>
      <c r="C7729">
        <v>6</v>
      </c>
      <c r="D7729" t="s">
        <v>50</v>
      </c>
      <c r="E7729" t="s">
        <v>619</v>
      </c>
      <c r="F7729" t="s">
        <v>13</v>
      </c>
      <c r="G7729" t="s">
        <v>1944</v>
      </c>
      <c r="H7729" s="1">
        <v>0.2</v>
      </c>
      <c r="I7729" s="2">
        <v>43814</v>
      </c>
      <c r="J7729" t="s">
        <v>4536</v>
      </c>
      <c r="K7729" t="s">
        <v>30</v>
      </c>
      <c r="L7729">
        <v>90301</v>
      </c>
      <c r="M7729">
        <v>1246</v>
      </c>
      <c r="N7729" t="s">
        <v>5170</v>
      </c>
      <c r="O7729">
        <v>15</v>
      </c>
      <c r="P7729">
        <v>3</v>
      </c>
      <c r="Q7729" t="s">
        <v>32</v>
      </c>
      <c r="R7729" t="s">
        <v>8304</v>
      </c>
      <c r="S7729">
        <v>14.76</v>
      </c>
      <c r="T7729">
        <v>197</v>
      </c>
      <c r="U7729" t="s">
        <v>19</v>
      </c>
      <c r="V7729" s="2">
        <v>43818</v>
      </c>
      <c r="W7729" t="s">
        <v>39</v>
      </c>
      <c r="X7729" t="s">
        <v>34</v>
      </c>
      <c r="Y7729" t="s">
        <v>52</v>
      </c>
    </row>
    <row r="7730" spans="1:25" hidden="1" x14ac:dyDescent="0.35">
      <c r="A7730">
        <v>5</v>
      </c>
      <c r="B7730" t="s">
        <v>43</v>
      </c>
      <c r="C7730">
        <v>6</v>
      </c>
      <c r="D7730" t="s">
        <v>11</v>
      </c>
      <c r="E7730" t="s">
        <v>12</v>
      </c>
      <c r="F7730" t="s">
        <v>13</v>
      </c>
      <c r="G7730" t="s">
        <v>7070</v>
      </c>
      <c r="H7730" s="1">
        <v>0</v>
      </c>
      <c r="I7730" s="2">
        <v>43789</v>
      </c>
      <c r="J7730" t="s">
        <v>7106</v>
      </c>
      <c r="K7730" t="s">
        <v>16</v>
      </c>
      <c r="L7730">
        <v>42420</v>
      </c>
      <c r="M7730">
        <v>32</v>
      </c>
      <c r="N7730" t="s">
        <v>265</v>
      </c>
      <c r="O7730">
        <v>12</v>
      </c>
      <c r="P7730">
        <v>2</v>
      </c>
      <c r="Q7730" t="s">
        <v>18</v>
      </c>
      <c r="R7730" t="s">
        <v>8304</v>
      </c>
      <c r="S7730">
        <v>11.58</v>
      </c>
      <c r="T7730">
        <v>28</v>
      </c>
      <c r="U7730" t="s">
        <v>76</v>
      </c>
      <c r="V7730" s="2">
        <v>43794</v>
      </c>
      <c r="W7730" t="s">
        <v>39</v>
      </c>
      <c r="X7730" t="s">
        <v>21</v>
      </c>
      <c r="Y7730" t="s">
        <v>47</v>
      </c>
    </row>
    <row r="7731" spans="1:25" hidden="1" x14ac:dyDescent="0.35">
      <c r="A7731">
        <v>6</v>
      </c>
      <c r="B7731" t="s">
        <v>10</v>
      </c>
      <c r="C7731">
        <v>6</v>
      </c>
      <c r="D7731" t="s">
        <v>26</v>
      </c>
      <c r="E7731" t="s">
        <v>171</v>
      </c>
      <c r="F7731" t="s">
        <v>13</v>
      </c>
      <c r="G7731" t="s">
        <v>2516</v>
      </c>
      <c r="H7731" s="1">
        <v>0</v>
      </c>
      <c r="I7731" s="2">
        <v>43780</v>
      </c>
      <c r="J7731" t="s">
        <v>4013</v>
      </c>
      <c r="K7731" t="s">
        <v>102</v>
      </c>
      <c r="L7731">
        <v>10009</v>
      </c>
      <c r="M7731">
        <v>303</v>
      </c>
      <c r="N7731" t="s">
        <v>4014</v>
      </c>
      <c r="O7731">
        <v>0</v>
      </c>
      <c r="P7731">
        <v>1</v>
      </c>
      <c r="Q7731" t="s">
        <v>104</v>
      </c>
      <c r="R7731" t="s">
        <v>8304</v>
      </c>
      <c r="S7731">
        <v>0</v>
      </c>
      <c r="T7731">
        <v>35</v>
      </c>
      <c r="U7731" t="s">
        <v>19</v>
      </c>
      <c r="V7731" s="2">
        <v>43786</v>
      </c>
      <c r="W7731" t="s">
        <v>39</v>
      </c>
      <c r="X7731" t="s">
        <v>175</v>
      </c>
      <c r="Y7731" t="s">
        <v>42</v>
      </c>
    </row>
    <row r="7732" spans="1:25" hidden="1" x14ac:dyDescent="0.35">
      <c r="A7732">
        <v>5</v>
      </c>
      <c r="B7732" t="s">
        <v>25</v>
      </c>
      <c r="C7732">
        <v>3</v>
      </c>
      <c r="D7732" t="s">
        <v>11</v>
      </c>
      <c r="E7732" t="s">
        <v>305</v>
      </c>
      <c r="F7732" t="s">
        <v>13</v>
      </c>
      <c r="G7732" t="s">
        <v>925</v>
      </c>
      <c r="H7732" s="1">
        <v>0</v>
      </c>
      <c r="I7732" s="2">
        <v>43544</v>
      </c>
      <c r="J7732" t="s">
        <v>926</v>
      </c>
      <c r="K7732" t="s">
        <v>73</v>
      </c>
      <c r="L7732">
        <v>47201</v>
      </c>
      <c r="M7732">
        <v>730</v>
      </c>
      <c r="N7732" t="s">
        <v>927</v>
      </c>
      <c r="O7732">
        <v>1</v>
      </c>
      <c r="P7732">
        <v>1</v>
      </c>
      <c r="Q7732" t="s">
        <v>75</v>
      </c>
      <c r="R7732" t="s">
        <v>92</v>
      </c>
      <c r="S7732">
        <v>1.37</v>
      </c>
      <c r="T7732">
        <v>3</v>
      </c>
      <c r="U7732" t="s">
        <v>19</v>
      </c>
      <c r="V7732" s="2">
        <v>43549</v>
      </c>
      <c r="W7732" t="s">
        <v>20</v>
      </c>
      <c r="X7732" t="s">
        <v>167</v>
      </c>
      <c r="Y7732" t="s">
        <v>47</v>
      </c>
    </row>
    <row r="7733" spans="1:25" hidden="1" x14ac:dyDescent="0.35">
      <c r="A7733">
        <v>3</v>
      </c>
      <c r="B7733" t="s">
        <v>25</v>
      </c>
      <c r="C7733">
        <v>1</v>
      </c>
      <c r="D7733" t="s">
        <v>26</v>
      </c>
      <c r="E7733" t="s">
        <v>2762</v>
      </c>
      <c r="F7733" t="s">
        <v>13</v>
      </c>
      <c r="G7733" t="s">
        <v>5549</v>
      </c>
      <c r="H7733" s="1">
        <v>0</v>
      </c>
      <c r="I7733" s="2">
        <v>43759</v>
      </c>
      <c r="J7733" t="s">
        <v>5830</v>
      </c>
      <c r="K7733" t="s">
        <v>73</v>
      </c>
      <c r="L7733">
        <v>46203</v>
      </c>
      <c r="M7733">
        <v>1373</v>
      </c>
      <c r="N7733" t="s">
        <v>972</v>
      </c>
      <c r="O7733">
        <v>9</v>
      </c>
      <c r="P7733">
        <v>8</v>
      </c>
      <c r="Q7733" t="s">
        <v>75</v>
      </c>
      <c r="R7733" t="s">
        <v>8304</v>
      </c>
      <c r="S7733">
        <v>9.09</v>
      </c>
      <c r="T7733">
        <v>909</v>
      </c>
      <c r="U7733" t="s">
        <v>33</v>
      </c>
      <c r="V7733" s="2">
        <v>43762</v>
      </c>
      <c r="W7733" t="s">
        <v>130</v>
      </c>
      <c r="X7733" t="s">
        <v>167</v>
      </c>
      <c r="Y7733" t="s">
        <v>42</v>
      </c>
    </row>
    <row r="7734" spans="1:25" hidden="1" x14ac:dyDescent="0.35">
      <c r="A7734">
        <v>1</v>
      </c>
      <c r="B7734" t="s">
        <v>10</v>
      </c>
      <c r="C7734">
        <v>1</v>
      </c>
      <c r="D7734" t="s">
        <v>26</v>
      </c>
      <c r="E7734" t="s">
        <v>375</v>
      </c>
      <c r="F7734" t="s">
        <v>13</v>
      </c>
      <c r="G7734" t="s">
        <v>6829</v>
      </c>
      <c r="H7734" s="1">
        <v>0</v>
      </c>
      <c r="I7734" s="2">
        <v>43466</v>
      </c>
      <c r="J7734" t="s">
        <v>7205</v>
      </c>
      <c r="K7734" t="s">
        <v>73</v>
      </c>
      <c r="L7734">
        <v>53132</v>
      </c>
      <c r="M7734">
        <v>1639</v>
      </c>
      <c r="N7734" t="s">
        <v>3140</v>
      </c>
      <c r="O7734">
        <v>2</v>
      </c>
      <c r="P7734">
        <v>2</v>
      </c>
      <c r="Q7734" t="s">
        <v>75</v>
      </c>
      <c r="R7734" t="s">
        <v>8304</v>
      </c>
      <c r="S7734">
        <v>1.73</v>
      </c>
      <c r="T7734">
        <v>4</v>
      </c>
      <c r="U7734" t="s">
        <v>76</v>
      </c>
      <c r="V7734" s="2">
        <v>43467</v>
      </c>
      <c r="W7734" t="s">
        <v>130</v>
      </c>
      <c r="X7734" t="s">
        <v>82</v>
      </c>
      <c r="Y7734" t="s">
        <v>54</v>
      </c>
    </row>
    <row r="7735" spans="1:25" x14ac:dyDescent="0.35">
      <c r="A7735">
        <v>5</v>
      </c>
      <c r="B7735" t="s">
        <v>43</v>
      </c>
      <c r="C7735">
        <v>6</v>
      </c>
      <c r="D7735" t="s">
        <v>26</v>
      </c>
      <c r="E7735" t="s">
        <v>27</v>
      </c>
      <c r="F7735" t="s">
        <v>13</v>
      </c>
      <c r="G7735" t="s">
        <v>544</v>
      </c>
      <c r="H7735" s="1">
        <v>0</v>
      </c>
      <c r="I7735" s="2">
        <v>43585</v>
      </c>
      <c r="J7735" t="s">
        <v>6546</v>
      </c>
      <c r="K7735" t="s">
        <v>30</v>
      </c>
      <c r="L7735">
        <v>90008</v>
      </c>
      <c r="M7735">
        <v>628</v>
      </c>
      <c r="N7735" t="s">
        <v>675</v>
      </c>
      <c r="O7735">
        <v>4</v>
      </c>
      <c r="P7735">
        <v>2</v>
      </c>
      <c r="Q7735" t="s">
        <v>32</v>
      </c>
      <c r="R7735" t="s">
        <v>8304</v>
      </c>
      <c r="S7735">
        <v>4.01</v>
      </c>
      <c r="T7735">
        <v>10</v>
      </c>
      <c r="U7735" t="s">
        <v>33</v>
      </c>
      <c r="V7735" s="2">
        <v>43590</v>
      </c>
      <c r="W7735" t="s">
        <v>39</v>
      </c>
      <c r="X7735" t="s">
        <v>34</v>
      </c>
      <c r="Y7735" t="s">
        <v>49</v>
      </c>
    </row>
    <row r="7736" spans="1:25" hidden="1" x14ac:dyDescent="0.35">
      <c r="A7736">
        <v>3</v>
      </c>
      <c r="B7736" t="s">
        <v>25</v>
      </c>
      <c r="C7736">
        <v>1</v>
      </c>
      <c r="D7736" t="s">
        <v>26</v>
      </c>
      <c r="E7736" t="s">
        <v>122</v>
      </c>
      <c r="F7736" t="s">
        <v>13</v>
      </c>
      <c r="G7736" t="s">
        <v>640</v>
      </c>
      <c r="H7736" s="1">
        <v>0.2</v>
      </c>
      <c r="I7736" s="2">
        <v>43682</v>
      </c>
      <c r="J7736" t="s">
        <v>7217</v>
      </c>
      <c r="K7736" t="s">
        <v>73</v>
      </c>
      <c r="L7736">
        <v>77070</v>
      </c>
      <c r="M7736">
        <v>1556</v>
      </c>
      <c r="N7736" t="s">
        <v>3237</v>
      </c>
      <c r="O7736">
        <v>8</v>
      </c>
      <c r="P7736">
        <v>9</v>
      </c>
      <c r="Q7736" t="s">
        <v>75</v>
      </c>
      <c r="R7736" t="s">
        <v>8304</v>
      </c>
      <c r="S7736">
        <v>7.55</v>
      </c>
      <c r="T7736">
        <v>151</v>
      </c>
      <c r="U7736" t="s">
        <v>76</v>
      </c>
      <c r="V7736" s="2">
        <v>43685</v>
      </c>
      <c r="W7736" t="s">
        <v>130</v>
      </c>
      <c r="X7736" t="s">
        <v>77</v>
      </c>
      <c r="Y7736" t="s">
        <v>42</v>
      </c>
    </row>
    <row r="7737" spans="1:25" hidden="1" x14ac:dyDescent="0.35">
      <c r="A7737">
        <v>4</v>
      </c>
      <c r="B7737" t="s">
        <v>25</v>
      </c>
      <c r="C7737">
        <v>3</v>
      </c>
      <c r="D7737" t="s">
        <v>26</v>
      </c>
      <c r="E7737" t="s">
        <v>3377</v>
      </c>
      <c r="F7737" t="s">
        <v>13</v>
      </c>
      <c r="G7737" t="s">
        <v>2523</v>
      </c>
      <c r="H7737" s="1">
        <v>0.2</v>
      </c>
      <c r="I7737" s="2">
        <v>43484</v>
      </c>
      <c r="J7737" t="s">
        <v>3378</v>
      </c>
      <c r="K7737" t="s">
        <v>73</v>
      </c>
      <c r="L7737">
        <v>76248</v>
      </c>
      <c r="M7737">
        <v>221</v>
      </c>
      <c r="N7737" t="s">
        <v>3379</v>
      </c>
      <c r="O7737">
        <v>2</v>
      </c>
      <c r="P7737">
        <v>2</v>
      </c>
      <c r="Q7737" t="s">
        <v>75</v>
      </c>
      <c r="R7737" t="s">
        <v>8304</v>
      </c>
      <c r="S7737">
        <v>2.1</v>
      </c>
      <c r="T7737">
        <v>6</v>
      </c>
      <c r="U7737" t="s">
        <v>19</v>
      </c>
      <c r="V7737" s="2">
        <v>43488</v>
      </c>
      <c r="W7737" t="s">
        <v>20</v>
      </c>
      <c r="X7737" t="s">
        <v>77</v>
      </c>
      <c r="Y7737" t="s">
        <v>35</v>
      </c>
    </row>
    <row r="7738" spans="1:25" hidden="1" x14ac:dyDescent="0.35">
      <c r="A7738">
        <v>2</v>
      </c>
      <c r="B7738" t="s">
        <v>25</v>
      </c>
      <c r="C7738">
        <v>1</v>
      </c>
      <c r="D7738" t="s">
        <v>26</v>
      </c>
      <c r="E7738" t="s">
        <v>192</v>
      </c>
      <c r="F7738" t="s">
        <v>13</v>
      </c>
      <c r="G7738" t="s">
        <v>636</v>
      </c>
      <c r="H7738" s="1">
        <v>0.8</v>
      </c>
      <c r="I7738" s="2">
        <v>43774</v>
      </c>
      <c r="J7738" t="s">
        <v>5853</v>
      </c>
      <c r="K7738" t="s">
        <v>73</v>
      </c>
      <c r="L7738">
        <v>60623</v>
      </c>
      <c r="M7738">
        <v>266</v>
      </c>
      <c r="N7738" t="s">
        <v>117</v>
      </c>
      <c r="O7738">
        <v>-26</v>
      </c>
      <c r="P7738">
        <v>5</v>
      </c>
      <c r="Q7738" t="s">
        <v>75</v>
      </c>
      <c r="R7738" t="s">
        <v>8304</v>
      </c>
      <c r="S7738">
        <v>-25.65</v>
      </c>
      <c r="T7738">
        <v>16</v>
      </c>
      <c r="U7738" t="s">
        <v>33</v>
      </c>
      <c r="V7738" s="2">
        <v>43776</v>
      </c>
      <c r="W7738" t="s">
        <v>130</v>
      </c>
      <c r="X7738" t="s">
        <v>139</v>
      </c>
      <c r="Y7738" t="s">
        <v>54</v>
      </c>
    </row>
    <row r="7739" spans="1:25" hidden="1" x14ac:dyDescent="0.35">
      <c r="A7739">
        <v>4</v>
      </c>
      <c r="B7739" t="s">
        <v>43</v>
      </c>
      <c r="C7739">
        <v>6</v>
      </c>
      <c r="D7739" t="s">
        <v>26</v>
      </c>
      <c r="E7739" t="s">
        <v>99</v>
      </c>
      <c r="F7739" t="s">
        <v>13</v>
      </c>
      <c r="G7739" t="s">
        <v>1819</v>
      </c>
      <c r="H7739" s="1">
        <v>0.7</v>
      </c>
      <c r="I7739" s="2">
        <v>43474</v>
      </c>
      <c r="J7739" t="s">
        <v>4246</v>
      </c>
      <c r="K7739" t="s">
        <v>102</v>
      </c>
      <c r="L7739">
        <v>19140</v>
      </c>
      <c r="M7739">
        <v>897</v>
      </c>
      <c r="N7739" t="s">
        <v>1314</v>
      </c>
      <c r="O7739">
        <v>-229</v>
      </c>
      <c r="P7739">
        <v>3</v>
      </c>
      <c r="Q7739" t="s">
        <v>104</v>
      </c>
      <c r="R7739" t="s">
        <v>8304</v>
      </c>
      <c r="S7739">
        <v>-228.74</v>
      </c>
      <c r="T7739">
        <v>274</v>
      </c>
      <c r="U7739" t="s">
        <v>19</v>
      </c>
      <c r="V7739" s="2">
        <v>43478</v>
      </c>
      <c r="W7739" t="s">
        <v>39</v>
      </c>
      <c r="X7739" t="s">
        <v>105</v>
      </c>
      <c r="Y7739" t="s">
        <v>54</v>
      </c>
    </row>
    <row r="7740" spans="1:25" hidden="1" x14ac:dyDescent="0.35">
      <c r="A7740">
        <v>4</v>
      </c>
      <c r="B7740" t="s">
        <v>43</v>
      </c>
      <c r="C7740">
        <v>6</v>
      </c>
      <c r="D7740" t="s">
        <v>26</v>
      </c>
      <c r="E7740" t="s">
        <v>253</v>
      </c>
      <c r="F7740" t="s">
        <v>13</v>
      </c>
      <c r="G7740" t="s">
        <v>1733</v>
      </c>
      <c r="H7740" s="1">
        <v>0</v>
      </c>
      <c r="I7740" s="2">
        <v>43509</v>
      </c>
      <c r="J7740" t="s">
        <v>3814</v>
      </c>
      <c r="K7740" t="s">
        <v>73</v>
      </c>
      <c r="L7740">
        <v>55407</v>
      </c>
      <c r="M7740">
        <v>814</v>
      </c>
      <c r="N7740" t="s">
        <v>3338</v>
      </c>
      <c r="O7740">
        <v>39</v>
      </c>
      <c r="P7740">
        <v>8</v>
      </c>
      <c r="Q7740" t="s">
        <v>75</v>
      </c>
      <c r="R7740" t="s">
        <v>8304</v>
      </c>
      <c r="S7740">
        <v>38.979999999999997</v>
      </c>
      <c r="T7740">
        <v>91</v>
      </c>
      <c r="U7740" t="s">
        <v>19</v>
      </c>
      <c r="V7740" s="2">
        <v>43513</v>
      </c>
      <c r="W7740" t="s">
        <v>39</v>
      </c>
      <c r="X7740" t="s">
        <v>151</v>
      </c>
      <c r="Y7740" t="s">
        <v>56</v>
      </c>
    </row>
    <row r="7741" spans="1:25" hidden="1" x14ac:dyDescent="0.35">
      <c r="A7741">
        <v>4</v>
      </c>
      <c r="B7741" t="s">
        <v>43</v>
      </c>
      <c r="C7741">
        <v>6</v>
      </c>
      <c r="D7741" t="s">
        <v>26</v>
      </c>
      <c r="E7741" t="s">
        <v>870</v>
      </c>
      <c r="F7741" t="s">
        <v>13</v>
      </c>
      <c r="G7741" t="s">
        <v>758</v>
      </c>
      <c r="H7741" s="1">
        <v>0</v>
      </c>
      <c r="I7741" s="2">
        <v>43775</v>
      </c>
      <c r="J7741" t="s">
        <v>871</v>
      </c>
      <c r="K7741" t="s">
        <v>16</v>
      </c>
      <c r="L7741">
        <v>40475</v>
      </c>
      <c r="M7741">
        <v>1786</v>
      </c>
      <c r="N7741" t="s">
        <v>872</v>
      </c>
      <c r="O7741">
        <v>3</v>
      </c>
      <c r="P7741">
        <v>1</v>
      </c>
      <c r="Q7741" t="s">
        <v>18</v>
      </c>
      <c r="R7741" t="s">
        <v>8304</v>
      </c>
      <c r="S7741">
        <v>2.83</v>
      </c>
      <c r="T7741">
        <v>6</v>
      </c>
      <c r="U7741" t="s">
        <v>33</v>
      </c>
      <c r="V7741" s="2">
        <v>43779</v>
      </c>
      <c r="W7741" t="s">
        <v>39</v>
      </c>
      <c r="X7741" t="s">
        <v>21</v>
      </c>
      <c r="Y7741" t="s">
        <v>64</v>
      </c>
    </row>
    <row r="7742" spans="1:25" hidden="1" x14ac:dyDescent="0.35">
      <c r="A7742">
        <v>4</v>
      </c>
      <c r="B7742" t="s">
        <v>43</v>
      </c>
      <c r="C7742">
        <v>6</v>
      </c>
      <c r="D7742" t="s">
        <v>11</v>
      </c>
      <c r="E7742" t="s">
        <v>961</v>
      </c>
      <c r="F7742" t="s">
        <v>13</v>
      </c>
      <c r="G7742" t="s">
        <v>536</v>
      </c>
      <c r="H7742" s="1">
        <v>0.32</v>
      </c>
      <c r="I7742" s="2">
        <v>43555</v>
      </c>
      <c r="J7742" t="s">
        <v>962</v>
      </c>
      <c r="K7742" t="s">
        <v>73</v>
      </c>
      <c r="L7742">
        <v>79109</v>
      </c>
      <c r="M7742">
        <v>385</v>
      </c>
      <c r="N7742" t="s">
        <v>963</v>
      </c>
      <c r="O7742">
        <v>-36</v>
      </c>
      <c r="P7742">
        <v>2</v>
      </c>
      <c r="Q7742" t="s">
        <v>75</v>
      </c>
      <c r="R7742" t="s">
        <v>8304</v>
      </c>
      <c r="S7742">
        <v>-36.24</v>
      </c>
      <c r="T7742">
        <v>205</v>
      </c>
      <c r="U7742" t="s">
        <v>33</v>
      </c>
      <c r="V7742" s="2">
        <v>43559</v>
      </c>
      <c r="W7742" t="s">
        <v>39</v>
      </c>
      <c r="X7742" t="s">
        <v>77</v>
      </c>
      <c r="Y7742" t="s">
        <v>22</v>
      </c>
    </row>
    <row r="7743" spans="1:25" hidden="1" x14ac:dyDescent="0.35">
      <c r="A7743">
        <v>5</v>
      </c>
      <c r="B7743" t="s">
        <v>43</v>
      </c>
      <c r="C7743">
        <v>6</v>
      </c>
      <c r="D7743" t="s">
        <v>26</v>
      </c>
      <c r="E7743" t="s">
        <v>171</v>
      </c>
      <c r="F7743" t="s">
        <v>13</v>
      </c>
      <c r="G7743" t="s">
        <v>1827</v>
      </c>
      <c r="H7743" s="1">
        <v>0.2</v>
      </c>
      <c r="I7743" s="2">
        <v>43823</v>
      </c>
      <c r="J7743" t="s">
        <v>4196</v>
      </c>
      <c r="K7743" t="s">
        <v>102</v>
      </c>
      <c r="L7743">
        <v>10024</v>
      </c>
      <c r="M7743">
        <v>47</v>
      </c>
      <c r="N7743" t="s">
        <v>8270</v>
      </c>
      <c r="O7743">
        <v>6</v>
      </c>
      <c r="P7743">
        <v>3</v>
      </c>
      <c r="Q7743" t="s">
        <v>104</v>
      </c>
      <c r="R7743" t="s">
        <v>8304</v>
      </c>
      <c r="S7743">
        <v>5.59</v>
      </c>
      <c r="T7743">
        <v>18</v>
      </c>
      <c r="U7743" t="s">
        <v>19</v>
      </c>
      <c r="V7743" s="2">
        <v>43828</v>
      </c>
      <c r="W7743" t="s">
        <v>39</v>
      </c>
      <c r="X7743" t="s">
        <v>175</v>
      </c>
      <c r="Y7743" t="s">
        <v>54</v>
      </c>
    </row>
    <row r="7744" spans="1:25" x14ac:dyDescent="0.35">
      <c r="A7744">
        <v>4</v>
      </c>
      <c r="B7744" t="s">
        <v>43</v>
      </c>
      <c r="C7744">
        <v>6</v>
      </c>
      <c r="D7744" t="s">
        <v>26</v>
      </c>
      <c r="E7744" t="s">
        <v>5730</v>
      </c>
      <c r="F7744" t="s">
        <v>13</v>
      </c>
      <c r="G7744" t="s">
        <v>1649</v>
      </c>
      <c r="H7744" s="1">
        <v>0</v>
      </c>
      <c r="I7744" s="2">
        <v>43753</v>
      </c>
      <c r="J7744" t="s">
        <v>7919</v>
      </c>
      <c r="K7744" t="s">
        <v>30</v>
      </c>
      <c r="L7744">
        <v>93010</v>
      </c>
      <c r="M7744">
        <v>185</v>
      </c>
      <c r="N7744" t="s">
        <v>7286</v>
      </c>
      <c r="O7744">
        <v>7</v>
      </c>
      <c r="P7744">
        <v>3</v>
      </c>
      <c r="Q7744" t="s">
        <v>32</v>
      </c>
      <c r="R7744" t="s">
        <v>92</v>
      </c>
      <c r="S7744">
        <v>7.22</v>
      </c>
      <c r="T7744">
        <v>15</v>
      </c>
      <c r="U7744" t="s">
        <v>19</v>
      </c>
      <c r="V7744" s="2">
        <v>43757</v>
      </c>
      <c r="W7744" t="s">
        <v>39</v>
      </c>
      <c r="X7744" t="s">
        <v>34</v>
      </c>
      <c r="Y7744" t="s">
        <v>35</v>
      </c>
    </row>
    <row r="7745" spans="1:25" hidden="1" x14ac:dyDescent="0.35">
      <c r="A7745">
        <v>3</v>
      </c>
      <c r="B7745" t="s">
        <v>25</v>
      </c>
      <c r="C7745">
        <v>1</v>
      </c>
      <c r="D7745" t="s">
        <v>26</v>
      </c>
      <c r="E7745" t="s">
        <v>498</v>
      </c>
      <c r="F7745" t="s">
        <v>13</v>
      </c>
      <c r="G7745" t="s">
        <v>2007</v>
      </c>
      <c r="H7745" s="1">
        <v>0.2</v>
      </c>
      <c r="I7745" s="2">
        <v>43704</v>
      </c>
      <c r="J7745" t="s">
        <v>2785</v>
      </c>
      <c r="K7745" t="s">
        <v>73</v>
      </c>
      <c r="L7745">
        <v>75220</v>
      </c>
      <c r="M7745">
        <v>539</v>
      </c>
      <c r="N7745" t="s">
        <v>8225</v>
      </c>
      <c r="O7745">
        <v>0</v>
      </c>
      <c r="P7745">
        <v>1</v>
      </c>
      <c r="Q7745" t="s">
        <v>75</v>
      </c>
      <c r="R7745" t="s">
        <v>8304</v>
      </c>
      <c r="S7745">
        <v>0.37</v>
      </c>
      <c r="T7745">
        <v>6</v>
      </c>
      <c r="U7745" t="s">
        <v>19</v>
      </c>
      <c r="V7745" s="2">
        <v>43707</v>
      </c>
      <c r="W7745" t="s">
        <v>130</v>
      </c>
      <c r="X7745" t="s">
        <v>77</v>
      </c>
      <c r="Y7745" t="s">
        <v>49</v>
      </c>
    </row>
    <row r="7746" spans="1:25" hidden="1" x14ac:dyDescent="0.35">
      <c r="A7746">
        <v>7</v>
      </c>
      <c r="B7746" t="s">
        <v>25</v>
      </c>
      <c r="C7746">
        <v>6</v>
      </c>
      <c r="D7746" t="s">
        <v>26</v>
      </c>
      <c r="E7746" t="s">
        <v>99</v>
      </c>
      <c r="F7746" t="s">
        <v>13</v>
      </c>
      <c r="G7746" t="s">
        <v>2208</v>
      </c>
      <c r="H7746" s="1">
        <v>0.7</v>
      </c>
      <c r="I7746" s="2">
        <v>43801</v>
      </c>
      <c r="J7746" t="s">
        <v>4253</v>
      </c>
      <c r="K7746" t="s">
        <v>102</v>
      </c>
      <c r="L7746">
        <v>19140</v>
      </c>
      <c r="M7746">
        <v>682</v>
      </c>
      <c r="N7746" t="s">
        <v>319</v>
      </c>
      <c r="O7746">
        <v>-463</v>
      </c>
      <c r="P7746">
        <v>4</v>
      </c>
      <c r="Q7746" t="s">
        <v>104</v>
      </c>
      <c r="R7746" t="s">
        <v>8304</v>
      </c>
      <c r="S7746">
        <v>-462.86</v>
      </c>
      <c r="T7746">
        <v>631</v>
      </c>
      <c r="U7746" t="s">
        <v>19</v>
      </c>
      <c r="V7746" s="2">
        <v>43808</v>
      </c>
      <c r="W7746" t="s">
        <v>39</v>
      </c>
      <c r="X7746" t="s">
        <v>105</v>
      </c>
      <c r="Y7746" t="s">
        <v>54</v>
      </c>
    </row>
    <row r="7747" spans="1:25" hidden="1" x14ac:dyDescent="0.35">
      <c r="A7747">
        <v>4</v>
      </c>
      <c r="B7747" t="s">
        <v>43</v>
      </c>
      <c r="C7747">
        <v>6</v>
      </c>
      <c r="D7747" t="s">
        <v>26</v>
      </c>
      <c r="E7747" t="s">
        <v>547</v>
      </c>
      <c r="F7747" t="s">
        <v>13</v>
      </c>
      <c r="G7747" t="s">
        <v>6946</v>
      </c>
      <c r="H7747" s="1">
        <v>0.7</v>
      </c>
      <c r="I7747" s="2">
        <v>43801</v>
      </c>
      <c r="J7747" t="s">
        <v>7604</v>
      </c>
      <c r="K7747" t="s">
        <v>16</v>
      </c>
      <c r="L7747">
        <v>33614</v>
      </c>
      <c r="M7747">
        <v>1309</v>
      </c>
      <c r="N7747" t="s">
        <v>1090</v>
      </c>
      <c r="O7747">
        <v>-33</v>
      </c>
      <c r="P7747">
        <v>5</v>
      </c>
      <c r="Q7747" t="s">
        <v>18</v>
      </c>
      <c r="R7747" t="s">
        <v>8304</v>
      </c>
      <c r="S7747">
        <v>-33.479999999999997</v>
      </c>
      <c r="T7747">
        <v>46</v>
      </c>
      <c r="U7747" t="s">
        <v>76</v>
      </c>
      <c r="V7747" s="2">
        <v>43805</v>
      </c>
      <c r="W7747" t="s">
        <v>39</v>
      </c>
      <c r="X7747" t="s">
        <v>40</v>
      </c>
      <c r="Y7747" t="s">
        <v>54</v>
      </c>
    </row>
    <row r="7748" spans="1:25" hidden="1" x14ac:dyDescent="0.35">
      <c r="A7748">
        <v>2</v>
      </c>
      <c r="B7748" t="s">
        <v>43</v>
      </c>
      <c r="C7748">
        <v>3</v>
      </c>
      <c r="D7748" t="s">
        <v>50</v>
      </c>
      <c r="E7748" t="s">
        <v>832</v>
      </c>
      <c r="F7748" t="s">
        <v>13</v>
      </c>
      <c r="G7748" t="s">
        <v>880</v>
      </c>
      <c r="H7748" s="1">
        <v>0</v>
      </c>
      <c r="I7748" s="2">
        <v>43653</v>
      </c>
      <c r="J7748" t="s">
        <v>6716</v>
      </c>
      <c r="K7748" t="s">
        <v>102</v>
      </c>
      <c r="L7748">
        <v>2886</v>
      </c>
      <c r="M7748">
        <v>890</v>
      </c>
      <c r="N7748" t="s">
        <v>4754</v>
      </c>
      <c r="O7748">
        <v>93</v>
      </c>
      <c r="P7748">
        <v>4</v>
      </c>
      <c r="Q7748" t="s">
        <v>104</v>
      </c>
      <c r="R7748" t="s">
        <v>8304</v>
      </c>
      <c r="S7748">
        <v>93.24</v>
      </c>
      <c r="T7748">
        <v>252</v>
      </c>
      <c r="U7748" t="s">
        <v>33</v>
      </c>
      <c r="V7748" s="2">
        <v>43655</v>
      </c>
      <c r="W7748" t="s">
        <v>20</v>
      </c>
      <c r="X7748" t="s">
        <v>836</v>
      </c>
      <c r="Y7748" t="s">
        <v>113</v>
      </c>
    </row>
    <row r="7749" spans="1:25" hidden="1" x14ac:dyDescent="0.35">
      <c r="A7749">
        <v>4</v>
      </c>
      <c r="B7749" t="s">
        <v>25</v>
      </c>
      <c r="C7749">
        <v>3</v>
      </c>
      <c r="D7749" t="s">
        <v>26</v>
      </c>
      <c r="E7749" t="s">
        <v>1030</v>
      </c>
      <c r="F7749" t="s">
        <v>13</v>
      </c>
      <c r="G7749" t="s">
        <v>575</v>
      </c>
      <c r="H7749" s="1">
        <v>0</v>
      </c>
      <c r="I7749" s="2">
        <v>43794</v>
      </c>
      <c r="J7749" t="s">
        <v>3564</v>
      </c>
      <c r="K7749" t="s">
        <v>16</v>
      </c>
      <c r="L7749">
        <v>30318</v>
      </c>
      <c r="M7749">
        <v>1655</v>
      </c>
      <c r="N7749" t="s">
        <v>855</v>
      </c>
      <c r="O7749">
        <v>24</v>
      </c>
      <c r="P7749">
        <v>9</v>
      </c>
      <c r="Q7749" t="s">
        <v>18</v>
      </c>
      <c r="R7749" t="s">
        <v>8304</v>
      </c>
      <c r="S7749">
        <v>23.95</v>
      </c>
      <c r="T7749">
        <v>49</v>
      </c>
      <c r="U7749" t="s">
        <v>19</v>
      </c>
      <c r="V7749" s="2">
        <v>43798</v>
      </c>
      <c r="W7749" t="s">
        <v>20</v>
      </c>
      <c r="X7749" t="s">
        <v>761</v>
      </c>
      <c r="Y7749" t="s">
        <v>64</v>
      </c>
    </row>
    <row r="7750" spans="1:25" hidden="1" x14ac:dyDescent="0.35">
      <c r="A7750">
        <v>2</v>
      </c>
      <c r="B7750" t="s">
        <v>25</v>
      </c>
      <c r="C7750">
        <v>1</v>
      </c>
      <c r="D7750" t="s">
        <v>11</v>
      </c>
      <c r="E7750" t="s">
        <v>870</v>
      </c>
      <c r="F7750" t="s">
        <v>13</v>
      </c>
      <c r="G7750" t="s">
        <v>1374</v>
      </c>
      <c r="H7750" s="1">
        <v>0</v>
      </c>
      <c r="I7750" s="2">
        <v>43768</v>
      </c>
      <c r="J7750" t="s">
        <v>6859</v>
      </c>
      <c r="K7750" t="s">
        <v>16</v>
      </c>
      <c r="L7750">
        <v>40475</v>
      </c>
      <c r="M7750">
        <v>1089</v>
      </c>
      <c r="N7750" t="s">
        <v>1716</v>
      </c>
      <c r="O7750">
        <v>9</v>
      </c>
      <c r="P7750">
        <v>1</v>
      </c>
      <c r="Q7750" t="s">
        <v>18</v>
      </c>
      <c r="R7750" t="s">
        <v>8304</v>
      </c>
      <c r="S7750">
        <v>9.16</v>
      </c>
      <c r="T7750">
        <v>34</v>
      </c>
      <c r="U7750" t="s">
        <v>76</v>
      </c>
      <c r="V7750" s="2">
        <v>43770</v>
      </c>
      <c r="W7750" t="s">
        <v>130</v>
      </c>
      <c r="X7750" t="s">
        <v>21</v>
      </c>
      <c r="Y7750" t="s">
        <v>24</v>
      </c>
    </row>
    <row r="7751" spans="1:25" hidden="1" x14ac:dyDescent="0.35">
      <c r="A7751">
        <v>2</v>
      </c>
      <c r="B7751" t="s">
        <v>25</v>
      </c>
      <c r="C7751">
        <v>1</v>
      </c>
      <c r="D7751" t="s">
        <v>26</v>
      </c>
      <c r="E7751" t="s">
        <v>870</v>
      </c>
      <c r="F7751" t="s">
        <v>13</v>
      </c>
      <c r="G7751" t="s">
        <v>1374</v>
      </c>
      <c r="H7751" s="1">
        <v>0</v>
      </c>
      <c r="I7751" s="2">
        <v>43768</v>
      </c>
      <c r="J7751" t="s">
        <v>6859</v>
      </c>
      <c r="K7751" t="s">
        <v>16</v>
      </c>
      <c r="L7751">
        <v>40475</v>
      </c>
      <c r="M7751">
        <v>71</v>
      </c>
      <c r="N7751" t="s">
        <v>8173</v>
      </c>
      <c r="O7751">
        <v>11</v>
      </c>
      <c r="P7751">
        <v>2</v>
      </c>
      <c r="Q7751" t="s">
        <v>18</v>
      </c>
      <c r="R7751" t="s">
        <v>8304</v>
      </c>
      <c r="S7751">
        <v>10.52</v>
      </c>
      <c r="T7751">
        <v>35</v>
      </c>
      <c r="U7751" t="s">
        <v>76</v>
      </c>
      <c r="V7751" s="2">
        <v>43770</v>
      </c>
      <c r="W7751" t="s">
        <v>130</v>
      </c>
      <c r="X7751" t="s">
        <v>21</v>
      </c>
      <c r="Y7751" t="s">
        <v>356</v>
      </c>
    </row>
    <row r="7752" spans="1:25" hidden="1" x14ac:dyDescent="0.35">
      <c r="A7752">
        <v>2</v>
      </c>
      <c r="B7752" t="s">
        <v>25</v>
      </c>
      <c r="C7752">
        <v>1</v>
      </c>
      <c r="D7752" t="s">
        <v>26</v>
      </c>
      <c r="E7752" t="s">
        <v>870</v>
      </c>
      <c r="F7752" t="s">
        <v>13</v>
      </c>
      <c r="G7752" t="s">
        <v>1374</v>
      </c>
      <c r="H7752" s="1">
        <v>0</v>
      </c>
      <c r="I7752" s="2">
        <v>43768</v>
      </c>
      <c r="J7752" t="s">
        <v>6859</v>
      </c>
      <c r="K7752" t="s">
        <v>16</v>
      </c>
      <c r="L7752">
        <v>40475</v>
      </c>
      <c r="M7752">
        <v>575</v>
      </c>
      <c r="N7752" t="s">
        <v>1071</v>
      </c>
      <c r="O7752">
        <v>4</v>
      </c>
      <c r="P7752">
        <v>7</v>
      </c>
      <c r="Q7752" t="s">
        <v>18</v>
      </c>
      <c r="R7752" t="s">
        <v>8304</v>
      </c>
      <c r="S7752">
        <v>4.24</v>
      </c>
      <c r="T7752">
        <v>106</v>
      </c>
      <c r="U7752" t="s">
        <v>76</v>
      </c>
      <c r="V7752" s="2">
        <v>43770</v>
      </c>
      <c r="W7752" t="s">
        <v>130</v>
      </c>
      <c r="X7752" t="s">
        <v>21</v>
      </c>
      <c r="Y7752" t="s">
        <v>42</v>
      </c>
    </row>
    <row r="7753" spans="1:25" hidden="1" x14ac:dyDescent="0.35">
      <c r="A7753">
        <v>2</v>
      </c>
      <c r="B7753" t="s">
        <v>25</v>
      </c>
      <c r="C7753">
        <v>1</v>
      </c>
      <c r="D7753" t="s">
        <v>26</v>
      </c>
      <c r="E7753" t="s">
        <v>870</v>
      </c>
      <c r="F7753" t="s">
        <v>13</v>
      </c>
      <c r="G7753" t="s">
        <v>1374</v>
      </c>
      <c r="H7753" s="1">
        <v>0</v>
      </c>
      <c r="I7753" s="2">
        <v>43768</v>
      </c>
      <c r="J7753" t="s">
        <v>6859</v>
      </c>
      <c r="K7753" t="s">
        <v>16</v>
      </c>
      <c r="L7753">
        <v>40475</v>
      </c>
      <c r="M7753">
        <v>1462</v>
      </c>
      <c r="N7753" t="s">
        <v>3332</v>
      </c>
      <c r="O7753">
        <v>14</v>
      </c>
      <c r="P7753">
        <v>8</v>
      </c>
      <c r="Q7753" t="s">
        <v>18</v>
      </c>
      <c r="R7753" t="s">
        <v>8304</v>
      </c>
      <c r="S7753">
        <v>14.4</v>
      </c>
      <c r="T7753">
        <v>30</v>
      </c>
      <c r="U7753" t="s">
        <v>76</v>
      </c>
      <c r="V7753" s="2">
        <v>43770</v>
      </c>
      <c r="W7753" t="s">
        <v>130</v>
      </c>
      <c r="X7753" t="s">
        <v>21</v>
      </c>
      <c r="Y7753" t="s">
        <v>35</v>
      </c>
    </row>
    <row r="7754" spans="1:25" hidden="1" x14ac:dyDescent="0.35">
      <c r="A7754">
        <v>4</v>
      </c>
      <c r="B7754" t="s">
        <v>43</v>
      </c>
      <c r="C7754">
        <v>6</v>
      </c>
      <c r="D7754" t="s">
        <v>26</v>
      </c>
      <c r="E7754" t="s">
        <v>2135</v>
      </c>
      <c r="F7754" t="s">
        <v>13</v>
      </c>
      <c r="G7754" t="s">
        <v>5778</v>
      </c>
      <c r="H7754" s="1">
        <v>0</v>
      </c>
      <c r="I7754" s="2">
        <v>43816</v>
      </c>
      <c r="J7754" t="s">
        <v>6193</v>
      </c>
      <c r="K7754" t="s">
        <v>73</v>
      </c>
      <c r="L7754">
        <v>54703</v>
      </c>
      <c r="M7754">
        <v>101</v>
      </c>
      <c r="N7754" t="s">
        <v>3361</v>
      </c>
      <c r="O7754">
        <v>8</v>
      </c>
      <c r="P7754">
        <v>2</v>
      </c>
      <c r="Q7754" t="s">
        <v>75</v>
      </c>
      <c r="R7754" t="s">
        <v>8304</v>
      </c>
      <c r="S7754">
        <v>8.4700000000000006</v>
      </c>
      <c r="T7754">
        <v>33</v>
      </c>
      <c r="U7754" t="s">
        <v>33</v>
      </c>
      <c r="V7754" s="2">
        <v>43820</v>
      </c>
      <c r="W7754" t="s">
        <v>39</v>
      </c>
      <c r="X7754" t="s">
        <v>82</v>
      </c>
      <c r="Y7754" t="s">
        <v>42</v>
      </c>
    </row>
    <row r="7755" spans="1:25" hidden="1" x14ac:dyDescent="0.35">
      <c r="A7755">
        <v>5</v>
      </c>
      <c r="B7755" t="s">
        <v>43</v>
      </c>
      <c r="C7755">
        <v>6</v>
      </c>
      <c r="D7755" t="s">
        <v>26</v>
      </c>
      <c r="E7755" t="s">
        <v>364</v>
      </c>
      <c r="F7755" t="s">
        <v>13</v>
      </c>
      <c r="G7755" t="s">
        <v>365</v>
      </c>
      <c r="H7755" s="1">
        <v>0</v>
      </c>
      <c r="I7755" s="2">
        <v>43821</v>
      </c>
      <c r="J7755" t="s">
        <v>366</v>
      </c>
      <c r="K7755" t="s">
        <v>73</v>
      </c>
      <c r="L7755">
        <v>64055</v>
      </c>
      <c r="M7755">
        <v>1424</v>
      </c>
      <c r="N7755" t="s">
        <v>367</v>
      </c>
      <c r="O7755">
        <v>218</v>
      </c>
      <c r="P7755">
        <v>3</v>
      </c>
      <c r="Q7755" t="s">
        <v>75</v>
      </c>
      <c r="R7755" t="s">
        <v>8304</v>
      </c>
      <c r="S7755">
        <v>218.25</v>
      </c>
      <c r="T7755">
        <v>839</v>
      </c>
      <c r="U7755" t="s">
        <v>19</v>
      </c>
      <c r="V7755" s="2">
        <v>43826</v>
      </c>
      <c r="W7755" t="s">
        <v>39</v>
      </c>
      <c r="X7755" t="s">
        <v>368</v>
      </c>
      <c r="Y7755" t="s">
        <v>56</v>
      </c>
    </row>
    <row r="7756" spans="1:25" hidden="1" x14ac:dyDescent="0.35">
      <c r="A7756">
        <v>2</v>
      </c>
      <c r="B7756" t="s">
        <v>25</v>
      </c>
      <c r="C7756">
        <v>1</v>
      </c>
      <c r="D7756" t="s">
        <v>26</v>
      </c>
      <c r="E7756" t="s">
        <v>65</v>
      </c>
      <c r="F7756" t="s">
        <v>13</v>
      </c>
      <c r="G7756" t="s">
        <v>5794</v>
      </c>
      <c r="H7756" s="1">
        <v>0</v>
      </c>
      <c r="I7756" s="2">
        <v>43568</v>
      </c>
      <c r="J7756" t="s">
        <v>5939</v>
      </c>
      <c r="K7756" t="s">
        <v>30</v>
      </c>
      <c r="L7756">
        <v>98105</v>
      </c>
      <c r="M7756">
        <v>1839</v>
      </c>
      <c r="N7756" t="s">
        <v>555</v>
      </c>
      <c r="O7756">
        <v>2</v>
      </c>
      <c r="P7756">
        <v>1</v>
      </c>
      <c r="Q7756" t="s">
        <v>32</v>
      </c>
      <c r="R7756" t="s">
        <v>8304</v>
      </c>
      <c r="S7756">
        <v>2.38</v>
      </c>
      <c r="T7756">
        <v>5</v>
      </c>
      <c r="U7756" t="s">
        <v>33</v>
      </c>
      <c r="V7756" s="2">
        <v>43570</v>
      </c>
      <c r="W7756" t="s">
        <v>130</v>
      </c>
      <c r="X7756" t="s">
        <v>69</v>
      </c>
      <c r="Y7756" t="s">
        <v>64</v>
      </c>
    </row>
    <row r="7757" spans="1:25" hidden="1" x14ac:dyDescent="0.35">
      <c r="A7757">
        <v>2</v>
      </c>
      <c r="B7757" t="s">
        <v>25</v>
      </c>
      <c r="C7757">
        <v>1</v>
      </c>
      <c r="D7757" t="s">
        <v>26</v>
      </c>
      <c r="E7757" t="s">
        <v>65</v>
      </c>
      <c r="F7757" t="s">
        <v>13</v>
      </c>
      <c r="G7757" t="s">
        <v>5794</v>
      </c>
      <c r="H7757" s="1">
        <v>0.2</v>
      </c>
      <c r="I7757" s="2">
        <v>43568</v>
      </c>
      <c r="J7757" t="s">
        <v>5939</v>
      </c>
      <c r="K7757" t="s">
        <v>30</v>
      </c>
      <c r="L7757">
        <v>98105</v>
      </c>
      <c r="M7757">
        <v>686</v>
      </c>
      <c r="N7757" t="s">
        <v>3160</v>
      </c>
      <c r="O7757">
        <v>302</v>
      </c>
      <c r="P7757">
        <v>5</v>
      </c>
      <c r="Q7757" t="s">
        <v>32</v>
      </c>
      <c r="R7757" t="s">
        <v>8304</v>
      </c>
      <c r="S7757">
        <v>302.37</v>
      </c>
      <c r="T7757">
        <v>896</v>
      </c>
      <c r="U7757" t="s">
        <v>33</v>
      </c>
      <c r="V7757" s="2">
        <v>43570</v>
      </c>
      <c r="W7757" t="s">
        <v>130</v>
      </c>
      <c r="X7757" t="s">
        <v>69</v>
      </c>
      <c r="Y7757" t="s">
        <v>54</v>
      </c>
    </row>
    <row r="7758" spans="1:25" hidden="1" x14ac:dyDescent="0.35">
      <c r="A7758">
        <v>7</v>
      </c>
      <c r="B7758" t="s">
        <v>25</v>
      </c>
      <c r="C7758">
        <v>6</v>
      </c>
      <c r="D7758" t="s">
        <v>50</v>
      </c>
      <c r="E7758" t="s">
        <v>241</v>
      </c>
      <c r="F7758" t="s">
        <v>13</v>
      </c>
      <c r="G7758" t="s">
        <v>242</v>
      </c>
      <c r="H7758" s="1">
        <v>0</v>
      </c>
      <c r="I7758" s="2">
        <v>43764</v>
      </c>
      <c r="J7758" t="s">
        <v>243</v>
      </c>
      <c r="K7758" t="s">
        <v>73</v>
      </c>
      <c r="L7758">
        <v>55901</v>
      </c>
      <c r="M7758">
        <v>1019</v>
      </c>
      <c r="N7758" t="s">
        <v>244</v>
      </c>
      <c r="O7758">
        <v>7</v>
      </c>
      <c r="P7758">
        <v>1</v>
      </c>
      <c r="Q7758" t="s">
        <v>75</v>
      </c>
      <c r="R7758" t="s">
        <v>8304</v>
      </c>
      <c r="S7758">
        <v>6.8</v>
      </c>
      <c r="T7758">
        <v>20</v>
      </c>
      <c r="U7758" t="s">
        <v>19</v>
      </c>
      <c r="V7758" s="2">
        <v>43771</v>
      </c>
      <c r="W7758" t="s">
        <v>39</v>
      </c>
      <c r="X7758" t="s">
        <v>151</v>
      </c>
      <c r="Y7758" t="s">
        <v>113</v>
      </c>
    </row>
    <row r="7759" spans="1:25" hidden="1" x14ac:dyDescent="0.35">
      <c r="A7759">
        <v>7</v>
      </c>
      <c r="B7759" t="s">
        <v>25</v>
      </c>
      <c r="C7759">
        <v>6</v>
      </c>
      <c r="D7759" t="s">
        <v>26</v>
      </c>
      <c r="E7759" t="s">
        <v>241</v>
      </c>
      <c r="F7759" t="s">
        <v>13</v>
      </c>
      <c r="G7759" t="s">
        <v>242</v>
      </c>
      <c r="H7759" s="1">
        <v>0</v>
      </c>
      <c r="I7759" s="2">
        <v>43764</v>
      </c>
      <c r="J7759" t="s">
        <v>243</v>
      </c>
      <c r="K7759" t="s">
        <v>73</v>
      </c>
      <c r="L7759">
        <v>55901</v>
      </c>
      <c r="M7759">
        <v>222</v>
      </c>
      <c r="N7759" t="s">
        <v>245</v>
      </c>
      <c r="O7759">
        <v>3</v>
      </c>
      <c r="P7759">
        <v>2</v>
      </c>
      <c r="Q7759" t="s">
        <v>75</v>
      </c>
      <c r="R7759" t="s">
        <v>8304</v>
      </c>
      <c r="S7759">
        <v>2.96</v>
      </c>
      <c r="T7759">
        <v>6</v>
      </c>
      <c r="U7759" t="s">
        <v>19</v>
      </c>
      <c r="V7759" s="2">
        <v>43771</v>
      </c>
      <c r="W7759" t="s">
        <v>39</v>
      </c>
      <c r="X7759" t="s">
        <v>151</v>
      </c>
      <c r="Y7759" t="s">
        <v>35</v>
      </c>
    </row>
    <row r="7760" spans="1:25" hidden="1" x14ac:dyDescent="0.35">
      <c r="A7760">
        <v>4</v>
      </c>
      <c r="B7760" t="s">
        <v>43</v>
      </c>
      <c r="C7760">
        <v>6</v>
      </c>
      <c r="D7760" t="s">
        <v>26</v>
      </c>
      <c r="E7760" t="s">
        <v>171</v>
      </c>
      <c r="F7760" t="s">
        <v>13</v>
      </c>
      <c r="G7760" t="s">
        <v>7290</v>
      </c>
      <c r="H7760" s="1">
        <v>0</v>
      </c>
      <c r="I7760" s="2">
        <v>43795</v>
      </c>
      <c r="J7760" t="s">
        <v>7504</v>
      </c>
      <c r="K7760" t="s">
        <v>102</v>
      </c>
      <c r="L7760">
        <v>10009</v>
      </c>
      <c r="M7760">
        <v>336</v>
      </c>
      <c r="N7760" t="s">
        <v>2784</v>
      </c>
      <c r="O7760">
        <v>15</v>
      </c>
      <c r="P7760">
        <v>7</v>
      </c>
      <c r="Q7760" t="s">
        <v>104</v>
      </c>
      <c r="R7760" t="s">
        <v>8304</v>
      </c>
      <c r="S7760">
        <v>14.68</v>
      </c>
      <c r="T7760">
        <v>59</v>
      </c>
      <c r="U7760" t="s">
        <v>76</v>
      </c>
      <c r="V7760" s="2">
        <v>43799</v>
      </c>
      <c r="W7760" t="s">
        <v>39</v>
      </c>
      <c r="X7760" t="s">
        <v>175</v>
      </c>
      <c r="Y7760" t="s">
        <v>56</v>
      </c>
    </row>
    <row r="7761" spans="1:25" hidden="1" x14ac:dyDescent="0.35">
      <c r="A7761">
        <v>4</v>
      </c>
      <c r="B7761" t="s">
        <v>43</v>
      </c>
      <c r="C7761">
        <v>6</v>
      </c>
      <c r="D7761" t="s">
        <v>26</v>
      </c>
      <c r="E7761" t="s">
        <v>171</v>
      </c>
      <c r="F7761" t="s">
        <v>13</v>
      </c>
      <c r="G7761" t="s">
        <v>7290</v>
      </c>
      <c r="H7761" s="1">
        <v>0.2</v>
      </c>
      <c r="I7761" s="2">
        <v>43795</v>
      </c>
      <c r="J7761" t="s">
        <v>7504</v>
      </c>
      <c r="K7761" t="s">
        <v>102</v>
      </c>
      <c r="L7761">
        <v>10009</v>
      </c>
      <c r="M7761">
        <v>328</v>
      </c>
      <c r="N7761" t="s">
        <v>3252</v>
      </c>
      <c r="O7761">
        <v>33</v>
      </c>
      <c r="P7761">
        <v>4</v>
      </c>
      <c r="Q7761" t="s">
        <v>104</v>
      </c>
      <c r="R7761" t="s">
        <v>8304</v>
      </c>
      <c r="S7761">
        <v>32.67</v>
      </c>
      <c r="T7761">
        <v>93</v>
      </c>
      <c r="U7761" t="s">
        <v>76</v>
      </c>
      <c r="V7761" s="2">
        <v>43799</v>
      </c>
      <c r="W7761" t="s">
        <v>39</v>
      </c>
      <c r="X7761" t="s">
        <v>175</v>
      </c>
      <c r="Y7761" t="s">
        <v>54</v>
      </c>
    </row>
    <row r="7762" spans="1:25" hidden="1" x14ac:dyDescent="0.35">
      <c r="A7762">
        <v>5</v>
      </c>
      <c r="B7762" t="s">
        <v>43</v>
      </c>
      <c r="C7762">
        <v>6</v>
      </c>
      <c r="D7762" t="s">
        <v>11</v>
      </c>
      <c r="E7762" t="s">
        <v>1550</v>
      </c>
      <c r="F7762" t="s">
        <v>13</v>
      </c>
      <c r="G7762" t="s">
        <v>5612</v>
      </c>
      <c r="H7762" s="1">
        <v>0</v>
      </c>
      <c r="I7762" s="2">
        <v>43777</v>
      </c>
      <c r="J7762" t="s">
        <v>5613</v>
      </c>
      <c r="K7762" t="s">
        <v>102</v>
      </c>
      <c r="L7762">
        <v>21215</v>
      </c>
      <c r="M7762">
        <v>878</v>
      </c>
      <c r="N7762" t="s">
        <v>2302</v>
      </c>
      <c r="O7762">
        <v>112</v>
      </c>
      <c r="P7762">
        <v>10</v>
      </c>
      <c r="Q7762" t="s">
        <v>104</v>
      </c>
      <c r="R7762" t="s">
        <v>8304</v>
      </c>
      <c r="S7762">
        <v>112.42</v>
      </c>
      <c r="T7762">
        <v>274</v>
      </c>
      <c r="U7762" t="s">
        <v>33</v>
      </c>
      <c r="V7762" s="2">
        <v>43782</v>
      </c>
      <c r="W7762" t="s">
        <v>39</v>
      </c>
      <c r="X7762" t="s">
        <v>1549</v>
      </c>
      <c r="Y7762" t="s">
        <v>47</v>
      </c>
    </row>
    <row r="7763" spans="1:25" hidden="1" x14ac:dyDescent="0.35">
      <c r="A7763">
        <v>4</v>
      </c>
      <c r="B7763" t="s">
        <v>43</v>
      </c>
      <c r="C7763">
        <v>6</v>
      </c>
      <c r="D7763" t="s">
        <v>11</v>
      </c>
      <c r="E7763" t="s">
        <v>192</v>
      </c>
      <c r="F7763" t="s">
        <v>13</v>
      </c>
      <c r="G7763" t="s">
        <v>5395</v>
      </c>
      <c r="H7763" s="1">
        <v>0.6</v>
      </c>
      <c r="I7763" s="2">
        <v>43603</v>
      </c>
      <c r="J7763" t="s">
        <v>5538</v>
      </c>
      <c r="K7763" t="s">
        <v>73</v>
      </c>
      <c r="L7763">
        <v>60653</v>
      </c>
      <c r="M7763">
        <v>393</v>
      </c>
      <c r="N7763" t="s">
        <v>679</v>
      </c>
      <c r="O7763">
        <v>-1</v>
      </c>
      <c r="P7763">
        <v>1</v>
      </c>
      <c r="Q7763" t="s">
        <v>75</v>
      </c>
      <c r="R7763" t="s">
        <v>8304</v>
      </c>
      <c r="S7763">
        <v>-0.99</v>
      </c>
      <c r="T7763">
        <v>2</v>
      </c>
      <c r="U7763" t="s">
        <v>33</v>
      </c>
      <c r="V7763" s="2">
        <v>43607</v>
      </c>
      <c r="W7763" t="s">
        <v>39</v>
      </c>
      <c r="X7763" t="s">
        <v>139</v>
      </c>
      <c r="Y7763" t="s">
        <v>47</v>
      </c>
    </row>
    <row r="7764" spans="1:25" hidden="1" x14ac:dyDescent="0.35">
      <c r="A7764">
        <v>4</v>
      </c>
      <c r="B7764" t="s">
        <v>43</v>
      </c>
      <c r="C7764">
        <v>6</v>
      </c>
      <c r="D7764" t="s">
        <v>11</v>
      </c>
      <c r="E7764" t="s">
        <v>192</v>
      </c>
      <c r="F7764" t="s">
        <v>13</v>
      </c>
      <c r="G7764" t="s">
        <v>5395</v>
      </c>
      <c r="H7764" s="1">
        <v>0.6</v>
      </c>
      <c r="I7764" s="2">
        <v>43603</v>
      </c>
      <c r="J7764" t="s">
        <v>5538</v>
      </c>
      <c r="K7764" t="s">
        <v>73</v>
      </c>
      <c r="L7764">
        <v>60653</v>
      </c>
      <c r="M7764">
        <v>673</v>
      </c>
      <c r="N7764" t="s">
        <v>1511</v>
      </c>
      <c r="O7764">
        <v>-10</v>
      </c>
      <c r="P7764">
        <v>3</v>
      </c>
      <c r="Q7764" t="s">
        <v>75</v>
      </c>
      <c r="R7764" t="s">
        <v>8304</v>
      </c>
      <c r="S7764">
        <v>-10.17</v>
      </c>
      <c r="T7764">
        <v>23</v>
      </c>
      <c r="U7764" t="s">
        <v>33</v>
      </c>
      <c r="V7764" s="2">
        <v>43607</v>
      </c>
      <c r="W7764" t="s">
        <v>39</v>
      </c>
      <c r="X7764" t="s">
        <v>139</v>
      </c>
      <c r="Y7764" t="s">
        <v>47</v>
      </c>
    </row>
    <row r="7765" spans="1:25" hidden="1" x14ac:dyDescent="0.35">
      <c r="A7765">
        <v>3</v>
      </c>
      <c r="B7765" t="s">
        <v>25</v>
      </c>
      <c r="C7765">
        <v>1</v>
      </c>
      <c r="D7765" t="s">
        <v>26</v>
      </c>
      <c r="E7765" t="s">
        <v>305</v>
      </c>
      <c r="F7765" t="s">
        <v>13</v>
      </c>
      <c r="G7765" t="s">
        <v>758</v>
      </c>
      <c r="H7765" s="1">
        <v>0</v>
      </c>
      <c r="I7765" s="2">
        <v>43532</v>
      </c>
      <c r="J7765" t="s">
        <v>759</v>
      </c>
      <c r="K7765" t="s">
        <v>16</v>
      </c>
      <c r="L7765">
        <v>31907</v>
      </c>
      <c r="M7765">
        <v>293</v>
      </c>
      <c r="N7765" t="s">
        <v>760</v>
      </c>
      <c r="O7765">
        <v>168</v>
      </c>
      <c r="P7765">
        <v>8</v>
      </c>
      <c r="Q7765" t="s">
        <v>18</v>
      </c>
      <c r="R7765" t="s">
        <v>8304</v>
      </c>
      <c r="S7765">
        <v>168.44</v>
      </c>
      <c r="T7765">
        <v>648</v>
      </c>
      <c r="U7765" t="s">
        <v>33</v>
      </c>
      <c r="V7765" s="2">
        <v>43535</v>
      </c>
      <c r="W7765" t="s">
        <v>130</v>
      </c>
      <c r="X7765" t="s">
        <v>761</v>
      </c>
      <c r="Y7765" t="s">
        <v>56</v>
      </c>
    </row>
    <row r="7766" spans="1:25" hidden="1" x14ac:dyDescent="0.35">
      <c r="A7766">
        <v>3</v>
      </c>
      <c r="B7766" t="s">
        <v>25</v>
      </c>
      <c r="C7766">
        <v>1</v>
      </c>
      <c r="D7766" t="s">
        <v>26</v>
      </c>
      <c r="E7766" t="s">
        <v>305</v>
      </c>
      <c r="F7766" t="s">
        <v>13</v>
      </c>
      <c r="G7766" t="s">
        <v>758</v>
      </c>
      <c r="H7766" s="1">
        <v>0</v>
      </c>
      <c r="I7766" s="2">
        <v>43532</v>
      </c>
      <c r="J7766" t="s">
        <v>759</v>
      </c>
      <c r="K7766" t="s">
        <v>16</v>
      </c>
      <c r="L7766">
        <v>31907</v>
      </c>
      <c r="M7766">
        <v>232</v>
      </c>
      <c r="N7766" t="s">
        <v>8169</v>
      </c>
      <c r="O7766">
        <v>10</v>
      </c>
      <c r="P7766">
        <v>2</v>
      </c>
      <c r="Q7766" t="s">
        <v>18</v>
      </c>
      <c r="R7766" t="s">
        <v>8304</v>
      </c>
      <c r="S7766">
        <v>9.94</v>
      </c>
      <c r="T7766">
        <v>21</v>
      </c>
      <c r="U7766" t="s">
        <v>33</v>
      </c>
      <c r="V7766" s="2">
        <v>43535</v>
      </c>
      <c r="W7766" t="s">
        <v>130</v>
      </c>
      <c r="X7766" t="s">
        <v>761</v>
      </c>
      <c r="Y7766" t="s">
        <v>35</v>
      </c>
    </row>
    <row r="7767" spans="1:25" hidden="1" x14ac:dyDescent="0.35">
      <c r="A7767">
        <v>2</v>
      </c>
      <c r="B7767" t="s">
        <v>43</v>
      </c>
      <c r="C7767">
        <v>3</v>
      </c>
      <c r="D7767" t="s">
        <v>11</v>
      </c>
      <c r="E7767" t="s">
        <v>209</v>
      </c>
      <c r="F7767" t="s">
        <v>13</v>
      </c>
      <c r="G7767" t="s">
        <v>884</v>
      </c>
      <c r="H7767" s="1">
        <v>0</v>
      </c>
      <c r="I7767" s="2">
        <v>43698</v>
      </c>
      <c r="J7767" t="s">
        <v>885</v>
      </c>
      <c r="K7767" t="s">
        <v>16</v>
      </c>
      <c r="L7767">
        <v>39212</v>
      </c>
      <c r="M7767">
        <v>842</v>
      </c>
      <c r="N7767" t="s">
        <v>886</v>
      </c>
      <c r="O7767">
        <v>225</v>
      </c>
      <c r="P7767">
        <v>4</v>
      </c>
      <c r="Q7767" t="s">
        <v>18</v>
      </c>
      <c r="R7767" t="s">
        <v>8304</v>
      </c>
      <c r="S7767">
        <v>225.26</v>
      </c>
      <c r="T7767">
        <v>866</v>
      </c>
      <c r="U7767" t="s">
        <v>19</v>
      </c>
      <c r="V7767" s="2">
        <v>43700</v>
      </c>
      <c r="W7767" t="s">
        <v>20</v>
      </c>
      <c r="X7767" t="s">
        <v>887</v>
      </c>
      <c r="Y7767" t="s">
        <v>24</v>
      </c>
    </row>
    <row r="7768" spans="1:25" x14ac:dyDescent="0.35">
      <c r="A7768">
        <v>6</v>
      </c>
      <c r="B7768" t="s">
        <v>10</v>
      </c>
      <c r="C7768">
        <v>6</v>
      </c>
      <c r="D7768" t="s">
        <v>26</v>
      </c>
      <c r="E7768" t="s">
        <v>27</v>
      </c>
      <c r="F7768" t="s">
        <v>13</v>
      </c>
      <c r="G7768" t="s">
        <v>5274</v>
      </c>
      <c r="H7768" s="1">
        <v>0.2</v>
      </c>
      <c r="I7768" s="2">
        <v>43526</v>
      </c>
      <c r="J7768" t="s">
        <v>8027</v>
      </c>
      <c r="K7768" t="s">
        <v>30</v>
      </c>
      <c r="L7768">
        <v>90008</v>
      </c>
      <c r="M7768">
        <v>422</v>
      </c>
      <c r="N7768" t="s">
        <v>3529</v>
      </c>
      <c r="O7768">
        <v>34</v>
      </c>
      <c r="P7768">
        <v>2</v>
      </c>
      <c r="Q7768" t="s">
        <v>32</v>
      </c>
      <c r="R7768" t="s">
        <v>92</v>
      </c>
      <c r="S7768">
        <v>33.64</v>
      </c>
      <c r="T7768">
        <v>108</v>
      </c>
      <c r="U7768" t="s">
        <v>33</v>
      </c>
      <c r="V7768" s="2">
        <v>43532</v>
      </c>
      <c r="W7768" t="s">
        <v>39</v>
      </c>
      <c r="X7768" t="s">
        <v>34</v>
      </c>
      <c r="Y7768" t="s">
        <v>54</v>
      </c>
    </row>
    <row r="7769" spans="1:25" hidden="1" x14ac:dyDescent="0.35">
      <c r="A7769">
        <v>3</v>
      </c>
      <c r="B7769" t="s">
        <v>25</v>
      </c>
      <c r="C7769">
        <v>1</v>
      </c>
      <c r="D7769" t="s">
        <v>26</v>
      </c>
      <c r="E7769" t="s">
        <v>667</v>
      </c>
      <c r="F7769" t="s">
        <v>13</v>
      </c>
      <c r="G7769" t="s">
        <v>6860</v>
      </c>
      <c r="H7769" s="1">
        <v>0.7</v>
      </c>
      <c r="I7769" s="2">
        <v>43676</v>
      </c>
      <c r="J7769" t="s">
        <v>7245</v>
      </c>
      <c r="K7769" t="s">
        <v>102</v>
      </c>
      <c r="L7769">
        <v>44107</v>
      </c>
      <c r="M7769">
        <v>704</v>
      </c>
      <c r="N7769" t="s">
        <v>3180</v>
      </c>
      <c r="O7769">
        <v>-54</v>
      </c>
      <c r="P7769">
        <v>4</v>
      </c>
      <c r="Q7769" t="s">
        <v>104</v>
      </c>
      <c r="R7769" t="s">
        <v>8304</v>
      </c>
      <c r="S7769">
        <v>-53.74</v>
      </c>
      <c r="T7769">
        <v>77</v>
      </c>
      <c r="U7769" t="s">
        <v>76</v>
      </c>
      <c r="V7769" s="2">
        <v>43679</v>
      </c>
      <c r="W7769" t="s">
        <v>130</v>
      </c>
      <c r="X7769" t="s">
        <v>309</v>
      </c>
      <c r="Y7769" t="s">
        <v>54</v>
      </c>
    </row>
    <row r="7770" spans="1:25" hidden="1" x14ac:dyDescent="0.35">
      <c r="A7770">
        <v>5</v>
      </c>
      <c r="B7770" t="s">
        <v>43</v>
      </c>
      <c r="C7770">
        <v>6</v>
      </c>
      <c r="D7770" t="s">
        <v>26</v>
      </c>
      <c r="E7770" t="s">
        <v>2026</v>
      </c>
      <c r="F7770" t="s">
        <v>13</v>
      </c>
      <c r="G7770" t="s">
        <v>6098</v>
      </c>
      <c r="H7770" s="1">
        <v>0.2</v>
      </c>
      <c r="I7770" s="2">
        <v>43534</v>
      </c>
      <c r="J7770" t="s">
        <v>6490</v>
      </c>
      <c r="K7770" t="s">
        <v>16</v>
      </c>
      <c r="L7770">
        <v>27604</v>
      </c>
      <c r="M7770">
        <v>614</v>
      </c>
      <c r="N7770" t="s">
        <v>3979</v>
      </c>
      <c r="O7770">
        <v>4</v>
      </c>
      <c r="P7770">
        <v>1</v>
      </c>
      <c r="Q7770" t="s">
        <v>18</v>
      </c>
      <c r="R7770" t="s">
        <v>8304</v>
      </c>
      <c r="S7770">
        <v>3.66</v>
      </c>
      <c r="T7770">
        <v>49</v>
      </c>
      <c r="U7770" t="s">
        <v>33</v>
      </c>
      <c r="V7770" s="2">
        <v>43539</v>
      </c>
      <c r="W7770" t="s">
        <v>39</v>
      </c>
      <c r="X7770" t="s">
        <v>63</v>
      </c>
      <c r="Y7770" t="s">
        <v>56</v>
      </c>
    </row>
    <row r="7771" spans="1:25" hidden="1" x14ac:dyDescent="0.35">
      <c r="A7771">
        <v>5</v>
      </c>
      <c r="B7771" t="s">
        <v>43</v>
      </c>
      <c r="C7771">
        <v>6</v>
      </c>
      <c r="D7771" t="s">
        <v>26</v>
      </c>
      <c r="E7771" t="s">
        <v>2026</v>
      </c>
      <c r="F7771" t="s">
        <v>13</v>
      </c>
      <c r="G7771" t="s">
        <v>6098</v>
      </c>
      <c r="H7771" s="1">
        <v>0.7</v>
      </c>
      <c r="I7771" s="2">
        <v>43534</v>
      </c>
      <c r="J7771" t="s">
        <v>6490</v>
      </c>
      <c r="K7771" t="s">
        <v>16</v>
      </c>
      <c r="L7771">
        <v>27604</v>
      </c>
      <c r="M7771">
        <v>795</v>
      </c>
      <c r="N7771" t="s">
        <v>2986</v>
      </c>
      <c r="O7771">
        <v>-10</v>
      </c>
      <c r="P7771">
        <v>4</v>
      </c>
      <c r="Q7771" t="s">
        <v>18</v>
      </c>
      <c r="R7771" t="s">
        <v>8304</v>
      </c>
      <c r="S7771">
        <v>-10.039999999999999</v>
      </c>
      <c r="T7771">
        <v>13</v>
      </c>
      <c r="U7771" t="s">
        <v>33</v>
      </c>
      <c r="V7771" s="2">
        <v>43539</v>
      </c>
      <c r="W7771" t="s">
        <v>39</v>
      </c>
      <c r="X7771" t="s">
        <v>63</v>
      </c>
      <c r="Y7771" t="s">
        <v>54</v>
      </c>
    </row>
    <row r="7772" spans="1:25" hidden="1" x14ac:dyDescent="0.35">
      <c r="A7772">
        <v>5</v>
      </c>
      <c r="B7772" t="s">
        <v>43</v>
      </c>
      <c r="C7772">
        <v>6</v>
      </c>
      <c r="D7772" t="s">
        <v>26</v>
      </c>
      <c r="E7772" t="s">
        <v>409</v>
      </c>
      <c r="F7772" t="s">
        <v>13</v>
      </c>
      <c r="G7772" t="s">
        <v>7118</v>
      </c>
      <c r="H7772" s="1">
        <v>0</v>
      </c>
      <c r="I7772" s="2">
        <v>43632</v>
      </c>
      <c r="J7772" t="s">
        <v>7642</v>
      </c>
      <c r="K7772" t="s">
        <v>30</v>
      </c>
      <c r="L7772">
        <v>88220</v>
      </c>
      <c r="M7772">
        <v>76</v>
      </c>
      <c r="N7772" t="s">
        <v>3373</v>
      </c>
      <c r="O7772">
        <v>4</v>
      </c>
      <c r="P7772">
        <v>2</v>
      </c>
      <c r="Q7772" t="s">
        <v>32</v>
      </c>
      <c r="R7772" t="s">
        <v>8304</v>
      </c>
      <c r="S7772">
        <v>4.34</v>
      </c>
      <c r="T7772">
        <v>17</v>
      </c>
      <c r="U7772" t="s">
        <v>76</v>
      </c>
      <c r="V7772" s="2">
        <v>43637</v>
      </c>
      <c r="W7772" t="s">
        <v>39</v>
      </c>
      <c r="X7772" t="s">
        <v>413</v>
      </c>
      <c r="Y7772" t="s">
        <v>356</v>
      </c>
    </row>
    <row r="7773" spans="1:25" hidden="1" x14ac:dyDescent="0.35">
      <c r="A7773">
        <v>5</v>
      </c>
      <c r="B7773" t="s">
        <v>43</v>
      </c>
      <c r="C7773">
        <v>6</v>
      </c>
      <c r="D7773" t="s">
        <v>26</v>
      </c>
      <c r="E7773" t="s">
        <v>409</v>
      </c>
      <c r="F7773" t="s">
        <v>13</v>
      </c>
      <c r="G7773" t="s">
        <v>7118</v>
      </c>
      <c r="H7773" s="1">
        <v>0</v>
      </c>
      <c r="I7773" s="2">
        <v>43632</v>
      </c>
      <c r="J7773" t="s">
        <v>7642</v>
      </c>
      <c r="K7773" t="s">
        <v>30</v>
      </c>
      <c r="L7773">
        <v>88220</v>
      </c>
      <c r="M7773">
        <v>1819</v>
      </c>
      <c r="N7773" t="s">
        <v>2911</v>
      </c>
      <c r="O7773">
        <v>9</v>
      </c>
      <c r="P7773">
        <v>3</v>
      </c>
      <c r="Q7773" t="s">
        <v>32</v>
      </c>
      <c r="R7773" t="s">
        <v>8304</v>
      </c>
      <c r="S7773">
        <v>9.33</v>
      </c>
      <c r="T7773">
        <v>19</v>
      </c>
      <c r="U7773" t="s">
        <v>76</v>
      </c>
      <c r="V7773" s="2">
        <v>43637</v>
      </c>
      <c r="W7773" t="s">
        <v>39</v>
      </c>
      <c r="X7773" t="s">
        <v>413</v>
      </c>
      <c r="Y7773" t="s">
        <v>64</v>
      </c>
    </row>
    <row r="7774" spans="1:25" hidden="1" x14ac:dyDescent="0.35">
      <c r="A7774">
        <v>5</v>
      </c>
      <c r="B7774" t="s">
        <v>43</v>
      </c>
      <c r="C7774">
        <v>6</v>
      </c>
      <c r="D7774" t="s">
        <v>26</v>
      </c>
      <c r="E7774" t="s">
        <v>409</v>
      </c>
      <c r="F7774" t="s">
        <v>13</v>
      </c>
      <c r="G7774" t="s">
        <v>7118</v>
      </c>
      <c r="H7774" s="1">
        <v>0</v>
      </c>
      <c r="I7774" s="2">
        <v>43632</v>
      </c>
      <c r="J7774" t="s">
        <v>7642</v>
      </c>
      <c r="K7774" t="s">
        <v>30</v>
      </c>
      <c r="L7774">
        <v>88220</v>
      </c>
      <c r="M7774">
        <v>1675</v>
      </c>
      <c r="N7774" t="s">
        <v>6345</v>
      </c>
      <c r="O7774">
        <v>92</v>
      </c>
      <c r="P7774">
        <v>4</v>
      </c>
      <c r="Q7774" t="s">
        <v>32</v>
      </c>
      <c r="R7774" t="s">
        <v>8304</v>
      </c>
      <c r="S7774">
        <v>92.24</v>
      </c>
      <c r="T7774">
        <v>192</v>
      </c>
      <c r="U7774" t="s">
        <v>76</v>
      </c>
      <c r="V7774" s="2">
        <v>43637</v>
      </c>
      <c r="W7774" t="s">
        <v>39</v>
      </c>
      <c r="X7774" t="s">
        <v>413</v>
      </c>
      <c r="Y7774" t="s">
        <v>64</v>
      </c>
    </row>
    <row r="7775" spans="1:25" hidden="1" x14ac:dyDescent="0.35">
      <c r="A7775">
        <v>6</v>
      </c>
      <c r="B7775" t="s">
        <v>10</v>
      </c>
      <c r="C7775">
        <v>6</v>
      </c>
      <c r="D7775" t="s">
        <v>11</v>
      </c>
      <c r="E7775" t="s">
        <v>1468</v>
      </c>
      <c r="F7775" t="s">
        <v>13</v>
      </c>
      <c r="G7775" t="s">
        <v>1252</v>
      </c>
      <c r="H7775" s="1">
        <v>0</v>
      </c>
      <c r="I7775" s="2">
        <v>43549</v>
      </c>
      <c r="J7775" t="s">
        <v>5472</v>
      </c>
      <c r="K7775" t="s">
        <v>73</v>
      </c>
      <c r="L7775">
        <v>53209</v>
      </c>
      <c r="M7775">
        <v>756</v>
      </c>
      <c r="N7775" t="s">
        <v>1935</v>
      </c>
      <c r="O7775">
        <v>15</v>
      </c>
      <c r="P7775">
        <v>1</v>
      </c>
      <c r="Q7775" t="s">
        <v>75</v>
      </c>
      <c r="R7775" t="s">
        <v>8304</v>
      </c>
      <c r="S7775">
        <v>14.56</v>
      </c>
      <c r="T7775">
        <v>91</v>
      </c>
      <c r="U7775" t="s">
        <v>33</v>
      </c>
      <c r="V7775" s="2">
        <v>43555</v>
      </c>
      <c r="W7775" t="s">
        <v>39</v>
      </c>
      <c r="X7775" t="s">
        <v>82</v>
      </c>
      <c r="Y7775" t="s">
        <v>24</v>
      </c>
    </row>
    <row r="7776" spans="1:25" hidden="1" x14ac:dyDescent="0.35">
      <c r="A7776">
        <v>6</v>
      </c>
      <c r="B7776" t="s">
        <v>10</v>
      </c>
      <c r="C7776">
        <v>6</v>
      </c>
      <c r="D7776" t="s">
        <v>11</v>
      </c>
      <c r="E7776" t="s">
        <v>1468</v>
      </c>
      <c r="F7776" t="s">
        <v>13</v>
      </c>
      <c r="G7776" t="s">
        <v>1252</v>
      </c>
      <c r="H7776" s="1">
        <v>0</v>
      </c>
      <c r="I7776" s="2">
        <v>43549</v>
      </c>
      <c r="J7776" t="s">
        <v>5472</v>
      </c>
      <c r="K7776" t="s">
        <v>73</v>
      </c>
      <c r="L7776">
        <v>53209</v>
      </c>
      <c r="M7776">
        <v>755</v>
      </c>
      <c r="N7776" t="s">
        <v>1849</v>
      </c>
      <c r="O7776">
        <v>41</v>
      </c>
      <c r="P7776">
        <v>3</v>
      </c>
      <c r="Q7776" t="s">
        <v>75</v>
      </c>
      <c r="R7776" t="s">
        <v>8304</v>
      </c>
      <c r="S7776">
        <v>40.590000000000003</v>
      </c>
      <c r="T7776">
        <v>369</v>
      </c>
      <c r="U7776" t="s">
        <v>33</v>
      </c>
      <c r="V7776" s="2">
        <v>43555</v>
      </c>
      <c r="W7776" t="s">
        <v>39</v>
      </c>
      <c r="X7776" t="s">
        <v>82</v>
      </c>
      <c r="Y7776" t="s">
        <v>24</v>
      </c>
    </row>
    <row r="7777" spans="1:25" hidden="1" x14ac:dyDescent="0.35">
      <c r="A7777">
        <v>6</v>
      </c>
      <c r="B7777" t="s">
        <v>10</v>
      </c>
      <c r="C7777">
        <v>6</v>
      </c>
      <c r="D7777" t="s">
        <v>11</v>
      </c>
      <c r="E7777" t="s">
        <v>1468</v>
      </c>
      <c r="F7777" t="s">
        <v>13</v>
      </c>
      <c r="G7777" t="s">
        <v>1252</v>
      </c>
      <c r="H7777" s="1">
        <v>0</v>
      </c>
      <c r="I7777" s="2">
        <v>43549</v>
      </c>
      <c r="J7777" t="s">
        <v>5472</v>
      </c>
      <c r="K7777" t="s">
        <v>73</v>
      </c>
      <c r="L7777">
        <v>53209</v>
      </c>
      <c r="M7777">
        <v>996</v>
      </c>
      <c r="N7777" t="s">
        <v>1488</v>
      </c>
      <c r="O7777">
        <v>427</v>
      </c>
      <c r="P7777">
        <v>7</v>
      </c>
      <c r="Q7777" t="s">
        <v>75</v>
      </c>
      <c r="R7777" t="s">
        <v>8304</v>
      </c>
      <c r="S7777">
        <v>427.44</v>
      </c>
      <c r="T7777">
        <v>1527</v>
      </c>
      <c r="U7777" t="s">
        <v>33</v>
      </c>
      <c r="V7777" s="2">
        <v>43555</v>
      </c>
      <c r="W7777" t="s">
        <v>39</v>
      </c>
      <c r="X7777" t="s">
        <v>82</v>
      </c>
      <c r="Y7777" t="s">
        <v>24</v>
      </c>
    </row>
    <row r="7778" spans="1:25" hidden="1" x14ac:dyDescent="0.35">
      <c r="A7778">
        <v>4</v>
      </c>
      <c r="B7778" t="s">
        <v>43</v>
      </c>
      <c r="C7778">
        <v>6</v>
      </c>
      <c r="D7778" t="s">
        <v>26</v>
      </c>
      <c r="E7778" t="s">
        <v>1822</v>
      </c>
      <c r="F7778" t="s">
        <v>13</v>
      </c>
      <c r="G7778" t="s">
        <v>2067</v>
      </c>
      <c r="H7778" s="1">
        <v>0.2</v>
      </c>
      <c r="I7778" s="2">
        <v>43717</v>
      </c>
      <c r="J7778" t="s">
        <v>4645</v>
      </c>
      <c r="K7778" t="s">
        <v>30</v>
      </c>
      <c r="L7778">
        <v>85301</v>
      </c>
      <c r="M7778">
        <v>1600</v>
      </c>
      <c r="N7778" t="s">
        <v>4646</v>
      </c>
      <c r="O7778">
        <v>2</v>
      </c>
      <c r="P7778">
        <v>2</v>
      </c>
      <c r="Q7778" t="s">
        <v>32</v>
      </c>
      <c r="R7778" t="s">
        <v>8304</v>
      </c>
      <c r="S7778">
        <v>2.39</v>
      </c>
      <c r="T7778">
        <v>6</v>
      </c>
      <c r="U7778" t="s">
        <v>19</v>
      </c>
      <c r="V7778" s="2">
        <v>43721</v>
      </c>
      <c r="W7778" t="s">
        <v>39</v>
      </c>
      <c r="X7778" t="s">
        <v>199</v>
      </c>
      <c r="Y7778" t="s">
        <v>64</v>
      </c>
    </row>
    <row r="7779" spans="1:25" hidden="1" x14ac:dyDescent="0.35">
      <c r="A7779">
        <v>7</v>
      </c>
      <c r="B7779" t="s">
        <v>25</v>
      </c>
      <c r="C7779">
        <v>6</v>
      </c>
      <c r="D7779" t="s">
        <v>26</v>
      </c>
      <c r="E7779" t="s">
        <v>192</v>
      </c>
      <c r="F7779" t="s">
        <v>13</v>
      </c>
      <c r="G7779" t="s">
        <v>1495</v>
      </c>
      <c r="H7779" s="1">
        <v>0.8</v>
      </c>
      <c r="I7779" s="2">
        <v>43638</v>
      </c>
      <c r="J7779" t="s">
        <v>3966</v>
      </c>
      <c r="K7779" t="s">
        <v>73</v>
      </c>
      <c r="L7779">
        <v>60653</v>
      </c>
      <c r="M7779">
        <v>1650</v>
      </c>
      <c r="N7779" t="s">
        <v>3967</v>
      </c>
      <c r="O7779">
        <v>-5</v>
      </c>
      <c r="P7779">
        <v>3</v>
      </c>
      <c r="Q7779" t="s">
        <v>75</v>
      </c>
      <c r="R7779" t="s">
        <v>8304</v>
      </c>
      <c r="S7779">
        <v>-5.01</v>
      </c>
      <c r="T7779">
        <v>3</v>
      </c>
      <c r="U7779" t="s">
        <v>19</v>
      </c>
      <c r="V7779" s="2">
        <v>43645</v>
      </c>
      <c r="W7779" t="s">
        <v>39</v>
      </c>
      <c r="X7779" t="s">
        <v>139</v>
      </c>
      <c r="Y7779" t="s">
        <v>54</v>
      </c>
    </row>
    <row r="7780" spans="1:25" hidden="1" x14ac:dyDescent="0.35">
      <c r="A7780">
        <v>4</v>
      </c>
      <c r="B7780" t="s">
        <v>43</v>
      </c>
      <c r="C7780">
        <v>6</v>
      </c>
      <c r="D7780" t="s">
        <v>26</v>
      </c>
      <c r="E7780" t="s">
        <v>305</v>
      </c>
      <c r="F7780" t="s">
        <v>13</v>
      </c>
      <c r="G7780" t="s">
        <v>5295</v>
      </c>
      <c r="H7780" s="1">
        <v>0.2</v>
      </c>
      <c r="I7780" s="2">
        <v>43795</v>
      </c>
      <c r="J7780" t="s">
        <v>6403</v>
      </c>
      <c r="K7780" t="s">
        <v>102</v>
      </c>
      <c r="L7780">
        <v>43229</v>
      </c>
      <c r="M7780">
        <v>811</v>
      </c>
      <c r="N7780" t="s">
        <v>3573</v>
      </c>
      <c r="O7780">
        <v>10</v>
      </c>
      <c r="P7780">
        <v>3</v>
      </c>
      <c r="Q7780" t="s">
        <v>104</v>
      </c>
      <c r="R7780" t="s">
        <v>8304</v>
      </c>
      <c r="S7780">
        <v>9.8000000000000007</v>
      </c>
      <c r="T7780">
        <v>52</v>
      </c>
      <c r="U7780" t="s">
        <v>33</v>
      </c>
      <c r="V7780" s="2">
        <v>43799</v>
      </c>
      <c r="W7780" t="s">
        <v>39</v>
      </c>
      <c r="X7780" t="s">
        <v>309</v>
      </c>
      <c r="Y7780" t="s">
        <v>56</v>
      </c>
    </row>
    <row r="7781" spans="1:25" hidden="1" x14ac:dyDescent="0.35">
      <c r="A7781">
        <v>4</v>
      </c>
      <c r="B7781" t="s">
        <v>43</v>
      </c>
      <c r="C7781">
        <v>6</v>
      </c>
      <c r="D7781" t="s">
        <v>26</v>
      </c>
      <c r="E7781" t="s">
        <v>305</v>
      </c>
      <c r="F7781" t="s">
        <v>13</v>
      </c>
      <c r="G7781" t="s">
        <v>5295</v>
      </c>
      <c r="H7781" s="1">
        <v>0.2</v>
      </c>
      <c r="I7781" s="2">
        <v>43795</v>
      </c>
      <c r="J7781" t="s">
        <v>6403</v>
      </c>
      <c r="K7781" t="s">
        <v>102</v>
      </c>
      <c r="L7781">
        <v>43229</v>
      </c>
      <c r="M7781">
        <v>663</v>
      </c>
      <c r="N7781" t="s">
        <v>1186</v>
      </c>
      <c r="O7781">
        <v>24</v>
      </c>
      <c r="P7781">
        <v>7</v>
      </c>
      <c r="Q7781" t="s">
        <v>104</v>
      </c>
      <c r="R7781" t="s">
        <v>8304</v>
      </c>
      <c r="S7781">
        <v>23.98</v>
      </c>
      <c r="T7781">
        <v>213</v>
      </c>
      <c r="U7781" t="s">
        <v>33</v>
      </c>
      <c r="V7781" s="2">
        <v>43799</v>
      </c>
      <c r="W7781" t="s">
        <v>39</v>
      </c>
      <c r="X7781" t="s">
        <v>309</v>
      </c>
      <c r="Y7781" t="s">
        <v>56</v>
      </c>
    </row>
    <row r="7782" spans="1:25" x14ac:dyDescent="0.35">
      <c r="A7782">
        <v>2</v>
      </c>
      <c r="B7782" t="s">
        <v>25</v>
      </c>
      <c r="C7782">
        <v>1</v>
      </c>
      <c r="D7782" t="s">
        <v>11</v>
      </c>
      <c r="E7782" t="s">
        <v>88</v>
      </c>
      <c r="F7782" t="s">
        <v>13</v>
      </c>
      <c r="G7782" t="s">
        <v>6877</v>
      </c>
      <c r="H7782" s="1">
        <v>0</v>
      </c>
      <c r="I7782" s="2">
        <v>43547</v>
      </c>
      <c r="J7782" t="s">
        <v>6878</v>
      </c>
      <c r="K7782" t="s">
        <v>30</v>
      </c>
      <c r="L7782">
        <v>94122</v>
      </c>
      <c r="M7782">
        <v>494</v>
      </c>
      <c r="N7782" t="s">
        <v>2279</v>
      </c>
      <c r="O7782">
        <v>76</v>
      </c>
      <c r="P7782">
        <v>8</v>
      </c>
      <c r="Q7782" t="s">
        <v>32</v>
      </c>
      <c r="R7782" t="s">
        <v>8304</v>
      </c>
      <c r="S7782">
        <v>76.260000000000005</v>
      </c>
      <c r="T7782">
        <v>212</v>
      </c>
      <c r="U7782" t="s">
        <v>76</v>
      </c>
      <c r="V7782" s="2">
        <v>43549</v>
      </c>
      <c r="W7782" t="s">
        <v>130</v>
      </c>
      <c r="X7782" t="s">
        <v>34</v>
      </c>
      <c r="Y7782" t="s">
        <v>47</v>
      </c>
    </row>
    <row r="7783" spans="1:25" hidden="1" x14ac:dyDescent="0.35">
      <c r="A7783">
        <v>1</v>
      </c>
      <c r="B7783" t="s">
        <v>10</v>
      </c>
      <c r="C7783">
        <v>1</v>
      </c>
      <c r="D7783" t="s">
        <v>11</v>
      </c>
      <c r="E7783" t="s">
        <v>99</v>
      </c>
      <c r="F7783" t="s">
        <v>13</v>
      </c>
      <c r="G7783" t="s">
        <v>1543</v>
      </c>
      <c r="H7783" s="1">
        <v>0.2</v>
      </c>
      <c r="I7783" s="2">
        <v>43722</v>
      </c>
      <c r="J7783" t="s">
        <v>1591</v>
      </c>
      <c r="K7783" t="s">
        <v>102</v>
      </c>
      <c r="L7783">
        <v>19140</v>
      </c>
      <c r="M7783">
        <v>1564</v>
      </c>
      <c r="N7783" t="s">
        <v>1592</v>
      </c>
      <c r="O7783">
        <v>5</v>
      </c>
      <c r="P7783">
        <v>8</v>
      </c>
      <c r="Q7783" t="s">
        <v>104</v>
      </c>
      <c r="R7783" t="s">
        <v>8304</v>
      </c>
      <c r="S7783">
        <v>4.8</v>
      </c>
      <c r="T7783">
        <v>128</v>
      </c>
      <c r="U7783" t="s">
        <v>19</v>
      </c>
      <c r="V7783" s="2">
        <v>43723</v>
      </c>
      <c r="W7783" t="s">
        <v>130</v>
      </c>
      <c r="X7783" t="s">
        <v>105</v>
      </c>
      <c r="Y7783" t="s">
        <v>47</v>
      </c>
    </row>
    <row r="7784" spans="1:25" hidden="1" x14ac:dyDescent="0.35">
      <c r="A7784">
        <v>1</v>
      </c>
      <c r="B7784" t="s">
        <v>10</v>
      </c>
      <c r="C7784">
        <v>1</v>
      </c>
      <c r="D7784" t="s">
        <v>11</v>
      </c>
      <c r="E7784" t="s">
        <v>99</v>
      </c>
      <c r="F7784" t="s">
        <v>13</v>
      </c>
      <c r="G7784" t="s">
        <v>1543</v>
      </c>
      <c r="H7784" s="1">
        <v>0.3</v>
      </c>
      <c r="I7784" s="2">
        <v>43722</v>
      </c>
      <c r="J7784" t="s">
        <v>1591</v>
      </c>
      <c r="K7784" t="s">
        <v>102</v>
      </c>
      <c r="L7784">
        <v>19140</v>
      </c>
      <c r="M7784">
        <v>1208</v>
      </c>
      <c r="N7784" t="s">
        <v>923</v>
      </c>
      <c r="O7784">
        <v>-29</v>
      </c>
      <c r="P7784">
        <v>2</v>
      </c>
      <c r="Q7784" t="s">
        <v>104</v>
      </c>
      <c r="R7784" t="s">
        <v>8304</v>
      </c>
      <c r="S7784">
        <v>-29.15</v>
      </c>
      <c r="T7784">
        <v>113</v>
      </c>
      <c r="U7784" t="s">
        <v>19</v>
      </c>
      <c r="V7784" s="2">
        <v>43723</v>
      </c>
      <c r="W7784" t="s">
        <v>130</v>
      </c>
      <c r="X7784" t="s">
        <v>105</v>
      </c>
      <c r="Y7784" t="s">
        <v>24</v>
      </c>
    </row>
    <row r="7785" spans="1:25" hidden="1" x14ac:dyDescent="0.35">
      <c r="A7785">
        <v>1</v>
      </c>
      <c r="B7785" t="s">
        <v>10</v>
      </c>
      <c r="C7785">
        <v>1</v>
      </c>
      <c r="D7785" t="s">
        <v>26</v>
      </c>
      <c r="E7785" t="s">
        <v>99</v>
      </c>
      <c r="F7785" t="s">
        <v>13</v>
      </c>
      <c r="G7785" t="s">
        <v>1543</v>
      </c>
      <c r="H7785" s="1">
        <v>0.7</v>
      </c>
      <c r="I7785" s="2">
        <v>43722</v>
      </c>
      <c r="J7785" t="s">
        <v>1591</v>
      </c>
      <c r="K7785" t="s">
        <v>102</v>
      </c>
      <c r="L7785">
        <v>19140</v>
      </c>
      <c r="M7785">
        <v>692</v>
      </c>
      <c r="N7785" t="s">
        <v>2987</v>
      </c>
      <c r="O7785">
        <v>-3</v>
      </c>
      <c r="P7785">
        <v>2</v>
      </c>
      <c r="Q7785" t="s">
        <v>104</v>
      </c>
      <c r="R7785" t="s">
        <v>8304</v>
      </c>
      <c r="S7785">
        <v>-2.59</v>
      </c>
      <c r="T7785">
        <v>4</v>
      </c>
      <c r="U7785" t="s">
        <v>19</v>
      </c>
      <c r="V7785" s="2">
        <v>43723</v>
      </c>
      <c r="W7785" t="s">
        <v>130</v>
      </c>
      <c r="X7785" t="s">
        <v>105</v>
      </c>
      <c r="Y7785" t="s">
        <v>54</v>
      </c>
    </row>
    <row r="7786" spans="1:25" hidden="1" x14ac:dyDescent="0.35">
      <c r="A7786">
        <v>1</v>
      </c>
      <c r="B7786" t="s">
        <v>10</v>
      </c>
      <c r="C7786">
        <v>1</v>
      </c>
      <c r="D7786" t="s">
        <v>26</v>
      </c>
      <c r="E7786" t="s">
        <v>99</v>
      </c>
      <c r="F7786" t="s">
        <v>13</v>
      </c>
      <c r="G7786" t="s">
        <v>1543</v>
      </c>
      <c r="H7786" s="1">
        <v>0.7</v>
      </c>
      <c r="I7786" s="2">
        <v>43722</v>
      </c>
      <c r="J7786" t="s">
        <v>1591</v>
      </c>
      <c r="K7786" t="s">
        <v>102</v>
      </c>
      <c r="L7786">
        <v>19140</v>
      </c>
      <c r="M7786">
        <v>124</v>
      </c>
      <c r="N7786" t="s">
        <v>2993</v>
      </c>
      <c r="O7786">
        <v>-12</v>
      </c>
      <c r="P7786">
        <v>4</v>
      </c>
      <c r="Q7786" t="s">
        <v>104</v>
      </c>
      <c r="R7786" t="s">
        <v>8304</v>
      </c>
      <c r="S7786">
        <v>-12.21</v>
      </c>
      <c r="T7786">
        <v>18</v>
      </c>
      <c r="U7786" t="s">
        <v>19</v>
      </c>
      <c r="V7786" s="2">
        <v>43723</v>
      </c>
      <c r="W7786" t="s">
        <v>130</v>
      </c>
      <c r="X7786" t="s">
        <v>105</v>
      </c>
      <c r="Y7786" t="s">
        <v>54</v>
      </c>
    </row>
    <row r="7787" spans="1:25" hidden="1" x14ac:dyDescent="0.35">
      <c r="A7787">
        <v>1</v>
      </c>
      <c r="B7787" t="s">
        <v>10</v>
      </c>
      <c r="C7787">
        <v>1</v>
      </c>
      <c r="D7787" t="s">
        <v>50</v>
      </c>
      <c r="E7787" t="s">
        <v>99</v>
      </c>
      <c r="F7787" t="s">
        <v>13</v>
      </c>
      <c r="G7787" t="s">
        <v>1543</v>
      </c>
      <c r="H7787" s="1">
        <v>0.7</v>
      </c>
      <c r="I7787" s="2">
        <v>43722</v>
      </c>
      <c r="J7787" t="s">
        <v>1591</v>
      </c>
      <c r="K7787" t="s">
        <v>102</v>
      </c>
      <c r="L7787">
        <v>19140</v>
      </c>
      <c r="M7787">
        <v>1354</v>
      </c>
      <c r="N7787" t="s">
        <v>4759</v>
      </c>
      <c r="O7787">
        <v>-18</v>
      </c>
      <c r="P7787">
        <v>1</v>
      </c>
      <c r="Q7787" t="s">
        <v>104</v>
      </c>
      <c r="R7787" t="s">
        <v>8304</v>
      </c>
      <c r="S7787">
        <v>-18.04</v>
      </c>
      <c r="T7787">
        <v>13</v>
      </c>
      <c r="U7787" t="s">
        <v>19</v>
      </c>
      <c r="V7787" s="2">
        <v>43723</v>
      </c>
      <c r="W7787" t="s">
        <v>130</v>
      </c>
      <c r="X7787" t="s">
        <v>105</v>
      </c>
      <c r="Y7787" t="s">
        <v>422</v>
      </c>
    </row>
    <row r="7788" spans="1:25" hidden="1" x14ac:dyDescent="0.35">
      <c r="A7788">
        <v>1</v>
      </c>
      <c r="B7788" t="s">
        <v>10</v>
      </c>
      <c r="C7788">
        <v>1</v>
      </c>
      <c r="D7788" t="s">
        <v>50</v>
      </c>
      <c r="E7788" t="s">
        <v>99</v>
      </c>
      <c r="F7788" t="s">
        <v>13</v>
      </c>
      <c r="G7788" t="s">
        <v>1543</v>
      </c>
      <c r="H7788" s="1">
        <v>0.7</v>
      </c>
      <c r="I7788" s="2">
        <v>43722</v>
      </c>
      <c r="J7788" t="s">
        <v>1591</v>
      </c>
      <c r="K7788" t="s">
        <v>102</v>
      </c>
      <c r="L7788">
        <v>19140</v>
      </c>
      <c r="M7788">
        <v>987</v>
      </c>
      <c r="N7788" t="s">
        <v>810</v>
      </c>
      <c r="O7788">
        <v>-169</v>
      </c>
      <c r="P7788">
        <v>2</v>
      </c>
      <c r="Q7788" t="s">
        <v>104</v>
      </c>
      <c r="R7788" t="s">
        <v>8304</v>
      </c>
      <c r="S7788">
        <v>-168.82</v>
      </c>
      <c r="T7788">
        <v>241</v>
      </c>
      <c r="U7788" t="s">
        <v>19</v>
      </c>
      <c r="V7788" s="2">
        <v>43723</v>
      </c>
      <c r="W7788" t="s">
        <v>130</v>
      </c>
      <c r="X7788" t="s">
        <v>105</v>
      </c>
      <c r="Y7788" t="s">
        <v>422</v>
      </c>
    </row>
    <row r="7789" spans="1:25" hidden="1" x14ac:dyDescent="0.35">
      <c r="A7789">
        <v>6</v>
      </c>
      <c r="B7789" t="s">
        <v>10</v>
      </c>
      <c r="C7789">
        <v>6</v>
      </c>
      <c r="D7789" t="s">
        <v>26</v>
      </c>
      <c r="E7789" t="s">
        <v>5710</v>
      </c>
      <c r="F7789" t="s">
        <v>13</v>
      </c>
      <c r="G7789" t="s">
        <v>5440</v>
      </c>
      <c r="H7789" s="1">
        <v>0.2</v>
      </c>
      <c r="I7789" s="2">
        <v>43545</v>
      </c>
      <c r="J7789" t="s">
        <v>6489</v>
      </c>
      <c r="K7789" t="s">
        <v>16</v>
      </c>
      <c r="L7789">
        <v>33068</v>
      </c>
      <c r="M7789">
        <v>142</v>
      </c>
      <c r="N7789" t="s">
        <v>3643</v>
      </c>
      <c r="O7789">
        <v>8</v>
      </c>
      <c r="P7789">
        <v>1</v>
      </c>
      <c r="Q7789" t="s">
        <v>18</v>
      </c>
      <c r="R7789" t="s">
        <v>8304</v>
      </c>
      <c r="S7789">
        <v>8.0500000000000007</v>
      </c>
      <c r="T7789">
        <v>64</v>
      </c>
      <c r="U7789" t="s">
        <v>33</v>
      </c>
      <c r="V7789" s="2">
        <v>43551</v>
      </c>
      <c r="W7789" t="s">
        <v>39</v>
      </c>
      <c r="X7789" t="s">
        <v>40</v>
      </c>
      <c r="Y7789" t="s">
        <v>56</v>
      </c>
    </row>
    <row r="7790" spans="1:25" hidden="1" x14ac:dyDescent="0.35">
      <c r="A7790">
        <v>6</v>
      </c>
      <c r="B7790" t="s">
        <v>10</v>
      </c>
      <c r="C7790">
        <v>6</v>
      </c>
      <c r="D7790" t="s">
        <v>26</v>
      </c>
      <c r="E7790" t="s">
        <v>99</v>
      </c>
      <c r="F7790" t="s">
        <v>13</v>
      </c>
      <c r="G7790" t="s">
        <v>5375</v>
      </c>
      <c r="H7790" s="1">
        <v>0.2</v>
      </c>
      <c r="I7790" s="2">
        <v>43760</v>
      </c>
      <c r="J7790" t="s">
        <v>6420</v>
      </c>
      <c r="K7790" t="s">
        <v>102</v>
      </c>
      <c r="L7790">
        <v>19134</v>
      </c>
      <c r="M7790">
        <v>8</v>
      </c>
      <c r="N7790" t="s">
        <v>3233</v>
      </c>
      <c r="O7790">
        <v>11</v>
      </c>
      <c r="P7790">
        <v>4</v>
      </c>
      <c r="Q7790" t="s">
        <v>104</v>
      </c>
      <c r="R7790" t="s">
        <v>8304</v>
      </c>
      <c r="S7790">
        <v>11.09</v>
      </c>
      <c r="T7790">
        <v>32</v>
      </c>
      <c r="U7790" t="s">
        <v>33</v>
      </c>
      <c r="V7790" s="2">
        <v>43766</v>
      </c>
      <c r="W7790" t="s">
        <v>39</v>
      </c>
      <c r="X7790" t="s">
        <v>105</v>
      </c>
      <c r="Y7790" t="s">
        <v>119</v>
      </c>
    </row>
    <row r="7791" spans="1:25" hidden="1" x14ac:dyDescent="0.35">
      <c r="A7791">
        <v>6</v>
      </c>
      <c r="B7791" t="s">
        <v>10</v>
      </c>
      <c r="C7791">
        <v>6</v>
      </c>
      <c r="D7791" t="s">
        <v>50</v>
      </c>
      <c r="E7791" t="s">
        <v>99</v>
      </c>
      <c r="F7791" t="s">
        <v>13</v>
      </c>
      <c r="G7791" t="s">
        <v>5375</v>
      </c>
      <c r="H7791" s="1">
        <v>0.4</v>
      </c>
      <c r="I7791" s="2">
        <v>43760</v>
      </c>
      <c r="J7791" t="s">
        <v>6420</v>
      </c>
      <c r="K7791" t="s">
        <v>102</v>
      </c>
      <c r="L7791">
        <v>19134</v>
      </c>
      <c r="M7791">
        <v>991</v>
      </c>
      <c r="N7791" t="s">
        <v>162</v>
      </c>
      <c r="O7791">
        <v>-7</v>
      </c>
      <c r="P7791">
        <v>5</v>
      </c>
      <c r="Q7791" t="s">
        <v>104</v>
      </c>
      <c r="R7791" t="s">
        <v>8304</v>
      </c>
      <c r="S7791">
        <v>-6.54</v>
      </c>
      <c r="T7791">
        <v>33</v>
      </c>
      <c r="U7791" t="s">
        <v>33</v>
      </c>
      <c r="V7791" s="2">
        <v>43766</v>
      </c>
      <c r="W7791" t="s">
        <v>39</v>
      </c>
      <c r="X7791" t="s">
        <v>105</v>
      </c>
      <c r="Y7791" t="s">
        <v>52</v>
      </c>
    </row>
    <row r="7792" spans="1:25" hidden="1" x14ac:dyDescent="0.35">
      <c r="A7792">
        <v>2</v>
      </c>
      <c r="B7792" t="s">
        <v>25</v>
      </c>
      <c r="C7792">
        <v>1</v>
      </c>
      <c r="D7792" t="s">
        <v>26</v>
      </c>
      <c r="E7792" t="s">
        <v>1174</v>
      </c>
      <c r="F7792" t="s">
        <v>13</v>
      </c>
      <c r="G7792" t="s">
        <v>6894</v>
      </c>
      <c r="H7792" s="1">
        <v>0.2</v>
      </c>
      <c r="I7792" s="2">
        <v>43734</v>
      </c>
      <c r="J7792" t="s">
        <v>8057</v>
      </c>
      <c r="K7792" t="s">
        <v>30</v>
      </c>
      <c r="L7792">
        <v>97301</v>
      </c>
      <c r="M7792">
        <v>1305</v>
      </c>
      <c r="N7792" t="s">
        <v>3064</v>
      </c>
      <c r="O7792">
        <v>1</v>
      </c>
      <c r="P7792">
        <v>1</v>
      </c>
      <c r="Q7792" t="s">
        <v>32</v>
      </c>
      <c r="R7792" t="s">
        <v>92</v>
      </c>
      <c r="S7792">
        <v>0.56000000000000005</v>
      </c>
      <c r="T7792">
        <v>2</v>
      </c>
      <c r="U7792" t="s">
        <v>76</v>
      </c>
      <c r="V7792" s="2">
        <v>43736</v>
      </c>
      <c r="W7792" t="s">
        <v>130</v>
      </c>
      <c r="X7792" t="s">
        <v>262</v>
      </c>
      <c r="Y7792" t="s">
        <v>49</v>
      </c>
    </row>
    <row r="7793" spans="1:25" hidden="1" x14ac:dyDescent="0.35">
      <c r="A7793">
        <v>4</v>
      </c>
      <c r="B7793" t="s">
        <v>43</v>
      </c>
      <c r="C7793">
        <v>6</v>
      </c>
      <c r="D7793" t="s">
        <v>26</v>
      </c>
      <c r="E7793" t="s">
        <v>99</v>
      </c>
      <c r="F7793" t="s">
        <v>13</v>
      </c>
      <c r="G7793" t="s">
        <v>2749</v>
      </c>
      <c r="H7793" s="1">
        <v>0.7</v>
      </c>
      <c r="I7793" s="2">
        <v>43803</v>
      </c>
      <c r="J7793" t="s">
        <v>4244</v>
      </c>
      <c r="K7793" t="s">
        <v>102</v>
      </c>
      <c r="L7793">
        <v>19134</v>
      </c>
      <c r="M7793">
        <v>1519</v>
      </c>
      <c r="N7793" t="s">
        <v>725</v>
      </c>
      <c r="O7793">
        <v>-4</v>
      </c>
      <c r="P7793">
        <v>3</v>
      </c>
      <c r="Q7793" t="s">
        <v>104</v>
      </c>
      <c r="R7793" t="s">
        <v>8304</v>
      </c>
      <c r="S7793">
        <v>-4.46</v>
      </c>
      <c r="T7793">
        <v>5</v>
      </c>
      <c r="U7793" t="s">
        <v>19</v>
      </c>
      <c r="V7793" s="2">
        <v>43807</v>
      </c>
      <c r="W7793" t="s">
        <v>39</v>
      </c>
      <c r="X7793" t="s">
        <v>105</v>
      </c>
      <c r="Y7793" t="s">
        <v>54</v>
      </c>
    </row>
    <row r="7794" spans="1:25" hidden="1" x14ac:dyDescent="0.35">
      <c r="A7794">
        <v>3</v>
      </c>
      <c r="B7794" t="s">
        <v>25</v>
      </c>
      <c r="C7794">
        <v>1</v>
      </c>
      <c r="D7794" t="s">
        <v>11</v>
      </c>
      <c r="E7794" t="s">
        <v>498</v>
      </c>
      <c r="F7794" t="s">
        <v>13</v>
      </c>
      <c r="G7794" t="s">
        <v>5195</v>
      </c>
      <c r="H7794" s="1">
        <v>0.3</v>
      </c>
      <c r="I7794" s="2">
        <v>43792</v>
      </c>
      <c r="J7794" t="s">
        <v>5196</v>
      </c>
      <c r="K7794" t="s">
        <v>73</v>
      </c>
      <c r="L7794">
        <v>75220</v>
      </c>
      <c r="M7794">
        <v>979</v>
      </c>
      <c r="N7794" t="s">
        <v>1816</v>
      </c>
      <c r="O7794">
        <v>-31</v>
      </c>
      <c r="P7794">
        <v>1</v>
      </c>
      <c r="Q7794" t="s">
        <v>75</v>
      </c>
      <c r="R7794" t="s">
        <v>8304</v>
      </c>
      <c r="S7794">
        <v>-31.03</v>
      </c>
      <c r="T7794">
        <v>128</v>
      </c>
      <c r="U7794" t="s">
        <v>33</v>
      </c>
      <c r="V7794" s="2">
        <v>43795</v>
      </c>
      <c r="W7794" t="s">
        <v>130</v>
      </c>
      <c r="X7794" t="s">
        <v>77</v>
      </c>
      <c r="Y7794" t="s">
        <v>41</v>
      </c>
    </row>
    <row r="7795" spans="1:25" hidden="1" x14ac:dyDescent="0.35">
      <c r="A7795">
        <v>3</v>
      </c>
      <c r="B7795" t="s">
        <v>25</v>
      </c>
      <c r="C7795">
        <v>1</v>
      </c>
      <c r="D7795" t="s">
        <v>26</v>
      </c>
      <c r="E7795" t="s">
        <v>498</v>
      </c>
      <c r="F7795" t="s">
        <v>13</v>
      </c>
      <c r="G7795" t="s">
        <v>5195</v>
      </c>
      <c r="H7795" s="1">
        <v>0.2</v>
      </c>
      <c r="I7795" s="2">
        <v>43792</v>
      </c>
      <c r="J7795" t="s">
        <v>5196</v>
      </c>
      <c r="K7795" t="s">
        <v>73</v>
      </c>
      <c r="L7795">
        <v>75220</v>
      </c>
      <c r="M7795">
        <v>1738</v>
      </c>
      <c r="N7795" t="s">
        <v>2942</v>
      </c>
      <c r="O7795">
        <v>29</v>
      </c>
      <c r="P7795">
        <v>2</v>
      </c>
      <c r="Q7795" t="s">
        <v>75</v>
      </c>
      <c r="R7795" t="s">
        <v>8304</v>
      </c>
      <c r="S7795">
        <v>29.36</v>
      </c>
      <c r="T7795">
        <v>78</v>
      </c>
      <c r="U7795" t="s">
        <v>33</v>
      </c>
      <c r="V7795" s="2">
        <v>43795</v>
      </c>
      <c r="W7795" t="s">
        <v>130</v>
      </c>
      <c r="X7795" t="s">
        <v>77</v>
      </c>
      <c r="Y7795" t="s">
        <v>64</v>
      </c>
    </row>
    <row r="7796" spans="1:25" hidden="1" x14ac:dyDescent="0.35">
      <c r="A7796">
        <v>3</v>
      </c>
      <c r="B7796" t="s">
        <v>25</v>
      </c>
      <c r="C7796">
        <v>1</v>
      </c>
      <c r="D7796" t="s">
        <v>26</v>
      </c>
      <c r="E7796" t="s">
        <v>498</v>
      </c>
      <c r="F7796" t="s">
        <v>13</v>
      </c>
      <c r="G7796" t="s">
        <v>5195</v>
      </c>
      <c r="H7796" s="1">
        <v>0.2</v>
      </c>
      <c r="I7796" s="2">
        <v>43792</v>
      </c>
      <c r="J7796" t="s">
        <v>5196</v>
      </c>
      <c r="K7796" t="s">
        <v>73</v>
      </c>
      <c r="L7796">
        <v>75220</v>
      </c>
      <c r="M7796">
        <v>1824</v>
      </c>
      <c r="N7796" t="s">
        <v>4542</v>
      </c>
      <c r="O7796">
        <v>13</v>
      </c>
      <c r="P7796">
        <v>7</v>
      </c>
      <c r="Q7796" t="s">
        <v>75</v>
      </c>
      <c r="R7796" t="s">
        <v>8304</v>
      </c>
      <c r="S7796">
        <v>12.7</v>
      </c>
      <c r="T7796">
        <v>36</v>
      </c>
      <c r="U7796" t="s">
        <v>33</v>
      </c>
      <c r="V7796" s="2">
        <v>43795</v>
      </c>
      <c r="W7796" t="s">
        <v>130</v>
      </c>
      <c r="X7796" t="s">
        <v>77</v>
      </c>
      <c r="Y7796" t="s">
        <v>64</v>
      </c>
    </row>
    <row r="7797" spans="1:25" hidden="1" x14ac:dyDescent="0.35">
      <c r="A7797">
        <v>3</v>
      </c>
      <c r="B7797" t="s">
        <v>25</v>
      </c>
      <c r="C7797">
        <v>1</v>
      </c>
      <c r="D7797" t="s">
        <v>26</v>
      </c>
      <c r="E7797" t="s">
        <v>498</v>
      </c>
      <c r="F7797" t="s">
        <v>13</v>
      </c>
      <c r="G7797" t="s">
        <v>5195</v>
      </c>
      <c r="H7797" s="1">
        <v>0.8</v>
      </c>
      <c r="I7797" s="2">
        <v>43792</v>
      </c>
      <c r="J7797" t="s">
        <v>5196</v>
      </c>
      <c r="K7797" t="s">
        <v>73</v>
      </c>
      <c r="L7797">
        <v>75220</v>
      </c>
      <c r="M7797">
        <v>124</v>
      </c>
      <c r="N7797" t="s">
        <v>2993</v>
      </c>
      <c r="O7797">
        <v>-9</v>
      </c>
      <c r="P7797">
        <v>2</v>
      </c>
      <c r="Q7797" t="s">
        <v>75</v>
      </c>
      <c r="R7797" t="s">
        <v>8304</v>
      </c>
      <c r="S7797">
        <v>-9.16</v>
      </c>
      <c r="T7797">
        <v>6</v>
      </c>
      <c r="U7797" t="s">
        <v>33</v>
      </c>
      <c r="V7797" s="2">
        <v>43795</v>
      </c>
      <c r="W7797" t="s">
        <v>130</v>
      </c>
      <c r="X7797" t="s">
        <v>77</v>
      </c>
      <c r="Y7797" t="s">
        <v>54</v>
      </c>
    </row>
    <row r="7798" spans="1:25" hidden="1" x14ac:dyDescent="0.35">
      <c r="A7798">
        <v>5</v>
      </c>
      <c r="B7798" t="s">
        <v>43</v>
      </c>
      <c r="C7798">
        <v>6</v>
      </c>
      <c r="D7798" t="s">
        <v>26</v>
      </c>
      <c r="E7798" t="s">
        <v>305</v>
      </c>
      <c r="F7798" t="s">
        <v>13</v>
      </c>
      <c r="G7798" t="s">
        <v>1819</v>
      </c>
      <c r="H7798" s="1">
        <v>0.2</v>
      </c>
      <c r="I7798" s="2">
        <v>43817</v>
      </c>
      <c r="J7798" t="s">
        <v>4156</v>
      </c>
      <c r="K7798" t="s">
        <v>102</v>
      </c>
      <c r="L7798">
        <v>43229</v>
      </c>
      <c r="M7798">
        <v>949</v>
      </c>
      <c r="N7798" t="s">
        <v>3303</v>
      </c>
      <c r="O7798">
        <v>13</v>
      </c>
      <c r="P7798">
        <v>2</v>
      </c>
      <c r="Q7798" t="s">
        <v>104</v>
      </c>
      <c r="R7798" t="s">
        <v>8304</v>
      </c>
      <c r="S7798">
        <v>13.01</v>
      </c>
      <c r="T7798">
        <v>130</v>
      </c>
      <c r="U7798" t="s">
        <v>19</v>
      </c>
      <c r="V7798" s="2">
        <v>43822</v>
      </c>
      <c r="W7798" t="s">
        <v>39</v>
      </c>
      <c r="X7798" t="s">
        <v>309</v>
      </c>
      <c r="Y7798" t="s">
        <v>56</v>
      </c>
    </row>
    <row r="7799" spans="1:25" hidden="1" x14ac:dyDescent="0.35">
      <c r="A7799">
        <v>5</v>
      </c>
      <c r="B7799" t="s">
        <v>43</v>
      </c>
      <c r="C7799">
        <v>6</v>
      </c>
      <c r="D7799" t="s">
        <v>26</v>
      </c>
      <c r="E7799" t="s">
        <v>305</v>
      </c>
      <c r="F7799" t="s">
        <v>13</v>
      </c>
      <c r="G7799" t="s">
        <v>1819</v>
      </c>
      <c r="H7799" s="1">
        <v>0.2</v>
      </c>
      <c r="I7799" s="2">
        <v>43817</v>
      </c>
      <c r="J7799" t="s">
        <v>4156</v>
      </c>
      <c r="K7799" t="s">
        <v>102</v>
      </c>
      <c r="L7799">
        <v>43229</v>
      </c>
      <c r="M7799">
        <v>910</v>
      </c>
      <c r="N7799" t="s">
        <v>353</v>
      </c>
      <c r="O7799">
        <v>2</v>
      </c>
      <c r="P7799">
        <v>3</v>
      </c>
      <c r="Q7799" t="s">
        <v>104</v>
      </c>
      <c r="R7799" t="s">
        <v>8304</v>
      </c>
      <c r="S7799">
        <v>1.75</v>
      </c>
      <c r="T7799">
        <v>5</v>
      </c>
      <c r="U7799" t="s">
        <v>19</v>
      </c>
      <c r="V7799" s="2">
        <v>43822</v>
      </c>
      <c r="W7799" t="s">
        <v>39</v>
      </c>
      <c r="X7799" t="s">
        <v>309</v>
      </c>
      <c r="Y7799" t="s">
        <v>176</v>
      </c>
    </row>
    <row r="7800" spans="1:25" hidden="1" x14ac:dyDescent="0.35">
      <c r="A7800">
        <v>5</v>
      </c>
      <c r="B7800" t="s">
        <v>43</v>
      </c>
      <c r="C7800">
        <v>6</v>
      </c>
      <c r="D7800" t="s">
        <v>26</v>
      </c>
      <c r="E7800" t="s">
        <v>305</v>
      </c>
      <c r="F7800" t="s">
        <v>13</v>
      </c>
      <c r="G7800" t="s">
        <v>1819</v>
      </c>
      <c r="H7800" s="1">
        <v>0.2</v>
      </c>
      <c r="I7800" s="2">
        <v>43817</v>
      </c>
      <c r="J7800" t="s">
        <v>4156</v>
      </c>
      <c r="K7800" t="s">
        <v>102</v>
      </c>
      <c r="L7800">
        <v>43229</v>
      </c>
      <c r="M7800">
        <v>1840</v>
      </c>
      <c r="N7800" t="s">
        <v>8176</v>
      </c>
      <c r="O7800">
        <v>30</v>
      </c>
      <c r="P7800">
        <v>5</v>
      </c>
      <c r="Q7800" t="s">
        <v>104</v>
      </c>
      <c r="R7800" t="s">
        <v>8304</v>
      </c>
      <c r="S7800">
        <v>29.69</v>
      </c>
      <c r="T7800">
        <v>91</v>
      </c>
      <c r="U7800" t="s">
        <v>19</v>
      </c>
      <c r="V7800" s="2">
        <v>43822</v>
      </c>
      <c r="W7800" t="s">
        <v>39</v>
      </c>
      <c r="X7800" t="s">
        <v>309</v>
      </c>
      <c r="Y7800" t="s">
        <v>64</v>
      </c>
    </row>
    <row r="7801" spans="1:25" hidden="1" x14ac:dyDescent="0.35">
      <c r="A7801">
        <v>5</v>
      </c>
      <c r="B7801" t="s">
        <v>43</v>
      </c>
      <c r="C7801">
        <v>6</v>
      </c>
      <c r="D7801" t="s">
        <v>26</v>
      </c>
      <c r="E7801" t="s">
        <v>305</v>
      </c>
      <c r="F7801" t="s">
        <v>13</v>
      </c>
      <c r="G7801" t="s">
        <v>1819</v>
      </c>
      <c r="H7801" s="1">
        <v>0.7</v>
      </c>
      <c r="I7801" s="2">
        <v>43817</v>
      </c>
      <c r="J7801" t="s">
        <v>4156</v>
      </c>
      <c r="K7801" t="s">
        <v>102</v>
      </c>
      <c r="L7801">
        <v>43229</v>
      </c>
      <c r="M7801">
        <v>664</v>
      </c>
      <c r="N7801" t="s">
        <v>3354</v>
      </c>
      <c r="O7801">
        <v>-6</v>
      </c>
      <c r="P7801">
        <v>3</v>
      </c>
      <c r="Q7801" t="s">
        <v>104</v>
      </c>
      <c r="R7801" t="s">
        <v>8304</v>
      </c>
      <c r="S7801">
        <v>-6.03</v>
      </c>
      <c r="T7801">
        <v>7</v>
      </c>
      <c r="U7801" t="s">
        <v>19</v>
      </c>
      <c r="V7801" s="2">
        <v>43822</v>
      </c>
      <c r="W7801" t="s">
        <v>39</v>
      </c>
      <c r="X7801" t="s">
        <v>309</v>
      </c>
      <c r="Y7801" t="s">
        <v>54</v>
      </c>
    </row>
    <row r="7802" spans="1:25" hidden="1" x14ac:dyDescent="0.35">
      <c r="A7802">
        <v>4</v>
      </c>
      <c r="B7802" t="s">
        <v>43</v>
      </c>
      <c r="C7802">
        <v>6</v>
      </c>
      <c r="D7802" t="s">
        <v>26</v>
      </c>
      <c r="E7802" t="s">
        <v>4666</v>
      </c>
      <c r="F7802" t="s">
        <v>13</v>
      </c>
      <c r="G7802" t="s">
        <v>2868</v>
      </c>
      <c r="H7802" s="1">
        <v>0.2</v>
      </c>
      <c r="I7802" s="2">
        <v>43829</v>
      </c>
      <c r="J7802" t="s">
        <v>4667</v>
      </c>
      <c r="K7802" t="s">
        <v>30</v>
      </c>
      <c r="L7802">
        <v>80538</v>
      </c>
      <c r="M7802">
        <v>276</v>
      </c>
      <c r="N7802" t="s">
        <v>606</v>
      </c>
      <c r="O7802">
        <v>-1</v>
      </c>
      <c r="P7802">
        <v>3</v>
      </c>
      <c r="Q7802" t="s">
        <v>32</v>
      </c>
      <c r="R7802" t="s">
        <v>8304</v>
      </c>
      <c r="S7802">
        <v>-0.6</v>
      </c>
      <c r="T7802">
        <v>3</v>
      </c>
      <c r="U7802" t="s">
        <v>19</v>
      </c>
      <c r="V7802" s="2">
        <v>43833</v>
      </c>
      <c r="W7802" t="s">
        <v>39</v>
      </c>
      <c r="X7802" t="s">
        <v>285</v>
      </c>
      <c r="Y7802" t="s">
        <v>176</v>
      </c>
    </row>
    <row r="7803" spans="1:25" hidden="1" x14ac:dyDescent="0.35">
      <c r="A7803">
        <v>3</v>
      </c>
      <c r="B7803" t="s">
        <v>25</v>
      </c>
      <c r="C7803">
        <v>1</v>
      </c>
      <c r="D7803" t="s">
        <v>26</v>
      </c>
      <c r="E7803" t="s">
        <v>672</v>
      </c>
      <c r="F7803" t="s">
        <v>13</v>
      </c>
      <c r="G7803" t="s">
        <v>278</v>
      </c>
      <c r="H7803" s="1">
        <v>0</v>
      </c>
      <c r="I7803" s="2">
        <v>43591</v>
      </c>
      <c r="J7803" t="s">
        <v>3025</v>
      </c>
      <c r="K7803" t="s">
        <v>16</v>
      </c>
      <c r="L7803">
        <v>22204</v>
      </c>
      <c r="M7803">
        <v>523</v>
      </c>
      <c r="N7803" t="s">
        <v>3026</v>
      </c>
      <c r="O7803">
        <v>18</v>
      </c>
      <c r="P7803">
        <v>6</v>
      </c>
      <c r="Q7803" t="s">
        <v>18</v>
      </c>
      <c r="R7803" t="s">
        <v>8304</v>
      </c>
      <c r="S7803">
        <v>18.04</v>
      </c>
      <c r="T7803">
        <v>55</v>
      </c>
      <c r="U7803" t="s">
        <v>19</v>
      </c>
      <c r="V7803" s="2">
        <v>43594</v>
      </c>
      <c r="W7803" t="s">
        <v>130</v>
      </c>
      <c r="X7803" t="s">
        <v>205</v>
      </c>
      <c r="Y7803" t="s">
        <v>49</v>
      </c>
    </row>
    <row r="7804" spans="1:25" x14ac:dyDescent="0.35">
      <c r="A7804">
        <v>4</v>
      </c>
      <c r="B7804" t="s">
        <v>43</v>
      </c>
      <c r="C7804">
        <v>6</v>
      </c>
      <c r="D7804" t="s">
        <v>11</v>
      </c>
      <c r="E7804" t="s">
        <v>2578</v>
      </c>
      <c r="F7804" t="s">
        <v>13</v>
      </c>
      <c r="G7804" t="s">
        <v>751</v>
      </c>
      <c r="H7804" s="1">
        <v>0</v>
      </c>
      <c r="I7804" s="2">
        <v>43684</v>
      </c>
      <c r="J7804" t="s">
        <v>2579</v>
      </c>
      <c r="K7804" t="s">
        <v>30</v>
      </c>
      <c r="L7804">
        <v>92683</v>
      </c>
      <c r="M7804">
        <v>872</v>
      </c>
      <c r="N7804" t="s">
        <v>8145</v>
      </c>
      <c r="O7804">
        <v>16</v>
      </c>
      <c r="P7804">
        <v>1</v>
      </c>
      <c r="Q7804" t="s">
        <v>32</v>
      </c>
      <c r="R7804" t="s">
        <v>8304</v>
      </c>
      <c r="S7804">
        <v>15.52</v>
      </c>
      <c r="T7804">
        <v>52</v>
      </c>
      <c r="U7804" t="s">
        <v>19</v>
      </c>
      <c r="V7804" s="2">
        <v>43688</v>
      </c>
      <c r="W7804" t="s">
        <v>39</v>
      </c>
      <c r="X7804" t="s">
        <v>34</v>
      </c>
      <c r="Y7804" t="s">
        <v>47</v>
      </c>
    </row>
    <row r="7805" spans="1:25" x14ac:dyDescent="0.35">
      <c r="A7805">
        <v>4</v>
      </c>
      <c r="B7805" t="s">
        <v>43</v>
      </c>
      <c r="C7805">
        <v>6</v>
      </c>
      <c r="D7805" t="s">
        <v>11</v>
      </c>
      <c r="E7805" t="s">
        <v>2578</v>
      </c>
      <c r="F7805" t="s">
        <v>13</v>
      </c>
      <c r="G7805" t="s">
        <v>751</v>
      </c>
      <c r="H7805" s="1">
        <v>0.2</v>
      </c>
      <c r="I7805" s="2">
        <v>43684</v>
      </c>
      <c r="J7805" t="s">
        <v>2579</v>
      </c>
      <c r="K7805" t="s">
        <v>30</v>
      </c>
      <c r="L7805">
        <v>92683</v>
      </c>
      <c r="M7805">
        <v>750</v>
      </c>
      <c r="N7805" t="s">
        <v>2681</v>
      </c>
      <c r="O7805">
        <v>26</v>
      </c>
      <c r="P7805">
        <v>1</v>
      </c>
      <c r="Q7805" t="s">
        <v>32</v>
      </c>
      <c r="R7805" t="s">
        <v>8304</v>
      </c>
      <c r="S7805">
        <v>25.9</v>
      </c>
      <c r="T7805">
        <v>207</v>
      </c>
      <c r="U7805" t="s">
        <v>19</v>
      </c>
      <c r="V7805" s="2">
        <v>43688</v>
      </c>
      <c r="W7805" t="s">
        <v>39</v>
      </c>
      <c r="X7805" t="s">
        <v>34</v>
      </c>
      <c r="Y7805" t="s">
        <v>24</v>
      </c>
    </row>
    <row r="7806" spans="1:25" x14ac:dyDescent="0.35">
      <c r="A7806">
        <v>4</v>
      </c>
      <c r="B7806" t="s">
        <v>43</v>
      </c>
      <c r="C7806">
        <v>6</v>
      </c>
      <c r="D7806" t="s">
        <v>26</v>
      </c>
      <c r="E7806" t="s">
        <v>2578</v>
      </c>
      <c r="F7806" t="s">
        <v>13</v>
      </c>
      <c r="G7806" t="s">
        <v>751</v>
      </c>
      <c r="H7806" s="1">
        <v>0</v>
      </c>
      <c r="I7806" s="2">
        <v>43684</v>
      </c>
      <c r="J7806" t="s">
        <v>2579</v>
      </c>
      <c r="K7806" t="s">
        <v>30</v>
      </c>
      <c r="L7806">
        <v>92683</v>
      </c>
      <c r="M7806">
        <v>1671</v>
      </c>
      <c r="N7806" t="s">
        <v>748</v>
      </c>
      <c r="O7806">
        <v>12</v>
      </c>
      <c r="P7806">
        <v>2</v>
      </c>
      <c r="Q7806" t="s">
        <v>32</v>
      </c>
      <c r="R7806" t="s">
        <v>8304</v>
      </c>
      <c r="S7806">
        <v>11.54</v>
      </c>
      <c r="T7806">
        <v>25</v>
      </c>
      <c r="U7806" t="s">
        <v>19</v>
      </c>
      <c r="V7806" s="2">
        <v>43688</v>
      </c>
      <c r="W7806" t="s">
        <v>39</v>
      </c>
      <c r="X7806" t="s">
        <v>34</v>
      </c>
      <c r="Y7806" t="s">
        <v>64</v>
      </c>
    </row>
    <row r="7807" spans="1:25" x14ac:dyDescent="0.35">
      <c r="A7807">
        <v>4</v>
      </c>
      <c r="B7807" t="s">
        <v>43</v>
      </c>
      <c r="C7807">
        <v>6</v>
      </c>
      <c r="D7807" t="s">
        <v>26</v>
      </c>
      <c r="E7807" t="s">
        <v>2578</v>
      </c>
      <c r="F7807" t="s">
        <v>13</v>
      </c>
      <c r="G7807" t="s">
        <v>751</v>
      </c>
      <c r="H7807" s="1">
        <v>0</v>
      </c>
      <c r="I7807" s="2">
        <v>43684</v>
      </c>
      <c r="J7807" t="s">
        <v>2579</v>
      </c>
      <c r="K7807" t="s">
        <v>30</v>
      </c>
      <c r="L7807">
        <v>92683</v>
      </c>
      <c r="M7807">
        <v>18</v>
      </c>
      <c r="N7807" t="s">
        <v>3415</v>
      </c>
      <c r="O7807">
        <v>412</v>
      </c>
      <c r="P7807">
        <v>5</v>
      </c>
      <c r="Q7807" t="s">
        <v>32</v>
      </c>
      <c r="R7807" t="s">
        <v>8304</v>
      </c>
      <c r="S7807">
        <v>412.47</v>
      </c>
      <c r="T7807">
        <v>1473</v>
      </c>
      <c r="U7807" t="s">
        <v>19</v>
      </c>
      <c r="V7807" s="2">
        <v>43688</v>
      </c>
      <c r="W7807" t="s">
        <v>39</v>
      </c>
      <c r="X7807" t="s">
        <v>34</v>
      </c>
      <c r="Y7807" t="s">
        <v>56</v>
      </c>
    </row>
    <row r="7808" spans="1:25" x14ac:dyDescent="0.35">
      <c r="A7808">
        <v>4</v>
      </c>
      <c r="B7808" t="s">
        <v>43</v>
      </c>
      <c r="C7808">
        <v>6</v>
      </c>
      <c r="D7808" t="s">
        <v>26</v>
      </c>
      <c r="E7808" t="s">
        <v>2578</v>
      </c>
      <c r="F7808" t="s">
        <v>13</v>
      </c>
      <c r="G7808" t="s">
        <v>751</v>
      </c>
      <c r="H7808" s="1">
        <v>0.2</v>
      </c>
      <c r="I7808" s="2">
        <v>43684</v>
      </c>
      <c r="J7808" t="s">
        <v>2579</v>
      </c>
      <c r="K7808" t="s">
        <v>30</v>
      </c>
      <c r="L7808">
        <v>92683</v>
      </c>
      <c r="M7808">
        <v>410</v>
      </c>
      <c r="N7808" t="s">
        <v>1368</v>
      </c>
      <c r="O7808">
        <v>4</v>
      </c>
      <c r="P7808">
        <v>3</v>
      </c>
      <c r="Q7808" t="s">
        <v>32</v>
      </c>
      <c r="R7808" t="s">
        <v>8304</v>
      </c>
      <c r="S7808">
        <v>4.18</v>
      </c>
      <c r="T7808">
        <v>12</v>
      </c>
      <c r="U7808" t="s">
        <v>19</v>
      </c>
      <c r="V7808" s="2">
        <v>43688</v>
      </c>
      <c r="W7808" t="s">
        <v>39</v>
      </c>
      <c r="X7808" t="s">
        <v>34</v>
      </c>
      <c r="Y7808" t="s">
        <v>54</v>
      </c>
    </row>
    <row r="7809" spans="1:25" x14ac:dyDescent="0.35">
      <c r="A7809">
        <v>4</v>
      </c>
      <c r="B7809" t="s">
        <v>43</v>
      </c>
      <c r="C7809">
        <v>6</v>
      </c>
      <c r="D7809" t="s">
        <v>26</v>
      </c>
      <c r="E7809" t="s">
        <v>2578</v>
      </c>
      <c r="F7809" t="s">
        <v>13</v>
      </c>
      <c r="G7809" t="s">
        <v>751</v>
      </c>
      <c r="H7809" s="1">
        <v>0.2</v>
      </c>
      <c r="I7809" s="2">
        <v>43684</v>
      </c>
      <c r="J7809" t="s">
        <v>2579</v>
      </c>
      <c r="K7809" t="s">
        <v>30</v>
      </c>
      <c r="L7809">
        <v>92683</v>
      </c>
      <c r="M7809">
        <v>1069</v>
      </c>
      <c r="N7809" t="s">
        <v>8275</v>
      </c>
      <c r="O7809">
        <v>12</v>
      </c>
      <c r="P7809">
        <v>3</v>
      </c>
      <c r="Q7809" t="s">
        <v>32</v>
      </c>
      <c r="R7809" t="s">
        <v>8304</v>
      </c>
      <c r="S7809">
        <v>11.67</v>
      </c>
      <c r="T7809">
        <v>31</v>
      </c>
      <c r="U7809" t="s">
        <v>19</v>
      </c>
      <c r="V7809" s="2">
        <v>43688</v>
      </c>
      <c r="W7809" t="s">
        <v>39</v>
      </c>
      <c r="X7809" t="s">
        <v>34</v>
      </c>
      <c r="Y7809" t="s">
        <v>54</v>
      </c>
    </row>
    <row r="7810" spans="1:25" x14ac:dyDescent="0.35">
      <c r="A7810">
        <v>4</v>
      </c>
      <c r="B7810" t="s">
        <v>43</v>
      </c>
      <c r="C7810">
        <v>6</v>
      </c>
      <c r="D7810" t="s">
        <v>50</v>
      </c>
      <c r="E7810" t="s">
        <v>2578</v>
      </c>
      <c r="F7810" t="s">
        <v>13</v>
      </c>
      <c r="G7810" t="s">
        <v>751</v>
      </c>
      <c r="H7810" s="1">
        <v>0</v>
      </c>
      <c r="I7810" s="2">
        <v>43684</v>
      </c>
      <c r="J7810" t="s">
        <v>2579</v>
      </c>
      <c r="K7810" t="s">
        <v>30</v>
      </c>
      <c r="L7810">
        <v>92683</v>
      </c>
      <c r="M7810">
        <v>1472</v>
      </c>
      <c r="N7810" t="s">
        <v>4851</v>
      </c>
      <c r="O7810">
        <v>8</v>
      </c>
      <c r="P7810">
        <v>4</v>
      </c>
      <c r="Q7810" t="s">
        <v>32</v>
      </c>
      <c r="R7810" t="s">
        <v>8304</v>
      </c>
      <c r="S7810">
        <v>7.81</v>
      </c>
      <c r="T7810">
        <v>56</v>
      </c>
      <c r="U7810" t="s">
        <v>19</v>
      </c>
      <c r="V7810" s="2">
        <v>43688</v>
      </c>
      <c r="W7810" t="s">
        <v>39</v>
      </c>
      <c r="X7810" t="s">
        <v>34</v>
      </c>
      <c r="Y7810" t="s">
        <v>113</v>
      </c>
    </row>
    <row r="7811" spans="1:25" x14ac:dyDescent="0.35">
      <c r="A7811">
        <v>4</v>
      </c>
      <c r="B7811" t="s">
        <v>43</v>
      </c>
      <c r="C7811">
        <v>6</v>
      </c>
      <c r="D7811" t="s">
        <v>50</v>
      </c>
      <c r="E7811" t="s">
        <v>2578</v>
      </c>
      <c r="F7811" t="s">
        <v>13</v>
      </c>
      <c r="G7811" t="s">
        <v>751</v>
      </c>
      <c r="H7811" s="1">
        <v>0.2</v>
      </c>
      <c r="I7811" s="2">
        <v>43684</v>
      </c>
      <c r="J7811" t="s">
        <v>2579</v>
      </c>
      <c r="K7811" t="s">
        <v>30</v>
      </c>
      <c r="L7811">
        <v>92683</v>
      </c>
      <c r="M7811">
        <v>1298</v>
      </c>
      <c r="N7811" t="s">
        <v>5175</v>
      </c>
      <c r="O7811">
        <v>44</v>
      </c>
      <c r="P7811">
        <v>3</v>
      </c>
      <c r="Q7811" t="s">
        <v>32</v>
      </c>
      <c r="R7811" t="s">
        <v>8304</v>
      </c>
      <c r="S7811">
        <v>44.24</v>
      </c>
      <c r="T7811">
        <v>708</v>
      </c>
      <c r="U7811" t="s">
        <v>19</v>
      </c>
      <c r="V7811" s="2">
        <v>43688</v>
      </c>
      <c r="W7811" t="s">
        <v>39</v>
      </c>
      <c r="X7811" t="s">
        <v>34</v>
      </c>
      <c r="Y7811" t="s">
        <v>52</v>
      </c>
    </row>
    <row r="7812" spans="1:25" hidden="1" x14ac:dyDescent="0.35">
      <c r="A7812">
        <v>2</v>
      </c>
      <c r="B7812" t="s">
        <v>43</v>
      </c>
      <c r="C7812">
        <v>3</v>
      </c>
      <c r="D7812" t="s">
        <v>50</v>
      </c>
      <c r="E7812" t="s">
        <v>171</v>
      </c>
      <c r="F7812" t="s">
        <v>13</v>
      </c>
      <c r="G7812" t="s">
        <v>2974</v>
      </c>
      <c r="H7812" s="1">
        <v>0</v>
      </c>
      <c r="I7812" s="2">
        <v>43657</v>
      </c>
      <c r="J7812" t="s">
        <v>4883</v>
      </c>
      <c r="K7812" t="s">
        <v>102</v>
      </c>
      <c r="L7812">
        <v>10009</v>
      </c>
      <c r="M7812">
        <v>1409</v>
      </c>
      <c r="N7812" t="s">
        <v>464</v>
      </c>
      <c r="O7812">
        <v>17</v>
      </c>
      <c r="P7812">
        <v>6</v>
      </c>
      <c r="Q7812" t="s">
        <v>104</v>
      </c>
      <c r="R7812" t="s">
        <v>8304</v>
      </c>
      <c r="S7812">
        <v>17.239999999999998</v>
      </c>
      <c r="T7812">
        <v>133</v>
      </c>
      <c r="U7812" t="s">
        <v>19</v>
      </c>
      <c r="V7812" s="2">
        <v>43659</v>
      </c>
      <c r="W7812" t="s">
        <v>20</v>
      </c>
      <c r="X7812" t="s">
        <v>175</v>
      </c>
      <c r="Y7812" t="s">
        <v>113</v>
      </c>
    </row>
    <row r="7813" spans="1:25" hidden="1" x14ac:dyDescent="0.35">
      <c r="A7813">
        <v>4</v>
      </c>
      <c r="B7813" t="s">
        <v>43</v>
      </c>
      <c r="C7813">
        <v>6</v>
      </c>
      <c r="D7813" t="s">
        <v>11</v>
      </c>
      <c r="E7813" t="s">
        <v>99</v>
      </c>
      <c r="F7813" t="s">
        <v>13</v>
      </c>
      <c r="G7813" t="s">
        <v>709</v>
      </c>
      <c r="H7813" s="1">
        <v>0.3</v>
      </c>
      <c r="I7813" s="2">
        <v>43593</v>
      </c>
      <c r="J7813" t="s">
        <v>5640</v>
      </c>
      <c r="K7813" t="s">
        <v>102</v>
      </c>
      <c r="L7813">
        <v>19140</v>
      </c>
      <c r="M7813">
        <v>738</v>
      </c>
      <c r="N7813" t="s">
        <v>1899</v>
      </c>
      <c r="O7813">
        <v>-24</v>
      </c>
      <c r="P7813">
        <v>3</v>
      </c>
      <c r="Q7813" t="s">
        <v>104</v>
      </c>
      <c r="R7813" t="s">
        <v>8304</v>
      </c>
      <c r="S7813">
        <v>-23.78</v>
      </c>
      <c r="T7813">
        <v>128</v>
      </c>
      <c r="U7813" t="s">
        <v>33</v>
      </c>
      <c r="V7813" s="2">
        <v>43597</v>
      </c>
      <c r="W7813" t="s">
        <v>39</v>
      </c>
      <c r="X7813" t="s">
        <v>105</v>
      </c>
      <c r="Y7813" t="s">
        <v>24</v>
      </c>
    </row>
    <row r="7814" spans="1:25" hidden="1" x14ac:dyDescent="0.35">
      <c r="A7814">
        <v>7</v>
      </c>
      <c r="B7814" t="s">
        <v>25</v>
      </c>
      <c r="C7814">
        <v>6</v>
      </c>
      <c r="D7814" t="s">
        <v>26</v>
      </c>
      <c r="E7814" t="s">
        <v>65</v>
      </c>
      <c r="F7814" t="s">
        <v>13</v>
      </c>
      <c r="G7814" t="s">
        <v>1145</v>
      </c>
      <c r="H7814" s="1">
        <v>0</v>
      </c>
      <c r="I7814" s="2">
        <v>43739</v>
      </c>
      <c r="J7814" t="s">
        <v>1146</v>
      </c>
      <c r="K7814" t="s">
        <v>30</v>
      </c>
      <c r="L7814">
        <v>98105</v>
      </c>
      <c r="M7814">
        <v>1266</v>
      </c>
      <c r="N7814" t="s">
        <v>1147</v>
      </c>
      <c r="O7814">
        <v>45</v>
      </c>
      <c r="P7814">
        <v>8</v>
      </c>
      <c r="Q7814" t="s">
        <v>32</v>
      </c>
      <c r="R7814" t="s">
        <v>8304</v>
      </c>
      <c r="S7814">
        <v>45</v>
      </c>
      <c r="T7814">
        <v>92</v>
      </c>
      <c r="U7814" t="s">
        <v>33</v>
      </c>
      <c r="V7814" s="2">
        <v>43746</v>
      </c>
      <c r="W7814" t="s">
        <v>39</v>
      </c>
      <c r="X7814" t="s">
        <v>69</v>
      </c>
      <c r="Y7814" t="s">
        <v>64</v>
      </c>
    </row>
    <row r="7815" spans="1:25" hidden="1" x14ac:dyDescent="0.35">
      <c r="A7815">
        <v>7</v>
      </c>
      <c r="B7815" t="s">
        <v>25</v>
      </c>
      <c r="C7815">
        <v>6</v>
      </c>
      <c r="D7815" t="s">
        <v>26</v>
      </c>
      <c r="E7815" t="s">
        <v>65</v>
      </c>
      <c r="F7815" t="s">
        <v>13</v>
      </c>
      <c r="G7815" t="s">
        <v>1145</v>
      </c>
      <c r="H7815" s="1">
        <v>0.2</v>
      </c>
      <c r="I7815" s="2">
        <v>43739</v>
      </c>
      <c r="J7815" t="s">
        <v>1146</v>
      </c>
      <c r="K7815" t="s">
        <v>30</v>
      </c>
      <c r="L7815">
        <v>98105</v>
      </c>
      <c r="M7815">
        <v>721</v>
      </c>
      <c r="N7815" t="s">
        <v>1148</v>
      </c>
      <c r="O7815">
        <v>27</v>
      </c>
      <c r="P7815">
        <v>7</v>
      </c>
      <c r="Q7815" t="s">
        <v>32</v>
      </c>
      <c r="R7815" t="s">
        <v>8304</v>
      </c>
      <c r="S7815">
        <v>27.37</v>
      </c>
      <c r="T7815">
        <v>81</v>
      </c>
      <c r="U7815" t="s">
        <v>33</v>
      </c>
      <c r="V7815" s="2">
        <v>43746</v>
      </c>
      <c r="W7815" t="s">
        <v>39</v>
      </c>
      <c r="X7815" t="s">
        <v>69</v>
      </c>
      <c r="Y7815" t="s">
        <v>54</v>
      </c>
    </row>
    <row r="7816" spans="1:25" hidden="1" x14ac:dyDescent="0.35">
      <c r="A7816">
        <v>7</v>
      </c>
      <c r="B7816" t="s">
        <v>25</v>
      </c>
      <c r="C7816">
        <v>6</v>
      </c>
      <c r="D7816" t="s">
        <v>26</v>
      </c>
      <c r="E7816" t="s">
        <v>65</v>
      </c>
      <c r="F7816" t="s">
        <v>13</v>
      </c>
      <c r="G7816" t="s">
        <v>1145</v>
      </c>
      <c r="H7816" s="1">
        <v>0</v>
      </c>
      <c r="I7816" s="2">
        <v>43739</v>
      </c>
      <c r="J7816" t="s">
        <v>1146</v>
      </c>
      <c r="K7816" t="s">
        <v>30</v>
      </c>
      <c r="L7816">
        <v>98105</v>
      </c>
      <c r="M7816">
        <v>1827</v>
      </c>
      <c r="N7816" t="s">
        <v>1149</v>
      </c>
      <c r="O7816">
        <v>9</v>
      </c>
      <c r="P7816">
        <v>3</v>
      </c>
      <c r="Q7816" t="s">
        <v>32</v>
      </c>
      <c r="R7816" t="s">
        <v>8304</v>
      </c>
      <c r="S7816">
        <v>9.33</v>
      </c>
      <c r="T7816">
        <v>19</v>
      </c>
      <c r="U7816" t="s">
        <v>33</v>
      </c>
      <c r="V7816" s="2">
        <v>43746</v>
      </c>
      <c r="W7816" t="s">
        <v>39</v>
      </c>
      <c r="X7816" t="s">
        <v>69</v>
      </c>
      <c r="Y7816" t="s">
        <v>64</v>
      </c>
    </row>
    <row r="7817" spans="1:25" hidden="1" x14ac:dyDescent="0.35">
      <c r="A7817">
        <v>7</v>
      </c>
      <c r="B7817" t="s">
        <v>25</v>
      </c>
      <c r="C7817">
        <v>6</v>
      </c>
      <c r="D7817" t="s">
        <v>11</v>
      </c>
      <c r="E7817" t="s">
        <v>65</v>
      </c>
      <c r="F7817" t="s">
        <v>13</v>
      </c>
      <c r="G7817" t="s">
        <v>1145</v>
      </c>
      <c r="H7817" s="1">
        <v>0.2</v>
      </c>
      <c r="I7817" s="2">
        <v>43739</v>
      </c>
      <c r="J7817" t="s">
        <v>1146</v>
      </c>
      <c r="K7817" t="s">
        <v>30</v>
      </c>
      <c r="L7817">
        <v>98105</v>
      </c>
      <c r="M7817">
        <v>836</v>
      </c>
      <c r="N7817" t="s">
        <v>1150</v>
      </c>
      <c r="O7817">
        <v>0</v>
      </c>
      <c r="P7817">
        <v>3</v>
      </c>
      <c r="Q7817" t="s">
        <v>32</v>
      </c>
      <c r="R7817" t="s">
        <v>8304</v>
      </c>
      <c r="S7817">
        <v>0</v>
      </c>
      <c r="T7817">
        <v>451</v>
      </c>
      <c r="U7817" t="s">
        <v>33</v>
      </c>
      <c r="V7817" s="2">
        <v>43746</v>
      </c>
      <c r="W7817" t="s">
        <v>39</v>
      </c>
      <c r="X7817" t="s">
        <v>69</v>
      </c>
      <c r="Y7817" t="s">
        <v>24</v>
      </c>
    </row>
    <row r="7818" spans="1:25" hidden="1" x14ac:dyDescent="0.35">
      <c r="A7818">
        <v>1</v>
      </c>
      <c r="B7818" t="s">
        <v>10</v>
      </c>
      <c r="C7818">
        <v>1</v>
      </c>
      <c r="D7818" t="s">
        <v>11</v>
      </c>
      <c r="E7818" t="s">
        <v>65</v>
      </c>
      <c r="F7818" t="s">
        <v>13</v>
      </c>
      <c r="G7818" t="s">
        <v>7636</v>
      </c>
      <c r="H7818" s="1">
        <v>0</v>
      </c>
      <c r="I7818" s="2">
        <v>43804</v>
      </c>
      <c r="J7818" t="s">
        <v>8040</v>
      </c>
      <c r="K7818" t="s">
        <v>30</v>
      </c>
      <c r="L7818">
        <v>98115</v>
      </c>
      <c r="M7818">
        <v>585</v>
      </c>
      <c r="N7818" t="s">
        <v>1794</v>
      </c>
      <c r="O7818">
        <v>40</v>
      </c>
      <c r="P7818">
        <v>5</v>
      </c>
      <c r="Q7818" t="s">
        <v>32</v>
      </c>
      <c r="R7818" t="s">
        <v>92</v>
      </c>
      <c r="S7818">
        <v>39.979999999999997</v>
      </c>
      <c r="T7818">
        <v>200</v>
      </c>
      <c r="U7818" t="s">
        <v>76</v>
      </c>
      <c r="V7818" s="2">
        <v>43805</v>
      </c>
      <c r="W7818" t="s">
        <v>130</v>
      </c>
      <c r="X7818" t="s">
        <v>69</v>
      </c>
      <c r="Y7818" t="s">
        <v>47</v>
      </c>
    </row>
    <row r="7819" spans="1:25" hidden="1" x14ac:dyDescent="0.35">
      <c r="A7819">
        <v>1</v>
      </c>
      <c r="B7819" t="s">
        <v>10</v>
      </c>
      <c r="C7819">
        <v>1</v>
      </c>
      <c r="D7819" t="s">
        <v>26</v>
      </c>
      <c r="E7819" t="s">
        <v>65</v>
      </c>
      <c r="F7819" t="s">
        <v>13</v>
      </c>
      <c r="G7819" t="s">
        <v>7636</v>
      </c>
      <c r="H7819" s="1">
        <v>0.2</v>
      </c>
      <c r="I7819" s="2">
        <v>43804</v>
      </c>
      <c r="J7819" t="s">
        <v>8040</v>
      </c>
      <c r="K7819" t="s">
        <v>30</v>
      </c>
      <c r="L7819">
        <v>98115</v>
      </c>
      <c r="M7819">
        <v>640</v>
      </c>
      <c r="N7819" t="s">
        <v>3761</v>
      </c>
      <c r="O7819">
        <v>3</v>
      </c>
      <c r="P7819">
        <v>2</v>
      </c>
      <c r="Q7819" t="s">
        <v>32</v>
      </c>
      <c r="R7819" t="s">
        <v>92</v>
      </c>
      <c r="S7819">
        <v>3.02</v>
      </c>
      <c r="T7819">
        <v>9</v>
      </c>
      <c r="U7819" t="s">
        <v>76</v>
      </c>
      <c r="V7819" s="2">
        <v>43805</v>
      </c>
      <c r="W7819" t="s">
        <v>130</v>
      </c>
      <c r="X7819" t="s">
        <v>69</v>
      </c>
      <c r="Y7819" t="s">
        <v>54</v>
      </c>
    </row>
    <row r="7820" spans="1:25" hidden="1" x14ac:dyDescent="0.35">
      <c r="A7820">
        <v>1</v>
      </c>
      <c r="B7820" t="s">
        <v>10</v>
      </c>
      <c r="C7820">
        <v>1</v>
      </c>
      <c r="D7820" t="s">
        <v>26</v>
      </c>
      <c r="E7820" t="s">
        <v>65</v>
      </c>
      <c r="F7820" t="s">
        <v>13</v>
      </c>
      <c r="G7820" t="s">
        <v>7636</v>
      </c>
      <c r="H7820" s="1">
        <v>0.2</v>
      </c>
      <c r="I7820" s="2">
        <v>43804</v>
      </c>
      <c r="J7820" t="s">
        <v>8040</v>
      </c>
      <c r="K7820" t="s">
        <v>30</v>
      </c>
      <c r="L7820">
        <v>98115</v>
      </c>
      <c r="M7820">
        <v>700</v>
      </c>
      <c r="N7820" t="s">
        <v>717</v>
      </c>
      <c r="O7820">
        <v>29</v>
      </c>
      <c r="P7820">
        <v>5</v>
      </c>
      <c r="Q7820" t="s">
        <v>32</v>
      </c>
      <c r="R7820" t="s">
        <v>92</v>
      </c>
      <c r="S7820">
        <v>29.37</v>
      </c>
      <c r="T7820">
        <v>84</v>
      </c>
      <c r="U7820" t="s">
        <v>76</v>
      </c>
      <c r="V7820" s="2">
        <v>43805</v>
      </c>
      <c r="W7820" t="s">
        <v>130</v>
      </c>
      <c r="X7820" t="s">
        <v>69</v>
      </c>
      <c r="Y7820" t="s">
        <v>54</v>
      </c>
    </row>
    <row r="7821" spans="1:25" hidden="1" x14ac:dyDescent="0.35">
      <c r="A7821">
        <v>1</v>
      </c>
      <c r="B7821" t="s">
        <v>10</v>
      </c>
      <c r="C7821">
        <v>1</v>
      </c>
      <c r="D7821" t="s">
        <v>26</v>
      </c>
      <c r="E7821" t="s">
        <v>65</v>
      </c>
      <c r="F7821" t="s">
        <v>13</v>
      </c>
      <c r="G7821" t="s">
        <v>7636</v>
      </c>
      <c r="H7821" s="1">
        <v>0.2</v>
      </c>
      <c r="I7821" s="2">
        <v>43804</v>
      </c>
      <c r="J7821" t="s">
        <v>8040</v>
      </c>
      <c r="K7821" t="s">
        <v>30</v>
      </c>
      <c r="L7821">
        <v>98115</v>
      </c>
      <c r="M7821">
        <v>719</v>
      </c>
      <c r="N7821" t="s">
        <v>891</v>
      </c>
      <c r="O7821">
        <v>60</v>
      </c>
      <c r="P7821">
        <v>6</v>
      </c>
      <c r="Q7821" t="s">
        <v>32</v>
      </c>
      <c r="R7821" t="s">
        <v>92</v>
      </c>
      <c r="S7821">
        <v>60.46</v>
      </c>
      <c r="T7821">
        <v>173</v>
      </c>
      <c r="U7821" t="s">
        <v>76</v>
      </c>
      <c r="V7821" s="2">
        <v>43805</v>
      </c>
      <c r="W7821" t="s">
        <v>130</v>
      </c>
      <c r="X7821" t="s">
        <v>69</v>
      </c>
      <c r="Y7821" t="s">
        <v>54</v>
      </c>
    </row>
    <row r="7822" spans="1:25" hidden="1" x14ac:dyDescent="0.35">
      <c r="A7822">
        <v>1</v>
      </c>
      <c r="B7822" t="s">
        <v>10</v>
      </c>
      <c r="C7822">
        <v>1</v>
      </c>
      <c r="D7822" t="s">
        <v>50</v>
      </c>
      <c r="E7822" t="s">
        <v>65</v>
      </c>
      <c r="F7822" t="s">
        <v>13</v>
      </c>
      <c r="G7822" t="s">
        <v>7636</v>
      </c>
      <c r="H7822" s="1">
        <v>0.2</v>
      </c>
      <c r="I7822" s="2">
        <v>43804</v>
      </c>
      <c r="J7822" t="s">
        <v>8040</v>
      </c>
      <c r="K7822" t="s">
        <v>30</v>
      </c>
      <c r="L7822">
        <v>98115</v>
      </c>
      <c r="M7822">
        <v>479</v>
      </c>
      <c r="N7822" t="s">
        <v>4938</v>
      </c>
      <c r="O7822">
        <v>-7</v>
      </c>
      <c r="P7822">
        <v>3</v>
      </c>
      <c r="Q7822" t="s">
        <v>32</v>
      </c>
      <c r="R7822" t="s">
        <v>92</v>
      </c>
      <c r="S7822">
        <v>-7.01</v>
      </c>
      <c r="T7822">
        <v>31</v>
      </c>
      <c r="U7822" t="s">
        <v>76</v>
      </c>
      <c r="V7822" s="2">
        <v>43805</v>
      </c>
      <c r="W7822" t="s">
        <v>130</v>
      </c>
      <c r="X7822" t="s">
        <v>69</v>
      </c>
      <c r="Y7822" t="s">
        <v>52</v>
      </c>
    </row>
    <row r="7823" spans="1:25" hidden="1" x14ac:dyDescent="0.35">
      <c r="A7823">
        <v>5</v>
      </c>
      <c r="B7823" t="s">
        <v>43</v>
      </c>
      <c r="C7823">
        <v>6</v>
      </c>
      <c r="D7823" t="s">
        <v>11</v>
      </c>
      <c r="E7823" t="s">
        <v>1461</v>
      </c>
      <c r="F7823" t="s">
        <v>13</v>
      </c>
      <c r="G7823" t="s">
        <v>2158</v>
      </c>
      <c r="H7823" s="1">
        <v>0</v>
      </c>
      <c r="I7823" s="2">
        <v>43642</v>
      </c>
      <c r="J7823" t="s">
        <v>2159</v>
      </c>
      <c r="K7823" t="s">
        <v>73</v>
      </c>
      <c r="L7823">
        <v>46350</v>
      </c>
      <c r="M7823">
        <v>556</v>
      </c>
      <c r="N7823" t="s">
        <v>2160</v>
      </c>
      <c r="O7823">
        <v>32</v>
      </c>
      <c r="P7823">
        <v>5</v>
      </c>
      <c r="Q7823" t="s">
        <v>75</v>
      </c>
      <c r="R7823" t="s">
        <v>8304</v>
      </c>
      <c r="S7823">
        <v>31.59</v>
      </c>
      <c r="T7823">
        <v>526</v>
      </c>
      <c r="U7823" t="s">
        <v>19</v>
      </c>
      <c r="V7823" s="2">
        <v>43647</v>
      </c>
      <c r="W7823" t="s">
        <v>39</v>
      </c>
      <c r="X7823" t="s">
        <v>167</v>
      </c>
      <c r="Y7823" t="s">
        <v>47</v>
      </c>
    </row>
    <row r="7824" spans="1:25" hidden="1" x14ac:dyDescent="0.35">
      <c r="A7824">
        <v>3</v>
      </c>
      <c r="B7824" t="s">
        <v>25</v>
      </c>
      <c r="C7824">
        <v>1</v>
      </c>
      <c r="D7824" t="s">
        <v>26</v>
      </c>
      <c r="E7824" t="s">
        <v>305</v>
      </c>
      <c r="F7824" t="s">
        <v>13</v>
      </c>
      <c r="G7824" t="s">
        <v>317</v>
      </c>
      <c r="H7824" s="1">
        <v>0.2</v>
      </c>
      <c r="I7824" s="2">
        <v>43578</v>
      </c>
      <c r="J7824" t="s">
        <v>5888</v>
      </c>
      <c r="K7824" t="s">
        <v>102</v>
      </c>
      <c r="L7824">
        <v>43229</v>
      </c>
      <c r="M7824">
        <v>1746</v>
      </c>
      <c r="N7824" t="s">
        <v>350</v>
      </c>
      <c r="O7824">
        <v>2</v>
      </c>
      <c r="P7824">
        <v>1</v>
      </c>
      <c r="Q7824" t="s">
        <v>104</v>
      </c>
      <c r="R7824" t="s">
        <v>8304</v>
      </c>
      <c r="S7824">
        <v>1.87</v>
      </c>
      <c r="T7824">
        <v>5</v>
      </c>
      <c r="U7824" t="s">
        <v>33</v>
      </c>
      <c r="V7824" s="2">
        <v>43581</v>
      </c>
      <c r="W7824" t="s">
        <v>130</v>
      </c>
      <c r="X7824" t="s">
        <v>309</v>
      </c>
      <c r="Y7824" t="s">
        <v>64</v>
      </c>
    </row>
    <row r="7825" spans="1:25" hidden="1" x14ac:dyDescent="0.35">
      <c r="A7825">
        <v>3</v>
      </c>
      <c r="B7825" t="s">
        <v>25</v>
      </c>
      <c r="C7825">
        <v>1</v>
      </c>
      <c r="D7825" t="s">
        <v>26</v>
      </c>
      <c r="E7825" t="s">
        <v>305</v>
      </c>
      <c r="F7825" t="s">
        <v>13</v>
      </c>
      <c r="G7825" t="s">
        <v>317</v>
      </c>
      <c r="H7825" s="1">
        <v>0.7</v>
      </c>
      <c r="I7825" s="2">
        <v>43578</v>
      </c>
      <c r="J7825" t="s">
        <v>5888</v>
      </c>
      <c r="K7825" t="s">
        <v>102</v>
      </c>
      <c r="L7825">
        <v>43229</v>
      </c>
      <c r="M7825">
        <v>1845</v>
      </c>
      <c r="N7825" t="s">
        <v>1057</v>
      </c>
      <c r="O7825">
        <v>-8</v>
      </c>
      <c r="P7825">
        <v>5</v>
      </c>
      <c r="Q7825" t="s">
        <v>104</v>
      </c>
      <c r="R7825" t="s">
        <v>8304</v>
      </c>
      <c r="S7825">
        <v>-7.84</v>
      </c>
      <c r="T7825">
        <v>12</v>
      </c>
      <c r="U7825" t="s">
        <v>33</v>
      </c>
      <c r="V7825" s="2">
        <v>43581</v>
      </c>
      <c r="W7825" t="s">
        <v>130</v>
      </c>
      <c r="X7825" t="s">
        <v>309</v>
      </c>
      <c r="Y7825" t="s">
        <v>54</v>
      </c>
    </row>
    <row r="7826" spans="1:25" x14ac:dyDescent="0.35">
      <c r="A7826">
        <v>4</v>
      </c>
      <c r="B7826" t="s">
        <v>43</v>
      </c>
      <c r="C7826">
        <v>6</v>
      </c>
      <c r="D7826" t="s">
        <v>26</v>
      </c>
      <c r="E7826" t="s">
        <v>572</v>
      </c>
      <c r="F7826" t="s">
        <v>13</v>
      </c>
      <c r="G7826" t="s">
        <v>30</v>
      </c>
      <c r="H7826" s="1">
        <v>0</v>
      </c>
      <c r="I7826" s="2">
        <v>43774</v>
      </c>
      <c r="J7826" t="s">
        <v>7917</v>
      </c>
      <c r="K7826" t="s">
        <v>30</v>
      </c>
      <c r="L7826">
        <v>92105</v>
      </c>
      <c r="M7826">
        <v>1796</v>
      </c>
      <c r="N7826" t="s">
        <v>3091</v>
      </c>
      <c r="O7826">
        <v>6</v>
      </c>
      <c r="P7826">
        <v>2</v>
      </c>
      <c r="Q7826" t="s">
        <v>32</v>
      </c>
      <c r="R7826" t="s">
        <v>92</v>
      </c>
      <c r="S7826">
        <v>6.22</v>
      </c>
      <c r="T7826">
        <v>13</v>
      </c>
      <c r="U7826" t="s">
        <v>19</v>
      </c>
      <c r="V7826" s="2">
        <v>43778</v>
      </c>
      <c r="W7826" t="s">
        <v>39</v>
      </c>
      <c r="X7826" t="s">
        <v>34</v>
      </c>
      <c r="Y7826" t="s">
        <v>64</v>
      </c>
    </row>
    <row r="7827" spans="1:25" hidden="1" x14ac:dyDescent="0.35">
      <c r="A7827">
        <v>3</v>
      </c>
      <c r="B7827" t="s">
        <v>10</v>
      </c>
      <c r="C7827">
        <v>3</v>
      </c>
      <c r="D7827" t="s">
        <v>11</v>
      </c>
      <c r="E7827" t="s">
        <v>171</v>
      </c>
      <c r="F7827" t="s">
        <v>13</v>
      </c>
      <c r="G7827" t="s">
        <v>297</v>
      </c>
      <c r="H7827" s="1">
        <v>0.1</v>
      </c>
      <c r="I7827" s="2">
        <v>43485</v>
      </c>
      <c r="J7827" t="s">
        <v>917</v>
      </c>
      <c r="K7827" t="s">
        <v>102</v>
      </c>
      <c r="L7827">
        <v>10024</v>
      </c>
      <c r="M7827">
        <v>748</v>
      </c>
      <c r="N7827" t="s">
        <v>918</v>
      </c>
      <c r="O7827">
        <v>2</v>
      </c>
      <c r="P7827">
        <v>3</v>
      </c>
      <c r="Q7827" t="s">
        <v>104</v>
      </c>
      <c r="R7827" t="s">
        <v>8304</v>
      </c>
      <c r="S7827">
        <v>2.31</v>
      </c>
      <c r="T7827">
        <v>208</v>
      </c>
      <c r="U7827" t="s">
        <v>33</v>
      </c>
      <c r="V7827" s="2">
        <v>43488</v>
      </c>
      <c r="W7827" t="s">
        <v>20</v>
      </c>
      <c r="X7827" t="s">
        <v>175</v>
      </c>
      <c r="Y7827" t="s">
        <v>24</v>
      </c>
    </row>
    <row r="7828" spans="1:25" hidden="1" x14ac:dyDescent="0.35">
      <c r="A7828">
        <v>3</v>
      </c>
      <c r="B7828" t="s">
        <v>25</v>
      </c>
      <c r="C7828">
        <v>1</v>
      </c>
      <c r="D7828" t="s">
        <v>50</v>
      </c>
      <c r="E7828" t="s">
        <v>65</v>
      </c>
      <c r="F7828" t="s">
        <v>13</v>
      </c>
      <c r="G7828" t="s">
        <v>6827</v>
      </c>
      <c r="H7828" s="1">
        <v>0.2</v>
      </c>
      <c r="I7828" s="2">
        <v>43495</v>
      </c>
      <c r="J7828" t="s">
        <v>7718</v>
      </c>
      <c r="K7828" t="s">
        <v>30</v>
      </c>
      <c r="L7828">
        <v>98105</v>
      </c>
      <c r="M7828">
        <v>1099</v>
      </c>
      <c r="N7828" t="s">
        <v>51</v>
      </c>
      <c r="O7828">
        <v>60</v>
      </c>
      <c r="P7828">
        <v>4</v>
      </c>
      <c r="Q7828" t="s">
        <v>32</v>
      </c>
      <c r="R7828" t="s">
        <v>8304</v>
      </c>
      <c r="S7828">
        <v>60.48</v>
      </c>
      <c r="T7828">
        <v>605</v>
      </c>
      <c r="U7828" t="s">
        <v>76</v>
      </c>
      <c r="V7828" s="2">
        <v>43498</v>
      </c>
      <c r="W7828" t="s">
        <v>130</v>
      </c>
      <c r="X7828" t="s">
        <v>69</v>
      </c>
      <c r="Y7828" t="s">
        <v>52</v>
      </c>
    </row>
    <row r="7829" spans="1:25" hidden="1" x14ac:dyDescent="0.35">
      <c r="A7829">
        <v>6</v>
      </c>
      <c r="B7829" t="s">
        <v>10</v>
      </c>
      <c r="C7829">
        <v>6</v>
      </c>
      <c r="D7829" t="s">
        <v>11</v>
      </c>
      <c r="E7829" t="s">
        <v>192</v>
      </c>
      <c r="F7829" t="s">
        <v>13</v>
      </c>
      <c r="G7829" t="s">
        <v>164</v>
      </c>
      <c r="H7829" s="1">
        <v>0.6</v>
      </c>
      <c r="I7829" s="2">
        <v>43703</v>
      </c>
      <c r="J7829" t="s">
        <v>2289</v>
      </c>
      <c r="K7829" t="s">
        <v>73</v>
      </c>
      <c r="L7829">
        <v>60610</v>
      </c>
      <c r="M7829">
        <v>1449</v>
      </c>
      <c r="N7829" t="s">
        <v>8187</v>
      </c>
      <c r="O7829">
        <v>-44</v>
      </c>
      <c r="P7829">
        <v>5</v>
      </c>
      <c r="Q7829" t="s">
        <v>75</v>
      </c>
      <c r="R7829" t="s">
        <v>8304</v>
      </c>
      <c r="S7829">
        <v>-43.85</v>
      </c>
      <c r="T7829">
        <v>65</v>
      </c>
      <c r="U7829" t="s">
        <v>19</v>
      </c>
      <c r="V7829" s="2">
        <v>43709</v>
      </c>
      <c r="W7829" t="s">
        <v>39</v>
      </c>
      <c r="X7829" t="s">
        <v>139</v>
      </c>
      <c r="Y7829" t="s">
        <v>47</v>
      </c>
    </row>
    <row r="7830" spans="1:25" hidden="1" x14ac:dyDescent="0.35">
      <c r="A7830">
        <v>5</v>
      </c>
      <c r="B7830" t="s">
        <v>43</v>
      </c>
      <c r="C7830">
        <v>6</v>
      </c>
      <c r="D7830" t="s">
        <v>26</v>
      </c>
      <c r="E7830" t="s">
        <v>99</v>
      </c>
      <c r="F7830" t="s">
        <v>13</v>
      </c>
      <c r="G7830" t="s">
        <v>2545</v>
      </c>
      <c r="H7830" s="1">
        <v>0.2</v>
      </c>
      <c r="I7830" s="2">
        <v>43617</v>
      </c>
      <c r="J7830" t="s">
        <v>4205</v>
      </c>
      <c r="K7830" t="s">
        <v>102</v>
      </c>
      <c r="L7830">
        <v>19120</v>
      </c>
      <c r="M7830">
        <v>1559</v>
      </c>
      <c r="N7830" t="s">
        <v>8166</v>
      </c>
      <c r="O7830">
        <v>-77</v>
      </c>
      <c r="P7830">
        <v>3</v>
      </c>
      <c r="Q7830" t="s">
        <v>104</v>
      </c>
      <c r="R7830" t="s">
        <v>8304</v>
      </c>
      <c r="S7830">
        <v>-77.13</v>
      </c>
      <c r="T7830">
        <v>325</v>
      </c>
      <c r="U7830" t="s">
        <v>19</v>
      </c>
      <c r="V7830" s="2">
        <v>43622</v>
      </c>
      <c r="W7830" t="s">
        <v>39</v>
      </c>
      <c r="X7830" t="s">
        <v>105</v>
      </c>
      <c r="Y7830" t="s">
        <v>42</v>
      </c>
    </row>
    <row r="7831" spans="1:25" hidden="1" x14ac:dyDescent="0.35">
      <c r="A7831">
        <v>0</v>
      </c>
      <c r="B7831" t="s">
        <v>10</v>
      </c>
      <c r="C7831">
        <v>0</v>
      </c>
      <c r="D7831" t="s">
        <v>50</v>
      </c>
      <c r="E7831" t="s">
        <v>122</v>
      </c>
      <c r="F7831" t="s">
        <v>13</v>
      </c>
      <c r="G7831" t="s">
        <v>2285</v>
      </c>
      <c r="H7831" s="1">
        <v>0.2</v>
      </c>
      <c r="I7831" s="2">
        <v>43790</v>
      </c>
      <c r="J7831" t="s">
        <v>4819</v>
      </c>
      <c r="K7831" t="s">
        <v>73</v>
      </c>
      <c r="L7831">
        <v>77095</v>
      </c>
      <c r="M7831">
        <v>1106</v>
      </c>
      <c r="N7831" t="s">
        <v>1061</v>
      </c>
      <c r="O7831">
        <v>-12</v>
      </c>
      <c r="P7831">
        <v>3</v>
      </c>
      <c r="Q7831" t="s">
        <v>75</v>
      </c>
      <c r="R7831" t="s">
        <v>8304</v>
      </c>
      <c r="S7831">
        <v>-12.41</v>
      </c>
      <c r="T7831">
        <v>55</v>
      </c>
      <c r="U7831" t="s">
        <v>19</v>
      </c>
      <c r="V7831" s="2">
        <v>43790</v>
      </c>
      <c r="W7831" t="s">
        <v>773</v>
      </c>
      <c r="X7831" t="s">
        <v>77</v>
      </c>
      <c r="Y7831" t="s">
        <v>52</v>
      </c>
    </row>
    <row r="7832" spans="1:25" x14ac:dyDescent="0.35">
      <c r="A7832">
        <v>4</v>
      </c>
      <c r="B7832" t="s">
        <v>43</v>
      </c>
      <c r="C7832">
        <v>6</v>
      </c>
      <c r="D7832" t="s">
        <v>11</v>
      </c>
      <c r="E7832" t="s">
        <v>27</v>
      </c>
      <c r="F7832" t="s">
        <v>13</v>
      </c>
      <c r="G7832" t="s">
        <v>348</v>
      </c>
      <c r="H7832" s="1">
        <v>0</v>
      </c>
      <c r="I7832" s="2">
        <v>43785</v>
      </c>
      <c r="J7832" t="s">
        <v>2612</v>
      </c>
      <c r="K7832" t="s">
        <v>30</v>
      </c>
      <c r="L7832">
        <v>90049</v>
      </c>
      <c r="M7832">
        <v>576</v>
      </c>
      <c r="N7832" t="s">
        <v>2048</v>
      </c>
      <c r="O7832">
        <v>4</v>
      </c>
      <c r="P7832">
        <v>3</v>
      </c>
      <c r="Q7832" t="s">
        <v>32</v>
      </c>
      <c r="R7832" t="s">
        <v>8304</v>
      </c>
      <c r="S7832">
        <v>4.47</v>
      </c>
      <c r="T7832">
        <v>12</v>
      </c>
      <c r="U7832" t="s">
        <v>19</v>
      </c>
      <c r="V7832" s="2">
        <v>43789</v>
      </c>
      <c r="W7832" t="s">
        <v>39</v>
      </c>
      <c r="X7832" t="s">
        <v>34</v>
      </c>
      <c r="Y7832" t="s">
        <v>47</v>
      </c>
    </row>
    <row r="7833" spans="1:25" x14ac:dyDescent="0.35">
      <c r="A7833">
        <v>4</v>
      </c>
      <c r="B7833" t="s">
        <v>43</v>
      </c>
      <c r="C7833">
        <v>6</v>
      </c>
      <c r="D7833" t="s">
        <v>11</v>
      </c>
      <c r="E7833" t="s">
        <v>27</v>
      </c>
      <c r="F7833" t="s">
        <v>13</v>
      </c>
      <c r="G7833" t="s">
        <v>348</v>
      </c>
      <c r="H7833" s="1">
        <v>0</v>
      </c>
      <c r="I7833" s="2">
        <v>43785</v>
      </c>
      <c r="J7833" t="s">
        <v>2612</v>
      </c>
      <c r="K7833" t="s">
        <v>30</v>
      </c>
      <c r="L7833">
        <v>90049</v>
      </c>
      <c r="M7833">
        <v>585</v>
      </c>
      <c r="N7833" t="s">
        <v>1794</v>
      </c>
      <c r="O7833">
        <v>24</v>
      </c>
      <c r="P7833">
        <v>3</v>
      </c>
      <c r="Q7833" t="s">
        <v>32</v>
      </c>
      <c r="R7833" t="s">
        <v>8304</v>
      </c>
      <c r="S7833">
        <v>23.99</v>
      </c>
      <c r="T7833">
        <v>120</v>
      </c>
      <c r="U7833" t="s">
        <v>19</v>
      </c>
      <c r="V7833" s="2">
        <v>43789</v>
      </c>
      <c r="W7833" t="s">
        <v>39</v>
      </c>
      <c r="X7833" t="s">
        <v>34</v>
      </c>
      <c r="Y7833" t="s">
        <v>47</v>
      </c>
    </row>
    <row r="7834" spans="1:25" hidden="1" x14ac:dyDescent="0.35">
      <c r="A7834">
        <v>5</v>
      </c>
      <c r="B7834" t="s">
        <v>43</v>
      </c>
      <c r="C7834">
        <v>6</v>
      </c>
      <c r="D7834" t="s">
        <v>26</v>
      </c>
      <c r="E7834" t="s">
        <v>667</v>
      </c>
      <c r="F7834" t="s">
        <v>13</v>
      </c>
      <c r="G7834" t="s">
        <v>144</v>
      </c>
      <c r="H7834" s="1">
        <v>0.2</v>
      </c>
      <c r="I7834" s="2">
        <v>43801</v>
      </c>
      <c r="J7834" t="s">
        <v>6438</v>
      </c>
      <c r="K7834" t="s">
        <v>102</v>
      </c>
      <c r="L7834">
        <v>44107</v>
      </c>
      <c r="M7834">
        <v>1360</v>
      </c>
      <c r="N7834" t="s">
        <v>1033</v>
      </c>
      <c r="O7834">
        <v>2</v>
      </c>
      <c r="P7834">
        <v>9</v>
      </c>
      <c r="Q7834" t="s">
        <v>104</v>
      </c>
      <c r="R7834" t="s">
        <v>8304</v>
      </c>
      <c r="S7834">
        <v>1.73</v>
      </c>
      <c r="T7834">
        <v>20</v>
      </c>
      <c r="U7834" t="s">
        <v>33</v>
      </c>
      <c r="V7834" s="2">
        <v>43806</v>
      </c>
      <c r="W7834" t="s">
        <v>39</v>
      </c>
      <c r="X7834" t="s">
        <v>309</v>
      </c>
      <c r="Y7834" t="s">
        <v>49</v>
      </c>
    </row>
    <row r="7835" spans="1:25" hidden="1" x14ac:dyDescent="0.35">
      <c r="A7835">
        <v>5</v>
      </c>
      <c r="B7835" t="s">
        <v>43</v>
      </c>
      <c r="C7835">
        <v>6</v>
      </c>
      <c r="D7835" t="s">
        <v>50</v>
      </c>
      <c r="E7835" t="s">
        <v>667</v>
      </c>
      <c r="F7835" t="s">
        <v>13</v>
      </c>
      <c r="G7835" t="s">
        <v>144</v>
      </c>
      <c r="H7835" s="1">
        <v>0.4</v>
      </c>
      <c r="I7835" s="2">
        <v>43801</v>
      </c>
      <c r="J7835" t="s">
        <v>6438</v>
      </c>
      <c r="K7835" t="s">
        <v>102</v>
      </c>
      <c r="L7835">
        <v>44107</v>
      </c>
      <c r="M7835">
        <v>158</v>
      </c>
      <c r="N7835" t="s">
        <v>5125</v>
      </c>
      <c r="O7835">
        <v>-25</v>
      </c>
      <c r="P7835">
        <v>2</v>
      </c>
      <c r="Q7835" t="s">
        <v>104</v>
      </c>
      <c r="R7835" t="s">
        <v>8304</v>
      </c>
      <c r="S7835">
        <v>-25.2</v>
      </c>
      <c r="T7835">
        <v>151</v>
      </c>
      <c r="U7835" t="s">
        <v>33</v>
      </c>
      <c r="V7835" s="2">
        <v>43806</v>
      </c>
      <c r="W7835" t="s">
        <v>39</v>
      </c>
      <c r="X7835" t="s">
        <v>309</v>
      </c>
      <c r="Y7835" t="s">
        <v>52</v>
      </c>
    </row>
    <row r="7836" spans="1:25" hidden="1" x14ac:dyDescent="0.35">
      <c r="A7836">
        <v>7</v>
      </c>
      <c r="B7836" t="s">
        <v>25</v>
      </c>
      <c r="C7836">
        <v>6</v>
      </c>
      <c r="D7836" t="s">
        <v>26</v>
      </c>
      <c r="E7836" t="s">
        <v>535</v>
      </c>
      <c r="F7836" t="s">
        <v>13</v>
      </c>
      <c r="G7836" t="s">
        <v>1088</v>
      </c>
      <c r="H7836" s="1">
        <v>0</v>
      </c>
      <c r="I7836" s="2">
        <v>43780</v>
      </c>
      <c r="J7836" t="s">
        <v>3805</v>
      </c>
      <c r="K7836" t="s">
        <v>73</v>
      </c>
      <c r="L7836">
        <v>48227</v>
      </c>
      <c r="M7836">
        <v>352</v>
      </c>
      <c r="N7836" t="s">
        <v>3077</v>
      </c>
      <c r="O7836">
        <v>51</v>
      </c>
      <c r="P7836">
        <v>7</v>
      </c>
      <c r="Q7836" t="s">
        <v>75</v>
      </c>
      <c r="R7836" t="s">
        <v>8304</v>
      </c>
      <c r="S7836">
        <v>50.92</v>
      </c>
      <c r="T7836">
        <v>182</v>
      </c>
      <c r="U7836" t="s">
        <v>19</v>
      </c>
      <c r="V7836" s="2">
        <v>43787</v>
      </c>
      <c r="W7836" t="s">
        <v>39</v>
      </c>
      <c r="X7836" t="s">
        <v>156</v>
      </c>
      <c r="Y7836" t="s">
        <v>49</v>
      </c>
    </row>
    <row r="7837" spans="1:25" hidden="1" x14ac:dyDescent="0.35">
      <c r="A7837">
        <v>4</v>
      </c>
      <c r="B7837" t="s">
        <v>43</v>
      </c>
      <c r="C7837">
        <v>6</v>
      </c>
      <c r="D7837" t="s">
        <v>50</v>
      </c>
      <c r="E7837" t="s">
        <v>99</v>
      </c>
      <c r="F7837" t="s">
        <v>13</v>
      </c>
      <c r="G7837" t="s">
        <v>370</v>
      </c>
      <c r="H7837" s="1">
        <v>0.2</v>
      </c>
      <c r="I7837" s="2">
        <v>43809</v>
      </c>
      <c r="J7837" t="s">
        <v>5067</v>
      </c>
      <c r="K7837" t="s">
        <v>102</v>
      </c>
      <c r="L7837">
        <v>19120</v>
      </c>
      <c r="M7837">
        <v>1076</v>
      </c>
      <c r="N7837" t="s">
        <v>4765</v>
      </c>
      <c r="O7837">
        <v>3</v>
      </c>
      <c r="P7837">
        <v>1</v>
      </c>
      <c r="Q7837" t="s">
        <v>104</v>
      </c>
      <c r="R7837" t="s">
        <v>8304</v>
      </c>
      <c r="S7837">
        <v>3.37</v>
      </c>
      <c r="T7837">
        <v>14</v>
      </c>
      <c r="U7837" t="s">
        <v>19</v>
      </c>
      <c r="V7837" s="2">
        <v>43813</v>
      </c>
      <c r="W7837" t="s">
        <v>39</v>
      </c>
      <c r="X7837" t="s">
        <v>105</v>
      </c>
      <c r="Y7837" t="s">
        <v>113</v>
      </c>
    </row>
    <row r="7838" spans="1:25" hidden="1" x14ac:dyDescent="0.35">
      <c r="A7838">
        <v>2</v>
      </c>
      <c r="B7838" t="s">
        <v>25</v>
      </c>
      <c r="C7838">
        <v>1</v>
      </c>
      <c r="D7838" t="s">
        <v>50</v>
      </c>
      <c r="E7838" t="s">
        <v>493</v>
      </c>
      <c r="F7838" t="s">
        <v>13</v>
      </c>
      <c r="G7838" t="s">
        <v>900</v>
      </c>
      <c r="H7838" s="1">
        <v>0.2</v>
      </c>
      <c r="I7838" s="2">
        <v>43743</v>
      </c>
      <c r="J7838" t="s">
        <v>7717</v>
      </c>
      <c r="K7838" t="s">
        <v>30</v>
      </c>
      <c r="L7838">
        <v>80219</v>
      </c>
      <c r="M7838">
        <v>1023</v>
      </c>
      <c r="N7838" t="s">
        <v>4818</v>
      </c>
      <c r="O7838">
        <v>14</v>
      </c>
      <c r="P7838">
        <v>2</v>
      </c>
      <c r="Q7838" t="s">
        <v>32</v>
      </c>
      <c r="R7838" t="s">
        <v>8304</v>
      </c>
      <c r="S7838">
        <v>13.56</v>
      </c>
      <c r="T7838">
        <v>64</v>
      </c>
      <c r="U7838" t="s">
        <v>76</v>
      </c>
      <c r="V7838" s="2">
        <v>43745</v>
      </c>
      <c r="W7838" t="s">
        <v>130</v>
      </c>
      <c r="X7838" t="s">
        <v>285</v>
      </c>
      <c r="Y7838" t="s">
        <v>113</v>
      </c>
    </row>
    <row r="7839" spans="1:25" x14ac:dyDescent="0.35">
      <c r="A7839">
        <v>3</v>
      </c>
      <c r="B7839" t="s">
        <v>25</v>
      </c>
      <c r="C7839">
        <v>1</v>
      </c>
      <c r="D7839" t="s">
        <v>26</v>
      </c>
      <c r="E7839" t="s">
        <v>88</v>
      </c>
      <c r="F7839" t="s">
        <v>13</v>
      </c>
      <c r="G7839" t="s">
        <v>266</v>
      </c>
      <c r="H7839" s="1">
        <v>0.2</v>
      </c>
      <c r="I7839" s="2">
        <v>43633</v>
      </c>
      <c r="J7839" t="s">
        <v>267</v>
      </c>
      <c r="K7839" t="s">
        <v>30</v>
      </c>
      <c r="L7839">
        <v>94122</v>
      </c>
      <c r="M7839">
        <v>1581</v>
      </c>
      <c r="N7839" t="s">
        <v>268</v>
      </c>
      <c r="O7839">
        <v>18</v>
      </c>
      <c r="P7839">
        <v>3</v>
      </c>
      <c r="Q7839" t="s">
        <v>32</v>
      </c>
      <c r="R7839" t="s">
        <v>8304</v>
      </c>
      <c r="S7839">
        <v>17.96</v>
      </c>
      <c r="T7839">
        <v>51</v>
      </c>
      <c r="U7839" t="s">
        <v>19</v>
      </c>
      <c r="V7839" s="2">
        <v>43636</v>
      </c>
      <c r="W7839" t="s">
        <v>130</v>
      </c>
      <c r="X7839" t="s">
        <v>34</v>
      </c>
      <c r="Y7839" t="s">
        <v>54</v>
      </c>
    </row>
    <row r="7840" spans="1:25" hidden="1" x14ac:dyDescent="0.35">
      <c r="A7840">
        <v>7</v>
      </c>
      <c r="B7840" t="s">
        <v>25</v>
      </c>
      <c r="C7840">
        <v>6</v>
      </c>
      <c r="D7840" t="s">
        <v>11</v>
      </c>
      <c r="E7840" t="s">
        <v>4262</v>
      </c>
      <c r="F7840" t="s">
        <v>13</v>
      </c>
      <c r="G7840" t="s">
        <v>5617</v>
      </c>
      <c r="H7840" s="1">
        <v>0</v>
      </c>
      <c r="I7840" s="2">
        <v>43563</v>
      </c>
      <c r="J7840" t="s">
        <v>5677</v>
      </c>
      <c r="K7840" t="s">
        <v>16</v>
      </c>
      <c r="L7840">
        <v>30076</v>
      </c>
      <c r="M7840">
        <v>568</v>
      </c>
      <c r="N7840" t="s">
        <v>1585</v>
      </c>
      <c r="O7840">
        <v>16</v>
      </c>
      <c r="P7840">
        <v>6</v>
      </c>
      <c r="Q7840" t="s">
        <v>18</v>
      </c>
      <c r="R7840" t="s">
        <v>8304</v>
      </c>
      <c r="S7840">
        <v>15.76</v>
      </c>
      <c r="T7840">
        <v>56</v>
      </c>
      <c r="U7840" t="s">
        <v>33</v>
      </c>
      <c r="V7840" s="2">
        <v>43570</v>
      </c>
      <c r="W7840" t="s">
        <v>39</v>
      </c>
      <c r="X7840" t="s">
        <v>761</v>
      </c>
      <c r="Y7840" t="s">
        <v>47</v>
      </c>
    </row>
    <row r="7841" spans="1:25" hidden="1" x14ac:dyDescent="0.35">
      <c r="A7841">
        <v>7</v>
      </c>
      <c r="B7841" t="s">
        <v>25</v>
      </c>
      <c r="C7841">
        <v>6</v>
      </c>
      <c r="D7841" t="s">
        <v>26</v>
      </c>
      <c r="E7841" t="s">
        <v>4262</v>
      </c>
      <c r="F7841" t="s">
        <v>13</v>
      </c>
      <c r="G7841" t="s">
        <v>5617</v>
      </c>
      <c r="H7841" s="1">
        <v>0</v>
      </c>
      <c r="I7841" s="2">
        <v>43563</v>
      </c>
      <c r="J7841" t="s">
        <v>5677</v>
      </c>
      <c r="K7841" t="s">
        <v>16</v>
      </c>
      <c r="L7841">
        <v>30076</v>
      </c>
      <c r="M7841">
        <v>687</v>
      </c>
      <c r="N7841" t="s">
        <v>2769</v>
      </c>
      <c r="O7841">
        <v>1265</v>
      </c>
      <c r="P7841">
        <v>3</v>
      </c>
      <c r="Q7841" t="s">
        <v>18</v>
      </c>
      <c r="R7841" t="s">
        <v>8304</v>
      </c>
      <c r="S7841">
        <v>1264.76</v>
      </c>
      <c r="T7841">
        <v>2691</v>
      </c>
      <c r="U7841" t="s">
        <v>33</v>
      </c>
      <c r="V7841" s="2">
        <v>43570</v>
      </c>
      <c r="W7841" t="s">
        <v>39</v>
      </c>
      <c r="X7841" t="s">
        <v>761</v>
      </c>
      <c r="Y7841" t="s">
        <v>54</v>
      </c>
    </row>
    <row r="7842" spans="1:25" hidden="1" x14ac:dyDescent="0.35">
      <c r="A7842">
        <v>4</v>
      </c>
      <c r="B7842" t="s">
        <v>43</v>
      </c>
      <c r="C7842">
        <v>6</v>
      </c>
      <c r="D7842" t="s">
        <v>50</v>
      </c>
      <c r="E7842" t="s">
        <v>1494</v>
      </c>
      <c r="F7842" t="s">
        <v>13</v>
      </c>
      <c r="G7842" t="s">
        <v>1906</v>
      </c>
      <c r="H7842" s="1">
        <v>0.2</v>
      </c>
      <c r="I7842" s="2">
        <v>43559</v>
      </c>
      <c r="J7842" t="s">
        <v>5005</v>
      </c>
      <c r="K7842" t="s">
        <v>73</v>
      </c>
      <c r="L7842">
        <v>60016</v>
      </c>
      <c r="M7842">
        <v>439</v>
      </c>
      <c r="N7842" t="s">
        <v>4703</v>
      </c>
      <c r="O7842">
        <v>48</v>
      </c>
      <c r="P7842">
        <v>4</v>
      </c>
      <c r="Q7842" t="s">
        <v>75</v>
      </c>
      <c r="R7842" t="s">
        <v>8304</v>
      </c>
      <c r="S7842">
        <v>47.98</v>
      </c>
      <c r="T7842">
        <v>384</v>
      </c>
      <c r="U7842" t="s">
        <v>19</v>
      </c>
      <c r="V7842" s="2">
        <v>43563</v>
      </c>
      <c r="W7842" t="s">
        <v>39</v>
      </c>
      <c r="X7842" t="s">
        <v>139</v>
      </c>
      <c r="Y7842" t="s">
        <v>52</v>
      </c>
    </row>
    <row r="7843" spans="1:25" hidden="1" x14ac:dyDescent="0.35">
      <c r="A7843">
        <v>5</v>
      </c>
      <c r="B7843" t="s">
        <v>25</v>
      </c>
      <c r="C7843">
        <v>3</v>
      </c>
      <c r="D7843" t="s">
        <v>11</v>
      </c>
      <c r="E7843" t="s">
        <v>4262</v>
      </c>
      <c r="F7843" t="s">
        <v>13</v>
      </c>
      <c r="G7843" t="s">
        <v>8119</v>
      </c>
      <c r="H7843" s="1">
        <v>0</v>
      </c>
      <c r="I7843" s="2">
        <v>43725</v>
      </c>
      <c r="J7843" t="s">
        <v>6971</v>
      </c>
      <c r="K7843" t="s">
        <v>16</v>
      </c>
      <c r="L7843">
        <v>30076</v>
      </c>
      <c r="M7843">
        <v>751</v>
      </c>
      <c r="N7843" t="s">
        <v>764</v>
      </c>
      <c r="O7843">
        <v>188</v>
      </c>
      <c r="P7843">
        <v>4</v>
      </c>
      <c r="Q7843" t="s">
        <v>18</v>
      </c>
      <c r="R7843" t="s">
        <v>8304</v>
      </c>
      <c r="S7843">
        <v>188.22</v>
      </c>
      <c r="T7843">
        <v>724</v>
      </c>
      <c r="U7843" t="s">
        <v>76</v>
      </c>
      <c r="V7843" s="2">
        <v>43730</v>
      </c>
      <c r="W7843" t="s">
        <v>20</v>
      </c>
      <c r="X7843" t="s">
        <v>761</v>
      </c>
      <c r="Y7843" t="s">
        <v>24</v>
      </c>
    </row>
    <row r="7844" spans="1:25" hidden="1" x14ac:dyDescent="0.35">
      <c r="A7844">
        <v>5</v>
      </c>
      <c r="B7844" t="s">
        <v>25</v>
      </c>
      <c r="C7844">
        <v>3</v>
      </c>
      <c r="D7844" t="s">
        <v>26</v>
      </c>
      <c r="E7844" t="s">
        <v>4262</v>
      </c>
      <c r="F7844" t="s">
        <v>13</v>
      </c>
      <c r="G7844" t="s">
        <v>8119</v>
      </c>
      <c r="H7844" s="1">
        <v>0</v>
      </c>
      <c r="I7844" s="2">
        <v>43725</v>
      </c>
      <c r="J7844" t="s">
        <v>6971</v>
      </c>
      <c r="K7844" t="s">
        <v>16</v>
      </c>
      <c r="L7844">
        <v>30076</v>
      </c>
      <c r="M7844">
        <v>538</v>
      </c>
      <c r="N7844" t="s">
        <v>125</v>
      </c>
      <c r="O7844">
        <v>50</v>
      </c>
      <c r="P7844">
        <v>3</v>
      </c>
      <c r="Q7844" t="s">
        <v>18</v>
      </c>
      <c r="R7844" t="s">
        <v>8304</v>
      </c>
      <c r="S7844">
        <v>49.97</v>
      </c>
      <c r="T7844">
        <v>106</v>
      </c>
      <c r="U7844" t="s">
        <v>76</v>
      </c>
      <c r="V7844" s="2">
        <v>43730</v>
      </c>
      <c r="W7844" t="s">
        <v>20</v>
      </c>
      <c r="X7844" t="s">
        <v>761</v>
      </c>
      <c r="Y7844" t="s">
        <v>64</v>
      </c>
    </row>
    <row r="7845" spans="1:25" hidden="1" x14ac:dyDescent="0.35">
      <c r="A7845">
        <v>0</v>
      </c>
      <c r="B7845" t="s">
        <v>10</v>
      </c>
      <c r="C7845">
        <v>0</v>
      </c>
      <c r="D7845" t="s">
        <v>11</v>
      </c>
      <c r="E7845" t="s">
        <v>192</v>
      </c>
      <c r="F7845" t="s">
        <v>13</v>
      </c>
      <c r="G7845" t="s">
        <v>6897</v>
      </c>
      <c r="H7845" s="1">
        <v>0.3</v>
      </c>
      <c r="I7845" s="2">
        <v>43537</v>
      </c>
      <c r="J7845" t="s">
        <v>6898</v>
      </c>
      <c r="K7845" t="s">
        <v>73</v>
      </c>
      <c r="L7845">
        <v>60610</v>
      </c>
      <c r="M7845">
        <v>1380</v>
      </c>
      <c r="N7845" t="s">
        <v>2522</v>
      </c>
      <c r="O7845">
        <v>-3</v>
      </c>
      <c r="P7845">
        <v>1</v>
      </c>
      <c r="Q7845" t="s">
        <v>75</v>
      </c>
      <c r="R7845" t="s">
        <v>8304</v>
      </c>
      <c r="S7845">
        <v>-2.56</v>
      </c>
      <c r="T7845">
        <v>90</v>
      </c>
      <c r="U7845" t="s">
        <v>76</v>
      </c>
      <c r="V7845" s="2">
        <v>43537</v>
      </c>
      <c r="W7845" t="s">
        <v>773</v>
      </c>
      <c r="X7845" t="s">
        <v>139</v>
      </c>
      <c r="Y7845" t="s">
        <v>24</v>
      </c>
    </row>
    <row r="7846" spans="1:25" hidden="1" x14ac:dyDescent="0.35">
      <c r="A7846">
        <v>0</v>
      </c>
      <c r="B7846" t="s">
        <v>10</v>
      </c>
      <c r="C7846">
        <v>0</v>
      </c>
      <c r="D7846" t="s">
        <v>26</v>
      </c>
      <c r="E7846" t="s">
        <v>192</v>
      </c>
      <c r="F7846" t="s">
        <v>13</v>
      </c>
      <c r="G7846" t="s">
        <v>6897</v>
      </c>
      <c r="H7846" s="1">
        <v>0.2</v>
      </c>
      <c r="I7846" s="2">
        <v>43537</v>
      </c>
      <c r="J7846" t="s">
        <v>6898</v>
      </c>
      <c r="K7846" t="s">
        <v>73</v>
      </c>
      <c r="L7846">
        <v>60610</v>
      </c>
      <c r="M7846">
        <v>1793</v>
      </c>
      <c r="N7846" t="s">
        <v>1265</v>
      </c>
      <c r="O7846">
        <v>6</v>
      </c>
      <c r="P7846">
        <v>3</v>
      </c>
      <c r="Q7846" t="s">
        <v>75</v>
      </c>
      <c r="R7846" t="s">
        <v>8304</v>
      </c>
      <c r="S7846">
        <v>5.64</v>
      </c>
      <c r="T7846">
        <v>16</v>
      </c>
      <c r="U7846" t="s">
        <v>76</v>
      </c>
      <c r="V7846" s="2">
        <v>43537</v>
      </c>
      <c r="W7846" t="s">
        <v>773</v>
      </c>
      <c r="X7846" t="s">
        <v>139</v>
      </c>
      <c r="Y7846" t="s">
        <v>64</v>
      </c>
    </row>
    <row r="7847" spans="1:25" hidden="1" x14ac:dyDescent="0.35">
      <c r="A7847">
        <v>0</v>
      </c>
      <c r="B7847" t="s">
        <v>10</v>
      </c>
      <c r="C7847">
        <v>0</v>
      </c>
      <c r="D7847" t="s">
        <v>26</v>
      </c>
      <c r="E7847" t="s">
        <v>192</v>
      </c>
      <c r="F7847" t="s">
        <v>13</v>
      </c>
      <c r="G7847" t="s">
        <v>6897</v>
      </c>
      <c r="H7847" s="1">
        <v>0.2</v>
      </c>
      <c r="I7847" s="2">
        <v>43537</v>
      </c>
      <c r="J7847" t="s">
        <v>6898</v>
      </c>
      <c r="K7847" t="s">
        <v>73</v>
      </c>
      <c r="L7847">
        <v>60610</v>
      </c>
      <c r="M7847">
        <v>454</v>
      </c>
      <c r="N7847" t="s">
        <v>6151</v>
      </c>
      <c r="O7847">
        <v>2</v>
      </c>
      <c r="P7847">
        <v>4</v>
      </c>
      <c r="Q7847" t="s">
        <v>75</v>
      </c>
      <c r="R7847" t="s">
        <v>8304</v>
      </c>
      <c r="S7847">
        <v>2.19</v>
      </c>
      <c r="T7847">
        <v>19</v>
      </c>
      <c r="U7847" t="s">
        <v>76</v>
      </c>
      <c r="V7847" s="2">
        <v>43537</v>
      </c>
      <c r="W7847" t="s">
        <v>773</v>
      </c>
      <c r="X7847" t="s">
        <v>139</v>
      </c>
      <c r="Y7847" t="s">
        <v>49</v>
      </c>
    </row>
    <row r="7848" spans="1:25" hidden="1" x14ac:dyDescent="0.35">
      <c r="A7848">
        <v>0</v>
      </c>
      <c r="B7848" t="s">
        <v>10</v>
      </c>
      <c r="C7848">
        <v>0</v>
      </c>
      <c r="D7848" t="s">
        <v>26</v>
      </c>
      <c r="E7848" t="s">
        <v>192</v>
      </c>
      <c r="F7848" t="s">
        <v>13</v>
      </c>
      <c r="G7848" t="s">
        <v>6897</v>
      </c>
      <c r="H7848" s="1">
        <v>0.2</v>
      </c>
      <c r="I7848" s="2">
        <v>43537</v>
      </c>
      <c r="J7848" t="s">
        <v>6898</v>
      </c>
      <c r="K7848" t="s">
        <v>73</v>
      </c>
      <c r="L7848">
        <v>60610</v>
      </c>
      <c r="M7848">
        <v>539</v>
      </c>
      <c r="N7848" t="s">
        <v>8225</v>
      </c>
      <c r="O7848">
        <v>2</v>
      </c>
      <c r="P7848">
        <v>5</v>
      </c>
      <c r="Q7848" t="s">
        <v>75</v>
      </c>
      <c r="R7848" t="s">
        <v>8304</v>
      </c>
      <c r="S7848">
        <v>1.86</v>
      </c>
      <c r="T7848">
        <v>30</v>
      </c>
      <c r="U7848" t="s">
        <v>76</v>
      </c>
      <c r="V7848" s="2">
        <v>43537</v>
      </c>
      <c r="W7848" t="s">
        <v>773</v>
      </c>
      <c r="X7848" t="s">
        <v>139</v>
      </c>
      <c r="Y7848" t="s">
        <v>49</v>
      </c>
    </row>
    <row r="7849" spans="1:25" hidden="1" x14ac:dyDescent="0.35">
      <c r="A7849">
        <v>0</v>
      </c>
      <c r="B7849" t="s">
        <v>10</v>
      </c>
      <c r="C7849">
        <v>0</v>
      </c>
      <c r="D7849" t="s">
        <v>50</v>
      </c>
      <c r="E7849" t="s">
        <v>192</v>
      </c>
      <c r="F7849" t="s">
        <v>13</v>
      </c>
      <c r="G7849" t="s">
        <v>6897</v>
      </c>
      <c r="H7849" s="1">
        <v>0.2</v>
      </c>
      <c r="I7849" s="2">
        <v>43537</v>
      </c>
      <c r="J7849" t="s">
        <v>6898</v>
      </c>
      <c r="K7849" t="s">
        <v>73</v>
      </c>
      <c r="L7849">
        <v>60610</v>
      </c>
      <c r="M7849">
        <v>1281</v>
      </c>
      <c r="N7849" t="s">
        <v>4733</v>
      </c>
      <c r="O7849">
        <v>-7</v>
      </c>
      <c r="P7849">
        <v>1</v>
      </c>
      <c r="Q7849" t="s">
        <v>75</v>
      </c>
      <c r="R7849" t="s">
        <v>8304</v>
      </c>
      <c r="S7849">
        <v>-7.3</v>
      </c>
      <c r="T7849">
        <v>34</v>
      </c>
      <c r="U7849" t="s">
        <v>76</v>
      </c>
      <c r="V7849" s="2">
        <v>43537</v>
      </c>
      <c r="W7849" t="s">
        <v>773</v>
      </c>
      <c r="X7849" t="s">
        <v>139</v>
      </c>
      <c r="Y7849" t="s">
        <v>52</v>
      </c>
    </row>
    <row r="7850" spans="1:25" hidden="1" x14ac:dyDescent="0.35">
      <c r="A7850">
        <v>0</v>
      </c>
      <c r="B7850" t="s">
        <v>10</v>
      </c>
      <c r="C7850">
        <v>0</v>
      </c>
      <c r="D7850" t="s">
        <v>50</v>
      </c>
      <c r="E7850" t="s">
        <v>192</v>
      </c>
      <c r="F7850" t="s">
        <v>13</v>
      </c>
      <c r="G7850" t="s">
        <v>6897</v>
      </c>
      <c r="H7850" s="1">
        <v>0.2</v>
      </c>
      <c r="I7850" s="2">
        <v>43537</v>
      </c>
      <c r="J7850" t="s">
        <v>6898</v>
      </c>
      <c r="K7850" t="s">
        <v>73</v>
      </c>
      <c r="L7850">
        <v>60610</v>
      </c>
      <c r="M7850">
        <v>798</v>
      </c>
      <c r="N7850" t="s">
        <v>726</v>
      </c>
      <c r="O7850">
        <v>336</v>
      </c>
      <c r="P7850">
        <v>2</v>
      </c>
      <c r="Q7850" t="s">
        <v>75</v>
      </c>
      <c r="R7850" t="s">
        <v>8304</v>
      </c>
      <c r="S7850">
        <v>335.99</v>
      </c>
      <c r="T7850">
        <v>960</v>
      </c>
      <c r="U7850" t="s">
        <v>76</v>
      </c>
      <c r="V7850" s="2">
        <v>43537</v>
      </c>
      <c r="W7850" t="s">
        <v>773</v>
      </c>
      <c r="X7850" t="s">
        <v>139</v>
      </c>
      <c r="Y7850" t="s">
        <v>727</v>
      </c>
    </row>
    <row r="7851" spans="1:25" hidden="1" x14ac:dyDescent="0.35">
      <c r="A7851">
        <v>0</v>
      </c>
      <c r="B7851" t="s">
        <v>10</v>
      </c>
      <c r="C7851">
        <v>0</v>
      </c>
      <c r="D7851" t="s">
        <v>50</v>
      </c>
      <c r="E7851" t="s">
        <v>192</v>
      </c>
      <c r="F7851" t="s">
        <v>13</v>
      </c>
      <c r="G7851" t="s">
        <v>6897</v>
      </c>
      <c r="H7851" s="1">
        <v>0.3</v>
      </c>
      <c r="I7851" s="2">
        <v>43537</v>
      </c>
      <c r="J7851" t="s">
        <v>6898</v>
      </c>
      <c r="K7851" t="s">
        <v>73</v>
      </c>
      <c r="L7851">
        <v>60610</v>
      </c>
      <c r="M7851">
        <v>882</v>
      </c>
      <c r="N7851" t="s">
        <v>6804</v>
      </c>
      <c r="O7851">
        <v>9</v>
      </c>
      <c r="P7851">
        <v>2</v>
      </c>
      <c r="Q7851" t="s">
        <v>75</v>
      </c>
      <c r="R7851" t="s">
        <v>8304</v>
      </c>
      <c r="S7851">
        <v>9</v>
      </c>
      <c r="T7851">
        <v>210</v>
      </c>
      <c r="U7851" t="s">
        <v>76</v>
      </c>
      <c r="V7851" s="2">
        <v>43537</v>
      </c>
      <c r="W7851" t="s">
        <v>773</v>
      </c>
      <c r="X7851" t="s">
        <v>139</v>
      </c>
      <c r="Y7851" t="s">
        <v>422</v>
      </c>
    </row>
    <row r="7852" spans="1:25" hidden="1" x14ac:dyDescent="0.35">
      <c r="A7852">
        <v>2</v>
      </c>
      <c r="B7852" t="s">
        <v>25</v>
      </c>
      <c r="C7852">
        <v>1</v>
      </c>
      <c r="D7852" t="s">
        <v>50</v>
      </c>
      <c r="E7852" t="s">
        <v>2422</v>
      </c>
      <c r="F7852" t="s">
        <v>13</v>
      </c>
      <c r="G7852" t="s">
        <v>673</v>
      </c>
      <c r="H7852" s="1">
        <v>0.2</v>
      </c>
      <c r="I7852" s="2">
        <v>43806</v>
      </c>
      <c r="J7852" t="s">
        <v>4748</v>
      </c>
      <c r="K7852" t="s">
        <v>102</v>
      </c>
      <c r="L7852">
        <v>43615</v>
      </c>
      <c r="M7852">
        <v>1012</v>
      </c>
      <c r="N7852" t="s">
        <v>990</v>
      </c>
      <c r="O7852">
        <v>26</v>
      </c>
      <c r="P7852">
        <v>2</v>
      </c>
      <c r="Q7852" t="s">
        <v>104</v>
      </c>
      <c r="R7852" t="s">
        <v>8304</v>
      </c>
      <c r="S7852">
        <v>25.6</v>
      </c>
      <c r="T7852">
        <v>128</v>
      </c>
      <c r="U7852" t="s">
        <v>19</v>
      </c>
      <c r="V7852" s="2">
        <v>43808</v>
      </c>
      <c r="W7852" t="s">
        <v>130</v>
      </c>
      <c r="X7852" t="s">
        <v>309</v>
      </c>
      <c r="Y7852" t="s">
        <v>113</v>
      </c>
    </row>
    <row r="7853" spans="1:25" hidden="1" x14ac:dyDescent="0.35">
      <c r="A7853">
        <v>4</v>
      </c>
      <c r="B7853" t="s">
        <v>43</v>
      </c>
      <c r="C7853">
        <v>6</v>
      </c>
      <c r="D7853" t="s">
        <v>11</v>
      </c>
      <c r="E7853" t="s">
        <v>171</v>
      </c>
      <c r="F7853" t="s">
        <v>13</v>
      </c>
      <c r="G7853" t="s">
        <v>5561</v>
      </c>
      <c r="H7853" s="1">
        <v>0</v>
      </c>
      <c r="I7853" s="2">
        <v>43710</v>
      </c>
      <c r="J7853" t="s">
        <v>5573</v>
      </c>
      <c r="K7853" t="s">
        <v>102</v>
      </c>
      <c r="L7853">
        <v>10009</v>
      </c>
      <c r="M7853">
        <v>490</v>
      </c>
      <c r="N7853" t="s">
        <v>2142</v>
      </c>
      <c r="O7853">
        <v>3</v>
      </c>
      <c r="P7853">
        <v>2</v>
      </c>
      <c r="Q7853" t="s">
        <v>104</v>
      </c>
      <c r="R7853" t="s">
        <v>8304</v>
      </c>
      <c r="S7853">
        <v>3.46</v>
      </c>
      <c r="T7853">
        <v>12</v>
      </c>
      <c r="U7853" t="s">
        <v>33</v>
      </c>
      <c r="V7853" s="2">
        <v>43714</v>
      </c>
      <c r="W7853" t="s">
        <v>39</v>
      </c>
      <c r="X7853" t="s">
        <v>175</v>
      </c>
      <c r="Y7853" t="s">
        <v>47</v>
      </c>
    </row>
    <row r="7854" spans="1:25" hidden="1" x14ac:dyDescent="0.35">
      <c r="A7854">
        <v>4</v>
      </c>
      <c r="B7854" t="s">
        <v>43</v>
      </c>
      <c r="C7854">
        <v>6</v>
      </c>
      <c r="D7854" t="s">
        <v>11</v>
      </c>
      <c r="E7854" t="s">
        <v>171</v>
      </c>
      <c r="F7854" t="s">
        <v>13</v>
      </c>
      <c r="G7854" t="s">
        <v>5561</v>
      </c>
      <c r="H7854" s="1">
        <v>0.1</v>
      </c>
      <c r="I7854" s="2">
        <v>43710</v>
      </c>
      <c r="J7854" t="s">
        <v>5573</v>
      </c>
      <c r="K7854" t="s">
        <v>102</v>
      </c>
      <c r="L7854">
        <v>10009</v>
      </c>
      <c r="M7854">
        <v>742</v>
      </c>
      <c r="N7854" t="s">
        <v>1068</v>
      </c>
      <c r="O7854">
        <v>214</v>
      </c>
      <c r="P7854">
        <v>5</v>
      </c>
      <c r="Q7854" t="s">
        <v>104</v>
      </c>
      <c r="R7854" t="s">
        <v>8304</v>
      </c>
      <c r="S7854">
        <v>213.74</v>
      </c>
      <c r="T7854">
        <v>1282</v>
      </c>
      <c r="U7854" t="s">
        <v>33</v>
      </c>
      <c r="V7854" s="2">
        <v>43714</v>
      </c>
      <c r="W7854" t="s">
        <v>39</v>
      </c>
      <c r="X7854" t="s">
        <v>175</v>
      </c>
      <c r="Y7854" t="s">
        <v>24</v>
      </c>
    </row>
    <row r="7855" spans="1:25" hidden="1" x14ac:dyDescent="0.35">
      <c r="A7855">
        <v>4</v>
      </c>
      <c r="B7855" t="s">
        <v>43</v>
      </c>
      <c r="C7855">
        <v>6</v>
      </c>
      <c r="D7855" t="s">
        <v>11</v>
      </c>
      <c r="E7855" t="s">
        <v>171</v>
      </c>
      <c r="F7855" t="s">
        <v>13</v>
      </c>
      <c r="G7855" t="s">
        <v>5561</v>
      </c>
      <c r="H7855" s="1">
        <v>0.4</v>
      </c>
      <c r="I7855" s="2">
        <v>43710</v>
      </c>
      <c r="J7855" t="s">
        <v>5573</v>
      </c>
      <c r="K7855" t="s">
        <v>102</v>
      </c>
      <c r="L7855">
        <v>10009</v>
      </c>
      <c r="M7855">
        <v>377</v>
      </c>
      <c r="N7855" t="s">
        <v>954</v>
      </c>
      <c r="O7855">
        <v>-93</v>
      </c>
      <c r="P7855">
        <v>1</v>
      </c>
      <c r="Q7855" t="s">
        <v>104</v>
      </c>
      <c r="R7855" t="s">
        <v>8304</v>
      </c>
      <c r="S7855">
        <v>-93.33</v>
      </c>
      <c r="T7855">
        <v>255</v>
      </c>
      <c r="U7855" t="s">
        <v>33</v>
      </c>
      <c r="V7855" s="2">
        <v>43714</v>
      </c>
      <c r="W7855" t="s">
        <v>39</v>
      </c>
      <c r="X7855" t="s">
        <v>175</v>
      </c>
      <c r="Y7855" t="s">
        <v>41</v>
      </c>
    </row>
    <row r="7856" spans="1:25" hidden="1" x14ac:dyDescent="0.35">
      <c r="A7856">
        <v>4</v>
      </c>
      <c r="B7856" t="s">
        <v>43</v>
      </c>
      <c r="C7856">
        <v>6</v>
      </c>
      <c r="D7856" t="s">
        <v>26</v>
      </c>
      <c r="E7856" t="s">
        <v>171</v>
      </c>
      <c r="F7856" t="s">
        <v>13</v>
      </c>
      <c r="G7856" t="s">
        <v>5561</v>
      </c>
      <c r="H7856" s="1">
        <v>0</v>
      </c>
      <c r="I7856" s="2">
        <v>43710</v>
      </c>
      <c r="J7856" t="s">
        <v>5573</v>
      </c>
      <c r="K7856" t="s">
        <v>102</v>
      </c>
      <c r="L7856">
        <v>10009</v>
      </c>
      <c r="M7856">
        <v>638</v>
      </c>
      <c r="N7856" t="s">
        <v>272</v>
      </c>
      <c r="O7856">
        <v>4</v>
      </c>
      <c r="P7856">
        <v>1</v>
      </c>
      <c r="Q7856" t="s">
        <v>104</v>
      </c>
      <c r="R7856" t="s">
        <v>8304</v>
      </c>
      <c r="S7856">
        <v>3.76</v>
      </c>
      <c r="T7856">
        <v>13</v>
      </c>
      <c r="U7856" t="s">
        <v>33</v>
      </c>
      <c r="V7856" s="2">
        <v>43714</v>
      </c>
      <c r="W7856" t="s">
        <v>39</v>
      </c>
      <c r="X7856" t="s">
        <v>175</v>
      </c>
      <c r="Y7856" t="s">
        <v>56</v>
      </c>
    </row>
    <row r="7857" spans="1:25" hidden="1" x14ac:dyDescent="0.35">
      <c r="A7857">
        <v>4</v>
      </c>
      <c r="B7857" t="s">
        <v>43</v>
      </c>
      <c r="C7857">
        <v>6</v>
      </c>
      <c r="D7857" t="s">
        <v>26</v>
      </c>
      <c r="E7857" t="s">
        <v>171</v>
      </c>
      <c r="F7857" t="s">
        <v>13</v>
      </c>
      <c r="G7857" t="s">
        <v>5561</v>
      </c>
      <c r="H7857" s="1">
        <v>0</v>
      </c>
      <c r="I7857" s="2">
        <v>43710</v>
      </c>
      <c r="J7857" t="s">
        <v>5573</v>
      </c>
      <c r="K7857" t="s">
        <v>102</v>
      </c>
      <c r="L7857">
        <v>10009</v>
      </c>
      <c r="M7857">
        <v>1139</v>
      </c>
      <c r="N7857" t="s">
        <v>785</v>
      </c>
      <c r="O7857">
        <v>6</v>
      </c>
      <c r="P7857">
        <v>2</v>
      </c>
      <c r="Q7857" t="s">
        <v>104</v>
      </c>
      <c r="R7857" t="s">
        <v>8304</v>
      </c>
      <c r="S7857">
        <v>6.47</v>
      </c>
      <c r="T7857">
        <v>23</v>
      </c>
      <c r="U7857" t="s">
        <v>33</v>
      </c>
      <c r="V7857" s="2">
        <v>43714</v>
      </c>
      <c r="W7857" t="s">
        <v>39</v>
      </c>
      <c r="X7857" t="s">
        <v>175</v>
      </c>
      <c r="Y7857" t="s">
        <v>49</v>
      </c>
    </row>
    <row r="7858" spans="1:25" hidden="1" x14ac:dyDescent="0.35">
      <c r="A7858">
        <v>4</v>
      </c>
      <c r="B7858" t="s">
        <v>43</v>
      </c>
      <c r="C7858">
        <v>6</v>
      </c>
      <c r="D7858" t="s">
        <v>26</v>
      </c>
      <c r="E7858" t="s">
        <v>171</v>
      </c>
      <c r="F7858" t="s">
        <v>13</v>
      </c>
      <c r="G7858" t="s">
        <v>5561</v>
      </c>
      <c r="H7858" s="1">
        <v>0</v>
      </c>
      <c r="I7858" s="2">
        <v>43710</v>
      </c>
      <c r="J7858" t="s">
        <v>5573</v>
      </c>
      <c r="K7858" t="s">
        <v>102</v>
      </c>
      <c r="L7858">
        <v>10009</v>
      </c>
      <c r="M7858">
        <v>321</v>
      </c>
      <c r="N7858" t="s">
        <v>2810</v>
      </c>
      <c r="O7858">
        <v>2</v>
      </c>
      <c r="P7858">
        <v>3</v>
      </c>
      <c r="Q7858" t="s">
        <v>104</v>
      </c>
      <c r="R7858" t="s">
        <v>8304</v>
      </c>
      <c r="S7858">
        <v>2.21</v>
      </c>
      <c r="T7858">
        <v>5</v>
      </c>
      <c r="U7858" t="s">
        <v>33</v>
      </c>
      <c r="V7858" s="2">
        <v>43714</v>
      </c>
      <c r="W7858" t="s">
        <v>39</v>
      </c>
      <c r="X7858" t="s">
        <v>175</v>
      </c>
      <c r="Y7858" t="s">
        <v>49</v>
      </c>
    </row>
    <row r="7859" spans="1:25" hidden="1" x14ac:dyDescent="0.35">
      <c r="A7859">
        <v>4</v>
      </c>
      <c r="B7859" t="s">
        <v>43</v>
      </c>
      <c r="C7859">
        <v>6</v>
      </c>
      <c r="D7859" t="s">
        <v>26</v>
      </c>
      <c r="E7859" t="s">
        <v>171</v>
      </c>
      <c r="F7859" t="s">
        <v>13</v>
      </c>
      <c r="G7859" t="s">
        <v>5561</v>
      </c>
      <c r="H7859" s="1">
        <v>0</v>
      </c>
      <c r="I7859" s="2">
        <v>43710</v>
      </c>
      <c r="J7859" t="s">
        <v>5573</v>
      </c>
      <c r="K7859" t="s">
        <v>102</v>
      </c>
      <c r="L7859">
        <v>10009</v>
      </c>
      <c r="M7859">
        <v>1759</v>
      </c>
      <c r="N7859" t="s">
        <v>4319</v>
      </c>
      <c r="O7859">
        <v>8</v>
      </c>
      <c r="P7859">
        <v>4</v>
      </c>
      <c r="Q7859" t="s">
        <v>104</v>
      </c>
      <c r="R7859" t="s">
        <v>8304</v>
      </c>
      <c r="S7859">
        <v>7.7</v>
      </c>
      <c r="T7859">
        <v>17</v>
      </c>
      <c r="U7859" t="s">
        <v>33</v>
      </c>
      <c r="V7859" s="2">
        <v>43714</v>
      </c>
      <c r="W7859" t="s">
        <v>39</v>
      </c>
      <c r="X7859" t="s">
        <v>175</v>
      </c>
      <c r="Y7859" t="s">
        <v>64</v>
      </c>
    </row>
    <row r="7860" spans="1:25" hidden="1" x14ac:dyDescent="0.35">
      <c r="A7860">
        <v>4</v>
      </c>
      <c r="B7860" t="s">
        <v>43</v>
      </c>
      <c r="C7860">
        <v>6</v>
      </c>
      <c r="D7860" t="s">
        <v>26</v>
      </c>
      <c r="E7860" t="s">
        <v>171</v>
      </c>
      <c r="F7860" t="s">
        <v>13</v>
      </c>
      <c r="G7860" t="s">
        <v>5561</v>
      </c>
      <c r="H7860" s="1">
        <v>0</v>
      </c>
      <c r="I7860" s="2">
        <v>43710</v>
      </c>
      <c r="J7860" t="s">
        <v>5573</v>
      </c>
      <c r="K7860" t="s">
        <v>102</v>
      </c>
      <c r="L7860">
        <v>10009</v>
      </c>
      <c r="M7860">
        <v>229</v>
      </c>
      <c r="N7860" t="s">
        <v>4002</v>
      </c>
      <c r="O7860">
        <v>9</v>
      </c>
      <c r="P7860">
        <v>6</v>
      </c>
      <c r="Q7860" t="s">
        <v>104</v>
      </c>
      <c r="R7860" t="s">
        <v>8304</v>
      </c>
      <c r="S7860">
        <v>9.07</v>
      </c>
      <c r="T7860">
        <v>19</v>
      </c>
      <c r="U7860" t="s">
        <v>33</v>
      </c>
      <c r="V7860" s="2">
        <v>43714</v>
      </c>
      <c r="W7860" t="s">
        <v>39</v>
      </c>
      <c r="X7860" t="s">
        <v>175</v>
      </c>
      <c r="Y7860" t="s">
        <v>35</v>
      </c>
    </row>
    <row r="7861" spans="1:25" hidden="1" x14ac:dyDescent="0.35">
      <c r="A7861">
        <v>4</v>
      </c>
      <c r="B7861" t="s">
        <v>43</v>
      </c>
      <c r="C7861">
        <v>6</v>
      </c>
      <c r="D7861" t="s">
        <v>26</v>
      </c>
      <c r="E7861" t="s">
        <v>171</v>
      </c>
      <c r="F7861" t="s">
        <v>13</v>
      </c>
      <c r="G7861" t="s">
        <v>5561</v>
      </c>
      <c r="H7861" s="1">
        <v>0.2</v>
      </c>
      <c r="I7861" s="2">
        <v>43710</v>
      </c>
      <c r="J7861" t="s">
        <v>5573</v>
      </c>
      <c r="K7861" t="s">
        <v>102</v>
      </c>
      <c r="L7861">
        <v>10009</v>
      </c>
      <c r="M7861">
        <v>68</v>
      </c>
      <c r="N7861" t="s">
        <v>8238</v>
      </c>
      <c r="O7861">
        <v>9</v>
      </c>
      <c r="P7861">
        <v>8</v>
      </c>
      <c r="Q7861" t="s">
        <v>104</v>
      </c>
      <c r="R7861" t="s">
        <v>8304</v>
      </c>
      <c r="S7861">
        <v>8.92</v>
      </c>
      <c r="T7861">
        <v>26</v>
      </c>
      <c r="U7861" t="s">
        <v>33</v>
      </c>
      <c r="V7861" s="2">
        <v>43714</v>
      </c>
      <c r="W7861" t="s">
        <v>39</v>
      </c>
      <c r="X7861" t="s">
        <v>175</v>
      </c>
      <c r="Y7861" t="s">
        <v>54</v>
      </c>
    </row>
    <row r="7862" spans="1:25" hidden="1" x14ac:dyDescent="0.35">
      <c r="A7862">
        <v>4</v>
      </c>
      <c r="B7862" t="s">
        <v>43</v>
      </c>
      <c r="C7862">
        <v>6</v>
      </c>
      <c r="D7862" t="s">
        <v>50</v>
      </c>
      <c r="E7862" t="s">
        <v>171</v>
      </c>
      <c r="F7862" t="s">
        <v>13</v>
      </c>
      <c r="G7862" t="s">
        <v>5561</v>
      </c>
      <c r="H7862" s="1">
        <v>0</v>
      </c>
      <c r="I7862" s="2">
        <v>43710</v>
      </c>
      <c r="J7862" t="s">
        <v>5573</v>
      </c>
      <c r="K7862" t="s">
        <v>102</v>
      </c>
      <c r="L7862">
        <v>10009</v>
      </c>
      <c r="M7862">
        <v>1616</v>
      </c>
      <c r="N7862" t="s">
        <v>4885</v>
      </c>
      <c r="O7862">
        <v>38</v>
      </c>
      <c r="P7862">
        <v>2</v>
      </c>
      <c r="Q7862" t="s">
        <v>104</v>
      </c>
      <c r="R7862" t="s">
        <v>8304</v>
      </c>
      <c r="S7862">
        <v>38.08</v>
      </c>
      <c r="T7862">
        <v>238</v>
      </c>
      <c r="U7862" t="s">
        <v>33</v>
      </c>
      <c r="V7862" s="2">
        <v>43714</v>
      </c>
      <c r="W7862" t="s">
        <v>39</v>
      </c>
      <c r="X7862" t="s">
        <v>175</v>
      </c>
      <c r="Y7862" t="s">
        <v>113</v>
      </c>
    </row>
    <row r="7863" spans="1:25" hidden="1" x14ac:dyDescent="0.35">
      <c r="A7863">
        <v>4</v>
      </c>
      <c r="B7863" t="s">
        <v>43</v>
      </c>
      <c r="C7863">
        <v>6</v>
      </c>
      <c r="D7863" t="s">
        <v>50</v>
      </c>
      <c r="E7863" t="s">
        <v>171</v>
      </c>
      <c r="F7863" t="s">
        <v>13</v>
      </c>
      <c r="G7863" t="s">
        <v>5561</v>
      </c>
      <c r="H7863" s="1">
        <v>0</v>
      </c>
      <c r="I7863" s="2">
        <v>43710</v>
      </c>
      <c r="J7863" t="s">
        <v>5573</v>
      </c>
      <c r="K7863" t="s">
        <v>102</v>
      </c>
      <c r="L7863">
        <v>10009</v>
      </c>
      <c r="M7863">
        <v>1471</v>
      </c>
      <c r="N7863" t="s">
        <v>524</v>
      </c>
      <c r="O7863">
        <v>40</v>
      </c>
      <c r="P7863">
        <v>3</v>
      </c>
      <c r="Q7863" t="s">
        <v>104</v>
      </c>
      <c r="R7863" t="s">
        <v>8304</v>
      </c>
      <c r="S7863">
        <v>40.31</v>
      </c>
      <c r="T7863">
        <v>168</v>
      </c>
      <c r="U7863" t="s">
        <v>33</v>
      </c>
      <c r="V7863" s="2">
        <v>43714</v>
      </c>
      <c r="W7863" t="s">
        <v>39</v>
      </c>
      <c r="X7863" t="s">
        <v>175</v>
      </c>
      <c r="Y7863" t="s">
        <v>113</v>
      </c>
    </row>
    <row r="7864" spans="1:25" hidden="1" x14ac:dyDescent="0.35">
      <c r="A7864">
        <v>4</v>
      </c>
      <c r="B7864" t="s">
        <v>43</v>
      </c>
      <c r="C7864">
        <v>6</v>
      </c>
      <c r="D7864" t="s">
        <v>50</v>
      </c>
      <c r="E7864" t="s">
        <v>171</v>
      </c>
      <c r="F7864" t="s">
        <v>13</v>
      </c>
      <c r="G7864" t="s">
        <v>5561</v>
      </c>
      <c r="H7864" s="1">
        <v>0</v>
      </c>
      <c r="I7864" s="2">
        <v>43710</v>
      </c>
      <c r="J7864" t="s">
        <v>5573</v>
      </c>
      <c r="K7864" t="s">
        <v>102</v>
      </c>
      <c r="L7864">
        <v>10009</v>
      </c>
      <c r="M7864">
        <v>442</v>
      </c>
      <c r="N7864" t="s">
        <v>4892</v>
      </c>
      <c r="O7864">
        <v>57</v>
      </c>
      <c r="P7864">
        <v>3</v>
      </c>
      <c r="Q7864" t="s">
        <v>104</v>
      </c>
      <c r="R7864" t="s">
        <v>8304</v>
      </c>
      <c r="S7864">
        <v>57.41</v>
      </c>
      <c r="T7864">
        <v>198</v>
      </c>
      <c r="U7864" t="s">
        <v>33</v>
      </c>
      <c r="V7864" s="2">
        <v>43714</v>
      </c>
      <c r="W7864" t="s">
        <v>39</v>
      </c>
      <c r="X7864" t="s">
        <v>175</v>
      </c>
      <c r="Y7864" t="s">
        <v>52</v>
      </c>
    </row>
    <row r="7865" spans="1:25" hidden="1" x14ac:dyDescent="0.35">
      <c r="A7865">
        <v>6</v>
      </c>
      <c r="B7865" t="s">
        <v>10</v>
      </c>
      <c r="C7865">
        <v>6</v>
      </c>
      <c r="D7865" t="s">
        <v>50</v>
      </c>
      <c r="E7865" t="s">
        <v>528</v>
      </c>
      <c r="F7865" t="s">
        <v>13</v>
      </c>
      <c r="G7865" t="s">
        <v>5533</v>
      </c>
      <c r="H7865" s="1">
        <v>0.2</v>
      </c>
      <c r="I7865" s="2">
        <v>43716</v>
      </c>
      <c r="J7865" t="s">
        <v>6767</v>
      </c>
      <c r="K7865" t="s">
        <v>102</v>
      </c>
      <c r="L7865">
        <v>43017</v>
      </c>
      <c r="M7865">
        <v>923</v>
      </c>
      <c r="N7865" t="s">
        <v>5146</v>
      </c>
      <c r="O7865">
        <v>2</v>
      </c>
      <c r="P7865">
        <v>1</v>
      </c>
      <c r="Q7865" t="s">
        <v>104</v>
      </c>
      <c r="R7865" t="s">
        <v>8304</v>
      </c>
      <c r="S7865">
        <v>1.71</v>
      </c>
      <c r="T7865">
        <v>9</v>
      </c>
      <c r="U7865" t="s">
        <v>33</v>
      </c>
      <c r="V7865" s="2">
        <v>43722</v>
      </c>
      <c r="W7865" t="s">
        <v>39</v>
      </c>
      <c r="X7865" t="s">
        <v>309</v>
      </c>
      <c r="Y7865" t="s">
        <v>113</v>
      </c>
    </row>
    <row r="7866" spans="1:25" hidden="1" x14ac:dyDescent="0.35">
      <c r="A7866">
        <v>5</v>
      </c>
      <c r="B7866" t="s">
        <v>43</v>
      </c>
      <c r="C7866">
        <v>6</v>
      </c>
      <c r="D7866" t="s">
        <v>26</v>
      </c>
      <c r="E7866" t="s">
        <v>65</v>
      </c>
      <c r="F7866" t="s">
        <v>13</v>
      </c>
      <c r="G7866" t="s">
        <v>1114</v>
      </c>
      <c r="H7866" s="1">
        <v>0</v>
      </c>
      <c r="I7866" s="2">
        <v>43626</v>
      </c>
      <c r="J7866" t="s">
        <v>4452</v>
      </c>
      <c r="K7866" t="s">
        <v>30</v>
      </c>
      <c r="L7866">
        <v>98103</v>
      </c>
      <c r="M7866">
        <v>1267</v>
      </c>
      <c r="N7866" t="s">
        <v>1035</v>
      </c>
      <c r="O7866">
        <v>4</v>
      </c>
      <c r="P7866">
        <v>1</v>
      </c>
      <c r="Q7866" t="s">
        <v>32</v>
      </c>
      <c r="R7866" t="s">
        <v>8304</v>
      </c>
      <c r="S7866">
        <v>3.89</v>
      </c>
      <c r="T7866">
        <v>16</v>
      </c>
      <c r="U7866" t="s">
        <v>19</v>
      </c>
      <c r="V7866" s="2">
        <v>43631</v>
      </c>
      <c r="W7866" t="s">
        <v>39</v>
      </c>
      <c r="X7866" t="s">
        <v>69</v>
      </c>
      <c r="Y7866" t="s">
        <v>42</v>
      </c>
    </row>
    <row r="7867" spans="1:25" hidden="1" x14ac:dyDescent="0.35">
      <c r="A7867">
        <v>5</v>
      </c>
      <c r="B7867" t="s">
        <v>43</v>
      </c>
      <c r="C7867">
        <v>6</v>
      </c>
      <c r="D7867" t="s">
        <v>26</v>
      </c>
      <c r="E7867" t="s">
        <v>65</v>
      </c>
      <c r="F7867" t="s">
        <v>13</v>
      </c>
      <c r="G7867" t="s">
        <v>1114</v>
      </c>
      <c r="H7867" s="1">
        <v>0</v>
      </c>
      <c r="I7867" s="2">
        <v>43626</v>
      </c>
      <c r="J7867" t="s">
        <v>4452</v>
      </c>
      <c r="K7867" t="s">
        <v>30</v>
      </c>
      <c r="L7867">
        <v>98103</v>
      </c>
      <c r="M7867">
        <v>223</v>
      </c>
      <c r="N7867" t="s">
        <v>643</v>
      </c>
      <c r="O7867">
        <v>5</v>
      </c>
      <c r="P7867">
        <v>4</v>
      </c>
      <c r="Q7867" t="s">
        <v>32</v>
      </c>
      <c r="R7867" t="s">
        <v>8304</v>
      </c>
      <c r="S7867">
        <v>5.43</v>
      </c>
      <c r="T7867">
        <v>12</v>
      </c>
      <c r="U7867" t="s">
        <v>19</v>
      </c>
      <c r="V7867" s="2">
        <v>43631</v>
      </c>
      <c r="W7867" t="s">
        <v>39</v>
      </c>
      <c r="X7867" t="s">
        <v>69</v>
      </c>
      <c r="Y7867" t="s">
        <v>35</v>
      </c>
    </row>
    <row r="7868" spans="1:25" hidden="1" x14ac:dyDescent="0.35">
      <c r="A7868">
        <v>5</v>
      </c>
      <c r="B7868" t="s">
        <v>43</v>
      </c>
      <c r="C7868">
        <v>6</v>
      </c>
      <c r="D7868" t="s">
        <v>50</v>
      </c>
      <c r="E7868" t="s">
        <v>65</v>
      </c>
      <c r="F7868" t="s">
        <v>13</v>
      </c>
      <c r="G7868" t="s">
        <v>1114</v>
      </c>
      <c r="H7868" s="1">
        <v>0.2</v>
      </c>
      <c r="I7868" s="2">
        <v>43626</v>
      </c>
      <c r="J7868" t="s">
        <v>4452</v>
      </c>
      <c r="K7868" t="s">
        <v>30</v>
      </c>
      <c r="L7868">
        <v>98103</v>
      </c>
      <c r="M7868">
        <v>1001</v>
      </c>
      <c r="N7868" t="s">
        <v>4930</v>
      </c>
      <c r="O7868">
        <v>8</v>
      </c>
      <c r="P7868">
        <v>3</v>
      </c>
      <c r="Q7868" t="s">
        <v>32</v>
      </c>
      <c r="R7868" t="s">
        <v>8304</v>
      </c>
      <c r="S7868">
        <v>7.77</v>
      </c>
      <c r="T7868">
        <v>89</v>
      </c>
      <c r="U7868" t="s">
        <v>19</v>
      </c>
      <c r="V7868" s="2">
        <v>43631</v>
      </c>
      <c r="W7868" t="s">
        <v>39</v>
      </c>
      <c r="X7868" t="s">
        <v>69</v>
      </c>
      <c r="Y7868" t="s">
        <v>52</v>
      </c>
    </row>
    <row r="7869" spans="1:25" hidden="1" x14ac:dyDescent="0.35">
      <c r="A7869">
        <v>6</v>
      </c>
      <c r="B7869" t="s">
        <v>10</v>
      </c>
      <c r="C7869">
        <v>6</v>
      </c>
      <c r="D7869" t="s">
        <v>26</v>
      </c>
      <c r="E7869" t="s">
        <v>2732</v>
      </c>
      <c r="F7869" t="s">
        <v>13</v>
      </c>
      <c r="G7869" t="s">
        <v>1703</v>
      </c>
      <c r="H7869" s="1">
        <v>0</v>
      </c>
      <c r="I7869" s="2">
        <v>43620</v>
      </c>
      <c r="J7869" t="s">
        <v>3753</v>
      </c>
      <c r="K7869" t="s">
        <v>73</v>
      </c>
      <c r="L7869">
        <v>55124</v>
      </c>
      <c r="M7869">
        <v>1163</v>
      </c>
      <c r="N7869" t="s">
        <v>3754</v>
      </c>
      <c r="O7869">
        <v>3</v>
      </c>
      <c r="P7869">
        <v>3</v>
      </c>
      <c r="Q7869" t="s">
        <v>75</v>
      </c>
      <c r="R7869" t="s">
        <v>8304</v>
      </c>
      <c r="S7869">
        <v>2.5099999999999998</v>
      </c>
      <c r="T7869">
        <v>9</v>
      </c>
      <c r="U7869" t="s">
        <v>19</v>
      </c>
      <c r="V7869" s="2">
        <v>43626</v>
      </c>
      <c r="W7869" t="s">
        <v>39</v>
      </c>
      <c r="X7869" t="s">
        <v>151</v>
      </c>
      <c r="Y7869" t="s">
        <v>49</v>
      </c>
    </row>
    <row r="7870" spans="1:25" hidden="1" x14ac:dyDescent="0.35">
      <c r="A7870">
        <v>4</v>
      </c>
      <c r="B7870" t="s">
        <v>43</v>
      </c>
      <c r="C7870">
        <v>6</v>
      </c>
      <c r="D7870" t="s">
        <v>26</v>
      </c>
      <c r="E7870" t="s">
        <v>1694</v>
      </c>
      <c r="F7870" t="s">
        <v>13</v>
      </c>
      <c r="G7870" t="s">
        <v>5383</v>
      </c>
      <c r="H7870" s="1">
        <v>0.2</v>
      </c>
      <c r="I7870" s="2">
        <v>43786</v>
      </c>
      <c r="J7870" t="s">
        <v>6646</v>
      </c>
      <c r="K7870" t="s">
        <v>30</v>
      </c>
      <c r="L7870">
        <v>97123</v>
      </c>
      <c r="M7870">
        <v>1662</v>
      </c>
      <c r="N7870" t="s">
        <v>4491</v>
      </c>
      <c r="O7870">
        <v>7</v>
      </c>
      <c r="P7870">
        <v>3</v>
      </c>
      <c r="Q7870" t="s">
        <v>32</v>
      </c>
      <c r="R7870" t="s">
        <v>8304</v>
      </c>
      <c r="S7870">
        <v>6.62</v>
      </c>
      <c r="T7870">
        <v>20</v>
      </c>
      <c r="U7870" t="s">
        <v>33</v>
      </c>
      <c r="V7870" s="2">
        <v>43790</v>
      </c>
      <c r="W7870" t="s">
        <v>39</v>
      </c>
      <c r="X7870" t="s">
        <v>262</v>
      </c>
      <c r="Y7870" t="s">
        <v>64</v>
      </c>
    </row>
    <row r="7871" spans="1:25" hidden="1" x14ac:dyDescent="0.35">
      <c r="A7871">
        <v>4</v>
      </c>
      <c r="B7871" t="s">
        <v>43</v>
      </c>
      <c r="C7871">
        <v>6</v>
      </c>
      <c r="D7871" t="s">
        <v>26</v>
      </c>
      <c r="E7871" t="s">
        <v>1694</v>
      </c>
      <c r="F7871" t="s">
        <v>13</v>
      </c>
      <c r="G7871" t="s">
        <v>5383</v>
      </c>
      <c r="H7871" s="1">
        <v>0.7</v>
      </c>
      <c r="I7871" s="2">
        <v>43786</v>
      </c>
      <c r="J7871" t="s">
        <v>6646</v>
      </c>
      <c r="K7871" t="s">
        <v>30</v>
      </c>
      <c r="L7871">
        <v>97123</v>
      </c>
      <c r="M7871">
        <v>267</v>
      </c>
      <c r="N7871" t="s">
        <v>3985</v>
      </c>
      <c r="O7871">
        <v>-3</v>
      </c>
      <c r="P7871">
        <v>7</v>
      </c>
      <c r="Q7871" t="s">
        <v>32</v>
      </c>
      <c r="R7871" t="s">
        <v>8304</v>
      </c>
      <c r="S7871">
        <v>-3.46</v>
      </c>
      <c r="T7871">
        <v>4</v>
      </c>
      <c r="U7871" t="s">
        <v>33</v>
      </c>
      <c r="V7871" s="2">
        <v>43790</v>
      </c>
      <c r="W7871" t="s">
        <v>39</v>
      </c>
      <c r="X7871" t="s">
        <v>262</v>
      </c>
      <c r="Y7871" t="s">
        <v>54</v>
      </c>
    </row>
    <row r="7872" spans="1:25" x14ac:dyDescent="0.35">
      <c r="A7872">
        <v>3</v>
      </c>
      <c r="B7872" t="s">
        <v>25</v>
      </c>
      <c r="C7872">
        <v>1</v>
      </c>
      <c r="D7872" t="s">
        <v>11</v>
      </c>
      <c r="E7872" t="s">
        <v>1670</v>
      </c>
      <c r="F7872" t="s">
        <v>13</v>
      </c>
      <c r="G7872" t="s">
        <v>1531</v>
      </c>
      <c r="H7872" s="1">
        <v>0</v>
      </c>
      <c r="I7872" s="2">
        <v>43689</v>
      </c>
      <c r="J7872" t="s">
        <v>1671</v>
      </c>
      <c r="K7872" t="s">
        <v>30</v>
      </c>
      <c r="L7872">
        <v>92630</v>
      </c>
      <c r="M7872">
        <v>499</v>
      </c>
      <c r="N7872" t="s">
        <v>1672</v>
      </c>
      <c r="O7872">
        <v>20</v>
      </c>
      <c r="P7872">
        <v>4</v>
      </c>
      <c r="Q7872" t="s">
        <v>32</v>
      </c>
      <c r="R7872" t="s">
        <v>8304</v>
      </c>
      <c r="S7872">
        <v>19.77</v>
      </c>
      <c r="T7872">
        <v>55</v>
      </c>
      <c r="U7872" t="s">
        <v>19</v>
      </c>
      <c r="V7872" s="2">
        <v>43692</v>
      </c>
      <c r="W7872" t="s">
        <v>130</v>
      </c>
      <c r="X7872" t="s">
        <v>34</v>
      </c>
      <c r="Y7872" t="s">
        <v>47</v>
      </c>
    </row>
    <row r="7873" spans="1:25" x14ac:dyDescent="0.35">
      <c r="A7873">
        <v>3</v>
      </c>
      <c r="B7873" t="s">
        <v>25</v>
      </c>
      <c r="C7873">
        <v>1</v>
      </c>
      <c r="D7873" t="s">
        <v>26</v>
      </c>
      <c r="E7873" t="s">
        <v>1670</v>
      </c>
      <c r="F7873" t="s">
        <v>13</v>
      </c>
      <c r="G7873" t="s">
        <v>1531</v>
      </c>
      <c r="H7873" s="1">
        <v>0</v>
      </c>
      <c r="I7873" s="2">
        <v>43689</v>
      </c>
      <c r="J7873" t="s">
        <v>1671</v>
      </c>
      <c r="K7873" t="s">
        <v>30</v>
      </c>
      <c r="L7873">
        <v>92630</v>
      </c>
      <c r="M7873">
        <v>172</v>
      </c>
      <c r="N7873" t="s">
        <v>2914</v>
      </c>
      <c r="O7873">
        <v>152</v>
      </c>
      <c r="P7873">
        <v>3</v>
      </c>
      <c r="Q7873" t="s">
        <v>32</v>
      </c>
      <c r="R7873" t="s">
        <v>8304</v>
      </c>
      <c r="S7873">
        <v>152.02000000000001</v>
      </c>
      <c r="T7873">
        <v>543</v>
      </c>
      <c r="U7873" t="s">
        <v>19</v>
      </c>
      <c r="V7873" s="2">
        <v>43692</v>
      </c>
      <c r="W7873" t="s">
        <v>130</v>
      </c>
      <c r="X7873" t="s">
        <v>34</v>
      </c>
      <c r="Y7873" t="s">
        <v>56</v>
      </c>
    </row>
    <row r="7874" spans="1:25" x14ac:dyDescent="0.35">
      <c r="A7874">
        <v>2</v>
      </c>
      <c r="B7874" t="s">
        <v>25</v>
      </c>
      <c r="C7874">
        <v>1</v>
      </c>
      <c r="D7874" t="s">
        <v>11</v>
      </c>
      <c r="E7874" t="s">
        <v>5306</v>
      </c>
      <c r="F7874" t="s">
        <v>13</v>
      </c>
      <c r="G7874" t="s">
        <v>433</v>
      </c>
      <c r="H7874" s="1">
        <v>0.2</v>
      </c>
      <c r="I7874" s="2">
        <v>43778</v>
      </c>
      <c r="J7874" t="s">
        <v>5307</v>
      </c>
      <c r="K7874" t="s">
        <v>30</v>
      </c>
      <c r="L7874">
        <v>94086</v>
      </c>
      <c r="M7874">
        <v>762</v>
      </c>
      <c r="N7874" t="s">
        <v>170</v>
      </c>
      <c r="O7874">
        <v>-3</v>
      </c>
      <c r="P7874">
        <v>3</v>
      </c>
      <c r="Q7874" t="s">
        <v>32</v>
      </c>
      <c r="R7874" t="s">
        <v>8304</v>
      </c>
      <c r="S7874">
        <v>-2.7</v>
      </c>
      <c r="T7874">
        <v>216</v>
      </c>
      <c r="U7874" t="s">
        <v>33</v>
      </c>
      <c r="V7874" s="2">
        <v>43780</v>
      </c>
      <c r="W7874" t="s">
        <v>130</v>
      </c>
      <c r="X7874" t="s">
        <v>34</v>
      </c>
      <c r="Y7874" t="s">
        <v>24</v>
      </c>
    </row>
    <row r="7875" spans="1:25" hidden="1" x14ac:dyDescent="0.35">
      <c r="A7875">
        <v>4</v>
      </c>
      <c r="B7875" t="s">
        <v>43</v>
      </c>
      <c r="C7875">
        <v>6</v>
      </c>
      <c r="D7875" t="s">
        <v>50</v>
      </c>
      <c r="E7875" t="s">
        <v>4958</v>
      </c>
      <c r="F7875" t="s">
        <v>13</v>
      </c>
      <c r="G7875" t="s">
        <v>2231</v>
      </c>
      <c r="H7875" s="1">
        <v>0</v>
      </c>
      <c r="I7875" s="2">
        <v>43684</v>
      </c>
      <c r="J7875" t="s">
        <v>4959</v>
      </c>
      <c r="K7875" t="s">
        <v>73</v>
      </c>
      <c r="L7875">
        <v>56560</v>
      </c>
      <c r="M7875">
        <v>1077</v>
      </c>
      <c r="N7875" t="s">
        <v>4948</v>
      </c>
      <c r="O7875">
        <v>20</v>
      </c>
      <c r="P7875">
        <v>4</v>
      </c>
      <c r="Q7875" t="s">
        <v>75</v>
      </c>
      <c r="R7875" t="s">
        <v>8304</v>
      </c>
      <c r="S7875">
        <v>19.829999999999998</v>
      </c>
      <c r="T7875">
        <v>64</v>
      </c>
      <c r="U7875" t="s">
        <v>19</v>
      </c>
      <c r="V7875" s="2">
        <v>43688</v>
      </c>
      <c r="W7875" t="s">
        <v>39</v>
      </c>
      <c r="X7875" t="s">
        <v>151</v>
      </c>
      <c r="Y7875" t="s">
        <v>113</v>
      </c>
    </row>
    <row r="7876" spans="1:25" hidden="1" x14ac:dyDescent="0.35">
      <c r="A7876">
        <v>4</v>
      </c>
      <c r="B7876" t="s">
        <v>25</v>
      </c>
      <c r="C7876">
        <v>3</v>
      </c>
      <c r="D7876" t="s">
        <v>26</v>
      </c>
      <c r="E7876" t="s">
        <v>99</v>
      </c>
      <c r="F7876" t="s">
        <v>13</v>
      </c>
      <c r="G7876" t="s">
        <v>2689</v>
      </c>
      <c r="H7876" s="1">
        <v>0.2</v>
      </c>
      <c r="I7876" s="2">
        <v>43730</v>
      </c>
      <c r="J7876" t="s">
        <v>3522</v>
      </c>
      <c r="K7876" t="s">
        <v>102</v>
      </c>
      <c r="L7876">
        <v>19134</v>
      </c>
      <c r="M7876">
        <v>1050</v>
      </c>
      <c r="N7876" t="s">
        <v>1072</v>
      </c>
      <c r="O7876">
        <v>-1049</v>
      </c>
      <c r="P7876">
        <v>7</v>
      </c>
      <c r="Q7876" t="s">
        <v>104</v>
      </c>
      <c r="R7876" t="s">
        <v>8304</v>
      </c>
      <c r="S7876">
        <v>-1049.3399999999999</v>
      </c>
      <c r="T7876">
        <v>4664</v>
      </c>
      <c r="U7876" t="s">
        <v>19</v>
      </c>
      <c r="V7876" s="2">
        <v>43734</v>
      </c>
      <c r="W7876" t="s">
        <v>20</v>
      </c>
      <c r="X7876" t="s">
        <v>105</v>
      </c>
      <c r="Y7876" t="s">
        <v>356</v>
      </c>
    </row>
    <row r="7877" spans="1:25" hidden="1" x14ac:dyDescent="0.35">
      <c r="A7877">
        <v>4</v>
      </c>
      <c r="B7877" t="s">
        <v>25</v>
      </c>
      <c r="C7877">
        <v>3</v>
      </c>
      <c r="D7877" t="s">
        <v>26</v>
      </c>
      <c r="E7877" t="s">
        <v>99</v>
      </c>
      <c r="F7877" t="s">
        <v>13</v>
      </c>
      <c r="G7877" t="s">
        <v>2689</v>
      </c>
      <c r="H7877" s="1">
        <v>0.7</v>
      </c>
      <c r="I7877" s="2">
        <v>43730</v>
      </c>
      <c r="J7877" t="s">
        <v>3522</v>
      </c>
      <c r="K7877" t="s">
        <v>102</v>
      </c>
      <c r="L7877">
        <v>19134</v>
      </c>
      <c r="M7877">
        <v>449</v>
      </c>
      <c r="N7877" t="s">
        <v>1019</v>
      </c>
      <c r="O7877">
        <v>-4</v>
      </c>
      <c r="P7877">
        <v>1</v>
      </c>
      <c r="Q7877" t="s">
        <v>104</v>
      </c>
      <c r="R7877" t="s">
        <v>8304</v>
      </c>
      <c r="S7877">
        <v>-4.3</v>
      </c>
      <c r="T7877">
        <v>6</v>
      </c>
      <c r="U7877" t="s">
        <v>19</v>
      </c>
      <c r="V7877" s="2">
        <v>43734</v>
      </c>
      <c r="W7877" t="s">
        <v>20</v>
      </c>
      <c r="X7877" t="s">
        <v>105</v>
      </c>
      <c r="Y7877" t="s">
        <v>54</v>
      </c>
    </row>
    <row r="7878" spans="1:25" hidden="1" x14ac:dyDescent="0.35">
      <c r="A7878">
        <v>4</v>
      </c>
      <c r="B7878" t="s">
        <v>25</v>
      </c>
      <c r="C7878">
        <v>3</v>
      </c>
      <c r="D7878" t="s">
        <v>50</v>
      </c>
      <c r="E7878" t="s">
        <v>99</v>
      </c>
      <c r="F7878" t="s">
        <v>13</v>
      </c>
      <c r="G7878" t="s">
        <v>2689</v>
      </c>
      <c r="H7878" s="1">
        <v>0.2</v>
      </c>
      <c r="I7878" s="2">
        <v>43730</v>
      </c>
      <c r="J7878" t="s">
        <v>3522</v>
      </c>
      <c r="K7878" t="s">
        <v>102</v>
      </c>
      <c r="L7878">
        <v>19134</v>
      </c>
      <c r="M7878">
        <v>1032</v>
      </c>
      <c r="N7878" t="s">
        <v>4788</v>
      </c>
      <c r="O7878">
        <v>23</v>
      </c>
      <c r="P7878">
        <v>2</v>
      </c>
      <c r="Q7878" t="s">
        <v>104</v>
      </c>
      <c r="R7878" t="s">
        <v>8304</v>
      </c>
      <c r="S7878">
        <v>23</v>
      </c>
      <c r="T7878">
        <v>80</v>
      </c>
      <c r="U7878" t="s">
        <v>19</v>
      </c>
      <c r="V7878" s="2">
        <v>43734</v>
      </c>
      <c r="W7878" t="s">
        <v>20</v>
      </c>
      <c r="X7878" t="s">
        <v>105</v>
      </c>
      <c r="Y7878" t="s">
        <v>113</v>
      </c>
    </row>
    <row r="7879" spans="1:25" hidden="1" x14ac:dyDescent="0.35">
      <c r="A7879">
        <v>5</v>
      </c>
      <c r="B7879" t="s">
        <v>43</v>
      </c>
      <c r="C7879">
        <v>6</v>
      </c>
      <c r="D7879" t="s">
        <v>26</v>
      </c>
      <c r="E7879" t="s">
        <v>870</v>
      </c>
      <c r="F7879" t="s">
        <v>13</v>
      </c>
      <c r="G7879" t="s">
        <v>4032</v>
      </c>
      <c r="H7879" s="1">
        <v>0</v>
      </c>
      <c r="I7879" s="2">
        <v>43754</v>
      </c>
      <c r="J7879" t="s">
        <v>4317</v>
      </c>
      <c r="K7879" t="s">
        <v>16</v>
      </c>
      <c r="L7879">
        <v>40475</v>
      </c>
      <c r="M7879">
        <v>975</v>
      </c>
      <c r="N7879" t="s">
        <v>3278</v>
      </c>
      <c r="O7879">
        <v>57</v>
      </c>
      <c r="P7879">
        <v>5</v>
      </c>
      <c r="Q7879" t="s">
        <v>18</v>
      </c>
      <c r="R7879" t="s">
        <v>8304</v>
      </c>
      <c r="S7879">
        <v>57.38</v>
      </c>
      <c r="T7879">
        <v>125</v>
      </c>
      <c r="U7879" t="s">
        <v>19</v>
      </c>
      <c r="V7879" s="2">
        <v>43759</v>
      </c>
      <c r="W7879" t="s">
        <v>39</v>
      </c>
      <c r="X7879" t="s">
        <v>21</v>
      </c>
      <c r="Y7879" t="s">
        <v>54</v>
      </c>
    </row>
    <row r="7880" spans="1:25" hidden="1" x14ac:dyDescent="0.35">
      <c r="A7880">
        <v>6</v>
      </c>
      <c r="B7880" t="s">
        <v>10</v>
      </c>
      <c r="C7880">
        <v>6</v>
      </c>
      <c r="D7880" t="s">
        <v>11</v>
      </c>
      <c r="E7880" t="s">
        <v>450</v>
      </c>
      <c r="F7880" t="s">
        <v>13</v>
      </c>
      <c r="G7880" t="s">
        <v>5282</v>
      </c>
      <c r="H7880" s="1">
        <v>0.2</v>
      </c>
      <c r="I7880" s="2">
        <v>43620</v>
      </c>
      <c r="J7880" t="s">
        <v>5690</v>
      </c>
      <c r="K7880" t="s">
        <v>16</v>
      </c>
      <c r="L7880">
        <v>28110</v>
      </c>
      <c r="M7880">
        <v>1533</v>
      </c>
      <c r="N7880" t="s">
        <v>711</v>
      </c>
      <c r="O7880">
        <v>2</v>
      </c>
      <c r="P7880">
        <v>2</v>
      </c>
      <c r="Q7880" t="s">
        <v>18</v>
      </c>
      <c r="R7880" t="s">
        <v>8304</v>
      </c>
      <c r="S7880">
        <v>2</v>
      </c>
      <c r="T7880">
        <v>32</v>
      </c>
      <c r="U7880" t="s">
        <v>33</v>
      </c>
      <c r="V7880" s="2">
        <v>43626</v>
      </c>
      <c r="W7880" t="s">
        <v>39</v>
      </c>
      <c r="X7880" t="s">
        <v>63</v>
      </c>
      <c r="Y7880" t="s">
        <v>47</v>
      </c>
    </row>
    <row r="7881" spans="1:25" hidden="1" x14ac:dyDescent="0.35">
      <c r="A7881">
        <v>6</v>
      </c>
      <c r="B7881" t="s">
        <v>10</v>
      </c>
      <c r="C7881">
        <v>6</v>
      </c>
      <c r="D7881" t="s">
        <v>50</v>
      </c>
      <c r="E7881" t="s">
        <v>450</v>
      </c>
      <c r="F7881" t="s">
        <v>13</v>
      </c>
      <c r="G7881" t="s">
        <v>5282</v>
      </c>
      <c r="H7881" s="1">
        <v>0.2</v>
      </c>
      <c r="I7881" s="2">
        <v>43620</v>
      </c>
      <c r="J7881" t="s">
        <v>5690</v>
      </c>
      <c r="K7881" t="s">
        <v>16</v>
      </c>
      <c r="L7881">
        <v>28110</v>
      </c>
      <c r="M7881">
        <v>927</v>
      </c>
      <c r="N7881" t="s">
        <v>5033</v>
      </c>
      <c r="O7881">
        <v>25</v>
      </c>
      <c r="P7881">
        <v>2</v>
      </c>
      <c r="Q7881" t="s">
        <v>18</v>
      </c>
      <c r="R7881" t="s">
        <v>8304</v>
      </c>
      <c r="S7881">
        <v>25.19</v>
      </c>
      <c r="T7881">
        <v>72</v>
      </c>
      <c r="U7881" t="s">
        <v>33</v>
      </c>
      <c r="V7881" s="2">
        <v>43626</v>
      </c>
      <c r="W7881" t="s">
        <v>39</v>
      </c>
      <c r="X7881" t="s">
        <v>63</v>
      </c>
      <c r="Y7881" t="s">
        <v>52</v>
      </c>
    </row>
    <row r="7882" spans="1:25" hidden="1" x14ac:dyDescent="0.35">
      <c r="A7882">
        <v>5</v>
      </c>
      <c r="B7882" t="s">
        <v>25</v>
      </c>
      <c r="C7882">
        <v>3</v>
      </c>
      <c r="D7882" t="s">
        <v>26</v>
      </c>
      <c r="E7882" t="s">
        <v>36</v>
      </c>
      <c r="F7882" t="s">
        <v>13</v>
      </c>
      <c r="G7882" t="s">
        <v>914</v>
      </c>
      <c r="H7882" s="1">
        <v>0.2</v>
      </c>
      <c r="I7882" s="2">
        <v>43780</v>
      </c>
      <c r="J7882" t="s">
        <v>6123</v>
      </c>
      <c r="K7882" t="s">
        <v>16</v>
      </c>
      <c r="L7882">
        <v>33311</v>
      </c>
      <c r="M7882">
        <v>864</v>
      </c>
      <c r="N7882" t="s">
        <v>3988</v>
      </c>
      <c r="O7882">
        <v>130</v>
      </c>
      <c r="P7882">
        <v>5</v>
      </c>
      <c r="Q7882" t="s">
        <v>18</v>
      </c>
      <c r="R7882" t="s">
        <v>8304</v>
      </c>
      <c r="S7882">
        <v>130.29</v>
      </c>
      <c r="T7882">
        <v>1158</v>
      </c>
      <c r="U7882" t="s">
        <v>33</v>
      </c>
      <c r="V7882" s="2">
        <v>43785</v>
      </c>
      <c r="W7882" t="s">
        <v>20</v>
      </c>
      <c r="X7882" t="s">
        <v>40</v>
      </c>
      <c r="Y7882" t="s">
        <v>56</v>
      </c>
    </row>
    <row r="7883" spans="1:25" hidden="1" x14ac:dyDescent="0.35">
      <c r="A7883">
        <v>6</v>
      </c>
      <c r="B7883" t="s">
        <v>10</v>
      </c>
      <c r="C7883">
        <v>6</v>
      </c>
      <c r="D7883" t="s">
        <v>26</v>
      </c>
      <c r="E7883" t="s">
        <v>3786</v>
      </c>
      <c r="F7883" t="s">
        <v>13</v>
      </c>
      <c r="G7883" t="s">
        <v>216</v>
      </c>
      <c r="H7883" s="1">
        <v>0</v>
      </c>
      <c r="I7883" s="2">
        <v>43828</v>
      </c>
      <c r="J7883" t="s">
        <v>6191</v>
      </c>
      <c r="K7883" t="s">
        <v>73</v>
      </c>
      <c r="L7883">
        <v>49505</v>
      </c>
      <c r="M7883">
        <v>1708</v>
      </c>
      <c r="N7883" t="s">
        <v>3050</v>
      </c>
      <c r="O7883">
        <v>101</v>
      </c>
      <c r="P7883">
        <v>2</v>
      </c>
      <c r="Q7883" t="s">
        <v>75</v>
      </c>
      <c r="R7883" t="s">
        <v>8304</v>
      </c>
      <c r="S7883">
        <v>100.66</v>
      </c>
      <c r="T7883">
        <v>210</v>
      </c>
      <c r="U7883" t="s">
        <v>33</v>
      </c>
      <c r="V7883" s="2">
        <v>43834</v>
      </c>
      <c r="W7883" t="s">
        <v>39</v>
      </c>
      <c r="X7883" t="s">
        <v>156</v>
      </c>
      <c r="Y7883" t="s">
        <v>64</v>
      </c>
    </row>
    <row r="7884" spans="1:25" hidden="1" x14ac:dyDescent="0.35">
      <c r="A7884">
        <v>6</v>
      </c>
      <c r="B7884" t="s">
        <v>10</v>
      </c>
      <c r="C7884">
        <v>6</v>
      </c>
      <c r="D7884" t="s">
        <v>26</v>
      </c>
      <c r="E7884" t="s">
        <v>99</v>
      </c>
      <c r="F7884" t="s">
        <v>13</v>
      </c>
      <c r="G7884" t="s">
        <v>123</v>
      </c>
      <c r="H7884" s="1">
        <v>0.2</v>
      </c>
      <c r="I7884" s="2">
        <v>43758</v>
      </c>
      <c r="J7884" t="s">
        <v>7529</v>
      </c>
      <c r="K7884" t="s">
        <v>102</v>
      </c>
      <c r="L7884">
        <v>19120</v>
      </c>
      <c r="M7884">
        <v>1677</v>
      </c>
      <c r="N7884" t="s">
        <v>3357</v>
      </c>
      <c r="O7884">
        <v>16</v>
      </c>
      <c r="P7884">
        <v>3</v>
      </c>
      <c r="Q7884" t="s">
        <v>104</v>
      </c>
      <c r="R7884" t="s">
        <v>8304</v>
      </c>
      <c r="S7884">
        <v>15.93</v>
      </c>
      <c r="T7884">
        <v>46</v>
      </c>
      <c r="U7884" t="s">
        <v>76</v>
      </c>
      <c r="V7884" s="2">
        <v>43764</v>
      </c>
      <c r="W7884" t="s">
        <v>39</v>
      </c>
      <c r="X7884" t="s">
        <v>105</v>
      </c>
      <c r="Y7884" t="s">
        <v>64</v>
      </c>
    </row>
    <row r="7885" spans="1:25" hidden="1" x14ac:dyDescent="0.35">
      <c r="A7885">
        <v>2</v>
      </c>
      <c r="B7885" t="s">
        <v>25</v>
      </c>
      <c r="C7885">
        <v>1</v>
      </c>
      <c r="D7885" t="s">
        <v>26</v>
      </c>
      <c r="E7885" t="s">
        <v>1609</v>
      </c>
      <c r="F7885" t="s">
        <v>13</v>
      </c>
      <c r="G7885" t="s">
        <v>2767</v>
      </c>
      <c r="H7885" s="1">
        <v>0</v>
      </c>
      <c r="I7885" s="2">
        <v>43818</v>
      </c>
      <c r="J7885" t="s">
        <v>7872</v>
      </c>
      <c r="K7885" t="s">
        <v>16</v>
      </c>
      <c r="L7885">
        <v>70506</v>
      </c>
      <c r="M7885">
        <v>1050</v>
      </c>
      <c r="N7885" t="s">
        <v>1072</v>
      </c>
      <c r="O7885">
        <v>33</v>
      </c>
      <c r="P7885">
        <v>2</v>
      </c>
      <c r="Q7885" t="s">
        <v>18</v>
      </c>
      <c r="R7885" t="s">
        <v>92</v>
      </c>
      <c r="S7885">
        <v>33.31</v>
      </c>
      <c r="T7885">
        <v>1666</v>
      </c>
      <c r="U7885" t="s">
        <v>19</v>
      </c>
      <c r="V7885" s="2">
        <v>43820</v>
      </c>
      <c r="W7885" t="s">
        <v>130</v>
      </c>
      <c r="X7885" t="s">
        <v>454</v>
      </c>
      <c r="Y7885" t="s">
        <v>356</v>
      </c>
    </row>
    <row r="7886" spans="1:25" x14ac:dyDescent="0.35">
      <c r="A7886">
        <v>6</v>
      </c>
      <c r="B7886" t="s">
        <v>10</v>
      </c>
      <c r="C7886">
        <v>6</v>
      </c>
      <c r="D7886" t="s">
        <v>26</v>
      </c>
      <c r="E7886" t="s">
        <v>88</v>
      </c>
      <c r="F7886" t="s">
        <v>13</v>
      </c>
      <c r="G7886" t="s">
        <v>6948</v>
      </c>
      <c r="H7886" s="1">
        <v>0</v>
      </c>
      <c r="I7886" s="2">
        <v>43817</v>
      </c>
      <c r="J7886" t="s">
        <v>7619</v>
      </c>
      <c r="K7886" t="s">
        <v>30</v>
      </c>
      <c r="L7886">
        <v>94110</v>
      </c>
      <c r="M7886">
        <v>1151</v>
      </c>
      <c r="N7886" t="s">
        <v>3752</v>
      </c>
      <c r="O7886">
        <v>2</v>
      </c>
      <c r="P7886">
        <v>2</v>
      </c>
      <c r="Q7886" t="s">
        <v>32</v>
      </c>
      <c r="R7886" t="s">
        <v>8304</v>
      </c>
      <c r="S7886">
        <v>1.67</v>
      </c>
      <c r="T7886">
        <v>6</v>
      </c>
      <c r="U7886" t="s">
        <v>76</v>
      </c>
      <c r="V7886" s="2">
        <v>43823</v>
      </c>
      <c r="W7886" t="s">
        <v>39</v>
      </c>
      <c r="X7886" t="s">
        <v>34</v>
      </c>
      <c r="Y7886" t="s">
        <v>49</v>
      </c>
    </row>
    <row r="7887" spans="1:25" hidden="1" x14ac:dyDescent="0.35">
      <c r="A7887">
        <v>7</v>
      </c>
      <c r="B7887" t="s">
        <v>25</v>
      </c>
      <c r="C7887">
        <v>6</v>
      </c>
      <c r="D7887" t="s">
        <v>26</v>
      </c>
      <c r="E7887" t="s">
        <v>2509</v>
      </c>
      <c r="F7887" t="s">
        <v>13</v>
      </c>
      <c r="G7887" t="s">
        <v>3636</v>
      </c>
      <c r="H7887" s="1">
        <v>0</v>
      </c>
      <c r="I7887" s="2">
        <v>43758</v>
      </c>
      <c r="J7887" t="s">
        <v>4281</v>
      </c>
      <c r="K7887" t="s">
        <v>16</v>
      </c>
      <c r="L7887">
        <v>72209</v>
      </c>
      <c r="M7887">
        <v>1674</v>
      </c>
      <c r="N7887" t="s">
        <v>2807</v>
      </c>
      <c r="O7887">
        <v>19</v>
      </c>
      <c r="P7887">
        <v>2</v>
      </c>
      <c r="Q7887" t="s">
        <v>18</v>
      </c>
      <c r="R7887" t="s">
        <v>8304</v>
      </c>
      <c r="S7887">
        <v>18.78</v>
      </c>
      <c r="T7887">
        <v>40</v>
      </c>
      <c r="U7887" t="s">
        <v>19</v>
      </c>
      <c r="V7887" s="2">
        <v>43765</v>
      </c>
      <c r="W7887" t="s">
        <v>39</v>
      </c>
      <c r="X7887" t="s">
        <v>1016</v>
      </c>
      <c r="Y7887" t="s">
        <v>64</v>
      </c>
    </row>
    <row r="7888" spans="1:25" hidden="1" x14ac:dyDescent="0.35">
      <c r="A7888">
        <v>7</v>
      </c>
      <c r="B7888" t="s">
        <v>25</v>
      </c>
      <c r="C7888">
        <v>6</v>
      </c>
      <c r="D7888" t="s">
        <v>26</v>
      </c>
      <c r="E7888" t="s">
        <v>2509</v>
      </c>
      <c r="F7888" t="s">
        <v>13</v>
      </c>
      <c r="G7888" t="s">
        <v>3636</v>
      </c>
      <c r="H7888" s="1">
        <v>0</v>
      </c>
      <c r="I7888" s="2">
        <v>43758</v>
      </c>
      <c r="J7888" t="s">
        <v>4281</v>
      </c>
      <c r="K7888" t="s">
        <v>16</v>
      </c>
      <c r="L7888">
        <v>72209</v>
      </c>
      <c r="M7888">
        <v>590</v>
      </c>
      <c r="N7888" t="s">
        <v>2927</v>
      </c>
      <c r="O7888">
        <v>4</v>
      </c>
      <c r="P7888">
        <v>4</v>
      </c>
      <c r="Q7888" t="s">
        <v>18</v>
      </c>
      <c r="R7888" t="s">
        <v>8304</v>
      </c>
      <c r="S7888">
        <v>4.1399999999999997</v>
      </c>
      <c r="T7888">
        <v>13</v>
      </c>
      <c r="U7888" t="s">
        <v>19</v>
      </c>
      <c r="V7888" s="2">
        <v>43765</v>
      </c>
      <c r="W7888" t="s">
        <v>39</v>
      </c>
      <c r="X7888" t="s">
        <v>1016</v>
      </c>
      <c r="Y7888" t="s">
        <v>49</v>
      </c>
    </row>
    <row r="7889" spans="1:25" hidden="1" x14ac:dyDescent="0.35">
      <c r="A7889">
        <v>7</v>
      </c>
      <c r="B7889" t="s">
        <v>25</v>
      </c>
      <c r="C7889">
        <v>6</v>
      </c>
      <c r="D7889" t="s">
        <v>26</v>
      </c>
      <c r="E7889" t="s">
        <v>2509</v>
      </c>
      <c r="F7889" t="s">
        <v>13</v>
      </c>
      <c r="G7889" t="s">
        <v>3636</v>
      </c>
      <c r="H7889" s="1">
        <v>0</v>
      </c>
      <c r="I7889" s="2">
        <v>43758</v>
      </c>
      <c r="J7889" t="s">
        <v>4281</v>
      </c>
      <c r="K7889" t="s">
        <v>16</v>
      </c>
      <c r="L7889">
        <v>72209</v>
      </c>
      <c r="M7889">
        <v>328</v>
      </c>
      <c r="N7889" t="s">
        <v>3252</v>
      </c>
      <c r="O7889">
        <v>70</v>
      </c>
      <c r="P7889">
        <v>5</v>
      </c>
      <c r="Q7889" t="s">
        <v>18</v>
      </c>
      <c r="R7889" t="s">
        <v>8304</v>
      </c>
      <c r="S7889">
        <v>70.010000000000005</v>
      </c>
      <c r="T7889">
        <v>146</v>
      </c>
      <c r="U7889" t="s">
        <v>19</v>
      </c>
      <c r="V7889" s="2">
        <v>43765</v>
      </c>
      <c r="W7889" t="s">
        <v>39</v>
      </c>
      <c r="X7889" t="s">
        <v>1016</v>
      </c>
      <c r="Y7889" t="s">
        <v>54</v>
      </c>
    </row>
    <row r="7890" spans="1:25" hidden="1" x14ac:dyDescent="0.35">
      <c r="A7890">
        <v>2</v>
      </c>
      <c r="B7890" t="s">
        <v>43</v>
      </c>
      <c r="C7890">
        <v>3</v>
      </c>
      <c r="D7890" t="s">
        <v>11</v>
      </c>
      <c r="E7890" t="s">
        <v>1872</v>
      </c>
      <c r="F7890" t="s">
        <v>13</v>
      </c>
      <c r="G7890" t="s">
        <v>1873</v>
      </c>
      <c r="H7890" s="1">
        <v>0.6</v>
      </c>
      <c r="I7890" s="2">
        <v>43788</v>
      </c>
      <c r="J7890" t="s">
        <v>1874</v>
      </c>
      <c r="K7890" t="s">
        <v>73</v>
      </c>
      <c r="L7890">
        <v>75007</v>
      </c>
      <c r="M7890">
        <v>1533</v>
      </c>
      <c r="N7890" t="s">
        <v>711</v>
      </c>
      <c r="O7890">
        <v>-14</v>
      </c>
      <c r="P7890">
        <v>2</v>
      </c>
      <c r="Q7890" t="s">
        <v>75</v>
      </c>
      <c r="R7890" t="s">
        <v>8304</v>
      </c>
      <c r="S7890">
        <v>-13.99</v>
      </c>
      <c r="T7890">
        <v>16</v>
      </c>
      <c r="U7890" t="s">
        <v>19</v>
      </c>
      <c r="V7890" s="2">
        <v>43790</v>
      </c>
      <c r="W7890" t="s">
        <v>20</v>
      </c>
      <c r="X7890" t="s">
        <v>77</v>
      </c>
      <c r="Y7890" t="s">
        <v>47</v>
      </c>
    </row>
    <row r="7891" spans="1:25" hidden="1" x14ac:dyDescent="0.35">
      <c r="A7891">
        <v>2</v>
      </c>
      <c r="B7891" t="s">
        <v>43</v>
      </c>
      <c r="C7891">
        <v>3</v>
      </c>
      <c r="D7891" t="s">
        <v>26</v>
      </c>
      <c r="E7891" t="s">
        <v>1872</v>
      </c>
      <c r="F7891" t="s">
        <v>13</v>
      </c>
      <c r="G7891" t="s">
        <v>1873</v>
      </c>
      <c r="H7891" s="1">
        <v>0.2</v>
      </c>
      <c r="I7891" s="2">
        <v>43788</v>
      </c>
      <c r="J7891" t="s">
        <v>1874</v>
      </c>
      <c r="K7891" t="s">
        <v>73</v>
      </c>
      <c r="L7891">
        <v>75007</v>
      </c>
      <c r="M7891">
        <v>76</v>
      </c>
      <c r="N7891" t="s">
        <v>3373</v>
      </c>
      <c r="O7891">
        <v>1</v>
      </c>
      <c r="P7891">
        <v>1</v>
      </c>
      <c r="Q7891" t="s">
        <v>75</v>
      </c>
      <c r="R7891" t="s">
        <v>8304</v>
      </c>
      <c r="S7891">
        <v>0.5</v>
      </c>
      <c r="T7891">
        <v>7</v>
      </c>
      <c r="U7891" t="s">
        <v>19</v>
      </c>
      <c r="V7891" s="2">
        <v>43790</v>
      </c>
      <c r="W7891" t="s">
        <v>20</v>
      </c>
      <c r="X7891" t="s">
        <v>77</v>
      </c>
      <c r="Y7891" t="s">
        <v>356</v>
      </c>
    </row>
    <row r="7892" spans="1:25" hidden="1" x14ac:dyDescent="0.35">
      <c r="A7892">
        <v>2</v>
      </c>
      <c r="B7892" t="s">
        <v>43</v>
      </c>
      <c r="C7892">
        <v>3</v>
      </c>
      <c r="D7892" t="s">
        <v>26</v>
      </c>
      <c r="E7892" t="s">
        <v>1872</v>
      </c>
      <c r="F7892" t="s">
        <v>13</v>
      </c>
      <c r="G7892" t="s">
        <v>1873</v>
      </c>
      <c r="H7892" s="1">
        <v>0.2</v>
      </c>
      <c r="I7892" s="2">
        <v>43788</v>
      </c>
      <c r="J7892" t="s">
        <v>1874</v>
      </c>
      <c r="K7892" t="s">
        <v>73</v>
      </c>
      <c r="L7892">
        <v>75007</v>
      </c>
      <c r="M7892">
        <v>363</v>
      </c>
      <c r="N7892" t="s">
        <v>694</v>
      </c>
      <c r="O7892">
        <v>9</v>
      </c>
      <c r="P7892">
        <v>4</v>
      </c>
      <c r="Q7892" t="s">
        <v>75</v>
      </c>
      <c r="R7892" t="s">
        <v>8304</v>
      </c>
      <c r="S7892">
        <v>8.67</v>
      </c>
      <c r="T7892">
        <v>99</v>
      </c>
      <c r="U7892" t="s">
        <v>19</v>
      </c>
      <c r="V7892" s="2">
        <v>43790</v>
      </c>
      <c r="W7892" t="s">
        <v>20</v>
      </c>
      <c r="X7892" t="s">
        <v>77</v>
      </c>
      <c r="Y7892" t="s">
        <v>49</v>
      </c>
    </row>
    <row r="7893" spans="1:25" hidden="1" x14ac:dyDescent="0.35">
      <c r="A7893">
        <v>2</v>
      </c>
      <c r="B7893" t="s">
        <v>43</v>
      </c>
      <c r="C7893">
        <v>3</v>
      </c>
      <c r="D7893" t="s">
        <v>26</v>
      </c>
      <c r="E7893" t="s">
        <v>1872</v>
      </c>
      <c r="F7893" t="s">
        <v>13</v>
      </c>
      <c r="G7893" t="s">
        <v>1873</v>
      </c>
      <c r="H7893" s="1">
        <v>0.2</v>
      </c>
      <c r="I7893" s="2">
        <v>43788</v>
      </c>
      <c r="J7893" t="s">
        <v>1874</v>
      </c>
      <c r="K7893" t="s">
        <v>73</v>
      </c>
      <c r="L7893">
        <v>75007</v>
      </c>
      <c r="M7893">
        <v>1694</v>
      </c>
      <c r="N7893" t="s">
        <v>3397</v>
      </c>
      <c r="O7893">
        <v>5</v>
      </c>
      <c r="P7893">
        <v>4</v>
      </c>
      <c r="Q7893" t="s">
        <v>75</v>
      </c>
      <c r="R7893" t="s">
        <v>8304</v>
      </c>
      <c r="S7893">
        <v>5.28</v>
      </c>
      <c r="T7893">
        <v>17</v>
      </c>
      <c r="U7893" t="s">
        <v>19</v>
      </c>
      <c r="V7893" s="2">
        <v>43790</v>
      </c>
      <c r="W7893" t="s">
        <v>20</v>
      </c>
      <c r="X7893" t="s">
        <v>77</v>
      </c>
      <c r="Y7893" t="s">
        <v>64</v>
      </c>
    </row>
    <row r="7894" spans="1:25" hidden="1" x14ac:dyDescent="0.35">
      <c r="A7894">
        <v>1</v>
      </c>
      <c r="B7894" t="s">
        <v>25</v>
      </c>
      <c r="C7894">
        <v>0</v>
      </c>
      <c r="D7894" t="s">
        <v>26</v>
      </c>
      <c r="E7894" t="s">
        <v>906</v>
      </c>
      <c r="F7894" t="s">
        <v>13</v>
      </c>
      <c r="G7894" t="s">
        <v>3268</v>
      </c>
      <c r="H7894" s="1">
        <v>0.2</v>
      </c>
      <c r="I7894" s="2">
        <v>43618</v>
      </c>
      <c r="J7894" t="s">
        <v>3269</v>
      </c>
      <c r="K7894" t="s">
        <v>16</v>
      </c>
      <c r="L7894">
        <v>28540</v>
      </c>
      <c r="M7894">
        <v>1568</v>
      </c>
      <c r="N7894" t="s">
        <v>3270</v>
      </c>
      <c r="O7894">
        <v>9</v>
      </c>
      <c r="P7894">
        <v>4</v>
      </c>
      <c r="Q7894" t="s">
        <v>18</v>
      </c>
      <c r="R7894" t="s">
        <v>8304</v>
      </c>
      <c r="S7894">
        <v>9.19</v>
      </c>
      <c r="T7894">
        <v>25</v>
      </c>
      <c r="U7894" t="s">
        <v>19</v>
      </c>
      <c r="V7894" s="2">
        <v>43619</v>
      </c>
      <c r="W7894" t="s">
        <v>773</v>
      </c>
      <c r="X7894" t="s">
        <v>63</v>
      </c>
      <c r="Y7894" t="s">
        <v>64</v>
      </c>
    </row>
    <row r="7895" spans="1:25" hidden="1" x14ac:dyDescent="0.35">
      <c r="A7895">
        <v>4</v>
      </c>
      <c r="B7895" t="s">
        <v>43</v>
      </c>
      <c r="C7895">
        <v>6</v>
      </c>
      <c r="D7895" t="s">
        <v>26</v>
      </c>
      <c r="E7895" t="s">
        <v>6303</v>
      </c>
      <c r="F7895" t="s">
        <v>13</v>
      </c>
      <c r="G7895" t="s">
        <v>5487</v>
      </c>
      <c r="H7895" s="1">
        <v>0.8</v>
      </c>
      <c r="I7895" s="2">
        <v>43620</v>
      </c>
      <c r="J7895" t="s">
        <v>6304</v>
      </c>
      <c r="K7895" t="s">
        <v>73</v>
      </c>
      <c r="L7895">
        <v>77489</v>
      </c>
      <c r="M7895">
        <v>1317</v>
      </c>
      <c r="N7895" t="s">
        <v>618</v>
      </c>
      <c r="O7895">
        <v>-10</v>
      </c>
      <c r="P7895">
        <v>7</v>
      </c>
      <c r="Q7895" t="s">
        <v>75</v>
      </c>
      <c r="R7895" t="s">
        <v>8304</v>
      </c>
      <c r="S7895">
        <v>-9.56</v>
      </c>
      <c r="T7895">
        <v>6</v>
      </c>
      <c r="U7895" t="s">
        <v>33</v>
      </c>
      <c r="V7895" s="2">
        <v>43624</v>
      </c>
      <c r="W7895" t="s">
        <v>39</v>
      </c>
      <c r="X7895" t="s">
        <v>77</v>
      </c>
      <c r="Y7895" t="s">
        <v>54</v>
      </c>
    </row>
    <row r="7896" spans="1:25" hidden="1" x14ac:dyDescent="0.35">
      <c r="A7896">
        <v>2</v>
      </c>
      <c r="B7896" t="s">
        <v>25</v>
      </c>
      <c r="C7896">
        <v>1</v>
      </c>
      <c r="D7896" t="s">
        <v>11</v>
      </c>
      <c r="E7896" t="s">
        <v>36</v>
      </c>
      <c r="F7896" t="s">
        <v>13</v>
      </c>
      <c r="G7896" t="s">
        <v>1641</v>
      </c>
      <c r="H7896" s="1">
        <v>0.2</v>
      </c>
      <c r="I7896" s="2">
        <v>43809</v>
      </c>
      <c r="J7896" t="s">
        <v>1642</v>
      </c>
      <c r="K7896" t="s">
        <v>16</v>
      </c>
      <c r="L7896">
        <v>33311</v>
      </c>
      <c r="M7896">
        <v>1505</v>
      </c>
      <c r="N7896" t="s">
        <v>560</v>
      </c>
      <c r="O7896">
        <v>6</v>
      </c>
      <c r="P7896">
        <v>3</v>
      </c>
      <c r="Q7896" t="s">
        <v>18</v>
      </c>
      <c r="R7896" t="s">
        <v>8304</v>
      </c>
      <c r="S7896">
        <v>5.73</v>
      </c>
      <c r="T7896">
        <v>19</v>
      </c>
      <c r="U7896" t="s">
        <v>19</v>
      </c>
      <c r="V7896" s="2">
        <v>43811</v>
      </c>
      <c r="W7896" t="s">
        <v>130</v>
      </c>
      <c r="X7896" t="s">
        <v>40</v>
      </c>
      <c r="Y7896" t="s">
        <v>47</v>
      </c>
    </row>
    <row r="7897" spans="1:25" hidden="1" x14ac:dyDescent="0.35">
      <c r="A7897">
        <v>5</v>
      </c>
      <c r="B7897" t="s">
        <v>43</v>
      </c>
      <c r="C7897">
        <v>6</v>
      </c>
      <c r="D7897" t="s">
        <v>11</v>
      </c>
      <c r="E7897" t="s">
        <v>237</v>
      </c>
      <c r="F7897" t="s">
        <v>13</v>
      </c>
      <c r="G7897" t="s">
        <v>5240</v>
      </c>
      <c r="H7897" s="1">
        <v>0.4</v>
      </c>
      <c r="I7897" s="2">
        <v>43754</v>
      </c>
      <c r="J7897" t="s">
        <v>5714</v>
      </c>
      <c r="K7897" t="s">
        <v>16</v>
      </c>
      <c r="L7897">
        <v>38401</v>
      </c>
      <c r="M7897">
        <v>278</v>
      </c>
      <c r="N7897" t="s">
        <v>5273</v>
      </c>
      <c r="O7897">
        <v>-969</v>
      </c>
      <c r="P7897">
        <v>7</v>
      </c>
      <c r="Q7897" t="s">
        <v>18</v>
      </c>
      <c r="R7897" t="s">
        <v>8304</v>
      </c>
      <c r="S7897">
        <v>-968.88</v>
      </c>
      <c r="T7897">
        <v>1875</v>
      </c>
      <c r="U7897" t="s">
        <v>33</v>
      </c>
      <c r="V7897" s="2">
        <v>43759</v>
      </c>
      <c r="W7897" t="s">
        <v>39</v>
      </c>
      <c r="X7897" t="s">
        <v>214</v>
      </c>
      <c r="Y7897" t="s">
        <v>41</v>
      </c>
    </row>
    <row r="7898" spans="1:25" hidden="1" x14ac:dyDescent="0.35">
      <c r="A7898">
        <v>5</v>
      </c>
      <c r="B7898" t="s">
        <v>43</v>
      </c>
      <c r="C7898">
        <v>6</v>
      </c>
      <c r="D7898" t="s">
        <v>50</v>
      </c>
      <c r="E7898" t="s">
        <v>237</v>
      </c>
      <c r="F7898" t="s">
        <v>13</v>
      </c>
      <c r="G7898" t="s">
        <v>5240</v>
      </c>
      <c r="H7898" s="1">
        <v>0.2</v>
      </c>
      <c r="I7898" s="2">
        <v>43754</v>
      </c>
      <c r="J7898" t="s">
        <v>5714</v>
      </c>
      <c r="K7898" t="s">
        <v>16</v>
      </c>
      <c r="L7898">
        <v>38401</v>
      </c>
      <c r="M7898">
        <v>1085</v>
      </c>
      <c r="N7898" t="s">
        <v>290</v>
      </c>
      <c r="O7898">
        <v>4</v>
      </c>
      <c r="P7898">
        <v>2</v>
      </c>
      <c r="Q7898" t="s">
        <v>18</v>
      </c>
      <c r="R7898" t="s">
        <v>8304</v>
      </c>
      <c r="S7898">
        <v>4.4000000000000004</v>
      </c>
      <c r="T7898">
        <v>19</v>
      </c>
      <c r="U7898" t="s">
        <v>33</v>
      </c>
      <c r="V7898" s="2">
        <v>43759</v>
      </c>
      <c r="W7898" t="s">
        <v>39</v>
      </c>
      <c r="X7898" t="s">
        <v>214</v>
      </c>
      <c r="Y7898" t="s">
        <v>113</v>
      </c>
    </row>
    <row r="7899" spans="1:25" x14ac:dyDescent="0.35">
      <c r="A7899">
        <v>2</v>
      </c>
      <c r="B7899" t="s">
        <v>43</v>
      </c>
      <c r="C7899">
        <v>3</v>
      </c>
      <c r="D7899" t="s">
        <v>26</v>
      </c>
      <c r="E7899" t="s">
        <v>88</v>
      </c>
      <c r="F7899" t="s">
        <v>13</v>
      </c>
      <c r="G7899" t="s">
        <v>1857</v>
      </c>
      <c r="H7899" s="1">
        <v>0</v>
      </c>
      <c r="I7899" s="2">
        <v>43640</v>
      </c>
      <c r="J7899" t="s">
        <v>3609</v>
      </c>
      <c r="K7899" t="s">
        <v>30</v>
      </c>
      <c r="L7899">
        <v>94110</v>
      </c>
      <c r="M7899">
        <v>41</v>
      </c>
      <c r="N7899" t="s">
        <v>8255</v>
      </c>
      <c r="O7899">
        <v>1</v>
      </c>
      <c r="P7899">
        <v>1</v>
      </c>
      <c r="Q7899" t="s">
        <v>32</v>
      </c>
      <c r="R7899" t="s">
        <v>8304</v>
      </c>
      <c r="S7899">
        <v>1.35</v>
      </c>
      <c r="T7899">
        <v>3</v>
      </c>
      <c r="U7899" t="s">
        <v>19</v>
      </c>
      <c r="V7899" s="2">
        <v>43642</v>
      </c>
      <c r="W7899" t="s">
        <v>20</v>
      </c>
      <c r="X7899" t="s">
        <v>34</v>
      </c>
      <c r="Y7899" t="s">
        <v>176</v>
      </c>
    </row>
    <row r="7900" spans="1:25" hidden="1" x14ac:dyDescent="0.35">
      <c r="A7900">
        <v>4</v>
      </c>
      <c r="B7900" t="s">
        <v>43</v>
      </c>
      <c r="C7900">
        <v>6</v>
      </c>
      <c r="D7900" t="s">
        <v>26</v>
      </c>
      <c r="E7900" t="s">
        <v>7560</v>
      </c>
      <c r="F7900" t="s">
        <v>13</v>
      </c>
      <c r="G7900" t="s">
        <v>7020</v>
      </c>
      <c r="H7900" s="1">
        <v>0</v>
      </c>
      <c r="I7900" s="2">
        <v>43773</v>
      </c>
      <c r="J7900" t="s">
        <v>7561</v>
      </c>
      <c r="K7900" t="s">
        <v>16</v>
      </c>
      <c r="L7900">
        <v>72762</v>
      </c>
      <c r="M7900">
        <v>331</v>
      </c>
      <c r="N7900" t="s">
        <v>3366</v>
      </c>
      <c r="O7900">
        <v>1</v>
      </c>
      <c r="P7900">
        <v>2</v>
      </c>
      <c r="Q7900" t="s">
        <v>18</v>
      </c>
      <c r="R7900" t="s">
        <v>8304</v>
      </c>
      <c r="S7900">
        <v>1.42</v>
      </c>
      <c r="T7900">
        <v>4</v>
      </c>
      <c r="U7900" t="s">
        <v>76</v>
      </c>
      <c r="V7900" s="2">
        <v>43777</v>
      </c>
      <c r="W7900" t="s">
        <v>39</v>
      </c>
      <c r="X7900" t="s">
        <v>1016</v>
      </c>
      <c r="Y7900" t="s">
        <v>49</v>
      </c>
    </row>
    <row r="7901" spans="1:25" hidden="1" x14ac:dyDescent="0.35">
      <c r="A7901">
        <v>2</v>
      </c>
      <c r="B7901" t="s">
        <v>25</v>
      </c>
      <c r="C7901">
        <v>1</v>
      </c>
      <c r="D7901" t="s">
        <v>11</v>
      </c>
      <c r="E7901" t="s">
        <v>122</v>
      </c>
      <c r="F7901" t="s">
        <v>13</v>
      </c>
      <c r="G7901" t="s">
        <v>6835</v>
      </c>
      <c r="H7901" s="1">
        <v>0.32</v>
      </c>
      <c r="I7901" s="2">
        <v>43513</v>
      </c>
      <c r="J7901" t="s">
        <v>6836</v>
      </c>
      <c r="K7901" t="s">
        <v>73</v>
      </c>
      <c r="L7901">
        <v>77041</v>
      </c>
      <c r="M7901">
        <v>1437</v>
      </c>
      <c r="N7901" t="s">
        <v>973</v>
      </c>
      <c r="O7901">
        <v>-17</v>
      </c>
      <c r="P7901">
        <v>1</v>
      </c>
      <c r="Q7901" t="s">
        <v>75</v>
      </c>
      <c r="R7901" t="s">
        <v>8304</v>
      </c>
      <c r="S7901">
        <v>-17.03</v>
      </c>
      <c r="T7901">
        <v>89</v>
      </c>
      <c r="U7901" t="s">
        <v>76</v>
      </c>
      <c r="V7901" s="2">
        <v>43515</v>
      </c>
      <c r="W7901" t="s">
        <v>130</v>
      </c>
      <c r="X7901" t="s">
        <v>77</v>
      </c>
      <c r="Y7901" t="s">
        <v>22</v>
      </c>
    </row>
    <row r="7902" spans="1:25" hidden="1" x14ac:dyDescent="0.35">
      <c r="A7902">
        <v>2</v>
      </c>
      <c r="B7902" t="s">
        <v>25</v>
      </c>
      <c r="C7902">
        <v>1</v>
      </c>
      <c r="D7902" t="s">
        <v>26</v>
      </c>
      <c r="E7902" t="s">
        <v>122</v>
      </c>
      <c r="F7902" t="s">
        <v>13</v>
      </c>
      <c r="G7902" t="s">
        <v>6835</v>
      </c>
      <c r="H7902" s="1">
        <v>0.2</v>
      </c>
      <c r="I7902" s="2">
        <v>43513</v>
      </c>
      <c r="J7902" t="s">
        <v>6836</v>
      </c>
      <c r="K7902" t="s">
        <v>73</v>
      </c>
      <c r="L7902">
        <v>77041</v>
      </c>
      <c r="M7902">
        <v>524</v>
      </c>
      <c r="N7902" t="s">
        <v>6005</v>
      </c>
      <c r="O7902">
        <v>53</v>
      </c>
      <c r="P7902">
        <v>6</v>
      </c>
      <c r="Q7902" t="s">
        <v>75</v>
      </c>
      <c r="R7902" t="s">
        <v>8304</v>
      </c>
      <c r="S7902">
        <v>52.63</v>
      </c>
      <c r="T7902">
        <v>175</v>
      </c>
      <c r="U7902" t="s">
        <v>76</v>
      </c>
      <c r="V7902" s="2">
        <v>43515</v>
      </c>
      <c r="W7902" t="s">
        <v>130</v>
      </c>
      <c r="X7902" t="s">
        <v>77</v>
      </c>
      <c r="Y7902" t="s">
        <v>49</v>
      </c>
    </row>
    <row r="7903" spans="1:25" hidden="1" x14ac:dyDescent="0.35">
      <c r="A7903">
        <v>2</v>
      </c>
      <c r="B7903" t="s">
        <v>25</v>
      </c>
      <c r="C7903">
        <v>1</v>
      </c>
      <c r="D7903" t="s">
        <v>50</v>
      </c>
      <c r="E7903" t="s">
        <v>122</v>
      </c>
      <c r="F7903" t="s">
        <v>13</v>
      </c>
      <c r="G7903" t="s">
        <v>6835</v>
      </c>
      <c r="H7903" s="1">
        <v>0.2</v>
      </c>
      <c r="I7903" s="2">
        <v>43513</v>
      </c>
      <c r="J7903" t="s">
        <v>6836</v>
      </c>
      <c r="K7903" t="s">
        <v>73</v>
      </c>
      <c r="L7903">
        <v>77041</v>
      </c>
      <c r="M7903">
        <v>943</v>
      </c>
      <c r="N7903" t="s">
        <v>4808</v>
      </c>
      <c r="O7903">
        <v>-88</v>
      </c>
      <c r="P7903">
        <v>4</v>
      </c>
      <c r="Q7903" t="s">
        <v>75</v>
      </c>
      <c r="R7903" t="s">
        <v>8304</v>
      </c>
      <c r="S7903">
        <v>-87.67</v>
      </c>
      <c r="T7903">
        <v>438</v>
      </c>
      <c r="U7903" t="s">
        <v>76</v>
      </c>
      <c r="V7903" s="2">
        <v>43515</v>
      </c>
      <c r="W7903" t="s">
        <v>130</v>
      </c>
      <c r="X7903" t="s">
        <v>77</v>
      </c>
      <c r="Y7903" t="s">
        <v>52</v>
      </c>
    </row>
    <row r="7904" spans="1:25" hidden="1" x14ac:dyDescent="0.35">
      <c r="A7904">
        <v>3</v>
      </c>
      <c r="B7904" t="s">
        <v>25</v>
      </c>
      <c r="C7904">
        <v>1</v>
      </c>
      <c r="D7904" t="s">
        <v>50</v>
      </c>
      <c r="E7904" t="s">
        <v>171</v>
      </c>
      <c r="F7904" t="s">
        <v>13</v>
      </c>
      <c r="G7904" t="s">
        <v>216</v>
      </c>
      <c r="H7904" s="1">
        <v>0</v>
      </c>
      <c r="I7904" s="2">
        <v>43782</v>
      </c>
      <c r="J7904" t="s">
        <v>6680</v>
      </c>
      <c r="K7904" t="s">
        <v>102</v>
      </c>
      <c r="L7904">
        <v>10009</v>
      </c>
      <c r="M7904">
        <v>1173</v>
      </c>
      <c r="N7904" t="s">
        <v>4801</v>
      </c>
      <c r="O7904">
        <v>164</v>
      </c>
      <c r="P7904">
        <v>5</v>
      </c>
      <c r="Q7904" t="s">
        <v>104</v>
      </c>
      <c r="R7904" t="s">
        <v>8304</v>
      </c>
      <c r="S7904">
        <v>163.79</v>
      </c>
      <c r="T7904">
        <v>630</v>
      </c>
      <c r="U7904" t="s">
        <v>33</v>
      </c>
      <c r="V7904" s="2">
        <v>43785</v>
      </c>
      <c r="W7904" t="s">
        <v>130</v>
      </c>
      <c r="X7904" t="s">
        <v>175</v>
      </c>
      <c r="Y7904" t="s">
        <v>52</v>
      </c>
    </row>
    <row r="7905" spans="1:25" x14ac:dyDescent="0.35">
      <c r="A7905">
        <v>2</v>
      </c>
      <c r="B7905" t="s">
        <v>43</v>
      </c>
      <c r="C7905">
        <v>3</v>
      </c>
      <c r="D7905" t="s">
        <v>11</v>
      </c>
      <c r="E7905" t="s">
        <v>27</v>
      </c>
      <c r="F7905" t="s">
        <v>13</v>
      </c>
      <c r="G7905" t="s">
        <v>1081</v>
      </c>
      <c r="H7905" s="1">
        <v>0.15</v>
      </c>
      <c r="I7905" s="2">
        <v>43580</v>
      </c>
      <c r="J7905" t="s">
        <v>2077</v>
      </c>
      <c r="K7905" t="s">
        <v>30</v>
      </c>
      <c r="L7905">
        <v>90008</v>
      </c>
      <c r="M7905">
        <v>391</v>
      </c>
      <c r="N7905" t="s">
        <v>645</v>
      </c>
      <c r="O7905">
        <v>28</v>
      </c>
      <c r="P7905">
        <v>7</v>
      </c>
      <c r="Q7905" t="s">
        <v>32</v>
      </c>
      <c r="R7905" t="s">
        <v>8304</v>
      </c>
      <c r="S7905">
        <v>28.41</v>
      </c>
      <c r="T7905">
        <v>345</v>
      </c>
      <c r="U7905" t="s">
        <v>19</v>
      </c>
      <c r="V7905" s="2">
        <v>43582</v>
      </c>
      <c r="W7905" t="s">
        <v>20</v>
      </c>
      <c r="X7905" t="s">
        <v>34</v>
      </c>
      <c r="Y7905" t="s">
        <v>22</v>
      </c>
    </row>
    <row r="7906" spans="1:25" hidden="1" x14ac:dyDescent="0.35">
      <c r="A7906">
        <v>5</v>
      </c>
      <c r="B7906" t="s">
        <v>43</v>
      </c>
      <c r="C7906">
        <v>6</v>
      </c>
      <c r="D7906" t="s">
        <v>50</v>
      </c>
      <c r="E7906" t="s">
        <v>6175</v>
      </c>
      <c r="F7906" t="s">
        <v>13</v>
      </c>
      <c r="G7906" t="s">
        <v>6825</v>
      </c>
      <c r="H7906" s="1">
        <v>0.7</v>
      </c>
      <c r="I7906" s="2">
        <v>43754</v>
      </c>
      <c r="J7906" t="s">
        <v>7795</v>
      </c>
      <c r="K7906" t="s">
        <v>30</v>
      </c>
      <c r="L7906">
        <v>85364</v>
      </c>
      <c r="M7906">
        <v>1530</v>
      </c>
      <c r="N7906" t="s">
        <v>533</v>
      </c>
      <c r="O7906">
        <v>-480</v>
      </c>
      <c r="P7906">
        <v>5</v>
      </c>
      <c r="Q7906" t="s">
        <v>32</v>
      </c>
      <c r="R7906" t="s">
        <v>8304</v>
      </c>
      <c r="S7906">
        <v>-479.99</v>
      </c>
      <c r="T7906">
        <v>600</v>
      </c>
      <c r="U7906" t="s">
        <v>76</v>
      </c>
      <c r="V7906" s="2">
        <v>43759</v>
      </c>
      <c r="W7906" t="s">
        <v>39</v>
      </c>
      <c r="X7906" t="s">
        <v>199</v>
      </c>
      <c r="Y7906" t="s">
        <v>422</v>
      </c>
    </row>
    <row r="7907" spans="1:25" hidden="1" x14ac:dyDescent="0.35">
      <c r="A7907">
        <v>5</v>
      </c>
      <c r="B7907" t="s">
        <v>43</v>
      </c>
      <c r="C7907">
        <v>6</v>
      </c>
      <c r="D7907" t="s">
        <v>50</v>
      </c>
      <c r="E7907" t="s">
        <v>741</v>
      </c>
      <c r="F7907" t="s">
        <v>13</v>
      </c>
      <c r="G7907" t="s">
        <v>95</v>
      </c>
      <c r="H7907" s="1">
        <v>0</v>
      </c>
      <c r="I7907" s="2">
        <v>43536</v>
      </c>
      <c r="J7907" t="s">
        <v>6765</v>
      </c>
      <c r="K7907" t="s">
        <v>102</v>
      </c>
      <c r="L7907">
        <v>1852</v>
      </c>
      <c r="M7907">
        <v>1303</v>
      </c>
      <c r="N7907" t="s">
        <v>4947</v>
      </c>
      <c r="O7907">
        <v>32</v>
      </c>
      <c r="P7907">
        <v>7</v>
      </c>
      <c r="Q7907" t="s">
        <v>104</v>
      </c>
      <c r="R7907" t="s">
        <v>8304</v>
      </c>
      <c r="S7907">
        <v>32.17</v>
      </c>
      <c r="T7907">
        <v>70</v>
      </c>
      <c r="U7907" t="s">
        <v>33</v>
      </c>
      <c r="V7907" s="2">
        <v>43541</v>
      </c>
      <c r="W7907" t="s">
        <v>39</v>
      </c>
      <c r="X7907" t="s">
        <v>744</v>
      </c>
      <c r="Y7907" t="s">
        <v>52</v>
      </c>
    </row>
    <row r="7908" spans="1:25" hidden="1" x14ac:dyDescent="0.35">
      <c r="A7908">
        <v>3</v>
      </c>
      <c r="B7908" t="s">
        <v>25</v>
      </c>
      <c r="C7908">
        <v>1</v>
      </c>
      <c r="D7908" t="s">
        <v>50</v>
      </c>
      <c r="E7908" t="s">
        <v>535</v>
      </c>
      <c r="F7908" t="s">
        <v>13</v>
      </c>
      <c r="G7908" t="s">
        <v>5556</v>
      </c>
      <c r="H7908" s="1">
        <v>0.1</v>
      </c>
      <c r="I7908" s="2">
        <v>43472</v>
      </c>
      <c r="J7908" t="s">
        <v>6668</v>
      </c>
      <c r="K7908" t="s">
        <v>73</v>
      </c>
      <c r="L7908">
        <v>48205</v>
      </c>
      <c r="M7908">
        <v>988</v>
      </c>
      <c r="N7908" t="s">
        <v>421</v>
      </c>
      <c r="O7908">
        <v>680</v>
      </c>
      <c r="P7908">
        <v>2</v>
      </c>
      <c r="Q7908" t="s">
        <v>75</v>
      </c>
      <c r="R7908" t="s">
        <v>8304</v>
      </c>
      <c r="S7908">
        <v>680</v>
      </c>
      <c r="T7908">
        <v>3060</v>
      </c>
      <c r="U7908" t="s">
        <v>33</v>
      </c>
      <c r="V7908" s="2">
        <v>43475</v>
      </c>
      <c r="W7908" t="s">
        <v>130</v>
      </c>
      <c r="X7908" t="s">
        <v>156</v>
      </c>
      <c r="Y7908" t="s">
        <v>422</v>
      </c>
    </row>
    <row r="7909" spans="1:25" hidden="1" x14ac:dyDescent="0.35">
      <c r="A7909">
        <v>7</v>
      </c>
      <c r="B7909" t="s">
        <v>25</v>
      </c>
      <c r="C7909">
        <v>6</v>
      </c>
      <c r="D7909" t="s">
        <v>50</v>
      </c>
      <c r="E7909" t="s">
        <v>122</v>
      </c>
      <c r="F7909" t="s">
        <v>13</v>
      </c>
      <c r="G7909" t="s">
        <v>2140</v>
      </c>
      <c r="H7909" s="1">
        <v>0.2</v>
      </c>
      <c r="I7909" s="2">
        <v>43757</v>
      </c>
      <c r="J7909" t="s">
        <v>4997</v>
      </c>
      <c r="K7909" t="s">
        <v>73</v>
      </c>
      <c r="L7909">
        <v>77095</v>
      </c>
      <c r="M7909">
        <v>1327</v>
      </c>
      <c r="N7909" t="s">
        <v>4714</v>
      </c>
      <c r="O7909">
        <v>5</v>
      </c>
      <c r="P7909">
        <v>3</v>
      </c>
      <c r="Q7909" t="s">
        <v>75</v>
      </c>
      <c r="R7909" t="s">
        <v>8304</v>
      </c>
      <c r="S7909">
        <v>5.21</v>
      </c>
      <c r="T7909">
        <v>17</v>
      </c>
      <c r="U7909" t="s">
        <v>19</v>
      </c>
      <c r="V7909" s="2">
        <v>43764</v>
      </c>
      <c r="W7909" t="s">
        <v>39</v>
      </c>
      <c r="X7909" t="s">
        <v>77</v>
      </c>
      <c r="Y7909" t="s">
        <v>52</v>
      </c>
    </row>
    <row r="7910" spans="1:25" hidden="1" x14ac:dyDescent="0.35">
      <c r="A7910">
        <v>1</v>
      </c>
      <c r="B7910" t="s">
        <v>10</v>
      </c>
      <c r="C7910">
        <v>1</v>
      </c>
      <c r="D7910" t="s">
        <v>11</v>
      </c>
      <c r="E7910" t="s">
        <v>2005</v>
      </c>
      <c r="F7910" t="s">
        <v>13</v>
      </c>
      <c r="G7910" t="s">
        <v>5249</v>
      </c>
      <c r="H7910" s="1">
        <v>0</v>
      </c>
      <c r="I7910" s="2">
        <v>43603</v>
      </c>
      <c r="J7910" t="s">
        <v>5250</v>
      </c>
      <c r="K7910" t="s">
        <v>16</v>
      </c>
      <c r="L7910">
        <v>30328</v>
      </c>
      <c r="M7910">
        <v>822</v>
      </c>
      <c r="N7910" t="s">
        <v>1497</v>
      </c>
      <c r="O7910">
        <v>76</v>
      </c>
      <c r="P7910">
        <v>3</v>
      </c>
      <c r="Q7910" t="s">
        <v>18</v>
      </c>
      <c r="R7910" t="s">
        <v>8304</v>
      </c>
      <c r="S7910">
        <v>75.739999999999995</v>
      </c>
      <c r="T7910">
        <v>303</v>
      </c>
      <c r="U7910" t="s">
        <v>33</v>
      </c>
      <c r="V7910" s="2">
        <v>43604</v>
      </c>
      <c r="W7910" t="s">
        <v>130</v>
      </c>
      <c r="X7910" t="s">
        <v>761</v>
      </c>
      <c r="Y7910" t="s">
        <v>22</v>
      </c>
    </row>
    <row r="7911" spans="1:25" hidden="1" x14ac:dyDescent="0.35">
      <c r="A7911">
        <v>1</v>
      </c>
      <c r="B7911" t="s">
        <v>10</v>
      </c>
      <c r="C7911">
        <v>1</v>
      </c>
      <c r="D7911" t="s">
        <v>26</v>
      </c>
      <c r="E7911" t="s">
        <v>2005</v>
      </c>
      <c r="F7911" t="s">
        <v>13</v>
      </c>
      <c r="G7911" t="s">
        <v>5249</v>
      </c>
      <c r="H7911" s="1">
        <v>0</v>
      </c>
      <c r="I7911" s="2">
        <v>43603</v>
      </c>
      <c r="J7911" t="s">
        <v>5250</v>
      </c>
      <c r="K7911" t="s">
        <v>16</v>
      </c>
      <c r="L7911">
        <v>30328</v>
      </c>
      <c r="M7911">
        <v>63</v>
      </c>
      <c r="N7911" t="s">
        <v>8101</v>
      </c>
      <c r="O7911">
        <v>4</v>
      </c>
      <c r="P7911">
        <v>2</v>
      </c>
      <c r="Q7911" t="s">
        <v>18</v>
      </c>
      <c r="R7911" t="s">
        <v>8304</v>
      </c>
      <c r="S7911">
        <v>4.4800000000000004</v>
      </c>
      <c r="T7911">
        <v>17</v>
      </c>
      <c r="U7911" t="s">
        <v>33</v>
      </c>
      <c r="V7911" s="2">
        <v>43604</v>
      </c>
      <c r="W7911" t="s">
        <v>130</v>
      </c>
      <c r="X7911" t="s">
        <v>761</v>
      </c>
      <c r="Y7911" t="s">
        <v>56</v>
      </c>
    </row>
    <row r="7912" spans="1:25" hidden="1" x14ac:dyDescent="0.35">
      <c r="A7912">
        <v>1</v>
      </c>
      <c r="B7912" t="s">
        <v>10</v>
      </c>
      <c r="C7912">
        <v>1</v>
      </c>
      <c r="D7912" t="s">
        <v>26</v>
      </c>
      <c r="E7912" t="s">
        <v>2005</v>
      </c>
      <c r="F7912" t="s">
        <v>13</v>
      </c>
      <c r="G7912" t="s">
        <v>5249</v>
      </c>
      <c r="H7912" s="1">
        <v>0</v>
      </c>
      <c r="I7912" s="2">
        <v>43603</v>
      </c>
      <c r="J7912" t="s">
        <v>5250</v>
      </c>
      <c r="K7912" t="s">
        <v>16</v>
      </c>
      <c r="L7912">
        <v>30328</v>
      </c>
      <c r="M7912">
        <v>1291</v>
      </c>
      <c r="N7912" t="s">
        <v>955</v>
      </c>
      <c r="O7912">
        <v>55</v>
      </c>
      <c r="P7912">
        <v>6</v>
      </c>
      <c r="Q7912" t="s">
        <v>18</v>
      </c>
      <c r="R7912" t="s">
        <v>8304</v>
      </c>
      <c r="S7912">
        <v>54.69</v>
      </c>
      <c r="T7912">
        <v>114</v>
      </c>
      <c r="U7912" t="s">
        <v>33</v>
      </c>
      <c r="V7912" s="2">
        <v>43604</v>
      </c>
      <c r="W7912" t="s">
        <v>130</v>
      </c>
      <c r="X7912" t="s">
        <v>761</v>
      </c>
      <c r="Y7912" t="s">
        <v>54</v>
      </c>
    </row>
    <row r="7913" spans="1:25" hidden="1" x14ac:dyDescent="0.35">
      <c r="A7913">
        <v>1</v>
      </c>
      <c r="B7913" t="s">
        <v>10</v>
      </c>
      <c r="C7913">
        <v>1</v>
      </c>
      <c r="D7913" t="s">
        <v>50</v>
      </c>
      <c r="E7913" t="s">
        <v>2005</v>
      </c>
      <c r="F7913" t="s">
        <v>13</v>
      </c>
      <c r="G7913" t="s">
        <v>5249</v>
      </c>
      <c r="H7913" s="1">
        <v>0</v>
      </c>
      <c r="I7913" s="2">
        <v>43603</v>
      </c>
      <c r="J7913" t="s">
        <v>5250</v>
      </c>
      <c r="K7913" t="s">
        <v>16</v>
      </c>
      <c r="L7913">
        <v>30328</v>
      </c>
      <c r="M7913">
        <v>143</v>
      </c>
      <c r="N7913" t="s">
        <v>4723</v>
      </c>
      <c r="O7913">
        <v>16</v>
      </c>
      <c r="P7913">
        <v>2</v>
      </c>
      <c r="Q7913" t="s">
        <v>18</v>
      </c>
      <c r="R7913" t="s">
        <v>8304</v>
      </c>
      <c r="S7913">
        <v>15.67</v>
      </c>
      <c r="T7913">
        <v>56</v>
      </c>
      <c r="U7913" t="s">
        <v>33</v>
      </c>
      <c r="V7913" s="2">
        <v>43604</v>
      </c>
      <c r="W7913" t="s">
        <v>130</v>
      </c>
      <c r="X7913" t="s">
        <v>761</v>
      </c>
      <c r="Y7913" t="s">
        <v>52</v>
      </c>
    </row>
    <row r="7914" spans="1:25" hidden="1" x14ac:dyDescent="0.35">
      <c r="A7914">
        <v>1</v>
      </c>
      <c r="B7914" t="s">
        <v>10</v>
      </c>
      <c r="C7914">
        <v>1</v>
      </c>
      <c r="D7914" t="s">
        <v>50</v>
      </c>
      <c r="E7914" t="s">
        <v>2005</v>
      </c>
      <c r="F7914" t="s">
        <v>13</v>
      </c>
      <c r="G7914" t="s">
        <v>5249</v>
      </c>
      <c r="H7914" s="1">
        <v>0</v>
      </c>
      <c r="I7914" s="2">
        <v>43603</v>
      </c>
      <c r="J7914" t="s">
        <v>5250</v>
      </c>
      <c r="K7914" t="s">
        <v>16</v>
      </c>
      <c r="L7914">
        <v>30328</v>
      </c>
      <c r="M7914">
        <v>1327</v>
      </c>
      <c r="N7914" t="s">
        <v>4714</v>
      </c>
      <c r="O7914">
        <v>16</v>
      </c>
      <c r="P7914">
        <v>5</v>
      </c>
      <c r="Q7914" t="s">
        <v>18</v>
      </c>
      <c r="R7914" t="s">
        <v>8304</v>
      </c>
      <c r="S7914">
        <v>15.64</v>
      </c>
      <c r="T7914">
        <v>35</v>
      </c>
      <c r="U7914" t="s">
        <v>33</v>
      </c>
      <c r="V7914" s="2">
        <v>43604</v>
      </c>
      <c r="W7914" t="s">
        <v>130</v>
      </c>
      <c r="X7914" t="s">
        <v>761</v>
      </c>
      <c r="Y7914" t="s">
        <v>52</v>
      </c>
    </row>
    <row r="7915" spans="1:25" hidden="1" x14ac:dyDescent="0.35">
      <c r="A7915">
        <v>5</v>
      </c>
      <c r="B7915" t="s">
        <v>43</v>
      </c>
      <c r="C7915">
        <v>6</v>
      </c>
      <c r="D7915" t="s">
        <v>26</v>
      </c>
      <c r="E7915" t="s">
        <v>305</v>
      </c>
      <c r="F7915" t="s">
        <v>13</v>
      </c>
      <c r="G7915" t="s">
        <v>5811</v>
      </c>
      <c r="H7915" s="1">
        <v>0</v>
      </c>
      <c r="I7915" s="2">
        <v>43796</v>
      </c>
      <c r="J7915" t="s">
        <v>6194</v>
      </c>
      <c r="K7915" t="s">
        <v>73</v>
      </c>
      <c r="L7915">
        <v>47201</v>
      </c>
      <c r="M7915">
        <v>683</v>
      </c>
      <c r="N7915" t="s">
        <v>3242</v>
      </c>
      <c r="O7915">
        <v>224</v>
      </c>
      <c r="P7915">
        <v>3</v>
      </c>
      <c r="Q7915" t="s">
        <v>75</v>
      </c>
      <c r="R7915" t="s">
        <v>8304</v>
      </c>
      <c r="S7915">
        <v>224.07</v>
      </c>
      <c r="T7915">
        <v>498</v>
      </c>
      <c r="U7915" t="s">
        <v>33</v>
      </c>
      <c r="V7915" s="2">
        <v>43801</v>
      </c>
      <c r="W7915" t="s">
        <v>39</v>
      </c>
      <c r="X7915" t="s">
        <v>167</v>
      </c>
      <c r="Y7915" t="s">
        <v>54</v>
      </c>
    </row>
    <row r="7916" spans="1:25" hidden="1" x14ac:dyDescent="0.35">
      <c r="A7916">
        <v>5</v>
      </c>
      <c r="B7916" t="s">
        <v>43</v>
      </c>
      <c r="C7916">
        <v>6</v>
      </c>
      <c r="D7916" t="s">
        <v>26</v>
      </c>
      <c r="E7916" t="s">
        <v>305</v>
      </c>
      <c r="F7916" t="s">
        <v>13</v>
      </c>
      <c r="G7916" t="s">
        <v>5811</v>
      </c>
      <c r="H7916" s="1">
        <v>0</v>
      </c>
      <c r="I7916" s="2">
        <v>43796</v>
      </c>
      <c r="J7916" t="s">
        <v>6194</v>
      </c>
      <c r="K7916" t="s">
        <v>73</v>
      </c>
      <c r="L7916">
        <v>47201</v>
      </c>
      <c r="M7916">
        <v>1701</v>
      </c>
      <c r="N7916" t="s">
        <v>3007</v>
      </c>
      <c r="O7916">
        <v>73</v>
      </c>
      <c r="P7916">
        <v>6</v>
      </c>
      <c r="Q7916" t="s">
        <v>75</v>
      </c>
      <c r="R7916" t="s">
        <v>8304</v>
      </c>
      <c r="S7916">
        <v>72.81</v>
      </c>
      <c r="T7916">
        <v>158</v>
      </c>
      <c r="U7916" t="s">
        <v>33</v>
      </c>
      <c r="V7916" s="2">
        <v>43801</v>
      </c>
      <c r="W7916" t="s">
        <v>39</v>
      </c>
      <c r="X7916" t="s">
        <v>167</v>
      </c>
      <c r="Y7916" t="s">
        <v>64</v>
      </c>
    </row>
    <row r="7917" spans="1:25" x14ac:dyDescent="0.35">
      <c r="A7917">
        <v>5</v>
      </c>
      <c r="B7917" t="s">
        <v>43</v>
      </c>
      <c r="C7917">
        <v>6</v>
      </c>
      <c r="D7917" t="s">
        <v>26</v>
      </c>
      <c r="E7917" t="s">
        <v>6568</v>
      </c>
      <c r="F7917" t="s">
        <v>13</v>
      </c>
      <c r="G7917" t="s">
        <v>5364</v>
      </c>
      <c r="H7917" s="1">
        <v>0</v>
      </c>
      <c r="I7917" s="2">
        <v>43778</v>
      </c>
      <c r="J7917" t="s">
        <v>6569</v>
      </c>
      <c r="K7917" t="s">
        <v>30</v>
      </c>
      <c r="L7917">
        <v>92236</v>
      </c>
      <c r="M7917">
        <v>1390</v>
      </c>
      <c r="N7917" t="s">
        <v>8288</v>
      </c>
      <c r="O7917">
        <v>3</v>
      </c>
      <c r="P7917">
        <v>2</v>
      </c>
      <c r="Q7917" t="s">
        <v>32</v>
      </c>
      <c r="R7917" t="s">
        <v>8304</v>
      </c>
      <c r="S7917">
        <v>3.18</v>
      </c>
      <c r="T7917">
        <v>64</v>
      </c>
      <c r="U7917" t="s">
        <v>33</v>
      </c>
      <c r="V7917" s="2">
        <v>43783</v>
      </c>
      <c r="W7917" t="s">
        <v>39</v>
      </c>
      <c r="X7917" t="s">
        <v>34</v>
      </c>
      <c r="Y7917" t="s">
        <v>42</v>
      </c>
    </row>
    <row r="7918" spans="1:25" x14ac:dyDescent="0.35">
      <c r="A7918">
        <v>5</v>
      </c>
      <c r="B7918" t="s">
        <v>43</v>
      </c>
      <c r="C7918">
        <v>6</v>
      </c>
      <c r="D7918" t="s">
        <v>50</v>
      </c>
      <c r="E7918" t="s">
        <v>6568</v>
      </c>
      <c r="F7918" t="s">
        <v>13</v>
      </c>
      <c r="G7918" t="s">
        <v>5364</v>
      </c>
      <c r="H7918" s="1">
        <v>0</v>
      </c>
      <c r="I7918" s="2">
        <v>43778</v>
      </c>
      <c r="J7918" t="s">
        <v>6569</v>
      </c>
      <c r="K7918" t="s">
        <v>30</v>
      </c>
      <c r="L7918">
        <v>92236</v>
      </c>
      <c r="M7918">
        <v>1328</v>
      </c>
      <c r="N7918" t="s">
        <v>4860</v>
      </c>
      <c r="O7918">
        <v>44</v>
      </c>
      <c r="P7918">
        <v>1</v>
      </c>
      <c r="Q7918" t="s">
        <v>32</v>
      </c>
      <c r="R7918" t="s">
        <v>8304</v>
      </c>
      <c r="S7918">
        <v>44</v>
      </c>
      <c r="T7918">
        <v>100</v>
      </c>
      <c r="U7918" t="s">
        <v>33</v>
      </c>
      <c r="V7918" s="2">
        <v>43783</v>
      </c>
      <c r="W7918" t="s">
        <v>39</v>
      </c>
      <c r="X7918" t="s">
        <v>34</v>
      </c>
      <c r="Y7918" t="s">
        <v>113</v>
      </c>
    </row>
    <row r="7919" spans="1:25" hidden="1" x14ac:dyDescent="0.35">
      <c r="A7919">
        <v>1</v>
      </c>
      <c r="B7919" t="s">
        <v>10</v>
      </c>
      <c r="C7919">
        <v>1</v>
      </c>
      <c r="D7919" t="s">
        <v>26</v>
      </c>
      <c r="E7919" t="s">
        <v>201</v>
      </c>
      <c r="F7919" t="s">
        <v>13</v>
      </c>
      <c r="G7919" t="s">
        <v>7184</v>
      </c>
      <c r="H7919" s="1">
        <v>0</v>
      </c>
      <c r="I7919" s="2">
        <v>43569</v>
      </c>
      <c r="J7919" t="s">
        <v>7204</v>
      </c>
      <c r="K7919" t="s">
        <v>73</v>
      </c>
      <c r="L7919">
        <v>65807</v>
      </c>
      <c r="M7919">
        <v>35</v>
      </c>
      <c r="N7919" t="s">
        <v>586</v>
      </c>
      <c r="O7919">
        <v>4</v>
      </c>
      <c r="P7919">
        <v>2</v>
      </c>
      <c r="Q7919" t="s">
        <v>75</v>
      </c>
      <c r="R7919" t="s">
        <v>8304</v>
      </c>
      <c r="S7919">
        <v>4.2</v>
      </c>
      <c r="T7919">
        <v>9</v>
      </c>
      <c r="U7919" t="s">
        <v>76</v>
      </c>
      <c r="V7919" s="2">
        <v>43570</v>
      </c>
      <c r="W7919" t="s">
        <v>130</v>
      </c>
      <c r="X7919" t="s">
        <v>368</v>
      </c>
      <c r="Y7919" t="s">
        <v>54</v>
      </c>
    </row>
    <row r="7920" spans="1:25" hidden="1" x14ac:dyDescent="0.35">
      <c r="A7920">
        <v>4</v>
      </c>
      <c r="B7920" t="s">
        <v>43</v>
      </c>
      <c r="C7920">
        <v>6</v>
      </c>
      <c r="D7920" t="s">
        <v>50</v>
      </c>
      <c r="E7920" t="s">
        <v>906</v>
      </c>
      <c r="F7920" t="s">
        <v>13</v>
      </c>
      <c r="G7920" t="s">
        <v>6823</v>
      </c>
      <c r="H7920" s="1">
        <v>0.2</v>
      </c>
      <c r="I7920" s="2">
        <v>43778</v>
      </c>
      <c r="J7920" t="s">
        <v>7780</v>
      </c>
      <c r="K7920" t="s">
        <v>16</v>
      </c>
      <c r="L7920">
        <v>32216</v>
      </c>
      <c r="M7920">
        <v>1012</v>
      </c>
      <c r="N7920" t="s">
        <v>990</v>
      </c>
      <c r="O7920">
        <v>38</v>
      </c>
      <c r="P7920">
        <v>3</v>
      </c>
      <c r="Q7920" t="s">
        <v>18</v>
      </c>
      <c r="R7920" t="s">
        <v>8304</v>
      </c>
      <c r="S7920">
        <v>38.4</v>
      </c>
      <c r="T7920">
        <v>192</v>
      </c>
      <c r="U7920" t="s">
        <v>76</v>
      </c>
      <c r="V7920" s="2">
        <v>43782</v>
      </c>
      <c r="W7920" t="s">
        <v>39</v>
      </c>
      <c r="X7920" t="s">
        <v>40</v>
      </c>
      <c r="Y7920" t="s">
        <v>113</v>
      </c>
    </row>
    <row r="7921" spans="1:25" hidden="1" x14ac:dyDescent="0.35">
      <c r="A7921">
        <v>4</v>
      </c>
      <c r="B7921" t="s">
        <v>43</v>
      </c>
      <c r="C7921">
        <v>6</v>
      </c>
      <c r="D7921" t="s">
        <v>50</v>
      </c>
      <c r="E7921" t="s">
        <v>906</v>
      </c>
      <c r="F7921" t="s">
        <v>13</v>
      </c>
      <c r="G7921" t="s">
        <v>6823</v>
      </c>
      <c r="H7921" s="1">
        <v>0.2</v>
      </c>
      <c r="I7921" s="2">
        <v>43778</v>
      </c>
      <c r="J7921" t="s">
        <v>7780</v>
      </c>
      <c r="K7921" t="s">
        <v>16</v>
      </c>
      <c r="L7921">
        <v>32216</v>
      </c>
      <c r="M7921">
        <v>1107</v>
      </c>
      <c r="N7921" t="s">
        <v>5166</v>
      </c>
      <c r="O7921">
        <v>31</v>
      </c>
      <c r="P7921">
        <v>4</v>
      </c>
      <c r="Q7921" t="s">
        <v>18</v>
      </c>
      <c r="R7921" t="s">
        <v>8304</v>
      </c>
      <c r="S7921">
        <v>31.2</v>
      </c>
      <c r="T7921">
        <v>499</v>
      </c>
      <c r="U7921" t="s">
        <v>76</v>
      </c>
      <c r="V7921" s="2">
        <v>43782</v>
      </c>
      <c r="W7921" t="s">
        <v>39</v>
      </c>
      <c r="X7921" t="s">
        <v>40</v>
      </c>
      <c r="Y7921" t="s">
        <v>52</v>
      </c>
    </row>
    <row r="7922" spans="1:25" x14ac:dyDescent="0.35">
      <c r="A7922">
        <v>5</v>
      </c>
      <c r="B7922" t="s">
        <v>43</v>
      </c>
      <c r="C7922">
        <v>6</v>
      </c>
      <c r="D7922" t="s">
        <v>50</v>
      </c>
      <c r="E7922" t="s">
        <v>27</v>
      </c>
      <c r="F7922" t="s">
        <v>13</v>
      </c>
      <c r="G7922" t="s">
        <v>746</v>
      </c>
      <c r="H7922" s="1">
        <v>0</v>
      </c>
      <c r="I7922" s="2">
        <v>43592</v>
      </c>
      <c r="J7922" t="s">
        <v>7785</v>
      </c>
      <c r="K7922" t="s">
        <v>30</v>
      </c>
      <c r="L7922">
        <v>90004</v>
      </c>
      <c r="M7922">
        <v>1011</v>
      </c>
      <c r="N7922" t="s">
        <v>5000</v>
      </c>
      <c r="O7922">
        <v>29</v>
      </c>
      <c r="P7922">
        <v>1</v>
      </c>
      <c r="Q7922" t="s">
        <v>32</v>
      </c>
      <c r="R7922" t="s">
        <v>8304</v>
      </c>
      <c r="S7922">
        <v>28.8</v>
      </c>
      <c r="T7922">
        <v>80</v>
      </c>
      <c r="U7922" t="s">
        <v>76</v>
      </c>
      <c r="V7922" s="2">
        <v>43597</v>
      </c>
      <c r="W7922" t="s">
        <v>39</v>
      </c>
      <c r="X7922" t="s">
        <v>34</v>
      </c>
      <c r="Y7922" t="s">
        <v>113</v>
      </c>
    </row>
    <row r="7923" spans="1:25" hidden="1" x14ac:dyDescent="0.35">
      <c r="A7923">
        <v>4</v>
      </c>
      <c r="B7923" t="s">
        <v>43</v>
      </c>
      <c r="C7923">
        <v>6</v>
      </c>
      <c r="D7923" t="s">
        <v>11</v>
      </c>
      <c r="E7923" t="s">
        <v>99</v>
      </c>
      <c r="F7923" t="s">
        <v>13</v>
      </c>
      <c r="G7923" t="s">
        <v>1369</v>
      </c>
      <c r="H7923" s="1">
        <v>0.5</v>
      </c>
      <c r="I7923" s="2">
        <v>43702</v>
      </c>
      <c r="J7923" t="s">
        <v>2461</v>
      </c>
      <c r="K7923" t="s">
        <v>102</v>
      </c>
      <c r="L7923">
        <v>19140</v>
      </c>
      <c r="M7923">
        <v>387</v>
      </c>
      <c r="N7923" t="s">
        <v>17</v>
      </c>
      <c r="O7923">
        <v>-89</v>
      </c>
      <c r="P7923">
        <v>2</v>
      </c>
      <c r="Q7923" t="s">
        <v>104</v>
      </c>
      <c r="R7923" t="s">
        <v>8304</v>
      </c>
      <c r="S7923">
        <v>-89.07</v>
      </c>
      <c r="T7923">
        <v>131</v>
      </c>
      <c r="U7923" t="s">
        <v>19</v>
      </c>
      <c r="V7923" s="2">
        <v>43706</v>
      </c>
      <c r="W7923" t="s">
        <v>39</v>
      </c>
      <c r="X7923" t="s">
        <v>105</v>
      </c>
      <c r="Y7923" t="s">
        <v>22</v>
      </c>
    </row>
    <row r="7924" spans="1:25" hidden="1" x14ac:dyDescent="0.35">
      <c r="A7924">
        <v>5</v>
      </c>
      <c r="B7924" t="s">
        <v>43</v>
      </c>
      <c r="C7924">
        <v>6</v>
      </c>
      <c r="D7924" t="s">
        <v>26</v>
      </c>
      <c r="E7924" t="s">
        <v>2730</v>
      </c>
      <c r="F7924" t="s">
        <v>13</v>
      </c>
      <c r="G7924" t="s">
        <v>1139</v>
      </c>
      <c r="H7924" s="1">
        <v>0.2</v>
      </c>
      <c r="I7924" s="2">
        <v>43708</v>
      </c>
      <c r="J7924" t="s">
        <v>4628</v>
      </c>
      <c r="K7924" t="s">
        <v>30</v>
      </c>
      <c r="L7924">
        <v>85281</v>
      </c>
      <c r="M7924">
        <v>1113</v>
      </c>
      <c r="N7924" t="s">
        <v>3481</v>
      </c>
      <c r="O7924">
        <v>1</v>
      </c>
      <c r="P7924">
        <v>1</v>
      </c>
      <c r="Q7924" t="s">
        <v>32</v>
      </c>
      <c r="R7924" t="s">
        <v>8304</v>
      </c>
      <c r="S7924">
        <v>0.81</v>
      </c>
      <c r="T7924">
        <v>11</v>
      </c>
      <c r="U7924" t="s">
        <v>19</v>
      </c>
      <c r="V7924" s="2">
        <v>43713</v>
      </c>
      <c r="W7924" t="s">
        <v>39</v>
      </c>
      <c r="X7924" t="s">
        <v>199</v>
      </c>
      <c r="Y7924" t="s">
        <v>42</v>
      </c>
    </row>
    <row r="7925" spans="1:25" hidden="1" x14ac:dyDescent="0.35">
      <c r="A7925">
        <v>5</v>
      </c>
      <c r="B7925" t="s">
        <v>43</v>
      </c>
      <c r="C7925">
        <v>6</v>
      </c>
      <c r="D7925" t="s">
        <v>26</v>
      </c>
      <c r="E7925" t="s">
        <v>2730</v>
      </c>
      <c r="F7925" t="s">
        <v>13</v>
      </c>
      <c r="G7925" t="s">
        <v>1139</v>
      </c>
      <c r="H7925" s="1">
        <v>0.2</v>
      </c>
      <c r="I7925" s="2">
        <v>43708</v>
      </c>
      <c r="J7925" t="s">
        <v>4628</v>
      </c>
      <c r="K7925" t="s">
        <v>30</v>
      </c>
      <c r="L7925">
        <v>85281</v>
      </c>
      <c r="M7925">
        <v>1218</v>
      </c>
      <c r="N7925" t="s">
        <v>531</v>
      </c>
      <c r="O7925">
        <v>3</v>
      </c>
      <c r="P7925">
        <v>3</v>
      </c>
      <c r="Q7925" t="s">
        <v>32</v>
      </c>
      <c r="R7925" t="s">
        <v>8304</v>
      </c>
      <c r="S7925">
        <v>2.72</v>
      </c>
      <c r="T7925">
        <v>8</v>
      </c>
      <c r="U7925" t="s">
        <v>19</v>
      </c>
      <c r="V7925" s="2">
        <v>43713</v>
      </c>
      <c r="W7925" t="s">
        <v>39</v>
      </c>
      <c r="X7925" t="s">
        <v>199</v>
      </c>
      <c r="Y7925" t="s">
        <v>176</v>
      </c>
    </row>
    <row r="7926" spans="1:25" hidden="1" x14ac:dyDescent="0.35">
      <c r="A7926">
        <v>4</v>
      </c>
      <c r="B7926" t="s">
        <v>43</v>
      </c>
      <c r="C7926">
        <v>6</v>
      </c>
      <c r="D7926" t="s">
        <v>26</v>
      </c>
      <c r="E7926" t="s">
        <v>1030</v>
      </c>
      <c r="F7926" t="s">
        <v>13</v>
      </c>
      <c r="G7926" t="s">
        <v>1666</v>
      </c>
      <c r="H7926" s="1">
        <v>0</v>
      </c>
      <c r="I7926" s="2">
        <v>43718</v>
      </c>
      <c r="J7926" t="s">
        <v>7907</v>
      </c>
      <c r="K7926" t="s">
        <v>16</v>
      </c>
      <c r="L7926">
        <v>30318</v>
      </c>
      <c r="M7926">
        <v>1651</v>
      </c>
      <c r="N7926" t="s">
        <v>5907</v>
      </c>
      <c r="O7926">
        <v>1</v>
      </c>
      <c r="P7926">
        <v>1</v>
      </c>
      <c r="Q7926" t="s">
        <v>18</v>
      </c>
      <c r="R7926" t="s">
        <v>92</v>
      </c>
      <c r="S7926">
        <v>1.36</v>
      </c>
      <c r="T7926">
        <v>3</v>
      </c>
      <c r="U7926" t="s">
        <v>19</v>
      </c>
      <c r="V7926" s="2">
        <v>43722</v>
      </c>
      <c r="W7926" t="s">
        <v>39</v>
      </c>
      <c r="X7926" t="s">
        <v>761</v>
      </c>
      <c r="Y7926" t="s">
        <v>54</v>
      </c>
    </row>
    <row r="7927" spans="1:25" hidden="1" x14ac:dyDescent="0.35">
      <c r="A7927">
        <v>4</v>
      </c>
      <c r="B7927" t="s">
        <v>43</v>
      </c>
      <c r="C7927">
        <v>6</v>
      </c>
      <c r="D7927" t="s">
        <v>26</v>
      </c>
      <c r="E7927" t="s">
        <v>906</v>
      </c>
      <c r="F7927" t="s">
        <v>13</v>
      </c>
      <c r="G7927" t="s">
        <v>692</v>
      </c>
      <c r="H7927" s="1">
        <v>0.2</v>
      </c>
      <c r="I7927" s="2">
        <v>43736</v>
      </c>
      <c r="J7927" t="s">
        <v>6500</v>
      </c>
      <c r="K7927" t="s">
        <v>16</v>
      </c>
      <c r="L7927">
        <v>32216</v>
      </c>
      <c r="M7927">
        <v>1825</v>
      </c>
      <c r="N7927" t="s">
        <v>1353</v>
      </c>
      <c r="O7927">
        <v>4</v>
      </c>
      <c r="P7927">
        <v>2</v>
      </c>
      <c r="Q7927" t="s">
        <v>18</v>
      </c>
      <c r="R7927" t="s">
        <v>8304</v>
      </c>
      <c r="S7927">
        <v>3.63</v>
      </c>
      <c r="T7927">
        <v>10</v>
      </c>
      <c r="U7927" t="s">
        <v>33</v>
      </c>
      <c r="V7927" s="2">
        <v>43740</v>
      </c>
      <c r="W7927" t="s">
        <v>39</v>
      </c>
      <c r="X7927" t="s">
        <v>40</v>
      </c>
      <c r="Y7927" t="s">
        <v>64</v>
      </c>
    </row>
    <row r="7928" spans="1:25" hidden="1" x14ac:dyDescent="0.35">
      <c r="A7928">
        <v>3</v>
      </c>
      <c r="B7928" t="s">
        <v>10</v>
      </c>
      <c r="C7928">
        <v>3</v>
      </c>
      <c r="D7928" t="s">
        <v>26</v>
      </c>
      <c r="E7928" t="s">
        <v>457</v>
      </c>
      <c r="F7928" t="s">
        <v>13</v>
      </c>
      <c r="G7928" t="s">
        <v>3502</v>
      </c>
      <c r="H7928" s="1">
        <v>0.2</v>
      </c>
      <c r="I7928" s="2">
        <v>43803</v>
      </c>
      <c r="J7928" t="s">
        <v>3503</v>
      </c>
      <c r="K7928" t="s">
        <v>102</v>
      </c>
      <c r="L7928">
        <v>45014</v>
      </c>
      <c r="M7928">
        <v>905</v>
      </c>
      <c r="N7928" t="s">
        <v>8253</v>
      </c>
      <c r="O7928">
        <v>23</v>
      </c>
      <c r="P7928">
        <v>3</v>
      </c>
      <c r="Q7928" t="s">
        <v>104</v>
      </c>
      <c r="R7928" t="s">
        <v>8304</v>
      </c>
      <c r="S7928">
        <v>23.23</v>
      </c>
      <c r="T7928">
        <v>74</v>
      </c>
      <c r="U7928" t="s">
        <v>19</v>
      </c>
      <c r="V7928" s="2">
        <v>43806</v>
      </c>
      <c r="W7928" t="s">
        <v>20</v>
      </c>
      <c r="X7928" t="s">
        <v>309</v>
      </c>
      <c r="Y7928" t="s">
        <v>64</v>
      </c>
    </row>
    <row r="7929" spans="1:25" hidden="1" x14ac:dyDescent="0.35">
      <c r="A7929">
        <v>1</v>
      </c>
      <c r="B7929" t="s">
        <v>10</v>
      </c>
      <c r="C7929">
        <v>1</v>
      </c>
      <c r="D7929" t="s">
        <v>11</v>
      </c>
      <c r="E7929" t="s">
        <v>70</v>
      </c>
      <c r="F7929" t="s">
        <v>13</v>
      </c>
      <c r="G7929" t="s">
        <v>1504</v>
      </c>
      <c r="H7929" s="1">
        <v>0.6</v>
      </c>
      <c r="I7929" s="2">
        <v>43581</v>
      </c>
      <c r="J7929" t="s">
        <v>1505</v>
      </c>
      <c r="K7929" t="s">
        <v>73</v>
      </c>
      <c r="L7929">
        <v>76106</v>
      </c>
      <c r="M7929">
        <v>498</v>
      </c>
      <c r="N7929" t="s">
        <v>1217</v>
      </c>
      <c r="O7929">
        <v>-1</v>
      </c>
      <c r="P7929">
        <v>1</v>
      </c>
      <c r="Q7929" t="s">
        <v>75</v>
      </c>
      <c r="R7929" t="s">
        <v>8304</v>
      </c>
      <c r="S7929">
        <v>-1.44</v>
      </c>
      <c r="T7929">
        <v>2</v>
      </c>
      <c r="U7929" t="s">
        <v>19</v>
      </c>
      <c r="V7929" s="2">
        <v>43582</v>
      </c>
      <c r="W7929" t="s">
        <v>130</v>
      </c>
      <c r="X7929" t="s">
        <v>77</v>
      </c>
      <c r="Y7929" t="s">
        <v>47</v>
      </c>
    </row>
    <row r="7930" spans="1:25" hidden="1" x14ac:dyDescent="0.35">
      <c r="A7930">
        <v>4</v>
      </c>
      <c r="B7930" t="s">
        <v>43</v>
      </c>
      <c r="C7930">
        <v>6</v>
      </c>
      <c r="D7930" t="s">
        <v>26</v>
      </c>
      <c r="E7930" t="s">
        <v>498</v>
      </c>
      <c r="F7930" t="s">
        <v>13</v>
      </c>
      <c r="G7930" t="s">
        <v>1761</v>
      </c>
      <c r="H7930" s="1">
        <v>0.2</v>
      </c>
      <c r="I7930" s="2">
        <v>43542</v>
      </c>
      <c r="J7930" t="s">
        <v>3878</v>
      </c>
      <c r="K7930" t="s">
        <v>73</v>
      </c>
      <c r="L7930">
        <v>75220</v>
      </c>
      <c r="M7930">
        <v>1258</v>
      </c>
      <c r="N7930" t="s">
        <v>3879</v>
      </c>
      <c r="O7930">
        <v>7</v>
      </c>
      <c r="P7930">
        <v>3</v>
      </c>
      <c r="Q7930" t="s">
        <v>75</v>
      </c>
      <c r="R7930" t="s">
        <v>8304</v>
      </c>
      <c r="S7930">
        <v>6.55</v>
      </c>
      <c r="T7930">
        <v>24</v>
      </c>
      <c r="U7930" t="s">
        <v>19</v>
      </c>
      <c r="V7930" s="2">
        <v>43546</v>
      </c>
      <c r="W7930" t="s">
        <v>39</v>
      </c>
      <c r="X7930" t="s">
        <v>77</v>
      </c>
      <c r="Y7930" t="s">
        <v>49</v>
      </c>
    </row>
    <row r="7931" spans="1:25" hidden="1" x14ac:dyDescent="0.35">
      <c r="A7931">
        <v>5</v>
      </c>
      <c r="B7931" t="s">
        <v>43</v>
      </c>
      <c r="C7931">
        <v>6</v>
      </c>
      <c r="D7931" t="s">
        <v>11</v>
      </c>
      <c r="E7931" t="s">
        <v>192</v>
      </c>
      <c r="F7931" t="s">
        <v>13</v>
      </c>
      <c r="G7931" t="s">
        <v>8130</v>
      </c>
      <c r="H7931" s="1">
        <v>0.3</v>
      </c>
      <c r="I7931" s="2">
        <v>43787</v>
      </c>
      <c r="J7931" t="s">
        <v>2180</v>
      </c>
      <c r="K7931" t="s">
        <v>73</v>
      </c>
      <c r="L7931">
        <v>60623</v>
      </c>
      <c r="M7931">
        <v>756</v>
      </c>
      <c r="N7931" t="s">
        <v>1935</v>
      </c>
      <c r="O7931">
        <v>-25</v>
      </c>
      <c r="P7931">
        <v>2</v>
      </c>
      <c r="Q7931" t="s">
        <v>75</v>
      </c>
      <c r="R7931" t="s">
        <v>8304</v>
      </c>
      <c r="S7931">
        <v>-25.48</v>
      </c>
      <c r="T7931">
        <v>127</v>
      </c>
      <c r="U7931" t="s">
        <v>19</v>
      </c>
      <c r="V7931" s="2">
        <v>43792</v>
      </c>
      <c r="W7931" t="s">
        <v>39</v>
      </c>
      <c r="X7931" t="s">
        <v>139</v>
      </c>
      <c r="Y7931" t="s">
        <v>24</v>
      </c>
    </row>
    <row r="7932" spans="1:25" hidden="1" x14ac:dyDescent="0.35">
      <c r="A7932">
        <v>5</v>
      </c>
      <c r="B7932" t="s">
        <v>43</v>
      </c>
      <c r="C7932">
        <v>6</v>
      </c>
      <c r="D7932" t="s">
        <v>26</v>
      </c>
      <c r="E7932" t="s">
        <v>192</v>
      </c>
      <c r="F7932" t="s">
        <v>13</v>
      </c>
      <c r="G7932" t="s">
        <v>8130</v>
      </c>
      <c r="H7932" s="1">
        <v>0.2</v>
      </c>
      <c r="I7932" s="2">
        <v>43787</v>
      </c>
      <c r="J7932" t="s">
        <v>2180</v>
      </c>
      <c r="K7932" t="s">
        <v>73</v>
      </c>
      <c r="L7932">
        <v>60623</v>
      </c>
      <c r="M7932">
        <v>1256</v>
      </c>
      <c r="N7932" t="s">
        <v>3704</v>
      </c>
      <c r="O7932">
        <v>21</v>
      </c>
      <c r="P7932">
        <v>6</v>
      </c>
      <c r="Q7932" t="s">
        <v>75</v>
      </c>
      <c r="R7932" t="s">
        <v>8304</v>
      </c>
      <c r="S7932">
        <v>20.84</v>
      </c>
      <c r="T7932">
        <v>56</v>
      </c>
      <c r="U7932" t="s">
        <v>19</v>
      </c>
      <c r="V7932" s="2">
        <v>43792</v>
      </c>
      <c r="W7932" t="s">
        <v>39</v>
      </c>
      <c r="X7932" t="s">
        <v>139</v>
      </c>
      <c r="Y7932" t="s">
        <v>119</v>
      </c>
    </row>
    <row r="7933" spans="1:25" hidden="1" x14ac:dyDescent="0.35">
      <c r="A7933">
        <v>0</v>
      </c>
      <c r="B7933" t="s">
        <v>10</v>
      </c>
      <c r="C7933">
        <v>0</v>
      </c>
      <c r="D7933" t="s">
        <v>50</v>
      </c>
      <c r="E7933" t="s">
        <v>879</v>
      </c>
      <c r="F7933" t="s">
        <v>13</v>
      </c>
      <c r="G7933" t="s">
        <v>824</v>
      </c>
      <c r="H7933" s="1">
        <v>0</v>
      </c>
      <c r="I7933" s="2">
        <v>43732</v>
      </c>
      <c r="J7933" t="s">
        <v>6694</v>
      </c>
      <c r="K7933" t="s">
        <v>102</v>
      </c>
      <c r="L7933">
        <v>1841</v>
      </c>
      <c r="M7933">
        <v>1249</v>
      </c>
      <c r="N7933" t="s">
        <v>1083</v>
      </c>
      <c r="O7933">
        <v>110</v>
      </c>
      <c r="P7933">
        <v>2</v>
      </c>
      <c r="Q7933" t="s">
        <v>104</v>
      </c>
      <c r="R7933" t="s">
        <v>8304</v>
      </c>
      <c r="S7933">
        <v>109.75</v>
      </c>
      <c r="T7933">
        <v>392</v>
      </c>
      <c r="U7933" t="s">
        <v>33</v>
      </c>
      <c r="V7933" s="2">
        <v>43732</v>
      </c>
      <c r="W7933" t="s">
        <v>773</v>
      </c>
      <c r="X7933" t="s">
        <v>744</v>
      </c>
      <c r="Y7933" t="s">
        <v>52</v>
      </c>
    </row>
    <row r="7934" spans="1:25" hidden="1" x14ac:dyDescent="0.35">
      <c r="A7934">
        <v>0</v>
      </c>
      <c r="B7934" t="s">
        <v>10</v>
      </c>
      <c r="C7934">
        <v>0</v>
      </c>
      <c r="D7934" t="s">
        <v>50</v>
      </c>
      <c r="E7934" t="s">
        <v>879</v>
      </c>
      <c r="F7934" t="s">
        <v>13</v>
      </c>
      <c r="G7934" t="s">
        <v>824</v>
      </c>
      <c r="H7934" s="1">
        <v>0</v>
      </c>
      <c r="I7934" s="2">
        <v>43732</v>
      </c>
      <c r="J7934" t="s">
        <v>6694</v>
      </c>
      <c r="K7934" t="s">
        <v>102</v>
      </c>
      <c r="L7934">
        <v>1841</v>
      </c>
      <c r="M7934">
        <v>1628</v>
      </c>
      <c r="N7934" t="s">
        <v>5046</v>
      </c>
      <c r="O7934">
        <v>131</v>
      </c>
      <c r="P7934">
        <v>3</v>
      </c>
      <c r="Q7934" t="s">
        <v>104</v>
      </c>
      <c r="R7934" t="s">
        <v>8304</v>
      </c>
      <c r="S7934">
        <v>131.35</v>
      </c>
      <c r="T7934">
        <v>438</v>
      </c>
      <c r="U7934" t="s">
        <v>33</v>
      </c>
      <c r="V7934" s="2">
        <v>43732</v>
      </c>
      <c r="W7934" t="s">
        <v>773</v>
      </c>
      <c r="X7934" t="s">
        <v>744</v>
      </c>
      <c r="Y7934" t="s">
        <v>52</v>
      </c>
    </row>
    <row r="7935" spans="1:25" hidden="1" x14ac:dyDescent="0.35">
      <c r="A7935">
        <v>5</v>
      </c>
      <c r="B7935" t="s">
        <v>25</v>
      </c>
      <c r="C7935">
        <v>3</v>
      </c>
      <c r="D7935" t="s">
        <v>50</v>
      </c>
      <c r="E7935" t="s">
        <v>2303</v>
      </c>
      <c r="F7935" t="s">
        <v>13</v>
      </c>
      <c r="G7935" t="s">
        <v>327</v>
      </c>
      <c r="H7935" s="1">
        <v>0</v>
      </c>
      <c r="I7935" s="2">
        <v>43782</v>
      </c>
      <c r="J7935" t="s">
        <v>7731</v>
      </c>
      <c r="K7935" t="s">
        <v>102</v>
      </c>
      <c r="L7935">
        <v>10701</v>
      </c>
      <c r="M7935">
        <v>960</v>
      </c>
      <c r="N7935" t="s">
        <v>878</v>
      </c>
      <c r="O7935">
        <v>71</v>
      </c>
      <c r="P7935">
        <v>4</v>
      </c>
      <c r="Q7935" t="s">
        <v>104</v>
      </c>
      <c r="R7935" t="s">
        <v>8304</v>
      </c>
      <c r="S7935">
        <v>70.5</v>
      </c>
      <c r="T7935">
        <v>164</v>
      </c>
      <c r="U7935" t="s">
        <v>76</v>
      </c>
      <c r="V7935" s="2">
        <v>43787</v>
      </c>
      <c r="W7935" t="s">
        <v>20</v>
      </c>
      <c r="X7935" t="s">
        <v>175</v>
      </c>
      <c r="Y7935" t="s">
        <v>113</v>
      </c>
    </row>
    <row r="7936" spans="1:25" hidden="1" x14ac:dyDescent="0.35">
      <c r="A7936">
        <v>5</v>
      </c>
      <c r="B7936" t="s">
        <v>43</v>
      </c>
      <c r="C7936">
        <v>6</v>
      </c>
      <c r="D7936" t="s">
        <v>26</v>
      </c>
      <c r="E7936" t="s">
        <v>287</v>
      </c>
      <c r="F7936" t="s">
        <v>13</v>
      </c>
      <c r="G7936" t="s">
        <v>6862</v>
      </c>
      <c r="H7936" s="1">
        <v>0.2</v>
      </c>
      <c r="I7936" s="2">
        <v>43486</v>
      </c>
      <c r="J7936" t="s">
        <v>7599</v>
      </c>
      <c r="K7936" t="s">
        <v>16</v>
      </c>
      <c r="L7936">
        <v>28205</v>
      </c>
      <c r="M7936">
        <v>646</v>
      </c>
      <c r="N7936" t="s">
        <v>3662</v>
      </c>
      <c r="O7936">
        <v>30</v>
      </c>
      <c r="P7936">
        <v>7</v>
      </c>
      <c r="Q7936" t="s">
        <v>18</v>
      </c>
      <c r="R7936" t="s">
        <v>8304</v>
      </c>
      <c r="S7936">
        <v>30.47</v>
      </c>
      <c r="T7936">
        <v>348</v>
      </c>
      <c r="U7936" t="s">
        <v>76</v>
      </c>
      <c r="V7936" s="2">
        <v>43491</v>
      </c>
      <c r="W7936" t="s">
        <v>39</v>
      </c>
      <c r="X7936" t="s">
        <v>63</v>
      </c>
      <c r="Y7936" t="s">
        <v>42</v>
      </c>
    </row>
    <row r="7937" spans="1:25" hidden="1" x14ac:dyDescent="0.35">
      <c r="A7937">
        <v>5</v>
      </c>
      <c r="B7937" t="s">
        <v>43</v>
      </c>
      <c r="C7937">
        <v>6</v>
      </c>
      <c r="D7937" t="s">
        <v>26</v>
      </c>
      <c r="E7937" t="s">
        <v>287</v>
      </c>
      <c r="F7937" t="s">
        <v>13</v>
      </c>
      <c r="G7937" t="s">
        <v>6862</v>
      </c>
      <c r="H7937" s="1">
        <v>0.7</v>
      </c>
      <c r="I7937" s="2">
        <v>43486</v>
      </c>
      <c r="J7937" t="s">
        <v>7599</v>
      </c>
      <c r="K7937" t="s">
        <v>16</v>
      </c>
      <c r="L7937">
        <v>28205</v>
      </c>
      <c r="M7937">
        <v>708</v>
      </c>
      <c r="N7937" t="s">
        <v>3435</v>
      </c>
      <c r="O7937">
        <v>-29</v>
      </c>
      <c r="P7937">
        <v>7</v>
      </c>
      <c r="Q7937" t="s">
        <v>18</v>
      </c>
      <c r="R7937" t="s">
        <v>8304</v>
      </c>
      <c r="S7937">
        <v>-28.63</v>
      </c>
      <c r="T7937">
        <v>36</v>
      </c>
      <c r="U7937" t="s">
        <v>76</v>
      </c>
      <c r="V7937" s="2">
        <v>43491</v>
      </c>
      <c r="W7937" t="s">
        <v>39</v>
      </c>
      <c r="X7937" t="s">
        <v>63</v>
      </c>
      <c r="Y7937" t="s">
        <v>54</v>
      </c>
    </row>
    <row r="7938" spans="1:25" hidden="1" x14ac:dyDescent="0.35">
      <c r="A7938">
        <v>2</v>
      </c>
      <c r="B7938" t="s">
        <v>43</v>
      </c>
      <c r="C7938">
        <v>3</v>
      </c>
      <c r="D7938" t="s">
        <v>26</v>
      </c>
      <c r="E7938" t="s">
        <v>211</v>
      </c>
      <c r="F7938" t="s">
        <v>13</v>
      </c>
      <c r="G7938" t="s">
        <v>109</v>
      </c>
      <c r="H7938" s="1">
        <v>0.2</v>
      </c>
      <c r="I7938" s="2">
        <v>43612</v>
      </c>
      <c r="J7938" t="s">
        <v>3594</v>
      </c>
      <c r="K7938" t="s">
        <v>16</v>
      </c>
      <c r="L7938">
        <v>38109</v>
      </c>
      <c r="M7938">
        <v>1800</v>
      </c>
      <c r="N7938" t="s">
        <v>3595</v>
      </c>
      <c r="O7938">
        <v>9</v>
      </c>
      <c r="P7938">
        <v>5</v>
      </c>
      <c r="Q7938" t="s">
        <v>18</v>
      </c>
      <c r="R7938" t="s">
        <v>8304</v>
      </c>
      <c r="S7938">
        <v>9.07</v>
      </c>
      <c r="T7938">
        <v>26</v>
      </c>
      <c r="U7938" t="s">
        <v>19</v>
      </c>
      <c r="V7938" s="2">
        <v>43614</v>
      </c>
      <c r="W7938" t="s">
        <v>20</v>
      </c>
      <c r="X7938" t="s">
        <v>214</v>
      </c>
      <c r="Y7938" t="s">
        <v>64</v>
      </c>
    </row>
    <row r="7939" spans="1:25" x14ac:dyDescent="0.35">
      <c r="A7939">
        <v>4</v>
      </c>
      <c r="B7939" t="s">
        <v>43</v>
      </c>
      <c r="C7939">
        <v>6</v>
      </c>
      <c r="D7939" t="s">
        <v>26</v>
      </c>
      <c r="E7939" t="s">
        <v>552</v>
      </c>
      <c r="F7939" t="s">
        <v>13</v>
      </c>
      <c r="G7939" t="s">
        <v>553</v>
      </c>
      <c r="H7939" s="1">
        <v>0</v>
      </c>
      <c r="I7939" s="2">
        <v>43781</v>
      </c>
      <c r="J7939" t="s">
        <v>554</v>
      </c>
      <c r="K7939" t="s">
        <v>30</v>
      </c>
      <c r="L7939">
        <v>95051</v>
      </c>
      <c r="M7939">
        <v>1839</v>
      </c>
      <c r="N7939" t="s">
        <v>555</v>
      </c>
      <c r="O7939">
        <v>5</v>
      </c>
      <c r="P7939">
        <v>2</v>
      </c>
      <c r="Q7939" t="s">
        <v>32</v>
      </c>
      <c r="R7939" t="s">
        <v>8304</v>
      </c>
      <c r="S7939">
        <v>4.75</v>
      </c>
      <c r="T7939">
        <v>11</v>
      </c>
      <c r="U7939" t="s">
        <v>33</v>
      </c>
      <c r="V7939" s="2">
        <v>43785</v>
      </c>
      <c r="W7939" t="s">
        <v>39</v>
      </c>
      <c r="X7939" t="s">
        <v>34</v>
      </c>
      <c r="Y7939" t="s">
        <v>64</v>
      </c>
    </row>
    <row r="7940" spans="1:25" hidden="1" x14ac:dyDescent="0.35">
      <c r="A7940">
        <v>5</v>
      </c>
      <c r="B7940" t="s">
        <v>43</v>
      </c>
      <c r="C7940">
        <v>6</v>
      </c>
      <c r="D7940" t="s">
        <v>26</v>
      </c>
      <c r="E7940" t="s">
        <v>3500</v>
      </c>
      <c r="F7940" t="s">
        <v>13</v>
      </c>
      <c r="G7940" t="s">
        <v>5800</v>
      </c>
      <c r="H7940" s="1">
        <v>0.2</v>
      </c>
      <c r="I7940" s="2">
        <v>43785</v>
      </c>
      <c r="J7940" t="s">
        <v>6404</v>
      </c>
      <c r="K7940" t="s">
        <v>102</v>
      </c>
      <c r="L7940">
        <v>43402</v>
      </c>
      <c r="M7940">
        <v>1238</v>
      </c>
      <c r="N7940" t="s">
        <v>3881</v>
      </c>
      <c r="O7940">
        <v>5</v>
      </c>
      <c r="P7940">
        <v>3</v>
      </c>
      <c r="Q7940" t="s">
        <v>104</v>
      </c>
      <c r="R7940" t="s">
        <v>8304</v>
      </c>
      <c r="S7940">
        <v>5.4</v>
      </c>
      <c r="T7940">
        <v>86</v>
      </c>
      <c r="U7940" t="s">
        <v>33</v>
      </c>
      <c r="V7940" s="2">
        <v>43790</v>
      </c>
      <c r="W7940" t="s">
        <v>39</v>
      </c>
      <c r="X7940" t="s">
        <v>309</v>
      </c>
      <c r="Y7940" t="s">
        <v>49</v>
      </c>
    </row>
    <row r="7941" spans="1:25" hidden="1" x14ac:dyDescent="0.35">
      <c r="A7941">
        <v>5</v>
      </c>
      <c r="B7941" t="s">
        <v>43</v>
      </c>
      <c r="C7941">
        <v>6</v>
      </c>
      <c r="D7941" t="s">
        <v>50</v>
      </c>
      <c r="E7941" t="s">
        <v>3500</v>
      </c>
      <c r="F7941" t="s">
        <v>13</v>
      </c>
      <c r="G7941" t="s">
        <v>5800</v>
      </c>
      <c r="H7941" s="1">
        <v>0.2</v>
      </c>
      <c r="I7941" s="2">
        <v>43785</v>
      </c>
      <c r="J7941" t="s">
        <v>6404</v>
      </c>
      <c r="K7941" t="s">
        <v>102</v>
      </c>
      <c r="L7941">
        <v>43402</v>
      </c>
      <c r="M7941">
        <v>1021</v>
      </c>
      <c r="N7941" t="s">
        <v>807</v>
      </c>
      <c r="O7941">
        <v>-2</v>
      </c>
      <c r="P7941">
        <v>5</v>
      </c>
      <c r="Q7941" t="s">
        <v>104</v>
      </c>
      <c r="R7941" t="s">
        <v>8304</v>
      </c>
      <c r="S7941">
        <v>-1.75</v>
      </c>
      <c r="T7941">
        <v>140</v>
      </c>
      <c r="U7941" t="s">
        <v>33</v>
      </c>
      <c r="V7941" s="2">
        <v>43790</v>
      </c>
      <c r="W7941" t="s">
        <v>39</v>
      </c>
      <c r="X7941" t="s">
        <v>309</v>
      </c>
      <c r="Y7941" t="s">
        <v>113</v>
      </c>
    </row>
    <row r="7942" spans="1:25" hidden="1" x14ac:dyDescent="0.35">
      <c r="A7942">
        <v>5</v>
      </c>
      <c r="B7942" t="s">
        <v>43</v>
      </c>
      <c r="C7942">
        <v>6</v>
      </c>
      <c r="D7942" t="s">
        <v>50</v>
      </c>
      <c r="E7942" t="s">
        <v>3500</v>
      </c>
      <c r="F7942" t="s">
        <v>13</v>
      </c>
      <c r="G7942" t="s">
        <v>5800</v>
      </c>
      <c r="H7942" s="1">
        <v>0.4</v>
      </c>
      <c r="I7942" s="2">
        <v>43785</v>
      </c>
      <c r="J7942" t="s">
        <v>6404</v>
      </c>
      <c r="K7942" t="s">
        <v>102</v>
      </c>
      <c r="L7942">
        <v>43402</v>
      </c>
      <c r="M7942">
        <v>797</v>
      </c>
      <c r="N7942" t="s">
        <v>1421</v>
      </c>
      <c r="O7942">
        <v>75</v>
      </c>
      <c r="P7942">
        <v>3</v>
      </c>
      <c r="Q7942" t="s">
        <v>104</v>
      </c>
      <c r="R7942" t="s">
        <v>8304</v>
      </c>
      <c r="S7942">
        <v>75</v>
      </c>
      <c r="T7942">
        <v>900</v>
      </c>
      <c r="U7942" t="s">
        <v>33</v>
      </c>
      <c r="V7942" s="2">
        <v>43790</v>
      </c>
      <c r="W7942" t="s">
        <v>39</v>
      </c>
      <c r="X7942" t="s">
        <v>309</v>
      </c>
      <c r="Y7942" t="s">
        <v>727</v>
      </c>
    </row>
    <row r="7943" spans="1:25" hidden="1" x14ac:dyDescent="0.35">
      <c r="A7943">
        <v>4</v>
      </c>
      <c r="B7943" t="s">
        <v>43</v>
      </c>
      <c r="C7943">
        <v>6</v>
      </c>
      <c r="D7943" t="s">
        <v>26</v>
      </c>
      <c r="E7943" t="s">
        <v>1552</v>
      </c>
      <c r="F7943" t="s">
        <v>13</v>
      </c>
      <c r="G7943" t="s">
        <v>995</v>
      </c>
      <c r="H7943" s="1">
        <v>0</v>
      </c>
      <c r="I7943" s="2">
        <v>43766</v>
      </c>
      <c r="J7943" t="s">
        <v>4086</v>
      </c>
      <c r="K7943" t="s">
        <v>102</v>
      </c>
      <c r="L7943">
        <v>2149</v>
      </c>
      <c r="M7943">
        <v>230</v>
      </c>
      <c r="N7943" t="s">
        <v>400</v>
      </c>
      <c r="O7943">
        <v>10</v>
      </c>
      <c r="P7943">
        <v>3</v>
      </c>
      <c r="Q7943" t="s">
        <v>104</v>
      </c>
      <c r="R7943" t="s">
        <v>8304</v>
      </c>
      <c r="S7943">
        <v>10.31</v>
      </c>
      <c r="T7943">
        <v>22</v>
      </c>
      <c r="U7943" t="s">
        <v>19</v>
      </c>
      <c r="V7943" s="2">
        <v>43770</v>
      </c>
      <c r="W7943" t="s">
        <v>39</v>
      </c>
      <c r="X7943" t="s">
        <v>744</v>
      </c>
      <c r="Y7943" t="s">
        <v>35</v>
      </c>
    </row>
    <row r="7944" spans="1:25" hidden="1" x14ac:dyDescent="0.35">
      <c r="A7944">
        <v>5</v>
      </c>
      <c r="B7944" t="s">
        <v>43</v>
      </c>
      <c r="C7944">
        <v>6</v>
      </c>
      <c r="D7944" t="s">
        <v>26</v>
      </c>
      <c r="E7944" t="s">
        <v>305</v>
      </c>
      <c r="F7944" t="s">
        <v>13</v>
      </c>
      <c r="G7944" t="s">
        <v>5665</v>
      </c>
      <c r="H7944" s="1">
        <v>0</v>
      </c>
      <c r="I7944" s="2">
        <v>43590</v>
      </c>
      <c r="J7944" t="s">
        <v>6465</v>
      </c>
      <c r="K7944" t="s">
        <v>16</v>
      </c>
      <c r="L7944">
        <v>31907</v>
      </c>
      <c r="M7944">
        <v>894</v>
      </c>
      <c r="N7944" t="s">
        <v>2766</v>
      </c>
      <c r="O7944">
        <v>16</v>
      </c>
      <c r="P7944">
        <v>3</v>
      </c>
      <c r="Q7944" t="s">
        <v>18</v>
      </c>
      <c r="R7944" t="s">
        <v>8304</v>
      </c>
      <c r="S7944">
        <v>15.52</v>
      </c>
      <c r="T7944">
        <v>35</v>
      </c>
      <c r="U7944" t="s">
        <v>33</v>
      </c>
      <c r="V7944" s="2">
        <v>43595</v>
      </c>
      <c r="W7944" t="s">
        <v>39</v>
      </c>
      <c r="X7944" t="s">
        <v>761</v>
      </c>
      <c r="Y7944" t="s">
        <v>54</v>
      </c>
    </row>
    <row r="7945" spans="1:25" hidden="1" x14ac:dyDescent="0.35">
      <c r="A7945">
        <v>0</v>
      </c>
      <c r="B7945" t="s">
        <v>10</v>
      </c>
      <c r="C7945">
        <v>0</v>
      </c>
      <c r="D7945" t="s">
        <v>26</v>
      </c>
      <c r="E7945" t="s">
        <v>99</v>
      </c>
      <c r="F7945" t="s">
        <v>13</v>
      </c>
      <c r="G7945" t="s">
        <v>7290</v>
      </c>
      <c r="H7945" s="1">
        <v>0.7</v>
      </c>
      <c r="I7945" s="2">
        <v>43727</v>
      </c>
      <c r="J7945" t="s">
        <v>7291</v>
      </c>
      <c r="K7945" t="s">
        <v>102</v>
      </c>
      <c r="L7945">
        <v>19120</v>
      </c>
      <c r="M7945">
        <v>59</v>
      </c>
      <c r="N7945" t="s">
        <v>8277</v>
      </c>
      <c r="O7945">
        <v>-3</v>
      </c>
      <c r="P7945">
        <v>3</v>
      </c>
      <c r="Q7945" t="s">
        <v>104</v>
      </c>
      <c r="R7945" t="s">
        <v>8304</v>
      </c>
      <c r="S7945">
        <v>-3.39</v>
      </c>
      <c r="T7945">
        <v>5</v>
      </c>
      <c r="U7945" t="s">
        <v>76</v>
      </c>
      <c r="V7945" s="2">
        <v>43727</v>
      </c>
      <c r="W7945" t="s">
        <v>773</v>
      </c>
      <c r="X7945" t="s">
        <v>105</v>
      </c>
      <c r="Y7945" t="s">
        <v>54</v>
      </c>
    </row>
    <row r="7946" spans="1:25" hidden="1" x14ac:dyDescent="0.35">
      <c r="A7946">
        <v>4</v>
      </c>
      <c r="B7946" t="s">
        <v>43</v>
      </c>
      <c r="C7946">
        <v>6</v>
      </c>
      <c r="D7946" t="s">
        <v>50</v>
      </c>
      <c r="E7946" t="s">
        <v>1456</v>
      </c>
      <c r="F7946" t="s">
        <v>13</v>
      </c>
      <c r="G7946" t="s">
        <v>2756</v>
      </c>
      <c r="H7946" s="1">
        <v>0</v>
      </c>
      <c r="I7946" s="2">
        <v>43801</v>
      </c>
      <c r="J7946" t="s">
        <v>4963</v>
      </c>
      <c r="K7946" t="s">
        <v>73</v>
      </c>
      <c r="L7946">
        <v>68104</v>
      </c>
      <c r="M7946">
        <v>450</v>
      </c>
      <c r="N7946" t="s">
        <v>4964</v>
      </c>
      <c r="O7946">
        <v>744</v>
      </c>
      <c r="P7946">
        <v>4</v>
      </c>
      <c r="Q7946" t="s">
        <v>75</v>
      </c>
      <c r="R7946" t="s">
        <v>8304</v>
      </c>
      <c r="S7946">
        <v>743.99</v>
      </c>
      <c r="T7946">
        <v>2480</v>
      </c>
      <c r="U7946" t="s">
        <v>19</v>
      </c>
      <c r="V7946" s="2">
        <v>43805</v>
      </c>
      <c r="W7946" t="s">
        <v>39</v>
      </c>
      <c r="X7946" t="s">
        <v>98</v>
      </c>
      <c r="Y7946" t="s">
        <v>52</v>
      </c>
    </row>
    <row r="7947" spans="1:25" hidden="1" x14ac:dyDescent="0.35">
      <c r="A7947">
        <v>2</v>
      </c>
      <c r="B7947" t="s">
        <v>43</v>
      </c>
      <c r="C7947">
        <v>3</v>
      </c>
      <c r="D7947" t="s">
        <v>26</v>
      </c>
      <c r="E7947" t="s">
        <v>1986</v>
      </c>
      <c r="F7947" t="s">
        <v>13</v>
      </c>
      <c r="G7947" t="s">
        <v>6944</v>
      </c>
      <c r="H7947" s="1">
        <v>0</v>
      </c>
      <c r="I7947" s="2">
        <v>43688</v>
      </c>
      <c r="J7947" t="s">
        <v>7356</v>
      </c>
      <c r="K7947" t="s">
        <v>16</v>
      </c>
      <c r="L7947">
        <v>70601</v>
      </c>
      <c r="M7947">
        <v>1426</v>
      </c>
      <c r="N7947" t="s">
        <v>3716</v>
      </c>
      <c r="O7947">
        <v>220</v>
      </c>
      <c r="P7947">
        <v>11</v>
      </c>
      <c r="Q7947" t="s">
        <v>18</v>
      </c>
      <c r="R7947" t="s">
        <v>8304</v>
      </c>
      <c r="S7947">
        <v>219.65</v>
      </c>
      <c r="T7947">
        <v>478</v>
      </c>
      <c r="U7947" t="s">
        <v>76</v>
      </c>
      <c r="V7947" s="2">
        <v>43690</v>
      </c>
      <c r="W7947" t="s">
        <v>20</v>
      </c>
      <c r="X7947" t="s">
        <v>454</v>
      </c>
      <c r="Y7947" t="s">
        <v>54</v>
      </c>
    </row>
    <row r="7948" spans="1:25" hidden="1" x14ac:dyDescent="0.35">
      <c r="A7948">
        <v>2</v>
      </c>
      <c r="B7948" t="s">
        <v>43</v>
      </c>
      <c r="C7948">
        <v>3</v>
      </c>
      <c r="D7948" t="s">
        <v>11</v>
      </c>
      <c r="E7948" t="s">
        <v>1772</v>
      </c>
      <c r="F7948" t="s">
        <v>13</v>
      </c>
      <c r="G7948" t="s">
        <v>1830</v>
      </c>
      <c r="H7948" s="1">
        <v>0</v>
      </c>
      <c r="I7948" s="2">
        <v>43494</v>
      </c>
      <c r="J7948" t="s">
        <v>1831</v>
      </c>
      <c r="K7948" t="s">
        <v>73</v>
      </c>
      <c r="L7948">
        <v>52302</v>
      </c>
      <c r="M7948">
        <v>498</v>
      </c>
      <c r="N7948" t="s">
        <v>1217</v>
      </c>
      <c r="O7948">
        <v>5</v>
      </c>
      <c r="P7948">
        <v>3</v>
      </c>
      <c r="Q7948" t="s">
        <v>75</v>
      </c>
      <c r="R7948" t="s">
        <v>8304</v>
      </c>
      <c r="S7948">
        <v>4.62</v>
      </c>
      <c r="T7948">
        <v>15</v>
      </c>
      <c r="U7948" t="s">
        <v>19</v>
      </c>
      <c r="V7948" s="2">
        <v>43496</v>
      </c>
      <c r="W7948" t="s">
        <v>20</v>
      </c>
      <c r="X7948" t="s">
        <v>304</v>
      </c>
      <c r="Y7948" t="s">
        <v>47</v>
      </c>
    </row>
    <row r="7949" spans="1:25" hidden="1" x14ac:dyDescent="0.35">
      <c r="A7949">
        <v>2</v>
      </c>
      <c r="B7949" t="s">
        <v>43</v>
      </c>
      <c r="C7949">
        <v>3</v>
      </c>
      <c r="D7949" t="s">
        <v>26</v>
      </c>
      <c r="E7949" t="s">
        <v>1772</v>
      </c>
      <c r="F7949" t="s">
        <v>13</v>
      </c>
      <c r="G7949" t="s">
        <v>1830</v>
      </c>
      <c r="H7949" s="1">
        <v>0</v>
      </c>
      <c r="I7949" s="2">
        <v>43494</v>
      </c>
      <c r="J7949" t="s">
        <v>1831</v>
      </c>
      <c r="K7949" t="s">
        <v>73</v>
      </c>
      <c r="L7949">
        <v>52302</v>
      </c>
      <c r="M7949">
        <v>1545</v>
      </c>
      <c r="N7949" t="s">
        <v>391</v>
      </c>
      <c r="O7949">
        <v>4</v>
      </c>
      <c r="P7949">
        <v>1</v>
      </c>
      <c r="Q7949" t="s">
        <v>75</v>
      </c>
      <c r="R7949" t="s">
        <v>8304</v>
      </c>
      <c r="S7949">
        <v>3.5</v>
      </c>
      <c r="T7949">
        <v>13</v>
      </c>
      <c r="U7949" t="s">
        <v>19</v>
      </c>
      <c r="V7949" s="2">
        <v>43496</v>
      </c>
      <c r="W7949" t="s">
        <v>20</v>
      </c>
      <c r="X7949" t="s">
        <v>304</v>
      </c>
      <c r="Y7949" t="s">
        <v>42</v>
      </c>
    </row>
    <row r="7950" spans="1:25" hidden="1" x14ac:dyDescent="0.35">
      <c r="A7950">
        <v>2</v>
      </c>
      <c r="B7950" t="s">
        <v>43</v>
      </c>
      <c r="C7950">
        <v>3</v>
      </c>
      <c r="D7950" t="s">
        <v>26</v>
      </c>
      <c r="E7950" t="s">
        <v>1772</v>
      </c>
      <c r="F7950" t="s">
        <v>13</v>
      </c>
      <c r="G7950" t="s">
        <v>1830</v>
      </c>
      <c r="H7950" s="1">
        <v>0</v>
      </c>
      <c r="I7950" s="2">
        <v>43494</v>
      </c>
      <c r="J7950" t="s">
        <v>1831</v>
      </c>
      <c r="K7950" t="s">
        <v>73</v>
      </c>
      <c r="L7950">
        <v>52302</v>
      </c>
      <c r="M7950">
        <v>1797</v>
      </c>
      <c r="N7950" t="s">
        <v>3333</v>
      </c>
      <c r="O7950">
        <v>6</v>
      </c>
      <c r="P7950">
        <v>2</v>
      </c>
      <c r="Q7950" t="s">
        <v>75</v>
      </c>
      <c r="R7950" t="s">
        <v>8304</v>
      </c>
      <c r="S7950">
        <v>6.22</v>
      </c>
      <c r="T7950">
        <v>13</v>
      </c>
      <c r="U7950" t="s">
        <v>19</v>
      </c>
      <c r="V7950" s="2">
        <v>43496</v>
      </c>
      <c r="W7950" t="s">
        <v>20</v>
      </c>
      <c r="X7950" t="s">
        <v>304</v>
      </c>
      <c r="Y7950" t="s">
        <v>64</v>
      </c>
    </row>
    <row r="7951" spans="1:25" hidden="1" x14ac:dyDescent="0.35">
      <c r="A7951">
        <v>2</v>
      </c>
      <c r="B7951" t="s">
        <v>43</v>
      </c>
      <c r="C7951">
        <v>3</v>
      </c>
      <c r="D7951" t="s">
        <v>26</v>
      </c>
      <c r="E7951" t="s">
        <v>1772</v>
      </c>
      <c r="F7951" t="s">
        <v>13</v>
      </c>
      <c r="G7951" t="s">
        <v>1830</v>
      </c>
      <c r="H7951" s="1">
        <v>0</v>
      </c>
      <c r="I7951" s="2">
        <v>43494</v>
      </c>
      <c r="J7951" t="s">
        <v>1831</v>
      </c>
      <c r="K7951" t="s">
        <v>73</v>
      </c>
      <c r="L7951">
        <v>52302</v>
      </c>
      <c r="M7951">
        <v>1677</v>
      </c>
      <c r="N7951" t="s">
        <v>3357</v>
      </c>
      <c r="O7951">
        <v>46</v>
      </c>
      <c r="P7951">
        <v>5</v>
      </c>
      <c r="Q7951" t="s">
        <v>75</v>
      </c>
      <c r="R7951" t="s">
        <v>8304</v>
      </c>
      <c r="S7951">
        <v>45.53</v>
      </c>
      <c r="T7951">
        <v>95</v>
      </c>
      <c r="U7951" t="s">
        <v>19</v>
      </c>
      <c r="V7951" s="2">
        <v>43496</v>
      </c>
      <c r="W7951" t="s">
        <v>20</v>
      </c>
      <c r="X7951" t="s">
        <v>304</v>
      </c>
      <c r="Y7951" t="s">
        <v>64</v>
      </c>
    </row>
    <row r="7952" spans="1:25" x14ac:dyDescent="0.35">
      <c r="A7952">
        <v>4</v>
      </c>
      <c r="B7952" t="s">
        <v>43</v>
      </c>
      <c r="C7952">
        <v>6</v>
      </c>
      <c r="D7952" t="s">
        <v>26</v>
      </c>
      <c r="E7952" t="s">
        <v>27</v>
      </c>
      <c r="F7952" t="s">
        <v>13</v>
      </c>
      <c r="G7952" t="s">
        <v>6948</v>
      </c>
      <c r="H7952" s="1">
        <v>0</v>
      </c>
      <c r="I7952" s="2">
        <v>43480</v>
      </c>
      <c r="J7952" t="s">
        <v>7659</v>
      </c>
      <c r="K7952" t="s">
        <v>30</v>
      </c>
      <c r="L7952">
        <v>90008</v>
      </c>
      <c r="M7952">
        <v>1164</v>
      </c>
      <c r="N7952" t="s">
        <v>3241</v>
      </c>
      <c r="O7952">
        <v>6</v>
      </c>
      <c r="P7952">
        <v>5</v>
      </c>
      <c r="Q7952" t="s">
        <v>32</v>
      </c>
      <c r="R7952" t="s">
        <v>8304</v>
      </c>
      <c r="S7952">
        <v>6.21</v>
      </c>
      <c r="T7952">
        <v>21</v>
      </c>
      <c r="U7952" t="s">
        <v>76</v>
      </c>
      <c r="V7952" s="2">
        <v>43484</v>
      </c>
      <c r="W7952" t="s">
        <v>39</v>
      </c>
      <c r="X7952" t="s">
        <v>34</v>
      </c>
      <c r="Y7952" t="s">
        <v>49</v>
      </c>
    </row>
    <row r="7953" spans="1:25" hidden="1" x14ac:dyDescent="0.35">
      <c r="A7953">
        <v>4</v>
      </c>
      <c r="B7953" t="s">
        <v>43</v>
      </c>
      <c r="C7953">
        <v>6</v>
      </c>
      <c r="D7953" t="s">
        <v>26</v>
      </c>
      <c r="E7953" t="s">
        <v>99</v>
      </c>
      <c r="F7953" t="s">
        <v>13</v>
      </c>
      <c r="G7953" t="s">
        <v>1058</v>
      </c>
      <c r="H7953" s="1">
        <v>0.2</v>
      </c>
      <c r="I7953" s="2">
        <v>43583</v>
      </c>
      <c r="J7953" t="s">
        <v>6388</v>
      </c>
      <c r="K7953" t="s">
        <v>102</v>
      </c>
      <c r="L7953">
        <v>19143</v>
      </c>
      <c r="M7953">
        <v>1513</v>
      </c>
      <c r="N7953" t="s">
        <v>1087</v>
      </c>
      <c r="O7953">
        <v>1</v>
      </c>
      <c r="P7953">
        <v>1</v>
      </c>
      <c r="Q7953" t="s">
        <v>104</v>
      </c>
      <c r="R7953" t="s">
        <v>8304</v>
      </c>
      <c r="S7953">
        <v>0.73</v>
      </c>
      <c r="T7953">
        <v>8</v>
      </c>
      <c r="U7953" t="s">
        <v>33</v>
      </c>
      <c r="V7953" s="2">
        <v>43587</v>
      </c>
      <c r="W7953" t="s">
        <v>39</v>
      </c>
      <c r="X7953" t="s">
        <v>105</v>
      </c>
      <c r="Y7953" t="s">
        <v>42</v>
      </c>
    </row>
    <row r="7954" spans="1:25" hidden="1" x14ac:dyDescent="0.35">
      <c r="A7954">
        <v>4</v>
      </c>
      <c r="B7954" t="s">
        <v>43</v>
      </c>
      <c r="C7954">
        <v>6</v>
      </c>
      <c r="D7954" t="s">
        <v>26</v>
      </c>
      <c r="E7954" t="s">
        <v>99</v>
      </c>
      <c r="F7954" t="s">
        <v>13</v>
      </c>
      <c r="G7954" t="s">
        <v>1058</v>
      </c>
      <c r="H7954" s="1">
        <v>0.2</v>
      </c>
      <c r="I7954" s="2">
        <v>43583</v>
      </c>
      <c r="J7954" t="s">
        <v>6388</v>
      </c>
      <c r="K7954" t="s">
        <v>102</v>
      </c>
      <c r="L7954">
        <v>19143</v>
      </c>
      <c r="M7954">
        <v>1158</v>
      </c>
      <c r="N7954" t="s">
        <v>91</v>
      </c>
      <c r="O7954">
        <v>1</v>
      </c>
      <c r="P7954">
        <v>2</v>
      </c>
      <c r="Q7954" t="s">
        <v>104</v>
      </c>
      <c r="R7954" t="s">
        <v>8304</v>
      </c>
      <c r="S7954">
        <v>0.77</v>
      </c>
      <c r="T7954">
        <v>7</v>
      </c>
      <c r="U7954" t="s">
        <v>33</v>
      </c>
      <c r="V7954" s="2">
        <v>43587</v>
      </c>
      <c r="W7954" t="s">
        <v>39</v>
      </c>
      <c r="X7954" t="s">
        <v>105</v>
      </c>
      <c r="Y7954" t="s">
        <v>49</v>
      </c>
    </row>
    <row r="7955" spans="1:25" hidden="1" x14ac:dyDescent="0.35">
      <c r="A7955">
        <v>2</v>
      </c>
      <c r="B7955" t="s">
        <v>43</v>
      </c>
      <c r="C7955">
        <v>3</v>
      </c>
      <c r="D7955" t="s">
        <v>26</v>
      </c>
      <c r="E7955" t="s">
        <v>928</v>
      </c>
      <c r="F7955" t="s">
        <v>13</v>
      </c>
      <c r="G7955" t="s">
        <v>5251</v>
      </c>
      <c r="H7955" s="1">
        <v>0</v>
      </c>
      <c r="I7955" s="2">
        <v>43767</v>
      </c>
      <c r="J7955" t="s">
        <v>6076</v>
      </c>
      <c r="K7955" t="s">
        <v>102</v>
      </c>
      <c r="L7955">
        <v>13021</v>
      </c>
      <c r="M7955">
        <v>1567</v>
      </c>
      <c r="N7955" t="s">
        <v>3767</v>
      </c>
      <c r="O7955">
        <v>23</v>
      </c>
      <c r="P7955">
        <v>8</v>
      </c>
      <c r="Q7955" t="s">
        <v>104</v>
      </c>
      <c r="R7955" t="s">
        <v>8304</v>
      </c>
      <c r="S7955">
        <v>22.54</v>
      </c>
      <c r="T7955">
        <v>47</v>
      </c>
      <c r="U7955" t="s">
        <v>33</v>
      </c>
      <c r="V7955" s="2">
        <v>43769</v>
      </c>
      <c r="W7955" t="s">
        <v>20</v>
      </c>
      <c r="X7955" t="s">
        <v>175</v>
      </c>
      <c r="Y7955" t="s">
        <v>64</v>
      </c>
    </row>
    <row r="7956" spans="1:25" hidden="1" x14ac:dyDescent="0.35">
      <c r="A7956">
        <v>2</v>
      </c>
      <c r="B7956" t="s">
        <v>43</v>
      </c>
      <c r="C7956">
        <v>3</v>
      </c>
      <c r="D7956" t="s">
        <v>11</v>
      </c>
      <c r="E7956" t="s">
        <v>171</v>
      </c>
      <c r="F7956" t="s">
        <v>13</v>
      </c>
      <c r="G7956" t="s">
        <v>263</v>
      </c>
      <c r="H7956" s="1">
        <v>0</v>
      </c>
      <c r="I7956" s="2">
        <v>43778</v>
      </c>
      <c r="J7956" t="s">
        <v>264</v>
      </c>
      <c r="K7956" t="s">
        <v>102</v>
      </c>
      <c r="L7956">
        <v>10009</v>
      </c>
      <c r="M7956">
        <v>32</v>
      </c>
      <c r="N7956" t="s">
        <v>265</v>
      </c>
      <c r="O7956">
        <v>41</v>
      </c>
      <c r="P7956">
        <v>7</v>
      </c>
      <c r="Q7956" t="s">
        <v>104</v>
      </c>
      <c r="R7956" t="s">
        <v>8304</v>
      </c>
      <c r="S7956">
        <v>40.54</v>
      </c>
      <c r="T7956">
        <v>97</v>
      </c>
      <c r="U7956" t="s">
        <v>76</v>
      </c>
      <c r="V7956" s="2">
        <v>43780</v>
      </c>
      <c r="W7956" t="s">
        <v>20</v>
      </c>
      <c r="X7956" t="s">
        <v>175</v>
      </c>
      <c r="Y7956" t="s">
        <v>47</v>
      </c>
    </row>
    <row r="7957" spans="1:25" hidden="1" x14ac:dyDescent="0.35">
      <c r="A7957">
        <v>0</v>
      </c>
      <c r="B7957" t="s">
        <v>10</v>
      </c>
      <c r="C7957">
        <v>0</v>
      </c>
      <c r="D7957" t="s">
        <v>26</v>
      </c>
      <c r="E7957" t="s">
        <v>2470</v>
      </c>
      <c r="F7957" t="s">
        <v>13</v>
      </c>
      <c r="G7957" t="s">
        <v>601</v>
      </c>
      <c r="H7957" s="1">
        <v>0</v>
      </c>
      <c r="I7957" s="2">
        <v>43529</v>
      </c>
      <c r="J7957" t="s">
        <v>5997</v>
      </c>
      <c r="K7957" t="s">
        <v>16</v>
      </c>
      <c r="L7957">
        <v>38671</v>
      </c>
      <c r="M7957">
        <v>953</v>
      </c>
      <c r="N7957" t="s">
        <v>435</v>
      </c>
      <c r="O7957">
        <v>79</v>
      </c>
      <c r="P7957">
        <v>2</v>
      </c>
      <c r="Q7957" t="s">
        <v>18</v>
      </c>
      <c r="R7957" t="s">
        <v>8304</v>
      </c>
      <c r="S7957">
        <v>78.67</v>
      </c>
      <c r="T7957">
        <v>262</v>
      </c>
      <c r="U7957" t="s">
        <v>33</v>
      </c>
      <c r="V7957" s="2">
        <v>43529</v>
      </c>
      <c r="W7957" t="s">
        <v>773</v>
      </c>
      <c r="X7957" t="s">
        <v>887</v>
      </c>
      <c r="Y7957" t="s">
        <v>56</v>
      </c>
    </row>
    <row r="7958" spans="1:25" hidden="1" x14ac:dyDescent="0.35">
      <c r="A7958">
        <v>0</v>
      </c>
      <c r="B7958" t="s">
        <v>10</v>
      </c>
      <c r="C7958">
        <v>0</v>
      </c>
      <c r="D7958" t="s">
        <v>26</v>
      </c>
      <c r="E7958" t="s">
        <v>2470</v>
      </c>
      <c r="F7958" t="s">
        <v>13</v>
      </c>
      <c r="G7958" t="s">
        <v>601</v>
      </c>
      <c r="H7958" s="1">
        <v>0</v>
      </c>
      <c r="I7958" s="2">
        <v>43529</v>
      </c>
      <c r="J7958" t="s">
        <v>5997</v>
      </c>
      <c r="K7958" t="s">
        <v>16</v>
      </c>
      <c r="L7958">
        <v>38671</v>
      </c>
      <c r="M7958">
        <v>976</v>
      </c>
      <c r="N7958" t="s">
        <v>3206</v>
      </c>
      <c r="O7958">
        <v>20</v>
      </c>
      <c r="P7958">
        <v>4</v>
      </c>
      <c r="Q7958" t="s">
        <v>18</v>
      </c>
      <c r="R7958" t="s">
        <v>8304</v>
      </c>
      <c r="S7958">
        <v>19.63</v>
      </c>
      <c r="T7958">
        <v>43</v>
      </c>
      <c r="U7958" t="s">
        <v>33</v>
      </c>
      <c r="V7958" s="2">
        <v>43529</v>
      </c>
      <c r="W7958" t="s">
        <v>773</v>
      </c>
      <c r="X7958" t="s">
        <v>887</v>
      </c>
      <c r="Y7958" t="s">
        <v>119</v>
      </c>
    </row>
    <row r="7959" spans="1:25" hidden="1" x14ac:dyDescent="0.35">
      <c r="A7959">
        <v>0</v>
      </c>
      <c r="B7959" t="s">
        <v>10</v>
      </c>
      <c r="C7959">
        <v>0</v>
      </c>
      <c r="D7959" t="s">
        <v>26</v>
      </c>
      <c r="E7959" t="s">
        <v>2470</v>
      </c>
      <c r="F7959" t="s">
        <v>13</v>
      </c>
      <c r="G7959" t="s">
        <v>601</v>
      </c>
      <c r="H7959" s="1">
        <v>0</v>
      </c>
      <c r="I7959" s="2">
        <v>43529</v>
      </c>
      <c r="J7959" t="s">
        <v>5997</v>
      </c>
      <c r="K7959" t="s">
        <v>16</v>
      </c>
      <c r="L7959">
        <v>38671</v>
      </c>
      <c r="M7959">
        <v>904</v>
      </c>
      <c r="N7959" t="s">
        <v>3960</v>
      </c>
      <c r="O7959">
        <v>112</v>
      </c>
      <c r="P7959">
        <v>6</v>
      </c>
      <c r="Q7959" t="s">
        <v>18</v>
      </c>
      <c r="R7959" t="s">
        <v>8304</v>
      </c>
      <c r="S7959">
        <v>112.49</v>
      </c>
      <c r="T7959">
        <v>234</v>
      </c>
      <c r="U7959" t="s">
        <v>33</v>
      </c>
      <c r="V7959" s="2">
        <v>43529</v>
      </c>
      <c r="W7959" t="s">
        <v>773</v>
      </c>
      <c r="X7959" t="s">
        <v>887</v>
      </c>
      <c r="Y7959" t="s">
        <v>54</v>
      </c>
    </row>
    <row r="7960" spans="1:25" hidden="1" x14ac:dyDescent="0.35">
      <c r="A7960">
        <v>0</v>
      </c>
      <c r="B7960" t="s">
        <v>10</v>
      </c>
      <c r="C7960">
        <v>0</v>
      </c>
      <c r="D7960" t="s">
        <v>50</v>
      </c>
      <c r="E7960" t="s">
        <v>2470</v>
      </c>
      <c r="F7960" t="s">
        <v>13</v>
      </c>
      <c r="G7960" t="s">
        <v>601</v>
      </c>
      <c r="H7960" s="1">
        <v>0</v>
      </c>
      <c r="I7960" s="2">
        <v>43529</v>
      </c>
      <c r="J7960" t="s">
        <v>5997</v>
      </c>
      <c r="K7960" t="s">
        <v>16</v>
      </c>
      <c r="L7960">
        <v>38671</v>
      </c>
      <c r="M7960">
        <v>1013</v>
      </c>
      <c r="N7960" t="s">
        <v>950</v>
      </c>
      <c r="O7960">
        <v>126</v>
      </c>
      <c r="P7960">
        <v>3</v>
      </c>
      <c r="Q7960" t="s">
        <v>18</v>
      </c>
      <c r="R7960" t="s">
        <v>8304</v>
      </c>
      <c r="S7960">
        <v>125.99</v>
      </c>
      <c r="T7960">
        <v>300</v>
      </c>
      <c r="U7960" t="s">
        <v>33</v>
      </c>
      <c r="V7960" s="2">
        <v>43529</v>
      </c>
      <c r="W7960" t="s">
        <v>773</v>
      </c>
      <c r="X7960" t="s">
        <v>887</v>
      </c>
      <c r="Y7960" t="s">
        <v>113</v>
      </c>
    </row>
    <row r="7961" spans="1:25" hidden="1" x14ac:dyDescent="0.35">
      <c r="A7961">
        <v>1</v>
      </c>
      <c r="B7961" t="s">
        <v>10</v>
      </c>
      <c r="C7961">
        <v>1</v>
      </c>
      <c r="D7961" t="s">
        <v>26</v>
      </c>
      <c r="E7961" t="s">
        <v>1012</v>
      </c>
      <c r="F7961" t="s">
        <v>13</v>
      </c>
      <c r="G7961" t="s">
        <v>212</v>
      </c>
      <c r="H7961" s="1">
        <v>0</v>
      </c>
      <c r="I7961" s="2">
        <v>43730</v>
      </c>
      <c r="J7961" t="s">
        <v>3013</v>
      </c>
      <c r="K7961" t="s">
        <v>16</v>
      </c>
      <c r="L7961">
        <v>72701</v>
      </c>
      <c r="M7961">
        <v>895</v>
      </c>
      <c r="N7961" t="s">
        <v>2933</v>
      </c>
      <c r="O7961">
        <v>318</v>
      </c>
      <c r="P7961">
        <v>4</v>
      </c>
      <c r="Q7961" t="s">
        <v>18</v>
      </c>
      <c r="R7961" t="s">
        <v>8304</v>
      </c>
      <c r="S7961">
        <v>318.3</v>
      </c>
      <c r="T7961">
        <v>692</v>
      </c>
      <c r="U7961" t="s">
        <v>19</v>
      </c>
      <c r="V7961" s="2">
        <v>43731</v>
      </c>
      <c r="W7961" t="s">
        <v>130</v>
      </c>
      <c r="X7961" t="s">
        <v>1016</v>
      </c>
      <c r="Y7961" t="s">
        <v>54</v>
      </c>
    </row>
    <row r="7962" spans="1:25" hidden="1" x14ac:dyDescent="0.35">
      <c r="A7962">
        <v>1</v>
      </c>
      <c r="B7962" t="s">
        <v>10</v>
      </c>
      <c r="C7962">
        <v>1</v>
      </c>
      <c r="D7962" t="s">
        <v>50</v>
      </c>
      <c r="E7962" t="s">
        <v>1012</v>
      </c>
      <c r="F7962" t="s">
        <v>13</v>
      </c>
      <c r="G7962" t="s">
        <v>212</v>
      </c>
      <c r="H7962" s="1">
        <v>0</v>
      </c>
      <c r="I7962" s="2">
        <v>43730</v>
      </c>
      <c r="J7962" t="s">
        <v>3013</v>
      </c>
      <c r="K7962" t="s">
        <v>16</v>
      </c>
      <c r="L7962">
        <v>72701</v>
      </c>
      <c r="M7962">
        <v>1606</v>
      </c>
      <c r="N7962" t="s">
        <v>189</v>
      </c>
      <c r="O7962">
        <v>15</v>
      </c>
      <c r="P7962">
        <v>5</v>
      </c>
      <c r="Q7962" t="s">
        <v>18</v>
      </c>
      <c r="R7962" t="s">
        <v>8304</v>
      </c>
      <c r="S7962">
        <v>15.38</v>
      </c>
      <c r="T7962">
        <v>35</v>
      </c>
      <c r="U7962" t="s">
        <v>19</v>
      </c>
      <c r="V7962" s="2">
        <v>43731</v>
      </c>
      <c r="W7962" t="s">
        <v>130</v>
      </c>
      <c r="X7962" t="s">
        <v>1016</v>
      </c>
      <c r="Y7962" t="s">
        <v>113</v>
      </c>
    </row>
    <row r="7963" spans="1:25" hidden="1" x14ac:dyDescent="0.35">
      <c r="A7963">
        <v>3</v>
      </c>
      <c r="B7963" t="s">
        <v>10</v>
      </c>
      <c r="C7963">
        <v>3</v>
      </c>
      <c r="D7963" t="s">
        <v>11</v>
      </c>
      <c r="E7963" t="s">
        <v>171</v>
      </c>
      <c r="F7963" t="s">
        <v>13</v>
      </c>
      <c r="G7963" t="s">
        <v>6959</v>
      </c>
      <c r="H7963" s="1">
        <v>0.1</v>
      </c>
      <c r="I7963" s="2">
        <v>43711</v>
      </c>
      <c r="J7963" t="s">
        <v>6960</v>
      </c>
      <c r="K7963" t="s">
        <v>102</v>
      </c>
      <c r="L7963">
        <v>10035</v>
      </c>
      <c r="M7963">
        <v>1213</v>
      </c>
      <c r="N7963" t="s">
        <v>1829</v>
      </c>
      <c r="O7963">
        <v>14</v>
      </c>
      <c r="P7963">
        <v>1</v>
      </c>
      <c r="Q7963" t="s">
        <v>104</v>
      </c>
      <c r="R7963" t="s">
        <v>8304</v>
      </c>
      <c r="S7963">
        <v>14.12</v>
      </c>
      <c r="T7963">
        <v>91</v>
      </c>
      <c r="U7963" t="s">
        <v>76</v>
      </c>
      <c r="V7963" s="2">
        <v>43714</v>
      </c>
      <c r="W7963" t="s">
        <v>20</v>
      </c>
      <c r="X7963" t="s">
        <v>175</v>
      </c>
      <c r="Y7963" t="s">
        <v>24</v>
      </c>
    </row>
    <row r="7964" spans="1:25" hidden="1" x14ac:dyDescent="0.35">
      <c r="A7964">
        <v>3</v>
      </c>
      <c r="B7964" t="s">
        <v>10</v>
      </c>
      <c r="C7964">
        <v>3</v>
      </c>
      <c r="D7964" t="s">
        <v>11</v>
      </c>
      <c r="E7964" t="s">
        <v>171</v>
      </c>
      <c r="F7964" t="s">
        <v>13</v>
      </c>
      <c r="G7964" t="s">
        <v>6959</v>
      </c>
      <c r="H7964" s="1">
        <v>0.1</v>
      </c>
      <c r="I7964" s="2">
        <v>43711</v>
      </c>
      <c r="J7964" t="s">
        <v>6960</v>
      </c>
      <c r="K7964" t="s">
        <v>102</v>
      </c>
      <c r="L7964">
        <v>10035</v>
      </c>
      <c r="M7964">
        <v>763</v>
      </c>
      <c r="N7964" t="s">
        <v>543</v>
      </c>
      <c r="O7964">
        <v>-8</v>
      </c>
      <c r="P7964">
        <v>2</v>
      </c>
      <c r="Q7964" t="s">
        <v>104</v>
      </c>
      <c r="R7964" t="s">
        <v>8304</v>
      </c>
      <c r="S7964">
        <v>-8.08</v>
      </c>
      <c r="T7964">
        <v>182</v>
      </c>
      <c r="U7964" t="s">
        <v>76</v>
      </c>
      <c r="V7964" s="2">
        <v>43714</v>
      </c>
      <c r="W7964" t="s">
        <v>20</v>
      </c>
      <c r="X7964" t="s">
        <v>175</v>
      </c>
      <c r="Y7964" t="s">
        <v>24</v>
      </c>
    </row>
    <row r="7965" spans="1:25" hidden="1" x14ac:dyDescent="0.35">
      <c r="A7965">
        <v>3</v>
      </c>
      <c r="B7965" t="s">
        <v>10</v>
      </c>
      <c r="C7965">
        <v>3</v>
      </c>
      <c r="D7965" t="s">
        <v>26</v>
      </c>
      <c r="E7965" t="s">
        <v>171</v>
      </c>
      <c r="F7965" t="s">
        <v>13</v>
      </c>
      <c r="G7965" t="s">
        <v>6959</v>
      </c>
      <c r="H7965" s="1">
        <v>0</v>
      </c>
      <c r="I7965" s="2">
        <v>43711</v>
      </c>
      <c r="J7965" t="s">
        <v>6960</v>
      </c>
      <c r="K7965" t="s">
        <v>102</v>
      </c>
      <c r="L7965">
        <v>10035</v>
      </c>
      <c r="M7965">
        <v>1305</v>
      </c>
      <c r="N7965" t="s">
        <v>3064</v>
      </c>
      <c r="O7965">
        <v>2</v>
      </c>
      <c r="P7965">
        <v>2</v>
      </c>
      <c r="Q7965" t="s">
        <v>104</v>
      </c>
      <c r="R7965" t="s">
        <v>8304</v>
      </c>
      <c r="S7965">
        <v>2.2200000000000002</v>
      </c>
      <c r="T7965">
        <v>6</v>
      </c>
      <c r="U7965" t="s">
        <v>76</v>
      </c>
      <c r="V7965" s="2">
        <v>43714</v>
      </c>
      <c r="W7965" t="s">
        <v>20</v>
      </c>
      <c r="X7965" t="s">
        <v>175</v>
      </c>
      <c r="Y7965" t="s">
        <v>49</v>
      </c>
    </row>
    <row r="7966" spans="1:25" hidden="1" x14ac:dyDescent="0.35">
      <c r="A7966">
        <v>3</v>
      </c>
      <c r="B7966" t="s">
        <v>10</v>
      </c>
      <c r="C7966">
        <v>3</v>
      </c>
      <c r="D7966" t="s">
        <v>26</v>
      </c>
      <c r="E7966" t="s">
        <v>171</v>
      </c>
      <c r="F7966" t="s">
        <v>13</v>
      </c>
      <c r="G7966" t="s">
        <v>6959</v>
      </c>
      <c r="H7966" s="1">
        <v>0</v>
      </c>
      <c r="I7966" s="2">
        <v>43711</v>
      </c>
      <c r="J7966" t="s">
        <v>6960</v>
      </c>
      <c r="K7966" t="s">
        <v>102</v>
      </c>
      <c r="L7966">
        <v>10035</v>
      </c>
      <c r="M7966">
        <v>1680</v>
      </c>
      <c r="N7966" t="s">
        <v>3614</v>
      </c>
      <c r="O7966">
        <v>201</v>
      </c>
      <c r="P7966">
        <v>4</v>
      </c>
      <c r="Q7966" t="s">
        <v>104</v>
      </c>
      <c r="R7966" t="s">
        <v>8304</v>
      </c>
      <c r="S7966">
        <v>201.31</v>
      </c>
      <c r="T7966">
        <v>419</v>
      </c>
      <c r="U7966" t="s">
        <v>76</v>
      </c>
      <c r="V7966" s="2">
        <v>43714</v>
      </c>
      <c r="W7966" t="s">
        <v>20</v>
      </c>
      <c r="X7966" t="s">
        <v>175</v>
      </c>
      <c r="Y7966" t="s">
        <v>64</v>
      </c>
    </row>
    <row r="7967" spans="1:25" hidden="1" x14ac:dyDescent="0.35">
      <c r="A7967">
        <v>4</v>
      </c>
      <c r="B7967" t="s">
        <v>43</v>
      </c>
      <c r="C7967">
        <v>6</v>
      </c>
      <c r="D7967" t="s">
        <v>26</v>
      </c>
      <c r="E7967" t="s">
        <v>305</v>
      </c>
      <c r="F7967" t="s">
        <v>13</v>
      </c>
      <c r="G7967" t="s">
        <v>7046</v>
      </c>
      <c r="H7967" s="1">
        <v>0</v>
      </c>
      <c r="I7967" s="2">
        <v>43610</v>
      </c>
      <c r="J7967" t="s">
        <v>7563</v>
      </c>
      <c r="K7967" t="s">
        <v>16</v>
      </c>
      <c r="L7967">
        <v>31907</v>
      </c>
      <c r="M7967">
        <v>1338</v>
      </c>
      <c r="N7967" t="s">
        <v>1218</v>
      </c>
      <c r="O7967">
        <v>13</v>
      </c>
      <c r="P7967">
        <v>2</v>
      </c>
      <c r="Q7967" t="s">
        <v>18</v>
      </c>
      <c r="R7967" t="s">
        <v>8304</v>
      </c>
      <c r="S7967">
        <v>13.43</v>
      </c>
      <c r="T7967">
        <v>30</v>
      </c>
      <c r="U7967" t="s">
        <v>76</v>
      </c>
      <c r="V7967" s="2">
        <v>43614</v>
      </c>
      <c r="W7967" t="s">
        <v>39</v>
      </c>
      <c r="X7967" t="s">
        <v>761</v>
      </c>
      <c r="Y7967" t="s">
        <v>54</v>
      </c>
    </row>
    <row r="7968" spans="1:25" x14ac:dyDescent="0.35">
      <c r="A7968">
        <v>3</v>
      </c>
      <c r="B7968" t="s">
        <v>25</v>
      </c>
      <c r="C7968">
        <v>1</v>
      </c>
      <c r="D7968" t="s">
        <v>11</v>
      </c>
      <c r="E7968" t="s">
        <v>88</v>
      </c>
      <c r="F7968" t="s">
        <v>13</v>
      </c>
      <c r="G7968" t="s">
        <v>1686</v>
      </c>
      <c r="H7968" s="1">
        <v>0</v>
      </c>
      <c r="I7968" s="2">
        <v>43677</v>
      </c>
      <c r="J7968" t="s">
        <v>1687</v>
      </c>
      <c r="K7968" t="s">
        <v>30</v>
      </c>
      <c r="L7968">
        <v>94110</v>
      </c>
      <c r="M7968">
        <v>1052</v>
      </c>
      <c r="N7968" t="s">
        <v>1589</v>
      </c>
      <c r="O7968">
        <v>11</v>
      </c>
      <c r="P7968">
        <v>7</v>
      </c>
      <c r="Q7968" t="s">
        <v>32</v>
      </c>
      <c r="R7968" t="s">
        <v>8304</v>
      </c>
      <c r="S7968">
        <v>11.46</v>
      </c>
      <c r="T7968">
        <v>37</v>
      </c>
      <c r="U7968" t="s">
        <v>19</v>
      </c>
      <c r="V7968" s="2">
        <v>43680</v>
      </c>
      <c r="W7968" t="s">
        <v>130</v>
      </c>
      <c r="X7968" t="s">
        <v>34</v>
      </c>
      <c r="Y7968" t="s">
        <v>47</v>
      </c>
    </row>
    <row r="7969" spans="1:25" x14ac:dyDescent="0.35">
      <c r="A7969">
        <v>3</v>
      </c>
      <c r="B7969" t="s">
        <v>25</v>
      </c>
      <c r="C7969">
        <v>1</v>
      </c>
      <c r="D7969" t="s">
        <v>26</v>
      </c>
      <c r="E7969" t="s">
        <v>88</v>
      </c>
      <c r="F7969" t="s">
        <v>13</v>
      </c>
      <c r="G7969" t="s">
        <v>1686</v>
      </c>
      <c r="H7969" s="1">
        <v>0</v>
      </c>
      <c r="I7969" s="2">
        <v>43677</v>
      </c>
      <c r="J7969" t="s">
        <v>1687</v>
      </c>
      <c r="K7969" t="s">
        <v>30</v>
      </c>
      <c r="L7969">
        <v>94110</v>
      </c>
      <c r="M7969">
        <v>583</v>
      </c>
      <c r="N7969" t="s">
        <v>248</v>
      </c>
      <c r="O7969">
        <v>15</v>
      </c>
      <c r="P7969">
        <v>2</v>
      </c>
      <c r="Q7969" t="s">
        <v>32</v>
      </c>
      <c r="R7969" t="s">
        <v>8304</v>
      </c>
      <c r="S7969">
        <v>15.27</v>
      </c>
      <c r="T7969">
        <v>57</v>
      </c>
      <c r="U7969" t="s">
        <v>19</v>
      </c>
      <c r="V7969" s="2">
        <v>43680</v>
      </c>
      <c r="W7969" t="s">
        <v>130</v>
      </c>
      <c r="X7969" t="s">
        <v>34</v>
      </c>
      <c r="Y7969" t="s">
        <v>42</v>
      </c>
    </row>
    <row r="7970" spans="1:25" hidden="1" x14ac:dyDescent="0.35">
      <c r="A7970">
        <v>5</v>
      </c>
      <c r="B7970" t="s">
        <v>43</v>
      </c>
      <c r="C7970">
        <v>6</v>
      </c>
      <c r="D7970" t="s">
        <v>50</v>
      </c>
      <c r="E7970" t="s">
        <v>843</v>
      </c>
      <c r="F7970" t="s">
        <v>13</v>
      </c>
      <c r="G7970" t="s">
        <v>5764</v>
      </c>
      <c r="H7970" s="1">
        <v>0.2</v>
      </c>
      <c r="I7970" s="2">
        <v>43772</v>
      </c>
      <c r="J7970" t="s">
        <v>6781</v>
      </c>
      <c r="K7970" t="s">
        <v>16</v>
      </c>
      <c r="L7970">
        <v>33178</v>
      </c>
      <c r="M7970">
        <v>1295</v>
      </c>
      <c r="N7970" t="s">
        <v>4877</v>
      </c>
      <c r="O7970">
        <v>27</v>
      </c>
      <c r="P7970">
        <v>2</v>
      </c>
      <c r="Q7970" t="s">
        <v>18</v>
      </c>
      <c r="R7970" t="s">
        <v>8304</v>
      </c>
      <c r="S7970">
        <v>27.1</v>
      </c>
      <c r="T7970">
        <v>361</v>
      </c>
      <c r="U7970" t="s">
        <v>33</v>
      </c>
      <c r="V7970" s="2">
        <v>43777</v>
      </c>
      <c r="W7970" t="s">
        <v>39</v>
      </c>
      <c r="X7970" t="s">
        <v>40</v>
      </c>
      <c r="Y7970" t="s">
        <v>52</v>
      </c>
    </row>
    <row r="7971" spans="1:25" hidden="1" x14ac:dyDescent="0.35">
      <c r="A7971">
        <v>0</v>
      </c>
      <c r="B7971" t="s">
        <v>10</v>
      </c>
      <c r="C7971">
        <v>0</v>
      </c>
      <c r="D7971" t="s">
        <v>11</v>
      </c>
      <c r="E7971" t="s">
        <v>305</v>
      </c>
      <c r="F7971" t="s">
        <v>13</v>
      </c>
      <c r="G7971" t="s">
        <v>1769</v>
      </c>
      <c r="H7971" s="1">
        <v>0.2</v>
      </c>
      <c r="I7971" s="2">
        <v>43540</v>
      </c>
      <c r="J7971" t="s">
        <v>1770</v>
      </c>
      <c r="K7971" t="s">
        <v>102</v>
      </c>
      <c r="L7971">
        <v>43229</v>
      </c>
      <c r="M7971">
        <v>1187</v>
      </c>
      <c r="N7971" t="s">
        <v>1771</v>
      </c>
      <c r="O7971">
        <v>8</v>
      </c>
      <c r="P7971">
        <v>6</v>
      </c>
      <c r="Q7971" t="s">
        <v>104</v>
      </c>
      <c r="R7971" t="s">
        <v>8304</v>
      </c>
      <c r="S7971">
        <v>7.69</v>
      </c>
      <c r="T7971">
        <v>51</v>
      </c>
      <c r="U7971" t="s">
        <v>19</v>
      </c>
      <c r="V7971" s="2">
        <v>43540</v>
      </c>
      <c r="W7971" t="s">
        <v>773</v>
      </c>
      <c r="X7971" t="s">
        <v>309</v>
      </c>
      <c r="Y7971" t="s">
        <v>47</v>
      </c>
    </row>
    <row r="7972" spans="1:25" hidden="1" x14ac:dyDescent="0.35">
      <c r="A7972">
        <v>0</v>
      </c>
      <c r="B7972" t="s">
        <v>10</v>
      </c>
      <c r="C7972">
        <v>0</v>
      </c>
      <c r="D7972" t="s">
        <v>26</v>
      </c>
      <c r="E7972" t="s">
        <v>305</v>
      </c>
      <c r="F7972" t="s">
        <v>13</v>
      </c>
      <c r="G7972" t="s">
        <v>1769</v>
      </c>
      <c r="H7972" s="1">
        <v>0.2</v>
      </c>
      <c r="I7972" s="2">
        <v>43540</v>
      </c>
      <c r="J7972" t="s">
        <v>1770</v>
      </c>
      <c r="K7972" t="s">
        <v>102</v>
      </c>
      <c r="L7972">
        <v>43229</v>
      </c>
      <c r="M7972">
        <v>666</v>
      </c>
      <c r="N7972" t="s">
        <v>714</v>
      </c>
      <c r="O7972">
        <v>3</v>
      </c>
      <c r="P7972">
        <v>2</v>
      </c>
      <c r="Q7972" t="s">
        <v>104</v>
      </c>
      <c r="R7972" t="s">
        <v>8304</v>
      </c>
      <c r="S7972">
        <v>3.39</v>
      </c>
      <c r="T7972">
        <v>54</v>
      </c>
      <c r="U7972" t="s">
        <v>19</v>
      </c>
      <c r="V7972" s="2">
        <v>43540</v>
      </c>
      <c r="W7972" t="s">
        <v>773</v>
      </c>
      <c r="X7972" t="s">
        <v>309</v>
      </c>
      <c r="Y7972" t="s">
        <v>42</v>
      </c>
    </row>
    <row r="7973" spans="1:25" hidden="1" x14ac:dyDescent="0.35">
      <c r="A7973">
        <v>0</v>
      </c>
      <c r="B7973" t="s">
        <v>10</v>
      </c>
      <c r="C7973">
        <v>0</v>
      </c>
      <c r="D7973" t="s">
        <v>26</v>
      </c>
      <c r="E7973" t="s">
        <v>305</v>
      </c>
      <c r="F7973" t="s">
        <v>13</v>
      </c>
      <c r="G7973" t="s">
        <v>1769</v>
      </c>
      <c r="H7973" s="1">
        <v>0.7</v>
      </c>
      <c r="I7973" s="2">
        <v>43540</v>
      </c>
      <c r="J7973" t="s">
        <v>1770</v>
      </c>
      <c r="K7973" t="s">
        <v>102</v>
      </c>
      <c r="L7973">
        <v>43229</v>
      </c>
      <c r="M7973">
        <v>236</v>
      </c>
      <c r="N7973" t="s">
        <v>208</v>
      </c>
      <c r="O7973">
        <v>-3</v>
      </c>
      <c r="P7973">
        <v>3</v>
      </c>
      <c r="Q7973" t="s">
        <v>104</v>
      </c>
      <c r="R7973" t="s">
        <v>8304</v>
      </c>
      <c r="S7973">
        <v>-3.46</v>
      </c>
      <c r="T7973">
        <v>5</v>
      </c>
      <c r="U7973" t="s">
        <v>19</v>
      </c>
      <c r="V7973" s="2">
        <v>43540</v>
      </c>
      <c r="W7973" t="s">
        <v>773</v>
      </c>
      <c r="X7973" t="s">
        <v>309</v>
      </c>
      <c r="Y7973" t="s">
        <v>54</v>
      </c>
    </row>
    <row r="7974" spans="1:25" hidden="1" x14ac:dyDescent="0.35">
      <c r="A7974">
        <v>0</v>
      </c>
      <c r="B7974" t="s">
        <v>10</v>
      </c>
      <c r="C7974">
        <v>0</v>
      </c>
      <c r="D7974" t="s">
        <v>50</v>
      </c>
      <c r="E7974" t="s">
        <v>305</v>
      </c>
      <c r="F7974" t="s">
        <v>13</v>
      </c>
      <c r="G7974" t="s">
        <v>1769</v>
      </c>
      <c r="H7974" s="1">
        <v>0.2</v>
      </c>
      <c r="I7974" s="2">
        <v>43540</v>
      </c>
      <c r="J7974" t="s">
        <v>1770</v>
      </c>
      <c r="K7974" t="s">
        <v>102</v>
      </c>
      <c r="L7974">
        <v>43229</v>
      </c>
      <c r="M7974">
        <v>1013</v>
      </c>
      <c r="N7974" t="s">
        <v>950</v>
      </c>
      <c r="O7974">
        <v>44</v>
      </c>
      <c r="P7974">
        <v>2</v>
      </c>
      <c r="Q7974" t="s">
        <v>104</v>
      </c>
      <c r="R7974" t="s">
        <v>8304</v>
      </c>
      <c r="S7974">
        <v>44</v>
      </c>
      <c r="T7974">
        <v>160</v>
      </c>
      <c r="U7974" t="s">
        <v>19</v>
      </c>
      <c r="V7974" s="2">
        <v>43540</v>
      </c>
      <c r="W7974" t="s">
        <v>773</v>
      </c>
      <c r="X7974" t="s">
        <v>309</v>
      </c>
      <c r="Y7974" t="s">
        <v>113</v>
      </c>
    </row>
    <row r="7975" spans="1:25" hidden="1" x14ac:dyDescent="0.35">
      <c r="A7975">
        <v>0</v>
      </c>
      <c r="B7975" t="s">
        <v>10</v>
      </c>
      <c r="C7975">
        <v>0</v>
      </c>
      <c r="D7975" t="s">
        <v>50</v>
      </c>
      <c r="E7975" t="s">
        <v>305</v>
      </c>
      <c r="F7975" t="s">
        <v>13</v>
      </c>
      <c r="G7975" t="s">
        <v>1769</v>
      </c>
      <c r="H7975" s="1">
        <v>0.4</v>
      </c>
      <c r="I7975" s="2">
        <v>43540</v>
      </c>
      <c r="J7975" t="s">
        <v>1770</v>
      </c>
      <c r="K7975" t="s">
        <v>102</v>
      </c>
      <c r="L7975">
        <v>43229</v>
      </c>
      <c r="M7975">
        <v>1231</v>
      </c>
      <c r="N7975" t="s">
        <v>4828</v>
      </c>
      <c r="O7975">
        <v>-7</v>
      </c>
      <c r="P7975">
        <v>2</v>
      </c>
      <c r="Q7975" t="s">
        <v>104</v>
      </c>
      <c r="R7975" t="s">
        <v>8304</v>
      </c>
      <c r="S7975">
        <v>-7.4</v>
      </c>
      <c r="T7975">
        <v>44</v>
      </c>
      <c r="U7975" t="s">
        <v>19</v>
      </c>
      <c r="V7975" s="2">
        <v>43540</v>
      </c>
      <c r="W7975" t="s">
        <v>773</v>
      </c>
      <c r="X7975" t="s">
        <v>309</v>
      </c>
      <c r="Y7975" t="s">
        <v>52</v>
      </c>
    </row>
    <row r="7976" spans="1:25" hidden="1" x14ac:dyDescent="0.35">
      <c r="A7976">
        <v>4</v>
      </c>
      <c r="B7976" t="s">
        <v>25</v>
      </c>
      <c r="C7976">
        <v>3</v>
      </c>
      <c r="D7976" t="s">
        <v>11</v>
      </c>
      <c r="E7976" t="s">
        <v>1609</v>
      </c>
      <c r="F7976" t="s">
        <v>13</v>
      </c>
      <c r="G7976" t="s">
        <v>1369</v>
      </c>
      <c r="H7976" s="1">
        <v>0</v>
      </c>
      <c r="I7976" s="2">
        <v>43683</v>
      </c>
      <c r="J7976" t="s">
        <v>1991</v>
      </c>
      <c r="K7976" t="s">
        <v>16</v>
      </c>
      <c r="L7976">
        <v>70506</v>
      </c>
      <c r="M7976">
        <v>1228</v>
      </c>
      <c r="N7976" t="s">
        <v>8129</v>
      </c>
      <c r="O7976">
        <v>23</v>
      </c>
      <c r="P7976">
        <v>3</v>
      </c>
      <c r="Q7976" t="s">
        <v>18</v>
      </c>
      <c r="R7976" t="s">
        <v>8304</v>
      </c>
      <c r="S7976">
        <v>23.32</v>
      </c>
      <c r="T7976">
        <v>146</v>
      </c>
      <c r="U7976" t="s">
        <v>19</v>
      </c>
      <c r="V7976" s="2">
        <v>43687</v>
      </c>
      <c r="W7976" t="s">
        <v>20</v>
      </c>
      <c r="X7976" t="s">
        <v>454</v>
      </c>
      <c r="Y7976" t="s">
        <v>22</v>
      </c>
    </row>
    <row r="7977" spans="1:25" hidden="1" x14ac:dyDescent="0.35">
      <c r="A7977">
        <v>4</v>
      </c>
      <c r="B7977" t="s">
        <v>25</v>
      </c>
      <c r="C7977">
        <v>3</v>
      </c>
      <c r="D7977" t="s">
        <v>11</v>
      </c>
      <c r="E7977" t="s">
        <v>1609</v>
      </c>
      <c r="F7977" t="s">
        <v>13</v>
      </c>
      <c r="G7977" t="s">
        <v>1369</v>
      </c>
      <c r="H7977" s="1">
        <v>0</v>
      </c>
      <c r="I7977" s="2">
        <v>43683</v>
      </c>
      <c r="J7977" t="s">
        <v>1991</v>
      </c>
      <c r="K7977" t="s">
        <v>16</v>
      </c>
      <c r="L7977">
        <v>70506</v>
      </c>
      <c r="M7977">
        <v>1036</v>
      </c>
      <c r="N7977" t="s">
        <v>169</v>
      </c>
      <c r="O7977">
        <v>7</v>
      </c>
      <c r="P7977">
        <v>5</v>
      </c>
      <c r="Q7977" t="s">
        <v>18</v>
      </c>
      <c r="R7977" t="s">
        <v>8304</v>
      </c>
      <c r="S7977">
        <v>7.39</v>
      </c>
      <c r="T7977">
        <v>15</v>
      </c>
      <c r="U7977" t="s">
        <v>19</v>
      </c>
      <c r="V7977" s="2">
        <v>43687</v>
      </c>
      <c r="W7977" t="s">
        <v>20</v>
      </c>
      <c r="X7977" t="s">
        <v>454</v>
      </c>
      <c r="Y7977" t="s">
        <v>47</v>
      </c>
    </row>
    <row r="7978" spans="1:25" x14ac:dyDescent="0.35">
      <c r="A7978">
        <v>5</v>
      </c>
      <c r="B7978" t="s">
        <v>43</v>
      </c>
      <c r="C7978">
        <v>6</v>
      </c>
      <c r="D7978" t="s">
        <v>11</v>
      </c>
      <c r="E7978" t="s">
        <v>27</v>
      </c>
      <c r="F7978" t="s">
        <v>13</v>
      </c>
      <c r="G7978" t="s">
        <v>1256</v>
      </c>
      <c r="H7978" s="1">
        <v>0</v>
      </c>
      <c r="I7978" s="2">
        <v>43498</v>
      </c>
      <c r="J7978" t="s">
        <v>2593</v>
      </c>
      <c r="K7978" t="s">
        <v>30</v>
      </c>
      <c r="L7978">
        <v>90045</v>
      </c>
      <c r="M7978">
        <v>866</v>
      </c>
      <c r="N7978" t="s">
        <v>8179</v>
      </c>
      <c r="O7978">
        <v>29</v>
      </c>
      <c r="P7978">
        <v>2</v>
      </c>
      <c r="Q7978" t="s">
        <v>32</v>
      </c>
      <c r="R7978" t="s">
        <v>8304</v>
      </c>
      <c r="S7978">
        <v>29.33</v>
      </c>
      <c r="T7978">
        <v>86</v>
      </c>
      <c r="U7978" t="s">
        <v>19</v>
      </c>
      <c r="V7978" s="2">
        <v>43503</v>
      </c>
      <c r="W7978" t="s">
        <v>39</v>
      </c>
      <c r="X7978" t="s">
        <v>34</v>
      </c>
      <c r="Y7978" t="s">
        <v>47</v>
      </c>
    </row>
    <row r="7979" spans="1:25" x14ac:dyDescent="0.35">
      <c r="A7979">
        <v>5</v>
      </c>
      <c r="B7979" t="s">
        <v>43</v>
      </c>
      <c r="C7979">
        <v>6</v>
      </c>
      <c r="D7979" t="s">
        <v>26</v>
      </c>
      <c r="E7979" t="s">
        <v>27</v>
      </c>
      <c r="F7979" t="s">
        <v>13</v>
      </c>
      <c r="G7979" t="s">
        <v>1256</v>
      </c>
      <c r="H7979" s="1">
        <v>0</v>
      </c>
      <c r="I7979" s="2">
        <v>43498</v>
      </c>
      <c r="J7979" t="s">
        <v>2593</v>
      </c>
      <c r="K7979" t="s">
        <v>30</v>
      </c>
      <c r="L7979">
        <v>90045</v>
      </c>
      <c r="M7979">
        <v>794</v>
      </c>
      <c r="N7979" t="s">
        <v>4368</v>
      </c>
      <c r="O7979">
        <v>16</v>
      </c>
      <c r="P7979">
        <v>4</v>
      </c>
      <c r="Q7979" t="s">
        <v>32</v>
      </c>
      <c r="R7979" t="s">
        <v>8304</v>
      </c>
      <c r="S7979">
        <v>16.38</v>
      </c>
      <c r="T7979">
        <v>47</v>
      </c>
      <c r="U7979" t="s">
        <v>19</v>
      </c>
      <c r="V7979" s="2">
        <v>43503</v>
      </c>
      <c r="W7979" t="s">
        <v>39</v>
      </c>
      <c r="X7979" t="s">
        <v>34</v>
      </c>
      <c r="Y7979" t="s">
        <v>56</v>
      </c>
    </row>
    <row r="7980" spans="1:25" x14ac:dyDescent="0.35">
      <c r="A7980">
        <v>5</v>
      </c>
      <c r="B7980" t="s">
        <v>43</v>
      </c>
      <c r="C7980">
        <v>6</v>
      </c>
      <c r="D7980" t="s">
        <v>26</v>
      </c>
      <c r="E7980" t="s">
        <v>27</v>
      </c>
      <c r="F7980" t="s">
        <v>13</v>
      </c>
      <c r="G7980" t="s">
        <v>1256</v>
      </c>
      <c r="H7980" s="1">
        <v>0</v>
      </c>
      <c r="I7980" s="2">
        <v>43498</v>
      </c>
      <c r="J7980" t="s">
        <v>2593</v>
      </c>
      <c r="K7980" t="s">
        <v>30</v>
      </c>
      <c r="L7980">
        <v>90045</v>
      </c>
      <c r="M7980">
        <v>1110</v>
      </c>
      <c r="N7980" t="s">
        <v>3321</v>
      </c>
      <c r="O7980">
        <v>39</v>
      </c>
      <c r="P7980">
        <v>4</v>
      </c>
      <c r="Q7980" t="s">
        <v>32</v>
      </c>
      <c r="R7980" t="s">
        <v>8304</v>
      </c>
      <c r="S7980">
        <v>38.93</v>
      </c>
      <c r="T7980">
        <v>139</v>
      </c>
      <c r="U7980" t="s">
        <v>19</v>
      </c>
      <c r="V7980" s="2">
        <v>43503</v>
      </c>
      <c r="W7980" t="s">
        <v>39</v>
      </c>
      <c r="X7980" t="s">
        <v>34</v>
      </c>
      <c r="Y7980" t="s">
        <v>42</v>
      </c>
    </row>
    <row r="7981" spans="1:25" hidden="1" x14ac:dyDescent="0.35">
      <c r="A7981">
        <v>4</v>
      </c>
      <c r="B7981" t="s">
        <v>43</v>
      </c>
      <c r="C7981">
        <v>6</v>
      </c>
      <c r="D7981" t="s">
        <v>11</v>
      </c>
      <c r="E7981" t="s">
        <v>1296</v>
      </c>
      <c r="F7981" t="s">
        <v>13</v>
      </c>
      <c r="G7981" t="s">
        <v>466</v>
      </c>
      <c r="H7981" s="1">
        <v>0.5</v>
      </c>
      <c r="I7981" s="2">
        <v>43613</v>
      </c>
      <c r="J7981" t="s">
        <v>5656</v>
      </c>
      <c r="K7981" t="s">
        <v>102</v>
      </c>
      <c r="L7981">
        <v>44105</v>
      </c>
      <c r="M7981">
        <v>391</v>
      </c>
      <c r="N7981" t="s">
        <v>645</v>
      </c>
      <c r="O7981">
        <v>-65</v>
      </c>
      <c r="P7981">
        <v>4</v>
      </c>
      <c r="Q7981" t="s">
        <v>104</v>
      </c>
      <c r="R7981" t="s">
        <v>8304</v>
      </c>
      <c r="S7981">
        <v>-64.94</v>
      </c>
      <c r="T7981">
        <v>116</v>
      </c>
      <c r="U7981" t="s">
        <v>33</v>
      </c>
      <c r="V7981" s="2">
        <v>43617</v>
      </c>
      <c r="W7981" t="s">
        <v>39</v>
      </c>
      <c r="X7981" t="s">
        <v>309</v>
      </c>
      <c r="Y7981" t="s">
        <v>22</v>
      </c>
    </row>
    <row r="7982" spans="1:25" hidden="1" x14ac:dyDescent="0.35">
      <c r="A7982">
        <v>4</v>
      </c>
      <c r="B7982" t="s">
        <v>43</v>
      </c>
      <c r="C7982">
        <v>6</v>
      </c>
      <c r="D7982" t="s">
        <v>26</v>
      </c>
      <c r="E7982" t="s">
        <v>1296</v>
      </c>
      <c r="F7982" t="s">
        <v>13</v>
      </c>
      <c r="G7982" t="s">
        <v>466</v>
      </c>
      <c r="H7982" s="1">
        <v>0.2</v>
      </c>
      <c r="I7982" s="2">
        <v>43613</v>
      </c>
      <c r="J7982" t="s">
        <v>5656</v>
      </c>
      <c r="K7982" t="s">
        <v>102</v>
      </c>
      <c r="L7982">
        <v>44105</v>
      </c>
      <c r="M7982">
        <v>881</v>
      </c>
      <c r="N7982" t="s">
        <v>2910</v>
      </c>
      <c r="O7982">
        <v>5</v>
      </c>
      <c r="P7982">
        <v>3</v>
      </c>
      <c r="Q7982" t="s">
        <v>104</v>
      </c>
      <c r="R7982" t="s">
        <v>8304</v>
      </c>
      <c r="S7982">
        <v>5.03</v>
      </c>
      <c r="T7982">
        <v>14</v>
      </c>
      <c r="U7982" t="s">
        <v>33</v>
      </c>
      <c r="V7982" s="2">
        <v>43617</v>
      </c>
      <c r="W7982" t="s">
        <v>39</v>
      </c>
      <c r="X7982" t="s">
        <v>309</v>
      </c>
      <c r="Y7982" t="s">
        <v>64</v>
      </c>
    </row>
    <row r="7983" spans="1:25" hidden="1" x14ac:dyDescent="0.35">
      <c r="A7983">
        <v>7</v>
      </c>
      <c r="B7983" t="s">
        <v>25</v>
      </c>
      <c r="C7983">
        <v>6</v>
      </c>
      <c r="D7983" t="s">
        <v>50</v>
      </c>
      <c r="E7983" t="s">
        <v>99</v>
      </c>
      <c r="F7983" t="s">
        <v>13</v>
      </c>
      <c r="G7983" t="s">
        <v>1462</v>
      </c>
      <c r="H7983" s="1">
        <v>0.4</v>
      </c>
      <c r="I7983" s="2">
        <v>43642</v>
      </c>
      <c r="J7983" t="s">
        <v>5087</v>
      </c>
      <c r="K7983" t="s">
        <v>102</v>
      </c>
      <c r="L7983">
        <v>19143</v>
      </c>
      <c r="M7983">
        <v>345</v>
      </c>
      <c r="N7983" t="s">
        <v>630</v>
      </c>
      <c r="O7983">
        <v>42</v>
      </c>
      <c r="P7983">
        <v>3</v>
      </c>
      <c r="Q7983" t="s">
        <v>104</v>
      </c>
      <c r="R7983" t="s">
        <v>8304</v>
      </c>
      <c r="S7983">
        <v>41.79</v>
      </c>
      <c r="T7983">
        <v>358</v>
      </c>
      <c r="U7983" t="s">
        <v>19</v>
      </c>
      <c r="V7983" s="2">
        <v>43649</v>
      </c>
      <c r="W7983" t="s">
        <v>39</v>
      </c>
      <c r="X7983" t="s">
        <v>105</v>
      </c>
      <c r="Y7983" t="s">
        <v>52</v>
      </c>
    </row>
    <row r="7984" spans="1:25" hidden="1" x14ac:dyDescent="0.35">
      <c r="A7984">
        <v>7</v>
      </c>
      <c r="B7984" t="s">
        <v>25</v>
      </c>
      <c r="C7984">
        <v>6</v>
      </c>
      <c r="D7984" t="s">
        <v>50</v>
      </c>
      <c r="E7984" t="s">
        <v>99</v>
      </c>
      <c r="F7984" t="s">
        <v>13</v>
      </c>
      <c r="G7984" t="s">
        <v>1462</v>
      </c>
      <c r="H7984" s="1">
        <v>0.4</v>
      </c>
      <c r="I7984" s="2">
        <v>43642</v>
      </c>
      <c r="J7984" t="s">
        <v>5087</v>
      </c>
      <c r="K7984" t="s">
        <v>102</v>
      </c>
      <c r="L7984">
        <v>19143</v>
      </c>
      <c r="M7984">
        <v>1285</v>
      </c>
      <c r="N7984" t="s">
        <v>4822</v>
      </c>
      <c r="O7984">
        <v>73</v>
      </c>
      <c r="P7984">
        <v>14</v>
      </c>
      <c r="Q7984" t="s">
        <v>104</v>
      </c>
      <c r="R7984" t="s">
        <v>8304</v>
      </c>
      <c r="S7984">
        <v>72.790000000000006</v>
      </c>
      <c r="T7984">
        <v>546</v>
      </c>
      <c r="U7984" t="s">
        <v>19</v>
      </c>
      <c r="V7984" s="2">
        <v>43649</v>
      </c>
      <c r="W7984" t="s">
        <v>39</v>
      </c>
      <c r="X7984" t="s">
        <v>105</v>
      </c>
      <c r="Y7984" t="s">
        <v>52</v>
      </c>
    </row>
    <row r="7985" spans="1:25" x14ac:dyDescent="0.35">
      <c r="A7985">
        <v>4</v>
      </c>
      <c r="B7985" t="s">
        <v>25</v>
      </c>
      <c r="C7985">
        <v>3</v>
      </c>
      <c r="D7985" t="s">
        <v>26</v>
      </c>
      <c r="E7985" t="s">
        <v>7173</v>
      </c>
      <c r="F7985" t="s">
        <v>13</v>
      </c>
      <c r="G7985" t="s">
        <v>5335</v>
      </c>
      <c r="H7985" s="1">
        <v>0</v>
      </c>
      <c r="I7985" s="2">
        <v>43794</v>
      </c>
      <c r="J7985" t="s">
        <v>8005</v>
      </c>
      <c r="K7985" t="s">
        <v>30</v>
      </c>
      <c r="L7985">
        <v>92677</v>
      </c>
      <c r="M7985">
        <v>96</v>
      </c>
      <c r="N7985" t="s">
        <v>8182</v>
      </c>
      <c r="O7985">
        <v>15</v>
      </c>
      <c r="P7985">
        <v>6</v>
      </c>
      <c r="Q7985" t="s">
        <v>32</v>
      </c>
      <c r="R7985" t="s">
        <v>92</v>
      </c>
      <c r="S7985">
        <v>15.34</v>
      </c>
      <c r="T7985">
        <v>34</v>
      </c>
      <c r="U7985" t="s">
        <v>33</v>
      </c>
      <c r="V7985" s="2">
        <v>43798</v>
      </c>
      <c r="W7985" t="s">
        <v>20</v>
      </c>
      <c r="X7985" t="s">
        <v>34</v>
      </c>
      <c r="Y7985" t="s">
        <v>64</v>
      </c>
    </row>
    <row r="7986" spans="1:25" x14ac:dyDescent="0.35">
      <c r="A7986">
        <v>4</v>
      </c>
      <c r="B7986" t="s">
        <v>25</v>
      </c>
      <c r="C7986">
        <v>3</v>
      </c>
      <c r="D7986" t="s">
        <v>50</v>
      </c>
      <c r="E7986" t="s">
        <v>7173</v>
      </c>
      <c r="F7986" t="s">
        <v>13</v>
      </c>
      <c r="G7986" t="s">
        <v>5335</v>
      </c>
      <c r="H7986" s="1">
        <v>0.2</v>
      </c>
      <c r="I7986" s="2">
        <v>43794</v>
      </c>
      <c r="J7986" t="s">
        <v>8005</v>
      </c>
      <c r="K7986" t="s">
        <v>30</v>
      </c>
      <c r="L7986">
        <v>92677</v>
      </c>
      <c r="M7986">
        <v>1254</v>
      </c>
      <c r="N7986" t="s">
        <v>4712</v>
      </c>
      <c r="O7986">
        <v>3</v>
      </c>
      <c r="P7986">
        <v>5</v>
      </c>
      <c r="Q7986" t="s">
        <v>32</v>
      </c>
      <c r="R7986" t="s">
        <v>92</v>
      </c>
      <c r="S7986">
        <v>3.5</v>
      </c>
      <c r="T7986">
        <v>40</v>
      </c>
      <c r="U7986" t="s">
        <v>33</v>
      </c>
      <c r="V7986" s="2">
        <v>43798</v>
      </c>
      <c r="W7986" t="s">
        <v>20</v>
      </c>
      <c r="X7986" t="s">
        <v>34</v>
      </c>
      <c r="Y7986" t="s">
        <v>52</v>
      </c>
    </row>
    <row r="7987" spans="1:25" hidden="1" x14ac:dyDescent="0.35">
      <c r="A7987">
        <v>4</v>
      </c>
      <c r="B7987" t="s">
        <v>43</v>
      </c>
      <c r="C7987">
        <v>6</v>
      </c>
      <c r="D7987" t="s">
        <v>11</v>
      </c>
      <c r="E7987" t="s">
        <v>171</v>
      </c>
      <c r="F7987" t="s">
        <v>13</v>
      </c>
      <c r="G7987" t="s">
        <v>1326</v>
      </c>
      <c r="H7987" s="1">
        <v>0.2</v>
      </c>
      <c r="I7987" s="2">
        <v>43824</v>
      </c>
      <c r="J7987" t="s">
        <v>1327</v>
      </c>
      <c r="K7987" t="s">
        <v>102</v>
      </c>
      <c r="L7987">
        <v>10035</v>
      </c>
      <c r="M7987">
        <v>379</v>
      </c>
      <c r="N7987" t="s">
        <v>1328</v>
      </c>
      <c r="O7987">
        <v>5</v>
      </c>
      <c r="P7987">
        <v>2</v>
      </c>
      <c r="Q7987" t="s">
        <v>104</v>
      </c>
      <c r="R7987" t="s">
        <v>8304</v>
      </c>
      <c r="S7987">
        <v>4.8</v>
      </c>
      <c r="T7987">
        <v>192</v>
      </c>
      <c r="U7987" t="s">
        <v>19</v>
      </c>
      <c r="V7987" s="2">
        <v>43828</v>
      </c>
      <c r="W7987" t="s">
        <v>39</v>
      </c>
      <c r="X7987" t="s">
        <v>175</v>
      </c>
      <c r="Y7987" t="s">
        <v>22</v>
      </c>
    </row>
    <row r="7988" spans="1:25" hidden="1" x14ac:dyDescent="0.35">
      <c r="A7988">
        <v>5</v>
      </c>
      <c r="B7988" t="s">
        <v>43</v>
      </c>
      <c r="C7988">
        <v>6</v>
      </c>
      <c r="D7988" t="s">
        <v>11</v>
      </c>
      <c r="E7988" t="s">
        <v>498</v>
      </c>
      <c r="F7988" t="s">
        <v>13</v>
      </c>
      <c r="G7988" t="s">
        <v>782</v>
      </c>
      <c r="H7988" s="1">
        <v>0.6</v>
      </c>
      <c r="I7988" s="2">
        <v>43711</v>
      </c>
      <c r="J7988" t="s">
        <v>7828</v>
      </c>
      <c r="K7988" t="s">
        <v>73</v>
      </c>
      <c r="L7988">
        <v>75217</v>
      </c>
      <c r="M7988">
        <v>555</v>
      </c>
      <c r="N7988" t="s">
        <v>1669</v>
      </c>
      <c r="O7988">
        <v>-106</v>
      </c>
      <c r="P7988">
        <v>5</v>
      </c>
      <c r="Q7988" t="s">
        <v>75</v>
      </c>
      <c r="R7988" t="s">
        <v>92</v>
      </c>
      <c r="S7988">
        <v>-105.69</v>
      </c>
      <c r="T7988">
        <v>108</v>
      </c>
      <c r="U7988" t="s">
        <v>19</v>
      </c>
      <c r="V7988" s="2">
        <v>43716</v>
      </c>
      <c r="W7988" t="s">
        <v>39</v>
      </c>
      <c r="X7988" t="s">
        <v>77</v>
      </c>
      <c r="Y7988" t="s">
        <v>47</v>
      </c>
    </row>
    <row r="7989" spans="1:25" x14ac:dyDescent="0.35">
      <c r="A7989">
        <v>5</v>
      </c>
      <c r="B7989" t="s">
        <v>25</v>
      </c>
      <c r="C7989">
        <v>3</v>
      </c>
      <c r="D7989" t="s">
        <v>26</v>
      </c>
      <c r="E7989" t="s">
        <v>27</v>
      </c>
      <c r="F7989" t="s">
        <v>13</v>
      </c>
      <c r="G7989" t="s">
        <v>273</v>
      </c>
      <c r="H7989" s="1">
        <v>0</v>
      </c>
      <c r="I7989" s="2">
        <v>43815</v>
      </c>
      <c r="J7989" t="s">
        <v>7371</v>
      </c>
      <c r="K7989" t="s">
        <v>30</v>
      </c>
      <c r="L7989">
        <v>90036</v>
      </c>
      <c r="M7989">
        <v>1689</v>
      </c>
      <c r="N7989" t="s">
        <v>1112</v>
      </c>
      <c r="O7989">
        <v>6</v>
      </c>
      <c r="P7989">
        <v>2</v>
      </c>
      <c r="Q7989" t="s">
        <v>32</v>
      </c>
      <c r="R7989" t="s">
        <v>8304</v>
      </c>
      <c r="S7989">
        <v>6.41</v>
      </c>
      <c r="T7989">
        <v>13</v>
      </c>
      <c r="U7989" t="s">
        <v>76</v>
      </c>
      <c r="V7989" s="2">
        <v>43820</v>
      </c>
      <c r="W7989" t="s">
        <v>20</v>
      </c>
      <c r="X7989" t="s">
        <v>34</v>
      </c>
      <c r="Y7989" t="s">
        <v>64</v>
      </c>
    </row>
    <row r="7990" spans="1:25" x14ac:dyDescent="0.35">
      <c r="A7990">
        <v>5</v>
      </c>
      <c r="B7990" t="s">
        <v>25</v>
      </c>
      <c r="C7990">
        <v>3</v>
      </c>
      <c r="D7990" t="s">
        <v>26</v>
      </c>
      <c r="E7990" t="s">
        <v>27</v>
      </c>
      <c r="F7990" t="s">
        <v>13</v>
      </c>
      <c r="G7990" t="s">
        <v>273</v>
      </c>
      <c r="H7990" s="1">
        <v>0</v>
      </c>
      <c r="I7990" s="2">
        <v>43815</v>
      </c>
      <c r="J7990" t="s">
        <v>7371</v>
      </c>
      <c r="K7990" t="s">
        <v>30</v>
      </c>
      <c r="L7990">
        <v>90036</v>
      </c>
      <c r="M7990">
        <v>1390</v>
      </c>
      <c r="N7990" t="s">
        <v>8288</v>
      </c>
      <c r="O7990">
        <v>8</v>
      </c>
      <c r="P7990">
        <v>5</v>
      </c>
      <c r="Q7990" t="s">
        <v>32</v>
      </c>
      <c r="R7990" t="s">
        <v>8304</v>
      </c>
      <c r="S7990">
        <v>7.94</v>
      </c>
      <c r="T7990">
        <v>159</v>
      </c>
      <c r="U7990" t="s">
        <v>76</v>
      </c>
      <c r="V7990" s="2">
        <v>43820</v>
      </c>
      <c r="W7990" t="s">
        <v>20</v>
      </c>
      <c r="X7990" t="s">
        <v>34</v>
      </c>
      <c r="Y7990" t="s">
        <v>42</v>
      </c>
    </row>
    <row r="7991" spans="1:25" hidden="1" x14ac:dyDescent="0.35">
      <c r="A7991">
        <v>4</v>
      </c>
      <c r="B7991" t="s">
        <v>43</v>
      </c>
      <c r="C7991">
        <v>6</v>
      </c>
      <c r="D7991" t="s">
        <v>26</v>
      </c>
      <c r="E7991" t="s">
        <v>2531</v>
      </c>
      <c r="F7991" t="s">
        <v>13</v>
      </c>
      <c r="G7991" t="s">
        <v>5702</v>
      </c>
      <c r="H7991" s="1">
        <v>0.7</v>
      </c>
      <c r="I7991" s="2">
        <v>43561</v>
      </c>
      <c r="J7991" t="s">
        <v>6530</v>
      </c>
      <c r="K7991" t="s">
        <v>16</v>
      </c>
      <c r="L7991">
        <v>37421</v>
      </c>
      <c r="M7991">
        <v>24</v>
      </c>
      <c r="N7991" t="s">
        <v>2989</v>
      </c>
      <c r="O7991">
        <v>-6</v>
      </c>
      <c r="P7991">
        <v>5</v>
      </c>
      <c r="Q7991" t="s">
        <v>18</v>
      </c>
      <c r="R7991" t="s">
        <v>8304</v>
      </c>
      <c r="S7991">
        <v>-5.94</v>
      </c>
      <c r="T7991">
        <v>8</v>
      </c>
      <c r="U7991" t="s">
        <v>33</v>
      </c>
      <c r="V7991" s="2">
        <v>43565</v>
      </c>
      <c r="W7991" t="s">
        <v>39</v>
      </c>
      <c r="X7991" t="s">
        <v>214</v>
      </c>
      <c r="Y7991" t="s">
        <v>54</v>
      </c>
    </row>
    <row r="7992" spans="1:25" hidden="1" x14ac:dyDescent="0.35">
      <c r="A7992">
        <v>5</v>
      </c>
      <c r="B7992" t="s">
        <v>25</v>
      </c>
      <c r="C7992">
        <v>3</v>
      </c>
      <c r="D7992" t="s">
        <v>26</v>
      </c>
      <c r="E7992" t="s">
        <v>372</v>
      </c>
      <c r="F7992" t="s">
        <v>13</v>
      </c>
      <c r="G7992" t="s">
        <v>999</v>
      </c>
      <c r="H7992" s="1">
        <v>0</v>
      </c>
      <c r="I7992" s="2">
        <v>43598</v>
      </c>
      <c r="J7992" t="s">
        <v>7345</v>
      </c>
      <c r="K7992" t="s">
        <v>102</v>
      </c>
      <c r="L7992">
        <v>19711</v>
      </c>
      <c r="M7992">
        <v>714</v>
      </c>
      <c r="N7992" t="s">
        <v>3074</v>
      </c>
      <c r="O7992">
        <v>150</v>
      </c>
      <c r="P7992">
        <v>9</v>
      </c>
      <c r="Q7992" t="s">
        <v>104</v>
      </c>
      <c r="R7992" t="s">
        <v>8304</v>
      </c>
      <c r="S7992">
        <v>149.76</v>
      </c>
      <c r="T7992">
        <v>300</v>
      </c>
      <c r="U7992" t="s">
        <v>76</v>
      </c>
      <c r="V7992" s="2">
        <v>43603</v>
      </c>
      <c r="W7992" t="s">
        <v>20</v>
      </c>
      <c r="X7992" t="s">
        <v>161</v>
      </c>
      <c r="Y7992" t="s">
        <v>54</v>
      </c>
    </row>
    <row r="7993" spans="1:25" hidden="1" x14ac:dyDescent="0.35">
      <c r="A7993">
        <v>5</v>
      </c>
      <c r="B7993" t="s">
        <v>25</v>
      </c>
      <c r="C7993">
        <v>3</v>
      </c>
      <c r="D7993" t="s">
        <v>11</v>
      </c>
      <c r="E7993" t="s">
        <v>3823</v>
      </c>
      <c r="F7993" t="s">
        <v>13</v>
      </c>
      <c r="G7993" t="s">
        <v>5335</v>
      </c>
      <c r="H7993" s="1">
        <v>0.6</v>
      </c>
      <c r="I7993" s="2">
        <v>43779</v>
      </c>
      <c r="J7993" t="s">
        <v>5369</v>
      </c>
      <c r="K7993" t="s">
        <v>73</v>
      </c>
      <c r="L7993">
        <v>78664</v>
      </c>
      <c r="M7993">
        <v>1536</v>
      </c>
      <c r="N7993" t="s">
        <v>1631</v>
      </c>
      <c r="O7993">
        <v>-427</v>
      </c>
      <c r="P7993">
        <v>5</v>
      </c>
      <c r="Q7993" t="s">
        <v>75</v>
      </c>
      <c r="R7993" t="s">
        <v>8304</v>
      </c>
      <c r="S7993">
        <v>-427.45</v>
      </c>
      <c r="T7993">
        <v>342</v>
      </c>
      <c r="U7993" t="s">
        <v>33</v>
      </c>
      <c r="V7993" s="2">
        <v>43784</v>
      </c>
      <c r="W7993" t="s">
        <v>20</v>
      </c>
      <c r="X7993" t="s">
        <v>77</v>
      </c>
      <c r="Y7993" t="s">
        <v>47</v>
      </c>
    </row>
    <row r="7994" spans="1:25" hidden="1" x14ac:dyDescent="0.35">
      <c r="A7994">
        <v>1</v>
      </c>
      <c r="B7994" t="s">
        <v>10</v>
      </c>
      <c r="C7994">
        <v>1</v>
      </c>
      <c r="D7994" t="s">
        <v>11</v>
      </c>
      <c r="E7994" t="s">
        <v>122</v>
      </c>
      <c r="F7994" t="s">
        <v>13</v>
      </c>
      <c r="G7994" t="s">
        <v>1118</v>
      </c>
      <c r="H7994" s="1">
        <v>0.3</v>
      </c>
      <c r="I7994" s="2">
        <v>43599</v>
      </c>
      <c r="J7994" t="s">
        <v>1489</v>
      </c>
      <c r="K7994" t="s">
        <v>73</v>
      </c>
      <c r="L7994">
        <v>77041</v>
      </c>
      <c r="M7994">
        <v>743</v>
      </c>
      <c r="N7994" t="s">
        <v>1490</v>
      </c>
      <c r="O7994">
        <v>-13</v>
      </c>
      <c r="P7994">
        <v>5</v>
      </c>
      <c r="Q7994" t="s">
        <v>75</v>
      </c>
      <c r="R7994" t="s">
        <v>8304</v>
      </c>
      <c r="S7994">
        <v>-12.85</v>
      </c>
      <c r="T7994">
        <v>899</v>
      </c>
      <c r="U7994" t="s">
        <v>19</v>
      </c>
      <c r="V7994" s="2">
        <v>43600</v>
      </c>
      <c r="W7994" t="s">
        <v>130</v>
      </c>
      <c r="X7994" t="s">
        <v>77</v>
      </c>
      <c r="Y7994" t="s">
        <v>24</v>
      </c>
    </row>
    <row r="7995" spans="1:25" hidden="1" x14ac:dyDescent="0.35">
      <c r="A7995">
        <v>1</v>
      </c>
      <c r="B7995" t="s">
        <v>10</v>
      </c>
      <c r="C7995">
        <v>1</v>
      </c>
      <c r="D7995" t="s">
        <v>26</v>
      </c>
      <c r="E7995" t="s">
        <v>122</v>
      </c>
      <c r="F7995" t="s">
        <v>13</v>
      </c>
      <c r="G7995" t="s">
        <v>1118</v>
      </c>
      <c r="H7995" s="1">
        <v>0.2</v>
      </c>
      <c r="I7995" s="2">
        <v>43599</v>
      </c>
      <c r="J7995" t="s">
        <v>1489</v>
      </c>
      <c r="K7995" t="s">
        <v>73</v>
      </c>
      <c r="L7995">
        <v>77041</v>
      </c>
      <c r="M7995">
        <v>1732</v>
      </c>
      <c r="N7995" t="s">
        <v>2796</v>
      </c>
      <c r="O7995">
        <v>27</v>
      </c>
      <c r="P7995">
        <v>2</v>
      </c>
      <c r="Q7995" t="s">
        <v>75</v>
      </c>
      <c r="R7995" t="s">
        <v>8304</v>
      </c>
      <c r="S7995">
        <v>26.9</v>
      </c>
      <c r="T7995">
        <v>77</v>
      </c>
      <c r="U7995" t="s">
        <v>19</v>
      </c>
      <c r="V7995" s="2">
        <v>43600</v>
      </c>
      <c r="W7995" t="s">
        <v>130</v>
      </c>
      <c r="X7995" t="s">
        <v>77</v>
      </c>
      <c r="Y7995" t="s">
        <v>64</v>
      </c>
    </row>
    <row r="7996" spans="1:25" hidden="1" x14ac:dyDescent="0.35">
      <c r="A7996">
        <v>1</v>
      </c>
      <c r="B7996" t="s">
        <v>10</v>
      </c>
      <c r="C7996">
        <v>1</v>
      </c>
      <c r="D7996" t="s">
        <v>26</v>
      </c>
      <c r="E7996" t="s">
        <v>122</v>
      </c>
      <c r="F7996" t="s">
        <v>13</v>
      </c>
      <c r="G7996" t="s">
        <v>1118</v>
      </c>
      <c r="H7996" s="1">
        <v>0.2</v>
      </c>
      <c r="I7996" s="2">
        <v>43599</v>
      </c>
      <c r="J7996" t="s">
        <v>1489</v>
      </c>
      <c r="K7996" t="s">
        <v>73</v>
      </c>
      <c r="L7996">
        <v>77041</v>
      </c>
      <c r="M7996">
        <v>1731</v>
      </c>
      <c r="N7996" t="s">
        <v>2806</v>
      </c>
      <c r="O7996">
        <v>16</v>
      </c>
      <c r="P7996">
        <v>3</v>
      </c>
      <c r="Q7996" t="s">
        <v>75</v>
      </c>
      <c r="R7996" t="s">
        <v>8304</v>
      </c>
      <c r="S7996">
        <v>16.18</v>
      </c>
      <c r="T7996">
        <v>48</v>
      </c>
      <c r="U7996" t="s">
        <v>19</v>
      </c>
      <c r="V7996" s="2">
        <v>43600</v>
      </c>
      <c r="W7996" t="s">
        <v>130</v>
      </c>
      <c r="X7996" t="s">
        <v>77</v>
      </c>
      <c r="Y7996" t="s">
        <v>64</v>
      </c>
    </row>
    <row r="7997" spans="1:25" hidden="1" x14ac:dyDescent="0.35">
      <c r="A7997">
        <v>1</v>
      </c>
      <c r="B7997" t="s">
        <v>10</v>
      </c>
      <c r="C7997">
        <v>1</v>
      </c>
      <c r="D7997" t="s">
        <v>26</v>
      </c>
      <c r="E7997" t="s">
        <v>122</v>
      </c>
      <c r="F7997" t="s">
        <v>13</v>
      </c>
      <c r="G7997" t="s">
        <v>1118</v>
      </c>
      <c r="H7997" s="1">
        <v>0.2</v>
      </c>
      <c r="I7997" s="2">
        <v>43599</v>
      </c>
      <c r="J7997" t="s">
        <v>1489</v>
      </c>
      <c r="K7997" t="s">
        <v>73</v>
      </c>
      <c r="L7997">
        <v>77041</v>
      </c>
      <c r="M7997">
        <v>1122</v>
      </c>
      <c r="N7997" t="s">
        <v>2815</v>
      </c>
      <c r="O7997">
        <v>6</v>
      </c>
      <c r="P7997">
        <v>5</v>
      </c>
      <c r="Q7997" t="s">
        <v>75</v>
      </c>
      <c r="R7997" t="s">
        <v>8304</v>
      </c>
      <c r="S7997">
        <v>5.77</v>
      </c>
      <c r="T7997">
        <v>46</v>
      </c>
      <c r="U7997" t="s">
        <v>19</v>
      </c>
      <c r="V7997" s="2">
        <v>43600</v>
      </c>
      <c r="W7997" t="s">
        <v>130</v>
      </c>
      <c r="X7997" t="s">
        <v>77</v>
      </c>
      <c r="Y7997" t="s">
        <v>49</v>
      </c>
    </row>
    <row r="7998" spans="1:25" hidden="1" x14ac:dyDescent="0.35">
      <c r="A7998">
        <v>1</v>
      </c>
      <c r="B7998" t="s">
        <v>10</v>
      </c>
      <c r="C7998">
        <v>1</v>
      </c>
      <c r="D7998" t="s">
        <v>50</v>
      </c>
      <c r="E7998" t="s">
        <v>122</v>
      </c>
      <c r="F7998" t="s">
        <v>13</v>
      </c>
      <c r="G7998" t="s">
        <v>1118</v>
      </c>
      <c r="H7998" s="1">
        <v>0.2</v>
      </c>
      <c r="I7998" s="2">
        <v>43599</v>
      </c>
      <c r="J7998" t="s">
        <v>1489</v>
      </c>
      <c r="K7998" t="s">
        <v>73</v>
      </c>
      <c r="L7998">
        <v>77041</v>
      </c>
      <c r="M7998">
        <v>1254</v>
      </c>
      <c r="N7998" t="s">
        <v>4712</v>
      </c>
      <c r="O7998">
        <v>1</v>
      </c>
      <c r="P7998">
        <v>1</v>
      </c>
      <c r="Q7998" t="s">
        <v>75</v>
      </c>
      <c r="R7998" t="s">
        <v>8304</v>
      </c>
      <c r="S7998">
        <v>0.7</v>
      </c>
      <c r="T7998">
        <v>8</v>
      </c>
      <c r="U7998" t="s">
        <v>19</v>
      </c>
      <c r="V7998" s="2">
        <v>43600</v>
      </c>
      <c r="W7998" t="s">
        <v>130</v>
      </c>
      <c r="X7998" t="s">
        <v>77</v>
      </c>
      <c r="Y7998" t="s">
        <v>52</v>
      </c>
    </row>
    <row r="7999" spans="1:25" x14ac:dyDescent="0.35">
      <c r="A7999">
        <v>6</v>
      </c>
      <c r="B7999" t="s">
        <v>10</v>
      </c>
      <c r="C7999">
        <v>6</v>
      </c>
      <c r="D7999" t="s">
        <v>50</v>
      </c>
      <c r="E7999" t="s">
        <v>27</v>
      </c>
      <c r="F7999" t="s">
        <v>13</v>
      </c>
      <c r="G7999" t="s">
        <v>2423</v>
      </c>
      <c r="H7999" s="1">
        <v>0.2</v>
      </c>
      <c r="I7999" s="2">
        <v>43485</v>
      </c>
      <c r="J7999" t="s">
        <v>5172</v>
      </c>
      <c r="K7999" t="s">
        <v>30</v>
      </c>
      <c r="L7999">
        <v>90045</v>
      </c>
      <c r="M7999">
        <v>1335</v>
      </c>
      <c r="N7999" t="s">
        <v>4731</v>
      </c>
      <c r="O7999">
        <v>10</v>
      </c>
      <c r="P7999">
        <v>3</v>
      </c>
      <c r="Q7999" t="s">
        <v>32</v>
      </c>
      <c r="R7999" t="s">
        <v>8304</v>
      </c>
      <c r="S7999">
        <v>10.050000000000001</v>
      </c>
      <c r="T7999">
        <v>161</v>
      </c>
      <c r="U7999" t="s">
        <v>19</v>
      </c>
      <c r="V7999" s="2">
        <v>43491</v>
      </c>
      <c r="W7999" t="s">
        <v>39</v>
      </c>
      <c r="X7999" t="s">
        <v>34</v>
      </c>
      <c r="Y7999" t="s">
        <v>52</v>
      </c>
    </row>
    <row r="8000" spans="1:25" x14ac:dyDescent="0.35">
      <c r="A8000">
        <v>5</v>
      </c>
      <c r="B8000" t="s">
        <v>43</v>
      </c>
      <c r="C8000">
        <v>6</v>
      </c>
      <c r="D8000" t="s">
        <v>26</v>
      </c>
      <c r="E8000" t="s">
        <v>88</v>
      </c>
      <c r="F8000" t="s">
        <v>13</v>
      </c>
      <c r="G8000" t="s">
        <v>5217</v>
      </c>
      <c r="H8000" s="1">
        <v>0</v>
      </c>
      <c r="I8000" s="2">
        <v>43711</v>
      </c>
      <c r="J8000" t="s">
        <v>6549</v>
      </c>
      <c r="K8000" t="s">
        <v>30</v>
      </c>
      <c r="L8000">
        <v>94122</v>
      </c>
      <c r="M8000">
        <v>1312</v>
      </c>
      <c r="N8000" t="s">
        <v>229</v>
      </c>
      <c r="O8000">
        <v>2</v>
      </c>
      <c r="P8000">
        <v>2</v>
      </c>
      <c r="Q8000" t="s">
        <v>32</v>
      </c>
      <c r="R8000" t="s">
        <v>8304</v>
      </c>
      <c r="S8000">
        <v>1.67</v>
      </c>
      <c r="T8000">
        <v>6</v>
      </c>
      <c r="U8000" t="s">
        <v>33</v>
      </c>
      <c r="V8000" s="2">
        <v>43716</v>
      </c>
      <c r="W8000" t="s">
        <v>39</v>
      </c>
      <c r="X8000" t="s">
        <v>34</v>
      </c>
      <c r="Y8000" t="s">
        <v>49</v>
      </c>
    </row>
    <row r="8001" spans="1:25" hidden="1" x14ac:dyDescent="0.35">
      <c r="A8001">
        <v>2</v>
      </c>
      <c r="B8001" t="s">
        <v>25</v>
      </c>
      <c r="C8001">
        <v>1</v>
      </c>
      <c r="D8001" t="s">
        <v>26</v>
      </c>
      <c r="E8001" t="s">
        <v>843</v>
      </c>
      <c r="F8001" t="s">
        <v>13</v>
      </c>
      <c r="G8001" t="s">
        <v>824</v>
      </c>
      <c r="H8001" s="1">
        <v>0.7</v>
      </c>
      <c r="I8001" s="2">
        <v>43570</v>
      </c>
      <c r="J8001" t="s">
        <v>5935</v>
      </c>
      <c r="K8001" t="s">
        <v>16</v>
      </c>
      <c r="L8001">
        <v>33180</v>
      </c>
      <c r="M8001">
        <v>1602</v>
      </c>
      <c r="N8001" t="s">
        <v>3342</v>
      </c>
      <c r="O8001">
        <v>-12</v>
      </c>
      <c r="P8001">
        <v>3</v>
      </c>
      <c r="Q8001" t="s">
        <v>18</v>
      </c>
      <c r="R8001" t="s">
        <v>8304</v>
      </c>
      <c r="S8001">
        <v>-11.94</v>
      </c>
      <c r="T8001">
        <v>16</v>
      </c>
      <c r="U8001" t="s">
        <v>33</v>
      </c>
      <c r="V8001" s="2">
        <v>43572</v>
      </c>
      <c r="W8001" t="s">
        <v>130</v>
      </c>
      <c r="X8001" t="s">
        <v>40</v>
      </c>
      <c r="Y8001" t="s">
        <v>54</v>
      </c>
    </row>
    <row r="8002" spans="1:25" hidden="1" x14ac:dyDescent="0.35">
      <c r="A8002">
        <v>4</v>
      </c>
      <c r="B8002" t="s">
        <v>43</v>
      </c>
      <c r="C8002">
        <v>6</v>
      </c>
      <c r="D8002" t="s">
        <v>26</v>
      </c>
      <c r="E8002" t="s">
        <v>781</v>
      </c>
      <c r="F8002" t="s">
        <v>13</v>
      </c>
      <c r="G8002" t="s">
        <v>71</v>
      </c>
      <c r="H8002" s="1">
        <v>0.7</v>
      </c>
      <c r="I8002" s="2">
        <v>43488</v>
      </c>
      <c r="J8002" t="s">
        <v>7707</v>
      </c>
      <c r="K8002" t="s">
        <v>30</v>
      </c>
      <c r="L8002">
        <v>85705</v>
      </c>
      <c r="M8002">
        <v>1637</v>
      </c>
      <c r="N8002" t="s">
        <v>3153</v>
      </c>
      <c r="O8002">
        <v>-4</v>
      </c>
      <c r="P8002">
        <v>2</v>
      </c>
      <c r="Q8002" t="s">
        <v>32</v>
      </c>
      <c r="R8002" t="s">
        <v>8304</v>
      </c>
      <c r="S8002">
        <v>-3.62</v>
      </c>
      <c r="T8002">
        <v>5</v>
      </c>
      <c r="U8002" t="s">
        <v>76</v>
      </c>
      <c r="V8002" s="2">
        <v>43492</v>
      </c>
      <c r="W8002" t="s">
        <v>39</v>
      </c>
      <c r="X8002" t="s">
        <v>199</v>
      </c>
      <c r="Y8002" t="s">
        <v>54</v>
      </c>
    </row>
    <row r="8003" spans="1:25" hidden="1" x14ac:dyDescent="0.35">
      <c r="A8003">
        <v>4</v>
      </c>
      <c r="B8003" t="s">
        <v>43</v>
      </c>
      <c r="C8003">
        <v>6</v>
      </c>
      <c r="D8003" t="s">
        <v>50</v>
      </c>
      <c r="E8003" t="s">
        <v>781</v>
      </c>
      <c r="F8003" t="s">
        <v>13</v>
      </c>
      <c r="G8003" t="s">
        <v>71</v>
      </c>
      <c r="H8003" s="1">
        <v>0.2</v>
      </c>
      <c r="I8003" s="2">
        <v>43488</v>
      </c>
      <c r="J8003" t="s">
        <v>7707</v>
      </c>
      <c r="K8003" t="s">
        <v>30</v>
      </c>
      <c r="L8003">
        <v>85705</v>
      </c>
      <c r="M8003">
        <v>1027</v>
      </c>
      <c r="N8003" t="s">
        <v>4915</v>
      </c>
      <c r="O8003">
        <v>12</v>
      </c>
      <c r="P8003">
        <v>2</v>
      </c>
      <c r="Q8003" t="s">
        <v>32</v>
      </c>
      <c r="R8003" t="s">
        <v>8304</v>
      </c>
      <c r="S8003">
        <v>12</v>
      </c>
      <c r="T8003">
        <v>96</v>
      </c>
      <c r="U8003" t="s">
        <v>76</v>
      </c>
      <c r="V8003" s="2">
        <v>43492</v>
      </c>
      <c r="W8003" t="s">
        <v>39</v>
      </c>
      <c r="X8003" t="s">
        <v>199</v>
      </c>
      <c r="Y8003" t="s">
        <v>113</v>
      </c>
    </row>
    <row r="8004" spans="1:25" x14ac:dyDescent="0.35">
      <c r="A8004">
        <v>2</v>
      </c>
      <c r="B8004" t="s">
        <v>43</v>
      </c>
      <c r="C8004">
        <v>3</v>
      </c>
      <c r="D8004" t="s">
        <v>11</v>
      </c>
      <c r="E8004" t="s">
        <v>619</v>
      </c>
      <c r="F8004" t="s">
        <v>13</v>
      </c>
      <c r="G8004" t="s">
        <v>579</v>
      </c>
      <c r="H8004" s="1">
        <v>0</v>
      </c>
      <c r="I8004" s="2">
        <v>43704</v>
      </c>
      <c r="J8004" t="s">
        <v>7957</v>
      </c>
      <c r="K8004" t="s">
        <v>30</v>
      </c>
      <c r="L8004">
        <v>90301</v>
      </c>
      <c r="M8004">
        <v>727</v>
      </c>
      <c r="N8004" t="s">
        <v>8201</v>
      </c>
      <c r="O8004">
        <v>99</v>
      </c>
      <c r="P8004">
        <v>2</v>
      </c>
      <c r="Q8004" t="s">
        <v>32</v>
      </c>
      <c r="R8004" t="s">
        <v>92</v>
      </c>
      <c r="S8004">
        <v>99.23</v>
      </c>
      <c r="T8004">
        <v>198</v>
      </c>
      <c r="U8004" t="s">
        <v>33</v>
      </c>
      <c r="V8004" s="2">
        <v>43706</v>
      </c>
      <c r="W8004" t="s">
        <v>20</v>
      </c>
      <c r="X8004" t="s">
        <v>34</v>
      </c>
      <c r="Y8004" t="s">
        <v>47</v>
      </c>
    </row>
    <row r="8005" spans="1:25" x14ac:dyDescent="0.35">
      <c r="A8005">
        <v>2</v>
      </c>
      <c r="B8005" t="s">
        <v>43</v>
      </c>
      <c r="C8005">
        <v>3</v>
      </c>
      <c r="D8005" t="s">
        <v>11</v>
      </c>
      <c r="E8005" t="s">
        <v>619</v>
      </c>
      <c r="F8005" t="s">
        <v>13</v>
      </c>
      <c r="G8005" t="s">
        <v>579</v>
      </c>
      <c r="H8005" s="1">
        <v>0.2</v>
      </c>
      <c r="I8005" s="2">
        <v>43704</v>
      </c>
      <c r="J8005" t="s">
        <v>7957</v>
      </c>
      <c r="K8005" t="s">
        <v>30</v>
      </c>
      <c r="L8005">
        <v>90301</v>
      </c>
      <c r="M8005">
        <v>319</v>
      </c>
      <c r="N8005" t="s">
        <v>869</v>
      </c>
      <c r="O8005">
        <v>23</v>
      </c>
      <c r="P8005">
        <v>3</v>
      </c>
      <c r="Q8005" t="s">
        <v>32</v>
      </c>
      <c r="R8005" t="s">
        <v>92</v>
      </c>
      <c r="S8005">
        <v>23.03</v>
      </c>
      <c r="T8005">
        <v>230</v>
      </c>
      <c r="U8005" t="s">
        <v>33</v>
      </c>
      <c r="V8005" s="2">
        <v>43706</v>
      </c>
      <c r="W8005" t="s">
        <v>20</v>
      </c>
      <c r="X8005" t="s">
        <v>34</v>
      </c>
      <c r="Y8005" t="s">
        <v>24</v>
      </c>
    </row>
    <row r="8006" spans="1:25" x14ac:dyDescent="0.35">
      <c r="A8006">
        <v>2</v>
      </c>
      <c r="B8006" t="s">
        <v>43</v>
      </c>
      <c r="C8006">
        <v>3</v>
      </c>
      <c r="D8006" t="s">
        <v>26</v>
      </c>
      <c r="E8006" t="s">
        <v>619</v>
      </c>
      <c r="F8006" t="s">
        <v>13</v>
      </c>
      <c r="G8006" t="s">
        <v>579</v>
      </c>
      <c r="H8006" s="1">
        <v>0</v>
      </c>
      <c r="I8006" s="2">
        <v>43704</v>
      </c>
      <c r="J8006" t="s">
        <v>7957</v>
      </c>
      <c r="K8006" t="s">
        <v>30</v>
      </c>
      <c r="L8006">
        <v>90301</v>
      </c>
      <c r="M8006">
        <v>1624</v>
      </c>
      <c r="N8006" t="s">
        <v>2823</v>
      </c>
      <c r="O8006">
        <v>57</v>
      </c>
      <c r="P8006">
        <v>3</v>
      </c>
      <c r="Q8006" t="s">
        <v>32</v>
      </c>
      <c r="R8006" t="s">
        <v>92</v>
      </c>
      <c r="S8006">
        <v>56.98</v>
      </c>
      <c r="T8006">
        <v>116</v>
      </c>
      <c r="U8006" t="s">
        <v>33</v>
      </c>
      <c r="V8006" s="2">
        <v>43706</v>
      </c>
      <c r="W8006" t="s">
        <v>20</v>
      </c>
      <c r="X8006" t="s">
        <v>34</v>
      </c>
      <c r="Y8006" t="s">
        <v>64</v>
      </c>
    </row>
    <row r="8007" spans="1:25" x14ac:dyDescent="0.35">
      <c r="A8007">
        <v>2</v>
      </c>
      <c r="B8007" t="s">
        <v>43</v>
      </c>
      <c r="C8007">
        <v>3</v>
      </c>
      <c r="D8007" t="s">
        <v>26</v>
      </c>
      <c r="E8007" t="s">
        <v>619</v>
      </c>
      <c r="F8007" t="s">
        <v>13</v>
      </c>
      <c r="G8007" t="s">
        <v>579</v>
      </c>
      <c r="H8007" s="1">
        <v>0</v>
      </c>
      <c r="I8007" s="2">
        <v>43704</v>
      </c>
      <c r="J8007" t="s">
        <v>7957</v>
      </c>
      <c r="K8007" t="s">
        <v>30</v>
      </c>
      <c r="L8007">
        <v>90301</v>
      </c>
      <c r="M8007">
        <v>142</v>
      </c>
      <c r="N8007" t="s">
        <v>3643</v>
      </c>
      <c r="O8007">
        <v>97</v>
      </c>
      <c r="P8007">
        <v>4</v>
      </c>
      <c r="Q8007" t="s">
        <v>32</v>
      </c>
      <c r="R8007" t="s">
        <v>92</v>
      </c>
      <c r="S8007">
        <v>96.58</v>
      </c>
      <c r="T8007">
        <v>322</v>
      </c>
      <c r="U8007" t="s">
        <v>33</v>
      </c>
      <c r="V8007" s="2">
        <v>43706</v>
      </c>
      <c r="W8007" t="s">
        <v>20</v>
      </c>
      <c r="X8007" t="s">
        <v>34</v>
      </c>
      <c r="Y8007" t="s">
        <v>56</v>
      </c>
    </row>
    <row r="8008" spans="1:25" x14ac:dyDescent="0.35">
      <c r="A8008">
        <v>2</v>
      </c>
      <c r="B8008" t="s">
        <v>43</v>
      </c>
      <c r="C8008">
        <v>3</v>
      </c>
      <c r="D8008" t="s">
        <v>26</v>
      </c>
      <c r="E8008" t="s">
        <v>619</v>
      </c>
      <c r="F8008" t="s">
        <v>13</v>
      </c>
      <c r="G8008" t="s">
        <v>579</v>
      </c>
      <c r="H8008" s="1">
        <v>0</v>
      </c>
      <c r="I8008" s="2">
        <v>43704</v>
      </c>
      <c r="J8008" t="s">
        <v>7957</v>
      </c>
      <c r="K8008" t="s">
        <v>30</v>
      </c>
      <c r="L8008">
        <v>90301</v>
      </c>
      <c r="M8008">
        <v>1444</v>
      </c>
      <c r="N8008" t="s">
        <v>3260</v>
      </c>
      <c r="O8008">
        <v>18</v>
      </c>
      <c r="P8008">
        <v>5</v>
      </c>
      <c r="Q8008" t="s">
        <v>32</v>
      </c>
      <c r="R8008" t="s">
        <v>92</v>
      </c>
      <c r="S8008">
        <v>17.739999999999998</v>
      </c>
      <c r="T8008">
        <v>355</v>
      </c>
      <c r="U8008" t="s">
        <v>33</v>
      </c>
      <c r="V8008" s="2">
        <v>43706</v>
      </c>
      <c r="W8008" t="s">
        <v>20</v>
      </c>
      <c r="X8008" t="s">
        <v>34</v>
      </c>
      <c r="Y8008" t="s">
        <v>42</v>
      </c>
    </row>
    <row r="8009" spans="1:25" x14ac:dyDescent="0.35">
      <c r="A8009">
        <v>2</v>
      </c>
      <c r="B8009" t="s">
        <v>43</v>
      </c>
      <c r="C8009">
        <v>3</v>
      </c>
      <c r="D8009" t="s">
        <v>26</v>
      </c>
      <c r="E8009" t="s">
        <v>619</v>
      </c>
      <c r="F8009" t="s">
        <v>13</v>
      </c>
      <c r="G8009" t="s">
        <v>579</v>
      </c>
      <c r="H8009" s="1">
        <v>0</v>
      </c>
      <c r="I8009" s="2">
        <v>43704</v>
      </c>
      <c r="J8009" t="s">
        <v>7957</v>
      </c>
      <c r="K8009" t="s">
        <v>30</v>
      </c>
      <c r="L8009">
        <v>90301</v>
      </c>
      <c r="M8009">
        <v>83</v>
      </c>
      <c r="N8009" t="s">
        <v>4121</v>
      </c>
      <c r="O8009">
        <v>8</v>
      </c>
      <c r="P8009">
        <v>5</v>
      </c>
      <c r="Q8009" t="s">
        <v>32</v>
      </c>
      <c r="R8009" t="s">
        <v>92</v>
      </c>
      <c r="S8009">
        <v>8.24</v>
      </c>
      <c r="T8009">
        <v>28</v>
      </c>
      <c r="U8009" t="s">
        <v>33</v>
      </c>
      <c r="V8009" s="2">
        <v>43706</v>
      </c>
      <c r="W8009" t="s">
        <v>20</v>
      </c>
      <c r="X8009" t="s">
        <v>34</v>
      </c>
      <c r="Y8009" t="s">
        <v>356</v>
      </c>
    </row>
    <row r="8010" spans="1:25" x14ac:dyDescent="0.35">
      <c r="A8010">
        <v>2</v>
      </c>
      <c r="B8010" t="s">
        <v>43</v>
      </c>
      <c r="C8010">
        <v>3</v>
      </c>
      <c r="D8010" t="s">
        <v>26</v>
      </c>
      <c r="E8010" t="s">
        <v>619</v>
      </c>
      <c r="F8010" t="s">
        <v>13</v>
      </c>
      <c r="G8010" t="s">
        <v>579</v>
      </c>
      <c r="H8010" s="1">
        <v>0.2</v>
      </c>
      <c r="I8010" s="2">
        <v>43704</v>
      </c>
      <c r="J8010" t="s">
        <v>7957</v>
      </c>
      <c r="K8010" t="s">
        <v>30</v>
      </c>
      <c r="L8010">
        <v>90301</v>
      </c>
      <c r="M8010">
        <v>682</v>
      </c>
      <c r="N8010" t="s">
        <v>319</v>
      </c>
      <c r="O8010">
        <v>295</v>
      </c>
      <c r="P8010">
        <v>2</v>
      </c>
      <c r="Q8010" t="s">
        <v>32</v>
      </c>
      <c r="R8010" t="s">
        <v>92</v>
      </c>
      <c r="S8010">
        <v>294.55</v>
      </c>
      <c r="T8010">
        <v>842</v>
      </c>
      <c r="U8010" t="s">
        <v>33</v>
      </c>
      <c r="V8010" s="2">
        <v>43706</v>
      </c>
      <c r="W8010" t="s">
        <v>20</v>
      </c>
      <c r="X8010" t="s">
        <v>34</v>
      </c>
      <c r="Y8010" t="s">
        <v>54</v>
      </c>
    </row>
    <row r="8011" spans="1:25" x14ac:dyDescent="0.35">
      <c r="A8011">
        <v>2</v>
      </c>
      <c r="B8011" t="s">
        <v>43</v>
      </c>
      <c r="C8011">
        <v>3</v>
      </c>
      <c r="D8011" t="s">
        <v>50</v>
      </c>
      <c r="E8011" t="s">
        <v>619</v>
      </c>
      <c r="F8011" t="s">
        <v>13</v>
      </c>
      <c r="G8011" t="s">
        <v>579</v>
      </c>
      <c r="H8011" s="1">
        <v>0.2</v>
      </c>
      <c r="I8011" s="2">
        <v>43704</v>
      </c>
      <c r="J8011" t="s">
        <v>7957</v>
      </c>
      <c r="K8011" t="s">
        <v>30</v>
      </c>
      <c r="L8011">
        <v>90301</v>
      </c>
      <c r="M8011">
        <v>1452</v>
      </c>
      <c r="N8011" t="s">
        <v>4894</v>
      </c>
      <c r="O8011">
        <v>330</v>
      </c>
      <c r="P8011">
        <v>2</v>
      </c>
      <c r="Q8011" t="s">
        <v>32</v>
      </c>
      <c r="R8011" t="s">
        <v>92</v>
      </c>
      <c r="S8011">
        <v>329.99</v>
      </c>
      <c r="T8011">
        <v>880</v>
      </c>
      <c r="U8011" t="s">
        <v>33</v>
      </c>
      <c r="V8011" s="2">
        <v>43706</v>
      </c>
      <c r="W8011" t="s">
        <v>20</v>
      </c>
      <c r="X8011" t="s">
        <v>34</v>
      </c>
      <c r="Y8011" t="s">
        <v>727</v>
      </c>
    </row>
    <row r="8012" spans="1:25" hidden="1" x14ac:dyDescent="0.35">
      <c r="A8012">
        <v>5</v>
      </c>
      <c r="B8012" t="s">
        <v>43</v>
      </c>
      <c r="C8012">
        <v>6</v>
      </c>
      <c r="D8012" t="s">
        <v>26</v>
      </c>
      <c r="E8012" t="s">
        <v>4283</v>
      </c>
      <c r="F8012" t="s">
        <v>13</v>
      </c>
      <c r="G8012" t="s">
        <v>1410</v>
      </c>
      <c r="H8012" s="1">
        <v>0</v>
      </c>
      <c r="I8012" s="2">
        <v>43730</v>
      </c>
      <c r="J8012" t="s">
        <v>4284</v>
      </c>
      <c r="K8012" t="s">
        <v>16</v>
      </c>
      <c r="L8012">
        <v>30080</v>
      </c>
      <c r="M8012">
        <v>1823</v>
      </c>
      <c r="N8012" t="s">
        <v>4008</v>
      </c>
      <c r="O8012">
        <v>6</v>
      </c>
      <c r="P8012">
        <v>2</v>
      </c>
      <c r="Q8012" t="s">
        <v>18</v>
      </c>
      <c r="R8012" t="s">
        <v>8304</v>
      </c>
      <c r="S8012">
        <v>6.22</v>
      </c>
      <c r="T8012">
        <v>13</v>
      </c>
      <c r="U8012" t="s">
        <v>19</v>
      </c>
      <c r="V8012" s="2">
        <v>43735</v>
      </c>
      <c r="W8012" t="s">
        <v>39</v>
      </c>
      <c r="X8012" t="s">
        <v>761</v>
      </c>
      <c r="Y8012" t="s">
        <v>64</v>
      </c>
    </row>
    <row r="8013" spans="1:25" hidden="1" x14ac:dyDescent="0.35">
      <c r="A8013">
        <v>5</v>
      </c>
      <c r="B8013" t="s">
        <v>43</v>
      </c>
      <c r="C8013">
        <v>6</v>
      </c>
      <c r="D8013" t="s">
        <v>26</v>
      </c>
      <c r="E8013" t="s">
        <v>4283</v>
      </c>
      <c r="F8013" t="s">
        <v>13</v>
      </c>
      <c r="G8013" t="s">
        <v>1410</v>
      </c>
      <c r="H8013" s="1">
        <v>0</v>
      </c>
      <c r="I8013" s="2">
        <v>43730</v>
      </c>
      <c r="J8013" t="s">
        <v>4284</v>
      </c>
      <c r="K8013" t="s">
        <v>16</v>
      </c>
      <c r="L8013">
        <v>30080</v>
      </c>
      <c r="M8013">
        <v>1525</v>
      </c>
      <c r="N8013" t="s">
        <v>4293</v>
      </c>
      <c r="O8013">
        <v>6</v>
      </c>
      <c r="P8013">
        <v>3</v>
      </c>
      <c r="Q8013" t="s">
        <v>18</v>
      </c>
      <c r="R8013" t="s">
        <v>8304</v>
      </c>
      <c r="S8013">
        <v>6.46</v>
      </c>
      <c r="T8013">
        <v>18</v>
      </c>
      <c r="U8013" t="s">
        <v>19</v>
      </c>
      <c r="V8013" s="2">
        <v>43735</v>
      </c>
      <c r="W8013" t="s">
        <v>39</v>
      </c>
      <c r="X8013" t="s">
        <v>761</v>
      </c>
      <c r="Y8013" t="s">
        <v>49</v>
      </c>
    </row>
    <row r="8014" spans="1:25" hidden="1" x14ac:dyDescent="0.35">
      <c r="A8014">
        <v>5</v>
      </c>
      <c r="B8014" t="s">
        <v>43</v>
      </c>
      <c r="C8014">
        <v>6</v>
      </c>
      <c r="D8014" t="s">
        <v>26</v>
      </c>
      <c r="E8014" t="s">
        <v>7465</v>
      </c>
      <c r="F8014" t="s">
        <v>13</v>
      </c>
      <c r="G8014" t="s">
        <v>6936</v>
      </c>
      <c r="H8014" s="1">
        <v>0</v>
      </c>
      <c r="I8014" s="2">
        <v>43565</v>
      </c>
      <c r="J8014" t="s">
        <v>7466</v>
      </c>
      <c r="K8014" t="s">
        <v>102</v>
      </c>
      <c r="L8014">
        <v>8901</v>
      </c>
      <c r="M8014">
        <v>1660</v>
      </c>
      <c r="N8014" t="s">
        <v>8160</v>
      </c>
      <c r="O8014">
        <v>4</v>
      </c>
      <c r="P8014">
        <v>1</v>
      </c>
      <c r="Q8014" t="s">
        <v>104</v>
      </c>
      <c r="R8014" t="s">
        <v>8304</v>
      </c>
      <c r="S8014">
        <v>3.58</v>
      </c>
      <c r="T8014">
        <v>8</v>
      </c>
      <c r="U8014" t="s">
        <v>76</v>
      </c>
      <c r="V8014" s="2">
        <v>43570</v>
      </c>
      <c r="W8014" t="s">
        <v>39</v>
      </c>
      <c r="X8014" t="s">
        <v>485</v>
      </c>
      <c r="Y8014" t="s">
        <v>64</v>
      </c>
    </row>
    <row r="8015" spans="1:25" hidden="1" x14ac:dyDescent="0.35">
      <c r="A8015">
        <v>5</v>
      </c>
      <c r="B8015" t="s">
        <v>43</v>
      </c>
      <c r="C8015">
        <v>6</v>
      </c>
      <c r="D8015" t="s">
        <v>26</v>
      </c>
      <c r="E8015" t="s">
        <v>7465</v>
      </c>
      <c r="F8015" t="s">
        <v>13</v>
      </c>
      <c r="G8015" t="s">
        <v>6936</v>
      </c>
      <c r="H8015" s="1">
        <v>0</v>
      </c>
      <c r="I8015" s="2">
        <v>43565</v>
      </c>
      <c r="J8015" t="s">
        <v>7466</v>
      </c>
      <c r="K8015" t="s">
        <v>102</v>
      </c>
      <c r="L8015">
        <v>8901</v>
      </c>
      <c r="M8015">
        <v>1216</v>
      </c>
      <c r="N8015" t="s">
        <v>703</v>
      </c>
      <c r="O8015">
        <v>4</v>
      </c>
      <c r="P8015">
        <v>2</v>
      </c>
      <c r="Q8015" t="s">
        <v>104</v>
      </c>
      <c r="R8015" t="s">
        <v>8304</v>
      </c>
      <c r="S8015">
        <v>3.58</v>
      </c>
      <c r="T8015">
        <v>7</v>
      </c>
      <c r="U8015" t="s">
        <v>76</v>
      </c>
      <c r="V8015" s="2">
        <v>43570</v>
      </c>
      <c r="W8015" t="s">
        <v>39</v>
      </c>
      <c r="X8015" t="s">
        <v>485</v>
      </c>
      <c r="Y8015" t="s">
        <v>176</v>
      </c>
    </row>
    <row r="8016" spans="1:25" x14ac:dyDescent="0.35">
      <c r="A8016">
        <v>7</v>
      </c>
      <c r="B8016" t="s">
        <v>25</v>
      </c>
      <c r="C8016">
        <v>6</v>
      </c>
      <c r="D8016" t="s">
        <v>26</v>
      </c>
      <c r="E8016" t="s">
        <v>27</v>
      </c>
      <c r="F8016" t="s">
        <v>13</v>
      </c>
      <c r="G8016" t="s">
        <v>1074</v>
      </c>
      <c r="H8016" s="1">
        <v>0</v>
      </c>
      <c r="I8016" s="2">
        <v>43657</v>
      </c>
      <c r="J8016" t="s">
        <v>8021</v>
      </c>
      <c r="K8016" t="s">
        <v>30</v>
      </c>
      <c r="L8016">
        <v>90049</v>
      </c>
      <c r="M8016">
        <v>631</v>
      </c>
      <c r="N8016" t="s">
        <v>3596</v>
      </c>
      <c r="O8016">
        <v>44</v>
      </c>
      <c r="P8016">
        <v>5</v>
      </c>
      <c r="Q8016" t="s">
        <v>32</v>
      </c>
      <c r="R8016" t="s">
        <v>92</v>
      </c>
      <c r="S8016">
        <v>43.71</v>
      </c>
      <c r="T8016">
        <v>168</v>
      </c>
      <c r="U8016" t="s">
        <v>33</v>
      </c>
      <c r="V8016" s="2">
        <v>43664</v>
      </c>
      <c r="W8016" t="s">
        <v>39</v>
      </c>
      <c r="X8016" t="s">
        <v>34</v>
      </c>
      <c r="Y8016" t="s">
        <v>56</v>
      </c>
    </row>
    <row r="8017" spans="1:25" x14ac:dyDescent="0.35">
      <c r="A8017">
        <v>7</v>
      </c>
      <c r="B8017" t="s">
        <v>25</v>
      </c>
      <c r="C8017">
        <v>6</v>
      </c>
      <c r="D8017" t="s">
        <v>50</v>
      </c>
      <c r="E8017" t="s">
        <v>27</v>
      </c>
      <c r="F8017" t="s">
        <v>13</v>
      </c>
      <c r="G8017" t="s">
        <v>1074</v>
      </c>
      <c r="H8017" s="1">
        <v>0</v>
      </c>
      <c r="I8017" s="2">
        <v>43657</v>
      </c>
      <c r="J8017" t="s">
        <v>8021</v>
      </c>
      <c r="K8017" t="s">
        <v>30</v>
      </c>
      <c r="L8017">
        <v>90049</v>
      </c>
      <c r="M8017">
        <v>1024</v>
      </c>
      <c r="N8017" t="s">
        <v>551</v>
      </c>
      <c r="O8017">
        <v>245</v>
      </c>
      <c r="P8017">
        <v>5</v>
      </c>
      <c r="Q8017" t="s">
        <v>32</v>
      </c>
      <c r="R8017" t="s">
        <v>92</v>
      </c>
      <c r="S8017">
        <v>244.62</v>
      </c>
      <c r="T8017">
        <v>1287</v>
      </c>
      <c r="U8017" t="s">
        <v>33</v>
      </c>
      <c r="V8017" s="2">
        <v>43664</v>
      </c>
      <c r="W8017" t="s">
        <v>39</v>
      </c>
      <c r="X8017" t="s">
        <v>34</v>
      </c>
      <c r="Y8017" t="s">
        <v>113</v>
      </c>
    </row>
    <row r="8018" spans="1:25" hidden="1" x14ac:dyDescent="0.35">
      <c r="A8018">
        <v>7</v>
      </c>
      <c r="B8018" t="s">
        <v>25</v>
      </c>
      <c r="C8018">
        <v>6</v>
      </c>
      <c r="D8018" t="s">
        <v>26</v>
      </c>
      <c r="E8018" t="s">
        <v>2505</v>
      </c>
      <c r="F8018" t="s">
        <v>13</v>
      </c>
      <c r="G8018" t="s">
        <v>6831</v>
      </c>
      <c r="H8018" s="1">
        <v>0</v>
      </c>
      <c r="I8018" s="2">
        <v>43550</v>
      </c>
      <c r="J8018" t="s">
        <v>7567</v>
      </c>
      <c r="K8018" t="s">
        <v>16</v>
      </c>
      <c r="L8018">
        <v>23464</v>
      </c>
      <c r="M8018">
        <v>1507</v>
      </c>
      <c r="N8018" t="s">
        <v>346</v>
      </c>
      <c r="O8018">
        <v>1</v>
      </c>
      <c r="P8018">
        <v>2</v>
      </c>
      <c r="Q8018" t="s">
        <v>18</v>
      </c>
      <c r="R8018" t="s">
        <v>8304</v>
      </c>
      <c r="S8018">
        <v>1.32</v>
      </c>
      <c r="T8018">
        <v>4</v>
      </c>
      <c r="U8018" t="s">
        <v>76</v>
      </c>
      <c r="V8018" s="2">
        <v>43557</v>
      </c>
      <c r="W8018" t="s">
        <v>39</v>
      </c>
      <c r="X8018" t="s">
        <v>205</v>
      </c>
      <c r="Y8018" t="s">
        <v>176</v>
      </c>
    </row>
    <row r="8019" spans="1:25" hidden="1" x14ac:dyDescent="0.35">
      <c r="A8019">
        <v>7</v>
      </c>
      <c r="B8019" t="s">
        <v>25</v>
      </c>
      <c r="C8019">
        <v>6</v>
      </c>
      <c r="D8019" t="s">
        <v>50</v>
      </c>
      <c r="E8019" t="s">
        <v>2505</v>
      </c>
      <c r="F8019" t="s">
        <v>13</v>
      </c>
      <c r="G8019" t="s">
        <v>6831</v>
      </c>
      <c r="H8019" s="1">
        <v>0</v>
      </c>
      <c r="I8019" s="2">
        <v>43550</v>
      </c>
      <c r="J8019" t="s">
        <v>7567</v>
      </c>
      <c r="K8019" t="s">
        <v>16</v>
      </c>
      <c r="L8019">
        <v>23464</v>
      </c>
      <c r="M8019">
        <v>1076</v>
      </c>
      <c r="N8019" t="s">
        <v>4765</v>
      </c>
      <c r="O8019">
        <v>21</v>
      </c>
      <c r="P8019">
        <v>3</v>
      </c>
      <c r="Q8019" t="s">
        <v>18</v>
      </c>
      <c r="R8019" t="s">
        <v>8304</v>
      </c>
      <c r="S8019">
        <v>20.77</v>
      </c>
      <c r="T8019">
        <v>53</v>
      </c>
      <c r="U8019" t="s">
        <v>76</v>
      </c>
      <c r="V8019" s="2">
        <v>43557</v>
      </c>
      <c r="W8019" t="s">
        <v>39</v>
      </c>
      <c r="X8019" t="s">
        <v>205</v>
      </c>
      <c r="Y8019" t="s">
        <v>113</v>
      </c>
    </row>
    <row r="8020" spans="1:25" hidden="1" x14ac:dyDescent="0.35">
      <c r="A8020">
        <v>6</v>
      </c>
      <c r="B8020" t="s">
        <v>10</v>
      </c>
      <c r="C8020">
        <v>6</v>
      </c>
      <c r="D8020" t="s">
        <v>50</v>
      </c>
      <c r="E8020" t="s">
        <v>122</v>
      </c>
      <c r="F8020" t="s">
        <v>13</v>
      </c>
      <c r="G8020" t="s">
        <v>2887</v>
      </c>
      <c r="H8020" s="1">
        <v>0.2</v>
      </c>
      <c r="I8020" s="2">
        <v>43542</v>
      </c>
      <c r="J8020" t="s">
        <v>5017</v>
      </c>
      <c r="K8020" t="s">
        <v>73</v>
      </c>
      <c r="L8020">
        <v>77041</v>
      </c>
      <c r="M8020">
        <v>1322</v>
      </c>
      <c r="N8020" t="s">
        <v>4900</v>
      </c>
      <c r="O8020">
        <v>47</v>
      </c>
      <c r="P8020">
        <v>7</v>
      </c>
      <c r="Q8020" t="s">
        <v>75</v>
      </c>
      <c r="R8020" t="s">
        <v>8304</v>
      </c>
      <c r="S8020">
        <v>47.04</v>
      </c>
      <c r="T8020">
        <v>538</v>
      </c>
      <c r="U8020" t="s">
        <v>19</v>
      </c>
      <c r="V8020" s="2">
        <v>43548</v>
      </c>
      <c r="W8020" t="s">
        <v>39</v>
      </c>
      <c r="X8020" t="s">
        <v>77</v>
      </c>
      <c r="Y8020" t="s">
        <v>52</v>
      </c>
    </row>
    <row r="8021" spans="1:25" x14ac:dyDescent="0.35">
      <c r="A8021">
        <v>0</v>
      </c>
      <c r="B8021" t="s">
        <v>10</v>
      </c>
      <c r="C8021">
        <v>0</v>
      </c>
      <c r="D8021" t="s">
        <v>26</v>
      </c>
      <c r="E8021" t="s">
        <v>3138</v>
      </c>
      <c r="F8021" t="s">
        <v>13</v>
      </c>
      <c r="G8021" t="s">
        <v>6986</v>
      </c>
      <c r="H8021" s="1">
        <v>0</v>
      </c>
      <c r="I8021" s="2">
        <v>43779</v>
      </c>
      <c r="J8021" t="s">
        <v>7297</v>
      </c>
      <c r="K8021" t="s">
        <v>30</v>
      </c>
      <c r="L8021">
        <v>92503</v>
      </c>
      <c r="M8021">
        <v>11</v>
      </c>
      <c r="N8021" t="s">
        <v>4162</v>
      </c>
      <c r="O8021">
        <v>2</v>
      </c>
      <c r="P8021">
        <v>3</v>
      </c>
      <c r="Q8021" t="s">
        <v>32</v>
      </c>
      <c r="R8021" t="s">
        <v>8304</v>
      </c>
      <c r="S8021">
        <v>2.11</v>
      </c>
      <c r="T8021">
        <v>8</v>
      </c>
      <c r="U8021" t="s">
        <v>76</v>
      </c>
      <c r="V8021" s="2">
        <v>43779</v>
      </c>
      <c r="W8021" t="s">
        <v>773</v>
      </c>
      <c r="X8021" t="s">
        <v>34</v>
      </c>
      <c r="Y8021" t="s">
        <v>49</v>
      </c>
    </row>
    <row r="8022" spans="1:25" hidden="1" x14ac:dyDescent="0.35">
      <c r="A8022">
        <v>6</v>
      </c>
      <c r="B8022" t="s">
        <v>10</v>
      </c>
      <c r="C8022">
        <v>6</v>
      </c>
      <c r="D8022" t="s">
        <v>11</v>
      </c>
      <c r="E8022" t="s">
        <v>2505</v>
      </c>
      <c r="F8022" t="s">
        <v>13</v>
      </c>
      <c r="G8022" t="s">
        <v>1127</v>
      </c>
      <c r="H8022" s="1">
        <v>0</v>
      </c>
      <c r="I8022" s="2">
        <v>43764</v>
      </c>
      <c r="J8022" t="s">
        <v>2506</v>
      </c>
      <c r="K8022" t="s">
        <v>16</v>
      </c>
      <c r="L8022">
        <v>23464</v>
      </c>
      <c r="M8022">
        <v>980</v>
      </c>
      <c r="N8022" t="s">
        <v>2507</v>
      </c>
      <c r="O8022">
        <v>61</v>
      </c>
      <c r="P8022">
        <v>5</v>
      </c>
      <c r="Q8022" t="s">
        <v>18</v>
      </c>
      <c r="R8022" t="s">
        <v>8304</v>
      </c>
      <c r="S8022">
        <v>60.66</v>
      </c>
      <c r="T8022">
        <v>357</v>
      </c>
      <c r="U8022" t="s">
        <v>19</v>
      </c>
      <c r="V8022" s="2">
        <v>43770</v>
      </c>
      <c r="W8022" t="s">
        <v>39</v>
      </c>
      <c r="X8022" t="s">
        <v>205</v>
      </c>
      <c r="Y8022" t="s">
        <v>41</v>
      </c>
    </row>
    <row r="8023" spans="1:25" hidden="1" x14ac:dyDescent="0.35">
      <c r="A8023">
        <v>6</v>
      </c>
      <c r="B8023" t="s">
        <v>10</v>
      </c>
      <c r="C8023">
        <v>6</v>
      </c>
      <c r="D8023" t="s">
        <v>26</v>
      </c>
      <c r="E8023" t="s">
        <v>2505</v>
      </c>
      <c r="F8023" t="s">
        <v>13</v>
      </c>
      <c r="G8023" t="s">
        <v>1127</v>
      </c>
      <c r="H8023" s="1">
        <v>0</v>
      </c>
      <c r="I8023" s="2">
        <v>43764</v>
      </c>
      <c r="J8023" t="s">
        <v>2506</v>
      </c>
      <c r="K8023" t="s">
        <v>16</v>
      </c>
      <c r="L8023">
        <v>23464</v>
      </c>
      <c r="M8023">
        <v>1588</v>
      </c>
      <c r="N8023" t="s">
        <v>4332</v>
      </c>
      <c r="O8023">
        <v>113</v>
      </c>
      <c r="P8023">
        <v>7</v>
      </c>
      <c r="Q8023" t="s">
        <v>18</v>
      </c>
      <c r="R8023" t="s">
        <v>8304</v>
      </c>
      <c r="S8023">
        <v>113.21</v>
      </c>
      <c r="T8023">
        <v>252</v>
      </c>
      <c r="U8023" t="s">
        <v>19</v>
      </c>
      <c r="V8023" s="2">
        <v>43770</v>
      </c>
      <c r="W8023" t="s">
        <v>39</v>
      </c>
      <c r="X8023" t="s">
        <v>205</v>
      </c>
      <c r="Y8023" t="s">
        <v>119</v>
      </c>
    </row>
    <row r="8024" spans="1:25" x14ac:dyDescent="0.35">
      <c r="A8024">
        <v>0</v>
      </c>
      <c r="B8024" t="s">
        <v>10</v>
      </c>
      <c r="C8024">
        <v>0</v>
      </c>
      <c r="D8024" t="s">
        <v>26</v>
      </c>
      <c r="E8024" t="s">
        <v>88</v>
      </c>
      <c r="F8024" t="s">
        <v>13</v>
      </c>
      <c r="G8024" t="s">
        <v>1636</v>
      </c>
      <c r="H8024" s="1">
        <v>0</v>
      </c>
      <c r="I8024" s="2">
        <v>43793</v>
      </c>
      <c r="J8024" t="s">
        <v>3281</v>
      </c>
      <c r="K8024" t="s">
        <v>30</v>
      </c>
      <c r="L8024">
        <v>94109</v>
      </c>
      <c r="M8024">
        <v>1476</v>
      </c>
      <c r="N8024" t="s">
        <v>1308</v>
      </c>
      <c r="O8024">
        <v>4</v>
      </c>
      <c r="P8024">
        <v>1</v>
      </c>
      <c r="Q8024" t="s">
        <v>32</v>
      </c>
      <c r="R8024" t="s">
        <v>8304</v>
      </c>
      <c r="S8024">
        <v>3.5</v>
      </c>
      <c r="T8024">
        <v>8</v>
      </c>
      <c r="U8024" t="s">
        <v>19</v>
      </c>
      <c r="V8024" s="2">
        <v>43793</v>
      </c>
      <c r="W8024" t="s">
        <v>773</v>
      </c>
      <c r="X8024" t="s">
        <v>34</v>
      </c>
      <c r="Y8024" t="s">
        <v>64</v>
      </c>
    </row>
    <row r="8025" spans="1:25" hidden="1" x14ac:dyDescent="0.35">
      <c r="A8025">
        <v>3</v>
      </c>
      <c r="B8025" t="s">
        <v>25</v>
      </c>
      <c r="C8025">
        <v>1</v>
      </c>
      <c r="D8025" t="s">
        <v>50</v>
      </c>
      <c r="E8025" t="s">
        <v>281</v>
      </c>
      <c r="F8025" t="s">
        <v>13</v>
      </c>
      <c r="G8025" t="s">
        <v>5337</v>
      </c>
      <c r="H8025" s="1">
        <v>0.2</v>
      </c>
      <c r="I8025" s="2">
        <v>43537</v>
      </c>
      <c r="J8025" t="s">
        <v>6669</v>
      </c>
      <c r="K8025" t="s">
        <v>73</v>
      </c>
      <c r="L8025">
        <v>60505</v>
      </c>
      <c r="M8025">
        <v>1303</v>
      </c>
      <c r="N8025" t="s">
        <v>4947</v>
      </c>
      <c r="O8025">
        <v>3</v>
      </c>
      <c r="P8025">
        <v>1</v>
      </c>
      <c r="Q8025" t="s">
        <v>75</v>
      </c>
      <c r="R8025" t="s">
        <v>8304</v>
      </c>
      <c r="S8025">
        <v>2.6</v>
      </c>
      <c r="T8025">
        <v>8</v>
      </c>
      <c r="U8025" t="s">
        <v>33</v>
      </c>
      <c r="V8025" s="2">
        <v>43540</v>
      </c>
      <c r="W8025" t="s">
        <v>130</v>
      </c>
      <c r="X8025" t="s">
        <v>139</v>
      </c>
      <c r="Y8025" t="s">
        <v>52</v>
      </c>
    </row>
    <row r="8026" spans="1:25" hidden="1" x14ac:dyDescent="0.35">
      <c r="A8026">
        <v>4</v>
      </c>
      <c r="B8026" t="s">
        <v>43</v>
      </c>
      <c r="C8026">
        <v>6</v>
      </c>
      <c r="D8026" t="s">
        <v>11</v>
      </c>
      <c r="E8026" t="s">
        <v>241</v>
      </c>
      <c r="F8026" t="s">
        <v>13</v>
      </c>
      <c r="G8026" t="s">
        <v>1703</v>
      </c>
      <c r="H8026" s="1">
        <v>0</v>
      </c>
      <c r="I8026" s="2">
        <v>43733</v>
      </c>
      <c r="J8026" t="s">
        <v>2133</v>
      </c>
      <c r="K8026" t="s">
        <v>73</v>
      </c>
      <c r="L8026">
        <v>55901</v>
      </c>
      <c r="M8026">
        <v>762</v>
      </c>
      <c r="N8026" t="s">
        <v>170</v>
      </c>
      <c r="O8026">
        <v>51</v>
      </c>
      <c r="P8026">
        <v>3</v>
      </c>
      <c r="Q8026" t="s">
        <v>75</v>
      </c>
      <c r="R8026" t="s">
        <v>8304</v>
      </c>
      <c r="S8026">
        <v>51.29</v>
      </c>
      <c r="T8026">
        <v>270</v>
      </c>
      <c r="U8026" t="s">
        <v>19</v>
      </c>
      <c r="V8026" s="2">
        <v>43737</v>
      </c>
      <c r="W8026" t="s">
        <v>39</v>
      </c>
      <c r="X8026" t="s">
        <v>151</v>
      </c>
      <c r="Y8026" t="s">
        <v>24</v>
      </c>
    </row>
    <row r="8027" spans="1:25" hidden="1" x14ac:dyDescent="0.35">
      <c r="A8027">
        <v>4</v>
      </c>
      <c r="B8027" t="s">
        <v>43</v>
      </c>
      <c r="C8027">
        <v>6</v>
      </c>
      <c r="D8027" t="s">
        <v>26</v>
      </c>
      <c r="E8027" t="s">
        <v>241</v>
      </c>
      <c r="F8027" t="s">
        <v>13</v>
      </c>
      <c r="G8027" t="s">
        <v>1703</v>
      </c>
      <c r="H8027" s="1">
        <v>0</v>
      </c>
      <c r="I8027" s="2">
        <v>43733</v>
      </c>
      <c r="J8027" t="s">
        <v>2133</v>
      </c>
      <c r="K8027" t="s">
        <v>73</v>
      </c>
      <c r="L8027">
        <v>55901</v>
      </c>
      <c r="M8027">
        <v>70</v>
      </c>
      <c r="N8027" t="s">
        <v>3733</v>
      </c>
      <c r="O8027">
        <v>4</v>
      </c>
      <c r="P8027">
        <v>2</v>
      </c>
      <c r="Q8027" t="s">
        <v>75</v>
      </c>
      <c r="R8027" t="s">
        <v>8304</v>
      </c>
      <c r="S8027">
        <v>3.88</v>
      </c>
      <c r="T8027">
        <v>8</v>
      </c>
      <c r="U8027" t="s">
        <v>19</v>
      </c>
      <c r="V8027" s="2">
        <v>43737</v>
      </c>
      <c r="W8027" t="s">
        <v>39</v>
      </c>
      <c r="X8027" t="s">
        <v>151</v>
      </c>
      <c r="Y8027" t="s">
        <v>54</v>
      </c>
    </row>
    <row r="8028" spans="1:25" hidden="1" x14ac:dyDescent="0.35">
      <c r="A8028">
        <v>0</v>
      </c>
      <c r="B8028" t="s">
        <v>10</v>
      </c>
      <c r="C8028">
        <v>0</v>
      </c>
      <c r="D8028" t="s">
        <v>11</v>
      </c>
      <c r="E8028" t="s">
        <v>281</v>
      </c>
      <c r="F8028" t="s">
        <v>13</v>
      </c>
      <c r="G8028" t="s">
        <v>1739</v>
      </c>
      <c r="H8028" s="1">
        <v>0.3</v>
      </c>
      <c r="I8028" s="2">
        <v>43810</v>
      </c>
      <c r="J8028" t="s">
        <v>1740</v>
      </c>
      <c r="K8028" t="s">
        <v>73</v>
      </c>
      <c r="L8028">
        <v>60505</v>
      </c>
      <c r="M8028">
        <v>786</v>
      </c>
      <c r="N8028" t="s">
        <v>1476</v>
      </c>
      <c r="O8028">
        <v>-15</v>
      </c>
      <c r="P8028">
        <v>2</v>
      </c>
      <c r="Q8028" t="s">
        <v>75</v>
      </c>
      <c r="R8028" t="s">
        <v>8304</v>
      </c>
      <c r="S8028">
        <v>-14.87</v>
      </c>
      <c r="T8028">
        <v>520</v>
      </c>
      <c r="U8028" t="s">
        <v>19</v>
      </c>
      <c r="V8028" s="2">
        <v>43810</v>
      </c>
      <c r="W8028" t="s">
        <v>773</v>
      </c>
      <c r="X8028" t="s">
        <v>139</v>
      </c>
      <c r="Y8028" t="s">
        <v>24</v>
      </c>
    </row>
    <row r="8029" spans="1:25" hidden="1" x14ac:dyDescent="0.35">
      <c r="A8029">
        <v>0</v>
      </c>
      <c r="B8029" t="s">
        <v>10</v>
      </c>
      <c r="C8029">
        <v>0</v>
      </c>
      <c r="D8029" t="s">
        <v>11</v>
      </c>
      <c r="E8029" t="s">
        <v>281</v>
      </c>
      <c r="F8029" t="s">
        <v>13</v>
      </c>
      <c r="G8029" t="s">
        <v>1739</v>
      </c>
      <c r="H8029" s="1">
        <v>0.6</v>
      </c>
      <c r="I8029" s="2">
        <v>43810</v>
      </c>
      <c r="J8029" t="s">
        <v>1740</v>
      </c>
      <c r="K8029" t="s">
        <v>73</v>
      </c>
      <c r="L8029">
        <v>60505</v>
      </c>
      <c r="M8029">
        <v>596</v>
      </c>
      <c r="N8029" t="s">
        <v>1446</v>
      </c>
      <c r="O8029">
        <v>-66</v>
      </c>
      <c r="P8029">
        <v>1</v>
      </c>
      <c r="Q8029" t="s">
        <v>75</v>
      </c>
      <c r="R8029" t="s">
        <v>8304</v>
      </c>
      <c r="S8029">
        <v>-66.06</v>
      </c>
      <c r="T8029">
        <v>78</v>
      </c>
      <c r="U8029" t="s">
        <v>19</v>
      </c>
      <c r="V8029" s="2">
        <v>43810</v>
      </c>
      <c r="W8029" t="s">
        <v>773</v>
      </c>
      <c r="X8029" t="s">
        <v>139</v>
      </c>
      <c r="Y8029" t="s">
        <v>47</v>
      </c>
    </row>
    <row r="8030" spans="1:25" hidden="1" x14ac:dyDescent="0.35">
      <c r="A8030">
        <v>0</v>
      </c>
      <c r="B8030" t="s">
        <v>10</v>
      </c>
      <c r="C8030">
        <v>0</v>
      </c>
      <c r="D8030" t="s">
        <v>26</v>
      </c>
      <c r="E8030" t="s">
        <v>281</v>
      </c>
      <c r="F8030" t="s">
        <v>13</v>
      </c>
      <c r="G8030" t="s">
        <v>1739</v>
      </c>
      <c r="H8030" s="1">
        <v>0.2</v>
      </c>
      <c r="I8030" s="2">
        <v>43810</v>
      </c>
      <c r="J8030" t="s">
        <v>1740</v>
      </c>
      <c r="K8030" t="s">
        <v>73</v>
      </c>
      <c r="L8030">
        <v>60505</v>
      </c>
      <c r="M8030">
        <v>1813</v>
      </c>
      <c r="N8030" t="s">
        <v>691</v>
      </c>
      <c r="O8030">
        <v>4</v>
      </c>
      <c r="P8030">
        <v>2</v>
      </c>
      <c r="Q8030" t="s">
        <v>75</v>
      </c>
      <c r="R8030" t="s">
        <v>8304</v>
      </c>
      <c r="S8030">
        <v>3.63</v>
      </c>
      <c r="T8030">
        <v>10</v>
      </c>
      <c r="U8030" t="s">
        <v>19</v>
      </c>
      <c r="V8030" s="2">
        <v>43810</v>
      </c>
      <c r="W8030" t="s">
        <v>773</v>
      </c>
      <c r="X8030" t="s">
        <v>139</v>
      </c>
      <c r="Y8030" t="s">
        <v>64</v>
      </c>
    </row>
    <row r="8031" spans="1:25" hidden="1" x14ac:dyDescent="0.35">
      <c r="A8031">
        <v>2</v>
      </c>
      <c r="B8031" t="s">
        <v>43</v>
      </c>
      <c r="C8031">
        <v>3</v>
      </c>
      <c r="D8031" t="s">
        <v>26</v>
      </c>
      <c r="E8031" t="s">
        <v>607</v>
      </c>
      <c r="F8031" t="s">
        <v>13</v>
      </c>
      <c r="G8031" t="s">
        <v>929</v>
      </c>
      <c r="H8031" s="1">
        <v>0.2</v>
      </c>
      <c r="I8031" s="2">
        <v>43733</v>
      </c>
      <c r="J8031" t="s">
        <v>3518</v>
      </c>
      <c r="K8031" t="s">
        <v>102</v>
      </c>
      <c r="L8031">
        <v>45231</v>
      </c>
      <c r="M8031">
        <v>1125</v>
      </c>
      <c r="N8031" t="s">
        <v>394</v>
      </c>
      <c r="O8031">
        <v>1</v>
      </c>
      <c r="P8031">
        <v>6</v>
      </c>
      <c r="Q8031" t="s">
        <v>104</v>
      </c>
      <c r="R8031" t="s">
        <v>8304</v>
      </c>
      <c r="S8031">
        <v>0.93</v>
      </c>
      <c r="T8031">
        <v>11</v>
      </c>
      <c r="U8031" t="s">
        <v>19</v>
      </c>
      <c r="V8031" s="2">
        <v>43735</v>
      </c>
      <c r="W8031" t="s">
        <v>20</v>
      </c>
      <c r="X8031" t="s">
        <v>309</v>
      </c>
      <c r="Y8031" t="s">
        <v>49</v>
      </c>
    </row>
    <row r="8032" spans="1:25" hidden="1" x14ac:dyDescent="0.35">
      <c r="A8032">
        <v>2</v>
      </c>
      <c r="B8032" t="s">
        <v>43</v>
      </c>
      <c r="C8032">
        <v>3</v>
      </c>
      <c r="D8032" t="s">
        <v>50</v>
      </c>
      <c r="E8032" t="s">
        <v>607</v>
      </c>
      <c r="F8032" t="s">
        <v>13</v>
      </c>
      <c r="G8032" t="s">
        <v>929</v>
      </c>
      <c r="H8032" s="1">
        <v>0.2</v>
      </c>
      <c r="I8032" s="2">
        <v>43733</v>
      </c>
      <c r="J8032" t="s">
        <v>3518</v>
      </c>
      <c r="K8032" t="s">
        <v>102</v>
      </c>
      <c r="L8032">
        <v>45231</v>
      </c>
      <c r="M8032">
        <v>1000</v>
      </c>
      <c r="N8032" t="s">
        <v>616</v>
      </c>
      <c r="O8032">
        <v>36</v>
      </c>
      <c r="P8032">
        <v>5</v>
      </c>
      <c r="Q8032" t="s">
        <v>104</v>
      </c>
      <c r="R8032" t="s">
        <v>8304</v>
      </c>
      <c r="S8032">
        <v>35.99</v>
      </c>
      <c r="T8032">
        <v>120</v>
      </c>
      <c r="U8032" t="s">
        <v>19</v>
      </c>
      <c r="V8032" s="2">
        <v>43735</v>
      </c>
      <c r="W8032" t="s">
        <v>20</v>
      </c>
      <c r="X8032" t="s">
        <v>309</v>
      </c>
      <c r="Y8032" t="s">
        <v>113</v>
      </c>
    </row>
    <row r="8033" spans="1:25" hidden="1" x14ac:dyDescent="0.35">
      <c r="A8033">
        <v>1</v>
      </c>
      <c r="B8033" t="s">
        <v>10</v>
      </c>
      <c r="C8033">
        <v>1</v>
      </c>
      <c r="D8033" t="s">
        <v>26</v>
      </c>
      <c r="E8033" t="s">
        <v>320</v>
      </c>
      <c r="F8033" t="s">
        <v>13</v>
      </c>
      <c r="G8033" t="s">
        <v>1876</v>
      </c>
      <c r="H8033" s="1">
        <v>0.2</v>
      </c>
      <c r="I8033" s="2">
        <v>43747</v>
      </c>
      <c r="J8033" t="s">
        <v>3056</v>
      </c>
      <c r="K8033" t="s">
        <v>16</v>
      </c>
      <c r="L8033">
        <v>28403</v>
      </c>
      <c r="M8033">
        <v>274</v>
      </c>
      <c r="N8033" t="s">
        <v>2920</v>
      </c>
      <c r="O8033">
        <v>4</v>
      </c>
      <c r="P8033">
        <v>4</v>
      </c>
      <c r="Q8033" t="s">
        <v>18</v>
      </c>
      <c r="R8033" t="s">
        <v>8304</v>
      </c>
      <c r="S8033">
        <v>3.52</v>
      </c>
      <c r="T8033">
        <v>11</v>
      </c>
      <c r="U8033" t="s">
        <v>19</v>
      </c>
      <c r="V8033" s="2">
        <v>43748</v>
      </c>
      <c r="W8033" t="s">
        <v>130</v>
      </c>
      <c r="X8033" t="s">
        <v>63</v>
      </c>
      <c r="Y8033" t="s">
        <v>64</v>
      </c>
    </row>
    <row r="8034" spans="1:25" hidden="1" x14ac:dyDescent="0.35">
      <c r="A8034">
        <v>6</v>
      </c>
      <c r="B8034" t="s">
        <v>10</v>
      </c>
      <c r="C8034">
        <v>6</v>
      </c>
      <c r="D8034" t="s">
        <v>26</v>
      </c>
      <c r="E8034" t="s">
        <v>737</v>
      </c>
      <c r="F8034" t="s">
        <v>13</v>
      </c>
      <c r="G8034" t="s">
        <v>5286</v>
      </c>
      <c r="H8034" s="1">
        <v>0.2</v>
      </c>
      <c r="I8034" s="2">
        <v>43678</v>
      </c>
      <c r="J8034" t="s">
        <v>6283</v>
      </c>
      <c r="K8034" t="s">
        <v>73</v>
      </c>
      <c r="L8034">
        <v>78745</v>
      </c>
      <c r="M8034">
        <v>1798</v>
      </c>
      <c r="N8034" t="s">
        <v>2798</v>
      </c>
      <c r="O8034">
        <v>13</v>
      </c>
      <c r="P8034">
        <v>7</v>
      </c>
      <c r="Q8034" t="s">
        <v>75</v>
      </c>
      <c r="R8034" t="s">
        <v>8304</v>
      </c>
      <c r="S8034">
        <v>12.7</v>
      </c>
      <c r="T8034">
        <v>36</v>
      </c>
      <c r="U8034" t="s">
        <v>33</v>
      </c>
      <c r="V8034" s="2">
        <v>43684</v>
      </c>
      <c r="W8034" t="s">
        <v>39</v>
      </c>
      <c r="X8034" t="s">
        <v>77</v>
      </c>
      <c r="Y8034" t="s">
        <v>64</v>
      </c>
    </row>
    <row r="8035" spans="1:25" hidden="1" x14ac:dyDescent="0.35">
      <c r="A8035">
        <v>6</v>
      </c>
      <c r="B8035" t="s">
        <v>10</v>
      </c>
      <c r="C8035">
        <v>6</v>
      </c>
      <c r="D8035" t="s">
        <v>50</v>
      </c>
      <c r="E8035" t="s">
        <v>737</v>
      </c>
      <c r="F8035" t="s">
        <v>13</v>
      </c>
      <c r="G8035" t="s">
        <v>5286</v>
      </c>
      <c r="H8035" s="1">
        <v>0.4</v>
      </c>
      <c r="I8035" s="2">
        <v>43678</v>
      </c>
      <c r="J8035" t="s">
        <v>6283</v>
      </c>
      <c r="K8035" t="s">
        <v>73</v>
      </c>
      <c r="L8035">
        <v>78745</v>
      </c>
      <c r="M8035">
        <v>275</v>
      </c>
      <c r="N8035" t="s">
        <v>5057</v>
      </c>
      <c r="O8035">
        <v>-264</v>
      </c>
      <c r="P8035">
        <v>3</v>
      </c>
      <c r="Q8035" t="s">
        <v>75</v>
      </c>
      <c r="R8035" t="s">
        <v>8304</v>
      </c>
      <c r="S8035">
        <v>-264</v>
      </c>
      <c r="T8035">
        <v>1440</v>
      </c>
      <c r="U8035" t="s">
        <v>33</v>
      </c>
      <c r="V8035" s="2">
        <v>43684</v>
      </c>
      <c r="W8035" t="s">
        <v>39</v>
      </c>
      <c r="X8035" t="s">
        <v>77</v>
      </c>
      <c r="Y8035" t="s">
        <v>422</v>
      </c>
    </row>
    <row r="8036" spans="1:25" hidden="1" x14ac:dyDescent="0.35">
      <c r="A8036">
        <v>2</v>
      </c>
      <c r="B8036" t="s">
        <v>43</v>
      </c>
      <c r="C8036">
        <v>3</v>
      </c>
      <c r="D8036" t="s">
        <v>26</v>
      </c>
      <c r="E8036" t="s">
        <v>5367</v>
      </c>
      <c r="F8036" t="s">
        <v>13</v>
      </c>
      <c r="G8036" t="s">
        <v>392</v>
      </c>
      <c r="H8036" s="1">
        <v>0.2</v>
      </c>
      <c r="I8036" s="2">
        <v>43634</v>
      </c>
      <c r="J8036" t="s">
        <v>7323</v>
      </c>
      <c r="K8036" t="s">
        <v>73</v>
      </c>
      <c r="L8036">
        <v>78415</v>
      </c>
      <c r="M8036">
        <v>1719</v>
      </c>
      <c r="N8036" t="s">
        <v>3286</v>
      </c>
      <c r="O8036">
        <v>23</v>
      </c>
      <c r="P8036">
        <v>3</v>
      </c>
      <c r="Q8036" t="s">
        <v>75</v>
      </c>
      <c r="R8036" t="s">
        <v>8304</v>
      </c>
      <c r="S8036">
        <v>23.23</v>
      </c>
      <c r="T8036">
        <v>74</v>
      </c>
      <c r="U8036" t="s">
        <v>76</v>
      </c>
      <c r="V8036" s="2">
        <v>43636</v>
      </c>
      <c r="W8036" t="s">
        <v>20</v>
      </c>
      <c r="X8036" t="s">
        <v>77</v>
      </c>
      <c r="Y8036" t="s">
        <v>64</v>
      </c>
    </row>
    <row r="8037" spans="1:25" hidden="1" x14ac:dyDescent="0.35">
      <c r="A8037">
        <v>2</v>
      </c>
      <c r="B8037" t="s">
        <v>43</v>
      </c>
      <c r="C8037">
        <v>3</v>
      </c>
      <c r="D8037" t="s">
        <v>11</v>
      </c>
      <c r="E8037" t="s">
        <v>171</v>
      </c>
      <c r="F8037" t="s">
        <v>13</v>
      </c>
      <c r="G8037" t="s">
        <v>499</v>
      </c>
      <c r="H8037" s="1">
        <v>0</v>
      </c>
      <c r="I8037" s="2">
        <v>43730</v>
      </c>
      <c r="J8037" t="s">
        <v>1891</v>
      </c>
      <c r="K8037" t="s">
        <v>102</v>
      </c>
      <c r="L8037">
        <v>10035</v>
      </c>
      <c r="M8037">
        <v>553</v>
      </c>
      <c r="N8037" t="s">
        <v>1892</v>
      </c>
      <c r="O8037">
        <v>4</v>
      </c>
      <c r="P8037">
        <v>1</v>
      </c>
      <c r="Q8037" t="s">
        <v>104</v>
      </c>
      <c r="R8037" t="s">
        <v>8304</v>
      </c>
      <c r="S8037">
        <v>3.98</v>
      </c>
      <c r="T8037">
        <v>12</v>
      </c>
      <c r="U8037" t="s">
        <v>19</v>
      </c>
      <c r="V8037" s="2">
        <v>43732</v>
      </c>
      <c r="W8037" t="s">
        <v>20</v>
      </c>
      <c r="X8037" t="s">
        <v>175</v>
      </c>
      <c r="Y8037" t="s">
        <v>47</v>
      </c>
    </row>
    <row r="8038" spans="1:25" hidden="1" x14ac:dyDescent="0.35">
      <c r="A8038">
        <v>2</v>
      </c>
      <c r="B8038" t="s">
        <v>43</v>
      </c>
      <c r="C8038">
        <v>3</v>
      </c>
      <c r="D8038" t="s">
        <v>50</v>
      </c>
      <c r="E8038" t="s">
        <v>171</v>
      </c>
      <c r="F8038" t="s">
        <v>13</v>
      </c>
      <c r="G8038" t="s">
        <v>499</v>
      </c>
      <c r="H8038" s="1">
        <v>0</v>
      </c>
      <c r="I8038" s="2">
        <v>43730</v>
      </c>
      <c r="J8038" t="s">
        <v>1891</v>
      </c>
      <c r="K8038" t="s">
        <v>102</v>
      </c>
      <c r="L8038">
        <v>10035</v>
      </c>
      <c r="M8038">
        <v>1616</v>
      </c>
      <c r="N8038" t="s">
        <v>4885</v>
      </c>
      <c r="O8038">
        <v>171</v>
      </c>
      <c r="P8038">
        <v>9</v>
      </c>
      <c r="Q8038" t="s">
        <v>104</v>
      </c>
      <c r="R8038" t="s">
        <v>8304</v>
      </c>
      <c r="S8038">
        <v>171.36</v>
      </c>
      <c r="T8038">
        <v>1071</v>
      </c>
      <c r="U8038" t="s">
        <v>19</v>
      </c>
      <c r="V8038" s="2">
        <v>43732</v>
      </c>
      <c r="W8038" t="s">
        <v>20</v>
      </c>
      <c r="X8038" t="s">
        <v>175</v>
      </c>
      <c r="Y8038" t="s">
        <v>113</v>
      </c>
    </row>
    <row r="8039" spans="1:25" hidden="1" x14ac:dyDescent="0.35">
      <c r="A8039">
        <v>4</v>
      </c>
      <c r="B8039" t="s">
        <v>43</v>
      </c>
      <c r="C8039">
        <v>6</v>
      </c>
      <c r="D8039" t="s">
        <v>26</v>
      </c>
      <c r="E8039" t="s">
        <v>1552</v>
      </c>
      <c r="F8039" t="s">
        <v>13</v>
      </c>
      <c r="G8039" t="s">
        <v>1206</v>
      </c>
      <c r="H8039" s="1">
        <v>0.2</v>
      </c>
      <c r="I8039" s="2">
        <v>43824</v>
      </c>
      <c r="J8039" t="s">
        <v>6628</v>
      </c>
      <c r="K8039" t="s">
        <v>30</v>
      </c>
      <c r="L8039">
        <v>98208</v>
      </c>
      <c r="M8039">
        <v>1586</v>
      </c>
      <c r="N8039" t="s">
        <v>731</v>
      </c>
      <c r="O8039">
        <v>1</v>
      </c>
      <c r="P8039">
        <v>1</v>
      </c>
      <c r="Q8039" t="s">
        <v>32</v>
      </c>
      <c r="R8039" t="s">
        <v>8304</v>
      </c>
      <c r="S8039">
        <v>1.4</v>
      </c>
      <c r="T8039">
        <v>4</v>
      </c>
      <c r="U8039" t="s">
        <v>33</v>
      </c>
      <c r="V8039" s="2">
        <v>43828</v>
      </c>
      <c r="W8039" t="s">
        <v>39</v>
      </c>
      <c r="X8039" t="s">
        <v>69</v>
      </c>
      <c r="Y8039" t="s">
        <v>54</v>
      </c>
    </row>
    <row r="8040" spans="1:25" hidden="1" x14ac:dyDescent="0.35">
      <c r="A8040">
        <v>3</v>
      </c>
      <c r="B8040" t="s">
        <v>25</v>
      </c>
      <c r="C8040">
        <v>1</v>
      </c>
      <c r="D8040" t="s">
        <v>26</v>
      </c>
      <c r="E8040" t="s">
        <v>171</v>
      </c>
      <c r="F8040" t="s">
        <v>13</v>
      </c>
      <c r="G8040" t="s">
        <v>1109</v>
      </c>
      <c r="H8040" s="1">
        <v>0.2</v>
      </c>
      <c r="I8040" s="2">
        <v>43788</v>
      </c>
      <c r="J8040" t="s">
        <v>1110</v>
      </c>
      <c r="K8040" t="s">
        <v>102</v>
      </c>
      <c r="L8040">
        <v>10035</v>
      </c>
      <c r="M8040">
        <v>265</v>
      </c>
      <c r="N8040" t="s">
        <v>1111</v>
      </c>
      <c r="O8040">
        <v>14</v>
      </c>
      <c r="P8040">
        <v>6</v>
      </c>
      <c r="Q8040" t="s">
        <v>104</v>
      </c>
      <c r="R8040" t="s">
        <v>8304</v>
      </c>
      <c r="S8040">
        <v>13.93</v>
      </c>
      <c r="T8040">
        <v>41</v>
      </c>
      <c r="U8040" t="s">
        <v>76</v>
      </c>
      <c r="V8040" s="2">
        <v>43791</v>
      </c>
      <c r="W8040" t="s">
        <v>130</v>
      </c>
      <c r="X8040" t="s">
        <v>175</v>
      </c>
      <c r="Y8040" t="s">
        <v>54</v>
      </c>
    </row>
    <row r="8041" spans="1:25" hidden="1" x14ac:dyDescent="0.35">
      <c r="A8041">
        <v>3</v>
      </c>
      <c r="B8041" t="s">
        <v>25</v>
      </c>
      <c r="C8041">
        <v>1</v>
      </c>
      <c r="D8041" t="s">
        <v>26</v>
      </c>
      <c r="E8041" t="s">
        <v>171</v>
      </c>
      <c r="F8041" t="s">
        <v>13</v>
      </c>
      <c r="G8041" t="s">
        <v>1109</v>
      </c>
      <c r="H8041" s="1">
        <v>0</v>
      </c>
      <c r="I8041" s="2">
        <v>43788</v>
      </c>
      <c r="J8041" t="s">
        <v>1110</v>
      </c>
      <c r="K8041" t="s">
        <v>102</v>
      </c>
      <c r="L8041">
        <v>10035</v>
      </c>
      <c r="M8041">
        <v>1689</v>
      </c>
      <c r="N8041" t="s">
        <v>1112</v>
      </c>
      <c r="O8041">
        <v>6</v>
      </c>
      <c r="P8041">
        <v>2</v>
      </c>
      <c r="Q8041" t="s">
        <v>104</v>
      </c>
      <c r="R8041" t="s">
        <v>8304</v>
      </c>
      <c r="S8041">
        <v>6.41</v>
      </c>
      <c r="T8041">
        <v>13</v>
      </c>
      <c r="U8041" t="s">
        <v>76</v>
      </c>
      <c r="V8041" s="2">
        <v>43791</v>
      </c>
      <c r="W8041" t="s">
        <v>130</v>
      </c>
      <c r="X8041" t="s">
        <v>175</v>
      </c>
      <c r="Y8041" t="s">
        <v>64</v>
      </c>
    </row>
    <row r="8042" spans="1:25" hidden="1" x14ac:dyDescent="0.35">
      <c r="A8042">
        <v>4</v>
      </c>
      <c r="B8042" t="s">
        <v>43</v>
      </c>
      <c r="C8042">
        <v>6</v>
      </c>
      <c r="D8042" t="s">
        <v>50</v>
      </c>
      <c r="E8042" t="s">
        <v>5026</v>
      </c>
      <c r="F8042" t="s">
        <v>13</v>
      </c>
      <c r="G8042" t="s">
        <v>2749</v>
      </c>
      <c r="H8042" s="1">
        <v>0</v>
      </c>
      <c r="I8042" s="2">
        <v>43695</v>
      </c>
      <c r="J8042" t="s">
        <v>5027</v>
      </c>
      <c r="K8042" t="s">
        <v>102</v>
      </c>
      <c r="L8042">
        <v>2740</v>
      </c>
      <c r="M8042">
        <v>1604</v>
      </c>
      <c r="N8042" t="s">
        <v>1313</v>
      </c>
      <c r="O8042">
        <v>8</v>
      </c>
      <c r="P8042">
        <v>2</v>
      </c>
      <c r="Q8042" t="s">
        <v>104</v>
      </c>
      <c r="R8042" t="s">
        <v>8304</v>
      </c>
      <c r="S8042">
        <v>7.65</v>
      </c>
      <c r="T8042">
        <v>23</v>
      </c>
      <c r="U8042" t="s">
        <v>19</v>
      </c>
      <c r="V8042" s="2">
        <v>43699</v>
      </c>
      <c r="W8042" t="s">
        <v>39</v>
      </c>
      <c r="X8042" t="s">
        <v>744</v>
      </c>
      <c r="Y8042" t="s">
        <v>113</v>
      </c>
    </row>
    <row r="8043" spans="1:25" x14ac:dyDescent="0.35">
      <c r="A8043">
        <v>5</v>
      </c>
      <c r="B8043" t="s">
        <v>43</v>
      </c>
      <c r="C8043">
        <v>6</v>
      </c>
      <c r="D8043" t="s">
        <v>11</v>
      </c>
      <c r="E8043" t="s">
        <v>88</v>
      </c>
      <c r="F8043" t="s">
        <v>13</v>
      </c>
      <c r="G8043" t="s">
        <v>5282</v>
      </c>
      <c r="H8043" s="1">
        <v>0.2</v>
      </c>
      <c r="I8043" s="2">
        <v>43589</v>
      </c>
      <c r="J8043" t="s">
        <v>5754</v>
      </c>
      <c r="K8043" t="s">
        <v>30</v>
      </c>
      <c r="L8043">
        <v>94109</v>
      </c>
      <c r="M8043">
        <v>370</v>
      </c>
      <c r="N8043" t="s">
        <v>550</v>
      </c>
      <c r="O8043">
        <v>11</v>
      </c>
      <c r="P8043">
        <v>1</v>
      </c>
      <c r="Q8043" t="s">
        <v>32</v>
      </c>
      <c r="R8043" t="s">
        <v>8304</v>
      </c>
      <c r="S8043">
        <v>11.28</v>
      </c>
      <c r="T8043">
        <v>301</v>
      </c>
      <c r="U8043" t="s">
        <v>33</v>
      </c>
      <c r="V8043" s="2">
        <v>43594</v>
      </c>
      <c r="W8043" t="s">
        <v>39</v>
      </c>
      <c r="X8043" t="s">
        <v>34</v>
      </c>
      <c r="Y8043" t="s">
        <v>41</v>
      </c>
    </row>
    <row r="8044" spans="1:25" x14ac:dyDescent="0.35">
      <c r="A8044">
        <v>5</v>
      </c>
      <c r="B8044" t="s">
        <v>43</v>
      </c>
      <c r="C8044">
        <v>6</v>
      </c>
      <c r="D8044" t="s">
        <v>26</v>
      </c>
      <c r="E8044" t="s">
        <v>88</v>
      </c>
      <c r="F8044" t="s">
        <v>13</v>
      </c>
      <c r="G8044" t="s">
        <v>5282</v>
      </c>
      <c r="H8044" s="1">
        <v>0</v>
      </c>
      <c r="I8044" s="2">
        <v>43589</v>
      </c>
      <c r="J8044" t="s">
        <v>5754</v>
      </c>
      <c r="K8044" t="s">
        <v>30</v>
      </c>
      <c r="L8044">
        <v>94109</v>
      </c>
      <c r="M8044">
        <v>1567</v>
      </c>
      <c r="N8044" t="s">
        <v>3767</v>
      </c>
      <c r="O8044">
        <v>8</v>
      </c>
      <c r="P8044">
        <v>3</v>
      </c>
      <c r="Q8044" t="s">
        <v>32</v>
      </c>
      <c r="R8044" t="s">
        <v>8304</v>
      </c>
      <c r="S8044">
        <v>8.4499999999999993</v>
      </c>
      <c r="T8044">
        <v>18</v>
      </c>
      <c r="U8044" t="s">
        <v>33</v>
      </c>
      <c r="V8044" s="2">
        <v>43594</v>
      </c>
      <c r="W8044" t="s">
        <v>39</v>
      </c>
      <c r="X8044" t="s">
        <v>34</v>
      </c>
      <c r="Y8044" t="s">
        <v>64</v>
      </c>
    </row>
    <row r="8045" spans="1:25" x14ac:dyDescent="0.35">
      <c r="A8045">
        <v>5</v>
      </c>
      <c r="B8045" t="s">
        <v>43</v>
      </c>
      <c r="C8045">
        <v>6</v>
      </c>
      <c r="D8045" t="s">
        <v>50</v>
      </c>
      <c r="E8045" t="s">
        <v>88</v>
      </c>
      <c r="F8045" t="s">
        <v>13</v>
      </c>
      <c r="G8045" t="s">
        <v>5282</v>
      </c>
      <c r="H8045" s="1">
        <v>0.2</v>
      </c>
      <c r="I8045" s="2">
        <v>43589</v>
      </c>
      <c r="J8045" t="s">
        <v>5754</v>
      </c>
      <c r="K8045" t="s">
        <v>30</v>
      </c>
      <c r="L8045">
        <v>94109</v>
      </c>
      <c r="M8045">
        <v>1108</v>
      </c>
      <c r="N8045" t="s">
        <v>1202</v>
      </c>
      <c r="O8045">
        <v>21</v>
      </c>
      <c r="P8045">
        <v>5</v>
      </c>
      <c r="Q8045" t="s">
        <v>32</v>
      </c>
      <c r="R8045" t="s">
        <v>8304</v>
      </c>
      <c r="S8045">
        <v>20.7</v>
      </c>
      <c r="T8045">
        <v>184</v>
      </c>
      <c r="U8045" t="s">
        <v>33</v>
      </c>
      <c r="V8045" s="2">
        <v>43594</v>
      </c>
      <c r="W8045" t="s">
        <v>39</v>
      </c>
      <c r="X8045" t="s">
        <v>34</v>
      </c>
      <c r="Y8045" t="s">
        <v>52</v>
      </c>
    </row>
    <row r="8046" spans="1:25" hidden="1" x14ac:dyDescent="0.35">
      <c r="A8046">
        <v>4</v>
      </c>
      <c r="B8046" t="s">
        <v>25</v>
      </c>
      <c r="C8046">
        <v>3</v>
      </c>
      <c r="D8046" t="s">
        <v>11</v>
      </c>
      <c r="E8046" t="s">
        <v>192</v>
      </c>
      <c r="F8046" t="s">
        <v>13</v>
      </c>
      <c r="G8046" t="s">
        <v>6825</v>
      </c>
      <c r="H8046" s="1">
        <v>0.3</v>
      </c>
      <c r="I8046" s="2">
        <v>43646</v>
      </c>
      <c r="J8046" t="s">
        <v>6935</v>
      </c>
      <c r="K8046" t="s">
        <v>73</v>
      </c>
      <c r="L8046">
        <v>60653</v>
      </c>
      <c r="M8046">
        <v>749</v>
      </c>
      <c r="N8046" t="s">
        <v>5462</v>
      </c>
      <c r="O8046">
        <v>-179</v>
      </c>
      <c r="P8046">
        <v>3</v>
      </c>
      <c r="Q8046" t="s">
        <v>75</v>
      </c>
      <c r="R8046" t="s">
        <v>8304</v>
      </c>
      <c r="S8046">
        <v>-178.85</v>
      </c>
      <c r="T8046">
        <v>569</v>
      </c>
      <c r="U8046" t="s">
        <v>76</v>
      </c>
      <c r="V8046" s="2">
        <v>43650</v>
      </c>
      <c r="W8046" t="s">
        <v>20</v>
      </c>
      <c r="X8046" t="s">
        <v>139</v>
      </c>
      <c r="Y8046" t="s">
        <v>24</v>
      </c>
    </row>
    <row r="8047" spans="1:25" hidden="1" x14ac:dyDescent="0.35">
      <c r="A8047">
        <v>4</v>
      </c>
      <c r="B8047" t="s">
        <v>25</v>
      </c>
      <c r="C8047">
        <v>3</v>
      </c>
      <c r="D8047" t="s">
        <v>11</v>
      </c>
      <c r="E8047" t="s">
        <v>192</v>
      </c>
      <c r="F8047" t="s">
        <v>13</v>
      </c>
      <c r="G8047" t="s">
        <v>6825</v>
      </c>
      <c r="H8047" s="1">
        <v>0.6</v>
      </c>
      <c r="I8047" s="2">
        <v>43646</v>
      </c>
      <c r="J8047" t="s">
        <v>6935</v>
      </c>
      <c r="K8047" t="s">
        <v>73</v>
      </c>
      <c r="L8047">
        <v>60653</v>
      </c>
      <c r="M8047">
        <v>1446</v>
      </c>
      <c r="N8047" t="s">
        <v>8153</v>
      </c>
      <c r="O8047">
        <v>-10</v>
      </c>
      <c r="P8047">
        <v>2</v>
      </c>
      <c r="Q8047" t="s">
        <v>75</v>
      </c>
      <c r="R8047" t="s">
        <v>8304</v>
      </c>
      <c r="S8047">
        <v>-10.31</v>
      </c>
      <c r="T8047">
        <v>14</v>
      </c>
      <c r="U8047" t="s">
        <v>76</v>
      </c>
      <c r="V8047" s="2">
        <v>43650</v>
      </c>
      <c r="W8047" t="s">
        <v>20</v>
      </c>
      <c r="X8047" t="s">
        <v>139</v>
      </c>
      <c r="Y8047" t="s">
        <v>47</v>
      </c>
    </row>
    <row r="8048" spans="1:25" hidden="1" x14ac:dyDescent="0.35">
      <c r="A8048">
        <v>4</v>
      </c>
      <c r="B8048" t="s">
        <v>25</v>
      </c>
      <c r="C8048">
        <v>3</v>
      </c>
      <c r="D8048" t="s">
        <v>50</v>
      </c>
      <c r="E8048" t="s">
        <v>192</v>
      </c>
      <c r="F8048" t="s">
        <v>13</v>
      </c>
      <c r="G8048" t="s">
        <v>6825</v>
      </c>
      <c r="H8048" s="1">
        <v>0.2</v>
      </c>
      <c r="I8048" s="2">
        <v>43646</v>
      </c>
      <c r="J8048" t="s">
        <v>6935</v>
      </c>
      <c r="K8048" t="s">
        <v>73</v>
      </c>
      <c r="L8048">
        <v>60653</v>
      </c>
      <c r="M8048">
        <v>1397</v>
      </c>
      <c r="N8048" t="s">
        <v>5004</v>
      </c>
      <c r="O8048">
        <v>125</v>
      </c>
      <c r="P8048">
        <v>2</v>
      </c>
      <c r="Q8048" t="s">
        <v>75</v>
      </c>
      <c r="R8048" t="s">
        <v>8304</v>
      </c>
      <c r="S8048">
        <v>125.2</v>
      </c>
      <c r="T8048">
        <v>1002</v>
      </c>
      <c r="U8048" t="s">
        <v>76</v>
      </c>
      <c r="V8048" s="2">
        <v>43650</v>
      </c>
      <c r="W8048" t="s">
        <v>20</v>
      </c>
      <c r="X8048" t="s">
        <v>139</v>
      </c>
      <c r="Y8048" t="s">
        <v>52</v>
      </c>
    </row>
    <row r="8049" spans="1:25" hidden="1" x14ac:dyDescent="0.35">
      <c r="A8049">
        <v>4</v>
      </c>
      <c r="B8049" t="s">
        <v>43</v>
      </c>
      <c r="C8049">
        <v>6</v>
      </c>
      <c r="D8049" t="s">
        <v>11</v>
      </c>
      <c r="E8049" t="s">
        <v>171</v>
      </c>
      <c r="F8049" t="s">
        <v>13</v>
      </c>
      <c r="G8049" t="s">
        <v>8119</v>
      </c>
      <c r="H8049" s="1">
        <v>0</v>
      </c>
      <c r="I8049" s="2">
        <v>43723</v>
      </c>
      <c r="J8049" t="s">
        <v>1228</v>
      </c>
      <c r="K8049" t="s">
        <v>102</v>
      </c>
      <c r="L8049">
        <v>10009</v>
      </c>
      <c r="M8049">
        <v>1053</v>
      </c>
      <c r="N8049" t="s">
        <v>1229</v>
      </c>
      <c r="O8049">
        <v>12</v>
      </c>
      <c r="P8049">
        <v>7</v>
      </c>
      <c r="Q8049" t="s">
        <v>104</v>
      </c>
      <c r="R8049" t="s">
        <v>8304</v>
      </c>
      <c r="S8049">
        <v>12.09</v>
      </c>
      <c r="T8049">
        <v>36</v>
      </c>
      <c r="U8049" t="s">
        <v>76</v>
      </c>
      <c r="V8049" s="2">
        <v>43727</v>
      </c>
      <c r="W8049" t="s">
        <v>39</v>
      </c>
      <c r="X8049" t="s">
        <v>175</v>
      </c>
      <c r="Y8049" t="s">
        <v>47</v>
      </c>
    </row>
    <row r="8050" spans="1:25" hidden="1" x14ac:dyDescent="0.35">
      <c r="A8050">
        <v>3</v>
      </c>
      <c r="B8050" t="s">
        <v>10</v>
      </c>
      <c r="C8050">
        <v>3</v>
      </c>
      <c r="D8050" t="s">
        <v>26</v>
      </c>
      <c r="E8050" t="s">
        <v>305</v>
      </c>
      <c r="F8050" t="s">
        <v>13</v>
      </c>
      <c r="G8050" t="s">
        <v>1614</v>
      </c>
      <c r="H8050" s="1">
        <v>0.2</v>
      </c>
      <c r="I8050" s="2">
        <v>43695</v>
      </c>
      <c r="J8050" t="s">
        <v>3493</v>
      </c>
      <c r="K8050" t="s">
        <v>102</v>
      </c>
      <c r="L8050">
        <v>43229</v>
      </c>
      <c r="M8050">
        <v>1140</v>
      </c>
      <c r="N8050" t="s">
        <v>3494</v>
      </c>
      <c r="O8050">
        <v>1</v>
      </c>
      <c r="P8050">
        <v>3</v>
      </c>
      <c r="Q8050" t="s">
        <v>104</v>
      </c>
      <c r="R8050" t="s">
        <v>8304</v>
      </c>
      <c r="S8050">
        <v>1.24</v>
      </c>
      <c r="T8050">
        <v>10</v>
      </c>
      <c r="U8050" t="s">
        <v>19</v>
      </c>
      <c r="V8050" s="2">
        <v>43698</v>
      </c>
      <c r="W8050" t="s">
        <v>20</v>
      </c>
      <c r="X8050" t="s">
        <v>309</v>
      </c>
      <c r="Y8050" t="s">
        <v>49</v>
      </c>
    </row>
    <row r="8051" spans="1:25" hidden="1" x14ac:dyDescent="0.35">
      <c r="A8051">
        <v>4</v>
      </c>
      <c r="B8051" t="s">
        <v>43</v>
      </c>
      <c r="C8051">
        <v>6</v>
      </c>
      <c r="D8051" t="s">
        <v>11</v>
      </c>
      <c r="E8051" t="s">
        <v>1084</v>
      </c>
      <c r="F8051" t="s">
        <v>13</v>
      </c>
      <c r="G8051" t="s">
        <v>1155</v>
      </c>
      <c r="H8051" s="1">
        <v>0.2</v>
      </c>
      <c r="I8051" s="2">
        <v>43704</v>
      </c>
      <c r="J8051" t="s">
        <v>2751</v>
      </c>
      <c r="K8051" t="s">
        <v>30</v>
      </c>
      <c r="L8051">
        <v>85204</v>
      </c>
      <c r="M8051">
        <v>673</v>
      </c>
      <c r="N8051" t="s">
        <v>1511</v>
      </c>
      <c r="O8051">
        <v>33</v>
      </c>
      <c r="P8051">
        <v>8</v>
      </c>
      <c r="Q8051" t="s">
        <v>32</v>
      </c>
      <c r="R8051" t="s">
        <v>8304</v>
      </c>
      <c r="S8051">
        <v>33.159999999999997</v>
      </c>
      <c r="T8051">
        <v>121</v>
      </c>
      <c r="U8051" t="s">
        <v>19</v>
      </c>
      <c r="V8051" s="2">
        <v>43708</v>
      </c>
      <c r="W8051" t="s">
        <v>39</v>
      </c>
      <c r="X8051" t="s">
        <v>199</v>
      </c>
      <c r="Y8051" t="s">
        <v>47</v>
      </c>
    </row>
    <row r="8052" spans="1:25" hidden="1" x14ac:dyDescent="0.35">
      <c r="A8052">
        <v>2</v>
      </c>
      <c r="B8052" t="s">
        <v>43</v>
      </c>
      <c r="C8052">
        <v>3</v>
      </c>
      <c r="D8052" t="s">
        <v>11</v>
      </c>
      <c r="E8052" t="s">
        <v>1850</v>
      </c>
      <c r="F8052" t="s">
        <v>13</v>
      </c>
      <c r="G8052" t="s">
        <v>490</v>
      </c>
      <c r="H8052" s="1">
        <v>0.3</v>
      </c>
      <c r="I8052" s="2">
        <v>43747</v>
      </c>
      <c r="J8052" t="s">
        <v>1851</v>
      </c>
      <c r="K8052" t="s">
        <v>73</v>
      </c>
      <c r="L8052">
        <v>77573</v>
      </c>
      <c r="M8052">
        <v>835</v>
      </c>
      <c r="N8052" t="s">
        <v>1852</v>
      </c>
      <c r="O8052">
        <v>-33</v>
      </c>
      <c r="P8052">
        <v>3</v>
      </c>
      <c r="Q8052" t="s">
        <v>75</v>
      </c>
      <c r="R8052" t="s">
        <v>8304</v>
      </c>
      <c r="S8052">
        <v>-32.659999999999997</v>
      </c>
      <c r="T8052">
        <v>254</v>
      </c>
      <c r="U8052" t="s">
        <v>19</v>
      </c>
      <c r="V8052" s="2">
        <v>43749</v>
      </c>
      <c r="W8052" t="s">
        <v>20</v>
      </c>
      <c r="X8052" t="s">
        <v>77</v>
      </c>
      <c r="Y8052" t="s">
        <v>24</v>
      </c>
    </row>
    <row r="8053" spans="1:25" hidden="1" x14ac:dyDescent="0.35">
      <c r="A8053">
        <v>2</v>
      </c>
      <c r="B8053" t="s">
        <v>43</v>
      </c>
      <c r="C8053">
        <v>3</v>
      </c>
      <c r="D8053" t="s">
        <v>26</v>
      </c>
      <c r="E8053" t="s">
        <v>1850</v>
      </c>
      <c r="F8053" t="s">
        <v>13</v>
      </c>
      <c r="G8053" t="s">
        <v>490</v>
      </c>
      <c r="H8053" s="1">
        <v>0.2</v>
      </c>
      <c r="I8053" s="2">
        <v>43747</v>
      </c>
      <c r="J8053" t="s">
        <v>1851</v>
      </c>
      <c r="K8053" t="s">
        <v>73</v>
      </c>
      <c r="L8053">
        <v>77573</v>
      </c>
      <c r="M8053">
        <v>376</v>
      </c>
      <c r="N8053" t="s">
        <v>866</v>
      </c>
      <c r="O8053">
        <v>6</v>
      </c>
      <c r="P8053">
        <v>7</v>
      </c>
      <c r="Q8053" t="s">
        <v>75</v>
      </c>
      <c r="R8053" t="s">
        <v>8304</v>
      </c>
      <c r="S8053">
        <v>5.88</v>
      </c>
      <c r="T8053">
        <v>67</v>
      </c>
      <c r="U8053" t="s">
        <v>19</v>
      </c>
      <c r="V8053" s="2">
        <v>43749</v>
      </c>
      <c r="W8053" t="s">
        <v>20</v>
      </c>
      <c r="X8053" t="s">
        <v>77</v>
      </c>
      <c r="Y8053" t="s">
        <v>49</v>
      </c>
    </row>
    <row r="8054" spans="1:25" hidden="1" x14ac:dyDescent="0.35">
      <c r="A8054">
        <v>2</v>
      </c>
      <c r="B8054" t="s">
        <v>43</v>
      </c>
      <c r="C8054">
        <v>3</v>
      </c>
      <c r="D8054" t="s">
        <v>50</v>
      </c>
      <c r="E8054" t="s">
        <v>171</v>
      </c>
      <c r="F8054" t="s">
        <v>13</v>
      </c>
      <c r="G8054" t="s">
        <v>582</v>
      </c>
      <c r="H8054" s="1">
        <v>0</v>
      </c>
      <c r="I8054" s="2">
        <v>43800</v>
      </c>
      <c r="J8054" t="s">
        <v>583</v>
      </c>
      <c r="K8054" t="s">
        <v>102</v>
      </c>
      <c r="L8054">
        <v>10009</v>
      </c>
      <c r="M8054">
        <v>1371</v>
      </c>
      <c r="N8054" t="s">
        <v>584</v>
      </c>
      <c r="O8054">
        <v>7</v>
      </c>
      <c r="P8054">
        <v>3</v>
      </c>
      <c r="Q8054" t="s">
        <v>104</v>
      </c>
      <c r="R8054" t="s">
        <v>8304</v>
      </c>
      <c r="S8054">
        <v>6.93</v>
      </c>
      <c r="T8054">
        <v>20</v>
      </c>
      <c r="U8054" t="s">
        <v>19</v>
      </c>
      <c r="V8054" s="2">
        <v>43802</v>
      </c>
      <c r="W8054" t="s">
        <v>20</v>
      </c>
      <c r="X8054" t="s">
        <v>175</v>
      </c>
      <c r="Y8054" t="s">
        <v>113</v>
      </c>
    </row>
    <row r="8055" spans="1:25" hidden="1" x14ac:dyDescent="0.35">
      <c r="A8055">
        <v>2</v>
      </c>
      <c r="B8055" t="s">
        <v>43</v>
      </c>
      <c r="C8055">
        <v>3</v>
      </c>
      <c r="D8055" t="s">
        <v>26</v>
      </c>
      <c r="E8055" t="s">
        <v>171</v>
      </c>
      <c r="F8055" t="s">
        <v>13</v>
      </c>
      <c r="G8055" t="s">
        <v>582</v>
      </c>
      <c r="H8055" s="1">
        <v>0</v>
      </c>
      <c r="I8055" s="2">
        <v>43800</v>
      </c>
      <c r="J8055" t="s">
        <v>583</v>
      </c>
      <c r="K8055" t="s">
        <v>102</v>
      </c>
      <c r="L8055">
        <v>10009</v>
      </c>
      <c r="M8055">
        <v>1381</v>
      </c>
      <c r="N8055" t="s">
        <v>585</v>
      </c>
      <c r="O8055">
        <v>7</v>
      </c>
      <c r="P8055">
        <v>3</v>
      </c>
      <c r="Q8055" t="s">
        <v>104</v>
      </c>
      <c r="R8055" t="s">
        <v>8304</v>
      </c>
      <c r="S8055">
        <v>6.65</v>
      </c>
      <c r="T8055">
        <v>222</v>
      </c>
      <c r="U8055" t="s">
        <v>19</v>
      </c>
      <c r="V8055" s="2">
        <v>43802</v>
      </c>
      <c r="W8055" t="s">
        <v>20</v>
      </c>
      <c r="X8055" t="s">
        <v>175</v>
      </c>
      <c r="Y8055" t="s">
        <v>42</v>
      </c>
    </row>
    <row r="8056" spans="1:25" hidden="1" x14ac:dyDescent="0.35">
      <c r="A8056">
        <v>2</v>
      </c>
      <c r="B8056" t="s">
        <v>43</v>
      </c>
      <c r="C8056">
        <v>3</v>
      </c>
      <c r="D8056" t="s">
        <v>26</v>
      </c>
      <c r="E8056" t="s">
        <v>171</v>
      </c>
      <c r="F8056" t="s">
        <v>13</v>
      </c>
      <c r="G8056" t="s">
        <v>582</v>
      </c>
      <c r="H8056" s="1">
        <v>0.2</v>
      </c>
      <c r="I8056" s="2">
        <v>43800</v>
      </c>
      <c r="J8056" t="s">
        <v>583</v>
      </c>
      <c r="K8056" t="s">
        <v>102</v>
      </c>
      <c r="L8056">
        <v>10009</v>
      </c>
      <c r="M8056">
        <v>35</v>
      </c>
      <c r="N8056" t="s">
        <v>586</v>
      </c>
      <c r="O8056">
        <v>6</v>
      </c>
      <c r="P8056">
        <v>5</v>
      </c>
      <c r="Q8056" t="s">
        <v>104</v>
      </c>
      <c r="R8056" t="s">
        <v>8304</v>
      </c>
      <c r="S8056">
        <v>6.13</v>
      </c>
      <c r="T8056">
        <v>18</v>
      </c>
      <c r="U8056" t="s">
        <v>19</v>
      </c>
      <c r="V8056" s="2">
        <v>43802</v>
      </c>
      <c r="W8056" t="s">
        <v>20</v>
      </c>
      <c r="X8056" t="s">
        <v>175</v>
      </c>
      <c r="Y8056" t="s">
        <v>54</v>
      </c>
    </row>
    <row r="8057" spans="1:25" hidden="1" x14ac:dyDescent="0.35">
      <c r="A8057">
        <v>3</v>
      </c>
      <c r="B8057" t="s">
        <v>25</v>
      </c>
      <c r="C8057">
        <v>1</v>
      </c>
      <c r="D8057" t="s">
        <v>11</v>
      </c>
      <c r="E8057" t="s">
        <v>1512</v>
      </c>
      <c r="F8057" t="s">
        <v>13</v>
      </c>
      <c r="G8057" t="s">
        <v>334</v>
      </c>
      <c r="H8057" s="1">
        <v>0.6</v>
      </c>
      <c r="I8057" s="2">
        <v>43751</v>
      </c>
      <c r="J8057" t="s">
        <v>1513</v>
      </c>
      <c r="K8057" t="s">
        <v>73</v>
      </c>
      <c r="L8057">
        <v>61032</v>
      </c>
      <c r="M8057">
        <v>486</v>
      </c>
      <c r="N8057" t="s">
        <v>1514</v>
      </c>
      <c r="O8057">
        <v>-7</v>
      </c>
      <c r="P8057">
        <v>3</v>
      </c>
      <c r="Q8057" t="s">
        <v>75</v>
      </c>
      <c r="R8057" t="s">
        <v>8304</v>
      </c>
      <c r="S8057">
        <v>-6.81</v>
      </c>
      <c r="T8057">
        <v>10</v>
      </c>
      <c r="U8057" t="s">
        <v>19</v>
      </c>
      <c r="V8057" s="2">
        <v>43754</v>
      </c>
      <c r="W8057" t="s">
        <v>130</v>
      </c>
      <c r="X8057" t="s">
        <v>139</v>
      </c>
      <c r="Y8057" t="s">
        <v>47</v>
      </c>
    </row>
    <row r="8058" spans="1:25" hidden="1" x14ac:dyDescent="0.35">
      <c r="A8058">
        <v>3</v>
      </c>
      <c r="B8058" t="s">
        <v>25</v>
      </c>
      <c r="C8058">
        <v>1</v>
      </c>
      <c r="D8058" t="s">
        <v>26</v>
      </c>
      <c r="E8058" t="s">
        <v>1512</v>
      </c>
      <c r="F8058" t="s">
        <v>13</v>
      </c>
      <c r="G8058" t="s">
        <v>334</v>
      </c>
      <c r="H8058" s="1">
        <v>0.2</v>
      </c>
      <c r="I8058" s="2">
        <v>43751</v>
      </c>
      <c r="J8058" t="s">
        <v>1513</v>
      </c>
      <c r="K8058" t="s">
        <v>73</v>
      </c>
      <c r="L8058">
        <v>61032</v>
      </c>
      <c r="M8058">
        <v>538</v>
      </c>
      <c r="N8058" t="s">
        <v>125</v>
      </c>
      <c r="O8058">
        <v>21</v>
      </c>
      <c r="P8058">
        <v>3</v>
      </c>
      <c r="Q8058" t="s">
        <v>75</v>
      </c>
      <c r="R8058" t="s">
        <v>8304</v>
      </c>
      <c r="S8058">
        <v>20.58</v>
      </c>
      <c r="T8058">
        <v>63</v>
      </c>
      <c r="U8058" t="s">
        <v>19</v>
      </c>
      <c r="V8058" s="2">
        <v>43754</v>
      </c>
      <c r="W8058" t="s">
        <v>130</v>
      </c>
      <c r="X8058" t="s">
        <v>139</v>
      </c>
      <c r="Y8058" t="s">
        <v>64</v>
      </c>
    </row>
    <row r="8059" spans="1:25" hidden="1" x14ac:dyDescent="0.35">
      <c r="A8059">
        <v>3</v>
      </c>
      <c r="B8059" t="s">
        <v>25</v>
      </c>
      <c r="C8059">
        <v>1</v>
      </c>
      <c r="D8059" t="s">
        <v>26</v>
      </c>
      <c r="E8059" t="s">
        <v>1512</v>
      </c>
      <c r="F8059" t="s">
        <v>13</v>
      </c>
      <c r="G8059" t="s">
        <v>334</v>
      </c>
      <c r="H8059" s="1">
        <v>0.8</v>
      </c>
      <c r="I8059" s="2">
        <v>43751</v>
      </c>
      <c r="J8059" t="s">
        <v>1513</v>
      </c>
      <c r="K8059" t="s">
        <v>73</v>
      </c>
      <c r="L8059">
        <v>61032</v>
      </c>
      <c r="M8059">
        <v>718</v>
      </c>
      <c r="N8059" t="s">
        <v>638</v>
      </c>
      <c r="O8059">
        <v>-145</v>
      </c>
      <c r="P8059">
        <v>4</v>
      </c>
      <c r="Q8059" t="s">
        <v>75</v>
      </c>
      <c r="R8059" t="s">
        <v>8304</v>
      </c>
      <c r="S8059">
        <v>-145.18</v>
      </c>
      <c r="T8059">
        <v>97</v>
      </c>
      <c r="U8059" t="s">
        <v>19</v>
      </c>
      <c r="V8059" s="2">
        <v>43754</v>
      </c>
      <c r="W8059" t="s">
        <v>130</v>
      </c>
      <c r="X8059" t="s">
        <v>139</v>
      </c>
      <c r="Y8059" t="s">
        <v>54</v>
      </c>
    </row>
    <row r="8060" spans="1:25" hidden="1" x14ac:dyDescent="0.35">
      <c r="A8060">
        <v>0</v>
      </c>
      <c r="B8060" t="s">
        <v>10</v>
      </c>
      <c r="C8060">
        <v>0</v>
      </c>
      <c r="D8060" t="s">
        <v>26</v>
      </c>
      <c r="E8060" t="s">
        <v>1452</v>
      </c>
      <c r="F8060" t="s">
        <v>13</v>
      </c>
      <c r="G8060" t="s">
        <v>1686</v>
      </c>
      <c r="H8060" s="1">
        <v>0</v>
      </c>
      <c r="I8060" s="2">
        <v>43776</v>
      </c>
      <c r="J8060" t="s">
        <v>3186</v>
      </c>
      <c r="K8060" t="s">
        <v>73</v>
      </c>
      <c r="L8060">
        <v>73120</v>
      </c>
      <c r="M8060">
        <v>1520</v>
      </c>
      <c r="N8060" t="s">
        <v>78</v>
      </c>
      <c r="O8060">
        <v>19</v>
      </c>
      <c r="P8060">
        <v>9</v>
      </c>
      <c r="Q8060" t="s">
        <v>75</v>
      </c>
      <c r="R8060" t="s">
        <v>8304</v>
      </c>
      <c r="S8060">
        <v>19.079999999999998</v>
      </c>
      <c r="T8060">
        <v>38</v>
      </c>
      <c r="U8060" t="s">
        <v>19</v>
      </c>
      <c r="V8060" s="2">
        <v>43776</v>
      </c>
      <c r="W8060" t="s">
        <v>773</v>
      </c>
      <c r="X8060" t="s">
        <v>401</v>
      </c>
      <c r="Y8060" t="s">
        <v>54</v>
      </c>
    </row>
    <row r="8061" spans="1:25" x14ac:dyDescent="0.35">
      <c r="A8061">
        <v>4</v>
      </c>
      <c r="B8061" t="s">
        <v>43</v>
      </c>
      <c r="C8061">
        <v>6</v>
      </c>
      <c r="D8061" t="s">
        <v>26</v>
      </c>
      <c r="E8061" t="s">
        <v>88</v>
      </c>
      <c r="F8061" t="s">
        <v>13</v>
      </c>
      <c r="G8061" t="s">
        <v>907</v>
      </c>
      <c r="H8061" s="1">
        <v>0</v>
      </c>
      <c r="I8061" s="2">
        <v>43588</v>
      </c>
      <c r="J8061" t="s">
        <v>4562</v>
      </c>
      <c r="K8061" t="s">
        <v>30</v>
      </c>
      <c r="L8061">
        <v>94122</v>
      </c>
      <c r="M8061">
        <v>1800</v>
      </c>
      <c r="N8061" t="s">
        <v>3595</v>
      </c>
      <c r="O8061">
        <v>12</v>
      </c>
      <c r="P8061">
        <v>4</v>
      </c>
      <c r="Q8061" t="s">
        <v>32</v>
      </c>
      <c r="R8061" t="s">
        <v>8304</v>
      </c>
      <c r="S8061">
        <v>12.44</v>
      </c>
      <c r="T8061">
        <v>26</v>
      </c>
      <c r="U8061" t="s">
        <v>19</v>
      </c>
      <c r="V8061" s="2">
        <v>43592</v>
      </c>
      <c r="W8061" t="s">
        <v>39</v>
      </c>
      <c r="X8061" t="s">
        <v>34</v>
      </c>
      <c r="Y8061" t="s">
        <v>64</v>
      </c>
    </row>
    <row r="8062" spans="1:25" x14ac:dyDescent="0.35">
      <c r="A8062">
        <v>4</v>
      </c>
      <c r="B8062" t="s">
        <v>43</v>
      </c>
      <c r="C8062">
        <v>6</v>
      </c>
      <c r="D8062" t="s">
        <v>26</v>
      </c>
      <c r="E8062" t="s">
        <v>88</v>
      </c>
      <c r="F8062" t="s">
        <v>13</v>
      </c>
      <c r="G8062" t="s">
        <v>907</v>
      </c>
      <c r="H8062" s="1">
        <v>0</v>
      </c>
      <c r="I8062" s="2">
        <v>43588</v>
      </c>
      <c r="J8062" t="s">
        <v>4562</v>
      </c>
      <c r="K8062" t="s">
        <v>30</v>
      </c>
      <c r="L8062">
        <v>94122</v>
      </c>
      <c r="M8062">
        <v>1168</v>
      </c>
      <c r="N8062" t="s">
        <v>666</v>
      </c>
      <c r="O8062">
        <v>7</v>
      </c>
      <c r="P8062">
        <v>7</v>
      </c>
      <c r="Q8062" t="s">
        <v>32</v>
      </c>
      <c r="R8062" t="s">
        <v>8304</v>
      </c>
      <c r="S8062">
        <v>6.66</v>
      </c>
      <c r="T8062">
        <v>23</v>
      </c>
      <c r="U8062" t="s">
        <v>19</v>
      </c>
      <c r="V8062" s="2">
        <v>43592</v>
      </c>
      <c r="W8062" t="s">
        <v>39</v>
      </c>
      <c r="X8062" t="s">
        <v>34</v>
      </c>
      <c r="Y8062" t="s">
        <v>49</v>
      </c>
    </row>
    <row r="8063" spans="1:25" hidden="1" x14ac:dyDescent="0.35">
      <c r="A8063">
        <v>5</v>
      </c>
      <c r="B8063" t="s">
        <v>43</v>
      </c>
      <c r="C8063">
        <v>6</v>
      </c>
      <c r="D8063" t="s">
        <v>11</v>
      </c>
      <c r="E8063" t="s">
        <v>222</v>
      </c>
      <c r="F8063" t="s">
        <v>13</v>
      </c>
      <c r="G8063" t="s">
        <v>1882</v>
      </c>
      <c r="H8063" s="1">
        <v>0.3</v>
      </c>
      <c r="I8063" s="2">
        <v>43512</v>
      </c>
      <c r="J8063" t="s">
        <v>2202</v>
      </c>
      <c r="K8063" t="s">
        <v>73</v>
      </c>
      <c r="L8063">
        <v>62521</v>
      </c>
      <c r="M8063">
        <v>744</v>
      </c>
      <c r="N8063" t="s">
        <v>8108</v>
      </c>
      <c r="O8063">
        <v>-9</v>
      </c>
      <c r="P8063">
        <v>3</v>
      </c>
      <c r="Q8063" t="s">
        <v>75</v>
      </c>
      <c r="R8063" t="s">
        <v>8304</v>
      </c>
      <c r="S8063">
        <v>-8.58</v>
      </c>
      <c r="T8063">
        <v>601</v>
      </c>
      <c r="U8063" t="s">
        <v>19</v>
      </c>
      <c r="V8063" s="2">
        <v>43517</v>
      </c>
      <c r="W8063" t="s">
        <v>39</v>
      </c>
      <c r="X8063" t="s">
        <v>139</v>
      </c>
      <c r="Y8063" t="s">
        <v>24</v>
      </c>
    </row>
    <row r="8064" spans="1:25" hidden="1" x14ac:dyDescent="0.35">
      <c r="A8064">
        <v>5</v>
      </c>
      <c r="B8064" t="s">
        <v>43</v>
      </c>
      <c r="C8064">
        <v>6</v>
      </c>
      <c r="D8064" t="s">
        <v>11</v>
      </c>
      <c r="E8064" t="s">
        <v>222</v>
      </c>
      <c r="F8064" t="s">
        <v>13</v>
      </c>
      <c r="G8064" t="s">
        <v>1882</v>
      </c>
      <c r="H8064" s="1">
        <v>0.6</v>
      </c>
      <c r="I8064" s="2">
        <v>43512</v>
      </c>
      <c r="J8064" t="s">
        <v>2202</v>
      </c>
      <c r="K8064" t="s">
        <v>73</v>
      </c>
      <c r="L8064">
        <v>62521</v>
      </c>
      <c r="M8064">
        <v>617</v>
      </c>
      <c r="N8064" t="s">
        <v>8204</v>
      </c>
      <c r="O8064">
        <v>-4</v>
      </c>
      <c r="P8064">
        <v>1</v>
      </c>
      <c r="Q8064" t="s">
        <v>75</v>
      </c>
      <c r="R8064" t="s">
        <v>8304</v>
      </c>
      <c r="S8064">
        <v>-3.65</v>
      </c>
      <c r="T8064">
        <v>8</v>
      </c>
      <c r="U8064" t="s">
        <v>19</v>
      </c>
      <c r="V8064" s="2">
        <v>43517</v>
      </c>
      <c r="W8064" t="s">
        <v>39</v>
      </c>
      <c r="X8064" t="s">
        <v>139</v>
      </c>
      <c r="Y8064" t="s">
        <v>47</v>
      </c>
    </row>
    <row r="8065" spans="1:25" hidden="1" x14ac:dyDescent="0.35">
      <c r="A8065">
        <v>5</v>
      </c>
      <c r="B8065" t="s">
        <v>43</v>
      </c>
      <c r="C8065">
        <v>6</v>
      </c>
      <c r="D8065" t="s">
        <v>26</v>
      </c>
      <c r="E8065" t="s">
        <v>222</v>
      </c>
      <c r="F8065" t="s">
        <v>13</v>
      </c>
      <c r="G8065" t="s">
        <v>1882</v>
      </c>
      <c r="H8065" s="1">
        <v>0.2</v>
      </c>
      <c r="I8065" s="2">
        <v>43512</v>
      </c>
      <c r="J8065" t="s">
        <v>2202</v>
      </c>
      <c r="K8065" t="s">
        <v>73</v>
      </c>
      <c r="L8065">
        <v>62521</v>
      </c>
      <c r="M8065">
        <v>1608</v>
      </c>
      <c r="N8065" t="s">
        <v>652</v>
      </c>
      <c r="O8065">
        <v>6</v>
      </c>
      <c r="P8065">
        <v>2</v>
      </c>
      <c r="Q8065" t="s">
        <v>75</v>
      </c>
      <c r="R8065" t="s">
        <v>8304</v>
      </c>
      <c r="S8065">
        <v>6.2</v>
      </c>
      <c r="T8065">
        <v>18</v>
      </c>
      <c r="U8065" t="s">
        <v>19</v>
      </c>
      <c r="V8065" s="2">
        <v>43517</v>
      </c>
      <c r="W8065" t="s">
        <v>39</v>
      </c>
      <c r="X8065" t="s">
        <v>139</v>
      </c>
      <c r="Y8065" t="s">
        <v>176</v>
      </c>
    </row>
    <row r="8066" spans="1:25" hidden="1" x14ac:dyDescent="0.35">
      <c r="A8066">
        <v>5</v>
      </c>
      <c r="B8066" t="s">
        <v>43</v>
      </c>
      <c r="C8066">
        <v>6</v>
      </c>
      <c r="D8066" t="s">
        <v>26</v>
      </c>
      <c r="E8066" t="s">
        <v>222</v>
      </c>
      <c r="F8066" t="s">
        <v>13</v>
      </c>
      <c r="G8066" t="s">
        <v>1882</v>
      </c>
      <c r="H8066" s="1">
        <v>0.2</v>
      </c>
      <c r="I8066" s="2">
        <v>43512</v>
      </c>
      <c r="J8066" t="s">
        <v>2202</v>
      </c>
      <c r="K8066" t="s">
        <v>73</v>
      </c>
      <c r="L8066">
        <v>62521</v>
      </c>
      <c r="M8066">
        <v>1555</v>
      </c>
      <c r="N8066" t="s">
        <v>512</v>
      </c>
      <c r="O8066">
        <v>-8</v>
      </c>
      <c r="P8066">
        <v>3</v>
      </c>
      <c r="Q8066" t="s">
        <v>75</v>
      </c>
      <c r="R8066" t="s">
        <v>8304</v>
      </c>
      <c r="S8066">
        <v>-8.18</v>
      </c>
      <c r="T8066">
        <v>50</v>
      </c>
      <c r="U8066" t="s">
        <v>19</v>
      </c>
      <c r="V8066" s="2">
        <v>43517</v>
      </c>
      <c r="W8066" t="s">
        <v>39</v>
      </c>
      <c r="X8066" t="s">
        <v>139</v>
      </c>
      <c r="Y8066" t="s">
        <v>42</v>
      </c>
    </row>
    <row r="8067" spans="1:25" hidden="1" x14ac:dyDescent="0.35">
      <c r="A8067">
        <v>5</v>
      </c>
      <c r="B8067" t="s">
        <v>43</v>
      </c>
      <c r="C8067">
        <v>6</v>
      </c>
      <c r="D8067" t="s">
        <v>26</v>
      </c>
      <c r="E8067" t="s">
        <v>222</v>
      </c>
      <c r="F8067" t="s">
        <v>13</v>
      </c>
      <c r="G8067" t="s">
        <v>1882</v>
      </c>
      <c r="H8067" s="1">
        <v>0.2</v>
      </c>
      <c r="I8067" s="2">
        <v>43512</v>
      </c>
      <c r="J8067" t="s">
        <v>2202</v>
      </c>
      <c r="K8067" t="s">
        <v>73</v>
      </c>
      <c r="L8067">
        <v>62521</v>
      </c>
      <c r="M8067">
        <v>1126</v>
      </c>
      <c r="N8067" t="s">
        <v>1183</v>
      </c>
      <c r="O8067">
        <v>4</v>
      </c>
      <c r="P8067">
        <v>6</v>
      </c>
      <c r="Q8067" t="s">
        <v>75</v>
      </c>
      <c r="R8067" t="s">
        <v>8304</v>
      </c>
      <c r="S8067">
        <v>3.5</v>
      </c>
      <c r="T8067">
        <v>28</v>
      </c>
      <c r="U8067" t="s">
        <v>19</v>
      </c>
      <c r="V8067" s="2">
        <v>43517</v>
      </c>
      <c r="W8067" t="s">
        <v>39</v>
      </c>
      <c r="X8067" t="s">
        <v>139</v>
      </c>
      <c r="Y8067" t="s">
        <v>49</v>
      </c>
    </row>
    <row r="8068" spans="1:25" hidden="1" x14ac:dyDescent="0.35">
      <c r="A8068">
        <v>4</v>
      </c>
      <c r="B8068" t="s">
        <v>25</v>
      </c>
      <c r="C8068">
        <v>3</v>
      </c>
      <c r="D8068" t="s">
        <v>50</v>
      </c>
      <c r="E8068" t="s">
        <v>906</v>
      </c>
      <c r="F8068" t="s">
        <v>13</v>
      </c>
      <c r="G8068" t="s">
        <v>1234</v>
      </c>
      <c r="H8068" s="1">
        <v>0.2</v>
      </c>
      <c r="I8068" s="2">
        <v>43684</v>
      </c>
      <c r="J8068" t="s">
        <v>4912</v>
      </c>
      <c r="K8068" t="s">
        <v>16</v>
      </c>
      <c r="L8068">
        <v>28540</v>
      </c>
      <c r="M8068">
        <v>1013</v>
      </c>
      <c r="N8068" t="s">
        <v>950</v>
      </c>
      <c r="O8068">
        <v>22</v>
      </c>
      <c r="P8068">
        <v>1</v>
      </c>
      <c r="Q8068" t="s">
        <v>18</v>
      </c>
      <c r="R8068" t="s">
        <v>8304</v>
      </c>
      <c r="S8068">
        <v>22</v>
      </c>
      <c r="T8068">
        <v>80</v>
      </c>
      <c r="U8068" t="s">
        <v>19</v>
      </c>
      <c r="V8068" s="2">
        <v>43688</v>
      </c>
      <c r="W8068" t="s">
        <v>20</v>
      </c>
      <c r="X8068" t="s">
        <v>63</v>
      </c>
      <c r="Y8068" t="s">
        <v>113</v>
      </c>
    </row>
    <row r="8069" spans="1:25" hidden="1" x14ac:dyDescent="0.35">
      <c r="A8069">
        <v>3</v>
      </c>
      <c r="B8069" t="s">
        <v>25</v>
      </c>
      <c r="C8069">
        <v>1</v>
      </c>
      <c r="D8069" t="s">
        <v>26</v>
      </c>
      <c r="E8069" t="s">
        <v>305</v>
      </c>
      <c r="F8069" t="s">
        <v>13</v>
      </c>
      <c r="G8069" t="s">
        <v>839</v>
      </c>
      <c r="H8069" s="1">
        <v>0</v>
      </c>
      <c r="I8069" s="2">
        <v>43732</v>
      </c>
      <c r="J8069" t="s">
        <v>3008</v>
      </c>
      <c r="K8069" t="s">
        <v>16</v>
      </c>
      <c r="L8069">
        <v>31907</v>
      </c>
      <c r="M8069">
        <v>642</v>
      </c>
      <c r="N8069" t="s">
        <v>3009</v>
      </c>
      <c r="O8069">
        <v>10</v>
      </c>
      <c r="P8069">
        <v>3</v>
      </c>
      <c r="Q8069" t="s">
        <v>18</v>
      </c>
      <c r="R8069" t="s">
        <v>8304</v>
      </c>
      <c r="S8069">
        <v>10.07</v>
      </c>
      <c r="T8069">
        <v>40</v>
      </c>
      <c r="U8069" t="s">
        <v>19</v>
      </c>
      <c r="V8069" s="2">
        <v>43735</v>
      </c>
      <c r="W8069" t="s">
        <v>130</v>
      </c>
      <c r="X8069" t="s">
        <v>761</v>
      </c>
      <c r="Y8069" t="s">
        <v>42</v>
      </c>
    </row>
    <row r="8070" spans="1:25" hidden="1" x14ac:dyDescent="0.35">
      <c r="A8070">
        <v>3</v>
      </c>
      <c r="B8070" t="s">
        <v>25</v>
      </c>
      <c r="C8070">
        <v>1</v>
      </c>
      <c r="D8070" t="s">
        <v>26</v>
      </c>
      <c r="E8070" t="s">
        <v>305</v>
      </c>
      <c r="F8070" t="s">
        <v>13</v>
      </c>
      <c r="G8070" t="s">
        <v>839</v>
      </c>
      <c r="H8070" s="1">
        <v>0</v>
      </c>
      <c r="I8070" s="2">
        <v>43732</v>
      </c>
      <c r="J8070" t="s">
        <v>3008</v>
      </c>
      <c r="K8070" t="s">
        <v>16</v>
      </c>
      <c r="L8070">
        <v>31907</v>
      </c>
      <c r="M8070">
        <v>239</v>
      </c>
      <c r="N8070" t="s">
        <v>1283</v>
      </c>
      <c r="O8070">
        <v>18</v>
      </c>
      <c r="P8070">
        <v>7</v>
      </c>
      <c r="Q8070" t="s">
        <v>18</v>
      </c>
      <c r="R8070" t="s">
        <v>8304</v>
      </c>
      <c r="S8070">
        <v>17.809999999999999</v>
      </c>
      <c r="T8070">
        <v>39</v>
      </c>
      <c r="U8070" t="s">
        <v>19</v>
      </c>
      <c r="V8070" s="2">
        <v>43735</v>
      </c>
      <c r="W8070" t="s">
        <v>130</v>
      </c>
      <c r="X8070" t="s">
        <v>761</v>
      </c>
      <c r="Y8070" t="s">
        <v>54</v>
      </c>
    </row>
    <row r="8071" spans="1:25" x14ac:dyDescent="0.35">
      <c r="A8071">
        <v>4</v>
      </c>
      <c r="B8071" t="s">
        <v>43</v>
      </c>
      <c r="C8071">
        <v>6</v>
      </c>
      <c r="D8071" t="s">
        <v>26</v>
      </c>
      <c r="E8071" t="s">
        <v>27</v>
      </c>
      <c r="F8071" t="s">
        <v>13</v>
      </c>
      <c r="G8071" t="s">
        <v>1043</v>
      </c>
      <c r="H8071" s="1">
        <v>0</v>
      </c>
      <c r="I8071" s="2">
        <v>43820</v>
      </c>
      <c r="J8071" t="s">
        <v>1044</v>
      </c>
      <c r="K8071" t="s">
        <v>30</v>
      </c>
      <c r="L8071">
        <v>90049</v>
      </c>
      <c r="M8071">
        <v>1142</v>
      </c>
      <c r="N8071" t="s">
        <v>1045</v>
      </c>
      <c r="O8071">
        <v>2</v>
      </c>
      <c r="P8071">
        <v>3</v>
      </c>
      <c r="Q8071" t="s">
        <v>32</v>
      </c>
      <c r="R8071" t="s">
        <v>8304</v>
      </c>
      <c r="S8071">
        <v>1.79</v>
      </c>
      <c r="T8071">
        <v>7</v>
      </c>
      <c r="U8071" t="s">
        <v>19</v>
      </c>
      <c r="V8071" s="2">
        <v>43824</v>
      </c>
      <c r="W8071" t="s">
        <v>39</v>
      </c>
      <c r="X8071" t="s">
        <v>34</v>
      </c>
      <c r="Y8071" t="s">
        <v>49</v>
      </c>
    </row>
    <row r="8072" spans="1:25" x14ac:dyDescent="0.35">
      <c r="A8072">
        <v>4</v>
      </c>
      <c r="B8072" t="s">
        <v>43</v>
      </c>
      <c r="C8072">
        <v>6</v>
      </c>
      <c r="D8072" t="s">
        <v>26</v>
      </c>
      <c r="E8072" t="s">
        <v>27</v>
      </c>
      <c r="F8072" t="s">
        <v>13</v>
      </c>
      <c r="G8072" t="s">
        <v>1043</v>
      </c>
      <c r="H8072" s="1">
        <v>0</v>
      </c>
      <c r="I8072" s="2">
        <v>43820</v>
      </c>
      <c r="J8072" t="s">
        <v>1044</v>
      </c>
      <c r="K8072" t="s">
        <v>30</v>
      </c>
      <c r="L8072">
        <v>90049</v>
      </c>
      <c r="M8072">
        <v>1131</v>
      </c>
      <c r="N8072" t="s">
        <v>1046</v>
      </c>
      <c r="O8072">
        <v>2</v>
      </c>
      <c r="P8072">
        <v>2</v>
      </c>
      <c r="Q8072" t="s">
        <v>32</v>
      </c>
      <c r="R8072" t="s">
        <v>8304</v>
      </c>
      <c r="S8072">
        <v>1.71</v>
      </c>
      <c r="T8072">
        <v>6</v>
      </c>
      <c r="U8072" t="s">
        <v>19</v>
      </c>
      <c r="V8072" s="2">
        <v>43824</v>
      </c>
      <c r="W8072" t="s">
        <v>39</v>
      </c>
      <c r="X8072" t="s">
        <v>34</v>
      </c>
      <c r="Y8072" t="s">
        <v>49</v>
      </c>
    </row>
    <row r="8073" spans="1:25" hidden="1" x14ac:dyDescent="0.35">
      <c r="A8073">
        <v>3</v>
      </c>
      <c r="B8073" t="s">
        <v>10</v>
      </c>
      <c r="C8073">
        <v>3</v>
      </c>
      <c r="D8073" t="s">
        <v>11</v>
      </c>
      <c r="E8073" t="s">
        <v>876</v>
      </c>
      <c r="F8073" t="s">
        <v>13</v>
      </c>
      <c r="G8073" t="s">
        <v>1659</v>
      </c>
      <c r="H8073" s="1">
        <v>0</v>
      </c>
      <c r="I8073" s="2">
        <v>43824</v>
      </c>
      <c r="J8073" t="s">
        <v>2001</v>
      </c>
      <c r="K8073" t="s">
        <v>16</v>
      </c>
      <c r="L8073">
        <v>40214</v>
      </c>
      <c r="M8073">
        <v>771</v>
      </c>
      <c r="N8073" t="s">
        <v>8105</v>
      </c>
      <c r="O8073">
        <v>76</v>
      </c>
      <c r="P8073">
        <v>5</v>
      </c>
      <c r="Q8073" t="s">
        <v>18</v>
      </c>
      <c r="R8073" t="s">
        <v>8304</v>
      </c>
      <c r="S8073">
        <v>76.11</v>
      </c>
      <c r="T8073">
        <v>304</v>
      </c>
      <c r="U8073" t="s">
        <v>19</v>
      </c>
      <c r="V8073" s="2">
        <v>43827</v>
      </c>
      <c r="W8073" t="s">
        <v>20</v>
      </c>
      <c r="X8073" t="s">
        <v>21</v>
      </c>
      <c r="Y8073" t="s">
        <v>24</v>
      </c>
    </row>
    <row r="8074" spans="1:25" hidden="1" x14ac:dyDescent="0.35">
      <c r="A8074">
        <v>3</v>
      </c>
      <c r="B8074" t="s">
        <v>10</v>
      </c>
      <c r="C8074">
        <v>3</v>
      </c>
      <c r="D8074" t="s">
        <v>26</v>
      </c>
      <c r="E8074" t="s">
        <v>876</v>
      </c>
      <c r="F8074" t="s">
        <v>13</v>
      </c>
      <c r="G8074" t="s">
        <v>1659</v>
      </c>
      <c r="H8074" s="1">
        <v>0</v>
      </c>
      <c r="I8074" s="2">
        <v>43824</v>
      </c>
      <c r="J8074" t="s">
        <v>2001</v>
      </c>
      <c r="K8074" t="s">
        <v>16</v>
      </c>
      <c r="L8074">
        <v>40214</v>
      </c>
      <c r="M8074">
        <v>636</v>
      </c>
      <c r="N8074" t="s">
        <v>3111</v>
      </c>
      <c r="O8074">
        <v>10</v>
      </c>
      <c r="P8074">
        <v>3</v>
      </c>
      <c r="Q8074" t="s">
        <v>18</v>
      </c>
      <c r="R8074" t="s">
        <v>8304</v>
      </c>
      <c r="S8074">
        <v>9.59</v>
      </c>
      <c r="T8074">
        <v>96</v>
      </c>
      <c r="U8074" t="s">
        <v>19</v>
      </c>
      <c r="V8074" s="2">
        <v>43827</v>
      </c>
      <c r="W8074" t="s">
        <v>20</v>
      </c>
      <c r="X8074" t="s">
        <v>21</v>
      </c>
      <c r="Y8074" t="s">
        <v>42</v>
      </c>
    </row>
    <row r="8075" spans="1:25" hidden="1" x14ac:dyDescent="0.35">
      <c r="A8075">
        <v>4</v>
      </c>
      <c r="B8075" t="s">
        <v>43</v>
      </c>
      <c r="C8075">
        <v>6</v>
      </c>
      <c r="D8075" t="s">
        <v>50</v>
      </c>
      <c r="E8075" t="s">
        <v>171</v>
      </c>
      <c r="F8075" t="s">
        <v>13</v>
      </c>
      <c r="G8075" t="s">
        <v>321</v>
      </c>
      <c r="H8075" s="1">
        <v>0</v>
      </c>
      <c r="I8075" s="2">
        <v>43642</v>
      </c>
      <c r="J8075" t="s">
        <v>5049</v>
      </c>
      <c r="K8075" t="s">
        <v>102</v>
      </c>
      <c r="L8075">
        <v>10024</v>
      </c>
      <c r="M8075">
        <v>1103</v>
      </c>
      <c r="N8075" t="s">
        <v>1193</v>
      </c>
      <c r="O8075">
        <v>67</v>
      </c>
      <c r="P8075">
        <v>3</v>
      </c>
      <c r="Q8075" t="s">
        <v>104</v>
      </c>
      <c r="R8075" t="s">
        <v>8304</v>
      </c>
      <c r="S8075">
        <v>67.19</v>
      </c>
      <c r="T8075">
        <v>240</v>
      </c>
      <c r="U8075" t="s">
        <v>19</v>
      </c>
      <c r="V8075" s="2">
        <v>43646</v>
      </c>
      <c r="W8075" t="s">
        <v>39</v>
      </c>
      <c r="X8075" t="s">
        <v>175</v>
      </c>
      <c r="Y8075" t="s">
        <v>52</v>
      </c>
    </row>
    <row r="8076" spans="1:25" hidden="1" x14ac:dyDescent="0.35">
      <c r="A8076">
        <v>3</v>
      </c>
      <c r="B8076" t="s">
        <v>25</v>
      </c>
      <c r="C8076">
        <v>1</v>
      </c>
      <c r="D8076" t="s">
        <v>26</v>
      </c>
      <c r="E8076" t="s">
        <v>457</v>
      </c>
      <c r="F8076" t="s">
        <v>13</v>
      </c>
      <c r="G8076" t="s">
        <v>179</v>
      </c>
      <c r="H8076" s="1">
        <v>0.2</v>
      </c>
      <c r="I8076" s="2">
        <v>43680</v>
      </c>
      <c r="J8076" t="s">
        <v>2971</v>
      </c>
      <c r="K8076" t="s">
        <v>102</v>
      </c>
      <c r="L8076">
        <v>45014</v>
      </c>
      <c r="M8076">
        <v>183</v>
      </c>
      <c r="N8076" t="s">
        <v>1434</v>
      </c>
      <c r="O8076">
        <v>5</v>
      </c>
      <c r="P8076">
        <v>5</v>
      </c>
      <c r="Q8076" t="s">
        <v>104</v>
      </c>
      <c r="R8076" t="s">
        <v>8304</v>
      </c>
      <c r="S8076">
        <v>5.37</v>
      </c>
      <c r="T8076">
        <v>17</v>
      </c>
      <c r="U8076" t="s">
        <v>19</v>
      </c>
      <c r="V8076" s="2">
        <v>43683</v>
      </c>
      <c r="W8076" t="s">
        <v>130</v>
      </c>
      <c r="X8076" t="s">
        <v>309</v>
      </c>
      <c r="Y8076" t="s">
        <v>35</v>
      </c>
    </row>
    <row r="8077" spans="1:25" hidden="1" x14ac:dyDescent="0.35">
      <c r="A8077">
        <v>4</v>
      </c>
      <c r="B8077" t="s">
        <v>43</v>
      </c>
      <c r="C8077">
        <v>6</v>
      </c>
      <c r="D8077" t="s">
        <v>50</v>
      </c>
      <c r="E8077" t="s">
        <v>2483</v>
      </c>
      <c r="F8077" t="s">
        <v>13</v>
      </c>
      <c r="G8077" t="s">
        <v>140</v>
      </c>
      <c r="H8077" s="1">
        <v>0</v>
      </c>
      <c r="I8077" s="2">
        <v>43786</v>
      </c>
      <c r="J8077" t="s">
        <v>6776</v>
      </c>
      <c r="K8077" t="s">
        <v>16</v>
      </c>
      <c r="L8077">
        <v>30605</v>
      </c>
      <c r="M8077">
        <v>1009</v>
      </c>
      <c r="N8077" t="s">
        <v>4968</v>
      </c>
      <c r="O8077">
        <v>29</v>
      </c>
      <c r="P8077">
        <v>1</v>
      </c>
      <c r="Q8077" t="s">
        <v>18</v>
      </c>
      <c r="R8077" t="s">
        <v>8304</v>
      </c>
      <c r="S8077">
        <v>28.8</v>
      </c>
      <c r="T8077">
        <v>80</v>
      </c>
      <c r="U8077" t="s">
        <v>33</v>
      </c>
      <c r="V8077" s="2">
        <v>43790</v>
      </c>
      <c r="W8077" t="s">
        <v>39</v>
      </c>
      <c r="X8077" t="s">
        <v>761</v>
      </c>
      <c r="Y8077" t="s">
        <v>113</v>
      </c>
    </row>
    <row r="8078" spans="1:25" hidden="1" x14ac:dyDescent="0.35">
      <c r="A8078">
        <v>4</v>
      </c>
      <c r="B8078" t="s">
        <v>43</v>
      </c>
      <c r="C8078">
        <v>6</v>
      </c>
      <c r="D8078" t="s">
        <v>50</v>
      </c>
      <c r="E8078" t="s">
        <v>2483</v>
      </c>
      <c r="F8078" t="s">
        <v>13</v>
      </c>
      <c r="G8078" t="s">
        <v>140</v>
      </c>
      <c r="H8078" s="1">
        <v>0</v>
      </c>
      <c r="I8078" s="2">
        <v>43786</v>
      </c>
      <c r="J8078" t="s">
        <v>6776</v>
      </c>
      <c r="K8078" t="s">
        <v>16</v>
      </c>
      <c r="L8078">
        <v>30605</v>
      </c>
      <c r="M8078">
        <v>1240</v>
      </c>
      <c r="N8078" t="s">
        <v>4907</v>
      </c>
      <c r="O8078">
        <v>56</v>
      </c>
      <c r="P8078">
        <v>5</v>
      </c>
      <c r="Q8078" t="s">
        <v>18</v>
      </c>
      <c r="R8078" t="s">
        <v>8304</v>
      </c>
      <c r="S8078">
        <v>55.65</v>
      </c>
      <c r="T8078">
        <v>206</v>
      </c>
      <c r="U8078" t="s">
        <v>33</v>
      </c>
      <c r="V8078" s="2">
        <v>43790</v>
      </c>
      <c r="W8078" t="s">
        <v>39</v>
      </c>
      <c r="X8078" t="s">
        <v>761</v>
      </c>
      <c r="Y8078" t="s">
        <v>52</v>
      </c>
    </row>
    <row r="8079" spans="1:25" hidden="1" x14ac:dyDescent="0.35">
      <c r="A8079">
        <v>6</v>
      </c>
      <c r="B8079" t="s">
        <v>10</v>
      </c>
      <c r="C8079">
        <v>6</v>
      </c>
      <c r="D8079" t="s">
        <v>26</v>
      </c>
      <c r="E8079" t="s">
        <v>6641</v>
      </c>
      <c r="F8079" t="s">
        <v>13</v>
      </c>
      <c r="G8079" t="s">
        <v>5778</v>
      </c>
      <c r="H8079" s="1">
        <v>0.2</v>
      </c>
      <c r="I8079" s="2">
        <v>43823</v>
      </c>
      <c r="J8079" t="s">
        <v>6642</v>
      </c>
      <c r="K8079" t="s">
        <v>30</v>
      </c>
      <c r="L8079">
        <v>83642</v>
      </c>
      <c r="M8079">
        <v>691</v>
      </c>
      <c r="N8079" t="s">
        <v>546</v>
      </c>
      <c r="O8079">
        <v>8</v>
      </c>
      <c r="P8079">
        <v>3</v>
      </c>
      <c r="Q8079" t="s">
        <v>32</v>
      </c>
      <c r="R8079" t="s">
        <v>8304</v>
      </c>
      <c r="S8079">
        <v>7.99</v>
      </c>
      <c r="T8079">
        <v>21</v>
      </c>
      <c r="U8079" t="s">
        <v>33</v>
      </c>
      <c r="V8079" s="2">
        <v>43829</v>
      </c>
      <c r="W8079" t="s">
        <v>39</v>
      </c>
      <c r="X8079" t="s">
        <v>1677</v>
      </c>
      <c r="Y8079" t="s">
        <v>54</v>
      </c>
    </row>
    <row r="8080" spans="1:25" hidden="1" x14ac:dyDescent="0.35">
      <c r="A8080">
        <v>2</v>
      </c>
      <c r="B8080" t="s">
        <v>25</v>
      </c>
      <c r="C8080">
        <v>1</v>
      </c>
      <c r="D8080" t="s">
        <v>26</v>
      </c>
      <c r="E8080" t="s">
        <v>333</v>
      </c>
      <c r="F8080" t="s">
        <v>13</v>
      </c>
      <c r="G8080" t="s">
        <v>6856</v>
      </c>
      <c r="H8080" s="1">
        <v>0.7</v>
      </c>
      <c r="I8080" s="2">
        <v>43715</v>
      </c>
      <c r="J8080" t="s">
        <v>7275</v>
      </c>
      <c r="K8080" t="s">
        <v>30</v>
      </c>
      <c r="L8080">
        <v>85023</v>
      </c>
      <c r="M8080">
        <v>1647</v>
      </c>
      <c r="N8080" t="s">
        <v>152</v>
      </c>
      <c r="O8080">
        <v>-6</v>
      </c>
      <c r="P8080">
        <v>3</v>
      </c>
      <c r="Q8080" t="s">
        <v>32</v>
      </c>
      <c r="R8080" t="s">
        <v>8304</v>
      </c>
      <c r="S8080">
        <v>-6.02</v>
      </c>
      <c r="T8080">
        <v>8</v>
      </c>
      <c r="U8080" t="s">
        <v>76</v>
      </c>
      <c r="V8080" s="2">
        <v>43717</v>
      </c>
      <c r="W8080" t="s">
        <v>130</v>
      </c>
      <c r="X8080" t="s">
        <v>199</v>
      </c>
      <c r="Y8080" t="s">
        <v>54</v>
      </c>
    </row>
    <row r="8081" spans="1:25" hidden="1" x14ac:dyDescent="0.35">
      <c r="A8081">
        <v>4</v>
      </c>
      <c r="B8081" t="s">
        <v>43</v>
      </c>
      <c r="C8081">
        <v>6</v>
      </c>
      <c r="D8081" t="s">
        <v>11</v>
      </c>
      <c r="E8081" t="s">
        <v>1547</v>
      </c>
      <c r="F8081" t="s">
        <v>13</v>
      </c>
      <c r="G8081" t="s">
        <v>193</v>
      </c>
      <c r="H8081" s="1">
        <v>0</v>
      </c>
      <c r="I8081" s="2">
        <v>43742</v>
      </c>
      <c r="J8081" t="s">
        <v>7052</v>
      </c>
      <c r="K8081" t="s">
        <v>102</v>
      </c>
      <c r="L8081">
        <v>20735</v>
      </c>
      <c r="M8081">
        <v>16</v>
      </c>
      <c r="N8081" t="s">
        <v>1795</v>
      </c>
      <c r="O8081">
        <v>9</v>
      </c>
      <c r="P8081">
        <v>1</v>
      </c>
      <c r="Q8081" t="s">
        <v>104</v>
      </c>
      <c r="R8081" t="s">
        <v>8304</v>
      </c>
      <c r="S8081">
        <v>8.59</v>
      </c>
      <c r="T8081">
        <v>20</v>
      </c>
      <c r="U8081" t="s">
        <v>76</v>
      </c>
      <c r="V8081" s="2">
        <v>43746</v>
      </c>
      <c r="W8081" t="s">
        <v>39</v>
      </c>
      <c r="X8081" t="s">
        <v>1549</v>
      </c>
      <c r="Y8081" t="s">
        <v>47</v>
      </c>
    </row>
    <row r="8082" spans="1:25" hidden="1" x14ac:dyDescent="0.35">
      <c r="A8082">
        <v>4</v>
      </c>
      <c r="B8082" t="s">
        <v>43</v>
      </c>
      <c r="C8082">
        <v>6</v>
      </c>
      <c r="D8082" t="s">
        <v>11</v>
      </c>
      <c r="E8082" t="s">
        <v>823</v>
      </c>
      <c r="F8082" t="s">
        <v>13</v>
      </c>
      <c r="G8082" t="s">
        <v>5389</v>
      </c>
      <c r="H8082" s="1">
        <v>0.3</v>
      </c>
      <c r="I8082" s="2">
        <v>43827</v>
      </c>
      <c r="J8082" t="s">
        <v>5506</v>
      </c>
      <c r="K8082" t="s">
        <v>73</v>
      </c>
      <c r="L8082">
        <v>61604</v>
      </c>
      <c r="M8082">
        <v>1233</v>
      </c>
      <c r="N8082" t="s">
        <v>441</v>
      </c>
      <c r="O8082">
        <v>-3</v>
      </c>
      <c r="P8082">
        <v>2</v>
      </c>
      <c r="Q8082" t="s">
        <v>75</v>
      </c>
      <c r="R8082" t="s">
        <v>8304</v>
      </c>
      <c r="S8082">
        <v>-3.24</v>
      </c>
      <c r="T8082">
        <v>113</v>
      </c>
      <c r="U8082" t="s">
        <v>33</v>
      </c>
      <c r="V8082" s="2">
        <v>43831</v>
      </c>
      <c r="W8082" t="s">
        <v>39</v>
      </c>
      <c r="X8082" t="s">
        <v>139</v>
      </c>
      <c r="Y8082" t="s">
        <v>24</v>
      </c>
    </row>
    <row r="8083" spans="1:25" hidden="1" x14ac:dyDescent="0.35">
      <c r="A8083">
        <v>4</v>
      </c>
      <c r="B8083" t="s">
        <v>43</v>
      </c>
      <c r="C8083">
        <v>6</v>
      </c>
      <c r="D8083" t="s">
        <v>11</v>
      </c>
      <c r="E8083" t="s">
        <v>823</v>
      </c>
      <c r="F8083" t="s">
        <v>13</v>
      </c>
      <c r="G8083" t="s">
        <v>5389</v>
      </c>
      <c r="H8083" s="1">
        <v>0.6</v>
      </c>
      <c r="I8083" s="2">
        <v>43827</v>
      </c>
      <c r="J8083" t="s">
        <v>5506</v>
      </c>
      <c r="K8083" t="s">
        <v>73</v>
      </c>
      <c r="L8083">
        <v>61604</v>
      </c>
      <c r="M8083">
        <v>22</v>
      </c>
      <c r="N8083" t="s">
        <v>811</v>
      </c>
      <c r="O8083">
        <v>-1</v>
      </c>
      <c r="P8083">
        <v>2</v>
      </c>
      <c r="Q8083" t="s">
        <v>75</v>
      </c>
      <c r="R8083" t="s">
        <v>8304</v>
      </c>
      <c r="S8083">
        <v>-1.41</v>
      </c>
      <c r="T8083">
        <v>3</v>
      </c>
      <c r="U8083" t="s">
        <v>33</v>
      </c>
      <c r="V8083" s="2">
        <v>43831</v>
      </c>
      <c r="W8083" t="s">
        <v>39</v>
      </c>
      <c r="X8083" t="s">
        <v>139</v>
      </c>
      <c r="Y8083" t="s">
        <v>47</v>
      </c>
    </row>
    <row r="8084" spans="1:25" hidden="1" x14ac:dyDescent="0.35">
      <c r="A8084">
        <v>4</v>
      </c>
      <c r="B8084" t="s">
        <v>43</v>
      </c>
      <c r="C8084">
        <v>6</v>
      </c>
      <c r="D8084" t="s">
        <v>11</v>
      </c>
      <c r="E8084" t="s">
        <v>823</v>
      </c>
      <c r="F8084" t="s">
        <v>13</v>
      </c>
      <c r="G8084" t="s">
        <v>5389</v>
      </c>
      <c r="H8084" s="1">
        <v>0.6</v>
      </c>
      <c r="I8084" s="2">
        <v>43827</v>
      </c>
      <c r="J8084" t="s">
        <v>5506</v>
      </c>
      <c r="K8084" t="s">
        <v>73</v>
      </c>
      <c r="L8084">
        <v>61604</v>
      </c>
      <c r="M8084">
        <v>678</v>
      </c>
      <c r="N8084" t="s">
        <v>1878</v>
      </c>
      <c r="O8084">
        <v>-2</v>
      </c>
      <c r="P8084">
        <v>3</v>
      </c>
      <c r="Q8084" t="s">
        <v>75</v>
      </c>
      <c r="R8084" t="s">
        <v>8304</v>
      </c>
      <c r="S8084">
        <v>-2.39</v>
      </c>
      <c r="T8084">
        <v>8</v>
      </c>
      <c r="U8084" t="s">
        <v>33</v>
      </c>
      <c r="V8084" s="2">
        <v>43831</v>
      </c>
      <c r="W8084" t="s">
        <v>39</v>
      </c>
      <c r="X8084" t="s">
        <v>139</v>
      </c>
      <c r="Y8084" t="s">
        <v>47</v>
      </c>
    </row>
    <row r="8085" spans="1:25" hidden="1" x14ac:dyDescent="0.35">
      <c r="A8085">
        <v>4</v>
      </c>
      <c r="B8085" t="s">
        <v>43</v>
      </c>
      <c r="C8085">
        <v>6</v>
      </c>
      <c r="D8085" t="s">
        <v>26</v>
      </c>
      <c r="E8085" t="s">
        <v>823</v>
      </c>
      <c r="F8085" t="s">
        <v>13</v>
      </c>
      <c r="G8085" t="s">
        <v>5389</v>
      </c>
      <c r="H8085" s="1">
        <v>0.8</v>
      </c>
      <c r="I8085" s="2">
        <v>43827</v>
      </c>
      <c r="J8085" t="s">
        <v>5506</v>
      </c>
      <c r="K8085" t="s">
        <v>73</v>
      </c>
      <c r="L8085">
        <v>61604</v>
      </c>
      <c r="M8085">
        <v>463</v>
      </c>
      <c r="N8085" t="s">
        <v>3159</v>
      </c>
      <c r="O8085">
        <v>-3</v>
      </c>
      <c r="P8085">
        <v>5</v>
      </c>
      <c r="Q8085" t="s">
        <v>75</v>
      </c>
      <c r="R8085" t="s">
        <v>8304</v>
      </c>
      <c r="S8085">
        <v>-2.69</v>
      </c>
      <c r="T8085">
        <v>2</v>
      </c>
      <c r="U8085" t="s">
        <v>33</v>
      </c>
      <c r="V8085" s="2">
        <v>43831</v>
      </c>
      <c r="W8085" t="s">
        <v>39</v>
      </c>
      <c r="X8085" t="s">
        <v>139</v>
      </c>
      <c r="Y8085" t="s">
        <v>54</v>
      </c>
    </row>
    <row r="8086" spans="1:25" hidden="1" x14ac:dyDescent="0.35">
      <c r="A8086">
        <v>2</v>
      </c>
      <c r="B8086" t="s">
        <v>43</v>
      </c>
      <c r="C8086">
        <v>3</v>
      </c>
      <c r="D8086" t="s">
        <v>26</v>
      </c>
      <c r="E8086" t="s">
        <v>65</v>
      </c>
      <c r="F8086" t="s">
        <v>13</v>
      </c>
      <c r="G8086" t="s">
        <v>5293</v>
      </c>
      <c r="H8086" s="1">
        <v>0.2</v>
      </c>
      <c r="I8086" s="2">
        <v>43779</v>
      </c>
      <c r="J8086" t="s">
        <v>6172</v>
      </c>
      <c r="K8086" t="s">
        <v>30</v>
      </c>
      <c r="L8086">
        <v>98105</v>
      </c>
      <c r="M8086">
        <v>690</v>
      </c>
      <c r="N8086" t="s">
        <v>2849</v>
      </c>
      <c r="O8086">
        <v>10</v>
      </c>
      <c r="P8086">
        <v>3</v>
      </c>
      <c r="Q8086" t="s">
        <v>32</v>
      </c>
      <c r="R8086" t="s">
        <v>8304</v>
      </c>
      <c r="S8086">
        <v>9.5500000000000007</v>
      </c>
      <c r="T8086">
        <v>26</v>
      </c>
      <c r="U8086" t="s">
        <v>33</v>
      </c>
      <c r="V8086" s="2">
        <v>43781</v>
      </c>
      <c r="W8086" t="s">
        <v>20</v>
      </c>
      <c r="X8086" t="s">
        <v>69</v>
      </c>
      <c r="Y8086" t="s">
        <v>54</v>
      </c>
    </row>
    <row r="8087" spans="1:25" x14ac:dyDescent="0.35">
      <c r="A8087">
        <v>6</v>
      </c>
      <c r="B8087" t="s">
        <v>10</v>
      </c>
      <c r="C8087">
        <v>6</v>
      </c>
      <c r="D8087" t="s">
        <v>50</v>
      </c>
      <c r="E8087" t="s">
        <v>27</v>
      </c>
      <c r="F8087" t="s">
        <v>13</v>
      </c>
      <c r="G8087" t="s">
        <v>1022</v>
      </c>
      <c r="H8087" s="1">
        <v>0</v>
      </c>
      <c r="I8087" s="2">
        <v>43526</v>
      </c>
      <c r="J8087" t="s">
        <v>6800</v>
      </c>
      <c r="K8087" t="s">
        <v>30</v>
      </c>
      <c r="L8087">
        <v>90045</v>
      </c>
      <c r="M8087">
        <v>1006</v>
      </c>
      <c r="N8087" t="s">
        <v>4816</v>
      </c>
      <c r="O8087">
        <v>53</v>
      </c>
      <c r="P8087">
        <v>6</v>
      </c>
      <c r="Q8087" t="s">
        <v>32</v>
      </c>
      <c r="R8087" t="s">
        <v>8304</v>
      </c>
      <c r="S8087">
        <v>52.79</v>
      </c>
      <c r="T8087">
        <v>480</v>
      </c>
      <c r="U8087" t="s">
        <v>33</v>
      </c>
      <c r="V8087" s="2">
        <v>43532</v>
      </c>
      <c r="W8087" t="s">
        <v>39</v>
      </c>
      <c r="X8087" t="s">
        <v>34</v>
      </c>
      <c r="Y8087" t="s">
        <v>113</v>
      </c>
    </row>
    <row r="8088" spans="1:25" x14ac:dyDescent="0.35">
      <c r="A8088">
        <v>6</v>
      </c>
      <c r="B8088" t="s">
        <v>10</v>
      </c>
      <c r="C8088">
        <v>6</v>
      </c>
      <c r="D8088" t="s">
        <v>50</v>
      </c>
      <c r="E8088" t="s">
        <v>27</v>
      </c>
      <c r="F8088" t="s">
        <v>13</v>
      </c>
      <c r="G8088" t="s">
        <v>1022</v>
      </c>
      <c r="H8088" s="1">
        <v>0.2</v>
      </c>
      <c r="I8088" s="2">
        <v>43526</v>
      </c>
      <c r="J8088" t="s">
        <v>6800</v>
      </c>
      <c r="K8088" t="s">
        <v>30</v>
      </c>
      <c r="L8088">
        <v>90045</v>
      </c>
      <c r="M8088">
        <v>1246</v>
      </c>
      <c r="N8088" t="s">
        <v>5170</v>
      </c>
      <c r="O8088">
        <v>15</v>
      </c>
      <c r="P8088">
        <v>3</v>
      </c>
      <c r="Q8088" t="s">
        <v>32</v>
      </c>
      <c r="R8088" t="s">
        <v>8304</v>
      </c>
      <c r="S8088">
        <v>14.76</v>
      </c>
      <c r="T8088">
        <v>197</v>
      </c>
      <c r="U8088" t="s">
        <v>33</v>
      </c>
      <c r="V8088" s="2">
        <v>43532</v>
      </c>
      <c r="W8088" t="s">
        <v>39</v>
      </c>
      <c r="X8088" t="s">
        <v>34</v>
      </c>
      <c r="Y8088" t="s">
        <v>52</v>
      </c>
    </row>
    <row r="8089" spans="1:25" x14ac:dyDescent="0.35">
      <c r="A8089">
        <v>5</v>
      </c>
      <c r="B8089" t="s">
        <v>25</v>
      </c>
      <c r="C8089">
        <v>3</v>
      </c>
      <c r="D8089" t="s">
        <v>26</v>
      </c>
      <c r="E8089" t="s">
        <v>88</v>
      </c>
      <c r="F8089" t="s">
        <v>13</v>
      </c>
      <c r="G8089" t="s">
        <v>612</v>
      </c>
      <c r="H8089" s="1">
        <v>0</v>
      </c>
      <c r="I8089" s="2">
        <v>43827</v>
      </c>
      <c r="J8089" t="s">
        <v>613</v>
      </c>
      <c r="K8089" t="s">
        <v>30</v>
      </c>
      <c r="L8089">
        <v>94110</v>
      </c>
      <c r="M8089">
        <v>100</v>
      </c>
      <c r="N8089" t="s">
        <v>614</v>
      </c>
      <c r="O8089">
        <v>210</v>
      </c>
      <c r="P8089">
        <v>4</v>
      </c>
      <c r="Q8089" t="s">
        <v>32</v>
      </c>
      <c r="R8089" t="s">
        <v>8304</v>
      </c>
      <c r="S8089">
        <v>210.49</v>
      </c>
      <c r="T8089">
        <v>726</v>
      </c>
      <c r="U8089" t="s">
        <v>33</v>
      </c>
      <c r="V8089" s="2">
        <v>43832</v>
      </c>
      <c r="W8089" t="s">
        <v>20</v>
      </c>
      <c r="X8089" t="s">
        <v>34</v>
      </c>
      <c r="Y8089" t="s">
        <v>42</v>
      </c>
    </row>
    <row r="8090" spans="1:25" hidden="1" x14ac:dyDescent="0.35">
      <c r="A8090">
        <v>4</v>
      </c>
      <c r="B8090" t="s">
        <v>43</v>
      </c>
      <c r="C8090">
        <v>6</v>
      </c>
      <c r="D8090" t="s">
        <v>26</v>
      </c>
      <c r="E8090" t="s">
        <v>99</v>
      </c>
      <c r="F8090" t="s">
        <v>13</v>
      </c>
      <c r="G8090" t="s">
        <v>5425</v>
      </c>
      <c r="H8090" s="1">
        <v>0.2</v>
      </c>
      <c r="I8090" s="2">
        <v>43817</v>
      </c>
      <c r="J8090" t="s">
        <v>6434</v>
      </c>
      <c r="K8090" t="s">
        <v>102</v>
      </c>
      <c r="L8090">
        <v>19134</v>
      </c>
      <c r="M8090">
        <v>245</v>
      </c>
      <c r="N8090" t="s">
        <v>3837</v>
      </c>
      <c r="O8090">
        <v>2</v>
      </c>
      <c r="P8090">
        <v>7</v>
      </c>
      <c r="Q8090" t="s">
        <v>104</v>
      </c>
      <c r="R8090" t="s">
        <v>8304</v>
      </c>
      <c r="S8090">
        <v>2.34</v>
      </c>
      <c r="T8090">
        <v>19</v>
      </c>
      <c r="U8090" t="s">
        <v>33</v>
      </c>
      <c r="V8090" s="2">
        <v>43821</v>
      </c>
      <c r="W8090" t="s">
        <v>39</v>
      </c>
      <c r="X8090" t="s">
        <v>105</v>
      </c>
      <c r="Y8090" t="s">
        <v>49</v>
      </c>
    </row>
    <row r="8091" spans="1:25" x14ac:dyDescent="0.35">
      <c r="A8091">
        <v>6</v>
      </c>
      <c r="B8091" t="s">
        <v>10</v>
      </c>
      <c r="C8091">
        <v>6</v>
      </c>
      <c r="D8091" t="s">
        <v>50</v>
      </c>
      <c r="E8091" t="s">
        <v>88</v>
      </c>
      <c r="F8091" t="s">
        <v>13</v>
      </c>
      <c r="G8091" t="s">
        <v>1256</v>
      </c>
      <c r="H8091" s="1">
        <v>0</v>
      </c>
      <c r="I8091" s="2">
        <v>43793</v>
      </c>
      <c r="J8091" t="s">
        <v>5157</v>
      </c>
      <c r="K8091" t="s">
        <v>30</v>
      </c>
      <c r="L8091">
        <v>94122</v>
      </c>
      <c r="M8091">
        <v>1081</v>
      </c>
      <c r="N8091" t="s">
        <v>942</v>
      </c>
      <c r="O8091">
        <v>87</v>
      </c>
      <c r="P8091">
        <v>14</v>
      </c>
      <c r="Q8091" t="s">
        <v>32</v>
      </c>
      <c r="R8091" t="s">
        <v>8304</v>
      </c>
      <c r="S8091">
        <v>87.2</v>
      </c>
      <c r="T8091">
        <v>224</v>
      </c>
      <c r="U8091" t="s">
        <v>19</v>
      </c>
      <c r="V8091" s="2">
        <v>43799</v>
      </c>
      <c r="W8091" t="s">
        <v>39</v>
      </c>
      <c r="X8091" t="s">
        <v>34</v>
      </c>
      <c r="Y8091" t="s">
        <v>113</v>
      </c>
    </row>
    <row r="8092" spans="1:25" hidden="1" x14ac:dyDescent="0.35">
      <c r="A8092">
        <v>4</v>
      </c>
      <c r="B8092" t="s">
        <v>43</v>
      </c>
      <c r="C8092">
        <v>6</v>
      </c>
      <c r="D8092" t="s">
        <v>26</v>
      </c>
      <c r="E8092" t="s">
        <v>122</v>
      </c>
      <c r="F8092" t="s">
        <v>13</v>
      </c>
      <c r="G8092" t="s">
        <v>556</v>
      </c>
      <c r="H8092" s="1">
        <v>0.2</v>
      </c>
      <c r="I8092" s="2">
        <v>43608</v>
      </c>
      <c r="J8092" t="s">
        <v>3850</v>
      </c>
      <c r="K8092" t="s">
        <v>73</v>
      </c>
      <c r="L8092">
        <v>77095</v>
      </c>
      <c r="M8092">
        <v>1221</v>
      </c>
      <c r="N8092" t="s">
        <v>2821</v>
      </c>
      <c r="O8092">
        <v>1</v>
      </c>
      <c r="P8092">
        <v>2</v>
      </c>
      <c r="Q8092" t="s">
        <v>75</v>
      </c>
      <c r="R8092" t="s">
        <v>8304</v>
      </c>
      <c r="S8092">
        <v>0.62</v>
      </c>
      <c r="T8092">
        <v>2</v>
      </c>
      <c r="U8092" t="s">
        <v>19</v>
      </c>
      <c r="V8092" s="2">
        <v>43612</v>
      </c>
      <c r="W8092" t="s">
        <v>39</v>
      </c>
      <c r="X8092" t="s">
        <v>77</v>
      </c>
      <c r="Y8092" t="s">
        <v>176</v>
      </c>
    </row>
    <row r="8093" spans="1:25" hidden="1" x14ac:dyDescent="0.35">
      <c r="A8093">
        <v>4</v>
      </c>
      <c r="B8093" t="s">
        <v>43</v>
      </c>
      <c r="C8093">
        <v>6</v>
      </c>
      <c r="D8093" t="s">
        <v>26</v>
      </c>
      <c r="E8093" t="s">
        <v>122</v>
      </c>
      <c r="F8093" t="s">
        <v>13</v>
      </c>
      <c r="G8093" t="s">
        <v>556</v>
      </c>
      <c r="H8093" s="1">
        <v>0.2</v>
      </c>
      <c r="I8093" s="2">
        <v>43608</v>
      </c>
      <c r="J8093" t="s">
        <v>3850</v>
      </c>
      <c r="K8093" t="s">
        <v>73</v>
      </c>
      <c r="L8093">
        <v>77095</v>
      </c>
      <c r="M8093">
        <v>1552</v>
      </c>
      <c r="N8093" t="s">
        <v>3658</v>
      </c>
      <c r="O8093">
        <v>-12</v>
      </c>
      <c r="P8093">
        <v>3</v>
      </c>
      <c r="Q8093" t="s">
        <v>75</v>
      </c>
      <c r="R8093" t="s">
        <v>8304</v>
      </c>
      <c r="S8093">
        <v>-11.59</v>
      </c>
      <c r="T8093">
        <v>49</v>
      </c>
      <c r="U8093" t="s">
        <v>19</v>
      </c>
      <c r="V8093" s="2">
        <v>43612</v>
      </c>
      <c r="W8093" t="s">
        <v>39</v>
      </c>
      <c r="X8093" t="s">
        <v>77</v>
      </c>
      <c r="Y8093" t="s">
        <v>42</v>
      </c>
    </row>
    <row r="8094" spans="1:25" hidden="1" x14ac:dyDescent="0.35">
      <c r="A8094">
        <v>4</v>
      </c>
      <c r="B8094" t="s">
        <v>43</v>
      </c>
      <c r="C8094">
        <v>6</v>
      </c>
      <c r="D8094" t="s">
        <v>26</v>
      </c>
      <c r="E8094" t="s">
        <v>122</v>
      </c>
      <c r="F8094" t="s">
        <v>13</v>
      </c>
      <c r="G8094" t="s">
        <v>556</v>
      </c>
      <c r="H8094" s="1">
        <v>0.8</v>
      </c>
      <c r="I8094" s="2">
        <v>43608</v>
      </c>
      <c r="J8094" t="s">
        <v>3850</v>
      </c>
      <c r="K8094" t="s">
        <v>73</v>
      </c>
      <c r="L8094">
        <v>77095</v>
      </c>
      <c r="M8094">
        <v>1519</v>
      </c>
      <c r="N8094" t="s">
        <v>725</v>
      </c>
      <c r="O8094">
        <v>-2</v>
      </c>
      <c r="P8094">
        <v>1</v>
      </c>
      <c r="Q8094" t="s">
        <v>75</v>
      </c>
      <c r="R8094" t="s">
        <v>8304</v>
      </c>
      <c r="S8094">
        <v>-1.96</v>
      </c>
      <c r="T8094">
        <v>1</v>
      </c>
      <c r="U8094" t="s">
        <v>19</v>
      </c>
      <c r="V8094" s="2">
        <v>43612</v>
      </c>
      <c r="W8094" t="s">
        <v>39</v>
      </c>
      <c r="X8094" t="s">
        <v>77</v>
      </c>
      <c r="Y8094" t="s">
        <v>54</v>
      </c>
    </row>
    <row r="8095" spans="1:25" hidden="1" x14ac:dyDescent="0.35">
      <c r="A8095">
        <v>4</v>
      </c>
      <c r="B8095" t="s">
        <v>43</v>
      </c>
      <c r="C8095">
        <v>6</v>
      </c>
      <c r="D8095" t="s">
        <v>26</v>
      </c>
      <c r="E8095" t="s">
        <v>122</v>
      </c>
      <c r="F8095" t="s">
        <v>13</v>
      </c>
      <c r="G8095" t="s">
        <v>556</v>
      </c>
      <c r="H8095" s="1">
        <v>0.8</v>
      </c>
      <c r="I8095" s="2">
        <v>43608</v>
      </c>
      <c r="J8095" t="s">
        <v>3850</v>
      </c>
      <c r="K8095" t="s">
        <v>73</v>
      </c>
      <c r="L8095">
        <v>77095</v>
      </c>
      <c r="M8095">
        <v>37</v>
      </c>
      <c r="N8095" t="s">
        <v>3422</v>
      </c>
      <c r="O8095">
        <v>-47</v>
      </c>
      <c r="P8095">
        <v>5</v>
      </c>
      <c r="Q8095" t="s">
        <v>75</v>
      </c>
      <c r="R8095" t="s">
        <v>8304</v>
      </c>
      <c r="S8095">
        <v>-46.72</v>
      </c>
      <c r="T8095">
        <v>18</v>
      </c>
      <c r="U8095" t="s">
        <v>19</v>
      </c>
      <c r="V8095" s="2">
        <v>43612</v>
      </c>
      <c r="W8095" t="s">
        <v>39</v>
      </c>
      <c r="X8095" t="s">
        <v>77</v>
      </c>
      <c r="Y8095" t="s">
        <v>56</v>
      </c>
    </row>
    <row r="8096" spans="1:25" hidden="1" x14ac:dyDescent="0.35">
      <c r="A8096">
        <v>4</v>
      </c>
      <c r="B8096" t="s">
        <v>43</v>
      </c>
      <c r="C8096">
        <v>6</v>
      </c>
      <c r="D8096" t="s">
        <v>26</v>
      </c>
      <c r="E8096" t="s">
        <v>65</v>
      </c>
      <c r="F8096" t="s">
        <v>13</v>
      </c>
      <c r="G8096" t="s">
        <v>896</v>
      </c>
      <c r="H8096" s="1">
        <v>0</v>
      </c>
      <c r="I8096" s="2">
        <v>43771</v>
      </c>
      <c r="J8096" t="s">
        <v>6612</v>
      </c>
      <c r="K8096" t="s">
        <v>30</v>
      </c>
      <c r="L8096">
        <v>98105</v>
      </c>
      <c r="M8096">
        <v>1658</v>
      </c>
      <c r="N8096" t="s">
        <v>2772</v>
      </c>
      <c r="O8096">
        <v>11</v>
      </c>
      <c r="P8096">
        <v>5</v>
      </c>
      <c r="Q8096" t="s">
        <v>32</v>
      </c>
      <c r="R8096" t="s">
        <v>8304</v>
      </c>
      <c r="S8096">
        <v>10.73</v>
      </c>
      <c r="T8096">
        <v>24</v>
      </c>
      <c r="U8096" t="s">
        <v>33</v>
      </c>
      <c r="V8096" s="2">
        <v>43775</v>
      </c>
      <c r="W8096" t="s">
        <v>39</v>
      </c>
      <c r="X8096" t="s">
        <v>69</v>
      </c>
      <c r="Y8096" t="s">
        <v>64</v>
      </c>
    </row>
    <row r="8097" spans="1:25" hidden="1" x14ac:dyDescent="0.35">
      <c r="A8097">
        <v>1</v>
      </c>
      <c r="B8097" t="s">
        <v>10</v>
      </c>
      <c r="C8097">
        <v>1</v>
      </c>
      <c r="D8097" t="s">
        <v>26</v>
      </c>
      <c r="E8097" t="s">
        <v>122</v>
      </c>
      <c r="F8097" t="s">
        <v>13</v>
      </c>
      <c r="G8097" t="s">
        <v>14</v>
      </c>
      <c r="H8097" s="1">
        <v>0.2</v>
      </c>
      <c r="I8097" s="2">
        <v>43491</v>
      </c>
      <c r="J8097" t="s">
        <v>2802</v>
      </c>
      <c r="K8097" t="s">
        <v>73</v>
      </c>
      <c r="L8097">
        <v>77070</v>
      </c>
      <c r="M8097">
        <v>1456</v>
      </c>
      <c r="N8097" t="s">
        <v>219</v>
      </c>
      <c r="O8097">
        <v>2</v>
      </c>
      <c r="P8097">
        <v>2</v>
      </c>
      <c r="Q8097" t="s">
        <v>75</v>
      </c>
      <c r="R8097" t="s">
        <v>8304</v>
      </c>
      <c r="S8097">
        <v>1.82</v>
      </c>
      <c r="T8097">
        <v>18</v>
      </c>
      <c r="U8097" t="s">
        <v>19</v>
      </c>
      <c r="V8097" s="2">
        <v>43492</v>
      </c>
      <c r="W8097" t="s">
        <v>130</v>
      </c>
      <c r="X8097" t="s">
        <v>77</v>
      </c>
      <c r="Y8097" t="s">
        <v>42</v>
      </c>
    </row>
    <row r="8098" spans="1:25" hidden="1" x14ac:dyDescent="0.35">
      <c r="A8098">
        <v>4</v>
      </c>
      <c r="B8098" t="s">
        <v>43</v>
      </c>
      <c r="C8098">
        <v>6</v>
      </c>
      <c r="D8098" t="s">
        <v>26</v>
      </c>
      <c r="E8098" t="s">
        <v>1362</v>
      </c>
      <c r="F8098" t="s">
        <v>13</v>
      </c>
      <c r="G8098" t="s">
        <v>5816</v>
      </c>
      <c r="H8098" s="1">
        <v>0</v>
      </c>
      <c r="I8098" s="2">
        <v>43646</v>
      </c>
      <c r="J8098" t="s">
        <v>6374</v>
      </c>
      <c r="K8098" t="s">
        <v>102</v>
      </c>
      <c r="L8098">
        <v>10550</v>
      </c>
      <c r="M8098">
        <v>533</v>
      </c>
      <c r="N8098" t="s">
        <v>3395</v>
      </c>
      <c r="O8098">
        <v>282</v>
      </c>
      <c r="P8098">
        <v>7</v>
      </c>
      <c r="Q8098" t="s">
        <v>104</v>
      </c>
      <c r="R8098" t="s">
        <v>8304</v>
      </c>
      <c r="S8098">
        <v>282.20999999999998</v>
      </c>
      <c r="T8098">
        <v>1085</v>
      </c>
      <c r="U8098" t="s">
        <v>33</v>
      </c>
      <c r="V8098" s="2">
        <v>43650</v>
      </c>
      <c r="W8098" t="s">
        <v>39</v>
      </c>
      <c r="X8098" t="s">
        <v>175</v>
      </c>
      <c r="Y8098" t="s">
        <v>42</v>
      </c>
    </row>
    <row r="8099" spans="1:25" hidden="1" x14ac:dyDescent="0.35">
      <c r="A8099">
        <v>6</v>
      </c>
      <c r="B8099" t="s">
        <v>10</v>
      </c>
      <c r="C8099">
        <v>6</v>
      </c>
      <c r="D8099" t="s">
        <v>11</v>
      </c>
      <c r="E8099" t="s">
        <v>498</v>
      </c>
      <c r="F8099" t="s">
        <v>13</v>
      </c>
      <c r="G8099" t="s">
        <v>338</v>
      </c>
      <c r="H8099" s="1">
        <v>0.6</v>
      </c>
      <c r="I8099" s="2">
        <v>43781</v>
      </c>
      <c r="J8099" t="s">
        <v>7044</v>
      </c>
      <c r="K8099" t="s">
        <v>73</v>
      </c>
      <c r="L8099">
        <v>75081</v>
      </c>
      <c r="M8099">
        <v>566</v>
      </c>
      <c r="N8099" t="s">
        <v>681</v>
      </c>
      <c r="O8099">
        <v>-18</v>
      </c>
      <c r="P8099">
        <v>3</v>
      </c>
      <c r="Q8099" t="s">
        <v>75</v>
      </c>
      <c r="R8099" t="s">
        <v>8304</v>
      </c>
      <c r="S8099">
        <v>-17.71</v>
      </c>
      <c r="T8099">
        <v>23</v>
      </c>
      <c r="U8099" t="s">
        <v>76</v>
      </c>
      <c r="V8099" s="2">
        <v>43787</v>
      </c>
      <c r="W8099" t="s">
        <v>39</v>
      </c>
      <c r="X8099" t="s">
        <v>77</v>
      </c>
      <c r="Y8099" t="s">
        <v>47</v>
      </c>
    </row>
    <row r="8100" spans="1:25" hidden="1" x14ac:dyDescent="0.35">
      <c r="A8100">
        <v>6</v>
      </c>
      <c r="B8100" t="s">
        <v>10</v>
      </c>
      <c r="C8100">
        <v>6</v>
      </c>
      <c r="D8100" t="s">
        <v>26</v>
      </c>
      <c r="E8100" t="s">
        <v>498</v>
      </c>
      <c r="F8100" t="s">
        <v>13</v>
      </c>
      <c r="G8100" t="s">
        <v>338</v>
      </c>
      <c r="H8100" s="1">
        <v>0.2</v>
      </c>
      <c r="I8100" s="2">
        <v>43781</v>
      </c>
      <c r="J8100" t="s">
        <v>7044</v>
      </c>
      <c r="K8100" t="s">
        <v>73</v>
      </c>
      <c r="L8100">
        <v>75081</v>
      </c>
      <c r="M8100">
        <v>4</v>
      </c>
      <c r="N8100" t="s">
        <v>8185</v>
      </c>
      <c r="O8100">
        <v>4</v>
      </c>
      <c r="P8100">
        <v>2</v>
      </c>
      <c r="Q8100" t="s">
        <v>75</v>
      </c>
      <c r="R8100" t="s">
        <v>8304</v>
      </c>
      <c r="S8100">
        <v>4.43</v>
      </c>
      <c r="T8100">
        <v>12</v>
      </c>
      <c r="U8100" t="s">
        <v>76</v>
      </c>
      <c r="V8100" s="2">
        <v>43787</v>
      </c>
      <c r="W8100" t="s">
        <v>39</v>
      </c>
      <c r="X8100" t="s">
        <v>77</v>
      </c>
      <c r="Y8100" t="s">
        <v>119</v>
      </c>
    </row>
    <row r="8101" spans="1:25" hidden="1" x14ac:dyDescent="0.35">
      <c r="A8101">
        <v>6</v>
      </c>
      <c r="B8101" t="s">
        <v>10</v>
      </c>
      <c r="C8101">
        <v>6</v>
      </c>
      <c r="D8101" t="s">
        <v>26</v>
      </c>
      <c r="E8101" t="s">
        <v>498</v>
      </c>
      <c r="F8101" t="s">
        <v>13</v>
      </c>
      <c r="G8101" t="s">
        <v>338</v>
      </c>
      <c r="H8101" s="1">
        <v>0.2</v>
      </c>
      <c r="I8101" s="2">
        <v>43781</v>
      </c>
      <c r="J8101" t="s">
        <v>7044</v>
      </c>
      <c r="K8101" t="s">
        <v>73</v>
      </c>
      <c r="L8101">
        <v>75081</v>
      </c>
      <c r="M8101">
        <v>647</v>
      </c>
      <c r="N8101" t="s">
        <v>1318</v>
      </c>
      <c r="O8101">
        <v>-16</v>
      </c>
      <c r="P8101">
        <v>3</v>
      </c>
      <c r="Q8101" t="s">
        <v>75</v>
      </c>
      <c r="R8101" t="s">
        <v>8304</v>
      </c>
      <c r="S8101">
        <v>-15.59</v>
      </c>
      <c r="T8101">
        <v>78</v>
      </c>
      <c r="U8101" t="s">
        <v>76</v>
      </c>
      <c r="V8101" s="2">
        <v>43787</v>
      </c>
      <c r="W8101" t="s">
        <v>39</v>
      </c>
      <c r="X8101" t="s">
        <v>77</v>
      </c>
      <c r="Y8101" t="s">
        <v>42</v>
      </c>
    </row>
    <row r="8102" spans="1:25" hidden="1" x14ac:dyDescent="0.35">
      <c r="A8102">
        <v>6</v>
      </c>
      <c r="B8102" t="s">
        <v>10</v>
      </c>
      <c r="C8102">
        <v>6</v>
      </c>
      <c r="D8102" t="s">
        <v>26</v>
      </c>
      <c r="E8102" t="s">
        <v>498</v>
      </c>
      <c r="F8102" t="s">
        <v>13</v>
      </c>
      <c r="G8102" t="s">
        <v>338</v>
      </c>
      <c r="H8102" s="1">
        <v>0.8</v>
      </c>
      <c r="I8102" s="2">
        <v>43781</v>
      </c>
      <c r="J8102" t="s">
        <v>7044</v>
      </c>
      <c r="K8102" t="s">
        <v>73</v>
      </c>
      <c r="L8102">
        <v>75081</v>
      </c>
      <c r="M8102">
        <v>1529</v>
      </c>
      <c r="N8102" t="s">
        <v>2973</v>
      </c>
      <c r="O8102">
        <v>-46</v>
      </c>
      <c r="P8102">
        <v>5</v>
      </c>
      <c r="Q8102" t="s">
        <v>75</v>
      </c>
      <c r="R8102" t="s">
        <v>8304</v>
      </c>
      <c r="S8102">
        <v>-45.84</v>
      </c>
      <c r="T8102">
        <v>31</v>
      </c>
      <c r="U8102" t="s">
        <v>76</v>
      </c>
      <c r="V8102" s="2">
        <v>43787</v>
      </c>
      <c r="W8102" t="s">
        <v>39</v>
      </c>
      <c r="X8102" t="s">
        <v>77</v>
      </c>
      <c r="Y8102" t="s">
        <v>54</v>
      </c>
    </row>
    <row r="8103" spans="1:25" hidden="1" x14ac:dyDescent="0.35">
      <c r="A8103">
        <v>6</v>
      </c>
      <c r="B8103" t="s">
        <v>10</v>
      </c>
      <c r="C8103">
        <v>6</v>
      </c>
      <c r="D8103" t="s">
        <v>50</v>
      </c>
      <c r="E8103" t="s">
        <v>498</v>
      </c>
      <c r="F8103" t="s">
        <v>13</v>
      </c>
      <c r="G8103" t="s">
        <v>338</v>
      </c>
      <c r="H8103" s="1">
        <v>0.2</v>
      </c>
      <c r="I8103" s="2">
        <v>43781</v>
      </c>
      <c r="J8103" t="s">
        <v>7044</v>
      </c>
      <c r="K8103" t="s">
        <v>73</v>
      </c>
      <c r="L8103">
        <v>75081</v>
      </c>
      <c r="M8103">
        <v>1247</v>
      </c>
      <c r="N8103" t="s">
        <v>4756</v>
      </c>
      <c r="O8103">
        <v>8</v>
      </c>
      <c r="P8103">
        <v>1</v>
      </c>
      <c r="Q8103" t="s">
        <v>75</v>
      </c>
      <c r="R8103" t="s">
        <v>8304</v>
      </c>
      <c r="S8103">
        <v>8.5</v>
      </c>
      <c r="T8103">
        <v>68</v>
      </c>
      <c r="U8103" t="s">
        <v>76</v>
      </c>
      <c r="V8103" s="2">
        <v>43787</v>
      </c>
      <c r="W8103" t="s">
        <v>39</v>
      </c>
      <c r="X8103" t="s">
        <v>77</v>
      </c>
      <c r="Y8103" t="s">
        <v>52</v>
      </c>
    </row>
    <row r="8104" spans="1:25" hidden="1" x14ac:dyDescent="0.35">
      <c r="A8104">
        <v>6</v>
      </c>
      <c r="B8104" t="s">
        <v>10</v>
      </c>
      <c r="C8104">
        <v>6</v>
      </c>
      <c r="D8104" t="s">
        <v>50</v>
      </c>
      <c r="E8104" t="s">
        <v>498</v>
      </c>
      <c r="F8104" t="s">
        <v>13</v>
      </c>
      <c r="G8104" t="s">
        <v>338</v>
      </c>
      <c r="H8104" s="1">
        <v>0.2</v>
      </c>
      <c r="I8104" s="2">
        <v>43781</v>
      </c>
      <c r="J8104" t="s">
        <v>7044</v>
      </c>
      <c r="K8104" t="s">
        <v>73</v>
      </c>
      <c r="L8104">
        <v>75081</v>
      </c>
      <c r="M8104">
        <v>1068</v>
      </c>
      <c r="N8104" t="s">
        <v>5109</v>
      </c>
      <c r="O8104">
        <v>-1</v>
      </c>
      <c r="P8104">
        <v>2</v>
      </c>
      <c r="Q8104" t="s">
        <v>75</v>
      </c>
      <c r="R8104" t="s">
        <v>8304</v>
      </c>
      <c r="S8104">
        <v>-0.56000000000000005</v>
      </c>
      <c r="T8104">
        <v>45</v>
      </c>
      <c r="U8104" t="s">
        <v>76</v>
      </c>
      <c r="V8104" s="2">
        <v>43787</v>
      </c>
      <c r="W8104" t="s">
        <v>39</v>
      </c>
      <c r="X8104" t="s">
        <v>77</v>
      </c>
      <c r="Y8104" t="s">
        <v>113</v>
      </c>
    </row>
    <row r="8105" spans="1:25" x14ac:dyDescent="0.35">
      <c r="A8105">
        <v>0</v>
      </c>
      <c r="B8105" t="s">
        <v>10</v>
      </c>
      <c r="C8105">
        <v>0</v>
      </c>
      <c r="D8105" t="s">
        <v>26</v>
      </c>
      <c r="E8105" t="s">
        <v>88</v>
      </c>
      <c r="F8105" t="s">
        <v>13</v>
      </c>
      <c r="G8105" t="s">
        <v>2117</v>
      </c>
      <c r="H8105" s="1">
        <v>0</v>
      </c>
      <c r="I8105" s="2">
        <v>43495</v>
      </c>
      <c r="J8105" t="s">
        <v>3290</v>
      </c>
      <c r="K8105" t="s">
        <v>30</v>
      </c>
      <c r="L8105">
        <v>94109</v>
      </c>
      <c r="M8105">
        <v>1483</v>
      </c>
      <c r="N8105" t="s">
        <v>1288</v>
      </c>
      <c r="O8105">
        <v>6</v>
      </c>
      <c r="P8105">
        <v>2</v>
      </c>
      <c r="Q8105" t="s">
        <v>32</v>
      </c>
      <c r="R8105" t="s">
        <v>8304</v>
      </c>
      <c r="S8105">
        <v>6.46</v>
      </c>
      <c r="T8105">
        <v>129</v>
      </c>
      <c r="U8105" t="s">
        <v>19</v>
      </c>
      <c r="V8105" s="2">
        <v>43495</v>
      </c>
      <c r="W8105" t="s">
        <v>773</v>
      </c>
      <c r="X8105" t="s">
        <v>34</v>
      </c>
      <c r="Y8105" t="s">
        <v>42</v>
      </c>
    </row>
    <row r="8106" spans="1:25" hidden="1" x14ac:dyDescent="0.35">
      <c r="A8106">
        <v>4</v>
      </c>
      <c r="B8106" t="s">
        <v>43</v>
      </c>
      <c r="C8106">
        <v>6</v>
      </c>
      <c r="D8106" t="s">
        <v>26</v>
      </c>
      <c r="E8106" t="s">
        <v>65</v>
      </c>
      <c r="F8106" t="s">
        <v>13</v>
      </c>
      <c r="G8106" t="s">
        <v>2405</v>
      </c>
      <c r="H8106" s="1">
        <v>0</v>
      </c>
      <c r="I8106" s="2">
        <v>43781</v>
      </c>
      <c r="J8106" t="s">
        <v>4485</v>
      </c>
      <c r="K8106" t="s">
        <v>30</v>
      </c>
      <c r="L8106">
        <v>98115</v>
      </c>
      <c r="M8106">
        <v>191</v>
      </c>
      <c r="N8106" t="s">
        <v>3347</v>
      </c>
      <c r="O8106">
        <v>5</v>
      </c>
      <c r="P8106">
        <v>2</v>
      </c>
      <c r="Q8106" t="s">
        <v>32</v>
      </c>
      <c r="R8106" t="s">
        <v>8304</v>
      </c>
      <c r="S8106">
        <v>4.58</v>
      </c>
      <c r="T8106">
        <v>10</v>
      </c>
      <c r="U8106" t="s">
        <v>19</v>
      </c>
      <c r="V8106" s="2">
        <v>43785</v>
      </c>
      <c r="W8106" t="s">
        <v>39</v>
      </c>
      <c r="X8106" t="s">
        <v>69</v>
      </c>
      <c r="Y8106" t="s">
        <v>35</v>
      </c>
    </row>
    <row r="8107" spans="1:25" hidden="1" x14ac:dyDescent="0.35">
      <c r="A8107">
        <v>4</v>
      </c>
      <c r="B8107" t="s">
        <v>43</v>
      </c>
      <c r="C8107">
        <v>6</v>
      </c>
      <c r="D8107" t="s">
        <v>26</v>
      </c>
      <c r="E8107" t="s">
        <v>65</v>
      </c>
      <c r="F8107" t="s">
        <v>13</v>
      </c>
      <c r="G8107" t="s">
        <v>2405</v>
      </c>
      <c r="H8107" s="1">
        <v>0</v>
      </c>
      <c r="I8107" s="2">
        <v>43781</v>
      </c>
      <c r="J8107" t="s">
        <v>4485</v>
      </c>
      <c r="K8107" t="s">
        <v>30</v>
      </c>
      <c r="L8107">
        <v>98115</v>
      </c>
      <c r="M8107">
        <v>527</v>
      </c>
      <c r="N8107" t="s">
        <v>4518</v>
      </c>
      <c r="O8107">
        <v>2</v>
      </c>
      <c r="P8107">
        <v>3</v>
      </c>
      <c r="Q8107" t="s">
        <v>32</v>
      </c>
      <c r="R8107" t="s">
        <v>8304</v>
      </c>
      <c r="S8107">
        <v>2.2999999999999998</v>
      </c>
      <c r="T8107">
        <v>9</v>
      </c>
      <c r="U8107" t="s">
        <v>19</v>
      </c>
      <c r="V8107" s="2">
        <v>43785</v>
      </c>
      <c r="W8107" t="s">
        <v>39</v>
      </c>
      <c r="X8107" t="s">
        <v>69</v>
      </c>
      <c r="Y8107" t="s">
        <v>49</v>
      </c>
    </row>
    <row r="8108" spans="1:25" hidden="1" x14ac:dyDescent="0.35">
      <c r="A8108">
        <v>4</v>
      </c>
      <c r="B8108" t="s">
        <v>43</v>
      </c>
      <c r="C8108">
        <v>6</v>
      </c>
      <c r="D8108" t="s">
        <v>26</v>
      </c>
      <c r="E8108" t="s">
        <v>65</v>
      </c>
      <c r="F8108" t="s">
        <v>13</v>
      </c>
      <c r="G8108" t="s">
        <v>2405</v>
      </c>
      <c r="H8108" s="1">
        <v>0</v>
      </c>
      <c r="I8108" s="2">
        <v>43781</v>
      </c>
      <c r="J8108" t="s">
        <v>4485</v>
      </c>
      <c r="K8108" t="s">
        <v>30</v>
      </c>
      <c r="L8108">
        <v>98115</v>
      </c>
      <c r="M8108">
        <v>77</v>
      </c>
      <c r="N8108" t="s">
        <v>2923</v>
      </c>
      <c r="O8108">
        <v>8</v>
      </c>
      <c r="P8108">
        <v>3</v>
      </c>
      <c r="Q8108" t="s">
        <v>32</v>
      </c>
      <c r="R8108" t="s">
        <v>8304</v>
      </c>
      <c r="S8108">
        <v>8.1</v>
      </c>
      <c r="T8108">
        <v>28</v>
      </c>
      <c r="U8108" t="s">
        <v>19</v>
      </c>
      <c r="V8108" s="2">
        <v>43785</v>
      </c>
      <c r="W8108" t="s">
        <v>39</v>
      </c>
      <c r="X8108" t="s">
        <v>69</v>
      </c>
      <c r="Y8108" t="s">
        <v>356</v>
      </c>
    </row>
    <row r="8109" spans="1:25" hidden="1" x14ac:dyDescent="0.35">
      <c r="A8109">
        <v>3</v>
      </c>
      <c r="B8109" t="s">
        <v>10</v>
      </c>
      <c r="C8109">
        <v>3</v>
      </c>
      <c r="D8109" t="s">
        <v>11</v>
      </c>
      <c r="E8109" t="s">
        <v>171</v>
      </c>
      <c r="F8109" t="s">
        <v>13</v>
      </c>
      <c r="G8109" t="s">
        <v>1867</v>
      </c>
      <c r="H8109" s="1">
        <v>0.1</v>
      </c>
      <c r="I8109" s="2">
        <v>43661</v>
      </c>
      <c r="J8109" t="s">
        <v>1936</v>
      </c>
      <c r="K8109" t="s">
        <v>102</v>
      </c>
      <c r="L8109">
        <v>10024</v>
      </c>
      <c r="M8109">
        <v>841</v>
      </c>
      <c r="N8109" t="s">
        <v>8126</v>
      </c>
      <c r="O8109">
        <v>89</v>
      </c>
      <c r="P8109">
        <v>6</v>
      </c>
      <c r="Q8109" t="s">
        <v>104</v>
      </c>
      <c r="R8109" t="s">
        <v>8304</v>
      </c>
      <c r="S8109">
        <v>88.55</v>
      </c>
      <c r="T8109">
        <v>664</v>
      </c>
      <c r="U8109" t="s">
        <v>19</v>
      </c>
      <c r="V8109" s="2">
        <v>43664</v>
      </c>
      <c r="W8109" t="s">
        <v>20</v>
      </c>
      <c r="X8109" t="s">
        <v>175</v>
      </c>
      <c r="Y8109" t="s">
        <v>24</v>
      </c>
    </row>
    <row r="8110" spans="1:25" hidden="1" x14ac:dyDescent="0.35">
      <c r="A8110">
        <v>3</v>
      </c>
      <c r="B8110" t="s">
        <v>10</v>
      </c>
      <c r="C8110">
        <v>3</v>
      </c>
      <c r="D8110" t="s">
        <v>26</v>
      </c>
      <c r="E8110" t="s">
        <v>171</v>
      </c>
      <c r="F8110" t="s">
        <v>13</v>
      </c>
      <c r="G8110" t="s">
        <v>1867</v>
      </c>
      <c r="H8110" s="1">
        <v>0</v>
      </c>
      <c r="I8110" s="2">
        <v>43661</v>
      </c>
      <c r="J8110" t="s">
        <v>1936</v>
      </c>
      <c r="K8110" t="s">
        <v>102</v>
      </c>
      <c r="L8110">
        <v>10024</v>
      </c>
      <c r="M8110">
        <v>1166</v>
      </c>
      <c r="N8110" t="s">
        <v>3434</v>
      </c>
      <c r="O8110">
        <v>2</v>
      </c>
      <c r="P8110">
        <v>2</v>
      </c>
      <c r="Q8110" t="s">
        <v>104</v>
      </c>
      <c r="R8110" t="s">
        <v>8304</v>
      </c>
      <c r="S8110">
        <v>1.9</v>
      </c>
      <c r="T8110">
        <v>7</v>
      </c>
      <c r="U8110" t="s">
        <v>19</v>
      </c>
      <c r="V8110" s="2">
        <v>43664</v>
      </c>
      <c r="W8110" t="s">
        <v>20</v>
      </c>
      <c r="X8110" t="s">
        <v>175</v>
      </c>
      <c r="Y8110" t="s">
        <v>49</v>
      </c>
    </row>
    <row r="8111" spans="1:25" hidden="1" x14ac:dyDescent="0.35">
      <c r="A8111">
        <v>3</v>
      </c>
      <c r="B8111" t="s">
        <v>10</v>
      </c>
      <c r="C8111">
        <v>3</v>
      </c>
      <c r="D8111" t="s">
        <v>26</v>
      </c>
      <c r="E8111" t="s">
        <v>171</v>
      </c>
      <c r="F8111" t="s">
        <v>13</v>
      </c>
      <c r="G8111" t="s">
        <v>1867</v>
      </c>
      <c r="H8111" s="1">
        <v>0</v>
      </c>
      <c r="I8111" s="2">
        <v>43661</v>
      </c>
      <c r="J8111" t="s">
        <v>1936</v>
      </c>
      <c r="K8111" t="s">
        <v>102</v>
      </c>
      <c r="L8111">
        <v>10024</v>
      </c>
      <c r="M8111">
        <v>1490</v>
      </c>
      <c r="N8111" t="s">
        <v>3296</v>
      </c>
      <c r="O8111">
        <v>4</v>
      </c>
      <c r="P8111">
        <v>2</v>
      </c>
      <c r="Q8111" t="s">
        <v>104</v>
      </c>
      <c r="R8111" t="s">
        <v>8304</v>
      </c>
      <c r="S8111">
        <v>4.3899999999999997</v>
      </c>
      <c r="T8111">
        <v>9</v>
      </c>
      <c r="U8111" t="s">
        <v>19</v>
      </c>
      <c r="V8111" s="2">
        <v>43664</v>
      </c>
      <c r="W8111" t="s">
        <v>20</v>
      </c>
      <c r="X8111" t="s">
        <v>175</v>
      </c>
      <c r="Y8111" t="s">
        <v>64</v>
      </c>
    </row>
    <row r="8112" spans="1:25" hidden="1" x14ac:dyDescent="0.35">
      <c r="A8112">
        <v>3</v>
      </c>
      <c r="B8112" t="s">
        <v>10</v>
      </c>
      <c r="C8112">
        <v>3</v>
      </c>
      <c r="D8112" t="s">
        <v>26</v>
      </c>
      <c r="E8112" t="s">
        <v>171</v>
      </c>
      <c r="F8112" t="s">
        <v>13</v>
      </c>
      <c r="G8112" t="s">
        <v>1867</v>
      </c>
      <c r="H8112" s="1">
        <v>0</v>
      </c>
      <c r="I8112" s="2">
        <v>43661</v>
      </c>
      <c r="J8112" t="s">
        <v>1936</v>
      </c>
      <c r="K8112" t="s">
        <v>102</v>
      </c>
      <c r="L8112">
        <v>10024</v>
      </c>
      <c r="M8112">
        <v>219</v>
      </c>
      <c r="N8112" t="s">
        <v>682</v>
      </c>
      <c r="O8112">
        <v>4</v>
      </c>
      <c r="P8112">
        <v>3</v>
      </c>
      <c r="Q8112" t="s">
        <v>104</v>
      </c>
      <c r="R8112" t="s">
        <v>8304</v>
      </c>
      <c r="S8112">
        <v>3.6</v>
      </c>
      <c r="T8112">
        <v>8</v>
      </c>
      <c r="U8112" t="s">
        <v>19</v>
      </c>
      <c r="V8112" s="2">
        <v>43664</v>
      </c>
      <c r="W8112" t="s">
        <v>20</v>
      </c>
      <c r="X8112" t="s">
        <v>175</v>
      </c>
      <c r="Y8112" t="s">
        <v>35</v>
      </c>
    </row>
    <row r="8113" spans="1:25" hidden="1" x14ac:dyDescent="0.35">
      <c r="A8113">
        <v>3</v>
      </c>
      <c r="B8113" t="s">
        <v>10</v>
      </c>
      <c r="C8113">
        <v>3</v>
      </c>
      <c r="D8113" t="s">
        <v>50</v>
      </c>
      <c r="E8113" t="s">
        <v>171</v>
      </c>
      <c r="F8113" t="s">
        <v>13</v>
      </c>
      <c r="G8113" t="s">
        <v>1867</v>
      </c>
      <c r="H8113" s="1">
        <v>0</v>
      </c>
      <c r="I8113" s="2">
        <v>43661</v>
      </c>
      <c r="J8113" t="s">
        <v>1936</v>
      </c>
      <c r="K8113" t="s">
        <v>102</v>
      </c>
      <c r="L8113">
        <v>10024</v>
      </c>
      <c r="M8113">
        <v>1468</v>
      </c>
      <c r="N8113" t="s">
        <v>802</v>
      </c>
      <c r="O8113">
        <v>9</v>
      </c>
      <c r="P8113">
        <v>2</v>
      </c>
      <c r="Q8113" t="s">
        <v>104</v>
      </c>
      <c r="R8113" t="s">
        <v>8304</v>
      </c>
      <c r="S8113">
        <v>8.8000000000000007</v>
      </c>
      <c r="T8113">
        <v>42</v>
      </c>
      <c r="U8113" t="s">
        <v>19</v>
      </c>
      <c r="V8113" s="2">
        <v>43664</v>
      </c>
      <c r="W8113" t="s">
        <v>20</v>
      </c>
      <c r="X8113" t="s">
        <v>175</v>
      </c>
      <c r="Y8113" t="s">
        <v>113</v>
      </c>
    </row>
    <row r="8114" spans="1:25" x14ac:dyDescent="0.35">
      <c r="A8114">
        <v>3</v>
      </c>
      <c r="B8114" t="s">
        <v>10</v>
      </c>
      <c r="C8114">
        <v>3</v>
      </c>
      <c r="D8114" t="s">
        <v>26</v>
      </c>
      <c r="E8114" t="s">
        <v>27</v>
      </c>
      <c r="F8114" t="s">
        <v>13</v>
      </c>
      <c r="G8114" t="s">
        <v>297</v>
      </c>
      <c r="H8114" s="1">
        <v>0</v>
      </c>
      <c r="I8114" s="2">
        <v>43514</v>
      </c>
      <c r="J8114" t="s">
        <v>6138</v>
      </c>
      <c r="K8114" t="s">
        <v>30</v>
      </c>
      <c r="L8114">
        <v>90045</v>
      </c>
      <c r="M8114">
        <v>202</v>
      </c>
      <c r="N8114" t="s">
        <v>1205</v>
      </c>
      <c r="O8114">
        <v>5</v>
      </c>
      <c r="P8114">
        <v>2</v>
      </c>
      <c r="Q8114" t="s">
        <v>32</v>
      </c>
      <c r="R8114" t="s">
        <v>8304</v>
      </c>
      <c r="S8114">
        <v>4.8099999999999996</v>
      </c>
      <c r="T8114">
        <v>10</v>
      </c>
      <c r="U8114" t="s">
        <v>33</v>
      </c>
      <c r="V8114" s="2">
        <v>43517</v>
      </c>
      <c r="W8114" t="s">
        <v>20</v>
      </c>
      <c r="X8114" t="s">
        <v>34</v>
      </c>
      <c r="Y8114" t="s">
        <v>35</v>
      </c>
    </row>
    <row r="8115" spans="1:25" x14ac:dyDescent="0.35">
      <c r="A8115">
        <v>3</v>
      </c>
      <c r="B8115" t="s">
        <v>10</v>
      </c>
      <c r="C8115">
        <v>3</v>
      </c>
      <c r="D8115" t="s">
        <v>50</v>
      </c>
      <c r="E8115" t="s">
        <v>27</v>
      </c>
      <c r="F8115" t="s">
        <v>13</v>
      </c>
      <c r="G8115" t="s">
        <v>297</v>
      </c>
      <c r="H8115" s="1">
        <v>0</v>
      </c>
      <c r="I8115" s="2">
        <v>43514</v>
      </c>
      <c r="J8115" t="s">
        <v>6138</v>
      </c>
      <c r="K8115" t="s">
        <v>30</v>
      </c>
      <c r="L8115">
        <v>90045</v>
      </c>
      <c r="M8115">
        <v>1078</v>
      </c>
      <c r="N8115" t="s">
        <v>5072</v>
      </c>
      <c r="O8115">
        <v>47</v>
      </c>
      <c r="P8115">
        <v>3</v>
      </c>
      <c r="Q8115" t="s">
        <v>32</v>
      </c>
      <c r="R8115" t="s">
        <v>8304</v>
      </c>
      <c r="S8115">
        <v>47.1</v>
      </c>
      <c r="T8115">
        <v>110</v>
      </c>
      <c r="U8115" t="s">
        <v>33</v>
      </c>
      <c r="V8115" s="2">
        <v>43517</v>
      </c>
      <c r="W8115" t="s">
        <v>20</v>
      </c>
      <c r="X8115" t="s">
        <v>34</v>
      </c>
      <c r="Y8115" t="s">
        <v>113</v>
      </c>
    </row>
    <row r="8116" spans="1:25" x14ac:dyDescent="0.35">
      <c r="A8116">
        <v>3</v>
      </c>
      <c r="B8116" t="s">
        <v>10</v>
      </c>
      <c r="C8116">
        <v>3</v>
      </c>
      <c r="D8116" t="s">
        <v>50</v>
      </c>
      <c r="E8116" t="s">
        <v>27</v>
      </c>
      <c r="F8116" t="s">
        <v>13</v>
      </c>
      <c r="G8116" t="s">
        <v>297</v>
      </c>
      <c r="H8116" s="1">
        <v>0.2</v>
      </c>
      <c r="I8116" s="2">
        <v>43514</v>
      </c>
      <c r="J8116" t="s">
        <v>6138</v>
      </c>
      <c r="K8116" t="s">
        <v>30</v>
      </c>
      <c r="L8116">
        <v>90045</v>
      </c>
      <c r="M8116">
        <v>911</v>
      </c>
      <c r="N8116" t="s">
        <v>994</v>
      </c>
      <c r="O8116">
        <v>10</v>
      </c>
      <c r="P8116">
        <v>3</v>
      </c>
      <c r="Q8116" t="s">
        <v>32</v>
      </c>
      <c r="R8116" t="s">
        <v>8304</v>
      </c>
      <c r="S8116">
        <v>10.5</v>
      </c>
      <c r="T8116">
        <v>168</v>
      </c>
      <c r="U8116" t="s">
        <v>33</v>
      </c>
      <c r="V8116" s="2">
        <v>43517</v>
      </c>
      <c r="W8116" t="s">
        <v>20</v>
      </c>
      <c r="X8116" t="s">
        <v>34</v>
      </c>
      <c r="Y8116" t="s">
        <v>52</v>
      </c>
    </row>
    <row r="8117" spans="1:25" hidden="1" x14ac:dyDescent="0.35">
      <c r="A8117">
        <v>4</v>
      </c>
      <c r="B8117" t="s">
        <v>43</v>
      </c>
      <c r="C8117">
        <v>6</v>
      </c>
      <c r="D8117" t="s">
        <v>11</v>
      </c>
      <c r="E8117" t="s">
        <v>305</v>
      </c>
      <c r="F8117" t="s">
        <v>13</v>
      </c>
      <c r="G8117" t="s">
        <v>833</v>
      </c>
      <c r="H8117" s="1">
        <v>0</v>
      </c>
      <c r="I8117" s="2">
        <v>43726</v>
      </c>
      <c r="J8117" t="s">
        <v>5671</v>
      </c>
      <c r="K8117" t="s">
        <v>16</v>
      </c>
      <c r="L8117">
        <v>31907</v>
      </c>
      <c r="M8117">
        <v>1054</v>
      </c>
      <c r="N8117" t="s">
        <v>5419</v>
      </c>
      <c r="O8117">
        <v>7</v>
      </c>
      <c r="P8117">
        <v>4</v>
      </c>
      <c r="Q8117" t="s">
        <v>18</v>
      </c>
      <c r="R8117" t="s">
        <v>8304</v>
      </c>
      <c r="S8117">
        <v>6.91</v>
      </c>
      <c r="T8117">
        <v>20</v>
      </c>
      <c r="U8117" t="s">
        <v>33</v>
      </c>
      <c r="V8117" s="2">
        <v>43730</v>
      </c>
      <c r="W8117" t="s">
        <v>39</v>
      </c>
      <c r="X8117" t="s">
        <v>761</v>
      </c>
      <c r="Y8117" t="s">
        <v>47</v>
      </c>
    </row>
    <row r="8118" spans="1:25" hidden="1" x14ac:dyDescent="0.35">
      <c r="A8118">
        <v>4</v>
      </c>
      <c r="B8118" t="s">
        <v>43</v>
      </c>
      <c r="C8118">
        <v>6</v>
      </c>
      <c r="D8118" t="s">
        <v>26</v>
      </c>
      <c r="E8118" t="s">
        <v>305</v>
      </c>
      <c r="F8118" t="s">
        <v>13</v>
      </c>
      <c r="G8118" t="s">
        <v>833</v>
      </c>
      <c r="H8118" s="1">
        <v>0</v>
      </c>
      <c r="I8118" s="2">
        <v>43726</v>
      </c>
      <c r="J8118" t="s">
        <v>5671</v>
      </c>
      <c r="K8118" t="s">
        <v>16</v>
      </c>
      <c r="L8118">
        <v>31907</v>
      </c>
      <c r="M8118">
        <v>668</v>
      </c>
      <c r="N8118" t="s">
        <v>8189</v>
      </c>
      <c r="O8118">
        <v>10</v>
      </c>
      <c r="P8118">
        <v>2</v>
      </c>
      <c r="Q8118" t="s">
        <v>18</v>
      </c>
      <c r="R8118" t="s">
        <v>8304</v>
      </c>
      <c r="S8118">
        <v>10</v>
      </c>
      <c r="T8118">
        <v>34</v>
      </c>
      <c r="U8118" t="s">
        <v>33</v>
      </c>
      <c r="V8118" s="2">
        <v>43730</v>
      </c>
      <c r="W8118" t="s">
        <v>39</v>
      </c>
      <c r="X8118" t="s">
        <v>761</v>
      </c>
      <c r="Y8118" t="s">
        <v>356</v>
      </c>
    </row>
    <row r="8119" spans="1:25" hidden="1" x14ac:dyDescent="0.35">
      <c r="A8119">
        <v>4</v>
      </c>
      <c r="B8119" t="s">
        <v>43</v>
      </c>
      <c r="C8119">
        <v>6</v>
      </c>
      <c r="D8119" t="s">
        <v>26</v>
      </c>
      <c r="E8119" t="s">
        <v>305</v>
      </c>
      <c r="F8119" t="s">
        <v>13</v>
      </c>
      <c r="G8119" t="s">
        <v>833</v>
      </c>
      <c r="H8119" s="1">
        <v>0</v>
      </c>
      <c r="I8119" s="2">
        <v>43726</v>
      </c>
      <c r="J8119" t="s">
        <v>5671</v>
      </c>
      <c r="K8119" t="s">
        <v>16</v>
      </c>
      <c r="L8119">
        <v>31907</v>
      </c>
      <c r="M8119">
        <v>889</v>
      </c>
      <c r="N8119" t="s">
        <v>303</v>
      </c>
      <c r="O8119">
        <v>34</v>
      </c>
      <c r="P8119">
        <v>3</v>
      </c>
      <c r="Q8119" t="s">
        <v>18</v>
      </c>
      <c r="R8119" t="s">
        <v>8304</v>
      </c>
      <c r="S8119">
        <v>34.18</v>
      </c>
      <c r="T8119">
        <v>114</v>
      </c>
      <c r="U8119" t="s">
        <v>33</v>
      </c>
      <c r="V8119" s="2">
        <v>43730</v>
      </c>
      <c r="W8119" t="s">
        <v>39</v>
      </c>
      <c r="X8119" t="s">
        <v>761</v>
      </c>
      <c r="Y8119" t="s">
        <v>49</v>
      </c>
    </row>
    <row r="8120" spans="1:25" hidden="1" x14ac:dyDescent="0.35">
      <c r="A8120">
        <v>4</v>
      </c>
      <c r="B8120" t="s">
        <v>43</v>
      </c>
      <c r="C8120">
        <v>6</v>
      </c>
      <c r="D8120" t="s">
        <v>26</v>
      </c>
      <c r="E8120" t="s">
        <v>305</v>
      </c>
      <c r="F8120" t="s">
        <v>13</v>
      </c>
      <c r="G8120" t="s">
        <v>833</v>
      </c>
      <c r="H8120" s="1">
        <v>0</v>
      </c>
      <c r="I8120" s="2">
        <v>43726</v>
      </c>
      <c r="J8120" t="s">
        <v>5671</v>
      </c>
      <c r="K8120" t="s">
        <v>16</v>
      </c>
      <c r="L8120">
        <v>31907</v>
      </c>
      <c r="M8120">
        <v>1797</v>
      </c>
      <c r="N8120" t="s">
        <v>3333</v>
      </c>
      <c r="O8120">
        <v>12</v>
      </c>
      <c r="P8120">
        <v>4</v>
      </c>
      <c r="Q8120" t="s">
        <v>18</v>
      </c>
      <c r="R8120" t="s">
        <v>8304</v>
      </c>
      <c r="S8120">
        <v>12.44</v>
      </c>
      <c r="T8120">
        <v>26</v>
      </c>
      <c r="U8120" t="s">
        <v>33</v>
      </c>
      <c r="V8120" s="2">
        <v>43730</v>
      </c>
      <c r="W8120" t="s">
        <v>39</v>
      </c>
      <c r="X8120" t="s">
        <v>761</v>
      </c>
      <c r="Y8120" t="s">
        <v>64</v>
      </c>
    </row>
    <row r="8121" spans="1:25" hidden="1" x14ac:dyDescent="0.35">
      <c r="A8121">
        <v>4</v>
      </c>
      <c r="B8121" t="s">
        <v>43</v>
      </c>
      <c r="C8121">
        <v>6</v>
      </c>
      <c r="D8121" t="s">
        <v>26</v>
      </c>
      <c r="E8121" t="s">
        <v>305</v>
      </c>
      <c r="F8121" t="s">
        <v>13</v>
      </c>
      <c r="G8121" t="s">
        <v>833</v>
      </c>
      <c r="H8121" s="1">
        <v>0</v>
      </c>
      <c r="I8121" s="2">
        <v>43726</v>
      </c>
      <c r="J8121" t="s">
        <v>5671</v>
      </c>
      <c r="K8121" t="s">
        <v>16</v>
      </c>
      <c r="L8121">
        <v>31907</v>
      </c>
      <c r="M8121">
        <v>1710</v>
      </c>
      <c r="N8121" t="s">
        <v>2783</v>
      </c>
      <c r="O8121">
        <v>115</v>
      </c>
      <c r="P8121">
        <v>5</v>
      </c>
      <c r="Q8121" t="s">
        <v>18</v>
      </c>
      <c r="R8121" t="s">
        <v>8304</v>
      </c>
      <c r="S8121">
        <v>114.94</v>
      </c>
      <c r="T8121">
        <v>245</v>
      </c>
      <c r="U8121" t="s">
        <v>33</v>
      </c>
      <c r="V8121" s="2">
        <v>43730</v>
      </c>
      <c r="W8121" t="s">
        <v>39</v>
      </c>
      <c r="X8121" t="s">
        <v>761</v>
      </c>
      <c r="Y8121" t="s">
        <v>64</v>
      </c>
    </row>
    <row r="8122" spans="1:25" hidden="1" x14ac:dyDescent="0.35">
      <c r="A8122">
        <v>4</v>
      </c>
      <c r="B8122" t="s">
        <v>43</v>
      </c>
      <c r="C8122">
        <v>6</v>
      </c>
      <c r="D8122" t="s">
        <v>26</v>
      </c>
      <c r="E8122" t="s">
        <v>305</v>
      </c>
      <c r="F8122" t="s">
        <v>13</v>
      </c>
      <c r="G8122" t="s">
        <v>833</v>
      </c>
      <c r="H8122" s="1">
        <v>0</v>
      </c>
      <c r="I8122" s="2">
        <v>43726</v>
      </c>
      <c r="J8122" t="s">
        <v>5671</v>
      </c>
      <c r="K8122" t="s">
        <v>16</v>
      </c>
      <c r="L8122">
        <v>31907</v>
      </c>
      <c r="M8122">
        <v>1302</v>
      </c>
      <c r="N8122" t="s">
        <v>625</v>
      </c>
      <c r="O8122">
        <v>24</v>
      </c>
      <c r="P8122">
        <v>7</v>
      </c>
      <c r="Q8122" t="s">
        <v>18</v>
      </c>
      <c r="R8122" t="s">
        <v>8304</v>
      </c>
      <c r="S8122">
        <v>24.46</v>
      </c>
      <c r="T8122">
        <v>51</v>
      </c>
      <c r="U8122" t="s">
        <v>33</v>
      </c>
      <c r="V8122" s="2">
        <v>43730</v>
      </c>
      <c r="W8122" t="s">
        <v>39</v>
      </c>
      <c r="X8122" t="s">
        <v>761</v>
      </c>
      <c r="Y8122" t="s">
        <v>64</v>
      </c>
    </row>
    <row r="8123" spans="1:25" hidden="1" x14ac:dyDescent="0.35">
      <c r="A8123">
        <v>4</v>
      </c>
      <c r="B8123" t="s">
        <v>43</v>
      </c>
      <c r="C8123">
        <v>6</v>
      </c>
      <c r="D8123" t="s">
        <v>50</v>
      </c>
      <c r="E8123" t="s">
        <v>305</v>
      </c>
      <c r="F8123" t="s">
        <v>13</v>
      </c>
      <c r="G8123" t="s">
        <v>833</v>
      </c>
      <c r="H8123" s="1">
        <v>0</v>
      </c>
      <c r="I8123" s="2">
        <v>43726</v>
      </c>
      <c r="J8123" t="s">
        <v>5671</v>
      </c>
      <c r="K8123" t="s">
        <v>16</v>
      </c>
      <c r="L8123">
        <v>31907</v>
      </c>
      <c r="M8123">
        <v>160</v>
      </c>
      <c r="N8123" t="s">
        <v>177</v>
      </c>
      <c r="O8123">
        <v>119</v>
      </c>
      <c r="P8123">
        <v>2</v>
      </c>
      <c r="Q8123" t="s">
        <v>18</v>
      </c>
      <c r="R8123" t="s">
        <v>8304</v>
      </c>
      <c r="S8123">
        <v>119.47</v>
      </c>
      <c r="T8123">
        <v>412</v>
      </c>
      <c r="U8123" t="s">
        <v>33</v>
      </c>
      <c r="V8123" s="2">
        <v>43730</v>
      </c>
      <c r="W8123" t="s">
        <v>39</v>
      </c>
      <c r="X8123" t="s">
        <v>761</v>
      </c>
      <c r="Y8123" t="s">
        <v>52</v>
      </c>
    </row>
    <row r="8124" spans="1:25" hidden="1" x14ac:dyDescent="0.35">
      <c r="A8124">
        <v>4</v>
      </c>
      <c r="B8124" t="s">
        <v>43</v>
      </c>
      <c r="C8124">
        <v>6</v>
      </c>
      <c r="D8124" t="s">
        <v>50</v>
      </c>
      <c r="E8124" t="s">
        <v>305</v>
      </c>
      <c r="F8124" t="s">
        <v>13</v>
      </c>
      <c r="G8124" t="s">
        <v>833</v>
      </c>
      <c r="H8124" s="1">
        <v>0</v>
      </c>
      <c r="I8124" s="2">
        <v>43726</v>
      </c>
      <c r="J8124" t="s">
        <v>5671</v>
      </c>
      <c r="K8124" t="s">
        <v>16</v>
      </c>
      <c r="L8124">
        <v>31907</v>
      </c>
      <c r="M8124">
        <v>891</v>
      </c>
      <c r="N8124" t="s">
        <v>8109</v>
      </c>
      <c r="O8124">
        <v>27</v>
      </c>
      <c r="P8124">
        <v>8</v>
      </c>
      <c r="Q8124" t="s">
        <v>18</v>
      </c>
      <c r="R8124" t="s">
        <v>8304</v>
      </c>
      <c r="S8124">
        <v>26.79</v>
      </c>
      <c r="T8124">
        <v>96</v>
      </c>
      <c r="U8124" t="s">
        <v>33</v>
      </c>
      <c r="V8124" s="2">
        <v>43730</v>
      </c>
      <c r="W8124" t="s">
        <v>39</v>
      </c>
      <c r="X8124" t="s">
        <v>761</v>
      </c>
      <c r="Y8124" t="s">
        <v>52</v>
      </c>
    </row>
    <row r="8125" spans="1:25" hidden="1" x14ac:dyDescent="0.35">
      <c r="A8125">
        <v>4</v>
      </c>
      <c r="B8125" t="s">
        <v>25</v>
      </c>
      <c r="C8125">
        <v>3</v>
      </c>
      <c r="D8125" t="s">
        <v>26</v>
      </c>
      <c r="E8125" t="s">
        <v>457</v>
      </c>
      <c r="F8125" t="s">
        <v>13</v>
      </c>
      <c r="G8125" t="s">
        <v>5253</v>
      </c>
      <c r="H8125" s="1">
        <v>0</v>
      </c>
      <c r="I8125" s="2">
        <v>43753</v>
      </c>
      <c r="J8125" t="s">
        <v>6072</v>
      </c>
      <c r="K8125" t="s">
        <v>102</v>
      </c>
      <c r="L8125">
        <v>6824</v>
      </c>
      <c r="M8125">
        <v>1264</v>
      </c>
      <c r="N8125" t="s">
        <v>2820</v>
      </c>
      <c r="O8125">
        <v>6</v>
      </c>
      <c r="P8125">
        <v>5</v>
      </c>
      <c r="Q8125" t="s">
        <v>104</v>
      </c>
      <c r="R8125" t="s">
        <v>8304</v>
      </c>
      <c r="S8125">
        <v>6</v>
      </c>
      <c r="T8125">
        <v>13</v>
      </c>
      <c r="U8125" t="s">
        <v>33</v>
      </c>
      <c r="V8125" s="2">
        <v>43757</v>
      </c>
      <c r="W8125" t="s">
        <v>20</v>
      </c>
      <c r="X8125" t="s">
        <v>461</v>
      </c>
      <c r="Y8125" t="s">
        <v>35</v>
      </c>
    </row>
    <row r="8126" spans="1:25" hidden="1" x14ac:dyDescent="0.35">
      <c r="A8126">
        <v>7</v>
      </c>
      <c r="B8126" t="s">
        <v>25</v>
      </c>
      <c r="C8126">
        <v>6</v>
      </c>
      <c r="D8126" t="s">
        <v>26</v>
      </c>
      <c r="E8126" t="s">
        <v>171</v>
      </c>
      <c r="F8126" t="s">
        <v>13</v>
      </c>
      <c r="G8126" t="s">
        <v>1151</v>
      </c>
      <c r="H8126" s="1">
        <v>0</v>
      </c>
      <c r="I8126" s="2">
        <v>43827</v>
      </c>
      <c r="J8126" t="s">
        <v>1152</v>
      </c>
      <c r="K8126" t="s">
        <v>102</v>
      </c>
      <c r="L8126">
        <v>10024</v>
      </c>
      <c r="M8126">
        <v>180</v>
      </c>
      <c r="N8126" t="s">
        <v>1129</v>
      </c>
      <c r="O8126">
        <v>35</v>
      </c>
      <c r="P8126">
        <v>7</v>
      </c>
      <c r="Q8126" t="s">
        <v>104</v>
      </c>
      <c r="R8126" t="s">
        <v>8304</v>
      </c>
      <c r="S8126">
        <v>34.78</v>
      </c>
      <c r="T8126">
        <v>72</v>
      </c>
      <c r="U8126" t="s">
        <v>19</v>
      </c>
      <c r="V8126" s="2">
        <v>43834</v>
      </c>
      <c r="W8126" t="s">
        <v>39</v>
      </c>
      <c r="X8126" t="s">
        <v>175</v>
      </c>
      <c r="Y8126" t="s">
        <v>35</v>
      </c>
    </row>
    <row r="8127" spans="1:25" hidden="1" x14ac:dyDescent="0.35">
      <c r="A8127">
        <v>7</v>
      </c>
      <c r="B8127" t="s">
        <v>25</v>
      </c>
      <c r="C8127">
        <v>6</v>
      </c>
      <c r="D8127" t="s">
        <v>26</v>
      </c>
      <c r="E8127" t="s">
        <v>171</v>
      </c>
      <c r="F8127" t="s">
        <v>13</v>
      </c>
      <c r="G8127" t="s">
        <v>1151</v>
      </c>
      <c r="H8127" s="1">
        <v>0</v>
      </c>
      <c r="I8127" s="2">
        <v>43827</v>
      </c>
      <c r="J8127" t="s">
        <v>1152</v>
      </c>
      <c r="K8127" t="s">
        <v>102</v>
      </c>
      <c r="L8127">
        <v>10024</v>
      </c>
      <c r="M8127">
        <v>1218</v>
      </c>
      <c r="N8127" t="s">
        <v>531</v>
      </c>
      <c r="O8127">
        <v>6</v>
      </c>
      <c r="P8127">
        <v>4</v>
      </c>
      <c r="Q8127" t="s">
        <v>104</v>
      </c>
      <c r="R8127" t="s">
        <v>8304</v>
      </c>
      <c r="S8127">
        <v>6.42</v>
      </c>
      <c r="T8127">
        <v>14</v>
      </c>
      <c r="U8127" t="s">
        <v>19</v>
      </c>
      <c r="V8127" s="2">
        <v>43834</v>
      </c>
      <c r="W8127" t="s">
        <v>39</v>
      </c>
      <c r="X8127" t="s">
        <v>175</v>
      </c>
      <c r="Y8127" t="s">
        <v>176</v>
      </c>
    </row>
    <row r="8128" spans="1:25" hidden="1" x14ac:dyDescent="0.35">
      <c r="A8128">
        <v>7</v>
      </c>
      <c r="B8128" t="s">
        <v>25</v>
      </c>
      <c r="C8128">
        <v>6</v>
      </c>
      <c r="D8128" t="s">
        <v>26</v>
      </c>
      <c r="E8128" t="s">
        <v>171</v>
      </c>
      <c r="F8128" t="s">
        <v>13</v>
      </c>
      <c r="G8128" t="s">
        <v>1151</v>
      </c>
      <c r="H8128" s="1">
        <v>0.2</v>
      </c>
      <c r="I8128" s="2">
        <v>43827</v>
      </c>
      <c r="J8128" t="s">
        <v>1152</v>
      </c>
      <c r="K8128" t="s">
        <v>102</v>
      </c>
      <c r="L8128">
        <v>10024</v>
      </c>
      <c r="M8128">
        <v>1519</v>
      </c>
      <c r="N8128" t="s">
        <v>725</v>
      </c>
      <c r="O8128">
        <v>11</v>
      </c>
      <c r="P8128">
        <v>7</v>
      </c>
      <c r="Q8128" t="s">
        <v>104</v>
      </c>
      <c r="R8128" t="s">
        <v>8304</v>
      </c>
      <c r="S8128">
        <v>11.23</v>
      </c>
      <c r="T8128">
        <v>33</v>
      </c>
      <c r="U8128" t="s">
        <v>19</v>
      </c>
      <c r="V8128" s="2">
        <v>43834</v>
      </c>
      <c r="W8128" t="s">
        <v>39</v>
      </c>
      <c r="X8128" t="s">
        <v>175</v>
      </c>
      <c r="Y8128" t="s">
        <v>54</v>
      </c>
    </row>
    <row r="8129" spans="1:25" hidden="1" x14ac:dyDescent="0.35">
      <c r="A8129">
        <v>7</v>
      </c>
      <c r="B8129" t="s">
        <v>25</v>
      </c>
      <c r="C8129">
        <v>6</v>
      </c>
      <c r="D8129" t="s">
        <v>50</v>
      </c>
      <c r="E8129" t="s">
        <v>171</v>
      </c>
      <c r="F8129" t="s">
        <v>13</v>
      </c>
      <c r="G8129" t="s">
        <v>1151</v>
      </c>
      <c r="H8129" s="1">
        <v>0</v>
      </c>
      <c r="I8129" s="2">
        <v>43827</v>
      </c>
      <c r="J8129" t="s">
        <v>1152</v>
      </c>
      <c r="K8129" t="s">
        <v>102</v>
      </c>
      <c r="L8129">
        <v>10024</v>
      </c>
      <c r="M8129">
        <v>478</v>
      </c>
      <c r="N8129" t="s">
        <v>1153</v>
      </c>
      <c r="O8129">
        <v>4</v>
      </c>
      <c r="P8129">
        <v>3</v>
      </c>
      <c r="Q8129" t="s">
        <v>104</v>
      </c>
      <c r="R8129" t="s">
        <v>8304</v>
      </c>
      <c r="S8129">
        <v>4.01</v>
      </c>
      <c r="T8129">
        <v>15</v>
      </c>
      <c r="U8129" t="s">
        <v>19</v>
      </c>
      <c r="V8129" s="2">
        <v>43834</v>
      </c>
      <c r="W8129" t="s">
        <v>39</v>
      </c>
      <c r="X8129" t="s">
        <v>175</v>
      </c>
      <c r="Y8129" t="s">
        <v>52</v>
      </c>
    </row>
    <row r="8130" spans="1:25" hidden="1" x14ac:dyDescent="0.35">
      <c r="A8130">
        <v>5</v>
      </c>
      <c r="B8130" t="s">
        <v>43</v>
      </c>
      <c r="C8130">
        <v>6</v>
      </c>
      <c r="D8130" t="s">
        <v>26</v>
      </c>
      <c r="E8130" t="s">
        <v>843</v>
      </c>
      <c r="F8130" t="s">
        <v>13</v>
      </c>
      <c r="G8130" t="s">
        <v>770</v>
      </c>
      <c r="H8130" s="1">
        <v>0.2</v>
      </c>
      <c r="I8130" s="2">
        <v>43801</v>
      </c>
      <c r="J8130" t="s">
        <v>6516</v>
      </c>
      <c r="K8130" t="s">
        <v>16</v>
      </c>
      <c r="L8130">
        <v>33180</v>
      </c>
      <c r="M8130">
        <v>376</v>
      </c>
      <c r="N8130" t="s">
        <v>866</v>
      </c>
      <c r="O8130">
        <v>4</v>
      </c>
      <c r="P8130">
        <v>5</v>
      </c>
      <c r="Q8130" t="s">
        <v>18</v>
      </c>
      <c r="R8130" t="s">
        <v>8304</v>
      </c>
      <c r="S8130">
        <v>4.2</v>
      </c>
      <c r="T8130">
        <v>48</v>
      </c>
      <c r="U8130" t="s">
        <v>33</v>
      </c>
      <c r="V8130" s="2">
        <v>43806</v>
      </c>
      <c r="W8130" t="s">
        <v>39</v>
      </c>
      <c r="X8130" t="s">
        <v>40</v>
      </c>
      <c r="Y8130" t="s">
        <v>49</v>
      </c>
    </row>
    <row r="8131" spans="1:25" x14ac:dyDescent="0.35">
      <c r="A8131">
        <v>4</v>
      </c>
      <c r="B8131" t="s">
        <v>43</v>
      </c>
      <c r="C8131">
        <v>6</v>
      </c>
      <c r="D8131" t="s">
        <v>26</v>
      </c>
      <c r="E8131" t="s">
        <v>27</v>
      </c>
      <c r="F8131" t="s">
        <v>13</v>
      </c>
      <c r="G8131" t="s">
        <v>5304</v>
      </c>
      <c r="H8131" s="1">
        <v>0</v>
      </c>
      <c r="I8131" s="2">
        <v>43657</v>
      </c>
      <c r="J8131" t="s">
        <v>6584</v>
      </c>
      <c r="K8131" t="s">
        <v>30</v>
      </c>
      <c r="L8131">
        <v>90004</v>
      </c>
      <c r="M8131">
        <v>190</v>
      </c>
      <c r="N8131" t="s">
        <v>6451</v>
      </c>
      <c r="O8131">
        <v>4</v>
      </c>
      <c r="P8131">
        <v>3</v>
      </c>
      <c r="Q8131" t="s">
        <v>32</v>
      </c>
      <c r="R8131" t="s">
        <v>8304</v>
      </c>
      <c r="S8131">
        <v>4.07</v>
      </c>
      <c r="T8131">
        <v>9</v>
      </c>
      <c r="U8131" t="s">
        <v>33</v>
      </c>
      <c r="V8131" s="2">
        <v>43661</v>
      </c>
      <c r="W8131" t="s">
        <v>39</v>
      </c>
      <c r="X8131" t="s">
        <v>34</v>
      </c>
      <c r="Y8131" t="s">
        <v>35</v>
      </c>
    </row>
    <row r="8132" spans="1:25" hidden="1" x14ac:dyDescent="0.35">
      <c r="A8132">
        <v>2</v>
      </c>
      <c r="B8132" t="s">
        <v>43</v>
      </c>
      <c r="C8132">
        <v>3</v>
      </c>
      <c r="D8132" t="s">
        <v>26</v>
      </c>
      <c r="E8132" t="s">
        <v>4546</v>
      </c>
      <c r="F8132" t="s">
        <v>13</v>
      </c>
      <c r="G8132" t="s">
        <v>8132</v>
      </c>
      <c r="H8132" s="1">
        <v>0.2</v>
      </c>
      <c r="I8132" s="2">
        <v>43723</v>
      </c>
      <c r="J8132" t="s">
        <v>7895</v>
      </c>
      <c r="K8132" t="s">
        <v>30</v>
      </c>
      <c r="L8132">
        <v>84106</v>
      </c>
      <c r="M8132">
        <v>270</v>
      </c>
      <c r="N8132" t="s">
        <v>8154</v>
      </c>
      <c r="O8132">
        <v>107</v>
      </c>
      <c r="P8132">
        <v>9</v>
      </c>
      <c r="Q8132" t="s">
        <v>32</v>
      </c>
      <c r="R8132" t="s">
        <v>92</v>
      </c>
      <c r="S8132">
        <v>106.96</v>
      </c>
      <c r="T8132">
        <v>295</v>
      </c>
      <c r="U8132" t="s">
        <v>19</v>
      </c>
      <c r="V8132" s="2">
        <v>43725</v>
      </c>
      <c r="W8132" t="s">
        <v>20</v>
      </c>
      <c r="X8132" t="s">
        <v>87</v>
      </c>
      <c r="Y8132" t="s">
        <v>54</v>
      </c>
    </row>
    <row r="8133" spans="1:25" hidden="1" x14ac:dyDescent="0.35">
      <c r="A8133">
        <v>4</v>
      </c>
      <c r="B8133" t="s">
        <v>43</v>
      </c>
      <c r="C8133">
        <v>6</v>
      </c>
      <c r="D8133" t="s">
        <v>26</v>
      </c>
      <c r="E8133" t="s">
        <v>1030</v>
      </c>
      <c r="F8133" t="s">
        <v>13</v>
      </c>
      <c r="G8133" t="s">
        <v>5224</v>
      </c>
      <c r="H8133" s="1">
        <v>0</v>
      </c>
      <c r="I8133" s="2">
        <v>43795</v>
      </c>
      <c r="J8133" t="s">
        <v>6461</v>
      </c>
      <c r="K8133" t="s">
        <v>16</v>
      </c>
      <c r="L8133">
        <v>30318</v>
      </c>
      <c r="M8133">
        <v>1164</v>
      </c>
      <c r="N8133" t="s">
        <v>3241</v>
      </c>
      <c r="O8133">
        <v>4</v>
      </c>
      <c r="P8133">
        <v>3</v>
      </c>
      <c r="Q8133" t="s">
        <v>18</v>
      </c>
      <c r="R8133" t="s">
        <v>8304</v>
      </c>
      <c r="S8133">
        <v>3.72</v>
      </c>
      <c r="T8133">
        <v>13</v>
      </c>
      <c r="U8133" t="s">
        <v>33</v>
      </c>
      <c r="V8133" s="2">
        <v>43799</v>
      </c>
      <c r="W8133" t="s">
        <v>39</v>
      </c>
      <c r="X8133" t="s">
        <v>761</v>
      </c>
      <c r="Y8133" t="s">
        <v>49</v>
      </c>
    </row>
    <row r="8134" spans="1:25" hidden="1" x14ac:dyDescent="0.35">
      <c r="A8134">
        <v>2</v>
      </c>
      <c r="B8134" t="s">
        <v>25</v>
      </c>
      <c r="C8134">
        <v>1</v>
      </c>
      <c r="D8134" t="s">
        <v>26</v>
      </c>
      <c r="E8134" t="s">
        <v>2842</v>
      </c>
      <c r="F8134" t="s">
        <v>13</v>
      </c>
      <c r="G8134" t="s">
        <v>1773</v>
      </c>
      <c r="H8134" s="1">
        <v>0.8</v>
      </c>
      <c r="I8134" s="2">
        <v>43810</v>
      </c>
      <c r="J8134" t="s">
        <v>2843</v>
      </c>
      <c r="K8134" t="s">
        <v>73</v>
      </c>
      <c r="L8134">
        <v>79605</v>
      </c>
      <c r="M8134">
        <v>856</v>
      </c>
      <c r="N8134" t="s">
        <v>2844</v>
      </c>
      <c r="O8134">
        <v>-4</v>
      </c>
      <c r="P8134">
        <v>2</v>
      </c>
      <c r="Q8134" t="s">
        <v>75</v>
      </c>
      <c r="R8134" t="s">
        <v>8304</v>
      </c>
      <c r="S8134">
        <v>-3.76</v>
      </c>
      <c r="T8134">
        <v>1</v>
      </c>
      <c r="U8134" t="s">
        <v>19</v>
      </c>
      <c r="V8134" s="2">
        <v>43812</v>
      </c>
      <c r="W8134" t="s">
        <v>130</v>
      </c>
      <c r="X8134" t="s">
        <v>77</v>
      </c>
      <c r="Y8134" t="s">
        <v>56</v>
      </c>
    </row>
    <row r="8135" spans="1:25" x14ac:dyDescent="0.35">
      <c r="A8135">
        <v>2</v>
      </c>
      <c r="B8135" t="s">
        <v>25</v>
      </c>
      <c r="C8135">
        <v>1</v>
      </c>
      <c r="D8135" t="s">
        <v>26</v>
      </c>
      <c r="E8135" t="s">
        <v>27</v>
      </c>
      <c r="F8135" t="s">
        <v>13</v>
      </c>
      <c r="G8135" t="s">
        <v>5395</v>
      </c>
      <c r="H8135" s="1">
        <v>0</v>
      </c>
      <c r="I8135" s="2">
        <v>43729</v>
      </c>
      <c r="J8135" t="s">
        <v>5940</v>
      </c>
      <c r="K8135" t="s">
        <v>30</v>
      </c>
      <c r="L8135">
        <v>90045</v>
      </c>
      <c r="M8135">
        <v>1544</v>
      </c>
      <c r="N8135" t="s">
        <v>3601</v>
      </c>
      <c r="O8135">
        <v>4</v>
      </c>
      <c r="P8135">
        <v>1</v>
      </c>
      <c r="Q8135" t="s">
        <v>32</v>
      </c>
      <c r="R8135" t="s">
        <v>8304</v>
      </c>
      <c r="S8135">
        <v>3.88</v>
      </c>
      <c r="T8135">
        <v>16</v>
      </c>
      <c r="U8135" t="s">
        <v>33</v>
      </c>
      <c r="V8135" s="2">
        <v>43731</v>
      </c>
      <c r="W8135" t="s">
        <v>130</v>
      </c>
      <c r="X8135" t="s">
        <v>34</v>
      </c>
      <c r="Y8135" t="s">
        <v>42</v>
      </c>
    </row>
    <row r="8136" spans="1:25" hidden="1" x14ac:dyDescent="0.35">
      <c r="A8136">
        <v>3</v>
      </c>
      <c r="B8136" t="s">
        <v>10</v>
      </c>
      <c r="C8136">
        <v>3</v>
      </c>
      <c r="D8136" t="s">
        <v>26</v>
      </c>
      <c r="E8136" t="s">
        <v>211</v>
      </c>
      <c r="F8136" t="s">
        <v>13</v>
      </c>
      <c r="G8136" t="s">
        <v>1929</v>
      </c>
      <c r="H8136" s="1">
        <v>0.2</v>
      </c>
      <c r="I8136" s="2">
        <v>43782</v>
      </c>
      <c r="J8136" t="s">
        <v>3588</v>
      </c>
      <c r="K8136" t="s">
        <v>16</v>
      </c>
      <c r="L8136">
        <v>38109</v>
      </c>
      <c r="M8136">
        <v>1621</v>
      </c>
      <c r="N8136" t="s">
        <v>8256</v>
      </c>
      <c r="O8136">
        <v>3</v>
      </c>
      <c r="P8136">
        <v>3</v>
      </c>
      <c r="Q8136" t="s">
        <v>18</v>
      </c>
      <c r="R8136" t="s">
        <v>8304</v>
      </c>
      <c r="S8136">
        <v>3.34</v>
      </c>
      <c r="T8136">
        <v>9</v>
      </c>
      <c r="U8136" t="s">
        <v>19</v>
      </c>
      <c r="V8136" s="2">
        <v>43785</v>
      </c>
      <c r="W8136" t="s">
        <v>20</v>
      </c>
      <c r="X8136" t="s">
        <v>214</v>
      </c>
      <c r="Y8136" t="s">
        <v>64</v>
      </c>
    </row>
    <row r="8137" spans="1:25" hidden="1" x14ac:dyDescent="0.35">
      <c r="A8137">
        <v>3</v>
      </c>
      <c r="B8137" t="s">
        <v>10</v>
      </c>
      <c r="C8137">
        <v>3</v>
      </c>
      <c r="D8137" t="s">
        <v>26</v>
      </c>
      <c r="E8137" t="s">
        <v>211</v>
      </c>
      <c r="F8137" t="s">
        <v>13</v>
      </c>
      <c r="G8137" t="s">
        <v>1929</v>
      </c>
      <c r="H8137" s="1">
        <v>0.2</v>
      </c>
      <c r="I8137" s="2">
        <v>43782</v>
      </c>
      <c r="J8137" t="s">
        <v>3588</v>
      </c>
      <c r="K8137" t="s">
        <v>16</v>
      </c>
      <c r="L8137">
        <v>38109</v>
      </c>
      <c r="M8137">
        <v>1553</v>
      </c>
      <c r="N8137" t="s">
        <v>3027</v>
      </c>
      <c r="O8137">
        <v>-63</v>
      </c>
      <c r="P8137">
        <v>4</v>
      </c>
      <c r="Q8137" t="s">
        <v>18</v>
      </c>
      <c r="R8137" t="s">
        <v>8304</v>
      </c>
      <c r="S8137">
        <v>-63.01</v>
      </c>
      <c r="T8137">
        <v>720</v>
      </c>
      <c r="U8137" t="s">
        <v>19</v>
      </c>
      <c r="V8137" s="2">
        <v>43785</v>
      </c>
      <c r="W8137" t="s">
        <v>20</v>
      </c>
      <c r="X8137" t="s">
        <v>214</v>
      </c>
      <c r="Y8137" t="s">
        <v>42</v>
      </c>
    </row>
    <row r="8138" spans="1:25" hidden="1" x14ac:dyDescent="0.35">
      <c r="A8138">
        <v>4</v>
      </c>
      <c r="B8138" t="s">
        <v>43</v>
      </c>
      <c r="C8138">
        <v>6</v>
      </c>
      <c r="D8138" t="s">
        <v>50</v>
      </c>
      <c r="E8138" t="s">
        <v>171</v>
      </c>
      <c r="F8138" t="s">
        <v>13</v>
      </c>
      <c r="G8138" t="s">
        <v>1276</v>
      </c>
      <c r="H8138" s="1">
        <v>0</v>
      </c>
      <c r="I8138" s="2">
        <v>43633</v>
      </c>
      <c r="J8138" t="s">
        <v>7757</v>
      </c>
      <c r="K8138" t="s">
        <v>102</v>
      </c>
      <c r="L8138">
        <v>10024</v>
      </c>
      <c r="M8138">
        <v>968</v>
      </c>
      <c r="N8138" t="s">
        <v>5141</v>
      </c>
      <c r="O8138">
        <v>8</v>
      </c>
      <c r="P8138">
        <v>3</v>
      </c>
      <c r="Q8138" t="s">
        <v>104</v>
      </c>
      <c r="R8138" t="s">
        <v>8304</v>
      </c>
      <c r="S8138">
        <v>8.11</v>
      </c>
      <c r="T8138">
        <v>101</v>
      </c>
      <c r="U8138" t="s">
        <v>76</v>
      </c>
      <c r="V8138" s="2">
        <v>43637</v>
      </c>
      <c r="W8138" t="s">
        <v>39</v>
      </c>
      <c r="X8138" t="s">
        <v>175</v>
      </c>
      <c r="Y8138" t="s">
        <v>113</v>
      </c>
    </row>
    <row r="8139" spans="1:25" hidden="1" x14ac:dyDescent="0.35">
      <c r="A8139">
        <v>4</v>
      </c>
      <c r="B8139" t="s">
        <v>43</v>
      </c>
      <c r="C8139">
        <v>6</v>
      </c>
      <c r="D8139" t="s">
        <v>50</v>
      </c>
      <c r="E8139" t="s">
        <v>171</v>
      </c>
      <c r="F8139" t="s">
        <v>13</v>
      </c>
      <c r="G8139" t="s">
        <v>1276</v>
      </c>
      <c r="H8139" s="1">
        <v>0</v>
      </c>
      <c r="I8139" s="2">
        <v>43633</v>
      </c>
      <c r="J8139" t="s">
        <v>7757</v>
      </c>
      <c r="K8139" t="s">
        <v>102</v>
      </c>
      <c r="L8139">
        <v>10024</v>
      </c>
      <c r="M8139">
        <v>805</v>
      </c>
      <c r="N8139" t="s">
        <v>7764</v>
      </c>
      <c r="O8139">
        <v>1668</v>
      </c>
      <c r="P8139">
        <v>5</v>
      </c>
      <c r="Q8139" t="s">
        <v>104</v>
      </c>
      <c r="R8139" t="s">
        <v>8304</v>
      </c>
      <c r="S8139">
        <v>1668.2</v>
      </c>
      <c r="T8139">
        <v>3405</v>
      </c>
      <c r="U8139" t="s">
        <v>76</v>
      </c>
      <c r="V8139" s="2">
        <v>43637</v>
      </c>
      <c r="W8139" t="s">
        <v>39</v>
      </c>
      <c r="X8139" t="s">
        <v>175</v>
      </c>
      <c r="Y8139" t="s">
        <v>422</v>
      </c>
    </row>
    <row r="8140" spans="1:25" hidden="1" x14ac:dyDescent="0.35">
      <c r="A8140">
        <v>1</v>
      </c>
      <c r="B8140" t="s">
        <v>10</v>
      </c>
      <c r="C8140">
        <v>1</v>
      </c>
      <c r="D8140" t="s">
        <v>11</v>
      </c>
      <c r="E8140" t="s">
        <v>192</v>
      </c>
      <c r="F8140" t="s">
        <v>13</v>
      </c>
      <c r="G8140" t="s">
        <v>1473</v>
      </c>
      <c r="H8140" s="1">
        <v>0.3</v>
      </c>
      <c r="I8140" s="2">
        <v>43680</v>
      </c>
      <c r="J8140" t="s">
        <v>1474</v>
      </c>
      <c r="K8140" t="s">
        <v>73</v>
      </c>
      <c r="L8140">
        <v>60623</v>
      </c>
      <c r="M8140">
        <v>1228</v>
      </c>
      <c r="N8140" t="s">
        <v>8122</v>
      </c>
      <c r="O8140">
        <v>-37</v>
      </c>
      <c r="P8140">
        <v>2</v>
      </c>
      <c r="Q8140" t="s">
        <v>75</v>
      </c>
      <c r="R8140" t="s">
        <v>8304</v>
      </c>
      <c r="S8140">
        <v>-36.67</v>
      </c>
      <c r="T8140">
        <v>183</v>
      </c>
      <c r="U8140" t="s">
        <v>19</v>
      </c>
      <c r="V8140" s="2">
        <v>43681</v>
      </c>
      <c r="W8140" t="s">
        <v>130</v>
      </c>
      <c r="X8140" t="s">
        <v>139</v>
      </c>
      <c r="Y8140" t="s">
        <v>22</v>
      </c>
    </row>
    <row r="8141" spans="1:25" hidden="1" x14ac:dyDescent="0.35">
      <c r="A8141">
        <v>4</v>
      </c>
      <c r="B8141" t="s">
        <v>43</v>
      </c>
      <c r="C8141">
        <v>6</v>
      </c>
      <c r="D8141" t="s">
        <v>50</v>
      </c>
      <c r="E8141" t="s">
        <v>65</v>
      </c>
      <c r="F8141" t="s">
        <v>13</v>
      </c>
      <c r="G8141" t="s">
        <v>5205</v>
      </c>
      <c r="H8141" s="1">
        <v>0</v>
      </c>
      <c r="I8141" s="2">
        <v>43544</v>
      </c>
      <c r="J8141" t="s">
        <v>8037</v>
      </c>
      <c r="K8141" t="s">
        <v>30</v>
      </c>
      <c r="L8141">
        <v>98115</v>
      </c>
      <c r="M8141">
        <v>921</v>
      </c>
      <c r="N8141" t="s">
        <v>6720</v>
      </c>
      <c r="O8141">
        <v>64</v>
      </c>
      <c r="P8141">
        <v>7</v>
      </c>
      <c r="Q8141" t="s">
        <v>32</v>
      </c>
      <c r="R8141" t="s">
        <v>92</v>
      </c>
      <c r="S8141">
        <v>63.82</v>
      </c>
      <c r="T8141">
        <v>266</v>
      </c>
      <c r="U8141" t="s">
        <v>33</v>
      </c>
      <c r="V8141" s="2">
        <v>43548</v>
      </c>
      <c r="W8141" t="s">
        <v>39</v>
      </c>
      <c r="X8141" t="s">
        <v>69</v>
      </c>
      <c r="Y8141" t="s">
        <v>113</v>
      </c>
    </row>
    <row r="8142" spans="1:25" hidden="1" x14ac:dyDescent="0.35">
      <c r="A8142">
        <v>2</v>
      </c>
      <c r="B8142" t="s">
        <v>43</v>
      </c>
      <c r="C8142">
        <v>3</v>
      </c>
      <c r="D8142" t="s">
        <v>26</v>
      </c>
      <c r="E8142" t="s">
        <v>832</v>
      </c>
      <c r="F8142" t="s">
        <v>13</v>
      </c>
      <c r="G8142" t="s">
        <v>833</v>
      </c>
      <c r="H8142" s="1">
        <v>0</v>
      </c>
      <c r="I8142" s="2">
        <v>43755</v>
      </c>
      <c r="J8142" t="s">
        <v>834</v>
      </c>
      <c r="K8142" t="s">
        <v>102</v>
      </c>
      <c r="L8142">
        <v>2886</v>
      </c>
      <c r="M8142">
        <v>14</v>
      </c>
      <c r="N8142" t="s">
        <v>835</v>
      </c>
      <c r="O8142">
        <v>9</v>
      </c>
      <c r="P8142">
        <v>2</v>
      </c>
      <c r="Q8142" t="s">
        <v>104</v>
      </c>
      <c r="R8142" t="s">
        <v>8304</v>
      </c>
      <c r="S8142">
        <v>9.49</v>
      </c>
      <c r="T8142">
        <v>50</v>
      </c>
      <c r="U8142" t="s">
        <v>33</v>
      </c>
      <c r="V8142" s="2">
        <v>43757</v>
      </c>
      <c r="W8142" t="s">
        <v>20</v>
      </c>
      <c r="X8142" t="s">
        <v>836</v>
      </c>
      <c r="Y8142" t="s">
        <v>42</v>
      </c>
    </row>
    <row r="8143" spans="1:25" hidden="1" x14ac:dyDescent="0.35">
      <c r="A8143">
        <v>2</v>
      </c>
      <c r="B8143" t="s">
        <v>43</v>
      </c>
      <c r="C8143">
        <v>3</v>
      </c>
      <c r="D8143" t="s">
        <v>26</v>
      </c>
      <c r="E8143" t="s">
        <v>832</v>
      </c>
      <c r="F8143" t="s">
        <v>13</v>
      </c>
      <c r="G8143" t="s">
        <v>833</v>
      </c>
      <c r="H8143" s="1">
        <v>0</v>
      </c>
      <c r="I8143" s="2">
        <v>43755</v>
      </c>
      <c r="J8143" t="s">
        <v>834</v>
      </c>
      <c r="K8143" t="s">
        <v>102</v>
      </c>
      <c r="L8143">
        <v>2886</v>
      </c>
      <c r="M8143">
        <v>1755</v>
      </c>
      <c r="N8143" t="s">
        <v>837</v>
      </c>
      <c r="O8143">
        <v>6</v>
      </c>
      <c r="P8143">
        <v>2</v>
      </c>
      <c r="Q8143" t="s">
        <v>104</v>
      </c>
      <c r="R8143" t="s">
        <v>8304</v>
      </c>
      <c r="S8143">
        <v>6.22</v>
      </c>
      <c r="T8143">
        <v>13</v>
      </c>
      <c r="U8143" t="s">
        <v>33</v>
      </c>
      <c r="V8143" s="2">
        <v>43757</v>
      </c>
      <c r="W8143" t="s">
        <v>20</v>
      </c>
      <c r="X8143" t="s">
        <v>836</v>
      </c>
      <c r="Y8143" t="s">
        <v>64</v>
      </c>
    </row>
    <row r="8144" spans="1:25" hidden="1" x14ac:dyDescent="0.35">
      <c r="A8144">
        <v>6</v>
      </c>
      <c r="B8144" t="s">
        <v>10</v>
      </c>
      <c r="C8144">
        <v>6</v>
      </c>
      <c r="D8144" t="s">
        <v>26</v>
      </c>
      <c r="E8144" t="s">
        <v>1174</v>
      </c>
      <c r="F8144" t="s">
        <v>13</v>
      </c>
      <c r="G8144" t="s">
        <v>2405</v>
      </c>
      <c r="H8144" s="1">
        <v>0</v>
      </c>
      <c r="I8144" s="2">
        <v>43786</v>
      </c>
      <c r="J8144" t="s">
        <v>4270</v>
      </c>
      <c r="K8144" t="s">
        <v>16</v>
      </c>
      <c r="L8144">
        <v>24153</v>
      </c>
      <c r="M8144">
        <v>334</v>
      </c>
      <c r="N8144" t="s">
        <v>4064</v>
      </c>
      <c r="O8144">
        <v>12</v>
      </c>
      <c r="P8144">
        <v>2</v>
      </c>
      <c r="Q8144" t="s">
        <v>18</v>
      </c>
      <c r="R8144" t="s">
        <v>8304</v>
      </c>
      <c r="S8144">
        <v>12.26</v>
      </c>
      <c r="T8144">
        <v>35</v>
      </c>
      <c r="U8144" t="s">
        <v>19</v>
      </c>
      <c r="V8144" s="2">
        <v>43792</v>
      </c>
      <c r="W8144" t="s">
        <v>39</v>
      </c>
      <c r="X8144" t="s">
        <v>205</v>
      </c>
      <c r="Y8144" t="s">
        <v>56</v>
      </c>
    </row>
    <row r="8145" spans="1:25" hidden="1" x14ac:dyDescent="0.35">
      <c r="A8145">
        <v>6</v>
      </c>
      <c r="B8145" t="s">
        <v>10</v>
      </c>
      <c r="C8145">
        <v>6</v>
      </c>
      <c r="D8145" t="s">
        <v>26</v>
      </c>
      <c r="E8145" t="s">
        <v>2569</v>
      </c>
      <c r="F8145" t="s">
        <v>13</v>
      </c>
      <c r="G8145" t="s">
        <v>1785</v>
      </c>
      <c r="H8145" s="1">
        <v>0.2</v>
      </c>
      <c r="I8145" s="2">
        <v>43801</v>
      </c>
      <c r="J8145" t="s">
        <v>4346</v>
      </c>
      <c r="K8145" t="s">
        <v>16</v>
      </c>
      <c r="L8145">
        <v>27405</v>
      </c>
      <c r="M8145">
        <v>1411</v>
      </c>
      <c r="N8145" t="s">
        <v>3477</v>
      </c>
      <c r="O8145">
        <v>2</v>
      </c>
      <c r="P8145">
        <v>1</v>
      </c>
      <c r="Q8145" t="s">
        <v>18</v>
      </c>
      <c r="R8145" t="s">
        <v>8304</v>
      </c>
      <c r="S8145">
        <v>2.46</v>
      </c>
      <c r="T8145">
        <v>33</v>
      </c>
      <c r="U8145" t="s">
        <v>19</v>
      </c>
      <c r="V8145" s="2">
        <v>43807</v>
      </c>
      <c r="W8145" t="s">
        <v>39</v>
      </c>
      <c r="X8145" t="s">
        <v>63</v>
      </c>
      <c r="Y8145" t="s">
        <v>49</v>
      </c>
    </row>
    <row r="8146" spans="1:25" hidden="1" x14ac:dyDescent="0.35">
      <c r="A8146">
        <v>6</v>
      </c>
      <c r="B8146" t="s">
        <v>10</v>
      </c>
      <c r="C8146">
        <v>6</v>
      </c>
      <c r="D8146" t="s">
        <v>26</v>
      </c>
      <c r="E8146" t="s">
        <v>99</v>
      </c>
      <c r="F8146" t="s">
        <v>13</v>
      </c>
      <c r="G8146" t="s">
        <v>7158</v>
      </c>
      <c r="H8146" s="1">
        <v>0.2</v>
      </c>
      <c r="I8146" s="2">
        <v>43638</v>
      </c>
      <c r="J8146" t="s">
        <v>7519</v>
      </c>
      <c r="K8146" t="s">
        <v>102</v>
      </c>
      <c r="L8146">
        <v>19140</v>
      </c>
      <c r="M8146">
        <v>1288</v>
      </c>
      <c r="N8146" t="s">
        <v>2959</v>
      </c>
      <c r="O8146">
        <v>1</v>
      </c>
      <c r="P8146">
        <v>2</v>
      </c>
      <c r="Q8146" t="s">
        <v>104</v>
      </c>
      <c r="R8146" t="s">
        <v>8304</v>
      </c>
      <c r="S8146">
        <v>0.67</v>
      </c>
      <c r="T8146">
        <v>9</v>
      </c>
      <c r="U8146" t="s">
        <v>76</v>
      </c>
      <c r="V8146" s="2">
        <v>43644</v>
      </c>
      <c r="W8146" t="s">
        <v>39</v>
      </c>
      <c r="X8146" t="s">
        <v>105</v>
      </c>
      <c r="Y8146" t="s">
        <v>42</v>
      </c>
    </row>
    <row r="8147" spans="1:25" hidden="1" x14ac:dyDescent="0.35">
      <c r="A8147">
        <v>6</v>
      </c>
      <c r="B8147" t="s">
        <v>10</v>
      </c>
      <c r="C8147">
        <v>6</v>
      </c>
      <c r="D8147" t="s">
        <v>26</v>
      </c>
      <c r="E8147" t="s">
        <v>99</v>
      </c>
      <c r="F8147" t="s">
        <v>13</v>
      </c>
      <c r="G8147" t="s">
        <v>7158</v>
      </c>
      <c r="H8147" s="1">
        <v>0.7</v>
      </c>
      <c r="I8147" s="2">
        <v>43638</v>
      </c>
      <c r="J8147" t="s">
        <v>7519</v>
      </c>
      <c r="K8147" t="s">
        <v>102</v>
      </c>
      <c r="L8147">
        <v>19140</v>
      </c>
      <c r="M8147">
        <v>697</v>
      </c>
      <c r="N8147" t="s">
        <v>4242</v>
      </c>
      <c r="O8147">
        <v>-8</v>
      </c>
      <c r="P8147">
        <v>3</v>
      </c>
      <c r="Q8147" t="s">
        <v>104</v>
      </c>
      <c r="R8147" t="s">
        <v>8304</v>
      </c>
      <c r="S8147">
        <v>-7.58</v>
      </c>
      <c r="T8147">
        <v>10</v>
      </c>
      <c r="U8147" t="s">
        <v>76</v>
      </c>
      <c r="V8147" s="2">
        <v>43644</v>
      </c>
      <c r="W8147" t="s">
        <v>39</v>
      </c>
      <c r="X8147" t="s">
        <v>105</v>
      </c>
      <c r="Y8147" t="s">
        <v>54</v>
      </c>
    </row>
    <row r="8148" spans="1:25" hidden="1" x14ac:dyDescent="0.35">
      <c r="A8148">
        <v>6</v>
      </c>
      <c r="B8148" t="s">
        <v>10</v>
      </c>
      <c r="C8148">
        <v>6</v>
      </c>
      <c r="D8148" t="s">
        <v>26</v>
      </c>
      <c r="E8148" t="s">
        <v>99</v>
      </c>
      <c r="F8148" t="s">
        <v>13</v>
      </c>
      <c r="G8148" t="s">
        <v>7158</v>
      </c>
      <c r="H8148" s="1">
        <v>0.7</v>
      </c>
      <c r="I8148" s="2">
        <v>43638</v>
      </c>
      <c r="J8148" t="s">
        <v>7519</v>
      </c>
      <c r="K8148" t="s">
        <v>102</v>
      </c>
      <c r="L8148">
        <v>19140</v>
      </c>
      <c r="M8148">
        <v>1634</v>
      </c>
      <c r="N8148" t="s">
        <v>826</v>
      </c>
      <c r="O8148">
        <v>-24</v>
      </c>
      <c r="P8148">
        <v>5</v>
      </c>
      <c r="Q8148" t="s">
        <v>104</v>
      </c>
      <c r="R8148" t="s">
        <v>8304</v>
      </c>
      <c r="S8148">
        <v>-23.89</v>
      </c>
      <c r="T8148">
        <v>31</v>
      </c>
      <c r="U8148" t="s">
        <v>76</v>
      </c>
      <c r="V8148" s="2">
        <v>43644</v>
      </c>
      <c r="W8148" t="s">
        <v>39</v>
      </c>
      <c r="X8148" t="s">
        <v>105</v>
      </c>
      <c r="Y8148" t="s">
        <v>54</v>
      </c>
    </row>
    <row r="8149" spans="1:25" hidden="1" x14ac:dyDescent="0.35">
      <c r="A8149">
        <v>7</v>
      </c>
      <c r="B8149" t="s">
        <v>25</v>
      </c>
      <c r="C8149">
        <v>6</v>
      </c>
      <c r="D8149" t="s">
        <v>26</v>
      </c>
      <c r="E8149" t="s">
        <v>1896</v>
      </c>
      <c r="F8149" t="s">
        <v>13</v>
      </c>
      <c r="G8149" t="s">
        <v>1054</v>
      </c>
      <c r="H8149" s="1">
        <v>0</v>
      </c>
      <c r="I8149" s="2">
        <v>43820</v>
      </c>
      <c r="J8149" t="s">
        <v>4092</v>
      </c>
      <c r="K8149" t="s">
        <v>102</v>
      </c>
      <c r="L8149">
        <v>7501</v>
      </c>
      <c r="M8149">
        <v>1706</v>
      </c>
      <c r="N8149" t="s">
        <v>431</v>
      </c>
      <c r="O8149">
        <v>80</v>
      </c>
      <c r="P8149">
        <v>3</v>
      </c>
      <c r="Q8149" t="s">
        <v>104</v>
      </c>
      <c r="R8149" t="s">
        <v>8304</v>
      </c>
      <c r="S8149">
        <v>79.89</v>
      </c>
      <c r="T8149">
        <v>166</v>
      </c>
      <c r="U8149" t="s">
        <v>19</v>
      </c>
      <c r="V8149" s="2">
        <v>43827</v>
      </c>
      <c r="W8149" t="s">
        <v>39</v>
      </c>
      <c r="X8149" t="s">
        <v>485</v>
      </c>
      <c r="Y8149" t="s">
        <v>64</v>
      </c>
    </row>
    <row r="8150" spans="1:25" hidden="1" x14ac:dyDescent="0.35">
      <c r="A8150">
        <v>7</v>
      </c>
      <c r="B8150" t="s">
        <v>25</v>
      </c>
      <c r="C8150">
        <v>6</v>
      </c>
      <c r="D8150" t="s">
        <v>26</v>
      </c>
      <c r="E8150" t="s">
        <v>1896</v>
      </c>
      <c r="F8150" t="s">
        <v>13</v>
      </c>
      <c r="G8150" t="s">
        <v>1054</v>
      </c>
      <c r="H8150" s="1">
        <v>0</v>
      </c>
      <c r="I8150" s="2">
        <v>43820</v>
      </c>
      <c r="J8150" t="s">
        <v>4092</v>
      </c>
      <c r="K8150" t="s">
        <v>102</v>
      </c>
      <c r="L8150">
        <v>7501</v>
      </c>
      <c r="M8150">
        <v>78</v>
      </c>
      <c r="N8150" t="s">
        <v>8231</v>
      </c>
      <c r="O8150">
        <v>20</v>
      </c>
      <c r="P8150">
        <v>5</v>
      </c>
      <c r="Q8150" t="s">
        <v>104</v>
      </c>
      <c r="R8150" t="s">
        <v>8304</v>
      </c>
      <c r="S8150">
        <v>20.149999999999999</v>
      </c>
      <c r="T8150">
        <v>70</v>
      </c>
      <c r="U8150" t="s">
        <v>19</v>
      </c>
      <c r="V8150" s="2">
        <v>43827</v>
      </c>
      <c r="W8150" t="s">
        <v>39</v>
      </c>
      <c r="X8150" t="s">
        <v>485</v>
      </c>
      <c r="Y8150" t="s">
        <v>356</v>
      </c>
    </row>
    <row r="8151" spans="1:25" hidden="1" x14ac:dyDescent="0.35">
      <c r="A8151">
        <v>7</v>
      </c>
      <c r="B8151" t="s">
        <v>25</v>
      </c>
      <c r="C8151">
        <v>6</v>
      </c>
      <c r="D8151" t="s">
        <v>50</v>
      </c>
      <c r="E8151" t="s">
        <v>1896</v>
      </c>
      <c r="F8151" t="s">
        <v>13</v>
      </c>
      <c r="G8151" t="s">
        <v>1054</v>
      </c>
      <c r="H8151" s="1">
        <v>0</v>
      </c>
      <c r="I8151" s="2">
        <v>43820</v>
      </c>
      <c r="J8151" t="s">
        <v>4092</v>
      </c>
      <c r="K8151" t="s">
        <v>102</v>
      </c>
      <c r="L8151">
        <v>7501</v>
      </c>
      <c r="M8151">
        <v>938</v>
      </c>
      <c r="N8151" t="s">
        <v>1238</v>
      </c>
      <c r="O8151">
        <v>79</v>
      </c>
      <c r="P8151">
        <v>3</v>
      </c>
      <c r="Q8151" t="s">
        <v>104</v>
      </c>
      <c r="R8151" t="s">
        <v>8304</v>
      </c>
      <c r="S8151">
        <v>78.95</v>
      </c>
      <c r="T8151">
        <v>282</v>
      </c>
      <c r="U8151" t="s">
        <v>19</v>
      </c>
      <c r="V8151" s="2">
        <v>43827</v>
      </c>
      <c r="W8151" t="s">
        <v>39</v>
      </c>
      <c r="X8151" t="s">
        <v>485</v>
      </c>
      <c r="Y8151" t="s">
        <v>52</v>
      </c>
    </row>
    <row r="8152" spans="1:25" hidden="1" x14ac:dyDescent="0.35">
      <c r="A8152">
        <v>4</v>
      </c>
      <c r="B8152" t="s">
        <v>43</v>
      </c>
      <c r="C8152">
        <v>6</v>
      </c>
      <c r="D8152" t="s">
        <v>26</v>
      </c>
      <c r="E8152" t="s">
        <v>906</v>
      </c>
      <c r="F8152" t="s">
        <v>13</v>
      </c>
      <c r="G8152" t="s">
        <v>6930</v>
      </c>
      <c r="H8152" s="1">
        <v>0.2</v>
      </c>
      <c r="I8152" s="2">
        <v>43562</v>
      </c>
      <c r="J8152" t="s">
        <v>7582</v>
      </c>
      <c r="K8152" t="s">
        <v>16</v>
      </c>
      <c r="L8152">
        <v>32216</v>
      </c>
      <c r="M8152">
        <v>30</v>
      </c>
      <c r="N8152" t="s">
        <v>934</v>
      </c>
      <c r="O8152">
        <v>1</v>
      </c>
      <c r="P8152">
        <v>2</v>
      </c>
      <c r="Q8152" t="s">
        <v>18</v>
      </c>
      <c r="R8152" t="s">
        <v>8304</v>
      </c>
      <c r="S8152">
        <v>1.22</v>
      </c>
      <c r="T8152">
        <v>16</v>
      </c>
      <c r="U8152" t="s">
        <v>76</v>
      </c>
      <c r="V8152" s="2">
        <v>43566</v>
      </c>
      <c r="W8152" t="s">
        <v>39</v>
      </c>
      <c r="X8152" t="s">
        <v>40</v>
      </c>
      <c r="Y8152" t="s">
        <v>49</v>
      </c>
    </row>
    <row r="8153" spans="1:25" hidden="1" x14ac:dyDescent="0.35">
      <c r="A8153">
        <v>4</v>
      </c>
      <c r="B8153" t="s">
        <v>43</v>
      </c>
      <c r="C8153">
        <v>6</v>
      </c>
      <c r="D8153" t="s">
        <v>50</v>
      </c>
      <c r="E8153" t="s">
        <v>906</v>
      </c>
      <c r="F8153" t="s">
        <v>13</v>
      </c>
      <c r="G8153" t="s">
        <v>6930</v>
      </c>
      <c r="H8153" s="1">
        <v>0.2</v>
      </c>
      <c r="I8153" s="2">
        <v>43562</v>
      </c>
      <c r="J8153" t="s">
        <v>7582</v>
      </c>
      <c r="K8153" t="s">
        <v>16</v>
      </c>
      <c r="L8153">
        <v>32216</v>
      </c>
      <c r="M8153">
        <v>154</v>
      </c>
      <c r="N8153" t="s">
        <v>5025</v>
      </c>
      <c r="O8153">
        <v>19</v>
      </c>
      <c r="P8153">
        <v>2</v>
      </c>
      <c r="Q8153" t="s">
        <v>18</v>
      </c>
      <c r="R8153" t="s">
        <v>8304</v>
      </c>
      <c r="S8153">
        <v>19.18</v>
      </c>
      <c r="T8153">
        <v>219</v>
      </c>
      <c r="U8153" t="s">
        <v>76</v>
      </c>
      <c r="V8153" s="2">
        <v>43566</v>
      </c>
      <c r="W8153" t="s">
        <v>39</v>
      </c>
      <c r="X8153" t="s">
        <v>40</v>
      </c>
      <c r="Y8153" t="s">
        <v>52</v>
      </c>
    </row>
    <row r="8154" spans="1:25" x14ac:dyDescent="0.35">
      <c r="A8154">
        <v>7</v>
      </c>
      <c r="B8154" t="s">
        <v>25</v>
      </c>
      <c r="C8154">
        <v>6</v>
      </c>
      <c r="D8154" t="s">
        <v>26</v>
      </c>
      <c r="E8154" t="s">
        <v>596</v>
      </c>
      <c r="F8154" t="s">
        <v>13</v>
      </c>
      <c r="G8154" t="s">
        <v>5276</v>
      </c>
      <c r="H8154" s="1">
        <v>0</v>
      </c>
      <c r="I8154" s="2">
        <v>43694</v>
      </c>
      <c r="J8154" t="s">
        <v>8016</v>
      </c>
      <c r="K8154" t="s">
        <v>30</v>
      </c>
      <c r="L8154">
        <v>94513</v>
      </c>
      <c r="M8154">
        <v>1501</v>
      </c>
      <c r="N8154" t="s">
        <v>412</v>
      </c>
      <c r="O8154">
        <v>12</v>
      </c>
      <c r="P8154">
        <v>2</v>
      </c>
      <c r="Q8154" t="s">
        <v>32</v>
      </c>
      <c r="R8154" t="s">
        <v>92</v>
      </c>
      <c r="S8154">
        <v>11.68</v>
      </c>
      <c r="T8154">
        <v>23</v>
      </c>
      <c r="U8154" t="s">
        <v>33</v>
      </c>
      <c r="V8154" s="2">
        <v>43701</v>
      </c>
      <c r="W8154" t="s">
        <v>39</v>
      </c>
      <c r="X8154" t="s">
        <v>34</v>
      </c>
      <c r="Y8154" t="s">
        <v>119</v>
      </c>
    </row>
    <row r="8155" spans="1:25" x14ac:dyDescent="0.35">
      <c r="A8155">
        <v>7</v>
      </c>
      <c r="B8155" t="s">
        <v>25</v>
      </c>
      <c r="C8155">
        <v>6</v>
      </c>
      <c r="D8155" t="s">
        <v>26</v>
      </c>
      <c r="E8155" t="s">
        <v>596</v>
      </c>
      <c r="F8155" t="s">
        <v>13</v>
      </c>
      <c r="G8155" t="s">
        <v>5276</v>
      </c>
      <c r="H8155" s="1">
        <v>0</v>
      </c>
      <c r="I8155" s="2">
        <v>43694</v>
      </c>
      <c r="J8155" t="s">
        <v>8016</v>
      </c>
      <c r="K8155" t="s">
        <v>30</v>
      </c>
      <c r="L8155">
        <v>94513</v>
      </c>
      <c r="M8155">
        <v>1759</v>
      </c>
      <c r="N8155" t="s">
        <v>4319</v>
      </c>
      <c r="O8155">
        <v>4</v>
      </c>
      <c r="P8155">
        <v>2</v>
      </c>
      <c r="Q8155" t="s">
        <v>32</v>
      </c>
      <c r="R8155" t="s">
        <v>92</v>
      </c>
      <c r="S8155">
        <v>3.85</v>
      </c>
      <c r="T8155">
        <v>9</v>
      </c>
      <c r="U8155" t="s">
        <v>33</v>
      </c>
      <c r="V8155" s="2">
        <v>43701</v>
      </c>
      <c r="W8155" t="s">
        <v>39</v>
      </c>
      <c r="X8155" t="s">
        <v>34</v>
      </c>
      <c r="Y8155" t="s">
        <v>64</v>
      </c>
    </row>
    <row r="8156" spans="1:25" x14ac:dyDescent="0.35">
      <c r="A8156">
        <v>7</v>
      </c>
      <c r="B8156" t="s">
        <v>25</v>
      </c>
      <c r="C8156">
        <v>6</v>
      </c>
      <c r="D8156" t="s">
        <v>26</v>
      </c>
      <c r="E8156" t="s">
        <v>596</v>
      </c>
      <c r="F8156" t="s">
        <v>13</v>
      </c>
      <c r="G8156" t="s">
        <v>5276</v>
      </c>
      <c r="H8156" s="1">
        <v>0</v>
      </c>
      <c r="I8156" s="2">
        <v>43694</v>
      </c>
      <c r="J8156" t="s">
        <v>8016</v>
      </c>
      <c r="K8156" t="s">
        <v>30</v>
      </c>
      <c r="L8156">
        <v>94513</v>
      </c>
      <c r="M8156">
        <v>1498</v>
      </c>
      <c r="N8156" t="s">
        <v>3674</v>
      </c>
      <c r="O8156">
        <v>141</v>
      </c>
      <c r="P8156">
        <v>3</v>
      </c>
      <c r="Q8156" t="s">
        <v>32</v>
      </c>
      <c r="R8156" t="s">
        <v>92</v>
      </c>
      <c r="S8156">
        <v>140.55000000000001</v>
      </c>
      <c r="T8156">
        <v>541</v>
      </c>
      <c r="U8156" t="s">
        <v>33</v>
      </c>
      <c r="V8156" s="2">
        <v>43701</v>
      </c>
      <c r="W8156" t="s">
        <v>39</v>
      </c>
      <c r="X8156" t="s">
        <v>34</v>
      </c>
      <c r="Y8156" t="s">
        <v>42</v>
      </c>
    </row>
    <row r="8157" spans="1:25" x14ac:dyDescent="0.35">
      <c r="A8157">
        <v>7</v>
      </c>
      <c r="B8157" t="s">
        <v>25</v>
      </c>
      <c r="C8157">
        <v>6</v>
      </c>
      <c r="D8157" t="s">
        <v>26</v>
      </c>
      <c r="E8157" t="s">
        <v>596</v>
      </c>
      <c r="F8157" t="s">
        <v>13</v>
      </c>
      <c r="G8157" t="s">
        <v>5276</v>
      </c>
      <c r="H8157" s="1">
        <v>0</v>
      </c>
      <c r="I8157" s="2">
        <v>43694</v>
      </c>
      <c r="J8157" t="s">
        <v>8016</v>
      </c>
      <c r="K8157" t="s">
        <v>30</v>
      </c>
      <c r="L8157">
        <v>94513</v>
      </c>
      <c r="M8157">
        <v>1424</v>
      </c>
      <c r="N8157" t="s">
        <v>367</v>
      </c>
      <c r="O8157">
        <v>655</v>
      </c>
      <c r="P8157">
        <v>9</v>
      </c>
      <c r="Q8157" t="s">
        <v>32</v>
      </c>
      <c r="R8157" t="s">
        <v>92</v>
      </c>
      <c r="S8157">
        <v>654.76</v>
      </c>
      <c r="T8157">
        <v>2518</v>
      </c>
      <c r="U8157" t="s">
        <v>33</v>
      </c>
      <c r="V8157" s="2">
        <v>43701</v>
      </c>
      <c r="W8157" t="s">
        <v>39</v>
      </c>
      <c r="X8157" t="s">
        <v>34</v>
      </c>
      <c r="Y8157" t="s">
        <v>56</v>
      </c>
    </row>
    <row r="8158" spans="1:25" x14ac:dyDescent="0.35">
      <c r="A8158">
        <v>7</v>
      </c>
      <c r="B8158" t="s">
        <v>25</v>
      </c>
      <c r="C8158">
        <v>6</v>
      </c>
      <c r="D8158" t="s">
        <v>26</v>
      </c>
      <c r="E8158" t="s">
        <v>596</v>
      </c>
      <c r="F8158" t="s">
        <v>13</v>
      </c>
      <c r="G8158" t="s">
        <v>5276</v>
      </c>
      <c r="H8158" s="1">
        <v>0.2</v>
      </c>
      <c r="I8158" s="2">
        <v>43694</v>
      </c>
      <c r="J8158" t="s">
        <v>8016</v>
      </c>
      <c r="K8158" t="s">
        <v>30</v>
      </c>
      <c r="L8158">
        <v>94513</v>
      </c>
      <c r="M8158">
        <v>1635</v>
      </c>
      <c r="N8158" t="s">
        <v>4172</v>
      </c>
      <c r="O8158">
        <v>5</v>
      </c>
      <c r="P8158">
        <v>3</v>
      </c>
      <c r="Q8158" t="s">
        <v>32</v>
      </c>
      <c r="R8158" t="s">
        <v>92</v>
      </c>
      <c r="S8158">
        <v>4.87</v>
      </c>
      <c r="T8158">
        <v>14</v>
      </c>
      <c r="U8158" t="s">
        <v>33</v>
      </c>
      <c r="V8158" s="2">
        <v>43701</v>
      </c>
      <c r="W8158" t="s">
        <v>39</v>
      </c>
      <c r="X8158" t="s">
        <v>34</v>
      </c>
      <c r="Y8158" t="s">
        <v>54</v>
      </c>
    </row>
    <row r="8159" spans="1:25" x14ac:dyDescent="0.35">
      <c r="A8159">
        <v>7</v>
      </c>
      <c r="B8159" t="s">
        <v>25</v>
      </c>
      <c r="C8159">
        <v>6</v>
      </c>
      <c r="D8159" t="s">
        <v>26</v>
      </c>
      <c r="E8159" t="s">
        <v>596</v>
      </c>
      <c r="F8159" t="s">
        <v>13</v>
      </c>
      <c r="G8159" t="s">
        <v>5276</v>
      </c>
      <c r="H8159" s="1">
        <v>0.2</v>
      </c>
      <c r="I8159" s="2">
        <v>43694</v>
      </c>
      <c r="J8159" t="s">
        <v>8016</v>
      </c>
      <c r="K8159" t="s">
        <v>30</v>
      </c>
      <c r="L8159">
        <v>94513</v>
      </c>
      <c r="M8159">
        <v>706</v>
      </c>
      <c r="N8159" t="s">
        <v>4247</v>
      </c>
      <c r="O8159">
        <v>77</v>
      </c>
      <c r="P8159">
        <v>8</v>
      </c>
      <c r="Q8159" t="s">
        <v>32</v>
      </c>
      <c r="R8159" t="s">
        <v>92</v>
      </c>
      <c r="S8159">
        <v>77.37</v>
      </c>
      <c r="T8159">
        <v>221</v>
      </c>
      <c r="U8159" t="s">
        <v>33</v>
      </c>
      <c r="V8159" s="2">
        <v>43701</v>
      </c>
      <c r="W8159" t="s">
        <v>39</v>
      </c>
      <c r="X8159" t="s">
        <v>34</v>
      </c>
      <c r="Y8159" t="s">
        <v>54</v>
      </c>
    </row>
    <row r="8160" spans="1:25" x14ac:dyDescent="0.35">
      <c r="A8160">
        <v>7</v>
      </c>
      <c r="B8160" t="s">
        <v>25</v>
      </c>
      <c r="C8160">
        <v>6</v>
      </c>
      <c r="D8160" t="s">
        <v>50</v>
      </c>
      <c r="E8160" t="s">
        <v>596</v>
      </c>
      <c r="F8160" t="s">
        <v>13</v>
      </c>
      <c r="G8160" t="s">
        <v>5276</v>
      </c>
      <c r="H8160" s="1">
        <v>0.2</v>
      </c>
      <c r="I8160" s="2">
        <v>43694</v>
      </c>
      <c r="J8160" t="s">
        <v>8016</v>
      </c>
      <c r="K8160" t="s">
        <v>30</v>
      </c>
      <c r="L8160">
        <v>94513</v>
      </c>
      <c r="M8160">
        <v>1232</v>
      </c>
      <c r="N8160" t="s">
        <v>4763</v>
      </c>
      <c r="O8160">
        <v>9</v>
      </c>
      <c r="P8160">
        <v>3</v>
      </c>
      <c r="Q8160" t="s">
        <v>32</v>
      </c>
      <c r="R8160" t="s">
        <v>92</v>
      </c>
      <c r="S8160">
        <v>9</v>
      </c>
      <c r="T8160">
        <v>72</v>
      </c>
      <c r="U8160" t="s">
        <v>33</v>
      </c>
      <c r="V8160" s="2">
        <v>43701</v>
      </c>
      <c r="W8160" t="s">
        <v>39</v>
      </c>
      <c r="X8160" t="s">
        <v>34</v>
      </c>
      <c r="Y8160" t="s">
        <v>52</v>
      </c>
    </row>
    <row r="8161" spans="1:25" x14ac:dyDescent="0.35">
      <c r="A8161">
        <v>7</v>
      </c>
      <c r="B8161" t="s">
        <v>25</v>
      </c>
      <c r="C8161">
        <v>6</v>
      </c>
      <c r="D8161" t="s">
        <v>26</v>
      </c>
      <c r="E8161" t="s">
        <v>369</v>
      </c>
      <c r="F8161" t="s">
        <v>13</v>
      </c>
      <c r="G8161" t="s">
        <v>1509</v>
      </c>
      <c r="H8161" s="1">
        <v>0</v>
      </c>
      <c r="I8161" s="2">
        <v>43566</v>
      </c>
      <c r="J8161" t="s">
        <v>4601</v>
      </c>
      <c r="K8161" t="s">
        <v>30</v>
      </c>
      <c r="L8161">
        <v>91104</v>
      </c>
      <c r="M8161">
        <v>526</v>
      </c>
      <c r="N8161" t="s">
        <v>4602</v>
      </c>
      <c r="O8161">
        <v>14</v>
      </c>
      <c r="P8161">
        <v>7</v>
      </c>
      <c r="Q8161" t="s">
        <v>32</v>
      </c>
      <c r="R8161" t="s">
        <v>8304</v>
      </c>
      <c r="S8161">
        <v>14.23</v>
      </c>
      <c r="T8161">
        <v>42</v>
      </c>
      <c r="U8161" t="s">
        <v>19</v>
      </c>
      <c r="V8161" s="2">
        <v>43573</v>
      </c>
      <c r="W8161" t="s">
        <v>39</v>
      </c>
      <c r="X8161" t="s">
        <v>34</v>
      </c>
      <c r="Y8161" t="s">
        <v>49</v>
      </c>
    </row>
    <row r="8162" spans="1:25" x14ac:dyDescent="0.35">
      <c r="A8162">
        <v>7</v>
      </c>
      <c r="B8162" t="s">
        <v>25</v>
      </c>
      <c r="C8162">
        <v>6</v>
      </c>
      <c r="D8162" t="s">
        <v>50</v>
      </c>
      <c r="E8162" t="s">
        <v>369</v>
      </c>
      <c r="F8162" t="s">
        <v>13</v>
      </c>
      <c r="G8162" t="s">
        <v>1509</v>
      </c>
      <c r="H8162" s="1">
        <v>0</v>
      </c>
      <c r="I8162" s="2">
        <v>43566</v>
      </c>
      <c r="J8162" t="s">
        <v>4601</v>
      </c>
      <c r="K8162" t="s">
        <v>30</v>
      </c>
      <c r="L8162">
        <v>91104</v>
      </c>
      <c r="M8162">
        <v>1410</v>
      </c>
      <c r="N8162" t="s">
        <v>276</v>
      </c>
      <c r="O8162">
        <v>22</v>
      </c>
      <c r="P8162">
        <v>5</v>
      </c>
      <c r="Q8162" t="s">
        <v>32</v>
      </c>
      <c r="R8162" t="s">
        <v>8304</v>
      </c>
      <c r="S8162">
        <v>21.99</v>
      </c>
      <c r="T8162">
        <v>200</v>
      </c>
      <c r="U8162" t="s">
        <v>19</v>
      </c>
      <c r="V8162" s="2">
        <v>43573</v>
      </c>
      <c r="W8162" t="s">
        <v>39</v>
      </c>
      <c r="X8162" t="s">
        <v>34</v>
      </c>
      <c r="Y8162" t="s">
        <v>113</v>
      </c>
    </row>
    <row r="8163" spans="1:25" hidden="1" x14ac:dyDescent="0.35">
      <c r="A8163">
        <v>4</v>
      </c>
      <c r="B8163" t="s">
        <v>43</v>
      </c>
      <c r="C8163">
        <v>6</v>
      </c>
      <c r="D8163" t="s">
        <v>11</v>
      </c>
      <c r="E8163" t="s">
        <v>320</v>
      </c>
      <c r="F8163" t="s">
        <v>13</v>
      </c>
      <c r="G8163" t="s">
        <v>1571</v>
      </c>
      <c r="H8163" s="1">
        <v>0.3</v>
      </c>
      <c r="I8163" s="2">
        <v>43661</v>
      </c>
      <c r="J8163" t="s">
        <v>7833</v>
      </c>
      <c r="K8163" t="s">
        <v>102</v>
      </c>
      <c r="L8163">
        <v>19805</v>
      </c>
      <c r="M8163">
        <v>820</v>
      </c>
      <c r="N8163" t="s">
        <v>1493</v>
      </c>
      <c r="O8163">
        <v>-49</v>
      </c>
      <c r="P8163">
        <v>3</v>
      </c>
      <c r="Q8163" t="s">
        <v>104</v>
      </c>
      <c r="R8163" t="s">
        <v>92</v>
      </c>
      <c r="S8163">
        <v>-48.78</v>
      </c>
      <c r="T8163">
        <v>310</v>
      </c>
      <c r="U8163" t="s">
        <v>19</v>
      </c>
      <c r="V8163" s="2">
        <v>43665</v>
      </c>
      <c r="W8163" t="s">
        <v>39</v>
      </c>
      <c r="X8163" t="s">
        <v>161</v>
      </c>
      <c r="Y8163" t="s">
        <v>41</v>
      </c>
    </row>
    <row r="8164" spans="1:25" hidden="1" x14ac:dyDescent="0.35">
      <c r="A8164">
        <v>4</v>
      </c>
      <c r="B8164" t="s">
        <v>43</v>
      </c>
      <c r="C8164">
        <v>6</v>
      </c>
      <c r="D8164" t="s">
        <v>26</v>
      </c>
      <c r="E8164" t="s">
        <v>320</v>
      </c>
      <c r="F8164" t="s">
        <v>13</v>
      </c>
      <c r="G8164" t="s">
        <v>1571</v>
      </c>
      <c r="H8164" s="1">
        <v>0</v>
      </c>
      <c r="I8164" s="2">
        <v>43661</v>
      </c>
      <c r="J8164" t="s">
        <v>7833</v>
      </c>
      <c r="K8164" t="s">
        <v>102</v>
      </c>
      <c r="L8164">
        <v>19805</v>
      </c>
      <c r="M8164">
        <v>709</v>
      </c>
      <c r="N8164" t="s">
        <v>1404</v>
      </c>
      <c r="O8164">
        <v>13</v>
      </c>
      <c r="P8164">
        <v>3</v>
      </c>
      <c r="Q8164" t="s">
        <v>104</v>
      </c>
      <c r="R8164" t="s">
        <v>92</v>
      </c>
      <c r="S8164">
        <v>13.01</v>
      </c>
      <c r="T8164">
        <v>27</v>
      </c>
      <c r="U8164" t="s">
        <v>19</v>
      </c>
      <c r="V8164" s="2">
        <v>43665</v>
      </c>
      <c r="W8164" t="s">
        <v>39</v>
      </c>
      <c r="X8164" t="s">
        <v>161</v>
      </c>
      <c r="Y8164" t="s">
        <v>54</v>
      </c>
    </row>
    <row r="8165" spans="1:25" hidden="1" x14ac:dyDescent="0.35">
      <c r="A8165">
        <v>3</v>
      </c>
      <c r="B8165" t="s">
        <v>25</v>
      </c>
      <c r="C8165">
        <v>1</v>
      </c>
      <c r="D8165" t="s">
        <v>11</v>
      </c>
      <c r="E8165" t="s">
        <v>171</v>
      </c>
      <c r="F8165" t="s">
        <v>13</v>
      </c>
      <c r="G8165" t="s">
        <v>5230</v>
      </c>
      <c r="H8165" s="1">
        <v>0.1</v>
      </c>
      <c r="I8165" s="2">
        <v>43548</v>
      </c>
      <c r="J8165" t="s">
        <v>5231</v>
      </c>
      <c r="K8165" t="s">
        <v>102</v>
      </c>
      <c r="L8165">
        <v>10035</v>
      </c>
      <c r="M8165">
        <v>748</v>
      </c>
      <c r="N8165" t="s">
        <v>918</v>
      </c>
      <c r="O8165">
        <v>2</v>
      </c>
      <c r="P8165">
        <v>3</v>
      </c>
      <c r="Q8165" t="s">
        <v>104</v>
      </c>
      <c r="R8165" t="s">
        <v>8304</v>
      </c>
      <c r="S8165">
        <v>2.31</v>
      </c>
      <c r="T8165">
        <v>208</v>
      </c>
      <c r="U8165" t="s">
        <v>33</v>
      </c>
      <c r="V8165" s="2">
        <v>43551</v>
      </c>
      <c r="W8165" t="s">
        <v>130</v>
      </c>
      <c r="X8165" t="s">
        <v>175</v>
      </c>
      <c r="Y8165" t="s">
        <v>24</v>
      </c>
    </row>
    <row r="8166" spans="1:25" hidden="1" x14ac:dyDescent="0.35">
      <c r="A8166">
        <v>3</v>
      </c>
      <c r="B8166" t="s">
        <v>25</v>
      </c>
      <c r="C8166">
        <v>1</v>
      </c>
      <c r="D8166" t="s">
        <v>26</v>
      </c>
      <c r="E8166" t="s">
        <v>171</v>
      </c>
      <c r="F8166" t="s">
        <v>13</v>
      </c>
      <c r="G8166" t="s">
        <v>5230</v>
      </c>
      <c r="H8166" s="1">
        <v>0</v>
      </c>
      <c r="I8166" s="2">
        <v>43548</v>
      </c>
      <c r="J8166" t="s">
        <v>5231</v>
      </c>
      <c r="K8166" t="s">
        <v>102</v>
      </c>
      <c r="L8166">
        <v>10035</v>
      </c>
      <c r="M8166">
        <v>4</v>
      </c>
      <c r="N8166" t="s">
        <v>3045</v>
      </c>
      <c r="O8166">
        <v>22</v>
      </c>
      <c r="P8166">
        <v>3</v>
      </c>
      <c r="Q8166" t="s">
        <v>104</v>
      </c>
      <c r="R8166" t="s">
        <v>8304</v>
      </c>
      <c r="S8166">
        <v>22.09</v>
      </c>
      <c r="T8166">
        <v>47</v>
      </c>
      <c r="U8166" t="s">
        <v>33</v>
      </c>
      <c r="V8166" s="2">
        <v>43551</v>
      </c>
      <c r="W8166" t="s">
        <v>130</v>
      </c>
      <c r="X8166" t="s">
        <v>175</v>
      </c>
      <c r="Y8166" t="s">
        <v>119</v>
      </c>
    </row>
    <row r="8167" spans="1:25" hidden="1" x14ac:dyDescent="0.35">
      <c r="A8167">
        <v>3</v>
      </c>
      <c r="B8167" t="s">
        <v>25</v>
      </c>
      <c r="C8167">
        <v>1</v>
      </c>
      <c r="D8167" t="s">
        <v>50</v>
      </c>
      <c r="E8167" t="s">
        <v>171</v>
      </c>
      <c r="F8167" t="s">
        <v>13</v>
      </c>
      <c r="G8167" t="s">
        <v>5230</v>
      </c>
      <c r="H8167" s="1">
        <v>0</v>
      </c>
      <c r="I8167" s="2">
        <v>43548</v>
      </c>
      <c r="J8167" t="s">
        <v>5231</v>
      </c>
      <c r="K8167" t="s">
        <v>102</v>
      </c>
      <c r="L8167">
        <v>10035</v>
      </c>
      <c r="M8167">
        <v>1399</v>
      </c>
      <c r="N8167" t="s">
        <v>5114</v>
      </c>
      <c r="O8167">
        <v>136</v>
      </c>
      <c r="P8167">
        <v>1</v>
      </c>
      <c r="Q8167" t="s">
        <v>104</v>
      </c>
      <c r="R8167" t="s">
        <v>8304</v>
      </c>
      <c r="S8167">
        <v>136.30000000000001</v>
      </c>
      <c r="T8167">
        <v>470</v>
      </c>
      <c r="U8167" t="s">
        <v>33</v>
      </c>
      <c r="V8167" s="2">
        <v>43551</v>
      </c>
      <c r="W8167" t="s">
        <v>130</v>
      </c>
      <c r="X8167" t="s">
        <v>175</v>
      </c>
      <c r="Y8167" t="s">
        <v>52</v>
      </c>
    </row>
    <row r="8168" spans="1:25" hidden="1" x14ac:dyDescent="0.35">
      <c r="A8168">
        <v>3</v>
      </c>
      <c r="B8168" t="s">
        <v>25</v>
      </c>
      <c r="C8168">
        <v>1</v>
      </c>
      <c r="D8168" t="s">
        <v>11</v>
      </c>
      <c r="E8168" t="s">
        <v>65</v>
      </c>
      <c r="F8168" t="s">
        <v>13</v>
      </c>
      <c r="G8168" t="s">
        <v>1659</v>
      </c>
      <c r="H8168" s="1">
        <v>0</v>
      </c>
      <c r="I8168" s="2">
        <v>43576</v>
      </c>
      <c r="J8168" t="s">
        <v>1668</v>
      </c>
      <c r="K8168" t="s">
        <v>30</v>
      </c>
      <c r="L8168">
        <v>98103</v>
      </c>
      <c r="M8168">
        <v>555</v>
      </c>
      <c r="N8168" t="s">
        <v>1669</v>
      </c>
      <c r="O8168">
        <v>34</v>
      </c>
      <c r="P8168">
        <v>3</v>
      </c>
      <c r="Q8168" t="s">
        <v>32</v>
      </c>
      <c r="R8168" t="s">
        <v>8304</v>
      </c>
      <c r="S8168">
        <v>34.15</v>
      </c>
      <c r="T8168">
        <v>163</v>
      </c>
      <c r="U8168" t="s">
        <v>19</v>
      </c>
      <c r="V8168" s="2">
        <v>43579</v>
      </c>
      <c r="W8168" t="s">
        <v>130</v>
      </c>
      <c r="X8168" t="s">
        <v>69</v>
      </c>
      <c r="Y8168" t="s">
        <v>47</v>
      </c>
    </row>
    <row r="8169" spans="1:25" hidden="1" x14ac:dyDescent="0.35">
      <c r="A8169">
        <v>3</v>
      </c>
      <c r="B8169" t="s">
        <v>25</v>
      </c>
      <c r="C8169">
        <v>1</v>
      </c>
      <c r="D8169" t="s">
        <v>50</v>
      </c>
      <c r="E8169" t="s">
        <v>65</v>
      </c>
      <c r="F8169" t="s">
        <v>13</v>
      </c>
      <c r="G8169" t="s">
        <v>1659</v>
      </c>
      <c r="H8169" s="1">
        <v>0</v>
      </c>
      <c r="I8169" s="2">
        <v>43576</v>
      </c>
      <c r="J8169" t="s">
        <v>1668</v>
      </c>
      <c r="K8169" t="s">
        <v>30</v>
      </c>
      <c r="L8169">
        <v>98103</v>
      </c>
      <c r="M8169">
        <v>1607</v>
      </c>
      <c r="N8169" t="s">
        <v>4771</v>
      </c>
      <c r="O8169">
        <v>3</v>
      </c>
      <c r="P8169">
        <v>1</v>
      </c>
      <c r="Q8169" t="s">
        <v>32</v>
      </c>
      <c r="R8169" t="s">
        <v>8304</v>
      </c>
      <c r="S8169">
        <v>3.46</v>
      </c>
      <c r="T8169">
        <v>12</v>
      </c>
      <c r="U8169" t="s">
        <v>19</v>
      </c>
      <c r="V8169" s="2">
        <v>43579</v>
      </c>
      <c r="W8169" t="s">
        <v>130</v>
      </c>
      <c r="X8169" t="s">
        <v>69</v>
      </c>
      <c r="Y8169" t="s">
        <v>113</v>
      </c>
    </row>
    <row r="8170" spans="1:25" x14ac:dyDescent="0.35">
      <c r="A8170">
        <v>6</v>
      </c>
      <c r="B8170" t="s">
        <v>10</v>
      </c>
      <c r="C8170">
        <v>6</v>
      </c>
      <c r="D8170" t="s">
        <v>26</v>
      </c>
      <c r="E8170" t="s">
        <v>6919</v>
      </c>
      <c r="F8170" t="s">
        <v>13</v>
      </c>
      <c r="G8170" t="s">
        <v>6883</v>
      </c>
      <c r="H8170" s="1">
        <v>0</v>
      </c>
      <c r="I8170" s="2">
        <v>43537</v>
      </c>
      <c r="J8170" t="s">
        <v>7648</v>
      </c>
      <c r="K8170" t="s">
        <v>30</v>
      </c>
      <c r="L8170">
        <v>95336</v>
      </c>
      <c r="M8170">
        <v>1111</v>
      </c>
      <c r="N8170" t="s">
        <v>4541</v>
      </c>
      <c r="O8170">
        <v>151</v>
      </c>
      <c r="P8170">
        <v>3</v>
      </c>
      <c r="Q8170" t="s">
        <v>32</v>
      </c>
      <c r="R8170" t="s">
        <v>8304</v>
      </c>
      <c r="S8170">
        <v>150.97999999999999</v>
      </c>
      <c r="T8170">
        <v>315</v>
      </c>
      <c r="U8170" t="s">
        <v>76</v>
      </c>
      <c r="V8170" s="2">
        <v>43543</v>
      </c>
      <c r="W8170" t="s">
        <v>39</v>
      </c>
      <c r="X8170" t="s">
        <v>34</v>
      </c>
      <c r="Y8170" t="s">
        <v>64</v>
      </c>
    </row>
    <row r="8171" spans="1:25" hidden="1" x14ac:dyDescent="0.35">
      <c r="A8171">
        <v>4</v>
      </c>
      <c r="B8171" t="s">
        <v>43</v>
      </c>
      <c r="C8171">
        <v>6</v>
      </c>
      <c r="D8171" t="s">
        <v>26</v>
      </c>
      <c r="E8171" t="s">
        <v>1468</v>
      </c>
      <c r="F8171" t="s">
        <v>13</v>
      </c>
      <c r="G8171" t="s">
        <v>5263</v>
      </c>
      <c r="H8171" s="1">
        <v>0</v>
      </c>
      <c r="I8171" s="2">
        <v>43730</v>
      </c>
      <c r="J8171" t="s">
        <v>6206</v>
      </c>
      <c r="K8171" t="s">
        <v>73</v>
      </c>
      <c r="L8171">
        <v>53209</v>
      </c>
      <c r="M8171">
        <v>1736</v>
      </c>
      <c r="N8171" t="s">
        <v>5953</v>
      </c>
      <c r="O8171">
        <v>108</v>
      </c>
      <c r="P8171">
        <v>4</v>
      </c>
      <c r="Q8171" t="s">
        <v>75</v>
      </c>
      <c r="R8171" t="s">
        <v>8304</v>
      </c>
      <c r="S8171">
        <v>107.72</v>
      </c>
      <c r="T8171">
        <v>220</v>
      </c>
      <c r="U8171" t="s">
        <v>33</v>
      </c>
      <c r="V8171" s="2">
        <v>43734</v>
      </c>
      <c r="W8171" t="s">
        <v>39</v>
      </c>
      <c r="X8171" t="s">
        <v>82</v>
      </c>
      <c r="Y8171" t="s">
        <v>64</v>
      </c>
    </row>
    <row r="8172" spans="1:25" hidden="1" x14ac:dyDescent="0.35">
      <c r="A8172">
        <v>4</v>
      </c>
      <c r="B8172" t="s">
        <v>43</v>
      </c>
      <c r="C8172">
        <v>6</v>
      </c>
      <c r="D8172" t="s">
        <v>26</v>
      </c>
      <c r="E8172" t="s">
        <v>1468</v>
      </c>
      <c r="F8172" t="s">
        <v>13</v>
      </c>
      <c r="G8172" t="s">
        <v>5263</v>
      </c>
      <c r="H8172" s="1">
        <v>0</v>
      </c>
      <c r="I8172" s="2">
        <v>43730</v>
      </c>
      <c r="J8172" t="s">
        <v>6206</v>
      </c>
      <c r="K8172" t="s">
        <v>73</v>
      </c>
      <c r="L8172">
        <v>53209</v>
      </c>
      <c r="M8172">
        <v>70</v>
      </c>
      <c r="N8172" t="s">
        <v>3733</v>
      </c>
      <c r="O8172">
        <v>16</v>
      </c>
      <c r="P8172">
        <v>8</v>
      </c>
      <c r="Q8172" t="s">
        <v>75</v>
      </c>
      <c r="R8172" t="s">
        <v>8304</v>
      </c>
      <c r="S8172">
        <v>15.53</v>
      </c>
      <c r="T8172">
        <v>33</v>
      </c>
      <c r="U8172" t="s">
        <v>33</v>
      </c>
      <c r="V8172" s="2">
        <v>43734</v>
      </c>
      <c r="W8172" t="s">
        <v>39</v>
      </c>
      <c r="X8172" t="s">
        <v>82</v>
      </c>
      <c r="Y8172" t="s">
        <v>54</v>
      </c>
    </row>
    <row r="8173" spans="1:25" hidden="1" x14ac:dyDescent="0.35">
      <c r="A8173">
        <v>4</v>
      </c>
      <c r="B8173" t="s">
        <v>43</v>
      </c>
      <c r="C8173">
        <v>6</v>
      </c>
      <c r="D8173" t="s">
        <v>50</v>
      </c>
      <c r="E8173" t="s">
        <v>1468</v>
      </c>
      <c r="F8173" t="s">
        <v>13</v>
      </c>
      <c r="G8173" t="s">
        <v>5263</v>
      </c>
      <c r="H8173" s="1">
        <v>0</v>
      </c>
      <c r="I8173" s="2">
        <v>43730</v>
      </c>
      <c r="J8173" t="s">
        <v>6206</v>
      </c>
      <c r="K8173" t="s">
        <v>73</v>
      </c>
      <c r="L8173">
        <v>53209</v>
      </c>
      <c r="M8173">
        <v>159</v>
      </c>
      <c r="N8173" t="s">
        <v>4909</v>
      </c>
      <c r="O8173">
        <v>25</v>
      </c>
      <c r="P8173">
        <v>3</v>
      </c>
      <c r="Q8173" t="s">
        <v>75</v>
      </c>
      <c r="R8173" t="s">
        <v>8304</v>
      </c>
      <c r="S8173">
        <v>25.22</v>
      </c>
      <c r="T8173">
        <v>87</v>
      </c>
      <c r="U8173" t="s">
        <v>33</v>
      </c>
      <c r="V8173" s="2">
        <v>43734</v>
      </c>
      <c r="W8173" t="s">
        <v>39</v>
      </c>
      <c r="X8173" t="s">
        <v>82</v>
      </c>
      <c r="Y8173" t="s">
        <v>52</v>
      </c>
    </row>
    <row r="8174" spans="1:25" hidden="1" x14ac:dyDescent="0.35">
      <c r="A8174">
        <v>4</v>
      </c>
      <c r="B8174" t="s">
        <v>43</v>
      </c>
      <c r="C8174">
        <v>6</v>
      </c>
      <c r="D8174" t="s">
        <v>50</v>
      </c>
      <c r="E8174" t="s">
        <v>1468</v>
      </c>
      <c r="F8174" t="s">
        <v>13</v>
      </c>
      <c r="G8174" t="s">
        <v>5263</v>
      </c>
      <c r="H8174" s="1">
        <v>0</v>
      </c>
      <c r="I8174" s="2">
        <v>43730</v>
      </c>
      <c r="J8174" t="s">
        <v>6206</v>
      </c>
      <c r="K8174" t="s">
        <v>73</v>
      </c>
      <c r="L8174">
        <v>53209</v>
      </c>
      <c r="M8174">
        <v>1003</v>
      </c>
      <c r="N8174" t="s">
        <v>4741</v>
      </c>
      <c r="O8174">
        <v>10</v>
      </c>
      <c r="P8174">
        <v>6</v>
      </c>
      <c r="Q8174" t="s">
        <v>75</v>
      </c>
      <c r="R8174" t="s">
        <v>8304</v>
      </c>
      <c r="S8174">
        <v>9.82</v>
      </c>
      <c r="T8174">
        <v>98</v>
      </c>
      <c r="U8174" t="s">
        <v>33</v>
      </c>
      <c r="V8174" s="2">
        <v>43734</v>
      </c>
      <c r="W8174" t="s">
        <v>39</v>
      </c>
      <c r="X8174" t="s">
        <v>82</v>
      </c>
      <c r="Y8174" t="s">
        <v>113</v>
      </c>
    </row>
    <row r="8175" spans="1:25" hidden="1" x14ac:dyDescent="0.35">
      <c r="A8175">
        <v>4</v>
      </c>
      <c r="B8175" t="s">
        <v>43</v>
      </c>
      <c r="C8175">
        <v>6</v>
      </c>
      <c r="D8175" t="s">
        <v>26</v>
      </c>
      <c r="E8175" t="s">
        <v>65</v>
      </c>
      <c r="F8175" t="s">
        <v>13</v>
      </c>
      <c r="G8175" t="s">
        <v>1245</v>
      </c>
      <c r="H8175" s="1">
        <v>0</v>
      </c>
      <c r="I8175" s="2">
        <v>43515</v>
      </c>
      <c r="J8175" t="s">
        <v>4529</v>
      </c>
      <c r="K8175" t="s">
        <v>30</v>
      </c>
      <c r="L8175">
        <v>98103</v>
      </c>
      <c r="M8175">
        <v>1367</v>
      </c>
      <c r="N8175" t="s">
        <v>2906</v>
      </c>
      <c r="O8175">
        <v>0</v>
      </c>
      <c r="P8175">
        <v>3</v>
      </c>
      <c r="Q8175" t="s">
        <v>32</v>
      </c>
      <c r="R8175" t="s">
        <v>8304</v>
      </c>
      <c r="S8175">
        <v>0.22</v>
      </c>
      <c r="T8175">
        <v>11</v>
      </c>
      <c r="U8175" t="s">
        <v>19</v>
      </c>
      <c r="V8175" s="2">
        <v>43519</v>
      </c>
      <c r="W8175" t="s">
        <v>39</v>
      </c>
      <c r="X8175" t="s">
        <v>69</v>
      </c>
      <c r="Y8175" t="s">
        <v>176</v>
      </c>
    </row>
    <row r="8176" spans="1:25" hidden="1" x14ac:dyDescent="0.35">
      <c r="A8176">
        <v>4</v>
      </c>
      <c r="B8176" t="s">
        <v>43</v>
      </c>
      <c r="C8176">
        <v>6</v>
      </c>
      <c r="D8176" t="s">
        <v>11</v>
      </c>
      <c r="E8176" t="s">
        <v>171</v>
      </c>
      <c r="F8176" t="s">
        <v>13</v>
      </c>
      <c r="G8176" t="s">
        <v>5244</v>
      </c>
      <c r="H8176" s="1">
        <v>0.1</v>
      </c>
      <c r="I8176" s="2">
        <v>43793</v>
      </c>
      <c r="J8176" t="s">
        <v>5623</v>
      </c>
      <c r="K8176" t="s">
        <v>102</v>
      </c>
      <c r="L8176">
        <v>10035</v>
      </c>
      <c r="M8176">
        <v>751</v>
      </c>
      <c r="N8176" t="s">
        <v>764</v>
      </c>
      <c r="O8176">
        <v>174</v>
      </c>
      <c r="P8176">
        <v>6</v>
      </c>
      <c r="Q8176" t="s">
        <v>104</v>
      </c>
      <c r="R8176" t="s">
        <v>8304</v>
      </c>
      <c r="S8176">
        <v>173.74</v>
      </c>
      <c r="T8176">
        <v>977</v>
      </c>
      <c r="U8176" t="s">
        <v>33</v>
      </c>
      <c r="V8176" s="2">
        <v>43797</v>
      </c>
      <c r="W8176" t="s">
        <v>39</v>
      </c>
      <c r="X8176" t="s">
        <v>175</v>
      </c>
      <c r="Y8176" t="s">
        <v>24</v>
      </c>
    </row>
    <row r="8177" spans="1:25" hidden="1" x14ac:dyDescent="0.35">
      <c r="A8177">
        <v>4</v>
      </c>
      <c r="B8177" t="s">
        <v>43</v>
      </c>
      <c r="C8177">
        <v>6</v>
      </c>
      <c r="D8177" t="s">
        <v>26</v>
      </c>
      <c r="E8177" t="s">
        <v>171</v>
      </c>
      <c r="F8177" t="s">
        <v>13</v>
      </c>
      <c r="G8177" t="s">
        <v>5244</v>
      </c>
      <c r="H8177" s="1">
        <v>0</v>
      </c>
      <c r="I8177" s="2">
        <v>43793</v>
      </c>
      <c r="J8177" t="s">
        <v>5623</v>
      </c>
      <c r="K8177" t="s">
        <v>102</v>
      </c>
      <c r="L8177">
        <v>10035</v>
      </c>
      <c r="M8177">
        <v>96</v>
      </c>
      <c r="N8177" t="s">
        <v>8224</v>
      </c>
      <c r="O8177">
        <v>3</v>
      </c>
      <c r="P8177">
        <v>1</v>
      </c>
      <c r="Q8177" t="s">
        <v>104</v>
      </c>
      <c r="R8177" t="s">
        <v>8304</v>
      </c>
      <c r="S8177">
        <v>2.88</v>
      </c>
      <c r="T8177">
        <v>6</v>
      </c>
      <c r="U8177" t="s">
        <v>33</v>
      </c>
      <c r="V8177" s="2">
        <v>43797</v>
      </c>
      <c r="W8177" t="s">
        <v>39</v>
      </c>
      <c r="X8177" t="s">
        <v>175</v>
      </c>
      <c r="Y8177" t="s">
        <v>64</v>
      </c>
    </row>
    <row r="8178" spans="1:25" hidden="1" x14ac:dyDescent="0.35">
      <c r="A8178">
        <v>1</v>
      </c>
      <c r="B8178" t="s">
        <v>10</v>
      </c>
      <c r="C8178">
        <v>1</v>
      </c>
      <c r="D8178" t="s">
        <v>26</v>
      </c>
      <c r="E8178" t="s">
        <v>667</v>
      </c>
      <c r="F8178" t="s">
        <v>13</v>
      </c>
      <c r="G8178" t="s">
        <v>5820</v>
      </c>
      <c r="H8178" s="1">
        <v>0</v>
      </c>
      <c r="I8178" s="2">
        <v>43543</v>
      </c>
      <c r="J8178" t="s">
        <v>5872</v>
      </c>
      <c r="K8178" t="s">
        <v>102</v>
      </c>
      <c r="L8178">
        <v>8701</v>
      </c>
      <c r="M8178">
        <v>528</v>
      </c>
      <c r="N8178" t="s">
        <v>3307</v>
      </c>
      <c r="O8178">
        <v>2</v>
      </c>
      <c r="P8178">
        <v>3</v>
      </c>
      <c r="Q8178" t="s">
        <v>104</v>
      </c>
      <c r="R8178" t="s">
        <v>8304</v>
      </c>
      <c r="S8178">
        <v>2.41</v>
      </c>
      <c r="T8178">
        <v>9</v>
      </c>
      <c r="U8178" t="s">
        <v>33</v>
      </c>
      <c r="V8178" s="2">
        <v>43544</v>
      </c>
      <c r="W8178" t="s">
        <v>130</v>
      </c>
      <c r="X8178" t="s">
        <v>485</v>
      </c>
      <c r="Y8178" t="s">
        <v>49</v>
      </c>
    </row>
    <row r="8179" spans="1:25" hidden="1" x14ac:dyDescent="0.35">
      <c r="A8179">
        <v>2</v>
      </c>
      <c r="B8179" t="s">
        <v>25</v>
      </c>
      <c r="C8179">
        <v>1</v>
      </c>
      <c r="D8179" t="s">
        <v>26</v>
      </c>
      <c r="E8179" t="s">
        <v>489</v>
      </c>
      <c r="F8179" t="s">
        <v>13</v>
      </c>
      <c r="G8179" t="s">
        <v>1844</v>
      </c>
      <c r="H8179" s="1">
        <v>0.2</v>
      </c>
      <c r="I8179" s="2">
        <v>43601</v>
      </c>
      <c r="J8179" t="s">
        <v>2945</v>
      </c>
      <c r="K8179" t="s">
        <v>102</v>
      </c>
      <c r="L8179">
        <v>44312</v>
      </c>
      <c r="M8179">
        <v>1377</v>
      </c>
      <c r="N8179" t="s">
        <v>2946</v>
      </c>
      <c r="O8179">
        <v>-55</v>
      </c>
      <c r="P8179">
        <v>2</v>
      </c>
      <c r="Q8179" t="s">
        <v>104</v>
      </c>
      <c r="R8179" t="s">
        <v>8304</v>
      </c>
      <c r="S8179">
        <v>-55.26</v>
      </c>
      <c r="T8179">
        <v>221</v>
      </c>
      <c r="U8179" t="s">
        <v>19</v>
      </c>
      <c r="V8179" s="2">
        <v>43603</v>
      </c>
      <c r="W8179" t="s">
        <v>130</v>
      </c>
      <c r="X8179" t="s">
        <v>309</v>
      </c>
      <c r="Y8179" t="s">
        <v>42</v>
      </c>
    </row>
    <row r="8180" spans="1:25" x14ac:dyDescent="0.35">
      <c r="A8180">
        <v>4</v>
      </c>
      <c r="B8180" t="s">
        <v>43</v>
      </c>
      <c r="C8180">
        <v>6</v>
      </c>
      <c r="D8180" t="s">
        <v>11</v>
      </c>
      <c r="E8180" t="s">
        <v>667</v>
      </c>
      <c r="F8180" t="s">
        <v>13</v>
      </c>
      <c r="G8180" t="s">
        <v>1266</v>
      </c>
      <c r="H8180" s="1">
        <v>0</v>
      </c>
      <c r="I8180" s="2">
        <v>43605</v>
      </c>
      <c r="J8180" t="s">
        <v>7136</v>
      </c>
      <c r="K8180" t="s">
        <v>30</v>
      </c>
      <c r="L8180">
        <v>90712</v>
      </c>
      <c r="M8180">
        <v>677</v>
      </c>
      <c r="N8180" t="s">
        <v>2260</v>
      </c>
      <c r="O8180">
        <v>3</v>
      </c>
      <c r="P8180">
        <v>1</v>
      </c>
      <c r="Q8180" t="s">
        <v>32</v>
      </c>
      <c r="R8180" t="s">
        <v>8304</v>
      </c>
      <c r="S8180">
        <v>3.35</v>
      </c>
      <c r="T8180">
        <v>7</v>
      </c>
      <c r="U8180" t="s">
        <v>76</v>
      </c>
      <c r="V8180" s="2">
        <v>43609</v>
      </c>
      <c r="W8180" t="s">
        <v>39</v>
      </c>
      <c r="X8180" t="s">
        <v>34</v>
      </c>
      <c r="Y8180" t="s">
        <v>47</v>
      </c>
    </row>
    <row r="8181" spans="1:25" x14ac:dyDescent="0.35">
      <c r="A8181">
        <v>4</v>
      </c>
      <c r="B8181" t="s">
        <v>43</v>
      </c>
      <c r="C8181">
        <v>6</v>
      </c>
      <c r="D8181" t="s">
        <v>11</v>
      </c>
      <c r="E8181" t="s">
        <v>667</v>
      </c>
      <c r="F8181" t="s">
        <v>13</v>
      </c>
      <c r="G8181" t="s">
        <v>1266</v>
      </c>
      <c r="H8181" s="1">
        <v>0.2</v>
      </c>
      <c r="I8181" s="2">
        <v>43605</v>
      </c>
      <c r="J8181" t="s">
        <v>7136</v>
      </c>
      <c r="K8181" t="s">
        <v>30</v>
      </c>
      <c r="L8181">
        <v>90712</v>
      </c>
      <c r="M8181">
        <v>754</v>
      </c>
      <c r="N8181" t="s">
        <v>945</v>
      </c>
      <c r="O8181">
        <v>-97</v>
      </c>
      <c r="P8181">
        <v>8</v>
      </c>
      <c r="Q8181" t="s">
        <v>32</v>
      </c>
      <c r="R8181" t="s">
        <v>8304</v>
      </c>
      <c r="S8181">
        <v>-97.18</v>
      </c>
      <c r="T8181">
        <v>518</v>
      </c>
      <c r="U8181" t="s">
        <v>76</v>
      </c>
      <c r="V8181" s="2">
        <v>43609</v>
      </c>
      <c r="W8181" t="s">
        <v>39</v>
      </c>
      <c r="X8181" t="s">
        <v>34</v>
      </c>
      <c r="Y8181" t="s">
        <v>24</v>
      </c>
    </row>
    <row r="8182" spans="1:25" x14ac:dyDescent="0.35">
      <c r="A8182">
        <v>4</v>
      </c>
      <c r="B8182" t="s">
        <v>43</v>
      </c>
      <c r="C8182">
        <v>6</v>
      </c>
      <c r="D8182" t="s">
        <v>50</v>
      </c>
      <c r="E8182" t="s">
        <v>667</v>
      </c>
      <c r="F8182" t="s">
        <v>13</v>
      </c>
      <c r="G8182" t="s">
        <v>1266</v>
      </c>
      <c r="H8182" s="1">
        <v>0.2</v>
      </c>
      <c r="I8182" s="2">
        <v>43605</v>
      </c>
      <c r="J8182" t="s">
        <v>7136</v>
      </c>
      <c r="K8182" t="s">
        <v>30</v>
      </c>
      <c r="L8182">
        <v>90712</v>
      </c>
      <c r="M8182">
        <v>1222</v>
      </c>
      <c r="N8182" t="s">
        <v>5161</v>
      </c>
      <c r="O8182">
        <v>39</v>
      </c>
      <c r="P8182">
        <v>1</v>
      </c>
      <c r="Q8182" t="s">
        <v>32</v>
      </c>
      <c r="R8182" t="s">
        <v>8304</v>
      </c>
      <c r="S8182">
        <v>38.61</v>
      </c>
      <c r="T8182">
        <v>343</v>
      </c>
      <c r="U8182" t="s">
        <v>76</v>
      </c>
      <c r="V8182" s="2">
        <v>43609</v>
      </c>
      <c r="W8182" t="s">
        <v>39</v>
      </c>
      <c r="X8182" t="s">
        <v>34</v>
      </c>
      <c r="Y8182" t="s">
        <v>422</v>
      </c>
    </row>
    <row r="8183" spans="1:25" hidden="1" x14ac:dyDescent="0.35">
      <c r="A8183">
        <v>5</v>
      </c>
      <c r="B8183" t="s">
        <v>43</v>
      </c>
      <c r="C8183">
        <v>6</v>
      </c>
      <c r="D8183" t="s">
        <v>50</v>
      </c>
      <c r="E8183" t="s">
        <v>372</v>
      </c>
      <c r="F8183" t="s">
        <v>13</v>
      </c>
      <c r="G8183" t="s">
        <v>1469</v>
      </c>
      <c r="H8183" s="1">
        <v>0</v>
      </c>
      <c r="I8183" s="2">
        <v>43786</v>
      </c>
      <c r="J8183" t="s">
        <v>5041</v>
      </c>
      <c r="K8183" t="s">
        <v>102</v>
      </c>
      <c r="L8183">
        <v>19711</v>
      </c>
      <c r="M8183">
        <v>399</v>
      </c>
      <c r="N8183" t="s">
        <v>5042</v>
      </c>
      <c r="O8183">
        <v>5040</v>
      </c>
      <c r="P8183">
        <v>3</v>
      </c>
      <c r="Q8183" t="s">
        <v>104</v>
      </c>
      <c r="R8183" t="s">
        <v>8304</v>
      </c>
      <c r="S8183">
        <v>5039.99</v>
      </c>
      <c r="T8183">
        <v>10500</v>
      </c>
      <c r="U8183" t="s">
        <v>19</v>
      </c>
      <c r="V8183" s="2">
        <v>43791</v>
      </c>
      <c r="W8183" t="s">
        <v>39</v>
      </c>
      <c r="X8183" t="s">
        <v>161</v>
      </c>
      <c r="Y8183" t="s">
        <v>727</v>
      </c>
    </row>
    <row r="8184" spans="1:25" hidden="1" x14ac:dyDescent="0.35">
      <c r="A8184">
        <v>2</v>
      </c>
      <c r="B8184" t="s">
        <v>43</v>
      </c>
      <c r="C8184">
        <v>3</v>
      </c>
      <c r="D8184" t="s">
        <v>26</v>
      </c>
      <c r="E8184" t="s">
        <v>1595</v>
      </c>
      <c r="F8184" t="s">
        <v>13</v>
      </c>
      <c r="G8184" t="s">
        <v>1773</v>
      </c>
      <c r="H8184" s="1">
        <v>0.2</v>
      </c>
      <c r="I8184" s="2">
        <v>43781</v>
      </c>
      <c r="J8184" t="s">
        <v>3490</v>
      </c>
      <c r="K8184" t="s">
        <v>102</v>
      </c>
      <c r="L8184">
        <v>17602</v>
      </c>
      <c r="M8184">
        <v>1377</v>
      </c>
      <c r="N8184" t="s">
        <v>2946</v>
      </c>
      <c r="O8184">
        <v>-55</v>
      </c>
      <c r="P8184">
        <v>2</v>
      </c>
      <c r="Q8184" t="s">
        <v>104</v>
      </c>
      <c r="R8184" t="s">
        <v>8304</v>
      </c>
      <c r="S8184">
        <v>-55.26</v>
      </c>
      <c r="T8184">
        <v>221</v>
      </c>
      <c r="U8184" t="s">
        <v>19</v>
      </c>
      <c r="V8184" s="2">
        <v>43783</v>
      </c>
      <c r="W8184" t="s">
        <v>20</v>
      </c>
      <c r="X8184" t="s">
        <v>105</v>
      </c>
      <c r="Y8184" t="s">
        <v>42</v>
      </c>
    </row>
    <row r="8185" spans="1:25" hidden="1" x14ac:dyDescent="0.35">
      <c r="A8185">
        <v>6</v>
      </c>
      <c r="B8185" t="s">
        <v>10</v>
      </c>
      <c r="C8185">
        <v>6</v>
      </c>
      <c r="D8185" t="s">
        <v>11</v>
      </c>
      <c r="E8185" t="s">
        <v>192</v>
      </c>
      <c r="F8185" t="s">
        <v>13</v>
      </c>
      <c r="G8185" t="s">
        <v>6936</v>
      </c>
      <c r="H8185" s="1">
        <v>0.6</v>
      </c>
      <c r="I8185" s="2">
        <v>43575</v>
      </c>
      <c r="J8185" t="s">
        <v>7039</v>
      </c>
      <c r="K8185" t="s">
        <v>73</v>
      </c>
      <c r="L8185">
        <v>60610</v>
      </c>
      <c r="M8185">
        <v>558</v>
      </c>
      <c r="N8185" t="s">
        <v>6941</v>
      </c>
      <c r="O8185">
        <v>-52</v>
      </c>
      <c r="P8185">
        <v>2</v>
      </c>
      <c r="Q8185" t="s">
        <v>75</v>
      </c>
      <c r="R8185" t="s">
        <v>8304</v>
      </c>
      <c r="S8185">
        <v>-52.17</v>
      </c>
      <c r="T8185">
        <v>44</v>
      </c>
      <c r="U8185" t="s">
        <v>76</v>
      </c>
      <c r="V8185" s="2">
        <v>43581</v>
      </c>
      <c r="W8185" t="s">
        <v>39</v>
      </c>
      <c r="X8185" t="s">
        <v>139</v>
      </c>
      <c r="Y8185" t="s">
        <v>47</v>
      </c>
    </row>
    <row r="8186" spans="1:25" hidden="1" x14ac:dyDescent="0.35">
      <c r="A8186">
        <v>4</v>
      </c>
      <c r="B8186" t="s">
        <v>43</v>
      </c>
      <c r="C8186">
        <v>6</v>
      </c>
      <c r="D8186" t="s">
        <v>26</v>
      </c>
      <c r="E8186" t="s">
        <v>4689</v>
      </c>
      <c r="F8186" t="s">
        <v>13</v>
      </c>
      <c r="G8186" t="s">
        <v>1526</v>
      </c>
      <c r="H8186" s="1">
        <v>0.2</v>
      </c>
      <c r="I8186" s="2">
        <v>43726</v>
      </c>
      <c r="J8186" t="s">
        <v>4690</v>
      </c>
      <c r="K8186" t="s">
        <v>30</v>
      </c>
      <c r="L8186">
        <v>88101</v>
      </c>
      <c r="M8186">
        <v>1639</v>
      </c>
      <c r="N8186" t="s">
        <v>3140</v>
      </c>
      <c r="O8186">
        <v>4</v>
      </c>
      <c r="P8186">
        <v>7</v>
      </c>
      <c r="Q8186" t="s">
        <v>32</v>
      </c>
      <c r="R8186" t="s">
        <v>8304</v>
      </c>
      <c r="S8186">
        <v>3.53</v>
      </c>
      <c r="T8186">
        <v>10</v>
      </c>
      <c r="U8186" t="s">
        <v>19</v>
      </c>
      <c r="V8186" s="2">
        <v>43730</v>
      </c>
      <c r="W8186" t="s">
        <v>39</v>
      </c>
      <c r="X8186" t="s">
        <v>413</v>
      </c>
      <c r="Y8186" t="s">
        <v>54</v>
      </c>
    </row>
    <row r="8187" spans="1:25" hidden="1" x14ac:dyDescent="0.35">
      <c r="A8187">
        <v>4</v>
      </c>
      <c r="B8187" t="s">
        <v>43</v>
      </c>
      <c r="C8187">
        <v>6</v>
      </c>
      <c r="D8187" t="s">
        <v>50</v>
      </c>
      <c r="E8187" t="s">
        <v>4689</v>
      </c>
      <c r="F8187" t="s">
        <v>13</v>
      </c>
      <c r="G8187" t="s">
        <v>1526</v>
      </c>
      <c r="H8187" s="1">
        <v>0</v>
      </c>
      <c r="I8187" s="2">
        <v>43726</v>
      </c>
      <c r="J8187" t="s">
        <v>4690</v>
      </c>
      <c r="K8187" t="s">
        <v>30</v>
      </c>
      <c r="L8187">
        <v>88101</v>
      </c>
      <c r="M8187">
        <v>968</v>
      </c>
      <c r="N8187" t="s">
        <v>5141</v>
      </c>
      <c r="O8187">
        <v>8</v>
      </c>
      <c r="P8187">
        <v>3</v>
      </c>
      <c r="Q8187" t="s">
        <v>32</v>
      </c>
      <c r="R8187" t="s">
        <v>8304</v>
      </c>
      <c r="S8187">
        <v>8.11</v>
      </c>
      <c r="T8187">
        <v>101</v>
      </c>
      <c r="U8187" t="s">
        <v>19</v>
      </c>
      <c r="V8187" s="2">
        <v>43730</v>
      </c>
      <c r="W8187" t="s">
        <v>39</v>
      </c>
      <c r="X8187" t="s">
        <v>413</v>
      </c>
      <c r="Y8187" t="s">
        <v>113</v>
      </c>
    </row>
    <row r="8188" spans="1:25" x14ac:dyDescent="0.35">
      <c r="A8188">
        <v>2</v>
      </c>
      <c r="B8188" t="s">
        <v>43</v>
      </c>
      <c r="C8188">
        <v>3</v>
      </c>
      <c r="D8188" t="s">
        <v>26</v>
      </c>
      <c r="E8188" t="s">
        <v>1804</v>
      </c>
      <c r="F8188" t="s">
        <v>13</v>
      </c>
      <c r="G8188" t="s">
        <v>896</v>
      </c>
      <c r="H8188" s="1">
        <v>0</v>
      </c>
      <c r="I8188" s="2">
        <v>43719</v>
      </c>
      <c r="J8188" t="s">
        <v>8004</v>
      </c>
      <c r="K8188" t="s">
        <v>30</v>
      </c>
      <c r="L8188">
        <v>92704</v>
      </c>
      <c r="M8188">
        <v>1713</v>
      </c>
      <c r="N8188" t="s">
        <v>2912</v>
      </c>
      <c r="O8188">
        <v>9</v>
      </c>
      <c r="P8188">
        <v>3</v>
      </c>
      <c r="Q8188" t="s">
        <v>32</v>
      </c>
      <c r="R8188" t="s">
        <v>92</v>
      </c>
      <c r="S8188">
        <v>9.33</v>
      </c>
      <c r="T8188">
        <v>19</v>
      </c>
      <c r="U8188" t="s">
        <v>33</v>
      </c>
      <c r="V8188" s="2">
        <v>43721</v>
      </c>
      <c r="W8188" t="s">
        <v>20</v>
      </c>
      <c r="X8188" t="s">
        <v>34</v>
      </c>
      <c r="Y8188" t="s">
        <v>64</v>
      </c>
    </row>
    <row r="8189" spans="1:25" x14ac:dyDescent="0.35">
      <c r="A8189">
        <v>2</v>
      </c>
      <c r="B8189" t="s">
        <v>43</v>
      </c>
      <c r="C8189">
        <v>3</v>
      </c>
      <c r="D8189" t="s">
        <v>50</v>
      </c>
      <c r="E8189" t="s">
        <v>1804</v>
      </c>
      <c r="F8189" t="s">
        <v>13</v>
      </c>
      <c r="G8189" t="s">
        <v>896</v>
      </c>
      <c r="H8189" s="1">
        <v>0.2</v>
      </c>
      <c r="I8189" s="2">
        <v>43719</v>
      </c>
      <c r="J8189" t="s">
        <v>8004</v>
      </c>
      <c r="K8189" t="s">
        <v>30</v>
      </c>
      <c r="L8189">
        <v>92704</v>
      </c>
      <c r="M8189">
        <v>1232</v>
      </c>
      <c r="N8189" t="s">
        <v>4763</v>
      </c>
      <c r="O8189">
        <v>18</v>
      </c>
      <c r="P8189">
        <v>6</v>
      </c>
      <c r="Q8189" t="s">
        <v>32</v>
      </c>
      <c r="R8189" t="s">
        <v>92</v>
      </c>
      <c r="S8189">
        <v>17.989999999999998</v>
      </c>
      <c r="T8189">
        <v>144</v>
      </c>
      <c r="U8189" t="s">
        <v>33</v>
      </c>
      <c r="V8189" s="2">
        <v>43721</v>
      </c>
      <c r="W8189" t="s">
        <v>20</v>
      </c>
      <c r="X8189" t="s">
        <v>34</v>
      </c>
      <c r="Y8189" t="s">
        <v>52</v>
      </c>
    </row>
    <row r="8190" spans="1:25" hidden="1" x14ac:dyDescent="0.35">
      <c r="A8190">
        <v>4</v>
      </c>
      <c r="B8190" t="s">
        <v>43</v>
      </c>
      <c r="C8190">
        <v>6</v>
      </c>
      <c r="D8190" t="s">
        <v>50</v>
      </c>
      <c r="E8190" t="s">
        <v>498</v>
      </c>
      <c r="F8190" t="s">
        <v>13</v>
      </c>
      <c r="G8190" t="s">
        <v>597</v>
      </c>
      <c r="H8190" s="1">
        <v>0.2</v>
      </c>
      <c r="I8190" s="2">
        <v>43792</v>
      </c>
      <c r="J8190" t="s">
        <v>5011</v>
      </c>
      <c r="K8190" t="s">
        <v>73</v>
      </c>
      <c r="L8190">
        <v>75220</v>
      </c>
      <c r="M8190">
        <v>1245</v>
      </c>
      <c r="N8190" t="s">
        <v>4954</v>
      </c>
      <c r="O8190">
        <v>20</v>
      </c>
      <c r="P8190">
        <v>5</v>
      </c>
      <c r="Q8190" t="s">
        <v>75</v>
      </c>
      <c r="R8190" t="s">
        <v>8304</v>
      </c>
      <c r="S8190">
        <v>19.600000000000001</v>
      </c>
      <c r="T8190">
        <v>196</v>
      </c>
      <c r="U8190" t="s">
        <v>19</v>
      </c>
      <c r="V8190" s="2">
        <v>43796</v>
      </c>
      <c r="W8190" t="s">
        <v>39</v>
      </c>
      <c r="X8190" t="s">
        <v>77</v>
      </c>
      <c r="Y8190" t="s">
        <v>52</v>
      </c>
    </row>
    <row r="8191" spans="1:25" hidden="1" x14ac:dyDescent="0.35">
      <c r="A8191">
        <v>7</v>
      </c>
      <c r="B8191" t="s">
        <v>25</v>
      </c>
      <c r="C8191">
        <v>6</v>
      </c>
      <c r="D8191" t="s">
        <v>11</v>
      </c>
      <c r="E8191" t="s">
        <v>65</v>
      </c>
      <c r="F8191" t="s">
        <v>13</v>
      </c>
      <c r="G8191" t="s">
        <v>8099</v>
      </c>
      <c r="H8191" s="1">
        <v>0</v>
      </c>
      <c r="I8191" s="2">
        <v>43800</v>
      </c>
      <c r="J8191" t="s">
        <v>2588</v>
      </c>
      <c r="K8191" t="s">
        <v>30</v>
      </c>
      <c r="L8191">
        <v>98105</v>
      </c>
      <c r="M8191">
        <v>840</v>
      </c>
      <c r="N8191" t="s">
        <v>2338</v>
      </c>
      <c r="O8191">
        <v>41</v>
      </c>
      <c r="P8191">
        <v>2</v>
      </c>
      <c r="Q8191" t="s">
        <v>32</v>
      </c>
      <c r="R8191" t="s">
        <v>8304</v>
      </c>
      <c r="S8191">
        <v>41.17</v>
      </c>
      <c r="T8191">
        <v>142</v>
      </c>
      <c r="U8191" t="s">
        <v>19</v>
      </c>
      <c r="V8191" s="2">
        <v>43807</v>
      </c>
      <c r="W8191" t="s">
        <v>39</v>
      </c>
      <c r="X8191" t="s">
        <v>69</v>
      </c>
      <c r="Y8191" t="s">
        <v>22</v>
      </c>
    </row>
    <row r="8192" spans="1:25" hidden="1" x14ac:dyDescent="0.35">
      <c r="A8192">
        <v>7</v>
      </c>
      <c r="B8192" t="s">
        <v>25</v>
      </c>
      <c r="C8192">
        <v>6</v>
      </c>
      <c r="D8192" t="s">
        <v>26</v>
      </c>
      <c r="E8192" t="s">
        <v>65</v>
      </c>
      <c r="F8192" t="s">
        <v>13</v>
      </c>
      <c r="G8192" t="s">
        <v>8099</v>
      </c>
      <c r="H8192" s="1">
        <v>0</v>
      </c>
      <c r="I8192" s="2">
        <v>43800</v>
      </c>
      <c r="J8192" t="s">
        <v>2588</v>
      </c>
      <c r="K8192" t="s">
        <v>30</v>
      </c>
      <c r="L8192">
        <v>98105</v>
      </c>
      <c r="M8192">
        <v>1743</v>
      </c>
      <c r="N8192" t="s">
        <v>3405</v>
      </c>
      <c r="O8192">
        <v>19</v>
      </c>
      <c r="P8192">
        <v>7</v>
      </c>
      <c r="Q8192" t="s">
        <v>32</v>
      </c>
      <c r="R8192" t="s">
        <v>8304</v>
      </c>
      <c r="S8192">
        <v>18.84</v>
      </c>
      <c r="T8192">
        <v>42</v>
      </c>
      <c r="U8192" t="s">
        <v>19</v>
      </c>
      <c r="V8192" s="2">
        <v>43807</v>
      </c>
      <c r="W8192" t="s">
        <v>39</v>
      </c>
      <c r="X8192" t="s">
        <v>69</v>
      </c>
      <c r="Y8192" t="s">
        <v>64</v>
      </c>
    </row>
    <row r="8193" spans="1:25" x14ac:dyDescent="0.35">
      <c r="A8193">
        <v>4</v>
      </c>
      <c r="B8193" t="s">
        <v>43</v>
      </c>
      <c r="C8193">
        <v>6</v>
      </c>
      <c r="D8193" t="s">
        <v>26</v>
      </c>
      <c r="E8193" t="s">
        <v>4599</v>
      </c>
      <c r="F8193" t="s">
        <v>13</v>
      </c>
      <c r="G8193" t="s">
        <v>7041</v>
      </c>
      <c r="H8193" s="1">
        <v>0</v>
      </c>
      <c r="I8193" s="2">
        <v>43579</v>
      </c>
      <c r="J8193" t="s">
        <v>7612</v>
      </c>
      <c r="K8193" t="s">
        <v>30</v>
      </c>
      <c r="L8193">
        <v>93101</v>
      </c>
      <c r="M8193">
        <v>457</v>
      </c>
      <c r="N8193" t="s">
        <v>3172</v>
      </c>
      <c r="O8193">
        <v>1</v>
      </c>
      <c r="P8193">
        <v>1</v>
      </c>
      <c r="Q8193" t="s">
        <v>32</v>
      </c>
      <c r="R8193" t="s">
        <v>8304</v>
      </c>
      <c r="S8193">
        <v>0.65</v>
      </c>
      <c r="T8193">
        <v>2</v>
      </c>
      <c r="U8193" t="s">
        <v>76</v>
      </c>
      <c r="V8193" s="2">
        <v>43583</v>
      </c>
      <c r="W8193" t="s">
        <v>39</v>
      </c>
      <c r="X8193" t="s">
        <v>34</v>
      </c>
      <c r="Y8193" t="s">
        <v>176</v>
      </c>
    </row>
    <row r="8194" spans="1:25" x14ac:dyDescent="0.35">
      <c r="A8194">
        <v>6</v>
      </c>
      <c r="B8194" t="s">
        <v>10</v>
      </c>
      <c r="C8194">
        <v>6</v>
      </c>
      <c r="D8194" t="s">
        <v>11</v>
      </c>
      <c r="E8194" t="s">
        <v>27</v>
      </c>
      <c r="F8194" t="s">
        <v>13</v>
      </c>
      <c r="G8194" t="s">
        <v>1860</v>
      </c>
      <c r="H8194" s="1">
        <v>0.2</v>
      </c>
      <c r="I8194" s="2">
        <v>43608</v>
      </c>
      <c r="J8194" t="s">
        <v>7863</v>
      </c>
      <c r="K8194" t="s">
        <v>30</v>
      </c>
      <c r="L8194">
        <v>90036</v>
      </c>
      <c r="M8194">
        <v>980</v>
      </c>
      <c r="N8194" t="s">
        <v>2507</v>
      </c>
      <c r="O8194">
        <v>-6</v>
      </c>
      <c r="P8194">
        <v>3</v>
      </c>
      <c r="Q8194" t="s">
        <v>32</v>
      </c>
      <c r="R8194" t="s">
        <v>92</v>
      </c>
      <c r="S8194">
        <v>-6.42</v>
      </c>
      <c r="T8194">
        <v>171</v>
      </c>
      <c r="U8194" t="s">
        <v>19</v>
      </c>
      <c r="V8194" s="2">
        <v>43614</v>
      </c>
      <c r="W8194" t="s">
        <v>39</v>
      </c>
      <c r="X8194" t="s">
        <v>34</v>
      </c>
      <c r="Y8194" t="s">
        <v>41</v>
      </c>
    </row>
    <row r="8195" spans="1:25" hidden="1" x14ac:dyDescent="0.35">
      <c r="A8195">
        <v>2</v>
      </c>
      <c r="B8195" t="s">
        <v>25</v>
      </c>
      <c r="C8195">
        <v>1</v>
      </c>
      <c r="D8195" t="s">
        <v>26</v>
      </c>
      <c r="E8195" t="s">
        <v>347</v>
      </c>
      <c r="F8195" t="s">
        <v>13</v>
      </c>
      <c r="G8195" t="s">
        <v>1976</v>
      </c>
      <c r="H8195" s="1">
        <v>0</v>
      </c>
      <c r="I8195" s="2">
        <v>43792</v>
      </c>
      <c r="J8195" t="s">
        <v>2777</v>
      </c>
      <c r="K8195" t="s">
        <v>73</v>
      </c>
      <c r="L8195">
        <v>48066</v>
      </c>
      <c r="M8195">
        <v>1504</v>
      </c>
      <c r="N8195" t="s">
        <v>774</v>
      </c>
      <c r="O8195">
        <v>0</v>
      </c>
      <c r="P8195">
        <v>2</v>
      </c>
      <c r="Q8195" t="s">
        <v>75</v>
      </c>
      <c r="R8195" t="s">
        <v>8304</v>
      </c>
      <c r="S8195">
        <v>0.17</v>
      </c>
      <c r="T8195">
        <v>4</v>
      </c>
      <c r="U8195" t="s">
        <v>19</v>
      </c>
      <c r="V8195" s="2">
        <v>43794</v>
      </c>
      <c r="W8195" t="s">
        <v>130</v>
      </c>
      <c r="X8195" t="s">
        <v>156</v>
      </c>
      <c r="Y8195" t="s">
        <v>356</v>
      </c>
    </row>
    <row r="8196" spans="1:25" hidden="1" x14ac:dyDescent="0.35">
      <c r="A8196">
        <v>4</v>
      </c>
      <c r="B8196" t="s">
        <v>43</v>
      </c>
      <c r="C8196">
        <v>6</v>
      </c>
      <c r="D8196" t="s">
        <v>26</v>
      </c>
      <c r="E8196" t="s">
        <v>171</v>
      </c>
      <c r="F8196" t="s">
        <v>13</v>
      </c>
      <c r="G8196" t="s">
        <v>136</v>
      </c>
      <c r="H8196" s="1">
        <v>0</v>
      </c>
      <c r="I8196" s="2">
        <v>43626</v>
      </c>
      <c r="J8196" t="s">
        <v>6361</v>
      </c>
      <c r="K8196" t="s">
        <v>102</v>
      </c>
      <c r="L8196">
        <v>10011</v>
      </c>
      <c r="M8196">
        <v>1306</v>
      </c>
      <c r="N8196" t="s">
        <v>186</v>
      </c>
      <c r="O8196">
        <v>4</v>
      </c>
      <c r="P8196">
        <v>5</v>
      </c>
      <c r="Q8196" t="s">
        <v>104</v>
      </c>
      <c r="R8196" t="s">
        <v>8304</v>
      </c>
      <c r="S8196">
        <v>4.2</v>
      </c>
      <c r="T8196">
        <v>8</v>
      </c>
      <c r="U8196" t="s">
        <v>33</v>
      </c>
      <c r="V8196" s="2">
        <v>43630</v>
      </c>
      <c r="W8196" t="s">
        <v>39</v>
      </c>
      <c r="X8196" t="s">
        <v>175</v>
      </c>
      <c r="Y8196" t="s">
        <v>49</v>
      </c>
    </row>
    <row r="8197" spans="1:25" hidden="1" x14ac:dyDescent="0.35">
      <c r="A8197">
        <v>1</v>
      </c>
      <c r="B8197" t="s">
        <v>10</v>
      </c>
      <c r="C8197">
        <v>1</v>
      </c>
      <c r="D8197" t="s">
        <v>11</v>
      </c>
      <c r="E8197" t="s">
        <v>201</v>
      </c>
      <c r="F8197" t="s">
        <v>13</v>
      </c>
      <c r="G8197" t="s">
        <v>5300</v>
      </c>
      <c r="H8197" s="1">
        <v>0.2</v>
      </c>
      <c r="I8197" s="2">
        <v>43759</v>
      </c>
      <c r="J8197" t="s">
        <v>5301</v>
      </c>
      <c r="K8197" t="s">
        <v>30</v>
      </c>
      <c r="L8197">
        <v>97477</v>
      </c>
      <c r="M8197">
        <v>741</v>
      </c>
      <c r="N8197" t="s">
        <v>1790</v>
      </c>
      <c r="O8197">
        <v>48</v>
      </c>
      <c r="P8197">
        <v>2</v>
      </c>
      <c r="Q8197" t="s">
        <v>32</v>
      </c>
      <c r="R8197" t="s">
        <v>8304</v>
      </c>
      <c r="S8197">
        <v>47.85</v>
      </c>
      <c r="T8197">
        <v>478</v>
      </c>
      <c r="U8197" t="s">
        <v>33</v>
      </c>
      <c r="V8197" s="2">
        <v>43760</v>
      </c>
      <c r="W8197" t="s">
        <v>130</v>
      </c>
      <c r="X8197" t="s">
        <v>262</v>
      </c>
      <c r="Y8197" t="s">
        <v>24</v>
      </c>
    </row>
    <row r="8198" spans="1:25" hidden="1" x14ac:dyDescent="0.35">
      <c r="A8198">
        <v>1</v>
      </c>
      <c r="B8198" t="s">
        <v>10</v>
      </c>
      <c r="C8198">
        <v>1</v>
      </c>
      <c r="D8198" t="s">
        <v>26</v>
      </c>
      <c r="E8198" t="s">
        <v>201</v>
      </c>
      <c r="F8198" t="s">
        <v>13</v>
      </c>
      <c r="G8198" t="s">
        <v>5300</v>
      </c>
      <c r="H8198" s="1">
        <v>0.2</v>
      </c>
      <c r="I8198" s="2">
        <v>43759</v>
      </c>
      <c r="J8198" t="s">
        <v>5301</v>
      </c>
      <c r="K8198" t="s">
        <v>30</v>
      </c>
      <c r="L8198">
        <v>97477</v>
      </c>
      <c r="M8198">
        <v>1822</v>
      </c>
      <c r="N8198" t="s">
        <v>4496</v>
      </c>
      <c r="O8198">
        <v>2</v>
      </c>
      <c r="P8198">
        <v>1</v>
      </c>
      <c r="Q8198" t="s">
        <v>32</v>
      </c>
      <c r="R8198" t="s">
        <v>8304</v>
      </c>
      <c r="S8198">
        <v>1.81</v>
      </c>
      <c r="T8198">
        <v>5</v>
      </c>
      <c r="U8198" t="s">
        <v>33</v>
      </c>
      <c r="V8198" s="2">
        <v>43760</v>
      </c>
      <c r="W8198" t="s">
        <v>130</v>
      </c>
      <c r="X8198" t="s">
        <v>262</v>
      </c>
      <c r="Y8198" t="s">
        <v>64</v>
      </c>
    </row>
    <row r="8199" spans="1:25" hidden="1" x14ac:dyDescent="0.35">
      <c r="A8199">
        <v>1</v>
      </c>
      <c r="B8199" t="s">
        <v>10</v>
      </c>
      <c r="C8199">
        <v>1</v>
      </c>
      <c r="D8199" t="s">
        <v>50</v>
      </c>
      <c r="E8199" t="s">
        <v>201</v>
      </c>
      <c r="F8199" t="s">
        <v>13</v>
      </c>
      <c r="G8199" t="s">
        <v>5300</v>
      </c>
      <c r="H8199" s="1">
        <v>0.2</v>
      </c>
      <c r="I8199" s="2">
        <v>43759</v>
      </c>
      <c r="J8199" t="s">
        <v>5301</v>
      </c>
      <c r="K8199" t="s">
        <v>30</v>
      </c>
      <c r="L8199">
        <v>97477</v>
      </c>
      <c r="M8199">
        <v>1076</v>
      </c>
      <c r="N8199" t="s">
        <v>4765</v>
      </c>
      <c r="O8199">
        <v>7</v>
      </c>
      <c r="P8199">
        <v>2</v>
      </c>
      <c r="Q8199" t="s">
        <v>32</v>
      </c>
      <c r="R8199" t="s">
        <v>8304</v>
      </c>
      <c r="S8199">
        <v>6.74</v>
      </c>
      <c r="T8199">
        <v>28</v>
      </c>
      <c r="U8199" t="s">
        <v>33</v>
      </c>
      <c r="V8199" s="2">
        <v>43760</v>
      </c>
      <c r="W8199" t="s">
        <v>130</v>
      </c>
      <c r="X8199" t="s">
        <v>262</v>
      </c>
      <c r="Y8199" t="s">
        <v>113</v>
      </c>
    </row>
    <row r="8200" spans="1:25" hidden="1" x14ac:dyDescent="0.35">
      <c r="A8200">
        <v>4</v>
      </c>
      <c r="B8200" t="s">
        <v>25</v>
      </c>
      <c r="C8200">
        <v>3</v>
      </c>
      <c r="D8200" t="s">
        <v>26</v>
      </c>
      <c r="E8200" t="s">
        <v>171</v>
      </c>
      <c r="F8200" t="s">
        <v>13</v>
      </c>
      <c r="G8200" t="s">
        <v>5633</v>
      </c>
      <c r="H8200" s="1">
        <v>0</v>
      </c>
      <c r="I8200" s="2">
        <v>43548</v>
      </c>
      <c r="J8200" t="s">
        <v>6069</v>
      </c>
      <c r="K8200" t="s">
        <v>102</v>
      </c>
      <c r="L8200">
        <v>10009</v>
      </c>
      <c r="M8200">
        <v>1678</v>
      </c>
      <c r="N8200" t="s">
        <v>3163</v>
      </c>
      <c r="O8200">
        <v>107</v>
      </c>
      <c r="P8200">
        <v>4</v>
      </c>
      <c r="Q8200" t="s">
        <v>104</v>
      </c>
      <c r="R8200" t="s">
        <v>8304</v>
      </c>
      <c r="S8200">
        <v>106.52</v>
      </c>
      <c r="T8200">
        <v>222</v>
      </c>
      <c r="U8200" t="s">
        <v>33</v>
      </c>
      <c r="V8200" s="2">
        <v>43552</v>
      </c>
      <c r="W8200" t="s">
        <v>20</v>
      </c>
      <c r="X8200" t="s">
        <v>175</v>
      </c>
      <c r="Y8200" t="s">
        <v>64</v>
      </c>
    </row>
    <row r="8201" spans="1:25" hidden="1" x14ac:dyDescent="0.35">
      <c r="A8201">
        <v>4</v>
      </c>
      <c r="B8201" t="s">
        <v>25</v>
      </c>
      <c r="C8201">
        <v>3</v>
      </c>
      <c r="D8201" t="s">
        <v>50</v>
      </c>
      <c r="E8201" t="s">
        <v>171</v>
      </c>
      <c r="F8201" t="s">
        <v>13</v>
      </c>
      <c r="G8201" t="s">
        <v>5633</v>
      </c>
      <c r="H8201" s="1">
        <v>0</v>
      </c>
      <c r="I8201" s="2">
        <v>43548</v>
      </c>
      <c r="J8201" t="s">
        <v>6069</v>
      </c>
      <c r="K8201" t="s">
        <v>102</v>
      </c>
      <c r="L8201">
        <v>10009</v>
      </c>
      <c r="M8201">
        <v>1080</v>
      </c>
      <c r="N8201" t="s">
        <v>518</v>
      </c>
      <c r="O8201">
        <v>12</v>
      </c>
      <c r="P8201">
        <v>2</v>
      </c>
      <c r="Q8201" t="s">
        <v>104</v>
      </c>
      <c r="R8201" t="s">
        <v>8304</v>
      </c>
      <c r="S8201">
        <v>11.7</v>
      </c>
      <c r="T8201">
        <v>26</v>
      </c>
      <c r="U8201" t="s">
        <v>33</v>
      </c>
      <c r="V8201" s="2">
        <v>43552</v>
      </c>
      <c r="W8201" t="s">
        <v>20</v>
      </c>
      <c r="X8201" t="s">
        <v>175</v>
      </c>
      <c r="Y8201" t="s">
        <v>113</v>
      </c>
    </row>
    <row r="8202" spans="1:25" x14ac:dyDescent="0.35">
      <c r="A8202">
        <v>7</v>
      </c>
      <c r="B8202" t="s">
        <v>25</v>
      </c>
      <c r="C8202">
        <v>6</v>
      </c>
      <c r="D8202" t="s">
        <v>26</v>
      </c>
      <c r="E8202" t="s">
        <v>572</v>
      </c>
      <c r="F8202" t="s">
        <v>13</v>
      </c>
      <c r="G8202" t="s">
        <v>677</v>
      </c>
      <c r="H8202" s="1">
        <v>0.2</v>
      </c>
      <c r="I8202" s="2">
        <v>43809</v>
      </c>
      <c r="J8202" t="s">
        <v>6634</v>
      </c>
      <c r="K8202" t="s">
        <v>30</v>
      </c>
      <c r="L8202">
        <v>92037</v>
      </c>
      <c r="M8202">
        <v>1647</v>
      </c>
      <c r="N8202" t="s">
        <v>8227</v>
      </c>
      <c r="O8202">
        <v>23</v>
      </c>
      <c r="P8202">
        <v>2</v>
      </c>
      <c r="Q8202" t="s">
        <v>32</v>
      </c>
      <c r="R8202" t="s">
        <v>8304</v>
      </c>
      <c r="S8202">
        <v>22.95</v>
      </c>
      <c r="T8202">
        <v>66</v>
      </c>
      <c r="U8202" t="s">
        <v>33</v>
      </c>
      <c r="V8202" s="2">
        <v>43816</v>
      </c>
      <c r="W8202" t="s">
        <v>39</v>
      </c>
      <c r="X8202" t="s">
        <v>34</v>
      </c>
      <c r="Y8202" t="s">
        <v>54</v>
      </c>
    </row>
    <row r="8203" spans="1:25" x14ac:dyDescent="0.35">
      <c r="A8203">
        <v>7</v>
      </c>
      <c r="B8203" t="s">
        <v>25</v>
      </c>
      <c r="C8203">
        <v>6</v>
      </c>
      <c r="D8203" t="s">
        <v>26</v>
      </c>
      <c r="E8203" t="s">
        <v>572</v>
      </c>
      <c r="F8203" t="s">
        <v>13</v>
      </c>
      <c r="G8203" t="s">
        <v>677</v>
      </c>
      <c r="H8203" s="1">
        <v>0.2</v>
      </c>
      <c r="I8203" s="2">
        <v>43809</v>
      </c>
      <c r="J8203" t="s">
        <v>6634</v>
      </c>
      <c r="K8203" t="s">
        <v>30</v>
      </c>
      <c r="L8203">
        <v>92037</v>
      </c>
      <c r="M8203">
        <v>257</v>
      </c>
      <c r="N8203" t="s">
        <v>3184</v>
      </c>
      <c r="O8203">
        <v>7</v>
      </c>
      <c r="P8203">
        <v>4</v>
      </c>
      <c r="Q8203" t="s">
        <v>32</v>
      </c>
      <c r="R8203" t="s">
        <v>8304</v>
      </c>
      <c r="S8203">
        <v>7.23</v>
      </c>
      <c r="T8203">
        <v>20</v>
      </c>
      <c r="U8203" t="s">
        <v>33</v>
      </c>
      <c r="V8203" s="2">
        <v>43816</v>
      </c>
      <c r="W8203" t="s">
        <v>39</v>
      </c>
      <c r="X8203" t="s">
        <v>34</v>
      </c>
      <c r="Y8203" t="s">
        <v>54</v>
      </c>
    </row>
    <row r="8204" spans="1:25" hidden="1" x14ac:dyDescent="0.35">
      <c r="A8204">
        <v>3</v>
      </c>
      <c r="B8204" t="s">
        <v>25</v>
      </c>
      <c r="C8204">
        <v>1</v>
      </c>
      <c r="D8204" t="s">
        <v>26</v>
      </c>
      <c r="E8204" t="s">
        <v>2775</v>
      </c>
      <c r="F8204" t="s">
        <v>13</v>
      </c>
      <c r="G8204" t="s">
        <v>398</v>
      </c>
      <c r="H8204" s="1">
        <v>0</v>
      </c>
      <c r="I8204" s="2">
        <v>43771</v>
      </c>
      <c r="J8204" t="s">
        <v>2776</v>
      </c>
      <c r="K8204" t="s">
        <v>73</v>
      </c>
      <c r="L8204">
        <v>63116</v>
      </c>
      <c r="M8204">
        <v>96</v>
      </c>
      <c r="N8204" t="s">
        <v>8224</v>
      </c>
      <c r="O8204">
        <v>6</v>
      </c>
      <c r="P8204">
        <v>2</v>
      </c>
      <c r="Q8204" t="s">
        <v>75</v>
      </c>
      <c r="R8204" t="s">
        <v>8304</v>
      </c>
      <c r="S8204">
        <v>5.76</v>
      </c>
      <c r="T8204">
        <v>12</v>
      </c>
      <c r="U8204" t="s">
        <v>19</v>
      </c>
      <c r="V8204" s="2">
        <v>43774</v>
      </c>
      <c r="W8204" t="s">
        <v>130</v>
      </c>
      <c r="X8204" t="s">
        <v>368</v>
      </c>
      <c r="Y8204" t="s">
        <v>64</v>
      </c>
    </row>
    <row r="8205" spans="1:25" hidden="1" x14ac:dyDescent="0.35">
      <c r="A8205">
        <v>3</v>
      </c>
      <c r="B8205" t="s">
        <v>25</v>
      </c>
      <c r="C8205">
        <v>1</v>
      </c>
      <c r="D8205" t="s">
        <v>26</v>
      </c>
      <c r="E8205" t="s">
        <v>2775</v>
      </c>
      <c r="F8205" t="s">
        <v>13</v>
      </c>
      <c r="G8205" t="s">
        <v>398</v>
      </c>
      <c r="H8205" s="1">
        <v>0</v>
      </c>
      <c r="I8205" s="2">
        <v>43771</v>
      </c>
      <c r="J8205" t="s">
        <v>2776</v>
      </c>
      <c r="K8205" t="s">
        <v>73</v>
      </c>
      <c r="L8205">
        <v>63116</v>
      </c>
      <c r="M8205">
        <v>336</v>
      </c>
      <c r="N8205" t="s">
        <v>2784</v>
      </c>
      <c r="O8205">
        <v>21</v>
      </c>
      <c r="P8205">
        <v>10</v>
      </c>
      <c r="Q8205" t="s">
        <v>75</v>
      </c>
      <c r="R8205" t="s">
        <v>8304</v>
      </c>
      <c r="S8205">
        <v>20.98</v>
      </c>
      <c r="T8205">
        <v>84</v>
      </c>
      <c r="U8205" t="s">
        <v>19</v>
      </c>
      <c r="V8205" s="2">
        <v>43774</v>
      </c>
      <c r="W8205" t="s">
        <v>130</v>
      </c>
      <c r="X8205" t="s">
        <v>368</v>
      </c>
      <c r="Y8205" t="s">
        <v>56</v>
      </c>
    </row>
    <row r="8206" spans="1:25" hidden="1" x14ac:dyDescent="0.35">
      <c r="A8206">
        <v>2</v>
      </c>
      <c r="B8206" t="s">
        <v>43</v>
      </c>
      <c r="C8206">
        <v>3</v>
      </c>
      <c r="D8206" t="s">
        <v>11</v>
      </c>
      <c r="E8206" t="s">
        <v>1465</v>
      </c>
      <c r="F8206" t="s">
        <v>13</v>
      </c>
      <c r="G8206" t="s">
        <v>6926</v>
      </c>
      <c r="H8206" s="1">
        <v>0</v>
      </c>
      <c r="I8206" s="2">
        <v>43730</v>
      </c>
      <c r="J8206" t="s">
        <v>6927</v>
      </c>
      <c r="K8206" t="s">
        <v>73</v>
      </c>
      <c r="L8206">
        <v>48911</v>
      </c>
      <c r="M8206">
        <v>1228</v>
      </c>
      <c r="N8206" t="s">
        <v>8115</v>
      </c>
      <c r="O8206">
        <v>41</v>
      </c>
      <c r="P8206">
        <v>2</v>
      </c>
      <c r="Q8206" t="s">
        <v>75</v>
      </c>
      <c r="R8206" t="s">
        <v>8304</v>
      </c>
      <c r="S8206">
        <v>41.13</v>
      </c>
      <c r="T8206">
        <v>242</v>
      </c>
      <c r="U8206" t="s">
        <v>76</v>
      </c>
      <c r="V8206" s="2">
        <v>43732</v>
      </c>
      <c r="W8206" t="s">
        <v>20</v>
      </c>
      <c r="X8206" t="s">
        <v>156</v>
      </c>
      <c r="Y8206" t="s">
        <v>22</v>
      </c>
    </row>
    <row r="8207" spans="1:25" hidden="1" x14ac:dyDescent="0.35">
      <c r="A8207">
        <v>2</v>
      </c>
      <c r="B8207" t="s">
        <v>43</v>
      </c>
      <c r="C8207">
        <v>3</v>
      </c>
      <c r="D8207" t="s">
        <v>26</v>
      </c>
      <c r="E8207" t="s">
        <v>1465</v>
      </c>
      <c r="F8207" t="s">
        <v>13</v>
      </c>
      <c r="G8207" t="s">
        <v>6926</v>
      </c>
      <c r="H8207" s="1">
        <v>0</v>
      </c>
      <c r="I8207" s="2">
        <v>43730</v>
      </c>
      <c r="J8207" t="s">
        <v>6927</v>
      </c>
      <c r="K8207" t="s">
        <v>73</v>
      </c>
      <c r="L8207">
        <v>48911</v>
      </c>
      <c r="M8207">
        <v>222</v>
      </c>
      <c r="N8207" t="s">
        <v>245</v>
      </c>
      <c r="O8207">
        <v>13</v>
      </c>
      <c r="P8207">
        <v>9</v>
      </c>
      <c r="Q8207" t="s">
        <v>75</v>
      </c>
      <c r="R8207" t="s">
        <v>8304</v>
      </c>
      <c r="S8207">
        <v>13.31</v>
      </c>
      <c r="T8207">
        <v>28</v>
      </c>
      <c r="U8207" t="s">
        <v>76</v>
      </c>
      <c r="V8207" s="2">
        <v>43732</v>
      </c>
      <c r="W8207" t="s">
        <v>20</v>
      </c>
      <c r="X8207" t="s">
        <v>156</v>
      </c>
      <c r="Y8207" t="s">
        <v>35</v>
      </c>
    </row>
    <row r="8208" spans="1:25" hidden="1" x14ac:dyDescent="0.35">
      <c r="A8208">
        <v>2</v>
      </c>
      <c r="B8208" t="s">
        <v>25</v>
      </c>
      <c r="C8208">
        <v>1</v>
      </c>
      <c r="D8208" t="s">
        <v>26</v>
      </c>
      <c r="E8208" t="s">
        <v>741</v>
      </c>
      <c r="F8208" t="s">
        <v>13</v>
      </c>
      <c r="G8208" t="s">
        <v>187</v>
      </c>
      <c r="H8208" s="1">
        <v>0</v>
      </c>
      <c r="I8208" s="2">
        <v>43801</v>
      </c>
      <c r="J8208" t="s">
        <v>7870</v>
      </c>
      <c r="K8208" t="s">
        <v>102</v>
      </c>
      <c r="L8208">
        <v>1852</v>
      </c>
      <c r="M8208">
        <v>1504</v>
      </c>
      <c r="N8208" t="s">
        <v>774</v>
      </c>
      <c r="O8208">
        <v>0</v>
      </c>
      <c r="P8208">
        <v>2</v>
      </c>
      <c r="Q8208" t="s">
        <v>104</v>
      </c>
      <c r="R8208" t="s">
        <v>92</v>
      </c>
      <c r="S8208">
        <v>0.17</v>
      </c>
      <c r="T8208">
        <v>4</v>
      </c>
      <c r="U8208" t="s">
        <v>19</v>
      </c>
      <c r="V8208" s="2">
        <v>43803</v>
      </c>
      <c r="W8208" t="s">
        <v>130</v>
      </c>
      <c r="X8208" t="s">
        <v>744</v>
      </c>
      <c r="Y8208" t="s">
        <v>356</v>
      </c>
    </row>
    <row r="8209" spans="1:25" hidden="1" x14ac:dyDescent="0.35">
      <c r="A8209">
        <v>2</v>
      </c>
      <c r="B8209" t="s">
        <v>25</v>
      </c>
      <c r="C8209">
        <v>1</v>
      </c>
      <c r="D8209" t="s">
        <v>26</v>
      </c>
      <c r="E8209" t="s">
        <v>741</v>
      </c>
      <c r="F8209" t="s">
        <v>13</v>
      </c>
      <c r="G8209" t="s">
        <v>187</v>
      </c>
      <c r="H8209" s="1">
        <v>0</v>
      </c>
      <c r="I8209" s="2">
        <v>43801</v>
      </c>
      <c r="J8209" t="s">
        <v>7870</v>
      </c>
      <c r="K8209" t="s">
        <v>102</v>
      </c>
      <c r="L8209">
        <v>1852</v>
      </c>
      <c r="M8209">
        <v>291</v>
      </c>
      <c r="N8209" t="s">
        <v>3038</v>
      </c>
      <c r="O8209">
        <v>80</v>
      </c>
      <c r="P8209">
        <v>7</v>
      </c>
      <c r="Q8209" t="s">
        <v>104</v>
      </c>
      <c r="R8209" t="s">
        <v>92</v>
      </c>
      <c r="S8209">
        <v>80.319999999999993</v>
      </c>
      <c r="T8209">
        <v>287</v>
      </c>
      <c r="U8209" t="s">
        <v>19</v>
      </c>
      <c r="V8209" s="2">
        <v>43803</v>
      </c>
      <c r="W8209" t="s">
        <v>130</v>
      </c>
      <c r="X8209" t="s">
        <v>744</v>
      </c>
      <c r="Y8209" t="s">
        <v>56</v>
      </c>
    </row>
    <row r="8210" spans="1:25" hidden="1" x14ac:dyDescent="0.35">
      <c r="A8210">
        <v>2</v>
      </c>
      <c r="B8210" t="s">
        <v>25</v>
      </c>
      <c r="C8210">
        <v>1</v>
      </c>
      <c r="D8210" t="s">
        <v>50</v>
      </c>
      <c r="E8210" t="s">
        <v>741</v>
      </c>
      <c r="F8210" t="s">
        <v>13</v>
      </c>
      <c r="G8210" t="s">
        <v>187</v>
      </c>
      <c r="H8210" s="1">
        <v>0</v>
      </c>
      <c r="I8210" s="2">
        <v>43801</v>
      </c>
      <c r="J8210" t="s">
        <v>7870</v>
      </c>
      <c r="K8210" t="s">
        <v>102</v>
      </c>
      <c r="L8210">
        <v>1852</v>
      </c>
      <c r="M8210">
        <v>726</v>
      </c>
      <c r="N8210" t="s">
        <v>129</v>
      </c>
      <c r="O8210">
        <v>284</v>
      </c>
      <c r="P8210">
        <v>5</v>
      </c>
      <c r="Q8210" t="s">
        <v>104</v>
      </c>
      <c r="R8210" t="s">
        <v>92</v>
      </c>
      <c r="S8210">
        <v>284.19</v>
      </c>
      <c r="T8210">
        <v>980</v>
      </c>
      <c r="U8210" t="s">
        <v>19</v>
      </c>
      <c r="V8210" s="2">
        <v>43803</v>
      </c>
      <c r="W8210" t="s">
        <v>130</v>
      </c>
      <c r="X8210" t="s">
        <v>744</v>
      </c>
      <c r="Y8210" t="s">
        <v>52</v>
      </c>
    </row>
    <row r="8211" spans="1:25" hidden="1" x14ac:dyDescent="0.35">
      <c r="A8211">
        <v>7</v>
      </c>
      <c r="B8211" t="s">
        <v>25</v>
      </c>
      <c r="C8211">
        <v>6</v>
      </c>
      <c r="D8211" t="s">
        <v>26</v>
      </c>
      <c r="E8211" t="s">
        <v>99</v>
      </c>
      <c r="F8211" t="s">
        <v>13</v>
      </c>
      <c r="G8211" t="s">
        <v>5316</v>
      </c>
      <c r="H8211" s="1">
        <v>0.2</v>
      </c>
      <c r="I8211" s="2">
        <v>43690</v>
      </c>
      <c r="J8211" t="s">
        <v>6415</v>
      </c>
      <c r="K8211" t="s">
        <v>102</v>
      </c>
      <c r="L8211">
        <v>19120</v>
      </c>
      <c r="M8211">
        <v>194</v>
      </c>
      <c r="N8211" t="s">
        <v>3426</v>
      </c>
      <c r="O8211">
        <v>6</v>
      </c>
      <c r="P8211">
        <v>3</v>
      </c>
      <c r="Q8211" t="s">
        <v>104</v>
      </c>
      <c r="R8211" t="s">
        <v>8304</v>
      </c>
      <c r="S8211">
        <v>5.92</v>
      </c>
      <c r="T8211">
        <v>18</v>
      </c>
      <c r="U8211" t="s">
        <v>33</v>
      </c>
      <c r="V8211" s="2">
        <v>43697</v>
      </c>
      <c r="W8211" t="s">
        <v>39</v>
      </c>
      <c r="X8211" t="s">
        <v>105</v>
      </c>
      <c r="Y8211" t="s">
        <v>35</v>
      </c>
    </row>
    <row r="8212" spans="1:25" hidden="1" x14ac:dyDescent="0.35">
      <c r="A8212">
        <v>2</v>
      </c>
      <c r="B8212" t="s">
        <v>25</v>
      </c>
      <c r="C8212">
        <v>1</v>
      </c>
      <c r="D8212" t="s">
        <v>11</v>
      </c>
      <c r="E8212" t="s">
        <v>498</v>
      </c>
      <c r="F8212" t="s">
        <v>13</v>
      </c>
      <c r="G8212" t="s">
        <v>6831</v>
      </c>
      <c r="H8212" s="1">
        <v>0.3</v>
      </c>
      <c r="I8212" s="2">
        <v>43671</v>
      </c>
      <c r="J8212" t="s">
        <v>6832</v>
      </c>
      <c r="K8212" t="s">
        <v>73</v>
      </c>
      <c r="L8212">
        <v>75217</v>
      </c>
      <c r="M8212">
        <v>1379</v>
      </c>
      <c r="N8212" t="s">
        <v>2095</v>
      </c>
      <c r="O8212">
        <v>-4</v>
      </c>
      <c r="P8212">
        <v>6</v>
      </c>
      <c r="Q8212" t="s">
        <v>75</v>
      </c>
      <c r="R8212" t="s">
        <v>8304</v>
      </c>
      <c r="S8212">
        <v>-4.26</v>
      </c>
      <c r="T8212">
        <v>298</v>
      </c>
      <c r="U8212" t="s">
        <v>76</v>
      </c>
      <c r="V8212" s="2">
        <v>43673</v>
      </c>
      <c r="W8212" t="s">
        <v>130</v>
      </c>
      <c r="X8212" t="s">
        <v>77</v>
      </c>
      <c r="Y8212" t="s">
        <v>41</v>
      </c>
    </row>
    <row r="8213" spans="1:25" hidden="1" x14ac:dyDescent="0.35">
      <c r="A8213">
        <v>4</v>
      </c>
      <c r="B8213" t="s">
        <v>43</v>
      </c>
      <c r="C8213">
        <v>6</v>
      </c>
      <c r="D8213" t="s">
        <v>26</v>
      </c>
      <c r="E8213" t="s">
        <v>192</v>
      </c>
      <c r="F8213" t="s">
        <v>13</v>
      </c>
      <c r="G8213" t="s">
        <v>5323</v>
      </c>
      <c r="H8213" s="1">
        <v>0.2</v>
      </c>
      <c r="I8213" s="2">
        <v>43711</v>
      </c>
      <c r="J8213" t="s">
        <v>6257</v>
      </c>
      <c r="K8213" t="s">
        <v>73</v>
      </c>
      <c r="L8213">
        <v>60623</v>
      </c>
      <c r="M8213">
        <v>1621</v>
      </c>
      <c r="N8213" t="s">
        <v>8256</v>
      </c>
      <c r="O8213">
        <v>3</v>
      </c>
      <c r="P8213">
        <v>3</v>
      </c>
      <c r="Q8213" t="s">
        <v>75</v>
      </c>
      <c r="R8213" t="s">
        <v>8304</v>
      </c>
      <c r="S8213">
        <v>3.34</v>
      </c>
      <c r="T8213">
        <v>9</v>
      </c>
      <c r="U8213" t="s">
        <v>33</v>
      </c>
      <c r="V8213" s="2">
        <v>43715</v>
      </c>
      <c r="W8213" t="s">
        <v>39</v>
      </c>
      <c r="X8213" t="s">
        <v>139</v>
      </c>
      <c r="Y8213" t="s">
        <v>64</v>
      </c>
    </row>
    <row r="8214" spans="1:25" hidden="1" x14ac:dyDescent="0.35">
      <c r="A8214">
        <v>4</v>
      </c>
      <c r="B8214" t="s">
        <v>43</v>
      </c>
      <c r="C8214">
        <v>6</v>
      </c>
      <c r="D8214" t="s">
        <v>50</v>
      </c>
      <c r="E8214" t="s">
        <v>192</v>
      </c>
      <c r="F8214" t="s">
        <v>13</v>
      </c>
      <c r="G8214" t="s">
        <v>5323</v>
      </c>
      <c r="H8214" s="1">
        <v>0.2</v>
      </c>
      <c r="I8214" s="2">
        <v>43711</v>
      </c>
      <c r="J8214" t="s">
        <v>6257</v>
      </c>
      <c r="K8214" t="s">
        <v>73</v>
      </c>
      <c r="L8214">
        <v>60623</v>
      </c>
      <c r="M8214">
        <v>890</v>
      </c>
      <c r="N8214" t="s">
        <v>4754</v>
      </c>
      <c r="O8214">
        <v>21</v>
      </c>
      <c r="P8214">
        <v>2</v>
      </c>
      <c r="Q8214" t="s">
        <v>75</v>
      </c>
      <c r="R8214" t="s">
        <v>8304</v>
      </c>
      <c r="S8214">
        <v>21.42</v>
      </c>
      <c r="T8214">
        <v>101</v>
      </c>
      <c r="U8214" t="s">
        <v>33</v>
      </c>
      <c r="V8214" s="2">
        <v>43715</v>
      </c>
      <c r="W8214" t="s">
        <v>39</v>
      </c>
      <c r="X8214" t="s">
        <v>139</v>
      </c>
      <c r="Y8214" t="s">
        <v>113</v>
      </c>
    </row>
    <row r="8215" spans="1:25" x14ac:dyDescent="0.35">
      <c r="A8215">
        <v>4</v>
      </c>
      <c r="B8215" t="s">
        <v>43</v>
      </c>
      <c r="C8215">
        <v>6</v>
      </c>
      <c r="D8215" t="s">
        <v>26</v>
      </c>
      <c r="E8215" t="s">
        <v>88</v>
      </c>
      <c r="F8215" t="s">
        <v>13</v>
      </c>
      <c r="G8215" t="s">
        <v>7150</v>
      </c>
      <c r="H8215" s="1">
        <v>0</v>
      </c>
      <c r="I8215" s="2">
        <v>43530</v>
      </c>
      <c r="J8215" t="s">
        <v>7654</v>
      </c>
      <c r="K8215" t="s">
        <v>30</v>
      </c>
      <c r="L8215">
        <v>94109</v>
      </c>
      <c r="M8215">
        <v>198</v>
      </c>
      <c r="N8215" t="s">
        <v>3791</v>
      </c>
      <c r="O8215">
        <v>6</v>
      </c>
      <c r="P8215">
        <v>4</v>
      </c>
      <c r="Q8215" t="s">
        <v>32</v>
      </c>
      <c r="R8215" t="s">
        <v>8304</v>
      </c>
      <c r="S8215">
        <v>5.64</v>
      </c>
      <c r="T8215">
        <v>12</v>
      </c>
      <c r="U8215" t="s">
        <v>76</v>
      </c>
      <c r="V8215" s="2">
        <v>43534</v>
      </c>
      <c r="W8215" t="s">
        <v>39</v>
      </c>
      <c r="X8215" t="s">
        <v>34</v>
      </c>
      <c r="Y8215" t="s">
        <v>35</v>
      </c>
    </row>
    <row r="8216" spans="1:25" x14ac:dyDescent="0.35">
      <c r="A8216">
        <v>4</v>
      </c>
      <c r="B8216" t="s">
        <v>43</v>
      </c>
      <c r="C8216">
        <v>6</v>
      </c>
      <c r="D8216" t="s">
        <v>26</v>
      </c>
      <c r="E8216" t="s">
        <v>88</v>
      </c>
      <c r="F8216" t="s">
        <v>13</v>
      </c>
      <c r="G8216" t="s">
        <v>7150</v>
      </c>
      <c r="H8216" s="1">
        <v>0</v>
      </c>
      <c r="I8216" s="2">
        <v>43530</v>
      </c>
      <c r="J8216" t="s">
        <v>7654</v>
      </c>
      <c r="K8216" t="s">
        <v>30</v>
      </c>
      <c r="L8216">
        <v>94109</v>
      </c>
      <c r="M8216">
        <v>676</v>
      </c>
      <c r="N8216" t="s">
        <v>3899</v>
      </c>
      <c r="O8216">
        <v>8</v>
      </c>
      <c r="P8216">
        <v>6</v>
      </c>
      <c r="Q8216" t="s">
        <v>32</v>
      </c>
      <c r="R8216" t="s">
        <v>8304</v>
      </c>
      <c r="S8216">
        <v>8.1199999999999992</v>
      </c>
      <c r="T8216">
        <v>24</v>
      </c>
      <c r="U8216" t="s">
        <v>76</v>
      </c>
      <c r="V8216" s="2">
        <v>43534</v>
      </c>
      <c r="W8216" t="s">
        <v>39</v>
      </c>
      <c r="X8216" t="s">
        <v>34</v>
      </c>
      <c r="Y8216" t="s">
        <v>49</v>
      </c>
    </row>
    <row r="8217" spans="1:25" x14ac:dyDescent="0.35">
      <c r="A8217">
        <v>4</v>
      </c>
      <c r="B8217" t="s">
        <v>43</v>
      </c>
      <c r="C8217">
        <v>6</v>
      </c>
      <c r="D8217" t="s">
        <v>26</v>
      </c>
      <c r="E8217" t="s">
        <v>88</v>
      </c>
      <c r="F8217" t="s">
        <v>13</v>
      </c>
      <c r="G8217" t="s">
        <v>7150</v>
      </c>
      <c r="H8217" s="1">
        <v>0</v>
      </c>
      <c r="I8217" s="2">
        <v>43530</v>
      </c>
      <c r="J8217" t="s">
        <v>7654</v>
      </c>
      <c r="K8217" t="s">
        <v>30</v>
      </c>
      <c r="L8217">
        <v>94109</v>
      </c>
      <c r="M8217">
        <v>1684</v>
      </c>
      <c r="N8217" t="s">
        <v>3428</v>
      </c>
      <c r="O8217">
        <v>141</v>
      </c>
      <c r="P8217">
        <v>7</v>
      </c>
      <c r="Q8217" t="s">
        <v>32</v>
      </c>
      <c r="R8217" t="s">
        <v>8304</v>
      </c>
      <c r="S8217">
        <v>140.6</v>
      </c>
      <c r="T8217">
        <v>287</v>
      </c>
      <c r="U8217" t="s">
        <v>76</v>
      </c>
      <c r="V8217" s="2">
        <v>43534</v>
      </c>
      <c r="W8217" t="s">
        <v>39</v>
      </c>
      <c r="X8217" t="s">
        <v>34</v>
      </c>
      <c r="Y8217" t="s">
        <v>64</v>
      </c>
    </row>
    <row r="8218" spans="1:25" x14ac:dyDescent="0.35">
      <c r="A8218">
        <v>4</v>
      </c>
      <c r="B8218" t="s">
        <v>43</v>
      </c>
      <c r="C8218">
        <v>6</v>
      </c>
      <c r="D8218" t="s">
        <v>50</v>
      </c>
      <c r="E8218" t="s">
        <v>88</v>
      </c>
      <c r="F8218" t="s">
        <v>13</v>
      </c>
      <c r="G8218" t="s">
        <v>7150</v>
      </c>
      <c r="H8218" s="1">
        <v>0.2</v>
      </c>
      <c r="I8218" s="2">
        <v>43530</v>
      </c>
      <c r="J8218" t="s">
        <v>7654</v>
      </c>
      <c r="K8218" t="s">
        <v>30</v>
      </c>
      <c r="L8218">
        <v>94109</v>
      </c>
      <c r="M8218">
        <v>518</v>
      </c>
      <c r="N8218" t="s">
        <v>4742</v>
      </c>
      <c r="O8218">
        <v>23</v>
      </c>
      <c r="P8218">
        <v>2</v>
      </c>
      <c r="Q8218" t="s">
        <v>32</v>
      </c>
      <c r="R8218" t="s">
        <v>8304</v>
      </c>
      <c r="S8218">
        <v>23.22</v>
      </c>
      <c r="T8218">
        <v>206</v>
      </c>
      <c r="U8218" t="s">
        <v>76</v>
      </c>
      <c r="V8218" s="2">
        <v>43534</v>
      </c>
      <c r="W8218" t="s">
        <v>39</v>
      </c>
      <c r="X8218" t="s">
        <v>34</v>
      </c>
      <c r="Y8218" t="s">
        <v>52</v>
      </c>
    </row>
    <row r="8219" spans="1:25" x14ac:dyDescent="0.35">
      <c r="A8219">
        <v>5</v>
      </c>
      <c r="B8219" t="s">
        <v>43</v>
      </c>
      <c r="C8219">
        <v>6</v>
      </c>
      <c r="D8219" t="s">
        <v>26</v>
      </c>
      <c r="E8219" t="s">
        <v>88</v>
      </c>
      <c r="F8219" t="s">
        <v>13</v>
      </c>
      <c r="G8219" t="s">
        <v>6928</v>
      </c>
      <c r="H8219" s="1">
        <v>0</v>
      </c>
      <c r="I8219" s="2">
        <v>43743</v>
      </c>
      <c r="J8219" t="s">
        <v>7634</v>
      </c>
      <c r="K8219" t="s">
        <v>30</v>
      </c>
      <c r="L8219">
        <v>94110</v>
      </c>
      <c r="M8219">
        <v>1748</v>
      </c>
      <c r="N8219" t="s">
        <v>3940</v>
      </c>
      <c r="O8219">
        <v>28</v>
      </c>
      <c r="P8219">
        <v>2</v>
      </c>
      <c r="Q8219" t="s">
        <v>32</v>
      </c>
      <c r="R8219" t="s">
        <v>8304</v>
      </c>
      <c r="S8219">
        <v>27.88</v>
      </c>
      <c r="T8219">
        <v>62</v>
      </c>
      <c r="U8219" t="s">
        <v>76</v>
      </c>
      <c r="V8219" s="2">
        <v>43748</v>
      </c>
      <c r="W8219" t="s">
        <v>39</v>
      </c>
      <c r="X8219" t="s">
        <v>34</v>
      </c>
      <c r="Y8219" t="s">
        <v>64</v>
      </c>
    </row>
    <row r="8220" spans="1:25" x14ac:dyDescent="0.35">
      <c r="A8220">
        <v>5</v>
      </c>
      <c r="B8220" t="s">
        <v>43</v>
      </c>
      <c r="C8220">
        <v>6</v>
      </c>
      <c r="D8220" t="s">
        <v>26</v>
      </c>
      <c r="E8220" t="s">
        <v>88</v>
      </c>
      <c r="F8220" t="s">
        <v>13</v>
      </c>
      <c r="G8220" t="s">
        <v>6928</v>
      </c>
      <c r="H8220" s="1">
        <v>0.2</v>
      </c>
      <c r="I8220" s="2">
        <v>43743</v>
      </c>
      <c r="J8220" t="s">
        <v>7634</v>
      </c>
      <c r="K8220" t="s">
        <v>30</v>
      </c>
      <c r="L8220">
        <v>94110</v>
      </c>
      <c r="M8220">
        <v>257</v>
      </c>
      <c r="N8220" t="s">
        <v>3184</v>
      </c>
      <c r="O8220">
        <v>7</v>
      </c>
      <c r="P8220">
        <v>4</v>
      </c>
      <c r="Q8220" t="s">
        <v>32</v>
      </c>
      <c r="R8220" t="s">
        <v>8304</v>
      </c>
      <c r="S8220">
        <v>7.23</v>
      </c>
      <c r="T8220">
        <v>20</v>
      </c>
      <c r="U8220" t="s">
        <v>76</v>
      </c>
      <c r="V8220" s="2">
        <v>43748</v>
      </c>
      <c r="W8220" t="s">
        <v>39</v>
      </c>
      <c r="X8220" t="s">
        <v>34</v>
      </c>
      <c r="Y8220" t="s">
        <v>54</v>
      </c>
    </row>
    <row r="8221" spans="1:25" x14ac:dyDescent="0.35">
      <c r="A8221">
        <v>5</v>
      </c>
      <c r="B8221" t="s">
        <v>43</v>
      </c>
      <c r="C8221">
        <v>6</v>
      </c>
      <c r="D8221" t="s">
        <v>26</v>
      </c>
      <c r="E8221" t="s">
        <v>88</v>
      </c>
      <c r="F8221" t="s">
        <v>13</v>
      </c>
      <c r="G8221" t="s">
        <v>6928</v>
      </c>
      <c r="H8221" s="1">
        <v>0.2</v>
      </c>
      <c r="I8221" s="2">
        <v>43743</v>
      </c>
      <c r="J8221" t="s">
        <v>7634</v>
      </c>
      <c r="K8221" t="s">
        <v>30</v>
      </c>
      <c r="L8221">
        <v>94110</v>
      </c>
      <c r="M8221">
        <v>245</v>
      </c>
      <c r="N8221" t="s">
        <v>8271</v>
      </c>
      <c r="O8221">
        <v>13</v>
      </c>
      <c r="P8221">
        <v>5</v>
      </c>
      <c r="Q8221" t="s">
        <v>32</v>
      </c>
      <c r="R8221" t="s">
        <v>8304</v>
      </c>
      <c r="S8221">
        <v>13.47</v>
      </c>
      <c r="T8221">
        <v>40</v>
      </c>
      <c r="U8221" t="s">
        <v>76</v>
      </c>
      <c r="V8221" s="2">
        <v>43748</v>
      </c>
      <c r="W8221" t="s">
        <v>39</v>
      </c>
      <c r="X8221" t="s">
        <v>34</v>
      </c>
      <c r="Y8221" t="s">
        <v>54</v>
      </c>
    </row>
    <row r="8222" spans="1:25" hidden="1" x14ac:dyDescent="0.35">
      <c r="A8222">
        <v>2</v>
      </c>
      <c r="B8222" t="s">
        <v>25</v>
      </c>
      <c r="C8222">
        <v>1</v>
      </c>
      <c r="D8222" t="s">
        <v>26</v>
      </c>
      <c r="E8222" t="s">
        <v>171</v>
      </c>
      <c r="F8222" t="s">
        <v>13</v>
      </c>
      <c r="G8222" t="s">
        <v>1553</v>
      </c>
      <c r="H8222" s="1">
        <v>0</v>
      </c>
      <c r="I8222" s="2">
        <v>43591</v>
      </c>
      <c r="J8222" t="s">
        <v>2907</v>
      </c>
      <c r="K8222" t="s">
        <v>102</v>
      </c>
      <c r="L8222">
        <v>10035</v>
      </c>
      <c r="M8222">
        <v>215</v>
      </c>
      <c r="N8222" t="s">
        <v>522</v>
      </c>
      <c r="O8222">
        <v>30</v>
      </c>
      <c r="P8222">
        <v>4</v>
      </c>
      <c r="Q8222" t="s">
        <v>104</v>
      </c>
      <c r="R8222" t="s">
        <v>8304</v>
      </c>
      <c r="S8222">
        <v>29.6</v>
      </c>
      <c r="T8222">
        <v>59</v>
      </c>
      <c r="U8222" t="s">
        <v>19</v>
      </c>
      <c r="V8222" s="2">
        <v>43593</v>
      </c>
      <c r="W8222" t="s">
        <v>130</v>
      </c>
      <c r="X8222" t="s">
        <v>175</v>
      </c>
      <c r="Y8222" t="s">
        <v>35</v>
      </c>
    </row>
    <row r="8223" spans="1:25" hidden="1" x14ac:dyDescent="0.35">
      <c r="A8223">
        <v>5</v>
      </c>
      <c r="B8223" t="s">
        <v>43</v>
      </c>
      <c r="C8223">
        <v>6</v>
      </c>
      <c r="D8223" t="s">
        <v>26</v>
      </c>
      <c r="E8223" t="s">
        <v>607</v>
      </c>
      <c r="F8223" t="s">
        <v>13</v>
      </c>
      <c r="G8223" t="s">
        <v>2834</v>
      </c>
      <c r="H8223" s="1">
        <v>0.2</v>
      </c>
      <c r="I8223" s="2">
        <v>43499</v>
      </c>
      <c r="J8223" t="s">
        <v>4184</v>
      </c>
      <c r="K8223" t="s">
        <v>102</v>
      </c>
      <c r="L8223">
        <v>45231</v>
      </c>
      <c r="M8223">
        <v>866</v>
      </c>
      <c r="N8223" t="s">
        <v>1197</v>
      </c>
      <c r="O8223">
        <v>36</v>
      </c>
      <c r="P8223">
        <v>2</v>
      </c>
      <c r="Q8223" t="s">
        <v>104</v>
      </c>
      <c r="R8223" t="s">
        <v>8304</v>
      </c>
      <c r="S8223">
        <v>35.69</v>
      </c>
      <c r="T8223">
        <v>286</v>
      </c>
      <c r="U8223" t="s">
        <v>19</v>
      </c>
      <c r="V8223" s="2">
        <v>43504</v>
      </c>
      <c r="W8223" t="s">
        <v>39</v>
      </c>
      <c r="X8223" t="s">
        <v>309</v>
      </c>
      <c r="Y8223" t="s">
        <v>42</v>
      </c>
    </row>
    <row r="8224" spans="1:25" hidden="1" x14ac:dyDescent="0.35">
      <c r="A8224">
        <v>5</v>
      </c>
      <c r="B8224" t="s">
        <v>43</v>
      </c>
      <c r="C8224">
        <v>6</v>
      </c>
      <c r="D8224" t="s">
        <v>26</v>
      </c>
      <c r="E8224" t="s">
        <v>607</v>
      </c>
      <c r="F8224" t="s">
        <v>13</v>
      </c>
      <c r="G8224" t="s">
        <v>2834</v>
      </c>
      <c r="H8224" s="1">
        <v>0.7</v>
      </c>
      <c r="I8224" s="2">
        <v>43499</v>
      </c>
      <c r="J8224" t="s">
        <v>4184</v>
      </c>
      <c r="K8224" t="s">
        <v>102</v>
      </c>
      <c r="L8224">
        <v>45231</v>
      </c>
      <c r="M8224">
        <v>640</v>
      </c>
      <c r="N8224" t="s">
        <v>3761</v>
      </c>
      <c r="O8224">
        <v>-4</v>
      </c>
      <c r="P8224">
        <v>3</v>
      </c>
      <c r="Q8224" t="s">
        <v>104</v>
      </c>
      <c r="R8224" t="s">
        <v>8304</v>
      </c>
      <c r="S8224">
        <v>-4.18</v>
      </c>
      <c r="T8224">
        <v>5</v>
      </c>
      <c r="U8224" t="s">
        <v>19</v>
      </c>
      <c r="V8224" s="2">
        <v>43504</v>
      </c>
      <c r="W8224" t="s">
        <v>39</v>
      </c>
      <c r="X8224" t="s">
        <v>309</v>
      </c>
      <c r="Y8224" t="s">
        <v>54</v>
      </c>
    </row>
    <row r="8225" spans="1:25" hidden="1" x14ac:dyDescent="0.35">
      <c r="A8225">
        <v>3</v>
      </c>
      <c r="B8225" t="s">
        <v>25</v>
      </c>
      <c r="C8225">
        <v>1</v>
      </c>
      <c r="D8225" t="s">
        <v>26</v>
      </c>
      <c r="E8225" t="s">
        <v>99</v>
      </c>
      <c r="F8225" t="s">
        <v>13</v>
      </c>
      <c r="G8225" t="s">
        <v>2924</v>
      </c>
      <c r="H8225" s="1">
        <v>0.2</v>
      </c>
      <c r="I8225" s="2">
        <v>43480</v>
      </c>
      <c r="J8225" t="s">
        <v>2925</v>
      </c>
      <c r="K8225" t="s">
        <v>102</v>
      </c>
      <c r="L8225">
        <v>19134</v>
      </c>
      <c r="M8225">
        <v>299</v>
      </c>
      <c r="N8225" t="s">
        <v>2926</v>
      </c>
      <c r="O8225">
        <v>4</v>
      </c>
      <c r="P8225">
        <v>1</v>
      </c>
      <c r="Q8225" t="s">
        <v>104</v>
      </c>
      <c r="R8225" t="s">
        <v>8304</v>
      </c>
      <c r="S8225">
        <v>3.87</v>
      </c>
      <c r="T8225">
        <v>34</v>
      </c>
      <c r="U8225" t="s">
        <v>19</v>
      </c>
      <c r="V8225" s="2">
        <v>43483</v>
      </c>
      <c r="W8225" t="s">
        <v>130</v>
      </c>
      <c r="X8225" t="s">
        <v>105</v>
      </c>
      <c r="Y8225" t="s">
        <v>56</v>
      </c>
    </row>
    <row r="8226" spans="1:25" hidden="1" x14ac:dyDescent="0.35">
      <c r="A8226">
        <v>3</v>
      </c>
      <c r="B8226" t="s">
        <v>25</v>
      </c>
      <c r="C8226">
        <v>1</v>
      </c>
      <c r="D8226" t="s">
        <v>26</v>
      </c>
      <c r="E8226" t="s">
        <v>99</v>
      </c>
      <c r="F8226" t="s">
        <v>13</v>
      </c>
      <c r="G8226" t="s">
        <v>2924</v>
      </c>
      <c r="H8226" s="1">
        <v>0.2</v>
      </c>
      <c r="I8226" s="2">
        <v>43480</v>
      </c>
      <c r="J8226" t="s">
        <v>2925</v>
      </c>
      <c r="K8226" t="s">
        <v>102</v>
      </c>
      <c r="L8226">
        <v>19134</v>
      </c>
      <c r="M8226">
        <v>852</v>
      </c>
      <c r="N8226" t="s">
        <v>8112</v>
      </c>
      <c r="O8226">
        <v>313</v>
      </c>
      <c r="P8226">
        <v>8</v>
      </c>
      <c r="Q8226" t="s">
        <v>104</v>
      </c>
      <c r="R8226" t="s">
        <v>8304</v>
      </c>
      <c r="S8226">
        <v>312.68</v>
      </c>
      <c r="T8226">
        <v>1924</v>
      </c>
      <c r="U8226" t="s">
        <v>19</v>
      </c>
      <c r="V8226" s="2">
        <v>43483</v>
      </c>
      <c r="W8226" t="s">
        <v>130</v>
      </c>
      <c r="X8226" t="s">
        <v>105</v>
      </c>
      <c r="Y8226" t="s">
        <v>56</v>
      </c>
    </row>
    <row r="8227" spans="1:25" hidden="1" x14ac:dyDescent="0.35">
      <c r="A8227">
        <v>5</v>
      </c>
      <c r="B8227" t="s">
        <v>43</v>
      </c>
      <c r="C8227">
        <v>6</v>
      </c>
      <c r="D8227" t="s">
        <v>26</v>
      </c>
      <c r="E8227" t="s">
        <v>3265</v>
      </c>
      <c r="F8227" t="s">
        <v>13</v>
      </c>
      <c r="G8227" t="s">
        <v>2204</v>
      </c>
      <c r="H8227" s="1">
        <v>0.2</v>
      </c>
      <c r="I8227" s="2">
        <v>43787</v>
      </c>
      <c r="J8227" t="s">
        <v>4348</v>
      </c>
      <c r="K8227" t="s">
        <v>16</v>
      </c>
      <c r="L8227">
        <v>33030</v>
      </c>
      <c r="M8227">
        <v>1735</v>
      </c>
      <c r="N8227" t="s">
        <v>4349</v>
      </c>
      <c r="O8227">
        <v>16</v>
      </c>
      <c r="P8227">
        <v>1</v>
      </c>
      <c r="Q8227" t="s">
        <v>18</v>
      </c>
      <c r="R8227" t="s">
        <v>8304</v>
      </c>
      <c r="S8227">
        <v>15.53</v>
      </c>
      <c r="T8227">
        <v>44</v>
      </c>
      <c r="U8227" t="s">
        <v>19</v>
      </c>
      <c r="V8227" s="2">
        <v>43792</v>
      </c>
      <c r="W8227" t="s">
        <v>39</v>
      </c>
      <c r="X8227" t="s">
        <v>40</v>
      </c>
      <c r="Y8227" t="s">
        <v>64</v>
      </c>
    </row>
    <row r="8228" spans="1:25" hidden="1" x14ac:dyDescent="0.35">
      <c r="A8228">
        <v>5</v>
      </c>
      <c r="B8228" t="s">
        <v>43</v>
      </c>
      <c r="C8228">
        <v>6</v>
      </c>
      <c r="D8228" t="s">
        <v>26</v>
      </c>
      <c r="E8228" t="s">
        <v>3265</v>
      </c>
      <c r="F8228" t="s">
        <v>13</v>
      </c>
      <c r="G8228" t="s">
        <v>2204</v>
      </c>
      <c r="H8228" s="1">
        <v>0.2</v>
      </c>
      <c r="I8228" s="2">
        <v>43787</v>
      </c>
      <c r="J8228" t="s">
        <v>4348</v>
      </c>
      <c r="K8228" t="s">
        <v>16</v>
      </c>
      <c r="L8228">
        <v>33030</v>
      </c>
      <c r="M8228">
        <v>1504</v>
      </c>
      <c r="N8228" t="s">
        <v>774</v>
      </c>
      <c r="O8228">
        <v>-1</v>
      </c>
      <c r="P8228">
        <v>1</v>
      </c>
      <c r="Q8228" t="s">
        <v>18</v>
      </c>
      <c r="R8228" t="s">
        <v>8304</v>
      </c>
      <c r="S8228">
        <v>-0.66</v>
      </c>
      <c r="T8228">
        <v>3</v>
      </c>
      <c r="U8228" t="s">
        <v>19</v>
      </c>
      <c r="V8228" s="2">
        <v>43792</v>
      </c>
      <c r="W8228" t="s">
        <v>39</v>
      </c>
      <c r="X8228" t="s">
        <v>40</v>
      </c>
      <c r="Y8228" t="s">
        <v>356</v>
      </c>
    </row>
    <row r="8229" spans="1:25" hidden="1" x14ac:dyDescent="0.35">
      <c r="A8229">
        <v>5</v>
      </c>
      <c r="B8229" t="s">
        <v>43</v>
      </c>
      <c r="C8229">
        <v>6</v>
      </c>
      <c r="D8229" t="s">
        <v>11</v>
      </c>
      <c r="E8229" t="s">
        <v>928</v>
      </c>
      <c r="F8229" t="s">
        <v>13</v>
      </c>
      <c r="G8229" t="s">
        <v>981</v>
      </c>
      <c r="H8229" s="1">
        <v>0</v>
      </c>
      <c r="I8229" s="2">
        <v>43606</v>
      </c>
      <c r="J8229" t="s">
        <v>5606</v>
      </c>
      <c r="K8229" t="s">
        <v>102</v>
      </c>
      <c r="L8229">
        <v>13021</v>
      </c>
      <c r="M8229">
        <v>1044</v>
      </c>
      <c r="N8229" t="s">
        <v>1332</v>
      </c>
      <c r="O8229">
        <v>73</v>
      </c>
      <c r="P8229">
        <v>5</v>
      </c>
      <c r="Q8229" t="s">
        <v>104</v>
      </c>
      <c r="R8229" t="s">
        <v>8304</v>
      </c>
      <c r="S8229">
        <v>72.81</v>
      </c>
      <c r="T8229">
        <v>520</v>
      </c>
      <c r="U8229" t="s">
        <v>33</v>
      </c>
      <c r="V8229" s="2">
        <v>43611</v>
      </c>
      <c r="W8229" t="s">
        <v>39</v>
      </c>
      <c r="X8229" t="s">
        <v>175</v>
      </c>
      <c r="Y8229" t="s">
        <v>47</v>
      </c>
    </row>
    <row r="8230" spans="1:25" hidden="1" x14ac:dyDescent="0.35">
      <c r="A8230">
        <v>5</v>
      </c>
      <c r="B8230" t="s">
        <v>43</v>
      </c>
      <c r="C8230">
        <v>6</v>
      </c>
      <c r="D8230" t="s">
        <v>26</v>
      </c>
      <c r="E8230" t="s">
        <v>928</v>
      </c>
      <c r="F8230" t="s">
        <v>13</v>
      </c>
      <c r="G8230" t="s">
        <v>981</v>
      </c>
      <c r="H8230" s="1">
        <v>0</v>
      </c>
      <c r="I8230" s="2">
        <v>43606</v>
      </c>
      <c r="J8230" t="s">
        <v>5606</v>
      </c>
      <c r="K8230" t="s">
        <v>102</v>
      </c>
      <c r="L8230">
        <v>13021</v>
      </c>
      <c r="M8230">
        <v>375</v>
      </c>
      <c r="N8230" t="s">
        <v>6157</v>
      </c>
      <c r="O8230">
        <v>5</v>
      </c>
      <c r="P8230">
        <v>3</v>
      </c>
      <c r="Q8230" t="s">
        <v>104</v>
      </c>
      <c r="R8230" t="s">
        <v>8304</v>
      </c>
      <c r="S8230">
        <v>5.21</v>
      </c>
      <c r="T8230">
        <v>18</v>
      </c>
      <c r="U8230" t="s">
        <v>33</v>
      </c>
      <c r="V8230" s="2">
        <v>43611</v>
      </c>
      <c r="W8230" t="s">
        <v>39</v>
      </c>
      <c r="X8230" t="s">
        <v>175</v>
      </c>
      <c r="Y8230" t="s">
        <v>49</v>
      </c>
    </row>
    <row r="8231" spans="1:25" x14ac:dyDescent="0.35">
      <c r="A8231">
        <v>4</v>
      </c>
      <c r="B8231" t="s">
        <v>25</v>
      </c>
      <c r="C8231">
        <v>3</v>
      </c>
      <c r="D8231" t="s">
        <v>26</v>
      </c>
      <c r="E8231" t="s">
        <v>1255</v>
      </c>
      <c r="F8231" t="s">
        <v>13</v>
      </c>
      <c r="G8231" t="s">
        <v>1256</v>
      </c>
      <c r="H8231" s="1">
        <v>0</v>
      </c>
      <c r="I8231" s="2">
        <v>43676</v>
      </c>
      <c r="J8231" t="s">
        <v>1257</v>
      </c>
      <c r="K8231" t="s">
        <v>30</v>
      </c>
      <c r="L8231">
        <v>92691</v>
      </c>
      <c r="M8231">
        <v>543</v>
      </c>
      <c r="N8231" t="s">
        <v>1258</v>
      </c>
      <c r="O8231">
        <v>86</v>
      </c>
      <c r="P8231">
        <v>2</v>
      </c>
      <c r="Q8231" t="s">
        <v>32</v>
      </c>
      <c r="R8231" t="s">
        <v>8304</v>
      </c>
      <c r="S8231">
        <v>85.9</v>
      </c>
      <c r="T8231">
        <v>330</v>
      </c>
      <c r="U8231" t="s">
        <v>19</v>
      </c>
      <c r="V8231" s="2">
        <v>43680</v>
      </c>
      <c r="W8231" t="s">
        <v>20</v>
      </c>
      <c r="X8231" t="s">
        <v>34</v>
      </c>
      <c r="Y8231" t="s">
        <v>42</v>
      </c>
    </row>
    <row r="8232" spans="1:25" x14ac:dyDescent="0.35">
      <c r="A8232">
        <v>4</v>
      </c>
      <c r="B8232" t="s">
        <v>25</v>
      </c>
      <c r="C8232">
        <v>3</v>
      </c>
      <c r="D8232" t="s">
        <v>26</v>
      </c>
      <c r="E8232" t="s">
        <v>1255</v>
      </c>
      <c r="F8232" t="s">
        <v>13</v>
      </c>
      <c r="G8232" t="s">
        <v>1256</v>
      </c>
      <c r="H8232" s="1">
        <v>0</v>
      </c>
      <c r="I8232" s="2">
        <v>43676</v>
      </c>
      <c r="J8232" t="s">
        <v>1257</v>
      </c>
      <c r="K8232" t="s">
        <v>30</v>
      </c>
      <c r="L8232">
        <v>92691</v>
      </c>
      <c r="M8232">
        <v>188</v>
      </c>
      <c r="N8232" t="s">
        <v>1259</v>
      </c>
      <c r="O8232">
        <v>13</v>
      </c>
      <c r="P8232">
        <v>7</v>
      </c>
      <c r="Q8232" t="s">
        <v>32</v>
      </c>
      <c r="R8232" t="s">
        <v>8304</v>
      </c>
      <c r="S8232">
        <v>12.6</v>
      </c>
      <c r="T8232">
        <v>26</v>
      </c>
      <c r="U8232" t="s">
        <v>19</v>
      </c>
      <c r="V8232" s="2">
        <v>43680</v>
      </c>
      <c r="W8232" t="s">
        <v>20</v>
      </c>
      <c r="X8232" t="s">
        <v>34</v>
      </c>
      <c r="Y8232" t="s">
        <v>35</v>
      </c>
    </row>
    <row r="8233" spans="1:25" hidden="1" x14ac:dyDescent="0.35">
      <c r="A8233">
        <v>3</v>
      </c>
      <c r="B8233" t="s">
        <v>10</v>
      </c>
      <c r="C8233">
        <v>3</v>
      </c>
      <c r="D8233" t="s">
        <v>11</v>
      </c>
      <c r="E8233" t="s">
        <v>1012</v>
      </c>
      <c r="F8233" t="s">
        <v>13</v>
      </c>
      <c r="G8233" t="s">
        <v>2020</v>
      </c>
      <c r="H8233" s="1">
        <v>0.2</v>
      </c>
      <c r="I8233" s="2">
        <v>43775</v>
      </c>
      <c r="J8233" t="s">
        <v>2021</v>
      </c>
      <c r="K8233" t="s">
        <v>16</v>
      </c>
      <c r="L8233">
        <v>28314</v>
      </c>
      <c r="M8233">
        <v>616</v>
      </c>
      <c r="N8233" t="s">
        <v>8210</v>
      </c>
      <c r="O8233">
        <v>6</v>
      </c>
      <c r="P8233">
        <v>2</v>
      </c>
      <c r="Q8233" t="s">
        <v>18</v>
      </c>
      <c r="R8233" t="s">
        <v>8304</v>
      </c>
      <c r="S8233">
        <v>6.36</v>
      </c>
      <c r="T8233">
        <v>28</v>
      </c>
      <c r="U8233" t="s">
        <v>19</v>
      </c>
      <c r="V8233" s="2">
        <v>43778</v>
      </c>
      <c r="W8233" t="s">
        <v>20</v>
      </c>
      <c r="X8233" t="s">
        <v>63</v>
      </c>
      <c r="Y8233" t="s">
        <v>47</v>
      </c>
    </row>
    <row r="8234" spans="1:25" hidden="1" x14ac:dyDescent="0.35">
      <c r="A8234">
        <v>3</v>
      </c>
      <c r="B8234" t="s">
        <v>10</v>
      </c>
      <c r="C8234">
        <v>3</v>
      </c>
      <c r="D8234" t="s">
        <v>26</v>
      </c>
      <c r="E8234" t="s">
        <v>1012</v>
      </c>
      <c r="F8234" t="s">
        <v>13</v>
      </c>
      <c r="G8234" t="s">
        <v>2020</v>
      </c>
      <c r="H8234" s="1">
        <v>0.2</v>
      </c>
      <c r="I8234" s="2">
        <v>43775</v>
      </c>
      <c r="J8234" t="s">
        <v>2021</v>
      </c>
      <c r="K8234" t="s">
        <v>16</v>
      </c>
      <c r="L8234">
        <v>28314</v>
      </c>
      <c r="M8234">
        <v>9</v>
      </c>
      <c r="N8234" t="s">
        <v>8152</v>
      </c>
      <c r="O8234">
        <v>44</v>
      </c>
      <c r="P8234">
        <v>3</v>
      </c>
      <c r="Q8234" t="s">
        <v>18</v>
      </c>
      <c r="R8234" t="s">
        <v>8304</v>
      </c>
      <c r="S8234">
        <v>43.71</v>
      </c>
      <c r="T8234">
        <v>500</v>
      </c>
      <c r="U8234" t="s">
        <v>19</v>
      </c>
      <c r="V8234" s="2">
        <v>43778</v>
      </c>
      <c r="W8234" t="s">
        <v>20</v>
      </c>
      <c r="X8234" t="s">
        <v>63</v>
      </c>
      <c r="Y8234" t="s">
        <v>56</v>
      </c>
    </row>
    <row r="8235" spans="1:25" hidden="1" x14ac:dyDescent="0.35">
      <c r="A8235">
        <v>3</v>
      </c>
      <c r="B8235" t="s">
        <v>10</v>
      </c>
      <c r="C8235">
        <v>3</v>
      </c>
      <c r="D8235" t="s">
        <v>26</v>
      </c>
      <c r="E8235" t="s">
        <v>1012</v>
      </c>
      <c r="F8235" t="s">
        <v>13</v>
      </c>
      <c r="G8235" t="s">
        <v>2020</v>
      </c>
      <c r="H8235" s="1">
        <v>0.2</v>
      </c>
      <c r="I8235" s="2">
        <v>43775</v>
      </c>
      <c r="J8235" t="s">
        <v>2021</v>
      </c>
      <c r="K8235" t="s">
        <v>16</v>
      </c>
      <c r="L8235">
        <v>28314</v>
      </c>
      <c r="M8235">
        <v>418</v>
      </c>
      <c r="N8235" t="s">
        <v>1056</v>
      </c>
      <c r="O8235">
        <v>-52</v>
      </c>
      <c r="P8235">
        <v>4</v>
      </c>
      <c r="Q8235" t="s">
        <v>18</v>
      </c>
      <c r="R8235" t="s">
        <v>8304</v>
      </c>
      <c r="S8235">
        <v>-51.83</v>
      </c>
      <c r="T8235">
        <v>259</v>
      </c>
      <c r="U8235" t="s">
        <v>19</v>
      </c>
      <c r="V8235" s="2">
        <v>43778</v>
      </c>
      <c r="W8235" t="s">
        <v>20</v>
      </c>
      <c r="X8235" t="s">
        <v>63</v>
      </c>
      <c r="Y8235" t="s">
        <v>42</v>
      </c>
    </row>
    <row r="8236" spans="1:25" hidden="1" x14ac:dyDescent="0.35">
      <c r="A8236">
        <v>3</v>
      </c>
      <c r="B8236" t="s">
        <v>10</v>
      </c>
      <c r="C8236">
        <v>3</v>
      </c>
      <c r="D8236" t="s">
        <v>26</v>
      </c>
      <c r="E8236" t="s">
        <v>1012</v>
      </c>
      <c r="F8236" t="s">
        <v>13</v>
      </c>
      <c r="G8236" t="s">
        <v>2020</v>
      </c>
      <c r="H8236" s="1">
        <v>0.2</v>
      </c>
      <c r="I8236" s="2">
        <v>43775</v>
      </c>
      <c r="J8236" t="s">
        <v>2021</v>
      </c>
      <c r="K8236" t="s">
        <v>16</v>
      </c>
      <c r="L8236">
        <v>28314</v>
      </c>
      <c r="M8236">
        <v>1825</v>
      </c>
      <c r="N8236" t="s">
        <v>1353</v>
      </c>
      <c r="O8236">
        <v>11</v>
      </c>
      <c r="P8236">
        <v>6</v>
      </c>
      <c r="Q8236" t="s">
        <v>18</v>
      </c>
      <c r="R8236" t="s">
        <v>8304</v>
      </c>
      <c r="S8236">
        <v>10.89</v>
      </c>
      <c r="T8236">
        <v>31</v>
      </c>
      <c r="U8236" t="s">
        <v>19</v>
      </c>
      <c r="V8236" s="2">
        <v>43778</v>
      </c>
      <c r="W8236" t="s">
        <v>20</v>
      </c>
      <c r="X8236" t="s">
        <v>63</v>
      </c>
      <c r="Y8236" t="s">
        <v>64</v>
      </c>
    </row>
    <row r="8237" spans="1:25" hidden="1" x14ac:dyDescent="0.35">
      <c r="A8237">
        <v>3</v>
      </c>
      <c r="B8237" t="s">
        <v>10</v>
      </c>
      <c r="C8237">
        <v>3</v>
      </c>
      <c r="D8237" t="s">
        <v>26</v>
      </c>
      <c r="E8237" t="s">
        <v>1012</v>
      </c>
      <c r="F8237" t="s">
        <v>13</v>
      </c>
      <c r="G8237" t="s">
        <v>2020</v>
      </c>
      <c r="H8237" s="1">
        <v>0.7</v>
      </c>
      <c r="I8237" s="2">
        <v>43775</v>
      </c>
      <c r="J8237" t="s">
        <v>2021</v>
      </c>
      <c r="K8237" t="s">
        <v>16</v>
      </c>
      <c r="L8237">
        <v>28314</v>
      </c>
      <c r="M8237">
        <v>239</v>
      </c>
      <c r="N8237" t="s">
        <v>1283</v>
      </c>
      <c r="O8237">
        <v>-11</v>
      </c>
      <c r="P8237">
        <v>8</v>
      </c>
      <c r="Q8237" t="s">
        <v>18</v>
      </c>
      <c r="R8237" t="s">
        <v>8304</v>
      </c>
      <c r="S8237">
        <v>-10.62</v>
      </c>
      <c r="T8237">
        <v>13</v>
      </c>
      <c r="U8237" t="s">
        <v>19</v>
      </c>
      <c r="V8237" s="2">
        <v>43778</v>
      </c>
      <c r="W8237" t="s">
        <v>20</v>
      </c>
      <c r="X8237" t="s">
        <v>63</v>
      </c>
      <c r="Y8237" t="s">
        <v>54</v>
      </c>
    </row>
    <row r="8238" spans="1:25" hidden="1" x14ac:dyDescent="0.35">
      <c r="A8238">
        <v>3</v>
      </c>
      <c r="B8238" t="s">
        <v>10</v>
      </c>
      <c r="C8238">
        <v>3</v>
      </c>
      <c r="D8238" t="s">
        <v>26</v>
      </c>
      <c r="E8238" t="s">
        <v>3349</v>
      </c>
      <c r="F8238" t="s">
        <v>13</v>
      </c>
      <c r="G8238" t="s">
        <v>751</v>
      </c>
      <c r="H8238" s="1">
        <v>0</v>
      </c>
      <c r="I8238" s="2">
        <v>43780</v>
      </c>
      <c r="J8238" t="s">
        <v>3350</v>
      </c>
      <c r="K8238" t="s">
        <v>73</v>
      </c>
      <c r="L8238">
        <v>57401</v>
      </c>
      <c r="M8238">
        <v>89</v>
      </c>
      <c r="N8238" t="s">
        <v>2968</v>
      </c>
      <c r="O8238">
        <v>7</v>
      </c>
      <c r="P8238">
        <v>3</v>
      </c>
      <c r="Q8238" t="s">
        <v>75</v>
      </c>
      <c r="R8238" t="s">
        <v>8304</v>
      </c>
      <c r="S8238">
        <v>6.63</v>
      </c>
      <c r="T8238">
        <v>26</v>
      </c>
      <c r="U8238" t="s">
        <v>19</v>
      </c>
      <c r="V8238" s="2">
        <v>43783</v>
      </c>
      <c r="W8238" t="s">
        <v>20</v>
      </c>
      <c r="X8238" t="s">
        <v>3351</v>
      </c>
      <c r="Y8238" t="s">
        <v>356</v>
      </c>
    </row>
    <row r="8239" spans="1:25" hidden="1" x14ac:dyDescent="0.35">
      <c r="A8239">
        <v>6</v>
      </c>
      <c r="B8239" t="s">
        <v>10</v>
      </c>
      <c r="C8239">
        <v>6</v>
      </c>
      <c r="D8239" t="s">
        <v>26</v>
      </c>
      <c r="E8239" t="s">
        <v>906</v>
      </c>
      <c r="F8239" t="s">
        <v>13</v>
      </c>
      <c r="G8239" t="s">
        <v>1428</v>
      </c>
      <c r="H8239" s="1">
        <v>0.2</v>
      </c>
      <c r="I8239" s="2">
        <v>43579</v>
      </c>
      <c r="J8239" t="s">
        <v>6503</v>
      </c>
      <c r="K8239" t="s">
        <v>16</v>
      </c>
      <c r="L8239">
        <v>32216</v>
      </c>
      <c r="M8239">
        <v>1444</v>
      </c>
      <c r="N8239" t="s">
        <v>3260</v>
      </c>
      <c r="O8239">
        <v>-21</v>
      </c>
      <c r="P8239">
        <v>2</v>
      </c>
      <c r="Q8239" t="s">
        <v>18</v>
      </c>
      <c r="R8239" t="s">
        <v>8304</v>
      </c>
      <c r="S8239">
        <v>-21.29</v>
      </c>
      <c r="T8239">
        <v>114</v>
      </c>
      <c r="U8239" t="s">
        <v>33</v>
      </c>
      <c r="V8239" s="2">
        <v>43585</v>
      </c>
      <c r="W8239" t="s">
        <v>39</v>
      </c>
      <c r="X8239" t="s">
        <v>40</v>
      </c>
      <c r="Y8239" t="s">
        <v>42</v>
      </c>
    </row>
    <row r="8240" spans="1:25" hidden="1" x14ac:dyDescent="0.35">
      <c r="A8240">
        <v>0</v>
      </c>
      <c r="B8240" t="s">
        <v>10</v>
      </c>
      <c r="C8240">
        <v>0</v>
      </c>
      <c r="D8240" t="s">
        <v>50</v>
      </c>
      <c r="E8240" t="s">
        <v>65</v>
      </c>
      <c r="F8240" t="s">
        <v>13</v>
      </c>
      <c r="G8240" t="s">
        <v>443</v>
      </c>
      <c r="H8240" s="1">
        <v>0</v>
      </c>
      <c r="I8240" s="2">
        <v>43649</v>
      </c>
      <c r="J8240" t="s">
        <v>7720</v>
      </c>
      <c r="K8240" t="s">
        <v>30</v>
      </c>
      <c r="L8240">
        <v>98105</v>
      </c>
      <c r="M8240">
        <v>1000</v>
      </c>
      <c r="N8240" t="s">
        <v>616</v>
      </c>
      <c r="O8240">
        <v>26</v>
      </c>
      <c r="P8240">
        <v>2</v>
      </c>
      <c r="Q8240" t="s">
        <v>32</v>
      </c>
      <c r="R8240" t="s">
        <v>8304</v>
      </c>
      <c r="S8240">
        <v>26.39</v>
      </c>
      <c r="T8240">
        <v>60</v>
      </c>
      <c r="U8240" t="s">
        <v>76</v>
      </c>
      <c r="V8240" s="2">
        <v>43649</v>
      </c>
      <c r="W8240" t="s">
        <v>773</v>
      </c>
      <c r="X8240" t="s">
        <v>69</v>
      </c>
      <c r="Y8240" t="s">
        <v>113</v>
      </c>
    </row>
    <row r="8241" spans="1:25" hidden="1" x14ac:dyDescent="0.35">
      <c r="A8241">
        <v>0</v>
      </c>
      <c r="B8241" t="s">
        <v>10</v>
      </c>
      <c r="C8241">
        <v>0</v>
      </c>
      <c r="D8241" t="s">
        <v>50</v>
      </c>
      <c r="E8241" t="s">
        <v>65</v>
      </c>
      <c r="F8241" t="s">
        <v>13</v>
      </c>
      <c r="G8241" t="s">
        <v>443</v>
      </c>
      <c r="H8241" s="1">
        <v>0</v>
      </c>
      <c r="I8241" s="2">
        <v>43649</v>
      </c>
      <c r="J8241" t="s">
        <v>7720</v>
      </c>
      <c r="K8241" t="s">
        <v>30</v>
      </c>
      <c r="L8241">
        <v>98105</v>
      </c>
      <c r="M8241">
        <v>1283</v>
      </c>
      <c r="N8241" t="s">
        <v>4755</v>
      </c>
      <c r="O8241">
        <v>743</v>
      </c>
      <c r="P8241">
        <v>4</v>
      </c>
      <c r="Q8241" t="s">
        <v>32</v>
      </c>
      <c r="R8241" t="s">
        <v>8304</v>
      </c>
      <c r="S8241">
        <v>742.63</v>
      </c>
      <c r="T8241">
        <v>1688</v>
      </c>
      <c r="U8241" t="s">
        <v>76</v>
      </c>
      <c r="V8241" s="2">
        <v>43649</v>
      </c>
      <c r="W8241" t="s">
        <v>773</v>
      </c>
      <c r="X8241" t="s">
        <v>69</v>
      </c>
      <c r="Y8241" t="s">
        <v>113</v>
      </c>
    </row>
    <row r="8242" spans="1:25" hidden="1" x14ac:dyDescent="0.35">
      <c r="A8242">
        <v>0</v>
      </c>
      <c r="B8242" t="s">
        <v>10</v>
      </c>
      <c r="C8242">
        <v>0</v>
      </c>
      <c r="D8242" t="s">
        <v>50</v>
      </c>
      <c r="E8242" t="s">
        <v>65</v>
      </c>
      <c r="F8242" t="s">
        <v>13</v>
      </c>
      <c r="G8242" t="s">
        <v>443</v>
      </c>
      <c r="H8242" s="1">
        <v>0.2</v>
      </c>
      <c r="I8242" s="2">
        <v>43649</v>
      </c>
      <c r="J8242" t="s">
        <v>7720</v>
      </c>
      <c r="K8242" t="s">
        <v>30</v>
      </c>
      <c r="L8242">
        <v>98105</v>
      </c>
      <c r="M8242">
        <v>1491</v>
      </c>
      <c r="N8242" t="s">
        <v>8168</v>
      </c>
      <c r="O8242">
        <v>3</v>
      </c>
      <c r="P8242">
        <v>1</v>
      </c>
      <c r="Q8242" t="s">
        <v>32</v>
      </c>
      <c r="R8242" t="s">
        <v>8304</v>
      </c>
      <c r="S8242">
        <v>2.7</v>
      </c>
      <c r="T8242">
        <v>8</v>
      </c>
      <c r="U8242" t="s">
        <v>76</v>
      </c>
      <c r="V8242" s="2">
        <v>43649</v>
      </c>
      <c r="W8242" t="s">
        <v>773</v>
      </c>
      <c r="X8242" t="s">
        <v>69</v>
      </c>
      <c r="Y8242" t="s">
        <v>52</v>
      </c>
    </row>
    <row r="8243" spans="1:25" hidden="1" x14ac:dyDescent="0.35">
      <c r="A8243">
        <v>0</v>
      </c>
      <c r="B8243" t="s">
        <v>10</v>
      </c>
      <c r="C8243">
        <v>0</v>
      </c>
      <c r="D8243" t="s">
        <v>50</v>
      </c>
      <c r="E8243" t="s">
        <v>65</v>
      </c>
      <c r="F8243" t="s">
        <v>13</v>
      </c>
      <c r="G8243" t="s">
        <v>443</v>
      </c>
      <c r="H8243" s="1">
        <v>0.2</v>
      </c>
      <c r="I8243" s="2">
        <v>43649</v>
      </c>
      <c r="J8243" t="s">
        <v>7720</v>
      </c>
      <c r="K8243" t="s">
        <v>30</v>
      </c>
      <c r="L8243">
        <v>98105</v>
      </c>
      <c r="M8243">
        <v>1226</v>
      </c>
      <c r="N8243" t="s">
        <v>6719</v>
      </c>
      <c r="O8243">
        <v>210</v>
      </c>
      <c r="P8243">
        <v>6</v>
      </c>
      <c r="Q8243" t="s">
        <v>32</v>
      </c>
      <c r="R8243" t="s">
        <v>8304</v>
      </c>
      <c r="S8243">
        <v>209.58</v>
      </c>
      <c r="T8243">
        <v>2395</v>
      </c>
      <c r="U8243" t="s">
        <v>76</v>
      </c>
      <c r="V8243" s="2">
        <v>43649</v>
      </c>
      <c r="W8243" t="s">
        <v>773</v>
      </c>
      <c r="X8243" t="s">
        <v>69</v>
      </c>
      <c r="Y8243" t="s">
        <v>422</v>
      </c>
    </row>
    <row r="8244" spans="1:25" hidden="1" x14ac:dyDescent="0.35">
      <c r="A8244">
        <v>0</v>
      </c>
      <c r="B8244" t="s">
        <v>10</v>
      </c>
      <c r="C8244">
        <v>0</v>
      </c>
      <c r="D8244" t="s">
        <v>26</v>
      </c>
      <c r="E8244" t="s">
        <v>241</v>
      </c>
      <c r="F8244" t="s">
        <v>13</v>
      </c>
      <c r="G8244" t="s">
        <v>767</v>
      </c>
      <c r="H8244" s="1">
        <v>0</v>
      </c>
      <c r="I8244" s="2">
        <v>43529</v>
      </c>
      <c r="J8244" t="s">
        <v>3179</v>
      </c>
      <c r="K8244" t="s">
        <v>73</v>
      </c>
      <c r="L8244">
        <v>55901</v>
      </c>
      <c r="M8244">
        <v>704</v>
      </c>
      <c r="N8244" t="s">
        <v>3180</v>
      </c>
      <c r="O8244">
        <v>63</v>
      </c>
      <c r="P8244">
        <v>2</v>
      </c>
      <c r="Q8244" t="s">
        <v>75</v>
      </c>
      <c r="R8244" t="s">
        <v>8304</v>
      </c>
      <c r="S8244">
        <v>62.7</v>
      </c>
      <c r="T8244">
        <v>128</v>
      </c>
      <c r="U8244" t="s">
        <v>19</v>
      </c>
      <c r="V8244" s="2">
        <v>43529</v>
      </c>
      <c r="W8244" t="s">
        <v>773</v>
      </c>
      <c r="X8244" t="s">
        <v>151</v>
      </c>
      <c r="Y8244" t="s">
        <v>54</v>
      </c>
    </row>
    <row r="8245" spans="1:25" hidden="1" x14ac:dyDescent="0.35">
      <c r="A8245">
        <v>0</v>
      </c>
      <c r="B8245" t="s">
        <v>10</v>
      </c>
      <c r="C8245">
        <v>0</v>
      </c>
      <c r="D8245" t="s">
        <v>26</v>
      </c>
      <c r="E8245" t="s">
        <v>241</v>
      </c>
      <c r="F8245" t="s">
        <v>13</v>
      </c>
      <c r="G8245" t="s">
        <v>767</v>
      </c>
      <c r="H8245" s="1">
        <v>0</v>
      </c>
      <c r="I8245" s="2">
        <v>43529</v>
      </c>
      <c r="J8245" t="s">
        <v>3179</v>
      </c>
      <c r="K8245" t="s">
        <v>73</v>
      </c>
      <c r="L8245">
        <v>55901</v>
      </c>
      <c r="M8245">
        <v>105</v>
      </c>
      <c r="N8245" t="s">
        <v>3181</v>
      </c>
      <c r="O8245">
        <v>3</v>
      </c>
      <c r="P8245">
        <v>2</v>
      </c>
      <c r="Q8245" t="s">
        <v>75</v>
      </c>
      <c r="R8245" t="s">
        <v>8304</v>
      </c>
      <c r="S8245">
        <v>2.5299999999999998</v>
      </c>
      <c r="T8245">
        <v>8</v>
      </c>
      <c r="U8245" t="s">
        <v>19</v>
      </c>
      <c r="V8245" s="2">
        <v>43529</v>
      </c>
      <c r="W8245" t="s">
        <v>773</v>
      </c>
      <c r="X8245" t="s">
        <v>151</v>
      </c>
      <c r="Y8245" t="s">
        <v>176</v>
      </c>
    </row>
    <row r="8246" spans="1:25" hidden="1" x14ac:dyDescent="0.35">
      <c r="A8246">
        <v>0</v>
      </c>
      <c r="B8246" t="s">
        <v>10</v>
      </c>
      <c r="C8246">
        <v>0</v>
      </c>
      <c r="D8246" t="s">
        <v>26</v>
      </c>
      <c r="E8246" t="s">
        <v>241</v>
      </c>
      <c r="F8246" t="s">
        <v>13</v>
      </c>
      <c r="G8246" t="s">
        <v>767</v>
      </c>
      <c r="H8246" s="1">
        <v>0</v>
      </c>
      <c r="I8246" s="2">
        <v>43529</v>
      </c>
      <c r="J8246" t="s">
        <v>3179</v>
      </c>
      <c r="K8246" t="s">
        <v>73</v>
      </c>
      <c r="L8246">
        <v>55901</v>
      </c>
      <c r="M8246">
        <v>257</v>
      </c>
      <c r="N8246" t="s">
        <v>3184</v>
      </c>
      <c r="O8246">
        <v>9</v>
      </c>
      <c r="P8246">
        <v>3</v>
      </c>
      <c r="Q8246" t="s">
        <v>75</v>
      </c>
      <c r="R8246" t="s">
        <v>8304</v>
      </c>
      <c r="S8246">
        <v>9.16</v>
      </c>
      <c r="T8246">
        <v>19</v>
      </c>
      <c r="U8246" t="s">
        <v>19</v>
      </c>
      <c r="V8246" s="2">
        <v>43529</v>
      </c>
      <c r="W8246" t="s">
        <v>773</v>
      </c>
      <c r="X8246" t="s">
        <v>151</v>
      </c>
      <c r="Y8246" t="s">
        <v>54</v>
      </c>
    </row>
    <row r="8247" spans="1:25" hidden="1" x14ac:dyDescent="0.35">
      <c r="A8247">
        <v>0</v>
      </c>
      <c r="B8247" t="s">
        <v>10</v>
      </c>
      <c r="C8247">
        <v>0</v>
      </c>
      <c r="D8247" t="s">
        <v>26</v>
      </c>
      <c r="E8247" t="s">
        <v>241</v>
      </c>
      <c r="F8247" t="s">
        <v>13</v>
      </c>
      <c r="G8247" t="s">
        <v>767</v>
      </c>
      <c r="H8247" s="1">
        <v>0</v>
      </c>
      <c r="I8247" s="2">
        <v>43529</v>
      </c>
      <c r="J8247" t="s">
        <v>3179</v>
      </c>
      <c r="K8247" t="s">
        <v>73</v>
      </c>
      <c r="L8247">
        <v>55901</v>
      </c>
      <c r="M8247">
        <v>1345</v>
      </c>
      <c r="N8247" t="s">
        <v>2808</v>
      </c>
      <c r="O8247">
        <v>58</v>
      </c>
      <c r="P8247">
        <v>4</v>
      </c>
      <c r="Q8247" t="s">
        <v>75</v>
      </c>
      <c r="R8247" t="s">
        <v>8304</v>
      </c>
      <c r="S8247">
        <v>57.5</v>
      </c>
      <c r="T8247">
        <v>221</v>
      </c>
      <c r="U8247" t="s">
        <v>19</v>
      </c>
      <c r="V8247" s="2">
        <v>43529</v>
      </c>
      <c r="W8247" t="s">
        <v>773</v>
      </c>
      <c r="X8247" t="s">
        <v>151</v>
      </c>
      <c r="Y8247" t="s">
        <v>42</v>
      </c>
    </row>
    <row r="8248" spans="1:25" hidden="1" x14ac:dyDescent="0.35">
      <c r="A8248">
        <v>4</v>
      </c>
      <c r="B8248" t="s">
        <v>43</v>
      </c>
      <c r="C8248">
        <v>6</v>
      </c>
      <c r="D8248" t="s">
        <v>26</v>
      </c>
      <c r="E8248" t="s">
        <v>171</v>
      </c>
      <c r="F8248" t="s">
        <v>13</v>
      </c>
      <c r="G8248" t="s">
        <v>673</v>
      </c>
      <c r="H8248" s="1">
        <v>0</v>
      </c>
      <c r="I8248" s="2">
        <v>43683</v>
      </c>
      <c r="J8248" t="s">
        <v>4122</v>
      </c>
      <c r="K8248" t="s">
        <v>102</v>
      </c>
      <c r="L8248">
        <v>10011</v>
      </c>
      <c r="M8248">
        <v>71</v>
      </c>
      <c r="N8248" t="s">
        <v>8173</v>
      </c>
      <c r="O8248">
        <v>21</v>
      </c>
      <c r="P8248">
        <v>4</v>
      </c>
      <c r="Q8248" t="s">
        <v>104</v>
      </c>
      <c r="R8248" t="s">
        <v>8304</v>
      </c>
      <c r="S8248">
        <v>21.04</v>
      </c>
      <c r="T8248">
        <v>70</v>
      </c>
      <c r="U8248" t="s">
        <v>19</v>
      </c>
      <c r="V8248" s="2">
        <v>43687</v>
      </c>
      <c r="W8248" t="s">
        <v>39</v>
      </c>
      <c r="X8248" t="s">
        <v>175</v>
      </c>
      <c r="Y8248" t="s">
        <v>356</v>
      </c>
    </row>
    <row r="8249" spans="1:25" hidden="1" x14ac:dyDescent="0.35">
      <c r="A8249">
        <v>5</v>
      </c>
      <c r="B8249" t="s">
        <v>43</v>
      </c>
      <c r="C8249">
        <v>6</v>
      </c>
      <c r="D8249" t="s">
        <v>26</v>
      </c>
      <c r="E8249" t="s">
        <v>4546</v>
      </c>
      <c r="F8249" t="s">
        <v>13</v>
      </c>
      <c r="G8249" t="s">
        <v>2063</v>
      </c>
      <c r="H8249" s="1">
        <v>0</v>
      </c>
      <c r="I8249" s="2">
        <v>43771</v>
      </c>
      <c r="J8249" t="s">
        <v>4547</v>
      </c>
      <c r="K8249" t="s">
        <v>30</v>
      </c>
      <c r="L8249">
        <v>84106</v>
      </c>
      <c r="M8249">
        <v>1825</v>
      </c>
      <c r="N8249" t="s">
        <v>1353</v>
      </c>
      <c r="O8249">
        <v>9</v>
      </c>
      <c r="P8249">
        <v>3</v>
      </c>
      <c r="Q8249" t="s">
        <v>32</v>
      </c>
      <c r="R8249" t="s">
        <v>8304</v>
      </c>
      <c r="S8249">
        <v>9.33</v>
      </c>
      <c r="T8249">
        <v>19</v>
      </c>
      <c r="U8249" t="s">
        <v>19</v>
      </c>
      <c r="V8249" s="2">
        <v>43776</v>
      </c>
      <c r="W8249" t="s">
        <v>39</v>
      </c>
      <c r="X8249" t="s">
        <v>87</v>
      </c>
      <c r="Y8249" t="s">
        <v>64</v>
      </c>
    </row>
    <row r="8250" spans="1:25" hidden="1" x14ac:dyDescent="0.35">
      <c r="A8250">
        <v>5</v>
      </c>
      <c r="B8250" t="s">
        <v>25</v>
      </c>
      <c r="C8250">
        <v>3</v>
      </c>
      <c r="D8250" t="s">
        <v>11</v>
      </c>
      <c r="E8250" t="s">
        <v>171</v>
      </c>
      <c r="F8250" t="s">
        <v>13</v>
      </c>
      <c r="G8250" t="s">
        <v>7812</v>
      </c>
      <c r="H8250" s="1">
        <v>0</v>
      </c>
      <c r="I8250" s="2">
        <v>43530</v>
      </c>
      <c r="J8250" t="s">
        <v>7813</v>
      </c>
      <c r="K8250" t="s">
        <v>102</v>
      </c>
      <c r="L8250">
        <v>10011</v>
      </c>
      <c r="M8250">
        <v>1619</v>
      </c>
      <c r="N8250" t="s">
        <v>2469</v>
      </c>
      <c r="O8250">
        <v>17</v>
      </c>
      <c r="P8250">
        <v>3</v>
      </c>
      <c r="Q8250" t="s">
        <v>104</v>
      </c>
      <c r="R8250" t="s">
        <v>92</v>
      </c>
      <c r="S8250">
        <v>16.55</v>
      </c>
      <c r="T8250">
        <v>72</v>
      </c>
      <c r="U8250" t="s">
        <v>19</v>
      </c>
      <c r="V8250" s="2">
        <v>43535</v>
      </c>
      <c r="W8250" t="s">
        <v>20</v>
      </c>
      <c r="X8250" t="s">
        <v>175</v>
      </c>
      <c r="Y8250" t="s">
        <v>47</v>
      </c>
    </row>
    <row r="8251" spans="1:25" hidden="1" x14ac:dyDescent="0.35">
      <c r="A8251">
        <v>5</v>
      </c>
      <c r="B8251" t="s">
        <v>25</v>
      </c>
      <c r="C8251">
        <v>3</v>
      </c>
      <c r="D8251" t="s">
        <v>26</v>
      </c>
      <c r="E8251" t="s">
        <v>171</v>
      </c>
      <c r="F8251" t="s">
        <v>13</v>
      </c>
      <c r="G8251" t="s">
        <v>7812</v>
      </c>
      <c r="H8251" s="1">
        <v>0</v>
      </c>
      <c r="I8251" s="2">
        <v>43530</v>
      </c>
      <c r="J8251" t="s">
        <v>7813</v>
      </c>
      <c r="K8251" t="s">
        <v>102</v>
      </c>
      <c r="L8251">
        <v>10011</v>
      </c>
      <c r="M8251">
        <v>1673</v>
      </c>
      <c r="N8251" t="s">
        <v>390</v>
      </c>
      <c r="O8251">
        <v>12</v>
      </c>
      <c r="P8251">
        <v>1</v>
      </c>
      <c r="Q8251" t="s">
        <v>104</v>
      </c>
      <c r="R8251" t="s">
        <v>92</v>
      </c>
      <c r="S8251">
        <v>12.13</v>
      </c>
      <c r="T8251">
        <v>26</v>
      </c>
      <c r="U8251" t="s">
        <v>19</v>
      </c>
      <c r="V8251" s="2">
        <v>43535</v>
      </c>
      <c r="W8251" t="s">
        <v>20</v>
      </c>
      <c r="X8251" t="s">
        <v>175</v>
      </c>
      <c r="Y8251" t="s">
        <v>64</v>
      </c>
    </row>
    <row r="8252" spans="1:25" x14ac:dyDescent="0.35">
      <c r="A8252">
        <v>2</v>
      </c>
      <c r="B8252" t="s">
        <v>25</v>
      </c>
      <c r="C8252">
        <v>1</v>
      </c>
      <c r="D8252" t="s">
        <v>26</v>
      </c>
      <c r="E8252" t="s">
        <v>27</v>
      </c>
      <c r="F8252" t="s">
        <v>13</v>
      </c>
      <c r="G8252" t="s">
        <v>1360</v>
      </c>
      <c r="H8252" s="1">
        <v>0</v>
      </c>
      <c r="I8252" s="2">
        <v>43582</v>
      </c>
      <c r="J8252" t="s">
        <v>3082</v>
      </c>
      <c r="K8252" t="s">
        <v>30</v>
      </c>
      <c r="L8252">
        <v>90045</v>
      </c>
      <c r="M8252">
        <v>358</v>
      </c>
      <c r="N8252" t="s">
        <v>2792</v>
      </c>
      <c r="O8252">
        <v>12</v>
      </c>
      <c r="P8252">
        <v>2</v>
      </c>
      <c r="Q8252" t="s">
        <v>32</v>
      </c>
      <c r="R8252" t="s">
        <v>8304</v>
      </c>
      <c r="S8252">
        <v>12.3</v>
      </c>
      <c r="T8252">
        <v>47</v>
      </c>
      <c r="U8252" t="s">
        <v>19</v>
      </c>
      <c r="V8252" s="2">
        <v>43584</v>
      </c>
      <c r="W8252" t="s">
        <v>130</v>
      </c>
      <c r="X8252" t="s">
        <v>34</v>
      </c>
      <c r="Y8252" t="s">
        <v>49</v>
      </c>
    </row>
    <row r="8253" spans="1:25" x14ac:dyDescent="0.35">
      <c r="A8253">
        <v>2</v>
      </c>
      <c r="B8253" t="s">
        <v>25</v>
      </c>
      <c r="C8253">
        <v>1</v>
      </c>
      <c r="D8253" t="s">
        <v>26</v>
      </c>
      <c r="E8253" t="s">
        <v>27</v>
      </c>
      <c r="F8253" t="s">
        <v>13</v>
      </c>
      <c r="G8253" t="s">
        <v>1360</v>
      </c>
      <c r="H8253" s="1">
        <v>0</v>
      </c>
      <c r="I8253" s="2">
        <v>43582</v>
      </c>
      <c r="J8253" t="s">
        <v>3082</v>
      </c>
      <c r="K8253" t="s">
        <v>30</v>
      </c>
      <c r="L8253">
        <v>90045</v>
      </c>
      <c r="M8253">
        <v>1170</v>
      </c>
      <c r="N8253" t="s">
        <v>292</v>
      </c>
      <c r="O8253">
        <v>6</v>
      </c>
      <c r="P8253">
        <v>3</v>
      </c>
      <c r="Q8253" t="s">
        <v>32</v>
      </c>
      <c r="R8253" t="s">
        <v>8304</v>
      </c>
      <c r="S8253">
        <v>5.7</v>
      </c>
      <c r="T8253">
        <v>12</v>
      </c>
      <c r="U8253" t="s">
        <v>19</v>
      </c>
      <c r="V8253" s="2">
        <v>43584</v>
      </c>
      <c r="W8253" t="s">
        <v>130</v>
      </c>
      <c r="X8253" t="s">
        <v>34</v>
      </c>
      <c r="Y8253" t="s">
        <v>49</v>
      </c>
    </row>
    <row r="8254" spans="1:25" x14ac:dyDescent="0.35">
      <c r="A8254">
        <v>2</v>
      </c>
      <c r="B8254" t="s">
        <v>25</v>
      </c>
      <c r="C8254">
        <v>1</v>
      </c>
      <c r="D8254" t="s">
        <v>26</v>
      </c>
      <c r="E8254" t="s">
        <v>27</v>
      </c>
      <c r="F8254" t="s">
        <v>13</v>
      </c>
      <c r="G8254" t="s">
        <v>1360</v>
      </c>
      <c r="H8254" s="1">
        <v>0</v>
      </c>
      <c r="I8254" s="2">
        <v>43582</v>
      </c>
      <c r="J8254" t="s">
        <v>3082</v>
      </c>
      <c r="K8254" t="s">
        <v>30</v>
      </c>
      <c r="L8254">
        <v>90045</v>
      </c>
      <c r="M8254">
        <v>363</v>
      </c>
      <c r="N8254" t="s">
        <v>694</v>
      </c>
      <c r="O8254">
        <v>33</v>
      </c>
      <c r="P8254">
        <v>4</v>
      </c>
      <c r="Q8254" t="s">
        <v>32</v>
      </c>
      <c r="R8254" t="s">
        <v>8304</v>
      </c>
      <c r="S8254">
        <v>33.46</v>
      </c>
      <c r="T8254">
        <v>124</v>
      </c>
      <c r="U8254" t="s">
        <v>19</v>
      </c>
      <c r="V8254" s="2">
        <v>43584</v>
      </c>
      <c r="W8254" t="s">
        <v>130</v>
      </c>
      <c r="X8254" t="s">
        <v>34</v>
      </c>
      <c r="Y8254" t="s">
        <v>49</v>
      </c>
    </row>
    <row r="8255" spans="1:25" hidden="1" x14ac:dyDescent="0.35">
      <c r="A8255">
        <v>6</v>
      </c>
      <c r="B8255" t="s">
        <v>10</v>
      </c>
      <c r="C8255">
        <v>6</v>
      </c>
      <c r="D8255" t="s">
        <v>11</v>
      </c>
      <c r="E8255" t="s">
        <v>906</v>
      </c>
      <c r="F8255" t="s">
        <v>13</v>
      </c>
      <c r="G8255" t="s">
        <v>28</v>
      </c>
      <c r="H8255" s="1">
        <v>0.2</v>
      </c>
      <c r="I8255" s="2">
        <v>43810</v>
      </c>
      <c r="J8255" t="s">
        <v>5683</v>
      </c>
      <c r="K8255" t="s">
        <v>16</v>
      </c>
      <c r="L8255">
        <v>32216</v>
      </c>
      <c r="M8255">
        <v>754</v>
      </c>
      <c r="N8255" t="s">
        <v>945</v>
      </c>
      <c r="O8255">
        <v>-12</v>
      </c>
      <c r="P8255">
        <v>1</v>
      </c>
      <c r="Q8255" t="s">
        <v>18</v>
      </c>
      <c r="R8255" t="s">
        <v>8304</v>
      </c>
      <c r="S8255">
        <v>-12.15</v>
      </c>
      <c r="T8255">
        <v>65</v>
      </c>
      <c r="U8255" t="s">
        <v>33</v>
      </c>
      <c r="V8255" s="2">
        <v>43816</v>
      </c>
      <c r="W8255" t="s">
        <v>39</v>
      </c>
      <c r="X8255" t="s">
        <v>40</v>
      </c>
      <c r="Y8255" t="s">
        <v>24</v>
      </c>
    </row>
    <row r="8256" spans="1:25" hidden="1" x14ac:dyDescent="0.35">
      <c r="A8256">
        <v>6</v>
      </c>
      <c r="B8256" t="s">
        <v>10</v>
      </c>
      <c r="C8256">
        <v>6</v>
      </c>
      <c r="D8256" t="s">
        <v>11</v>
      </c>
      <c r="E8256" t="s">
        <v>906</v>
      </c>
      <c r="F8256" t="s">
        <v>13</v>
      </c>
      <c r="G8256" t="s">
        <v>28</v>
      </c>
      <c r="H8256" s="1">
        <v>0.45</v>
      </c>
      <c r="I8256" s="2">
        <v>43810</v>
      </c>
      <c r="J8256" t="s">
        <v>5683</v>
      </c>
      <c r="K8256" t="s">
        <v>16</v>
      </c>
      <c r="L8256">
        <v>32216</v>
      </c>
      <c r="M8256">
        <v>364</v>
      </c>
      <c r="N8256" t="s">
        <v>496</v>
      </c>
      <c r="O8256">
        <v>-420</v>
      </c>
      <c r="P8256">
        <v>6</v>
      </c>
      <c r="Q8256" t="s">
        <v>18</v>
      </c>
      <c r="R8256" t="s">
        <v>8304</v>
      </c>
      <c r="S8256">
        <v>-420</v>
      </c>
      <c r="T8256">
        <v>722</v>
      </c>
      <c r="U8256" t="s">
        <v>33</v>
      </c>
      <c r="V8256" s="2">
        <v>43816</v>
      </c>
      <c r="W8256" t="s">
        <v>39</v>
      </c>
      <c r="X8256" t="s">
        <v>40</v>
      </c>
      <c r="Y8256" t="s">
        <v>41</v>
      </c>
    </row>
    <row r="8257" spans="1:25" hidden="1" x14ac:dyDescent="0.35">
      <c r="A8257">
        <v>6</v>
      </c>
      <c r="B8257" t="s">
        <v>10</v>
      </c>
      <c r="C8257">
        <v>6</v>
      </c>
      <c r="D8257" t="s">
        <v>26</v>
      </c>
      <c r="E8257" t="s">
        <v>906</v>
      </c>
      <c r="F8257" t="s">
        <v>13</v>
      </c>
      <c r="G8257" t="s">
        <v>28</v>
      </c>
      <c r="H8257" s="1">
        <v>0.2</v>
      </c>
      <c r="I8257" s="2">
        <v>43810</v>
      </c>
      <c r="J8257" t="s">
        <v>5683</v>
      </c>
      <c r="K8257" t="s">
        <v>16</v>
      </c>
      <c r="L8257">
        <v>32216</v>
      </c>
      <c r="M8257">
        <v>1499</v>
      </c>
      <c r="N8257" t="s">
        <v>534</v>
      </c>
      <c r="O8257">
        <v>1</v>
      </c>
      <c r="P8257">
        <v>1</v>
      </c>
      <c r="Q8257" t="s">
        <v>18</v>
      </c>
      <c r="R8257" t="s">
        <v>8304</v>
      </c>
      <c r="S8257">
        <v>1.36</v>
      </c>
      <c r="T8257">
        <v>14</v>
      </c>
      <c r="U8257" t="s">
        <v>33</v>
      </c>
      <c r="V8257" s="2">
        <v>43816</v>
      </c>
      <c r="W8257" t="s">
        <v>39</v>
      </c>
      <c r="X8257" t="s">
        <v>40</v>
      </c>
      <c r="Y8257" t="s">
        <v>49</v>
      </c>
    </row>
    <row r="8258" spans="1:25" hidden="1" x14ac:dyDescent="0.35">
      <c r="A8258">
        <v>6</v>
      </c>
      <c r="B8258" t="s">
        <v>10</v>
      </c>
      <c r="C8258">
        <v>6</v>
      </c>
      <c r="D8258" t="s">
        <v>50</v>
      </c>
      <c r="E8258" t="s">
        <v>906</v>
      </c>
      <c r="F8258" t="s">
        <v>13</v>
      </c>
      <c r="G8258" t="s">
        <v>28</v>
      </c>
      <c r="H8258" s="1">
        <v>0.2</v>
      </c>
      <c r="I8258" s="2">
        <v>43810</v>
      </c>
      <c r="J8258" t="s">
        <v>5683</v>
      </c>
      <c r="K8258" t="s">
        <v>16</v>
      </c>
      <c r="L8258">
        <v>32216</v>
      </c>
      <c r="M8258">
        <v>1106</v>
      </c>
      <c r="N8258" t="s">
        <v>1061</v>
      </c>
      <c r="O8258">
        <v>-17</v>
      </c>
      <c r="P8258">
        <v>4</v>
      </c>
      <c r="Q8258" t="s">
        <v>18</v>
      </c>
      <c r="R8258" t="s">
        <v>8304</v>
      </c>
      <c r="S8258">
        <v>-16.55</v>
      </c>
      <c r="T8258">
        <v>74</v>
      </c>
      <c r="U8258" t="s">
        <v>33</v>
      </c>
      <c r="V8258" s="2">
        <v>43816</v>
      </c>
      <c r="W8258" t="s">
        <v>39</v>
      </c>
      <c r="X8258" t="s">
        <v>40</v>
      </c>
      <c r="Y8258" t="s">
        <v>52</v>
      </c>
    </row>
    <row r="8259" spans="1:25" x14ac:dyDescent="0.35">
      <c r="A8259">
        <v>5</v>
      </c>
      <c r="B8259" t="s">
        <v>25</v>
      </c>
      <c r="C8259">
        <v>3</v>
      </c>
      <c r="D8259" t="s">
        <v>11</v>
      </c>
      <c r="E8259" t="s">
        <v>88</v>
      </c>
      <c r="F8259" t="s">
        <v>13</v>
      </c>
      <c r="G8259" t="s">
        <v>1171</v>
      </c>
      <c r="H8259" s="1">
        <v>0</v>
      </c>
      <c r="I8259" s="2">
        <v>43680</v>
      </c>
      <c r="J8259" t="s">
        <v>2043</v>
      </c>
      <c r="K8259" t="s">
        <v>30</v>
      </c>
      <c r="L8259">
        <v>94122</v>
      </c>
      <c r="M8259">
        <v>506</v>
      </c>
      <c r="N8259" t="s">
        <v>1108</v>
      </c>
      <c r="O8259">
        <v>11</v>
      </c>
      <c r="P8259">
        <v>3</v>
      </c>
      <c r="Q8259" t="s">
        <v>32</v>
      </c>
      <c r="R8259" t="s">
        <v>8304</v>
      </c>
      <c r="S8259">
        <v>11.16</v>
      </c>
      <c r="T8259">
        <v>124</v>
      </c>
      <c r="U8259" t="s">
        <v>19</v>
      </c>
      <c r="V8259" s="2">
        <v>43685</v>
      </c>
      <c r="W8259" t="s">
        <v>20</v>
      </c>
      <c r="X8259" t="s">
        <v>34</v>
      </c>
      <c r="Y8259" t="s">
        <v>47</v>
      </c>
    </row>
    <row r="8260" spans="1:25" x14ac:dyDescent="0.35">
      <c r="A8260">
        <v>5</v>
      </c>
      <c r="B8260" t="s">
        <v>25</v>
      </c>
      <c r="C8260">
        <v>3</v>
      </c>
      <c r="D8260" t="s">
        <v>26</v>
      </c>
      <c r="E8260" t="s">
        <v>88</v>
      </c>
      <c r="F8260" t="s">
        <v>13</v>
      </c>
      <c r="G8260" t="s">
        <v>1171</v>
      </c>
      <c r="H8260" s="1">
        <v>0</v>
      </c>
      <c r="I8260" s="2">
        <v>43680</v>
      </c>
      <c r="J8260" t="s">
        <v>2043</v>
      </c>
      <c r="K8260" t="s">
        <v>30</v>
      </c>
      <c r="L8260">
        <v>94122</v>
      </c>
      <c r="M8260">
        <v>180</v>
      </c>
      <c r="N8260" t="s">
        <v>1129</v>
      </c>
      <c r="O8260">
        <v>25</v>
      </c>
      <c r="P8260">
        <v>5</v>
      </c>
      <c r="Q8260" t="s">
        <v>32</v>
      </c>
      <c r="R8260" t="s">
        <v>8304</v>
      </c>
      <c r="S8260">
        <v>24.84</v>
      </c>
      <c r="T8260">
        <v>52</v>
      </c>
      <c r="U8260" t="s">
        <v>19</v>
      </c>
      <c r="V8260" s="2">
        <v>43685</v>
      </c>
      <c r="W8260" t="s">
        <v>20</v>
      </c>
      <c r="X8260" t="s">
        <v>34</v>
      </c>
      <c r="Y8260" t="s">
        <v>35</v>
      </c>
    </row>
    <row r="8261" spans="1:25" hidden="1" x14ac:dyDescent="0.35">
      <c r="A8261">
        <v>6</v>
      </c>
      <c r="B8261" t="s">
        <v>10</v>
      </c>
      <c r="C8261">
        <v>6</v>
      </c>
      <c r="D8261" t="s">
        <v>26</v>
      </c>
      <c r="E8261" t="s">
        <v>258</v>
      </c>
      <c r="F8261" t="s">
        <v>13</v>
      </c>
      <c r="G8261" t="s">
        <v>5300</v>
      </c>
      <c r="H8261" s="1">
        <v>0.2</v>
      </c>
      <c r="I8261" s="2">
        <v>43717</v>
      </c>
      <c r="J8261" t="s">
        <v>6624</v>
      </c>
      <c r="K8261" t="s">
        <v>30</v>
      </c>
      <c r="L8261">
        <v>97206</v>
      </c>
      <c r="M8261">
        <v>290</v>
      </c>
      <c r="N8261" t="s">
        <v>3076</v>
      </c>
      <c r="O8261">
        <v>1</v>
      </c>
      <c r="P8261">
        <v>1</v>
      </c>
      <c r="Q8261" t="s">
        <v>32</v>
      </c>
      <c r="R8261" t="s">
        <v>8304</v>
      </c>
      <c r="S8261">
        <v>0.84</v>
      </c>
      <c r="T8261">
        <v>11</v>
      </c>
      <c r="U8261" t="s">
        <v>33</v>
      </c>
      <c r="V8261" s="2">
        <v>43723</v>
      </c>
      <c r="W8261" t="s">
        <v>39</v>
      </c>
      <c r="X8261" t="s">
        <v>262</v>
      </c>
      <c r="Y8261" t="s">
        <v>56</v>
      </c>
    </row>
    <row r="8262" spans="1:25" hidden="1" x14ac:dyDescent="0.35">
      <c r="A8262">
        <v>6</v>
      </c>
      <c r="B8262" t="s">
        <v>10</v>
      </c>
      <c r="C8262">
        <v>6</v>
      </c>
      <c r="D8262" t="s">
        <v>26</v>
      </c>
      <c r="E8262" t="s">
        <v>258</v>
      </c>
      <c r="F8262" t="s">
        <v>13</v>
      </c>
      <c r="G8262" t="s">
        <v>5300</v>
      </c>
      <c r="H8262" s="1">
        <v>0.2</v>
      </c>
      <c r="I8262" s="2">
        <v>43717</v>
      </c>
      <c r="J8262" t="s">
        <v>6624</v>
      </c>
      <c r="K8262" t="s">
        <v>30</v>
      </c>
      <c r="L8262">
        <v>97206</v>
      </c>
      <c r="M8262">
        <v>1725</v>
      </c>
      <c r="N8262" t="s">
        <v>779</v>
      </c>
      <c r="O8262">
        <v>11</v>
      </c>
      <c r="P8262">
        <v>6</v>
      </c>
      <c r="Q8262" t="s">
        <v>32</v>
      </c>
      <c r="R8262" t="s">
        <v>8304</v>
      </c>
      <c r="S8262">
        <v>11.28</v>
      </c>
      <c r="T8262">
        <v>31</v>
      </c>
      <c r="U8262" t="s">
        <v>33</v>
      </c>
      <c r="V8262" s="2">
        <v>43723</v>
      </c>
      <c r="W8262" t="s">
        <v>39</v>
      </c>
      <c r="X8262" t="s">
        <v>262</v>
      </c>
      <c r="Y8262" t="s">
        <v>64</v>
      </c>
    </row>
    <row r="8263" spans="1:25" hidden="1" x14ac:dyDescent="0.35">
      <c r="A8263">
        <v>7</v>
      </c>
      <c r="B8263" t="s">
        <v>25</v>
      </c>
      <c r="C8263">
        <v>6</v>
      </c>
      <c r="D8263" t="s">
        <v>11</v>
      </c>
      <c r="E8263" t="s">
        <v>171</v>
      </c>
      <c r="F8263" t="s">
        <v>13</v>
      </c>
      <c r="G8263" t="s">
        <v>2389</v>
      </c>
      <c r="H8263" s="1">
        <v>0.2</v>
      </c>
      <c r="I8263" s="2">
        <v>43793</v>
      </c>
      <c r="J8263" t="s">
        <v>2390</v>
      </c>
      <c r="K8263" t="s">
        <v>102</v>
      </c>
      <c r="L8263">
        <v>10035</v>
      </c>
      <c r="M8263">
        <v>1228</v>
      </c>
      <c r="N8263" t="s">
        <v>8124</v>
      </c>
      <c r="O8263">
        <v>-16</v>
      </c>
      <c r="P8263">
        <v>2</v>
      </c>
      <c r="Q8263" t="s">
        <v>104</v>
      </c>
      <c r="R8263" t="s">
        <v>8304</v>
      </c>
      <c r="S8263">
        <v>-16.079999999999998</v>
      </c>
      <c r="T8263">
        <v>322</v>
      </c>
      <c r="U8263" t="s">
        <v>19</v>
      </c>
      <c r="V8263" s="2">
        <v>43800</v>
      </c>
      <c r="W8263" t="s">
        <v>39</v>
      </c>
      <c r="X8263" t="s">
        <v>175</v>
      </c>
      <c r="Y8263" t="s">
        <v>22</v>
      </c>
    </row>
    <row r="8264" spans="1:25" hidden="1" x14ac:dyDescent="0.35">
      <c r="A8264">
        <v>7</v>
      </c>
      <c r="B8264" t="s">
        <v>25</v>
      </c>
      <c r="C8264">
        <v>6</v>
      </c>
      <c r="D8264" t="s">
        <v>26</v>
      </c>
      <c r="E8264" t="s">
        <v>171</v>
      </c>
      <c r="F8264" t="s">
        <v>13</v>
      </c>
      <c r="G8264" t="s">
        <v>2389</v>
      </c>
      <c r="H8264" s="1">
        <v>0</v>
      </c>
      <c r="I8264" s="2">
        <v>43793</v>
      </c>
      <c r="J8264" t="s">
        <v>2390</v>
      </c>
      <c r="K8264" t="s">
        <v>102</v>
      </c>
      <c r="L8264">
        <v>10035</v>
      </c>
      <c r="M8264">
        <v>127</v>
      </c>
      <c r="N8264" t="s">
        <v>3937</v>
      </c>
      <c r="O8264">
        <v>79</v>
      </c>
      <c r="P8264">
        <v>2</v>
      </c>
      <c r="Q8264" t="s">
        <v>104</v>
      </c>
      <c r="R8264" t="s">
        <v>8304</v>
      </c>
      <c r="S8264">
        <v>78.94</v>
      </c>
      <c r="T8264">
        <v>168</v>
      </c>
      <c r="U8264" t="s">
        <v>19</v>
      </c>
      <c r="V8264" s="2">
        <v>43800</v>
      </c>
      <c r="W8264" t="s">
        <v>39</v>
      </c>
      <c r="X8264" t="s">
        <v>175</v>
      </c>
      <c r="Y8264" t="s">
        <v>119</v>
      </c>
    </row>
    <row r="8265" spans="1:25" hidden="1" x14ac:dyDescent="0.35">
      <c r="A8265">
        <v>7</v>
      </c>
      <c r="B8265" t="s">
        <v>25</v>
      </c>
      <c r="C8265">
        <v>6</v>
      </c>
      <c r="D8265" t="s">
        <v>26</v>
      </c>
      <c r="E8265" t="s">
        <v>171</v>
      </c>
      <c r="F8265" t="s">
        <v>13</v>
      </c>
      <c r="G8265" t="s">
        <v>2389</v>
      </c>
      <c r="H8265" s="1">
        <v>0</v>
      </c>
      <c r="I8265" s="2">
        <v>43793</v>
      </c>
      <c r="J8265" t="s">
        <v>2390</v>
      </c>
      <c r="K8265" t="s">
        <v>102</v>
      </c>
      <c r="L8265">
        <v>10035</v>
      </c>
      <c r="M8265">
        <v>1818</v>
      </c>
      <c r="N8265" t="s">
        <v>3521</v>
      </c>
      <c r="O8265">
        <v>6</v>
      </c>
      <c r="P8265">
        <v>2</v>
      </c>
      <c r="Q8265" t="s">
        <v>104</v>
      </c>
      <c r="R8265" t="s">
        <v>8304</v>
      </c>
      <c r="S8265">
        <v>6.22</v>
      </c>
      <c r="T8265">
        <v>13</v>
      </c>
      <c r="U8265" t="s">
        <v>19</v>
      </c>
      <c r="V8265" s="2">
        <v>43800</v>
      </c>
      <c r="W8265" t="s">
        <v>39</v>
      </c>
      <c r="X8265" t="s">
        <v>175</v>
      </c>
      <c r="Y8265" t="s">
        <v>64</v>
      </c>
    </row>
    <row r="8266" spans="1:25" hidden="1" x14ac:dyDescent="0.35">
      <c r="A8266">
        <v>7</v>
      </c>
      <c r="B8266" t="s">
        <v>25</v>
      </c>
      <c r="C8266">
        <v>6</v>
      </c>
      <c r="D8266" t="s">
        <v>26</v>
      </c>
      <c r="E8266" t="s">
        <v>171</v>
      </c>
      <c r="F8266" t="s">
        <v>13</v>
      </c>
      <c r="G8266" t="s">
        <v>2389</v>
      </c>
      <c r="H8266" s="1">
        <v>0</v>
      </c>
      <c r="I8266" s="2">
        <v>43793</v>
      </c>
      <c r="J8266" t="s">
        <v>2390</v>
      </c>
      <c r="K8266" t="s">
        <v>102</v>
      </c>
      <c r="L8266">
        <v>10035</v>
      </c>
      <c r="M8266">
        <v>474</v>
      </c>
      <c r="N8266" t="s">
        <v>3362</v>
      </c>
      <c r="O8266">
        <v>7</v>
      </c>
      <c r="P8266">
        <v>9</v>
      </c>
      <c r="Q8266" t="s">
        <v>104</v>
      </c>
      <c r="R8266" t="s">
        <v>8304</v>
      </c>
      <c r="S8266">
        <v>7.37</v>
      </c>
      <c r="T8266">
        <v>16</v>
      </c>
      <c r="U8266" t="s">
        <v>19</v>
      </c>
      <c r="V8266" s="2">
        <v>43800</v>
      </c>
      <c r="W8266" t="s">
        <v>39</v>
      </c>
      <c r="X8266" t="s">
        <v>175</v>
      </c>
      <c r="Y8266" t="s">
        <v>49</v>
      </c>
    </row>
    <row r="8267" spans="1:25" hidden="1" x14ac:dyDescent="0.35">
      <c r="A8267">
        <v>6</v>
      </c>
      <c r="B8267" t="s">
        <v>10</v>
      </c>
      <c r="C8267">
        <v>6</v>
      </c>
      <c r="D8267" t="s">
        <v>26</v>
      </c>
      <c r="E8267" t="s">
        <v>4447</v>
      </c>
      <c r="F8267" t="s">
        <v>13</v>
      </c>
      <c r="G8267" t="s">
        <v>5487</v>
      </c>
      <c r="H8267" s="1">
        <v>0.2</v>
      </c>
      <c r="I8267" s="2">
        <v>43750</v>
      </c>
      <c r="J8267" t="s">
        <v>6643</v>
      </c>
      <c r="K8267" t="s">
        <v>30</v>
      </c>
      <c r="L8267">
        <v>87105</v>
      </c>
      <c r="M8267">
        <v>714</v>
      </c>
      <c r="N8267" t="s">
        <v>3074</v>
      </c>
      <c r="O8267">
        <v>30</v>
      </c>
      <c r="P8267">
        <v>3</v>
      </c>
      <c r="Q8267" t="s">
        <v>32</v>
      </c>
      <c r="R8267" t="s">
        <v>8304</v>
      </c>
      <c r="S8267">
        <v>29.95</v>
      </c>
      <c r="T8267">
        <v>80</v>
      </c>
      <c r="U8267" t="s">
        <v>33</v>
      </c>
      <c r="V8267" s="2">
        <v>43756</v>
      </c>
      <c r="W8267" t="s">
        <v>39</v>
      </c>
      <c r="X8267" t="s">
        <v>413</v>
      </c>
      <c r="Y8267" t="s">
        <v>54</v>
      </c>
    </row>
    <row r="8268" spans="1:25" hidden="1" x14ac:dyDescent="0.35">
      <c r="A8268">
        <v>6</v>
      </c>
      <c r="B8268" t="s">
        <v>10</v>
      </c>
      <c r="C8268">
        <v>6</v>
      </c>
      <c r="D8268" t="s">
        <v>50</v>
      </c>
      <c r="E8268" t="s">
        <v>4447</v>
      </c>
      <c r="F8268" t="s">
        <v>13</v>
      </c>
      <c r="G8268" t="s">
        <v>5487</v>
      </c>
      <c r="H8268" s="1">
        <v>0</v>
      </c>
      <c r="I8268" s="2">
        <v>43750</v>
      </c>
      <c r="J8268" t="s">
        <v>6643</v>
      </c>
      <c r="K8268" t="s">
        <v>30</v>
      </c>
      <c r="L8268">
        <v>87105</v>
      </c>
      <c r="M8268">
        <v>1616</v>
      </c>
      <c r="N8268" t="s">
        <v>4885</v>
      </c>
      <c r="O8268">
        <v>95</v>
      </c>
      <c r="P8268">
        <v>5</v>
      </c>
      <c r="Q8268" t="s">
        <v>32</v>
      </c>
      <c r="R8268" t="s">
        <v>8304</v>
      </c>
      <c r="S8268">
        <v>95.2</v>
      </c>
      <c r="T8268">
        <v>595</v>
      </c>
      <c r="U8268" t="s">
        <v>33</v>
      </c>
      <c r="V8268" s="2">
        <v>43756</v>
      </c>
      <c r="W8268" t="s">
        <v>39</v>
      </c>
      <c r="X8268" t="s">
        <v>413</v>
      </c>
      <c r="Y8268" t="s">
        <v>113</v>
      </c>
    </row>
    <row r="8269" spans="1:25" hidden="1" x14ac:dyDescent="0.35">
      <c r="A8269">
        <v>7</v>
      </c>
      <c r="B8269" t="s">
        <v>25</v>
      </c>
      <c r="C8269">
        <v>6</v>
      </c>
      <c r="D8269" t="s">
        <v>11</v>
      </c>
      <c r="E8269" t="s">
        <v>122</v>
      </c>
      <c r="F8269" t="s">
        <v>13</v>
      </c>
      <c r="G8269" t="s">
        <v>2285</v>
      </c>
      <c r="H8269" s="1">
        <v>0.6</v>
      </c>
      <c r="I8269" s="2">
        <v>43614</v>
      </c>
      <c r="J8269" t="s">
        <v>2286</v>
      </c>
      <c r="K8269" t="s">
        <v>73</v>
      </c>
      <c r="L8269">
        <v>77095</v>
      </c>
      <c r="M8269">
        <v>563</v>
      </c>
      <c r="N8269" t="s">
        <v>1875</v>
      </c>
      <c r="O8269">
        <v>-52</v>
      </c>
      <c r="P8269">
        <v>4</v>
      </c>
      <c r="Q8269" t="s">
        <v>75</v>
      </c>
      <c r="R8269" t="s">
        <v>8304</v>
      </c>
      <c r="S8269">
        <v>-52.34</v>
      </c>
      <c r="T8269">
        <v>65</v>
      </c>
      <c r="U8269" t="s">
        <v>19</v>
      </c>
      <c r="V8269" s="2">
        <v>43621</v>
      </c>
      <c r="W8269" t="s">
        <v>39</v>
      </c>
      <c r="X8269" t="s">
        <v>77</v>
      </c>
      <c r="Y8269" t="s">
        <v>47</v>
      </c>
    </row>
    <row r="8270" spans="1:25" x14ac:dyDescent="0.35">
      <c r="A8270">
        <v>3</v>
      </c>
      <c r="B8270" t="s">
        <v>25</v>
      </c>
      <c r="C8270">
        <v>1</v>
      </c>
      <c r="D8270" t="s">
        <v>11</v>
      </c>
      <c r="E8270" t="s">
        <v>1658</v>
      </c>
      <c r="F8270" t="s">
        <v>13</v>
      </c>
      <c r="G8270" t="s">
        <v>1659</v>
      </c>
      <c r="H8270" s="1">
        <v>0</v>
      </c>
      <c r="I8270" s="2">
        <v>43752</v>
      </c>
      <c r="J8270" t="s">
        <v>1660</v>
      </c>
      <c r="K8270" t="s">
        <v>30</v>
      </c>
      <c r="L8270">
        <v>94601</v>
      </c>
      <c r="M8270">
        <v>393</v>
      </c>
      <c r="N8270" t="s">
        <v>679</v>
      </c>
      <c r="O8270">
        <v>4</v>
      </c>
      <c r="P8270">
        <v>2</v>
      </c>
      <c r="Q8270" t="s">
        <v>32</v>
      </c>
      <c r="R8270" t="s">
        <v>8304</v>
      </c>
      <c r="S8270">
        <v>3.69</v>
      </c>
      <c r="T8270">
        <v>9</v>
      </c>
      <c r="U8270" t="s">
        <v>19</v>
      </c>
      <c r="V8270" s="2">
        <v>43755</v>
      </c>
      <c r="W8270" t="s">
        <v>130</v>
      </c>
      <c r="X8270" t="s">
        <v>34</v>
      </c>
      <c r="Y8270" t="s">
        <v>47</v>
      </c>
    </row>
    <row r="8271" spans="1:25" hidden="1" x14ac:dyDescent="0.35">
      <c r="A8271">
        <v>4</v>
      </c>
      <c r="B8271" t="s">
        <v>43</v>
      </c>
      <c r="C8271">
        <v>6</v>
      </c>
      <c r="D8271" t="s">
        <v>26</v>
      </c>
      <c r="E8271" t="s">
        <v>171</v>
      </c>
      <c r="F8271" t="s">
        <v>13</v>
      </c>
      <c r="G8271" t="s">
        <v>1252</v>
      </c>
      <c r="H8271" s="1">
        <v>0</v>
      </c>
      <c r="I8271" s="2">
        <v>43788</v>
      </c>
      <c r="J8271" t="s">
        <v>6338</v>
      </c>
      <c r="K8271" t="s">
        <v>102</v>
      </c>
      <c r="L8271">
        <v>10011</v>
      </c>
      <c r="M8271">
        <v>1501</v>
      </c>
      <c r="N8271" t="s">
        <v>412</v>
      </c>
      <c r="O8271">
        <v>8</v>
      </c>
      <c r="P8271">
        <v>3</v>
      </c>
      <c r="Q8271" t="s">
        <v>104</v>
      </c>
      <c r="R8271" t="s">
        <v>8304</v>
      </c>
      <c r="S8271">
        <v>8.3699999999999992</v>
      </c>
      <c r="T8271">
        <v>17</v>
      </c>
      <c r="U8271" t="s">
        <v>33</v>
      </c>
      <c r="V8271" s="2">
        <v>43792</v>
      </c>
      <c r="W8271" t="s">
        <v>39</v>
      </c>
      <c r="X8271" t="s">
        <v>175</v>
      </c>
      <c r="Y8271" t="s">
        <v>119</v>
      </c>
    </row>
    <row r="8272" spans="1:25" hidden="1" x14ac:dyDescent="0.35">
      <c r="A8272">
        <v>4</v>
      </c>
      <c r="B8272" t="s">
        <v>43</v>
      </c>
      <c r="C8272">
        <v>6</v>
      </c>
      <c r="D8272" t="s">
        <v>26</v>
      </c>
      <c r="E8272" t="s">
        <v>171</v>
      </c>
      <c r="F8272" t="s">
        <v>13</v>
      </c>
      <c r="G8272" t="s">
        <v>1252</v>
      </c>
      <c r="H8272" s="1">
        <v>0</v>
      </c>
      <c r="I8272" s="2">
        <v>43788</v>
      </c>
      <c r="J8272" t="s">
        <v>6338</v>
      </c>
      <c r="K8272" t="s">
        <v>102</v>
      </c>
      <c r="L8272">
        <v>10011</v>
      </c>
      <c r="M8272">
        <v>863</v>
      </c>
      <c r="N8272" t="s">
        <v>3187</v>
      </c>
      <c r="O8272">
        <v>626</v>
      </c>
      <c r="P8272">
        <v>7</v>
      </c>
      <c r="Q8272" t="s">
        <v>104</v>
      </c>
      <c r="R8272" t="s">
        <v>8304</v>
      </c>
      <c r="S8272">
        <v>626.17999999999995</v>
      </c>
      <c r="T8272">
        <v>2505</v>
      </c>
      <c r="U8272" t="s">
        <v>33</v>
      </c>
      <c r="V8272" s="2">
        <v>43792</v>
      </c>
      <c r="W8272" t="s">
        <v>39</v>
      </c>
      <c r="X8272" t="s">
        <v>175</v>
      </c>
      <c r="Y8272" t="s">
        <v>56</v>
      </c>
    </row>
    <row r="8273" spans="1:25" hidden="1" x14ac:dyDescent="0.35">
      <c r="A8273">
        <v>5</v>
      </c>
      <c r="B8273" t="s">
        <v>43</v>
      </c>
      <c r="C8273">
        <v>6</v>
      </c>
      <c r="D8273" t="s">
        <v>26</v>
      </c>
      <c r="E8273" t="s">
        <v>201</v>
      </c>
      <c r="F8273" t="s">
        <v>13</v>
      </c>
      <c r="G8273" t="s">
        <v>673</v>
      </c>
      <c r="H8273" s="1">
        <v>0.7</v>
      </c>
      <c r="I8273" s="2">
        <v>43589</v>
      </c>
      <c r="J8273" t="s">
        <v>4231</v>
      </c>
      <c r="K8273" t="s">
        <v>102</v>
      </c>
      <c r="L8273">
        <v>45503</v>
      </c>
      <c r="M8273">
        <v>535</v>
      </c>
      <c r="N8273" t="s">
        <v>53</v>
      </c>
      <c r="O8273">
        <v>-2</v>
      </c>
      <c r="P8273">
        <v>1</v>
      </c>
      <c r="Q8273" t="s">
        <v>104</v>
      </c>
      <c r="R8273" t="s">
        <v>8304</v>
      </c>
      <c r="S8273">
        <v>-1.93</v>
      </c>
      <c r="T8273">
        <v>2</v>
      </c>
      <c r="U8273" t="s">
        <v>19</v>
      </c>
      <c r="V8273" s="2">
        <v>43594</v>
      </c>
      <c r="W8273" t="s">
        <v>39</v>
      </c>
      <c r="X8273" t="s">
        <v>309</v>
      </c>
      <c r="Y8273" t="s">
        <v>54</v>
      </c>
    </row>
    <row r="8274" spans="1:25" x14ac:dyDescent="0.35">
      <c r="A8274">
        <v>4</v>
      </c>
      <c r="B8274" t="s">
        <v>25</v>
      </c>
      <c r="C8274">
        <v>3</v>
      </c>
      <c r="D8274" t="s">
        <v>26</v>
      </c>
      <c r="E8274" t="s">
        <v>88</v>
      </c>
      <c r="F8274" t="s">
        <v>13</v>
      </c>
      <c r="G8274" t="s">
        <v>406</v>
      </c>
      <c r="H8274" s="1">
        <v>0</v>
      </c>
      <c r="I8274" s="2">
        <v>43678</v>
      </c>
      <c r="J8274" t="s">
        <v>3661</v>
      </c>
      <c r="K8274" t="s">
        <v>30</v>
      </c>
      <c r="L8274">
        <v>94109</v>
      </c>
      <c r="M8274">
        <v>646</v>
      </c>
      <c r="N8274" t="s">
        <v>3662</v>
      </c>
      <c r="O8274">
        <v>50</v>
      </c>
      <c r="P8274">
        <v>3</v>
      </c>
      <c r="Q8274" t="s">
        <v>32</v>
      </c>
      <c r="R8274" t="s">
        <v>8304</v>
      </c>
      <c r="S8274">
        <v>50.37</v>
      </c>
      <c r="T8274">
        <v>187</v>
      </c>
      <c r="U8274" t="s">
        <v>19</v>
      </c>
      <c r="V8274" s="2">
        <v>43682</v>
      </c>
      <c r="W8274" t="s">
        <v>20</v>
      </c>
      <c r="X8274" t="s">
        <v>34</v>
      </c>
      <c r="Y8274" t="s">
        <v>42</v>
      </c>
    </row>
    <row r="8275" spans="1:25" hidden="1" x14ac:dyDescent="0.35">
      <c r="A8275">
        <v>4</v>
      </c>
      <c r="B8275" t="s">
        <v>43</v>
      </c>
      <c r="C8275">
        <v>6</v>
      </c>
      <c r="D8275" t="s">
        <v>26</v>
      </c>
      <c r="E8275" t="s">
        <v>201</v>
      </c>
      <c r="F8275" t="s">
        <v>13</v>
      </c>
      <c r="G8275" t="s">
        <v>1785</v>
      </c>
      <c r="H8275" s="1">
        <v>0</v>
      </c>
      <c r="I8275" s="2">
        <v>43771</v>
      </c>
      <c r="J8275" t="s">
        <v>4276</v>
      </c>
      <c r="K8275" t="s">
        <v>16</v>
      </c>
      <c r="L8275">
        <v>22153</v>
      </c>
      <c r="M8275">
        <v>1132</v>
      </c>
      <c r="N8275" t="s">
        <v>97</v>
      </c>
      <c r="O8275">
        <v>1</v>
      </c>
      <c r="P8275">
        <v>2</v>
      </c>
      <c r="Q8275" t="s">
        <v>18</v>
      </c>
      <c r="R8275" t="s">
        <v>8304</v>
      </c>
      <c r="S8275">
        <v>1.45</v>
      </c>
      <c r="T8275">
        <v>6</v>
      </c>
      <c r="U8275" t="s">
        <v>19</v>
      </c>
      <c r="V8275" s="2">
        <v>43775</v>
      </c>
      <c r="W8275" t="s">
        <v>39</v>
      </c>
      <c r="X8275" t="s">
        <v>205</v>
      </c>
      <c r="Y8275" t="s">
        <v>49</v>
      </c>
    </row>
    <row r="8276" spans="1:25" hidden="1" x14ac:dyDescent="0.35">
      <c r="A8276">
        <v>4</v>
      </c>
      <c r="B8276" t="s">
        <v>43</v>
      </c>
      <c r="C8276">
        <v>6</v>
      </c>
      <c r="D8276" t="s">
        <v>26</v>
      </c>
      <c r="E8276" t="s">
        <v>305</v>
      </c>
      <c r="F8276" t="s">
        <v>13</v>
      </c>
      <c r="G8276" t="s">
        <v>5764</v>
      </c>
      <c r="H8276" s="1">
        <v>0</v>
      </c>
      <c r="I8276" s="2">
        <v>43656</v>
      </c>
      <c r="J8276" t="s">
        <v>6458</v>
      </c>
      <c r="K8276" t="s">
        <v>16</v>
      </c>
      <c r="L8276">
        <v>31907</v>
      </c>
      <c r="M8276">
        <v>290</v>
      </c>
      <c r="N8276" t="s">
        <v>3076</v>
      </c>
      <c r="O8276">
        <v>11</v>
      </c>
      <c r="P8276">
        <v>3</v>
      </c>
      <c r="Q8276" t="s">
        <v>18</v>
      </c>
      <c r="R8276" t="s">
        <v>8304</v>
      </c>
      <c r="S8276">
        <v>10.9</v>
      </c>
      <c r="T8276">
        <v>42</v>
      </c>
      <c r="U8276" t="s">
        <v>33</v>
      </c>
      <c r="V8276" s="2">
        <v>43660</v>
      </c>
      <c r="W8276" t="s">
        <v>39</v>
      </c>
      <c r="X8276" t="s">
        <v>761</v>
      </c>
      <c r="Y8276" t="s">
        <v>56</v>
      </c>
    </row>
    <row r="8277" spans="1:25" hidden="1" x14ac:dyDescent="0.35">
      <c r="A8277">
        <v>4</v>
      </c>
      <c r="B8277" t="s">
        <v>43</v>
      </c>
      <c r="C8277">
        <v>6</v>
      </c>
      <c r="D8277" t="s">
        <v>11</v>
      </c>
      <c r="E8277" t="s">
        <v>99</v>
      </c>
      <c r="F8277" t="s">
        <v>13</v>
      </c>
      <c r="G8277" t="s">
        <v>8119</v>
      </c>
      <c r="H8277" s="1">
        <v>0.2</v>
      </c>
      <c r="I8277" s="2">
        <v>43577</v>
      </c>
      <c r="J8277" t="s">
        <v>7087</v>
      </c>
      <c r="K8277" t="s">
        <v>102</v>
      </c>
      <c r="L8277">
        <v>19140</v>
      </c>
      <c r="M8277">
        <v>1534</v>
      </c>
      <c r="N8277" t="s">
        <v>8220</v>
      </c>
      <c r="O8277">
        <v>0</v>
      </c>
      <c r="P8277">
        <v>3</v>
      </c>
      <c r="Q8277" t="s">
        <v>104</v>
      </c>
      <c r="R8277" t="s">
        <v>8304</v>
      </c>
      <c r="S8277">
        <v>0</v>
      </c>
      <c r="T8277">
        <v>254</v>
      </c>
      <c r="U8277" t="s">
        <v>76</v>
      </c>
      <c r="V8277" s="2">
        <v>43581</v>
      </c>
      <c r="W8277" t="s">
        <v>39</v>
      </c>
      <c r="X8277" t="s">
        <v>105</v>
      </c>
      <c r="Y8277" t="s">
        <v>47</v>
      </c>
    </row>
    <row r="8278" spans="1:25" x14ac:dyDescent="0.35">
      <c r="A8278">
        <v>7</v>
      </c>
      <c r="B8278" t="s">
        <v>25</v>
      </c>
      <c r="C8278">
        <v>6</v>
      </c>
      <c r="D8278" t="s">
        <v>11</v>
      </c>
      <c r="E8278" t="s">
        <v>2606</v>
      </c>
      <c r="F8278" t="s">
        <v>13</v>
      </c>
      <c r="G8278" t="s">
        <v>490</v>
      </c>
      <c r="H8278" s="1">
        <v>0</v>
      </c>
      <c r="I8278" s="2">
        <v>43649</v>
      </c>
      <c r="J8278" t="s">
        <v>2607</v>
      </c>
      <c r="K8278" t="s">
        <v>30</v>
      </c>
      <c r="L8278">
        <v>95610</v>
      </c>
      <c r="M8278">
        <v>866</v>
      </c>
      <c r="N8278" t="s">
        <v>8222</v>
      </c>
      <c r="O8278">
        <v>54</v>
      </c>
      <c r="P8278">
        <v>3</v>
      </c>
      <c r="Q8278" t="s">
        <v>32</v>
      </c>
      <c r="R8278" t="s">
        <v>8304</v>
      </c>
      <c r="S8278">
        <v>54.34</v>
      </c>
      <c r="T8278">
        <v>129</v>
      </c>
      <c r="U8278" t="s">
        <v>19</v>
      </c>
      <c r="V8278" s="2">
        <v>43656</v>
      </c>
      <c r="W8278" t="s">
        <v>39</v>
      </c>
      <c r="X8278" t="s">
        <v>34</v>
      </c>
      <c r="Y8278" t="s">
        <v>47</v>
      </c>
    </row>
    <row r="8279" spans="1:25" x14ac:dyDescent="0.35">
      <c r="A8279">
        <v>2</v>
      </c>
      <c r="B8279" t="s">
        <v>43</v>
      </c>
      <c r="C8279">
        <v>3</v>
      </c>
      <c r="D8279" t="s">
        <v>26</v>
      </c>
      <c r="E8279" t="s">
        <v>88</v>
      </c>
      <c r="F8279" t="s">
        <v>13</v>
      </c>
      <c r="G8279" t="s">
        <v>1972</v>
      </c>
      <c r="H8279" s="1">
        <v>0</v>
      </c>
      <c r="I8279" s="2">
        <v>43691</v>
      </c>
      <c r="J8279" t="s">
        <v>3629</v>
      </c>
      <c r="K8279" t="s">
        <v>30</v>
      </c>
      <c r="L8279">
        <v>94109</v>
      </c>
      <c r="M8279">
        <v>243</v>
      </c>
      <c r="N8279" t="s">
        <v>2793</v>
      </c>
      <c r="O8279">
        <v>3</v>
      </c>
      <c r="P8279">
        <v>2</v>
      </c>
      <c r="Q8279" t="s">
        <v>32</v>
      </c>
      <c r="R8279" t="s">
        <v>8304</v>
      </c>
      <c r="S8279">
        <v>2.82</v>
      </c>
      <c r="T8279">
        <v>6</v>
      </c>
      <c r="U8279" t="s">
        <v>19</v>
      </c>
      <c r="V8279" s="2">
        <v>43693</v>
      </c>
      <c r="W8279" t="s">
        <v>20</v>
      </c>
      <c r="X8279" t="s">
        <v>34</v>
      </c>
      <c r="Y8279" t="s">
        <v>35</v>
      </c>
    </row>
    <row r="8280" spans="1:25" x14ac:dyDescent="0.35">
      <c r="A8280">
        <v>2</v>
      </c>
      <c r="B8280" t="s">
        <v>43</v>
      </c>
      <c r="C8280">
        <v>3</v>
      </c>
      <c r="D8280" t="s">
        <v>26</v>
      </c>
      <c r="E8280" t="s">
        <v>88</v>
      </c>
      <c r="F8280" t="s">
        <v>13</v>
      </c>
      <c r="G8280" t="s">
        <v>1972</v>
      </c>
      <c r="H8280" s="1">
        <v>0</v>
      </c>
      <c r="I8280" s="2">
        <v>43691</v>
      </c>
      <c r="J8280" t="s">
        <v>3629</v>
      </c>
      <c r="K8280" t="s">
        <v>30</v>
      </c>
      <c r="L8280">
        <v>94109</v>
      </c>
      <c r="M8280">
        <v>1132</v>
      </c>
      <c r="N8280" t="s">
        <v>97</v>
      </c>
      <c r="O8280">
        <v>4</v>
      </c>
      <c r="P8280">
        <v>6</v>
      </c>
      <c r="Q8280" t="s">
        <v>32</v>
      </c>
      <c r="R8280" t="s">
        <v>8304</v>
      </c>
      <c r="S8280">
        <v>4.34</v>
      </c>
      <c r="T8280">
        <v>17</v>
      </c>
      <c r="U8280" t="s">
        <v>19</v>
      </c>
      <c r="V8280" s="2">
        <v>43693</v>
      </c>
      <c r="W8280" t="s">
        <v>20</v>
      </c>
      <c r="X8280" t="s">
        <v>34</v>
      </c>
      <c r="Y8280" t="s">
        <v>49</v>
      </c>
    </row>
    <row r="8281" spans="1:25" hidden="1" x14ac:dyDescent="0.35">
      <c r="A8281">
        <v>4</v>
      </c>
      <c r="B8281" t="s">
        <v>43</v>
      </c>
      <c r="C8281">
        <v>6</v>
      </c>
      <c r="D8281" t="s">
        <v>26</v>
      </c>
      <c r="E8281" t="s">
        <v>1609</v>
      </c>
      <c r="F8281" t="s">
        <v>13</v>
      </c>
      <c r="G8281" t="s">
        <v>2924</v>
      </c>
      <c r="H8281" s="1">
        <v>0</v>
      </c>
      <c r="I8281" s="2">
        <v>43545</v>
      </c>
      <c r="J8281" t="s">
        <v>3719</v>
      </c>
      <c r="K8281" t="s">
        <v>73</v>
      </c>
      <c r="L8281">
        <v>47905</v>
      </c>
      <c r="M8281">
        <v>1757</v>
      </c>
      <c r="N8281" t="s">
        <v>1407</v>
      </c>
      <c r="O8281">
        <v>3</v>
      </c>
      <c r="P8281">
        <v>1</v>
      </c>
      <c r="Q8281" t="s">
        <v>75</v>
      </c>
      <c r="R8281" t="s">
        <v>8304</v>
      </c>
      <c r="S8281">
        <v>2.83</v>
      </c>
      <c r="T8281">
        <v>6</v>
      </c>
      <c r="U8281" t="s">
        <v>19</v>
      </c>
      <c r="V8281" s="2">
        <v>43549</v>
      </c>
      <c r="W8281" t="s">
        <v>39</v>
      </c>
      <c r="X8281" t="s">
        <v>167</v>
      </c>
      <c r="Y8281" t="s">
        <v>64</v>
      </c>
    </row>
    <row r="8282" spans="1:25" hidden="1" x14ac:dyDescent="0.35">
      <c r="A8282">
        <v>4</v>
      </c>
      <c r="B8282" t="s">
        <v>43</v>
      </c>
      <c r="C8282">
        <v>6</v>
      </c>
      <c r="D8282" t="s">
        <v>26</v>
      </c>
      <c r="E8282" t="s">
        <v>1609</v>
      </c>
      <c r="F8282" t="s">
        <v>13</v>
      </c>
      <c r="G8282" t="s">
        <v>2924</v>
      </c>
      <c r="H8282" s="1">
        <v>0</v>
      </c>
      <c r="I8282" s="2">
        <v>43545</v>
      </c>
      <c r="J8282" t="s">
        <v>3719</v>
      </c>
      <c r="K8282" t="s">
        <v>73</v>
      </c>
      <c r="L8282">
        <v>47905</v>
      </c>
      <c r="M8282">
        <v>539</v>
      </c>
      <c r="N8282" t="s">
        <v>969</v>
      </c>
      <c r="O8282">
        <v>133</v>
      </c>
      <c r="P8282">
        <v>5</v>
      </c>
      <c r="Q8282" t="s">
        <v>75</v>
      </c>
      <c r="R8282" t="s">
        <v>8304</v>
      </c>
      <c r="S8282">
        <v>133.15</v>
      </c>
      <c r="T8282">
        <v>277</v>
      </c>
      <c r="U8282" t="s">
        <v>19</v>
      </c>
      <c r="V8282" s="2">
        <v>43549</v>
      </c>
      <c r="W8282" t="s">
        <v>39</v>
      </c>
      <c r="X8282" t="s">
        <v>167</v>
      </c>
      <c r="Y8282" t="s">
        <v>64</v>
      </c>
    </row>
    <row r="8283" spans="1:25" x14ac:dyDescent="0.35">
      <c r="A8283">
        <v>2</v>
      </c>
      <c r="B8283" t="s">
        <v>43</v>
      </c>
      <c r="C8283">
        <v>3</v>
      </c>
      <c r="D8283" t="s">
        <v>11</v>
      </c>
      <c r="E8283" t="s">
        <v>27</v>
      </c>
      <c r="F8283" t="s">
        <v>13</v>
      </c>
      <c r="G8283" t="s">
        <v>6915</v>
      </c>
      <c r="H8283" s="1">
        <v>0</v>
      </c>
      <c r="I8283" s="2">
        <v>43710</v>
      </c>
      <c r="J8283" t="s">
        <v>8045</v>
      </c>
      <c r="K8283" t="s">
        <v>30</v>
      </c>
      <c r="L8283">
        <v>90008</v>
      </c>
      <c r="M8283">
        <v>1042</v>
      </c>
      <c r="N8283" t="s">
        <v>1528</v>
      </c>
      <c r="O8283">
        <v>133</v>
      </c>
      <c r="P8283">
        <v>5</v>
      </c>
      <c r="Q8283" t="s">
        <v>32</v>
      </c>
      <c r="R8283" t="s">
        <v>92</v>
      </c>
      <c r="S8283">
        <v>132.99</v>
      </c>
      <c r="T8283">
        <v>512</v>
      </c>
      <c r="U8283" t="s">
        <v>76</v>
      </c>
      <c r="V8283" s="2">
        <v>43712</v>
      </c>
      <c r="W8283" t="s">
        <v>20</v>
      </c>
      <c r="X8283" t="s">
        <v>34</v>
      </c>
      <c r="Y8283" t="s">
        <v>47</v>
      </c>
    </row>
    <row r="8284" spans="1:25" x14ac:dyDescent="0.35">
      <c r="A8284">
        <v>2</v>
      </c>
      <c r="B8284" t="s">
        <v>43</v>
      </c>
      <c r="C8284">
        <v>3</v>
      </c>
      <c r="D8284" t="s">
        <v>26</v>
      </c>
      <c r="E8284" t="s">
        <v>27</v>
      </c>
      <c r="F8284" t="s">
        <v>13</v>
      </c>
      <c r="G8284" t="s">
        <v>6915</v>
      </c>
      <c r="H8284" s="1">
        <v>0</v>
      </c>
      <c r="I8284" s="2">
        <v>43710</v>
      </c>
      <c r="J8284" t="s">
        <v>8045</v>
      </c>
      <c r="K8284" t="s">
        <v>30</v>
      </c>
      <c r="L8284">
        <v>90008</v>
      </c>
      <c r="M8284">
        <v>63</v>
      </c>
      <c r="N8284" t="s">
        <v>8101</v>
      </c>
      <c r="O8284">
        <v>11</v>
      </c>
      <c r="P8284">
        <v>5</v>
      </c>
      <c r="Q8284" t="s">
        <v>32</v>
      </c>
      <c r="R8284" t="s">
        <v>92</v>
      </c>
      <c r="S8284">
        <v>11.21</v>
      </c>
      <c r="T8284">
        <v>43</v>
      </c>
      <c r="U8284" t="s">
        <v>76</v>
      </c>
      <c r="V8284" s="2">
        <v>43712</v>
      </c>
      <c r="W8284" t="s">
        <v>20</v>
      </c>
      <c r="X8284" t="s">
        <v>34</v>
      </c>
      <c r="Y8284" t="s">
        <v>56</v>
      </c>
    </row>
    <row r="8285" spans="1:25" x14ac:dyDescent="0.35">
      <c r="A8285">
        <v>2</v>
      </c>
      <c r="B8285" t="s">
        <v>43</v>
      </c>
      <c r="C8285">
        <v>3</v>
      </c>
      <c r="D8285" t="s">
        <v>26</v>
      </c>
      <c r="E8285" t="s">
        <v>27</v>
      </c>
      <c r="F8285" t="s">
        <v>13</v>
      </c>
      <c r="G8285" t="s">
        <v>6915</v>
      </c>
      <c r="H8285" s="1">
        <v>0.2</v>
      </c>
      <c r="I8285" s="2">
        <v>43710</v>
      </c>
      <c r="J8285" t="s">
        <v>8045</v>
      </c>
      <c r="K8285" t="s">
        <v>30</v>
      </c>
      <c r="L8285">
        <v>90008</v>
      </c>
      <c r="M8285">
        <v>717</v>
      </c>
      <c r="N8285" t="s">
        <v>4245</v>
      </c>
      <c r="O8285">
        <v>46</v>
      </c>
      <c r="P8285">
        <v>5</v>
      </c>
      <c r="Q8285" t="s">
        <v>32</v>
      </c>
      <c r="R8285" t="s">
        <v>92</v>
      </c>
      <c r="S8285">
        <v>46.22</v>
      </c>
      <c r="T8285">
        <v>148</v>
      </c>
      <c r="U8285" t="s">
        <v>76</v>
      </c>
      <c r="V8285" s="2">
        <v>43712</v>
      </c>
      <c r="W8285" t="s">
        <v>20</v>
      </c>
      <c r="X8285" t="s">
        <v>34</v>
      </c>
      <c r="Y8285" t="s">
        <v>54</v>
      </c>
    </row>
    <row r="8286" spans="1:25" hidden="1" x14ac:dyDescent="0.35">
      <c r="A8286">
        <v>3</v>
      </c>
      <c r="B8286" t="s">
        <v>25</v>
      </c>
      <c r="C8286">
        <v>1</v>
      </c>
      <c r="D8286" t="s">
        <v>50</v>
      </c>
      <c r="E8286" t="s">
        <v>498</v>
      </c>
      <c r="F8286" t="s">
        <v>13</v>
      </c>
      <c r="G8286" t="s">
        <v>692</v>
      </c>
      <c r="H8286" s="1">
        <v>0.2</v>
      </c>
      <c r="I8286" s="2">
        <v>43750</v>
      </c>
      <c r="J8286" t="s">
        <v>6670</v>
      </c>
      <c r="K8286" t="s">
        <v>73</v>
      </c>
      <c r="L8286">
        <v>75217</v>
      </c>
      <c r="M8286">
        <v>1034</v>
      </c>
      <c r="N8286" t="s">
        <v>1400</v>
      </c>
      <c r="O8286">
        <v>-1</v>
      </c>
      <c r="P8286">
        <v>2</v>
      </c>
      <c r="Q8286" t="s">
        <v>75</v>
      </c>
      <c r="R8286" t="s">
        <v>8304</v>
      </c>
      <c r="S8286">
        <v>-1.5</v>
      </c>
      <c r="T8286">
        <v>40</v>
      </c>
      <c r="U8286" t="s">
        <v>33</v>
      </c>
      <c r="V8286" s="2">
        <v>43753</v>
      </c>
      <c r="W8286" t="s">
        <v>130</v>
      </c>
      <c r="X8286" t="s">
        <v>77</v>
      </c>
      <c r="Y8286" t="s">
        <v>113</v>
      </c>
    </row>
    <row r="8287" spans="1:25" hidden="1" x14ac:dyDescent="0.35">
      <c r="A8287">
        <v>5</v>
      </c>
      <c r="B8287" t="s">
        <v>43</v>
      </c>
      <c r="C8287">
        <v>6</v>
      </c>
      <c r="D8287" t="s">
        <v>26</v>
      </c>
      <c r="E8287" t="s">
        <v>6394</v>
      </c>
      <c r="F8287" t="s">
        <v>13</v>
      </c>
      <c r="G8287" t="s">
        <v>5782</v>
      </c>
      <c r="H8287" s="1">
        <v>0.2</v>
      </c>
      <c r="I8287" s="2">
        <v>43564</v>
      </c>
      <c r="J8287" t="s">
        <v>6395</v>
      </c>
      <c r="K8287" t="s">
        <v>102</v>
      </c>
      <c r="L8287">
        <v>17403</v>
      </c>
      <c r="M8287">
        <v>1684</v>
      </c>
      <c r="N8287" t="s">
        <v>3428</v>
      </c>
      <c r="O8287">
        <v>24</v>
      </c>
      <c r="P8287">
        <v>2</v>
      </c>
      <c r="Q8287" t="s">
        <v>104</v>
      </c>
      <c r="R8287" t="s">
        <v>8304</v>
      </c>
      <c r="S8287">
        <v>23.77</v>
      </c>
      <c r="T8287">
        <v>66</v>
      </c>
      <c r="U8287" t="s">
        <v>33</v>
      </c>
      <c r="V8287" s="2">
        <v>43569</v>
      </c>
      <c r="W8287" t="s">
        <v>39</v>
      </c>
      <c r="X8287" t="s">
        <v>105</v>
      </c>
      <c r="Y8287" t="s">
        <v>64</v>
      </c>
    </row>
    <row r="8288" spans="1:25" hidden="1" x14ac:dyDescent="0.35">
      <c r="A8288">
        <v>5</v>
      </c>
      <c r="B8288" t="s">
        <v>43</v>
      </c>
      <c r="C8288">
        <v>6</v>
      </c>
      <c r="D8288" t="s">
        <v>26</v>
      </c>
      <c r="E8288" t="s">
        <v>6394</v>
      </c>
      <c r="F8288" t="s">
        <v>13</v>
      </c>
      <c r="G8288" t="s">
        <v>5782</v>
      </c>
      <c r="H8288" s="1">
        <v>0.7</v>
      </c>
      <c r="I8288" s="2">
        <v>43564</v>
      </c>
      <c r="J8288" t="s">
        <v>6395</v>
      </c>
      <c r="K8288" t="s">
        <v>102</v>
      </c>
      <c r="L8288">
        <v>17403</v>
      </c>
      <c r="M8288">
        <v>1585</v>
      </c>
      <c r="N8288" t="s">
        <v>830</v>
      </c>
      <c r="O8288">
        <v>-29</v>
      </c>
      <c r="P8288">
        <v>4</v>
      </c>
      <c r="Q8288" t="s">
        <v>104</v>
      </c>
      <c r="R8288" t="s">
        <v>8304</v>
      </c>
      <c r="S8288">
        <v>-29.05</v>
      </c>
      <c r="T8288">
        <v>38</v>
      </c>
      <c r="U8288" t="s">
        <v>33</v>
      </c>
      <c r="V8288" s="2">
        <v>43569</v>
      </c>
      <c r="W8288" t="s">
        <v>39</v>
      </c>
      <c r="X8288" t="s">
        <v>105</v>
      </c>
      <c r="Y8288" t="s">
        <v>54</v>
      </c>
    </row>
    <row r="8289" spans="1:25" hidden="1" x14ac:dyDescent="0.35">
      <c r="A8289">
        <v>5</v>
      </c>
      <c r="B8289" t="s">
        <v>43</v>
      </c>
      <c r="C8289">
        <v>6</v>
      </c>
      <c r="D8289" t="s">
        <v>11</v>
      </c>
      <c r="E8289" t="s">
        <v>241</v>
      </c>
      <c r="F8289" t="s">
        <v>13</v>
      </c>
      <c r="G8289" t="s">
        <v>5561</v>
      </c>
      <c r="H8289" s="1">
        <v>0</v>
      </c>
      <c r="I8289" s="2">
        <v>43823</v>
      </c>
      <c r="J8289" t="s">
        <v>5562</v>
      </c>
      <c r="K8289" t="s">
        <v>102</v>
      </c>
      <c r="L8289">
        <v>14609</v>
      </c>
      <c r="M8289">
        <v>560</v>
      </c>
      <c r="N8289" t="s">
        <v>8192</v>
      </c>
      <c r="O8289">
        <v>7</v>
      </c>
      <c r="P8289">
        <v>1</v>
      </c>
      <c r="Q8289" t="s">
        <v>104</v>
      </c>
      <c r="R8289" t="s">
        <v>8304</v>
      </c>
      <c r="S8289">
        <v>6.83</v>
      </c>
      <c r="T8289">
        <v>38</v>
      </c>
      <c r="U8289" t="s">
        <v>33</v>
      </c>
      <c r="V8289" s="2">
        <v>43828</v>
      </c>
      <c r="W8289" t="s">
        <v>39</v>
      </c>
      <c r="X8289" t="s">
        <v>175</v>
      </c>
      <c r="Y8289" t="s">
        <v>47</v>
      </c>
    </row>
    <row r="8290" spans="1:25" hidden="1" x14ac:dyDescent="0.35">
      <c r="A8290">
        <v>4</v>
      </c>
      <c r="B8290" t="s">
        <v>43</v>
      </c>
      <c r="C8290">
        <v>6</v>
      </c>
      <c r="D8290" t="s">
        <v>11</v>
      </c>
      <c r="E8290" t="s">
        <v>1296</v>
      </c>
      <c r="F8290" t="s">
        <v>13</v>
      </c>
      <c r="G8290" t="s">
        <v>499</v>
      </c>
      <c r="H8290" s="1">
        <v>0.2</v>
      </c>
      <c r="I8290" s="2">
        <v>43717</v>
      </c>
      <c r="J8290" t="s">
        <v>2391</v>
      </c>
      <c r="K8290" t="s">
        <v>102</v>
      </c>
      <c r="L8290">
        <v>44105</v>
      </c>
      <c r="M8290">
        <v>506</v>
      </c>
      <c r="N8290" t="s">
        <v>1108</v>
      </c>
      <c r="O8290">
        <v>-9</v>
      </c>
      <c r="P8290">
        <v>2</v>
      </c>
      <c r="Q8290" t="s">
        <v>104</v>
      </c>
      <c r="R8290" t="s">
        <v>8304</v>
      </c>
      <c r="S8290">
        <v>-9.09</v>
      </c>
      <c r="T8290">
        <v>66</v>
      </c>
      <c r="U8290" t="s">
        <v>19</v>
      </c>
      <c r="V8290" s="2">
        <v>43721</v>
      </c>
      <c r="W8290" t="s">
        <v>39</v>
      </c>
      <c r="X8290" t="s">
        <v>309</v>
      </c>
      <c r="Y8290" t="s">
        <v>47</v>
      </c>
    </row>
    <row r="8291" spans="1:25" hidden="1" x14ac:dyDescent="0.35">
      <c r="A8291">
        <v>4</v>
      </c>
      <c r="B8291" t="s">
        <v>43</v>
      </c>
      <c r="C8291">
        <v>6</v>
      </c>
      <c r="D8291" t="s">
        <v>26</v>
      </c>
      <c r="E8291" t="s">
        <v>1296</v>
      </c>
      <c r="F8291" t="s">
        <v>13</v>
      </c>
      <c r="G8291" t="s">
        <v>499</v>
      </c>
      <c r="H8291" s="1">
        <v>0.2</v>
      </c>
      <c r="I8291" s="2">
        <v>43717</v>
      </c>
      <c r="J8291" t="s">
        <v>2391</v>
      </c>
      <c r="K8291" t="s">
        <v>102</v>
      </c>
      <c r="L8291">
        <v>44105</v>
      </c>
      <c r="M8291">
        <v>324</v>
      </c>
      <c r="N8291" t="s">
        <v>745</v>
      </c>
      <c r="O8291">
        <v>4</v>
      </c>
      <c r="P8291">
        <v>5</v>
      </c>
      <c r="Q8291" t="s">
        <v>104</v>
      </c>
      <c r="R8291" t="s">
        <v>8304</v>
      </c>
      <c r="S8291">
        <v>3.89</v>
      </c>
      <c r="T8291">
        <v>26</v>
      </c>
      <c r="U8291" t="s">
        <v>19</v>
      </c>
      <c r="V8291" s="2">
        <v>43721</v>
      </c>
      <c r="W8291" t="s">
        <v>39</v>
      </c>
      <c r="X8291" t="s">
        <v>309</v>
      </c>
      <c r="Y8291" t="s">
        <v>49</v>
      </c>
    </row>
    <row r="8292" spans="1:25" hidden="1" x14ac:dyDescent="0.35">
      <c r="A8292">
        <v>5</v>
      </c>
      <c r="B8292" t="s">
        <v>43</v>
      </c>
      <c r="C8292">
        <v>6</v>
      </c>
      <c r="D8292" t="s">
        <v>26</v>
      </c>
      <c r="E8292" t="s">
        <v>241</v>
      </c>
      <c r="F8292" t="s">
        <v>13</v>
      </c>
      <c r="G8292" t="s">
        <v>1386</v>
      </c>
      <c r="H8292" s="1">
        <v>0</v>
      </c>
      <c r="I8292" s="2">
        <v>43500</v>
      </c>
      <c r="J8292" t="s">
        <v>4067</v>
      </c>
      <c r="K8292" t="s">
        <v>102</v>
      </c>
      <c r="L8292">
        <v>14609</v>
      </c>
      <c r="M8292">
        <v>287</v>
      </c>
      <c r="N8292" t="s">
        <v>3081</v>
      </c>
      <c r="O8292">
        <v>8</v>
      </c>
      <c r="P8292">
        <v>3</v>
      </c>
      <c r="Q8292" t="s">
        <v>104</v>
      </c>
      <c r="R8292" t="s">
        <v>8304</v>
      </c>
      <c r="S8292">
        <v>8.49</v>
      </c>
      <c r="T8292">
        <v>33</v>
      </c>
      <c r="U8292" t="s">
        <v>19</v>
      </c>
      <c r="V8292" s="2">
        <v>43505</v>
      </c>
      <c r="W8292" t="s">
        <v>39</v>
      </c>
      <c r="X8292" t="s">
        <v>175</v>
      </c>
      <c r="Y8292" t="s">
        <v>56</v>
      </c>
    </row>
    <row r="8293" spans="1:25" hidden="1" x14ac:dyDescent="0.35">
      <c r="A8293">
        <v>3</v>
      </c>
      <c r="B8293" t="s">
        <v>25</v>
      </c>
      <c r="C8293">
        <v>1</v>
      </c>
      <c r="D8293" t="s">
        <v>26</v>
      </c>
      <c r="E8293" t="s">
        <v>171</v>
      </c>
      <c r="F8293" t="s">
        <v>13</v>
      </c>
      <c r="G8293" t="s">
        <v>1220</v>
      </c>
      <c r="H8293" s="1">
        <v>0</v>
      </c>
      <c r="I8293" s="2">
        <v>43750</v>
      </c>
      <c r="J8293" t="s">
        <v>2872</v>
      </c>
      <c r="K8293" t="s">
        <v>102</v>
      </c>
      <c r="L8293">
        <v>10024</v>
      </c>
      <c r="M8293">
        <v>1749</v>
      </c>
      <c r="N8293" t="s">
        <v>2873</v>
      </c>
      <c r="O8293">
        <v>5</v>
      </c>
      <c r="P8293">
        <v>2</v>
      </c>
      <c r="Q8293" t="s">
        <v>104</v>
      </c>
      <c r="R8293" t="s">
        <v>8304</v>
      </c>
      <c r="S8293">
        <v>4.68</v>
      </c>
      <c r="T8293">
        <v>10</v>
      </c>
      <c r="U8293" t="s">
        <v>19</v>
      </c>
      <c r="V8293" s="2">
        <v>43753</v>
      </c>
      <c r="W8293" t="s">
        <v>130</v>
      </c>
      <c r="X8293" t="s">
        <v>175</v>
      </c>
      <c r="Y8293" t="s">
        <v>64</v>
      </c>
    </row>
    <row r="8294" spans="1:25" hidden="1" x14ac:dyDescent="0.35">
      <c r="A8294">
        <v>3</v>
      </c>
      <c r="B8294" t="s">
        <v>25</v>
      </c>
      <c r="C8294">
        <v>1</v>
      </c>
      <c r="D8294" t="s">
        <v>26</v>
      </c>
      <c r="E8294" t="s">
        <v>6186</v>
      </c>
      <c r="F8294" t="s">
        <v>13</v>
      </c>
      <c r="G8294" t="s">
        <v>6856</v>
      </c>
      <c r="H8294" s="1">
        <v>0</v>
      </c>
      <c r="I8294" s="2">
        <v>43631</v>
      </c>
      <c r="J8294" t="s">
        <v>7208</v>
      </c>
      <c r="K8294" t="s">
        <v>73</v>
      </c>
      <c r="L8294">
        <v>55369</v>
      </c>
      <c r="M8294">
        <v>199</v>
      </c>
      <c r="N8294" t="s">
        <v>1341</v>
      </c>
      <c r="O8294">
        <v>22</v>
      </c>
      <c r="P8294">
        <v>3</v>
      </c>
      <c r="Q8294" t="s">
        <v>75</v>
      </c>
      <c r="R8294" t="s">
        <v>8304</v>
      </c>
      <c r="S8294">
        <v>22.2</v>
      </c>
      <c r="T8294">
        <v>44</v>
      </c>
      <c r="U8294" t="s">
        <v>76</v>
      </c>
      <c r="V8294" s="2">
        <v>43634</v>
      </c>
      <c r="W8294" t="s">
        <v>130</v>
      </c>
      <c r="X8294" t="s">
        <v>151</v>
      </c>
      <c r="Y8294" t="s">
        <v>35</v>
      </c>
    </row>
    <row r="8295" spans="1:25" hidden="1" x14ac:dyDescent="0.35">
      <c r="A8295">
        <v>3</v>
      </c>
      <c r="B8295" t="s">
        <v>25</v>
      </c>
      <c r="C8295">
        <v>1</v>
      </c>
      <c r="D8295" t="s">
        <v>26</v>
      </c>
      <c r="E8295" t="s">
        <v>6186</v>
      </c>
      <c r="F8295" t="s">
        <v>13</v>
      </c>
      <c r="G8295" t="s">
        <v>6856</v>
      </c>
      <c r="H8295" s="1">
        <v>0</v>
      </c>
      <c r="I8295" s="2">
        <v>43631</v>
      </c>
      <c r="J8295" t="s">
        <v>7208</v>
      </c>
      <c r="K8295" t="s">
        <v>73</v>
      </c>
      <c r="L8295">
        <v>55369</v>
      </c>
      <c r="M8295">
        <v>1792</v>
      </c>
      <c r="N8295" t="s">
        <v>4595</v>
      </c>
      <c r="O8295">
        <v>9</v>
      </c>
      <c r="P8295">
        <v>3</v>
      </c>
      <c r="Q8295" t="s">
        <v>75</v>
      </c>
      <c r="R8295" t="s">
        <v>8304</v>
      </c>
      <c r="S8295">
        <v>8.7899999999999991</v>
      </c>
      <c r="T8295">
        <v>18</v>
      </c>
      <c r="U8295" t="s">
        <v>76</v>
      </c>
      <c r="V8295" s="2">
        <v>43634</v>
      </c>
      <c r="W8295" t="s">
        <v>130</v>
      </c>
      <c r="X8295" t="s">
        <v>151</v>
      </c>
      <c r="Y8295" t="s">
        <v>64</v>
      </c>
    </row>
    <row r="8296" spans="1:25" hidden="1" x14ac:dyDescent="0.35">
      <c r="A8296">
        <v>3</v>
      </c>
      <c r="B8296" t="s">
        <v>25</v>
      </c>
      <c r="C8296">
        <v>1</v>
      </c>
      <c r="D8296" t="s">
        <v>26</v>
      </c>
      <c r="E8296" t="s">
        <v>6186</v>
      </c>
      <c r="F8296" t="s">
        <v>13</v>
      </c>
      <c r="G8296" t="s">
        <v>6856</v>
      </c>
      <c r="H8296" s="1">
        <v>0</v>
      </c>
      <c r="I8296" s="2">
        <v>43631</v>
      </c>
      <c r="J8296" t="s">
        <v>7208</v>
      </c>
      <c r="K8296" t="s">
        <v>73</v>
      </c>
      <c r="L8296">
        <v>55369</v>
      </c>
      <c r="M8296">
        <v>1546</v>
      </c>
      <c r="N8296" t="s">
        <v>3060</v>
      </c>
      <c r="O8296">
        <v>23</v>
      </c>
      <c r="P8296">
        <v>5</v>
      </c>
      <c r="Q8296" t="s">
        <v>75</v>
      </c>
      <c r="R8296" t="s">
        <v>8304</v>
      </c>
      <c r="S8296">
        <v>22.83</v>
      </c>
      <c r="T8296">
        <v>85</v>
      </c>
      <c r="U8296" t="s">
        <v>76</v>
      </c>
      <c r="V8296" s="2">
        <v>43634</v>
      </c>
      <c r="W8296" t="s">
        <v>130</v>
      </c>
      <c r="X8296" t="s">
        <v>151</v>
      </c>
      <c r="Y8296" t="s">
        <v>42</v>
      </c>
    </row>
    <row r="8297" spans="1:25" hidden="1" x14ac:dyDescent="0.35">
      <c r="A8297">
        <v>6</v>
      </c>
      <c r="B8297" t="s">
        <v>10</v>
      </c>
      <c r="C8297">
        <v>6</v>
      </c>
      <c r="D8297" t="s">
        <v>26</v>
      </c>
      <c r="E8297" t="s">
        <v>3809</v>
      </c>
      <c r="F8297" t="s">
        <v>13</v>
      </c>
      <c r="G8297" t="s">
        <v>929</v>
      </c>
      <c r="H8297" s="1">
        <v>0</v>
      </c>
      <c r="I8297" s="2">
        <v>43671</v>
      </c>
      <c r="J8297" t="s">
        <v>3810</v>
      </c>
      <c r="K8297" t="s">
        <v>73</v>
      </c>
      <c r="L8297">
        <v>57103</v>
      </c>
      <c r="M8297">
        <v>207</v>
      </c>
      <c r="N8297" t="s">
        <v>3811</v>
      </c>
      <c r="O8297">
        <v>10</v>
      </c>
      <c r="P8297">
        <v>7</v>
      </c>
      <c r="Q8297" t="s">
        <v>75</v>
      </c>
      <c r="R8297" t="s">
        <v>8304</v>
      </c>
      <c r="S8297">
        <v>9.51</v>
      </c>
      <c r="T8297">
        <v>20</v>
      </c>
      <c r="U8297" t="s">
        <v>19</v>
      </c>
      <c r="V8297" s="2">
        <v>43677</v>
      </c>
      <c r="W8297" t="s">
        <v>39</v>
      </c>
      <c r="X8297" t="s">
        <v>3351</v>
      </c>
      <c r="Y8297" t="s">
        <v>35</v>
      </c>
    </row>
    <row r="8298" spans="1:25" hidden="1" x14ac:dyDescent="0.35">
      <c r="A8298">
        <v>4</v>
      </c>
      <c r="B8298" t="s">
        <v>43</v>
      </c>
      <c r="C8298">
        <v>6</v>
      </c>
      <c r="D8298" t="s">
        <v>26</v>
      </c>
      <c r="E8298" t="s">
        <v>99</v>
      </c>
      <c r="F8298" t="s">
        <v>13</v>
      </c>
      <c r="G8298" t="s">
        <v>107</v>
      </c>
      <c r="H8298" s="1">
        <v>0.7</v>
      </c>
      <c r="I8298" s="2">
        <v>43729</v>
      </c>
      <c r="J8298" t="s">
        <v>4236</v>
      </c>
      <c r="K8298" t="s">
        <v>102</v>
      </c>
      <c r="L8298">
        <v>19143</v>
      </c>
      <c r="M8298">
        <v>928</v>
      </c>
      <c r="N8298" t="s">
        <v>3961</v>
      </c>
      <c r="O8298">
        <v>-2</v>
      </c>
      <c r="P8298">
        <v>2</v>
      </c>
      <c r="Q8298" t="s">
        <v>104</v>
      </c>
      <c r="R8298" t="s">
        <v>8304</v>
      </c>
      <c r="S8298">
        <v>-1.53</v>
      </c>
      <c r="T8298">
        <v>2</v>
      </c>
      <c r="U8298" t="s">
        <v>19</v>
      </c>
      <c r="V8298" s="2">
        <v>43733</v>
      </c>
      <c r="W8298" t="s">
        <v>39</v>
      </c>
      <c r="X8298" t="s">
        <v>105</v>
      </c>
      <c r="Y8298" t="s">
        <v>54</v>
      </c>
    </row>
    <row r="8299" spans="1:25" x14ac:dyDescent="0.35">
      <c r="A8299">
        <v>4</v>
      </c>
      <c r="B8299" t="s">
        <v>43</v>
      </c>
      <c r="C8299">
        <v>6</v>
      </c>
      <c r="D8299" t="s">
        <v>11</v>
      </c>
      <c r="E8299" t="s">
        <v>572</v>
      </c>
      <c r="F8299" t="s">
        <v>13</v>
      </c>
      <c r="G8299" t="s">
        <v>6928</v>
      </c>
      <c r="H8299" s="1">
        <v>0</v>
      </c>
      <c r="I8299" s="2">
        <v>43813</v>
      </c>
      <c r="J8299" t="s">
        <v>8052</v>
      </c>
      <c r="K8299" t="s">
        <v>30</v>
      </c>
      <c r="L8299">
        <v>92024</v>
      </c>
      <c r="M8299">
        <v>552</v>
      </c>
      <c r="N8299" t="s">
        <v>1517</v>
      </c>
      <c r="O8299">
        <v>11</v>
      </c>
      <c r="P8299">
        <v>3</v>
      </c>
      <c r="Q8299" t="s">
        <v>32</v>
      </c>
      <c r="R8299" t="s">
        <v>92</v>
      </c>
      <c r="S8299">
        <v>11.03</v>
      </c>
      <c r="T8299">
        <v>26</v>
      </c>
      <c r="U8299" t="s">
        <v>76</v>
      </c>
      <c r="V8299" s="2">
        <v>43817</v>
      </c>
      <c r="W8299" t="s">
        <v>39</v>
      </c>
      <c r="X8299" t="s">
        <v>34</v>
      </c>
      <c r="Y8299" t="s">
        <v>47</v>
      </c>
    </row>
    <row r="8300" spans="1:25" x14ac:dyDescent="0.35">
      <c r="A8300">
        <v>4</v>
      </c>
      <c r="B8300" t="s">
        <v>43</v>
      </c>
      <c r="C8300">
        <v>6</v>
      </c>
      <c r="D8300" t="s">
        <v>26</v>
      </c>
      <c r="E8300" t="s">
        <v>572</v>
      </c>
      <c r="F8300" t="s">
        <v>13</v>
      </c>
      <c r="G8300" t="s">
        <v>6928</v>
      </c>
      <c r="H8300" s="1">
        <v>0</v>
      </c>
      <c r="I8300" s="2">
        <v>43813</v>
      </c>
      <c r="J8300" t="s">
        <v>8052</v>
      </c>
      <c r="K8300" t="s">
        <v>30</v>
      </c>
      <c r="L8300">
        <v>92024</v>
      </c>
      <c r="M8300">
        <v>4</v>
      </c>
      <c r="N8300" t="s">
        <v>8243</v>
      </c>
      <c r="O8300">
        <v>21</v>
      </c>
      <c r="P8300">
        <v>5</v>
      </c>
      <c r="Q8300" t="s">
        <v>32</v>
      </c>
      <c r="R8300" t="s">
        <v>92</v>
      </c>
      <c r="S8300">
        <v>20.54</v>
      </c>
      <c r="T8300">
        <v>44</v>
      </c>
      <c r="U8300" t="s">
        <v>76</v>
      </c>
      <c r="V8300" s="2">
        <v>43817</v>
      </c>
      <c r="W8300" t="s">
        <v>39</v>
      </c>
      <c r="X8300" t="s">
        <v>34</v>
      </c>
      <c r="Y8300" t="s">
        <v>119</v>
      </c>
    </row>
    <row r="8301" spans="1:25" x14ac:dyDescent="0.35">
      <c r="A8301">
        <v>4</v>
      </c>
      <c r="B8301" t="s">
        <v>43</v>
      </c>
      <c r="C8301">
        <v>6</v>
      </c>
      <c r="D8301" t="s">
        <v>26</v>
      </c>
      <c r="E8301" t="s">
        <v>572</v>
      </c>
      <c r="F8301" t="s">
        <v>13</v>
      </c>
      <c r="G8301" t="s">
        <v>6928</v>
      </c>
      <c r="H8301" s="1">
        <v>0.2</v>
      </c>
      <c r="I8301" s="2">
        <v>43813</v>
      </c>
      <c r="J8301" t="s">
        <v>8052</v>
      </c>
      <c r="K8301" t="s">
        <v>30</v>
      </c>
      <c r="L8301">
        <v>92024</v>
      </c>
      <c r="M8301">
        <v>1635</v>
      </c>
      <c r="N8301" t="s">
        <v>4172</v>
      </c>
      <c r="O8301">
        <v>23</v>
      </c>
      <c r="P8301">
        <v>14</v>
      </c>
      <c r="Q8301" t="s">
        <v>32</v>
      </c>
      <c r="R8301" t="s">
        <v>92</v>
      </c>
      <c r="S8301">
        <v>22.74</v>
      </c>
      <c r="T8301">
        <v>65</v>
      </c>
      <c r="U8301" t="s">
        <v>76</v>
      </c>
      <c r="V8301" s="2">
        <v>43817</v>
      </c>
      <c r="W8301" t="s">
        <v>39</v>
      </c>
      <c r="X8301" t="s">
        <v>34</v>
      </c>
      <c r="Y8301" t="s">
        <v>54</v>
      </c>
    </row>
    <row r="8302" spans="1:25" hidden="1" x14ac:dyDescent="0.35">
      <c r="A8302">
        <v>5</v>
      </c>
      <c r="B8302" t="s">
        <v>25</v>
      </c>
      <c r="C8302">
        <v>3</v>
      </c>
      <c r="D8302" t="s">
        <v>26</v>
      </c>
      <c r="E8302" t="s">
        <v>1084</v>
      </c>
      <c r="F8302" t="s">
        <v>13</v>
      </c>
      <c r="G8302" t="s">
        <v>1520</v>
      </c>
      <c r="H8302" s="1">
        <v>0.2</v>
      </c>
      <c r="I8302" s="2">
        <v>43793</v>
      </c>
      <c r="J8302" t="s">
        <v>7894</v>
      </c>
      <c r="K8302" t="s">
        <v>30</v>
      </c>
      <c r="L8302">
        <v>85204</v>
      </c>
      <c r="M8302">
        <v>635</v>
      </c>
      <c r="N8302" t="s">
        <v>921</v>
      </c>
      <c r="O8302">
        <v>-42</v>
      </c>
      <c r="P8302">
        <v>8</v>
      </c>
      <c r="Q8302" t="s">
        <v>32</v>
      </c>
      <c r="R8302" t="s">
        <v>92</v>
      </c>
      <c r="S8302">
        <v>-41.59</v>
      </c>
      <c r="T8302">
        <v>416</v>
      </c>
      <c r="U8302" t="s">
        <v>19</v>
      </c>
      <c r="V8302" s="2">
        <v>43798</v>
      </c>
      <c r="W8302" t="s">
        <v>20</v>
      </c>
      <c r="X8302" t="s">
        <v>199</v>
      </c>
      <c r="Y8302" t="s">
        <v>42</v>
      </c>
    </row>
    <row r="8303" spans="1:25" hidden="1" x14ac:dyDescent="0.35">
      <c r="A8303">
        <v>5</v>
      </c>
      <c r="B8303" t="s">
        <v>25</v>
      </c>
      <c r="C8303">
        <v>3</v>
      </c>
      <c r="D8303" t="s">
        <v>26</v>
      </c>
      <c r="E8303" t="s">
        <v>1084</v>
      </c>
      <c r="F8303" t="s">
        <v>13</v>
      </c>
      <c r="G8303" t="s">
        <v>1520</v>
      </c>
      <c r="H8303" s="1">
        <v>0.7</v>
      </c>
      <c r="I8303" s="2">
        <v>43793</v>
      </c>
      <c r="J8303" t="s">
        <v>7894</v>
      </c>
      <c r="K8303" t="s">
        <v>30</v>
      </c>
      <c r="L8303">
        <v>85204</v>
      </c>
      <c r="M8303">
        <v>706</v>
      </c>
      <c r="N8303" t="s">
        <v>4247</v>
      </c>
      <c r="O8303">
        <v>-15</v>
      </c>
      <c r="P8303">
        <v>2</v>
      </c>
      <c r="Q8303" t="s">
        <v>32</v>
      </c>
      <c r="R8303" t="s">
        <v>92</v>
      </c>
      <c r="S8303">
        <v>-15.2</v>
      </c>
      <c r="T8303">
        <v>21</v>
      </c>
      <c r="U8303" t="s">
        <v>19</v>
      </c>
      <c r="V8303" s="2">
        <v>43798</v>
      </c>
      <c r="W8303" t="s">
        <v>20</v>
      </c>
      <c r="X8303" t="s">
        <v>199</v>
      </c>
      <c r="Y8303" t="s">
        <v>54</v>
      </c>
    </row>
    <row r="8304" spans="1:25" x14ac:dyDescent="0.35">
      <c r="A8304">
        <v>4</v>
      </c>
      <c r="B8304" t="s">
        <v>43</v>
      </c>
      <c r="C8304">
        <v>6</v>
      </c>
      <c r="D8304" t="s">
        <v>50</v>
      </c>
      <c r="E8304" t="s">
        <v>88</v>
      </c>
      <c r="F8304" t="s">
        <v>13</v>
      </c>
      <c r="G8304" t="s">
        <v>739</v>
      </c>
      <c r="H8304" s="1">
        <v>0.2</v>
      </c>
      <c r="I8304" s="2">
        <v>43631</v>
      </c>
      <c r="J8304" t="s">
        <v>740</v>
      </c>
      <c r="K8304" t="s">
        <v>30</v>
      </c>
      <c r="L8304">
        <v>94122</v>
      </c>
      <c r="M8304">
        <v>137</v>
      </c>
      <c r="N8304" t="s">
        <v>344</v>
      </c>
      <c r="O8304">
        <v>5</v>
      </c>
      <c r="P8304">
        <v>3</v>
      </c>
      <c r="Q8304" t="s">
        <v>32</v>
      </c>
      <c r="R8304" t="s">
        <v>8304</v>
      </c>
      <c r="S8304">
        <v>4.8</v>
      </c>
      <c r="T8304">
        <v>48</v>
      </c>
      <c r="U8304" t="s">
        <v>19</v>
      </c>
      <c r="V8304" s="2">
        <v>43635</v>
      </c>
      <c r="W8304" t="s">
        <v>39</v>
      </c>
      <c r="X8304" t="s">
        <v>34</v>
      </c>
      <c r="Y8304" t="s">
        <v>52</v>
      </c>
    </row>
    <row r="8305" spans="1:25" hidden="1" x14ac:dyDescent="0.35">
      <c r="A8305">
        <v>3</v>
      </c>
      <c r="B8305" t="s">
        <v>25</v>
      </c>
      <c r="C8305">
        <v>1</v>
      </c>
      <c r="D8305" t="s">
        <v>26</v>
      </c>
      <c r="E8305" t="s">
        <v>5962</v>
      </c>
      <c r="F8305" t="s">
        <v>13</v>
      </c>
      <c r="G8305" t="s">
        <v>5321</v>
      </c>
      <c r="H8305" s="1">
        <v>0</v>
      </c>
      <c r="I8305" s="2">
        <v>43733</v>
      </c>
      <c r="J8305" t="s">
        <v>5963</v>
      </c>
      <c r="K8305" t="s">
        <v>30</v>
      </c>
      <c r="L8305">
        <v>59601</v>
      </c>
      <c r="M8305">
        <v>935</v>
      </c>
      <c r="N8305" t="s">
        <v>3467</v>
      </c>
      <c r="O8305">
        <v>10</v>
      </c>
      <c r="P8305">
        <v>5</v>
      </c>
      <c r="Q8305" t="s">
        <v>32</v>
      </c>
      <c r="R8305" t="s">
        <v>8304</v>
      </c>
      <c r="S8305">
        <v>10.37</v>
      </c>
      <c r="T8305">
        <v>40</v>
      </c>
      <c r="U8305" t="s">
        <v>33</v>
      </c>
      <c r="V8305" s="2">
        <v>43736</v>
      </c>
      <c r="W8305" t="s">
        <v>130</v>
      </c>
      <c r="X8305" t="s">
        <v>1050</v>
      </c>
      <c r="Y8305" t="s">
        <v>42</v>
      </c>
    </row>
    <row r="8306" spans="1:25" hidden="1" x14ac:dyDescent="0.35">
      <c r="A8306">
        <v>4</v>
      </c>
      <c r="B8306" t="s">
        <v>43</v>
      </c>
      <c r="C8306">
        <v>6</v>
      </c>
      <c r="D8306" t="s">
        <v>11</v>
      </c>
      <c r="E8306" t="s">
        <v>1389</v>
      </c>
      <c r="F8306" t="s">
        <v>13</v>
      </c>
      <c r="G8306" t="s">
        <v>2362</v>
      </c>
      <c r="H8306" s="1">
        <v>0.1</v>
      </c>
      <c r="I8306" s="2">
        <v>43823</v>
      </c>
      <c r="J8306" t="s">
        <v>2363</v>
      </c>
      <c r="K8306" t="s">
        <v>102</v>
      </c>
      <c r="L8306">
        <v>11572</v>
      </c>
      <c r="M8306">
        <v>529</v>
      </c>
      <c r="N8306" t="s">
        <v>697</v>
      </c>
      <c r="O8306">
        <v>48</v>
      </c>
      <c r="P8306">
        <v>2</v>
      </c>
      <c r="Q8306" t="s">
        <v>104</v>
      </c>
      <c r="R8306" t="s">
        <v>8304</v>
      </c>
      <c r="S8306">
        <v>48.31</v>
      </c>
      <c r="T8306">
        <v>272</v>
      </c>
      <c r="U8306" t="s">
        <v>19</v>
      </c>
      <c r="V8306" s="2">
        <v>43827</v>
      </c>
      <c r="W8306" t="s">
        <v>39</v>
      </c>
      <c r="X8306" t="s">
        <v>175</v>
      </c>
      <c r="Y8306" t="s">
        <v>24</v>
      </c>
    </row>
    <row r="8307" spans="1:25" hidden="1" x14ac:dyDescent="0.35">
      <c r="A8307">
        <v>4</v>
      </c>
      <c r="B8307" t="s">
        <v>43</v>
      </c>
      <c r="C8307">
        <v>6</v>
      </c>
      <c r="D8307" t="s">
        <v>26</v>
      </c>
      <c r="E8307" t="s">
        <v>1389</v>
      </c>
      <c r="F8307" t="s">
        <v>13</v>
      </c>
      <c r="G8307" t="s">
        <v>2362</v>
      </c>
      <c r="H8307" s="1">
        <v>0.2</v>
      </c>
      <c r="I8307" s="2">
        <v>43823</v>
      </c>
      <c r="J8307" t="s">
        <v>2363</v>
      </c>
      <c r="K8307" t="s">
        <v>102</v>
      </c>
      <c r="L8307">
        <v>11572</v>
      </c>
      <c r="M8307">
        <v>536</v>
      </c>
      <c r="N8307" t="s">
        <v>4199</v>
      </c>
      <c r="O8307">
        <v>5</v>
      </c>
      <c r="P8307">
        <v>3</v>
      </c>
      <c r="Q8307" t="s">
        <v>104</v>
      </c>
      <c r="R8307" t="s">
        <v>8304</v>
      </c>
      <c r="S8307">
        <v>4.8499999999999996</v>
      </c>
      <c r="T8307">
        <v>14</v>
      </c>
      <c r="U8307" t="s">
        <v>19</v>
      </c>
      <c r="V8307" s="2">
        <v>43827</v>
      </c>
      <c r="W8307" t="s">
        <v>39</v>
      </c>
      <c r="X8307" t="s">
        <v>175</v>
      </c>
      <c r="Y8307" t="s">
        <v>54</v>
      </c>
    </row>
    <row r="8308" spans="1:25" hidden="1" x14ac:dyDescent="0.35">
      <c r="A8308">
        <v>7</v>
      </c>
      <c r="B8308" t="s">
        <v>25</v>
      </c>
      <c r="C8308">
        <v>6</v>
      </c>
      <c r="D8308" t="s">
        <v>26</v>
      </c>
      <c r="E8308" t="s">
        <v>171</v>
      </c>
      <c r="F8308" t="s">
        <v>13</v>
      </c>
      <c r="G8308" t="s">
        <v>249</v>
      </c>
      <c r="H8308" s="1">
        <v>0</v>
      </c>
      <c r="I8308" s="2">
        <v>43635</v>
      </c>
      <c r="J8308" t="s">
        <v>6331</v>
      </c>
      <c r="K8308" t="s">
        <v>102</v>
      </c>
      <c r="L8308">
        <v>10035</v>
      </c>
      <c r="M8308">
        <v>1483</v>
      </c>
      <c r="N8308" t="s">
        <v>1288</v>
      </c>
      <c r="O8308">
        <v>6</v>
      </c>
      <c r="P8308">
        <v>2</v>
      </c>
      <c r="Q8308" t="s">
        <v>104</v>
      </c>
      <c r="R8308" t="s">
        <v>8304</v>
      </c>
      <c r="S8308">
        <v>6.46</v>
      </c>
      <c r="T8308">
        <v>129</v>
      </c>
      <c r="U8308" t="s">
        <v>33</v>
      </c>
      <c r="V8308" s="2">
        <v>43642</v>
      </c>
      <c r="W8308" t="s">
        <v>39</v>
      </c>
      <c r="X8308" t="s">
        <v>175</v>
      </c>
      <c r="Y8308" t="s">
        <v>42</v>
      </c>
    </row>
    <row r="8309" spans="1:25" hidden="1" x14ac:dyDescent="0.35">
      <c r="A8309">
        <v>7</v>
      </c>
      <c r="B8309" t="s">
        <v>25</v>
      </c>
      <c r="C8309">
        <v>6</v>
      </c>
      <c r="D8309" t="s">
        <v>26</v>
      </c>
      <c r="E8309" t="s">
        <v>171</v>
      </c>
      <c r="F8309" t="s">
        <v>13</v>
      </c>
      <c r="G8309" t="s">
        <v>249</v>
      </c>
      <c r="H8309" s="1">
        <v>0.2</v>
      </c>
      <c r="I8309" s="2">
        <v>43635</v>
      </c>
      <c r="J8309" t="s">
        <v>6331</v>
      </c>
      <c r="K8309" t="s">
        <v>102</v>
      </c>
      <c r="L8309">
        <v>10035</v>
      </c>
      <c r="M8309">
        <v>1652</v>
      </c>
      <c r="N8309" t="s">
        <v>1251</v>
      </c>
      <c r="O8309">
        <v>4</v>
      </c>
      <c r="P8309">
        <v>3</v>
      </c>
      <c r="Q8309" t="s">
        <v>104</v>
      </c>
      <c r="R8309" t="s">
        <v>8304</v>
      </c>
      <c r="S8309">
        <v>3.76</v>
      </c>
      <c r="T8309">
        <v>12</v>
      </c>
      <c r="U8309" t="s">
        <v>33</v>
      </c>
      <c r="V8309" s="2">
        <v>43642</v>
      </c>
      <c r="W8309" t="s">
        <v>39</v>
      </c>
      <c r="X8309" t="s">
        <v>175</v>
      </c>
      <c r="Y8309" t="s">
        <v>54</v>
      </c>
    </row>
    <row r="8310" spans="1:25" hidden="1" x14ac:dyDescent="0.35">
      <c r="A8310">
        <v>4</v>
      </c>
      <c r="B8310" t="s">
        <v>43</v>
      </c>
      <c r="C8310">
        <v>6</v>
      </c>
      <c r="D8310" t="s">
        <v>26</v>
      </c>
      <c r="E8310" t="s">
        <v>3742</v>
      </c>
      <c r="F8310" t="s">
        <v>13</v>
      </c>
      <c r="G8310" t="s">
        <v>2300</v>
      </c>
      <c r="H8310" s="1">
        <v>0</v>
      </c>
      <c r="I8310" s="2">
        <v>42439</v>
      </c>
      <c r="J8310" t="s">
        <v>3744</v>
      </c>
      <c r="K8310" t="s">
        <v>73</v>
      </c>
      <c r="L8310">
        <v>48073</v>
      </c>
      <c r="M8310">
        <v>733</v>
      </c>
      <c r="N8310" t="s">
        <v>8261</v>
      </c>
      <c r="O8310">
        <v>11</v>
      </c>
      <c r="P8310">
        <v>2</v>
      </c>
      <c r="Q8310" t="s">
        <v>75</v>
      </c>
      <c r="R8310" t="s">
        <v>8304</v>
      </c>
      <c r="S8310">
        <v>10.74</v>
      </c>
      <c r="T8310">
        <v>22</v>
      </c>
      <c r="U8310" t="s">
        <v>19</v>
      </c>
      <c r="V8310" s="2">
        <v>42443</v>
      </c>
      <c r="W8310" t="s">
        <v>39</v>
      </c>
      <c r="X8310" t="s">
        <v>156</v>
      </c>
      <c r="Y8310" t="s">
        <v>64</v>
      </c>
    </row>
    <row r="8311" spans="1:25" hidden="1" x14ac:dyDescent="0.35">
      <c r="A8311">
        <v>5</v>
      </c>
      <c r="B8311" t="s">
        <v>43</v>
      </c>
      <c r="C8311">
        <v>6</v>
      </c>
      <c r="D8311" t="s">
        <v>26</v>
      </c>
      <c r="E8311" t="s">
        <v>192</v>
      </c>
      <c r="F8311" t="s">
        <v>13</v>
      </c>
      <c r="G8311" t="s">
        <v>433</v>
      </c>
      <c r="H8311" s="1">
        <v>0.8</v>
      </c>
      <c r="I8311" s="2">
        <v>42627</v>
      </c>
      <c r="J8311" t="s">
        <v>434</v>
      </c>
      <c r="K8311" t="s">
        <v>73</v>
      </c>
      <c r="L8311">
        <v>60623</v>
      </c>
      <c r="M8311">
        <v>953</v>
      </c>
      <c r="N8311" t="s">
        <v>435</v>
      </c>
      <c r="O8311">
        <v>-131</v>
      </c>
      <c r="P8311">
        <v>2</v>
      </c>
      <c r="Q8311" t="s">
        <v>75</v>
      </c>
      <c r="R8311" t="s">
        <v>8304</v>
      </c>
      <c r="S8311">
        <v>-131.12</v>
      </c>
      <c r="T8311">
        <v>52</v>
      </c>
      <c r="U8311" t="s">
        <v>33</v>
      </c>
      <c r="V8311" s="2">
        <v>42632</v>
      </c>
      <c r="W8311" t="s">
        <v>39</v>
      </c>
      <c r="X8311" t="s">
        <v>139</v>
      </c>
      <c r="Y8311" t="s">
        <v>56</v>
      </c>
    </row>
    <row r="8312" spans="1:25" hidden="1" x14ac:dyDescent="0.35">
      <c r="A8312">
        <v>5</v>
      </c>
      <c r="B8312" t="s">
        <v>43</v>
      </c>
      <c r="C8312">
        <v>6</v>
      </c>
      <c r="D8312" t="s">
        <v>26</v>
      </c>
      <c r="E8312" t="s">
        <v>192</v>
      </c>
      <c r="F8312" t="s">
        <v>13</v>
      </c>
      <c r="G8312" t="s">
        <v>433</v>
      </c>
      <c r="H8312" s="1">
        <v>0.2</v>
      </c>
      <c r="I8312" s="2">
        <v>42627</v>
      </c>
      <c r="J8312" t="s">
        <v>434</v>
      </c>
      <c r="K8312" t="s">
        <v>73</v>
      </c>
      <c r="L8312">
        <v>60623</v>
      </c>
      <c r="M8312">
        <v>220</v>
      </c>
      <c r="N8312" t="s">
        <v>436</v>
      </c>
      <c r="O8312">
        <v>7</v>
      </c>
      <c r="P8312">
        <v>4</v>
      </c>
      <c r="Q8312" t="s">
        <v>75</v>
      </c>
      <c r="R8312" t="s">
        <v>8304</v>
      </c>
      <c r="S8312">
        <v>6.55</v>
      </c>
      <c r="T8312">
        <v>20</v>
      </c>
      <c r="U8312" t="s">
        <v>33</v>
      </c>
      <c r="V8312" s="2">
        <v>42632</v>
      </c>
      <c r="W8312" t="s">
        <v>39</v>
      </c>
      <c r="X8312" t="s">
        <v>139</v>
      </c>
      <c r="Y8312" t="s">
        <v>35</v>
      </c>
    </row>
    <row r="8313" spans="1:25" x14ac:dyDescent="0.35">
      <c r="A8313">
        <v>6</v>
      </c>
      <c r="B8313" t="s">
        <v>10</v>
      </c>
      <c r="C8313">
        <v>6</v>
      </c>
      <c r="D8313" t="s">
        <v>50</v>
      </c>
      <c r="E8313" t="s">
        <v>88</v>
      </c>
      <c r="F8313" t="s">
        <v>13</v>
      </c>
      <c r="G8313" t="s">
        <v>1792</v>
      </c>
      <c r="H8313" s="1">
        <v>0</v>
      </c>
      <c r="I8313" s="2">
        <v>42499</v>
      </c>
      <c r="J8313" t="s">
        <v>5138</v>
      </c>
      <c r="K8313" t="s">
        <v>30</v>
      </c>
      <c r="L8313">
        <v>94110</v>
      </c>
      <c r="M8313">
        <v>1471</v>
      </c>
      <c r="N8313" t="s">
        <v>524</v>
      </c>
      <c r="O8313">
        <v>40</v>
      </c>
      <c r="P8313">
        <v>3</v>
      </c>
      <c r="Q8313" t="s">
        <v>32</v>
      </c>
      <c r="R8313" t="s">
        <v>8304</v>
      </c>
      <c r="S8313">
        <v>40.31</v>
      </c>
      <c r="T8313">
        <v>168</v>
      </c>
      <c r="U8313" t="s">
        <v>19</v>
      </c>
      <c r="V8313" s="2">
        <v>42505</v>
      </c>
      <c r="W8313" t="s">
        <v>39</v>
      </c>
      <c r="X8313" t="s">
        <v>34</v>
      </c>
      <c r="Y8313" t="s">
        <v>113</v>
      </c>
    </row>
    <row r="8314" spans="1:25" x14ac:dyDescent="0.35">
      <c r="A8314">
        <v>6</v>
      </c>
      <c r="B8314" t="s">
        <v>10</v>
      </c>
      <c r="C8314">
        <v>6</v>
      </c>
      <c r="D8314" t="s">
        <v>50</v>
      </c>
      <c r="E8314" t="s">
        <v>88</v>
      </c>
      <c r="F8314" t="s">
        <v>13</v>
      </c>
      <c r="G8314" t="s">
        <v>1792</v>
      </c>
      <c r="H8314" s="1">
        <v>0</v>
      </c>
      <c r="I8314" s="2">
        <v>42499</v>
      </c>
      <c r="J8314" t="s">
        <v>5138</v>
      </c>
      <c r="K8314" t="s">
        <v>30</v>
      </c>
      <c r="L8314">
        <v>94110</v>
      </c>
      <c r="M8314">
        <v>967</v>
      </c>
      <c r="N8314" t="s">
        <v>4989</v>
      </c>
      <c r="O8314">
        <v>4</v>
      </c>
      <c r="P8314">
        <v>4</v>
      </c>
      <c r="Q8314" t="s">
        <v>32</v>
      </c>
      <c r="R8314" t="s">
        <v>8304</v>
      </c>
      <c r="S8314">
        <v>4.07</v>
      </c>
      <c r="T8314">
        <v>68</v>
      </c>
      <c r="U8314" t="s">
        <v>19</v>
      </c>
      <c r="V8314" s="2">
        <v>42505</v>
      </c>
      <c r="W8314" t="s">
        <v>39</v>
      </c>
      <c r="X8314" t="s">
        <v>34</v>
      </c>
      <c r="Y8314" t="s">
        <v>113</v>
      </c>
    </row>
    <row r="8315" spans="1:25" hidden="1" x14ac:dyDescent="0.35">
      <c r="A8315">
        <v>4</v>
      </c>
      <c r="B8315" t="s">
        <v>43</v>
      </c>
      <c r="C8315">
        <v>6</v>
      </c>
      <c r="D8315" t="s">
        <v>11</v>
      </c>
      <c r="E8315" t="s">
        <v>192</v>
      </c>
      <c r="F8315" t="s">
        <v>13</v>
      </c>
      <c r="G8315" t="s">
        <v>1145</v>
      </c>
      <c r="H8315" s="1">
        <v>0.6</v>
      </c>
      <c r="I8315" s="2">
        <v>42717</v>
      </c>
      <c r="J8315" t="s">
        <v>5545</v>
      </c>
      <c r="K8315" t="s">
        <v>73</v>
      </c>
      <c r="L8315">
        <v>60623</v>
      </c>
      <c r="M8315">
        <v>870</v>
      </c>
      <c r="N8315" t="s">
        <v>5546</v>
      </c>
      <c r="O8315">
        <v>-42</v>
      </c>
      <c r="P8315">
        <v>3</v>
      </c>
      <c r="Q8315" t="s">
        <v>75</v>
      </c>
      <c r="R8315" t="s">
        <v>8304</v>
      </c>
      <c r="S8315">
        <v>-42.49</v>
      </c>
      <c r="T8315">
        <v>94</v>
      </c>
      <c r="U8315" t="s">
        <v>33</v>
      </c>
      <c r="V8315" s="2">
        <v>42721</v>
      </c>
      <c r="W8315" t="s">
        <v>39</v>
      </c>
      <c r="X8315" t="s">
        <v>139</v>
      </c>
      <c r="Y8315" t="s">
        <v>47</v>
      </c>
    </row>
    <row r="8316" spans="1:25" hidden="1" x14ac:dyDescent="0.35">
      <c r="A8316">
        <v>2</v>
      </c>
      <c r="B8316" t="s">
        <v>43</v>
      </c>
      <c r="C8316">
        <v>3</v>
      </c>
      <c r="D8316" t="s">
        <v>26</v>
      </c>
      <c r="E8316" t="s">
        <v>843</v>
      </c>
      <c r="F8316" t="s">
        <v>13</v>
      </c>
      <c r="G8316" t="s">
        <v>1347</v>
      </c>
      <c r="H8316" s="1">
        <v>0.2</v>
      </c>
      <c r="I8316" s="2">
        <v>42471</v>
      </c>
      <c r="J8316" t="s">
        <v>3579</v>
      </c>
      <c r="K8316" t="s">
        <v>16</v>
      </c>
      <c r="L8316">
        <v>33180</v>
      </c>
      <c r="M8316">
        <v>1829</v>
      </c>
      <c r="N8316" t="s">
        <v>3174</v>
      </c>
      <c r="O8316">
        <v>4</v>
      </c>
      <c r="P8316">
        <v>2</v>
      </c>
      <c r="Q8316" t="s">
        <v>18</v>
      </c>
      <c r="R8316" t="s">
        <v>8304</v>
      </c>
      <c r="S8316">
        <v>3.63</v>
      </c>
      <c r="T8316">
        <v>10</v>
      </c>
      <c r="U8316" t="s">
        <v>19</v>
      </c>
      <c r="V8316" s="2">
        <v>42473</v>
      </c>
      <c r="W8316" t="s">
        <v>20</v>
      </c>
      <c r="X8316" t="s">
        <v>40</v>
      </c>
      <c r="Y8316" t="s">
        <v>64</v>
      </c>
    </row>
    <row r="8317" spans="1:25" hidden="1" x14ac:dyDescent="0.35">
      <c r="A8317">
        <v>2</v>
      </c>
      <c r="B8317" t="s">
        <v>43</v>
      </c>
      <c r="C8317">
        <v>3</v>
      </c>
      <c r="D8317" t="s">
        <v>26</v>
      </c>
      <c r="E8317" t="s">
        <v>843</v>
      </c>
      <c r="F8317" t="s">
        <v>13</v>
      </c>
      <c r="G8317" t="s">
        <v>1347</v>
      </c>
      <c r="H8317" s="1">
        <v>0.2</v>
      </c>
      <c r="I8317" s="2">
        <v>42471</v>
      </c>
      <c r="J8317" t="s">
        <v>3579</v>
      </c>
      <c r="K8317" t="s">
        <v>16</v>
      </c>
      <c r="L8317">
        <v>33180</v>
      </c>
      <c r="M8317">
        <v>41</v>
      </c>
      <c r="N8317" t="s">
        <v>8255</v>
      </c>
      <c r="O8317">
        <v>2</v>
      </c>
      <c r="P8317">
        <v>3</v>
      </c>
      <c r="Q8317" t="s">
        <v>18</v>
      </c>
      <c r="R8317" t="s">
        <v>8304</v>
      </c>
      <c r="S8317">
        <v>2.33</v>
      </c>
      <c r="T8317">
        <v>7</v>
      </c>
      <c r="U8317" t="s">
        <v>19</v>
      </c>
      <c r="V8317" s="2">
        <v>42473</v>
      </c>
      <c r="W8317" t="s">
        <v>20</v>
      </c>
      <c r="X8317" t="s">
        <v>40</v>
      </c>
      <c r="Y8317" t="s">
        <v>176</v>
      </c>
    </row>
    <row r="8318" spans="1:25" hidden="1" x14ac:dyDescent="0.35">
      <c r="A8318">
        <v>2</v>
      </c>
      <c r="B8318" t="s">
        <v>43</v>
      </c>
      <c r="C8318">
        <v>3</v>
      </c>
      <c r="D8318" t="s">
        <v>50</v>
      </c>
      <c r="E8318" t="s">
        <v>843</v>
      </c>
      <c r="F8318" t="s">
        <v>13</v>
      </c>
      <c r="G8318" t="s">
        <v>1347</v>
      </c>
      <c r="H8318" s="1">
        <v>0.2</v>
      </c>
      <c r="I8318" s="2">
        <v>42471</v>
      </c>
      <c r="J8318" t="s">
        <v>3579</v>
      </c>
      <c r="K8318" t="s">
        <v>16</v>
      </c>
      <c r="L8318">
        <v>33180</v>
      </c>
      <c r="M8318">
        <v>1029</v>
      </c>
      <c r="N8318" t="s">
        <v>644</v>
      </c>
      <c r="O8318">
        <v>82</v>
      </c>
      <c r="P8318">
        <v>3</v>
      </c>
      <c r="Q8318" t="s">
        <v>18</v>
      </c>
      <c r="R8318" t="s">
        <v>8304</v>
      </c>
      <c r="S8318">
        <v>81.59</v>
      </c>
      <c r="T8318">
        <v>384</v>
      </c>
      <c r="U8318" t="s">
        <v>19</v>
      </c>
      <c r="V8318" s="2">
        <v>42473</v>
      </c>
      <c r="W8318" t="s">
        <v>20</v>
      </c>
      <c r="X8318" t="s">
        <v>40</v>
      </c>
      <c r="Y8318" t="s">
        <v>113</v>
      </c>
    </row>
    <row r="8319" spans="1:25" hidden="1" x14ac:dyDescent="0.35">
      <c r="A8319">
        <v>2</v>
      </c>
      <c r="B8319" t="s">
        <v>43</v>
      </c>
      <c r="C8319">
        <v>3</v>
      </c>
      <c r="D8319" t="s">
        <v>50</v>
      </c>
      <c r="E8319" t="s">
        <v>843</v>
      </c>
      <c r="F8319" t="s">
        <v>13</v>
      </c>
      <c r="G8319" t="s">
        <v>1347</v>
      </c>
      <c r="H8319" s="1">
        <v>0.2</v>
      </c>
      <c r="I8319" s="2">
        <v>42471</v>
      </c>
      <c r="J8319" t="s">
        <v>3579</v>
      </c>
      <c r="K8319" t="s">
        <v>16</v>
      </c>
      <c r="L8319">
        <v>33180</v>
      </c>
      <c r="M8319">
        <v>1027</v>
      </c>
      <c r="N8319" t="s">
        <v>4915</v>
      </c>
      <c r="O8319">
        <v>42</v>
      </c>
      <c r="P8319">
        <v>7</v>
      </c>
      <c r="Q8319" t="s">
        <v>18</v>
      </c>
      <c r="R8319" t="s">
        <v>8304</v>
      </c>
      <c r="S8319">
        <v>41.99</v>
      </c>
      <c r="T8319">
        <v>336</v>
      </c>
      <c r="U8319" t="s">
        <v>19</v>
      </c>
      <c r="V8319" s="2">
        <v>42473</v>
      </c>
      <c r="W8319" t="s">
        <v>20</v>
      </c>
      <c r="X8319" t="s">
        <v>40</v>
      </c>
      <c r="Y8319" t="s">
        <v>113</v>
      </c>
    </row>
    <row r="8320" spans="1:25" x14ac:dyDescent="0.35">
      <c r="A8320">
        <v>4</v>
      </c>
      <c r="B8320" t="s">
        <v>43</v>
      </c>
      <c r="C8320">
        <v>6</v>
      </c>
      <c r="D8320" t="s">
        <v>26</v>
      </c>
      <c r="E8320" t="s">
        <v>347</v>
      </c>
      <c r="F8320" t="s">
        <v>13</v>
      </c>
      <c r="G8320" t="s">
        <v>2041</v>
      </c>
      <c r="H8320" s="1">
        <v>0</v>
      </c>
      <c r="I8320" s="2">
        <v>42440</v>
      </c>
      <c r="J8320" t="s">
        <v>4512</v>
      </c>
      <c r="K8320" t="s">
        <v>30</v>
      </c>
      <c r="L8320">
        <v>95661</v>
      </c>
      <c r="M8320">
        <v>541</v>
      </c>
      <c r="N8320" t="s">
        <v>2890</v>
      </c>
      <c r="O8320">
        <v>2</v>
      </c>
      <c r="P8320">
        <v>3</v>
      </c>
      <c r="Q8320" t="s">
        <v>32</v>
      </c>
      <c r="R8320" t="s">
        <v>8304</v>
      </c>
      <c r="S8320">
        <v>2.0699999999999998</v>
      </c>
      <c r="T8320">
        <v>8</v>
      </c>
      <c r="U8320" t="s">
        <v>19</v>
      </c>
      <c r="V8320" s="2">
        <v>42444</v>
      </c>
      <c r="W8320" t="s">
        <v>39</v>
      </c>
      <c r="X8320" t="s">
        <v>34</v>
      </c>
      <c r="Y8320" t="s">
        <v>49</v>
      </c>
    </row>
    <row r="8321" spans="1:25" hidden="1" x14ac:dyDescent="0.35">
      <c r="A8321">
        <v>6</v>
      </c>
      <c r="B8321" t="s">
        <v>10</v>
      </c>
      <c r="C8321">
        <v>6</v>
      </c>
      <c r="D8321" t="s">
        <v>26</v>
      </c>
      <c r="E8321" t="s">
        <v>281</v>
      </c>
      <c r="F8321" t="s">
        <v>13</v>
      </c>
      <c r="G8321" t="s">
        <v>6933</v>
      </c>
      <c r="H8321" s="1">
        <v>0.8</v>
      </c>
      <c r="I8321" s="2">
        <v>42565</v>
      </c>
      <c r="J8321" t="s">
        <v>7457</v>
      </c>
      <c r="K8321" t="s">
        <v>73</v>
      </c>
      <c r="L8321">
        <v>60505</v>
      </c>
      <c r="M8321">
        <v>43</v>
      </c>
      <c r="N8321" t="s">
        <v>951</v>
      </c>
      <c r="O8321">
        <v>-46</v>
      </c>
      <c r="P8321">
        <v>7</v>
      </c>
      <c r="Q8321" t="s">
        <v>75</v>
      </c>
      <c r="R8321" t="s">
        <v>8304</v>
      </c>
      <c r="S8321">
        <v>-46.39</v>
      </c>
      <c r="T8321">
        <v>30</v>
      </c>
      <c r="U8321" t="s">
        <v>76</v>
      </c>
      <c r="V8321" s="2">
        <v>42571</v>
      </c>
      <c r="W8321" t="s">
        <v>39</v>
      </c>
      <c r="X8321" t="s">
        <v>139</v>
      </c>
      <c r="Y8321" t="s">
        <v>54</v>
      </c>
    </row>
    <row r="8322" spans="1:25" hidden="1" x14ac:dyDescent="0.35">
      <c r="A8322">
        <v>6</v>
      </c>
      <c r="B8322" t="s">
        <v>10</v>
      </c>
      <c r="C8322">
        <v>6</v>
      </c>
      <c r="D8322" t="s">
        <v>50</v>
      </c>
      <c r="E8322" t="s">
        <v>281</v>
      </c>
      <c r="F8322" t="s">
        <v>13</v>
      </c>
      <c r="G8322" t="s">
        <v>6933</v>
      </c>
      <c r="H8322" s="1">
        <v>0.2</v>
      </c>
      <c r="I8322" s="2">
        <v>42565</v>
      </c>
      <c r="J8322" t="s">
        <v>7457</v>
      </c>
      <c r="K8322" t="s">
        <v>73</v>
      </c>
      <c r="L8322">
        <v>60505</v>
      </c>
      <c r="M8322">
        <v>891</v>
      </c>
      <c r="N8322" t="s">
        <v>8109</v>
      </c>
      <c r="O8322">
        <v>4</v>
      </c>
      <c r="P8322">
        <v>4</v>
      </c>
      <c r="Q8322" t="s">
        <v>75</v>
      </c>
      <c r="R8322" t="s">
        <v>8304</v>
      </c>
      <c r="S8322">
        <v>3.83</v>
      </c>
      <c r="T8322">
        <v>38</v>
      </c>
      <c r="U8322" t="s">
        <v>76</v>
      </c>
      <c r="V8322" s="2">
        <v>42571</v>
      </c>
      <c r="W8322" t="s">
        <v>39</v>
      </c>
      <c r="X8322" t="s">
        <v>139</v>
      </c>
      <c r="Y8322" t="s">
        <v>52</v>
      </c>
    </row>
    <row r="8323" spans="1:25" hidden="1" x14ac:dyDescent="0.35">
      <c r="A8323">
        <v>4</v>
      </c>
      <c r="B8323" t="s">
        <v>43</v>
      </c>
      <c r="C8323">
        <v>6</v>
      </c>
      <c r="D8323" t="s">
        <v>26</v>
      </c>
      <c r="E8323" t="s">
        <v>192</v>
      </c>
      <c r="F8323" t="s">
        <v>13</v>
      </c>
      <c r="G8323" t="s">
        <v>3031</v>
      </c>
      <c r="H8323" s="1">
        <v>0.8</v>
      </c>
      <c r="I8323" s="2">
        <v>42460</v>
      </c>
      <c r="J8323" t="s">
        <v>3983</v>
      </c>
      <c r="K8323" t="s">
        <v>73</v>
      </c>
      <c r="L8323">
        <v>60610</v>
      </c>
      <c r="M8323">
        <v>640</v>
      </c>
      <c r="N8323" t="s">
        <v>3761</v>
      </c>
      <c r="O8323">
        <v>-14</v>
      </c>
      <c r="P8323">
        <v>7</v>
      </c>
      <c r="Q8323" t="s">
        <v>75</v>
      </c>
      <c r="R8323" t="s">
        <v>8304</v>
      </c>
      <c r="S8323">
        <v>-13.83</v>
      </c>
      <c r="T8323">
        <v>8</v>
      </c>
      <c r="U8323" t="s">
        <v>19</v>
      </c>
      <c r="V8323" s="2">
        <v>42464</v>
      </c>
      <c r="W8323" t="s">
        <v>39</v>
      </c>
      <c r="X8323" t="s">
        <v>139</v>
      </c>
      <c r="Y8323" t="s">
        <v>54</v>
      </c>
    </row>
    <row r="8324" spans="1:25" hidden="1" x14ac:dyDescent="0.35">
      <c r="A8324">
        <v>4</v>
      </c>
      <c r="B8324" t="s">
        <v>43</v>
      </c>
      <c r="C8324">
        <v>6</v>
      </c>
      <c r="D8324" t="s">
        <v>50</v>
      </c>
      <c r="E8324" t="s">
        <v>192</v>
      </c>
      <c r="F8324" t="s">
        <v>13</v>
      </c>
      <c r="G8324" t="s">
        <v>3031</v>
      </c>
      <c r="H8324" s="1">
        <v>0.2</v>
      </c>
      <c r="I8324" s="2">
        <v>42460</v>
      </c>
      <c r="J8324" t="s">
        <v>3983</v>
      </c>
      <c r="K8324" t="s">
        <v>73</v>
      </c>
      <c r="L8324">
        <v>60610</v>
      </c>
      <c r="M8324">
        <v>959</v>
      </c>
      <c r="N8324" t="s">
        <v>4704</v>
      </c>
      <c r="O8324">
        <v>14</v>
      </c>
      <c r="P8324">
        <v>2</v>
      </c>
      <c r="Q8324" t="s">
        <v>75</v>
      </c>
      <c r="R8324" t="s">
        <v>8304</v>
      </c>
      <c r="S8324">
        <v>14</v>
      </c>
      <c r="T8324">
        <v>80</v>
      </c>
      <c r="U8324" t="s">
        <v>19</v>
      </c>
      <c r="V8324" s="2">
        <v>42464</v>
      </c>
      <c r="W8324" t="s">
        <v>39</v>
      </c>
      <c r="X8324" t="s">
        <v>139</v>
      </c>
      <c r="Y8324" t="s">
        <v>113</v>
      </c>
    </row>
    <row r="8325" spans="1:25" hidden="1" x14ac:dyDescent="0.35">
      <c r="A8325">
        <v>0</v>
      </c>
      <c r="B8325" t="s">
        <v>10</v>
      </c>
      <c r="C8325">
        <v>0</v>
      </c>
      <c r="D8325" t="s">
        <v>26</v>
      </c>
      <c r="E8325" t="s">
        <v>305</v>
      </c>
      <c r="F8325" t="s">
        <v>13</v>
      </c>
      <c r="G8325" t="s">
        <v>2041</v>
      </c>
      <c r="H8325" s="1">
        <v>0.7</v>
      </c>
      <c r="I8325" s="2">
        <v>42653</v>
      </c>
      <c r="J8325" t="s">
        <v>7885</v>
      </c>
      <c r="K8325" t="s">
        <v>102</v>
      </c>
      <c r="L8325">
        <v>43229</v>
      </c>
      <c r="M8325">
        <v>1309</v>
      </c>
      <c r="N8325" t="s">
        <v>1090</v>
      </c>
      <c r="O8325">
        <v>-13</v>
      </c>
      <c r="P8325">
        <v>2</v>
      </c>
      <c r="Q8325" t="s">
        <v>104</v>
      </c>
      <c r="R8325" t="s">
        <v>92</v>
      </c>
      <c r="S8325">
        <v>-13.39</v>
      </c>
      <c r="T8325">
        <v>18</v>
      </c>
      <c r="U8325" t="s">
        <v>19</v>
      </c>
      <c r="V8325" s="2">
        <v>42653</v>
      </c>
      <c r="W8325" t="s">
        <v>773</v>
      </c>
      <c r="X8325" t="s">
        <v>309</v>
      </c>
      <c r="Y8325" t="s">
        <v>54</v>
      </c>
    </row>
    <row r="8326" spans="1:25" hidden="1" x14ac:dyDescent="0.35">
      <c r="A8326">
        <v>0</v>
      </c>
      <c r="B8326" t="s">
        <v>10</v>
      </c>
      <c r="C8326">
        <v>0</v>
      </c>
      <c r="D8326" t="s">
        <v>50</v>
      </c>
      <c r="E8326" t="s">
        <v>305</v>
      </c>
      <c r="F8326" t="s">
        <v>13</v>
      </c>
      <c r="G8326" t="s">
        <v>2041</v>
      </c>
      <c r="H8326" s="1">
        <v>0.7</v>
      </c>
      <c r="I8326" s="2">
        <v>42653</v>
      </c>
      <c r="J8326" t="s">
        <v>7885</v>
      </c>
      <c r="K8326" t="s">
        <v>102</v>
      </c>
      <c r="L8326">
        <v>43229</v>
      </c>
      <c r="M8326">
        <v>804</v>
      </c>
      <c r="N8326" t="s">
        <v>7939</v>
      </c>
      <c r="O8326">
        <v>-71</v>
      </c>
      <c r="P8326">
        <v>2</v>
      </c>
      <c r="Q8326" t="s">
        <v>104</v>
      </c>
      <c r="R8326" t="s">
        <v>92</v>
      </c>
      <c r="S8326">
        <v>-71.400000000000006</v>
      </c>
      <c r="T8326">
        <v>102</v>
      </c>
      <c r="U8326" t="s">
        <v>19</v>
      </c>
      <c r="V8326" s="2">
        <v>42653</v>
      </c>
      <c r="W8326" t="s">
        <v>773</v>
      </c>
      <c r="X8326" t="s">
        <v>309</v>
      </c>
      <c r="Y8326" t="s">
        <v>422</v>
      </c>
    </row>
    <row r="8327" spans="1:25" hidden="1" x14ac:dyDescent="0.35">
      <c r="A8327">
        <v>1</v>
      </c>
      <c r="B8327" t="s">
        <v>10</v>
      </c>
      <c r="C8327">
        <v>1</v>
      </c>
      <c r="D8327" t="s">
        <v>26</v>
      </c>
      <c r="E8327" t="s">
        <v>171</v>
      </c>
      <c r="F8327" t="s">
        <v>13</v>
      </c>
      <c r="G8327" t="s">
        <v>5882</v>
      </c>
      <c r="H8327" s="1">
        <v>0</v>
      </c>
      <c r="I8327" s="2">
        <v>42459</v>
      </c>
      <c r="J8327" t="s">
        <v>5883</v>
      </c>
      <c r="K8327" t="s">
        <v>102</v>
      </c>
      <c r="L8327">
        <v>10009</v>
      </c>
      <c r="M8327">
        <v>1415</v>
      </c>
      <c r="N8327" t="s">
        <v>5884</v>
      </c>
      <c r="O8327">
        <v>3</v>
      </c>
      <c r="P8327">
        <v>5</v>
      </c>
      <c r="Q8327" t="s">
        <v>104</v>
      </c>
      <c r="R8327" t="s">
        <v>8304</v>
      </c>
      <c r="S8327">
        <v>2.94</v>
      </c>
      <c r="T8327">
        <v>11</v>
      </c>
      <c r="U8327" t="s">
        <v>33</v>
      </c>
      <c r="V8327" s="2">
        <v>42460</v>
      </c>
      <c r="W8327" t="s">
        <v>130</v>
      </c>
      <c r="X8327" t="s">
        <v>175</v>
      </c>
      <c r="Y8327" t="s">
        <v>49</v>
      </c>
    </row>
    <row r="8328" spans="1:25" hidden="1" x14ac:dyDescent="0.35">
      <c r="A8328">
        <v>4</v>
      </c>
      <c r="B8328" t="s">
        <v>43</v>
      </c>
      <c r="C8328">
        <v>6</v>
      </c>
      <c r="D8328" t="s">
        <v>26</v>
      </c>
      <c r="E8328" t="s">
        <v>99</v>
      </c>
      <c r="F8328" t="s">
        <v>13</v>
      </c>
      <c r="G8328" t="s">
        <v>1199</v>
      </c>
      <c r="H8328" s="1">
        <v>0.7</v>
      </c>
      <c r="I8328" s="2">
        <v>42513</v>
      </c>
      <c r="J8328" t="s">
        <v>1200</v>
      </c>
      <c r="K8328" t="s">
        <v>102</v>
      </c>
      <c r="L8328">
        <v>19134</v>
      </c>
      <c r="M8328">
        <v>135</v>
      </c>
      <c r="N8328" t="s">
        <v>1201</v>
      </c>
      <c r="O8328">
        <v>-3</v>
      </c>
      <c r="P8328">
        <v>2</v>
      </c>
      <c r="Q8328" t="s">
        <v>104</v>
      </c>
      <c r="R8328" t="s">
        <v>8304</v>
      </c>
      <c r="S8328">
        <v>-2.63</v>
      </c>
      <c r="T8328">
        <v>3</v>
      </c>
      <c r="U8328" t="s">
        <v>19</v>
      </c>
      <c r="V8328" s="2">
        <v>42517</v>
      </c>
      <c r="W8328" t="s">
        <v>39</v>
      </c>
      <c r="X8328" t="s">
        <v>105</v>
      </c>
      <c r="Y8328" t="s">
        <v>54</v>
      </c>
    </row>
    <row r="8329" spans="1:25" hidden="1" x14ac:dyDescent="0.35">
      <c r="A8329">
        <v>4</v>
      </c>
      <c r="B8329" t="s">
        <v>43</v>
      </c>
      <c r="C8329">
        <v>6</v>
      </c>
      <c r="D8329" t="s">
        <v>26</v>
      </c>
      <c r="E8329" t="s">
        <v>99</v>
      </c>
      <c r="F8329" t="s">
        <v>13</v>
      </c>
      <c r="G8329" t="s">
        <v>1199</v>
      </c>
      <c r="H8329" s="1">
        <v>0.2</v>
      </c>
      <c r="I8329" s="2">
        <v>42513</v>
      </c>
      <c r="J8329" t="s">
        <v>1200</v>
      </c>
      <c r="K8329" t="s">
        <v>102</v>
      </c>
      <c r="L8329">
        <v>19134</v>
      </c>
      <c r="M8329">
        <v>1131</v>
      </c>
      <c r="N8329" t="s">
        <v>1046</v>
      </c>
      <c r="O8329">
        <v>2</v>
      </c>
      <c r="P8329">
        <v>9</v>
      </c>
      <c r="Q8329" t="s">
        <v>104</v>
      </c>
      <c r="R8329" t="s">
        <v>8304</v>
      </c>
      <c r="S8329">
        <v>2.38</v>
      </c>
      <c r="T8329">
        <v>21</v>
      </c>
      <c r="U8329" t="s">
        <v>19</v>
      </c>
      <c r="V8329" s="2">
        <v>42517</v>
      </c>
      <c r="W8329" t="s">
        <v>39</v>
      </c>
      <c r="X8329" t="s">
        <v>105</v>
      </c>
      <c r="Y8329" t="s">
        <v>49</v>
      </c>
    </row>
    <row r="8330" spans="1:25" hidden="1" x14ac:dyDescent="0.35">
      <c r="A8330">
        <v>4</v>
      </c>
      <c r="B8330" t="s">
        <v>43</v>
      </c>
      <c r="C8330">
        <v>6</v>
      </c>
      <c r="D8330" t="s">
        <v>50</v>
      </c>
      <c r="E8330" t="s">
        <v>99</v>
      </c>
      <c r="F8330" t="s">
        <v>13</v>
      </c>
      <c r="G8330" t="s">
        <v>1199</v>
      </c>
      <c r="H8330" s="1">
        <v>0.4</v>
      </c>
      <c r="I8330" s="2">
        <v>42513</v>
      </c>
      <c r="J8330" t="s">
        <v>1200</v>
      </c>
      <c r="K8330" t="s">
        <v>102</v>
      </c>
      <c r="L8330">
        <v>19134</v>
      </c>
      <c r="M8330">
        <v>1108</v>
      </c>
      <c r="N8330" t="s">
        <v>1202</v>
      </c>
      <c r="O8330">
        <v>-10</v>
      </c>
      <c r="P8330">
        <v>2</v>
      </c>
      <c r="Q8330" t="s">
        <v>104</v>
      </c>
      <c r="R8330" t="s">
        <v>8304</v>
      </c>
      <c r="S8330">
        <v>-10.119999999999999</v>
      </c>
      <c r="T8330">
        <v>55</v>
      </c>
      <c r="U8330" t="s">
        <v>19</v>
      </c>
      <c r="V8330" s="2">
        <v>42517</v>
      </c>
      <c r="W8330" t="s">
        <v>39</v>
      </c>
      <c r="X8330" t="s">
        <v>105</v>
      </c>
      <c r="Y8330" t="s">
        <v>52</v>
      </c>
    </row>
    <row r="8331" spans="1:25" hidden="1" x14ac:dyDescent="0.35">
      <c r="A8331">
        <v>6</v>
      </c>
      <c r="B8331" t="s">
        <v>10</v>
      </c>
      <c r="C8331">
        <v>6</v>
      </c>
      <c r="D8331" t="s">
        <v>26</v>
      </c>
      <c r="E8331" t="s">
        <v>201</v>
      </c>
      <c r="F8331" t="s">
        <v>13</v>
      </c>
      <c r="G8331" t="s">
        <v>640</v>
      </c>
      <c r="H8331" s="1">
        <v>0</v>
      </c>
      <c r="I8331" s="2">
        <v>42584</v>
      </c>
      <c r="J8331" t="s">
        <v>7402</v>
      </c>
      <c r="K8331" t="s">
        <v>73</v>
      </c>
      <c r="L8331">
        <v>65807</v>
      </c>
      <c r="M8331">
        <v>1461</v>
      </c>
      <c r="N8331" t="s">
        <v>3240</v>
      </c>
      <c r="O8331">
        <v>226</v>
      </c>
      <c r="P8331">
        <v>2</v>
      </c>
      <c r="Q8331" t="s">
        <v>75</v>
      </c>
      <c r="R8331" t="s">
        <v>8304</v>
      </c>
      <c r="S8331">
        <v>226.36</v>
      </c>
      <c r="T8331">
        <v>838</v>
      </c>
      <c r="U8331" t="s">
        <v>76</v>
      </c>
      <c r="V8331" s="2">
        <v>42590</v>
      </c>
      <c r="W8331" t="s">
        <v>39</v>
      </c>
      <c r="X8331" t="s">
        <v>368</v>
      </c>
      <c r="Y8331" t="s">
        <v>42</v>
      </c>
    </row>
    <row r="8332" spans="1:25" hidden="1" x14ac:dyDescent="0.35">
      <c r="A8332">
        <v>6</v>
      </c>
      <c r="B8332" t="s">
        <v>10</v>
      </c>
      <c r="C8332">
        <v>6</v>
      </c>
      <c r="D8332" t="s">
        <v>26</v>
      </c>
      <c r="E8332" t="s">
        <v>201</v>
      </c>
      <c r="F8332" t="s">
        <v>13</v>
      </c>
      <c r="G8332" t="s">
        <v>640</v>
      </c>
      <c r="H8332" s="1">
        <v>0</v>
      </c>
      <c r="I8332" s="2">
        <v>42584</v>
      </c>
      <c r="J8332" t="s">
        <v>7402</v>
      </c>
      <c r="K8332" t="s">
        <v>73</v>
      </c>
      <c r="L8332">
        <v>65807</v>
      </c>
      <c r="M8332">
        <v>1632</v>
      </c>
      <c r="N8332" t="s">
        <v>3714</v>
      </c>
      <c r="O8332">
        <v>13</v>
      </c>
      <c r="P8332">
        <v>5</v>
      </c>
      <c r="Q8332" t="s">
        <v>75</v>
      </c>
      <c r="R8332" t="s">
        <v>8304</v>
      </c>
      <c r="S8332">
        <v>12.55</v>
      </c>
      <c r="T8332">
        <v>27</v>
      </c>
      <c r="U8332" t="s">
        <v>76</v>
      </c>
      <c r="V8332" s="2">
        <v>42590</v>
      </c>
      <c r="W8332" t="s">
        <v>39</v>
      </c>
      <c r="X8332" t="s">
        <v>368</v>
      </c>
      <c r="Y8332" t="s">
        <v>54</v>
      </c>
    </row>
    <row r="8333" spans="1:25" hidden="1" x14ac:dyDescent="0.35">
      <c r="A8333">
        <v>6</v>
      </c>
      <c r="B8333" t="s">
        <v>10</v>
      </c>
      <c r="C8333">
        <v>6</v>
      </c>
      <c r="D8333" t="s">
        <v>50</v>
      </c>
      <c r="E8333" t="s">
        <v>201</v>
      </c>
      <c r="F8333" t="s">
        <v>13</v>
      </c>
      <c r="G8333" t="s">
        <v>640</v>
      </c>
      <c r="H8333" s="1">
        <v>0</v>
      </c>
      <c r="I8333" s="2">
        <v>42584</v>
      </c>
      <c r="J8333" t="s">
        <v>7402</v>
      </c>
      <c r="K8333" t="s">
        <v>73</v>
      </c>
      <c r="L8333">
        <v>65807</v>
      </c>
      <c r="M8333">
        <v>1079</v>
      </c>
      <c r="N8333" t="s">
        <v>5039</v>
      </c>
      <c r="O8333">
        <v>9</v>
      </c>
      <c r="P8333">
        <v>2</v>
      </c>
      <c r="Q8333" t="s">
        <v>75</v>
      </c>
      <c r="R8333" t="s">
        <v>8304</v>
      </c>
      <c r="S8333">
        <v>9.1199999999999992</v>
      </c>
      <c r="T8333">
        <v>21</v>
      </c>
      <c r="U8333" t="s">
        <v>76</v>
      </c>
      <c r="V8333" s="2">
        <v>42590</v>
      </c>
      <c r="W8333" t="s">
        <v>39</v>
      </c>
      <c r="X8333" t="s">
        <v>368</v>
      </c>
      <c r="Y8333" t="s">
        <v>113</v>
      </c>
    </row>
    <row r="8334" spans="1:25" x14ac:dyDescent="0.35">
      <c r="A8334">
        <v>6</v>
      </c>
      <c r="B8334" t="s">
        <v>10</v>
      </c>
      <c r="C8334">
        <v>6</v>
      </c>
      <c r="D8334" t="s">
        <v>11</v>
      </c>
      <c r="E8334" t="s">
        <v>88</v>
      </c>
      <c r="F8334" t="s">
        <v>13</v>
      </c>
      <c r="G8334" t="s">
        <v>1139</v>
      </c>
      <c r="H8334" s="1">
        <v>0.2</v>
      </c>
      <c r="I8334" s="2">
        <v>42731</v>
      </c>
      <c r="J8334" t="s">
        <v>2702</v>
      </c>
      <c r="K8334" t="s">
        <v>30</v>
      </c>
      <c r="L8334">
        <v>94122</v>
      </c>
      <c r="M8334">
        <v>319</v>
      </c>
      <c r="N8334" t="s">
        <v>869</v>
      </c>
      <c r="O8334">
        <v>23</v>
      </c>
      <c r="P8334">
        <v>3</v>
      </c>
      <c r="Q8334" t="s">
        <v>32</v>
      </c>
      <c r="R8334" t="s">
        <v>8304</v>
      </c>
      <c r="S8334">
        <v>23.03</v>
      </c>
      <c r="T8334">
        <v>230</v>
      </c>
      <c r="U8334" t="s">
        <v>19</v>
      </c>
      <c r="V8334" s="2">
        <v>42737</v>
      </c>
      <c r="W8334" t="s">
        <v>39</v>
      </c>
      <c r="X8334" t="s">
        <v>34</v>
      </c>
      <c r="Y8334" t="s">
        <v>24</v>
      </c>
    </row>
    <row r="8335" spans="1:25" x14ac:dyDescent="0.35">
      <c r="A8335">
        <v>6</v>
      </c>
      <c r="B8335" t="s">
        <v>10</v>
      </c>
      <c r="C8335">
        <v>6</v>
      </c>
      <c r="D8335" t="s">
        <v>26</v>
      </c>
      <c r="E8335" t="s">
        <v>88</v>
      </c>
      <c r="F8335" t="s">
        <v>13</v>
      </c>
      <c r="G8335" t="s">
        <v>1139</v>
      </c>
      <c r="H8335" s="1">
        <v>0</v>
      </c>
      <c r="I8335" s="2">
        <v>42731</v>
      </c>
      <c r="J8335" t="s">
        <v>2702</v>
      </c>
      <c r="K8335" t="s">
        <v>30</v>
      </c>
      <c r="L8335">
        <v>94122</v>
      </c>
      <c r="M8335">
        <v>1721</v>
      </c>
      <c r="N8335" t="s">
        <v>3404</v>
      </c>
      <c r="O8335">
        <v>6</v>
      </c>
      <c r="P8335">
        <v>3</v>
      </c>
      <c r="Q8335" t="s">
        <v>32</v>
      </c>
      <c r="R8335" t="s">
        <v>8304</v>
      </c>
      <c r="S8335">
        <v>5.78</v>
      </c>
      <c r="T8335">
        <v>13</v>
      </c>
      <c r="U8335" t="s">
        <v>19</v>
      </c>
      <c r="V8335" s="2">
        <v>42737</v>
      </c>
      <c r="W8335" t="s">
        <v>39</v>
      </c>
      <c r="X8335" t="s">
        <v>34</v>
      </c>
      <c r="Y8335" t="s">
        <v>64</v>
      </c>
    </row>
    <row r="8336" spans="1:25" hidden="1" x14ac:dyDescent="0.35">
      <c r="A8336">
        <v>2</v>
      </c>
      <c r="B8336" t="s">
        <v>43</v>
      </c>
      <c r="C8336">
        <v>3</v>
      </c>
      <c r="D8336" t="s">
        <v>50</v>
      </c>
      <c r="E8336" t="s">
        <v>122</v>
      </c>
      <c r="F8336" t="s">
        <v>13</v>
      </c>
      <c r="G8336" t="s">
        <v>590</v>
      </c>
      <c r="H8336" s="1">
        <v>0.4</v>
      </c>
      <c r="I8336" s="2">
        <v>42632</v>
      </c>
      <c r="J8336" t="s">
        <v>591</v>
      </c>
      <c r="K8336" t="s">
        <v>73</v>
      </c>
      <c r="L8336">
        <v>77036</v>
      </c>
      <c r="M8336">
        <v>988</v>
      </c>
      <c r="N8336" t="s">
        <v>421</v>
      </c>
      <c r="O8336">
        <v>-510</v>
      </c>
      <c r="P8336">
        <v>3</v>
      </c>
      <c r="Q8336" t="s">
        <v>75</v>
      </c>
      <c r="R8336" t="s">
        <v>8304</v>
      </c>
      <c r="S8336">
        <v>-510</v>
      </c>
      <c r="T8336">
        <v>3060</v>
      </c>
      <c r="U8336" t="s">
        <v>33</v>
      </c>
      <c r="V8336" s="2">
        <v>42634</v>
      </c>
      <c r="W8336" t="s">
        <v>20</v>
      </c>
      <c r="X8336" t="s">
        <v>77</v>
      </c>
      <c r="Y8336" t="s">
        <v>422</v>
      </c>
    </row>
    <row r="8337" spans="1:25" hidden="1" x14ac:dyDescent="0.35">
      <c r="A8337">
        <v>2</v>
      </c>
      <c r="B8337" t="s">
        <v>43</v>
      </c>
      <c r="C8337">
        <v>3</v>
      </c>
      <c r="D8337" t="s">
        <v>50</v>
      </c>
      <c r="E8337" t="s">
        <v>122</v>
      </c>
      <c r="F8337" t="s">
        <v>13</v>
      </c>
      <c r="G8337" t="s">
        <v>590</v>
      </c>
      <c r="H8337" s="1">
        <v>0.4</v>
      </c>
      <c r="I8337" s="2">
        <v>42632</v>
      </c>
      <c r="J8337" t="s">
        <v>591</v>
      </c>
      <c r="K8337" t="s">
        <v>73</v>
      </c>
      <c r="L8337">
        <v>77036</v>
      </c>
      <c r="M8337">
        <v>1842</v>
      </c>
      <c r="N8337" t="s">
        <v>592</v>
      </c>
      <c r="O8337">
        <v>-252</v>
      </c>
      <c r="P8337">
        <v>7</v>
      </c>
      <c r="Q8337" t="s">
        <v>75</v>
      </c>
      <c r="R8337" t="s">
        <v>8304</v>
      </c>
      <c r="S8337">
        <v>-252</v>
      </c>
      <c r="T8337">
        <v>2520</v>
      </c>
      <c r="U8337" t="s">
        <v>33</v>
      </c>
      <c r="V8337" s="2">
        <v>42634</v>
      </c>
      <c r="W8337" t="s">
        <v>20</v>
      </c>
      <c r="X8337" t="s">
        <v>77</v>
      </c>
      <c r="Y8337" t="s">
        <v>422</v>
      </c>
    </row>
    <row r="8338" spans="1:25" hidden="1" x14ac:dyDescent="0.35">
      <c r="A8338">
        <v>4</v>
      </c>
      <c r="B8338" t="s">
        <v>43</v>
      </c>
      <c r="C8338">
        <v>6</v>
      </c>
      <c r="D8338" t="s">
        <v>26</v>
      </c>
      <c r="E8338" t="s">
        <v>4342</v>
      </c>
      <c r="F8338" t="s">
        <v>13</v>
      </c>
      <c r="G8338" t="s">
        <v>684</v>
      </c>
      <c r="H8338" s="1">
        <v>0.2</v>
      </c>
      <c r="I8338" s="2">
        <v>42450</v>
      </c>
      <c r="J8338" t="s">
        <v>6492</v>
      </c>
      <c r="K8338" t="s">
        <v>16</v>
      </c>
      <c r="L8338">
        <v>28806</v>
      </c>
      <c r="M8338">
        <v>1552</v>
      </c>
      <c r="N8338" t="s">
        <v>3658</v>
      </c>
      <c r="O8338">
        <v>-4</v>
      </c>
      <c r="P8338">
        <v>1</v>
      </c>
      <c r="Q8338" t="s">
        <v>18</v>
      </c>
      <c r="R8338" t="s">
        <v>8304</v>
      </c>
      <c r="S8338">
        <v>-3.86</v>
      </c>
      <c r="T8338">
        <v>16</v>
      </c>
      <c r="U8338" t="s">
        <v>33</v>
      </c>
      <c r="V8338" s="2">
        <v>42454</v>
      </c>
      <c r="W8338" t="s">
        <v>39</v>
      </c>
      <c r="X8338" t="s">
        <v>63</v>
      </c>
      <c r="Y8338" t="s">
        <v>42</v>
      </c>
    </row>
    <row r="8339" spans="1:25" hidden="1" x14ac:dyDescent="0.35">
      <c r="A8339">
        <v>4</v>
      </c>
      <c r="B8339" t="s">
        <v>43</v>
      </c>
      <c r="C8339">
        <v>6</v>
      </c>
      <c r="D8339" t="s">
        <v>26</v>
      </c>
      <c r="E8339" t="s">
        <v>2130</v>
      </c>
      <c r="F8339" t="s">
        <v>13</v>
      </c>
      <c r="G8339" t="s">
        <v>1634</v>
      </c>
      <c r="H8339" s="1">
        <v>0</v>
      </c>
      <c r="I8339" s="2">
        <v>42509</v>
      </c>
      <c r="J8339" t="s">
        <v>3816</v>
      </c>
      <c r="K8339" t="s">
        <v>73</v>
      </c>
      <c r="L8339">
        <v>48640</v>
      </c>
      <c r="M8339">
        <v>249</v>
      </c>
      <c r="N8339" t="s">
        <v>3421</v>
      </c>
      <c r="O8339">
        <v>26</v>
      </c>
      <c r="P8339">
        <v>9</v>
      </c>
      <c r="Q8339" t="s">
        <v>75</v>
      </c>
      <c r="R8339" t="s">
        <v>8304</v>
      </c>
      <c r="S8339">
        <v>26.41</v>
      </c>
      <c r="T8339">
        <v>57</v>
      </c>
      <c r="U8339" t="s">
        <v>19</v>
      </c>
      <c r="V8339" s="2">
        <v>42513</v>
      </c>
      <c r="W8339" t="s">
        <v>39</v>
      </c>
      <c r="X8339" t="s">
        <v>156</v>
      </c>
      <c r="Y8339" t="s">
        <v>54</v>
      </c>
    </row>
    <row r="8340" spans="1:25" hidden="1" x14ac:dyDescent="0.35">
      <c r="A8340">
        <v>5</v>
      </c>
      <c r="B8340" t="s">
        <v>43</v>
      </c>
      <c r="C8340">
        <v>6</v>
      </c>
      <c r="D8340" t="s">
        <v>26</v>
      </c>
      <c r="E8340" t="s">
        <v>201</v>
      </c>
      <c r="F8340" t="s">
        <v>13</v>
      </c>
      <c r="G8340" t="s">
        <v>2007</v>
      </c>
      <c r="H8340" s="1">
        <v>0.2</v>
      </c>
      <c r="I8340" s="2">
        <v>42699</v>
      </c>
      <c r="J8340" t="s">
        <v>4687</v>
      </c>
      <c r="K8340" t="s">
        <v>30</v>
      </c>
      <c r="L8340">
        <v>97477</v>
      </c>
      <c r="M8340">
        <v>523</v>
      </c>
      <c r="N8340" t="s">
        <v>3026</v>
      </c>
      <c r="O8340">
        <v>8</v>
      </c>
      <c r="P8340">
        <v>7</v>
      </c>
      <c r="Q8340" t="s">
        <v>32</v>
      </c>
      <c r="R8340" t="s">
        <v>8304</v>
      </c>
      <c r="S8340">
        <v>8.2899999999999991</v>
      </c>
      <c r="T8340">
        <v>51</v>
      </c>
      <c r="U8340" t="s">
        <v>19</v>
      </c>
      <c r="V8340" s="2">
        <v>42704</v>
      </c>
      <c r="W8340" t="s">
        <v>39</v>
      </c>
      <c r="X8340" t="s">
        <v>262</v>
      </c>
      <c r="Y8340" t="s">
        <v>49</v>
      </c>
    </row>
    <row r="8341" spans="1:25" hidden="1" x14ac:dyDescent="0.35">
      <c r="A8341">
        <v>5</v>
      </c>
      <c r="B8341" t="s">
        <v>43</v>
      </c>
      <c r="C8341">
        <v>6</v>
      </c>
      <c r="D8341" t="s">
        <v>26</v>
      </c>
      <c r="E8341" t="s">
        <v>65</v>
      </c>
      <c r="F8341" t="s">
        <v>13</v>
      </c>
      <c r="G8341" t="s">
        <v>852</v>
      </c>
      <c r="H8341" s="1">
        <v>0</v>
      </c>
      <c r="I8341" s="2">
        <v>42724</v>
      </c>
      <c r="J8341" t="s">
        <v>4535</v>
      </c>
      <c r="K8341" t="s">
        <v>30</v>
      </c>
      <c r="L8341">
        <v>98103</v>
      </c>
      <c r="M8341">
        <v>197</v>
      </c>
      <c r="N8341" t="s">
        <v>627</v>
      </c>
      <c r="O8341">
        <v>15</v>
      </c>
      <c r="P8341">
        <v>3</v>
      </c>
      <c r="Q8341" t="s">
        <v>32</v>
      </c>
      <c r="R8341" t="s">
        <v>8304</v>
      </c>
      <c r="S8341">
        <v>14.9</v>
      </c>
      <c r="T8341">
        <v>31</v>
      </c>
      <c r="U8341" t="s">
        <v>19</v>
      </c>
      <c r="V8341" s="2">
        <v>42729</v>
      </c>
      <c r="W8341" t="s">
        <v>39</v>
      </c>
      <c r="X8341" t="s">
        <v>69</v>
      </c>
      <c r="Y8341" t="s">
        <v>35</v>
      </c>
    </row>
    <row r="8342" spans="1:25" hidden="1" x14ac:dyDescent="0.35">
      <c r="A8342">
        <v>4</v>
      </c>
      <c r="B8342" t="s">
        <v>43</v>
      </c>
      <c r="C8342">
        <v>6</v>
      </c>
      <c r="D8342" t="s">
        <v>11</v>
      </c>
      <c r="E8342" t="s">
        <v>316</v>
      </c>
      <c r="F8342" t="s">
        <v>13</v>
      </c>
      <c r="G8342" t="s">
        <v>5238</v>
      </c>
      <c r="H8342" s="1">
        <v>0.2</v>
      </c>
      <c r="I8342" s="2">
        <v>42529</v>
      </c>
      <c r="J8342" t="s">
        <v>5694</v>
      </c>
      <c r="K8342" t="s">
        <v>16</v>
      </c>
      <c r="L8342">
        <v>37620</v>
      </c>
      <c r="M8342">
        <v>1457</v>
      </c>
      <c r="N8342" t="s">
        <v>1096</v>
      </c>
      <c r="O8342">
        <v>11</v>
      </c>
      <c r="P8342">
        <v>3</v>
      </c>
      <c r="Q8342" t="s">
        <v>18</v>
      </c>
      <c r="R8342" t="s">
        <v>8304</v>
      </c>
      <c r="S8342">
        <v>10.65</v>
      </c>
      <c r="T8342">
        <v>170</v>
      </c>
      <c r="U8342" t="s">
        <v>33</v>
      </c>
      <c r="V8342" s="2">
        <v>42533</v>
      </c>
      <c r="W8342" t="s">
        <v>39</v>
      </c>
      <c r="X8342" t="s">
        <v>214</v>
      </c>
      <c r="Y8342" t="s">
        <v>24</v>
      </c>
    </row>
    <row r="8343" spans="1:25" x14ac:dyDescent="0.35">
      <c r="A8343">
        <v>1</v>
      </c>
      <c r="B8343" t="s">
        <v>25</v>
      </c>
      <c r="C8343">
        <v>0</v>
      </c>
      <c r="D8343" t="s">
        <v>26</v>
      </c>
      <c r="E8343" t="s">
        <v>88</v>
      </c>
      <c r="F8343" t="s">
        <v>13</v>
      </c>
      <c r="G8343" t="s">
        <v>1038</v>
      </c>
      <c r="H8343" s="1">
        <v>0.2</v>
      </c>
      <c r="I8343" s="2">
        <v>42659</v>
      </c>
      <c r="J8343" t="s">
        <v>3308</v>
      </c>
      <c r="K8343" t="s">
        <v>30</v>
      </c>
      <c r="L8343">
        <v>94110</v>
      </c>
      <c r="M8343">
        <v>261</v>
      </c>
      <c r="N8343" t="s">
        <v>3309</v>
      </c>
      <c r="O8343">
        <v>5</v>
      </c>
      <c r="P8343">
        <v>3</v>
      </c>
      <c r="Q8343" t="s">
        <v>32</v>
      </c>
      <c r="R8343" t="s">
        <v>8304</v>
      </c>
      <c r="S8343">
        <v>5.0199999999999996</v>
      </c>
      <c r="T8343">
        <v>14</v>
      </c>
      <c r="U8343" t="s">
        <v>19</v>
      </c>
      <c r="V8343" s="2">
        <v>42660</v>
      </c>
      <c r="W8343" t="s">
        <v>773</v>
      </c>
      <c r="X8343" t="s">
        <v>34</v>
      </c>
      <c r="Y8343" t="s">
        <v>54</v>
      </c>
    </row>
    <row r="8344" spans="1:25" x14ac:dyDescent="0.35">
      <c r="A8344">
        <v>1</v>
      </c>
      <c r="B8344" t="s">
        <v>25</v>
      </c>
      <c r="C8344">
        <v>0</v>
      </c>
      <c r="D8344" t="s">
        <v>50</v>
      </c>
      <c r="E8344" t="s">
        <v>88</v>
      </c>
      <c r="F8344" t="s">
        <v>13</v>
      </c>
      <c r="G8344" t="s">
        <v>1038</v>
      </c>
      <c r="H8344" s="1">
        <v>0</v>
      </c>
      <c r="I8344" s="2">
        <v>42659</v>
      </c>
      <c r="J8344" t="s">
        <v>3308</v>
      </c>
      <c r="K8344" t="s">
        <v>30</v>
      </c>
      <c r="L8344">
        <v>94110</v>
      </c>
      <c r="M8344">
        <v>1015</v>
      </c>
      <c r="N8344" t="s">
        <v>1397</v>
      </c>
      <c r="O8344">
        <v>86</v>
      </c>
      <c r="P8344">
        <v>3</v>
      </c>
      <c r="Q8344" t="s">
        <v>32</v>
      </c>
      <c r="R8344" t="s">
        <v>8304</v>
      </c>
      <c r="S8344">
        <v>86.39</v>
      </c>
      <c r="T8344">
        <v>180</v>
      </c>
      <c r="U8344" t="s">
        <v>19</v>
      </c>
      <c r="V8344" s="2">
        <v>42660</v>
      </c>
      <c r="W8344" t="s">
        <v>773</v>
      </c>
      <c r="X8344" t="s">
        <v>34</v>
      </c>
      <c r="Y8344" t="s">
        <v>113</v>
      </c>
    </row>
    <row r="8345" spans="1:25" x14ac:dyDescent="0.35">
      <c r="A8345">
        <v>6</v>
      </c>
      <c r="B8345" t="s">
        <v>10</v>
      </c>
      <c r="C8345">
        <v>6</v>
      </c>
      <c r="D8345" t="s">
        <v>11</v>
      </c>
      <c r="E8345" t="s">
        <v>59</v>
      </c>
      <c r="F8345" t="s">
        <v>13</v>
      </c>
      <c r="G8345" t="s">
        <v>943</v>
      </c>
      <c r="H8345" s="1">
        <v>0.2</v>
      </c>
      <c r="I8345" s="2">
        <v>42412</v>
      </c>
      <c r="J8345" t="s">
        <v>944</v>
      </c>
      <c r="K8345" t="s">
        <v>30</v>
      </c>
      <c r="L8345">
        <v>94521</v>
      </c>
      <c r="M8345">
        <v>754</v>
      </c>
      <c r="N8345" t="s">
        <v>945</v>
      </c>
      <c r="O8345">
        <v>-24</v>
      </c>
      <c r="P8345">
        <v>2</v>
      </c>
      <c r="Q8345" t="s">
        <v>32</v>
      </c>
      <c r="R8345" t="s">
        <v>8304</v>
      </c>
      <c r="S8345">
        <v>-24.29</v>
      </c>
      <c r="T8345">
        <v>130</v>
      </c>
      <c r="U8345" t="s">
        <v>19</v>
      </c>
      <c r="V8345" s="2">
        <v>42418</v>
      </c>
      <c r="W8345" t="s">
        <v>39</v>
      </c>
      <c r="X8345" t="s">
        <v>34</v>
      </c>
      <c r="Y8345" t="s">
        <v>24</v>
      </c>
    </row>
    <row r="8346" spans="1:25" hidden="1" x14ac:dyDescent="0.35">
      <c r="A8346">
        <v>5</v>
      </c>
      <c r="B8346" t="s">
        <v>43</v>
      </c>
      <c r="C8346">
        <v>6</v>
      </c>
      <c r="D8346" t="s">
        <v>26</v>
      </c>
      <c r="E8346" t="s">
        <v>192</v>
      </c>
      <c r="F8346" t="s">
        <v>13</v>
      </c>
      <c r="G8346" t="s">
        <v>1220</v>
      </c>
      <c r="H8346" s="1">
        <v>0.8</v>
      </c>
      <c r="I8346" s="2">
        <v>42730</v>
      </c>
      <c r="J8346" t="s">
        <v>1221</v>
      </c>
      <c r="K8346" t="s">
        <v>73</v>
      </c>
      <c r="L8346">
        <v>60610</v>
      </c>
      <c r="M8346">
        <v>414</v>
      </c>
      <c r="N8346" t="s">
        <v>1222</v>
      </c>
      <c r="O8346">
        <v>-15</v>
      </c>
      <c r="P8346">
        <v>5</v>
      </c>
      <c r="Q8346" t="s">
        <v>75</v>
      </c>
      <c r="R8346" t="s">
        <v>8304</v>
      </c>
      <c r="S8346">
        <v>-14.77</v>
      </c>
      <c r="T8346">
        <v>9</v>
      </c>
      <c r="U8346" t="s">
        <v>19</v>
      </c>
      <c r="V8346" s="2">
        <v>42735</v>
      </c>
      <c r="W8346" t="s">
        <v>39</v>
      </c>
      <c r="X8346" t="s">
        <v>139</v>
      </c>
      <c r="Y8346" t="s">
        <v>54</v>
      </c>
    </row>
    <row r="8347" spans="1:25" hidden="1" x14ac:dyDescent="0.35">
      <c r="A8347">
        <v>7</v>
      </c>
      <c r="B8347" t="s">
        <v>25</v>
      </c>
      <c r="C8347">
        <v>6</v>
      </c>
      <c r="D8347" t="s">
        <v>26</v>
      </c>
      <c r="E8347" t="s">
        <v>171</v>
      </c>
      <c r="F8347" t="s">
        <v>13</v>
      </c>
      <c r="G8347" t="s">
        <v>867</v>
      </c>
      <c r="H8347" s="1">
        <v>0</v>
      </c>
      <c r="I8347" s="2">
        <v>42703</v>
      </c>
      <c r="J8347" t="s">
        <v>4045</v>
      </c>
      <c r="K8347" t="s">
        <v>102</v>
      </c>
      <c r="L8347">
        <v>10009</v>
      </c>
      <c r="M8347">
        <v>193</v>
      </c>
      <c r="N8347" t="s">
        <v>168</v>
      </c>
      <c r="O8347">
        <v>12</v>
      </c>
      <c r="P8347">
        <v>2</v>
      </c>
      <c r="Q8347" t="s">
        <v>104</v>
      </c>
      <c r="R8347" t="s">
        <v>8304</v>
      </c>
      <c r="S8347">
        <v>11.78</v>
      </c>
      <c r="T8347">
        <v>25</v>
      </c>
      <c r="U8347" t="s">
        <v>19</v>
      </c>
      <c r="V8347" s="2">
        <v>42710</v>
      </c>
      <c r="W8347" t="s">
        <v>39</v>
      </c>
      <c r="X8347" t="s">
        <v>175</v>
      </c>
      <c r="Y8347" t="s">
        <v>35</v>
      </c>
    </row>
    <row r="8348" spans="1:25" hidden="1" x14ac:dyDescent="0.35">
      <c r="A8348">
        <v>6</v>
      </c>
      <c r="B8348" t="s">
        <v>10</v>
      </c>
      <c r="C8348">
        <v>6</v>
      </c>
      <c r="D8348" t="s">
        <v>26</v>
      </c>
      <c r="E8348" t="s">
        <v>3194</v>
      </c>
      <c r="F8348" t="s">
        <v>13</v>
      </c>
      <c r="G8348" t="s">
        <v>6860</v>
      </c>
      <c r="H8348" s="1">
        <v>0.8</v>
      </c>
      <c r="I8348" s="2">
        <v>42696</v>
      </c>
      <c r="J8348" t="s">
        <v>7455</v>
      </c>
      <c r="K8348" t="s">
        <v>73</v>
      </c>
      <c r="L8348">
        <v>60440</v>
      </c>
      <c r="M8348">
        <v>245</v>
      </c>
      <c r="N8348" t="s">
        <v>8271</v>
      </c>
      <c r="O8348">
        <v>-16</v>
      </c>
      <c r="P8348">
        <v>5</v>
      </c>
      <c r="Q8348" t="s">
        <v>75</v>
      </c>
      <c r="R8348" t="s">
        <v>8304</v>
      </c>
      <c r="S8348">
        <v>-16.47</v>
      </c>
      <c r="T8348">
        <v>10</v>
      </c>
      <c r="U8348" t="s">
        <v>76</v>
      </c>
      <c r="V8348" s="2">
        <v>42702</v>
      </c>
      <c r="W8348" t="s">
        <v>39</v>
      </c>
      <c r="X8348" t="s">
        <v>139</v>
      </c>
      <c r="Y8348" t="s">
        <v>54</v>
      </c>
    </row>
    <row r="8349" spans="1:25" hidden="1" x14ac:dyDescent="0.35">
      <c r="A8349">
        <v>1</v>
      </c>
      <c r="B8349" t="s">
        <v>10</v>
      </c>
      <c r="C8349">
        <v>1</v>
      </c>
      <c r="D8349" t="s">
        <v>26</v>
      </c>
      <c r="E8349" t="s">
        <v>99</v>
      </c>
      <c r="F8349" t="s">
        <v>13</v>
      </c>
      <c r="G8349" t="s">
        <v>5331</v>
      </c>
      <c r="H8349" s="1">
        <v>0.7</v>
      </c>
      <c r="I8349" s="2">
        <v>42483</v>
      </c>
      <c r="J8349" t="s">
        <v>5906</v>
      </c>
      <c r="K8349" t="s">
        <v>102</v>
      </c>
      <c r="L8349">
        <v>19134</v>
      </c>
      <c r="M8349">
        <v>1651</v>
      </c>
      <c r="N8349" t="s">
        <v>5907</v>
      </c>
      <c r="O8349">
        <v>-2</v>
      </c>
      <c r="P8349">
        <v>3</v>
      </c>
      <c r="Q8349" t="s">
        <v>104</v>
      </c>
      <c r="R8349" t="s">
        <v>8304</v>
      </c>
      <c r="S8349">
        <v>-1.75</v>
      </c>
      <c r="T8349">
        <v>3</v>
      </c>
      <c r="U8349" t="s">
        <v>33</v>
      </c>
      <c r="V8349" s="2">
        <v>42484</v>
      </c>
      <c r="W8349" t="s">
        <v>130</v>
      </c>
      <c r="X8349" t="s">
        <v>105</v>
      </c>
      <c r="Y8349" t="s">
        <v>54</v>
      </c>
    </row>
    <row r="8350" spans="1:25" hidden="1" x14ac:dyDescent="0.35">
      <c r="A8350">
        <v>5</v>
      </c>
      <c r="B8350" t="s">
        <v>25</v>
      </c>
      <c r="C8350">
        <v>3</v>
      </c>
      <c r="D8350" t="s">
        <v>26</v>
      </c>
      <c r="E8350" t="s">
        <v>3786</v>
      </c>
      <c r="F8350" t="s">
        <v>13</v>
      </c>
      <c r="G8350" t="s">
        <v>668</v>
      </c>
      <c r="H8350" s="1">
        <v>0</v>
      </c>
      <c r="I8350" s="2">
        <v>42605</v>
      </c>
      <c r="J8350" t="s">
        <v>7313</v>
      </c>
      <c r="K8350" t="s">
        <v>73</v>
      </c>
      <c r="L8350">
        <v>49505</v>
      </c>
      <c r="M8350">
        <v>1793</v>
      </c>
      <c r="N8350" t="s">
        <v>1265</v>
      </c>
      <c r="O8350">
        <v>10</v>
      </c>
      <c r="P8350">
        <v>3</v>
      </c>
      <c r="Q8350" t="s">
        <v>75</v>
      </c>
      <c r="R8350" t="s">
        <v>8304</v>
      </c>
      <c r="S8350">
        <v>9.5299999999999994</v>
      </c>
      <c r="T8350">
        <v>19</v>
      </c>
      <c r="U8350" t="s">
        <v>76</v>
      </c>
      <c r="V8350" s="2">
        <v>42610</v>
      </c>
      <c r="W8350" t="s">
        <v>20</v>
      </c>
      <c r="X8350" t="s">
        <v>156</v>
      </c>
      <c r="Y8350" t="s">
        <v>64</v>
      </c>
    </row>
    <row r="8351" spans="1:25" hidden="1" x14ac:dyDescent="0.35">
      <c r="A8351">
        <v>5</v>
      </c>
      <c r="B8351" t="s">
        <v>25</v>
      </c>
      <c r="C8351">
        <v>3</v>
      </c>
      <c r="D8351" t="s">
        <v>11</v>
      </c>
      <c r="E8351" t="s">
        <v>201</v>
      </c>
      <c r="F8351" t="s">
        <v>13</v>
      </c>
      <c r="G8351" t="s">
        <v>306</v>
      </c>
      <c r="H8351" s="1">
        <v>0.5</v>
      </c>
      <c r="I8351" s="2">
        <v>42710</v>
      </c>
      <c r="J8351" t="s">
        <v>2106</v>
      </c>
      <c r="K8351" t="s">
        <v>30</v>
      </c>
      <c r="L8351">
        <v>97477</v>
      </c>
      <c r="M8351">
        <v>424</v>
      </c>
      <c r="N8351" t="s">
        <v>8209</v>
      </c>
      <c r="O8351">
        <v>-171</v>
      </c>
      <c r="P8351">
        <v>1</v>
      </c>
      <c r="Q8351" t="s">
        <v>32</v>
      </c>
      <c r="R8351" t="s">
        <v>8304</v>
      </c>
      <c r="S8351">
        <v>-170.8</v>
      </c>
      <c r="T8351">
        <v>275</v>
      </c>
      <c r="U8351" t="s">
        <v>19</v>
      </c>
      <c r="V8351" s="2">
        <v>42715</v>
      </c>
      <c r="W8351" t="s">
        <v>20</v>
      </c>
      <c r="X8351" t="s">
        <v>262</v>
      </c>
      <c r="Y8351" t="s">
        <v>41</v>
      </c>
    </row>
    <row r="8352" spans="1:25" hidden="1" x14ac:dyDescent="0.35">
      <c r="A8352">
        <v>5</v>
      </c>
      <c r="B8352" t="s">
        <v>25</v>
      </c>
      <c r="C8352">
        <v>3</v>
      </c>
      <c r="D8352" t="s">
        <v>26</v>
      </c>
      <c r="E8352" t="s">
        <v>201</v>
      </c>
      <c r="F8352" t="s">
        <v>13</v>
      </c>
      <c r="G8352" t="s">
        <v>306</v>
      </c>
      <c r="H8352" s="1">
        <v>0.2</v>
      </c>
      <c r="I8352" s="2">
        <v>42710</v>
      </c>
      <c r="J8352" t="s">
        <v>2106</v>
      </c>
      <c r="K8352" t="s">
        <v>30</v>
      </c>
      <c r="L8352">
        <v>97477</v>
      </c>
      <c r="M8352">
        <v>665</v>
      </c>
      <c r="N8352" t="s">
        <v>780</v>
      </c>
      <c r="O8352">
        <v>5</v>
      </c>
      <c r="P8352">
        <v>3</v>
      </c>
      <c r="Q8352" t="s">
        <v>32</v>
      </c>
      <c r="R8352" t="s">
        <v>8304</v>
      </c>
      <c r="S8352">
        <v>4.67</v>
      </c>
      <c r="T8352">
        <v>53</v>
      </c>
      <c r="U8352" t="s">
        <v>19</v>
      </c>
      <c r="V8352" s="2">
        <v>42715</v>
      </c>
      <c r="W8352" t="s">
        <v>20</v>
      </c>
      <c r="X8352" t="s">
        <v>262</v>
      </c>
      <c r="Y8352" t="s">
        <v>42</v>
      </c>
    </row>
    <row r="8353" spans="1:25" hidden="1" x14ac:dyDescent="0.35">
      <c r="A8353">
        <v>5</v>
      </c>
      <c r="B8353" t="s">
        <v>43</v>
      </c>
      <c r="C8353">
        <v>6</v>
      </c>
      <c r="D8353" t="s">
        <v>11</v>
      </c>
      <c r="E8353" t="s">
        <v>122</v>
      </c>
      <c r="F8353" t="s">
        <v>13</v>
      </c>
      <c r="G8353" t="s">
        <v>991</v>
      </c>
      <c r="H8353" s="1">
        <v>0.32</v>
      </c>
      <c r="I8353" s="2">
        <v>42638</v>
      </c>
      <c r="J8353" t="s">
        <v>7035</v>
      </c>
      <c r="K8353" t="s">
        <v>73</v>
      </c>
      <c r="L8353">
        <v>77041</v>
      </c>
      <c r="M8353">
        <v>1228</v>
      </c>
      <c r="N8353" t="s">
        <v>8120</v>
      </c>
      <c r="O8353">
        <v>-97</v>
      </c>
      <c r="P8353">
        <v>2</v>
      </c>
      <c r="Q8353" t="s">
        <v>75</v>
      </c>
      <c r="R8353" t="s">
        <v>8304</v>
      </c>
      <c r="S8353">
        <v>-97.23</v>
      </c>
      <c r="T8353">
        <v>301</v>
      </c>
      <c r="U8353" t="s">
        <v>76</v>
      </c>
      <c r="V8353" s="2">
        <v>42643</v>
      </c>
      <c r="W8353" t="s">
        <v>39</v>
      </c>
      <c r="X8353" t="s">
        <v>77</v>
      </c>
      <c r="Y8353" t="s">
        <v>22</v>
      </c>
    </row>
    <row r="8354" spans="1:25" hidden="1" x14ac:dyDescent="0.35">
      <c r="A8354">
        <v>5</v>
      </c>
      <c r="B8354" t="s">
        <v>43</v>
      </c>
      <c r="C8354">
        <v>6</v>
      </c>
      <c r="D8354" t="s">
        <v>26</v>
      </c>
      <c r="E8354" t="s">
        <v>122</v>
      </c>
      <c r="F8354" t="s">
        <v>13</v>
      </c>
      <c r="G8354" t="s">
        <v>991</v>
      </c>
      <c r="H8354" s="1">
        <v>0.2</v>
      </c>
      <c r="I8354" s="2">
        <v>42638</v>
      </c>
      <c r="J8354" t="s">
        <v>7035</v>
      </c>
      <c r="K8354" t="s">
        <v>73</v>
      </c>
      <c r="L8354">
        <v>77041</v>
      </c>
      <c r="M8354">
        <v>1292</v>
      </c>
      <c r="N8354" t="s">
        <v>118</v>
      </c>
      <c r="O8354">
        <v>1</v>
      </c>
      <c r="P8354">
        <v>2</v>
      </c>
      <c r="Q8354" t="s">
        <v>75</v>
      </c>
      <c r="R8354" t="s">
        <v>8304</v>
      </c>
      <c r="S8354">
        <v>1.1000000000000001</v>
      </c>
      <c r="T8354">
        <v>3</v>
      </c>
      <c r="U8354" t="s">
        <v>76</v>
      </c>
      <c r="V8354" s="2">
        <v>42643</v>
      </c>
      <c r="W8354" t="s">
        <v>39</v>
      </c>
      <c r="X8354" t="s">
        <v>77</v>
      </c>
      <c r="Y8354" t="s">
        <v>119</v>
      </c>
    </row>
    <row r="8355" spans="1:25" hidden="1" x14ac:dyDescent="0.35">
      <c r="A8355">
        <v>5</v>
      </c>
      <c r="B8355" t="s">
        <v>43</v>
      </c>
      <c r="C8355">
        <v>6</v>
      </c>
      <c r="D8355" t="s">
        <v>26</v>
      </c>
      <c r="E8355" t="s">
        <v>122</v>
      </c>
      <c r="F8355" t="s">
        <v>13</v>
      </c>
      <c r="G8355" t="s">
        <v>991</v>
      </c>
      <c r="H8355" s="1">
        <v>0.2</v>
      </c>
      <c r="I8355" s="2">
        <v>42638</v>
      </c>
      <c r="J8355" t="s">
        <v>7035</v>
      </c>
      <c r="K8355" t="s">
        <v>73</v>
      </c>
      <c r="L8355">
        <v>77041</v>
      </c>
      <c r="M8355">
        <v>1751</v>
      </c>
      <c r="N8355" t="s">
        <v>3144</v>
      </c>
      <c r="O8355">
        <v>11</v>
      </c>
      <c r="P8355">
        <v>8</v>
      </c>
      <c r="Q8355" t="s">
        <v>75</v>
      </c>
      <c r="R8355" t="s">
        <v>8304</v>
      </c>
      <c r="S8355">
        <v>10.56</v>
      </c>
      <c r="T8355">
        <v>34</v>
      </c>
      <c r="U8355" t="s">
        <v>76</v>
      </c>
      <c r="V8355" s="2">
        <v>42643</v>
      </c>
      <c r="W8355" t="s">
        <v>39</v>
      </c>
      <c r="X8355" t="s">
        <v>77</v>
      </c>
      <c r="Y8355" t="s">
        <v>64</v>
      </c>
    </row>
    <row r="8356" spans="1:25" hidden="1" x14ac:dyDescent="0.35">
      <c r="A8356">
        <v>5</v>
      </c>
      <c r="B8356" t="s">
        <v>43</v>
      </c>
      <c r="C8356">
        <v>6</v>
      </c>
      <c r="D8356" t="s">
        <v>26</v>
      </c>
      <c r="E8356" t="s">
        <v>122</v>
      </c>
      <c r="F8356" t="s">
        <v>13</v>
      </c>
      <c r="G8356" t="s">
        <v>991</v>
      </c>
      <c r="H8356" s="1">
        <v>0.8</v>
      </c>
      <c r="I8356" s="2">
        <v>42638</v>
      </c>
      <c r="J8356" t="s">
        <v>7035</v>
      </c>
      <c r="K8356" t="s">
        <v>73</v>
      </c>
      <c r="L8356">
        <v>77041</v>
      </c>
      <c r="M8356">
        <v>269</v>
      </c>
      <c r="N8356" t="s">
        <v>3712</v>
      </c>
      <c r="O8356">
        <v>-4</v>
      </c>
      <c r="P8356">
        <v>2</v>
      </c>
      <c r="Q8356" t="s">
        <v>75</v>
      </c>
      <c r="R8356" t="s">
        <v>8304</v>
      </c>
      <c r="S8356">
        <v>-4.3600000000000003</v>
      </c>
      <c r="T8356">
        <v>3</v>
      </c>
      <c r="U8356" t="s">
        <v>76</v>
      </c>
      <c r="V8356" s="2">
        <v>42643</v>
      </c>
      <c r="W8356" t="s">
        <v>39</v>
      </c>
      <c r="X8356" t="s">
        <v>77</v>
      </c>
      <c r="Y8356" t="s">
        <v>54</v>
      </c>
    </row>
    <row r="8357" spans="1:25" hidden="1" x14ac:dyDescent="0.35">
      <c r="A8357">
        <v>7</v>
      </c>
      <c r="B8357" t="s">
        <v>25</v>
      </c>
      <c r="C8357">
        <v>6</v>
      </c>
      <c r="D8357" t="s">
        <v>26</v>
      </c>
      <c r="E8357" t="s">
        <v>1730</v>
      </c>
      <c r="F8357" t="s">
        <v>13</v>
      </c>
      <c r="G8357" t="s">
        <v>2295</v>
      </c>
      <c r="H8357" s="1">
        <v>0</v>
      </c>
      <c r="I8357" s="2">
        <v>42541</v>
      </c>
      <c r="J8357" t="s">
        <v>3729</v>
      </c>
      <c r="K8357" t="s">
        <v>73</v>
      </c>
      <c r="L8357">
        <v>73505</v>
      </c>
      <c r="M8357">
        <v>1174</v>
      </c>
      <c r="N8357" t="s">
        <v>3730</v>
      </c>
      <c r="O8357">
        <v>2</v>
      </c>
      <c r="P8357">
        <v>2</v>
      </c>
      <c r="Q8357" t="s">
        <v>75</v>
      </c>
      <c r="R8357" t="s">
        <v>8304</v>
      </c>
      <c r="S8357">
        <v>1.69</v>
      </c>
      <c r="T8357">
        <v>4</v>
      </c>
      <c r="U8357" t="s">
        <v>19</v>
      </c>
      <c r="V8357" s="2">
        <v>42548</v>
      </c>
      <c r="W8357" t="s">
        <v>39</v>
      </c>
      <c r="X8357" t="s">
        <v>401</v>
      </c>
      <c r="Y8357" t="s">
        <v>49</v>
      </c>
    </row>
    <row r="8358" spans="1:25" hidden="1" x14ac:dyDescent="0.35">
      <c r="A8358">
        <v>7</v>
      </c>
      <c r="B8358" t="s">
        <v>25</v>
      </c>
      <c r="C8358">
        <v>6</v>
      </c>
      <c r="D8358" t="s">
        <v>26</v>
      </c>
      <c r="E8358" t="s">
        <v>1730</v>
      </c>
      <c r="F8358" t="s">
        <v>13</v>
      </c>
      <c r="G8358" t="s">
        <v>2295</v>
      </c>
      <c r="H8358" s="1">
        <v>0</v>
      </c>
      <c r="I8358" s="2">
        <v>42541</v>
      </c>
      <c r="J8358" t="s">
        <v>3729</v>
      </c>
      <c r="K8358" t="s">
        <v>73</v>
      </c>
      <c r="L8358">
        <v>73505</v>
      </c>
      <c r="M8358">
        <v>855</v>
      </c>
      <c r="N8358" t="s">
        <v>3799</v>
      </c>
      <c r="O8358">
        <v>156</v>
      </c>
      <c r="P8358">
        <v>6</v>
      </c>
      <c r="Q8358" t="s">
        <v>75</v>
      </c>
      <c r="R8358" t="s">
        <v>8304</v>
      </c>
      <c r="S8358">
        <v>155.72999999999999</v>
      </c>
      <c r="T8358">
        <v>472</v>
      </c>
      <c r="U8358" t="s">
        <v>19</v>
      </c>
      <c r="V8358" s="2">
        <v>42548</v>
      </c>
      <c r="W8358" t="s">
        <v>39</v>
      </c>
      <c r="X8358" t="s">
        <v>401</v>
      </c>
      <c r="Y8358" t="s">
        <v>56</v>
      </c>
    </row>
    <row r="8359" spans="1:25" hidden="1" x14ac:dyDescent="0.35">
      <c r="A8359">
        <v>4</v>
      </c>
      <c r="B8359" t="s">
        <v>43</v>
      </c>
      <c r="C8359">
        <v>6</v>
      </c>
      <c r="D8359" t="s">
        <v>11</v>
      </c>
      <c r="E8359" t="s">
        <v>5775</v>
      </c>
      <c r="F8359" t="s">
        <v>13</v>
      </c>
      <c r="G8359" t="s">
        <v>359</v>
      </c>
      <c r="H8359" s="1">
        <v>0.2</v>
      </c>
      <c r="I8359" s="2">
        <v>42714</v>
      </c>
      <c r="J8359" t="s">
        <v>5776</v>
      </c>
      <c r="K8359" t="s">
        <v>30</v>
      </c>
      <c r="L8359">
        <v>83605</v>
      </c>
      <c r="M8359">
        <v>1203</v>
      </c>
      <c r="N8359" t="s">
        <v>2187</v>
      </c>
      <c r="O8359">
        <v>4</v>
      </c>
      <c r="P8359">
        <v>3</v>
      </c>
      <c r="Q8359" t="s">
        <v>32</v>
      </c>
      <c r="R8359" t="s">
        <v>8304</v>
      </c>
      <c r="S8359">
        <v>4.2300000000000004</v>
      </c>
      <c r="T8359">
        <v>338</v>
      </c>
      <c r="U8359" t="s">
        <v>33</v>
      </c>
      <c r="V8359" s="2">
        <v>42718</v>
      </c>
      <c r="W8359" t="s">
        <v>39</v>
      </c>
      <c r="X8359" t="s">
        <v>1677</v>
      </c>
      <c r="Y8359" t="s">
        <v>24</v>
      </c>
    </row>
    <row r="8360" spans="1:25" hidden="1" x14ac:dyDescent="0.35">
      <c r="A8360">
        <v>4</v>
      </c>
      <c r="B8360" t="s">
        <v>43</v>
      </c>
      <c r="C8360">
        <v>6</v>
      </c>
      <c r="D8360" t="s">
        <v>26</v>
      </c>
      <c r="E8360" t="s">
        <v>5775</v>
      </c>
      <c r="F8360" t="s">
        <v>13</v>
      </c>
      <c r="G8360" t="s">
        <v>359</v>
      </c>
      <c r="H8360" s="1">
        <v>0</v>
      </c>
      <c r="I8360" s="2">
        <v>42714</v>
      </c>
      <c r="J8360" t="s">
        <v>5776</v>
      </c>
      <c r="K8360" t="s">
        <v>30</v>
      </c>
      <c r="L8360">
        <v>83605</v>
      </c>
      <c r="M8360">
        <v>1726</v>
      </c>
      <c r="N8360" t="s">
        <v>3617</v>
      </c>
      <c r="O8360">
        <v>12</v>
      </c>
      <c r="P8360">
        <v>4</v>
      </c>
      <c r="Q8360" t="s">
        <v>32</v>
      </c>
      <c r="R8360" t="s">
        <v>8304</v>
      </c>
      <c r="S8360">
        <v>12.44</v>
      </c>
      <c r="T8360">
        <v>26</v>
      </c>
      <c r="U8360" t="s">
        <v>33</v>
      </c>
      <c r="V8360" s="2">
        <v>42718</v>
      </c>
      <c r="W8360" t="s">
        <v>39</v>
      </c>
      <c r="X8360" t="s">
        <v>1677</v>
      </c>
      <c r="Y8360" t="s">
        <v>64</v>
      </c>
    </row>
    <row r="8361" spans="1:25" hidden="1" x14ac:dyDescent="0.35">
      <c r="A8361">
        <v>4</v>
      </c>
      <c r="B8361" t="s">
        <v>43</v>
      </c>
      <c r="C8361">
        <v>6</v>
      </c>
      <c r="D8361" t="s">
        <v>26</v>
      </c>
      <c r="E8361" t="s">
        <v>5775</v>
      </c>
      <c r="F8361" t="s">
        <v>13</v>
      </c>
      <c r="G8361" t="s">
        <v>359</v>
      </c>
      <c r="H8361" s="1">
        <v>0</v>
      </c>
      <c r="I8361" s="2">
        <v>42714</v>
      </c>
      <c r="J8361" t="s">
        <v>5776</v>
      </c>
      <c r="K8361" t="s">
        <v>30</v>
      </c>
      <c r="L8361">
        <v>83605</v>
      </c>
      <c r="M8361">
        <v>1840</v>
      </c>
      <c r="N8361" t="s">
        <v>8176</v>
      </c>
      <c r="O8361">
        <v>42</v>
      </c>
      <c r="P8361">
        <v>4</v>
      </c>
      <c r="Q8361" t="s">
        <v>32</v>
      </c>
      <c r="R8361" t="s">
        <v>8304</v>
      </c>
      <c r="S8361">
        <v>42.03</v>
      </c>
      <c r="T8361">
        <v>91</v>
      </c>
      <c r="U8361" t="s">
        <v>33</v>
      </c>
      <c r="V8361" s="2">
        <v>42718</v>
      </c>
      <c r="W8361" t="s">
        <v>39</v>
      </c>
      <c r="X8361" t="s">
        <v>1677</v>
      </c>
      <c r="Y8361" t="s">
        <v>64</v>
      </c>
    </row>
    <row r="8362" spans="1:25" hidden="1" x14ac:dyDescent="0.35">
      <c r="A8362">
        <v>6</v>
      </c>
      <c r="B8362" t="s">
        <v>10</v>
      </c>
      <c r="C8362">
        <v>6</v>
      </c>
      <c r="D8362" t="s">
        <v>26</v>
      </c>
      <c r="E8362" t="s">
        <v>2732</v>
      </c>
      <c r="F8362" t="s">
        <v>13</v>
      </c>
      <c r="G8362" t="s">
        <v>2790</v>
      </c>
      <c r="H8362" s="1">
        <v>0</v>
      </c>
      <c r="I8362" s="2">
        <v>42459</v>
      </c>
      <c r="J8362" t="s">
        <v>3749</v>
      </c>
      <c r="K8362" t="s">
        <v>73</v>
      </c>
      <c r="L8362">
        <v>55124</v>
      </c>
      <c r="M8362">
        <v>1483</v>
      </c>
      <c r="N8362" t="s">
        <v>1288</v>
      </c>
      <c r="O8362">
        <v>6</v>
      </c>
      <c r="P8362">
        <v>2</v>
      </c>
      <c r="Q8362" t="s">
        <v>75</v>
      </c>
      <c r="R8362" t="s">
        <v>8304</v>
      </c>
      <c r="S8362">
        <v>6.46</v>
      </c>
      <c r="T8362">
        <v>129</v>
      </c>
      <c r="U8362" t="s">
        <v>19</v>
      </c>
      <c r="V8362" s="2">
        <v>42465</v>
      </c>
      <c r="W8362" t="s">
        <v>39</v>
      </c>
      <c r="X8362" t="s">
        <v>151</v>
      </c>
      <c r="Y8362" t="s">
        <v>42</v>
      </c>
    </row>
    <row r="8363" spans="1:25" hidden="1" x14ac:dyDescent="0.35">
      <c r="A8363">
        <v>2</v>
      </c>
      <c r="B8363" t="s">
        <v>43</v>
      </c>
      <c r="C8363">
        <v>3</v>
      </c>
      <c r="D8363" t="s">
        <v>11</v>
      </c>
      <c r="E8363" t="s">
        <v>157</v>
      </c>
      <c r="F8363" t="s">
        <v>13</v>
      </c>
      <c r="G8363" t="s">
        <v>5387</v>
      </c>
      <c r="H8363" s="1">
        <v>0</v>
      </c>
      <c r="I8363" s="2">
        <v>42510</v>
      </c>
      <c r="J8363" t="s">
        <v>5388</v>
      </c>
      <c r="K8363" t="s">
        <v>102</v>
      </c>
      <c r="L8363">
        <v>3820</v>
      </c>
      <c r="M8363">
        <v>16</v>
      </c>
      <c r="N8363" t="s">
        <v>1795</v>
      </c>
      <c r="O8363">
        <v>60</v>
      </c>
      <c r="P8363">
        <v>7</v>
      </c>
      <c r="Q8363" t="s">
        <v>104</v>
      </c>
      <c r="R8363" t="s">
        <v>8304</v>
      </c>
      <c r="S8363">
        <v>60.14</v>
      </c>
      <c r="T8363">
        <v>140</v>
      </c>
      <c r="U8363" t="s">
        <v>33</v>
      </c>
      <c r="V8363" s="2">
        <v>42512</v>
      </c>
      <c r="W8363" t="s">
        <v>20</v>
      </c>
      <c r="X8363" t="s">
        <v>1529</v>
      </c>
      <c r="Y8363" t="s">
        <v>47</v>
      </c>
    </row>
    <row r="8364" spans="1:25" hidden="1" x14ac:dyDescent="0.35">
      <c r="A8364">
        <v>2</v>
      </c>
      <c r="B8364" t="s">
        <v>43</v>
      </c>
      <c r="C8364">
        <v>3</v>
      </c>
      <c r="D8364" t="s">
        <v>26</v>
      </c>
      <c r="E8364" t="s">
        <v>157</v>
      </c>
      <c r="F8364" t="s">
        <v>13</v>
      </c>
      <c r="G8364" t="s">
        <v>5387</v>
      </c>
      <c r="H8364" s="1">
        <v>0</v>
      </c>
      <c r="I8364" s="2">
        <v>42510</v>
      </c>
      <c r="J8364" t="s">
        <v>5388</v>
      </c>
      <c r="K8364" t="s">
        <v>102</v>
      </c>
      <c r="L8364">
        <v>3820</v>
      </c>
      <c r="M8364">
        <v>36</v>
      </c>
      <c r="N8364" t="s">
        <v>6064</v>
      </c>
      <c r="O8364">
        <v>9</v>
      </c>
      <c r="P8364">
        <v>4</v>
      </c>
      <c r="Q8364" t="s">
        <v>104</v>
      </c>
      <c r="R8364" t="s">
        <v>8304</v>
      </c>
      <c r="S8364">
        <v>9.32</v>
      </c>
      <c r="T8364">
        <v>33</v>
      </c>
      <c r="U8364" t="s">
        <v>33</v>
      </c>
      <c r="V8364" s="2">
        <v>42512</v>
      </c>
      <c r="W8364" t="s">
        <v>20</v>
      </c>
      <c r="X8364" t="s">
        <v>1529</v>
      </c>
      <c r="Y8364" t="s">
        <v>56</v>
      </c>
    </row>
    <row r="8365" spans="1:25" hidden="1" x14ac:dyDescent="0.35">
      <c r="A8365">
        <v>2</v>
      </c>
      <c r="B8365" t="s">
        <v>43</v>
      </c>
      <c r="C8365">
        <v>3</v>
      </c>
      <c r="D8365" t="s">
        <v>26</v>
      </c>
      <c r="E8365" t="s">
        <v>157</v>
      </c>
      <c r="F8365" t="s">
        <v>13</v>
      </c>
      <c r="G8365" t="s">
        <v>5387</v>
      </c>
      <c r="H8365" s="1">
        <v>0</v>
      </c>
      <c r="I8365" s="2">
        <v>42510</v>
      </c>
      <c r="J8365" t="s">
        <v>5388</v>
      </c>
      <c r="K8365" t="s">
        <v>102</v>
      </c>
      <c r="L8365">
        <v>3820</v>
      </c>
      <c r="M8365">
        <v>1414</v>
      </c>
      <c r="N8365" t="s">
        <v>4272</v>
      </c>
      <c r="O8365">
        <v>12</v>
      </c>
      <c r="P8365">
        <v>9</v>
      </c>
      <c r="Q8365" t="s">
        <v>104</v>
      </c>
      <c r="R8365" t="s">
        <v>8304</v>
      </c>
      <c r="S8365">
        <v>11.94</v>
      </c>
      <c r="T8365">
        <v>39</v>
      </c>
      <c r="U8365" t="s">
        <v>33</v>
      </c>
      <c r="V8365" s="2">
        <v>42512</v>
      </c>
      <c r="W8365" t="s">
        <v>20</v>
      </c>
      <c r="X8365" t="s">
        <v>1529</v>
      </c>
      <c r="Y8365" t="s">
        <v>49</v>
      </c>
    </row>
    <row r="8366" spans="1:25" hidden="1" x14ac:dyDescent="0.35">
      <c r="A8366">
        <v>0</v>
      </c>
      <c r="B8366" t="s">
        <v>10</v>
      </c>
      <c r="C8366">
        <v>0</v>
      </c>
      <c r="D8366" t="s">
        <v>11</v>
      </c>
      <c r="E8366" t="s">
        <v>1784</v>
      </c>
      <c r="F8366" t="s">
        <v>13</v>
      </c>
      <c r="G8366" t="s">
        <v>1785</v>
      </c>
      <c r="H8366" s="1">
        <v>0</v>
      </c>
      <c r="I8366" s="2">
        <v>42679</v>
      </c>
      <c r="J8366" t="s">
        <v>1786</v>
      </c>
      <c r="K8366" t="s">
        <v>16</v>
      </c>
      <c r="L8366">
        <v>23666</v>
      </c>
      <c r="M8366">
        <v>766</v>
      </c>
      <c r="N8366" t="s">
        <v>1787</v>
      </c>
      <c r="O8366">
        <v>40</v>
      </c>
      <c r="P8366">
        <v>5</v>
      </c>
      <c r="Q8366" t="s">
        <v>18</v>
      </c>
      <c r="R8366" t="s">
        <v>8304</v>
      </c>
      <c r="S8366">
        <v>40.47</v>
      </c>
      <c r="T8366">
        <v>150</v>
      </c>
      <c r="U8366" t="s">
        <v>19</v>
      </c>
      <c r="V8366" s="2">
        <v>42679</v>
      </c>
      <c r="W8366" t="s">
        <v>773</v>
      </c>
      <c r="X8366" t="s">
        <v>205</v>
      </c>
      <c r="Y8366" t="s">
        <v>24</v>
      </c>
    </row>
    <row r="8367" spans="1:25" hidden="1" x14ac:dyDescent="0.35">
      <c r="A8367">
        <v>4</v>
      </c>
      <c r="B8367" t="s">
        <v>25</v>
      </c>
      <c r="C8367">
        <v>3</v>
      </c>
      <c r="D8367" t="s">
        <v>11</v>
      </c>
      <c r="E8367" t="s">
        <v>99</v>
      </c>
      <c r="F8367" t="s">
        <v>13</v>
      </c>
      <c r="G8367" t="s">
        <v>5411</v>
      </c>
      <c r="H8367" s="1">
        <v>0.4</v>
      </c>
      <c r="I8367" s="2">
        <v>42734</v>
      </c>
      <c r="J8367" t="s">
        <v>5412</v>
      </c>
      <c r="K8367" t="s">
        <v>102</v>
      </c>
      <c r="L8367">
        <v>19143</v>
      </c>
      <c r="M8367">
        <v>827</v>
      </c>
      <c r="N8367" t="s">
        <v>732</v>
      </c>
      <c r="O8367">
        <v>-192</v>
      </c>
      <c r="P8367">
        <v>3</v>
      </c>
      <c r="Q8367" t="s">
        <v>104</v>
      </c>
      <c r="R8367" t="s">
        <v>8304</v>
      </c>
      <c r="S8367">
        <v>-192.05</v>
      </c>
      <c r="T8367">
        <v>524</v>
      </c>
      <c r="U8367" t="s">
        <v>33</v>
      </c>
      <c r="V8367" s="2">
        <v>42738</v>
      </c>
      <c r="W8367" t="s">
        <v>20</v>
      </c>
      <c r="X8367" t="s">
        <v>105</v>
      </c>
      <c r="Y8367" t="s">
        <v>41</v>
      </c>
    </row>
    <row r="8368" spans="1:25" hidden="1" x14ac:dyDescent="0.35">
      <c r="A8368">
        <v>4</v>
      </c>
      <c r="B8368" t="s">
        <v>25</v>
      </c>
      <c r="C8368">
        <v>3</v>
      </c>
      <c r="D8368" t="s">
        <v>50</v>
      </c>
      <c r="E8368" t="s">
        <v>99</v>
      </c>
      <c r="F8368" t="s">
        <v>13</v>
      </c>
      <c r="G8368" t="s">
        <v>5411</v>
      </c>
      <c r="H8368" s="1">
        <v>0.4</v>
      </c>
      <c r="I8368" s="2">
        <v>42734</v>
      </c>
      <c r="J8368" t="s">
        <v>5412</v>
      </c>
      <c r="K8368" t="s">
        <v>102</v>
      </c>
      <c r="L8368">
        <v>19143</v>
      </c>
      <c r="M8368">
        <v>453</v>
      </c>
      <c r="N8368" t="s">
        <v>1388</v>
      </c>
      <c r="O8368">
        <v>-50</v>
      </c>
      <c r="P8368">
        <v>6</v>
      </c>
      <c r="Q8368" t="s">
        <v>104</v>
      </c>
      <c r="R8368" t="s">
        <v>8304</v>
      </c>
      <c r="S8368">
        <v>-50.39</v>
      </c>
      <c r="T8368">
        <v>252</v>
      </c>
      <c r="U8368" t="s">
        <v>33</v>
      </c>
      <c r="V8368" s="2">
        <v>42738</v>
      </c>
      <c r="W8368" t="s">
        <v>20</v>
      </c>
      <c r="X8368" t="s">
        <v>105</v>
      </c>
      <c r="Y8368" t="s">
        <v>52</v>
      </c>
    </row>
    <row r="8369" spans="1:25" hidden="1" x14ac:dyDescent="0.35">
      <c r="A8369">
        <v>4</v>
      </c>
      <c r="B8369" t="s">
        <v>43</v>
      </c>
      <c r="C8369">
        <v>6</v>
      </c>
      <c r="D8369" t="s">
        <v>50</v>
      </c>
      <c r="E8369" t="s">
        <v>2529</v>
      </c>
      <c r="F8369" t="s">
        <v>13</v>
      </c>
      <c r="G8369" t="s">
        <v>1802</v>
      </c>
      <c r="H8369" s="1">
        <v>0.5</v>
      </c>
      <c r="I8369" s="2">
        <v>42622</v>
      </c>
      <c r="J8369" t="s">
        <v>5129</v>
      </c>
      <c r="K8369" t="s">
        <v>16</v>
      </c>
      <c r="L8369">
        <v>27834</v>
      </c>
      <c r="M8369">
        <v>21</v>
      </c>
      <c r="N8369" t="s">
        <v>5130</v>
      </c>
      <c r="O8369">
        <v>-572</v>
      </c>
      <c r="P8369">
        <v>2</v>
      </c>
      <c r="Q8369" t="s">
        <v>18</v>
      </c>
      <c r="R8369" t="s">
        <v>8304</v>
      </c>
      <c r="S8369">
        <v>-572</v>
      </c>
      <c r="T8369">
        <v>1300</v>
      </c>
      <c r="U8369" t="s">
        <v>19</v>
      </c>
      <c r="V8369" s="2">
        <v>42626</v>
      </c>
      <c r="W8369" t="s">
        <v>39</v>
      </c>
      <c r="X8369" t="s">
        <v>63</v>
      </c>
      <c r="Y8369" t="s">
        <v>422</v>
      </c>
    </row>
    <row r="8370" spans="1:25" hidden="1" x14ac:dyDescent="0.35">
      <c r="A8370">
        <v>6</v>
      </c>
      <c r="B8370" t="s">
        <v>10</v>
      </c>
      <c r="C8370">
        <v>6</v>
      </c>
      <c r="D8370" t="s">
        <v>26</v>
      </c>
      <c r="E8370" t="s">
        <v>372</v>
      </c>
      <c r="F8370" t="s">
        <v>13</v>
      </c>
      <c r="G8370" t="s">
        <v>6908</v>
      </c>
      <c r="H8370" s="1">
        <v>0</v>
      </c>
      <c r="I8370" s="2">
        <v>42608</v>
      </c>
      <c r="J8370" t="s">
        <v>7479</v>
      </c>
      <c r="K8370" t="s">
        <v>102</v>
      </c>
      <c r="L8370">
        <v>19711</v>
      </c>
      <c r="M8370">
        <v>1157</v>
      </c>
      <c r="N8370" t="s">
        <v>7480</v>
      </c>
      <c r="O8370">
        <v>3</v>
      </c>
      <c r="P8370">
        <v>3</v>
      </c>
      <c r="Q8370" t="s">
        <v>104</v>
      </c>
      <c r="R8370" t="s">
        <v>8304</v>
      </c>
      <c r="S8370">
        <v>2.5099999999999998</v>
      </c>
      <c r="T8370">
        <v>9</v>
      </c>
      <c r="U8370" t="s">
        <v>76</v>
      </c>
      <c r="V8370" s="2">
        <v>42614</v>
      </c>
      <c r="W8370" t="s">
        <v>39</v>
      </c>
      <c r="X8370" t="s">
        <v>161</v>
      </c>
      <c r="Y8370" t="s">
        <v>49</v>
      </c>
    </row>
    <row r="8371" spans="1:25" hidden="1" x14ac:dyDescent="0.35">
      <c r="A8371">
        <v>6</v>
      </c>
      <c r="B8371" t="s">
        <v>10</v>
      </c>
      <c r="C8371">
        <v>6</v>
      </c>
      <c r="D8371" t="s">
        <v>50</v>
      </c>
      <c r="E8371" t="s">
        <v>372</v>
      </c>
      <c r="F8371" t="s">
        <v>13</v>
      </c>
      <c r="G8371" t="s">
        <v>6908</v>
      </c>
      <c r="H8371" s="1">
        <v>0</v>
      </c>
      <c r="I8371" s="2">
        <v>42608</v>
      </c>
      <c r="J8371" t="s">
        <v>7479</v>
      </c>
      <c r="K8371" t="s">
        <v>102</v>
      </c>
      <c r="L8371">
        <v>19711</v>
      </c>
      <c r="M8371">
        <v>1273</v>
      </c>
      <c r="N8371" t="s">
        <v>4783</v>
      </c>
      <c r="O8371">
        <v>52</v>
      </c>
      <c r="P8371">
        <v>3</v>
      </c>
      <c r="Q8371" t="s">
        <v>104</v>
      </c>
      <c r="R8371" t="s">
        <v>8304</v>
      </c>
      <c r="S8371">
        <v>52.49</v>
      </c>
      <c r="T8371">
        <v>150</v>
      </c>
      <c r="U8371" t="s">
        <v>76</v>
      </c>
      <c r="V8371" s="2">
        <v>42614</v>
      </c>
      <c r="W8371" t="s">
        <v>39</v>
      </c>
      <c r="X8371" t="s">
        <v>161</v>
      </c>
      <c r="Y8371" t="s">
        <v>113</v>
      </c>
    </row>
    <row r="8372" spans="1:25" hidden="1" x14ac:dyDescent="0.35">
      <c r="A8372">
        <v>5</v>
      </c>
      <c r="B8372" t="s">
        <v>25</v>
      </c>
      <c r="C8372">
        <v>3</v>
      </c>
      <c r="D8372" t="s">
        <v>26</v>
      </c>
      <c r="E8372" t="s">
        <v>1309</v>
      </c>
      <c r="F8372" t="s">
        <v>13</v>
      </c>
      <c r="G8372" t="s">
        <v>1435</v>
      </c>
      <c r="H8372" s="1">
        <v>0.8</v>
      </c>
      <c r="I8372" s="2">
        <v>42621</v>
      </c>
      <c r="J8372" t="s">
        <v>3414</v>
      </c>
      <c r="K8372" t="s">
        <v>73</v>
      </c>
      <c r="L8372">
        <v>75701</v>
      </c>
      <c r="M8372">
        <v>704</v>
      </c>
      <c r="N8372" t="s">
        <v>3180</v>
      </c>
      <c r="O8372">
        <v>-79</v>
      </c>
      <c r="P8372">
        <v>4</v>
      </c>
      <c r="Q8372" t="s">
        <v>75</v>
      </c>
      <c r="R8372" t="s">
        <v>8304</v>
      </c>
      <c r="S8372">
        <v>-79.34</v>
      </c>
      <c r="T8372">
        <v>51</v>
      </c>
      <c r="U8372" t="s">
        <v>19</v>
      </c>
      <c r="V8372" s="2">
        <v>42626</v>
      </c>
      <c r="W8372" t="s">
        <v>20</v>
      </c>
      <c r="X8372" t="s">
        <v>77</v>
      </c>
      <c r="Y8372" t="s">
        <v>54</v>
      </c>
    </row>
    <row r="8373" spans="1:25" hidden="1" x14ac:dyDescent="0.35">
      <c r="A8373">
        <v>3</v>
      </c>
      <c r="B8373" t="s">
        <v>25</v>
      </c>
      <c r="C8373">
        <v>1</v>
      </c>
      <c r="D8373" t="s">
        <v>26</v>
      </c>
      <c r="E8373" t="s">
        <v>192</v>
      </c>
      <c r="F8373" t="s">
        <v>13</v>
      </c>
      <c r="G8373" t="s">
        <v>506</v>
      </c>
      <c r="H8373" s="1">
        <v>0.8</v>
      </c>
      <c r="I8373" s="2">
        <v>42517</v>
      </c>
      <c r="J8373" t="s">
        <v>2854</v>
      </c>
      <c r="K8373" t="s">
        <v>73</v>
      </c>
      <c r="L8373">
        <v>60653</v>
      </c>
      <c r="M8373">
        <v>655</v>
      </c>
      <c r="N8373" t="s">
        <v>2855</v>
      </c>
      <c r="O8373">
        <v>-31</v>
      </c>
      <c r="P8373">
        <v>6</v>
      </c>
      <c r="Q8373" t="s">
        <v>75</v>
      </c>
      <c r="R8373" t="s">
        <v>8304</v>
      </c>
      <c r="S8373">
        <v>-30.56</v>
      </c>
      <c r="T8373">
        <v>17</v>
      </c>
      <c r="U8373" t="s">
        <v>19</v>
      </c>
      <c r="V8373" s="2">
        <v>42520</v>
      </c>
      <c r="W8373" t="s">
        <v>130</v>
      </c>
      <c r="X8373" t="s">
        <v>139</v>
      </c>
      <c r="Y8373" t="s">
        <v>54</v>
      </c>
    </row>
    <row r="8374" spans="1:25" hidden="1" x14ac:dyDescent="0.35">
      <c r="A8374">
        <v>2</v>
      </c>
      <c r="B8374" t="s">
        <v>43</v>
      </c>
      <c r="C8374">
        <v>3</v>
      </c>
      <c r="D8374" t="s">
        <v>11</v>
      </c>
      <c r="E8374" t="s">
        <v>1329</v>
      </c>
      <c r="F8374" t="s">
        <v>13</v>
      </c>
      <c r="G8374" t="s">
        <v>1330</v>
      </c>
      <c r="H8374" s="1">
        <v>0</v>
      </c>
      <c r="I8374" s="2">
        <v>42542</v>
      </c>
      <c r="J8374" t="s">
        <v>1331</v>
      </c>
      <c r="K8374" t="s">
        <v>16</v>
      </c>
      <c r="L8374">
        <v>22980</v>
      </c>
      <c r="M8374">
        <v>1044</v>
      </c>
      <c r="N8374" t="s">
        <v>1332</v>
      </c>
      <c r="O8374">
        <v>15</v>
      </c>
      <c r="P8374">
        <v>1</v>
      </c>
      <c r="Q8374" t="s">
        <v>18</v>
      </c>
      <c r="R8374" t="s">
        <v>8304</v>
      </c>
      <c r="S8374">
        <v>14.56</v>
      </c>
      <c r="T8374">
        <v>104</v>
      </c>
      <c r="U8374" t="s">
        <v>19</v>
      </c>
      <c r="V8374" s="2">
        <v>42544</v>
      </c>
      <c r="W8374" t="s">
        <v>20</v>
      </c>
      <c r="X8374" t="s">
        <v>205</v>
      </c>
      <c r="Y8374" t="s">
        <v>47</v>
      </c>
    </row>
    <row r="8375" spans="1:25" hidden="1" x14ac:dyDescent="0.35">
      <c r="A8375">
        <v>2</v>
      </c>
      <c r="B8375" t="s">
        <v>43</v>
      </c>
      <c r="C8375">
        <v>3</v>
      </c>
      <c r="D8375" t="s">
        <v>50</v>
      </c>
      <c r="E8375" t="s">
        <v>1329</v>
      </c>
      <c r="F8375" t="s">
        <v>13</v>
      </c>
      <c r="G8375" t="s">
        <v>1330</v>
      </c>
      <c r="H8375" s="1">
        <v>0</v>
      </c>
      <c r="I8375" s="2">
        <v>42542</v>
      </c>
      <c r="J8375" t="s">
        <v>1331</v>
      </c>
      <c r="K8375" t="s">
        <v>16</v>
      </c>
      <c r="L8375">
        <v>22980</v>
      </c>
      <c r="M8375">
        <v>972</v>
      </c>
      <c r="N8375" t="s">
        <v>58</v>
      </c>
      <c r="O8375">
        <v>74</v>
      </c>
      <c r="P8375">
        <v>1</v>
      </c>
      <c r="Q8375" t="s">
        <v>18</v>
      </c>
      <c r="R8375" t="s">
        <v>8304</v>
      </c>
      <c r="S8375">
        <v>74.05</v>
      </c>
      <c r="T8375">
        <v>285</v>
      </c>
      <c r="U8375" t="s">
        <v>19</v>
      </c>
      <c r="V8375" s="2">
        <v>42544</v>
      </c>
      <c r="W8375" t="s">
        <v>20</v>
      </c>
      <c r="X8375" t="s">
        <v>205</v>
      </c>
      <c r="Y8375" t="s">
        <v>52</v>
      </c>
    </row>
    <row r="8376" spans="1:25" hidden="1" x14ac:dyDescent="0.35">
      <c r="A8376">
        <v>2</v>
      </c>
      <c r="B8376" t="s">
        <v>43</v>
      </c>
      <c r="C8376">
        <v>3</v>
      </c>
      <c r="D8376" t="s">
        <v>26</v>
      </c>
      <c r="E8376" t="s">
        <v>1329</v>
      </c>
      <c r="F8376" t="s">
        <v>13</v>
      </c>
      <c r="G8376" t="s">
        <v>1330</v>
      </c>
      <c r="H8376" s="1">
        <v>0</v>
      </c>
      <c r="I8376" s="2">
        <v>42542</v>
      </c>
      <c r="J8376" t="s">
        <v>1331</v>
      </c>
      <c r="K8376" t="s">
        <v>16</v>
      </c>
      <c r="L8376">
        <v>22980</v>
      </c>
      <c r="M8376">
        <v>1339</v>
      </c>
      <c r="N8376" t="s">
        <v>1333</v>
      </c>
      <c r="O8376">
        <v>10</v>
      </c>
      <c r="P8376">
        <v>3</v>
      </c>
      <c r="Q8376" t="s">
        <v>18</v>
      </c>
      <c r="R8376" t="s">
        <v>8304</v>
      </c>
      <c r="S8376">
        <v>10.32</v>
      </c>
      <c r="T8376">
        <v>37</v>
      </c>
      <c r="U8376" t="s">
        <v>19</v>
      </c>
      <c r="V8376" s="2">
        <v>42544</v>
      </c>
      <c r="W8376" t="s">
        <v>20</v>
      </c>
      <c r="X8376" t="s">
        <v>205</v>
      </c>
      <c r="Y8376" t="s">
        <v>42</v>
      </c>
    </row>
    <row r="8377" spans="1:25" x14ac:dyDescent="0.35">
      <c r="A8377">
        <v>6</v>
      </c>
      <c r="B8377" t="s">
        <v>10</v>
      </c>
      <c r="C8377">
        <v>6</v>
      </c>
      <c r="D8377" t="s">
        <v>11</v>
      </c>
      <c r="E8377" t="s">
        <v>572</v>
      </c>
      <c r="F8377" t="s">
        <v>13</v>
      </c>
      <c r="G8377" t="s">
        <v>2271</v>
      </c>
      <c r="H8377" s="1">
        <v>0.2</v>
      </c>
      <c r="I8377" s="2">
        <v>42396</v>
      </c>
      <c r="J8377" t="s">
        <v>2716</v>
      </c>
      <c r="K8377" t="s">
        <v>30</v>
      </c>
      <c r="L8377">
        <v>92037</v>
      </c>
      <c r="M8377">
        <v>279</v>
      </c>
      <c r="N8377" t="s">
        <v>1971</v>
      </c>
      <c r="O8377">
        <v>-17</v>
      </c>
      <c r="P8377">
        <v>3</v>
      </c>
      <c r="Q8377" t="s">
        <v>32</v>
      </c>
      <c r="R8377" t="s">
        <v>8304</v>
      </c>
      <c r="S8377">
        <v>-16.649999999999999</v>
      </c>
      <c r="T8377">
        <v>333</v>
      </c>
      <c r="U8377" t="s">
        <v>19</v>
      </c>
      <c r="V8377" s="2">
        <v>42402</v>
      </c>
      <c r="W8377" t="s">
        <v>39</v>
      </c>
      <c r="X8377" t="s">
        <v>34</v>
      </c>
      <c r="Y8377" t="s">
        <v>41</v>
      </c>
    </row>
    <row r="8378" spans="1:25" x14ac:dyDescent="0.35">
      <c r="A8378">
        <v>6</v>
      </c>
      <c r="B8378" t="s">
        <v>10</v>
      </c>
      <c r="C8378">
        <v>6</v>
      </c>
      <c r="D8378" t="s">
        <v>26</v>
      </c>
      <c r="E8378" t="s">
        <v>572</v>
      </c>
      <c r="F8378" t="s">
        <v>13</v>
      </c>
      <c r="G8378" t="s">
        <v>2271</v>
      </c>
      <c r="H8378" s="1">
        <v>0</v>
      </c>
      <c r="I8378" s="2">
        <v>42396</v>
      </c>
      <c r="J8378" t="s">
        <v>2716</v>
      </c>
      <c r="K8378" t="s">
        <v>30</v>
      </c>
      <c r="L8378">
        <v>92037</v>
      </c>
      <c r="M8378">
        <v>1344</v>
      </c>
      <c r="N8378" t="s">
        <v>3093</v>
      </c>
      <c r="O8378">
        <v>14</v>
      </c>
      <c r="P8378">
        <v>1</v>
      </c>
      <c r="Q8378" t="s">
        <v>32</v>
      </c>
      <c r="R8378" t="s">
        <v>8304</v>
      </c>
      <c r="S8378">
        <v>14.31</v>
      </c>
      <c r="T8378">
        <v>57</v>
      </c>
      <c r="U8378" t="s">
        <v>19</v>
      </c>
      <c r="V8378" s="2">
        <v>42402</v>
      </c>
      <c r="W8378" t="s">
        <v>39</v>
      </c>
      <c r="X8378" t="s">
        <v>34</v>
      </c>
      <c r="Y8378" t="s">
        <v>42</v>
      </c>
    </row>
    <row r="8379" spans="1:25" x14ac:dyDescent="0.35">
      <c r="A8379">
        <v>6</v>
      </c>
      <c r="B8379" t="s">
        <v>10</v>
      </c>
      <c r="C8379">
        <v>6</v>
      </c>
      <c r="D8379" t="s">
        <v>26</v>
      </c>
      <c r="E8379" t="s">
        <v>572</v>
      </c>
      <c r="F8379" t="s">
        <v>13</v>
      </c>
      <c r="G8379" t="s">
        <v>2271</v>
      </c>
      <c r="H8379" s="1">
        <v>0</v>
      </c>
      <c r="I8379" s="2">
        <v>42396</v>
      </c>
      <c r="J8379" t="s">
        <v>2716</v>
      </c>
      <c r="K8379" t="s">
        <v>30</v>
      </c>
      <c r="L8379">
        <v>92037</v>
      </c>
      <c r="M8379">
        <v>523</v>
      </c>
      <c r="N8379" t="s">
        <v>3026</v>
      </c>
      <c r="O8379">
        <v>12</v>
      </c>
      <c r="P8379">
        <v>4</v>
      </c>
      <c r="Q8379" t="s">
        <v>32</v>
      </c>
      <c r="R8379" t="s">
        <v>8304</v>
      </c>
      <c r="S8379">
        <v>12.03</v>
      </c>
      <c r="T8379">
        <v>36</v>
      </c>
      <c r="U8379" t="s">
        <v>19</v>
      </c>
      <c r="V8379" s="2">
        <v>42402</v>
      </c>
      <c r="W8379" t="s">
        <v>39</v>
      </c>
      <c r="X8379" t="s">
        <v>34</v>
      </c>
      <c r="Y8379" t="s">
        <v>49</v>
      </c>
    </row>
    <row r="8380" spans="1:25" hidden="1" x14ac:dyDescent="0.35">
      <c r="A8380">
        <v>7</v>
      </c>
      <c r="B8380" t="s">
        <v>25</v>
      </c>
      <c r="C8380">
        <v>6</v>
      </c>
      <c r="D8380" t="s">
        <v>26</v>
      </c>
      <c r="E8380" t="s">
        <v>2026</v>
      </c>
      <c r="F8380" t="s">
        <v>13</v>
      </c>
      <c r="G8380" t="s">
        <v>1823</v>
      </c>
      <c r="H8380" s="1">
        <v>0.2</v>
      </c>
      <c r="I8380" s="2">
        <v>42630</v>
      </c>
      <c r="J8380" t="s">
        <v>4350</v>
      </c>
      <c r="K8380" t="s">
        <v>16</v>
      </c>
      <c r="L8380">
        <v>27604</v>
      </c>
      <c r="M8380">
        <v>1718</v>
      </c>
      <c r="N8380" t="s">
        <v>2980</v>
      </c>
      <c r="O8380">
        <v>2</v>
      </c>
      <c r="P8380">
        <v>1</v>
      </c>
      <c r="Q8380" t="s">
        <v>18</v>
      </c>
      <c r="R8380" t="s">
        <v>8304</v>
      </c>
      <c r="S8380">
        <v>1.68</v>
      </c>
      <c r="T8380">
        <v>5</v>
      </c>
      <c r="U8380" t="s">
        <v>19</v>
      </c>
      <c r="V8380" s="2">
        <v>42637</v>
      </c>
      <c r="W8380" t="s">
        <v>39</v>
      </c>
      <c r="X8380" t="s">
        <v>63</v>
      </c>
      <c r="Y8380" t="s">
        <v>64</v>
      </c>
    </row>
    <row r="8381" spans="1:25" hidden="1" x14ac:dyDescent="0.35">
      <c r="A8381">
        <v>7</v>
      </c>
      <c r="B8381" t="s">
        <v>25</v>
      </c>
      <c r="C8381">
        <v>6</v>
      </c>
      <c r="D8381" t="s">
        <v>50</v>
      </c>
      <c r="E8381" t="s">
        <v>2026</v>
      </c>
      <c r="F8381" t="s">
        <v>13</v>
      </c>
      <c r="G8381" t="s">
        <v>1823</v>
      </c>
      <c r="H8381" s="1">
        <v>0.2</v>
      </c>
      <c r="I8381" s="2">
        <v>42630</v>
      </c>
      <c r="J8381" t="s">
        <v>4350</v>
      </c>
      <c r="K8381" t="s">
        <v>16</v>
      </c>
      <c r="L8381">
        <v>27604</v>
      </c>
      <c r="M8381">
        <v>1025</v>
      </c>
      <c r="N8381" t="s">
        <v>4753</v>
      </c>
      <c r="O8381">
        <v>13</v>
      </c>
      <c r="P8381">
        <v>2</v>
      </c>
      <c r="Q8381" t="s">
        <v>18</v>
      </c>
      <c r="R8381" t="s">
        <v>8304</v>
      </c>
      <c r="S8381">
        <v>13.2</v>
      </c>
      <c r="T8381">
        <v>48</v>
      </c>
      <c r="U8381" t="s">
        <v>19</v>
      </c>
      <c r="V8381" s="2">
        <v>42637</v>
      </c>
      <c r="W8381" t="s">
        <v>39</v>
      </c>
      <c r="X8381" t="s">
        <v>63</v>
      </c>
      <c r="Y8381" t="s">
        <v>113</v>
      </c>
    </row>
    <row r="8382" spans="1:25" hidden="1" x14ac:dyDescent="0.35">
      <c r="A8382">
        <v>6</v>
      </c>
      <c r="B8382" t="s">
        <v>10</v>
      </c>
      <c r="C8382">
        <v>6</v>
      </c>
      <c r="D8382" t="s">
        <v>11</v>
      </c>
      <c r="E8382" t="s">
        <v>201</v>
      </c>
      <c r="F8382" t="s">
        <v>13</v>
      </c>
      <c r="G8382" t="s">
        <v>6928</v>
      </c>
      <c r="H8382" s="1">
        <v>0.4</v>
      </c>
      <c r="I8382" s="2">
        <v>42457</v>
      </c>
      <c r="J8382" t="s">
        <v>7100</v>
      </c>
      <c r="K8382" t="s">
        <v>102</v>
      </c>
      <c r="L8382">
        <v>45503</v>
      </c>
      <c r="M8382">
        <v>426</v>
      </c>
      <c r="N8382" t="s">
        <v>1378</v>
      </c>
      <c r="O8382">
        <v>-143</v>
      </c>
      <c r="P8382">
        <v>1</v>
      </c>
      <c r="Q8382" t="s">
        <v>104</v>
      </c>
      <c r="R8382" t="s">
        <v>8304</v>
      </c>
      <c r="S8382">
        <v>-143.25</v>
      </c>
      <c r="T8382">
        <v>331</v>
      </c>
      <c r="U8382" t="s">
        <v>76</v>
      </c>
      <c r="V8382" s="2">
        <v>42463</v>
      </c>
      <c r="W8382" t="s">
        <v>39</v>
      </c>
      <c r="X8382" t="s">
        <v>309</v>
      </c>
      <c r="Y8382" t="s">
        <v>41</v>
      </c>
    </row>
    <row r="8383" spans="1:25" hidden="1" x14ac:dyDescent="0.35">
      <c r="A8383">
        <v>4</v>
      </c>
      <c r="B8383" t="s">
        <v>43</v>
      </c>
      <c r="C8383">
        <v>6</v>
      </c>
      <c r="D8383" t="s">
        <v>11</v>
      </c>
      <c r="E8383" t="s">
        <v>5367</v>
      </c>
      <c r="F8383" t="s">
        <v>13</v>
      </c>
      <c r="G8383" t="s">
        <v>5549</v>
      </c>
      <c r="H8383" s="1">
        <v>0.6</v>
      </c>
      <c r="I8383" s="2">
        <v>42706</v>
      </c>
      <c r="J8383" t="s">
        <v>5550</v>
      </c>
      <c r="K8383" t="s">
        <v>73</v>
      </c>
      <c r="L8383">
        <v>78415</v>
      </c>
      <c r="M8383">
        <v>12</v>
      </c>
      <c r="N8383" t="s">
        <v>1301</v>
      </c>
      <c r="O8383">
        <v>-24</v>
      </c>
      <c r="P8383">
        <v>5</v>
      </c>
      <c r="Q8383" t="s">
        <v>75</v>
      </c>
      <c r="R8383" t="s">
        <v>8304</v>
      </c>
      <c r="S8383">
        <v>-23.98</v>
      </c>
      <c r="T8383">
        <v>40</v>
      </c>
      <c r="U8383" t="s">
        <v>33</v>
      </c>
      <c r="V8383" s="2">
        <v>42710</v>
      </c>
      <c r="W8383" t="s">
        <v>39</v>
      </c>
      <c r="X8383" t="s">
        <v>77</v>
      </c>
      <c r="Y8383" t="s">
        <v>47</v>
      </c>
    </row>
    <row r="8384" spans="1:25" hidden="1" x14ac:dyDescent="0.35">
      <c r="A8384">
        <v>4</v>
      </c>
      <c r="B8384" t="s">
        <v>43</v>
      </c>
      <c r="C8384">
        <v>6</v>
      </c>
      <c r="D8384" t="s">
        <v>11</v>
      </c>
      <c r="E8384" t="s">
        <v>5367</v>
      </c>
      <c r="F8384" t="s">
        <v>13</v>
      </c>
      <c r="G8384" t="s">
        <v>5549</v>
      </c>
      <c r="H8384" s="1">
        <v>0.6</v>
      </c>
      <c r="I8384" s="2">
        <v>42706</v>
      </c>
      <c r="J8384" t="s">
        <v>5550</v>
      </c>
      <c r="K8384" t="s">
        <v>73</v>
      </c>
      <c r="L8384">
        <v>78415</v>
      </c>
      <c r="M8384">
        <v>510</v>
      </c>
      <c r="N8384" t="s">
        <v>686</v>
      </c>
      <c r="O8384">
        <v>-25</v>
      </c>
      <c r="P8384">
        <v>5</v>
      </c>
      <c r="Q8384" t="s">
        <v>75</v>
      </c>
      <c r="R8384" t="s">
        <v>8304</v>
      </c>
      <c r="S8384">
        <v>-24.8</v>
      </c>
      <c r="T8384">
        <v>58</v>
      </c>
      <c r="U8384" t="s">
        <v>33</v>
      </c>
      <c r="V8384" s="2">
        <v>42710</v>
      </c>
      <c r="W8384" t="s">
        <v>39</v>
      </c>
      <c r="X8384" t="s">
        <v>77</v>
      </c>
      <c r="Y8384" t="s">
        <v>47</v>
      </c>
    </row>
    <row r="8385" spans="1:25" hidden="1" x14ac:dyDescent="0.35">
      <c r="A8385">
        <v>4</v>
      </c>
      <c r="B8385" t="s">
        <v>43</v>
      </c>
      <c r="C8385">
        <v>6</v>
      </c>
      <c r="D8385" t="s">
        <v>26</v>
      </c>
      <c r="E8385" t="s">
        <v>5367</v>
      </c>
      <c r="F8385" t="s">
        <v>13</v>
      </c>
      <c r="G8385" t="s">
        <v>5549</v>
      </c>
      <c r="H8385" s="1">
        <v>0.2</v>
      </c>
      <c r="I8385" s="2">
        <v>42706</v>
      </c>
      <c r="J8385" t="s">
        <v>5550</v>
      </c>
      <c r="K8385" t="s">
        <v>73</v>
      </c>
      <c r="L8385">
        <v>78415</v>
      </c>
      <c r="M8385">
        <v>1160</v>
      </c>
      <c r="N8385" t="s">
        <v>361</v>
      </c>
      <c r="O8385">
        <v>1</v>
      </c>
      <c r="P8385">
        <v>7</v>
      </c>
      <c r="Q8385" t="s">
        <v>75</v>
      </c>
      <c r="R8385" t="s">
        <v>8304</v>
      </c>
      <c r="S8385">
        <v>1.44</v>
      </c>
      <c r="T8385">
        <v>16</v>
      </c>
      <c r="U8385" t="s">
        <v>33</v>
      </c>
      <c r="V8385" s="2">
        <v>42710</v>
      </c>
      <c r="W8385" t="s">
        <v>39</v>
      </c>
      <c r="X8385" t="s">
        <v>77</v>
      </c>
      <c r="Y8385" t="s">
        <v>49</v>
      </c>
    </row>
    <row r="8386" spans="1:25" hidden="1" x14ac:dyDescent="0.35">
      <c r="A8386">
        <v>2</v>
      </c>
      <c r="B8386" t="s">
        <v>43</v>
      </c>
      <c r="C8386">
        <v>3</v>
      </c>
      <c r="D8386" t="s">
        <v>11</v>
      </c>
      <c r="E8386" t="s">
        <v>2915</v>
      </c>
      <c r="F8386" t="s">
        <v>13</v>
      </c>
      <c r="G8386" t="s">
        <v>5253</v>
      </c>
      <c r="H8386" s="1">
        <v>0</v>
      </c>
      <c r="I8386" s="2">
        <v>42587</v>
      </c>
      <c r="J8386" t="s">
        <v>5386</v>
      </c>
      <c r="K8386" t="s">
        <v>102</v>
      </c>
      <c r="L8386">
        <v>6450</v>
      </c>
      <c r="M8386">
        <v>837</v>
      </c>
      <c r="N8386" t="s">
        <v>1467</v>
      </c>
      <c r="O8386">
        <v>295</v>
      </c>
      <c r="P8386">
        <v>5</v>
      </c>
      <c r="Q8386" t="s">
        <v>104</v>
      </c>
      <c r="R8386" t="s">
        <v>8304</v>
      </c>
      <c r="S8386">
        <v>294.67</v>
      </c>
      <c r="T8386">
        <v>1133</v>
      </c>
      <c r="U8386" t="s">
        <v>33</v>
      </c>
      <c r="V8386" s="2">
        <v>42589</v>
      </c>
      <c r="W8386" t="s">
        <v>20</v>
      </c>
      <c r="X8386" t="s">
        <v>461</v>
      </c>
      <c r="Y8386" t="s">
        <v>24</v>
      </c>
    </row>
    <row r="8387" spans="1:25" hidden="1" x14ac:dyDescent="0.35">
      <c r="A8387">
        <v>2</v>
      </c>
      <c r="B8387" t="s">
        <v>43</v>
      </c>
      <c r="C8387">
        <v>3</v>
      </c>
      <c r="D8387" t="s">
        <v>26</v>
      </c>
      <c r="E8387" t="s">
        <v>2915</v>
      </c>
      <c r="F8387" t="s">
        <v>13</v>
      </c>
      <c r="G8387" t="s">
        <v>5253</v>
      </c>
      <c r="H8387" s="1">
        <v>0</v>
      </c>
      <c r="I8387" s="2">
        <v>42587</v>
      </c>
      <c r="J8387" t="s">
        <v>5386</v>
      </c>
      <c r="K8387" t="s">
        <v>102</v>
      </c>
      <c r="L8387">
        <v>6450</v>
      </c>
      <c r="M8387">
        <v>333</v>
      </c>
      <c r="N8387" t="s">
        <v>6044</v>
      </c>
      <c r="O8387">
        <v>2</v>
      </c>
      <c r="P8387">
        <v>2</v>
      </c>
      <c r="Q8387" t="s">
        <v>104</v>
      </c>
      <c r="R8387" t="s">
        <v>8304</v>
      </c>
      <c r="S8387">
        <v>2.0099999999999998</v>
      </c>
      <c r="T8387">
        <v>5</v>
      </c>
      <c r="U8387" t="s">
        <v>33</v>
      </c>
      <c r="V8387" s="2">
        <v>42589</v>
      </c>
      <c r="W8387" t="s">
        <v>20</v>
      </c>
      <c r="X8387" t="s">
        <v>461</v>
      </c>
      <c r="Y8387" t="s">
        <v>49</v>
      </c>
    </row>
    <row r="8388" spans="1:25" hidden="1" x14ac:dyDescent="0.35">
      <c r="A8388">
        <v>2</v>
      </c>
      <c r="B8388" t="s">
        <v>43</v>
      </c>
      <c r="C8388">
        <v>3</v>
      </c>
      <c r="D8388" t="s">
        <v>26</v>
      </c>
      <c r="E8388" t="s">
        <v>2915</v>
      </c>
      <c r="F8388" t="s">
        <v>13</v>
      </c>
      <c r="G8388" t="s">
        <v>5253</v>
      </c>
      <c r="H8388" s="1">
        <v>0</v>
      </c>
      <c r="I8388" s="2">
        <v>42587</v>
      </c>
      <c r="J8388" t="s">
        <v>5386</v>
      </c>
      <c r="K8388" t="s">
        <v>102</v>
      </c>
      <c r="L8388">
        <v>6450</v>
      </c>
      <c r="M8388">
        <v>633</v>
      </c>
      <c r="N8388" t="s">
        <v>4458</v>
      </c>
      <c r="O8388">
        <v>22</v>
      </c>
      <c r="P8388">
        <v>3</v>
      </c>
      <c r="Q8388" t="s">
        <v>104</v>
      </c>
      <c r="R8388" t="s">
        <v>8304</v>
      </c>
      <c r="S8388">
        <v>22.25</v>
      </c>
      <c r="T8388">
        <v>79</v>
      </c>
      <c r="U8388" t="s">
        <v>33</v>
      </c>
      <c r="V8388" s="2">
        <v>42589</v>
      </c>
      <c r="W8388" t="s">
        <v>20</v>
      </c>
      <c r="X8388" t="s">
        <v>461</v>
      </c>
      <c r="Y8388" t="s">
        <v>56</v>
      </c>
    </row>
    <row r="8389" spans="1:25" hidden="1" x14ac:dyDescent="0.35">
      <c r="A8389">
        <v>2</v>
      </c>
      <c r="B8389" t="s">
        <v>25</v>
      </c>
      <c r="C8389">
        <v>1</v>
      </c>
      <c r="D8389" t="s">
        <v>11</v>
      </c>
      <c r="E8389" t="s">
        <v>99</v>
      </c>
      <c r="F8389" t="s">
        <v>13</v>
      </c>
      <c r="G8389" t="s">
        <v>893</v>
      </c>
      <c r="H8389" s="1">
        <v>0.4</v>
      </c>
      <c r="I8389" s="2">
        <v>42466</v>
      </c>
      <c r="J8389" t="s">
        <v>6858</v>
      </c>
      <c r="K8389" t="s">
        <v>102</v>
      </c>
      <c r="L8389">
        <v>19143</v>
      </c>
      <c r="M8389">
        <v>964</v>
      </c>
      <c r="N8389" t="s">
        <v>1859</v>
      </c>
      <c r="O8389">
        <v>-36</v>
      </c>
      <c r="P8389">
        <v>3</v>
      </c>
      <c r="Q8389" t="s">
        <v>104</v>
      </c>
      <c r="R8389" t="s">
        <v>8304</v>
      </c>
      <c r="S8389">
        <v>-36.11</v>
      </c>
      <c r="T8389">
        <v>155</v>
      </c>
      <c r="U8389" t="s">
        <v>76</v>
      </c>
      <c r="V8389" s="2">
        <v>42468</v>
      </c>
      <c r="W8389" t="s">
        <v>130</v>
      </c>
      <c r="X8389" t="s">
        <v>105</v>
      </c>
      <c r="Y8389" t="s">
        <v>41</v>
      </c>
    </row>
    <row r="8390" spans="1:25" hidden="1" x14ac:dyDescent="0.35">
      <c r="A8390">
        <v>2</v>
      </c>
      <c r="B8390" t="s">
        <v>25</v>
      </c>
      <c r="C8390">
        <v>1</v>
      </c>
      <c r="D8390" t="s">
        <v>26</v>
      </c>
      <c r="E8390" t="s">
        <v>99</v>
      </c>
      <c r="F8390" t="s">
        <v>13</v>
      </c>
      <c r="G8390" t="s">
        <v>893</v>
      </c>
      <c r="H8390" s="1">
        <v>0.2</v>
      </c>
      <c r="I8390" s="2">
        <v>42466</v>
      </c>
      <c r="J8390" t="s">
        <v>6858</v>
      </c>
      <c r="K8390" t="s">
        <v>102</v>
      </c>
      <c r="L8390">
        <v>19143</v>
      </c>
      <c r="M8390">
        <v>1051</v>
      </c>
      <c r="N8390" t="s">
        <v>1166</v>
      </c>
      <c r="O8390">
        <v>-2</v>
      </c>
      <c r="P8390">
        <v>1</v>
      </c>
      <c r="Q8390" t="s">
        <v>104</v>
      </c>
      <c r="R8390" t="s">
        <v>8304</v>
      </c>
      <c r="S8390">
        <v>-2.19</v>
      </c>
      <c r="T8390">
        <v>10</v>
      </c>
      <c r="U8390" t="s">
        <v>76</v>
      </c>
      <c r="V8390" s="2">
        <v>42468</v>
      </c>
      <c r="W8390" t="s">
        <v>130</v>
      </c>
      <c r="X8390" t="s">
        <v>105</v>
      </c>
      <c r="Y8390" t="s">
        <v>356</v>
      </c>
    </row>
    <row r="8391" spans="1:25" hidden="1" x14ac:dyDescent="0.35">
      <c r="A8391">
        <v>2</v>
      </c>
      <c r="B8391" t="s">
        <v>25</v>
      </c>
      <c r="C8391">
        <v>1</v>
      </c>
      <c r="D8391" t="s">
        <v>50</v>
      </c>
      <c r="E8391" t="s">
        <v>99</v>
      </c>
      <c r="F8391" t="s">
        <v>13</v>
      </c>
      <c r="G8391" t="s">
        <v>893</v>
      </c>
      <c r="H8391" s="1">
        <v>0.2</v>
      </c>
      <c r="I8391" s="2">
        <v>42466</v>
      </c>
      <c r="J8391" t="s">
        <v>6858</v>
      </c>
      <c r="K8391" t="s">
        <v>102</v>
      </c>
      <c r="L8391">
        <v>19143</v>
      </c>
      <c r="M8391">
        <v>922</v>
      </c>
      <c r="N8391" t="s">
        <v>449</v>
      </c>
      <c r="O8391">
        <v>22</v>
      </c>
      <c r="P8391">
        <v>2</v>
      </c>
      <c r="Q8391" t="s">
        <v>104</v>
      </c>
      <c r="R8391" t="s">
        <v>8304</v>
      </c>
      <c r="S8391">
        <v>21.9</v>
      </c>
      <c r="T8391">
        <v>117</v>
      </c>
      <c r="U8391" t="s">
        <v>76</v>
      </c>
      <c r="V8391" s="2">
        <v>42468</v>
      </c>
      <c r="W8391" t="s">
        <v>130</v>
      </c>
      <c r="X8391" t="s">
        <v>105</v>
      </c>
      <c r="Y8391" t="s">
        <v>113</v>
      </c>
    </row>
    <row r="8392" spans="1:25" hidden="1" x14ac:dyDescent="0.35">
      <c r="A8392">
        <v>4</v>
      </c>
      <c r="B8392" t="s">
        <v>43</v>
      </c>
      <c r="C8392">
        <v>6</v>
      </c>
      <c r="D8392" t="s">
        <v>11</v>
      </c>
      <c r="E8392" t="s">
        <v>222</v>
      </c>
      <c r="F8392" t="s">
        <v>13</v>
      </c>
      <c r="G8392" t="s">
        <v>140</v>
      </c>
      <c r="H8392" s="1">
        <v>0</v>
      </c>
      <c r="I8392" s="2">
        <v>42468</v>
      </c>
      <c r="J8392" t="s">
        <v>5679</v>
      </c>
      <c r="K8392" t="s">
        <v>16</v>
      </c>
      <c r="L8392">
        <v>35601</v>
      </c>
      <c r="M8392">
        <v>1386</v>
      </c>
      <c r="N8392" t="s">
        <v>2713</v>
      </c>
      <c r="O8392">
        <v>316</v>
      </c>
      <c r="P8392">
        <v>8</v>
      </c>
      <c r="Q8392" t="s">
        <v>18</v>
      </c>
      <c r="R8392" t="s">
        <v>8304</v>
      </c>
      <c r="S8392">
        <v>316.14</v>
      </c>
      <c r="T8392">
        <v>1216</v>
      </c>
      <c r="U8392" t="s">
        <v>33</v>
      </c>
      <c r="V8392" s="2">
        <v>42472</v>
      </c>
      <c r="W8392" t="s">
        <v>39</v>
      </c>
      <c r="X8392" t="s">
        <v>225</v>
      </c>
      <c r="Y8392" t="s">
        <v>41</v>
      </c>
    </row>
    <row r="8393" spans="1:25" hidden="1" x14ac:dyDescent="0.35">
      <c r="A8393">
        <v>7</v>
      </c>
      <c r="B8393" t="s">
        <v>25</v>
      </c>
      <c r="C8393">
        <v>6</v>
      </c>
      <c r="D8393" t="s">
        <v>11</v>
      </c>
      <c r="E8393" t="s">
        <v>7000</v>
      </c>
      <c r="F8393" t="s">
        <v>13</v>
      </c>
      <c r="G8393" t="s">
        <v>6841</v>
      </c>
      <c r="H8393" s="1">
        <v>0</v>
      </c>
      <c r="I8393" s="2">
        <v>42625</v>
      </c>
      <c r="J8393" t="s">
        <v>7001</v>
      </c>
      <c r="K8393" t="s">
        <v>73</v>
      </c>
      <c r="L8393">
        <v>66062</v>
      </c>
      <c r="M8393">
        <v>1450</v>
      </c>
      <c r="N8393" t="s">
        <v>8219</v>
      </c>
      <c r="O8393">
        <v>13</v>
      </c>
      <c r="P8393">
        <v>2</v>
      </c>
      <c r="Q8393" t="s">
        <v>75</v>
      </c>
      <c r="R8393" t="s">
        <v>8304</v>
      </c>
      <c r="S8393">
        <v>12.98</v>
      </c>
      <c r="T8393">
        <v>41</v>
      </c>
      <c r="U8393" t="s">
        <v>76</v>
      </c>
      <c r="V8393" s="2">
        <v>42632</v>
      </c>
      <c r="W8393" t="s">
        <v>39</v>
      </c>
      <c r="X8393" t="s">
        <v>2166</v>
      </c>
      <c r="Y8393" t="s">
        <v>47</v>
      </c>
    </row>
    <row r="8394" spans="1:25" hidden="1" x14ac:dyDescent="0.35">
      <c r="A8394">
        <v>7</v>
      </c>
      <c r="B8394" t="s">
        <v>25</v>
      </c>
      <c r="C8394">
        <v>6</v>
      </c>
      <c r="D8394" t="s">
        <v>26</v>
      </c>
      <c r="E8394" t="s">
        <v>7000</v>
      </c>
      <c r="F8394" t="s">
        <v>13</v>
      </c>
      <c r="G8394" t="s">
        <v>6841</v>
      </c>
      <c r="H8394" s="1">
        <v>0</v>
      </c>
      <c r="I8394" s="2">
        <v>42625</v>
      </c>
      <c r="J8394" t="s">
        <v>7001</v>
      </c>
      <c r="K8394" t="s">
        <v>73</v>
      </c>
      <c r="L8394">
        <v>66062</v>
      </c>
      <c r="M8394">
        <v>683</v>
      </c>
      <c r="N8394" t="s">
        <v>3242</v>
      </c>
      <c r="O8394">
        <v>149</v>
      </c>
      <c r="P8394">
        <v>2</v>
      </c>
      <c r="Q8394" t="s">
        <v>75</v>
      </c>
      <c r="R8394" t="s">
        <v>8304</v>
      </c>
      <c r="S8394">
        <v>149.38</v>
      </c>
      <c r="T8394">
        <v>332</v>
      </c>
      <c r="U8394" t="s">
        <v>76</v>
      </c>
      <c r="V8394" s="2">
        <v>42632</v>
      </c>
      <c r="W8394" t="s">
        <v>39</v>
      </c>
      <c r="X8394" t="s">
        <v>2166</v>
      </c>
      <c r="Y8394" t="s">
        <v>54</v>
      </c>
    </row>
    <row r="8395" spans="1:25" hidden="1" x14ac:dyDescent="0.35">
      <c r="A8395">
        <v>7</v>
      </c>
      <c r="B8395" t="s">
        <v>25</v>
      </c>
      <c r="C8395">
        <v>6</v>
      </c>
      <c r="D8395" t="s">
        <v>26</v>
      </c>
      <c r="E8395" t="s">
        <v>7000</v>
      </c>
      <c r="F8395" t="s">
        <v>13</v>
      </c>
      <c r="G8395" t="s">
        <v>6841</v>
      </c>
      <c r="H8395" s="1">
        <v>0</v>
      </c>
      <c r="I8395" s="2">
        <v>42625</v>
      </c>
      <c r="J8395" t="s">
        <v>7001</v>
      </c>
      <c r="K8395" t="s">
        <v>73</v>
      </c>
      <c r="L8395">
        <v>66062</v>
      </c>
      <c r="M8395">
        <v>461</v>
      </c>
      <c r="N8395" t="s">
        <v>4141</v>
      </c>
      <c r="O8395">
        <v>7</v>
      </c>
      <c r="P8395">
        <v>3</v>
      </c>
      <c r="Q8395" t="s">
        <v>75</v>
      </c>
      <c r="R8395" t="s">
        <v>8304</v>
      </c>
      <c r="S8395">
        <v>7.16</v>
      </c>
      <c r="T8395">
        <v>358</v>
      </c>
      <c r="U8395" t="s">
        <v>76</v>
      </c>
      <c r="V8395" s="2">
        <v>42632</v>
      </c>
      <c r="W8395" t="s">
        <v>39</v>
      </c>
      <c r="X8395" t="s">
        <v>2166</v>
      </c>
      <c r="Y8395" t="s">
        <v>356</v>
      </c>
    </row>
    <row r="8396" spans="1:25" hidden="1" x14ac:dyDescent="0.35">
      <c r="A8396">
        <v>7</v>
      </c>
      <c r="B8396" t="s">
        <v>25</v>
      </c>
      <c r="C8396">
        <v>6</v>
      </c>
      <c r="D8396" t="s">
        <v>50</v>
      </c>
      <c r="E8396" t="s">
        <v>7000</v>
      </c>
      <c r="F8396" t="s">
        <v>13</v>
      </c>
      <c r="G8396" t="s">
        <v>6841</v>
      </c>
      <c r="H8396" s="1">
        <v>0</v>
      </c>
      <c r="I8396" s="2">
        <v>42625</v>
      </c>
      <c r="J8396" t="s">
        <v>7001</v>
      </c>
      <c r="K8396" t="s">
        <v>73</v>
      </c>
      <c r="L8396">
        <v>66062</v>
      </c>
      <c r="M8396">
        <v>1403</v>
      </c>
      <c r="N8396" t="s">
        <v>5076</v>
      </c>
      <c r="O8396">
        <v>11</v>
      </c>
      <c r="P8396">
        <v>5</v>
      </c>
      <c r="Q8396" t="s">
        <v>75</v>
      </c>
      <c r="R8396" t="s">
        <v>8304</v>
      </c>
      <c r="S8396">
        <v>10.91</v>
      </c>
      <c r="T8396">
        <v>57</v>
      </c>
      <c r="U8396" t="s">
        <v>76</v>
      </c>
      <c r="V8396" s="2">
        <v>42632</v>
      </c>
      <c r="W8396" t="s">
        <v>39</v>
      </c>
      <c r="X8396" t="s">
        <v>2166</v>
      </c>
      <c r="Y8396" t="s">
        <v>113</v>
      </c>
    </row>
    <row r="8397" spans="1:25" hidden="1" x14ac:dyDescent="0.35">
      <c r="A8397">
        <v>4</v>
      </c>
      <c r="B8397" t="s">
        <v>43</v>
      </c>
      <c r="C8397">
        <v>6</v>
      </c>
      <c r="D8397" t="s">
        <v>26</v>
      </c>
      <c r="E8397" t="s">
        <v>781</v>
      </c>
      <c r="F8397" t="s">
        <v>13</v>
      </c>
      <c r="G8397" t="s">
        <v>782</v>
      </c>
      <c r="H8397" s="1">
        <v>0.7</v>
      </c>
      <c r="I8397" s="2">
        <v>42574</v>
      </c>
      <c r="J8397" t="s">
        <v>783</v>
      </c>
      <c r="K8397" t="s">
        <v>30</v>
      </c>
      <c r="L8397">
        <v>85705</v>
      </c>
      <c r="M8397">
        <v>1636</v>
      </c>
      <c r="N8397" t="s">
        <v>722</v>
      </c>
      <c r="O8397">
        <v>-6</v>
      </c>
      <c r="P8397">
        <v>5</v>
      </c>
      <c r="Q8397" t="s">
        <v>32</v>
      </c>
      <c r="R8397" t="s">
        <v>8304</v>
      </c>
      <c r="S8397">
        <v>-5.71</v>
      </c>
      <c r="T8397">
        <v>8</v>
      </c>
      <c r="U8397" t="s">
        <v>19</v>
      </c>
      <c r="V8397" s="2">
        <v>42578</v>
      </c>
      <c r="W8397" t="s">
        <v>39</v>
      </c>
      <c r="X8397" t="s">
        <v>199</v>
      </c>
      <c r="Y8397" t="s">
        <v>54</v>
      </c>
    </row>
    <row r="8398" spans="1:25" hidden="1" x14ac:dyDescent="0.35">
      <c r="A8398">
        <v>4</v>
      </c>
      <c r="B8398" t="s">
        <v>43</v>
      </c>
      <c r="C8398">
        <v>6</v>
      </c>
      <c r="D8398" t="s">
        <v>50</v>
      </c>
      <c r="E8398" t="s">
        <v>781</v>
      </c>
      <c r="F8398" t="s">
        <v>13</v>
      </c>
      <c r="G8398" t="s">
        <v>782</v>
      </c>
      <c r="H8398" s="1">
        <v>0.2</v>
      </c>
      <c r="I8398" s="2">
        <v>42574</v>
      </c>
      <c r="J8398" t="s">
        <v>783</v>
      </c>
      <c r="K8398" t="s">
        <v>30</v>
      </c>
      <c r="L8398">
        <v>85705</v>
      </c>
      <c r="M8398">
        <v>1115</v>
      </c>
      <c r="N8398" t="s">
        <v>784</v>
      </c>
      <c r="O8398">
        <v>179</v>
      </c>
      <c r="P8398">
        <v>8</v>
      </c>
      <c r="Q8398" t="s">
        <v>32</v>
      </c>
      <c r="R8398" t="s">
        <v>8304</v>
      </c>
      <c r="S8398">
        <v>179.19</v>
      </c>
      <c r="T8398">
        <v>1024</v>
      </c>
      <c r="U8398" t="s">
        <v>19</v>
      </c>
      <c r="V8398" s="2">
        <v>42578</v>
      </c>
      <c r="W8398" t="s">
        <v>39</v>
      </c>
      <c r="X8398" t="s">
        <v>199</v>
      </c>
      <c r="Y8398" t="s">
        <v>113</v>
      </c>
    </row>
    <row r="8399" spans="1:25" hidden="1" x14ac:dyDescent="0.35">
      <c r="A8399">
        <v>4</v>
      </c>
      <c r="B8399" t="s">
        <v>43</v>
      </c>
      <c r="C8399">
        <v>6</v>
      </c>
      <c r="D8399" t="s">
        <v>26</v>
      </c>
      <c r="E8399" t="s">
        <v>781</v>
      </c>
      <c r="F8399" t="s">
        <v>13</v>
      </c>
      <c r="G8399" t="s">
        <v>782</v>
      </c>
      <c r="H8399" s="1">
        <v>0.2</v>
      </c>
      <c r="I8399" s="2">
        <v>42574</v>
      </c>
      <c r="J8399" t="s">
        <v>783</v>
      </c>
      <c r="K8399" t="s">
        <v>30</v>
      </c>
      <c r="L8399">
        <v>85705</v>
      </c>
      <c r="M8399">
        <v>1139</v>
      </c>
      <c r="N8399" t="s">
        <v>785</v>
      </c>
      <c r="O8399">
        <v>1</v>
      </c>
      <c r="P8399">
        <v>1</v>
      </c>
      <c r="Q8399" t="s">
        <v>32</v>
      </c>
      <c r="R8399" t="s">
        <v>8304</v>
      </c>
      <c r="S8399">
        <v>0.92</v>
      </c>
      <c r="T8399">
        <v>9</v>
      </c>
      <c r="U8399" t="s">
        <v>19</v>
      </c>
      <c r="V8399" s="2">
        <v>42578</v>
      </c>
      <c r="W8399" t="s">
        <v>39</v>
      </c>
      <c r="X8399" t="s">
        <v>199</v>
      </c>
      <c r="Y8399" t="s">
        <v>49</v>
      </c>
    </row>
    <row r="8400" spans="1:25" hidden="1" x14ac:dyDescent="0.35">
      <c r="A8400">
        <v>4</v>
      </c>
      <c r="B8400" t="s">
        <v>43</v>
      </c>
      <c r="C8400">
        <v>6</v>
      </c>
      <c r="D8400" t="s">
        <v>50</v>
      </c>
      <c r="E8400" t="s">
        <v>781</v>
      </c>
      <c r="F8400" t="s">
        <v>13</v>
      </c>
      <c r="G8400" t="s">
        <v>782</v>
      </c>
      <c r="H8400" s="1">
        <v>0.2</v>
      </c>
      <c r="I8400" s="2">
        <v>42574</v>
      </c>
      <c r="J8400" t="s">
        <v>783</v>
      </c>
      <c r="K8400" t="s">
        <v>30</v>
      </c>
      <c r="L8400">
        <v>85705</v>
      </c>
      <c r="M8400">
        <v>1095</v>
      </c>
      <c r="N8400" t="s">
        <v>786</v>
      </c>
      <c r="O8400">
        <v>-30</v>
      </c>
      <c r="P8400">
        <v>10</v>
      </c>
      <c r="Q8400" t="s">
        <v>32</v>
      </c>
      <c r="R8400" t="s">
        <v>8304</v>
      </c>
      <c r="S8400">
        <v>-29.94</v>
      </c>
      <c r="T8400">
        <v>479</v>
      </c>
      <c r="U8400" t="s">
        <v>19</v>
      </c>
      <c r="V8400" s="2">
        <v>42578</v>
      </c>
      <c r="W8400" t="s">
        <v>39</v>
      </c>
      <c r="X8400" t="s">
        <v>199</v>
      </c>
      <c r="Y8400" t="s">
        <v>113</v>
      </c>
    </row>
    <row r="8401" spans="1:25" hidden="1" x14ac:dyDescent="0.35">
      <c r="A8401">
        <v>5</v>
      </c>
      <c r="B8401" t="s">
        <v>43</v>
      </c>
      <c r="C8401">
        <v>6</v>
      </c>
      <c r="D8401" t="s">
        <v>26</v>
      </c>
      <c r="E8401" t="s">
        <v>870</v>
      </c>
      <c r="F8401" t="s">
        <v>13</v>
      </c>
      <c r="G8401" t="s">
        <v>6160</v>
      </c>
      <c r="H8401" s="1">
        <v>0</v>
      </c>
      <c r="I8401" s="2">
        <v>42702</v>
      </c>
      <c r="J8401" t="s">
        <v>6214</v>
      </c>
      <c r="K8401" t="s">
        <v>73</v>
      </c>
      <c r="L8401">
        <v>47374</v>
      </c>
      <c r="M8401">
        <v>976</v>
      </c>
      <c r="N8401" t="s">
        <v>3206</v>
      </c>
      <c r="O8401">
        <v>29</v>
      </c>
      <c r="P8401">
        <v>6</v>
      </c>
      <c r="Q8401" t="s">
        <v>75</v>
      </c>
      <c r="R8401" t="s">
        <v>8304</v>
      </c>
      <c r="S8401">
        <v>29.45</v>
      </c>
      <c r="T8401">
        <v>64</v>
      </c>
      <c r="U8401" t="s">
        <v>33</v>
      </c>
      <c r="V8401" s="2">
        <v>42707</v>
      </c>
      <c r="W8401" t="s">
        <v>39</v>
      </c>
      <c r="X8401" t="s">
        <v>167</v>
      </c>
      <c r="Y8401" t="s">
        <v>119</v>
      </c>
    </row>
    <row r="8402" spans="1:25" hidden="1" x14ac:dyDescent="0.35">
      <c r="A8402">
        <v>1</v>
      </c>
      <c r="B8402" t="s">
        <v>10</v>
      </c>
      <c r="C8402">
        <v>1</v>
      </c>
      <c r="D8402" t="s">
        <v>26</v>
      </c>
      <c r="E8402" t="s">
        <v>122</v>
      </c>
      <c r="F8402" t="s">
        <v>13</v>
      </c>
      <c r="G8402" t="s">
        <v>1380</v>
      </c>
      <c r="H8402" s="1">
        <v>0.8</v>
      </c>
      <c r="I8402" s="2">
        <v>42616</v>
      </c>
      <c r="J8402" t="s">
        <v>7218</v>
      </c>
      <c r="K8402" t="s">
        <v>73</v>
      </c>
      <c r="L8402">
        <v>77095</v>
      </c>
      <c r="M8402">
        <v>720</v>
      </c>
      <c r="N8402" t="s">
        <v>5909</v>
      </c>
      <c r="O8402">
        <v>-12</v>
      </c>
      <c r="P8402">
        <v>5</v>
      </c>
      <c r="Q8402" t="s">
        <v>75</v>
      </c>
      <c r="R8402" t="s">
        <v>8304</v>
      </c>
      <c r="S8402">
        <v>-11.52</v>
      </c>
      <c r="T8402">
        <v>8</v>
      </c>
      <c r="U8402" t="s">
        <v>76</v>
      </c>
      <c r="V8402" s="2">
        <v>42617</v>
      </c>
      <c r="W8402" t="s">
        <v>130</v>
      </c>
      <c r="X8402" t="s">
        <v>77</v>
      </c>
      <c r="Y8402" t="s">
        <v>54</v>
      </c>
    </row>
    <row r="8403" spans="1:25" x14ac:dyDescent="0.35">
      <c r="A8403">
        <v>2</v>
      </c>
      <c r="B8403" t="s">
        <v>43</v>
      </c>
      <c r="C8403">
        <v>3</v>
      </c>
      <c r="D8403" t="s">
        <v>50</v>
      </c>
      <c r="E8403" t="s">
        <v>88</v>
      </c>
      <c r="F8403" t="s">
        <v>13</v>
      </c>
      <c r="G8403" t="s">
        <v>6981</v>
      </c>
      <c r="H8403" s="1">
        <v>0.2</v>
      </c>
      <c r="I8403" s="2">
        <v>42674</v>
      </c>
      <c r="J8403" t="s">
        <v>7742</v>
      </c>
      <c r="K8403" t="s">
        <v>30</v>
      </c>
      <c r="L8403">
        <v>94110</v>
      </c>
      <c r="M8403">
        <v>1108</v>
      </c>
      <c r="N8403" t="s">
        <v>1202</v>
      </c>
      <c r="O8403">
        <v>8</v>
      </c>
      <c r="P8403">
        <v>2</v>
      </c>
      <c r="Q8403" t="s">
        <v>32</v>
      </c>
      <c r="R8403" t="s">
        <v>8304</v>
      </c>
      <c r="S8403">
        <v>8.2799999999999994</v>
      </c>
      <c r="T8403">
        <v>74</v>
      </c>
      <c r="U8403" t="s">
        <v>76</v>
      </c>
      <c r="V8403" s="2">
        <v>42676</v>
      </c>
      <c r="W8403" t="s">
        <v>20</v>
      </c>
      <c r="X8403" t="s">
        <v>34</v>
      </c>
      <c r="Y8403" t="s">
        <v>52</v>
      </c>
    </row>
    <row r="8404" spans="1:25" x14ac:dyDescent="0.35">
      <c r="A8404">
        <v>0</v>
      </c>
      <c r="B8404" t="s">
        <v>10</v>
      </c>
      <c r="C8404">
        <v>0</v>
      </c>
      <c r="D8404" t="s">
        <v>11</v>
      </c>
      <c r="E8404" t="s">
        <v>27</v>
      </c>
      <c r="F8404" t="s">
        <v>13</v>
      </c>
      <c r="G8404" t="s">
        <v>193</v>
      </c>
      <c r="H8404" s="1">
        <v>0</v>
      </c>
      <c r="I8404" s="2">
        <v>42475</v>
      </c>
      <c r="J8404" t="s">
        <v>6912</v>
      </c>
      <c r="K8404" t="s">
        <v>30</v>
      </c>
      <c r="L8404">
        <v>90049</v>
      </c>
      <c r="M8404">
        <v>871</v>
      </c>
      <c r="N8404" t="s">
        <v>8165</v>
      </c>
      <c r="O8404">
        <v>77</v>
      </c>
      <c r="P8404">
        <v>4</v>
      </c>
      <c r="Q8404" t="s">
        <v>32</v>
      </c>
      <c r="R8404" t="s">
        <v>8304</v>
      </c>
      <c r="S8404">
        <v>76.98</v>
      </c>
      <c r="T8404">
        <v>188</v>
      </c>
      <c r="U8404" t="s">
        <v>76</v>
      </c>
      <c r="V8404" s="2">
        <v>42475</v>
      </c>
      <c r="W8404" t="s">
        <v>773</v>
      </c>
      <c r="X8404" t="s">
        <v>34</v>
      </c>
      <c r="Y8404" t="s">
        <v>47</v>
      </c>
    </row>
    <row r="8405" spans="1:25" x14ac:dyDescent="0.35">
      <c r="A8405">
        <v>0</v>
      </c>
      <c r="B8405" t="s">
        <v>10</v>
      </c>
      <c r="C8405">
        <v>0</v>
      </c>
      <c r="D8405" t="s">
        <v>26</v>
      </c>
      <c r="E8405" t="s">
        <v>27</v>
      </c>
      <c r="F8405" t="s">
        <v>13</v>
      </c>
      <c r="G8405" t="s">
        <v>193</v>
      </c>
      <c r="H8405" s="1">
        <v>0</v>
      </c>
      <c r="I8405" s="2">
        <v>42475</v>
      </c>
      <c r="J8405" t="s">
        <v>6912</v>
      </c>
      <c r="K8405" t="s">
        <v>30</v>
      </c>
      <c r="L8405">
        <v>90049</v>
      </c>
      <c r="M8405">
        <v>297</v>
      </c>
      <c r="N8405" t="s">
        <v>2845</v>
      </c>
      <c r="O8405">
        <v>31</v>
      </c>
      <c r="P8405">
        <v>2</v>
      </c>
      <c r="Q8405" t="s">
        <v>32</v>
      </c>
      <c r="R8405" t="s">
        <v>8304</v>
      </c>
      <c r="S8405">
        <v>31.02</v>
      </c>
      <c r="T8405">
        <v>107</v>
      </c>
      <c r="U8405" t="s">
        <v>76</v>
      </c>
      <c r="V8405" s="2">
        <v>42475</v>
      </c>
      <c r="W8405" t="s">
        <v>773</v>
      </c>
      <c r="X8405" t="s">
        <v>34</v>
      </c>
      <c r="Y8405" t="s">
        <v>56</v>
      </c>
    </row>
    <row r="8406" spans="1:25" hidden="1" x14ac:dyDescent="0.35">
      <c r="A8406">
        <v>6</v>
      </c>
      <c r="B8406" t="s">
        <v>10</v>
      </c>
      <c r="C8406">
        <v>6</v>
      </c>
      <c r="D8406" t="s">
        <v>26</v>
      </c>
      <c r="E8406" t="s">
        <v>171</v>
      </c>
      <c r="F8406" t="s">
        <v>13</v>
      </c>
      <c r="G8406" t="s">
        <v>3268</v>
      </c>
      <c r="H8406" s="1">
        <v>0</v>
      </c>
      <c r="I8406" s="2">
        <v>42551</v>
      </c>
      <c r="J8406" t="s">
        <v>4073</v>
      </c>
      <c r="K8406" t="s">
        <v>102</v>
      </c>
      <c r="L8406">
        <v>10011</v>
      </c>
      <c r="M8406">
        <v>1421</v>
      </c>
      <c r="N8406" t="s">
        <v>538</v>
      </c>
      <c r="O8406">
        <v>3</v>
      </c>
      <c r="P8406">
        <v>3</v>
      </c>
      <c r="Q8406" t="s">
        <v>104</v>
      </c>
      <c r="R8406" t="s">
        <v>8304</v>
      </c>
      <c r="S8406">
        <v>2.9</v>
      </c>
      <c r="T8406">
        <v>7</v>
      </c>
      <c r="U8406" t="s">
        <v>19</v>
      </c>
      <c r="V8406" s="2">
        <v>42557</v>
      </c>
      <c r="W8406" t="s">
        <v>39</v>
      </c>
      <c r="X8406" t="s">
        <v>175</v>
      </c>
      <c r="Y8406" t="s">
        <v>49</v>
      </c>
    </row>
    <row r="8407" spans="1:25" hidden="1" x14ac:dyDescent="0.35">
      <c r="A8407">
        <v>6</v>
      </c>
      <c r="B8407" t="s">
        <v>10</v>
      </c>
      <c r="C8407">
        <v>6</v>
      </c>
      <c r="D8407" t="s">
        <v>26</v>
      </c>
      <c r="E8407" t="s">
        <v>171</v>
      </c>
      <c r="F8407" t="s">
        <v>13</v>
      </c>
      <c r="G8407" t="s">
        <v>3268</v>
      </c>
      <c r="H8407" s="1">
        <v>0.2</v>
      </c>
      <c r="I8407" s="2">
        <v>42551</v>
      </c>
      <c r="J8407" t="s">
        <v>4073</v>
      </c>
      <c r="K8407" t="s">
        <v>102</v>
      </c>
      <c r="L8407">
        <v>10011</v>
      </c>
      <c r="M8407">
        <v>413</v>
      </c>
      <c r="N8407" t="s">
        <v>1092</v>
      </c>
      <c r="O8407">
        <v>1</v>
      </c>
      <c r="P8407">
        <v>1</v>
      </c>
      <c r="Q8407" t="s">
        <v>104</v>
      </c>
      <c r="R8407" t="s">
        <v>8304</v>
      </c>
      <c r="S8407">
        <v>0.84</v>
      </c>
      <c r="T8407">
        <v>3</v>
      </c>
      <c r="U8407" t="s">
        <v>19</v>
      </c>
      <c r="V8407" s="2">
        <v>42557</v>
      </c>
      <c r="W8407" t="s">
        <v>39</v>
      </c>
      <c r="X8407" t="s">
        <v>175</v>
      </c>
      <c r="Y8407" t="s">
        <v>54</v>
      </c>
    </row>
    <row r="8408" spans="1:25" hidden="1" x14ac:dyDescent="0.35">
      <c r="A8408">
        <v>5</v>
      </c>
      <c r="B8408" t="s">
        <v>43</v>
      </c>
      <c r="C8408">
        <v>6</v>
      </c>
      <c r="D8408" t="s">
        <v>26</v>
      </c>
      <c r="E8408" t="s">
        <v>4622</v>
      </c>
      <c r="F8408" t="s">
        <v>13</v>
      </c>
      <c r="G8408" t="s">
        <v>2007</v>
      </c>
      <c r="H8408" s="1">
        <v>0.2</v>
      </c>
      <c r="I8408" s="2">
        <v>42471</v>
      </c>
      <c r="J8408" t="s">
        <v>4623</v>
      </c>
      <c r="K8408" t="s">
        <v>30</v>
      </c>
      <c r="L8408">
        <v>83501</v>
      </c>
      <c r="M8408">
        <v>695</v>
      </c>
      <c r="N8408" t="s">
        <v>4239</v>
      </c>
      <c r="O8408">
        <v>3</v>
      </c>
      <c r="P8408">
        <v>1</v>
      </c>
      <c r="Q8408" t="s">
        <v>32</v>
      </c>
      <c r="R8408" t="s">
        <v>8304</v>
      </c>
      <c r="S8408">
        <v>3.35</v>
      </c>
      <c r="T8408">
        <v>10</v>
      </c>
      <c r="U8408" t="s">
        <v>19</v>
      </c>
      <c r="V8408" s="2">
        <v>42476</v>
      </c>
      <c r="W8408" t="s">
        <v>39</v>
      </c>
      <c r="X8408" t="s">
        <v>1677</v>
      </c>
      <c r="Y8408" t="s">
        <v>54</v>
      </c>
    </row>
    <row r="8409" spans="1:25" hidden="1" x14ac:dyDescent="0.35">
      <c r="A8409">
        <v>2</v>
      </c>
      <c r="B8409" t="s">
        <v>25</v>
      </c>
      <c r="C8409">
        <v>1</v>
      </c>
      <c r="D8409" t="s">
        <v>11</v>
      </c>
      <c r="E8409" t="s">
        <v>1597</v>
      </c>
      <c r="F8409" t="s">
        <v>13</v>
      </c>
      <c r="G8409" t="s">
        <v>1598</v>
      </c>
      <c r="H8409" s="1">
        <v>0.3</v>
      </c>
      <c r="I8409" s="2">
        <v>42658</v>
      </c>
      <c r="J8409" t="s">
        <v>1599</v>
      </c>
      <c r="K8409" t="s">
        <v>102</v>
      </c>
      <c r="L8409">
        <v>44134</v>
      </c>
      <c r="M8409">
        <v>757</v>
      </c>
      <c r="N8409" t="s">
        <v>1600</v>
      </c>
      <c r="O8409">
        <v>-8</v>
      </c>
      <c r="P8409">
        <v>2</v>
      </c>
      <c r="Q8409" t="s">
        <v>104</v>
      </c>
      <c r="R8409" t="s">
        <v>8304</v>
      </c>
      <c r="S8409">
        <v>-7.86</v>
      </c>
      <c r="T8409">
        <v>183</v>
      </c>
      <c r="U8409" t="s">
        <v>19</v>
      </c>
      <c r="V8409" s="2">
        <v>42660</v>
      </c>
      <c r="W8409" t="s">
        <v>130</v>
      </c>
      <c r="X8409" t="s">
        <v>309</v>
      </c>
      <c r="Y8409" t="s">
        <v>24</v>
      </c>
    </row>
    <row r="8410" spans="1:25" hidden="1" x14ac:dyDescent="0.35">
      <c r="A8410">
        <v>2</v>
      </c>
      <c r="B8410" t="s">
        <v>25</v>
      </c>
      <c r="C8410">
        <v>1</v>
      </c>
      <c r="D8410" t="s">
        <v>26</v>
      </c>
      <c r="E8410" t="s">
        <v>1597</v>
      </c>
      <c r="F8410" t="s">
        <v>13</v>
      </c>
      <c r="G8410" t="s">
        <v>1598</v>
      </c>
      <c r="H8410" s="1">
        <v>0.2</v>
      </c>
      <c r="I8410" s="2">
        <v>42658</v>
      </c>
      <c r="J8410" t="s">
        <v>1599</v>
      </c>
      <c r="K8410" t="s">
        <v>102</v>
      </c>
      <c r="L8410">
        <v>44134</v>
      </c>
      <c r="M8410">
        <v>1688</v>
      </c>
      <c r="N8410" t="s">
        <v>916</v>
      </c>
      <c r="O8410">
        <v>3</v>
      </c>
      <c r="P8410">
        <v>2</v>
      </c>
      <c r="Q8410" t="s">
        <v>104</v>
      </c>
      <c r="R8410" t="s">
        <v>8304</v>
      </c>
      <c r="S8410">
        <v>2.89</v>
      </c>
      <c r="T8410">
        <v>8</v>
      </c>
      <c r="U8410" t="s">
        <v>19</v>
      </c>
      <c r="V8410" s="2">
        <v>42660</v>
      </c>
      <c r="W8410" t="s">
        <v>130</v>
      </c>
      <c r="X8410" t="s">
        <v>309</v>
      </c>
      <c r="Y8410" t="s">
        <v>64</v>
      </c>
    </row>
    <row r="8411" spans="1:25" hidden="1" x14ac:dyDescent="0.35">
      <c r="A8411">
        <v>0</v>
      </c>
      <c r="B8411" t="s">
        <v>10</v>
      </c>
      <c r="C8411">
        <v>0</v>
      </c>
      <c r="D8411" t="s">
        <v>26</v>
      </c>
      <c r="E8411" t="s">
        <v>417</v>
      </c>
      <c r="F8411" t="s">
        <v>13</v>
      </c>
      <c r="G8411" t="s">
        <v>5927</v>
      </c>
      <c r="H8411" s="1">
        <v>0.8</v>
      </c>
      <c r="I8411" s="2">
        <v>42716</v>
      </c>
      <c r="J8411" t="s">
        <v>5986</v>
      </c>
      <c r="K8411" t="s">
        <v>73</v>
      </c>
      <c r="L8411">
        <v>78207</v>
      </c>
      <c r="M8411">
        <v>682</v>
      </c>
      <c r="N8411" t="s">
        <v>319</v>
      </c>
      <c r="O8411">
        <v>-337</v>
      </c>
      <c r="P8411">
        <v>2</v>
      </c>
      <c r="Q8411" t="s">
        <v>75</v>
      </c>
      <c r="R8411" t="s">
        <v>8304</v>
      </c>
      <c r="S8411">
        <v>-336.63</v>
      </c>
      <c r="T8411">
        <v>210</v>
      </c>
      <c r="U8411" t="s">
        <v>33</v>
      </c>
      <c r="V8411" s="2">
        <v>42716</v>
      </c>
      <c r="W8411" t="s">
        <v>773</v>
      </c>
      <c r="X8411" t="s">
        <v>77</v>
      </c>
      <c r="Y8411" t="s">
        <v>54</v>
      </c>
    </row>
    <row r="8412" spans="1:25" hidden="1" x14ac:dyDescent="0.35">
      <c r="A8412">
        <v>6</v>
      </c>
      <c r="B8412" t="s">
        <v>10</v>
      </c>
      <c r="C8412">
        <v>6</v>
      </c>
      <c r="D8412" t="s">
        <v>11</v>
      </c>
      <c r="E8412" t="s">
        <v>320</v>
      </c>
      <c r="F8412" t="s">
        <v>13</v>
      </c>
      <c r="G8412" t="s">
        <v>5610</v>
      </c>
      <c r="H8412" s="1">
        <v>0</v>
      </c>
      <c r="I8412" s="2">
        <v>42693</v>
      </c>
      <c r="J8412" t="s">
        <v>5611</v>
      </c>
      <c r="K8412" t="s">
        <v>102</v>
      </c>
      <c r="L8412">
        <v>19805</v>
      </c>
      <c r="M8412">
        <v>1436</v>
      </c>
      <c r="N8412" t="s">
        <v>1767</v>
      </c>
      <c r="O8412">
        <v>236</v>
      </c>
      <c r="P8412">
        <v>6</v>
      </c>
      <c r="Q8412" t="s">
        <v>104</v>
      </c>
      <c r="R8412" t="s">
        <v>8304</v>
      </c>
      <c r="S8412">
        <v>235.95</v>
      </c>
      <c r="T8412">
        <v>1026</v>
      </c>
      <c r="U8412" t="s">
        <v>33</v>
      </c>
      <c r="V8412" s="2">
        <v>42699</v>
      </c>
      <c r="W8412" t="s">
        <v>39</v>
      </c>
      <c r="X8412" t="s">
        <v>161</v>
      </c>
      <c r="Y8412" t="s">
        <v>22</v>
      </c>
    </row>
    <row r="8413" spans="1:25" hidden="1" x14ac:dyDescent="0.35">
      <c r="A8413">
        <v>6</v>
      </c>
      <c r="B8413" t="s">
        <v>10</v>
      </c>
      <c r="C8413">
        <v>6</v>
      </c>
      <c r="D8413" t="s">
        <v>26</v>
      </c>
      <c r="E8413" t="s">
        <v>320</v>
      </c>
      <c r="F8413" t="s">
        <v>13</v>
      </c>
      <c r="G8413" t="s">
        <v>5610</v>
      </c>
      <c r="H8413" s="1">
        <v>0</v>
      </c>
      <c r="I8413" s="2">
        <v>42693</v>
      </c>
      <c r="J8413" t="s">
        <v>5611</v>
      </c>
      <c r="K8413" t="s">
        <v>102</v>
      </c>
      <c r="L8413">
        <v>19805</v>
      </c>
      <c r="M8413">
        <v>208</v>
      </c>
      <c r="N8413" t="s">
        <v>2978</v>
      </c>
      <c r="O8413">
        <v>5</v>
      </c>
      <c r="P8413">
        <v>2</v>
      </c>
      <c r="Q8413" t="s">
        <v>104</v>
      </c>
      <c r="R8413" t="s">
        <v>8304</v>
      </c>
      <c r="S8413">
        <v>4.58</v>
      </c>
      <c r="T8413">
        <v>10</v>
      </c>
      <c r="U8413" t="s">
        <v>33</v>
      </c>
      <c r="V8413" s="2">
        <v>42699</v>
      </c>
      <c r="W8413" t="s">
        <v>39</v>
      </c>
      <c r="X8413" t="s">
        <v>161</v>
      </c>
      <c r="Y8413" t="s">
        <v>35</v>
      </c>
    </row>
    <row r="8414" spans="1:25" hidden="1" x14ac:dyDescent="0.35">
      <c r="A8414">
        <v>6</v>
      </c>
      <c r="B8414" t="s">
        <v>10</v>
      </c>
      <c r="C8414">
        <v>6</v>
      </c>
      <c r="D8414" t="s">
        <v>26</v>
      </c>
      <c r="E8414" t="s">
        <v>320</v>
      </c>
      <c r="F8414" t="s">
        <v>13</v>
      </c>
      <c r="G8414" t="s">
        <v>5610</v>
      </c>
      <c r="H8414" s="1">
        <v>0</v>
      </c>
      <c r="I8414" s="2">
        <v>42693</v>
      </c>
      <c r="J8414" t="s">
        <v>5611</v>
      </c>
      <c r="K8414" t="s">
        <v>102</v>
      </c>
      <c r="L8414">
        <v>19805</v>
      </c>
      <c r="M8414">
        <v>188</v>
      </c>
      <c r="N8414" t="s">
        <v>1259</v>
      </c>
      <c r="O8414">
        <v>11</v>
      </c>
      <c r="P8414">
        <v>6</v>
      </c>
      <c r="Q8414" t="s">
        <v>104</v>
      </c>
      <c r="R8414" t="s">
        <v>8304</v>
      </c>
      <c r="S8414">
        <v>10.8</v>
      </c>
      <c r="T8414">
        <v>23</v>
      </c>
      <c r="U8414" t="s">
        <v>33</v>
      </c>
      <c r="V8414" s="2">
        <v>42699</v>
      </c>
      <c r="W8414" t="s">
        <v>39</v>
      </c>
      <c r="X8414" t="s">
        <v>161</v>
      </c>
      <c r="Y8414" t="s">
        <v>35</v>
      </c>
    </row>
    <row r="8415" spans="1:25" hidden="1" x14ac:dyDescent="0.35">
      <c r="A8415">
        <v>6</v>
      </c>
      <c r="B8415" t="s">
        <v>10</v>
      </c>
      <c r="C8415">
        <v>6</v>
      </c>
      <c r="D8415" t="s">
        <v>26</v>
      </c>
      <c r="E8415" t="s">
        <v>320</v>
      </c>
      <c r="F8415" t="s">
        <v>13</v>
      </c>
      <c r="G8415" t="s">
        <v>5610</v>
      </c>
      <c r="H8415" s="1">
        <v>0</v>
      </c>
      <c r="I8415" s="2">
        <v>42693</v>
      </c>
      <c r="J8415" t="s">
        <v>5611</v>
      </c>
      <c r="K8415" t="s">
        <v>102</v>
      </c>
      <c r="L8415">
        <v>19805</v>
      </c>
      <c r="M8415">
        <v>1309</v>
      </c>
      <c r="N8415" t="s">
        <v>1090</v>
      </c>
      <c r="O8415">
        <v>102</v>
      </c>
      <c r="P8415">
        <v>7</v>
      </c>
      <c r="Q8415" t="s">
        <v>104</v>
      </c>
      <c r="R8415" t="s">
        <v>8304</v>
      </c>
      <c r="S8415">
        <v>102.28</v>
      </c>
      <c r="T8415">
        <v>213</v>
      </c>
      <c r="U8415" t="s">
        <v>33</v>
      </c>
      <c r="V8415" s="2">
        <v>42699</v>
      </c>
      <c r="W8415" t="s">
        <v>39</v>
      </c>
      <c r="X8415" t="s">
        <v>161</v>
      </c>
      <c r="Y8415" t="s">
        <v>54</v>
      </c>
    </row>
    <row r="8416" spans="1:25" hidden="1" x14ac:dyDescent="0.35">
      <c r="A8416">
        <v>7</v>
      </c>
      <c r="B8416" t="s">
        <v>25</v>
      </c>
      <c r="C8416">
        <v>6</v>
      </c>
      <c r="D8416" t="s">
        <v>11</v>
      </c>
      <c r="E8416" t="s">
        <v>1772</v>
      </c>
      <c r="F8416" t="s">
        <v>13</v>
      </c>
      <c r="G8416" t="s">
        <v>1405</v>
      </c>
      <c r="H8416" s="1">
        <v>0.4</v>
      </c>
      <c r="I8416" s="2">
        <v>42718</v>
      </c>
      <c r="J8416" t="s">
        <v>2451</v>
      </c>
      <c r="K8416" t="s">
        <v>102</v>
      </c>
      <c r="L8416">
        <v>43302</v>
      </c>
      <c r="M8416">
        <v>849</v>
      </c>
      <c r="N8416" t="s">
        <v>2452</v>
      </c>
      <c r="O8416">
        <v>-52</v>
      </c>
      <c r="P8416">
        <v>1</v>
      </c>
      <c r="Q8416" t="s">
        <v>104</v>
      </c>
      <c r="R8416" t="s">
        <v>8304</v>
      </c>
      <c r="S8416">
        <v>-52.34</v>
      </c>
      <c r="T8416">
        <v>137</v>
      </c>
      <c r="U8416" t="s">
        <v>19</v>
      </c>
      <c r="V8416" s="2">
        <v>42725</v>
      </c>
      <c r="W8416" t="s">
        <v>39</v>
      </c>
      <c r="X8416" t="s">
        <v>309</v>
      </c>
      <c r="Y8416" t="s">
        <v>41</v>
      </c>
    </row>
    <row r="8417" spans="1:25" hidden="1" x14ac:dyDescent="0.35">
      <c r="A8417">
        <v>7</v>
      </c>
      <c r="B8417" t="s">
        <v>25</v>
      </c>
      <c r="C8417">
        <v>6</v>
      </c>
      <c r="D8417" t="s">
        <v>26</v>
      </c>
      <c r="E8417" t="s">
        <v>1772</v>
      </c>
      <c r="F8417" t="s">
        <v>13</v>
      </c>
      <c r="G8417" t="s">
        <v>1405</v>
      </c>
      <c r="H8417" s="1">
        <v>0.2</v>
      </c>
      <c r="I8417" s="2">
        <v>42718</v>
      </c>
      <c r="J8417" t="s">
        <v>2451</v>
      </c>
      <c r="K8417" t="s">
        <v>102</v>
      </c>
      <c r="L8417">
        <v>43302</v>
      </c>
      <c r="M8417">
        <v>1167</v>
      </c>
      <c r="N8417" t="s">
        <v>3101</v>
      </c>
      <c r="O8417">
        <v>0</v>
      </c>
      <c r="P8417">
        <v>1</v>
      </c>
      <c r="Q8417" t="s">
        <v>104</v>
      </c>
      <c r="R8417" t="s">
        <v>8304</v>
      </c>
      <c r="S8417">
        <v>0.3</v>
      </c>
      <c r="T8417">
        <v>3</v>
      </c>
      <c r="U8417" t="s">
        <v>19</v>
      </c>
      <c r="V8417" s="2">
        <v>42725</v>
      </c>
      <c r="W8417" t="s">
        <v>39</v>
      </c>
      <c r="X8417" t="s">
        <v>309</v>
      </c>
      <c r="Y8417" t="s">
        <v>49</v>
      </c>
    </row>
    <row r="8418" spans="1:25" hidden="1" x14ac:dyDescent="0.35">
      <c r="A8418">
        <v>7</v>
      </c>
      <c r="B8418" t="s">
        <v>25</v>
      </c>
      <c r="C8418">
        <v>6</v>
      </c>
      <c r="D8418" t="s">
        <v>50</v>
      </c>
      <c r="E8418" t="s">
        <v>1772</v>
      </c>
      <c r="F8418" t="s">
        <v>13</v>
      </c>
      <c r="G8418" t="s">
        <v>1405</v>
      </c>
      <c r="H8418" s="1">
        <v>0.2</v>
      </c>
      <c r="I8418" s="2">
        <v>42718</v>
      </c>
      <c r="J8418" t="s">
        <v>2451</v>
      </c>
      <c r="K8418" t="s">
        <v>102</v>
      </c>
      <c r="L8418">
        <v>43302</v>
      </c>
      <c r="M8418">
        <v>1278</v>
      </c>
      <c r="N8418" t="s">
        <v>4749</v>
      </c>
      <c r="O8418">
        <v>43</v>
      </c>
      <c r="P8418">
        <v>1</v>
      </c>
      <c r="Q8418" t="s">
        <v>104</v>
      </c>
      <c r="R8418" t="s">
        <v>8304</v>
      </c>
      <c r="S8418">
        <v>42.89</v>
      </c>
      <c r="T8418">
        <v>264</v>
      </c>
      <c r="U8418" t="s">
        <v>19</v>
      </c>
      <c r="V8418" s="2">
        <v>42725</v>
      </c>
      <c r="W8418" t="s">
        <v>39</v>
      </c>
      <c r="X8418" t="s">
        <v>309</v>
      </c>
      <c r="Y8418" t="s">
        <v>113</v>
      </c>
    </row>
    <row r="8419" spans="1:25" hidden="1" x14ac:dyDescent="0.35">
      <c r="A8419">
        <v>4</v>
      </c>
      <c r="B8419" t="s">
        <v>43</v>
      </c>
      <c r="C8419">
        <v>6</v>
      </c>
      <c r="D8419" t="s">
        <v>50</v>
      </c>
      <c r="E8419" t="s">
        <v>1456</v>
      </c>
      <c r="F8419" t="s">
        <v>13</v>
      </c>
      <c r="G8419" t="s">
        <v>387</v>
      </c>
      <c r="H8419" s="1">
        <v>0</v>
      </c>
      <c r="I8419" s="2">
        <v>42677</v>
      </c>
      <c r="J8419" t="s">
        <v>6740</v>
      </c>
      <c r="K8419" t="s">
        <v>73</v>
      </c>
      <c r="L8419">
        <v>68104</v>
      </c>
      <c r="M8419">
        <v>296</v>
      </c>
      <c r="N8419" t="s">
        <v>4781</v>
      </c>
      <c r="O8419">
        <v>19</v>
      </c>
      <c r="P8419">
        <v>3</v>
      </c>
      <c r="Q8419" t="s">
        <v>75</v>
      </c>
      <c r="R8419" t="s">
        <v>8304</v>
      </c>
      <c r="S8419">
        <v>18.89</v>
      </c>
      <c r="T8419">
        <v>90</v>
      </c>
      <c r="U8419" t="s">
        <v>33</v>
      </c>
      <c r="V8419" s="2">
        <v>42681</v>
      </c>
      <c r="W8419" t="s">
        <v>39</v>
      </c>
      <c r="X8419" t="s">
        <v>98</v>
      </c>
      <c r="Y8419" t="s">
        <v>113</v>
      </c>
    </row>
    <row r="8420" spans="1:25" hidden="1" x14ac:dyDescent="0.35">
      <c r="A8420">
        <v>5</v>
      </c>
      <c r="B8420" t="s">
        <v>43</v>
      </c>
      <c r="C8420">
        <v>6</v>
      </c>
      <c r="D8420" t="s">
        <v>11</v>
      </c>
      <c r="E8420" t="s">
        <v>2489</v>
      </c>
      <c r="F8420" t="s">
        <v>13</v>
      </c>
      <c r="G8420" t="s">
        <v>1372</v>
      </c>
      <c r="H8420" s="1">
        <v>0</v>
      </c>
      <c r="I8420" s="2">
        <v>42443</v>
      </c>
      <c r="J8420" t="s">
        <v>7115</v>
      </c>
      <c r="K8420" t="s">
        <v>16</v>
      </c>
      <c r="L8420">
        <v>23320</v>
      </c>
      <c r="M8420">
        <v>742</v>
      </c>
      <c r="N8420" t="s">
        <v>1068</v>
      </c>
      <c r="O8420">
        <v>285</v>
      </c>
      <c r="P8420">
        <v>4</v>
      </c>
      <c r="Q8420" t="s">
        <v>18</v>
      </c>
      <c r="R8420" t="s">
        <v>8304</v>
      </c>
      <c r="S8420">
        <v>284.98</v>
      </c>
      <c r="T8420">
        <v>1140</v>
      </c>
      <c r="U8420" t="s">
        <v>76</v>
      </c>
      <c r="V8420" s="2">
        <v>42448</v>
      </c>
      <c r="W8420" t="s">
        <v>39</v>
      </c>
      <c r="X8420" t="s">
        <v>205</v>
      </c>
      <c r="Y8420" t="s">
        <v>24</v>
      </c>
    </row>
    <row r="8421" spans="1:25" x14ac:dyDescent="0.35">
      <c r="A8421">
        <v>6</v>
      </c>
      <c r="B8421" t="s">
        <v>10</v>
      </c>
      <c r="C8421">
        <v>6</v>
      </c>
      <c r="D8421" t="s">
        <v>50</v>
      </c>
      <c r="E8421" t="s">
        <v>5173</v>
      </c>
      <c r="F8421" t="s">
        <v>13</v>
      </c>
      <c r="G8421" t="s">
        <v>107</v>
      </c>
      <c r="H8421" s="1">
        <v>0.2</v>
      </c>
      <c r="I8421" s="2">
        <v>42682</v>
      </c>
      <c r="J8421" t="s">
        <v>5174</v>
      </c>
      <c r="K8421" t="s">
        <v>30</v>
      </c>
      <c r="L8421">
        <v>96003</v>
      </c>
      <c r="M8421">
        <v>1577</v>
      </c>
      <c r="N8421" t="s">
        <v>4980</v>
      </c>
      <c r="O8421">
        <v>25</v>
      </c>
      <c r="P8421">
        <v>3</v>
      </c>
      <c r="Q8421" t="s">
        <v>32</v>
      </c>
      <c r="R8421" t="s">
        <v>8304</v>
      </c>
      <c r="S8421">
        <v>25.02</v>
      </c>
      <c r="T8421">
        <v>334</v>
      </c>
      <c r="U8421" t="s">
        <v>19</v>
      </c>
      <c r="V8421" s="2">
        <v>42688</v>
      </c>
      <c r="W8421" t="s">
        <v>39</v>
      </c>
      <c r="X8421" t="s">
        <v>34</v>
      </c>
      <c r="Y8421" t="s">
        <v>52</v>
      </c>
    </row>
    <row r="8422" spans="1:25" hidden="1" x14ac:dyDescent="0.35">
      <c r="A8422">
        <v>4</v>
      </c>
      <c r="B8422" t="s">
        <v>43</v>
      </c>
      <c r="C8422">
        <v>6</v>
      </c>
      <c r="D8422" t="s">
        <v>26</v>
      </c>
      <c r="E8422" t="s">
        <v>99</v>
      </c>
      <c r="F8422" t="s">
        <v>13</v>
      </c>
      <c r="G8422" t="s">
        <v>2020</v>
      </c>
      <c r="H8422" s="1">
        <v>0.2</v>
      </c>
      <c r="I8422" s="2">
        <v>42654</v>
      </c>
      <c r="J8422" t="s">
        <v>4186</v>
      </c>
      <c r="K8422" t="s">
        <v>102</v>
      </c>
      <c r="L8422">
        <v>19120</v>
      </c>
      <c r="M8422">
        <v>644</v>
      </c>
      <c r="N8422" t="s">
        <v>2961</v>
      </c>
      <c r="O8422">
        <v>11</v>
      </c>
      <c r="P8422">
        <v>2</v>
      </c>
      <c r="Q8422" t="s">
        <v>104</v>
      </c>
      <c r="R8422" t="s">
        <v>8304</v>
      </c>
      <c r="S8422">
        <v>10.57</v>
      </c>
      <c r="T8422">
        <v>282</v>
      </c>
      <c r="U8422" t="s">
        <v>19</v>
      </c>
      <c r="V8422" s="2">
        <v>42658</v>
      </c>
      <c r="W8422" t="s">
        <v>39</v>
      </c>
      <c r="X8422" t="s">
        <v>105</v>
      </c>
      <c r="Y8422" t="s">
        <v>42</v>
      </c>
    </row>
    <row r="8423" spans="1:25" hidden="1" x14ac:dyDescent="0.35">
      <c r="A8423">
        <v>4</v>
      </c>
      <c r="B8423" t="s">
        <v>43</v>
      </c>
      <c r="C8423">
        <v>6</v>
      </c>
      <c r="D8423" t="s">
        <v>26</v>
      </c>
      <c r="E8423" t="s">
        <v>99</v>
      </c>
      <c r="F8423" t="s">
        <v>13</v>
      </c>
      <c r="G8423" t="s">
        <v>2020</v>
      </c>
      <c r="H8423" s="1">
        <v>0.2</v>
      </c>
      <c r="I8423" s="2">
        <v>42654</v>
      </c>
      <c r="J8423" t="s">
        <v>4186</v>
      </c>
      <c r="K8423" t="s">
        <v>102</v>
      </c>
      <c r="L8423">
        <v>19120</v>
      </c>
      <c r="M8423">
        <v>116</v>
      </c>
      <c r="N8423" t="s">
        <v>1284</v>
      </c>
      <c r="O8423">
        <v>68</v>
      </c>
      <c r="P8423">
        <v>3</v>
      </c>
      <c r="Q8423" t="s">
        <v>104</v>
      </c>
      <c r="R8423" t="s">
        <v>8304</v>
      </c>
      <c r="S8423">
        <v>67.98</v>
      </c>
      <c r="T8423">
        <v>201</v>
      </c>
      <c r="U8423" t="s">
        <v>19</v>
      </c>
      <c r="V8423" s="2">
        <v>42658</v>
      </c>
      <c r="W8423" t="s">
        <v>39</v>
      </c>
      <c r="X8423" t="s">
        <v>105</v>
      </c>
      <c r="Y8423" t="s">
        <v>119</v>
      </c>
    </row>
    <row r="8424" spans="1:25" hidden="1" x14ac:dyDescent="0.35">
      <c r="A8424">
        <v>4</v>
      </c>
      <c r="B8424" t="s">
        <v>25</v>
      </c>
      <c r="C8424">
        <v>3</v>
      </c>
      <c r="D8424" t="s">
        <v>11</v>
      </c>
      <c r="E8424" t="s">
        <v>5367</v>
      </c>
      <c r="F8424" t="s">
        <v>13</v>
      </c>
      <c r="G8424" t="s">
        <v>5291</v>
      </c>
      <c r="H8424" s="1">
        <v>0.6</v>
      </c>
      <c r="I8424" s="2">
        <v>42627</v>
      </c>
      <c r="J8424" t="s">
        <v>5368</v>
      </c>
      <c r="K8424" t="s">
        <v>73</v>
      </c>
      <c r="L8424">
        <v>78415</v>
      </c>
      <c r="M8424">
        <v>1496</v>
      </c>
      <c r="N8424" t="s">
        <v>2270</v>
      </c>
      <c r="O8424">
        <v>-7</v>
      </c>
      <c r="P8424">
        <v>5</v>
      </c>
      <c r="Q8424" t="s">
        <v>75</v>
      </c>
      <c r="R8424" t="s">
        <v>8304</v>
      </c>
      <c r="S8424">
        <v>-6.72</v>
      </c>
      <c r="T8424">
        <v>10</v>
      </c>
      <c r="U8424" t="s">
        <v>33</v>
      </c>
      <c r="V8424" s="2">
        <v>42631</v>
      </c>
      <c r="W8424" t="s">
        <v>20</v>
      </c>
      <c r="X8424" t="s">
        <v>77</v>
      </c>
      <c r="Y8424" t="s">
        <v>47</v>
      </c>
    </row>
    <row r="8425" spans="1:25" hidden="1" x14ac:dyDescent="0.35">
      <c r="A8425">
        <v>4</v>
      </c>
      <c r="B8425" t="s">
        <v>25</v>
      </c>
      <c r="C8425">
        <v>3</v>
      </c>
      <c r="D8425" t="s">
        <v>26</v>
      </c>
      <c r="E8425" t="s">
        <v>5367</v>
      </c>
      <c r="F8425" t="s">
        <v>13</v>
      </c>
      <c r="G8425" t="s">
        <v>5291</v>
      </c>
      <c r="H8425" s="1">
        <v>0.2</v>
      </c>
      <c r="I8425" s="2">
        <v>42627</v>
      </c>
      <c r="J8425" t="s">
        <v>5368</v>
      </c>
      <c r="K8425" t="s">
        <v>73</v>
      </c>
      <c r="L8425">
        <v>78415</v>
      </c>
      <c r="M8425">
        <v>1693</v>
      </c>
      <c r="N8425" t="s">
        <v>4604</v>
      </c>
      <c r="O8425">
        <v>2</v>
      </c>
      <c r="P8425">
        <v>2</v>
      </c>
      <c r="Q8425" t="s">
        <v>75</v>
      </c>
      <c r="R8425" t="s">
        <v>8304</v>
      </c>
      <c r="S8425">
        <v>2.14</v>
      </c>
      <c r="T8425">
        <v>7</v>
      </c>
      <c r="U8425" t="s">
        <v>33</v>
      </c>
      <c r="V8425" s="2">
        <v>42631</v>
      </c>
      <c r="W8425" t="s">
        <v>20</v>
      </c>
      <c r="X8425" t="s">
        <v>77</v>
      </c>
      <c r="Y8425" t="s">
        <v>64</v>
      </c>
    </row>
    <row r="8426" spans="1:25" hidden="1" x14ac:dyDescent="0.35">
      <c r="A8426">
        <v>4</v>
      </c>
      <c r="B8426" t="s">
        <v>25</v>
      </c>
      <c r="C8426">
        <v>3</v>
      </c>
      <c r="D8426" t="s">
        <v>26</v>
      </c>
      <c r="E8426" t="s">
        <v>5367</v>
      </c>
      <c r="F8426" t="s">
        <v>13</v>
      </c>
      <c r="G8426" t="s">
        <v>5291</v>
      </c>
      <c r="H8426" s="1">
        <v>0.2</v>
      </c>
      <c r="I8426" s="2">
        <v>42627</v>
      </c>
      <c r="J8426" t="s">
        <v>5368</v>
      </c>
      <c r="K8426" t="s">
        <v>73</v>
      </c>
      <c r="L8426">
        <v>78415</v>
      </c>
      <c r="M8426">
        <v>1353</v>
      </c>
      <c r="N8426" t="s">
        <v>4227</v>
      </c>
      <c r="O8426">
        <v>-1</v>
      </c>
      <c r="P8426">
        <v>4</v>
      </c>
      <c r="Q8426" t="s">
        <v>75</v>
      </c>
      <c r="R8426" t="s">
        <v>8304</v>
      </c>
      <c r="S8426">
        <v>-1.36</v>
      </c>
      <c r="T8426">
        <v>6</v>
      </c>
      <c r="U8426" t="s">
        <v>33</v>
      </c>
      <c r="V8426" s="2">
        <v>42631</v>
      </c>
      <c r="W8426" t="s">
        <v>20</v>
      </c>
      <c r="X8426" t="s">
        <v>77</v>
      </c>
      <c r="Y8426" t="s">
        <v>176</v>
      </c>
    </row>
    <row r="8427" spans="1:25" hidden="1" x14ac:dyDescent="0.35">
      <c r="A8427">
        <v>4</v>
      </c>
      <c r="B8427" t="s">
        <v>25</v>
      </c>
      <c r="C8427">
        <v>3</v>
      </c>
      <c r="D8427" t="s">
        <v>26</v>
      </c>
      <c r="E8427" t="s">
        <v>5367</v>
      </c>
      <c r="F8427" t="s">
        <v>13</v>
      </c>
      <c r="G8427" t="s">
        <v>5291</v>
      </c>
      <c r="H8427" s="1">
        <v>0.8</v>
      </c>
      <c r="I8427" s="2">
        <v>42627</v>
      </c>
      <c r="J8427" t="s">
        <v>5368</v>
      </c>
      <c r="K8427" t="s">
        <v>73</v>
      </c>
      <c r="L8427">
        <v>78415</v>
      </c>
      <c r="M8427">
        <v>1581</v>
      </c>
      <c r="N8427" t="s">
        <v>268</v>
      </c>
      <c r="O8427">
        <v>-14</v>
      </c>
      <c r="P8427">
        <v>2</v>
      </c>
      <c r="Q8427" t="s">
        <v>75</v>
      </c>
      <c r="R8427" t="s">
        <v>8304</v>
      </c>
      <c r="S8427">
        <v>-13.68</v>
      </c>
      <c r="T8427">
        <v>9</v>
      </c>
      <c r="U8427" t="s">
        <v>33</v>
      </c>
      <c r="V8427" s="2">
        <v>42631</v>
      </c>
      <c r="W8427" t="s">
        <v>20</v>
      </c>
      <c r="X8427" t="s">
        <v>77</v>
      </c>
      <c r="Y8427" t="s">
        <v>54</v>
      </c>
    </row>
    <row r="8428" spans="1:25" hidden="1" x14ac:dyDescent="0.35">
      <c r="A8428">
        <v>5</v>
      </c>
      <c r="B8428" t="s">
        <v>43</v>
      </c>
      <c r="C8428">
        <v>6</v>
      </c>
      <c r="D8428" t="s">
        <v>11</v>
      </c>
      <c r="E8428" t="s">
        <v>305</v>
      </c>
      <c r="F8428" t="s">
        <v>13</v>
      </c>
      <c r="G8428" t="s">
        <v>5657</v>
      </c>
      <c r="H8428" s="1">
        <v>0.5</v>
      </c>
      <c r="I8428" s="2">
        <v>42432</v>
      </c>
      <c r="J8428" t="s">
        <v>5658</v>
      </c>
      <c r="K8428" t="s">
        <v>102</v>
      </c>
      <c r="L8428">
        <v>43229</v>
      </c>
      <c r="M8428">
        <v>1228</v>
      </c>
      <c r="N8428" t="s">
        <v>8115</v>
      </c>
      <c r="O8428">
        <v>-200</v>
      </c>
      <c r="P8428">
        <v>5</v>
      </c>
      <c r="Q8428" t="s">
        <v>104</v>
      </c>
      <c r="R8428" t="s">
        <v>8304</v>
      </c>
      <c r="S8428">
        <v>-199.62</v>
      </c>
      <c r="T8428">
        <v>302</v>
      </c>
      <c r="U8428" t="s">
        <v>33</v>
      </c>
      <c r="V8428" s="2">
        <v>42437</v>
      </c>
      <c r="W8428" t="s">
        <v>39</v>
      </c>
      <c r="X8428" t="s">
        <v>309</v>
      </c>
      <c r="Y8428" t="s">
        <v>22</v>
      </c>
    </row>
    <row r="8429" spans="1:25" hidden="1" x14ac:dyDescent="0.35">
      <c r="A8429">
        <v>5</v>
      </c>
      <c r="B8429" t="s">
        <v>43</v>
      </c>
      <c r="C8429">
        <v>6</v>
      </c>
      <c r="D8429" t="s">
        <v>26</v>
      </c>
      <c r="E8429" t="s">
        <v>305</v>
      </c>
      <c r="F8429" t="s">
        <v>13</v>
      </c>
      <c r="G8429" t="s">
        <v>5657</v>
      </c>
      <c r="H8429" s="1">
        <v>0.2</v>
      </c>
      <c r="I8429" s="2">
        <v>42432</v>
      </c>
      <c r="J8429" t="s">
        <v>5658</v>
      </c>
      <c r="K8429" t="s">
        <v>102</v>
      </c>
      <c r="L8429">
        <v>43229</v>
      </c>
      <c r="M8429">
        <v>204</v>
      </c>
      <c r="N8429" t="s">
        <v>4532</v>
      </c>
      <c r="O8429">
        <v>5</v>
      </c>
      <c r="P8429">
        <v>3</v>
      </c>
      <c r="Q8429" t="s">
        <v>104</v>
      </c>
      <c r="R8429" t="s">
        <v>8304</v>
      </c>
      <c r="S8429">
        <v>4.91</v>
      </c>
      <c r="T8429">
        <v>15</v>
      </c>
      <c r="U8429" t="s">
        <v>33</v>
      </c>
      <c r="V8429" s="2">
        <v>42437</v>
      </c>
      <c r="W8429" t="s">
        <v>39</v>
      </c>
      <c r="X8429" t="s">
        <v>309</v>
      </c>
      <c r="Y8429" t="s">
        <v>35</v>
      </c>
    </row>
    <row r="8430" spans="1:25" hidden="1" x14ac:dyDescent="0.35">
      <c r="A8430">
        <v>5</v>
      </c>
      <c r="B8430" t="s">
        <v>43</v>
      </c>
      <c r="C8430">
        <v>6</v>
      </c>
      <c r="D8430" t="s">
        <v>26</v>
      </c>
      <c r="E8430" t="s">
        <v>305</v>
      </c>
      <c r="F8430" t="s">
        <v>13</v>
      </c>
      <c r="G8430" t="s">
        <v>5657</v>
      </c>
      <c r="H8430" s="1">
        <v>0.2</v>
      </c>
      <c r="I8430" s="2">
        <v>42432</v>
      </c>
      <c r="J8430" t="s">
        <v>5658</v>
      </c>
      <c r="K8430" t="s">
        <v>102</v>
      </c>
      <c r="L8430">
        <v>43229</v>
      </c>
      <c r="M8430">
        <v>588</v>
      </c>
      <c r="N8430" t="s">
        <v>3018</v>
      </c>
      <c r="O8430">
        <v>-10</v>
      </c>
      <c r="P8430">
        <v>8</v>
      </c>
      <c r="Q8430" t="s">
        <v>104</v>
      </c>
      <c r="R8430" t="s">
        <v>8304</v>
      </c>
      <c r="S8430">
        <v>-10.050000000000001</v>
      </c>
      <c r="T8430">
        <v>45</v>
      </c>
      <c r="U8430" t="s">
        <v>33</v>
      </c>
      <c r="V8430" s="2">
        <v>42437</v>
      </c>
      <c r="W8430" t="s">
        <v>39</v>
      </c>
      <c r="X8430" t="s">
        <v>309</v>
      </c>
      <c r="Y8430" t="s">
        <v>42</v>
      </c>
    </row>
    <row r="8431" spans="1:25" x14ac:dyDescent="0.35">
      <c r="A8431">
        <v>1</v>
      </c>
      <c r="B8431" t="s">
        <v>10</v>
      </c>
      <c r="C8431">
        <v>1</v>
      </c>
      <c r="D8431" t="s">
        <v>26</v>
      </c>
      <c r="E8431" t="s">
        <v>27</v>
      </c>
      <c r="F8431" t="s">
        <v>13</v>
      </c>
      <c r="G8431" t="s">
        <v>475</v>
      </c>
      <c r="H8431" s="1">
        <v>0.2</v>
      </c>
      <c r="I8431" s="2">
        <v>42464</v>
      </c>
      <c r="J8431" t="s">
        <v>5972</v>
      </c>
      <c r="K8431" t="s">
        <v>30</v>
      </c>
      <c r="L8431">
        <v>90008</v>
      </c>
      <c r="M8431">
        <v>260</v>
      </c>
      <c r="N8431" t="s">
        <v>728</v>
      </c>
      <c r="O8431">
        <v>2</v>
      </c>
      <c r="P8431">
        <v>2</v>
      </c>
      <c r="Q8431" t="s">
        <v>32</v>
      </c>
      <c r="R8431" t="s">
        <v>8304</v>
      </c>
      <c r="S8431">
        <v>2.2400000000000002</v>
      </c>
      <c r="T8431">
        <v>7</v>
      </c>
      <c r="U8431" t="s">
        <v>33</v>
      </c>
      <c r="V8431" s="2">
        <v>42465</v>
      </c>
      <c r="W8431" t="s">
        <v>130</v>
      </c>
      <c r="X8431" t="s">
        <v>34</v>
      </c>
      <c r="Y8431" t="s">
        <v>54</v>
      </c>
    </row>
    <row r="8432" spans="1:25" hidden="1" x14ac:dyDescent="0.35">
      <c r="A8432">
        <v>0</v>
      </c>
      <c r="B8432" t="s">
        <v>10</v>
      </c>
      <c r="C8432">
        <v>0</v>
      </c>
      <c r="D8432" t="s">
        <v>26</v>
      </c>
      <c r="E8432" t="s">
        <v>3175</v>
      </c>
      <c r="F8432" t="s">
        <v>13</v>
      </c>
      <c r="G8432" t="s">
        <v>3072</v>
      </c>
      <c r="H8432" s="1">
        <v>0</v>
      </c>
      <c r="I8432" s="2">
        <v>42451</v>
      </c>
      <c r="J8432" t="s">
        <v>3176</v>
      </c>
      <c r="K8432" t="s">
        <v>73</v>
      </c>
      <c r="L8432">
        <v>46368</v>
      </c>
      <c r="M8432">
        <v>251</v>
      </c>
      <c r="N8432" t="s">
        <v>848</v>
      </c>
      <c r="O8432">
        <v>7</v>
      </c>
      <c r="P8432">
        <v>2</v>
      </c>
      <c r="Q8432" t="s">
        <v>75</v>
      </c>
      <c r="R8432" t="s">
        <v>8304</v>
      </c>
      <c r="S8432">
        <v>6.51</v>
      </c>
      <c r="T8432">
        <v>16</v>
      </c>
      <c r="U8432" t="s">
        <v>19</v>
      </c>
      <c r="V8432" s="2">
        <v>42451</v>
      </c>
      <c r="W8432" t="s">
        <v>773</v>
      </c>
      <c r="X8432" t="s">
        <v>167</v>
      </c>
      <c r="Y8432" t="s">
        <v>49</v>
      </c>
    </row>
    <row r="8433" spans="1:25" hidden="1" x14ac:dyDescent="0.35">
      <c r="A8433">
        <v>3</v>
      </c>
      <c r="B8433" t="s">
        <v>25</v>
      </c>
      <c r="C8433">
        <v>1</v>
      </c>
      <c r="D8433" t="s">
        <v>26</v>
      </c>
      <c r="E8433" t="s">
        <v>59</v>
      </c>
      <c r="F8433" t="s">
        <v>13</v>
      </c>
      <c r="G8433" t="s">
        <v>2627</v>
      </c>
      <c r="H8433" s="1">
        <v>0.2</v>
      </c>
      <c r="I8433" s="2">
        <v>42544</v>
      </c>
      <c r="J8433" t="s">
        <v>3033</v>
      </c>
      <c r="K8433" t="s">
        <v>16</v>
      </c>
      <c r="L8433">
        <v>28027</v>
      </c>
      <c r="M8433">
        <v>80</v>
      </c>
      <c r="N8433" t="s">
        <v>3034</v>
      </c>
      <c r="O8433">
        <v>0</v>
      </c>
      <c r="P8433">
        <v>1</v>
      </c>
      <c r="Q8433" t="s">
        <v>18</v>
      </c>
      <c r="R8433" t="s">
        <v>8304</v>
      </c>
      <c r="S8433">
        <v>0.35</v>
      </c>
      <c r="T8433">
        <v>3</v>
      </c>
      <c r="U8433" t="s">
        <v>19</v>
      </c>
      <c r="V8433" s="2">
        <v>42547</v>
      </c>
      <c r="W8433" t="s">
        <v>130</v>
      </c>
      <c r="X8433" t="s">
        <v>63</v>
      </c>
      <c r="Y8433" t="s">
        <v>356</v>
      </c>
    </row>
    <row r="8434" spans="1:25" hidden="1" x14ac:dyDescent="0.35">
      <c r="A8434">
        <v>3</v>
      </c>
      <c r="B8434" t="s">
        <v>25</v>
      </c>
      <c r="C8434">
        <v>1</v>
      </c>
      <c r="D8434" t="s">
        <v>26</v>
      </c>
      <c r="E8434" t="s">
        <v>59</v>
      </c>
      <c r="F8434" t="s">
        <v>13</v>
      </c>
      <c r="G8434" t="s">
        <v>2627</v>
      </c>
      <c r="H8434" s="1">
        <v>0.2</v>
      </c>
      <c r="I8434" s="2">
        <v>42544</v>
      </c>
      <c r="J8434" t="s">
        <v>3033</v>
      </c>
      <c r="K8434" t="s">
        <v>16</v>
      </c>
      <c r="L8434">
        <v>28027</v>
      </c>
      <c r="M8434">
        <v>1305</v>
      </c>
      <c r="N8434" t="s">
        <v>3064</v>
      </c>
      <c r="O8434">
        <v>2</v>
      </c>
      <c r="P8434">
        <v>9</v>
      </c>
      <c r="Q8434" t="s">
        <v>18</v>
      </c>
      <c r="R8434" t="s">
        <v>8304</v>
      </c>
      <c r="S8434">
        <v>1.75</v>
      </c>
      <c r="T8434">
        <v>20</v>
      </c>
      <c r="U8434" t="s">
        <v>19</v>
      </c>
      <c r="V8434" s="2">
        <v>42547</v>
      </c>
      <c r="W8434" t="s">
        <v>130</v>
      </c>
      <c r="X8434" t="s">
        <v>63</v>
      </c>
      <c r="Y8434" t="s">
        <v>49</v>
      </c>
    </row>
    <row r="8435" spans="1:25" hidden="1" x14ac:dyDescent="0.35">
      <c r="A8435">
        <v>4</v>
      </c>
      <c r="B8435" t="s">
        <v>43</v>
      </c>
      <c r="C8435">
        <v>6</v>
      </c>
      <c r="D8435" t="s">
        <v>11</v>
      </c>
      <c r="E8435" t="s">
        <v>192</v>
      </c>
      <c r="F8435" t="s">
        <v>13</v>
      </c>
      <c r="G8435" t="s">
        <v>2261</v>
      </c>
      <c r="H8435" s="1">
        <v>0.6</v>
      </c>
      <c r="I8435" s="2">
        <v>42515</v>
      </c>
      <c r="J8435" t="s">
        <v>2262</v>
      </c>
      <c r="K8435" t="s">
        <v>73</v>
      </c>
      <c r="L8435">
        <v>60623</v>
      </c>
      <c r="M8435">
        <v>597</v>
      </c>
      <c r="N8435" t="s">
        <v>2263</v>
      </c>
      <c r="O8435">
        <v>-24</v>
      </c>
      <c r="P8435">
        <v>2</v>
      </c>
      <c r="Q8435" t="s">
        <v>75</v>
      </c>
      <c r="R8435" t="s">
        <v>8304</v>
      </c>
      <c r="S8435">
        <v>-24.19</v>
      </c>
      <c r="T8435">
        <v>29</v>
      </c>
      <c r="U8435" t="s">
        <v>19</v>
      </c>
      <c r="V8435" s="2">
        <v>42519</v>
      </c>
      <c r="W8435" t="s">
        <v>39</v>
      </c>
      <c r="X8435" t="s">
        <v>139</v>
      </c>
      <c r="Y8435" t="s">
        <v>47</v>
      </c>
    </row>
    <row r="8436" spans="1:25" hidden="1" x14ac:dyDescent="0.35">
      <c r="A8436">
        <v>4</v>
      </c>
      <c r="B8436" t="s">
        <v>43</v>
      </c>
      <c r="C8436">
        <v>6</v>
      </c>
      <c r="D8436" t="s">
        <v>26</v>
      </c>
      <c r="E8436" t="s">
        <v>192</v>
      </c>
      <c r="F8436" t="s">
        <v>13</v>
      </c>
      <c r="G8436" t="s">
        <v>2261</v>
      </c>
      <c r="H8436" s="1">
        <v>0.8</v>
      </c>
      <c r="I8436" s="2">
        <v>42515</v>
      </c>
      <c r="J8436" t="s">
        <v>2262</v>
      </c>
      <c r="K8436" t="s">
        <v>73</v>
      </c>
      <c r="L8436">
        <v>60623</v>
      </c>
      <c r="M8436">
        <v>793</v>
      </c>
      <c r="N8436" t="s">
        <v>3724</v>
      </c>
      <c r="O8436">
        <v>-166</v>
      </c>
      <c r="P8436">
        <v>2</v>
      </c>
      <c r="Q8436" t="s">
        <v>75</v>
      </c>
      <c r="R8436" t="s">
        <v>8304</v>
      </c>
      <c r="S8436">
        <v>-166.32</v>
      </c>
      <c r="T8436">
        <v>76</v>
      </c>
      <c r="U8436" t="s">
        <v>19</v>
      </c>
      <c r="V8436" s="2">
        <v>42519</v>
      </c>
      <c r="W8436" t="s">
        <v>39</v>
      </c>
      <c r="X8436" t="s">
        <v>139</v>
      </c>
      <c r="Y8436" t="s">
        <v>56</v>
      </c>
    </row>
    <row r="8437" spans="1:25" x14ac:dyDescent="0.35">
      <c r="A8437">
        <v>6</v>
      </c>
      <c r="B8437" t="s">
        <v>10</v>
      </c>
      <c r="C8437">
        <v>6</v>
      </c>
      <c r="D8437" t="s">
        <v>11</v>
      </c>
      <c r="E8437" t="s">
        <v>7143</v>
      </c>
      <c r="F8437" t="s">
        <v>13</v>
      </c>
      <c r="G8437" t="s">
        <v>7070</v>
      </c>
      <c r="H8437" s="1">
        <v>0</v>
      </c>
      <c r="I8437" s="2">
        <v>42447</v>
      </c>
      <c r="J8437" t="s">
        <v>7144</v>
      </c>
      <c r="K8437" t="s">
        <v>30</v>
      </c>
      <c r="L8437">
        <v>91505</v>
      </c>
      <c r="M8437">
        <v>558</v>
      </c>
      <c r="N8437" t="s">
        <v>6941</v>
      </c>
      <c r="O8437">
        <v>14</v>
      </c>
      <c r="P8437">
        <v>2</v>
      </c>
      <c r="Q8437" t="s">
        <v>32</v>
      </c>
      <c r="R8437" t="s">
        <v>8304</v>
      </c>
      <c r="S8437">
        <v>14.43</v>
      </c>
      <c r="T8437">
        <v>111</v>
      </c>
      <c r="U8437" t="s">
        <v>76</v>
      </c>
      <c r="V8437" s="2">
        <v>42453</v>
      </c>
      <c r="W8437" t="s">
        <v>39</v>
      </c>
      <c r="X8437" t="s">
        <v>34</v>
      </c>
      <c r="Y8437" t="s">
        <v>47</v>
      </c>
    </row>
    <row r="8438" spans="1:25" x14ac:dyDescent="0.35">
      <c r="A8438">
        <v>6</v>
      </c>
      <c r="B8438" t="s">
        <v>10</v>
      </c>
      <c r="C8438">
        <v>6</v>
      </c>
      <c r="D8438" t="s">
        <v>26</v>
      </c>
      <c r="E8438" t="s">
        <v>7143</v>
      </c>
      <c r="F8438" t="s">
        <v>13</v>
      </c>
      <c r="G8438" t="s">
        <v>7070</v>
      </c>
      <c r="H8438" s="1">
        <v>0</v>
      </c>
      <c r="I8438" s="2">
        <v>42447</v>
      </c>
      <c r="J8438" t="s">
        <v>7144</v>
      </c>
      <c r="K8438" t="s">
        <v>30</v>
      </c>
      <c r="L8438">
        <v>91505</v>
      </c>
      <c r="M8438">
        <v>1551</v>
      </c>
      <c r="N8438" t="s">
        <v>3475</v>
      </c>
      <c r="O8438">
        <v>334</v>
      </c>
      <c r="P8438">
        <v>7</v>
      </c>
      <c r="Q8438" t="s">
        <v>32</v>
      </c>
      <c r="R8438" t="s">
        <v>8304</v>
      </c>
      <c r="S8438">
        <v>334.11</v>
      </c>
      <c r="T8438">
        <v>1856</v>
      </c>
      <c r="U8438" t="s">
        <v>76</v>
      </c>
      <c r="V8438" s="2">
        <v>42453</v>
      </c>
      <c r="W8438" t="s">
        <v>39</v>
      </c>
      <c r="X8438" t="s">
        <v>34</v>
      </c>
      <c r="Y8438" t="s">
        <v>42</v>
      </c>
    </row>
    <row r="8439" spans="1:25" x14ac:dyDescent="0.35">
      <c r="A8439">
        <v>6</v>
      </c>
      <c r="B8439" t="s">
        <v>10</v>
      </c>
      <c r="C8439">
        <v>6</v>
      </c>
      <c r="D8439" t="s">
        <v>50</v>
      </c>
      <c r="E8439" t="s">
        <v>7143</v>
      </c>
      <c r="F8439" t="s">
        <v>13</v>
      </c>
      <c r="G8439" t="s">
        <v>7070</v>
      </c>
      <c r="H8439" s="1">
        <v>0.2</v>
      </c>
      <c r="I8439" s="2">
        <v>42447</v>
      </c>
      <c r="J8439" t="s">
        <v>7144</v>
      </c>
      <c r="K8439" t="s">
        <v>30</v>
      </c>
      <c r="L8439">
        <v>91505</v>
      </c>
      <c r="M8439">
        <v>1530</v>
      </c>
      <c r="N8439" t="s">
        <v>533</v>
      </c>
      <c r="O8439">
        <v>416</v>
      </c>
      <c r="P8439">
        <v>4</v>
      </c>
      <c r="Q8439" t="s">
        <v>32</v>
      </c>
      <c r="R8439" t="s">
        <v>8304</v>
      </c>
      <c r="S8439">
        <v>415.99</v>
      </c>
      <c r="T8439">
        <v>1280</v>
      </c>
      <c r="U8439" t="s">
        <v>76</v>
      </c>
      <c r="V8439" s="2">
        <v>42453</v>
      </c>
      <c r="W8439" t="s">
        <v>39</v>
      </c>
      <c r="X8439" t="s">
        <v>34</v>
      </c>
      <c r="Y8439" t="s">
        <v>422</v>
      </c>
    </row>
    <row r="8440" spans="1:25" hidden="1" x14ac:dyDescent="0.35">
      <c r="A8440">
        <v>2</v>
      </c>
      <c r="B8440" t="s">
        <v>25</v>
      </c>
      <c r="C8440">
        <v>1</v>
      </c>
      <c r="D8440" t="s">
        <v>11</v>
      </c>
      <c r="E8440" t="s">
        <v>1595</v>
      </c>
      <c r="F8440" t="s">
        <v>13</v>
      </c>
      <c r="G8440" t="s">
        <v>6854</v>
      </c>
      <c r="H8440" s="1">
        <v>0.2</v>
      </c>
      <c r="I8440" s="2">
        <v>42622</v>
      </c>
      <c r="J8440" t="s">
        <v>6855</v>
      </c>
      <c r="K8440" t="s">
        <v>102</v>
      </c>
      <c r="L8440">
        <v>43130</v>
      </c>
      <c r="M8440">
        <v>1183</v>
      </c>
      <c r="N8440" t="s">
        <v>1887</v>
      </c>
      <c r="O8440">
        <v>13</v>
      </c>
      <c r="P8440">
        <v>6</v>
      </c>
      <c r="Q8440" t="s">
        <v>104</v>
      </c>
      <c r="R8440" t="s">
        <v>8304</v>
      </c>
      <c r="S8440">
        <v>12.89</v>
      </c>
      <c r="T8440">
        <v>61</v>
      </c>
      <c r="U8440" t="s">
        <v>76</v>
      </c>
      <c r="V8440" s="2">
        <v>42624</v>
      </c>
      <c r="W8440" t="s">
        <v>130</v>
      </c>
      <c r="X8440" t="s">
        <v>309</v>
      </c>
      <c r="Y8440" t="s">
        <v>47</v>
      </c>
    </row>
    <row r="8441" spans="1:25" hidden="1" x14ac:dyDescent="0.35">
      <c r="A8441">
        <v>2</v>
      </c>
      <c r="B8441" t="s">
        <v>25</v>
      </c>
      <c r="C8441">
        <v>1</v>
      </c>
      <c r="D8441" t="s">
        <v>26</v>
      </c>
      <c r="E8441" t="s">
        <v>1595</v>
      </c>
      <c r="F8441" t="s">
        <v>13</v>
      </c>
      <c r="G8441" t="s">
        <v>6854</v>
      </c>
      <c r="H8441" s="1">
        <v>0.2</v>
      </c>
      <c r="I8441" s="2">
        <v>42622</v>
      </c>
      <c r="J8441" t="s">
        <v>6855</v>
      </c>
      <c r="K8441" t="s">
        <v>102</v>
      </c>
      <c r="L8441">
        <v>43130</v>
      </c>
      <c r="M8441">
        <v>1135</v>
      </c>
      <c r="N8441" t="s">
        <v>3387</v>
      </c>
      <c r="O8441">
        <v>3</v>
      </c>
      <c r="P8441">
        <v>9</v>
      </c>
      <c r="Q8441" t="s">
        <v>104</v>
      </c>
      <c r="R8441" t="s">
        <v>8304</v>
      </c>
      <c r="S8441">
        <v>2.7</v>
      </c>
      <c r="T8441">
        <v>31</v>
      </c>
      <c r="U8441" t="s">
        <v>76</v>
      </c>
      <c r="V8441" s="2">
        <v>42624</v>
      </c>
      <c r="W8441" t="s">
        <v>130</v>
      </c>
      <c r="X8441" t="s">
        <v>309</v>
      </c>
      <c r="Y8441" t="s">
        <v>49</v>
      </c>
    </row>
    <row r="8442" spans="1:25" hidden="1" x14ac:dyDescent="0.35">
      <c r="A8442">
        <v>4</v>
      </c>
      <c r="B8442" t="s">
        <v>25</v>
      </c>
      <c r="C8442">
        <v>3</v>
      </c>
      <c r="D8442" t="s">
        <v>26</v>
      </c>
      <c r="E8442" t="s">
        <v>818</v>
      </c>
      <c r="F8442" t="s">
        <v>13</v>
      </c>
      <c r="G8442" t="s">
        <v>6983</v>
      </c>
      <c r="H8442" s="1">
        <v>0.2</v>
      </c>
      <c r="I8442" s="2">
        <v>42436</v>
      </c>
      <c r="J8442" t="s">
        <v>7386</v>
      </c>
      <c r="K8442" t="s">
        <v>30</v>
      </c>
      <c r="L8442">
        <v>98198</v>
      </c>
      <c r="M8442">
        <v>422</v>
      </c>
      <c r="N8442" t="s">
        <v>3529</v>
      </c>
      <c r="O8442">
        <v>34</v>
      </c>
      <c r="P8442">
        <v>2</v>
      </c>
      <c r="Q8442" t="s">
        <v>32</v>
      </c>
      <c r="R8442" t="s">
        <v>8304</v>
      </c>
      <c r="S8442">
        <v>33.64</v>
      </c>
      <c r="T8442">
        <v>108</v>
      </c>
      <c r="U8442" t="s">
        <v>76</v>
      </c>
      <c r="V8442" s="2">
        <v>42440</v>
      </c>
      <c r="W8442" t="s">
        <v>20</v>
      </c>
      <c r="X8442" t="s">
        <v>69</v>
      </c>
      <c r="Y8442" t="s">
        <v>54</v>
      </c>
    </row>
    <row r="8443" spans="1:25" hidden="1" x14ac:dyDescent="0.35">
      <c r="A8443">
        <v>4</v>
      </c>
      <c r="B8443" t="s">
        <v>43</v>
      </c>
      <c r="C8443">
        <v>6</v>
      </c>
      <c r="D8443" t="s">
        <v>26</v>
      </c>
      <c r="E8443" t="s">
        <v>6550</v>
      </c>
      <c r="F8443" t="s">
        <v>13</v>
      </c>
      <c r="G8443" t="s">
        <v>7452</v>
      </c>
      <c r="H8443" s="1">
        <v>0</v>
      </c>
      <c r="I8443" s="2">
        <v>42644</v>
      </c>
      <c r="J8443" t="s">
        <v>7613</v>
      </c>
      <c r="K8443" t="s">
        <v>30</v>
      </c>
      <c r="L8443">
        <v>89502</v>
      </c>
      <c r="M8443">
        <v>1515</v>
      </c>
      <c r="N8443" t="s">
        <v>3901</v>
      </c>
      <c r="O8443">
        <v>0</v>
      </c>
      <c r="P8443">
        <v>1</v>
      </c>
      <c r="Q8443" t="s">
        <v>32</v>
      </c>
      <c r="R8443" t="s">
        <v>8304</v>
      </c>
      <c r="S8443">
        <v>0</v>
      </c>
      <c r="T8443">
        <v>5</v>
      </c>
      <c r="U8443" t="s">
        <v>76</v>
      </c>
      <c r="V8443" s="2">
        <v>42648</v>
      </c>
      <c r="W8443" t="s">
        <v>39</v>
      </c>
      <c r="X8443" t="s">
        <v>831</v>
      </c>
      <c r="Y8443" t="s">
        <v>176</v>
      </c>
    </row>
    <row r="8444" spans="1:25" x14ac:dyDescent="0.35">
      <c r="A8444">
        <v>4</v>
      </c>
      <c r="B8444" t="s">
        <v>43</v>
      </c>
      <c r="C8444">
        <v>6</v>
      </c>
      <c r="D8444" t="s">
        <v>11</v>
      </c>
      <c r="E8444" t="s">
        <v>572</v>
      </c>
      <c r="F8444" t="s">
        <v>13</v>
      </c>
      <c r="G8444" t="s">
        <v>2423</v>
      </c>
      <c r="H8444" s="1">
        <v>0.2</v>
      </c>
      <c r="I8444" s="2">
        <v>42640</v>
      </c>
      <c r="J8444" t="s">
        <v>2737</v>
      </c>
      <c r="K8444" t="s">
        <v>30</v>
      </c>
      <c r="L8444">
        <v>92037</v>
      </c>
      <c r="M8444">
        <v>529</v>
      </c>
      <c r="N8444" t="s">
        <v>697</v>
      </c>
      <c r="O8444">
        <v>45</v>
      </c>
      <c r="P8444">
        <v>5</v>
      </c>
      <c r="Q8444" t="s">
        <v>32</v>
      </c>
      <c r="R8444" t="s">
        <v>8304</v>
      </c>
      <c r="S8444">
        <v>45.29</v>
      </c>
      <c r="T8444">
        <v>604</v>
      </c>
      <c r="U8444" t="s">
        <v>19</v>
      </c>
      <c r="V8444" s="2">
        <v>42644</v>
      </c>
      <c r="W8444" t="s">
        <v>39</v>
      </c>
      <c r="X8444" t="s">
        <v>34</v>
      </c>
      <c r="Y8444" t="s">
        <v>24</v>
      </c>
    </row>
    <row r="8445" spans="1:25" x14ac:dyDescent="0.35">
      <c r="A8445">
        <v>4</v>
      </c>
      <c r="B8445" t="s">
        <v>43</v>
      </c>
      <c r="C8445">
        <v>6</v>
      </c>
      <c r="D8445" t="s">
        <v>26</v>
      </c>
      <c r="E8445" t="s">
        <v>572</v>
      </c>
      <c r="F8445" t="s">
        <v>13</v>
      </c>
      <c r="G8445" t="s">
        <v>2423</v>
      </c>
      <c r="H8445" s="1">
        <v>0</v>
      </c>
      <c r="I8445" s="2">
        <v>42640</v>
      </c>
      <c r="J8445" t="s">
        <v>2737</v>
      </c>
      <c r="K8445" t="s">
        <v>30</v>
      </c>
      <c r="L8445">
        <v>92037</v>
      </c>
      <c r="M8445">
        <v>1712</v>
      </c>
      <c r="N8445" t="s">
        <v>4492</v>
      </c>
      <c r="O8445">
        <v>40</v>
      </c>
      <c r="P8445">
        <v>2</v>
      </c>
      <c r="Q8445" t="s">
        <v>32</v>
      </c>
      <c r="R8445" t="s">
        <v>8304</v>
      </c>
      <c r="S8445">
        <v>40.17</v>
      </c>
      <c r="T8445">
        <v>82</v>
      </c>
      <c r="U8445" t="s">
        <v>19</v>
      </c>
      <c r="V8445" s="2">
        <v>42644</v>
      </c>
      <c r="W8445" t="s">
        <v>39</v>
      </c>
      <c r="X8445" t="s">
        <v>34</v>
      </c>
      <c r="Y8445" t="s">
        <v>64</v>
      </c>
    </row>
    <row r="8446" spans="1:25" hidden="1" x14ac:dyDescent="0.35">
      <c r="A8446">
        <v>0</v>
      </c>
      <c r="B8446" t="s">
        <v>10</v>
      </c>
      <c r="C8446">
        <v>0</v>
      </c>
      <c r="D8446" t="s">
        <v>50</v>
      </c>
      <c r="E8446" t="s">
        <v>6550</v>
      </c>
      <c r="F8446" t="s">
        <v>13</v>
      </c>
      <c r="G8446" t="s">
        <v>7188</v>
      </c>
      <c r="H8446" s="1">
        <v>0.2</v>
      </c>
      <c r="I8446" s="2">
        <v>42735</v>
      </c>
      <c r="J8446" t="s">
        <v>7721</v>
      </c>
      <c r="K8446" t="s">
        <v>30</v>
      </c>
      <c r="L8446">
        <v>89502</v>
      </c>
      <c r="M8446">
        <v>1247</v>
      </c>
      <c r="N8446" t="s">
        <v>4756</v>
      </c>
      <c r="O8446">
        <v>59</v>
      </c>
      <c r="P8446">
        <v>7</v>
      </c>
      <c r="Q8446" t="s">
        <v>32</v>
      </c>
      <c r="R8446" t="s">
        <v>8304</v>
      </c>
      <c r="S8446">
        <v>59.49</v>
      </c>
      <c r="T8446">
        <v>476</v>
      </c>
      <c r="U8446" t="s">
        <v>76</v>
      </c>
      <c r="V8446" s="2">
        <v>42735</v>
      </c>
      <c r="W8446" t="s">
        <v>773</v>
      </c>
      <c r="X8446" t="s">
        <v>831</v>
      </c>
      <c r="Y8446" t="s">
        <v>52</v>
      </c>
    </row>
    <row r="8447" spans="1:25" hidden="1" x14ac:dyDescent="0.35">
      <c r="A8447">
        <v>0</v>
      </c>
      <c r="B8447" t="s">
        <v>10</v>
      </c>
      <c r="C8447">
        <v>0</v>
      </c>
      <c r="D8447" t="s">
        <v>26</v>
      </c>
      <c r="E8447" t="s">
        <v>4447</v>
      </c>
      <c r="F8447" t="s">
        <v>13</v>
      </c>
      <c r="G8447" t="s">
        <v>5310</v>
      </c>
      <c r="H8447" s="1">
        <v>0</v>
      </c>
      <c r="I8447" s="2">
        <v>42653</v>
      </c>
      <c r="J8447" t="s">
        <v>6004</v>
      </c>
      <c r="K8447" t="s">
        <v>30</v>
      </c>
      <c r="L8447">
        <v>87105</v>
      </c>
      <c r="M8447">
        <v>524</v>
      </c>
      <c r="N8447" t="s">
        <v>6005</v>
      </c>
      <c r="O8447">
        <v>113</v>
      </c>
      <c r="P8447">
        <v>7</v>
      </c>
      <c r="Q8447" t="s">
        <v>32</v>
      </c>
      <c r="R8447" t="s">
        <v>8304</v>
      </c>
      <c r="S8447">
        <v>112.57</v>
      </c>
      <c r="T8447">
        <v>256</v>
      </c>
      <c r="U8447" t="s">
        <v>33</v>
      </c>
      <c r="V8447" s="2">
        <v>42653</v>
      </c>
      <c r="W8447" t="s">
        <v>773</v>
      </c>
      <c r="X8447" t="s">
        <v>413</v>
      </c>
      <c r="Y8447" t="s">
        <v>49</v>
      </c>
    </row>
    <row r="8448" spans="1:25" x14ac:dyDescent="0.35">
      <c r="A8448">
        <v>7</v>
      </c>
      <c r="B8448" t="s">
        <v>25</v>
      </c>
      <c r="C8448">
        <v>6</v>
      </c>
      <c r="D8448" t="s">
        <v>26</v>
      </c>
      <c r="E8448" t="s">
        <v>700</v>
      </c>
      <c r="F8448" t="s">
        <v>13</v>
      </c>
      <c r="G8448" t="s">
        <v>1292</v>
      </c>
      <c r="H8448" s="1">
        <v>0</v>
      </c>
      <c r="I8448" s="2">
        <v>42678</v>
      </c>
      <c r="J8448" t="s">
        <v>6535</v>
      </c>
      <c r="K8448" t="s">
        <v>30</v>
      </c>
      <c r="L8448">
        <v>90805</v>
      </c>
      <c r="M8448">
        <v>1160</v>
      </c>
      <c r="N8448" t="s">
        <v>361</v>
      </c>
      <c r="O8448">
        <v>1</v>
      </c>
      <c r="P8448">
        <v>1</v>
      </c>
      <c r="Q8448" t="s">
        <v>32</v>
      </c>
      <c r="R8448" t="s">
        <v>8304</v>
      </c>
      <c r="S8448">
        <v>0.79</v>
      </c>
      <c r="T8448">
        <v>3</v>
      </c>
      <c r="U8448" t="s">
        <v>33</v>
      </c>
      <c r="V8448" s="2">
        <v>42685</v>
      </c>
      <c r="W8448" t="s">
        <v>39</v>
      </c>
      <c r="X8448" t="s">
        <v>34</v>
      </c>
      <c r="Y8448" t="s">
        <v>49</v>
      </c>
    </row>
    <row r="8449" spans="1:25" hidden="1" x14ac:dyDescent="0.35">
      <c r="A8449">
        <v>5</v>
      </c>
      <c r="B8449" t="s">
        <v>43</v>
      </c>
      <c r="C8449">
        <v>6</v>
      </c>
      <c r="D8449" t="s">
        <v>11</v>
      </c>
      <c r="E8449" t="s">
        <v>329</v>
      </c>
      <c r="F8449" t="s">
        <v>13</v>
      </c>
      <c r="G8449" t="s">
        <v>330</v>
      </c>
      <c r="H8449" s="1">
        <v>0.5</v>
      </c>
      <c r="I8449" s="2">
        <v>42633</v>
      </c>
      <c r="J8449" t="s">
        <v>331</v>
      </c>
      <c r="K8449" t="s">
        <v>73</v>
      </c>
      <c r="L8449">
        <v>61701</v>
      </c>
      <c r="M8449">
        <v>311</v>
      </c>
      <c r="N8449" t="s">
        <v>332</v>
      </c>
      <c r="O8449">
        <v>-408</v>
      </c>
      <c r="P8449">
        <v>6</v>
      </c>
      <c r="Q8449" t="s">
        <v>75</v>
      </c>
      <c r="R8449" t="s">
        <v>8304</v>
      </c>
      <c r="S8449">
        <v>-407.68</v>
      </c>
      <c r="T8449">
        <v>618</v>
      </c>
      <c r="U8449" t="s">
        <v>19</v>
      </c>
      <c r="V8449" s="2">
        <v>42638</v>
      </c>
      <c r="W8449" t="s">
        <v>39</v>
      </c>
      <c r="X8449" t="s">
        <v>139</v>
      </c>
      <c r="Y8449" t="s">
        <v>41</v>
      </c>
    </row>
    <row r="8450" spans="1:25" hidden="1" x14ac:dyDescent="0.35">
      <c r="A8450">
        <v>5</v>
      </c>
      <c r="B8450" t="s">
        <v>43</v>
      </c>
      <c r="C8450">
        <v>6</v>
      </c>
      <c r="D8450" t="s">
        <v>26</v>
      </c>
      <c r="E8450" t="s">
        <v>1747</v>
      </c>
      <c r="F8450" t="s">
        <v>13</v>
      </c>
      <c r="G8450" t="s">
        <v>5800</v>
      </c>
      <c r="H8450" s="1">
        <v>0.2</v>
      </c>
      <c r="I8450" s="2">
        <v>42703</v>
      </c>
      <c r="J8450" t="s">
        <v>6233</v>
      </c>
      <c r="K8450" t="s">
        <v>73</v>
      </c>
      <c r="L8450">
        <v>60076</v>
      </c>
      <c r="M8450">
        <v>1507</v>
      </c>
      <c r="N8450" t="s">
        <v>346</v>
      </c>
      <c r="O8450">
        <v>4</v>
      </c>
      <c r="P8450">
        <v>2</v>
      </c>
      <c r="Q8450" t="s">
        <v>75</v>
      </c>
      <c r="R8450" t="s">
        <v>8304</v>
      </c>
      <c r="S8450">
        <v>3.94</v>
      </c>
      <c r="T8450">
        <v>13</v>
      </c>
      <c r="U8450" t="s">
        <v>33</v>
      </c>
      <c r="V8450" s="2">
        <v>42708</v>
      </c>
      <c r="W8450" t="s">
        <v>39</v>
      </c>
      <c r="X8450" t="s">
        <v>139</v>
      </c>
      <c r="Y8450" t="s">
        <v>176</v>
      </c>
    </row>
    <row r="8451" spans="1:25" x14ac:dyDescent="0.35">
      <c r="A8451">
        <v>5</v>
      </c>
      <c r="B8451" t="s">
        <v>43</v>
      </c>
      <c r="C8451">
        <v>6</v>
      </c>
      <c r="D8451" t="s">
        <v>11</v>
      </c>
      <c r="E8451" t="s">
        <v>572</v>
      </c>
      <c r="F8451" t="s">
        <v>13</v>
      </c>
      <c r="G8451" t="s">
        <v>5633</v>
      </c>
      <c r="H8451" s="1">
        <v>0.15</v>
      </c>
      <c r="I8451" s="2">
        <v>42636</v>
      </c>
      <c r="J8451" t="s">
        <v>5752</v>
      </c>
      <c r="K8451" t="s">
        <v>30</v>
      </c>
      <c r="L8451">
        <v>92037</v>
      </c>
      <c r="M8451">
        <v>1368</v>
      </c>
      <c r="N8451" t="s">
        <v>8212</v>
      </c>
      <c r="O8451">
        <v>21</v>
      </c>
      <c r="P8451">
        <v>3</v>
      </c>
      <c r="Q8451" t="s">
        <v>32</v>
      </c>
      <c r="R8451" t="s">
        <v>8304</v>
      </c>
      <c r="S8451">
        <v>20.52</v>
      </c>
      <c r="T8451">
        <v>436</v>
      </c>
      <c r="U8451" t="s">
        <v>33</v>
      </c>
      <c r="V8451" s="2">
        <v>42641</v>
      </c>
      <c r="W8451" t="s">
        <v>39</v>
      </c>
      <c r="X8451" t="s">
        <v>34</v>
      </c>
      <c r="Y8451" t="s">
        <v>22</v>
      </c>
    </row>
    <row r="8452" spans="1:25" x14ac:dyDescent="0.35">
      <c r="A8452">
        <v>5</v>
      </c>
      <c r="B8452" t="s">
        <v>43</v>
      </c>
      <c r="C8452">
        <v>6</v>
      </c>
      <c r="D8452" t="s">
        <v>50</v>
      </c>
      <c r="E8452" t="s">
        <v>572</v>
      </c>
      <c r="F8452" t="s">
        <v>13</v>
      </c>
      <c r="G8452" t="s">
        <v>5633</v>
      </c>
      <c r="H8452" s="1">
        <v>0.2</v>
      </c>
      <c r="I8452" s="2">
        <v>42636</v>
      </c>
      <c r="J8452" t="s">
        <v>5752</v>
      </c>
      <c r="K8452" t="s">
        <v>30</v>
      </c>
      <c r="L8452">
        <v>92037</v>
      </c>
      <c r="M8452">
        <v>1118</v>
      </c>
      <c r="N8452" t="s">
        <v>200</v>
      </c>
      <c r="O8452">
        <v>31</v>
      </c>
      <c r="P8452">
        <v>2</v>
      </c>
      <c r="Q8452" t="s">
        <v>32</v>
      </c>
      <c r="R8452" t="s">
        <v>8304</v>
      </c>
      <c r="S8452">
        <v>31.49</v>
      </c>
      <c r="T8452">
        <v>84</v>
      </c>
      <c r="U8452" t="s">
        <v>33</v>
      </c>
      <c r="V8452" s="2">
        <v>42641</v>
      </c>
      <c r="W8452" t="s">
        <v>39</v>
      </c>
      <c r="X8452" t="s">
        <v>34</v>
      </c>
      <c r="Y8452" t="s">
        <v>52</v>
      </c>
    </row>
    <row r="8453" spans="1:25" hidden="1" x14ac:dyDescent="0.35">
      <c r="A8453">
        <v>3</v>
      </c>
      <c r="B8453" t="s">
        <v>10</v>
      </c>
      <c r="C8453">
        <v>3</v>
      </c>
      <c r="D8453" t="s">
        <v>26</v>
      </c>
      <c r="E8453" t="s">
        <v>823</v>
      </c>
      <c r="F8453" t="s">
        <v>13</v>
      </c>
      <c r="G8453" t="s">
        <v>824</v>
      </c>
      <c r="H8453" s="1">
        <v>0.8</v>
      </c>
      <c r="I8453" s="2">
        <v>42528</v>
      </c>
      <c r="J8453" t="s">
        <v>825</v>
      </c>
      <c r="K8453" t="s">
        <v>73</v>
      </c>
      <c r="L8453">
        <v>61604</v>
      </c>
      <c r="M8453">
        <v>1634</v>
      </c>
      <c r="N8453" t="s">
        <v>826</v>
      </c>
      <c r="O8453">
        <v>-21</v>
      </c>
      <c r="P8453">
        <v>3</v>
      </c>
      <c r="Q8453" t="s">
        <v>75</v>
      </c>
      <c r="R8453" t="s">
        <v>8304</v>
      </c>
      <c r="S8453">
        <v>-20.56</v>
      </c>
      <c r="T8453">
        <v>12</v>
      </c>
      <c r="U8453" t="s">
        <v>33</v>
      </c>
      <c r="V8453" s="2">
        <v>42531</v>
      </c>
      <c r="W8453" t="s">
        <v>20</v>
      </c>
      <c r="X8453" t="s">
        <v>139</v>
      </c>
      <c r="Y8453" t="s">
        <v>54</v>
      </c>
    </row>
    <row r="8454" spans="1:25" hidden="1" x14ac:dyDescent="0.35">
      <c r="A8454">
        <v>4</v>
      </c>
      <c r="B8454" t="s">
        <v>43</v>
      </c>
      <c r="C8454">
        <v>6</v>
      </c>
      <c r="D8454" t="s">
        <v>26</v>
      </c>
      <c r="E8454" t="s">
        <v>171</v>
      </c>
      <c r="F8454" t="s">
        <v>13</v>
      </c>
      <c r="G8454" t="s">
        <v>1118</v>
      </c>
      <c r="H8454" s="1">
        <v>0</v>
      </c>
      <c r="I8454" s="2">
        <v>42513</v>
      </c>
      <c r="J8454" t="s">
        <v>3989</v>
      </c>
      <c r="K8454" t="s">
        <v>102</v>
      </c>
      <c r="L8454">
        <v>10035</v>
      </c>
      <c r="M8454">
        <v>9</v>
      </c>
      <c r="N8454" t="s">
        <v>8152</v>
      </c>
      <c r="O8454">
        <v>56</v>
      </c>
      <c r="P8454">
        <v>1</v>
      </c>
      <c r="Q8454" t="s">
        <v>104</v>
      </c>
      <c r="R8454" t="s">
        <v>8304</v>
      </c>
      <c r="S8454">
        <v>56.2</v>
      </c>
      <c r="T8454">
        <v>208</v>
      </c>
      <c r="U8454" t="s">
        <v>19</v>
      </c>
      <c r="V8454" s="2">
        <v>42517</v>
      </c>
      <c r="W8454" t="s">
        <v>39</v>
      </c>
      <c r="X8454" t="s">
        <v>175</v>
      </c>
      <c r="Y8454" t="s">
        <v>56</v>
      </c>
    </row>
    <row r="8455" spans="1:25" hidden="1" x14ac:dyDescent="0.35">
      <c r="A8455">
        <v>4</v>
      </c>
      <c r="B8455" t="s">
        <v>43</v>
      </c>
      <c r="C8455">
        <v>6</v>
      </c>
      <c r="D8455" t="s">
        <v>26</v>
      </c>
      <c r="E8455" t="s">
        <v>171</v>
      </c>
      <c r="F8455" t="s">
        <v>13</v>
      </c>
      <c r="G8455" t="s">
        <v>1118</v>
      </c>
      <c r="H8455" s="1">
        <v>0</v>
      </c>
      <c r="I8455" s="2">
        <v>42513</v>
      </c>
      <c r="J8455" t="s">
        <v>3989</v>
      </c>
      <c r="K8455" t="s">
        <v>102</v>
      </c>
      <c r="L8455">
        <v>10035</v>
      </c>
      <c r="M8455">
        <v>984</v>
      </c>
      <c r="N8455" t="s">
        <v>4060</v>
      </c>
      <c r="O8455">
        <v>0</v>
      </c>
      <c r="P8455">
        <v>2</v>
      </c>
      <c r="Q8455" t="s">
        <v>104</v>
      </c>
      <c r="R8455" t="s">
        <v>8304</v>
      </c>
      <c r="S8455">
        <v>0.15</v>
      </c>
      <c r="T8455">
        <v>5</v>
      </c>
      <c r="U8455" t="s">
        <v>19</v>
      </c>
      <c r="V8455" s="2">
        <v>42517</v>
      </c>
      <c r="W8455" t="s">
        <v>39</v>
      </c>
      <c r="X8455" t="s">
        <v>175</v>
      </c>
      <c r="Y8455" t="s">
        <v>356</v>
      </c>
    </row>
    <row r="8456" spans="1:25" hidden="1" x14ac:dyDescent="0.35">
      <c r="A8456">
        <v>4</v>
      </c>
      <c r="B8456" t="s">
        <v>43</v>
      </c>
      <c r="C8456">
        <v>6</v>
      </c>
      <c r="D8456" t="s">
        <v>26</v>
      </c>
      <c r="E8456" t="s">
        <v>171</v>
      </c>
      <c r="F8456" t="s">
        <v>13</v>
      </c>
      <c r="G8456" t="s">
        <v>1118</v>
      </c>
      <c r="H8456" s="1">
        <v>0.2</v>
      </c>
      <c r="I8456" s="2">
        <v>42513</v>
      </c>
      <c r="J8456" t="s">
        <v>3989</v>
      </c>
      <c r="K8456" t="s">
        <v>102</v>
      </c>
      <c r="L8456">
        <v>10035</v>
      </c>
      <c r="M8456">
        <v>260</v>
      </c>
      <c r="N8456" t="s">
        <v>728</v>
      </c>
      <c r="O8456">
        <v>6</v>
      </c>
      <c r="P8456">
        <v>5</v>
      </c>
      <c r="Q8456" t="s">
        <v>104</v>
      </c>
      <c r="R8456" t="s">
        <v>8304</v>
      </c>
      <c r="S8456">
        <v>5.84</v>
      </c>
      <c r="T8456">
        <v>18</v>
      </c>
      <c r="U8456" t="s">
        <v>19</v>
      </c>
      <c r="V8456" s="2">
        <v>42517</v>
      </c>
      <c r="W8456" t="s">
        <v>39</v>
      </c>
      <c r="X8456" t="s">
        <v>175</v>
      </c>
      <c r="Y8456" t="s">
        <v>54</v>
      </c>
    </row>
    <row r="8457" spans="1:25" hidden="1" x14ac:dyDescent="0.35">
      <c r="A8457">
        <v>2</v>
      </c>
      <c r="B8457" t="s">
        <v>43</v>
      </c>
      <c r="C8457">
        <v>3</v>
      </c>
      <c r="D8457" t="s">
        <v>50</v>
      </c>
      <c r="E8457" t="s">
        <v>818</v>
      </c>
      <c r="F8457" t="s">
        <v>13</v>
      </c>
      <c r="G8457" t="s">
        <v>819</v>
      </c>
      <c r="H8457" s="1">
        <v>0.2</v>
      </c>
      <c r="I8457" s="2">
        <v>42634</v>
      </c>
      <c r="J8457" t="s">
        <v>820</v>
      </c>
      <c r="K8457" t="s">
        <v>30</v>
      </c>
      <c r="L8457">
        <v>98198</v>
      </c>
      <c r="M8457">
        <v>1176</v>
      </c>
      <c r="N8457" t="s">
        <v>821</v>
      </c>
      <c r="O8457">
        <v>28</v>
      </c>
      <c r="P8457">
        <v>2</v>
      </c>
      <c r="Q8457" t="s">
        <v>32</v>
      </c>
      <c r="R8457" t="s">
        <v>8304</v>
      </c>
      <c r="S8457">
        <v>27.72</v>
      </c>
      <c r="T8457">
        <v>246</v>
      </c>
      <c r="U8457" t="s">
        <v>19</v>
      </c>
      <c r="V8457" s="2">
        <v>42636</v>
      </c>
      <c r="W8457" t="s">
        <v>20</v>
      </c>
      <c r="X8457" t="s">
        <v>69</v>
      </c>
      <c r="Y8457" t="s">
        <v>52</v>
      </c>
    </row>
    <row r="8458" spans="1:25" hidden="1" x14ac:dyDescent="0.35">
      <c r="A8458">
        <v>2</v>
      </c>
      <c r="B8458" t="s">
        <v>43</v>
      </c>
      <c r="C8458">
        <v>3</v>
      </c>
      <c r="D8458" t="s">
        <v>50</v>
      </c>
      <c r="E8458" t="s">
        <v>818</v>
      </c>
      <c r="F8458" t="s">
        <v>13</v>
      </c>
      <c r="G8458" t="s">
        <v>819</v>
      </c>
      <c r="H8458" s="1">
        <v>0</v>
      </c>
      <c r="I8458" s="2">
        <v>42634</v>
      </c>
      <c r="J8458" t="s">
        <v>820</v>
      </c>
      <c r="K8458" t="s">
        <v>30</v>
      </c>
      <c r="L8458">
        <v>98198</v>
      </c>
      <c r="M8458">
        <v>404</v>
      </c>
      <c r="N8458" t="s">
        <v>822</v>
      </c>
      <c r="O8458">
        <v>702</v>
      </c>
      <c r="P8458">
        <v>3</v>
      </c>
      <c r="Q8458" t="s">
        <v>32</v>
      </c>
      <c r="R8458" t="s">
        <v>8304</v>
      </c>
      <c r="S8458">
        <v>701.99</v>
      </c>
      <c r="T8458">
        <v>1800</v>
      </c>
      <c r="U8458" t="s">
        <v>19</v>
      </c>
      <c r="V8458" s="2">
        <v>42636</v>
      </c>
      <c r="W8458" t="s">
        <v>20</v>
      </c>
      <c r="X8458" t="s">
        <v>69</v>
      </c>
      <c r="Y8458" t="s">
        <v>727</v>
      </c>
    </row>
    <row r="8459" spans="1:25" hidden="1" x14ac:dyDescent="0.35">
      <c r="A8459">
        <v>4</v>
      </c>
      <c r="B8459" t="s">
        <v>43</v>
      </c>
      <c r="C8459">
        <v>6</v>
      </c>
      <c r="D8459" t="s">
        <v>11</v>
      </c>
      <c r="E8459" t="s">
        <v>700</v>
      </c>
      <c r="F8459" t="s">
        <v>13</v>
      </c>
      <c r="G8459" t="s">
        <v>1802</v>
      </c>
      <c r="H8459" s="1">
        <v>0</v>
      </c>
      <c r="I8459" s="2">
        <v>42675</v>
      </c>
      <c r="J8459" t="s">
        <v>2349</v>
      </c>
      <c r="K8459" t="s">
        <v>102</v>
      </c>
      <c r="L8459">
        <v>11561</v>
      </c>
      <c r="M8459">
        <v>1052</v>
      </c>
      <c r="N8459" t="s">
        <v>1589</v>
      </c>
      <c r="O8459">
        <v>10</v>
      </c>
      <c r="P8459">
        <v>6</v>
      </c>
      <c r="Q8459" t="s">
        <v>104</v>
      </c>
      <c r="R8459" t="s">
        <v>8304</v>
      </c>
      <c r="S8459">
        <v>9.82</v>
      </c>
      <c r="T8459">
        <v>32</v>
      </c>
      <c r="U8459" t="s">
        <v>19</v>
      </c>
      <c r="V8459" s="2">
        <v>42679</v>
      </c>
      <c r="W8459" t="s">
        <v>39</v>
      </c>
      <c r="X8459" t="s">
        <v>175</v>
      </c>
      <c r="Y8459" t="s">
        <v>47</v>
      </c>
    </row>
    <row r="8460" spans="1:25" hidden="1" x14ac:dyDescent="0.35">
      <c r="A8460">
        <v>4</v>
      </c>
      <c r="B8460" t="s">
        <v>43</v>
      </c>
      <c r="C8460">
        <v>6</v>
      </c>
      <c r="D8460" t="s">
        <v>26</v>
      </c>
      <c r="E8460" t="s">
        <v>700</v>
      </c>
      <c r="F8460" t="s">
        <v>13</v>
      </c>
      <c r="G8460" t="s">
        <v>1802</v>
      </c>
      <c r="H8460" s="1">
        <v>0</v>
      </c>
      <c r="I8460" s="2">
        <v>42675</v>
      </c>
      <c r="J8460" t="s">
        <v>2349</v>
      </c>
      <c r="K8460" t="s">
        <v>102</v>
      </c>
      <c r="L8460">
        <v>11561</v>
      </c>
      <c r="M8460">
        <v>954</v>
      </c>
      <c r="N8460" t="s">
        <v>426</v>
      </c>
      <c r="O8460">
        <v>155</v>
      </c>
      <c r="P8460">
        <v>3</v>
      </c>
      <c r="Q8460" t="s">
        <v>104</v>
      </c>
      <c r="R8460" t="s">
        <v>8304</v>
      </c>
      <c r="S8460">
        <v>154.84</v>
      </c>
      <c r="T8460">
        <v>534</v>
      </c>
      <c r="U8460" t="s">
        <v>19</v>
      </c>
      <c r="V8460" s="2">
        <v>42679</v>
      </c>
      <c r="W8460" t="s">
        <v>39</v>
      </c>
      <c r="X8460" t="s">
        <v>175</v>
      </c>
      <c r="Y8460" t="s">
        <v>56</v>
      </c>
    </row>
    <row r="8461" spans="1:25" hidden="1" x14ac:dyDescent="0.35">
      <c r="A8461">
        <v>4</v>
      </c>
      <c r="B8461" t="s">
        <v>43</v>
      </c>
      <c r="C8461">
        <v>6</v>
      </c>
      <c r="D8461" t="s">
        <v>26</v>
      </c>
      <c r="E8461" t="s">
        <v>700</v>
      </c>
      <c r="F8461" t="s">
        <v>13</v>
      </c>
      <c r="G8461" t="s">
        <v>1802</v>
      </c>
      <c r="H8461" s="1">
        <v>0</v>
      </c>
      <c r="I8461" s="2">
        <v>42675</v>
      </c>
      <c r="J8461" t="s">
        <v>2349</v>
      </c>
      <c r="K8461" t="s">
        <v>102</v>
      </c>
      <c r="L8461">
        <v>11561</v>
      </c>
      <c r="M8461">
        <v>1729</v>
      </c>
      <c r="N8461" t="s">
        <v>3795</v>
      </c>
      <c r="O8461">
        <v>82</v>
      </c>
      <c r="P8461">
        <v>3</v>
      </c>
      <c r="Q8461" t="s">
        <v>104</v>
      </c>
      <c r="R8461" t="s">
        <v>8304</v>
      </c>
      <c r="S8461">
        <v>82.29</v>
      </c>
      <c r="T8461">
        <v>168</v>
      </c>
      <c r="U8461" t="s">
        <v>19</v>
      </c>
      <c r="V8461" s="2">
        <v>42679</v>
      </c>
      <c r="W8461" t="s">
        <v>39</v>
      </c>
      <c r="X8461" t="s">
        <v>175</v>
      </c>
      <c r="Y8461" t="s">
        <v>64</v>
      </c>
    </row>
    <row r="8462" spans="1:25" hidden="1" x14ac:dyDescent="0.35">
      <c r="A8462">
        <v>7</v>
      </c>
      <c r="B8462" t="s">
        <v>25</v>
      </c>
      <c r="C8462">
        <v>6</v>
      </c>
      <c r="D8462" t="s">
        <v>26</v>
      </c>
      <c r="E8462" t="s">
        <v>4625</v>
      </c>
      <c r="F8462" t="s">
        <v>13</v>
      </c>
      <c r="G8462" t="s">
        <v>1643</v>
      </c>
      <c r="H8462" s="1">
        <v>0.2</v>
      </c>
      <c r="I8462" s="2">
        <v>42424</v>
      </c>
      <c r="J8462" t="s">
        <v>4672</v>
      </c>
      <c r="K8462" t="s">
        <v>30</v>
      </c>
      <c r="L8462">
        <v>97504</v>
      </c>
      <c r="M8462">
        <v>1570</v>
      </c>
      <c r="N8462" t="s">
        <v>3934</v>
      </c>
      <c r="O8462">
        <v>8</v>
      </c>
      <c r="P8462">
        <v>3</v>
      </c>
      <c r="Q8462" t="s">
        <v>32</v>
      </c>
      <c r="R8462" t="s">
        <v>8304</v>
      </c>
      <c r="S8462">
        <v>7.69</v>
      </c>
      <c r="T8462">
        <v>23</v>
      </c>
      <c r="U8462" t="s">
        <v>19</v>
      </c>
      <c r="V8462" s="2">
        <v>42431</v>
      </c>
      <c r="W8462" t="s">
        <v>39</v>
      </c>
      <c r="X8462" t="s">
        <v>262</v>
      </c>
      <c r="Y8462" t="s">
        <v>64</v>
      </c>
    </row>
    <row r="8463" spans="1:25" hidden="1" x14ac:dyDescent="0.35">
      <c r="A8463">
        <v>7</v>
      </c>
      <c r="B8463" t="s">
        <v>25</v>
      </c>
      <c r="C8463">
        <v>6</v>
      </c>
      <c r="D8463" t="s">
        <v>26</v>
      </c>
      <c r="E8463" t="s">
        <v>4625</v>
      </c>
      <c r="F8463" t="s">
        <v>13</v>
      </c>
      <c r="G8463" t="s">
        <v>1643</v>
      </c>
      <c r="H8463" s="1">
        <v>0.2</v>
      </c>
      <c r="I8463" s="2">
        <v>42424</v>
      </c>
      <c r="J8463" t="s">
        <v>4672</v>
      </c>
      <c r="K8463" t="s">
        <v>30</v>
      </c>
      <c r="L8463">
        <v>97504</v>
      </c>
      <c r="M8463">
        <v>1087</v>
      </c>
      <c r="N8463" t="s">
        <v>8267</v>
      </c>
      <c r="O8463">
        <v>11</v>
      </c>
      <c r="P8463">
        <v>4</v>
      </c>
      <c r="Q8463" t="s">
        <v>32</v>
      </c>
      <c r="R8463" t="s">
        <v>8304</v>
      </c>
      <c r="S8463">
        <v>11.1</v>
      </c>
      <c r="T8463">
        <v>33</v>
      </c>
      <c r="U8463" t="s">
        <v>19</v>
      </c>
      <c r="V8463" s="2">
        <v>42431</v>
      </c>
      <c r="W8463" t="s">
        <v>39</v>
      </c>
      <c r="X8463" t="s">
        <v>262</v>
      </c>
      <c r="Y8463" t="s">
        <v>64</v>
      </c>
    </row>
    <row r="8464" spans="1:25" hidden="1" x14ac:dyDescent="0.35">
      <c r="A8464">
        <v>5</v>
      </c>
      <c r="B8464" t="s">
        <v>43</v>
      </c>
      <c r="C8464">
        <v>6</v>
      </c>
      <c r="D8464" t="s">
        <v>11</v>
      </c>
      <c r="E8464" t="s">
        <v>818</v>
      </c>
      <c r="F8464" t="s">
        <v>13</v>
      </c>
      <c r="G8464" t="s">
        <v>2151</v>
      </c>
      <c r="H8464" s="1">
        <v>0</v>
      </c>
      <c r="I8464" s="2">
        <v>42457</v>
      </c>
      <c r="J8464" t="s">
        <v>2152</v>
      </c>
      <c r="K8464" t="s">
        <v>73</v>
      </c>
      <c r="L8464">
        <v>50315</v>
      </c>
      <c r="M8464">
        <v>830</v>
      </c>
      <c r="N8464" t="s">
        <v>2071</v>
      </c>
      <c r="O8464">
        <v>107</v>
      </c>
      <c r="P8464">
        <v>4</v>
      </c>
      <c r="Q8464" t="s">
        <v>75</v>
      </c>
      <c r="R8464" t="s">
        <v>8304</v>
      </c>
      <c r="S8464">
        <v>106.62</v>
      </c>
      <c r="T8464">
        <v>1185</v>
      </c>
      <c r="U8464" t="s">
        <v>19</v>
      </c>
      <c r="V8464" s="2">
        <v>42462</v>
      </c>
      <c r="W8464" t="s">
        <v>39</v>
      </c>
      <c r="X8464" t="s">
        <v>304</v>
      </c>
      <c r="Y8464" t="s">
        <v>41</v>
      </c>
    </row>
    <row r="8465" spans="1:25" hidden="1" x14ac:dyDescent="0.35">
      <c r="A8465">
        <v>5</v>
      </c>
      <c r="B8465" t="s">
        <v>43</v>
      </c>
      <c r="C8465">
        <v>6</v>
      </c>
      <c r="D8465" t="s">
        <v>26</v>
      </c>
      <c r="E8465" t="s">
        <v>818</v>
      </c>
      <c r="F8465" t="s">
        <v>13</v>
      </c>
      <c r="G8465" t="s">
        <v>2151</v>
      </c>
      <c r="H8465" s="1">
        <v>0</v>
      </c>
      <c r="I8465" s="2">
        <v>42457</v>
      </c>
      <c r="J8465" t="s">
        <v>2152</v>
      </c>
      <c r="K8465" t="s">
        <v>73</v>
      </c>
      <c r="L8465">
        <v>50315</v>
      </c>
      <c r="M8465">
        <v>1292</v>
      </c>
      <c r="N8465" t="s">
        <v>118</v>
      </c>
      <c r="O8465">
        <v>3</v>
      </c>
      <c r="P8465">
        <v>3</v>
      </c>
      <c r="Q8465" t="s">
        <v>75</v>
      </c>
      <c r="R8465" t="s">
        <v>8304</v>
      </c>
      <c r="S8465">
        <v>2.88</v>
      </c>
      <c r="T8465">
        <v>6</v>
      </c>
      <c r="U8465" t="s">
        <v>19</v>
      </c>
      <c r="V8465" s="2">
        <v>42462</v>
      </c>
      <c r="W8465" t="s">
        <v>39</v>
      </c>
      <c r="X8465" t="s">
        <v>304</v>
      </c>
      <c r="Y8465" t="s">
        <v>119</v>
      </c>
    </row>
    <row r="8466" spans="1:25" x14ac:dyDescent="0.35">
      <c r="A8466">
        <v>5</v>
      </c>
      <c r="B8466" t="s">
        <v>43</v>
      </c>
      <c r="C8466">
        <v>6</v>
      </c>
      <c r="D8466" t="s">
        <v>11</v>
      </c>
      <c r="E8466" t="s">
        <v>27</v>
      </c>
      <c r="F8466" t="s">
        <v>13</v>
      </c>
      <c r="G8466" t="s">
        <v>6975</v>
      </c>
      <c r="H8466" s="1">
        <v>0</v>
      </c>
      <c r="I8466" s="2">
        <v>42728</v>
      </c>
      <c r="J8466" t="s">
        <v>7137</v>
      </c>
      <c r="K8466" t="s">
        <v>30</v>
      </c>
      <c r="L8466">
        <v>90045</v>
      </c>
      <c r="M8466">
        <v>1619</v>
      </c>
      <c r="N8466" t="s">
        <v>2469</v>
      </c>
      <c r="O8466">
        <v>6</v>
      </c>
      <c r="P8466">
        <v>1</v>
      </c>
      <c r="Q8466" t="s">
        <v>32</v>
      </c>
      <c r="R8466" t="s">
        <v>8304</v>
      </c>
      <c r="S8466">
        <v>5.52</v>
      </c>
      <c r="T8466">
        <v>24</v>
      </c>
      <c r="U8466" t="s">
        <v>76</v>
      </c>
      <c r="V8466" s="2">
        <v>42733</v>
      </c>
      <c r="W8466" t="s">
        <v>39</v>
      </c>
      <c r="X8466" t="s">
        <v>34</v>
      </c>
      <c r="Y8466" t="s">
        <v>47</v>
      </c>
    </row>
    <row r="8467" spans="1:25" x14ac:dyDescent="0.35">
      <c r="A8467">
        <v>5</v>
      </c>
      <c r="B8467" t="s">
        <v>43</v>
      </c>
      <c r="C8467">
        <v>6</v>
      </c>
      <c r="D8467" t="s">
        <v>26</v>
      </c>
      <c r="E8467" t="s">
        <v>27</v>
      </c>
      <c r="F8467" t="s">
        <v>13</v>
      </c>
      <c r="G8467" t="s">
        <v>6975</v>
      </c>
      <c r="H8467" s="1">
        <v>0</v>
      </c>
      <c r="I8467" s="2">
        <v>42728</v>
      </c>
      <c r="J8467" t="s">
        <v>7137</v>
      </c>
      <c r="K8467" t="s">
        <v>30</v>
      </c>
      <c r="L8467">
        <v>90045</v>
      </c>
      <c r="M8467">
        <v>1552</v>
      </c>
      <c r="N8467" t="s">
        <v>3658</v>
      </c>
      <c r="O8467">
        <v>0</v>
      </c>
      <c r="P8467">
        <v>1</v>
      </c>
      <c r="Q8467" t="s">
        <v>32</v>
      </c>
      <c r="R8467" t="s">
        <v>8304</v>
      </c>
      <c r="S8467">
        <v>0.2</v>
      </c>
      <c r="T8467">
        <v>20</v>
      </c>
      <c r="U8467" t="s">
        <v>76</v>
      </c>
      <c r="V8467" s="2">
        <v>42733</v>
      </c>
      <c r="W8467" t="s">
        <v>39</v>
      </c>
      <c r="X8467" t="s">
        <v>34</v>
      </c>
      <c r="Y8467" t="s">
        <v>42</v>
      </c>
    </row>
    <row r="8468" spans="1:25" x14ac:dyDescent="0.35">
      <c r="A8468">
        <v>5</v>
      </c>
      <c r="B8468" t="s">
        <v>43</v>
      </c>
      <c r="C8468">
        <v>6</v>
      </c>
      <c r="D8468" t="s">
        <v>26</v>
      </c>
      <c r="E8468" t="s">
        <v>27</v>
      </c>
      <c r="F8468" t="s">
        <v>13</v>
      </c>
      <c r="G8468" t="s">
        <v>6975</v>
      </c>
      <c r="H8468" s="1">
        <v>0</v>
      </c>
      <c r="I8468" s="2">
        <v>42728</v>
      </c>
      <c r="J8468" t="s">
        <v>7137</v>
      </c>
      <c r="K8468" t="s">
        <v>30</v>
      </c>
      <c r="L8468">
        <v>90045</v>
      </c>
      <c r="M8468">
        <v>172</v>
      </c>
      <c r="N8468" t="s">
        <v>2914</v>
      </c>
      <c r="O8468">
        <v>101</v>
      </c>
      <c r="P8468">
        <v>2</v>
      </c>
      <c r="Q8468" t="s">
        <v>32</v>
      </c>
      <c r="R8468" t="s">
        <v>8304</v>
      </c>
      <c r="S8468">
        <v>101.35</v>
      </c>
      <c r="T8468">
        <v>362</v>
      </c>
      <c r="U8468" t="s">
        <v>76</v>
      </c>
      <c r="V8468" s="2">
        <v>42733</v>
      </c>
      <c r="W8468" t="s">
        <v>39</v>
      </c>
      <c r="X8468" t="s">
        <v>34</v>
      </c>
      <c r="Y8468" t="s">
        <v>56</v>
      </c>
    </row>
    <row r="8469" spans="1:25" x14ac:dyDescent="0.35">
      <c r="A8469">
        <v>5</v>
      </c>
      <c r="B8469" t="s">
        <v>43</v>
      </c>
      <c r="C8469">
        <v>6</v>
      </c>
      <c r="D8469" t="s">
        <v>50</v>
      </c>
      <c r="E8469" t="s">
        <v>27</v>
      </c>
      <c r="F8469" t="s">
        <v>13</v>
      </c>
      <c r="G8469" t="s">
        <v>6975</v>
      </c>
      <c r="H8469" s="1">
        <v>0</v>
      </c>
      <c r="I8469" s="2">
        <v>42728</v>
      </c>
      <c r="J8469" t="s">
        <v>7137</v>
      </c>
      <c r="K8469" t="s">
        <v>30</v>
      </c>
      <c r="L8469">
        <v>90045</v>
      </c>
      <c r="M8469">
        <v>1468</v>
      </c>
      <c r="N8469" t="s">
        <v>802</v>
      </c>
      <c r="O8469">
        <v>13</v>
      </c>
      <c r="P8469">
        <v>3</v>
      </c>
      <c r="Q8469" t="s">
        <v>32</v>
      </c>
      <c r="R8469" t="s">
        <v>8304</v>
      </c>
      <c r="S8469">
        <v>13.2</v>
      </c>
      <c r="T8469">
        <v>63</v>
      </c>
      <c r="U8469" t="s">
        <v>76</v>
      </c>
      <c r="V8469" s="2">
        <v>42733</v>
      </c>
      <c r="W8469" t="s">
        <v>39</v>
      </c>
      <c r="X8469" t="s">
        <v>34</v>
      </c>
      <c r="Y8469" t="s">
        <v>113</v>
      </c>
    </row>
    <row r="8470" spans="1:25" x14ac:dyDescent="0.35">
      <c r="A8470">
        <v>5</v>
      </c>
      <c r="B8470" t="s">
        <v>43</v>
      </c>
      <c r="C8470">
        <v>6</v>
      </c>
      <c r="D8470" t="s">
        <v>50</v>
      </c>
      <c r="E8470" t="s">
        <v>27</v>
      </c>
      <c r="F8470" t="s">
        <v>13</v>
      </c>
      <c r="G8470" t="s">
        <v>6975</v>
      </c>
      <c r="H8470" s="1">
        <v>0.2</v>
      </c>
      <c r="I8470" s="2">
        <v>42728</v>
      </c>
      <c r="J8470" t="s">
        <v>7137</v>
      </c>
      <c r="K8470" t="s">
        <v>30</v>
      </c>
      <c r="L8470">
        <v>90045</v>
      </c>
      <c r="M8470">
        <v>446</v>
      </c>
      <c r="N8470" t="s">
        <v>4836</v>
      </c>
      <c r="O8470">
        <v>51</v>
      </c>
      <c r="P8470">
        <v>3</v>
      </c>
      <c r="Q8470" t="s">
        <v>32</v>
      </c>
      <c r="R8470" t="s">
        <v>8304</v>
      </c>
      <c r="S8470">
        <v>51.15</v>
      </c>
      <c r="T8470">
        <v>818</v>
      </c>
      <c r="U8470" t="s">
        <v>76</v>
      </c>
      <c r="V8470" s="2">
        <v>42733</v>
      </c>
      <c r="W8470" t="s">
        <v>39</v>
      </c>
      <c r="X8470" t="s">
        <v>34</v>
      </c>
      <c r="Y8470" t="s">
        <v>52</v>
      </c>
    </row>
    <row r="8471" spans="1:25" x14ac:dyDescent="0.35">
      <c r="A8471">
        <v>5</v>
      </c>
      <c r="B8471" t="s">
        <v>43</v>
      </c>
      <c r="C8471">
        <v>6</v>
      </c>
      <c r="D8471" t="s">
        <v>50</v>
      </c>
      <c r="E8471" t="s">
        <v>27</v>
      </c>
      <c r="F8471" t="s">
        <v>13</v>
      </c>
      <c r="G8471" t="s">
        <v>6975</v>
      </c>
      <c r="H8471" s="1">
        <v>0.2</v>
      </c>
      <c r="I8471" s="2">
        <v>42728</v>
      </c>
      <c r="J8471" t="s">
        <v>7137</v>
      </c>
      <c r="K8471" t="s">
        <v>30</v>
      </c>
      <c r="L8471">
        <v>90045</v>
      </c>
      <c r="M8471">
        <v>1439</v>
      </c>
      <c r="N8471" t="s">
        <v>6706</v>
      </c>
      <c r="O8471">
        <v>17</v>
      </c>
      <c r="P8471">
        <v>7</v>
      </c>
      <c r="Q8471" t="s">
        <v>32</v>
      </c>
      <c r="R8471" t="s">
        <v>8304</v>
      </c>
      <c r="S8471">
        <v>17.37</v>
      </c>
      <c r="T8471">
        <v>174</v>
      </c>
      <c r="U8471" t="s">
        <v>76</v>
      </c>
      <c r="V8471" s="2">
        <v>42733</v>
      </c>
      <c r="W8471" t="s">
        <v>39</v>
      </c>
      <c r="X8471" t="s">
        <v>34</v>
      </c>
      <c r="Y8471" t="s">
        <v>52</v>
      </c>
    </row>
    <row r="8472" spans="1:25" hidden="1" x14ac:dyDescent="0.35">
      <c r="A8472">
        <v>4</v>
      </c>
      <c r="B8472" t="s">
        <v>43</v>
      </c>
      <c r="C8472">
        <v>6</v>
      </c>
      <c r="D8472" t="s">
        <v>11</v>
      </c>
      <c r="E8472" t="s">
        <v>99</v>
      </c>
      <c r="F8472" t="s">
        <v>13</v>
      </c>
      <c r="G8472" t="s">
        <v>1256</v>
      </c>
      <c r="H8472" s="1">
        <v>0.2</v>
      </c>
      <c r="I8472" s="2">
        <v>42558</v>
      </c>
      <c r="J8472" t="s">
        <v>7832</v>
      </c>
      <c r="K8472" t="s">
        <v>102</v>
      </c>
      <c r="L8472">
        <v>19120</v>
      </c>
      <c r="M8472">
        <v>866</v>
      </c>
      <c r="N8472" t="s">
        <v>8179</v>
      </c>
      <c r="O8472">
        <v>12</v>
      </c>
      <c r="P8472">
        <v>2</v>
      </c>
      <c r="Q8472" t="s">
        <v>104</v>
      </c>
      <c r="R8472" t="s">
        <v>92</v>
      </c>
      <c r="S8472">
        <v>12.08</v>
      </c>
      <c r="T8472">
        <v>69</v>
      </c>
      <c r="U8472" t="s">
        <v>19</v>
      </c>
      <c r="V8472" s="2">
        <v>42562</v>
      </c>
      <c r="W8472" t="s">
        <v>39</v>
      </c>
      <c r="X8472" t="s">
        <v>105</v>
      </c>
      <c r="Y8472" t="s">
        <v>47</v>
      </c>
    </row>
    <row r="8473" spans="1:25" hidden="1" x14ac:dyDescent="0.35">
      <c r="A8473">
        <v>4</v>
      </c>
      <c r="B8473" t="s">
        <v>43</v>
      </c>
      <c r="C8473">
        <v>6</v>
      </c>
      <c r="D8473" t="s">
        <v>11</v>
      </c>
      <c r="E8473" t="s">
        <v>99</v>
      </c>
      <c r="F8473" t="s">
        <v>13</v>
      </c>
      <c r="G8473" t="s">
        <v>1256</v>
      </c>
      <c r="H8473" s="1">
        <v>0.3</v>
      </c>
      <c r="I8473" s="2">
        <v>42558</v>
      </c>
      <c r="J8473" t="s">
        <v>7832</v>
      </c>
      <c r="K8473" t="s">
        <v>102</v>
      </c>
      <c r="L8473">
        <v>19120</v>
      </c>
      <c r="M8473">
        <v>755</v>
      </c>
      <c r="N8473" t="s">
        <v>1849</v>
      </c>
      <c r="O8473">
        <v>-47</v>
      </c>
      <c r="P8473">
        <v>2</v>
      </c>
      <c r="Q8473" t="s">
        <v>104</v>
      </c>
      <c r="R8473" t="s">
        <v>92</v>
      </c>
      <c r="S8473">
        <v>-46.74</v>
      </c>
      <c r="T8473">
        <v>172</v>
      </c>
      <c r="U8473" t="s">
        <v>19</v>
      </c>
      <c r="V8473" s="2">
        <v>42562</v>
      </c>
      <c r="W8473" t="s">
        <v>39</v>
      </c>
      <c r="X8473" t="s">
        <v>105</v>
      </c>
      <c r="Y8473" t="s">
        <v>24</v>
      </c>
    </row>
    <row r="8474" spans="1:25" hidden="1" x14ac:dyDescent="0.35">
      <c r="A8474">
        <v>1</v>
      </c>
      <c r="B8474" t="s">
        <v>10</v>
      </c>
      <c r="C8474">
        <v>1</v>
      </c>
      <c r="D8474" t="s">
        <v>26</v>
      </c>
      <c r="E8474" t="s">
        <v>171</v>
      </c>
      <c r="F8474" t="s">
        <v>13</v>
      </c>
      <c r="G8474" t="s">
        <v>266</v>
      </c>
      <c r="H8474" s="1">
        <v>0</v>
      </c>
      <c r="I8474" s="2">
        <v>42615</v>
      </c>
      <c r="J8474" t="s">
        <v>2901</v>
      </c>
      <c r="K8474" t="s">
        <v>102</v>
      </c>
      <c r="L8474">
        <v>10009</v>
      </c>
      <c r="M8474">
        <v>538</v>
      </c>
      <c r="N8474" t="s">
        <v>125</v>
      </c>
      <c r="O8474">
        <v>7</v>
      </c>
      <c r="P8474">
        <v>3</v>
      </c>
      <c r="Q8474" t="s">
        <v>104</v>
      </c>
      <c r="R8474" t="s">
        <v>8304</v>
      </c>
      <c r="S8474">
        <v>7.02</v>
      </c>
      <c r="T8474">
        <v>15</v>
      </c>
      <c r="U8474" t="s">
        <v>19</v>
      </c>
      <c r="V8474" s="2">
        <v>42616</v>
      </c>
      <c r="W8474" t="s">
        <v>130</v>
      </c>
      <c r="X8474" t="s">
        <v>175</v>
      </c>
      <c r="Y8474" t="s">
        <v>64</v>
      </c>
    </row>
    <row r="8475" spans="1:25" hidden="1" x14ac:dyDescent="0.35">
      <c r="A8475">
        <v>1</v>
      </c>
      <c r="B8475" t="s">
        <v>10</v>
      </c>
      <c r="C8475">
        <v>1</v>
      </c>
      <c r="D8475" t="s">
        <v>26</v>
      </c>
      <c r="E8475" t="s">
        <v>171</v>
      </c>
      <c r="F8475" t="s">
        <v>13</v>
      </c>
      <c r="G8475" t="s">
        <v>266</v>
      </c>
      <c r="H8475" s="1">
        <v>0</v>
      </c>
      <c r="I8475" s="2">
        <v>42615</v>
      </c>
      <c r="J8475" t="s">
        <v>2901</v>
      </c>
      <c r="K8475" t="s">
        <v>102</v>
      </c>
      <c r="L8475">
        <v>10009</v>
      </c>
      <c r="M8475">
        <v>1139</v>
      </c>
      <c r="N8475" t="s">
        <v>785</v>
      </c>
      <c r="O8475">
        <v>16</v>
      </c>
      <c r="P8475">
        <v>5</v>
      </c>
      <c r="Q8475" t="s">
        <v>104</v>
      </c>
      <c r="R8475" t="s">
        <v>8304</v>
      </c>
      <c r="S8475">
        <v>16.170000000000002</v>
      </c>
      <c r="T8475">
        <v>58</v>
      </c>
      <c r="U8475" t="s">
        <v>19</v>
      </c>
      <c r="V8475" s="2">
        <v>42616</v>
      </c>
      <c r="W8475" t="s">
        <v>130</v>
      </c>
      <c r="X8475" t="s">
        <v>175</v>
      </c>
      <c r="Y8475" t="s">
        <v>49</v>
      </c>
    </row>
    <row r="8476" spans="1:25" hidden="1" x14ac:dyDescent="0.35">
      <c r="A8476">
        <v>4</v>
      </c>
      <c r="B8476" t="s">
        <v>43</v>
      </c>
      <c r="C8476">
        <v>6</v>
      </c>
      <c r="D8476" t="s">
        <v>26</v>
      </c>
      <c r="E8476" t="s">
        <v>2505</v>
      </c>
      <c r="F8476" t="s">
        <v>13</v>
      </c>
      <c r="G8476" t="s">
        <v>6953</v>
      </c>
      <c r="H8476" s="1">
        <v>0</v>
      </c>
      <c r="I8476" s="2">
        <v>42623</v>
      </c>
      <c r="J8476" t="s">
        <v>7566</v>
      </c>
      <c r="K8476" t="s">
        <v>16</v>
      </c>
      <c r="L8476">
        <v>23464</v>
      </c>
      <c r="M8476">
        <v>1586</v>
      </c>
      <c r="N8476" t="s">
        <v>731</v>
      </c>
      <c r="O8476">
        <v>5</v>
      </c>
      <c r="P8476">
        <v>2</v>
      </c>
      <c r="Q8476" t="s">
        <v>18</v>
      </c>
      <c r="R8476" t="s">
        <v>8304</v>
      </c>
      <c r="S8476">
        <v>4.72</v>
      </c>
      <c r="T8476">
        <v>10</v>
      </c>
      <c r="U8476" t="s">
        <v>76</v>
      </c>
      <c r="V8476" s="2">
        <v>42627</v>
      </c>
      <c r="W8476" t="s">
        <v>39</v>
      </c>
      <c r="X8476" t="s">
        <v>205</v>
      </c>
      <c r="Y8476" t="s">
        <v>54</v>
      </c>
    </row>
    <row r="8477" spans="1:25" hidden="1" x14ac:dyDescent="0.35">
      <c r="A8477">
        <v>4</v>
      </c>
      <c r="B8477" t="s">
        <v>43</v>
      </c>
      <c r="C8477">
        <v>6</v>
      </c>
      <c r="D8477" t="s">
        <v>11</v>
      </c>
      <c r="E8477" t="s">
        <v>222</v>
      </c>
      <c r="F8477" t="s">
        <v>13</v>
      </c>
      <c r="G8477" t="s">
        <v>1334</v>
      </c>
      <c r="H8477" s="1">
        <v>0.3</v>
      </c>
      <c r="I8477" s="2">
        <v>42690</v>
      </c>
      <c r="J8477" t="s">
        <v>2182</v>
      </c>
      <c r="K8477" t="s">
        <v>73</v>
      </c>
      <c r="L8477">
        <v>62521</v>
      </c>
      <c r="M8477">
        <v>1385</v>
      </c>
      <c r="N8477" t="s">
        <v>2183</v>
      </c>
      <c r="O8477">
        <v>-1</v>
      </c>
      <c r="P8477">
        <v>2</v>
      </c>
      <c r="Q8477" t="s">
        <v>75</v>
      </c>
      <c r="R8477" t="s">
        <v>8304</v>
      </c>
      <c r="S8477">
        <v>-1.07</v>
      </c>
      <c r="T8477">
        <v>37</v>
      </c>
      <c r="U8477" t="s">
        <v>19</v>
      </c>
      <c r="V8477" s="2">
        <v>42694</v>
      </c>
      <c r="W8477" t="s">
        <v>39</v>
      </c>
      <c r="X8477" t="s">
        <v>139</v>
      </c>
      <c r="Y8477" t="s">
        <v>24</v>
      </c>
    </row>
    <row r="8478" spans="1:25" hidden="1" x14ac:dyDescent="0.35">
      <c r="A8478">
        <v>4</v>
      </c>
      <c r="B8478" t="s">
        <v>25</v>
      </c>
      <c r="C8478">
        <v>3</v>
      </c>
      <c r="D8478" t="s">
        <v>26</v>
      </c>
      <c r="E8478" t="s">
        <v>258</v>
      </c>
      <c r="F8478" t="s">
        <v>13</v>
      </c>
      <c r="G8478" t="s">
        <v>925</v>
      </c>
      <c r="H8478" s="1">
        <v>0.2</v>
      </c>
      <c r="I8478" s="2">
        <v>42681</v>
      </c>
      <c r="J8478" t="s">
        <v>3707</v>
      </c>
      <c r="K8478" t="s">
        <v>30</v>
      </c>
      <c r="L8478">
        <v>97206</v>
      </c>
      <c r="M8478">
        <v>1235</v>
      </c>
      <c r="N8478" t="s">
        <v>3708</v>
      </c>
      <c r="O8478">
        <v>9</v>
      </c>
      <c r="P8478">
        <v>4</v>
      </c>
      <c r="Q8478" t="s">
        <v>32</v>
      </c>
      <c r="R8478" t="s">
        <v>8304</v>
      </c>
      <c r="S8478">
        <v>9.06</v>
      </c>
      <c r="T8478">
        <v>121</v>
      </c>
      <c r="U8478" t="s">
        <v>19</v>
      </c>
      <c r="V8478" s="2">
        <v>42685</v>
      </c>
      <c r="W8478" t="s">
        <v>20</v>
      </c>
      <c r="X8478" t="s">
        <v>262</v>
      </c>
      <c r="Y8478" t="s">
        <v>49</v>
      </c>
    </row>
    <row r="8479" spans="1:25" hidden="1" x14ac:dyDescent="0.35">
      <c r="A8479">
        <v>4</v>
      </c>
      <c r="B8479" t="s">
        <v>25</v>
      </c>
      <c r="C8479">
        <v>3</v>
      </c>
      <c r="D8479" t="s">
        <v>26</v>
      </c>
      <c r="E8479" t="s">
        <v>258</v>
      </c>
      <c r="F8479" t="s">
        <v>13</v>
      </c>
      <c r="G8479" t="s">
        <v>925</v>
      </c>
      <c r="H8479" s="1">
        <v>0.2</v>
      </c>
      <c r="I8479" s="2">
        <v>42681</v>
      </c>
      <c r="J8479" t="s">
        <v>3707</v>
      </c>
      <c r="K8479" t="s">
        <v>30</v>
      </c>
      <c r="L8479">
        <v>97206</v>
      </c>
      <c r="M8479">
        <v>1795</v>
      </c>
      <c r="N8479" t="s">
        <v>252</v>
      </c>
      <c r="O8479">
        <v>9</v>
      </c>
      <c r="P8479">
        <v>5</v>
      </c>
      <c r="Q8479" t="s">
        <v>32</v>
      </c>
      <c r="R8479" t="s">
        <v>8304</v>
      </c>
      <c r="S8479">
        <v>9.07</v>
      </c>
      <c r="T8479">
        <v>26</v>
      </c>
      <c r="U8479" t="s">
        <v>19</v>
      </c>
      <c r="V8479" s="2">
        <v>42685</v>
      </c>
      <c r="W8479" t="s">
        <v>20</v>
      </c>
      <c r="X8479" t="s">
        <v>262</v>
      </c>
      <c r="Y8479" t="s">
        <v>64</v>
      </c>
    </row>
    <row r="8480" spans="1:25" hidden="1" x14ac:dyDescent="0.35">
      <c r="A8480">
        <v>7</v>
      </c>
      <c r="B8480" t="s">
        <v>25</v>
      </c>
      <c r="C8480">
        <v>6</v>
      </c>
      <c r="D8480" t="s">
        <v>26</v>
      </c>
      <c r="E8480" t="s">
        <v>493</v>
      </c>
      <c r="F8480" t="s">
        <v>13</v>
      </c>
      <c r="G8480" t="s">
        <v>1857</v>
      </c>
      <c r="H8480" s="1">
        <v>0.2</v>
      </c>
      <c r="I8480" s="2">
        <v>42439</v>
      </c>
      <c r="J8480" t="s">
        <v>4675</v>
      </c>
      <c r="K8480" t="s">
        <v>30</v>
      </c>
      <c r="L8480">
        <v>80219</v>
      </c>
      <c r="M8480">
        <v>1551</v>
      </c>
      <c r="N8480" t="s">
        <v>3475</v>
      </c>
      <c r="O8480">
        <v>-16</v>
      </c>
      <c r="P8480">
        <v>3</v>
      </c>
      <c r="Q8480" t="s">
        <v>32</v>
      </c>
      <c r="R8480" t="s">
        <v>8304</v>
      </c>
      <c r="S8480">
        <v>-15.91</v>
      </c>
      <c r="T8480">
        <v>636</v>
      </c>
      <c r="U8480" t="s">
        <v>19</v>
      </c>
      <c r="V8480" s="2">
        <v>42446</v>
      </c>
      <c r="W8480" t="s">
        <v>39</v>
      </c>
      <c r="X8480" t="s">
        <v>285</v>
      </c>
      <c r="Y8480" t="s">
        <v>42</v>
      </c>
    </row>
    <row r="8481" spans="1:25" hidden="1" x14ac:dyDescent="0.35">
      <c r="A8481">
        <v>7</v>
      </c>
      <c r="B8481" t="s">
        <v>25</v>
      </c>
      <c r="C8481">
        <v>6</v>
      </c>
      <c r="D8481" t="s">
        <v>26</v>
      </c>
      <c r="E8481" t="s">
        <v>493</v>
      </c>
      <c r="F8481" t="s">
        <v>13</v>
      </c>
      <c r="G8481" t="s">
        <v>1857</v>
      </c>
      <c r="H8481" s="1">
        <v>0.2</v>
      </c>
      <c r="I8481" s="2">
        <v>42439</v>
      </c>
      <c r="J8481" t="s">
        <v>4675</v>
      </c>
      <c r="K8481" t="s">
        <v>30</v>
      </c>
      <c r="L8481">
        <v>80219</v>
      </c>
      <c r="M8481">
        <v>362</v>
      </c>
      <c r="N8481" t="s">
        <v>2826</v>
      </c>
      <c r="O8481">
        <v>9</v>
      </c>
      <c r="P8481">
        <v>4</v>
      </c>
      <c r="Q8481" t="s">
        <v>32</v>
      </c>
      <c r="R8481" t="s">
        <v>8304</v>
      </c>
      <c r="S8481">
        <v>9.36</v>
      </c>
      <c r="T8481">
        <v>83</v>
      </c>
      <c r="U8481" t="s">
        <v>19</v>
      </c>
      <c r="V8481" s="2">
        <v>42446</v>
      </c>
      <c r="W8481" t="s">
        <v>39</v>
      </c>
      <c r="X8481" t="s">
        <v>285</v>
      </c>
      <c r="Y8481" t="s">
        <v>49</v>
      </c>
    </row>
    <row r="8482" spans="1:25" hidden="1" x14ac:dyDescent="0.35">
      <c r="A8482">
        <v>4</v>
      </c>
      <c r="B8482" t="s">
        <v>43</v>
      </c>
      <c r="C8482">
        <v>6</v>
      </c>
      <c r="D8482" t="s">
        <v>11</v>
      </c>
      <c r="E8482" t="s">
        <v>192</v>
      </c>
      <c r="F8482" t="s">
        <v>13</v>
      </c>
      <c r="G8482" t="s">
        <v>2050</v>
      </c>
      <c r="H8482" s="1">
        <v>0.5</v>
      </c>
      <c r="I8482" s="2">
        <v>42710</v>
      </c>
      <c r="J8482" t="s">
        <v>7826</v>
      </c>
      <c r="K8482" t="s">
        <v>73</v>
      </c>
      <c r="L8482">
        <v>60610</v>
      </c>
      <c r="M8482">
        <v>964</v>
      </c>
      <c r="N8482" t="s">
        <v>1859</v>
      </c>
      <c r="O8482">
        <v>-120</v>
      </c>
      <c r="P8482">
        <v>5</v>
      </c>
      <c r="Q8482" t="s">
        <v>75</v>
      </c>
      <c r="R8482" t="s">
        <v>92</v>
      </c>
      <c r="S8482">
        <v>-120.37</v>
      </c>
      <c r="T8482">
        <v>215</v>
      </c>
      <c r="U8482" t="s">
        <v>19</v>
      </c>
      <c r="V8482" s="2">
        <v>42714</v>
      </c>
      <c r="W8482" t="s">
        <v>39</v>
      </c>
      <c r="X8482" t="s">
        <v>139</v>
      </c>
      <c r="Y8482" t="s">
        <v>41</v>
      </c>
    </row>
    <row r="8483" spans="1:25" hidden="1" x14ac:dyDescent="0.35">
      <c r="A8483">
        <v>4</v>
      </c>
      <c r="B8483" t="s">
        <v>43</v>
      </c>
      <c r="C8483">
        <v>6</v>
      </c>
      <c r="D8483" t="s">
        <v>11</v>
      </c>
      <c r="E8483" t="s">
        <v>192</v>
      </c>
      <c r="F8483" t="s">
        <v>13</v>
      </c>
      <c r="G8483" t="s">
        <v>2050</v>
      </c>
      <c r="H8483" s="1">
        <v>0.6</v>
      </c>
      <c r="I8483" s="2">
        <v>42710</v>
      </c>
      <c r="J8483" t="s">
        <v>7826</v>
      </c>
      <c r="K8483" t="s">
        <v>73</v>
      </c>
      <c r="L8483">
        <v>60610</v>
      </c>
      <c r="M8483">
        <v>1185</v>
      </c>
      <c r="N8483" t="s">
        <v>2148</v>
      </c>
      <c r="O8483">
        <v>-5</v>
      </c>
      <c r="P8483">
        <v>3</v>
      </c>
      <c r="Q8483" t="s">
        <v>75</v>
      </c>
      <c r="R8483" t="s">
        <v>92</v>
      </c>
      <c r="S8483">
        <v>-4.8499999999999996</v>
      </c>
      <c r="T8483">
        <v>11</v>
      </c>
      <c r="U8483" t="s">
        <v>19</v>
      </c>
      <c r="V8483" s="2">
        <v>42714</v>
      </c>
      <c r="W8483" t="s">
        <v>39</v>
      </c>
      <c r="X8483" t="s">
        <v>139</v>
      </c>
      <c r="Y8483" t="s">
        <v>47</v>
      </c>
    </row>
    <row r="8484" spans="1:25" hidden="1" x14ac:dyDescent="0.35">
      <c r="A8484">
        <v>4</v>
      </c>
      <c r="B8484" t="s">
        <v>43</v>
      </c>
      <c r="C8484">
        <v>6</v>
      </c>
      <c r="D8484" t="s">
        <v>26</v>
      </c>
      <c r="E8484" t="s">
        <v>192</v>
      </c>
      <c r="F8484" t="s">
        <v>13</v>
      </c>
      <c r="G8484" t="s">
        <v>2050</v>
      </c>
      <c r="H8484" s="1">
        <v>0.2</v>
      </c>
      <c r="I8484" s="2">
        <v>42710</v>
      </c>
      <c r="J8484" t="s">
        <v>7826</v>
      </c>
      <c r="K8484" t="s">
        <v>73</v>
      </c>
      <c r="L8484">
        <v>60610</v>
      </c>
      <c r="M8484">
        <v>1359</v>
      </c>
      <c r="N8484" t="s">
        <v>540</v>
      </c>
      <c r="O8484">
        <v>-8</v>
      </c>
      <c r="P8484">
        <v>2</v>
      </c>
      <c r="Q8484" t="s">
        <v>75</v>
      </c>
      <c r="R8484" t="s">
        <v>92</v>
      </c>
      <c r="S8484">
        <v>-8.35</v>
      </c>
      <c r="T8484">
        <v>35</v>
      </c>
      <c r="U8484" t="s">
        <v>19</v>
      </c>
      <c r="V8484" s="2">
        <v>42714</v>
      </c>
      <c r="W8484" t="s">
        <v>39</v>
      </c>
      <c r="X8484" t="s">
        <v>139</v>
      </c>
      <c r="Y8484" t="s">
        <v>42</v>
      </c>
    </row>
    <row r="8485" spans="1:25" hidden="1" x14ac:dyDescent="0.35">
      <c r="A8485">
        <v>4</v>
      </c>
      <c r="B8485" t="s">
        <v>43</v>
      </c>
      <c r="C8485">
        <v>6</v>
      </c>
      <c r="D8485" t="s">
        <v>26</v>
      </c>
      <c r="E8485" t="s">
        <v>192</v>
      </c>
      <c r="F8485" t="s">
        <v>13</v>
      </c>
      <c r="G8485" t="s">
        <v>2050</v>
      </c>
      <c r="H8485" s="1">
        <v>0.8</v>
      </c>
      <c r="I8485" s="2">
        <v>42710</v>
      </c>
      <c r="J8485" t="s">
        <v>7826</v>
      </c>
      <c r="K8485" t="s">
        <v>73</v>
      </c>
      <c r="L8485">
        <v>60610</v>
      </c>
      <c r="M8485">
        <v>894</v>
      </c>
      <c r="N8485" t="s">
        <v>2766</v>
      </c>
      <c r="O8485">
        <v>-8</v>
      </c>
      <c r="P8485">
        <v>2</v>
      </c>
      <c r="Q8485" t="s">
        <v>75</v>
      </c>
      <c r="R8485" t="s">
        <v>92</v>
      </c>
      <c r="S8485">
        <v>-8.0500000000000007</v>
      </c>
      <c r="T8485">
        <v>5</v>
      </c>
      <c r="U8485" t="s">
        <v>19</v>
      </c>
      <c r="V8485" s="2">
        <v>42714</v>
      </c>
      <c r="W8485" t="s">
        <v>39</v>
      </c>
      <c r="X8485" t="s">
        <v>139</v>
      </c>
      <c r="Y8485" t="s">
        <v>54</v>
      </c>
    </row>
    <row r="8486" spans="1:25" hidden="1" x14ac:dyDescent="0.35">
      <c r="A8486">
        <v>4</v>
      </c>
      <c r="B8486" t="s">
        <v>43</v>
      </c>
      <c r="C8486">
        <v>6</v>
      </c>
      <c r="D8486" t="s">
        <v>26</v>
      </c>
      <c r="E8486" t="s">
        <v>192</v>
      </c>
      <c r="F8486" t="s">
        <v>13</v>
      </c>
      <c r="G8486" t="s">
        <v>2050</v>
      </c>
      <c r="H8486" s="1">
        <v>0.8</v>
      </c>
      <c r="I8486" s="2">
        <v>42710</v>
      </c>
      <c r="J8486" t="s">
        <v>7826</v>
      </c>
      <c r="K8486" t="s">
        <v>73</v>
      </c>
      <c r="L8486">
        <v>60610</v>
      </c>
      <c r="M8486">
        <v>334</v>
      </c>
      <c r="N8486" t="s">
        <v>4064</v>
      </c>
      <c r="O8486">
        <v>-32</v>
      </c>
      <c r="P8486">
        <v>4</v>
      </c>
      <c r="Q8486" t="s">
        <v>75</v>
      </c>
      <c r="R8486" t="s">
        <v>92</v>
      </c>
      <c r="S8486">
        <v>-31.54</v>
      </c>
      <c r="T8486">
        <v>14</v>
      </c>
      <c r="U8486" t="s">
        <v>19</v>
      </c>
      <c r="V8486" s="2">
        <v>42714</v>
      </c>
      <c r="W8486" t="s">
        <v>39</v>
      </c>
      <c r="X8486" t="s">
        <v>139</v>
      </c>
      <c r="Y8486" t="s">
        <v>56</v>
      </c>
    </row>
    <row r="8487" spans="1:25" hidden="1" x14ac:dyDescent="0.35">
      <c r="A8487">
        <v>4</v>
      </c>
      <c r="B8487" t="s">
        <v>43</v>
      </c>
      <c r="C8487">
        <v>6</v>
      </c>
      <c r="D8487" t="s">
        <v>50</v>
      </c>
      <c r="E8487" t="s">
        <v>192</v>
      </c>
      <c r="F8487" t="s">
        <v>13</v>
      </c>
      <c r="G8487" t="s">
        <v>2050</v>
      </c>
      <c r="H8487" s="1">
        <v>0.2</v>
      </c>
      <c r="I8487" s="2">
        <v>42710</v>
      </c>
      <c r="J8487" t="s">
        <v>7826</v>
      </c>
      <c r="K8487" t="s">
        <v>73</v>
      </c>
      <c r="L8487">
        <v>60610</v>
      </c>
      <c r="M8487">
        <v>1454</v>
      </c>
      <c r="N8487" t="s">
        <v>4812</v>
      </c>
      <c r="O8487">
        <v>-7</v>
      </c>
      <c r="P8487">
        <v>4</v>
      </c>
      <c r="Q8487" t="s">
        <v>75</v>
      </c>
      <c r="R8487" t="s">
        <v>92</v>
      </c>
      <c r="S8487">
        <v>-7.01</v>
      </c>
      <c r="T8487">
        <v>35</v>
      </c>
      <c r="U8487" t="s">
        <v>19</v>
      </c>
      <c r="V8487" s="2">
        <v>42714</v>
      </c>
      <c r="W8487" t="s">
        <v>39</v>
      </c>
      <c r="X8487" t="s">
        <v>139</v>
      </c>
      <c r="Y8487" t="s">
        <v>52</v>
      </c>
    </row>
    <row r="8488" spans="1:25" hidden="1" x14ac:dyDescent="0.35">
      <c r="A8488">
        <v>4</v>
      </c>
      <c r="B8488" t="s">
        <v>43</v>
      </c>
      <c r="C8488">
        <v>6</v>
      </c>
      <c r="D8488" t="s">
        <v>11</v>
      </c>
      <c r="E8488" t="s">
        <v>192</v>
      </c>
      <c r="F8488" t="s">
        <v>13</v>
      </c>
      <c r="G8488" t="s">
        <v>44</v>
      </c>
      <c r="H8488" s="1">
        <v>0.3</v>
      </c>
      <c r="I8488" s="2">
        <v>42685</v>
      </c>
      <c r="J8488" t="s">
        <v>2218</v>
      </c>
      <c r="K8488" t="s">
        <v>73</v>
      </c>
      <c r="L8488">
        <v>60653</v>
      </c>
      <c r="M8488">
        <v>742</v>
      </c>
      <c r="N8488" t="s">
        <v>1068</v>
      </c>
      <c r="O8488">
        <v>-57</v>
      </c>
      <c r="P8488">
        <v>4</v>
      </c>
      <c r="Q8488" t="s">
        <v>75</v>
      </c>
      <c r="R8488" t="s">
        <v>8304</v>
      </c>
      <c r="S8488">
        <v>-57</v>
      </c>
      <c r="T8488">
        <v>798</v>
      </c>
      <c r="U8488" t="s">
        <v>19</v>
      </c>
      <c r="V8488" s="2">
        <v>42689</v>
      </c>
      <c r="W8488" t="s">
        <v>39</v>
      </c>
      <c r="X8488" t="s">
        <v>139</v>
      </c>
      <c r="Y8488" t="s">
        <v>24</v>
      </c>
    </row>
    <row r="8489" spans="1:25" hidden="1" x14ac:dyDescent="0.35">
      <c r="A8489">
        <v>4</v>
      </c>
      <c r="B8489" t="s">
        <v>43</v>
      </c>
      <c r="C8489">
        <v>6</v>
      </c>
      <c r="D8489" t="s">
        <v>11</v>
      </c>
      <c r="E8489" t="s">
        <v>192</v>
      </c>
      <c r="F8489" t="s">
        <v>13</v>
      </c>
      <c r="G8489" t="s">
        <v>44</v>
      </c>
      <c r="H8489" s="1">
        <v>0.6</v>
      </c>
      <c r="I8489" s="2">
        <v>42685</v>
      </c>
      <c r="J8489" t="s">
        <v>2218</v>
      </c>
      <c r="K8489" t="s">
        <v>73</v>
      </c>
      <c r="L8489">
        <v>60653</v>
      </c>
      <c r="M8489">
        <v>500</v>
      </c>
      <c r="N8489" t="s">
        <v>1798</v>
      </c>
      <c r="O8489">
        <v>-8</v>
      </c>
      <c r="P8489">
        <v>2</v>
      </c>
      <c r="Q8489" t="s">
        <v>75</v>
      </c>
      <c r="R8489" t="s">
        <v>8304</v>
      </c>
      <c r="S8489">
        <v>-7.96</v>
      </c>
      <c r="T8489">
        <v>11</v>
      </c>
      <c r="U8489" t="s">
        <v>19</v>
      </c>
      <c r="V8489" s="2">
        <v>42689</v>
      </c>
      <c r="W8489" t="s">
        <v>39</v>
      </c>
      <c r="X8489" t="s">
        <v>139</v>
      </c>
      <c r="Y8489" t="s">
        <v>47</v>
      </c>
    </row>
    <row r="8490" spans="1:25" hidden="1" x14ac:dyDescent="0.35">
      <c r="A8490">
        <v>6</v>
      </c>
      <c r="B8490" t="s">
        <v>10</v>
      </c>
      <c r="C8490">
        <v>6</v>
      </c>
      <c r="D8490" t="s">
        <v>11</v>
      </c>
      <c r="E8490" t="s">
        <v>417</v>
      </c>
      <c r="F8490" t="s">
        <v>13</v>
      </c>
      <c r="G8490" t="s">
        <v>647</v>
      </c>
      <c r="H8490" s="1">
        <v>0.3</v>
      </c>
      <c r="I8490" s="2">
        <v>42536</v>
      </c>
      <c r="J8490" t="s">
        <v>5510</v>
      </c>
      <c r="K8490" t="s">
        <v>73</v>
      </c>
      <c r="L8490">
        <v>78207</v>
      </c>
      <c r="M8490">
        <v>980</v>
      </c>
      <c r="N8490" t="s">
        <v>2507</v>
      </c>
      <c r="O8490">
        <v>-19</v>
      </c>
      <c r="P8490">
        <v>2</v>
      </c>
      <c r="Q8490" t="s">
        <v>75</v>
      </c>
      <c r="R8490" t="s">
        <v>8304</v>
      </c>
      <c r="S8490">
        <v>-18.559999999999999</v>
      </c>
      <c r="T8490">
        <v>100</v>
      </c>
      <c r="U8490" t="s">
        <v>33</v>
      </c>
      <c r="V8490" s="2">
        <v>42542</v>
      </c>
      <c r="W8490" t="s">
        <v>39</v>
      </c>
      <c r="X8490" t="s">
        <v>77</v>
      </c>
      <c r="Y8490" t="s">
        <v>41</v>
      </c>
    </row>
    <row r="8491" spans="1:25" hidden="1" x14ac:dyDescent="0.35">
      <c r="A8491">
        <v>6</v>
      </c>
      <c r="B8491" t="s">
        <v>10</v>
      </c>
      <c r="C8491">
        <v>6</v>
      </c>
      <c r="D8491" t="s">
        <v>11</v>
      </c>
      <c r="E8491" t="s">
        <v>417</v>
      </c>
      <c r="F8491" t="s">
        <v>13</v>
      </c>
      <c r="G8491" t="s">
        <v>647</v>
      </c>
      <c r="H8491" s="1">
        <v>0.3</v>
      </c>
      <c r="I8491" s="2">
        <v>42536</v>
      </c>
      <c r="J8491" t="s">
        <v>5510</v>
      </c>
      <c r="K8491" t="s">
        <v>73</v>
      </c>
      <c r="L8491">
        <v>78207</v>
      </c>
      <c r="M8491">
        <v>742</v>
      </c>
      <c r="N8491" t="s">
        <v>1068</v>
      </c>
      <c r="O8491">
        <v>-57</v>
      </c>
      <c r="P8491">
        <v>4</v>
      </c>
      <c r="Q8491" t="s">
        <v>75</v>
      </c>
      <c r="R8491" t="s">
        <v>8304</v>
      </c>
      <c r="S8491">
        <v>-57</v>
      </c>
      <c r="T8491">
        <v>798</v>
      </c>
      <c r="U8491" t="s">
        <v>33</v>
      </c>
      <c r="V8491" s="2">
        <v>42542</v>
      </c>
      <c r="W8491" t="s">
        <v>39</v>
      </c>
      <c r="X8491" t="s">
        <v>77</v>
      </c>
      <c r="Y8491" t="s">
        <v>24</v>
      </c>
    </row>
    <row r="8492" spans="1:25" hidden="1" x14ac:dyDescent="0.35">
      <c r="A8492">
        <v>6</v>
      </c>
      <c r="B8492" t="s">
        <v>10</v>
      </c>
      <c r="C8492">
        <v>6</v>
      </c>
      <c r="D8492" t="s">
        <v>26</v>
      </c>
      <c r="E8492" t="s">
        <v>417</v>
      </c>
      <c r="F8492" t="s">
        <v>13</v>
      </c>
      <c r="G8492" t="s">
        <v>647</v>
      </c>
      <c r="H8492" s="1">
        <v>0.8</v>
      </c>
      <c r="I8492" s="2">
        <v>42536</v>
      </c>
      <c r="J8492" t="s">
        <v>5510</v>
      </c>
      <c r="K8492" t="s">
        <v>73</v>
      </c>
      <c r="L8492">
        <v>78207</v>
      </c>
      <c r="M8492">
        <v>264</v>
      </c>
      <c r="N8492" t="s">
        <v>658</v>
      </c>
      <c r="O8492">
        <v>-15</v>
      </c>
      <c r="P8492">
        <v>3</v>
      </c>
      <c r="Q8492" t="s">
        <v>75</v>
      </c>
      <c r="R8492" t="s">
        <v>8304</v>
      </c>
      <c r="S8492">
        <v>-14.57</v>
      </c>
      <c r="T8492">
        <v>9</v>
      </c>
      <c r="U8492" t="s">
        <v>33</v>
      </c>
      <c r="V8492" s="2">
        <v>42542</v>
      </c>
      <c r="W8492" t="s">
        <v>39</v>
      </c>
      <c r="X8492" t="s">
        <v>77</v>
      </c>
      <c r="Y8492" t="s">
        <v>54</v>
      </c>
    </row>
    <row r="8493" spans="1:25" hidden="1" x14ac:dyDescent="0.35">
      <c r="A8493">
        <v>6</v>
      </c>
      <c r="B8493" t="s">
        <v>10</v>
      </c>
      <c r="C8493">
        <v>6</v>
      </c>
      <c r="D8493" t="s">
        <v>11</v>
      </c>
      <c r="E8493" t="s">
        <v>65</v>
      </c>
      <c r="F8493" t="s">
        <v>13</v>
      </c>
      <c r="G8493" t="s">
        <v>1162</v>
      </c>
      <c r="H8493" s="1">
        <v>0.2</v>
      </c>
      <c r="I8493" s="2">
        <v>42529</v>
      </c>
      <c r="J8493" t="s">
        <v>2707</v>
      </c>
      <c r="K8493" t="s">
        <v>30</v>
      </c>
      <c r="L8493">
        <v>98115</v>
      </c>
      <c r="M8493">
        <v>834</v>
      </c>
      <c r="N8493" t="s">
        <v>2223</v>
      </c>
      <c r="O8493">
        <v>73</v>
      </c>
      <c r="P8493">
        <v>3</v>
      </c>
      <c r="Q8493" t="s">
        <v>32</v>
      </c>
      <c r="R8493" t="s">
        <v>8304</v>
      </c>
      <c r="S8493">
        <v>73.19</v>
      </c>
      <c r="T8493">
        <v>586</v>
      </c>
      <c r="U8493" t="s">
        <v>19</v>
      </c>
      <c r="V8493" s="2">
        <v>42535</v>
      </c>
      <c r="W8493" t="s">
        <v>39</v>
      </c>
      <c r="X8493" t="s">
        <v>69</v>
      </c>
      <c r="Y8493" t="s">
        <v>24</v>
      </c>
    </row>
    <row r="8494" spans="1:25" hidden="1" x14ac:dyDescent="0.35">
      <c r="A8494">
        <v>3</v>
      </c>
      <c r="B8494" t="s">
        <v>25</v>
      </c>
      <c r="C8494">
        <v>1</v>
      </c>
      <c r="D8494" t="s">
        <v>11</v>
      </c>
      <c r="E8494" t="s">
        <v>375</v>
      </c>
      <c r="F8494" t="s">
        <v>13</v>
      </c>
      <c r="G8494" t="s">
        <v>246</v>
      </c>
      <c r="H8494" s="1">
        <v>0</v>
      </c>
      <c r="I8494" s="2">
        <v>42735</v>
      </c>
      <c r="J8494" t="s">
        <v>6846</v>
      </c>
      <c r="K8494" t="s">
        <v>102</v>
      </c>
      <c r="L8494">
        <v>2038</v>
      </c>
      <c r="M8494">
        <v>1183</v>
      </c>
      <c r="N8494" t="s">
        <v>1887</v>
      </c>
      <c r="O8494">
        <v>23</v>
      </c>
      <c r="P8494">
        <v>5</v>
      </c>
      <c r="Q8494" t="s">
        <v>104</v>
      </c>
      <c r="R8494" t="s">
        <v>8304</v>
      </c>
      <c r="S8494">
        <v>23.38</v>
      </c>
      <c r="T8494">
        <v>63</v>
      </c>
      <c r="U8494" t="s">
        <v>76</v>
      </c>
      <c r="V8494" s="2">
        <v>42738</v>
      </c>
      <c r="W8494" t="s">
        <v>130</v>
      </c>
      <c r="X8494" t="s">
        <v>744</v>
      </c>
      <c r="Y8494" t="s">
        <v>47</v>
      </c>
    </row>
    <row r="8495" spans="1:25" hidden="1" x14ac:dyDescent="0.35">
      <c r="A8495">
        <v>3</v>
      </c>
      <c r="B8495" t="s">
        <v>25</v>
      </c>
      <c r="C8495">
        <v>1</v>
      </c>
      <c r="D8495" t="s">
        <v>50</v>
      </c>
      <c r="E8495" t="s">
        <v>375</v>
      </c>
      <c r="F8495" t="s">
        <v>13</v>
      </c>
      <c r="G8495" t="s">
        <v>246</v>
      </c>
      <c r="H8495" s="1">
        <v>0</v>
      </c>
      <c r="I8495" s="2">
        <v>42735</v>
      </c>
      <c r="J8495" t="s">
        <v>6846</v>
      </c>
      <c r="K8495" t="s">
        <v>102</v>
      </c>
      <c r="L8495">
        <v>2038</v>
      </c>
      <c r="M8495">
        <v>921</v>
      </c>
      <c r="N8495" t="s">
        <v>6720</v>
      </c>
      <c r="O8495">
        <v>27</v>
      </c>
      <c r="P8495">
        <v>3</v>
      </c>
      <c r="Q8495" t="s">
        <v>104</v>
      </c>
      <c r="R8495" t="s">
        <v>8304</v>
      </c>
      <c r="S8495">
        <v>27.35</v>
      </c>
      <c r="T8495">
        <v>114</v>
      </c>
      <c r="U8495" t="s">
        <v>76</v>
      </c>
      <c r="V8495" s="2">
        <v>42738</v>
      </c>
      <c r="W8495" t="s">
        <v>130</v>
      </c>
      <c r="X8495" t="s">
        <v>744</v>
      </c>
      <c r="Y8495" t="s">
        <v>113</v>
      </c>
    </row>
    <row r="8496" spans="1:25" hidden="1" x14ac:dyDescent="0.35">
      <c r="A8496">
        <v>6</v>
      </c>
      <c r="B8496" t="s">
        <v>10</v>
      </c>
      <c r="C8496">
        <v>6</v>
      </c>
      <c r="D8496" t="s">
        <v>26</v>
      </c>
      <c r="E8496" t="s">
        <v>892</v>
      </c>
      <c r="F8496" t="s">
        <v>13</v>
      </c>
      <c r="G8496" t="s">
        <v>7163</v>
      </c>
      <c r="H8496" s="1">
        <v>0</v>
      </c>
      <c r="I8496" s="2">
        <v>42685</v>
      </c>
      <c r="J8496" t="s">
        <v>8069</v>
      </c>
      <c r="K8496" t="s">
        <v>102</v>
      </c>
      <c r="L8496">
        <v>10801</v>
      </c>
      <c r="M8496">
        <v>90</v>
      </c>
      <c r="N8496" t="s">
        <v>1161</v>
      </c>
      <c r="O8496">
        <v>2</v>
      </c>
      <c r="P8496">
        <v>2</v>
      </c>
      <c r="Q8496" t="s">
        <v>104</v>
      </c>
      <c r="R8496" t="s">
        <v>92</v>
      </c>
      <c r="S8496">
        <v>2.19</v>
      </c>
      <c r="T8496">
        <v>7</v>
      </c>
      <c r="U8496" t="s">
        <v>76</v>
      </c>
      <c r="V8496" s="2">
        <v>42691</v>
      </c>
      <c r="W8496" t="s">
        <v>39</v>
      </c>
      <c r="X8496" t="s">
        <v>175</v>
      </c>
      <c r="Y8496" t="s">
        <v>356</v>
      </c>
    </row>
    <row r="8497" spans="1:25" hidden="1" x14ac:dyDescent="0.35">
      <c r="A8497">
        <v>6</v>
      </c>
      <c r="B8497" t="s">
        <v>10</v>
      </c>
      <c r="C8497">
        <v>6</v>
      </c>
      <c r="D8497" t="s">
        <v>26</v>
      </c>
      <c r="E8497" t="s">
        <v>892</v>
      </c>
      <c r="F8497" t="s">
        <v>13</v>
      </c>
      <c r="G8497" t="s">
        <v>7163</v>
      </c>
      <c r="H8497" s="1">
        <v>0</v>
      </c>
      <c r="I8497" s="2">
        <v>42685</v>
      </c>
      <c r="J8497" t="s">
        <v>8069</v>
      </c>
      <c r="K8497" t="s">
        <v>102</v>
      </c>
      <c r="L8497">
        <v>10801</v>
      </c>
      <c r="M8497">
        <v>1672</v>
      </c>
      <c r="N8497" t="s">
        <v>7514</v>
      </c>
      <c r="O8497">
        <v>110</v>
      </c>
      <c r="P8497">
        <v>4</v>
      </c>
      <c r="Q8497" t="s">
        <v>104</v>
      </c>
      <c r="R8497" t="s">
        <v>92</v>
      </c>
      <c r="S8497">
        <v>109.72</v>
      </c>
      <c r="T8497">
        <v>224</v>
      </c>
      <c r="U8497" t="s">
        <v>76</v>
      </c>
      <c r="V8497" s="2">
        <v>42691</v>
      </c>
      <c r="W8497" t="s">
        <v>39</v>
      </c>
      <c r="X8497" t="s">
        <v>175</v>
      </c>
      <c r="Y8497" t="s">
        <v>64</v>
      </c>
    </row>
    <row r="8498" spans="1:25" hidden="1" x14ac:dyDescent="0.35">
      <c r="A8498">
        <v>6</v>
      </c>
      <c r="B8498" t="s">
        <v>10</v>
      </c>
      <c r="C8498">
        <v>6</v>
      </c>
      <c r="D8498" t="s">
        <v>26</v>
      </c>
      <c r="E8498" t="s">
        <v>892</v>
      </c>
      <c r="F8498" t="s">
        <v>13</v>
      </c>
      <c r="G8498" t="s">
        <v>7163</v>
      </c>
      <c r="H8498" s="1">
        <v>0</v>
      </c>
      <c r="I8498" s="2">
        <v>42685</v>
      </c>
      <c r="J8498" t="s">
        <v>8069</v>
      </c>
      <c r="K8498" t="s">
        <v>102</v>
      </c>
      <c r="L8498">
        <v>10801</v>
      </c>
      <c r="M8498">
        <v>1658</v>
      </c>
      <c r="N8498" t="s">
        <v>8234</v>
      </c>
      <c r="O8498">
        <v>22</v>
      </c>
      <c r="P8498">
        <v>5</v>
      </c>
      <c r="Q8498" t="s">
        <v>104</v>
      </c>
      <c r="R8498" t="s">
        <v>92</v>
      </c>
      <c r="S8498">
        <v>21.78</v>
      </c>
      <c r="T8498">
        <v>46</v>
      </c>
      <c r="U8498" t="s">
        <v>76</v>
      </c>
      <c r="V8498" s="2">
        <v>42691</v>
      </c>
      <c r="W8498" t="s">
        <v>39</v>
      </c>
      <c r="X8498" t="s">
        <v>175</v>
      </c>
      <c r="Y8498" t="s">
        <v>64</v>
      </c>
    </row>
    <row r="8499" spans="1:25" hidden="1" x14ac:dyDescent="0.35">
      <c r="A8499">
        <v>4</v>
      </c>
      <c r="B8499" t="s">
        <v>43</v>
      </c>
      <c r="C8499">
        <v>6</v>
      </c>
      <c r="D8499" t="s">
        <v>26</v>
      </c>
      <c r="E8499" t="s">
        <v>305</v>
      </c>
      <c r="F8499" t="s">
        <v>13</v>
      </c>
      <c r="G8499" t="s">
        <v>5284</v>
      </c>
      <c r="H8499" s="1">
        <v>0</v>
      </c>
      <c r="I8499" s="2">
        <v>42601</v>
      </c>
      <c r="J8499" t="s">
        <v>6471</v>
      </c>
      <c r="K8499" t="s">
        <v>16</v>
      </c>
      <c r="L8499">
        <v>31907</v>
      </c>
      <c r="M8499">
        <v>1484</v>
      </c>
      <c r="N8499" t="s">
        <v>423</v>
      </c>
      <c r="O8499">
        <v>10</v>
      </c>
      <c r="P8499">
        <v>3</v>
      </c>
      <c r="Q8499" t="s">
        <v>18</v>
      </c>
      <c r="R8499" t="s">
        <v>8304</v>
      </c>
      <c r="S8499">
        <v>10.35</v>
      </c>
      <c r="T8499">
        <v>345</v>
      </c>
      <c r="U8499" t="s">
        <v>33</v>
      </c>
      <c r="V8499" s="2">
        <v>42605</v>
      </c>
      <c r="W8499" t="s">
        <v>39</v>
      </c>
      <c r="X8499" t="s">
        <v>761</v>
      </c>
      <c r="Y8499" t="s">
        <v>42</v>
      </c>
    </row>
    <row r="8500" spans="1:25" hidden="1" x14ac:dyDescent="0.35">
      <c r="A8500">
        <v>4</v>
      </c>
      <c r="B8500" t="s">
        <v>43</v>
      </c>
      <c r="C8500">
        <v>6</v>
      </c>
      <c r="D8500" t="s">
        <v>50</v>
      </c>
      <c r="E8500" t="s">
        <v>171</v>
      </c>
      <c r="F8500" t="s">
        <v>13</v>
      </c>
      <c r="G8500" t="s">
        <v>6930</v>
      </c>
      <c r="H8500" s="1">
        <v>0</v>
      </c>
      <c r="I8500" s="2">
        <v>42430</v>
      </c>
      <c r="J8500" t="s">
        <v>7759</v>
      </c>
      <c r="K8500" t="s">
        <v>102</v>
      </c>
      <c r="L8500">
        <v>10035</v>
      </c>
      <c r="M8500">
        <v>1423</v>
      </c>
      <c r="N8500" t="s">
        <v>4775</v>
      </c>
      <c r="O8500">
        <v>2</v>
      </c>
      <c r="P8500">
        <v>3</v>
      </c>
      <c r="Q8500" t="s">
        <v>104</v>
      </c>
      <c r="R8500" t="s">
        <v>8304</v>
      </c>
      <c r="S8500">
        <v>1.6</v>
      </c>
      <c r="T8500">
        <v>6</v>
      </c>
      <c r="U8500" t="s">
        <v>76</v>
      </c>
      <c r="V8500" s="2">
        <v>42434</v>
      </c>
      <c r="W8500" t="s">
        <v>39</v>
      </c>
      <c r="X8500" t="s">
        <v>175</v>
      </c>
      <c r="Y8500" t="s">
        <v>52</v>
      </c>
    </row>
    <row r="8501" spans="1:25" hidden="1" x14ac:dyDescent="0.35">
      <c r="A8501">
        <v>3</v>
      </c>
      <c r="B8501" t="s">
        <v>10</v>
      </c>
      <c r="C8501">
        <v>3</v>
      </c>
      <c r="D8501" t="s">
        <v>11</v>
      </c>
      <c r="E8501" t="s">
        <v>122</v>
      </c>
      <c r="F8501" t="s">
        <v>13</v>
      </c>
      <c r="G8501" t="s">
        <v>5300</v>
      </c>
      <c r="H8501" s="1">
        <v>0.3</v>
      </c>
      <c r="I8501" s="2">
        <v>42697</v>
      </c>
      <c r="J8501" t="s">
        <v>5352</v>
      </c>
      <c r="K8501" t="s">
        <v>73</v>
      </c>
      <c r="L8501">
        <v>77095</v>
      </c>
      <c r="M8501">
        <v>1214</v>
      </c>
      <c r="N8501" t="s">
        <v>1745</v>
      </c>
      <c r="O8501">
        <v>-36</v>
      </c>
      <c r="P8501">
        <v>2</v>
      </c>
      <c r="Q8501" t="s">
        <v>75</v>
      </c>
      <c r="R8501" t="s">
        <v>8304</v>
      </c>
      <c r="S8501">
        <v>-35.51</v>
      </c>
      <c r="T8501">
        <v>155</v>
      </c>
      <c r="U8501" t="s">
        <v>33</v>
      </c>
      <c r="V8501" s="2">
        <v>42700</v>
      </c>
      <c r="W8501" t="s">
        <v>20</v>
      </c>
      <c r="X8501" t="s">
        <v>77</v>
      </c>
      <c r="Y8501" t="s">
        <v>24</v>
      </c>
    </row>
    <row r="8502" spans="1:25" x14ac:dyDescent="0.35">
      <c r="A8502">
        <v>4</v>
      </c>
      <c r="B8502" t="s">
        <v>43</v>
      </c>
      <c r="C8502">
        <v>6</v>
      </c>
      <c r="D8502" t="s">
        <v>11</v>
      </c>
      <c r="E8502" t="s">
        <v>27</v>
      </c>
      <c r="F8502" t="s">
        <v>13</v>
      </c>
      <c r="G8502" t="s">
        <v>2041</v>
      </c>
      <c r="H8502" s="1">
        <v>0.2</v>
      </c>
      <c r="I8502" s="2">
        <v>42699</v>
      </c>
      <c r="J8502" t="s">
        <v>2720</v>
      </c>
      <c r="K8502" t="s">
        <v>30</v>
      </c>
      <c r="L8502">
        <v>90004</v>
      </c>
      <c r="M8502">
        <v>837</v>
      </c>
      <c r="N8502" t="s">
        <v>1467</v>
      </c>
      <c r="O8502">
        <v>54</v>
      </c>
      <c r="P8502">
        <v>4</v>
      </c>
      <c r="Q8502" t="s">
        <v>32</v>
      </c>
      <c r="R8502" t="s">
        <v>8304</v>
      </c>
      <c r="S8502">
        <v>54.4</v>
      </c>
      <c r="T8502">
        <v>725</v>
      </c>
      <c r="U8502" t="s">
        <v>19</v>
      </c>
      <c r="V8502" s="2">
        <v>42703</v>
      </c>
      <c r="W8502" t="s">
        <v>39</v>
      </c>
      <c r="X8502" t="s">
        <v>34</v>
      </c>
      <c r="Y8502" t="s">
        <v>24</v>
      </c>
    </row>
    <row r="8503" spans="1:25" x14ac:dyDescent="0.35">
      <c r="A8503">
        <v>4</v>
      </c>
      <c r="B8503" t="s">
        <v>43</v>
      </c>
      <c r="C8503">
        <v>6</v>
      </c>
      <c r="D8503" t="s">
        <v>26</v>
      </c>
      <c r="E8503" t="s">
        <v>27</v>
      </c>
      <c r="F8503" t="s">
        <v>13</v>
      </c>
      <c r="G8503" t="s">
        <v>2041</v>
      </c>
      <c r="H8503" s="1">
        <v>0</v>
      </c>
      <c r="I8503" s="2">
        <v>42699</v>
      </c>
      <c r="J8503" t="s">
        <v>2720</v>
      </c>
      <c r="K8503" t="s">
        <v>30</v>
      </c>
      <c r="L8503">
        <v>90004</v>
      </c>
      <c r="M8503">
        <v>1508</v>
      </c>
      <c r="N8503" t="s">
        <v>3043</v>
      </c>
      <c r="O8503">
        <v>3</v>
      </c>
      <c r="P8503">
        <v>3</v>
      </c>
      <c r="Q8503" t="s">
        <v>32</v>
      </c>
      <c r="R8503" t="s">
        <v>8304</v>
      </c>
      <c r="S8503">
        <v>2.6</v>
      </c>
      <c r="T8503">
        <v>7</v>
      </c>
      <c r="U8503" t="s">
        <v>19</v>
      </c>
      <c r="V8503" s="2">
        <v>42703</v>
      </c>
      <c r="W8503" t="s">
        <v>39</v>
      </c>
      <c r="X8503" t="s">
        <v>34</v>
      </c>
      <c r="Y8503" t="s">
        <v>49</v>
      </c>
    </row>
    <row r="8504" spans="1:25" x14ac:dyDescent="0.35">
      <c r="A8504">
        <v>4</v>
      </c>
      <c r="B8504" t="s">
        <v>43</v>
      </c>
      <c r="C8504">
        <v>6</v>
      </c>
      <c r="D8504" t="s">
        <v>50</v>
      </c>
      <c r="E8504" t="s">
        <v>27</v>
      </c>
      <c r="F8504" t="s">
        <v>13</v>
      </c>
      <c r="G8504" t="s">
        <v>2041</v>
      </c>
      <c r="H8504" s="1">
        <v>0.2</v>
      </c>
      <c r="I8504" s="2">
        <v>42699</v>
      </c>
      <c r="J8504" t="s">
        <v>2720</v>
      </c>
      <c r="K8504" t="s">
        <v>30</v>
      </c>
      <c r="L8504">
        <v>90004</v>
      </c>
      <c r="M8504">
        <v>1022</v>
      </c>
      <c r="N8504" t="s">
        <v>581</v>
      </c>
      <c r="O8504">
        <v>47</v>
      </c>
      <c r="P8504">
        <v>5</v>
      </c>
      <c r="Q8504" t="s">
        <v>32</v>
      </c>
      <c r="R8504" t="s">
        <v>8304</v>
      </c>
      <c r="S8504">
        <v>47.24</v>
      </c>
      <c r="T8504">
        <v>540</v>
      </c>
      <c r="U8504" t="s">
        <v>19</v>
      </c>
      <c r="V8504" s="2">
        <v>42703</v>
      </c>
      <c r="W8504" t="s">
        <v>39</v>
      </c>
      <c r="X8504" t="s">
        <v>34</v>
      </c>
      <c r="Y8504" t="s">
        <v>52</v>
      </c>
    </row>
    <row r="8505" spans="1:25" hidden="1" x14ac:dyDescent="0.35">
      <c r="A8505">
        <v>2</v>
      </c>
      <c r="B8505" t="s">
        <v>43</v>
      </c>
      <c r="C8505">
        <v>3</v>
      </c>
      <c r="D8505" t="s">
        <v>26</v>
      </c>
      <c r="E8505" t="s">
        <v>59</v>
      </c>
      <c r="F8505" t="s">
        <v>13</v>
      </c>
      <c r="G8505" t="s">
        <v>5263</v>
      </c>
      <c r="H8505" s="1">
        <v>0</v>
      </c>
      <c r="I8505" s="2">
        <v>42657</v>
      </c>
      <c r="J8505" t="s">
        <v>6065</v>
      </c>
      <c r="K8505" t="s">
        <v>102</v>
      </c>
      <c r="L8505">
        <v>3301</v>
      </c>
      <c r="M8505">
        <v>259</v>
      </c>
      <c r="N8505" t="s">
        <v>4225</v>
      </c>
      <c r="O8505">
        <v>11</v>
      </c>
      <c r="P8505">
        <v>4</v>
      </c>
      <c r="Q8505" t="s">
        <v>104</v>
      </c>
      <c r="R8505" t="s">
        <v>8304</v>
      </c>
      <c r="S8505">
        <v>11</v>
      </c>
      <c r="T8505">
        <v>23</v>
      </c>
      <c r="U8505" t="s">
        <v>33</v>
      </c>
      <c r="V8505" s="2">
        <v>42659</v>
      </c>
      <c r="W8505" t="s">
        <v>20</v>
      </c>
      <c r="X8505" t="s">
        <v>1529</v>
      </c>
      <c r="Y8505" t="s">
        <v>54</v>
      </c>
    </row>
    <row r="8506" spans="1:25" hidden="1" x14ac:dyDescent="0.35">
      <c r="A8506">
        <v>2</v>
      </c>
      <c r="B8506" t="s">
        <v>43</v>
      </c>
      <c r="C8506">
        <v>3</v>
      </c>
      <c r="D8506" t="s">
        <v>26</v>
      </c>
      <c r="E8506" t="s">
        <v>59</v>
      </c>
      <c r="F8506" t="s">
        <v>13</v>
      </c>
      <c r="G8506" t="s">
        <v>5263</v>
      </c>
      <c r="H8506" s="1">
        <v>0</v>
      </c>
      <c r="I8506" s="2">
        <v>42657</v>
      </c>
      <c r="J8506" t="s">
        <v>6065</v>
      </c>
      <c r="K8506" t="s">
        <v>102</v>
      </c>
      <c r="L8506">
        <v>3301</v>
      </c>
      <c r="M8506">
        <v>634</v>
      </c>
      <c r="N8506" t="s">
        <v>932</v>
      </c>
      <c r="O8506">
        <v>16</v>
      </c>
      <c r="P8506">
        <v>5</v>
      </c>
      <c r="Q8506" t="s">
        <v>104</v>
      </c>
      <c r="R8506" t="s">
        <v>8304</v>
      </c>
      <c r="S8506">
        <v>16.190000000000001</v>
      </c>
      <c r="T8506">
        <v>270</v>
      </c>
      <c r="U8506" t="s">
        <v>33</v>
      </c>
      <c r="V8506" s="2">
        <v>42659</v>
      </c>
      <c r="W8506" t="s">
        <v>20</v>
      </c>
      <c r="X8506" t="s">
        <v>1529</v>
      </c>
      <c r="Y8506" t="s">
        <v>42</v>
      </c>
    </row>
    <row r="8507" spans="1:25" hidden="1" x14ac:dyDescent="0.35">
      <c r="A8507">
        <v>5</v>
      </c>
      <c r="B8507" t="s">
        <v>25</v>
      </c>
      <c r="C8507">
        <v>3</v>
      </c>
      <c r="D8507" t="s">
        <v>11</v>
      </c>
      <c r="E8507" t="s">
        <v>122</v>
      </c>
      <c r="F8507" t="s">
        <v>13</v>
      </c>
      <c r="G8507" t="s">
        <v>212</v>
      </c>
      <c r="H8507" s="1">
        <v>0.6</v>
      </c>
      <c r="I8507" s="2">
        <v>42700</v>
      </c>
      <c r="J8507" t="s">
        <v>220</v>
      </c>
      <c r="K8507" t="s">
        <v>73</v>
      </c>
      <c r="L8507">
        <v>77070</v>
      </c>
      <c r="M8507">
        <v>565</v>
      </c>
      <c r="N8507" t="s">
        <v>221</v>
      </c>
      <c r="O8507">
        <v>-14</v>
      </c>
      <c r="P8507">
        <v>5</v>
      </c>
      <c r="Q8507" t="s">
        <v>75</v>
      </c>
      <c r="R8507" t="s">
        <v>8304</v>
      </c>
      <c r="S8507">
        <v>-14.48</v>
      </c>
      <c r="T8507">
        <v>19</v>
      </c>
      <c r="U8507" t="s">
        <v>19</v>
      </c>
      <c r="V8507" s="2">
        <v>42705</v>
      </c>
      <c r="W8507" t="s">
        <v>20</v>
      </c>
      <c r="X8507" t="s">
        <v>77</v>
      </c>
      <c r="Y8507" t="s">
        <v>47</v>
      </c>
    </row>
    <row r="8508" spans="1:25" hidden="1" x14ac:dyDescent="0.35">
      <c r="A8508">
        <v>6</v>
      </c>
      <c r="B8508" t="s">
        <v>10</v>
      </c>
      <c r="C8508">
        <v>6</v>
      </c>
      <c r="D8508" t="s">
        <v>11</v>
      </c>
      <c r="E8508" t="s">
        <v>2479</v>
      </c>
      <c r="F8508" t="s">
        <v>13</v>
      </c>
      <c r="G8508" t="s">
        <v>1469</v>
      </c>
      <c r="H8508" s="1">
        <v>0</v>
      </c>
      <c r="I8508" s="2">
        <v>42389</v>
      </c>
      <c r="J8508" t="s">
        <v>2480</v>
      </c>
      <c r="K8508" t="s">
        <v>16</v>
      </c>
      <c r="L8508">
        <v>72401</v>
      </c>
      <c r="M8508">
        <v>826</v>
      </c>
      <c r="N8508" t="s">
        <v>947</v>
      </c>
      <c r="O8508">
        <v>224</v>
      </c>
      <c r="P8508">
        <v>3</v>
      </c>
      <c r="Q8508" t="s">
        <v>18</v>
      </c>
      <c r="R8508" t="s">
        <v>8304</v>
      </c>
      <c r="S8508">
        <v>224.27</v>
      </c>
      <c r="T8508">
        <v>1068</v>
      </c>
      <c r="U8508" t="s">
        <v>19</v>
      </c>
      <c r="V8508" s="2">
        <v>42395</v>
      </c>
      <c r="W8508" t="s">
        <v>39</v>
      </c>
      <c r="X8508" t="s">
        <v>1016</v>
      </c>
      <c r="Y8508" t="s">
        <v>24</v>
      </c>
    </row>
    <row r="8509" spans="1:25" hidden="1" x14ac:dyDescent="0.35">
      <c r="A8509">
        <v>6</v>
      </c>
      <c r="B8509" t="s">
        <v>10</v>
      </c>
      <c r="C8509">
        <v>6</v>
      </c>
      <c r="D8509" t="s">
        <v>11</v>
      </c>
      <c r="E8509" t="s">
        <v>2479</v>
      </c>
      <c r="F8509" t="s">
        <v>13</v>
      </c>
      <c r="G8509" t="s">
        <v>1469</v>
      </c>
      <c r="H8509" s="1">
        <v>0</v>
      </c>
      <c r="I8509" s="2">
        <v>42389</v>
      </c>
      <c r="J8509" t="s">
        <v>2480</v>
      </c>
      <c r="K8509" t="s">
        <v>16</v>
      </c>
      <c r="L8509">
        <v>72401</v>
      </c>
      <c r="M8509">
        <v>565</v>
      </c>
      <c r="N8509" t="s">
        <v>221</v>
      </c>
      <c r="O8509">
        <v>12</v>
      </c>
      <c r="P8509">
        <v>4</v>
      </c>
      <c r="Q8509" t="s">
        <v>18</v>
      </c>
      <c r="R8509" t="s">
        <v>8304</v>
      </c>
      <c r="S8509">
        <v>11.58</v>
      </c>
      <c r="T8509">
        <v>39</v>
      </c>
      <c r="U8509" t="s">
        <v>19</v>
      </c>
      <c r="V8509" s="2">
        <v>42395</v>
      </c>
      <c r="W8509" t="s">
        <v>39</v>
      </c>
      <c r="X8509" t="s">
        <v>1016</v>
      </c>
      <c r="Y8509" t="s">
        <v>47</v>
      </c>
    </row>
    <row r="8510" spans="1:25" hidden="1" x14ac:dyDescent="0.35">
      <c r="A8510">
        <v>6</v>
      </c>
      <c r="B8510" t="s">
        <v>10</v>
      </c>
      <c r="C8510">
        <v>6</v>
      </c>
      <c r="D8510" t="s">
        <v>26</v>
      </c>
      <c r="E8510" t="s">
        <v>2479</v>
      </c>
      <c r="F8510" t="s">
        <v>13</v>
      </c>
      <c r="G8510" t="s">
        <v>1469</v>
      </c>
      <c r="H8510" s="1">
        <v>0</v>
      </c>
      <c r="I8510" s="2">
        <v>42389</v>
      </c>
      <c r="J8510" t="s">
        <v>2480</v>
      </c>
      <c r="K8510" t="s">
        <v>16</v>
      </c>
      <c r="L8510">
        <v>72401</v>
      </c>
      <c r="M8510">
        <v>1142</v>
      </c>
      <c r="N8510" t="s">
        <v>1045</v>
      </c>
      <c r="O8510">
        <v>2</v>
      </c>
      <c r="P8510">
        <v>3</v>
      </c>
      <c r="Q8510" t="s">
        <v>18</v>
      </c>
      <c r="R8510" t="s">
        <v>8304</v>
      </c>
      <c r="S8510">
        <v>1.79</v>
      </c>
      <c r="T8510">
        <v>7</v>
      </c>
      <c r="U8510" t="s">
        <v>19</v>
      </c>
      <c r="V8510" s="2">
        <v>42395</v>
      </c>
      <c r="W8510" t="s">
        <v>39</v>
      </c>
      <c r="X8510" t="s">
        <v>1016</v>
      </c>
      <c r="Y8510" t="s">
        <v>49</v>
      </c>
    </row>
    <row r="8511" spans="1:25" hidden="1" x14ac:dyDescent="0.35">
      <c r="A8511">
        <v>6</v>
      </c>
      <c r="B8511" t="s">
        <v>10</v>
      </c>
      <c r="C8511">
        <v>6</v>
      </c>
      <c r="D8511" t="s">
        <v>26</v>
      </c>
      <c r="E8511" t="s">
        <v>2479</v>
      </c>
      <c r="F8511" t="s">
        <v>13</v>
      </c>
      <c r="G8511" t="s">
        <v>1469</v>
      </c>
      <c r="H8511" s="1">
        <v>0</v>
      </c>
      <c r="I8511" s="2">
        <v>42389</v>
      </c>
      <c r="J8511" t="s">
        <v>2480</v>
      </c>
      <c r="K8511" t="s">
        <v>16</v>
      </c>
      <c r="L8511">
        <v>72401</v>
      </c>
      <c r="M8511">
        <v>1501</v>
      </c>
      <c r="N8511" t="s">
        <v>412</v>
      </c>
      <c r="O8511">
        <v>11</v>
      </c>
      <c r="P8511">
        <v>3</v>
      </c>
      <c r="Q8511" t="s">
        <v>18</v>
      </c>
      <c r="R8511" t="s">
        <v>8304</v>
      </c>
      <c r="S8511">
        <v>10.97</v>
      </c>
      <c r="T8511">
        <v>23</v>
      </c>
      <c r="U8511" t="s">
        <v>19</v>
      </c>
      <c r="V8511" s="2">
        <v>42395</v>
      </c>
      <c r="W8511" t="s">
        <v>39</v>
      </c>
      <c r="X8511" t="s">
        <v>1016</v>
      </c>
      <c r="Y8511" t="s">
        <v>119</v>
      </c>
    </row>
    <row r="8512" spans="1:25" hidden="1" x14ac:dyDescent="0.35">
      <c r="A8512">
        <v>6</v>
      </c>
      <c r="B8512" t="s">
        <v>10</v>
      </c>
      <c r="C8512">
        <v>6</v>
      </c>
      <c r="D8512" t="s">
        <v>26</v>
      </c>
      <c r="E8512" t="s">
        <v>2479</v>
      </c>
      <c r="F8512" t="s">
        <v>13</v>
      </c>
      <c r="G8512" t="s">
        <v>1469</v>
      </c>
      <c r="H8512" s="1">
        <v>0</v>
      </c>
      <c r="I8512" s="2">
        <v>42389</v>
      </c>
      <c r="J8512" t="s">
        <v>2480</v>
      </c>
      <c r="K8512" t="s">
        <v>16</v>
      </c>
      <c r="L8512">
        <v>72401</v>
      </c>
      <c r="M8512">
        <v>1169</v>
      </c>
      <c r="N8512" t="s">
        <v>2889</v>
      </c>
      <c r="O8512">
        <v>7</v>
      </c>
      <c r="P8512">
        <v>7</v>
      </c>
      <c r="Q8512" t="s">
        <v>18</v>
      </c>
      <c r="R8512" t="s">
        <v>8304</v>
      </c>
      <c r="S8512">
        <v>6.66</v>
      </c>
      <c r="T8512">
        <v>23</v>
      </c>
      <c r="U8512" t="s">
        <v>19</v>
      </c>
      <c r="V8512" s="2">
        <v>42395</v>
      </c>
      <c r="W8512" t="s">
        <v>39</v>
      </c>
      <c r="X8512" t="s">
        <v>1016</v>
      </c>
      <c r="Y8512" t="s">
        <v>49</v>
      </c>
    </row>
    <row r="8513" spans="1:25" hidden="1" x14ac:dyDescent="0.35">
      <c r="A8513">
        <v>6</v>
      </c>
      <c r="B8513" t="s">
        <v>10</v>
      </c>
      <c r="C8513">
        <v>6</v>
      </c>
      <c r="D8513" t="s">
        <v>50</v>
      </c>
      <c r="E8513" t="s">
        <v>2479</v>
      </c>
      <c r="F8513" t="s">
        <v>13</v>
      </c>
      <c r="G8513" t="s">
        <v>1469</v>
      </c>
      <c r="H8513" s="1">
        <v>0</v>
      </c>
      <c r="I8513" s="2">
        <v>42389</v>
      </c>
      <c r="J8513" t="s">
        <v>2480</v>
      </c>
      <c r="K8513" t="s">
        <v>16</v>
      </c>
      <c r="L8513">
        <v>72401</v>
      </c>
      <c r="M8513">
        <v>145</v>
      </c>
      <c r="N8513" t="s">
        <v>4981</v>
      </c>
      <c r="O8513">
        <v>182</v>
      </c>
      <c r="P8513">
        <v>7</v>
      </c>
      <c r="Q8513" t="s">
        <v>18</v>
      </c>
      <c r="R8513" t="s">
        <v>8304</v>
      </c>
      <c r="S8513">
        <v>181.98</v>
      </c>
      <c r="T8513">
        <v>700</v>
      </c>
      <c r="U8513" t="s">
        <v>19</v>
      </c>
      <c r="V8513" s="2">
        <v>42395</v>
      </c>
      <c r="W8513" t="s">
        <v>39</v>
      </c>
      <c r="X8513" t="s">
        <v>1016</v>
      </c>
      <c r="Y8513" t="s">
        <v>52</v>
      </c>
    </row>
    <row r="8514" spans="1:25" x14ac:dyDescent="0.35">
      <c r="A8514">
        <v>5</v>
      </c>
      <c r="B8514" t="s">
        <v>43</v>
      </c>
      <c r="C8514">
        <v>6</v>
      </c>
      <c r="D8514" t="s">
        <v>26</v>
      </c>
      <c r="E8514" t="s">
        <v>88</v>
      </c>
      <c r="F8514" t="s">
        <v>13</v>
      </c>
      <c r="G8514" t="s">
        <v>338</v>
      </c>
      <c r="H8514" s="1">
        <v>0</v>
      </c>
      <c r="I8514" s="2">
        <v>42700</v>
      </c>
      <c r="J8514" t="s">
        <v>7633</v>
      </c>
      <c r="K8514" t="s">
        <v>30</v>
      </c>
      <c r="L8514">
        <v>94109</v>
      </c>
      <c r="M8514">
        <v>1684</v>
      </c>
      <c r="N8514" t="s">
        <v>3428</v>
      </c>
      <c r="O8514">
        <v>40</v>
      </c>
      <c r="P8514">
        <v>2</v>
      </c>
      <c r="Q8514" t="s">
        <v>32</v>
      </c>
      <c r="R8514" t="s">
        <v>8304</v>
      </c>
      <c r="S8514">
        <v>40.17</v>
      </c>
      <c r="T8514">
        <v>82</v>
      </c>
      <c r="U8514" t="s">
        <v>76</v>
      </c>
      <c r="V8514" s="2">
        <v>42705</v>
      </c>
      <c r="W8514" t="s">
        <v>39</v>
      </c>
      <c r="X8514" t="s">
        <v>34</v>
      </c>
      <c r="Y8514" t="s">
        <v>64</v>
      </c>
    </row>
    <row r="8515" spans="1:25" hidden="1" x14ac:dyDescent="0.35">
      <c r="A8515">
        <v>5</v>
      </c>
      <c r="B8515" t="s">
        <v>43</v>
      </c>
      <c r="C8515">
        <v>6</v>
      </c>
      <c r="D8515" t="s">
        <v>26</v>
      </c>
      <c r="E8515" t="s">
        <v>329</v>
      </c>
      <c r="F8515" t="s">
        <v>13</v>
      </c>
      <c r="G8515" t="s">
        <v>1276</v>
      </c>
      <c r="H8515" s="1">
        <v>0</v>
      </c>
      <c r="I8515" s="2">
        <v>42690</v>
      </c>
      <c r="J8515" t="s">
        <v>7412</v>
      </c>
      <c r="K8515" t="s">
        <v>73</v>
      </c>
      <c r="L8515">
        <v>47401</v>
      </c>
      <c r="M8515">
        <v>1633</v>
      </c>
      <c r="N8515" t="s">
        <v>111</v>
      </c>
      <c r="O8515">
        <v>14</v>
      </c>
      <c r="P8515">
        <v>4</v>
      </c>
      <c r="Q8515" t="s">
        <v>75</v>
      </c>
      <c r="R8515" t="s">
        <v>8304</v>
      </c>
      <c r="S8515">
        <v>14.27</v>
      </c>
      <c r="T8515">
        <v>29</v>
      </c>
      <c r="U8515" t="s">
        <v>76</v>
      </c>
      <c r="V8515" s="2">
        <v>42695</v>
      </c>
      <c r="W8515" t="s">
        <v>39</v>
      </c>
      <c r="X8515" t="s">
        <v>167</v>
      </c>
      <c r="Y8515" t="s">
        <v>54</v>
      </c>
    </row>
    <row r="8516" spans="1:25" hidden="1" x14ac:dyDescent="0.35">
      <c r="A8516">
        <v>5</v>
      </c>
      <c r="B8516" t="s">
        <v>43</v>
      </c>
      <c r="C8516">
        <v>6</v>
      </c>
      <c r="D8516" t="s">
        <v>26</v>
      </c>
      <c r="E8516" t="s">
        <v>329</v>
      </c>
      <c r="F8516" t="s">
        <v>13</v>
      </c>
      <c r="G8516" t="s">
        <v>1276</v>
      </c>
      <c r="H8516" s="1">
        <v>0</v>
      </c>
      <c r="I8516" s="2">
        <v>42690</v>
      </c>
      <c r="J8516" t="s">
        <v>7412</v>
      </c>
      <c r="K8516" t="s">
        <v>73</v>
      </c>
      <c r="L8516">
        <v>47401</v>
      </c>
      <c r="M8516">
        <v>4</v>
      </c>
      <c r="N8516" t="s">
        <v>3045</v>
      </c>
      <c r="O8516">
        <v>37</v>
      </c>
      <c r="P8516">
        <v>5</v>
      </c>
      <c r="Q8516" t="s">
        <v>75</v>
      </c>
      <c r="R8516" t="s">
        <v>8304</v>
      </c>
      <c r="S8516">
        <v>36.82</v>
      </c>
      <c r="T8516">
        <v>78</v>
      </c>
      <c r="U8516" t="s">
        <v>76</v>
      </c>
      <c r="V8516" s="2">
        <v>42695</v>
      </c>
      <c r="W8516" t="s">
        <v>39</v>
      </c>
      <c r="X8516" t="s">
        <v>167</v>
      </c>
      <c r="Y8516" t="s">
        <v>119</v>
      </c>
    </row>
    <row r="8517" spans="1:25" hidden="1" x14ac:dyDescent="0.35">
      <c r="A8517">
        <v>5</v>
      </c>
      <c r="B8517" t="s">
        <v>43</v>
      </c>
      <c r="C8517">
        <v>6</v>
      </c>
      <c r="D8517" t="s">
        <v>26</v>
      </c>
      <c r="E8517" t="s">
        <v>329</v>
      </c>
      <c r="F8517" t="s">
        <v>13</v>
      </c>
      <c r="G8517" t="s">
        <v>1276</v>
      </c>
      <c r="H8517" s="1">
        <v>0</v>
      </c>
      <c r="I8517" s="2">
        <v>42690</v>
      </c>
      <c r="J8517" t="s">
        <v>7412</v>
      </c>
      <c r="K8517" t="s">
        <v>73</v>
      </c>
      <c r="L8517">
        <v>47401</v>
      </c>
      <c r="M8517">
        <v>666</v>
      </c>
      <c r="N8517" t="s">
        <v>714</v>
      </c>
      <c r="O8517">
        <v>42</v>
      </c>
      <c r="P8517">
        <v>5</v>
      </c>
      <c r="Q8517" t="s">
        <v>75</v>
      </c>
      <c r="R8517" t="s">
        <v>8304</v>
      </c>
      <c r="S8517">
        <v>42.36</v>
      </c>
      <c r="T8517">
        <v>169</v>
      </c>
      <c r="U8517" t="s">
        <v>76</v>
      </c>
      <c r="V8517" s="2">
        <v>42695</v>
      </c>
      <c r="W8517" t="s">
        <v>39</v>
      </c>
      <c r="X8517" t="s">
        <v>167</v>
      </c>
      <c r="Y8517" t="s">
        <v>42</v>
      </c>
    </row>
    <row r="8518" spans="1:25" hidden="1" x14ac:dyDescent="0.35">
      <c r="A8518">
        <v>5</v>
      </c>
      <c r="B8518" t="s">
        <v>43</v>
      </c>
      <c r="C8518">
        <v>6</v>
      </c>
      <c r="D8518" t="s">
        <v>26</v>
      </c>
      <c r="E8518" t="s">
        <v>329</v>
      </c>
      <c r="F8518" t="s">
        <v>13</v>
      </c>
      <c r="G8518" t="s">
        <v>1276</v>
      </c>
      <c r="H8518" s="1">
        <v>0</v>
      </c>
      <c r="I8518" s="2">
        <v>42690</v>
      </c>
      <c r="J8518" t="s">
        <v>7412</v>
      </c>
      <c r="K8518" t="s">
        <v>73</v>
      </c>
      <c r="L8518">
        <v>47401</v>
      </c>
      <c r="M8518">
        <v>1751</v>
      </c>
      <c r="N8518" t="s">
        <v>3144</v>
      </c>
      <c r="O8518">
        <v>14</v>
      </c>
      <c r="P8518">
        <v>6</v>
      </c>
      <c r="Q8518" t="s">
        <v>75</v>
      </c>
      <c r="R8518" t="s">
        <v>8304</v>
      </c>
      <c r="S8518">
        <v>14.26</v>
      </c>
      <c r="T8518">
        <v>32</v>
      </c>
      <c r="U8518" t="s">
        <v>76</v>
      </c>
      <c r="V8518" s="2">
        <v>42695</v>
      </c>
      <c r="W8518" t="s">
        <v>39</v>
      </c>
      <c r="X8518" t="s">
        <v>167</v>
      </c>
      <c r="Y8518" t="s">
        <v>64</v>
      </c>
    </row>
    <row r="8519" spans="1:25" hidden="1" x14ac:dyDescent="0.35">
      <c r="A8519">
        <v>6</v>
      </c>
      <c r="B8519" t="s">
        <v>10</v>
      </c>
      <c r="C8519">
        <v>6</v>
      </c>
      <c r="D8519" t="s">
        <v>26</v>
      </c>
      <c r="E8519" t="s">
        <v>4283</v>
      </c>
      <c r="F8519" t="s">
        <v>13</v>
      </c>
      <c r="G8519" t="s">
        <v>788</v>
      </c>
      <c r="H8519" s="1">
        <v>0.7</v>
      </c>
      <c r="I8519" s="2">
        <v>42389</v>
      </c>
      <c r="J8519" t="s">
        <v>6523</v>
      </c>
      <c r="K8519" t="s">
        <v>16</v>
      </c>
      <c r="L8519">
        <v>37167</v>
      </c>
      <c r="M8519">
        <v>686</v>
      </c>
      <c r="N8519" t="s">
        <v>3160</v>
      </c>
      <c r="O8519">
        <v>-52</v>
      </c>
      <c r="P8519">
        <v>1</v>
      </c>
      <c r="Q8519" t="s">
        <v>18</v>
      </c>
      <c r="R8519" t="s">
        <v>8304</v>
      </c>
      <c r="S8519">
        <v>-51.52</v>
      </c>
      <c r="T8519">
        <v>67</v>
      </c>
      <c r="U8519" t="s">
        <v>33</v>
      </c>
      <c r="V8519" s="2">
        <v>42395</v>
      </c>
      <c r="W8519" t="s">
        <v>39</v>
      </c>
      <c r="X8519" t="s">
        <v>214</v>
      </c>
      <c r="Y8519" t="s">
        <v>54</v>
      </c>
    </row>
    <row r="8520" spans="1:25" hidden="1" x14ac:dyDescent="0.35">
      <c r="A8520">
        <v>3</v>
      </c>
      <c r="B8520" t="s">
        <v>25</v>
      </c>
      <c r="C8520">
        <v>1</v>
      </c>
      <c r="D8520" t="s">
        <v>11</v>
      </c>
      <c r="E8520" t="s">
        <v>65</v>
      </c>
      <c r="F8520" t="s">
        <v>13</v>
      </c>
      <c r="G8520" t="s">
        <v>5284</v>
      </c>
      <c r="H8520" s="1">
        <v>0</v>
      </c>
      <c r="I8520" s="2">
        <v>42494</v>
      </c>
      <c r="J8520" t="s">
        <v>5285</v>
      </c>
      <c r="K8520" t="s">
        <v>30</v>
      </c>
      <c r="L8520">
        <v>98105</v>
      </c>
      <c r="M8520">
        <v>587</v>
      </c>
      <c r="N8520" t="s">
        <v>2019</v>
      </c>
      <c r="O8520">
        <v>4</v>
      </c>
      <c r="P8520">
        <v>7</v>
      </c>
      <c r="Q8520" t="s">
        <v>32</v>
      </c>
      <c r="R8520" t="s">
        <v>8304</v>
      </c>
      <c r="S8520">
        <v>3.9</v>
      </c>
      <c r="T8520">
        <v>12</v>
      </c>
      <c r="U8520" t="s">
        <v>33</v>
      </c>
      <c r="V8520" s="2">
        <v>42497</v>
      </c>
      <c r="W8520" t="s">
        <v>130</v>
      </c>
      <c r="X8520" t="s">
        <v>69</v>
      </c>
      <c r="Y8520" t="s">
        <v>47</v>
      </c>
    </row>
    <row r="8521" spans="1:25" hidden="1" x14ac:dyDescent="0.35">
      <c r="A8521">
        <v>3</v>
      </c>
      <c r="B8521" t="s">
        <v>25</v>
      </c>
      <c r="C8521">
        <v>1</v>
      </c>
      <c r="D8521" t="s">
        <v>26</v>
      </c>
      <c r="E8521" t="s">
        <v>65</v>
      </c>
      <c r="F8521" t="s">
        <v>13</v>
      </c>
      <c r="G8521" t="s">
        <v>5284</v>
      </c>
      <c r="H8521" s="1">
        <v>0</v>
      </c>
      <c r="I8521" s="2">
        <v>42494</v>
      </c>
      <c r="J8521" t="s">
        <v>5285</v>
      </c>
      <c r="K8521" t="s">
        <v>30</v>
      </c>
      <c r="L8521">
        <v>98105</v>
      </c>
      <c r="M8521">
        <v>812</v>
      </c>
      <c r="N8521" t="s">
        <v>795</v>
      </c>
      <c r="O8521">
        <v>19</v>
      </c>
      <c r="P8521">
        <v>4</v>
      </c>
      <c r="Q8521" t="s">
        <v>32</v>
      </c>
      <c r="R8521" t="s">
        <v>8304</v>
      </c>
      <c r="S8521">
        <v>19.03</v>
      </c>
      <c r="T8521">
        <v>58</v>
      </c>
      <c r="U8521" t="s">
        <v>33</v>
      </c>
      <c r="V8521" s="2">
        <v>42497</v>
      </c>
      <c r="W8521" t="s">
        <v>130</v>
      </c>
      <c r="X8521" t="s">
        <v>69</v>
      </c>
      <c r="Y8521" t="s">
        <v>56</v>
      </c>
    </row>
    <row r="8522" spans="1:25" hidden="1" x14ac:dyDescent="0.35">
      <c r="A8522">
        <v>4</v>
      </c>
      <c r="B8522" t="s">
        <v>43</v>
      </c>
      <c r="C8522">
        <v>6</v>
      </c>
      <c r="D8522" t="s">
        <v>11</v>
      </c>
      <c r="E8522" t="s">
        <v>171</v>
      </c>
      <c r="F8522" t="s">
        <v>13</v>
      </c>
      <c r="G8522" t="s">
        <v>1428</v>
      </c>
      <c r="H8522" s="1">
        <v>0.4</v>
      </c>
      <c r="I8522" s="2">
        <v>42446</v>
      </c>
      <c r="J8522" t="s">
        <v>5651</v>
      </c>
      <c r="K8522" t="s">
        <v>102</v>
      </c>
      <c r="L8522">
        <v>10024</v>
      </c>
      <c r="M8522">
        <v>820</v>
      </c>
      <c r="N8522" t="s">
        <v>8286</v>
      </c>
      <c r="O8522">
        <v>-123</v>
      </c>
      <c r="P8522">
        <v>3</v>
      </c>
      <c r="Q8522" t="s">
        <v>104</v>
      </c>
      <c r="R8522" t="s">
        <v>8304</v>
      </c>
      <c r="S8522">
        <v>-122.78</v>
      </c>
      <c r="T8522">
        <v>614</v>
      </c>
      <c r="U8522" t="s">
        <v>33</v>
      </c>
      <c r="V8522" s="2">
        <v>42450</v>
      </c>
      <c r="W8522" t="s">
        <v>39</v>
      </c>
      <c r="X8522" t="s">
        <v>175</v>
      </c>
      <c r="Y8522" t="s">
        <v>41</v>
      </c>
    </row>
    <row r="8523" spans="1:25" hidden="1" x14ac:dyDescent="0.35">
      <c r="A8523">
        <v>4</v>
      </c>
      <c r="B8523" t="s">
        <v>43</v>
      </c>
      <c r="C8523">
        <v>6</v>
      </c>
      <c r="D8523" t="s">
        <v>11</v>
      </c>
      <c r="E8523" t="s">
        <v>171</v>
      </c>
      <c r="F8523" t="s">
        <v>13</v>
      </c>
      <c r="G8523" t="s">
        <v>1428</v>
      </c>
      <c r="H8523" s="1">
        <v>0.4</v>
      </c>
      <c r="I8523" s="2">
        <v>42446</v>
      </c>
      <c r="J8523" t="s">
        <v>5651</v>
      </c>
      <c r="K8523" t="s">
        <v>102</v>
      </c>
      <c r="L8523">
        <v>10024</v>
      </c>
      <c r="M8523">
        <v>278</v>
      </c>
      <c r="N8523" t="s">
        <v>5273</v>
      </c>
      <c r="O8523">
        <v>-554</v>
      </c>
      <c r="P8523">
        <v>4</v>
      </c>
      <c r="Q8523" t="s">
        <v>104</v>
      </c>
      <c r="R8523" t="s">
        <v>8304</v>
      </c>
      <c r="S8523">
        <v>-553.65</v>
      </c>
      <c r="T8523">
        <v>1072</v>
      </c>
      <c r="U8523" t="s">
        <v>33</v>
      </c>
      <c r="V8523" s="2">
        <v>42450</v>
      </c>
      <c r="W8523" t="s">
        <v>39</v>
      </c>
      <c r="X8523" t="s">
        <v>175</v>
      </c>
      <c r="Y8523" t="s">
        <v>41</v>
      </c>
    </row>
    <row r="8524" spans="1:25" hidden="1" x14ac:dyDescent="0.35">
      <c r="A8524">
        <v>4</v>
      </c>
      <c r="B8524" t="s">
        <v>43</v>
      </c>
      <c r="C8524">
        <v>6</v>
      </c>
      <c r="D8524" t="s">
        <v>11</v>
      </c>
      <c r="E8524" t="s">
        <v>171</v>
      </c>
      <c r="F8524" t="s">
        <v>13</v>
      </c>
      <c r="G8524" t="s">
        <v>1428</v>
      </c>
      <c r="H8524" s="1">
        <v>0.4</v>
      </c>
      <c r="I8524" s="2">
        <v>42446</v>
      </c>
      <c r="J8524" t="s">
        <v>5651</v>
      </c>
      <c r="K8524" t="s">
        <v>102</v>
      </c>
      <c r="L8524">
        <v>10024</v>
      </c>
      <c r="M8524">
        <v>370</v>
      </c>
      <c r="N8524" t="s">
        <v>550</v>
      </c>
      <c r="O8524">
        <v>-448</v>
      </c>
      <c r="P8524">
        <v>7</v>
      </c>
      <c r="Q8524" t="s">
        <v>104</v>
      </c>
      <c r="R8524" t="s">
        <v>8304</v>
      </c>
      <c r="S8524">
        <v>-447.59</v>
      </c>
      <c r="T8524">
        <v>1580</v>
      </c>
      <c r="U8524" t="s">
        <v>33</v>
      </c>
      <c r="V8524" s="2">
        <v>42450</v>
      </c>
      <c r="W8524" t="s">
        <v>39</v>
      </c>
      <c r="X8524" t="s">
        <v>175</v>
      </c>
      <c r="Y8524" t="s">
        <v>41</v>
      </c>
    </row>
    <row r="8525" spans="1:25" hidden="1" x14ac:dyDescent="0.35">
      <c r="A8525">
        <v>4</v>
      </c>
      <c r="B8525" t="s">
        <v>43</v>
      </c>
      <c r="C8525">
        <v>6</v>
      </c>
      <c r="D8525" t="s">
        <v>26</v>
      </c>
      <c r="E8525" t="s">
        <v>171</v>
      </c>
      <c r="F8525" t="s">
        <v>13</v>
      </c>
      <c r="G8525" t="s">
        <v>1428</v>
      </c>
      <c r="H8525" s="1">
        <v>0</v>
      </c>
      <c r="I8525" s="2">
        <v>42446</v>
      </c>
      <c r="J8525" t="s">
        <v>5651</v>
      </c>
      <c r="K8525" t="s">
        <v>102</v>
      </c>
      <c r="L8525">
        <v>10024</v>
      </c>
      <c r="M8525">
        <v>1711</v>
      </c>
      <c r="N8525" t="s">
        <v>6356</v>
      </c>
      <c r="O8525">
        <v>76</v>
      </c>
      <c r="P8525">
        <v>4</v>
      </c>
      <c r="Q8525" t="s">
        <v>104</v>
      </c>
      <c r="R8525" t="s">
        <v>8304</v>
      </c>
      <c r="S8525">
        <v>75.97</v>
      </c>
      <c r="T8525">
        <v>155</v>
      </c>
      <c r="U8525" t="s">
        <v>33</v>
      </c>
      <c r="V8525" s="2">
        <v>42450</v>
      </c>
      <c r="W8525" t="s">
        <v>39</v>
      </c>
      <c r="X8525" t="s">
        <v>175</v>
      </c>
      <c r="Y8525" t="s">
        <v>64</v>
      </c>
    </row>
    <row r="8526" spans="1:25" hidden="1" x14ac:dyDescent="0.35">
      <c r="A8526">
        <v>4</v>
      </c>
      <c r="B8526" t="s">
        <v>43</v>
      </c>
      <c r="C8526">
        <v>6</v>
      </c>
      <c r="D8526" t="s">
        <v>26</v>
      </c>
      <c r="E8526" t="s">
        <v>171</v>
      </c>
      <c r="F8526" t="s">
        <v>13</v>
      </c>
      <c r="G8526" t="s">
        <v>1428</v>
      </c>
      <c r="H8526" s="1">
        <v>0</v>
      </c>
      <c r="I8526" s="2">
        <v>42446</v>
      </c>
      <c r="J8526" t="s">
        <v>5651</v>
      </c>
      <c r="K8526" t="s">
        <v>102</v>
      </c>
      <c r="L8526">
        <v>10024</v>
      </c>
      <c r="M8526">
        <v>1720</v>
      </c>
      <c r="N8526" t="s">
        <v>6373</v>
      </c>
      <c r="O8526">
        <v>16</v>
      </c>
      <c r="P8526">
        <v>7</v>
      </c>
      <c r="Q8526" t="s">
        <v>104</v>
      </c>
      <c r="R8526" t="s">
        <v>8304</v>
      </c>
      <c r="S8526">
        <v>16.38</v>
      </c>
      <c r="T8526">
        <v>35</v>
      </c>
      <c r="U8526" t="s">
        <v>33</v>
      </c>
      <c r="V8526" s="2">
        <v>42450</v>
      </c>
      <c r="W8526" t="s">
        <v>39</v>
      </c>
      <c r="X8526" t="s">
        <v>175</v>
      </c>
      <c r="Y8526" t="s">
        <v>64</v>
      </c>
    </row>
    <row r="8527" spans="1:25" hidden="1" x14ac:dyDescent="0.35">
      <c r="A8527">
        <v>2</v>
      </c>
      <c r="B8527" t="s">
        <v>25</v>
      </c>
      <c r="C8527">
        <v>1</v>
      </c>
      <c r="D8527" t="s">
        <v>50</v>
      </c>
      <c r="E8527" t="s">
        <v>99</v>
      </c>
      <c r="F8527" t="s">
        <v>13</v>
      </c>
      <c r="G8527" t="s">
        <v>410</v>
      </c>
      <c r="H8527" s="1">
        <v>0.2</v>
      </c>
      <c r="I8527" s="2">
        <v>42693</v>
      </c>
      <c r="J8527" t="s">
        <v>4744</v>
      </c>
      <c r="K8527" t="s">
        <v>102</v>
      </c>
      <c r="L8527">
        <v>19120</v>
      </c>
      <c r="M8527">
        <v>1005</v>
      </c>
      <c r="N8527" t="s">
        <v>4745</v>
      </c>
      <c r="O8527">
        <v>-1</v>
      </c>
      <c r="P8527">
        <v>1</v>
      </c>
      <c r="Q8527" t="s">
        <v>104</v>
      </c>
      <c r="R8527" t="s">
        <v>8304</v>
      </c>
      <c r="S8527">
        <v>-1.19</v>
      </c>
      <c r="T8527">
        <v>47</v>
      </c>
      <c r="U8527" t="s">
        <v>19</v>
      </c>
      <c r="V8527" s="2">
        <v>42695</v>
      </c>
      <c r="W8527" t="s">
        <v>130</v>
      </c>
      <c r="X8527" t="s">
        <v>105</v>
      </c>
      <c r="Y8527" t="s">
        <v>113</v>
      </c>
    </row>
    <row r="8528" spans="1:25" hidden="1" x14ac:dyDescent="0.35">
      <c r="A8528">
        <v>4</v>
      </c>
      <c r="B8528" t="s">
        <v>43</v>
      </c>
      <c r="C8528">
        <v>6</v>
      </c>
      <c r="D8528" t="s">
        <v>11</v>
      </c>
      <c r="E8528" t="s">
        <v>305</v>
      </c>
      <c r="F8528" t="s">
        <v>13</v>
      </c>
      <c r="G8528" t="s">
        <v>6865</v>
      </c>
      <c r="H8528" s="1">
        <v>0.2</v>
      </c>
      <c r="I8528" s="2">
        <v>42483</v>
      </c>
      <c r="J8528" t="s">
        <v>7088</v>
      </c>
      <c r="K8528" t="s">
        <v>102</v>
      </c>
      <c r="L8528">
        <v>43229</v>
      </c>
      <c r="M8528">
        <v>677</v>
      </c>
      <c r="N8528" t="s">
        <v>2260</v>
      </c>
      <c r="O8528">
        <v>8</v>
      </c>
      <c r="P8528">
        <v>4</v>
      </c>
      <c r="Q8528" t="s">
        <v>104</v>
      </c>
      <c r="R8528" t="s">
        <v>8304</v>
      </c>
      <c r="S8528">
        <v>7.82</v>
      </c>
      <c r="T8528">
        <v>22</v>
      </c>
      <c r="U8528" t="s">
        <v>76</v>
      </c>
      <c r="V8528" s="2">
        <v>42487</v>
      </c>
      <c r="W8528" t="s">
        <v>39</v>
      </c>
      <c r="X8528" t="s">
        <v>309</v>
      </c>
      <c r="Y8528" t="s">
        <v>47</v>
      </c>
    </row>
    <row r="8529" spans="1:25" hidden="1" x14ac:dyDescent="0.35">
      <c r="A8529">
        <v>4</v>
      </c>
      <c r="B8529" t="s">
        <v>43</v>
      </c>
      <c r="C8529">
        <v>6</v>
      </c>
      <c r="D8529" t="s">
        <v>11</v>
      </c>
      <c r="E8529" t="s">
        <v>305</v>
      </c>
      <c r="F8529" t="s">
        <v>13</v>
      </c>
      <c r="G8529" t="s">
        <v>6865</v>
      </c>
      <c r="H8529" s="1">
        <v>0.3</v>
      </c>
      <c r="I8529" s="2">
        <v>42483</v>
      </c>
      <c r="J8529" t="s">
        <v>7088</v>
      </c>
      <c r="K8529" t="s">
        <v>102</v>
      </c>
      <c r="L8529">
        <v>43229</v>
      </c>
      <c r="M8529">
        <v>761</v>
      </c>
      <c r="N8529" t="s">
        <v>571</v>
      </c>
      <c r="O8529">
        <v>-12</v>
      </c>
      <c r="P8529">
        <v>2</v>
      </c>
      <c r="Q8529" t="s">
        <v>104</v>
      </c>
      <c r="R8529" t="s">
        <v>8304</v>
      </c>
      <c r="S8529">
        <v>-12.06</v>
      </c>
      <c r="T8529">
        <v>281</v>
      </c>
      <c r="U8529" t="s">
        <v>76</v>
      </c>
      <c r="V8529" s="2">
        <v>42487</v>
      </c>
      <c r="W8529" t="s">
        <v>39</v>
      </c>
      <c r="X8529" t="s">
        <v>309</v>
      </c>
      <c r="Y8529" t="s">
        <v>24</v>
      </c>
    </row>
    <row r="8530" spans="1:25" hidden="1" x14ac:dyDescent="0.35">
      <c r="A8530">
        <v>4</v>
      </c>
      <c r="B8530" t="s">
        <v>43</v>
      </c>
      <c r="C8530">
        <v>6</v>
      </c>
      <c r="D8530" t="s">
        <v>26</v>
      </c>
      <c r="E8530" t="s">
        <v>305</v>
      </c>
      <c r="F8530" t="s">
        <v>13</v>
      </c>
      <c r="G8530" t="s">
        <v>6865</v>
      </c>
      <c r="H8530" s="1">
        <v>0.7</v>
      </c>
      <c r="I8530" s="2">
        <v>42483</v>
      </c>
      <c r="J8530" t="s">
        <v>7088</v>
      </c>
      <c r="K8530" t="s">
        <v>102</v>
      </c>
      <c r="L8530">
        <v>43229</v>
      </c>
      <c r="M8530">
        <v>1850</v>
      </c>
      <c r="N8530" t="s">
        <v>3958</v>
      </c>
      <c r="O8530">
        <v>-5</v>
      </c>
      <c r="P8530">
        <v>8</v>
      </c>
      <c r="Q8530" t="s">
        <v>104</v>
      </c>
      <c r="R8530" t="s">
        <v>8304</v>
      </c>
      <c r="S8530">
        <v>-5.24</v>
      </c>
      <c r="T8530">
        <v>7</v>
      </c>
      <c r="U8530" t="s">
        <v>76</v>
      </c>
      <c r="V8530" s="2">
        <v>42487</v>
      </c>
      <c r="W8530" t="s">
        <v>39</v>
      </c>
      <c r="X8530" t="s">
        <v>309</v>
      </c>
      <c r="Y8530" t="s">
        <v>54</v>
      </c>
    </row>
    <row r="8531" spans="1:25" hidden="1" x14ac:dyDescent="0.35">
      <c r="A8531">
        <v>6</v>
      </c>
      <c r="B8531" t="s">
        <v>10</v>
      </c>
      <c r="C8531">
        <v>6</v>
      </c>
      <c r="D8531" t="s">
        <v>26</v>
      </c>
      <c r="E8531" t="s">
        <v>171</v>
      </c>
      <c r="F8531" t="s">
        <v>13</v>
      </c>
      <c r="G8531" t="s">
        <v>5286</v>
      </c>
      <c r="H8531" s="1">
        <v>0</v>
      </c>
      <c r="I8531" s="2">
        <v>42578</v>
      </c>
      <c r="J8531" t="s">
        <v>6378</v>
      </c>
      <c r="K8531" t="s">
        <v>102</v>
      </c>
      <c r="L8531">
        <v>10035</v>
      </c>
      <c r="M8531">
        <v>1753</v>
      </c>
      <c r="N8531" t="s">
        <v>6379</v>
      </c>
      <c r="O8531">
        <v>32</v>
      </c>
      <c r="P8531">
        <v>11</v>
      </c>
      <c r="Q8531" t="s">
        <v>104</v>
      </c>
      <c r="R8531" t="s">
        <v>8304</v>
      </c>
      <c r="S8531">
        <v>32.229999999999997</v>
      </c>
      <c r="T8531">
        <v>66</v>
      </c>
      <c r="U8531" t="s">
        <v>33</v>
      </c>
      <c r="V8531" s="2">
        <v>42584</v>
      </c>
      <c r="W8531" t="s">
        <v>39</v>
      </c>
      <c r="X8531" t="s">
        <v>175</v>
      </c>
      <c r="Y8531" t="s">
        <v>64</v>
      </c>
    </row>
    <row r="8532" spans="1:25" hidden="1" x14ac:dyDescent="0.35">
      <c r="A8532">
        <v>5</v>
      </c>
      <c r="B8532" t="s">
        <v>43</v>
      </c>
      <c r="C8532">
        <v>6</v>
      </c>
      <c r="D8532" t="s">
        <v>11</v>
      </c>
      <c r="E8532" t="s">
        <v>316</v>
      </c>
      <c r="F8532" t="s">
        <v>13</v>
      </c>
      <c r="G8532" t="s">
        <v>608</v>
      </c>
      <c r="H8532" s="1">
        <v>0.3</v>
      </c>
      <c r="I8532" s="2">
        <v>42570</v>
      </c>
      <c r="J8532" t="s">
        <v>5639</v>
      </c>
      <c r="K8532" t="s">
        <v>102</v>
      </c>
      <c r="L8532">
        <v>6010</v>
      </c>
      <c r="M8532">
        <v>280</v>
      </c>
      <c r="N8532" t="s">
        <v>8284</v>
      </c>
      <c r="O8532">
        <v>-4</v>
      </c>
      <c r="P8532">
        <v>1</v>
      </c>
      <c r="Q8532" t="s">
        <v>104</v>
      </c>
      <c r="R8532" t="s">
        <v>8304</v>
      </c>
      <c r="S8532">
        <v>-4.03</v>
      </c>
      <c r="T8532">
        <v>71</v>
      </c>
      <c r="U8532" t="s">
        <v>33</v>
      </c>
      <c r="V8532" s="2">
        <v>42575</v>
      </c>
      <c r="W8532" t="s">
        <v>39</v>
      </c>
      <c r="X8532" t="s">
        <v>461</v>
      </c>
      <c r="Y8532" t="s">
        <v>41</v>
      </c>
    </row>
    <row r="8533" spans="1:25" hidden="1" x14ac:dyDescent="0.35">
      <c r="A8533">
        <v>5</v>
      </c>
      <c r="B8533" t="s">
        <v>43</v>
      </c>
      <c r="C8533">
        <v>6</v>
      </c>
      <c r="D8533" t="s">
        <v>26</v>
      </c>
      <c r="E8533" t="s">
        <v>316</v>
      </c>
      <c r="F8533" t="s">
        <v>13</v>
      </c>
      <c r="G8533" t="s">
        <v>608</v>
      </c>
      <c r="H8533" s="1">
        <v>0</v>
      </c>
      <c r="I8533" s="2">
        <v>42570</v>
      </c>
      <c r="J8533" t="s">
        <v>5639</v>
      </c>
      <c r="K8533" t="s">
        <v>102</v>
      </c>
      <c r="L8533">
        <v>6010</v>
      </c>
      <c r="M8533">
        <v>50</v>
      </c>
      <c r="N8533" t="s">
        <v>749</v>
      </c>
      <c r="O8533">
        <v>2</v>
      </c>
      <c r="P8533">
        <v>1</v>
      </c>
      <c r="Q8533" t="s">
        <v>104</v>
      </c>
      <c r="R8533" t="s">
        <v>8304</v>
      </c>
      <c r="S8533">
        <v>1.83</v>
      </c>
      <c r="T8533">
        <v>4</v>
      </c>
      <c r="U8533" t="s">
        <v>33</v>
      </c>
      <c r="V8533" s="2">
        <v>42575</v>
      </c>
      <c r="W8533" t="s">
        <v>39</v>
      </c>
      <c r="X8533" t="s">
        <v>461</v>
      </c>
      <c r="Y8533" t="s">
        <v>54</v>
      </c>
    </row>
    <row r="8534" spans="1:25" hidden="1" x14ac:dyDescent="0.35">
      <c r="A8534">
        <v>5</v>
      </c>
      <c r="B8534" t="s">
        <v>43</v>
      </c>
      <c r="C8534">
        <v>6</v>
      </c>
      <c r="D8534" t="s">
        <v>26</v>
      </c>
      <c r="E8534" t="s">
        <v>316</v>
      </c>
      <c r="F8534" t="s">
        <v>13</v>
      </c>
      <c r="G8534" t="s">
        <v>608</v>
      </c>
      <c r="H8534" s="1">
        <v>0</v>
      </c>
      <c r="I8534" s="2">
        <v>42570</v>
      </c>
      <c r="J8534" t="s">
        <v>5639</v>
      </c>
      <c r="K8534" t="s">
        <v>102</v>
      </c>
      <c r="L8534">
        <v>6010</v>
      </c>
      <c r="M8534">
        <v>177</v>
      </c>
      <c r="N8534" t="s">
        <v>8280</v>
      </c>
      <c r="O8534">
        <v>10</v>
      </c>
      <c r="P8534">
        <v>2</v>
      </c>
      <c r="Q8534" t="s">
        <v>104</v>
      </c>
      <c r="R8534" t="s">
        <v>8304</v>
      </c>
      <c r="S8534">
        <v>9.6</v>
      </c>
      <c r="T8534">
        <v>21</v>
      </c>
      <c r="U8534" t="s">
        <v>33</v>
      </c>
      <c r="V8534" s="2">
        <v>42575</v>
      </c>
      <c r="W8534" t="s">
        <v>39</v>
      </c>
      <c r="X8534" t="s">
        <v>461</v>
      </c>
      <c r="Y8534" t="s">
        <v>54</v>
      </c>
    </row>
    <row r="8535" spans="1:25" hidden="1" x14ac:dyDescent="0.35">
      <c r="A8535">
        <v>5</v>
      </c>
      <c r="B8535" t="s">
        <v>43</v>
      </c>
      <c r="C8535">
        <v>6</v>
      </c>
      <c r="D8535" t="s">
        <v>50</v>
      </c>
      <c r="E8535" t="s">
        <v>316</v>
      </c>
      <c r="F8535" t="s">
        <v>13</v>
      </c>
      <c r="G8535" t="s">
        <v>608</v>
      </c>
      <c r="H8535" s="1">
        <v>0</v>
      </c>
      <c r="I8535" s="2">
        <v>42570</v>
      </c>
      <c r="J8535" t="s">
        <v>5639</v>
      </c>
      <c r="K8535" t="s">
        <v>102</v>
      </c>
      <c r="L8535">
        <v>6010</v>
      </c>
      <c r="M8535">
        <v>1299</v>
      </c>
      <c r="N8535" t="s">
        <v>4863</v>
      </c>
      <c r="O8535">
        <v>94</v>
      </c>
      <c r="P8535">
        <v>2</v>
      </c>
      <c r="Q8535" t="s">
        <v>104</v>
      </c>
      <c r="R8535" t="s">
        <v>8304</v>
      </c>
      <c r="S8535">
        <v>93.59</v>
      </c>
      <c r="T8535">
        <v>360</v>
      </c>
      <c r="U8535" t="s">
        <v>33</v>
      </c>
      <c r="V8535" s="2">
        <v>42575</v>
      </c>
      <c r="W8535" t="s">
        <v>39</v>
      </c>
      <c r="X8535" t="s">
        <v>461</v>
      </c>
      <c r="Y8535" t="s">
        <v>52</v>
      </c>
    </row>
    <row r="8536" spans="1:25" hidden="1" x14ac:dyDescent="0.35">
      <c r="A8536">
        <v>7</v>
      </c>
      <c r="B8536" t="s">
        <v>25</v>
      </c>
      <c r="C8536">
        <v>6</v>
      </c>
      <c r="D8536" t="s">
        <v>26</v>
      </c>
      <c r="E8536" t="s">
        <v>333</v>
      </c>
      <c r="F8536" t="s">
        <v>13</v>
      </c>
      <c r="G8536" t="s">
        <v>867</v>
      </c>
      <c r="H8536" s="1">
        <v>0.2</v>
      </c>
      <c r="I8536" s="2">
        <v>42565</v>
      </c>
      <c r="J8536" t="s">
        <v>4684</v>
      </c>
      <c r="K8536" t="s">
        <v>30</v>
      </c>
      <c r="L8536">
        <v>85023</v>
      </c>
      <c r="M8536">
        <v>574</v>
      </c>
      <c r="N8536" t="s">
        <v>8100</v>
      </c>
      <c r="O8536">
        <v>6</v>
      </c>
      <c r="P8536">
        <v>5</v>
      </c>
      <c r="Q8536" t="s">
        <v>32</v>
      </c>
      <c r="R8536" t="s">
        <v>8304</v>
      </c>
      <c r="S8536">
        <v>6.29</v>
      </c>
      <c r="T8536">
        <v>56</v>
      </c>
      <c r="U8536" t="s">
        <v>19</v>
      </c>
      <c r="V8536" s="2">
        <v>42572</v>
      </c>
      <c r="W8536" t="s">
        <v>39</v>
      </c>
      <c r="X8536" t="s">
        <v>199</v>
      </c>
      <c r="Y8536" t="s">
        <v>42</v>
      </c>
    </row>
    <row r="8537" spans="1:25" hidden="1" x14ac:dyDescent="0.35">
      <c r="A8537">
        <v>6</v>
      </c>
      <c r="B8537" t="s">
        <v>10</v>
      </c>
      <c r="C8537">
        <v>6</v>
      </c>
      <c r="D8537" t="s">
        <v>26</v>
      </c>
      <c r="E8537" t="s">
        <v>906</v>
      </c>
      <c r="F8537" t="s">
        <v>13</v>
      </c>
      <c r="G8537" t="s">
        <v>907</v>
      </c>
      <c r="H8537" s="1">
        <v>0.7</v>
      </c>
      <c r="I8537" s="2">
        <v>42723</v>
      </c>
      <c r="J8537" t="s">
        <v>908</v>
      </c>
      <c r="K8537" t="s">
        <v>16</v>
      </c>
      <c r="L8537">
        <v>32216</v>
      </c>
      <c r="M8537">
        <v>929</v>
      </c>
      <c r="N8537" t="s">
        <v>909</v>
      </c>
      <c r="O8537">
        <v>-4</v>
      </c>
      <c r="P8537">
        <v>2</v>
      </c>
      <c r="Q8537" t="s">
        <v>18</v>
      </c>
      <c r="R8537" t="s">
        <v>92</v>
      </c>
      <c r="S8537">
        <v>-3.69</v>
      </c>
      <c r="T8537">
        <v>5</v>
      </c>
      <c r="U8537" t="s">
        <v>19</v>
      </c>
      <c r="V8537" s="2">
        <v>42729</v>
      </c>
      <c r="W8537" t="s">
        <v>39</v>
      </c>
      <c r="X8537" t="s">
        <v>40</v>
      </c>
      <c r="Y8537" t="s">
        <v>54</v>
      </c>
    </row>
    <row r="8538" spans="1:25" hidden="1" x14ac:dyDescent="0.35">
      <c r="A8538">
        <v>6</v>
      </c>
      <c r="B8538" t="s">
        <v>10</v>
      </c>
      <c r="C8538">
        <v>6</v>
      </c>
      <c r="D8538" t="s">
        <v>50</v>
      </c>
      <c r="E8538" t="s">
        <v>906</v>
      </c>
      <c r="F8538" t="s">
        <v>13</v>
      </c>
      <c r="G8538" t="s">
        <v>907</v>
      </c>
      <c r="H8538" s="1">
        <v>0.2</v>
      </c>
      <c r="I8538" s="2">
        <v>42723</v>
      </c>
      <c r="J8538" t="s">
        <v>908</v>
      </c>
      <c r="K8538" t="s">
        <v>16</v>
      </c>
      <c r="L8538">
        <v>32216</v>
      </c>
      <c r="M8538">
        <v>305</v>
      </c>
      <c r="N8538" t="s">
        <v>910</v>
      </c>
      <c r="O8538">
        <v>-19</v>
      </c>
      <c r="P8538">
        <v>5</v>
      </c>
      <c r="Q8538" t="s">
        <v>18</v>
      </c>
      <c r="R8538" t="s">
        <v>92</v>
      </c>
      <c r="S8538">
        <v>-18.579999999999998</v>
      </c>
      <c r="T8538">
        <v>248</v>
      </c>
      <c r="U8538" t="s">
        <v>19</v>
      </c>
      <c r="V8538" s="2">
        <v>42729</v>
      </c>
      <c r="W8538" t="s">
        <v>39</v>
      </c>
      <c r="X8538" t="s">
        <v>40</v>
      </c>
      <c r="Y8538" t="s">
        <v>113</v>
      </c>
    </row>
    <row r="8539" spans="1:25" hidden="1" x14ac:dyDescent="0.35">
      <c r="A8539">
        <v>4</v>
      </c>
      <c r="B8539" t="s">
        <v>25</v>
      </c>
      <c r="C8539">
        <v>3</v>
      </c>
      <c r="D8539" t="s">
        <v>26</v>
      </c>
      <c r="E8539" t="s">
        <v>122</v>
      </c>
      <c r="F8539" t="s">
        <v>13</v>
      </c>
      <c r="G8539" t="s">
        <v>1796</v>
      </c>
      <c r="H8539" s="1">
        <v>0.8</v>
      </c>
      <c r="I8539" s="2">
        <v>42625</v>
      </c>
      <c r="J8539" t="s">
        <v>3417</v>
      </c>
      <c r="K8539" t="s">
        <v>73</v>
      </c>
      <c r="L8539">
        <v>77070</v>
      </c>
      <c r="M8539">
        <v>1645</v>
      </c>
      <c r="N8539" t="s">
        <v>3418</v>
      </c>
      <c r="O8539">
        <v>-8</v>
      </c>
      <c r="P8539">
        <v>5</v>
      </c>
      <c r="Q8539" t="s">
        <v>75</v>
      </c>
      <c r="R8539" t="s">
        <v>8304</v>
      </c>
      <c r="S8539">
        <v>-8.0299999999999994</v>
      </c>
      <c r="T8539">
        <v>5</v>
      </c>
      <c r="U8539" t="s">
        <v>19</v>
      </c>
      <c r="V8539" s="2">
        <v>42629</v>
      </c>
      <c r="W8539" t="s">
        <v>20</v>
      </c>
      <c r="X8539" t="s">
        <v>77</v>
      </c>
      <c r="Y8539" t="s">
        <v>54</v>
      </c>
    </row>
    <row r="8540" spans="1:25" hidden="1" x14ac:dyDescent="0.35">
      <c r="A8540">
        <v>6</v>
      </c>
      <c r="B8540" t="s">
        <v>10</v>
      </c>
      <c r="C8540">
        <v>6</v>
      </c>
      <c r="D8540" t="s">
        <v>26</v>
      </c>
      <c r="E8540" t="s">
        <v>192</v>
      </c>
      <c r="F8540" t="s">
        <v>13</v>
      </c>
      <c r="G8540" t="s">
        <v>1098</v>
      </c>
      <c r="H8540" s="1">
        <v>0.2</v>
      </c>
      <c r="I8540" s="2">
        <v>42657</v>
      </c>
      <c r="J8540" t="s">
        <v>3903</v>
      </c>
      <c r="K8540" t="s">
        <v>73</v>
      </c>
      <c r="L8540">
        <v>60653</v>
      </c>
      <c r="M8540">
        <v>1696</v>
      </c>
      <c r="N8540" t="s">
        <v>3904</v>
      </c>
      <c r="O8540">
        <v>7</v>
      </c>
      <c r="P8540">
        <v>4</v>
      </c>
      <c r="Q8540" t="s">
        <v>75</v>
      </c>
      <c r="R8540" t="s">
        <v>8304</v>
      </c>
      <c r="S8540">
        <v>6.94</v>
      </c>
      <c r="T8540">
        <v>19</v>
      </c>
      <c r="U8540" t="s">
        <v>19</v>
      </c>
      <c r="V8540" s="2">
        <v>42663</v>
      </c>
      <c r="W8540" t="s">
        <v>39</v>
      </c>
      <c r="X8540" t="s">
        <v>139</v>
      </c>
      <c r="Y8540" t="s">
        <v>64</v>
      </c>
    </row>
    <row r="8541" spans="1:25" hidden="1" x14ac:dyDescent="0.35">
      <c r="A8541">
        <v>6</v>
      </c>
      <c r="B8541" t="s">
        <v>10</v>
      </c>
      <c r="C8541">
        <v>6</v>
      </c>
      <c r="D8541" t="s">
        <v>26</v>
      </c>
      <c r="E8541" t="s">
        <v>192</v>
      </c>
      <c r="F8541" t="s">
        <v>13</v>
      </c>
      <c r="G8541" t="s">
        <v>1098</v>
      </c>
      <c r="H8541" s="1">
        <v>0.2</v>
      </c>
      <c r="I8541" s="2">
        <v>42657</v>
      </c>
      <c r="J8541" t="s">
        <v>3903</v>
      </c>
      <c r="K8541" t="s">
        <v>73</v>
      </c>
      <c r="L8541">
        <v>60653</v>
      </c>
      <c r="M8541">
        <v>1748</v>
      </c>
      <c r="N8541" t="s">
        <v>3940</v>
      </c>
      <c r="O8541">
        <v>101</v>
      </c>
      <c r="P8541">
        <v>13</v>
      </c>
      <c r="Q8541" t="s">
        <v>75</v>
      </c>
      <c r="R8541" t="s">
        <v>8304</v>
      </c>
      <c r="S8541">
        <v>100.68</v>
      </c>
      <c r="T8541">
        <v>322</v>
      </c>
      <c r="U8541" t="s">
        <v>19</v>
      </c>
      <c r="V8541" s="2">
        <v>42663</v>
      </c>
      <c r="W8541" t="s">
        <v>39</v>
      </c>
      <c r="X8541" t="s">
        <v>139</v>
      </c>
      <c r="Y8541" t="s">
        <v>64</v>
      </c>
    </row>
    <row r="8542" spans="1:25" hidden="1" x14ac:dyDescent="0.35">
      <c r="A8542">
        <v>6</v>
      </c>
      <c r="B8542" t="s">
        <v>10</v>
      </c>
      <c r="C8542">
        <v>6</v>
      </c>
      <c r="D8542" t="s">
        <v>26</v>
      </c>
      <c r="E8542" t="s">
        <v>192</v>
      </c>
      <c r="F8542" t="s">
        <v>13</v>
      </c>
      <c r="G8542" t="s">
        <v>1098</v>
      </c>
      <c r="H8542" s="1">
        <v>0.8</v>
      </c>
      <c r="I8542" s="2">
        <v>42657</v>
      </c>
      <c r="J8542" t="s">
        <v>3903</v>
      </c>
      <c r="K8542" t="s">
        <v>73</v>
      </c>
      <c r="L8542">
        <v>60653</v>
      </c>
      <c r="M8542">
        <v>1312</v>
      </c>
      <c r="N8542" t="s">
        <v>8157</v>
      </c>
      <c r="O8542">
        <v>-5</v>
      </c>
      <c r="P8542">
        <v>3</v>
      </c>
      <c r="Q8542" t="s">
        <v>75</v>
      </c>
      <c r="R8542" t="s">
        <v>8304</v>
      </c>
      <c r="S8542">
        <v>-4.8600000000000003</v>
      </c>
      <c r="T8542">
        <v>3</v>
      </c>
      <c r="U8542" t="s">
        <v>19</v>
      </c>
      <c r="V8542" s="2">
        <v>42663</v>
      </c>
      <c r="W8542" t="s">
        <v>39</v>
      </c>
      <c r="X8542" t="s">
        <v>139</v>
      </c>
      <c r="Y8542" t="s">
        <v>54</v>
      </c>
    </row>
    <row r="8543" spans="1:25" x14ac:dyDescent="0.35">
      <c r="A8543">
        <v>5</v>
      </c>
      <c r="B8543" t="s">
        <v>25</v>
      </c>
      <c r="C8543">
        <v>3</v>
      </c>
      <c r="D8543" t="s">
        <v>11</v>
      </c>
      <c r="E8543" t="s">
        <v>27</v>
      </c>
      <c r="F8543" t="s">
        <v>13</v>
      </c>
      <c r="G8543" t="s">
        <v>1823</v>
      </c>
      <c r="H8543" s="1">
        <v>0.2</v>
      </c>
      <c r="I8543" s="2">
        <v>42639</v>
      </c>
      <c r="J8543" t="s">
        <v>2087</v>
      </c>
      <c r="K8543" t="s">
        <v>30</v>
      </c>
      <c r="L8543">
        <v>90049</v>
      </c>
      <c r="M8543">
        <v>977</v>
      </c>
      <c r="N8543" t="s">
        <v>2088</v>
      </c>
      <c r="O8543">
        <v>0</v>
      </c>
      <c r="P8543">
        <v>2</v>
      </c>
      <c r="Q8543" t="s">
        <v>32</v>
      </c>
      <c r="R8543" t="s">
        <v>8304</v>
      </c>
      <c r="S8543">
        <v>0</v>
      </c>
      <c r="T8543">
        <v>146</v>
      </c>
      <c r="U8543" t="s">
        <v>19</v>
      </c>
      <c r="V8543" s="2">
        <v>42644</v>
      </c>
      <c r="W8543" t="s">
        <v>20</v>
      </c>
      <c r="X8543" t="s">
        <v>34</v>
      </c>
      <c r="Y8543" t="s">
        <v>24</v>
      </c>
    </row>
    <row r="8544" spans="1:25" hidden="1" x14ac:dyDescent="0.35">
      <c r="A8544">
        <v>2</v>
      </c>
      <c r="B8544" t="s">
        <v>43</v>
      </c>
      <c r="C8544">
        <v>3</v>
      </c>
      <c r="D8544" t="s">
        <v>11</v>
      </c>
      <c r="E8544" t="s">
        <v>122</v>
      </c>
      <c r="F8544" t="s">
        <v>13</v>
      </c>
      <c r="G8544" t="s">
        <v>327</v>
      </c>
      <c r="H8544" s="1">
        <v>0.3</v>
      </c>
      <c r="I8544" s="2">
        <v>42730</v>
      </c>
      <c r="J8544" t="s">
        <v>328</v>
      </c>
      <c r="K8544" t="s">
        <v>73</v>
      </c>
      <c r="L8544">
        <v>77041</v>
      </c>
      <c r="M8544">
        <v>744</v>
      </c>
      <c r="N8544" t="s">
        <v>8108</v>
      </c>
      <c r="O8544">
        <v>-9</v>
      </c>
      <c r="P8544">
        <v>3</v>
      </c>
      <c r="Q8544" t="s">
        <v>75</v>
      </c>
      <c r="R8544" t="s">
        <v>8304</v>
      </c>
      <c r="S8544">
        <v>-8.58</v>
      </c>
      <c r="T8544">
        <v>601</v>
      </c>
      <c r="U8544" t="s">
        <v>76</v>
      </c>
      <c r="V8544" s="2">
        <v>42732</v>
      </c>
      <c r="W8544" t="s">
        <v>20</v>
      </c>
      <c r="X8544" t="s">
        <v>77</v>
      </c>
      <c r="Y8544" t="s">
        <v>24</v>
      </c>
    </row>
    <row r="8545" spans="1:25" hidden="1" x14ac:dyDescent="0.35">
      <c r="A8545">
        <v>0</v>
      </c>
      <c r="B8545" t="s">
        <v>10</v>
      </c>
      <c r="C8545">
        <v>0</v>
      </c>
      <c r="D8545" t="s">
        <v>26</v>
      </c>
      <c r="E8545" t="s">
        <v>5543</v>
      </c>
      <c r="F8545" t="s">
        <v>13</v>
      </c>
      <c r="G8545" t="s">
        <v>5941</v>
      </c>
      <c r="H8545" s="1">
        <v>0.8</v>
      </c>
      <c r="I8545" s="2">
        <v>42639</v>
      </c>
      <c r="J8545" t="s">
        <v>5984</v>
      </c>
      <c r="K8545" t="s">
        <v>73</v>
      </c>
      <c r="L8545">
        <v>75150</v>
      </c>
      <c r="M8545">
        <v>35</v>
      </c>
      <c r="N8545" t="s">
        <v>586</v>
      </c>
      <c r="O8545">
        <v>-1</v>
      </c>
      <c r="P8545">
        <v>1</v>
      </c>
      <c r="Q8545" t="s">
        <v>75</v>
      </c>
      <c r="R8545" t="s">
        <v>8304</v>
      </c>
      <c r="S8545">
        <v>-1.4</v>
      </c>
      <c r="T8545">
        <v>1</v>
      </c>
      <c r="U8545" t="s">
        <v>33</v>
      </c>
      <c r="V8545" s="2">
        <v>42639</v>
      </c>
      <c r="W8545" t="s">
        <v>773</v>
      </c>
      <c r="X8545" t="s">
        <v>77</v>
      </c>
      <c r="Y8545" t="s">
        <v>54</v>
      </c>
    </row>
    <row r="8546" spans="1:25" hidden="1" x14ac:dyDescent="0.35">
      <c r="A8546">
        <v>5</v>
      </c>
      <c r="B8546" t="s">
        <v>43</v>
      </c>
      <c r="C8546">
        <v>6</v>
      </c>
      <c r="D8546" t="s">
        <v>26</v>
      </c>
      <c r="E8546" t="s">
        <v>192</v>
      </c>
      <c r="F8546" t="s">
        <v>13</v>
      </c>
      <c r="G8546" t="s">
        <v>5859</v>
      </c>
      <c r="H8546" s="1">
        <v>0.2</v>
      </c>
      <c r="I8546" s="2">
        <v>42655</v>
      </c>
      <c r="J8546" t="s">
        <v>6247</v>
      </c>
      <c r="K8546" t="s">
        <v>73</v>
      </c>
      <c r="L8546">
        <v>60623</v>
      </c>
      <c r="M8546">
        <v>78</v>
      </c>
      <c r="N8546" t="s">
        <v>8231</v>
      </c>
      <c r="O8546">
        <v>3</v>
      </c>
      <c r="P8546">
        <v>2</v>
      </c>
      <c r="Q8546" t="s">
        <v>75</v>
      </c>
      <c r="R8546" t="s">
        <v>8304</v>
      </c>
      <c r="S8546">
        <v>2.5</v>
      </c>
      <c r="T8546">
        <v>22</v>
      </c>
      <c r="U8546" t="s">
        <v>33</v>
      </c>
      <c r="V8546" s="2">
        <v>42660</v>
      </c>
      <c r="W8546" t="s">
        <v>39</v>
      </c>
      <c r="X8546" t="s">
        <v>139</v>
      </c>
      <c r="Y8546" t="s">
        <v>356</v>
      </c>
    </row>
    <row r="8547" spans="1:25" x14ac:dyDescent="0.35">
      <c r="A8547">
        <v>5</v>
      </c>
      <c r="B8547" t="s">
        <v>43</v>
      </c>
      <c r="C8547">
        <v>6</v>
      </c>
      <c r="D8547" t="s">
        <v>26</v>
      </c>
      <c r="E8547" t="s">
        <v>27</v>
      </c>
      <c r="F8547" t="s">
        <v>13</v>
      </c>
      <c r="G8547" t="s">
        <v>131</v>
      </c>
      <c r="H8547" s="1">
        <v>0</v>
      </c>
      <c r="I8547" s="2">
        <v>42496</v>
      </c>
      <c r="J8547" t="s">
        <v>7624</v>
      </c>
      <c r="K8547" t="s">
        <v>30</v>
      </c>
      <c r="L8547">
        <v>90004</v>
      </c>
      <c r="M8547">
        <v>1506</v>
      </c>
      <c r="N8547" t="s">
        <v>6061</v>
      </c>
      <c r="O8547">
        <v>3</v>
      </c>
      <c r="P8547">
        <v>2</v>
      </c>
      <c r="Q8547" t="s">
        <v>32</v>
      </c>
      <c r="R8547" t="s">
        <v>8304</v>
      </c>
      <c r="S8547">
        <v>2.72</v>
      </c>
      <c r="T8547">
        <v>6</v>
      </c>
      <c r="U8547" t="s">
        <v>76</v>
      </c>
      <c r="V8547" s="2">
        <v>42501</v>
      </c>
      <c r="W8547" t="s">
        <v>39</v>
      </c>
      <c r="X8547" t="s">
        <v>34</v>
      </c>
      <c r="Y8547" t="s">
        <v>35</v>
      </c>
    </row>
    <row r="8548" spans="1:25" x14ac:dyDescent="0.35">
      <c r="A8548">
        <v>5</v>
      </c>
      <c r="B8548" t="s">
        <v>43</v>
      </c>
      <c r="C8548">
        <v>6</v>
      </c>
      <c r="D8548" t="s">
        <v>26</v>
      </c>
      <c r="E8548" t="s">
        <v>27</v>
      </c>
      <c r="F8548" t="s">
        <v>13</v>
      </c>
      <c r="G8548" t="s">
        <v>131</v>
      </c>
      <c r="H8548" s="1">
        <v>0</v>
      </c>
      <c r="I8548" s="2">
        <v>42496</v>
      </c>
      <c r="J8548" t="s">
        <v>7624</v>
      </c>
      <c r="K8548" t="s">
        <v>30</v>
      </c>
      <c r="L8548">
        <v>90004</v>
      </c>
      <c r="M8548">
        <v>1102</v>
      </c>
      <c r="N8548" t="s">
        <v>4398</v>
      </c>
      <c r="O8548">
        <v>30</v>
      </c>
      <c r="P8548">
        <v>6</v>
      </c>
      <c r="Q8548" t="s">
        <v>32</v>
      </c>
      <c r="R8548" t="s">
        <v>8304</v>
      </c>
      <c r="S8548">
        <v>30.22</v>
      </c>
      <c r="T8548">
        <v>108</v>
      </c>
      <c r="U8548" t="s">
        <v>76</v>
      </c>
      <c r="V8548" s="2">
        <v>42501</v>
      </c>
      <c r="W8548" t="s">
        <v>39</v>
      </c>
      <c r="X8548" t="s">
        <v>34</v>
      </c>
      <c r="Y8548" t="s">
        <v>49</v>
      </c>
    </row>
    <row r="8549" spans="1:25" hidden="1" x14ac:dyDescent="0.35">
      <c r="A8549">
        <v>5</v>
      </c>
      <c r="B8549" t="s">
        <v>43</v>
      </c>
      <c r="C8549">
        <v>6</v>
      </c>
      <c r="D8549" t="s">
        <v>11</v>
      </c>
      <c r="E8549" t="s">
        <v>3557</v>
      </c>
      <c r="F8549" t="s">
        <v>13</v>
      </c>
      <c r="G8549" t="s">
        <v>893</v>
      </c>
      <c r="H8549" s="1">
        <v>0</v>
      </c>
      <c r="I8549" s="2">
        <v>42395</v>
      </c>
      <c r="J8549" t="s">
        <v>7113</v>
      </c>
      <c r="K8549" t="s">
        <v>16</v>
      </c>
      <c r="L8549">
        <v>22304</v>
      </c>
      <c r="M8549">
        <v>576</v>
      </c>
      <c r="N8549" t="s">
        <v>2048</v>
      </c>
      <c r="O8549">
        <v>4</v>
      </c>
      <c r="P8549">
        <v>3</v>
      </c>
      <c r="Q8549" t="s">
        <v>18</v>
      </c>
      <c r="R8549" t="s">
        <v>8304</v>
      </c>
      <c r="S8549">
        <v>4.47</v>
      </c>
      <c r="T8549">
        <v>12</v>
      </c>
      <c r="U8549" t="s">
        <v>76</v>
      </c>
      <c r="V8549" s="2">
        <v>42400</v>
      </c>
      <c r="W8549" t="s">
        <v>39</v>
      </c>
      <c r="X8549" t="s">
        <v>205</v>
      </c>
      <c r="Y8549" t="s">
        <v>47</v>
      </c>
    </row>
    <row r="8550" spans="1:25" hidden="1" x14ac:dyDescent="0.35">
      <c r="A8550">
        <v>5</v>
      </c>
      <c r="B8550" t="s">
        <v>43</v>
      </c>
      <c r="C8550">
        <v>6</v>
      </c>
      <c r="D8550" t="s">
        <v>11</v>
      </c>
      <c r="E8550" t="s">
        <v>3557</v>
      </c>
      <c r="F8550" t="s">
        <v>13</v>
      </c>
      <c r="G8550" t="s">
        <v>893</v>
      </c>
      <c r="H8550" s="1">
        <v>0</v>
      </c>
      <c r="I8550" s="2">
        <v>42395</v>
      </c>
      <c r="J8550" t="s">
        <v>7113</v>
      </c>
      <c r="K8550" t="s">
        <v>16</v>
      </c>
      <c r="L8550">
        <v>22304</v>
      </c>
      <c r="M8550">
        <v>731</v>
      </c>
      <c r="N8550" t="s">
        <v>1522</v>
      </c>
      <c r="O8550">
        <v>31</v>
      </c>
      <c r="P8550">
        <v>3</v>
      </c>
      <c r="Q8550" t="s">
        <v>18</v>
      </c>
      <c r="R8550" t="s">
        <v>8304</v>
      </c>
      <c r="S8550">
        <v>30.78</v>
      </c>
      <c r="T8550">
        <v>63</v>
      </c>
      <c r="U8550" t="s">
        <v>76</v>
      </c>
      <c r="V8550" s="2">
        <v>42400</v>
      </c>
      <c r="W8550" t="s">
        <v>39</v>
      </c>
      <c r="X8550" t="s">
        <v>205</v>
      </c>
      <c r="Y8550" t="s">
        <v>47</v>
      </c>
    </row>
    <row r="8551" spans="1:25" hidden="1" x14ac:dyDescent="0.35">
      <c r="A8551">
        <v>5</v>
      </c>
      <c r="B8551" t="s">
        <v>43</v>
      </c>
      <c r="C8551">
        <v>6</v>
      </c>
      <c r="D8551" t="s">
        <v>26</v>
      </c>
      <c r="E8551" t="s">
        <v>3557</v>
      </c>
      <c r="F8551" t="s">
        <v>13</v>
      </c>
      <c r="G8551" t="s">
        <v>893</v>
      </c>
      <c r="H8551" s="1">
        <v>0</v>
      </c>
      <c r="I8551" s="2">
        <v>42395</v>
      </c>
      <c r="J8551" t="s">
        <v>7113</v>
      </c>
      <c r="K8551" t="s">
        <v>16</v>
      </c>
      <c r="L8551">
        <v>22304</v>
      </c>
      <c r="M8551">
        <v>1346</v>
      </c>
      <c r="N8551" t="s">
        <v>8241</v>
      </c>
      <c r="O8551">
        <v>8</v>
      </c>
      <c r="P8551">
        <v>2</v>
      </c>
      <c r="Q8551" t="s">
        <v>18</v>
      </c>
      <c r="R8551" t="s">
        <v>8304</v>
      </c>
      <c r="S8551">
        <v>8.34</v>
      </c>
      <c r="T8551">
        <v>17</v>
      </c>
      <c r="U8551" t="s">
        <v>76</v>
      </c>
      <c r="V8551" s="2">
        <v>42400</v>
      </c>
      <c r="W8551" t="s">
        <v>39</v>
      </c>
      <c r="X8551" t="s">
        <v>205</v>
      </c>
      <c r="Y8551" t="s">
        <v>64</v>
      </c>
    </row>
    <row r="8552" spans="1:25" hidden="1" x14ac:dyDescent="0.35">
      <c r="A8552">
        <v>5</v>
      </c>
      <c r="B8552" t="s">
        <v>43</v>
      </c>
      <c r="C8552">
        <v>6</v>
      </c>
      <c r="D8552" t="s">
        <v>26</v>
      </c>
      <c r="E8552" t="s">
        <v>3557</v>
      </c>
      <c r="F8552" t="s">
        <v>13</v>
      </c>
      <c r="G8552" t="s">
        <v>893</v>
      </c>
      <c r="H8552" s="1">
        <v>0</v>
      </c>
      <c r="I8552" s="2">
        <v>42395</v>
      </c>
      <c r="J8552" t="s">
        <v>7113</v>
      </c>
      <c r="K8552" t="s">
        <v>16</v>
      </c>
      <c r="L8552">
        <v>22304</v>
      </c>
      <c r="M8552">
        <v>607</v>
      </c>
      <c r="N8552" t="s">
        <v>8240</v>
      </c>
      <c r="O8552">
        <v>9</v>
      </c>
      <c r="P8552">
        <v>3</v>
      </c>
      <c r="Q8552" t="s">
        <v>18</v>
      </c>
      <c r="R8552" t="s">
        <v>8304</v>
      </c>
      <c r="S8552">
        <v>9.33</v>
      </c>
      <c r="T8552">
        <v>19</v>
      </c>
      <c r="U8552" t="s">
        <v>76</v>
      </c>
      <c r="V8552" s="2">
        <v>42400</v>
      </c>
      <c r="W8552" t="s">
        <v>39</v>
      </c>
      <c r="X8552" t="s">
        <v>205</v>
      </c>
      <c r="Y8552" t="s">
        <v>64</v>
      </c>
    </row>
    <row r="8553" spans="1:25" hidden="1" x14ac:dyDescent="0.35">
      <c r="A8553">
        <v>5</v>
      </c>
      <c r="B8553" t="s">
        <v>43</v>
      </c>
      <c r="C8553">
        <v>6</v>
      </c>
      <c r="D8553" t="s">
        <v>26</v>
      </c>
      <c r="E8553" t="s">
        <v>3557</v>
      </c>
      <c r="F8553" t="s">
        <v>13</v>
      </c>
      <c r="G8553" t="s">
        <v>893</v>
      </c>
      <c r="H8553" s="1">
        <v>0</v>
      </c>
      <c r="I8553" s="2">
        <v>42395</v>
      </c>
      <c r="J8553" t="s">
        <v>7113</v>
      </c>
      <c r="K8553" t="s">
        <v>16</v>
      </c>
      <c r="L8553">
        <v>22304</v>
      </c>
      <c r="M8553">
        <v>1376</v>
      </c>
      <c r="N8553" t="s">
        <v>4324</v>
      </c>
      <c r="O8553">
        <v>0</v>
      </c>
      <c r="P8553">
        <v>8</v>
      </c>
      <c r="Q8553" t="s">
        <v>18</v>
      </c>
      <c r="R8553" t="s">
        <v>8304</v>
      </c>
      <c r="S8553">
        <v>0</v>
      </c>
      <c r="T8553">
        <v>490</v>
      </c>
      <c r="U8553" t="s">
        <v>76</v>
      </c>
      <c r="V8553" s="2">
        <v>42400</v>
      </c>
      <c r="W8553" t="s">
        <v>39</v>
      </c>
      <c r="X8553" t="s">
        <v>205</v>
      </c>
      <c r="Y8553" t="s">
        <v>42</v>
      </c>
    </row>
    <row r="8554" spans="1:25" hidden="1" x14ac:dyDescent="0.35">
      <c r="A8554">
        <v>5</v>
      </c>
      <c r="B8554" t="s">
        <v>43</v>
      </c>
      <c r="C8554">
        <v>6</v>
      </c>
      <c r="D8554" t="s">
        <v>50</v>
      </c>
      <c r="E8554" t="s">
        <v>3557</v>
      </c>
      <c r="F8554" t="s">
        <v>13</v>
      </c>
      <c r="G8554" t="s">
        <v>893</v>
      </c>
      <c r="H8554" s="1">
        <v>0</v>
      </c>
      <c r="I8554" s="2">
        <v>42395</v>
      </c>
      <c r="J8554" t="s">
        <v>7113</v>
      </c>
      <c r="K8554" t="s">
        <v>16</v>
      </c>
      <c r="L8554">
        <v>22304</v>
      </c>
      <c r="M8554">
        <v>938</v>
      </c>
      <c r="N8554" t="s">
        <v>1238</v>
      </c>
      <c r="O8554">
        <v>53</v>
      </c>
      <c r="P8554">
        <v>2</v>
      </c>
      <c r="Q8554" t="s">
        <v>18</v>
      </c>
      <c r="R8554" t="s">
        <v>8304</v>
      </c>
      <c r="S8554">
        <v>52.63</v>
      </c>
      <c r="T8554">
        <v>188</v>
      </c>
      <c r="U8554" t="s">
        <v>76</v>
      </c>
      <c r="V8554" s="2">
        <v>42400</v>
      </c>
      <c r="W8554" t="s">
        <v>39</v>
      </c>
      <c r="X8554" t="s">
        <v>205</v>
      </c>
      <c r="Y8554" t="s">
        <v>52</v>
      </c>
    </row>
    <row r="8555" spans="1:25" hidden="1" x14ac:dyDescent="0.35">
      <c r="A8555">
        <v>5</v>
      </c>
      <c r="B8555" t="s">
        <v>43</v>
      </c>
      <c r="C8555">
        <v>6</v>
      </c>
      <c r="D8555" t="s">
        <v>50</v>
      </c>
      <c r="E8555" t="s">
        <v>3557</v>
      </c>
      <c r="F8555" t="s">
        <v>13</v>
      </c>
      <c r="G8555" t="s">
        <v>893</v>
      </c>
      <c r="H8555" s="1">
        <v>0</v>
      </c>
      <c r="I8555" s="2">
        <v>42395</v>
      </c>
      <c r="J8555" t="s">
        <v>7113</v>
      </c>
      <c r="K8555" t="s">
        <v>16</v>
      </c>
      <c r="L8555">
        <v>22304</v>
      </c>
      <c r="M8555">
        <v>1045</v>
      </c>
      <c r="N8555" t="s">
        <v>6819</v>
      </c>
      <c r="O8555">
        <v>0</v>
      </c>
      <c r="P8555">
        <v>13</v>
      </c>
      <c r="Q8555" t="s">
        <v>18</v>
      </c>
      <c r="R8555" t="s">
        <v>8304</v>
      </c>
      <c r="S8555">
        <v>0</v>
      </c>
      <c r="T8555">
        <v>155</v>
      </c>
      <c r="U8555" t="s">
        <v>76</v>
      </c>
      <c r="V8555" s="2">
        <v>42400</v>
      </c>
      <c r="W8555" t="s">
        <v>39</v>
      </c>
      <c r="X8555" t="s">
        <v>205</v>
      </c>
      <c r="Y8555" t="s">
        <v>52</v>
      </c>
    </row>
    <row r="8556" spans="1:25" hidden="1" x14ac:dyDescent="0.35">
      <c r="A8556">
        <v>4</v>
      </c>
      <c r="B8556" t="s">
        <v>43</v>
      </c>
      <c r="C8556">
        <v>6</v>
      </c>
      <c r="D8556" t="s">
        <v>11</v>
      </c>
      <c r="E8556" t="s">
        <v>1645</v>
      </c>
      <c r="F8556" t="s">
        <v>13</v>
      </c>
      <c r="G8556" t="s">
        <v>1567</v>
      </c>
      <c r="H8556" s="1">
        <v>0.2</v>
      </c>
      <c r="I8556" s="2">
        <v>42450</v>
      </c>
      <c r="J8556" t="s">
        <v>2541</v>
      </c>
      <c r="K8556" t="s">
        <v>16</v>
      </c>
      <c r="L8556">
        <v>37918</v>
      </c>
      <c r="M8556">
        <v>756</v>
      </c>
      <c r="N8556" t="s">
        <v>1935</v>
      </c>
      <c r="O8556">
        <v>-11</v>
      </c>
      <c r="P8556">
        <v>3</v>
      </c>
      <c r="Q8556" t="s">
        <v>18</v>
      </c>
      <c r="R8556" t="s">
        <v>8304</v>
      </c>
      <c r="S8556">
        <v>-10.92</v>
      </c>
      <c r="T8556">
        <v>218</v>
      </c>
      <c r="U8556" t="s">
        <v>19</v>
      </c>
      <c r="V8556" s="2">
        <v>42454</v>
      </c>
      <c r="W8556" t="s">
        <v>39</v>
      </c>
      <c r="X8556" t="s">
        <v>214</v>
      </c>
      <c r="Y8556" t="s">
        <v>24</v>
      </c>
    </row>
    <row r="8557" spans="1:25" hidden="1" x14ac:dyDescent="0.35">
      <c r="A8557">
        <v>4</v>
      </c>
      <c r="B8557" t="s">
        <v>43</v>
      </c>
      <c r="C8557">
        <v>6</v>
      </c>
      <c r="D8557" t="s">
        <v>11</v>
      </c>
      <c r="E8557" t="s">
        <v>1645</v>
      </c>
      <c r="F8557" t="s">
        <v>13</v>
      </c>
      <c r="G8557" t="s">
        <v>1567</v>
      </c>
      <c r="H8557" s="1">
        <v>0.2</v>
      </c>
      <c r="I8557" s="2">
        <v>42450</v>
      </c>
      <c r="J8557" t="s">
        <v>2541</v>
      </c>
      <c r="K8557" t="s">
        <v>16</v>
      </c>
      <c r="L8557">
        <v>37918</v>
      </c>
      <c r="M8557">
        <v>499</v>
      </c>
      <c r="N8557" t="s">
        <v>1672</v>
      </c>
      <c r="O8557">
        <v>7</v>
      </c>
      <c r="P8557">
        <v>3</v>
      </c>
      <c r="Q8557" t="s">
        <v>18</v>
      </c>
      <c r="R8557" t="s">
        <v>8304</v>
      </c>
      <c r="S8557">
        <v>6.59</v>
      </c>
      <c r="T8557">
        <v>33</v>
      </c>
      <c r="U8557" t="s">
        <v>19</v>
      </c>
      <c r="V8557" s="2">
        <v>42454</v>
      </c>
      <c r="W8557" t="s">
        <v>39</v>
      </c>
      <c r="X8557" t="s">
        <v>214</v>
      </c>
      <c r="Y8557" t="s">
        <v>47</v>
      </c>
    </row>
    <row r="8558" spans="1:25" hidden="1" x14ac:dyDescent="0.35">
      <c r="A8558">
        <v>4</v>
      </c>
      <c r="B8558" t="s">
        <v>43</v>
      </c>
      <c r="C8558">
        <v>6</v>
      </c>
      <c r="D8558" t="s">
        <v>26</v>
      </c>
      <c r="E8558" t="s">
        <v>1645</v>
      </c>
      <c r="F8558" t="s">
        <v>13</v>
      </c>
      <c r="G8558" t="s">
        <v>1567</v>
      </c>
      <c r="H8558" s="1">
        <v>0.2</v>
      </c>
      <c r="I8558" s="2">
        <v>42450</v>
      </c>
      <c r="J8558" t="s">
        <v>2541</v>
      </c>
      <c r="K8558" t="s">
        <v>16</v>
      </c>
      <c r="L8558">
        <v>37918</v>
      </c>
      <c r="M8558">
        <v>215</v>
      </c>
      <c r="N8558" t="s">
        <v>522</v>
      </c>
      <c r="O8558">
        <v>22</v>
      </c>
      <c r="P8558">
        <v>5</v>
      </c>
      <c r="Q8558" t="s">
        <v>18</v>
      </c>
      <c r="R8558" t="s">
        <v>8304</v>
      </c>
      <c r="S8558">
        <v>22.2</v>
      </c>
      <c r="T8558">
        <v>59</v>
      </c>
      <c r="U8558" t="s">
        <v>19</v>
      </c>
      <c r="V8558" s="2">
        <v>42454</v>
      </c>
      <c r="W8558" t="s">
        <v>39</v>
      </c>
      <c r="X8558" t="s">
        <v>214</v>
      </c>
      <c r="Y8558" t="s">
        <v>35</v>
      </c>
    </row>
    <row r="8559" spans="1:25" hidden="1" x14ac:dyDescent="0.35">
      <c r="A8559">
        <v>6</v>
      </c>
      <c r="B8559" t="s">
        <v>10</v>
      </c>
      <c r="C8559">
        <v>6</v>
      </c>
      <c r="D8559" t="s">
        <v>26</v>
      </c>
      <c r="E8559" t="s">
        <v>231</v>
      </c>
      <c r="F8559" t="s">
        <v>13</v>
      </c>
      <c r="G8559" t="s">
        <v>6894</v>
      </c>
      <c r="H8559" s="1">
        <v>0.2</v>
      </c>
      <c r="I8559" s="2">
        <v>42646</v>
      </c>
      <c r="J8559" t="s">
        <v>7590</v>
      </c>
      <c r="K8559" t="s">
        <v>16</v>
      </c>
      <c r="L8559">
        <v>27707</v>
      </c>
      <c r="M8559">
        <v>112</v>
      </c>
      <c r="N8559" t="s">
        <v>3110</v>
      </c>
      <c r="O8559">
        <v>5</v>
      </c>
      <c r="P8559">
        <v>2</v>
      </c>
      <c r="Q8559" t="s">
        <v>18</v>
      </c>
      <c r="R8559" t="s">
        <v>8304</v>
      </c>
      <c r="S8559">
        <v>4.62</v>
      </c>
      <c r="T8559">
        <v>62</v>
      </c>
      <c r="U8559" t="s">
        <v>76</v>
      </c>
      <c r="V8559" s="2">
        <v>42652</v>
      </c>
      <c r="W8559" t="s">
        <v>39</v>
      </c>
      <c r="X8559" t="s">
        <v>63</v>
      </c>
      <c r="Y8559" t="s">
        <v>42</v>
      </c>
    </row>
    <row r="8560" spans="1:25" hidden="1" x14ac:dyDescent="0.35">
      <c r="A8560">
        <v>6</v>
      </c>
      <c r="B8560" t="s">
        <v>10</v>
      </c>
      <c r="C8560">
        <v>6</v>
      </c>
      <c r="D8560" t="s">
        <v>26</v>
      </c>
      <c r="E8560" t="s">
        <v>231</v>
      </c>
      <c r="F8560" t="s">
        <v>13</v>
      </c>
      <c r="G8560" t="s">
        <v>6894</v>
      </c>
      <c r="H8560" s="1">
        <v>0.2</v>
      </c>
      <c r="I8560" s="2">
        <v>42646</v>
      </c>
      <c r="J8560" t="s">
        <v>7590</v>
      </c>
      <c r="K8560" t="s">
        <v>16</v>
      </c>
      <c r="L8560">
        <v>27707</v>
      </c>
      <c r="M8560">
        <v>521</v>
      </c>
      <c r="N8560" t="s">
        <v>3508</v>
      </c>
      <c r="O8560">
        <v>0</v>
      </c>
      <c r="P8560">
        <v>3</v>
      </c>
      <c r="Q8560" t="s">
        <v>18</v>
      </c>
      <c r="R8560" t="s">
        <v>8304</v>
      </c>
      <c r="S8560">
        <v>0.46</v>
      </c>
      <c r="T8560">
        <v>6</v>
      </c>
      <c r="U8560" t="s">
        <v>76</v>
      </c>
      <c r="V8560" s="2">
        <v>42652</v>
      </c>
      <c r="W8560" t="s">
        <v>39</v>
      </c>
      <c r="X8560" t="s">
        <v>63</v>
      </c>
      <c r="Y8560" t="s">
        <v>49</v>
      </c>
    </row>
    <row r="8561" spans="1:25" hidden="1" x14ac:dyDescent="0.35">
      <c r="A8561">
        <v>4</v>
      </c>
      <c r="B8561" t="s">
        <v>25</v>
      </c>
      <c r="C8561">
        <v>3</v>
      </c>
      <c r="D8561" t="s">
        <v>26</v>
      </c>
      <c r="E8561" t="s">
        <v>192</v>
      </c>
      <c r="F8561" t="s">
        <v>13</v>
      </c>
      <c r="G8561" t="s">
        <v>1911</v>
      </c>
      <c r="H8561" s="1">
        <v>0.2</v>
      </c>
      <c r="I8561" s="2">
        <v>42577</v>
      </c>
      <c r="J8561" t="s">
        <v>3394</v>
      </c>
      <c r="K8561" t="s">
        <v>73</v>
      </c>
      <c r="L8561">
        <v>60623</v>
      </c>
      <c r="M8561">
        <v>282</v>
      </c>
      <c r="N8561" t="s">
        <v>8161</v>
      </c>
      <c r="O8561">
        <v>-29</v>
      </c>
      <c r="P8561">
        <v>3</v>
      </c>
      <c r="Q8561" t="s">
        <v>75</v>
      </c>
      <c r="R8561" t="s">
        <v>8304</v>
      </c>
      <c r="S8561">
        <v>-29.34</v>
      </c>
      <c r="T8561">
        <v>124</v>
      </c>
      <c r="U8561" t="s">
        <v>19</v>
      </c>
      <c r="V8561" s="2">
        <v>42581</v>
      </c>
      <c r="W8561" t="s">
        <v>20</v>
      </c>
      <c r="X8561" t="s">
        <v>139</v>
      </c>
      <c r="Y8561" t="s">
        <v>42</v>
      </c>
    </row>
    <row r="8562" spans="1:25" hidden="1" x14ac:dyDescent="0.35">
      <c r="A8562">
        <v>4</v>
      </c>
      <c r="B8562" t="s">
        <v>43</v>
      </c>
      <c r="C8562">
        <v>6</v>
      </c>
      <c r="D8562" t="s">
        <v>26</v>
      </c>
      <c r="E8562" t="s">
        <v>287</v>
      </c>
      <c r="F8562" t="s">
        <v>13</v>
      </c>
      <c r="G8562" t="s">
        <v>544</v>
      </c>
      <c r="H8562" s="1">
        <v>0.7</v>
      </c>
      <c r="I8562" s="2">
        <v>42626</v>
      </c>
      <c r="J8562" t="s">
        <v>545</v>
      </c>
      <c r="K8562" t="s">
        <v>16</v>
      </c>
      <c r="L8562">
        <v>28205</v>
      </c>
      <c r="M8562">
        <v>691</v>
      </c>
      <c r="N8562" t="s">
        <v>546</v>
      </c>
      <c r="O8562">
        <v>-12</v>
      </c>
      <c r="P8562">
        <v>7</v>
      </c>
      <c r="Q8562" t="s">
        <v>18</v>
      </c>
      <c r="R8562" t="s">
        <v>8304</v>
      </c>
      <c r="S8562">
        <v>-12.43</v>
      </c>
      <c r="T8562">
        <v>19</v>
      </c>
      <c r="U8562" t="s">
        <v>33</v>
      </c>
      <c r="V8562" s="2">
        <v>42630</v>
      </c>
      <c r="W8562" t="s">
        <v>39</v>
      </c>
      <c r="X8562" t="s">
        <v>63</v>
      </c>
      <c r="Y8562" t="s">
        <v>54</v>
      </c>
    </row>
    <row r="8563" spans="1:25" hidden="1" x14ac:dyDescent="0.35">
      <c r="A8563">
        <v>7</v>
      </c>
      <c r="B8563" t="s">
        <v>25</v>
      </c>
      <c r="C8563">
        <v>6</v>
      </c>
      <c r="D8563" t="s">
        <v>11</v>
      </c>
      <c r="E8563" t="s">
        <v>2479</v>
      </c>
      <c r="F8563" t="s">
        <v>13</v>
      </c>
      <c r="G8563" t="s">
        <v>158</v>
      </c>
      <c r="H8563" s="1">
        <v>0</v>
      </c>
      <c r="I8563" s="2">
        <v>42601</v>
      </c>
      <c r="J8563" t="s">
        <v>2518</v>
      </c>
      <c r="K8563" t="s">
        <v>16</v>
      </c>
      <c r="L8563">
        <v>72401</v>
      </c>
      <c r="M8563">
        <v>839</v>
      </c>
      <c r="N8563" t="s">
        <v>2519</v>
      </c>
      <c r="O8563">
        <v>172</v>
      </c>
      <c r="P8563">
        <v>9</v>
      </c>
      <c r="Q8563" t="s">
        <v>18</v>
      </c>
      <c r="R8563" t="s">
        <v>8304</v>
      </c>
      <c r="S8563">
        <v>172.48</v>
      </c>
      <c r="T8563">
        <v>639</v>
      </c>
      <c r="U8563" t="s">
        <v>19</v>
      </c>
      <c r="V8563" s="2">
        <v>42608</v>
      </c>
      <c r="W8563" t="s">
        <v>39</v>
      </c>
      <c r="X8563" t="s">
        <v>1016</v>
      </c>
      <c r="Y8563" t="s">
        <v>22</v>
      </c>
    </row>
    <row r="8564" spans="1:25" x14ac:dyDescent="0.35">
      <c r="A8564">
        <v>5</v>
      </c>
      <c r="B8564" t="s">
        <v>25</v>
      </c>
      <c r="C8564">
        <v>3</v>
      </c>
      <c r="D8564" t="s">
        <v>26</v>
      </c>
      <c r="E8564" t="s">
        <v>1249</v>
      </c>
      <c r="F8564" t="s">
        <v>13</v>
      </c>
      <c r="G8564" t="s">
        <v>187</v>
      </c>
      <c r="H8564" s="1">
        <v>0</v>
      </c>
      <c r="I8564" s="2">
        <v>42461</v>
      </c>
      <c r="J8564" t="s">
        <v>3630</v>
      </c>
      <c r="K8564" t="s">
        <v>30</v>
      </c>
      <c r="L8564">
        <v>94591</v>
      </c>
      <c r="M8564">
        <v>199</v>
      </c>
      <c r="N8564" t="s">
        <v>1341</v>
      </c>
      <c r="O8564">
        <v>15</v>
      </c>
      <c r="P8564">
        <v>2</v>
      </c>
      <c r="Q8564" t="s">
        <v>32</v>
      </c>
      <c r="R8564" t="s">
        <v>8304</v>
      </c>
      <c r="S8564">
        <v>14.8</v>
      </c>
      <c r="T8564">
        <v>30</v>
      </c>
      <c r="U8564" t="s">
        <v>19</v>
      </c>
      <c r="V8564" s="2">
        <v>42466</v>
      </c>
      <c r="W8564" t="s">
        <v>20</v>
      </c>
      <c r="X8564" t="s">
        <v>34</v>
      </c>
      <c r="Y8564" t="s">
        <v>35</v>
      </c>
    </row>
    <row r="8565" spans="1:25" x14ac:dyDescent="0.35">
      <c r="A8565">
        <v>5</v>
      </c>
      <c r="B8565" t="s">
        <v>25</v>
      </c>
      <c r="C8565">
        <v>3</v>
      </c>
      <c r="D8565" t="s">
        <v>26</v>
      </c>
      <c r="E8565" t="s">
        <v>1249</v>
      </c>
      <c r="F8565" t="s">
        <v>13</v>
      </c>
      <c r="G8565" t="s">
        <v>187</v>
      </c>
      <c r="H8565" s="1">
        <v>0.2</v>
      </c>
      <c r="I8565" s="2">
        <v>42461</v>
      </c>
      <c r="J8565" t="s">
        <v>3630</v>
      </c>
      <c r="K8565" t="s">
        <v>30</v>
      </c>
      <c r="L8565">
        <v>94591</v>
      </c>
      <c r="M8565">
        <v>1313</v>
      </c>
      <c r="N8565" t="s">
        <v>8259</v>
      </c>
      <c r="O8565">
        <v>6</v>
      </c>
      <c r="P8565">
        <v>4</v>
      </c>
      <c r="Q8565" t="s">
        <v>32</v>
      </c>
      <c r="R8565" t="s">
        <v>8304</v>
      </c>
      <c r="S8565">
        <v>5.55</v>
      </c>
      <c r="T8565">
        <v>17</v>
      </c>
      <c r="U8565" t="s">
        <v>19</v>
      </c>
      <c r="V8565" s="2">
        <v>42466</v>
      </c>
      <c r="W8565" t="s">
        <v>20</v>
      </c>
      <c r="X8565" t="s">
        <v>34</v>
      </c>
      <c r="Y8565" t="s">
        <v>54</v>
      </c>
    </row>
    <row r="8566" spans="1:25" hidden="1" x14ac:dyDescent="0.35">
      <c r="A8566">
        <v>5</v>
      </c>
      <c r="B8566" t="s">
        <v>43</v>
      </c>
      <c r="C8566">
        <v>6</v>
      </c>
      <c r="D8566" t="s">
        <v>26</v>
      </c>
      <c r="E8566" t="s">
        <v>535</v>
      </c>
      <c r="F8566" t="s">
        <v>13</v>
      </c>
      <c r="G8566" t="s">
        <v>5602</v>
      </c>
      <c r="H8566" s="1">
        <v>0</v>
      </c>
      <c r="I8566" s="2">
        <v>42522</v>
      </c>
      <c r="J8566" t="s">
        <v>6204</v>
      </c>
      <c r="K8566" t="s">
        <v>73</v>
      </c>
      <c r="L8566">
        <v>48234</v>
      </c>
      <c r="M8566">
        <v>1644</v>
      </c>
      <c r="N8566" t="s">
        <v>2841</v>
      </c>
      <c r="O8566">
        <v>67</v>
      </c>
      <c r="P8566">
        <v>4</v>
      </c>
      <c r="Q8566" t="s">
        <v>75</v>
      </c>
      <c r="R8566" t="s">
        <v>8304</v>
      </c>
      <c r="S8566">
        <v>66.510000000000005</v>
      </c>
      <c r="T8566">
        <v>139</v>
      </c>
      <c r="U8566" t="s">
        <v>33</v>
      </c>
      <c r="V8566" s="2">
        <v>42527</v>
      </c>
      <c r="W8566" t="s">
        <v>39</v>
      </c>
      <c r="X8566" t="s">
        <v>156</v>
      </c>
      <c r="Y8566" t="s">
        <v>54</v>
      </c>
    </row>
    <row r="8567" spans="1:25" hidden="1" x14ac:dyDescent="0.35">
      <c r="A8567">
        <v>5</v>
      </c>
      <c r="B8567" t="s">
        <v>43</v>
      </c>
      <c r="C8567">
        <v>6</v>
      </c>
      <c r="D8567" t="s">
        <v>26</v>
      </c>
      <c r="E8567" t="s">
        <v>535</v>
      </c>
      <c r="F8567" t="s">
        <v>13</v>
      </c>
      <c r="G8567" t="s">
        <v>5602</v>
      </c>
      <c r="H8567" s="1">
        <v>0.1</v>
      </c>
      <c r="I8567" s="2">
        <v>42522</v>
      </c>
      <c r="J8567" t="s">
        <v>6204</v>
      </c>
      <c r="K8567" t="s">
        <v>73</v>
      </c>
      <c r="L8567">
        <v>48234</v>
      </c>
      <c r="M8567">
        <v>38</v>
      </c>
      <c r="N8567" t="s">
        <v>3041</v>
      </c>
      <c r="O8567">
        <v>12</v>
      </c>
      <c r="P8567">
        <v>5</v>
      </c>
      <c r="Q8567" t="s">
        <v>75</v>
      </c>
      <c r="R8567" t="s">
        <v>8304</v>
      </c>
      <c r="S8567">
        <v>12.38</v>
      </c>
      <c r="T8567">
        <v>66</v>
      </c>
      <c r="U8567" t="s">
        <v>33</v>
      </c>
      <c r="V8567" s="2">
        <v>42527</v>
      </c>
      <c r="W8567" t="s">
        <v>39</v>
      </c>
      <c r="X8567" t="s">
        <v>156</v>
      </c>
      <c r="Y8567" t="s">
        <v>56</v>
      </c>
    </row>
    <row r="8568" spans="1:25" hidden="1" x14ac:dyDescent="0.35">
      <c r="A8568">
        <v>4</v>
      </c>
      <c r="B8568" t="s">
        <v>43</v>
      </c>
      <c r="C8568">
        <v>6</v>
      </c>
      <c r="D8568" t="s">
        <v>26</v>
      </c>
      <c r="E8568" t="s">
        <v>870</v>
      </c>
      <c r="F8568" t="s">
        <v>13</v>
      </c>
      <c r="G8568" t="s">
        <v>6201</v>
      </c>
      <c r="H8568" s="1">
        <v>0</v>
      </c>
      <c r="I8568" s="2">
        <v>42465</v>
      </c>
      <c r="J8568" t="s">
        <v>6484</v>
      </c>
      <c r="K8568" t="s">
        <v>16</v>
      </c>
      <c r="L8568">
        <v>40475</v>
      </c>
      <c r="M8568">
        <v>905</v>
      </c>
      <c r="N8568" t="s">
        <v>257</v>
      </c>
      <c r="O8568">
        <v>57</v>
      </c>
      <c r="P8568">
        <v>7</v>
      </c>
      <c r="Q8568" t="s">
        <v>18</v>
      </c>
      <c r="R8568" t="s">
        <v>8304</v>
      </c>
      <c r="S8568">
        <v>56.53</v>
      </c>
      <c r="T8568">
        <v>115</v>
      </c>
      <c r="U8568" t="s">
        <v>33</v>
      </c>
      <c r="V8568" s="2">
        <v>42469</v>
      </c>
      <c r="W8568" t="s">
        <v>39</v>
      </c>
      <c r="X8568" t="s">
        <v>21</v>
      </c>
      <c r="Y8568" t="s">
        <v>54</v>
      </c>
    </row>
    <row r="8569" spans="1:25" x14ac:dyDescent="0.35">
      <c r="A8569">
        <v>2</v>
      </c>
      <c r="B8569" t="s">
        <v>25</v>
      </c>
      <c r="C8569">
        <v>1</v>
      </c>
      <c r="D8569" t="s">
        <v>11</v>
      </c>
      <c r="E8569" t="s">
        <v>27</v>
      </c>
      <c r="F8569" t="s">
        <v>13</v>
      </c>
      <c r="G8569" t="s">
        <v>943</v>
      </c>
      <c r="H8569" s="1">
        <v>0.2</v>
      </c>
      <c r="I8569" s="2">
        <v>42697</v>
      </c>
      <c r="J8569" t="s">
        <v>1698</v>
      </c>
      <c r="K8569" t="s">
        <v>30</v>
      </c>
      <c r="L8569">
        <v>90004</v>
      </c>
      <c r="M8569">
        <v>1378</v>
      </c>
      <c r="N8569" t="s">
        <v>1076</v>
      </c>
      <c r="O8569">
        <v>24</v>
      </c>
      <c r="P8569">
        <v>2</v>
      </c>
      <c r="Q8569" t="s">
        <v>32</v>
      </c>
      <c r="R8569" t="s">
        <v>8304</v>
      </c>
      <c r="S8569">
        <v>23.84</v>
      </c>
      <c r="T8569">
        <v>381</v>
      </c>
      <c r="U8569" t="s">
        <v>19</v>
      </c>
      <c r="V8569" s="2">
        <v>42699</v>
      </c>
      <c r="W8569" t="s">
        <v>130</v>
      </c>
      <c r="X8569" t="s">
        <v>34</v>
      </c>
      <c r="Y8569" t="s">
        <v>24</v>
      </c>
    </row>
    <row r="8570" spans="1:25" x14ac:dyDescent="0.35">
      <c r="A8570">
        <v>2</v>
      </c>
      <c r="B8570" t="s">
        <v>25</v>
      </c>
      <c r="C8570">
        <v>1</v>
      </c>
      <c r="D8570" t="s">
        <v>11</v>
      </c>
      <c r="E8570" t="s">
        <v>27</v>
      </c>
      <c r="F8570" t="s">
        <v>13</v>
      </c>
      <c r="G8570" t="s">
        <v>943</v>
      </c>
      <c r="H8570" s="1">
        <v>0.2</v>
      </c>
      <c r="I8570" s="2">
        <v>42697</v>
      </c>
      <c r="J8570" t="s">
        <v>1698</v>
      </c>
      <c r="K8570" t="s">
        <v>30</v>
      </c>
      <c r="L8570">
        <v>90004</v>
      </c>
      <c r="M8570">
        <v>1181</v>
      </c>
      <c r="N8570" t="s">
        <v>239</v>
      </c>
      <c r="O8570">
        <v>-68</v>
      </c>
      <c r="P8570">
        <v>5</v>
      </c>
      <c r="Q8570" t="s">
        <v>32</v>
      </c>
      <c r="R8570" t="s">
        <v>8304</v>
      </c>
      <c r="S8570">
        <v>-67.94</v>
      </c>
      <c r="T8570">
        <v>604</v>
      </c>
      <c r="U8570" t="s">
        <v>19</v>
      </c>
      <c r="V8570" s="2">
        <v>42699</v>
      </c>
      <c r="W8570" t="s">
        <v>130</v>
      </c>
      <c r="X8570" t="s">
        <v>34</v>
      </c>
      <c r="Y8570" t="s">
        <v>24</v>
      </c>
    </row>
    <row r="8571" spans="1:25" x14ac:dyDescent="0.35">
      <c r="A8571">
        <v>2</v>
      </c>
      <c r="B8571" t="s">
        <v>25</v>
      </c>
      <c r="C8571">
        <v>1</v>
      </c>
      <c r="D8571" t="s">
        <v>26</v>
      </c>
      <c r="E8571" t="s">
        <v>27</v>
      </c>
      <c r="F8571" t="s">
        <v>13</v>
      </c>
      <c r="G8571" t="s">
        <v>943</v>
      </c>
      <c r="H8571" s="1">
        <v>0</v>
      </c>
      <c r="I8571" s="2">
        <v>42697</v>
      </c>
      <c r="J8571" t="s">
        <v>1698</v>
      </c>
      <c r="K8571" t="s">
        <v>30</v>
      </c>
      <c r="L8571">
        <v>90004</v>
      </c>
      <c r="M8571">
        <v>1253</v>
      </c>
      <c r="N8571" t="s">
        <v>3102</v>
      </c>
      <c r="O8571">
        <v>10</v>
      </c>
      <c r="P8571">
        <v>3</v>
      </c>
      <c r="Q8571" t="s">
        <v>32</v>
      </c>
      <c r="R8571" t="s">
        <v>8304</v>
      </c>
      <c r="S8571">
        <v>10.48</v>
      </c>
      <c r="T8571">
        <v>22</v>
      </c>
      <c r="U8571" t="s">
        <v>19</v>
      </c>
      <c r="V8571" s="2">
        <v>42699</v>
      </c>
      <c r="W8571" t="s">
        <v>130</v>
      </c>
      <c r="X8571" t="s">
        <v>34</v>
      </c>
      <c r="Y8571" t="s">
        <v>119</v>
      </c>
    </row>
    <row r="8572" spans="1:25" x14ac:dyDescent="0.35">
      <c r="A8572">
        <v>2</v>
      </c>
      <c r="B8572" t="s">
        <v>25</v>
      </c>
      <c r="C8572">
        <v>1</v>
      </c>
      <c r="D8572" t="s">
        <v>50</v>
      </c>
      <c r="E8572" t="s">
        <v>27</v>
      </c>
      <c r="F8572" t="s">
        <v>13</v>
      </c>
      <c r="G8572" t="s">
        <v>943</v>
      </c>
      <c r="H8572" s="1">
        <v>0</v>
      </c>
      <c r="I8572" s="2">
        <v>42697</v>
      </c>
      <c r="J8572" t="s">
        <v>1698</v>
      </c>
      <c r="K8572" t="s">
        <v>30</v>
      </c>
      <c r="L8572">
        <v>90004</v>
      </c>
      <c r="M8572">
        <v>296</v>
      </c>
      <c r="N8572" t="s">
        <v>4781</v>
      </c>
      <c r="O8572">
        <v>6</v>
      </c>
      <c r="P8572">
        <v>1</v>
      </c>
      <c r="Q8572" t="s">
        <v>32</v>
      </c>
      <c r="R8572" t="s">
        <v>8304</v>
      </c>
      <c r="S8572">
        <v>6.3</v>
      </c>
      <c r="T8572">
        <v>30</v>
      </c>
      <c r="U8572" t="s">
        <v>19</v>
      </c>
      <c r="V8572" s="2">
        <v>42699</v>
      </c>
      <c r="W8572" t="s">
        <v>130</v>
      </c>
      <c r="X8572" t="s">
        <v>34</v>
      </c>
      <c r="Y8572" t="s">
        <v>113</v>
      </c>
    </row>
    <row r="8573" spans="1:25" hidden="1" x14ac:dyDescent="0.35">
      <c r="A8573">
        <v>4</v>
      </c>
      <c r="B8573" t="s">
        <v>43</v>
      </c>
      <c r="C8573">
        <v>6</v>
      </c>
      <c r="D8573" t="s">
        <v>26</v>
      </c>
      <c r="E8573" t="s">
        <v>122</v>
      </c>
      <c r="F8573" t="s">
        <v>13</v>
      </c>
      <c r="G8573" t="s">
        <v>6953</v>
      </c>
      <c r="H8573" s="1">
        <v>0.2</v>
      </c>
      <c r="I8573" s="2">
        <v>42485</v>
      </c>
      <c r="J8573" t="s">
        <v>7429</v>
      </c>
      <c r="K8573" t="s">
        <v>73</v>
      </c>
      <c r="L8573">
        <v>77095</v>
      </c>
      <c r="M8573">
        <v>1784</v>
      </c>
      <c r="N8573" t="s">
        <v>2958</v>
      </c>
      <c r="O8573">
        <v>4</v>
      </c>
      <c r="P8573">
        <v>2</v>
      </c>
      <c r="Q8573" t="s">
        <v>75</v>
      </c>
      <c r="R8573" t="s">
        <v>8304</v>
      </c>
      <c r="S8573">
        <v>3.63</v>
      </c>
      <c r="T8573">
        <v>10</v>
      </c>
      <c r="U8573" t="s">
        <v>76</v>
      </c>
      <c r="V8573" s="2">
        <v>42489</v>
      </c>
      <c r="W8573" t="s">
        <v>39</v>
      </c>
      <c r="X8573" t="s">
        <v>77</v>
      </c>
      <c r="Y8573" t="s">
        <v>64</v>
      </c>
    </row>
    <row r="8574" spans="1:25" hidden="1" x14ac:dyDescent="0.35">
      <c r="A8574">
        <v>4</v>
      </c>
      <c r="B8574" t="s">
        <v>43</v>
      </c>
      <c r="C8574">
        <v>6</v>
      </c>
      <c r="D8574" t="s">
        <v>26</v>
      </c>
      <c r="E8574" t="s">
        <v>122</v>
      </c>
      <c r="F8574" t="s">
        <v>13</v>
      </c>
      <c r="G8574" t="s">
        <v>6953</v>
      </c>
      <c r="H8574" s="1">
        <v>0.2</v>
      </c>
      <c r="I8574" s="2">
        <v>42485</v>
      </c>
      <c r="J8574" t="s">
        <v>7429</v>
      </c>
      <c r="K8574" t="s">
        <v>73</v>
      </c>
      <c r="L8574">
        <v>77095</v>
      </c>
      <c r="M8574">
        <v>11</v>
      </c>
      <c r="N8574" t="s">
        <v>4162</v>
      </c>
      <c r="O8574">
        <v>1</v>
      </c>
      <c r="P8574">
        <v>3</v>
      </c>
      <c r="Q8574" t="s">
        <v>75</v>
      </c>
      <c r="R8574" t="s">
        <v>8304</v>
      </c>
      <c r="S8574">
        <v>0.55000000000000004</v>
      </c>
      <c r="T8574">
        <v>6</v>
      </c>
      <c r="U8574" t="s">
        <v>76</v>
      </c>
      <c r="V8574" s="2">
        <v>42489</v>
      </c>
      <c r="W8574" t="s">
        <v>39</v>
      </c>
      <c r="X8574" t="s">
        <v>77</v>
      </c>
      <c r="Y8574" t="s">
        <v>49</v>
      </c>
    </row>
    <row r="8575" spans="1:25" hidden="1" x14ac:dyDescent="0.35">
      <c r="A8575">
        <v>4</v>
      </c>
      <c r="B8575" t="s">
        <v>25</v>
      </c>
      <c r="C8575">
        <v>3</v>
      </c>
      <c r="D8575" t="s">
        <v>26</v>
      </c>
      <c r="E8575" t="s">
        <v>122</v>
      </c>
      <c r="F8575" t="s">
        <v>13</v>
      </c>
      <c r="G8575" t="s">
        <v>2131</v>
      </c>
      <c r="H8575" s="1">
        <v>0.2</v>
      </c>
      <c r="I8575" s="2">
        <v>42462</v>
      </c>
      <c r="J8575" t="s">
        <v>3399</v>
      </c>
      <c r="K8575" t="s">
        <v>73</v>
      </c>
      <c r="L8575">
        <v>77095</v>
      </c>
      <c r="M8575">
        <v>1689</v>
      </c>
      <c r="N8575" t="s">
        <v>1112</v>
      </c>
      <c r="O8575">
        <v>9</v>
      </c>
      <c r="P8575">
        <v>5</v>
      </c>
      <c r="Q8575" t="s">
        <v>75</v>
      </c>
      <c r="R8575" t="s">
        <v>8304</v>
      </c>
      <c r="S8575">
        <v>9.35</v>
      </c>
      <c r="T8575">
        <v>27</v>
      </c>
      <c r="U8575" t="s">
        <v>19</v>
      </c>
      <c r="V8575" s="2">
        <v>42466</v>
      </c>
      <c r="W8575" t="s">
        <v>20</v>
      </c>
      <c r="X8575" t="s">
        <v>77</v>
      </c>
      <c r="Y8575" t="s">
        <v>64</v>
      </c>
    </row>
    <row r="8576" spans="1:25" hidden="1" x14ac:dyDescent="0.35">
      <c r="A8576">
        <v>4</v>
      </c>
      <c r="B8576" t="s">
        <v>25</v>
      </c>
      <c r="C8576">
        <v>3</v>
      </c>
      <c r="D8576" t="s">
        <v>26</v>
      </c>
      <c r="E8576" t="s">
        <v>122</v>
      </c>
      <c r="F8576" t="s">
        <v>13</v>
      </c>
      <c r="G8576" t="s">
        <v>2131</v>
      </c>
      <c r="H8576" s="1">
        <v>0.2</v>
      </c>
      <c r="I8576" s="2">
        <v>42462</v>
      </c>
      <c r="J8576" t="s">
        <v>3399</v>
      </c>
      <c r="K8576" t="s">
        <v>73</v>
      </c>
      <c r="L8576">
        <v>77095</v>
      </c>
      <c r="M8576">
        <v>1743</v>
      </c>
      <c r="N8576" t="s">
        <v>3405</v>
      </c>
      <c r="O8576">
        <v>10</v>
      </c>
      <c r="P8576">
        <v>7</v>
      </c>
      <c r="Q8576" t="s">
        <v>75</v>
      </c>
      <c r="R8576" t="s">
        <v>8304</v>
      </c>
      <c r="S8576">
        <v>10.46</v>
      </c>
      <c r="T8576">
        <v>33</v>
      </c>
      <c r="U8576" t="s">
        <v>19</v>
      </c>
      <c r="V8576" s="2">
        <v>42466</v>
      </c>
      <c r="W8576" t="s">
        <v>20</v>
      </c>
      <c r="X8576" t="s">
        <v>77</v>
      </c>
      <c r="Y8576" t="s">
        <v>64</v>
      </c>
    </row>
    <row r="8577" spans="1:25" hidden="1" x14ac:dyDescent="0.35">
      <c r="A8577">
        <v>4</v>
      </c>
      <c r="B8577" t="s">
        <v>43</v>
      </c>
      <c r="C8577">
        <v>6</v>
      </c>
      <c r="D8577" t="s">
        <v>26</v>
      </c>
      <c r="E8577" t="s">
        <v>2569</v>
      </c>
      <c r="F8577" t="s">
        <v>13</v>
      </c>
      <c r="G8577" t="s">
        <v>3932</v>
      </c>
      <c r="H8577" s="1">
        <v>0.7</v>
      </c>
      <c r="I8577" s="2">
        <v>42451</v>
      </c>
      <c r="J8577" t="s">
        <v>4430</v>
      </c>
      <c r="K8577" t="s">
        <v>16</v>
      </c>
      <c r="L8577">
        <v>27405</v>
      </c>
      <c r="M8577">
        <v>395</v>
      </c>
      <c r="N8577" t="s">
        <v>166</v>
      </c>
      <c r="O8577">
        <v>-6</v>
      </c>
      <c r="P8577">
        <v>4</v>
      </c>
      <c r="Q8577" t="s">
        <v>18</v>
      </c>
      <c r="R8577" t="s">
        <v>8304</v>
      </c>
      <c r="S8577">
        <v>-5.86</v>
      </c>
      <c r="T8577">
        <v>8</v>
      </c>
      <c r="U8577" t="s">
        <v>19</v>
      </c>
      <c r="V8577" s="2">
        <v>42455</v>
      </c>
      <c r="W8577" t="s">
        <v>39</v>
      </c>
      <c r="X8577" t="s">
        <v>63</v>
      </c>
      <c r="Y8577" t="s">
        <v>54</v>
      </c>
    </row>
    <row r="8578" spans="1:25" hidden="1" x14ac:dyDescent="0.35">
      <c r="A8578">
        <v>4</v>
      </c>
      <c r="B8578" t="s">
        <v>43</v>
      </c>
      <c r="C8578">
        <v>6</v>
      </c>
      <c r="D8578" t="s">
        <v>26</v>
      </c>
      <c r="E8578" t="s">
        <v>2569</v>
      </c>
      <c r="F8578" t="s">
        <v>13</v>
      </c>
      <c r="G8578" t="s">
        <v>3932</v>
      </c>
      <c r="H8578" s="1">
        <v>0.7</v>
      </c>
      <c r="I8578" s="2">
        <v>42451</v>
      </c>
      <c r="J8578" t="s">
        <v>4430</v>
      </c>
      <c r="K8578" t="s">
        <v>16</v>
      </c>
      <c r="L8578">
        <v>27405</v>
      </c>
      <c r="M8578">
        <v>702</v>
      </c>
      <c r="N8578" t="s">
        <v>380</v>
      </c>
      <c r="O8578">
        <v>-39</v>
      </c>
      <c r="P8578">
        <v>5</v>
      </c>
      <c r="Q8578" t="s">
        <v>18</v>
      </c>
      <c r="R8578" t="s">
        <v>8304</v>
      </c>
      <c r="S8578">
        <v>-39.46</v>
      </c>
      <c r="T8578">
        <v>51</v>
      </c>
      <c r="U8578" t="s">
        <v>19</v>
      </c>
      <c r="V8578" s="2">
        <v>42455</v>
      </c>
      <c r="W8578" t="s">
        <v>39</v>
      </c>
      <c r="X8578" t="s">
        <v>63</v>
      </c>
      <c r="Y8578" t="s">
        <v>54</v>
      </c>
    </row>
    <row r="8579" spans="1:25" hidden="1" x14ac:dyDescent="0.35">
      <c r="A8579">
        <v>5</v>
      </c>
      <c r="B8579" t="s">
        <v>43</v>
      </c>
      <c r="C8579">
        <v>6</v>
      </c>
      <c r="D8579" t="s">
        <v>26</v>
      </c>
      <c r="E8579" t="s">
        <v>329</v>
      </c>
      <c r="F8579" t="s">
        <v>13</v>
      </c>
      <c r="G8579" t="s">
        <v>1913</v>
      </c>
      <c r="H8579" s="1">
        <v>0</v>
      </c>
      <c r="I8579" s="2">
        <v>42472</v>
      </c>
      <c r="J8579" t="s">
        <v>3792</v>
      </c>
      <c r="K8579" t="s">
        <v>73</v>
      </c>
      <c r="L8579">
        <v>47401</v>
      </c>
      <c r="M8579">
        <v>1817</v>
      </c>
      <c r="N8579" t="s">
        <v>3126</v>
      </c>
      <c r="O8579">
        <v>16</v>
      </c>
      <c r="P8579">
        <v>5</v>
      </c>
      <c r="Q8579" t="s">
        <v>75</v>
      </c>
      <c r="R8579" t="s">
        <v>8304</v>
      </c>
      <c r="S8579">
        <v>15.55</v>
      </c>
      <c r="T8579">
        <v>32</v>
      </c>
      <c r="U8579" t="s">
        <v>19</v>
      </c>
      <c r="V8579" s="2">
        <v>42477</v>
      </c>
      <c r="W8579" t="s">
        <v>39</v>
      </c>
      <c r="X8579" t="s">
        <v>167</v>
      </c>
      <c r="Y8579" t="s">
        <v>64</v>
      </c>
    </row>
    <row r="8580" spans="1:25" x14ac:dyDescent="0.35">
      <c r="A8580">
        <v>3</v>
      </c>
      <c r="B8580" t="s">
        <v>25</v>
      </c>
      <c r="C8580">
        <v>1</v>
      </c>
      <c r="D8580" t="s">
        <v>26</v>
      </c>
      <c r="E8580" t="s">
        <v>88</v>
      </c>
      <c r="F8580" t="s">
        <v>13</v>
      </c>
      <c r="G8580" t="s">
        <v>5425</v>
      </c>
      <c r="H8580" s="1">
        <v>0.2</v>
      </c>
      <c r="I8580" s="2">
        <v>42668</v>
      </c>
      <c r="J8580" t="s">
        <v>5976</v>
      </c>
      <c r="K8580" t="s">
        <v>30</v>
      </c>
      <c r="L8580">
        <v>94109</v>
      </c>
      <c r="M8580">
        <v>716</v>
      </c>
      <c r="N8580" t="s">
        <v>2867</v>
      </c>
      <c r="O8580">
        <v>19</v>
      </c>
      <c r="P8580">
        <v>4</v>
      </c>
      <c r="Q8580" t="s">
        <v>32</v>
      </c>
      <c r="R8580" t="s">
        <v>8304</v>
      </c>
      <c r="S8580">
        <v>18.53</v>
      </c>
      <c r="T8580">
        <v>49</v>
      </c>
      <c r="U8580" t="s">
        <v>33</v>
      </c>
      <c r="V8580" s="2">
        <v>42671</v>
      </c>
      <c r="W8580" t="s">
        <v>130</v>
      </c>
      <c r="X8580" t="s">
        <v>34</v>
      </c>
      <c r="Y8580" t="s">
        <v>54</v>
      </c>
    </row>
    <row r="8581" spans="1:25" hidden="1" x14ac:dyDescent="0.35">
      <c r="A8581">
        <v>4</v>
      </c>
      <c r="B8581" t="s">
        <v>43</v>
      </c>
      <c r="C8581">
        <v>6</v>
      </c>
      <c r="D8581" t="s">
        <v>26</v>
      </c>
      <c r="E8581" t="s">
        <v>99</v>
      </c>
      <c r="F8581" t="s">
        <v>13</v>
      </c>
      <c r="G8581" t="s">
        <v>7278</v>
      </c>
      <c r="H8581" s="1">
        <v>0.7</v>
      </c>
      <c r="I8581" s="2">
        <v>42630</v>
      </c>
      <c r="J8581" t="s">
        <v>7549</v>
      </c>
      <c r="K8581" t="s">
        <v>102</v>
      </c>
      <c r="L8581">
        <v>19120</v>
      </c>
      <c r="M8581">
        <v>54</v>
      </c>
      <c r="N8581" t="s">
        <v>8242</v>
      </c>
      <c r="O8581">
        <v>-4</v>
      </c>
      <c r="P8581">
        <v>4</v>
      </c>
      <c r="Q8581" t="s">
        <v>104</v>
      </c>
      <c r="R8581" t="s">
        <v>8304</v>
      </c>
      <c r="S8581">
        <v>-4.12</v>
      </c>
      <c r="T8581">
        <v>6</v>
      </c>
      <c r="U8581" t="s">
        <v>76</v>
      </c>
      <c r="V8581" s="2">
        <v>42634</v>
      </c>
      <c r="W8581" t="s">
        <v>39</v>
      </c>
      <c r="X8581" t="s">
        <v>105</v>
      </c>
      <c r="Y8581" t="s">
        <v>54</v>
      </c>
    </row>
    <row r="8582" spans="1:25" hidden="1" x14ac:dyDescent="0.35">
      <c r="A8582">
        <v>5</v>
      </c>
      <c r="B8582" t="s">
        <v>25</v>
      </c>
      <c r="C8582">
        <v>3</v>
      </c>
      <c r="D8582" t="s">
        <v>11</v>
      </c>
      <c r="E8582" t="s">
        <v>1296</v>
      </c>
      <c r="F8582" t="s">
        <v>13</v>
      </c>
      <c r="G8582" t="s">
        <v>254</v>
      </c>
      <c r="H8582" s="1">
        <v>0.2</v>
      </c>
      <c r="I8582" s="2">
        <v>42731</v>
      </c>
      <c r="J8582" t="s">
        <v>1950</v>
      </c>
      <c r="K8582" t="s">
        <v>102</v>
      </c>
      <c r="L8582">
        <v>44105</v>
      </c>
      <c r="M8582">
        <v>580</v>
      </c>
      <c r="N8582" t="s">
        <v>8208</v>
      </c>
      <c r="O8582">
        <v>-18</v>
      </c>
      <c r="P8582">
        <v>3</v>
      </c>
      <c r="Q8582" t="s">
        <v>104</v>
      </c>
      <c r="R8582" t="s">
        <v>8304</v>
      </c>
      <c r="S8582">
        <v>-18.239999999999998</v>
      </c>
      <c r="T8582">
        <v>182</v>
      </c>
      <c r="U8582" t="s">
        <v>19</v>
      </c>
      <c r="V8582" s="2">
        <v>42736</v>
      </c>
      <c r="W8582" t="s">
        <v>20</v>
      </c>
      <c r="X8582" t="s">
        <v>309</v>
      </c>
      <c r="Y8582" t="s">
        <v>47</v>
      </c>
    </row>
    <row r="8583" spans="1:25" hidden="1" x14ac:dyDescent="0.35">
      <c r="A8583">
        <v>5</v>
      </c>
      <c r="B8583" t="s">
        <v>25</v>
      </c>
      <c r="C8583">
        <v>3</v>
      </c>
      <c r="D8583" t="s">
        <v>26</v>
      </c>
      <c r="E8583" t="s">
        <v>1296</v>
      </c>
      <c r="F8583" t="s">
        <v>13</v>
      </c>
      <c r="G8583" t="s">
        <v>254</v>
      </c>
      <c r="H8583" s="1">
        <v>0.2</v>
      </c>
      <c r="I8583" s="2">
        <v>42731</v>
      </c>
      <c r="J8583" t="s">
        <v>1950</v>
      </c>
      <c r="K8583" t="s">
        <v>102</v>
      </c>
      <c r="L8583">
        <v>44105</v>
      </c>
      <c r="M8583">
        <v>1381</v>
      </c>
      <c r="N8583" t="s">
        <v>585</v>
      </c>
      <c r="O8583">
        <v>-25</v>
      </c>
      <c r="P8583">
        <v>2</v>
      </c>
      <c r="Q8583" t="s">
        <v>104</v>
      </c>
      <c r="R8583" t="s">
        <v>8304</v>
      </c>
      <c r="S8583">
        <v>-25.11</v>
      </c>
      <c r="T8583">
        <v>118</v>
      </c>
      <c r="U8583" t="s">
        <v>19</v>
      </c>
      <c r="V8583" s="2">
        <v>42736</v>
      </c>
      <c r="W8583" t="s">
        <v>20</v>
      </c>
      <c r="X8583" t="s">
        <v>309</v>
      </c>
      <c r="Y8583" t="s">
        <v>42</v>
      </c>
    </row>
    <row r="8584" spans="1:25" hidden="1" x14ac:dyDescent="0.35">
      <c r="A8584">
        <v>4</v>
      </c>
      <c r="B8584" t="s">
        <v>43</v>
      </c>
      <c r="C8584">
        <v>6</v>
      </c>
      <c r="D8584" t="s">
        <v>11</v>
      </c>
      <c r="E8584" t="s">
        <v>122</v>
      </c>
      <c r="F8584" t="s">
        <v>13</v>
      </c>
      <c r="G8584" t="s">
        <v>5391</v>
      </c>
      <c r="H8584" s="1">
        <v>0.32</v>
      </c>
      <c r="I8584" s="2">
        <v>42686</v>
      </c>
      <c r="J8584" t="s">
        <v>5529</v>
      </c>
      <c r="K8584" t="s">
        <v>73</v>
      </c>
      <c r="L8584">
        <v>77036</v>
      </c>
      <c r="M8584">
        <v>309</v>
      </c>
      <c r="N8584" t="s">
        <v>1653</v>
      </c>
      <c r="O8584">
        <v>-13</v>
      </c>
      <c r="P8584">
        <v>1</v>
      </c>
      <c r="Q8584" t="s">
        <v>75</v>
      </c>
      <c r="R8584" t="s">
        <v>8304</v>
      </c>
      <c r="S8584">
        <v>-13</v>
      </c>
      <c r="T8584">
        <v>68</v>
      </c>
      <c r="U8584" t="s">
        <v>33</v>
      </c>
      <c r="V8584" s="2">
        <v>42690</v>
      </c>
      <c r="W8584" t="s">
        <v>39</v>
      </c>
      <c r="X8584" t="s">
        <v>77</v>
      </c>
      <c r="Y8584" t="s">
        <v>22</v>
      </c>
    </row>
    <row r="8585" spans="1:25" hidden="1" x14ac:dyDescent="0.35">
      <c r="A8585">
        <v>4</v>
      </c>
      <c r="B8585" t="s">
        <v>43</v>
      </c>
      <c r="C8585">
        <v>6</v>
      </c>
      <c r="D8585" t="s">
        <v>26</v>
      </c>
      <c r="E8585" t="s">
        <v>122</v>
      </c>
      <c r="F8585" t="s">
        <v>13</v>
      </c>
      <c r="G8585" t="s">
        <v>5391</v>
      </c>
      <c r="H8585" s="1">
        <v>0.2</v>
      </c>
      <c r="I8585" s="2">
        <v>42686</v>
      </c>
      <c r="J8585" t="s">
        <v>5529</v>
      </c>
      <c r="K8585" t="s">
        <v>73</v>
      </c>
      <c r="L8585">
        <v>77036</v>
      </c>
      <c r="M8585">
        <v>245</v>
      </c>
      <c r="N8585" t="s">
        <v>3837</v>
      </c>
      <c r="O8585">
        <v>0</v>
      </c>
      <c r="P8585">
        <v>1</v>
      </c>
      <c r="Q8585" t="s">
        <v>75</v>
      </c>
      <c r="R8585" t="s">
        <v>8304</v>
      </c>
      <c r="S8585">
        <v>0.33</v>
      </c>
      <c r="T8585">
        <v>3</v>
      </c>
      <c r="U8585" t="s">
        <v>33</v>
      </c>
      <c r="V8585" s="2">
        <v>42690</v>
      </c>
      <c r="W8585" t="s">
        <v>39</v>
      </c>
      <c r="X8585" t="s">
        <v>77</v>
      </c>
      <c r="Y8585" t="s">
        <v>49</v>
      </c>
    </row>
    <row r="8586" spans="1:25" hidden="1" x14ac:dyDescent="0.35">
      <c r="A8586">
        <v>4</v>
      </c>
      <c r="B8586" t="s">
        <v>43</v>
      </c>
      <c r="C8586">
        <v>6</v>
      </c>
      <c r="D8586" t="s">
        <v>26</v>
      </c>
      <c r="E8586" t="s">
        <v>122</v>
      </c>
      <c r="F8586" t="s">
        <v>13</v>
      </c>
      <c r="G8586" t="s">
        <v>5391</v>
      </c>
      <c r="H8586" s="1">
        <v>0.2</v>
      </c>
      <c r="I8586" s="2">
        <v>42686</v>
      </c>
      <c r="J8586" t="s">
        <v>5529</v>
      </c>
      <c r="K8586" t="s">
        <v>73</v>
      </c>
      <c r="L8586">
        <v>77036</v>
      </c>
      <c r="M8586">
        <v>63</v>
      </c>
      <c r="N8586" t="s">
        <v>4686</v>
      </c>
      <c r="O8586">
        <v>-3</v>
      </c>
      <c r="P8586">
        <v>6</v>
      </c>
      <c r="Q8586" t="s">
        <v>75</v>
      </c>
      <c r="R8586" t="s">
        <v>8304</v>
      </c>
      <c r="S8586">
        <v>-3.12</v>
      </c>
      <c r="T8586">
        <v>17</v>
      </c>
      <c r="U8586" t="s">
        <v>33</v>
      </c>
      <c r="V8586" s="2">
        <v>42690</v>
      </c>
      <c r="W8586" t="s">
        <v>39</v>
      </c>
      <c r="X8586" t="s">
        <v>77</v>
      </c>
      <c r="Y8586" t="s">
        <v>356</v>
      </c>
    </row>
    <row r="8587" spans="1:25" hidden="1" x14ac:dyDescent="0.35">
      <c r="A8587">
        <v>4</v>
      </c>
      <c r="B8587" t="s">
        <v>43</v>
      </c>
      <c r="C8587">
        <v>6</v>
      </c>
      <c r="D8587" t="s">
        <v>26</v>
      </c>
      <c r="E8587" t="s">
        <v>122</v>
      </c>
      <c r="F8587" t="s">
        <v>13</v>
      </c>
      <c r="G8587" t="s">
        <v>5391</v>
      </c>
      <c r="H8587" s="1">
        <v>0.2</v>
      </c>
      <c r="I8587" s="2">
        <v>42686</v>
      </c>
      <c r="J8587" t="s">
        <v>5529</v>
      </c>
      <c r="K8587" t="s">
        <v>73</v>
      </c>
      <c r="L8587">
        <v>77036</v>
      </c>
      <c r="M8587">
        <v>1820</v>
      </c>
      <c r="N8587" t="s">
        <v>634</v>
      </c>
      <c r="O8587">
        <v>13</v>
      </c>
      <c r="P8587">
        <v>7</v>
      </c>
      <c r="Q8587" t="s">
        <v>75</v>
      </c>
      <c r="R8587" t="s">
        <v>8304</v>
      </c>
      <c r="S8587">
        <v>12.7</v>
      </c>
      <c r="T8587">
        <v>36</v>
      </c>
      <c r="U8587" t="s">
        <v>33</v>
      </c>
      <c r="V8587" s="2">
        <v>42690</v>
      </c>
      <c r="W8587" t="s">
        <v>39</v>
      </c>
      <c r="X8587" t="s">
        <v>77</v>
      </c>
      <c r="Y8587" t="s">
        <v>64</v>
      </c>
    </row>
    <row r="8588" spans="1:25" hidden="1" x14ac:dyDescent="0.35">
      <c r="A8588">
        <v>4</v>
      </c>
      <c r="B8588" t="s">
        <v>43</v>
      </c>
      <c r="C8588">
        <v>6</v>
      </c>
      <c r="D8588" t="s">
        <v>50</v>
      </c>
      <c r="E8588" t="s">
        <v>122</v>
      </c>
      <c r="F8588" t="s">
        <v>13</v>
      </c>
      <c r="G8588" t="s">
        <v>5391</v>
      </c>
      <c r="H8588" s="1">
        <v>0.2</v>
      </c>
      <c r="I8588" s="2">
        <v>42686</v>
      </c>
      <c r="J8588" t="s">
        <v>5529</v>
      </c>
      <c r="K8588" t="s">
        <v>73</v>
      </c>
      <c r="L8588">
        <v>77036</v>
      </c>
      <c r="M8588">
        <v>913</v>
      </c>
      <c r="N8588" t="s">
        <v>1062</v>
      </c>
      <c r="O8588">
        <v>21</v>
      </c>
      <c r="P8588">
        <v>3</v>
      </c>
      <c r="Q8588" t="s">
        <v>75</v>
      </c>
      <c r="R8588" t="s">
        <v>8304</v>
      </c>
      <c r="S8588">
        <v>20.87</v>
      </c>
      <c r="T8588">
        <v>80</v>
      </c>
      <c r="U8588" t="s">
        <v>33</v>
      </c>
      <c r="V8588" s="2">
        <v>42690</v>
      </c>
      <c r="W8588" t="s">
        <v>39</v>
      </c>
      <c r="X8588" t="s">
        <v>77</v>
      </c>
      <c r="Y8588" t="s">
        <v>113</v>
      </c>
    </row>
    <row r="8589" spans="1:25" hidden="1" x14ac:dyDescent="0.35">
      <c r="A8589">
        <v>4</v>
      </c>
      <c r="B8589" t="s">
        <v>43</v>
      </c>
      <c r="C8589">
        <v>6</v>
      </c>
      <c r="D8589" t="s">
        <v>11</v>
      </c>
      <c r="E8589" t="s">
        <v>99</v>
      </c>
      <c r="F8589" t="s">
        <v>13</v>
      </c>
      <c r="G8589" t="s">
        <v>1162</v>
      </c>
      <c r="H8589" s="1">
        <v>0.2</v>
      </c>
      <c r="I8589" s="2">
        <v>42692</v>
      </c>
      <c r="J8589" t="s">
        <v>2411</v>
      </c>
      <c r="K8589" t="s">
        <v>102</v>
      </c>
      <c r="L8589">
        <v>19140</v>
      </c>
      <c r="M8589">
        <v>564</v>
      </c>
      <c r="N8589" t="s">
        <v>1582</v>
      </c>
      <c r="O8589">
        <v>5</v>
      </c>
      <c r="P8589">
        <v>3</v>
      </c>
      <c r="Q8589" t="s">
        <v>104</v>
      </c>
      <c r="R8589" t="s">
        <v>8304</v>
      </c>
      <c r="S8589">
        <v>5.28</v>
      </c>
      <c r="T8589">
        <v>60</v>
      </c>
      <c r="U8589" t="s">
        <v>19</v>
      </c>
      <c r="V8589" s="2">
        <v>42696</v>
      </c>
      <c r="W8589" t="s">
        <v>39</v>
      </c>
      <c r="X8589" t="s">
        <v>105</v>
      </c>
      <c r="Y8589" t="s">
        <v>47</v>
      </c>
    </row>
    <row r="8590" spans="1:25" hidden="1" x14ac:dyDescent="0.35">
      <c r="A8590">
        <v>4</v>
      </c>
      <c r="B8590" t="s">
        <v>43</v>
      </c>
      <c r="C8590">
        <v>6</v>
      </c>
      <c r="D8590" t="s">
        <v>26</v>
      </c>
      <c r="E8590" t="s">
        <v>99</v>
      </c>
      <c r="F8590" t="s">
        <v>13</v>
      </c>
      <c r="G8590" t="s">
        <v>1162</v>
      </c>
      <c r="H8590" s="1">
        <v>0.2</v>
      </c>
      <c r="I8590" s="2">
        <v>42692</v>
      </c>
      <c r="J8590" t="s">
        <v>2411</v>
      </c>
      <c r="K8590" t="s">
        <v>102</v>
      </c>
      <c r="L8590">
        <v>19140</v>
      </c>
      <c r="M8590">
        <v>1382</v>
      </c>
      <c r="N8590" t="s">
        <v>236</v>
      </c>
      <c r="O8590">
        <v>-16</v>
      </c>
      <c r="P8590">
        <v>1</v>
      </c>
      <c r="Q8590" t="s">
        <v>104</v>
      </c>
      <c r="R8590" t="s">
        <v>8304</v>
      </c>
      <c r="S8590">
        <v>-16.32</v>
      </c>
      <c r="T8590">
        <v>77</v>
      </c>
      <c r="U8590" t="s">
        <v>19</v>
      </c>
      <c r="V8590" s="2">
        <v>42696</v>
      </c>
      <c r="W8590" t="s">
        <v>39</v>
      </c>
      <c r="X8590" t="s">
        <v>105</v>
      </c>
      <c r="Y8590" t="s">
        <v>42</v>
      </c>
    </row>
    <row r="8591" spans="1:25" hidden="1" x14ac:dyDescent="0.35">
      <c r="A8591">
        <v>4</v>
      </c>
      <c r="B8591" t="s">
        <v>43</v>
      </c>
      <c r="C8591">
        <v>6</v>
      </c>
      <c r="D8591" t="s">
        <v>26</v>
      </c>
      <c r="E8591" t="s">
        <v>99</v>
      </c>
      <c r="F8591" t="s">
        <v>13</v>
      </c>
      <c r="G8591" t="s">
        <v>1162</v>
      </c>
      <c r="H8591" s="1">
        <v>0.7</v>
      </c>
      <c r="I8591" s="2">
        <v>42692</v>
      </c>
      <c r="J8591" t="s">
        <v>2411</v>
      </c>
      <c r="K8591" t="s">
        <v>102</v>
      </c>
      <c r="L8591">
        <v>19140</v>
      </c>
      <c r="M8591">
        <v>649</v>
      </c>
      <c r="N8591" t="s">
        <v>68</v>
      </c>
      <c r="O8591">
        <v>-41</v>
      </c>
      <c r="P8591">
        <v>1</v>
      </c>
      <c r="Q8591" t="s">
        <v>104</v>
      </c>
      <c r="R8591" t="s">
        <v>8304</v>
      </c>
      <c r="S8591">
        <v>-40.799999999999997</v>
      </c>
      <c r="T8591">
        <v>51</v>
      </c>
      <c r="U8591" t="s">
        <v>19</v>
      </c>
      <c r="V8591" s="2">
        <v>42696</v>
      </c>
      <c r="W8591" t="s">
        <v>39</v>
      </c>
      <c r="X8591" t="s">
        <v>105</v>
      </c>
      <c r="Y8591" t="s">
        <v>54</v>
      </c>
    </row>
    <row r="8592" spans="1:25" hidden="1" x14ac:dyDescent="0.35">
      <c r="A8592">
        <v>4</v>
      </c>
      <c r="B8592" t="s">
        <v>43</v>
      </c>
      <c r="C8592">
        <v>6</v>
      </c>
      <c r="D8592" t="s">
        <v>26</v>
      </c>
      <c r="E8592" t="s">
        <v>99</v>
      </c>
      <c r="F8592" t="s">
        <v>13</v>
      </c>
      <c r="G8592" t="s">
        <v>1162</v>
      </c>
      <c r="H8592" s="1">
        <v>0.7</v>
      </c>
      <c r="I8592" s="2">
        <v>42692</v>
      </c>
      <c r="J8592" t="s">
        <v>2411</v>
      </c>
      <c r="K8592" t="s">
        <v>102</v>
      </c>
      <c r="L8592">
        <v>19140</v>
      </c>
      <c r="M8592">
        <v>1257</v>
      </c>
      <c r="N8592" t="s">
        <v>2928</v>
      </c>
      <c r="O8592">
        <v>-1</v>
      </c>
      <c r="P8592">
        <v>3</v>
      </c>
      <c r="Q8592" t="s">
        <v>104</v>
      </c>
      <c r="R8592" t="s">
        <v>8304</v>
      </c>
      <c r="S8592">
        <v>-1.43</v>
      </c>
      <c r="T8592">
        <v>2</v>
      </c>
      <c r="U8592" t="s">
        <v>19</v>
      </c>
      <c r="V8592" s="2">
        <v>42696</v>
      </c>
      <c r="W8592" t="s">
        <v>39</v>
      </c>
      <c r="X8592" t="s">
        <v>105</v>
      </c>
      <c r="Y8592" t="s">
        <v>54</v>
      </c>
    </row>
    <row r="8593" spans="1:25" hidden="1" x14ac:dyDescent="0.35">
      <c r="A8593">
        <v>4</v>
      </c>
      <c r="B8593" t="s">
        <v>43</v>
      </c>
      <c r="C8593">
        <v>6</v>
      </c>
      <c r="D8593" t="s">
        <v>50</v>
      </c>
      <c r="E8593" t="s">
        <v>99</v>
      </c>
      <c r="F8593" t="s">
        <v>13</v>
      </c>
      <c r="G8593" t="s">
        <v>1162</v>
      </c>
      <c r="H8593" s="1">
        <v>0.4</v>
      </c>
      <c r="I8593" s="2">
        <v>42692</v>
      </c>
      <c r="J8593" t="s">
        <v>2411</v>
      </c>
      <c r="K8593" t="s">
        <v>102</v>
      </c>
      <c r="L8593">
        <v>19140</v>
      </c>
      <c r="M8593">
        <v>1105</v>
      </c>
      <c r="N8593" t="s">
        <v>5089</v>
      </c>
      <c r="O8593">
        <v>-108</v>
      </c>
      <c r="P8593">
        <v>6</v>
      </c>
      <c r="Q8593" t="s">
        <v>104</v>
      </c>
      <c r="R8593" t="s">
        <v>8304</v>
      </c>
      <c r="S8593">
        <v>-107.99</v>
      </c>
      <c r="T8593">
        <v>540</v>
      </c>
      <c r="U8593" t="s">
        <v>19</v>
      </c>
      <c r="V8593" s="2">
        <v>42696</v>
      </c>
      <c r="W8593" t="s">
        <v>39</v>
      </c>
      <c r="X8593" t="s">
        <v>105</v>
      </c>
      <c r="Y8593" t="s">
        <v>52</v>
      </c>
    </row>
    <row r="8594" spans="1:25" hidden="1" x14ac:dyDescent="0.35">
      <c r="A8594">
        <v>0</v>
      </c>
      <c r="B8594" t="s">
        <v>10</v>
      </c>
      <c r="C8594">
        <v>0</v>
      </c>
      <c r="D8594" t="s">
        <v>26</v>
      </c>
      <c r="E8594" t="s">
        <v>122</v>
      </c>
      <c r="F8594" t="s">
        <v>13</v>
      </c>
      <c r="G8594" t="s">
        <v>1976</v>
      </c>
      <c r="H8594" s="1">
        <v>0.2</v>
      </c>
      <c r="I8594" s="2">
        <v>42556</v>
      </c>
      <c r="J8594" t="s">
        <v>3200</v>
      </c>
      <c r="K8594" t="s">
        <v>73</v>
      </c>
      <c r="L8594">
        <v>77036</v>
      </c>
      <c r="M8594">
        <v>776</v>
      </c>
      <c r="N8594" t="s">
        <v>515</v>
      </c>
      <c r="O8594">
        <v>-44</v>
      </c>
      <c r="P8594">
        <v>3</v>
      </c>
      <c r="Q8594" t="s">
        <v>75</v>
      </c>
      <c r="R8594" t="s">
        <v>8304</v>
      </c>
      <c r="S8594">
        <v>-44.16</v>
      </c>
      <c r="T8594">
        <v>221</v>
      </c>
      <c r="U8594" t="s">
        <v>19</v>
      </c>
      <c r="V8594" s="2">
        <v>42556</v>
      </c>
      <c r="W8594" t="s">
        <v>773</v>
      </c>
      <c r="X8594" t="s">
        <v>77</v>
      </c>
      <c r="Y8594" t="s">
        <v>42</v>
      </c>
    </row>
    <row r="8595" spans="1:25" hidden="1" x14ac:dyDescent="0.35">
      <c r="A8595">
        <v>0</v>
      </c>
      <c r="B8595" t="s">
        <v>10</v>
      </c>
      <c r="C8595">
        <v>0</v>
      </c>
      <c r="D8595" t="s">
        <v>26</v>
      </c>
      <c r="E8595" t="s">
        <v>122</v>
      </c>
      <c r="F8595" t="s">
        <v>13</v>
      </c>
      <c r="G8595" t="s">
        <v>1976</v>
      </c>
      <c r="H8595" s="1">
        <v>0.2</v>
      </c>
      <c r="I8595" s="2">
        <v>42556</v>
      </c>
      <c r="J8595" t="s">
        <v>3200</v>
      </c>
      <c r="K8595" t="s">
        <v>73</v>
      </c>
      <c r="L8595">
        <v>77036</v>
      </c>
      <c r="M8595">
        <v>636</v>
      </c>
      <c r="N8595" t="s">
        <v>3111</v>
      </c>
      <c r="O8595">
        <v>-35</v>
      </c>
      <c r="P8595">
        <v>11</v>
      </c>
      <c r="Q8595" t="s">
        <v>75</v>
      </c>
      <c r="R8595" t="s">
        <v>8304</v>
      </c>
      <c r="S8595">
        <v>-35.18</v>
      </c>
      <c r="T8595">
        <v>281</v>
      </c>
      <c r="U8595" t="s">
        <v>19</v>
      </c>
      <c r="V8595" s="2">
        <v>42556</v>
      </c>
      <c r="W8595" t="s">
        <v>773</v>
      </c>
      <c r="X8595" t="s">
        <v>77</v>
      </c>
      <c r="Y8595" t="s">
        <v>42</v>
      </c>
    </row>
    <row r="8596" spans="1:25" hidden="1" x14ac:dyDescent="0.35">
      <c r="A8596">
        <v>0</v>
      </c>
      <c r="B8596" t="s">
        <v>10</v>
      </c>
      <c r="C8596">
        <v>0</v>
      </c>
      <c r="D8596" t="s">
        <v>26</v>
      </c>
      <c r="E8596" t="s">
        <v>3312</v>
      </c>
      <c r="F8596" t="s">
        <v>13</v>
      </c>
      <c r="G8596" t="s">
        <v>1913</v>
      </c>
      <c r="H8596" s="1">
        <v>0.7</v>
      </c>
      <c r="I8596" s="2">
        <v>42542</v>
      </c>
      <c r="J8596" t="s">
        <v>3313</v>
      </c>
      <c r="K8596" t="s">
        <v>30</v>
      </c>
      <c r="L8596">
        <v>81001</v>
      </c>
      <c r="M8596">
        <v>269</v>
      </c>
      <c r="N8596" t="s">
        <v>8244</v>
      </c>
      <c r="O8596">
        <v>-17</v>
      </c>
      <c r="P8596">
        <v>2</v>
      </c>
      <c r="Q8596" t="s">
        <v>32</v>
      </c>
      <c r="R8596" t="s">
        <v>8304</v>
      </c>
      <c r="S8596">
        <v>-16.78</v>
      </c>
      <c r="T8596">
        <v>25</v>
      </c>
      <c r="U8596" t="s">
        <v>19</v>
      </c>
      <c r="V8596" s="2">
        <v>42542</v>
      </c>
      <c r="W8596" t="s">
        <v>773</v>
      </c>
      <c r="X8596" t="s">
        <v>285</v>
      </c>
      <c r="Y8596" t="s">
        <v>54</v>
      </c>
    </row>
    <row r="8597" spans="1:25" hidden="1" x14ac:dyDescent="0.35">
      <c r="A8597">
        <v>0</v>
      </c>
      <c r="B8597" t="s">
        <v>10</v>
      </c>
      <c r="C8597">
        <v>0</v>
      </c>
      <c r="D8597" t="s">
        <v>26</v>
      </c>
      <c r="E8597" t="s">
        <v>3312</v>
      </c>
      <c r="F8597" t="s">
        <v>13</v>
      </c>
      <c r="G8597" t="s">
        <v>1913</v>
      </c>
      <c r="H8597" s="1">
        <v>0.7</v>
      </c>
      <c r="I8597" s="2">
        <v>42542</v>
      </c>
      <c r="J8597" t="s">
        <v>3313</v>
      </c>
      <c r="K8597" t="s">
        <v>30</v>
      </c>
      <c r="L8597">
        <v>81001</v>
      </c>
      <c r="M8597">
        <v>1630</v>
      </c>
      <c r="N8597" t="s">
        <v>8237</v>
      </c>
      <c r="O8597">
        <v>-8</v>
      </c>
      <c r="P8597">
        <v>7</v>
      </c>
      <c r="Q8597" t="s">
        <v>32</v>
      </c>
      <c r="R8597" t="s">
        <v>8304</v>
      </c>
      <c r="S8597">
        <v>-8.1300000000000008</v>
      </c>
      <c r="T8597">
        <v>11</v>
      </c>
      <c r="U8597" t="s">
        <v>19</v>
      </c>
      <c r="V8597" s="2">
        <v>42542</v>
      </c>
      <c r="W8597" t="s">
        <v>773</v>
      </c>
      <c r="X8597" t="s">
        <v>285</v>
      </c>
      <c r="Y8597" t="s">
        <v>54</v>
      </c>
    </row>
    <row r="8598" spans="1:25" hidden="1" x14ac:dyDescent="0.35">
      <c r="A8598">
        <v>6</v>
      </c>
      <c r="B8598" t="s">
        <v>10</v>
      </c>
      <c r="C8598">
        <v>6</v>
      </c>
      <c r="D8598" t="s">
        <v>26</v>
      </c>
      <c r="E8598" t="s">
        <v>192</v>
      </c>
      <c r="F8598" t="s">
        <v>13</v>
      </c>
      <c r="G8598" t="s">
        <v>2367</v>
      </c>
      <c r="H8598" s="1">
        <v>0.2</v>
      </c>
      <c r="I8598" s="2">
        <v>42527</v>
      </c>
      <c r="J8598" t="s">
        <v>3844</v>
      </c>
      <c r="K8598" t="s">
        <v>73</v>
      </c>
      <c r="L8598">
        <v>60623</v>
      </c>
      <c r="M8598">
        <v>4</v>
      </c>
      <c r="N8598" t="s">
        <v>8243</v>
      </c>
      <c r="O8598">
        <v>5</v>
      </c>
      <c r="P8598">
        <v>2</v>
      </c>
      <c r="Q8598" t="s">
        <v>75</v>
      </c>
      <c r="R8598" t="s">
        <v>8304</v>
      </c>
      <c r="S8598">
        <v>4.72</v>
      </c>
      <c r="T8598">
        <v>14</v>
      </c>
      <c r="U8598" t="s">
        <v>19</v>
      </c>
      <c r="V8598" s="2">
        <v>42533</v>
      </c>
      <c r="W8598" t="s">
        <v>39</v>
      </c>
      <c r="X8598" t="s">
        <v>139</v>
      </c>
      <c r="Y8598" t="s">
        <v>119</v>
      </c>
    </row>
    <row r="8599" spans="1:25" hidden="1" x14ac:dyDescent="0.35">
      <c r="A8599">
        <v>6</v>
      </c>
      <c r="B8599" t="s">
        <v>10</v>
      </c>
      <c r="C8599">
        <v>6</v>
      </c>
      <c r="D8599" t="s">
        <v>26</v>
      </c>
      <c r="E8599" t="s">
        <v>192</v>
      </c>
      <c r="F8599" t="s">
        <v>13</v>
      </c>
      <c r="G8599" t="s">
        <v>2367</v>
      </c>
      <c r="H8599" s="1">
        <v>0.8</v>
      </c>
      <c r="I8599" s="2">
        <v>42527</v>
      </c>
      <c r="J8599" t="s">
        <v>3844</v>
      </c>
      <c r="K8599" t="s">
        <v>73</v>
      </c>
      <c r="L8599">
        <v>60623</v>
      </c>
      <c r="M8599">
        <v>270</v>
      </c>
      <c r="N8599" t="s">
        <v>8154</v>
      </c>
      <c r="O8599">
        <v>-38</v>
      </c>
      <c r="P8599">
        <v>3</v>
      </c>
      <c r="Q8599" t="s">
        <v>75</v>
      </c>
      <c r="R8599" t="s">
        <v>8304</v>
      </c>
      <c r="S8599">
        <v>-38.11</v>
      </c>
      <c r="T8599">
        <v>25</v>
      </c>
      <c r="U8599" t="s">
        <v>19</v>
      </c>
      <c r="V8599" s="2">
        <v>42533</v>
      </c>
      <c r="W8599" t="s">
        <v>39</v>
      </c>
      <c r="X8599" t="s">
        <v>139</v>
      </c>
      <c r="Y8599" t="s">
        <v>54</v>
      </c>
    </row>
    <row r="8600" spans="1:25" hidden="1" x14ac:dyDescent="0.35">
      <c r="A8600">
        <v>2</v>
      </c>
      <c r="B8600" t="s">
        <v>43</v>
      </c>
      <c r="C8600">
        <v>3</v>
      </c>
      <c r="D8600" t="s">
        <v>11</v>
      </c>
      <c r="E8600" t="s">
        <v>122</v>
      </c>
      <c r="F8600" t="s">
        <v>13</v>
      </c>
      <c r="G8600" t="s">
        <v>1058</v>
      </c>
      <c r="H8600" s="1">
        <v>0.3</v>
      </c>
      <c r="I8600" s="2">
        <v>42705</v>
      </c>
      <c r="J8600" t="s">
        <v>5354</v>
      </c>
      <c r="K8600" t="s">
        <v>73</v>
      </c>
      <c r="L8600">
        <v>77070</v>
      </c>
      <c r="M8600">
        <v>825</v>
      </c>
      <c r="N8600" t="s">
        <v>1448</v>
      </c>
      <c r="O8600">
        <v>-19</v>
      </c>
      <c r="P8600">
        <v>3</v>
      </c>
      <c r="Q8600" t="s">
        <v>75</v>
      </c>
      <c r="R8600" t="s">
        <v>8304</v>
      </c>
      <c r="S8600">
        <v>-19.260000000000002</v>
      </c>
      <c r="T8600">
        <v>674</v>
      </c>
      <c r="U8600" t="s">
        <v>33</v>
      </c>
      <c r="V8600" s="2">
        <v>42707</v>
      </c>
      <c r="W8600" t="s">
        <v>20</v>
      </c>
      <c r="X8600" t="s">
        <v>77</v>
      </c>
      <c r="Y8600" t="s">
        <v>24</v>
      </c>
    </row>
    <row r="8601" spans="1:25" x14ac:dyDescent="0.35">
      <c r="A8601">
        <v>4</v>
      </c>
      <c r="B8601" t="s">
        <v>43</v>
      </c>
      <c r="C8601">
        <v>6</v>
      </c>
      <c r="D8601" t="s">
        <v>50</v>
      </c>
      <c r="E8601" t="s">
        <v>88</v>
      </c>
      <c r="F8601" t="s">
        <v>13</v>
      </c>
      <c r="G8601" t="s">
        <v>2231</v>
      </c>
      <c r="H8601" s="1">
        <v>0</v>
      </c>
      <c r="I8601" s="2">
        <v>42506</v>
      </c>
      <c r="J8601" t="s">
        <v>5139</v>
      </c>
      <c r="K8601" t="s">
        <v>30</v>
      </c>
      <c r="L8601">
        <v>94122</v>
      </c>
      <c r="M8601">
        <v>920</v>
      </c>
      <c r="N8601" t="s">
        <v>4849</v>
      </c>
      <c r="O8601">
        <v>3</v>
      </c>
      <c r="P8601">
        <v>3</v>
      </c>
      <c r="Q8601" t="s">
        <v>32</v>
      </c>
      <c r="R8601" t="s">
        <v>8304</v>
      </c>
      <c r="S8601">
        <v>3.38</v>
      </c>
      <c r="T8601">
        <v>56</v>
      </c>
      <c r="U8601" t="s">
        <v>19</v>
      </c>
      <c r="V8601" s="2">
        <v>42510</v>
      </c>
      <c r="W8601" t="s">
        <v>39</v>
      </c>
      <c r="X8601" t="s">
        <v>34</v>
      </c>
      <c r="Y8601" t="s">
        <v>113</v>
      </c>
    </row>
    <row r="8602" spans="1:25" hidden="1" x14ac:dyDescent="0.35">
      <c r="A8602">
        <v>5</v>
      </c>
      <c r="B8602" t="s">
        <v>43</v>
      </c>
      <c r="C8602">
        <v>6</v>
      </c>
      <c r="D8602" t="s">
        <v>26</v>
      </c>
      <c r="E8602" t="s">
        <v>4629</v>
      </c>
      <c r="F8602" t="s">
        <v>13</v>
      </c>
      <c r="G8602" t="s">
        <v>7197</v>
      </c>
      <c r="H8602" s="1">
        <v>0.2</v>
      </c>
      <c r="I8602" s="2">
        <v>42468</v>
      </c>
      <c r="J8602" t="s">
        <v>7704</v>
      </c>
      <c r="K8602" t="s">
        <v>30</v>
      </c>
      <c r="L8602">
        <v>85224</v>
      </c>
      <c r="M8602">
        <v>121</v>
      </c>
      <c r="N8602" t="s">
        <v>4619</v>
      </c>
      <c r="O8602">
        <v>-12</v>
      </c>
      <c r="P8602">
        <v>8</v>
      </c>
      <c r="Q8602" t="s">
        <v>32</v>
      </c>
      <c r="R8602" t="s">
        <v>8304</v>
      </c>
      <c r="S8602">
        <v>-11.83</v>
      </c>
      <c r="T8602">
        <v>50</v>
      </c>
      <c r="U8602" t="s">
        <v>76</v>
      </c>
      <c r="V8602" s="2">
        <v>42473</v>
      </c>
      <c r="W8602" t="s">
        <v>39</v>
      </c>
      <c r="X8602" t="s">
        <v>199</v>
      </c>
      <c r="Y8602" t="s">
        <v>176</v>
      </c>
    </row>
    <row r="8603" spans="1:25" x14ac:dyDescent="0.35">
      <c r="A8603">
        <v>4</v>
      </c>
      <c r="B8603" t="s">
        <v>43</v>
      </c>
      <c r="C8603">
        <v>6</v>
      </c>
      <c r="D8603" t="s">
        <v>11</v>
      </c>
      <c r="E8603" t="s">
        <v>88</v>
      </c>
      <c r="F8603" t="s">
        <v>13</v>
      </c>
      <c r="G8603" t="s">
        <v>1063</v>
      </c>
      <c r="H8603" s="1">
        <v>0.2</v>
      </c>
      <c r="I8603" s="2">
        <v>42597</v>
      </c>
      <c r="J8603" t="s">
        <v>7864</v>
      </c>
      <c r="K8603" t="s">
        <v>30</v>
      </c>
      <c r="L8603">
        <v>94122</v>
      </c>
      <c r="M8603">
        <v>1179</v>
      </c>
      <c r="N8603" t="s">
        <v>1604</v>
      </c>
      <c r="O8603">
        <v>-12</v>
      </c>
      <c r="P8603">
        <v>4</v>
      </c>
      <c r="Q8603" t="s">
        <v>32</v>
      </c>
      <c r="R8603" t="s">
        <v>92</v>
      </c>
      <c r="S8603">
        <v>-12.2</v>
      </c>
      <c r="T8603">
        <v>195</v>
      </c>
      <c r="U8603" t="s">
        <v>19</v>
      </c>
      <c r="V8603" s="2">
        <v>42601</v>
      </c>
      <c r="W8603" t="s">
        <v>39</v>
      </c>
      <c r="X8603" t="s">
        <v>34</v>
      </c>
      <c r="Y8603" t="s">
        <v>24</v>
      </c>
    </row>
    <row r="8604" spans="1:25" x14ac:dyDescent="0.35">
      <c r="A8604">
        <v>4</v>
      </c>
      <c r="B8604" t="s">
        <v>43</v>
      </c>
      <c r="C8604">
        <v>6</v>
      </c>
      <c r="D8604" t="s">
        <v>26</v>
      </c>
      <c r="E8604" t="s">
        <v>88</v>
      </c>
      <c r="F8604" t="s">
        <v>13</v>
      </c>
      <c r="G8604" t="s">
        <v>1063</v>
      </c>
      <c r="H8604" s="1">
        <v>0</v>
      </c>
      <c r="I8604" s="2">
        <v>42597</v>
      </c>
      <c r="J8604" t="s">
        <v>7864</v>
      </c>
      <c r="K8604" t="s">
        <v>30</v>
      </c>
      <c r="L8604">
        <v>94122</v>
      </c>
      <c r="M8604">
        <v>1584</v>
      </c>
      <c r="N8604" t="s">
        <v>1248</v>
      </c>
      <c r="O8604">
        <v>43</v>
      </c>
      <c r="P8604">
        <v>3</v>
      </c>
      <c r="Q8604" t="s">
        <v>32</v>
      </c>
      <c r="R8604" t="s">
        <v>92</v>
      </c>
      <c r="S8604">
        <v>42.81</v>
      </c>
      <c r="T8604">
        <v>153</v>
      </c>
      <c r="U8604" t="s">
        <v>19</v>
      </c>
      <c r="V8604" s="2">
        <v>42601</v>
      </c>
      <c r="W8604" t="s">
        <v>39</v>
      </c>
      <c r="X8604" t="s">
        <v>34</v>
      </c>
      <c r="Y8604" t="s">
        <v>56</v>
      </c>
    </row>
    <row r="8605" spans="1:25" x14ac:dyDescent="0.35">
      <c r="A8605">
        <v>4</v>
      </c>
      <c r="B8605" t="s">
        <v>43</v>
      </c>
      <c r="C8605">
        <v>6</v>
      </c>
      <c r="D8605" t="s">
        <v>26</v>
      </c>
      <c r="E8605" t="s">
        <v>88</v>
      </c>
      <c r="F8605" t="s">
        <v>13</v>
      </c>
      <c r="G8605" t="s">
        <v>1063</v>
      </c>
      <c r="H8605" s="1">
        <v>0</v>
      </c>
      <c r="I8605" s="2">
        <v>42597</v>
      </c>
      <c r="J8605" t="s">
        <v>7864</v>
      </c>
      <c r="K8605" t="s">
        <v>30</v>
      </c>
      <c r="L8605">
        <v>94122</v>
      </c>
      <c r="M8605">
        <v>1719</v>
      </c>
      <c r="N8605" t="s">
        <v>3286</v>
      </c>
      <c r="O8605">
        <v>42</v>
      </c>
      <c r="P8605">
        <v>3</v>
      </c>
      <c r="Q8605" t="s">
        <v>32</v>
      </c>
      <c r="R8605" t="s">
        <v>92</v>
      </c>
      <c r="S8605">
        <v>41.82</v>
      </c>
      <c r="T8605">
        <v>93</v>
      </c>
      <c r="U8605" t="s">
        <v>19</v>
      </c>
      <c r="V8605" s="2">
        <v>42601</v>
      </c>
      <c r="W8605" t="s">
        <v>39</v>
      </c>
      <c r="X8605" t="s">
        <v>34</v>
      </c>
      <c r="Y8605" t="s">
        <v>64</v>
      </c>
    </row>
    <row r="8606" spans="1:25" x14ac:dyDescent="0.35">
      <c r="A8606">
        <v>4</v>
      </c>
      <c r="B8606" t="s">
        <v>43</v>
      </c>
      <c r="C8606">
        <v>6</v>
      </c>
      <c r="D8606" t="s">
        <v>26</v>
      </c>
      <c r="E8606" t="s">
        <v>88</v>
      </c>
      <c r="F8606" t="s">
        <v>13</v>
      </c>
      <c r="G8606" t="s">
        <v>1063</v>
      </c>
      <c r="H8606" s="1">
        <v>0.2</v>
      </c>
      <c r="I8606" s="2">
        <v>42597</v>
      </c>
      <c r="J8606" t="s">
        <v>7864</v>
      </c>
      <c r="K8606" t="s">
        <v>30</v>
      </c>
      <c r="L8606">
        <v>94122</v>
      </c>
      <c r="M8606">
        <v>688</v>
      </c>
      <c r="N8606" t="s">
        <v>1416</v>
      </c>
      <c r="O8606">
        <v>15</v>
      </c>
      <c r="P8606">
        <v>3</v>
      </c>
      <c r="Q8606" t="s">
        <v>32</v>
      </c>
      <c r="R8606" t="s">
        <v>92</v>
      </c>
      <c r="S8606">
        <v>15.09</v>
      </c>
      <c r="T8606">
        <v>46</v>
      </c>
      <c r="U8606" t="s">
        <v>19</v>
      </c>
      <c r="V8606" s="2">
        <v>42601</v>
      </c>
      <c r="W8606" t="s">
        <v>39</v>
      </c>
      <c r="X8606" t="s">
        <v>34</v>
      </c>
      <c r="Y8606" t="s">
        <v>54</v>
      </c>
    </row>
    <row r="8607" spans="1:25" x14ac:dyDescent="0.35">
      <c r="A8607">
        <v>4</v>
      </c>
      <c r="B8607" t="s">
        <v>43</v>
      </c>
      <c r="C8607">
        <v>6</v>
      </c>
      <c r="D8607" t="s">
        <v>26</v>
      </c>
      <c r="E8607" t="s">
        <v>88</v>
      </c>
      <c r="F8607" t="s">
        <v>13</v>
      </c>
      <c r="G8607" t="s">
        <v>1063</v>
      </c>
      <c r="H8607" s="1">
        <v>0.2</v>
      </c>
      <c r="I8607" s="2">
        <v>42597</v>
      </c>
      <c r="J8607" t="s">
        <v>7864</v>
      </c>
      <c r="K8607" t="s">
        <v>30</v>
      </c>
      <c r="L8607">
        <v>94122</v>
      </c>
      <c r="M8607">
        <v>248</v>
      </c>
      <c r="N8607" t="s">
        <v>226</v>
      </c>
      <c r="O8607">
        <v>6</v>
      </c>
      <c r="P8607">
        <v>4</v>
      </c>
      <c r="Q8607" t="s">
        <v>32</v>
      </c>
      <c r="R8607" t="s">
        <v>92</v>
      </c>
      <c r="S8607">
        <v>6.25</v>
      </c>
      <c r="T8607">
        <v>18</v>
      </c>
      <c r="U8607" t="s">
        <v>19</v>
      </c>
      <c r="V8607" s="2">
        <v>42601</v>
      </c>
      <c r="W8607" t="s">
        <v>39</v>
      </c>
      <c r="X8607" t="s">
        <v>34</v>
      </c>
      <c r="Y8607" t="s">
        <v>54</v>
      </c>
    </row>
    <row r="8608" spans="1:25" hidden="1" x14ac:dyDescent="0.35">
      <c r="A8608">
        <v>2</v>
      </c>
      <c r="B8608" t="s">
        <v>43</v>
      </c>
      <c r="C8608">
        <v>3</v>
      </c>
      <c r="D8608" t="s">
        <v>26</v>
      </c>
      <c r="E8608" t="s">
        <v>305</v>
      </c>
      <c r="F8608" t="s">
        <v>13</v>
      </c>
      <c r="G8608" t="s">
        <v>2746</v>
      </c>
      <c r="H8608" s="1">
        <v>0.2</v>
      </c>
      <c r="I8608" s="2">
        <v>42601</v>
      </c>
      <c r="J8608" t="s">
        <v>3491</v>
      </c>
      <c r="K8608" t="s">
        <v>102</v>
      </c>
      <c r="L8608">
        <v>43229</v>
      </c>
      <c r="M8608">
        <v>81</v>
      </c>
      <c r="N8608" t="s">
        <v>3492</v>
      </c>
      <c r="O8608">
        <v>1</v>
      </c>
      <c r="P8608">
        <v>2</v>
      </c>
      <c r="Q8608" t="s">
        <v>104</v>
      </c>
      <c r="R8608" t="s">
        <v>8304</v>
      </c>
      <c r="S8608">
        <v>1.1499999999999999</v>
      </c>
      <c r="T8608">
        <v>9</v>
      </c>
      <c r="U8608" t="s">
        <v>19</v>
      </c>
      <c r="V8608" s="2">
        <v>42603</v>
      </c>
      <c r="W8608" t="s">
        <v>20</v>
      </c>
      <c r="X8608" t="s">
        <v>309</v>
      </c>
      <c r="Y8608" t="s">
        <v>356</v>
      </c>
    </row>
    <row r="8609" spans="1:25" hidden="1" x14ac:dyDescent="0.35">
      <c r="A8609">
        <v>2</v>
      </c>
      <c r="B8609" t="s">
        <v>43</v>
      </c>
      <c r="C8609">
        <v>3</v>
      </c>
      <c r="D8609" t="s">
        <v>26</v>
      </c>
      <c r="E8609" t="s">
        <v>305</v>
      </c>
      <c r="F8609" t="s">
        <v>13</v>
      </c>
      <c r="G8609" t="s">
        <v>2746</v>
      </c>
      <c r="H8609" s="1">
        <v>0.7</v>
      </c>
      <c r="I8609" s="2">
        <v>42601</v>
      </c>
      <c r="J8609" t="s">
        <v>3491</v>
      </c>
      <c r="K8609" t="s">
        <v>102</v>
      </c>
      <c r="L8609">
        <v>43229</v>
      </c>
      <c r="M8609">
        <v>685</v>
      </c>
      <c r="N8609" t="s">
        <v>3478</v>
      </c>
      <c r="O8609">
        <v>-59</v>
      </c>
      <c r="P8609">
        <v>4</v>
      </c>
      <c r="Q8609" t="s">
        <v>104</v>
      </c>
      <c r="R8609" t="s">
        <v>8304</v>
      </c>
      <c r="S8609">
        <v>-58.86</v>
      </c>
      <c r="T8609">
        <v>77</v>
      </c>
      <c r="U8609" t="s">
        <v>19</v>
      </c>
      <c r="V8609" s="2">
        <v>42603</v>
      </c>
      <c r="W8609" t="s">
        <v>20</v>
      </c>
      <c r="X8609" t="s">
        <v>309</v>
      </c>
      <c r="Y8609" t="s">
        <v>54</v>
      </c>
    </row>
    <row r="8610" spans="1:25" hidden="1" x14ac:dyDescent="0.35">
      <c r="A8610">
        <v>2</v>
      </c>
      <c r="B8610" t="s">
        <v>43</v>
      </c>
      <c r="C8610">
        <v>3</v>
      </c>
      <c r="D8610" t="s">
        <v>26</v>
      </c>
      <c r="E8610" t="s">
        <v>122</v>
      </c>
      <c r="F8610" t="s">
        <v>13</v>
      </c>
      <c r="G8610" t="s">
        <v>718</v>
      </c>
      <c r="H8610" s="1">
        <v>0.2</v>
      </c>
      <c r="I8610" s="2">
        <v>42573</v>
      </c>
      <c r="J8610" t="s">
        <v>3370</v>
      </c>
      <c r="K8610" t="s">
        <v>73</v>
      </c>
      <c r="L8610">
        <v>77095</v>
      </c>
      <c r="M8610">
        <v>637</v>
      </c>
      <c r="N8610" t="s">
        <v>3371</v>
      </c>
      <c r="O8610">
        <v>1</v>
      </c>
      <c r="P8610">
        <v>1</v>
      </c>
      <c r="Q8610" t="s">
        <v>75</v>
      </c>
      <c r="R8610" t="s">
        <v>8304</v>
      </c>
      <c r="S8610">
        <v>1.33</v>
      </c>
      <c r="T8610">
        <v>27</v>
      </c>
      <c r="U8610" t="s">
        <v>19</v>
      </c>
      <c r="V8610" s="2">
        <v>42575</v>
      </c>
      <c r="W8610" t="s">
        <v>20</v>
      </c>
      <c r="X8610" t="s">
        <v>77</v>
      </c>
      <c r="Y8610" t="s">
        <v>42</v>
      </c>
    </row>
    <row r="8611" spans="1:25" hidden="1" x14ac:dyDescent="0.35">
      <c r="A8611">
        <v>4</v>
      </c>
      <c r="B8611" t="s">
        <v>43</v>
      </c>
      <c r="C8611">
        <v>6</v>
      </c>
      <c r="D8611" t="s">
        <v>26</v>
      </c>
      <c r="E8611" t="s">
        <v>209</v>
      </c>
      <c r="F8611" t="s">
        <v>13</v>
      </c>
      <c r="G8611" t="s">
        <v>5513</v>
      </c>
      <c r="H8611" s="1">
        <v>0</v>
      </c>
      <c r="I8611" s="2">
        <v>42446</v>
      </c>
      <c r="J8611" t="s">
        <v>8014</v>
      </c>
      <c r="K8611" t="s">
        <v>16</v>
      </c>
      <c r="L8611">
        <v>39212</v>
      </c>
      <c r="M8611">
        <v>714</v>
      </c>
      <c r="N8611" t="s">
        <v>8171</v>
      </c>
      <c r="O8611">
        <v>15</v>
      </c>
      <c r="P8611">
        <v>2</v>
      </c>
      <c r="Q8611" t="s">
        <v>18</v>
      </c>
      <c r="R8611" t="s">
        <v>92</v>
      </c>
      <c r="S8611">
        <v>14.92</v>
      </c>
      <c r="T8611">
        <v>30</v>
      </c>
      <c r="U8611" t="s">
        <v>33</v>
      </c>
      <c r="V8611" s="2">
        <v>42450</v>
      </c>
      <c r="W8611" t="s">
        <v>39</v>
      </c>
      <c r="X8611" t="s">
        <v>887</v>
      </c>
      <c r="Y8611" t="s">
        <v>54</v>
      </c>
    </row>
    <row r="8612" spans="1:25" hidden="1" x14ac:dyDescent="0.35">
      <c r="A8612">
        <v>4</v>
      </c>
      <c r="B8612" t="s">
        <v>43</v>
      </c>
      <c r="C8612">
        <v>6</v>
      </c>
      <c r="D8612" t="s">
        <v>26</v>
      </c>
      <c r="E8612" t="s">
        <v>209</v>
      </c>
      <c r="F8612" t="s">
        <v>13</v>
      </c>
      <c r="G8612" t="s">
        <v>5513</v>
      </c>
      <c r="H8612" s="1">
        <v>0</v>
      </c>
      <c r="I8612" s="2">
        <v>42446</v>
      </c>
      <c r="J8612" t="s">
        <v>8014</v>
      </c>
      <c r="K8612" t="s">
        <v>16</v>
      </c>
      <c r="L8612">
        <v>39212</v>
      </c>
      <c r="M8612">
        <v>1754</v>
      </c>
      <c r="N8612" t="s">
        <v>558</v>
      </c>
      <c r="O8612">
        <v>6</v>
      </c>
      <c r="P8612">
        <v>2</v>
      </c>
      <c r="Q8612" t="s">
        <v>18</v>
      </c>
      <c r="R8612" t="s">
        <v>92</v>
      </c>
      <c r="S8612">
        <v>6.35</v>
      </c>
      <c r="T8612">
        <v>13</v>
      </c>
      <c r="U8612" t="s">
        <v>33</v>
      </c>
      <c r="V8612" s="2">
        <v>42450</v>
      </c>
      <c r="W8612" t="s">
        <v>39</v>
      </c>
      <c r="X8612" t="s">
        <v>887</v>
      </c>
      <c r="Y8612" t="s">
        <v>64</v>
      </c>
    </row>
    <row r="8613" spans="1:25" hidden="1" x14ac:dyDescent="0.35">
      <c r="A8613">
        <v>4</v>
      </c>
      <c r="B8613" t="s">
        <v>43</v>
      </c>
      <c r="C8613">
        <v>6</v>
      </c>
      <c r="D8613" t="s">
        <v>26</v>
      </c>
      <c r="E8613" t="s">
        <v>209</v>
      </c>
      <c r="F8613" t="s">
        <v>13</v>
      </c>
      <c r="G8613" t="s">
        <v>5513</v>
      </c>
      <c r="H8613" s="1">
        <v>0</v>
      </c>
      <c r="I8613" s="2">
        <v>42446</v>
      </c>
      <c r="J8613" t="s">
        <v>8014</v>
      </c>
      <c r="K8613" t="s">
        <v>16</v>
      </c>
      <c r="L8613">
        <v>39212</v>
      </c>
      <c r="M8613">
        <v>287</v>
      </c>
      <c r="N8613" t="s">
        <v>3081</v>
      </c>
      <c r="O8613">
        <v>8</v>
      </c>
      <c r="P8613">
        <v>3</v>
      </c>
      <c r="Q8613" t="s">
        <v>18</v>
      </c>
      <c r="R8613" t="s">
        <v>92</v>
      </c>
      <c r="S8613">
        <v>8.49</v>
      </c>
      <c r="T8613">
        <v>33</v>
      </c>
      <c r="U8613" t="s">
        <v>33</v>
      </c>
      <c r="V8613" s="2">
        <v>42450</v>
      </c>
      <c r="W8613" t="s">
        <v>39</v>
      </c>
      <c r="X8613" t="s">
        <v>887</v>
      </c>
      <c r="Y8613" t="s">
        <v>56</v>
      </c>
    </row>
    <row r="8614" spans="1:25" hidden="1" x14ac:dyDescent="0.35">
      <c r="A8614">
        <v>4</v>
      </c>
      <c r="B8614" t="s">
        <v>43</v>
      </c>
      <c r="C8614">
        <v>6</v>
      </c>
      <c r="D8614" t="s">
        <v>26</v>
      </c>
      <c r="E8614" t="s">
        <v>209</v>
      </c>
      <c r="F8614" t="s">
        <v>13</v>
      </c>
      <c r="G8614" t="s">
        <v>5513</v>
      </c>
      <c r="H8614" s="1">
        <v>0</v>
      </c>
      <c r="I8614" s="2">
        <v>42446</v>
      </c>
      <c r="J8614" t="s">
        <v>8014</v>
      </c>
      <c r="K8614" t="s">
        <v>16</v>
      </c>
      <c r="L8614">
        <v>39212</v>
      </c>
      <c r="M8614">
        <v>57</v>
      </c>
      <c r="N8614" t="s">
        <v>8181</v>
      </c>
      <c r="O8614">
        <v>5</v>
      </c>
      <c r="P8614">
        <v>3</v>
      </c>
      <c r="Q8614" t="s">
        <v>18</v>
      </c>
      <c r="R8614" t="s">
        <v>92</v>
      </c>
      <c r="S8614">
        <v>5.37</v>
      </c>
      <c r="T8614">
        <v>11</v>
      </c>
      <c r="U8614" t="s">
        <v>33</v>
      </c>
      <c r="V8614" s="2">
        <v>42450</v>
      </c>
      <c r="W8614" t="s">
        <v>39</v>
      </c>
      <c r="X8614" t="s">
        <v>887</v>
      </c>
      <c r="Y8614" t="s">
        <v>54</v>
      </c>
    </row>
    <row r="8615" spans="1:25" hidden="1" x14ac:dyDescent="0.35">
      <c r="A8615">
        <v>4</v>
      </c>
      <c r="B8615" t="s">
        <v>43</v>
      </c>
      <c r="C8615">
        <v>6</v>
      </c>
      <c r="D8615" t="s">
        <v>26</v>
      </c>
      <c r="E8615" t="s">
        <v>209</v>
      </c>
      <c r="F8615" t="s">
        <v>13</v>
      </c>
      <c r="G8615" t="s">
        <v>5513</v>
      </c>
      <c r="H8615" s="1">
        <v>0</v>
      </c>
      <c r="I8615" s="2">
        <v>42446</v>
      </c>
      <c r="J8615" t="s">
        <v>8014</v>
      </c>
      <c r="K8615" t="s">
        <v>16</v>
      </c>
      <c r="L8615">
        <v>39212</v>
      </c>
      <c r="M8615">
        <v>544</v>
      </c>
      <c r="N8615" t="s">
        <v>6559</v>
      </c>
      <c r="O8615">
        <v>8</v>
      </c>
      <c r="P8615">
        <v>4</v>
      </c>
      <c r="Q8615" t="s">
        <v>18</v>
      </c>
      <c r="R8615" t="s">
        <v>92</v>
      </c>
      <c r="S8615">
        <v>7.68</v>
      </c>
      <c r="T8615">
        <v>16</v>
      </c>
      <c r="U8615" t="s">
        <v>33</v>
      </c>
      <c r="V8615" s="2">
        <v>42450</v>
      </c>
      <c r="W8615" t="s">
        <v>39</v>
      </c>
      <c r="X8615" t="s">
        <v>887</v>
      </c>
      <c r="Y8615" t="s">
        <v>64</v>
      </c>
    </row>
    <row r="8616" spans="1:25" hidden="1" x14ac:dyDescent="0.35">
      <c r="A8616">
        <v>0</v>
      </c>
      <c r="B8616" t="s">
        <v>10</v>
      </c>
      <c r="C8616">
        <v>0</v>
      </c>
      <c r="D8616" t="s">
        <v>11</v>
      </c>
      <c r="E8616" t="s">
        <v>1751</v>
      </c>
      <c r="F8616" t="s">
        <v>13</v>
      </c>
      <c r="G8616" t="s">
        <v>925</v>
      </c>
      <c r="H8616" s="1">
        <v>0.6</v>
      </c>
      <c r="I8616" s="2">
        <v>42418</v>
      </c>
      <c r="J8616" t="s">
        <v>1752</v>
      </c>
      <c r="K8616" t="s">
        <v>73</v>
      </c>
      <c r="L8616">
        <v>79424</v>
      </c>
      <c r="M8616">
        <v>489</v>
      </c>
      <c r="N8616" t="s">
        <v>1665</v>
      </c>
      <c r="O8616">
        <v>-11</v>
      </c>
      <c r="P8616">
        <v>5</v>
      </c>
      <c r="Q8616" t="s">
        <v>75</v>
      </c>
      <c r="R8616" t="s">
        <v>8304</v>
      </c>
      <c r="S8616">
        <v>-11.32</v>
      </c>
      <c r="T8616">
        <v>25</v>
      </c>
      <c r="U8616" t="s">
        <v>19</v>
      </c>
      <c r="V8616" s="2">
        <v>42418</v>
      </c>
      <c r="W8616" t="s">
        <v>773</v>
      </c>
      <c r="X8616" t="s">
        <v>77</v>
      </c>
      <c r="Y8616" t="s">
        <v>47</v>
      </c>
    </row>
    <row r="8617" spans="1:25" hidden="1" x14ac:dyDescent="0.35">
      <c r="A8617">
        <v>5</v>
      </c>
      <c r="B8617" t="s">
        <v>43</v>
      </c>
      <c r="C8617">
        <v>6</v>
      </c>
      <c r="D8617" t="s">
        <v>11</v>
      </c>
      <c r="E8617" t="s">
        <v>2509</v>
      </c>
      <c r="F8617" t="s">
        <v>13</v>
      </c>
      <c r="G8617" t="s">
        <v>2233</v>
      </c>
      <c r="H8617" s="1">
        <v>0</v>
      </c>
      <c r="I8617" s="2">
        <v>42522</v>
      </c>
      <c r="J8617" t="s">
        <v>2510</v>
      </c>
      <c r="K8617" t="s">
        <v>16</v>
      </c>
      <c r="L8617">
        <v>72209</v>
      </c>
      <c r="M8617">
        <v>22</v>
      </c>
      <c r="N8617" t="s">
        <v>811</v>
      </c>
      <c r="O8617">
        <v>9</v>
      </c>
      <c r="P8617">
        <v>6</v>
      </c>
      <c r="Q8617" t="s">
        <v>18</v>
      </c>
      <c r="R8617" t="s">
        <v>8304</v>
      </c>
      <c r="S8617">
        <v>9.1</v>
      </c>
      <c r="T8617">
        <v>22</v>
      </c>
      <c r="U8617" t="s">
        <v>19</v>
      </c>
      <c r="V8617" s="2">
        <v>42527</v>
      </c>
      <c r="W8617" t="s">
        <v>39</v>
      </c>
      <c r="X8617" t="s">
        <v>1016</v>
      </c>
      <c r="Y8617" t="s">
        <v>47</v>
      </c>
    </row>
    <row r="8618" spans="1:25" hidden="1" x14ac:dyDescent="0.35">
      <c r="A8618">
        <v>5</v>
      </c>
      <c r="B8618" t="s">
        <v>43</v>
      </c>
      <c r="C8618">
        <v>6</v>
      </c>
      <c r="D8618" t="s">
        <v>50</v>
      </c>
      <c r="E8618" t="s">
        <v>2509</v>
      </c>
      <c r="F8618" t="s">
        <v>13</v>
      </c>
      <c r="G8618" t="s">
        <v>2233</v>
      </c>
      <c r="H8618" s="1">
        <v>0</v>
      </c>
      <c r="I8618" s="2">
        <v>42522</v>
      </c>
      <c r="J8618" t="s">
        <v>2510</v>
      </c>
      <c r="K8618" t="s">
        <v>16</v>
      </c>
      <c r="L8618">
        <v>72209</v>
      </c>
      <c r="M8618">
        <v>102</v>
      </c>
      <c r="N8618" t="s">
        <v>527</v>
      </c>
      <c r="O8618">
        <v>229</v>
      </c>
      <c r="P8618">
        <v>7</v>
      </c>
      <c r="Q8618" t="s">
        <v>18</v>
      </c>
      <c r="R8618" t="s">
        <v>8304</v>
      </c>
      <c r="S8618">
        <v>229.3</v>
      </c>
      <c r="T8618">
        <v>882</v>
      </c>
      <c r="U8618" t="s">
        <v>19</v>
      </c>
      <c r="V8618" s="2">
        <v>42527</v>
      </c>
      <c r="W8618" t="s">
        <v>39</v>
      </c>
      <c r="X8618" t="s">
        <v>1016</v>
      </c>
      <c r="Y8618" t="s">
        <v>52</v>
      </c>
    </row>
    <row r="8619" spans="1:25" x14ac:dyDescent="0.35">
      <c r="A8619">
        <v>4</v>
      </c>
      <c r="B8619" t="s">
        <v>43</v>
      </c>
      <c r="C8619">
        <v>6</v>
      </c>
      <c r="D8619" t="s">
        <v>11</v>
      </c>
      <c r="E8619" t="s">
        <v>27</v>
      </c>
      <c r="F8619" t="s">
        <v>13</v>
      </c>
      <c r="G8619" t="s">
        <v>705</v>
      </c>
      <c r="H8619" s="1">
        <v>0.2</v>
      </c>
      <c r="I8619" s="2">
        <v>42564</v>
      </c>
      <c r="J8619" t="s">
        <v>5786</v>
      </c>
      <c r="K8619" t="s">
        <v>30</v>
      </c>
      <c r="L8619">
        <v>90049</v>
      </c>
      <c r="M8619">
        <v>317</v>
      </c>
      <c r="N8619" t="s">
        <v>1481</v>
      </c>
      <c r="O8619">
        <v>4</v>
      </c>
      <c r="P8619">
        <v>3</v>
      </c>
      <c r="Q8619" t="s">
        <v>32</v>
      </c>
      <c r="R8619" t="s">
        <v>8304</v>
      </c>
      <c r="S8619">
        <v>4.3899999999999997</v>
      </c>
      <c r="T8619">
        <v>351</v>
      </c>
      <c r="U8619" t="s">
        <v>33</v>
      </c>
      <c r="V8619" s="2">
        <v>42568</v>
      </c>
      <c r="W8619" t="s">
        <v>39</v>
      </c>
      <c r="X8619" t="s">
        <v>34</v>
      </c>
      <c r="Y8619" t="s">
        <v>41</v>
      </c>
    </row>
    <row r="8620" spans="1:25" hidden="1" x14ac:dyDescent="0.35">
      <c r="A8620">
        <v>2</v>
      </c>
      <c r="B8620" t="s">
        <v>25</v>
      </c>
      <c r="C8620">
        <v>1</v>
      </c>
      <c r="D8620" t="s">
        <v>11</v>
      </c>
      <c r="E8620" t="s">
        <v>2818</v>
      </c>
      <c r="F8620" t="s">
        <v>13</v>
      </c>
      <c r="G8620" t="s">
        <v>959</v>
      </c>
      <c r="H8620" s="1">
        <v>0.6</v>
      </c>
      <c r="I8620" s="2">
        <v>42634</v>
      </c>
      <c r="J8620" t="s">
        <v>6843</v>
      </c>
      <c r="K8620" t="s">
        <v>73</v>
      </c>
      <c r="L8620">
        <v>75043</v>
      </c>
      <c r="M8620">
        <v>482</v>
      </c>
      <c r="N8620" t="s">
        <v>1506</v>
      </c>
      <c r="O8620">
        <v>-7</v>
      </c>
      <c r="P8620">
        <v>2</v>
      </c>
      <c r="Q8620" t="s">
        <v>75</v>
      </c>
      <c r="R8620" t="s">
        <v>8304</v>
      </c>
      <c r="S8620">
        <v>-7.48</v>
      </c>
      <c r="T8620">
        <v>9</v>
      </c>
      <c r="U8620" t="s">
        <v>76</v>
      </c>
      <c r="V8620" s="2">
        <v>42636</v>
      </c>
      <c r="W8620" t="s">
        <v>130</v>
      </c>
      <c r="X8620" t="s">
        <v>77</v>
      </c>
      <c r="Y8620" t="s">
        <v>47</v>
      </c>
    </row>
    <row r="8621" spans="1:25" hidden="1" x14ac:dyDescent="0.35">
      <c r="A8621">
        <v>3</v>
      </c>
      <c r="B8621" t="s">
        <v>25</v>
      </c>
      <c r="C8621">
        <v>1</v>
      </c>
      <c r="D8621" t="s">
        <v>26</v>
      </c>
      <c r="E8621" t="s">
        <v>1735</v>
      </c>
      <c r="F8621" t="s">
        <v>13</v>
      </c>
      <c r="G8621" t="s">
        <v>1151</v>
      </c>
      <c r="H8621" s="1">
        <v>0</v>
      </c>
      <c r="I8621" s="2">
        <v>42604</v>
      </c>
      <c r="J8621" t="s">
        <v>2773</v>
      </c>
      <c r="K8621" t="s">
        <v>73</v>
      </c>
      <c r="L8621">
        <v>63301</v>
      </c>
      <c r="M8621">
        <v>1690</v>
      </c>
      <c r="N8621" t="s">
        <v>2774</v>
      </c>
      <c r="O8621">
        <v>6</v>
      </c>
      <c r="P8621">
        <v>2</v>
      </c>
      <c r="Q8621" t="s">
        <v>75</v>
      </c>
      <c r="R8621" t="s">
        <v>8304</v>
      </c>
      <c r="S8621">
        <v>5.66</v>
      </c>
      <c r="T8621">
        <v>12</v>
      </c>
      <c r="U8621" t="s">
        <v>19</v>
      </c>
      <c r="V8621" s="2">
        <v>42607</v>
      </c>
      <c r="W8621" t="s">
        <v>130</v>
      </c>
      <c r="X8621" t="s">
        <v>368</v>
      </c>
      <c r="Y8621" t="s">
        <v>64</v>
      </c>
    </row>
    <row r="8622" spans="1:25" hidden="1" x14ac:dyDescent="0.35">
      <c r="A8622">
        <v>3</v>
      </c>
      <c r="B8622" t="s">
        <v>10</v>
      </c>
      <c r="C8622">
        <v>3</v>
      </c>
      <c r="D8622" t="s">
        <v>50</v>
      </c>
      <c r="E8622" t="s">
        <v>3694</v>
      </c>
      <c r="F8622" t="s">
        <v>13</v>
      </c>
      <c r="G8622" t="s">
        <v>2767</v>
      </c>
      <c r="H8622" s="1">
        <v>0.2</v>
      </c>
      <c r="I8622" s="2">
        <v>42674</v>
      </c>
      <c r="J8622" t="s">
        <v>4949</v>
      </c>
      <c r="K8622" t="s">
        <v>30</v>
      </c>
      <c r="L8622">
        <v>85323</v>
      </c>
      <c r="M8622">
        <v>1280</v>
      </c>
      <c r="N8622" t="s">
        <v>134</v>
      </c>
      <c r="O8622">
        <v>84</v>
      </c>
      <c r="P8622">
        <v>8</v>
      </c>
      <c r="Q8622" t="s">
        <v>32</v>
      </c>
      <c r="R8622" t="s">
        <v>8304</v>
      </c>
      <c r="S8622">
        <v>83.51</v>
      </c>
      <c r="T8622">
        <v>742</v>
      </c>
      <c r="U8622" t="s">
        <v>19</v>
      </c>
      <c r="V8622" s="2">
        <v>42677</v>
      </c>
      <c r="W8622" t="s">
        <v>20</v>
      </c>
      <c r="X8622" t="s">
        <v>199</v>
      </c>
      <c r="Y8622" t="s">
        <v>52</v>
      </c>
    </row>
    <row r="8623" spans="1:25" hidden="1" x14ac:dyDescent="0.35">
      <c r="A8623">
        <v>5</v>
      </c>
      <c r="B8623" t="s">
        <v>43</v>
      </c>
      <c r="C8623">
        <v>6</v>
      </c>
      <c r="D8623" t="s">
        <v>26</v>
      </c>
      <c r="E8623" t="s">
        <v>1791</v>
      </c>
      <c r="F8623" t="s">
        <v>13</v>
      </c>
      <c r="G8623" t="s">
        <v>2379</v>
      </c>
      <c r="H8623" s="1">
        <v>0.2</v>
      </c>
      <c r="I8623" s="2">
        <v>42643</v>
      </c>
      <c r="J8623" t="s">
        <v>4378</v>
      </c>
      <c r="K8623" t="s">
        <v>16</v>
      </c>
      <c r="L8623">
        <v>33437</v>
      </c>
      <c r="M8623">
        <v>1821</v>
      </c>
      <c r="N8623" t="s">
        <v>2861</v>
      </c>
      <c r="O8623">
        <v>5</v>
      </c>
      <c r="P8623">
        <v>3</v>
      </c>
      <c r="Q8623" t="s">
        <v>18</v>
      </c>
      <c r="R8623" t="s">
        <v>8304</v>
      </c>
      <c r="S8623">
        <v>5.44</v>
      </c>
      <c r="T8623">
        <v>16</v>
      </c>
      <c r="U8623" t="s">
        <v>19</v>
      </c>
      <c r="V8623" s="2">
        <v>42648</v>
      </c>
      <c r="W8623" t="s">
        <v>39</v>
      </c>
      <c r="X8623" t="s">
        <v>40</v>
      </c>
      <c r="Y8623" t="s">
        <v>64</v>
      </c>
    </row>
    <row r="8624" spans="1:25" x14ac:dyDescent="0.35">
      <c r="A8624">
        <v>5</v>
      </c>
      <c r="B8624" t="s">
        <v>43</v>
      </c>
      <c r="C8624">
        <v>6</v>
      </c>
      <c r="D8624" t="s">
        <v>11</v>
      </c>
      <c r="E8624" t="s">
        <v>27</v>
      </c>
      <c r="F8624" t="s">
        <v>13</v>
      </c>
      <c r="G8624" t="s">
        <v>232</v>
      </c>
      <c r="H8624" s="1">
        <v>0.2</v>
      </c>
      <c r="I8624" s="2">
        <v>42728</v>
      </c>
      <c r="J8624" t="s">
        <v>5806</v>
      </c>
      <c r="K8624" t="s">
        <v>30</v>
      </c>
      <c r="L8624">
        <v>90045</v>
      </c>
      <c r="M8624">
        <v>771</v>
      </c>
      <c r="N8624" t="s">
        <v>8105</v>
      </c>
      <c r="O8624">
        <v>18</v>
      </c>
      <c r="P8624">
        <v>6</v>
      </c>
      <c r="Q8624" t="s">
        <v>32</v>
      </c>
      <c r="R8624" t="s">
        <v>8304</v>
      </c>
      <c r="S8624">
        <v>18.27</v>
      </c>
      <c r="T8624">
        <v>292</v>
      </c>
      <c r="U8624" t="s">
        <v>33</v>
      </c>
      <c r="V8624" s="2">
        <v>42733</v>
      </c>
      <c r="W8624" t="s">
        <v>39</v>
      </c>
      <c r="X8624" t="s">
        <v>34</v>
      </c>
      <c r="Y8624" t="s">
        <v>24</v>
      </c>
    </row>
    <row r="8625" spans="1:25" x14ac:dyDescent="0.35">
      <c r="A8625">
        <v>5</v>
      </c>
      <c r="B8625" t="s">
        <v>43</v>
      </c>
      <c r="C8625">
        <v>6</v>
      </c>
      <c r="D8625" t="s">
        <v>26</v>
      </c>
      <c r="E8625" t="s">
        <v>27</v>
      </c>
      <c r="F8625" t="s">
        <v>13</v>
      </c>
      <c r="G8625" t="s">
        <v>232</v>
      </c>
      <c r="H8625" s="1">
        <v>0</v>
      </c>
      <c r="I8625" s="2">
        <v>42728</v>
      </c>
      <c r="J8625" t="s">
        <v>5806</v>
      </c>
      <c r="K8625" t="s">
        <v>30</v>
      </c>
      <c r="L8625">
        <v>90045</v>
      </c>
      <c r="M8625">
        <v>982</v>
      </c>
      <c r="N8625" t="s">
        <v>905</v>
      </c>
      <c r="O8625">
        <v>41</v>
      </c>
      <c r="P8625">
        <v>1</v>
      </c>
      <c r="Q8625" t="s">
        <v>32</v>
      </c>
      <c r="R8625" t="s">
        <v>8304</v>
      </c>
      <c r="S8625">
        <v>41.43</v>
      </c>
      <c r="T8625">
        <v>143</v>
      </c>
      <c r="U8625" t="s">
        <v>33</v>
      </c>
      <c r="V8625" s="2">
        <v>42733</v>
      </c>
      <c r="W8625" t="s">
        <v>39</v>
      </c>
      <c r="X8625" t="s">
        <v>34</v>
      </c>
      <c r="Y8625" t="s">
        <v>42</v>
      </c>
    </row>
    <row r="8626" spans="1:25" hidden="1" x14ac:dyDescent="0.35">
      <c r="A8626">
        <v>6</v>
      </c>
      <c r="B8626" t="s">
        <v>10</v>
      </c>
      <c r="C8626">
        <v>6</v>
      </c>
      <c r="D8626" t="s">
        <v>26</v>
      </c>
      <c r="E8626" t="s">
        <v>498</v>
      </c>
      <c r="F8626" t="s">
        <v>13</v>
      </c>
      <c r="G8626" t="s">
        <v>6049</v>
      </c>
      <c r="H8626" s="1">
        <v>0.2</v>
      </c>
      <c r="I8626" s="2">
        <v>42695</v>
      </c>
      <c r="J8626" t="s">
        <v>6222</v>
      </c>
      <c r="K8626" t="s">
        <v>73</v>
      </c>
      <c r="L8626">
        <v>75220</v>
      </c>
      <c r="M8626">
        <v>1292</v>
      </c>
      <c r="N8626" t="s">
        <v>118</v>
      </c>
      <c r="O8626">
        <v>1</v>
      </c>
      <c r="P8626">
        <v>1</v>
      </c>
      <c r="Q8626" t="s">
        <v>75</v>
      </c>
      <c r="R8626" t="s">
        <v>8304</v>
      </c>
      <c r="S8626">
        <v>0.55000000000000004</v>
      </c>
      <c r="T8626">
        <v>2</v>
      </c>
      <c r="U8626" t="s">
        <v>33</v>
      </c>
      <c r="V8626" s="2">
        <v>42701</v>
      </c>
      <c r="W8626" t="s">
        <v>39</v>
      </c>
      <c r="X8626" t="s">
        <v>77</v>
      </c>
      <c r="Y8626" t="s">
        <v>119</v>
      </c>
    </row>
    <row r="8627" spans="1:25" hidden="1" x14ac:dyDescent="0.35">
      <c r="A8627">
        <v>6</v>
      </c>
      <c r="B8627" t="s">
        <v>10</v>
      </c>
      <c r="C8627">
        <v>6</v>
      </c>
      <c r="D8627" t="s">
        <v>50</v>
      </c>
      <c r="E8627" t="s">
        <v>498</v>
      </c>
      <c r="F8627" t="s">
        <v>13</v>
      </c>
      <c r="G8627" t="s">
        <v>6049</v>
      </c>
      <c r="H8627" s="1">
        <v>0.2</v>
      </c>
      <c r="I8627" s="2">
        <v>42695</v>
      </c>
      <c r="J8627" t="s">
        <v>6222</v>
      </c>
      <c r="K8627" t="s">
        <v>73</v>
      </c>
      <c r="L8627">
        <v>75220</v>
      </c>
      <c r="M8627">
        <v>1335</v>
      </c>
      <c r="N8627" t="s">
        <v>4731</v>
      </c>
      <c r="O8627">
        <v>17</v>
      </c>
      <c r="P8627">
        <v>5</v>
      </c>
      <c r="Q8627" t="s">
        <v>75</v>
      </c>
      <c r="R8627" t="s">
        <v>8304</v>
      </c>
      <c r="S8627">
        <v>16.75</v>
      </c>
      <c r="T8627">
        <v>268</v>
      </c>
      <c r="U8627" t="s">
        <v>33</v>
      </c>
      <c r="V8627" s="2">
        <v>42701</v>
      </c>
      <c r="W8627" t="s">
        <v>39</v>
      </c>
      <c r="X8627" t="s">
        <v>77</v>
      </c>
      <c r="Y8627" t="s">
        <v>52</v>
      </c>
    </row>
    <row r="8628" spans="1:25" hidden="1" x14ac:dyDescent="0.35">
      <c r="A8628">
        <v>3</v>
      </c>
      <c r="B8628" t="s">
        <v>10</v>
      </c>
      <c r="C8628">
        <v>3</v>
      </c>
      <c r="D8628" t="s">
        <v>26</v>
      </c>
      <c r="E8628" t="s">
        <v>171</v>
      </c>
      <c r="F8628" t="s">
        <v>13</v>
      </c>
      <c r="G8628" t="s">
        <v>1438</v>
      </c>
      <c r="H8628" s="1">
        <v>0</v>
      </c>
      <c r="I8628" s="2">
        <v>42407</v>
      </c>
      <c r="J8628" t="s">
        <v>6070</v>
      </c>
      <c r="K8628" t="s">
        <v>102</v>
      </c>
      <c r="L8628">
        <v>10024</v>
      </c>
      <c r="M8628">
        <v>54</v>
      </c>
      <c r="N8628" t="s">
        <v>3505</v>
      </c>
      <c r="O8628">
        <v>10</v>
      </c>
      <c r="P8628">
        <v>4</v>
      </c>
      <c r="Q8628" t="s">
        <v>104</v>
      </c>
      <c r="R8628" t="s">
        <v>8304</v>
      </c>
      <c r="S8628">
        <v>9.74</v>
      </c>
      <c r="T8628">
        <v>65</v>
      </c>
      <c r="U8628" t="s">
        <v>33</v>
      </c>
      <c r="V8628" s="2">
        <v>42410</v>
      </c>
      <c r="W8628" t="s">
        <v>20</v>
      </c>
      <c r="X8628" t="s">
        <v>175</v>
      </c>
      <c r="Y8628" t="s">
        <v>42</v>
      </c>
    </row>
    <row r="8629" spans="1:25" hidden="1" x14ac:dyDescent="0.35">
      <c r="A8629">
        <v>5</v>
      </c>
      <c r="B8629" t="s">
        <v>43</v>
      </c>
      <c r="C8629">
        <v>6</v>
      </c>
      <c r="D8629" t="s">
        <v>26</v>
      </c>
      <c r="E8629" t="s">
        <v>333</v>
      </c>
      <c r="F8629" t="s">
        <v>13</v>
      </c>
      <c r="G8629" t="s">
        <v>5397</v>
      </c>
      <c r="H8629" s="1">
        <v>0.7</v>
      </c>
      <c r="I8629" s="2">
        <v>42734</v>
      </c>
      <c r="J8629" t="s">
        <v>6665</v>
      </c>
      <c r="K8629" t="s">
        <v>30</v>
      </c>
      <c r="L8629">
        <v>85023</v>
      </c>
      <c r="M8629">
        <v>898</v>
      </c>
      <c r="N8629" t="s">
        <v>2778</v>
      </c>
      <c r="O8629">
        <v>-460</v>
      </c>
      <c r="P8629">
        <v>5</v>
      </c>
      <c r="Q8629" t="s">
        <v>32</v>
      </c>
      <c r="R8629" t="s">
        <v>8304</v>
      </c>
      <c r="S8629">
        <v>-459.99</v>
      </c>
      <c r="T8629">
        <v>552</v>
      </c>
      <c r="U8629" t="s">
        <v>33</v>
      </c>
      <c r="V8629" s="2">
        <v>42739</v>
      </c>
      <c r="W8629" t="s">
        <v>39</v>
      </c>
      <c r="X8629" t="s">
        <v>199</v>
      </c>
      <c r="Y8629" t="s">
        <v>54</v>
      </c>
    </row>
    <row r="8630" spans="1:25" hidden="1" x14ac:dyDescent="0.35">
      <c r="A8630">
        <v>4</v>
      </c>
      <c r="B8630" t="s">
        <v>43</v>
      </c>
      <c r="C8630">
        <v>6</v>
      </c>
      <c r="D8630" t="s">
        <v>50</v>
      </c>
      <c r="E8630" t="s">
        <v>1456</v>
      </c>
      <c r="F8630" t="s">
        <v>13</v>
      </c>
      <c r="G8630" t="s">
        <v>7452</v>
      </c>
      <c r="H8630" s="1">
        <v>0</v>
      </c>
      <c r="I8630" s="2">
        <v>42915</v>
      </c>
      <c r="J8630" t="s">
        <v>7746</v>
      </c>
      <c r="K8630" t="s">
        <v>73</v>
      </c>
      <c r="L8630">
        <v>68104</v>
      </c>
      <c r="M8630">
        <v>431</v>
      </c>
      <c r="N8630" t="s">
        <v>1209</v>
      </c>
      <c r="O8630">
        <v>73</v>
      </c>
      <c r="P8630">
        <v>2</v>
      </c>
      <c r="Q8630" t="s">
        <v>75</v>
      </c>
      <c r="R8630" t="s">
        <v>8304</v>
      </c>
      <c r="S8630">
        <v>72.89</v>
      </c>
      <c r="T8630">
        <v>270</v>
      </c>
      <c r="U8630" t="s">
        <v>76</v>
      </c>
      <c r="V8630" s="2">
        <v>42919</v>
      </c>
      <c r="W8630" t="s">
        <v>39</v>
      </c>
      <c r="X8630" t="s">
        <v>98</v>
      </c>
      <c r="Y8630" t="s">
        <v>52</v>
      </c>
    </row>
    <row r="8631" spans="1:25" hidden="1" x14ac:dyDescent="0.35">
      <c r="A8631">
        <v>4</v>
      </c>
      <c r="B8631" t="s">
        <v>43</v>
      </c>
      <c r="C8631">
        <v>6</v>
      </c>
      <c r="D8631" t="s">
        <v>50</v>
      </c>
      <c r="E8631" t="s">
        <v>192</v>
      </c>
      <c r="F8631" t="s">
        <v>13</v>
      </c>
      <c r="G8631" t="s">
        <v>5244</v>
      </c>
      <c r="H8631" s="1">
        <v>0.2</v>
      </c>
      <c r="I8631" s="2">
        <v>42975</v>
      </c>
      <c r="J8631" t="s">
        <v>6744</v>
      </c>
      <c r="K8631" t="s">
        <v>73</v>
      </c>
      <c r="L8631">
        <v>60623</v>
      </c>
      <c r="M8631">
        <v>400</v>
      </c>
      <c r="N8631" t="s">
        <v>4747</v>
      </c>
      <c r="O8631">
        <v>875</v>
      </c>
      <c r="P8631">
        <v>5</v>
      </c>
      <c r="Q8631" t="s">
        <v>75</v>
      </c>
      <c r="R8631" t="s">
        <v>8304</v>
      </c>
      <c r="S8631">
        <v>874.99</v>
      </c>
      <c r="T8631">
        <v>2800</v>
      </c>
      <c r="U8631" t="s">
        <v>33</v>
      </c>
      <c r="V8631" s="2">
        <v>42979</v>
      </c>
      <c r="W8631" t="s">
        <v>39</v>
      </c>
      <c r="X8631" t="s">
        <v>139</v>
      </c>
      <c r="Y8631" t="s">
        <v>727</v>
      </c>
    </row>
    <row r="8632" spans="1:25" hidden="1" x14ac:dyDescent="0.35">
      <c r="A8632">
        <v>2</v>
      </c>
      <c r="B8632" t="s">
        <v>25</v>
      </c>
      <c r="C8632">
        <v>1</v>
      </c>
      <c r="D8632" t="s">
        <v>11</v>
      </c>
      <c r="E8632" t="s">
        <v>192</v>
      </c>
      <c r="F8632" t="s">
        <v>13</v>
      </c>
      <c r="G8632" t="s">
        <v>1507</v>
      </c>
      <c r="H8632" s="1">
        <v>0.6</v>
      </c>
      <c r="I8632" s="2">
        <v>43005</v>
      </c>
      <c r="J8632" t="s">
        <v>1508</v>
      </c>
      <c r="K8632" t="s">
        <v>73</v>
      </c>
      <c r="L8632">
        <v>60610</v>
      </c>
      <c r="M8632">
        <v>493</v>
      </c>
      <c r="N8632" t="s">
        <v>1216</v>
      </c>
      <c r="O8632">
        <v>-13</v>
      </c>
      <c r="P8632">
        <v>3</v>
      </c>
      <c r="Q8632" t="s">
        <v>75</v>
      </c>
      <c r="R8632" t="s">
        <v>8304</v>
      </c>
      <c r="S8632">
        <v>-12.75</v>
      </c>
      <c r="T8632">
        <v>24</v>
      </c>
      <c r="U8632" t="s">
        <v>19</v>
      </c>
      <c r="V8632" s="2">
        <v>43007</v>
      </c>
      <c r="W8632" t="s">
        <v>130</v>
      </c>
      <c r="X8632" t="s">
        <v>139</v>
      </c>
      <c r="Y8632" t="s">
        <v>47</v>
      </c>
    </row>
    <row r="8633" spans="1:25" hidden="1" x14ac:dyDescent="0.35">
      <c r="A8633">
        <v>2</v>
      </c>
      <c r="B8633" t="s">
        <v>25</v>
      </c>
      <c r="C8633">
        <v>1</v>
      </c>
      <c r="D8633" t="s">
        <v>26</v>
      </c>
      <c r="E8633" t="s">
        <v>192</v>
      </c>
      <c r="F8633" t="s">
        <v>13</v>
      </c>
      <c r="G8633" t="s">
        <v>1507</v>
      </c>
      <c r="H8633" s="1">
        <v>0.8</v>
      </c>
      <c r="I8633" s="2">
        <v>43005</v>
      </c>
      <c r="J8633" t="s">
        <v>1508</v>
      </c>
      <c r="K8633" t="s">
        <v>73</v>
      </c>
      <c r="L8633">
        <v>60610</v>
      </c>
      <c r="M8633">
        <v>1609</v>
      </c>
      <c r="N8633" t="s">
        <v>1024</v>
      </c>
      <c r="O8633">
        <v>-23</v>
      </c>
      <c r="P8633">
        <v>2</v>
      </c>
      <c r="Q8633" t="s">
        <v>75</v>
      </c>
      <c r="R8633" t="s">
        <v>8304</v>
      </c>
      <c r="S8633">
        <v>-22.62</v>
      </c>
      <c r="T8633">
        <v>15</v>
      </c>
      <c r="U8633" t="s">
        <v>19</v>
      </c>
      <c r="V8633" s="2">
        <v>43007</v>
      </c>
      <c r="W8633" t="s">
        <v>130</v>
      </c>
      <c r="X8633" t="s">
        <v>139</v>
      </c>
      <c r="Y8633" t="s">
        <v>54</v>
      </c>
    </row>
    <row r="8634" spans="1:25" hidden="1" x14ac:dyDescent="0.35">
      <c r="A8634">
        <v>7</v>
      </c>
      <c r="B8634" t="s">
        <v>25</v>
      </c>
      <c r="C8634">
        <v>6</v>
      </c>
      <c r="D8634" t="s">
        <v>11</v>
      </c>
      <c r="E8634" t="s">
        <v>958</v>
      </c>
      <c r="F8634" t="s">
        <v>13</v>
      </c>
      <c r="G8634" t="s">
        <v>959</v>
      </c>
      <c r="H8634" s="1">
        <v>0.6</v>
      </c>
      <c r="I8634" s="2">
        <v>42752</v>
      </c>
      <c r="J8634" t="s">
        <v>960</v>
      </c>
      <c r="K8634" t="s">
        <v>73</v>
      </c>
      <c r="L8634">
        <v>60068</v>
      </c>
      <c r="M8634">
        <v>560</v>
      </c>
      <c r="N8634" t="s">
        <v>650</v>
      </c>
      <c r="O8634">
        <v>-312</v>
      </c>
      <c r="P8634">
        <v>7</v>
      </c>
      <c r="Q8634" t="s">
        <v>75</v>
      </c>
      <c r="R8634" t="s">
        <v>8304</v>
      </c>
      <c r="S8634">
        <v>-312.06</v>
      </c>
      <c r="T8634">
        <v>255</v>
      </c>
      <c r="U8634" t="s">
        <v>76</v>
      </c>
      <c r="V8634" s="2">
        <v>42759</v>
      </c>
      <c r="W8634" t="s">
        <v>39</v>
      </c>
      <c r="X8634" t="s">
        <v>139</v>
      </c>
      <c r="Y8634" t="s">
        <v>47</v>
      </c>
    </row>
    <row r="8635" spans="1:25" hidden="1" x14ac:dyDescent="0.35">
      <c r="A8635">
        <v>2</v>
      </c>
      <c r="B8635" t="s">
        <v>43</v>
      </c>
      <c r="C8635">
        <v>3</v>
      </c>
      <c r="D8635" t="s">
        <v>11</v>
      </c>
      <c r="E8635" t="s">
        <v>372</v>
      </c>
      <c r="F8635" t="s">
        <v>13</v>
      </c>
      <c r="G8635" t="s">
        <v>212</v>
      </c>
      <c r="H8635" s="1">
        <v>0.3</v>
      </c>
      <c r="I8635" s="2">
        <v>43060</v>
      </c>
      <c r="J8635" t="s">
        <v>440</v>
      </c>
      <c r="K8635" t="s">
        <v>102</v>
      </c>
      <c r="L8635">
        <v>43055</v>
      </c>
      <c r="M8635">
        <v>1233</v>
      </c>
      <c r="N8635" t="s">
        <v>441</v>
      </c>
      <c r="O8635">
        <v>-11</v>
      </c>
      <c r="P8635">
        <v>7</v>
      </c>
      <c r="Q8635" t="s">
        <v>104</v>
      </c>
      <c r="R8635" t="s">
        <v>8304</v>
      </c>
      <c r="S8635">
        <v>-11.34</v>
      </c>
      <c r="T8635">
        <v>397</v>
      </c>
      <c r="U8635" t="s">
        <v>19</v>
      </c>
      <c r="V8635" s="2">
        <v>43062</v>
      </c>
      <c r="W8635" t="s">
        <v>20</v>
      </c>
      <c r="X8635" t="s">
        <v>309</v>
      </c>
      <c r="Y8635" t="s">
        <v>24</v>
      </c>
    </row>
    <row r="8636" spans="1:25" hidden="1" x14ac:dyDescent="0.35">
      <c r="A8636">
        <v>2</v>
      </c>
      <c r="B8636" t="s">
        <v>43</v>
      </c>
      <c r="C8636">
        <v>3</v>
      </c>
      <c r="D8636" t="s">
        <v>26</v>
      </c>
      <c r="E8636" t="s">
        <v>372</v>
      </c>
      <c r="F8636" t="s">
        <v>13</v>
      </c>
      <c r="G8636" t="s">
        <v>212</v>
      </c>
      <c r="H8636" s="1">
        <v>0.2</v>
      </c>
      <c r="I8636" s="2">
        <v>43060</v>
      </c>
      <c r="J8636" t="s">
        <v>440</v>
      </c>
      <c r="K8636" t="s">
        <v>102</v>
      </c>
      <c r="L8636">
        <v>43055</v>
      </c>
      <c r="M8636">
        <v>84</v>
      </c>
      <c r="N8636" t="s">
        <v>442</v>
      </c>
      <c r="O8636">
        <v>-4</v>
      </c>
      <c r="P8636">
        <v>5</v>
      </c>
      <c r="Q8636" t="s">
        <v>104</v>
      </c>
      <c r="R8636" t="s">
        <v>8304</v>
      </c>
      <c r="S8636">
        <v>-3.77</v>
      </c>
      <c r="T8636">
        <v>16</v>
      </c>
      <c r="U8636" t="s">
        <v>19</v>
      </c>
      <c r="V8636" s="2">
        <v>43062</v>
      </c>
      <c r="W8636" t="s">
        <v>20</v>
      </c>
      <c r="X8636" t="s">
        <v>309</v>
      </c>
      <c r="Y8636" t="s">
        <v>356</v>
      </c>
    </row>
    <row r="8637" spans="1:25" hidden="1" x14ac:dyDescent="0.35">
      <c r="A8637">
        <v>4</v>
      </c>
      <c r="B8637" t="s">
        <v>43</v>
      </c>
      <c r="C8637">
        <v>6</v>
      </c>
      <c r="D8637" t="s">
        <v>11</v>
      </c>
      <c r="E8637" t="s">
        <v>646</v>
      </c>
      <c r="F8637" t="s">
        <v>13</v>
      </c>
      <c r="G8637" t="s">
        <v>2758</v>
      </c>
      <c r="H8637" s="1">
        <v>0.7</v>
      </c>
      <c r="I8637" s="2">
        <v>43093</v>
      </c>
      <c r="J8637" t="s">
        <v>2759</v>
      </c>
      <c r="K8637" t="s">
        <v>30</v>
      </c>
      <c r="L8637">
        <v>80906</v>
      </c>
      <c r="M8637">
        <v>169</v>
      </c>
      <c r="N8637" t="s">
        <v>471</v>
      </c>
      <c r="O8637">
        <v>-787</v>
      </c>
      <c r="P8637">
        <v>7</v>
      </c>
      <c r="Q8637" t="s">
        <v>32</v>
      </c>
      <c r="R8637" t="s">
        <v>8304</v>
      </c>
      <c r="S8637">
        <v>-786.74</v>
      </c>
      <c r="T8637">
        <v>590</v>
      </c>
      <c r="U8637" t="s">
        <v>19</v>
      </c>
      <c r="V8637" s="2">
        <v>43097</v>
      </c>
      <c r="W8637" t="s">
        <v>39</v>
      </c>
      <c r="X8637" t="s">
        <v>285</v>
      </c>
      <c r="Y8637" t="s">
        <v>22</v>
      </c>
    </row>
    <row r="8638" spans="1:25" hidden="1" x14ac:dyDescent="0.35">
      <c r="A8638">
        <v>4</v>
      </c>
      <c r="B8638" t="s">
        <v>43</v>
      </c>
      <c r="C8638">
        <v>6</v>
      </c>
      <c r="D8638" t="s">
        <v>26</v>
      </c>
      <c r="E8638" t="s">
        <v>646</v>
      </c>
      <c r="F8638" t="s">
        <v>13</v>
      </c>
      <c r="G8638" t="s">
        <v>2758</v>
      </c>
      <c r="H8638" s="1">
        <v>0.2</v>
      </c>
      <c r="I8638" s="2">
        <v>43093</v>
      </c>
      <c r="J8638" t="s">
        <v>2759</v>
      </c>
      <c r="K8638" t="s">
        <v>30</v>
      </c>
      <c r="L8638">
        <v>80906</v>
      </c>
      <c r="M8638">
        <v>520</v>
      </c>
      <c r="N8638" t="s">
        <v>3385</v>
      </c>
      <c r="O8638">
        <v>2</v>
      </c>
      <c r="P8638">
        <v>3</v>
      </c>
      <c r="Q8638" t="s">
        <v>32</v>
      </c>
      <c r="R8638" t="s">
        <v>8304</v>
      </c>
      <c r="S8638">
        <v>1.58</v>
      </c>
      <c r="T8638">
        <v>14</v>
      </c>
      <c r="U8638" t="s">
        <v>19</v>
      </c>
      <c r="V8638" s="2">
        <v>43097</v>
      </c>
      <c r="W8638" t="s">
        <v>39</v>
      </c>
      <c r="X8638" t="s">
        <v>285</v>
      </c>
      <c r="Y8638" t="s">
        <v>49</v>
      </c>
    </row>
    <row r="8639" spans="1:25" x14ac:dyDescent="0.35">
      <c r="A8639">
        <v>2</v>
      </c>
      <c r="B8639" t="s">
        <v>43</v>
      </c>
      <c r="C8639">
        <v>3</v>
      </c>
      <c r="D8639" t="s">
        <v>11</v>
      </c>
      <c r="E8639" t="s">
        <v>572</v>
      </c>
      <c r="F8639" t="s">
        <v>13</v>
      </c>
      <c r="G8639" t="s">
        <v>2041</v>
      </c>
      <c r="H8639" s="1">
        <v>0</v>
      </c>
      <c r="I8639" s="2">
        <v>42823</v>
      </c>
      <c r="J8639" t="s">
        <v>2042</v>
      </c>
      <c r="K8639" t="s">
        <v>30</v>
      </c>
      <c r="L8639">
        <v>92105</v>
      </c>
      <c r="M8639">
        <v>678</v>
      </c>
      <c r="N8639" t="s">
        <v>1878</v>
      </c>
      <c r="O8639">
        <v>10</v>
      </c>
      <c r="P8639">
        <v>3</v>
      </c>
      <c r="Q8639" t="s">
        <v>32</v>
      </c>
      <c r="R8639" t="s">
        <v>8304</v>
      </c>
      <c r="S8639">
        <v>9.56</v>
      </c>
      <c r="T8639">
        <v>20</v>
      </c>
      <c r="U8639" t="s">
        <v>19</v>
      </c>
      <c r="V8639" s="2">
        <v>42825</v>
      </c>
      <c r="W8639" t="s">
        <v>20</v>
      </c>
      <c r="X8639" t="s">
        <v>34</v>
      </c>
      <c r="Y8639" t="s">
        <v>47</v>
      </c>
    </row>
    <row r="8640" spans="1:25" x14ac:dyDescent="0.35">
      <c r="A8640">
        <v>2</v>
      </c>
      <c r="B8640" t="s">
        <v>43</v>
      </c>
      <c r="C8640">
        <v>3</v>
      </c>
      <c r="D8640" t="s">
        <v>26</v>
      </c>
      <c r="E8640" t="s">
        <v>572</v>
      </c>
      <c r="F8640" t="s">
        <v>13</v>
      </c>
      <c r="G8640" t="s">
        <v>2041</v>
      </c>
      <c r="H8640" s="1">
        <v>0</v>
      </c>
      <c r="I8640" s="2">
        <v>42823</v>
      </c>
      <c r="J8640" t="s">
        <v>2042</v>
      </c>
      <c r="K8640" t="s">
        <v>30</v>
      </c>
      <c r="L8640">
        <v>92105</v>
      </c>
      <c r="M8640">
        <v>1576</v>
      </c>
      <c r="N8640" t="s">
        <v>3652</v>
      </c>
      <c r="O8640">
        <v>5</v>
      </c>
      <c r="P8640">
        <v>3</v>
      </c>
      <c r="Q8640" t="s">
        <v>32</v>
      </c>
      <c r="R8640" t="s">
        <v>8304</v>
      </c>
      <c r="S8640">
        <v>4.54</v>
      </c>
      <c r="T8640">
        <v>10</v>
      </c>
      <c r="U8640" t="s">
        <v>19</v>
      </c>
      <c r="V8640" s="2">
        <v>42825</v>
      </c>
      <c r="W8640" t="s">
        <v>20</v>
      </c>
      <c r="X8640" t="s">
        <v>34</v>
      </c>
      <c r="Y8640" t="s">
        <v>64</v>
      </c>
    </row>
    <row r="8641" spans="1:25" x14ac:dyDescent="0.35">
      <c r="A8641">
        <v>2</v>
      </c>
      <c r="B8641" t="s">
        <v>43</v>
      </c>
      <c r="C8641">
        <v>3</v>
      </c>
      <c r="D8641" t="s">
        <v>26</v>
      </c>
      <c r="E8641" t="s">
        <v>572</v>
      </c>
      <c r="F8641" t="s">
        <v>13</v>
      </c>
      <c r="G8641" t="s">
        <v>2041</v>
      </c>
      <c r="H8641" s="1">
        <v>0</v>
      </c>
      <c r="I8641" s="2">
        <v>42823</v>
      </c>
      <c r="J8641" t="s">
        <v>2042</v>
      </c>
      <c r="K8641" t="s">
        <v>30</v>
      </c>
      <c r="L8641">
        <v>92105</v>
      </c>
      <c r="M8641">
        <v>1670</v>
      </c>
      <c r="N8641" t="s">
        <v>351</v>
      </c>
      <c r="O8641">
        <v>100</v>
      </c>
      <c r="P8641">
        <v>6</v>
      </c>
      <c r="Q8641" t="s">
        <v>32</v>
      </c>
      <c r="R8641" t="s">
        <v>8304</v>
      </c>
      <c r="S8641">
        <v>99.94</v>
      </c>
      <c r="T8641">
        <v>213</v>
      </c>
      <c r="U8641" t="s">
        <v>19</v>
      </c>
      <c r="V8641" s="2">
        <v>42825</v>
      </c>
      <c r="W8641" t="s">
        <v>20</v>
      </c>
      <c r="X8641" t="s">
        <v>34</v>
      </c>
      <c r="Y8641" t="s">
        <v>64</v>
      </c>
    </row>
    <row r="8642" spans="1:25" x14ac:dyDescent="0.35">
      <c r="A8642">
        <v>2</v>
      </c>
      <c r="B8642" t="s">
        <v>43</v>
      </c>
      <c r="C8642">
        <v>3</v>
      </c>
      <c r="D8642" t="s">
        <v>50</v>
      </c>
      <c r="E8642" t="s">
        <v>572</v>
      </c>
      <c r="F8642" t="s">
        <v>13</v>
      </c>
      <c r="G8642" t="s">
        <v>2041</v>
      </c>
      <c r="H8642" s="1">
        <v>0</v>
      </c>
      <c r="I8642" s="2">
        <v>42823</v>
      </c>
      <c r="J8642" t="s">
        <v>2042</v>
      </c>
      <c r="K8642" t="s">
        <v>30</v>
      </c>
      <c r="L8642">
        <v>92105</v>
      </c>
      <c r="M8642">
        <v>1076</v>
      </c>
      <c r="N8642" t="s">
        <v>4765</v>
      </c>
      <c r="O8642">
        <v>21</v>
      </c>
      <c r="P8642">
        <v>3</v>
      </c>
      <c r="Q8642" t="s">
        <v>32</v>
      </c>
      <c r="R8642" t="s">
        <v>8304</v>
      </c>
      <c r="S8642">
        <v>20.77</v>
      </c>
      <c r="T8642">
        <v>53</v>
      </c>
      <c r="U8642" t="s">
        <v>19</v>
      </c>
      <c r="V8642" s="2">
        <v>42825</v>
      </c>
      <c r="W8642" t="s">
        <v>20</v>
      </c>
      <c r="X8642" t="s">
        <v>34</v>
      </c>
      <c r="Y8642" t="s">
        <v>113</v>
      </c>
    </row>
    <row r="8643" spans="1:25" hidden="1" x14ac:dyDescent="0.35">
      <c r="A8643">
        <v>5</v>
      </c>
      <c r="B8643" t="s">
        <v>25</v>
      </c>
      <c r="C8643">
        <v>3</v>
      </c>
      <c r="D8643" t="s">
        <v>26</v>
      </c>
      <c r="E8643" t="s">
        <v>171</v>
      </c>
      <c r="F8643" t="s">
        <v>13</v>
      </c>
      <c r="G8643" t="s">
        <v>433</v>
      </c>
      <c r="H8643" s="1">
        <v>0</v>
      </c>
      <c r="I8643" s="2">
        <v>42981</v>
      </c>
      <c r="J8643" t="s">
        <v>6042</v>
      </c>
      <c r="K8643" t="s">
        <v>102</v>
      </c>
      <c r="L8643">
        <v>10009</v>
      </c>
      <c r="M8643">
        <v>907</v>
      </c>
      <c r="N8643" t="s">
        <v>4220</v>
      </c>
      <c r="O8643">
        <v>31</v>
      </c>
      <c r="P8643">
        <v>1</v>
      </c>
      <c r="Q8643" t="s">
        <v>104</v>
      </c>
      <c r="R8643" t="s">
        <v>8304</v>
      </c>
      <c r="S8643">
        <v>31.29</v>
      </c>
      <c r="T8643">
        <v>120</v>
      </c>
      <c r="U8643" t="s">
        <v>33</v>
      </c>
      <c r="V8643" s="2">
        <v>42986</v>
      </c>
      <c r="W8643" t="s">
        <v>20</v>
      </c>
      <c r="X8643" t="s">
        <v>175</v>
      </c>
      <c r="Y8643" t="s">
        <v>42</v>
      </c>
    </row>
    <row r="8644" spans="1:25" hidden="1" x14ac:dyDescent="0.35">
      <c r="A8644">
        <v>4</v>
      </c>
      <c r="B8644" t="s">
        <v>43</v>
      </c>
      <c r="C8644">
        <v>6</v>
      </c>
      <c r="D8644" t="s">
        <v>26</v>
      </c>
      <c r="E8644" t="s">
        <v>329</v>
      </c>
      <c r="F8644" t="s">
        <v>13</v>
      </c>
      <c r="G8644" t="s">
        <v>2233</v>
      </c>
      <c r="H8644" s="1">
        <v>0.8</v>
      </c>
      <c r="I8644" s="2">
        <v>43030</v>
      </c>
      <c r="J8644" t="s">
        <v>3972</v>
      </c>
      <c r="K8644" t="s">
        <v>73</v>
      </c>
      <c r="L8644">
        <v>61701</v>
      </c>
      <c r="M8644">
        <v>692</v>
      </c>
      <c r="N8644" t="s">
        <v>2987</v>
      </c>
      <c r="O8644">
        <v>-8</v>
      </c>
      <c r="P8644">
        <v>4</v>
      </c>
      <c r="Q8644" t="s">
        <v>75</v>
      </c>
      <c r="R8644" t="s">
        <v>8304</v>
      </c>
      <c r="S8644">
        <v>-7.76</v>
      </c>
      <c r="T8644">
        <v>5</v>
      </c>
      <c r="U8644" t="s">
        <v>19</v>
      </c>
      <c r="V8644" s="2">
        <v>43034</v>
      </c>
      <c r="W8644" t="s">
        <v>39</v>
      </c>
      <c r="X8644" t="s">
        <v>139</v>
      </c>
      <c r="Y8644" t="s">
        <v>54</v>
      </c>
    </row>
    <row r="8645" spans="1:25" hidden="1" x14ac:dyDescent="0.35">
      <c r="A8645">
        <v>1</v>
      </c>
      <c r="B8645" t="s">
        <v>25</v>
      </c>
      <c r="C8645">
        <v>0</v>
      </c>
      <c r="D8645" t="s">
        <v>11</v>
      </c>
      <c r="E8645" t="s">
        <v>122</v>
      </c>
      <c r="F8645" t="s">
        <v>13</v>
      </c>
      <c r="G8645" t="s">
        <v>1507</v>
      </c>
      <c r="H8645" s="1">
        <v>0.6</v>
      </c>
      <c r="I8645" s="2">
        <v>43070</v>
      </c>
      <c r="J8645" t="s">
        <v>1749</v>
      </c>
      <c r="K8645" t="s">
        <v>73</v>
      </c>
      <c r="L8645">
        <v>77036</v>
      </c>
      <c r="M8645">
        <v>577</v>
      </c>
      <c r="N8645" t="s">
        <v>1657</v>
      </c>
      <c r="O8645">
        <v>-4</v>
      </c>
      <c r="P8645">
        <v>4</v>
      </c>
      <c r="Q8645" t="s">
        <v>75</v>
      </c>
      <c r="R8645" t="s">
        <v>8304</v>
      </c>
      <c r="S8645">
        <v>-4.01</v>
      </c>
      <c r="T8645">
        <v>7</v>
      </c>
      <c r="U8645" t="s">
        <v>19</v>
      </c>
      <c r="V8645" s="2">
        <v>43071</v>
      </c>
      <c r="W8645" t="s">
        <v>773</v>
      </c>
      <c r="X8645" t="s">
        <v>77</v>
      </c>
      <c r="Y8645" t="s">
        <v>47</v>
      </c>
    </row>
    <row r="8646" spans="1:25" hidden="1" x14ac:dyDescent="0.35">
      <c r="A8646">
        <v>2</v>
      </c>
      <c r="B8646" t="s">
        <v>25</v>
      </c>
      <c r="C8646">
        <v>1</v>
      </c>
      <c r="D8646" t="s">
        <v>50</v>
      </c>
      <c r="E8646" t="s">
        <v>547</v>
      </c>
      <c r="F8646" t="s">
        <v>13</v>
      </c>
      <c r="G8646" t="s">
        <v>2767</v>
      </c>
      <c r="H8646" s="1">
        <v>0.2</v>
      </c>
      <c r="I8646" s="2">
        <v>42901</v>
      </c>
      <c r="J8646" t="s">
        <v>4769</v>
      </c>
      <c r="K8646" t="s">
        <v>16</v>
      </c>
      <c r="L8646">
        <v>33614</v>
      </c>
      <c r="M8646">
        <v>307</v>
      </c>
      <c r="N8646" t="s">
        <v>4770</v>
      </c>
      <c r="O8646">
        <v>-1</v>
      </c>
      <c r="P8646">
        <v>1</v>
      </c>
      <c r="Q8646" t="s">
        <v>18</v>
      </c>
      <c r="R8646" t="s">
        <v>8304</v>
      </c>
      <c r="S8646">
        <v>-0.73</v>
      </c>
      <c r="T8646">
        <v>12</v>
      </c>
      <c r="U8646" t="s">
        <v>19</v>
      </c>
      <c r="V8646" s="2">
        <v>42903</v>
      </c>
      <c r="W8646" t="s">
        <v>130</v>
      </c>
      <c r="X8646" t="s">
        <v>40</v>
      </c>
      <c r="Y8646" t="s">
        <v>113</v>
      </c>
    </row>
    <row r="8647" spans="1:25" hidden="1" x14ac:dyDescent="0.35">
      <c r="A8647">
        <v>5</v>
      </c>
      <c r="B8647" t="s">
        <v>25</v>
      </c>
      <c r="C8647">
        <v>3</v>
      </c>
      <c r="D8647" t="s">
        <v>26</v>
      </c>
      <c r="E8647" t="s">
        <v>3694</v>
      </c>
      <c r="F8647" t="s">
        <v>13</v>
      </c>
      <c r="G8647" t="s">
        <v>187</v>
      </c>
      <c r="H8647" s="1">
        <v>0.2</v>
      </c>
      <c r="I8647" s="2">
        <v>43002</v>
      </c>
      <c r="J8647" t="s">
        <v>3695</v>
      </c>
      <c r="K8647" t="s">
        <v>30</v>
      </c>
      <c r="L8647">
        <v>85323</v>
      </c>
      <c r="M8647">
        <v>523</v>
      </c>
      <c r="N8647" t="s">
        <v>3026</v>
      </c>
      <c r="O8647">
        <v>2</v>
      </c>
      <c r="P8647">
        <v>2</v>
      </c>
      <c r="Q8647" t="s">
        <v>32</v>
      </c>
      <c r="R8647" t="s">
        <v>8304</v>
      </c>
      <c r="S8647">
        <v>2.37</v>
      </c>
      <c r="T8647">
        <v>15</v>
      </c>
      <c r="U8647" t="s">
        <v>19</v>
      </c>
      <c r="V8647" s="2">
        <v>43007</v>
      </c>
      <c r="W8647" t="s">
        <v>20</v>
      </c>
      <c r="X8647" t="s">
        <v>199</v>
      </c>
      <c r="Y8647" t="s">
        <v>49</v>
      </c>
    </row>
    <row r="8648" spans="1:25" hidden="1" x14ac:dyDescent="0.35">
      <c r="A8648">
        <v>5</v>
      </c>
      <c r="B8648" t="s">
        <v>25</v>
      </c>
      <c r="C8648">
        <v>3</v>
      </c>
      <c r="D8648" t="s">
        <v>26</v>
      </c>
      <c r="E8648" t="s">
        <v>3694</v>
      </c>
      <c r="F8648" t="s">
        <v>13</v>
      </c>
      <c r="G8648" t="s">
        <v>187</v>
      </c>
      <c r="H8648" s="1">
        <v>0.2</v>
      </c>
      <c r="I8648" s="2">
        <v>43002</v>
      </c>
      <c r="J8648" t="s">
        <v>3695</v>
      </c>
      <c r="K8648" t="s">
        <v>30</v>
      </c>
      <c r="L8648">
        <v>85323</v>
      </c>
      <c r="M8648">
        <v>1131</v>
      </c>
      <c r="N8648" t="s">
        <v>1046</v>
      </c>
      <c r="O8648">
        <v>2</v>
      </c>
      <c r="P8648">
        <v>7</v>
      </c>
      <c r="Q8648" t="s">
        <v>32</v>
      </c>
      <c r="R8648" t="s">
        <v>8304</v>
      </c>
      <c r="S8648">
        <v>1.85</v>
      </c>
      <c r="T8648">
        <v>16</v>
      </c>
      <c r="U8648" t="s">
        <v>19</v>
      </c>
      <c r="V8648" s="2">
        <v>43007</v>
      </c>
      <c r="W8648" t="s">
        <v>20</v>
      </c>
      <c r="X8648" t="s">
        <v>199</v>
      </c>
      <c r="Y8648" t="s">
        <v>49</v>
      </c>
    </row>
    <row r="8649" spans="1:25" hidden="1" x14ac:dyDescent="0.35">
      <c r="A8649">
        <v>5</v>
      </c>
      <c r="B8649" t="s">
        <v>25</v>
      </c>
      <c r="C8649">
        <v>3</v>
      </c>
      <c r="D8649" t="s">
        <v>50</v>
      </c>
      <c r="E8649" t="s">
        <v>3694</v>
      </c>
      <c r="F8649" t="s">
        <v>13</v>
      </c>
      <c r="G8649" t="s">
        <v>187</v>
      </c>
      <c r="H8649" s="1">
        <v>0.2</v>
      </c>
      <c r="I8649" s="2">
        <v>43002</v>
      </c>
      <c r="J8649" t="s">
        <v>3695</v>
      </c>
      <c r="K8649" t="s">
        <v>30</v>
      </c>
      <c r="L8649">
        <v>85323</v>
      </c>
      <c r="M8649">
        <v>883</v>
      </c>
      <c r="N8649" t="s">
        <v>456</v>
      </c>
      <c r="O8649">
        <v>1</v>
      </c>
      <c r="P8649">
        <v>2</v>
      </c>
      <c r="Q8649" t="s">
        <v>32</v>
      </c>
      <c r="R8649" t="s">
        <v>8304</v>
      </c>
      <c r="S8649">
        <v>1.45</v>
      </c>
      <c r="T8649">
        <v>23</v>
      </c>
      <c r="U8649" t="s">
        <v>19</v>
      </c>
      <c r="V8649" s="2">
        <v>43007</v>
      </c>
      <c r="W8649" t="s">
        <v>20</v>
      </c>
      <c r="X8649" t="s">
        <v>199</v>
      </c>
      <c r="Y8649" t="s">
        <v>113</v>
      </c>
    </row>
    <row r="8650" spans="1:25" hidden="1" x14ac:dyDescent="0.35">
      <c r="A8650">
        <v>2</v>
      </c>
      <c r="B8650" t="s">
        <v>25</v>
      </c>
      <c r="C8650">
        <v>1</v>
      </c>
      <c r="D8650" t="s">
        <v>26</v>
      </c>
      <c r="E8650" t="s">
        <v>122</v>
      </c>
      <c r="F8650" t="s">
        <v>13</v>
      </c>
      <c r="G8650" t="s">
        <v>6894</v>
      </c>
      <c r="H8650" s="1">
        <v>0.8</v>
      </c>
      <c r="I8650" s="2">
        <v>42929</v>
      </c>
      <c r="J8650" t="s">
        <v>7219</v>
      </c>
      <c r="K8650" t="s">
        <v>73</v>
      </c>
      <c r="L8650">
        <v>77095</v>
      </c>
      <c r="M8650">
        <v>1644</v>
      </c>
      <c r="N8650" t="s">
        <v>2841</v>
      </c>
      <c r="O8650">
        <v>-67</v>
      </c>
      <c r="P8650">
        <v>6</v>
      </c>
      <c r="Q8650" t="s">
        <v>75</v>
      </c>
      <c r="R8650" t="s">
        <v>8304</v>
      </c>
      <c r="S8650">
        <v>-66.510000000000005</v>
      </c>
      <c r="T8650">
        <v>42</v>
      </c>
      <c r="U8650" t="s">
        <v>76</v>
      </c>
      <c r="V8650" s="2">
        <v>42931</v>
      </c>
      <c r="W8650" t="s">
        <v>130</v>
      </c>
      <c r="X8650" t="s">
        <v>77</v>
      </c>
      <c r="Y8650" t="s">
        <v>54</v>
      </c>
    </row>
    <row r="8651" spans="1:25" x14ac:dyDescent="0.35">
      <c r="A8651">
        <v>2</v>
      </c>
      <c r="B8651" t="s">
        <v>25</v>
      </c>
      <c r="C8651">
        <v>1</v>
      </c>
      <c r="D8651" t="s">
        <v>26</v>
      </c>
      <c r="E8651" t="s">
        <v>27</v>
      </c>
      <c r="F8651" t="s">
        <v>13</v>
      </c>
      <c r="G8651" t="s">
        <v>466</v>
      </c>
      <c r="H8651" s="1">
        <v>0</v>
      </c>
      <c r="I8651" s="2">
        <v>42817</v>
      </c>
      <c r="J8651" t="s">
        <v>5967</v>
      </c>
      <c r="K8651" t="s">
        <v>30</v>
      </c>
      <c r="L8651">
        <v>90008</v>
      </c>
      <c r="M8651">
        <v>1571</v>
      </c>
      <c r="N8651" t="s">
        <v>3158</v>
      </c>
      <c r="O8651">
        <v>93</v>
      </c>
      <c r="P8651">
        <v>11</v>
      </c>
      <c r="Q8651" t="s">
        <v>32</v>
      </c>
      <c r="R8651" t="s">
        <v>8304</v>
      </c>
      <c r="S8651">
        <v>92.51</v>
      </c>
      <c r="T8651">
        <v>193</v>
      </c>
      <c r="U8651" t="s">
        <v>33</v>
      </c>
      <c r="V8651" s="2">
        <v>42819</v>
      </c>
      <c r="W8651" t="s">
        <v>130</v>
      </c>
      <c r="X8651" t="s">
        <v>34</v>
      </c>
      <c r="Y8651" t="s">
        <v>64</v>
      </c>
    </row>
    <row r="8652" spans="1:25" x14ac:dyDescent="0.35">
      <c r="A8652">
        <v>2</v>
      </c>
      <c r="B8652" t="s">
        <v>25</v>
      </c>
      <c r="C8652">
        <v>1</v>
      </c>
      <c r="D8652" t="s">
        <v>50</v>
      </c>
      <c r="E8652" t="s">
        <v>27</v>
      </c>
      <c r="F8652" t="s">
        <v>13</v>
      </c>
      <c r="G8652" t="s">
        <v>466</v>
      </c>
      <c r="H8652" s="1">
        <v>0</v>
      </c>
      <c r="I8652" s="2">
        <v>42817</v>
      </c>
      <c r="J8652" t="s">
        <v>5967</v>
      </c>
      <c r="K8652" t="s">
        <v>30</v>
      </c>
      <c r="L8652">
        <v>90008</v>
      </c>
      <c r="M8652">
        <v>1011</v>
      </c>
      <c r="N8652" t="s">
        <v>5000</v>
      </c>
      <c r="O8652">
        <v>86</v>
      </c>
      <c r="P8652">
        <v>3</v>
      </c>
      <c r="Q8652" t="s">
        <v>32</v>
      </c>
      <c r="R8652" t="s">
        <v>8304</v>
      </c>
      <c r="S8652">
        <v>86.39</v>
      </c>
      <c r="T8652">
        <v>240</v>
      </c>
      <c r="U8652" t="s">
        <v>33</v>
      </c>
      <c r="V8652" s="2">
        <v>42819</v>
      </c>
      <c r="W8652" t="s">
        <v>130</v>
      </c>
      <c r="X8652" t="s">
        <v>34</v>
      </c>
      <c r="Y8652" t="s">
        <v>113</v>
      </c>
    </row>
    <row r="8653" spans="1:25" hidden="1" x14ac:dyDescent="0.35">
      <c r="A8653">
        <v>7</v>
      </c>
      <c r="B8653" t="s">
        <v>25</v>
      </c>
      <c r="C8653">
        <v>6</v>
      </c>
      <c r="D8653" t="s">
        <v>11</v>
      </c>
      <c r="E8653" t="s">
        <v>36</v>
      </c>
      <c r="F8653" t="s">
        <v>13</v>
      </c>
      <c r="G8653" t="s">
        <v>8099</v>
      </c>
      <c r="H8653" s="1">
        <v>0.45</v>
      </c>
      <c r="I8653" s="2">
        <v>43019</v>
      </c>
      <c r="J8653" t="s">
        <v>37</v>
      </c>
      <c r="K8653" t="s">
        <v>16</v>
      </c>
      <c r="L8653">
        <v>33311</v>
      </c>
      <c r="M8653">
        <v>368</v>
      </c>
      <c r="N8653" t="s">
        <v>38</v>
      </c>
      <c r="O8653">
        <v>-383</v>
      </c>
      <c r="P8653">
        <v>5</v>
      </c>
      <c r="Q8653" t="s">
        <v>18</v>
      </c>
      <c r="R8653" t="s">
        <v>8304</v>
      </c>
      <c r="S8653">
        <v>-383.03</v>
      </c>
      <c r="T8653">
        <v>958</v>
      </c>
      <c r="U8653" t="s">
        <v>19</v>
      </c>
      <c r="V8653" s="2">
        <v>43026</v>
      </c>
      <c r="W8653" t="s">
        <v>39</v>
      </c>
      <c r="X8653" t="s">
        <v>40</v>
      </c>
      <c r="Y8653" t="s">
        <v>41</v>
      </c>
    </row>
    <row r="8654" spans="1:25" hidden="1" x14ac:dyDescent="0.35">
      <c r="A8654">
        <v>7</v>
      </c>
      <c r="B8654" t="s">
        <v>25</v>
      </c>
      <c r="C8654">
        <v>6</v>
      </c>
      <c r="D8654" t="s">
        <v>26</v>
      </c>
      <c r="E8654" t="s">
        <v>36</v>
      </c>
      <c r="F8654" t="s">
        <v>13</v>
      </c>
      <c r="G8654" t="s">
        <v>8099</v>
      </c>
      <c r="H8654" s="1">
        <v>0.2</v>
      </c>
      <c r="I8654" s="2">
        <v>43019</v>
      </c>
      <c r="J8654" t="s">
        <v>37</v>
      </c>
      <c r="K8654" t="s">
        <v>16</v>
      </c>
      <c r="L8654">
        <v>33311</v>
      </c>
      <c r="M8654">
        <v>574</v>
      </c>
      <c r="N8654" t="s">
        <v>8100</v>
      </c>
      <c r="O8654">
        <v>3</v>
      </c>
      <c r="P8654">
        <v>2</v>
      </c>
      <c r="Q8654" t="s">
        <v>18</v>
      </c>
      <c r="R8654" t="s">
        <v>8304</v>
      </c>
      <c r="S8654">
        <v>2.52</v>
      </c>
      <c r="T8654">
        <v>22</v>
      </c>
      <c r="U8654" t="s">
        <v>19</v>
      </c>
      <c r="V8654" s="2">
        <v>43026</v>
      </c>
      <c r="W8654" t="s">
        <v>39</v>
      </c>
      <c r="X8654" t="s">
        <v>40</v>
      </c>
      <c r="Y8654" t="s">
        <v>42</v>
      </c>
    </row>
    <row r="8655" spans="1:25" hidden="1" x14ac:dyDescent="0.35">
      <c r="A8655">
        <v>6</v>
      </c>
      <c r="B8655" t="s">
        <v>10</v>
      </c>
      <c r="C8655">
        <v>6</v>
      </c>
      <c r="D8655" t="s">
        <v>26</v>
      </c>
      <c r="E8655" t="s">
        <v>171</v>
      </c>
      <c r="F8655" t="s">
        <v>13</v>
      </c>
      <c r="G8655" t="s">
        <v>196</v>
      </c>
      <c r="H8655" s="1">
        <v>0</v>
      </c>
      <c r="I8655" s="2">
        <v>42984</v>
      </c>
      <c r="J8655" t="s">
        <v>6306</v>
      </c>
      <c r="K8655" t="s">
        <v>102</v>
      </c>
      <c r="L8655">
        <v>10011</v>
      </c>
      <c r="M8655">
        <v>336</v>
      </c>
      <c r="N8655" t="s">
        <v>2784</v>
      </c>
      <c r="O8655">
        <v>2</v>
      </c>
      <c r="P8655">
        <v>1</v>
      </c>
      <c r="Q8655" t="s">
        <v>104</v>
      </c>
      <c r="R8655" t="s">
        <v>8304</v>
      </c>
      <c r="S8655">
        <v>2.1</v>
      </c>
      <c r="T8655">
        <v>8</v>
      </c>
      <c r="U8655" t="s">
        <v>33</v>
      </c>
      <c r="V8655" s="2">
        <v>42990</v>
      </c>
      <c r="W8655" t="s">
        <v>39</v>
      </c>
      <c r="X8655" t="s">
        <v>175</v>
      </c>
      <c r="Y8655" t="s">
        <v>56</v>
      </c>
    </row>
    <row r="8656" spans="1:25" hidden="1" x14ac:dyDescent="0.35">
      <c r="A8656">
        <v>6</v>
      </c>
      <c r="B8656" t="s">
        <v>10</v>
      </c>
      <c r="C8656">
        <v>6</v>
      </c>
      <c r="D8656" t="s">
        <v>50</v>
      </c>
      <c r="E8656" t="s">
        <v>171</v>
      </c>
      <c r="F8656" t="s">
        <v>13</v>
      </c>
      <c r="G8656" t="s">
        <v>196</v>
      </c>
      <c r="H8656" s="1">
        <v>0</v>
      </c>
      <c r="I8656" s="2">
        <v>42984</v>
      </c>
      <c r="J8656" t="s">
        <v>6306</v>
      </c>
      <c r="K8656" t="s">
        <v>102</v>
      </c>
      <c r="L8656">
        <v>10011</v>
      </c>
      <c r="M8656">
        <v>1455</v>
      </c>
      <c r="N8656" t="s">
        <v>5185</v>
      </c>
      <c r="O8656">
        <v>101</v>
      </c>
      <c r="P8656">
        <v>2</v>
      </c>
      <c r="Q8656" t="s">
        <v>104</v>
      </c>
      <c r="R8656" t="s">
        <v>8304</v>
      </c>
      <c r="S8656">
        <v>101.39</v>
      </c>
      <c r="T8656">
        <v>338</v>
      </c>
      <c r="U8656" t="s">
        <v>33</v>
      </c>
      <c r="V8656" s="2">
        <v>42990</v>
      </c>
      <c r="W8656" t="s">
        <v>39</v>
      </c>
      <c r="X8656" t="s">
        <v>175</v>
      </c>
      <c r="Y8656" t="s">
        <v>52</v>
      </c>
    </row>
    <row r="8657" spans="1:25" hidden="1" x14ac:dyDescent="0.35">
      <c r="A8657">
        <v>3</v>
      </c>
      <c r="B8657" t="s">
        <v>25</v>
      </c>
      <c r="C8657">
        <v>1</v>
      </c>
      <c r="D8657" t="s">
        <v>26</v>
      </c>
      <c r="E8657" t="s">
        <v>1174</v>
      </c>
      <c r="F8657" t="s">
        <v>13</v>
      </c>
      <c r="G8657" t="s">
        <v>1727</v>
      </c>
      <c r="H8657" s="1">
        <v>0.2</v>
      </c>
      <c r="I8657" s="2">
        <v>43040</v>
      </c>
      <c r="J8657" t="s">
        <v>3137</v>
      </c>
      <c r="K8657" t="s">
        <v>30</v>
      </c>
      <c r="L8657">
        <v>97301</v>
      </c>
      <c r="M8657">
        <v>1038</v>
      </c>
      <c r="N8657" t="s">
        <v>121</v>
      </c>
      <c r="O8657">
        <v>2</v>
      </c>
      <c r="P8657">
        <v>1</v>
      </c>
      <c r="Q8657" t="s">
        <v>32</v>
      </c>
      <c r="R8657" t="s">
        <v>8304</v>
      </c>
      <c r="S8657">
        <v>1.77</v>
      </c>
      <c r="T8657">
        <v>8</v>
      </c>
      <c r="U8657" t="s">
        <v>19</v>
      </c>
      <c r="V8657" s="2">
        <v>43043</v>
      </c>
      <c r="W8657" t="s">
        <v>130</v>
      </c>
      <c r="X8657" t="s">
        <v>262</v>
      </c>
      <c r="Y8657" t="s">
        <v>49</v>
      </c>
    </row>
    <row r="8658" spans="1:25" hidden="1" x14ac:dyDescent="0.35">
      <c r="A8658">
        <v>4</v>
      </c>
      <c r="B8658" t="s">
        <v>25</v>
      </c>
      <c r="C8658">
        <v>3</v>
      </c>
      <c r="D8658" t="s">
        <v>50</v>
      </c>
      <c r="E8658" t="s">
        <v>4858</v>
      </c>
      <c r="F8658" t="s">
        <v>13</v>
      </c>
      <c r="G8658" t="s">
        <v>1636</v>
      </c>
      <c r="H8658" s="1">
        <v>0.2</v>
      </c>
      <c r="I8658" s="2">
        <v>43088</v>
      </c>
      <c r="J8658" t="s">
        <v>4859</v>
      </c>
      <c r="K8658" t="s">
        <v>73</v>
      </c>
      <c r="L8658">
        <v>60025</v>
      </c>
      <c r="M8658">
        <v>1402</v>
      </c>
      <c r="N8658" t="s">
        <v>4844</v>
      </c>
      <c r="O8658">
        <v>14</v>
      </c>
      <c r="P8658">
        <v>3</v>
      </c>
      <c r="Q8658" t="s">
        <v>75</v>
      </c>
      <c r="R8658" t="s">
        <v>8304</v>
      </c>
      <c r="S8658">
        <v>13.86</v>
      </c>
      <c r="T8658">
        <v>158</v>
      </c>
      <c r="U8658" t="s">
        <v>19</v>
      </c>
      <c r="V8658" s="2">
        <v>43092</v>
      </c>
      <c r="W8658" t="s">
        <v>20</v>
      </c>
      <c r="X8658" t="s">
        <v>139</v>
      </c>
      <c r="Y8658" t="s">
        <v>52</v>
      </c>
    </row>
    <row r="8659" spans="1:25" hidden="1" x14ac:dyDescent="0.35">
      <c r="A8659">
        <v>7</v>
      </c>
      <c r="B8659" t="s">
        <v>25</v>
      </c>
      <c r="C8659">
        <v>6</v>
      </c>
      <c r="D8659" t="s">
        <v>26</v>
      </c>
      <c r="E8659" t="s">
        <v>333</v>
      </c>
      <c r="F8659" t="s">
        <v>13</v>
      </c>
      <c r="G8659" t="s">
        <v>107</v>
      </c>
      <c r="H8659" s="1">
        <v>0.2</v>
      </c>
      <c r="I8659" s="2">
        <v>42878</v>
      </c>
      <c r="J8659" t="s">
        <v>7932</v>
      </c>
      <c r="K8659" t="s">
        <v>30</v>
      </c>
      <c r="L8659">
        <v>85023</v>
      </c>
      <c r="M8659">
        <v>663</v>
      </c>
      <c r="N8659" t="s">
        <v>1186</v>
      </c>
      <c r="O8659">
        <v>14</v>
      </c>
      <c r="P8659">
        <v>4</v>
      </c>
      <c r="Q8659" t="s">
        <v>32</v>
      </c>
      <c r="R8659" t="s">
        <v>92</v>
      </c>
      <c r="S8659">
        <v>13.7</v>
      </c>
      <c r="T8659">
        <v>122</v>
      </c>
      <c r="U8659" t="s">
        <v>19</v>
      </c>
      <c r="V8659" s="2">
        <v>42885</v>
      </c>
      <c r="W8659" t="s">
        <v>39</v>
      </c>
      <c r="X8659" t="s">
        <v>199</v>
      </c>
      <c r="Y8659" t="s">
        <v>56</v>
      </c>
    </row>
    <row r="8660" spans="1:25" hidden="1" x14ac:dyDescent="0.35">
      <c r="A8660">
        <v>7</v>
      </c>
      <c r="B8660" t="s">
        <v>25</v>
      </c>
      <c r="C8660">
        <v>6</v>
      </c>
      <c r="D8660" t="s">
        <v>26</v>
      </c>
      <c r="E8660" t="s">
        <v>333</v>
      </c>
      <c r="F8660" t="s">
        <v>13</v>
      </c>
      <c r="G8660" t="s">
        <v>107</v>
      </c>
      <c r="H8660" s="1">
        <v>0.7</v>
      </c>
      <c r="I8660" s="2">
        <v>42878</v>
      </c>
      <c r="J8660" t="s">
        <v>7932</v>
      </c>
      <c r="K8660" t="s">
        <v>30</v>
      </c>
      <c r="L8660">
        <v>85023</v>
      </c>
      <c r="M8660">
        <v>408</v>
      </c>
      <c r="N8660" t="s">
        <v>1451</v>
      </c>
      <c r="O8660">
        <v>-13</v>
      </c>
      <c r="P8660">
        <v>7</v>
      </c>
      <c r="Q8660" t="s">
        <v>32</v>
      </c>
      <c r="R8660" t="s">
        <v>92</v>
      </c>
      <c r="S8660">
        <v>-12.8</v>
      </c>
      <c r="T8660">
        <v>19</v>
      </c>
      <c r="U8660" t="s">
        <v>19</v>
      </c>
      <c r="V8660" s="2">
        <v>42885</v>
      </c>
      <c r="W8660" t="s">
        <v>39</v>
      </c>
      <c r="X8660" t="s">
        <v>199</v>
      </c>
      <c r="Y8660" t="s">
        <v>54</v>
      </c>
    </row>
    <row r="8661" spans="1:25" hidden="1" x14ac:dyDescent="0.35">
      <c r="A8661">
        <v>5</v>
      </c>
      <c r="B8661" t="s">
        <v>43</v>
      </c>
      <c r="C8661">
        <v>6</v>
      </c>
      <c r="D8661" t="s">
        <v>11</v>
      </c>
      <c r="E8661" t="s">
        <v>157</v>
      </c>
      <c r="F8661" t="s">
        <v>13</v>
      </c>
      <c r="G8661" t="s">
        <v>2185</v>
      </c>
      <c r="H8661" s="1">
        <v>0</v>
      </c>
      <c r="I8661" s="2">
        <v>43053</v>
      </c>
      <c r="J8661" t="s">
        <v>2325</v>
      </c>
      <c r="K8661" t="s">
        <v>102</v>
      </c>
      <c r="L8661">
        <v>19901</v>
      </c>
      <c r="M8661">
        <v>617</v>
      </c>
      <c r="N8661" t="s">
        <v>8218</v>
      </c>
      <c r="O8661">
        <v>27</v>
      </c>
      <c r="P8661">
        <v>3</v>
      </c>
      <c r="Q8661" t="s">
        <v>104</v>
      </c>
      <c r="R8661" t="s">
        <v>8304</v>
      </c>
      <c r="S8661">
        <v>26.65</v>
      </c>
      <c r="T8661">
        <v>76</v>
      </c>
      <c r="U8661" t="s">
        <v>19</v>
      </c>
      <c r="V8661" s="2">
        <v>43058</v>
      </c>
      <c r="W8661" t="s">
        <v>39</v>
      </c>
      <c r="X8661" t="s">
        <v>161</v>
      </c>
      <c r="Y8661" t="s">
        <v>47</v>
      </c>
    </row>
    <row r="8662" spans="1:25" hidden="1" x14ac:dyDescent="0.35">
      <c r="A8662">
        <v>5</v>
      </c>
      <c r="B8662" t="s">
        <v>43</v>
      </c>
      <c r="C8662">
        <v>6</v>
      </c>
      <c r="D8662" t="s">
        <v>26</v>
      </c>
      <c r="E8662" t="s">
        <v>157</v>
      </c>
      <c r="F8662" t="s">
        <v>13</v>
      </c>
      <c r="G8662" t="s">
        <v>2185</v>
      </c>
      <c r="H8662" s="1">
        <v>0</v>
      </c>
      <c r="I8662" s="2">
        <v>43053</v>
      </c>
      <c r="J8662" t="s">
        <v>2325</v>
      </c>
      <c r="K8662" t="s">
        <v>102</v>
      </c>
      <c r="L8662">
        <v>19901</v>
      </c>
      <c r="M8662">
        <v>245</v>
      </c>
      <c r="N8662" t="s">
        <v>8271</v>
      </c>
      <c r="O8662">
        <v>9</v>
      </c>
      <c r="P8662">
        <v>2</v>
      </c>
      <c r="Q8662" t="s">
        <v>104</v>
      </c>
      <c r="R8662" t="s">
        <v>8304</v>
      </c>
      <c r="S8662">
        <v>9.3800000000000008</v>
      </c>
      <c r="T8662">
        <v>20</v>
      </c>
      <c r="U8662" t="s">
        <v>19</v>
      </c>
      <c r="V8662" s="2">
        <v>43058</v>
      </c>
      <c r="W8662" t="s">
        <v>39</v>
      </c>
      <c r="X8662" t="s">
        <v>161</v>
      </c>
      <c r="Y8662" t="s">
        <v>54</v>
      </c>
    </row>
    <row r="8663" spans="1:25" hidden="1" x14ac:dyDescent="0.35">
      <c r="A8663">
        <v>6</v>
      </c>
      <c r="B8663" t="s">
        <v>10</v>
      </c>
      <c r="C8663">
        <v>6</v>
      </c>
      <c r="D8663" t="s">
        <v>26</v>
      </c>
      <c r="E8663" t="s">
        <v>1639</v>
      </c>
      <c r="F8663" t="s">
        <v>13</v>
      </c>
      <c r="G8663" t="s">
        <v>677</v>
      </c>
      <c r="H8663" s="1">
        <v>0.2</v>
      </c>
      <c r="I8663" s="2">
        <v>42818</v>
      </c>
      <c r="J8663" t="s">
        <v>6494</v>
      </c>
      <c r="K8663" t="s">
        <v>16</v>
      </c>
      <c r="L8663">
        <v>33065</v>
      </c>
      <c r="M8663">
        <v>610</v>
      </c>
      <c r="N8663" t="s">
        <v>4103</v>
      </c>
      <c r="O8663">
        <v>1</v>
      </c>
      <c r="P8663">
        <v>2</v>
      </c>
      <c r="Q8663" t="s">
        <v>18</v>
      </c>
      <c r="R8663" t="s">
        <v>8304</v>
      </c>
      <c r="S8663">
        <v>0.52</v>
      </c>
      <c r="T8663">
        <v>7</v>
      </c>
      <c r="U8663" t="s">
        <v>33</v>
      </c>
      <c r="V8663" s="2">
        <v>42824</v>
      </c>
      <c r="W8663" t="s">
        <v>39</v>
      </c>
      <c r="X8663" t="s">
        <v>40</v>
      </c>
      <c r="Y8663" t="s">
        <v>56</v>
      </c>
    </row>
    <row r="8664" spans="1:25" hidden="1" x14ac:dyDescent="0.35">
      <c r="A8664">
        <v>3</v>
      </c>
      <c r="B8664" t="s">
        <v>10</v>
      </c>
      <c r="C8664">
        <v>3</v>
      </c>
      <c r="D8664" t="s">
        <v>26</v>
      </c>
      <c r="E8664" t="s">
        <v>906</v>
      </c>
      <c r="F8664" t="s">
        <v>13</v>
      </c>
      <c r="G8664" t="s">
        <v>6975</v>
      </c>
      <c r="H8664" s="1">
        <v>0.2</v>
      </c>
      <c r="I8664" s="2">
        <v>42881</v>
      </c>
      <c r="J8664" t="s">
        <v>7357</v>
      </c>
      <c r="K8664" t="s">
        <v>16</v>
      </c>
      <c r="L8664">
        <v>28540</v>
      </c>
      <c r="M8664">
        <v>1791</v>
      </c>
      <c r="N8664" t="s">
        <v>6200</v>
      </c>
      <c r="O8664">
        <v>6</v>
      </c>
      <c r="P8664">
        <v>1</v>
      </c>
      <c r="Q8664" t="s">
        <v>18</v>
      </c>
      <c r="R8664" t="s">
        <v>8304</v>
      </c>
      <c r="S8664">
        <v>5.94</v>
      </c>
      <c r="T8664">
        <v>18</v>
      </c>
      <c r="U8664" t="s">
        <v>76</v>
      </c>
      <c r="V8664" s="2">
        <v>42884</v>
      </c>
      <c r="W8664" t="s">
        <v>20</v>
      </c>
      <c r="X8664" t="s">
        <v>63</v>
      </c>
      <c r="Y8664" t="s">
        <v>64</v>
      </c>
    </row>
    <row r="8665" spans="1:25" hidden="1" x14ac:dyDescent="0.35">
      <c r="A8665">
        <v>3</v>
      </c>
      <c r="B8665" t="s">
        <v>10</v>
      </c>
      <c r="C8665">
        <v>3</v>
      </c>
      <c r="D8665" t="s">
        <v>26</v>
      </c>
      <c r="E8665" t="s">
        <v>906</v>
      </c>
      <c r="F8665" t="s">
        <v>13</v>
      </c>
      <c r="G8665" t="s">
        <v>6975</v>
      </c>
      <c r="H8665" s="1">
        <v>0.2</v>
      </c>
      <c r="I8665" s="2">
        <v>42881</v>
      </c>
      <c r="J8665" t="s">
        <v>7357</v>
      </c>
      <c r="K8665" t="s">
        <v>16</v>
      </c>
      <c r="L8665">
        <v>28540</v>
      </c>
      <c r="M8665">
        <v>1438</v>
      </c>
      <c r="N8665" t="s">
        <v>3448</v>
      </c>
      <c r="O8665">
        <v>4</v>
      </c>
      <c r="P8665">
        <v>2</v>
      </c>
      <c r="Q8665" t="s">
        <v>18</v>
      </c>
      <c r="R8665" t="s">
        <v>8304</v>
      </c>
      <c r="S8665">
        <v>4.43</v>
      </c>
      <c r="T8665">
        <v>12</v>
      </c>
      <c r="U8665" t="s">
        <v>76</v>
      </c>
      <c r="V8665" s="2">
        <v>42884</v>
      </c>
      <c r="W8665" t="s">
        <v>20</v>
      </c>
      <c r="X8665" t="s">
        <v>63</v>
      </c>
      <c r="Y8665" t="s">
        <v>119</v>
      </c>
    </row>
    <row r="8666" spans="1:25" hidden="1" x14ac:dyDescent="0.35">
      <c r="A8666">
        <v>3</v>
      </c>
      <c r="B8666" t="s">
        <v>10</v>
      </c>
      <c r="C8666">
        <v>3</v>
      </c>
      <c r="D8666" t="s">
        <v>26</v>
      </c>
      <c r="E8666" t="s">
        <v>906</v>
      </c>
      <c r="F8666" t="s">
        <v>13</v>
      </c>
      <c r="G8666" t="s">
        <v>6975</v>
      </c>
      <c r="H8666" s="1">
        <v>0.2</v>
      </c>
      <c r="I8666" s="2">
        <v>42881</v>
      </c>
      <c r="J8666" t="s">
        <v>7357</v>
      </c>
      <c r="K8666" t="s">
        <v>16</v>
      </c>
      <c r="L8666">
        <v>28540</v>
      </c>
      <c r="M8666">
        <v>1732</v>
      </c>
      <c r="N8666" t="s">
        <v>2796</v>
      </c>
      <c r="O8666">
        <v>54</v>
      </c>
      <c r="P8666">
        <v>4</v>
      </c>
      <c r="Q8666" t="s">
        <v>18</v>
      </c>
      <c r="R8666" t="s">
        <v>8304</v>
      </c>
      <c r="S8666">
        <v>53.8</v>
      </c>
      <c r="T8666">
        <v>154</v>
      </c>
      <c r="U8666" t="s">
        <v>76</v>
      </c>
      <c r="V8666" s="2">
        <v>42884</v>
      </c>
      <c r="W8666" t="s">
        <v>20</v>
      </c>
      <c r="X8666" t="s">
        <v>63</v>
      </c>
      <c r="Y8666" t="s">
        <v>64</v>
      </c>
    </row>
    <row r="8667" spans="1:25" hidden="1" x14ac:dyDescent="0.35">
      <c r="A8667">
        <v>3</v>
      </c>
      <c r="B8667" t="s">
        <v>10</v>
      </c>
      <c r="C8667">
        <v>3</v>
      </c>
      <c r="D8667" t="s">
        <v>50</v>
      </c>
      <c r="E8667" t="s">
        <v>906</v>
      </c>
      <c r="F8667" t="s">
        <v>13</v>
      </c>
      <c r="G8667" t="s">
        <v>6975</v>
      </c>
      <c r="H8667" s="1">
        <v>0.2</v>
      </c>
      <c r="I8667" s="2">
        <v>42881</v>
      </c>
      <c r="J8667" t="s">
        <v>7357</v>
      </c>
      <c r="K8667" t="s">
        <v>16</v>
      </c>
      <c r="L8667">
        <v>28540</v>
      </c>
      <c r="M8667">
        <v>1000</v>
      </c>
      <c r="N8667" t="s">
        <v>616</v>
      </c>
      <c r="O8667">
        <v>50</v>
      </c>
      <c r="P8667">
        <v>7</v>
      </c>
      <c r="Q8667" t="s">
        <v>18</v>
      </c>
      <c r="R8667" t="s">
        <v>8304</v>
      </c>
      <c r="S8667">
        <v>50.38</v>
      </c>
      <c r="T8667">
        <v>168</v>
      </c>
      <c r="U8667" t="s">
        <v>76</v>
      </c>
      <c r="V8667" s="2">
        <v>42884</v>
      </c>
      <c r="W8667" t="s">
        <v>20</v>
      </c>
      <c r="X8667" t="s">
        <v>63</v>
      </c>
      <c r="Y8667" t="s">
        <v>113</v>
      </c>
    </row>
    <row r="8668" spans="1:25" x14ac:dyDescent="0.35">
      <c r="A8668">
        <v>2</v>
      </c>
      <c r="B8668" t="s">
        <v>25</v>
      </c>
      <c r="C8668">
        <v>1</v>
      </c>
      <c r="D8668" t="s">
        <v>26</v>
      </c>
      <c r="E8668" t="s">
        <v>3108</v>
      </c>
      <c r="F8668" t="s">
        <v>13</v>
      </c>
      <c r="G8668" t="s">
        <v>1477</v>
      </c>
      <c r="H8668" s="1">
        <v>0</v>
      </c>
      <c r="I8668" s="2">
        <v>42843</v>
      </c>
      <c r="J8668" t="s">
        <v>3109</v>
      </c>
      <c r="K8668" t="s">
        <v>30</v>
      </c>
      <c r="L8668">
        <v>93454</v>
      </c>
      <c r="M8668">
        <v>112</v>
      </c>
      <c r="N8668" t="s">
        <v>3110</v>
      </c>
      <c r="O8668">
        <v>30</v>
      </c>
      <c r="P8668">
        <v>3</v>
      </c>
      <c r="Q8668" t="s">
        <v>32</v>
      </c>
      <c r="R8668" t="s">
        <v>8304</v>
      </c>
      <c r="S8668">
        <v>30.01</v>
      </c>
      <c r="T8668">
        <v>115</v>
      </c>
      <c r="U8668" t="s">
        <v>19</v>
      </c>
      <c r="V8668" s="2">
        <v>42845</v>
      </c>
      <c r="W8668" t="s">
        <v>130</v>
      </c>
      <c r="X8668" t="s">
        <v>34</v>
      </c>
      <c r="Y8668" t="s">
        <v>42</v>
      </c>
    </row>
    <row r="8669" spans="1:25" hidden="1" x14ac:dyDescent="0.35">
      <c r="A8669">
        <v>4</v>
      </c>
      <c r="B8669" t="s">
        <v>43</v>
      </c>
      <c r="C8669">
        <v>6</v>
      </c>
      <c r="D8669" t="s">
        <v>26</v>
      </c>
      <c r="E8669" t="s">
        <v>2056</v>
      </c>
      <c r="F8669" t="s">
        <v>13</v>
      </c>
      <c r="G8669" t="s">
        <v>2122</v>
      </c>
      <c r="H8669" s="1">
        <v>0</v>
      </c>
      <c r="I8669" s="2">
        <v>43075</v>
      </c>
      <c r="J8669" t="s">
        <v>4445</v>
      </c>
      <c r="K8669" t="s">
        <v>30</v>
      </c>
      <c r="L8669">
        <v>89031</v>
      </c>
      <c r="M8669">
        <v>1801</v>
      </c>
      <c r="N8669" t="s">
        <v>4446</v>
      </c>
      <c r="O8669">
        <v>3</v>
      </c>
      <c r="P8669">
        <v>1</v>
      </c>
      <c r="Q8669" t="s">
        <v>32</v>
      </c>
      <c r="R8669" t="s">
        <v>8304</v>
      </c>
      <c r="S8669">
        <v>3.11</v>
      </c>
      <c r="T8669">
        <v>6</v>
      </c>
      <c r="U8669" t="s">
        <v>19</v>
      </c>
      <c r="V8669" s="2">
        <v>43079</v>
      </c>
      <c r="W8669" t="s">
        <v>39</v>
      </c>
      <c r="X8669" t="s">
        <v>831</v>
      </c>
      <c r="Y8669" t="s">
        <v>64</v>
      </c>
    </row>
    <row r="8670" spans="1:25" hidden="1" x14ac:dyDescent="0.35">
      <c r="A8670">
        <v>4</v>
      </c>
      <c r="B8670" t="s">
        <v>43</v>
      </c>
      <c r="C8670">
        <v>6</v>
      </c>
      <c r="D8670" t="s">
        <v>26</v>
      </c>
      <c r="E8670" t="s">
        <v>2056</v>
      </c>
      <c r="F8670" t="s">
        <v>13</v>
      </c>
      <c r="G8670" t="s">
        <v>2122</v>
      </c>
      <c r="H8670" s="1">
        <v>0</v>
      </c>
      <c r="I8670" s="2">
        <v>43075</v>
      </c>
      <c r="J8670" t="s">
        <v>4445</v>
      </c>
      <c r="K8670" t="s">
        <v>30</v>
      </c>
      <c r="L8670">
        <v>89031</v>
      </c>
      <c r="M8670">
        <v>191</v>
      </c>
      <c r="N8670" t="s">
        <v>3347</v>
      </c>
      <c r="O8670">
        <v>7</v>
      </c>
      <c r="P8670">
        <v>3</v>
      </c>
      <c r="Q8670" t="s">
        <v>32</v>
      </c>
      <c r="R8670" t="s">
        <v>8304</v>
      </c>
      <c r="S8670">
        <v>6.87</v>
      </c>
      <c r="T8670">
        <v>15</v>
      </c>
      <c r="U8670" t="s">
        <v>19</v>
      </c>
      <c r="V8670" s="2">
        <v>43079</v>
      </c>
      <c r="W8670" t="s">
        <v>39</v>
      </c>
      <c r="X8670" t="s">
        <v>831</v>
      </c>
      <c r="Y8670" t="s">
        <v>35</v>
      </c>
    </row>
    <row r="8671" spans="1:25" hidden="1" x14ac:dyDescent="0.35">
      <c r="A8671">
        <v>4</v>
      </c>
      <c r="B8671" t="s">
        <v>43</v>
      </c>
      <c r="C8671">
        <v>6</v>
      </c>
      <c r="D8671" t="s">
        <v>26</v>
      </c>
      <c r="E8671" t="s">
        <v>2056</v>
      </c>
      <c r="F8671" t="s">
        <v>13</v>
      </c>
      <c r="G8671" t="s">
        <v>2122</v>
      </c>
      <c r="H8671" s="1">
        <v>0</v>
      </c>
      <c r="I8671" s="2">
        <v>43075</v>
      </c>
      <c r="J8671" t="s">
        <v>4445</v>
      </c>
      <c r="K8671" t="s">
        <v>30</v>
      </c>
      <c r="L8671">
        <v>89031</v>
      </c>
      <c r="M8671">
        <v>1551</v>
      </c>
      <c r="N8671" t="s">
        <v>3475</v>
      </c>
      <c r="O8671">
        <v>239</v>
      </c>
      <c r="P8671">
        <v>5</v>
      </c>
      <c r="Q8671" t="s">
        <v>32</v>
      </c>
      <c r="R8671" t="s">
        <v>8304</v>
      </c>
      <c r="S8671">
        <v>238.65</v>
      </c>
      <c r="T8671">
        <v>1326</v>
      </c>
      <c r="U8671" t="s">
        <v>19</v>
      </c>
      <c r="V8671" s="2">
        <v>43079</v>
      </c>
      <c r="W8671" t="s">
        <v>39</v>
      </c>
      <c r="X8671" t="s">
        <v>831</v>
      </c>
      <c r="Y8671" t="s">
        <v>42</v>
      </c>
    </row>
    <row r="8672" spans="1:25" hidden="1" x14ac:dyDescent="0.35">
      <c r="A8672">
        <v>4</v>
      </c>
      <c r="B8672" t="s">
        <v>43</v>
      </c>
      <c r="C8672">
        <v>6</v>
      </c>
      <c r="D8672" t="s">
        <v>11</v>
      </c>
      <c r="E8672" t="s">
        <v>122</v>
      </c>
      <c r="F8672" t="s">
        <v>13</v>
      </c>
      <c r="G8672" t="s">
        <v>2109</v>
      </c>
      <c r="H8672" s="1">
        <v>0.3</v>
      </c>
      <c r="I8672" s="2">
        <v>42851</v>
      </c>
      <c r="J8672" t="s">
        <v>2188</v>
      </c>
      <c r="K8672" t="s">
        <v>73</v>
      </c>
      <c r="L8672">
        <v>77036</v>
      </c>
      <c r="M8672">
        <v>824</v>
      </c>
      <c r="N8672" t="s">
        <v>680</v>
      </c>
      <c r="O8672">
        <v>-6</v>
      </c>
      <c r="P8672">
        <v>2</v>
      </c>
      <c r="Q8672" t="s">
        <v>75</v>
      </c>
      <c r="R8672" t="s">
        <v>8304</v>
      </c>
      <c r="S8672">
        <v>-5.83</v>
      </c>
      <c r="T8672">
        <v>408</v>
      </c>
      <c r="U8672" t="s">
        <v>19</v>
      </c>
      <c r="V8672" s="2">
        <v>42855</v>
      </c>
      <c r="W8672" t="s">
        <v>39</v>
      </c>
      <c r="X8672" t="s">
        <v>77</v>
      </c>
      <c r="Y8672" t="s">
        <v>24</v>
      </c>
    </row>
    <row r="8673" spans="1:25" hidden="1" x14ac:dyDescent="0.35">
      <c r="A8673">
        <v>4</v>
      </c>
      <c r="B8673" t="s">
        <v>43</v>
      </c>
      <c r="C8673">
        <v>6</v>
      </c>
      <c r="D8673" t="s">
        <v>11</v>
      </c>
      <c r="E8673" t="s">
        <v>879</v>
      </c>
      <c r="F8673" t="s">
        <v>13</v>
      </c>
      <c r="G8673" t="s">
        <v>5417</v>
      </c>
      <c r="H8673" s="1">
        <v>0</v>
      </c>
      <c r="I8673" s="2">
        <v>42855</v>
      </c>
      <c r="J8673" t="s">
        <v>5560</v>
      </c>
      <c r="K8673" t="s">
        <v>102</v>
      </c>
      <c r="L8673">
        <v>1841</v>
      </c>
      <c r="M8673">
        <v>496</v>
      </c>
      <c r="N8673" t="s">
        <v>2282</v>
      </c>
      <c r="O8673">
        <v>4</v>
      </c>
      <c r="P8673">
        <v>1</v>
      </c>
      <c r="Q8673" t="s">
        <v>104</v>
      </c>
      <c r="R8673" t="s">
        <v>8304</v>
      </c>
      <c r="S8673">
        <v>3.79</v>
      </c>
      <c r="T8673">
        <v>9</v>
      </c>
      <c r="U8673" t="s">
        <v>33</v>
      </c>
      <c r="V8673" s="2">
        <v>42859</v>
      </c>
      <c r="W8673" t="s">
        <v>39</v>
      </c>
      <c r="X8673" t="s">
        <v>744</v>
      </c>
      <c r="Y8673" t="s">
        <v>47</v>
      </c>
    </row>
    <row r="8674" spans="1:25" hidden="1" x14ac:dyDescent="0.35">
      <c r="A8674">
        <v>4</v>
      </c>
      <c r="B8674" t="s">
        <v>43</v>
      </c>
      <c r="C8674">
        <v>6</v>
      </c>
      <c r="D8674" t="s">
        <v>11</v>
      </c>
      <c r="E8674" t="s">
        <v>879</v>
      </c>
      <c r="F8674" t="s">
        <v>13</v>
      </c>
      <c r="G8674" t="s">
        <v>5417</v>
      </c>
      <c r="H8674" s="1">
        <v>0</v>
      </c>
      <c r="I8674" s="2">
        <v>42855</v>
      </c>
      <c r="J8674" t="s">
        <v>5560</v>
      </c>
      <c r="K8674" t="s">
        <v>102</v>
      </c>
      <c r="L8674">
        <v>1841</v>
      </c>
      <c r="M8674">
        <v>549</v>
      </c>
      <c r="N8674" t="s">
        <v>504</v>
      </c>
      <c r="O8674">
        <v>13</v>
      </c>
      <c r="P8674">
        <v>5</v>
      </c>
      <c r="Q8674" t="s">
        <v>104</v>
      </c>
      <c r="R8674" t="s">
        <v>8304</v>
      </c>
      <c r="S8674">
        <v>13.19</v>
      </c>
      <c r="T8674">
        <v>31</v>
      </c>
      <c r="U8674" t="s">
        <v>33</v>
      </c>
      <c r="V8674" s="2">
        <v>42859</v>
      </c>
      <c r="W8674" t="s">
        <v>39</v>
      </c>
      <c r="X8674" t="s">
        <v>744</v>
      </c>
      <c r="Y8674" t="s">
        <v>47</v>
      </c>
    </row>
    <row r="8675" spans="1:25" hidden="1" x14ac:dyDescent="0.35">
      <c r="A8675">
        <v>4</v>
      </c>
      <c r="B8675" t="s">
        <v>43</v>
      </c>
      <c r="C8675">
        <v>6</v>
      </c>
      <c r="D8675" t="s">
        <v>11</v>
      </c>
      <c r="E8675" t="s">
        <v>879</v>
      </c>
      <c r="F8675" t="s">
        <v>13</v>
      </c>
      <c r="G8675" t="s">
        <v>5417</v>
      </c>
      <c r="H8675" s="1">
        <v>0</v>
      </c>
      <c r="I8675" s="2">
        <v>42855</v>
      </c>
      <c r="J8675" t="s">
        <v>5560</v>
      </c>
      <c r="K8675" t="s">
        <v>102</v>
      </c>
      <c r="L8675">
        <v>1841</v>
      </c>
      <c r="M8675">
        <v>578</v>
      </c>
      <c r="N8675" t="s">
        <v>1757</v>
      </c>
      <c r="O8675">
        <v>10</v>
      </c>
      <c r="P8675">
        <v>5</v>
      </c>
      <c r="Q8675" t="s">
        <v>104</v>
      </c>
      <c r="R8675" t="s">
        <v>8304</v>
      </c>
      <c r="S8675">
        <v>10.45</v>
      </c>
      <c r="T8675">
        <v>24</v>
      </c>
      <c r="U8675" t="s">
        <v>33</v>
      </c>
      <c r="V8675" s="2">
        <v>42859</v>
      </c>
      <c r="W8675" t="s">
        <v>39</v>
      </c>
      <c r="X8675" t="s">
        <v>744</v>
      </c>
      <c r="Y8675" t="s">
        <v>47</v>
      </c>
    </row>
    <row r="8676" spans="1:25" hidden="1" x14ac:dyDescent="0.35">
      <c r="A8676">
        <v>4</v>
      </c>
      <c r="B8676" t="s">
        <v>43</v>
      </c>
      <c r="C8676">
        <v>6</v>
      </c>
      <c r="D8676" t="s">
        <v>26</v>
      </c>
      <c r="E8676" t="s">
        <v>879</v>
      </c>
      <c r="F8676" t="s">
        <v>13</v>
      </c>
      <c r="G8676" t="s">
        <v>5417</v>
      </c>
      <c r="H8676" s="1">
        <v>0</v>
      </c>
      <c r="I8676" s="2">
        <v>42855</v>
      </c>
      <c r="J8676" t="s">
        <v>5560</v>
      </c>
      <c r="K8676" t="s">
        <v>102</v>
      </c>
      <c r="L8676">
        <v>1841</v>
      </c>
      <c r="M8676">
        <v>1621</v>
      </c>
      <c r="N8676" t="s">
        <v>3136</v>
      </c>
      <c r="O8676">
        <v>3</v>
      </c>
      <c r="P8676">
        <v>1</v>
      </c>
      <c r="Q8676" t="s">
        <v>104</v>
      </c>
      <c r="R8676" t="s">
        <v>8304</v>
      </c>
      <c r="S8676">
        <v>3.11</v>
      </c>
      <c r="T8676">
        <v>6</v>
      </c>
      <c r="U8676" t="s">
        <v>33</v>
      </c>
      <c r="V8676" s="2">
        <v>42859</v>
      </c>
      <c r="W8676" t="s">
        <v>39</v>
      </c>
      <c r="X8676" t="s">
        <v>744</v>
      </c>
      <c r="Y8676" t="s">
        <v>64</v>
      </c>
    </row>
    <row r="8677" spans="1:25" hidden="1" x14ac:dyDescent="0.35">
      <c r="A8677">
        <v>4</v>
      </c>
      <c r="B8677" t="s">
        <v>43</v>
      </c>
      <c r="C8677">
        <v>6</v>
      </c>
      <c r="D8677" t="s">
        <v>50</v>
      </c>
      <c r="E8677" t="s">
        <v>879</v>
      </c>
      <c r="F8677" t="s">
        <v>13</v>
      </c>
      <c r="G8677" t="s">
        <v>5417</v>
      </c>
      <c r="H8677" s="1">
        <v>0</v>
      </c>
      <c r="I8677" s="2">
        <v>42855</v>
      </c>
      <c r="J8677" t="s">
        <v>5560</v>
      </c>
      <c r="K8677" t="s">
        <v>102</v>
      </c>
      <c r="L8677">
        <v>1841</v>
      </c>
      <c r="M8677">
        <v>912</v>
      </c>
      <c r="N8677" t="s">
        <v>4952</v>
      </c>
      <c r="O8677">
        <v>59</v>
      </c>
      <c r="P8677">
        <v>10</v>
      </c>
      <c r="Q8677" t="s">
        <v>104</v>
      </c>
      <c r="R8677" t="s">
        <v>8304</v>
      </c>
      <c r="S8677">
        <v>58.66</v>
      </c>
      <c r="T8677">
        <v>210</v>
      </c>
      <c r="U8677" t="s">
        <v>33</v>
      </c>
      <c r="V8677" s="2">
        <v>42859</v>
      </c>
      <c r="W8677" t="s">
        <v>39</v>
      </c>
      <c r="X8677" t="s">
        <v>744</v>
      </c>
      <c r="Y8677" t="s">
        <v>52</v>
      </c>
    </row>
    <row r="8678" spans="1:25" hidden="1" x14ac:dyDescent="0.35">
      <c r="A8678">
        <v>3</v>
      </c>
      <c r="B8678" t="s">
        <v>25</v>
      </c>
      <c r="C8678">
        <v>1</v>
      </c>
      <c r="D8678" t="s">
        <v>26</v>
      </c>
      <c r="E8678" t="s">
        <v>99</v>
      </c>
      <c r="F8678" t="s">
        <v>13</v>
      </c>
      <c r="G8678" t="s">
        <v>2010</v>
      </c>
      <c r="H8678" s="1">
        <v>0.2</v>
      </c>
      <c r="I8678" s="2">
        <v>43000</v>
      </c>
      <c r="J8678" t="s">
        <v>2972</v>
      </c>
      <c r="K8678" t="s">
        <v>102</v>
      </c>
      <c r="L8678">
        <v>19143</v>
      </c>
      <c r="M8678">
        <v>78</v>
      </c>
      <c r="N8678" t="s">
        <v>8231</v>
      </c>
      <c r="O8678">
        <v>6</v>
      </c>
      <c r="P8678">
        <v>5</v>
      </c>
      <c r="Q8678" t="s">
        <v>104</v>
      </c>
      <c r="R8678" t="s">
        <v>8304</v>
      </c>
      <c r="S8678">
        <v>6.25</v>
      </c>
      <c r="T8678">
        <v>56</v>
      </c>
      <c r="U8678" t="s">
        <v>19</v>
      </c>
      <c r="V8678" s="2">
        <v>43003</v>
      </c>
      <c r="W8678" t="s">
        <v>130</v>
      </c>
      <c r="X8678" t="s">
        <v>105</v>
      </c>
      <c r="Y8678" t="s">
        <v>356</v>
      </c>
    </row>
    <row r="8679" spans="1:25" hidden="1" x14ac:dyDescent="0.35">
      <c r="A8679">
        <v>3</v>
      </c>
      <c r="B8679" t="s">
        <v>25</v>
      </c>
      <c r="C8679">
        <v>1</v>
      </c>
      <c r="D8679" t="s">
        <v>50</v>
      </c>
      <c r="E8679" t="s">
        <v>99</v>
      </c>
      <c r="F8679" t="s">
        <v>13</v>
      </c>
      <c r="G8679" t="s">
        <v>2010</v>
      </c>
      <c r="H8679" s="1">
        <v>0.2</v>
      </c>
      <c r="I8679" s="2">
        <v>43000</v>
      </c>
      <c r="J8679" t="s">
        <v>2972</v>
      </c>
      <c r="K8679" t="s">
        <v>102</v>
      </c>
      <c r="L8679">
        <v>19143</v>
      </c>
      <c r="M8679">
        <v>1024</v>
      </c>
      <c r="N8679" t="s">
        <v>551</v>
      </c>
      <c r="O8679">
        <v>-8</v>
      </c>
      <c r="P8679">
        <v>3</v>
      </c>
      <c r="Q8679" t="s">
        <v>104</v>
      </c>
      <c r="R8679" t="s">
        <v>8304</v>
      </c>
      <c r="S8679">
        <v>-7.72</v>
      </c>
      <c r="T8679">
        <v>618</v>
      </c>
      <c r="U8679" t="s">
        <v>19</v>
      </c>
      <c r="V8679" s="2">
        <v>43003</v>
      </c>
      <c r="W8679" t="s">
        <v>130</v>
      </c>
      <c r="X8679" t="s">
        <v>105</v>
      </c>
      <c r="Y8679" t="s">
        <v>113</v>
      </c>
    </row>
    <row r="8680" spans="1:25" hidden="1" x14ac:dyDescent="0.35">
      <c r="A8680">
        <v>2</v>
      </c>
      <c r="B8680" t="s">
        <v>43</v>
      </c>
      <c r="C8680">
        <v>3</v>
      </c>
      <c r="D8680" t="s">
        <v>26</v>
      </c>
      <c r="E8680" t="s">
        <v>171</v>
      </c>
      <c r="F8680" t="s">
        <v>13</v>
      </c>
      <c r="G8680" t="s">
        <v>5393</v>
      </c>
      <c r="H8680" s="1">
        <v>0</v>
      </c>
      <c r="I8680" s="2">
        <v>42820</v>
      </c>
      <c r="J8680" t="s">
        <v>6056</v>
      </c>
      <c r="K8680" t="s">
        <v>102</v>
      </c>
      <c r="L8680">
        <v>10009</v>
      </c>
      <c r="M8680">
        <v>519</v>
      </c>
      <c r="N8680" t="s">
        <v>3431</v>
      </c>
      <c r="O8680">
        <v>3</v>
      </c>
      <c r="P8680">
        <v>3</v>
      </c>
      <c r="Q8680" t="s">
        <v>104</v>
      </c>
      <c r="R8680" t="s">
        <v>8304</v>
      </c>
      <c r="S8680">
        <v>3.41</v>
      </c>
      <c r="T8680">
        <v>13</v>
      </c>
      <c r="U8680" t="s">
        <v>33</v>
      </c>
      <c r="V8680" s="2">
        <v>42822</v>
      </c>
      <c r="W8680" t="s">
        <v>20</v>
      </c>
      <c r="X8680" t="s">
        <v>175</v>
      </c>
      <c r="Y8680" t="s">
        <v>56</v>
      </c>
    </row>
    <row r="8681" spans="1:25" hidden="1" x14ac:dyDescent="0.35">
      <c r="A8681">
        <v>2</v>
      </c>
      <c r="B8681" t="s">
        <v>43</v>
      </c>
      <c r="C8681">
        <v>3</v>
      </c>
      <c r="D8681" t="s">
        <v>26</v>
      </c>
      <c r="E8681" t="s">
        <v>171</v>
      </c>
      <c r="F8681" t="s">
        <v>13</v>
      </c>
      <c r="G8681" t="s">
        <v>5393</v>
      </c>
      <c r="H8681" s="1">
        <v>0</v>
      </c>
      <c r="I8681" s="2">
        <v>42820</v>
      </c>
      <c r="J8681" t="s">
        <v>6056</v>
      </c>
      <c r="K8681" t="s">
        <v>102</v>
      </c>
      <c r="L8681">
        <v>10009</v>
      </c>
      <c r="M8681">
        <v>533</v>
      </c>
      <c r="N8681" t="s">
        <v>3395</v>
      </c>
      <c r="O8681">
        <v>282</v>
      </c>
      <c r="P8681">
        <v>7</v>
      </c>
      <c r="Q8681" t="s">
        <v>104</v>
      </c>
      <c r="R8681" t="s">
        <v>8304</v>
      </c>
      <c r="S8681">
        <v>282.20999999999998</v>
      </c>
      <c r="T8681">
        <v>1085</v>
      </c>
      <c r="U8681" t="s">
        <v>33</v>
      </c>
      <c r="V8681" s="2">
        <v>42822</v>
      </c>
      <c r="W8681" t="s">
        <v>20</v>
      </c>
      <c r="X8681" t="s">
        <v>175</v>
      </c>
      <c r="Y8681" t="s">
        <v>42</v>
      </c>
    </row>
    <row r="8682" spans="1:25" hidden="1" x14ac:dyDescent="0.35">
      <c r="A8682">
        <v>4</v>
      </c>
      <c r="B8682" t="s">
        <v>43</v>
      </c>
      <c r="C8682">
        <v>6</v>
      </c>
      <c r="D8682" t="s">
        <v>26</v>
      </c>
      <c r="E8682" t="s">
        <v>122</v>
      </c>
      <c r="F8682" t="s">
        <v>13</v>
      </c>
      <c r="G8682" t="s">
        <v>148</v>
      </c>
      <c r="H8682" s="1">
        <v>0.2</v>
      </c>
      <c r="I8682" s="2">
        <v>42872</v>
      </c>
      <c r="J8682" t="s">
        <v>6263</v>
      </c>
      <c r="K8682" t="s">
        <v>73</v>
      </c>
      <c r="L8682">
        <v>77095</v>
      </c>
      <c r="M8682">
        <v>1567</v>
      </c>
      <c r="N8682" t="s">
        <v>3767</v>
      </c>
      <c r="O8682">
        <v>5</v>
      </c>
      <c r="P8682">
        <v>3</v>
      </c>
      <c r="Q8682" t="s">
        <v>75</v>
      </c>
      <c r="R8682" t="s">
        <v>8304</v>
      </c>
      <c r="S8682">
        <v>4.93</v>
      </c>
      <c r="T8682">
        <v>14</v>
      </c>
      <c r="U8682" t="s">
        <v>33</v>
      </c>
      <c r="V8682" s="2">
        <v>42876</v>
      </c>
      <c r="W8682" t="s">
        <v>39</v>
      </c>
      <c r="X8682" t="s">
        <v>77</v>
      </c>
      <c r="Y8682" t="s">
        <v>64</v>
      </c>
    </row>
    <row r="8683" spans="1:25" hidden="1" x14ac:dyDescent="0.35">
      <c r="A8683">
        <v>4</v>
      </c>
      <c r="B8683" t="s">
        <v>43</v>
      </c>
      <c r="C8683">
        <v>6</v>
      </c>
      <c r="D8683" t="s">
        <v>26</v>
      </c>
      <c r="E8683" t="s">
        <v>122</v>
      </c>
      <c r="F8683" t="s">
        <v>13</v>
      </c>
      <c r="G8683" t="s">
        <v>148</v>
      </c>
      <c r="H8683" s="1">
        <v>0.8</v>
      </c>
      <c r="I8683" s="2">
        <v>42872</v>
      </c>
      <c r="J8683" t="s">
        <v>6263</v>
      </c>
      <c r="K8683" t="s">
        <v>73</v>
      </c>
      <c r="L8683">
        <v>77095</v>
      </c>
      <c r="M8683">
        <v>714</v>
      </c>
      <c r="N8683" t="s">
        <v>3074</v>
      </c>
      <c r="O8683">
        <v>-50</v>
      </c>
      <c r="P8683">
        <v>5</v>
      </c>
      <c r="Q8683" t="s">
        <v>75</v>
      </c>
      <c r="R8683" t="s">
        <v>8304</v>
      </c>
      <c r="S8683">
        <v>-49.92</v>
      </c>
      <c r="T8683">
        <v>33</v>
      </c>
      <c r="U8683" t="s">
        <v>33</v>
      </c>
      <c r="V8683" s="2">
        <v>42876</v>
      </c>
      <c r="W8683" t="s">
        <v>39</v>
      </c>
      <c r="X8683" t="s">
        <v>77</v>
      </c>
      <c r="Y8683" t="s">
        <v>54</v>
      </c>
    </row>
    <row r="8684" spans="1:25" hidden="1" x14ac:dyDescent="0.35">
      <c r="A8684">
        <v>2</v>
      </c>
      <c r="B8684" t="s">
        <v>25</v>
      </c>
      <c r="C8684">
        <v>1</v>
      </c>
      <c r="D8684" t="s">
        <v>26</v>
      </c>
      <c r="E8684" t="s">
        <v>1550</v>
      </c>
      <c r="F8684" t="s">
        <v>13</v>
      </c>
      <c r="G8684" t="s">
        <v>5325</v>
      </c>
      <c r="H8684" s="1">
        <v>0</v>
      </c>
      <c r="I8684" s="2">
        <v>42954</v>
      </c>
      <c r="J8684" t="s">
        <v>5886</v>
      </c>
      <c r="K8684" t="s">
        <v>102</v>
      </c>
      <c r="L8684">
        <v>21215</v>
      </c>
      <c r="M8684">
        <v>63</v>
      </c>
      <c r="N8684" t="s">
        <v>8101</v>
      </c>
      <c r="O8684">
        <v>20</v>
      </c>
      <c r="P8684">
        <v>9</v>
      </c>
      <c r="Q8684" t="s">
        <v>104</v>
      </c>
      <c r="R8684" t="s">
        <v>8304</v>
      </c>
      <c r="S8684">
        <v>20.170000000000002</v>
      </c>
      <c r="T8684">
        <v>78</v>
      </c>
      <c r="U8684" t="s">
        <v>33</v>
      </c>
      <c r="V8684" s="2">
        <v>42956</v>
      </c>
      <c r="W8684" t="s">
        <v>130</v>
      </c>
      <c r="X8684" t="s">
        <v>1549</v>
      </c>
      <c r="Y8684" t="s">
        <v>56</v>
      </c>
    </row>
    <row r="8685" spans="1:25" hidden="1" x14ac:dyDescent="0.35">
      <c r="A8685">
        <v>7</v>
      </c>
      <c r="B8685" t="s">
        <v>25</v>
      </c>
      <c r="C8685">
        <v>6</v>
      </c>
      <c r="D8685" t="s">
        <v>26</v>
      </c>
      <c r="E8685" t="s">
        <v>498</v>
      </c>
      <c r="F8685" t="s">
        <v>13</v>
      </c>
      <c r="G8685" t="s">
        <v>338</v>
      </c>
      <c r="H8685" s="1">
        <v>0.2</v>
      </c>
      <c r="I8685" s="2">
        <v>43023</v>
      </c>
      <c r="J8685" t="s">
        <v>7420</v>
      </c>
      <c r="K8685" t="s">
        <v>73</v>
      </c>
      <c r="L8685">
        <v>75217</v>
      </c>
      <c r="M8685">
        <v>1501</v>
      </c>
      <c r="N8685" t="s">
        <v>412</v>
      </c>
      <c r="O8685">
        <v>2</v>
      </c>
      <c r="P8685">
        <v>1</v>
      </c>
      <c r="Q8685" t="s">
        <v>75</v>
      </c>
      <c r="R8685" t="s">
        <v>8304</v>
      </c>
      <c r="S8685">
        <v>1.67</v>
      </c>
      <c r="T8685">
        <v>4</v>
      </c>
      <c r="U8685" t="s">
        <v>76</v>
      </c>
      <c r="V8685" s="2">
        <v>43030</v>
      </c>
      <c r="W8685" t="s">
        <v>39</v>
      </c>
      <c r="X8685" t="s">
        <v>77</v>
      </c>
      <c r="Y8685" t="s">
        <v>119</v>
      </c>
    </row>
    <row r="8686" spans="1:25" hidden="1" x14ac:dyDescent="0.35">
      <c r="A8686">
        <v>7</v>
      </c>
      <c r="B8686" t="s">
        <v>25</v>
      </c>
      <c r="C8686">
        <v>6</v>
      </c>
      <c r="D8686" t="s">
        <v>26</v>
      </c>
      <c r="E8686" t="s">
        <v>498</v>
      </c>
      <c r="F8686" t="s">
        <v>13</v>
      </c>
      <c r="G8686" t="s">
        <v>338</v>
      </c>
      <c r="H8686" s="1">
        <v>0.8</v>
      </c>
      <c r="I8686" s="2">
        <v>43023</v>
      </c>
      <c r="J8686" t="s">
        <v>7420</v>
      </c>
      <c r="K8686" t="s">
        <v>73</v>
      </c>
      <c r="L8686">
        <v>75217</v>
      </c>
      <c r="M8686">
        <v>267</v>
      </c>
      <c r="N8686" t="s">
        <v>3985</v>
      </c>
      <c r="O8686">
        <v>-7</v>
      </c>
      <c r="P8686">
        <v>10</v>
      </c>
      <c r="Q8686" t="s">
        <v>75</v>
      </c>
      <c r="R8686" t="s">
        <v>8304</v>
      </c>
      <c r="S8686">
        <v>-6.93</v>
      </c>
      <c r="T8686">
        <v>4</v>
      </c>
      <c r="U8686" t="s">
        <v>76</v>
      </c>
      <c r="V8686" s="2">
        <v>43030</v>
      </c>
      <c r="W8686" t="s">
        <v>39</v>
      </c>
      <c r="X8686" t="s">
        <v>77</v>
      </c>
      <c r="Y8686" t="s">
        <v>54</v>
      </c>
    </row>
    <row r="8687" spans="1:25" hidden="1" x14ac:dyDescent="0.35">
      <c r="A8687">
        <v>0</v>
      </c>
      <c r="B8687" t="s">
        <v>10</v>
      </c>
      <c r="C8687">
        <v>0</v>
      </c>
      <c r="D8687" t="s">
        <v>26</v>
      </c>
      <c r="E8687" t="s">
        <v>1547</v>
      </c>
      <c r="F8687" t="s">
        <v>13</v>
      </c>
      <c r="G8687" t="s">
        <v>95</v>
      </c>
      <c r="H8687" s="1">
        <v>0</v>
      </c>
      <c r="I8687" s="2">
        <v>42804</v>
      </c>
      <c r="J8687" t="s">
        <v>5989</v>
      </c>
      <c r="K8687" t="s">
        <v>102</v>
      </c>
      <c r="L8687">
        <v>20735</v>
      </c>
      <c r="M8687">
        <v>1271</v>
      </c>
      <c r="N8687" t="s">
        <v>775</v>
      </c>
      <c r="O8687">
        <v>25</v>
      </c>
      <c r="P8687">
        <v>6</v>
      </c>
      <c r="Q8687" t="s">
        <v>104</v>
      </c>
      <c r="R8687" t="s">
        <v>8304</v>
      </c>
      <c r="S8687">
        <v>25.15</v>
      </c>
      <c r="T8687">
        <v>90</v>
      </c>
      <c r="U8687" t="s">
        <v>33</v>
      </c>
      <c r="V8687" s="2">
        <v>42804</v>
      </c>
      <c r="W8687" t="s">
        <v>773</v>
      </c>
      <c r="X8687" t="s">
        <v>1549</v>
      </c>
      <c r="Y8687" t="s">
        <v>42</v>
      </c>
    </row>
    <row r="8688" spans="1:25" hidden="1" x14ac:dyDescent="0.35">
      <c r="A8688">
        <v>4</v>
      </c>
      <c r="B8688" t="s">
        <v>43</v>
      </c>
      <c r="C8688">
        <v>6</v>
      </c>
      <c r="D8688" t="s">
        <v>26</v>
      </c>
      <c r="E8688" t="s">
        <v>70</v>
      </c>
      <c r="F8688" t="s">
        <v>13</v>
      </c>
      <c r="G8688" t="s">
        <v>71</v>
      </c>
      <c r="H8688" s="1">
        <v>0.8</v>
      </c>
      <c r="I8688" s="2">
        <v>43061</v>
      </c>
      <c r="J8688" t="s">
        <v>72</v>
      </c>
      <c r="K8688" t="s">
        <v>73</v>
      </c>
      <c r="L8688">
        <v>76106</v>
      </c>
      <c r="M8688">
        <v>815</v>
      </c>
      <c r="N8688" t="s">
        <v>74</v>
      </c>
      <c r="O8688">
        <v>-124</v>
      </c>
      <c r="P8688">
        <v>5</v>
      </c>
      <c r="Q8688" t="s">
        <v>75</v>
      </c>
      <c r="R8688" t="s">
        <v>8304</v>
      </c>
      <c r="S8688">
        <v>-123.86</v>
      </c>
      <c r="T8688">
        <v>69</v>
      </c>
      <c r="U8688" t="s">
        <v>76</v>
      </c>
      <c r="V8688" s="2">
        <v>43065</v>
      </c>
      <c r="W8688" t="s">
        <v>39</v>
      </c>
      <c r="X8688" t="s">
        <v>77</v>
      </c>
      <c r="Y8688" t="s">
        <v>56</v>
      </c>
    </row>
    <row r="8689" spans="1:25" hidden="1" x14ac:dyDescent="0.35">
      <c r="A8689">
        <v>4</v>
      </c>
      <c r="B8689" t="s">
        <v>43</v>
      </c>
      <c r="C8689">
        <v>6</v>
      </c>
      <c r="D8689" t="s">
        <v>26</v>
      </c>
      <c r="E8689" t="s">
        <v>70</v>
      </c>
      <c r="F8689" t="s">
        <v>13</v>
      </c>
      <c r="G8689" t="s">
        <v>71</v>
      </c>
      <c r="H8689" s="1">
        <v>0.8</v>
      </c>
      <c r="I8689" s="2">
        <v>43061</v>
      </c>
      <c r="J8689" t="s">
        <v>72</v>
      </c>
      <c r="K8689" t="s">
        <v>73</v>
      </c>
      <c r="L8689">
        <v>76106</v>
      </c>
      <c r="M8689">
        <v>1520</v>
      </c>
      <c r="N8689" t="s">
        <v>78</v>
      </c>
      <c r="O8689">
        <v>-4</v>
      </c>
      <c r="P8689">
        <v>3</v>
      </c>
      <c r="Q8689" t="s">
        <v>75</v>
      </c>
      <c r="R8689" t="s">
        <v>8304</v>
      </c>
      <c r="S8689">
        <v>-3.82</v>
      </c>
      <c r="T8689">
        <v>3</v>
      </c>
      <c r="U8689" t="s">
        <v>76</v>
      </c>
      <c r="V8689" s="2">
        <v>43065</v>
      </c>
      <c r="W8689" t="s">
        <v>39</v>
      </c>
      <c r="X8689" t="s">
        <v>77</v>
      </c>
      <c r="Y8689" t="s">
        <v>54</v>
      </c>
    </row>
    <row r="8690" spans="1:25" x14ac:dyDescent="0.35">
      <c r="A8690">
        <v>5</v>
      </c>
      <c r="B8690" t="s">
        <v>25</v>
      </c>
      <c r="C8690">
        <v>3</v>
      </c>
      <c r="D8690" t="s">
        <v>26</v>
      </c>
      <c r="E8690" t="s">
        <v>27</v>
      </c>
      <c r="F8690" t="s">
        <v>13</v>
      </c>
      <c r="G8690" t="s">
        <v>234</v>
      </c>
      <c r="H8690" s="1">
        <v>0</v>
      </c>
      <c r="I8690" s="2">
        <v>43010</v>
      </c>
      <c r="J8690" t="s">
        <v>7383</v>
      </c>
      <c r="K8690" t="s">
        <v>30</v>
      </c>
      <c r="L8690">
        <v>90045</v>
      </c>
      <c r="M8690">
        <v>584</v>
      </c>
      <c r="N8690" t="s">
        <v>8142</v>
      </c>
      <c r="O8690">
        <v>76</v>
      </c>
      <c r="P8690">
        <v>14</v>
      </c>
      <c r="Q8690" t="s">
        <v>32</v>
      </c>
      <c r="R8690" t="s">
        <v>8304</v>
      </c>
      <c r="S8690">
        <v>75.7</v>
      </c>
      <c r="T8690">
        <v>270</v>
      </c>
      <c r="U8690" t="s">
        <v>76</v>
      </c>
      <c r="V8690" s="2">
        <v>43015</v>
      </c>
      <c r="W8690" t="s">
        <v>20</v>
      </c>
      <c r="X8690" t="s">
        <v>34</v>
      </c>
      <c r="Y8690" t="s">
        <v>42</v>
      </c>
    </row>
    <row r="8691" spans="1:25" hidden="1" x14ac:dyDescent="0.35">
      <c r="A8691">
        <v>5</v>
      </c>
      <c r="B8691" t="s">
        <v>43</v>
      </c>
      <c r="C8691">
        <v>6</v>
      </c>
      <c r="D8691" t="s">
        <v>26</v>
      </c>
      <c r="E8691" t="s">
        <v>201</v>
      </c>
      <c r="F8691" t="s">
        <v>13</v>
      </c>
      <c r="G8691" t="s">
        <v>1103</v>
      </c>
      <c r="H8691" s="1">
        <v>0.2</v>
      </c>
      <c r="I8691" s="2">
        <v>43087</v>
      </c>
      <c r="J8691" t="s">
        <v>1104</v>
      </c>
      <c r="K8691" t="s">
        <v>102</v>
      </c>
      <c r="L8691">
        <v>45503</v>
      </c>
      <c r="M8691">
        <v>648</v>
      </c>
      <c r="N8691" t="s">
        <v>1005</v>
      </c>
      <c r="O8691">
        <v>-146</v>
      </c>
      <c r="P8691">
        <v>9</v>
      </c>
      <c r="Q8691" t="s">
        <v>104</v>
      </c>
      <c r="R8691" t="s">
        <v>8304</v>
      </c>
      <c r="S8691">
        <v>-145.52000000000001</v>
      </c>
      <c r="T8691">
        <v>647</v>
      </c>
      <c r="U8691" t="s">
        <v>19</v>
      </c>
      <c r="V8691" s="2">
        <v>43092</v>
      </c>
      <c r="W8691" t="s">
        <v>39</v>
      </c>
      <c r="X8691" t="s">
        <v>309</v>
      </c>
      <c r="Y8691" t="s">
        <v>42</v>
      </c>
    </row>
    <row r="8692" spans="1:25" x14ac:dyDescent="0.35">
      <c r="A8692">
        <v>6</v>
      </c>
      <c r="B8692" t="s">
        <v>10</v>
      </c>
      <c r="C8692">
        <v>6</v>
      </c>
      <c r="D8692" t="s">
        <v>11</v>
      </c>
      <c r="E8692" t="s">
        <v>27</v>
      </c>
      <c r="F8692" t="s">
        <v>13</v>
      </c>
      <c r="G8692" t="s">
        <v>5499</v>
      </c>
      <c r="H8692" s="1">
        <v>0</v>
      </c>
      <c r="I8692" s="2">
        <v>42838</v>
      </c>
      <c r="J8692" t="s">
        <v>5720</v>
      </c>
      <c r="K8692" t="s">
        <v>30</v>
      </c>
      <c r="L8692">
        <v>90036</v>
      </c>
      <c r="M8692">
        <v>673</v>
      </c>
      <c r="N8692" t="s">
        <v>1511</v>
      </c>
      <c r="O8692">
        <v>16</v>
      </c>
      <c r="P8692">
        <v>2</v>
      </c>
      <c r="Q8692" t="s">
        <v>32</v>
      </c>
      <c r="R8692" t="s">
        <v>8304</v>
      </c>
      <c r="S8692">
        <v>15.83</v>
      </c>
      <c r="T8692">
        <v>38</v>
      </c>
      <c r="U8692" t="s">
        <v>33</v>
      </c>
      <c r="V8692" s="2">
        <v>42844</v>
      </c>
      <c r="W8692" t="s">
        <v>39</v>
      </c>
      <c r="X8692" t="s">
        <v>34</v>
      </c>
      <c r="Y8692" t="s">
        <v>47</v>
      </c>
    </row>
    <row r="8693" spans="1:25" x14ac:dyDescent="0.35">
      <c r="A8693">
        <v>6</v>
      </c>
      <c r="B8693" t="s">
        <v>10</v>
      </c>
      <c r="C8693">
        <v>6</v>
      </c>
      <c r="D8693" t="s">
        <v>26</v>
      </c>
      <c r="E8693" t="s">
        <v>27</v>
      </c>
      <c r="F8693" t="s">
        <v>13</v>
      </c>
      <c r="G8693" t="s">
        <v>5499</v>
      </c>
      <c r="H8693" s="1">
        <v>0</v>
      </c>
      <c r="I8693" s="2">
        <v>42838</v>
      </c>
      <c r="J8693" t="s">
        <v>5720</v>
      </c>
      <c r="K8693" t="s">
        <v>30</v>
      </c>
      <c r="L8693">
        <v>90036</v>
      </c>
      <c r="M8693">
        <v>26</v>
      </c>
      <c r="N8693" t="s">
        <v>8137</v>
      </c>
      <c r="O8693">
        <v>30</v>
      </c>
      <c r="P8693">
        <v>2</v>
      </c>
      <c r="Q8693" t="s">
        <v>32</v>
      </c>
      <c r="R8693" t="s">
        <v>8304</v>
      </c>
      <c r="S8693">
        <v>29.58</v>
      </c>
      <c r="T8693">
        <v>76</v>
      </c>
      <c r="U8693" t="s">
        <v>33</v>
      </c>
      <c r="V8693" s="2">
        <v>42844</v>
      </c>
      <c r="W8693" t="s">
        <v>39</v>
      </c>
      <c r="X8693" t="s">
        <v>34</v>
      </c>
      <c r="Y8693" t="s">
        <v>56</v>
      </c>
    </row>
    <row r="8694" spans="1:25" x14ac:dyDescent="0.35">
      <c r="A8694">
        <v>6</v>
      </c>
      <c r="B8694" t="s">
        <v>10</v>
      </c>
      <c r="C8694">
        <v>6</v>
      </c>
      <c r="D8694" t="s">
        <v>50</v>
      </c>
      <c r="E8694" t="s">
        <v>27</v>
      </c>
      <c r="F8694" t="s">
        <v>13</v>
      </c>
      <c r="G8694" t="s">
        <v>5499</v>
      </c>
      <c r="H8694" s="1">
        <v>0.2</v>
      </c>
      <c r="I8694" s="2">
        <v>42838</v>
      </c>
      <c r="J8694" t="s">
        <v>5720</v>
      </c>
      <c r="K8694" t="s">
        <v>30</v>
      </c>
      <c r="L8694">
        <v>90036</v>
      </c>
      <c r="M8694">
        <v>33</v>
      </c>
      <c r="N8694" t="s">
        <v>713</v>
      </c>
      <c r="O8694">
        <v>19</v>
      </c>
      <c r="P8694">
        <v>2</v>
      </c>
      <c r="Q8694" t="s">
        <v>32</v>
      </c>
      <c r="R8694" t="s">
        <v>8304</v>
      </c>
      <c r="S8694">
        <v>19.39</v>
      </c>
      <c r="T8694">
        <v>259</v>
      </c>
      <c r="U8694" t="s">
        <v>33</v>
      </c>
      <c r="V8694" s="2">
        <v>42844</v>
      </c>
      <c r="W8694" t="s">
        <v>39</v>
      </c>
      <c r="X8694" t="s">
        <v>34</v>
      </c>
      <c r="Y8694" t="s">
        <v>52</v>
      </c>
    </row>
    <row r="8695" spans="1:25" hidden="1" x14ac:dyDescent="0.35">
      <c r="A8695">
        <v>4</v>
      </c>
      <c r="B8695" t="s">
        <v>43</v>
      </c>
      <c r="C8695">
        <v>6</v>
      </c>
      <c r="D8695" t="s">
        <v>26</v>
      </c>
      <c r="E8695" t="s">
        <v>906</v>
      </c>
      <c r="F8695" t="s">
        <v>13</v>
      </c>
      <c r="G8695" t="s">
        <v>2629</v>
      </c>
      <c r="H8695" s="1">
        <v>0.7</v>
      </c>
      <c r="I8695" s="2">
        <v>43080</v>
      </c>
      <c r="J8695" t="s">
        <v>4422</v>
      </c>
      <c r="K8695" t="s">
        <v>16</v>
      </c>
      <c r="L8695">
        <v>32216</v>
      </c>
      <c r="M8695">
        <v>43</v>
      </c>
      <c r="N8695" t="s">
        <v>951</v>
      </c>
      <c r="O8695">
        <v>-9</v>
      </c>
      <c r="P8695">
        <v>2</v>
      </c>
      <c r="Q8695" t="s">
        <v>18</v>
      </c>
      <c r="R8695" t="s">
        <v>8304</v>
      </c>
      <c r="S8695">
        <v>-8.98</v>
      </c>
      <c r="T8695">
        <v>13</v>
      </c>
      <c r="U8695" t="s">
        <v>19</v>
      </c>
      <c r="V8695" s="2">
        <v>43084</v>
      </c>
      <c r="W8695" t="s">
        <v>39</v>
      </c>
      <c r="X8695" t="s">
        <v>40</v>
      </c>
      <c r="Y8695" t="s">
        <v>54</v>
      </c>
    </row>
    <row r="8696" spans="1:25" hidden="1" x14ac:dyDescent="0.35">
      <c r="A8696">
        <v>4</v>
      </c>
      <c r="B8696" t="s">
        <v>43</v>
      </c>
      <c r="C8696">
        <v>6</v>
      </c>
      <c r="D8696" t="s">
        <v>26</v>
      </c>
      <c r="E8696" t="s">
        <v>737</v>
      </c>
      <c r="F8696" t="s">
        <v>13</v>
      </c>
      <c r="G8696" t="s">
        <v>428</v>
      </c>
      <c r="H8696" s="1">
        <v>0.2</v>
      </c>
      <c r="I8696" s="2">
        <v>43089</v>
      </c>
      <c r="J8696" t="s">
        <v>738</v>
      </c>
      <c r="K8696" t="s">
        <v>73</v>
      </c>
      <c r="L8696">
        <v>78745</v>
      </c>
      <c r="M8696">
        <v>661</v>
      </c>
      <c r="N8696" t="s">
        <v>86</v>
      </c>
      <c r="O8696">
        <v>-2</v>
      </c>
      <c r="P8696">
        <v>4</v>
      </c>
      <c r="Q8696" t="s">
        <v>75</v>
      </c>
      <c r="R8696" t="s">
        <v>8304</v>
      </c>
      <c r="S8696">
        <v>-2.2200000000000002</v>
      </c>
      <c r="T8696">
        <v>89</v>
      </c>
      <c r="U8696" t="s">
        <v>19</v>
      </c>
      <c r="V8696" s="2">
        <v>43093</v>
      </c>
      <c r="W8696" t="s">
        <v>39</v>
      </c>
      <c r="X8696" t="s">
        <v>77</v>
      </c>
      <c r="Y8696" t="s">
        <v>42</v>
      </c>
    </row>
    <row r="8697" spans="1:25" x14ac:dyDescent="0.35">
      <c r="A8697">
        <v>0</v>
      </c>
      <c r="B8697" t="s">
        <v>10</v>
      </c>
      <c r="C8697">
        <v>0</v>
      </c>
      <c r="D8697" t="s">
        <v>26</v>
      </c>
      <c r="E8697" t="s">
        <v>3138</v>
      </c>
      <c r="F8697" t="s">
        <v>13</v>
      </c>
      <c r="G8697" t="s">
        <v>612</v>
      </c>
      <c r="H8697" s="1">
        <v>0</v>
      </c>
      <c r="I8697" s="2">
        <v>43076</v>
      </c>
      <c r="J8697" t="s">
        <v>6003</v>
      </c>
      <c r="K8697" t="s">
        <v>30</v>
      </c>
      <c r="L8697">
        <v>92503</v>
      </c>
      <c r="M8697">
        <v>1822</v>
      </c>
      <c r="N8697" t="s">
        <v>4496</v>
      </c>
      <c r="O8697">
        <v>6</v>
      </c>
      <c r="P8697">
        <v>2</v>
      </c>
      <c r="Q8697" t="s">
        <v>32</v>
      </c>
      <c r="R8697" t="s">
        <v>8304</v>
      </c>
      <c r="S8697">
        <v>6.22</v>
      </c>
      <c r="T8697">
        <v>13</v>
      </c>
      <c r="U8697" t="s">
        <v>33</v>
      </c>
      <c r="V8697" s="2">
        <v>43076</v>
      </c>
      <c r="W8697" t="s">
        <v>773</v>
      </c>
      <c r="X8697" t="s">
        <v>34</v>
      </c>
      <c r="Y8697" t="s">
        <v>64</v>
      </c>
    </row>
    <row r="8698" spans="1:25" hidden="1" x14ac:dyDescent="0.35">
      <c r="A8698">
        <v>5</v>
      </c>
      <c r="B8698" t="s">
        <v>43</v>
      </c>
      <c r="C8698">
        <v>6</v>
      </c>
      <c r="D8698" t="s">
        <v>26</v>
      </c>
      <c r="E8698" t="s">
        <v>498</v>
      </c>
      <c r="F8698" t="s">
        <v>13</v>
      </c>
      <c r="G8698" t="s">
        <v>3948</v>
      </c>
      <c r="H8698" s="1">
        <v>0.8</v>
      </c>
      <c r="I8698" s="2">
        <v>42827</v>
      </c>
      <c r="J8698" t="s">
        <v>3949</v>
      </c>
      <c r="K8698" t="s">
        <v>73</v>
      </c>
      <c r="L8698">
        <v>75220</v>
      </c>
      <c r="M8698">
        <v>142</v>
      </c>
      <c r="N8698" t="s">
        <v>3643</v>
      </c>
      <c r="O8698">
        <v>-80</v>
      </c>
      <c r="P8698">
        <v>2</v>
      </c>
      <c r="Q8698" t="s">
        <v>75</v>
      </c>
      <c r="R8698" t="s">
        <v>8304</v>
      </c>
      <c r="S8698">
        <v>-80.48</v>
      </c>
      <c r="T8698">
        <v>32</v>
      </c>
      <c r="U8698" t="s">
        <v>19</v>
      </c>
      <c r="V8698" s="2">
        <v>42832</v>
      </c>
      <c r="W8698" t="s">
        <v>39</v>
      </c>
      <c r="X8698" t="s">
        <v>77</v>
      </c>
      <c r="Y8698" t="s">
        <v>56</v>
      </c>
    </row>
    <row r="8699" spans="1:25" hidden="1" x14ac:dyDescent="0.35">
      <c r="A8699">
        <v>5</v>
      </c>
      <c r="B8699" t="s">
        <v>43</v>
      </c>
      <c r="C8699">
        <v>6</v>
      </c>
      <c r="D8699" t="s">
        <v>50</v>
      </c>
      <c r="E8699" t="s">
        <v>498</v>
      </c>
      <c r="F8699" t="s">
        <v>13</v>
      </c>
      <c r="G8699" t="s">
        <v>3948</v>
      </c>
      <c r="H8699" s="1">
        <v>0.2</v>
      </c>
      <c r="I8699" s="2">
        <v>42827</v>
      </c>
      <c r="J8699" t="s">
        <v>3949</v>
      </c>
      <c r="K8699" t="s">
        <v>73</v>
      </c>
      <c r="L8699">
        <v>75220</v>
      </c>
      <c r="M8699">
        <v>140</v>
      </c>
      <c r="N8699" t="s">
        <v>4992</v>
      </c>
      <c r="O8699">
        <v>2</v>
      </c>
      <c r="P8699">
        <v>3</v>
      </c>
      <c r="Q8699" t="s">
        <v>75</v>
      </c>
      <c r="R8699" t="s">
        <v>8304</v>
      </c>
      <c r="S8699">
        <v>1.8</v>
      </c>
      <c r="T8699">
        <v>48</v>
      </c>
      <c r="U8699" t="s">
        <v>19</v>
      </c>
      <c r="V8699" s="2">
        <v>42832</v>
      </c>
      <c r="W8699" t="s">
        <v>39</v>
      </c>
      <c r="X8699" t="s">
        <v>77</v>
      </c>
      <c r="Y8699" t="s">
        <v>113</v>
      </c>
    </row>
    <row r="8700" spans="1:25" hidden="1" x14ac:dyDescent="0.35">
      <c r="A8700">
        <v>5</v>
      </c>
      <c r="B8700" t="s">
        <v>43</v>
      </c>
      <c r="C8700">
        <v>6</v>
      </c>
      <c r="D8700" t="s">
        <v>50</v>
      </c>
      <c r="E8700" t="s">
        <v>498</v>
      </c>
      <c r="F8700" t="s">
        <v>13</v>
      </c>
      <c r="G8700" t="s">
        <v>3948</v>
      </c>
      <c r="H8700" s="1">
        <v>0.2</v>
      </c>
      <c r="I8700" s="2">
        <v>42827</v>
      </c>
      <c r="J8700" t="s">
        <v>3949</v>
      </c>
      <c r="K8700" t="s">
        <v>73</v>
      </c>
      <c r="L8700">
        <v>75220</v>
      </c>
      <c r="M8700">
        <v>966</v>
      </c>
      <c r="N8700" t="s">
        <v>4717</v>
      </c>
      <c r="O8700">
        <v>-1</v>
      </c>
      <c r="P8700">
        <v>7</v>
      </c>
      <c r="Q8700" t="s">
        <v>75</v>
      </c>
      <c r="R8700" t="s">
        <v>8304</v>
      </c>
      <c r="S8700">
        <v>-0.63</v>
      </c>
      <c r="T8700">
        <v>50</v>
      </c>
      <c r="U8700" t="s">
        <v>19</v>
      </c>
      <c r="V8700" s="2">
        <v>42832</v>
      </c>
      <c r="W8700" t="s">
        <v>39</v>
      </c>
      <c r="X8700" t="s">
        <v>77</v>
      </c>
      <c r="Y8700" t="s">
        <v>113</v>
      </c>
    </row>
    <row r="8701" spans="1:25" hidden="1" x14ac:dyDescent="0.35">
      <c r="A8701">
        <v>7</v>
      </c>
      <c r="B8701" t="s">
        <v>25</v>
      </c>
      <c r="C8701">
        <v>6</v>
      </c>
      <c r="D8701" t="s">
        <v>11</v>
      </c>
      <c r="E8701" t="s">
        <v>2216</v>
      </c>
      <c r="F8701" t="s">
        <v>13</v>
      </c>
      <c r="G8701" t="s">
        <v>793</v>
      </c>
      <c r="H8701" s="1">
        <v>0.3</v>
      </c>
      <c r="I8701" s="2">
        <v>42936</v>
      </c>
      <c r="J8701" t="s">
        <v>2217</v>
      </c>
      <c r="K8701" t="s">
        <v>73</v>
      </c>
      <c r="L8701">
        <v>60035</v>
      </c>
      <c r="M8701">
        <v>1228</v>
      </c>
      <c r="N8701" t="s">
        <v>8131</v>
      </c>
      <c r="O8701">
        <v>-126</v>
      </c>
      <c r="P8701">
        <v>4</v>
      </c>
      <c r="Q8701" t="s">
        <v>75</v>
      </c>
      <c r="R8701" t="s">
        <v>8304</v>
      </c>
      <c r="S8701">
        <v>-126.48</v>
      </c>
      <c r="T8701">
        <v>385</v>
      </c>
      <c r="U8701" t="s">
        <v>19</v>
      </c>
      <c r="V8701" s="2">
        <v>42943</v>
      </c>
      <c r="W8701" t="s">
        <v>39</v>
      </c>
      <c r="X8701" t="s">
        <v>139</v>
      </c>
      <c r="Y8701" t="s">
        <v>22</v>
      </c>
    </row>
    <row r="8702" spans="1:25" hidden="1" x14ac:dyDescent="0.35">
      <c r="A8702">
        <v>7</v>
      </c>
      <c r="B8702" t="s">
        <v>25</v>
      </c>
      <c r="C8702">
        <v>6</v>
      </c>
      <c r="D8702" t="s">
        <v>11</v>
      </c>
      <c r="E8702" t="s">
        <v>2216</v>
      </c>
      <c r="F8702" t="s">
        <v>13</v>
      </c>
      <c r="G8702" t="s">
        <v>793</v>
      </c>
      <c r="H8702" s="1">
        <v>0.3</v>
      </c>
      <c r="I8702" s="2">
        <v>42936</v>
      </c>
      <c r="J8702" t="s">
        <v>2217</v>
      </c>
      <c r="K8702" t="s">
        <v>73</v>
      </c>
      <c r="L8702">
        <v>60035</v>
      </c>
      <c r="M8702">
        <v>168</v>
      </c>
      <c r="N8702" t="s">
        <v>133</v>
      </c>
      <c r="O8702">
        <v>-52</v>
      </c>
      <c r="P8702">
        <v>5</v>
      </c>
      <c r="Q8702" t="s">
        <v>75</v>
      </c>
      <c r="R8702" t="s">
        <v>8304</v>
      </c>
      <c r="S8702">
        <v>-52.2</v>
      </c>
      <c r="T8702">
        <v>913</v>
      </c>
      <c r="U8702" t="s">
        <v>19</v>
      </c>
      <c r="V8702" s="2">
        <v>42943</v>
      </c>
      <c r="W8702" t="s">
        <v>39</v>
      </c>
      <c r="X8702" t="s">
        <v>139</v>
      </c>
      <c r="Y8702" t="s">
        <v>22</v>
      </c>
    </row>
    <row r="8703" spans="1:25" hidden="1" x14ac:dyDescent="0.35">
      <c r="A8703">
        <v>7</v>
      </c>
      <c r="B8703" t="s">
        <v>25</v>
      </c>
      <c r="C8703">
        <v>6</v>
      </c>
      <c r="D8703" t="s">
        <v>26</v>
      </c>
      <c r="E8703" t="s">
        <v>2216</v>
      </c>
      <c r="F8703" t="s">
        <v>13</v>
      </c>
      <c r="G8703" t="s">
        <v>793</v>
      </c>
      <c r="H8703" s="1">
        <v>0.8</v>
      </c>
      <c r="I8703" s="2">
        <v>42936</v>
      </c>
      <c r="J8703" t="s">
        <v>2217</v>
      </c>
      <c r="K8703" t="s">
        <v>73</v>
      </c>
      <c r="L8703">
        <v>60035</v>
      </c>
      <c r="M8703">
        <v>237</v>
      </c>
      <c r="N8703" t="s">
        <v>1418</v>
      </c>
      <c r="O8703">
        <v>-4</v>
      </c>
      <c r="P8703">
        <v>5</v>
      </c>
      <c r="Q8703" t="s">
        <v>75</v>
      </c>
      <c r="R8703" t="s">
        <v>8304</v>
      </c>
      <c r="S8703">
        <v>-4.46</v>
      </c>
      <c r="T8703">
        <v>3</v>
      </c>
      <c r="U8703" t="s">
        <v>19</v>
      </c>
      <c r="V8703" s="2">
        <v>42943</v>
      </c>
      <c r="W8703" t="s">
        <v>39</v>
      </c>
      <c r="X8703" t="s">
        <v>139</v>
      </c>
      <c r="Y8703" t="s">
        <v>54</v>
      </c>
    </row>
    <row r="8704" spans="1:25" hidden="1" x14ac:dyDescent="0.35">
      <c r="A8704">
        <v>7</v>
      </c>
      <c r="B8704" t="s">
        <v>25</v>
      </c>
      <c r="C8704">
        <v>6</v>
      </c>
      <c r="D8704" t="s">
        <v>50</v>
      </c>
      <c r="E8704" t="s">
        <v>2216</v>
      </c>
      <c r="F8704" t="s">
        <v>13</v>
      </c>
      <c r="G8704" t="s">
        <v>793</v>
      </c>
      <c r="H8704" s="1">
        <v>0.2</v>
      </c>
      <c r="I8704" s="2">
        <v>42936</v>
      </c>
      <c r="J8704" t="s">
        <v>2217</v>
      </c>
      <c r="K8704" t="s">
        <v>73</v>
      </c>
      <c r="L8704">
        <v>60035</v>
      </c>
      <c r="M8704">
        <v>1322</v>
      </c>
      <c r="N8704" t="s">
        <v>4900</v>
      </c>
      <c r="O8704">
        <v>13</v>
      </c>
      <c r="P8704">
        <v>2</v>
      </c>
      <c r="Q8704" t="s">
        <v>75</v>
      </c>
      <c r="R8704" t="s">
        <v>8304</v>
      </c>
      <c r="S8704">
        <v>13.44</v>
      </c>
      <c r="T8704">
        <v>154</v>
      </c>
      <c r="U8704" t="s">
        <v>19</v>
      </c>
      <c r="V8704" s="2">
        <v>42943</v>
      </c>
      <c r="W8704" t="s">
        <v>39</v>
      </c>
      <c r="X8704" t="s">
        <v>139</v>
      </c>
      <c r="Y8704" t="s">
        <v>52</v>
      </c>
    </row>
    <row r="8705" spans="1:25" hidden="1" x14ac:dyDescent="0.35">
      <c r="A8705">
        <v>4</v>
      </c>
      <c r="B8705" t="s">
        <v>43</v>
      </c>
      <c r="C8705">
        <v>6</v>
      </c>
      <c r="D8705" t="s">
        <v>50</v>
      </c>
      <c r="E8705" t="s">
        <v>876</v>
      </c>
      <c r="F8705" t="s">
        <v>13</v>
      </c>
      <c r="G8705" t="s">
        <v>3502</v>
      </c>
      <c r="H8705" s="1">
        <v>0.2</v>
      </c>
      <c r="I8705" s="2">
        <v>42867</v>
      </c>
      <c r="J8705" t="s">
        <v>5164</v>
      </c>
      <c r="K8705" t="s">
        <v>30</v>
      </c>
      <c r="L8705">
        <v>80027</v>
      </c>
      <c r="M8705">
        <v>1612</v>
      </c>
      <c r="N8705" t="s">
        <v>4957</v>
      </c>
      <c r="O8705">
        <v>20</v>
      </c>
      <c r="P8705">
        <v>2</v>
      </c>
      <c r="Q8705" t="s">
        <v>32</v>
      </c>
      <c r="R8705" t="s">
        <v>8304</v>
      </c>
      <c r="S8705">
        <v>20.16</v>
      </c>
      <c r="T8705">
        <v>202</v>
      </c>
      <c r="U8705" t="s">
        <v>19</v>
      </c>
      <c r="V8705" s="2">
        <v>42871</v>
      </c>
      <c r="W8705" t="s">
        <v>39</v>
      </c>
      <c r="X8705" t="s">
        <v>285</v>
      </c>
      <c r="Y8705" t="s">
        <v>52</v>
      </c>
    </row>
    <row r="8706" spans="1:25" hidden="1" x14ac:dyDescent="0.35">
      <c r="A8706">
        <v>5</v>
      </c>
      <c r="B8706" t="s">
        <v>43</v>
      </c>
      <c r="C8706">
        <v>6</v>
      </c>
      <c r="D8706" t="s">
        <v>11</v>
      </c>
      <c r="E8706" t="s">
        <v>192</v>
      </c>
      <c r="F8706" t="s">
        <v>13</v>
      </c>
      <c r="G8706" t="s">
        <v>266</v>
      </c>
      <c r="H8706" s="1">
        <v>0.3</v>
      </c>
      <c r="I8706" s="2">
        <v>43089</v>
      </c>
      <c r="J8706" t="s">
        <v>2195</v>
      </c>
      <c r="K8706" t="s">
        <v>73</v>
      </c>
      <c r="L8706">
        <v>60623</v>
      </c>
      <c r="M8706">
        <v>1432</v>
      </c>
      <c r="N8706" t="s">
        <v>1455</v>
      </c>
      <c r="O8706">
        <v>-72</v>
      </c>
      <c r="P8706">
        <v>3</v>
      </c>
      <c r="Q8706" t="s">
        <v>75</v>
      </c>
      <c r="R8706" t="s">
        <v>8304</v>
      </c>
      <c r="S8706">
        <v>-71.81</v>
      </c>
      <c r="T8706">
        <v>359</v>
      </c>
      <c r="U8706" t="s">
        <v>19</v>
      </c>
      <c r="V8706" s="2">
        <v>43094</v>
      </c>
      <c r="W8706" t="s">
        <v>39</v>
      </c>
      <c r="X8706" t="s">
        <v>139</v>
      </c>
      <c r="Y8706" t="s">
        <v>22</v>
      </c>
    </row>
    <row r="8707" spans="1:25" hidden="1" x14ac:dyDescent="0.35">
      <c r="A8707">
        <v>5</v>
      </c>
      <c r="B8707" t="s">
        <v>43</v>
      </c>
      <c r="C8707">
        <v>6</v>
      </c>
      <c r="D8707" t="s">
        <v>50</v>
      </c>
      <c r="E8707" t="s">
        <v>192</v>
      </c>
      <c r="F8707" t="s">
        <v>13</v>
      </c>
      <c r="G8707" t="s">
        <v>266</v>
      </c>
      <c r="H8707" s="1">
        <v>0.2</v>
      </c>
      <c r="I8707" s="2">
        <v>43089</v>
      </c>
      <c r="J8707" t="s">
        <v>2195</v>
      </c>
      <c r="K8707" t="s">
        <v>73</v>
      </c>
      <c r="L8707">
        <v>60623</v>
      </c>
      <c r="M8707">
        <v>145</v>
      </c>
      <c r="N8707" t="s">
        <v>4981</v>
      </c>
      <c r="O8707">
        <v>12</v>
      </c>
      <c r="P8707">
        <v>2</v>
      </c>
      <c r="Q8707" t="s">
        <v>75</v>
      </c>
      <c r="R8707" t="s">
        <v>8304</v>
      </c>
      <c r="S8707">
        <v>12</v>
      </c>
      <c r="T8707">
        <v>160</v>
      </c>
      <c r="U8707" t="s">
        <v>19</v>
      </c>
      <c r="V8707" s="2">
        <v>43094</v>
      </c>
      <c r="W8707" t="s">
        <v>39</v>
      </c>
      <c r="X8707" t="s">
        <v>139</v>
      </c>
      <c r="Y8707" t="s">
        <v>52</v>
      </c>
    </row>
    <row r="8708" spans="1:25" hidden="1" x14ac:dyDescent="0.35">
      <c r="A8708">
        <v>5</v>
      </c>
      <c r="B8708" t="s">
        <v>43</v>
      </c>
      <c r="C8708">
        <v>6</v>
      </c>
      <c r="D8708" t="s">
        <v>50</v>
      </c>
      <c r="E8708" t="s">
        <v>192</v>
      </c>
      <c r="F8708" t="s">
        <v>13</v>
      </c>
      <c r="G8708" t="s">
        <v>266</v>
      </c>
      <c r="H8708" s="1">
        <v>0.2</v>
      </c>
      <c r="I8708" s="2">
        <v>43089</v>
      </c>
      <c r="J8708" t="s">
        <v>2195</v>
      </c>
      <c r="K8708" t="s">
        <v>73</v>
      </c>
      <c r="L8708">
        <v>60623</v>
      </c>
      <c r="M8708">
        <v>1011</v>
      </c>
      <c r="N8708" t="s">
        <v>5000</v>
      </c>
      <c r="O8708">
        <v>51</v>
      </c>
      <c r="P8708">
        <v>4</v>
      </c>
      <c r="Q8708" t="s">
        <v>75</v>
      </c>
      <c r="R8708" t="s">
        <v>8304</v>
      </c>
      <c r="S8708">
        <v>51.19</v>
      </c>
      <c r="T8708">
        <v>256</v>
      </c>
      <c r="U8708" t="s">
        <v>19</v>
      </c>
      <c r="V8708" s="2">
        <v>43094</v>
      </c>
      <c r="W8708" t="s">
        <v>39</v>
      </c>
      <c r="X8708" t="s">
        <v>139</v>
      </c>
      <c r="Y8708" t="s">
        <v>113</v>
      </c>
    </row>
    <row r="8709" spans="1:25" hidden="1" x14ac:dyDescent="0.35">
      <c r="A8709">
        <v>0</v>
      </c>
      <c r="B8709" t="s">
        <v>10</v>
      </c>
      <c r="C8709">
        <v>0</v>
      </c>
      <c r="D8709" t="s">
        <v>11</v>
      </c>
      <c r="E8709" t="s">
        <v>498</v>
      </c>
      <c r="F8709" t="s">
        <v>13</v>
      </c>
      <c r="G8709" t="s">
        <v>14</v>
      </c>
      <c r="H8709" s="1">
        <v>0.6</v>
      </c>
      <c r="I8709" s="2">
        <v>43023</v>
      </c>
      <c r="J8709" t="s">
        <v>1753</v>
      </c>
      <c r="K8709" t="s">
        <v>73</v>
      </c>
      <c r="L8709">
        <v>75217</v>
      </c>
      <c r="M8709">
        <v>392</v>
      </c>
      <c r="N8709" t="s">
        <v>1754</v>
      </c>
      <c r="O8709">
        <v>-95</v>
      </c>
      <c r="P8709">
        <v>6</v>
      </c>
      <c r="Q8709" t="s">
        <v>75</v>
      </c>
      <c r="R8709" t="s">
        <v>8304</v>
      </c>
      <c r="S8709">
        <v>-95.25</v>
      </c>
      <c r="T8709">
        <v>131</v>
      </c>
      <c r="U8709" t="s">
        <v>19</v>
      </c>
      <c r="V8709" s="2">
        <v>43023</v>
      </c>
      <c r="W8709" t="s">
        <v>773</v>
      </c>
      <c r="X8709" t="s">
        <v>77</v>
      </c>
      <c r="Y8709" t="s">
        <v>47</v>
      </c>
    </row>
    <row r="8710" spans="1:25" hidden="1" x14ac:dyDescent="0.35">
      <c r="A8710">
        <v>0</v>
      </c>
      <c r="B8710" t="s">
        <v>10</v>
      </c>
      <c r="C8710">
        <v>0</v>
      </c>
      <c r="D8710" t="s">
        <v>26</v>
      </c>
      <c r="E8710" t="s">
        <v>498</v>
      </c>
      <c r="F8710" t="s">
        <v>13</v>
      </c>
      <c r="G8710" t="s">
        <v>14</v>
      </c>
      <c r="H8710" s="1">
        <v>0.2</v>
      </c>
      <c r="I8710" s="2">
        <v>43023</v>
      </c>
      <c r="J8710" t="s">
        <v>1753</v>
      </c>
      <c r="K8710" t="s">
        <v>73</v>
      </c>
      <c r="L8710">
        <v>75217</v>
      </c>
      <c r="M8710">
        <v>1785</v>
      </c>
      <c r="N8710" t="s">
        <v>3192</v>
      </c>
      <c r="O8710">
        <v>2</v>
      </c>
      <c r="P8710">
        <v>1</v>
      </c>
      <c r="Q8710" t="s">
        <v>75</v>
      </c>
      <c r="R8710" t="s">
        <v>8304</v>
      </c>
      <c r="S8710">
        <v>1.87</v>
      </c>
      <c r="T8710">
        <v>5</v>
      </c>
      <c r="U8710" t="s">
        <v>19</v>
      </c>
      <c r="V8710" s="2">
        <v>43023</v>
      </c>
      <c r="W8710" t="s">
        <v>773</v>
      </c>
      <c r="X8710" t="s">
        <v>77</v>
      </c>
      <c r="Y8710" t="s">
        <v>64</v>
      </c>
    </row>
    <row r="8711" spans="1:25" hidden="1" x14ac:dyDescent="0.35">
      <c r="A8711">
        <v>5</v>
      </c>
      <c r="B8711" t="s">
        <v>43</v>
      </c>
      <c r="C8711">
        <v>6</v>
      </c>
      <c r="D8711" t="s">
        <v>11</v>
      </c>
      <c r="E8711" t="s">
        <v>450</v>
      </c>
      <c r="F8711" t="s">
        <v>13</v>
      </c>
      <c r="G8711" t="s">
        <v>1063</v>
      </c>
      <c r="H8711" s="1">
        <v>0</v>
      </c>
      <c r="I8711" s="2">
        <v>42897</v>
      </c>
      <c r="J8711" t="s">
        <v>2473</v>
      </c>
      <c r="K8711" t="s">
        <v>16</v>
      </c>
      <c r="L8711">
        <v>71203</v>
      </c>
      <c r="M8711">
        <v>487</v>
      </c>
      <c r="N8711" t="s">
        <v>2474</v>
      </c>
      <c r="O8711">
        <v>11</v>
      </c>
      <c r="P8711">
        <v>2</v>
      </c>
      <c r="Q8711" t="s">
        <v>18</v>
      </c>
      <c r="R8711" t="s">
        <v>8304</v>
      </c>
      <c r="S8711">
        <v>10.79</v>
      </c>
      <c r="T8711">
        <v>29</v>
      </c>
      <c r="U8711" t="s">
        <v>19</v>
      </c>
      <c r="V8711" s="2">
        <v>42902</v>
      </c>
      <c r="W8711" t="s">
        <v>39</v>
      </c>
      <c r="X8711" t="s">
        <v>454</v>
      </c>
      <c r="Y8711" t="s">
        <v>47</v>
      </c>
    </row>
    <row r="8712" spans="1:25" hidden="1" x14ac:dyDescent="0.35">
      <c r="A8712">
        <v>5</v>
      </c>
      <c r="B8712" t="s">
        <v>43</v>
      </c>
      <c r="C8712">
        <v>6</v>
      </c>
      <c r="D8712" t="s">
        <v>26</v>
      </c>
      <c r="E8712" t="s">
        <v>450</v>
      </c>
      <c r="F8712" t="s">
        <v>13</v>
      </c>
      <c r="G8712" t="s">
        <v>1063</v>
      </c>
      <c r="H8712" s="1">
        <v>0</v>
      </c>
      <c r="I8712" s="2">
        <v>42897</v>
      </c>
      <c r="J8712" t="s">
        <v>2473</v>
      </c>
      <c r="K8712" t="s">
        <v>16</v>
      </c>
      <c r="L8712">
        <v>71203</v>
      </c>
      <c r="M8712">
        <v>356</v>
      </c>
      <c r="N8712" t="s">
        <v>2789</v>
      </c>
      <c r="O8712">
        <v>16</v>
      </c>
      <c r="P8712">
        <v>2</v>
      </c>
      <c r="Q8712" t="s">
        <v>18</v>
      </c>
      <c r="R8712" t="s">
        <v>8304</v>
      </c>
      <c r="S8712">
        <v>15.76</v>
      </c>
      <c r="T8712">
        <v>56</v>
      </c>
      <c r="U8712" t="s">
        <v>19</v>
      </c>
      <c r="V8712" s="2">
        <v>42902</v>
      </c>
      <c r="W8712" t="s">
        <v>39</v>
      </c>
      <c r="X8712" t="s">
        <v>454</v>
      </c>
      <c r="Y8712" t="s">
        <v>49</v>
      </c>
    </row>
    <row r="8713" spans="1:25" hidden="1" x14ac:dyDescent="0.35">
      <c r="A8713">
        <v>5</v>
      </c>
      <c r="B8713" t="s">
        <v>43</v>
      </c>
      <c r="C8713">
        <v>6</v>
      </c>
      <c r="D8713" t="s">
        <v>26</v>
      </c>
      <c r="E8713" t="s">
        <v>450</v>
      </c>
      <c r="F8713" t="s">
        <v>13</v>
      </c>
      <c r="G8713" t="s">
        <v>1063</v>
      </c>
      <c r="H8713" s="1">
        <v>0</v>
      </c>
      <c r="I8713" s="2">
        <v>42897</v>
      </c>
      <c r="J8713" t="s">
        <v>2473</v>
      </c>
      <c r="K8713" t="s">
        <v>16</v>
      </c>
      <c r="L8713">
        <v>71203</v>
      </c>
      <c r="M8713">
        <v>1827</v>
      </c>
      <c r="N8713" t="s">
        <v>1149</v>
      </c>
      <c r="O8713">
        <v>16</v>
      </c>
      <c r="P8713">
        <v>5</v>
      </c>
      <c r="Q8713" t="s">
        <v>18</v>
      </c>
      <c r="R8713" t="s">
        <v>8304</v>
      </c>
      <c r="S8713">
        <v>15.55</v>
      </c>
      <c r="T8713">
        <v>32</v>
      </c>
      <c r="U8713" t="s">
        <v>19</v>
      </c>
      <c r="V8713" s="2">
        <v>42902</v>
      </c>
      <c r="W8713" t="s">
        <v>39</v>
      </c>
      <c r="X8713" t="s">
        <v>454</v>
      </c>
      <c r="Y8713" t="s">
        <v>64</v>
      </c>
    </row>
    <row r="8714" spans="1:25" hidden="1" x14ac:dyDescent="0.35">
      <c r="A8714">
        <v>5</v>
      </c>
      <c r="B8714" t="s">
        <v>43</v>
      </c>
      <c r="C8714">
        <v>6</v>
      </c>
      <c r="D8714" t="s">
        <v>26</v>
      </c>
      <c r="E8714" t="s">
        <v>450</v>
      </c>
      <c r="F8714" t="s">
        <v>13</v>
      </c>
      <c r="G8714" t="s">
        <v>1063</v>
      </c>
      <c r="H8714" s="1">
        <v>0</v>
      </c>
      <c r="I8714" s="2">
        <v>42897</v>
      </c>
      <c r="J8714" t="s">
        <v>2473</v>
      </c>
      <c r="K8714" t="s">
        <v>16</v>
      </c>
      <c r="L8714">
        <v>71203</v>
      </c>
      <c r="M8714">
        <v>1458</v>
      </c>
      <c r="N8714" t="s">
        <v>8248</v>
      </c>
      <c r="O8714">
        <v>17</v>
      </c>
      <c r="P8714">
        <v>7</v>
      </c>
      <c r="Q8714" t="s">
        <v>18</v>
      </c>
      <c r="R8714" t="s">
        <v>8304</v>
      </c>
      <c r="S8714">
        <v>16.68</v>
      </c>
      <c r="T8714">
        <v>36</v>
      </c>
      <c r="U8714" t="s">
        <v>19</v>
      </c>
      <c r="V8714" s="2">
        <v>42902</v>
      </c>
      <c r="W8714" t="s">
        <v>39</v>
      </c>
      <c r="X8714" t="s">
        <v>454</v>
      </c>
      <c r="Y8714" t="s">
        <v>54</v>
      </c>
    </row>
    <row r="8715" spans="1:25" hidden="1" x14ac:dyDescent="0.35">
      <c r="A8715">
        <v>5</v>
      </c>
      <c r="B8715" t="s">
        <v>43</v>
      </c>
      <c r="C8715">
        <v>6</v>
      </c>
      <c r="D8715" t="s">
        <v>50</v>
      </c>
      <c r="E8715" t="s">
        <v>450</v>
      </c>
      <c r="F8715" t="s">
        <v>13</v>
      </c>
      <c r="G8715" t="s">
        <v>1063</v>
      </c>
      <c r="H8715" s="1">
        <v>0</v>
      </c>
      <c r="I8715" s="2">
        <v>42897</v>
      </c>
      <c r="J8715" t="s">
        <v>2473</v>
      </c>
      <c r="K8715" t="s">
        <v>16</v>
      </c>
      <c r="L8715">
        <v>71203</v>
      </c>
      <c r="M8715">
        <v>966</v>
      </c>
      <c r="N8715" t="s">
        <v>4717</v>
      </c>
      <c r="O8715">
        <v>10</v>
      </c>
      <c r="P8715">
        <v>6</v>
      </c>
      <c r="Q8715" t="s">
        <v>18</v>
      </c>
      <c r="R8715" t="s">
        <v>8304</v>
      </c>
      <c r="S8715">
        <v>10.199999999999999</v>
      </c>
      <c r="T8715">
        <v>54</v>
      </c>
      <c r="U8715" t="s">
        <v>19</v>
      </c>
      <c r="V8715" s="2">
        <v>42902</v>
      </c>
      <c r="W8715" t="s">
        <v>39</v>
      </c>
      <c r="X8715" t="s">
        <v>454</v>
      </c>
      <c r="Y8715" t="s">
        <v>113</v>
      </c>
    </row>
    <row r="8716" spans="1:25" hidden="1" x14ac:dyDescent="0.35">
      <c r="A8716">
        <v>1</v>
      </c>
      <c r="B8716" t="s">
        <v>10</v>
      </c>
      <c r="C8716">
        <v>1</v>
      </c>
      <c r="D8716" t="s">
        <v>11</v>
      </c>
      <c r="E8716" t="s">
        <v>1459</v>
      </c>
      <c r="F8716" t="s">
        <v>13</v>
      </c>
      <c r="G8716" t="s">
        <v>73</v>
      </c>
      <c r="H8716" s="1">
        <v>0</v>
      </c>
      <c r="I8716" s="2">
        <v>42954</v>
      </c>
      <c r="J8716" t="s">
        <v>1460</v>
      </c>
      <c r="K8716" t="s">
        <v>73</v>
      </c>
      <c r="L8716">
        <v>63122</v>
      </c>
      <c r="M8716">
        <v>1548</v>
      </c>
      <c r="N8716" t="s">
        <v>8190</v>
      </c>
      <c r="O8716">
        <v>34</v>
      </c>
      <c r="P8716">
        <v>3</v>
      </c>
      <c r="Q8716" t="s">
        <v>75</v>
      </c>
      <c r="R8716" t="s">
        <v>8304</v>
      </c>
      <c r="S8716">
        <v>34.07</v>
      </c>
      <c r="T8716">
        <v>213</v>
      </c>
      <c r="U8716" t="s">
        <v>19</v>
      </c>
      <c r="V8716" s="2">
        <v>42955</v>
      </c>
      <c r="W8716" t="s">
        <v>130</v>
      </c>
      <c r="X8716" t="s">
        <v>368</v>
      </c>
      <c r="Y8716" t="s">
        <v>47</v>
      </c>
    </row>
    <row r="8717" spans="1:25" hidden="1" x14ac:dyDescent="0.35">
      <c r="A8717">
        <v>1</v>
      </c>
      <c r="B8717" t="s">
        <v>10</v>
      </c>
      <c r="C8717">
        <v>1</v>
      </c>
      <c r="D8717" t="s">
        <v>26</v>
      </c>
      <c r="E8717" t="s">
        <v>1459</v>
      </c>
      <c r="F8717" t="s">
        <v>13</v>
      </c>
      <c r="G8717" t="s">
        <v>73</v>
      </c>
      <c r="H8717" s="1">
        <v>0</v>
      </c>
      <c r="I8717" s="2">
        <v>42954</v>
      </c>
      <c r="J8717" t="s">
        <v>1460</v>
      </c>
      <c r="K8717" t="s">
        <v>73</v>
      </c>
      <c r="L8717">
        <v>63122</v>
      </c>
      <c r="M8717">
        <v>1642</v>
      </c>
      <c r="N8717" t="s">
        <v>8144</v>
      </c>
      <c r="O8717">
        <v>13</v>
      </c>
      <c r="P8717">
        <v>4</v>
      </c>
      <c r="Q8717" t="s">
        <v>75</v>
      </c>
      <c r="R8717" t="s">
        <v>8304</v>
      </c>
      <c r="S8717">
        <v>13.06</v>
      </c>
      <c r="T8717">
        <v>28</v>
      </c>
      <c r="U8717" t="s">
        <v>19</v>
      </c>
      <c r="V8717" s="2">
        <v>42955</v>
      </c>
      <c r="W8717" t="s">
        <v>130</v>
      </c>
      <c r="X8717" t="s">
        <v>368</v>
      </c>
      <c r="Y8717" t="s">
        <v>54</v>
      </c>
    </row>
    <row r="8718" spans="1:25" hidden="1" x14ac:dyDescent="0.35">
      <c r="A8718">
        <v>6</v>
      </c>
      <c r="B8718" t="s">
        <v>10</v>
      </c>
      <c r="C8718">
        <v>6</v>
      </c>
      <c r="D8718" t="s">
        <v>11</v>
      </c>
      <c r="E8718" t="s">
        <v>122</v>
      </c>
      <c r="F8718" t="s">
        <v>13</v>
      </c>
      <c r="G8718" t="s">
        <v>767</v>
      </c>
      <c r="H8718" s="1">
        <v>0.3</v>
      </c>
      <c r="I8718" s="2">
        <v>42817</v>
      </c>
      <c r="J8718" t="s">
        <v>2190</v>
      </c>
      <c r="K8718" t="s">
        <v>73</v>
      </c>
      <c r="L8718">
        <v>77095</v>
      </c>
      <c r="M8718">
        <v>748</v>
      </c>
      <c r="N8718" t="s">
        <v>918</v>
      </c>
      <c r="O8718">
        <v>-29</v>
      </c>
      <c r="P8718">
        <v>2</v>
      </c>
      <c r="Q8718" t="s">
        <v>75</v>
      </c>
      <c r="R8718" t="s">
        <v>8304</v>
      </c>
      <c r="S8718">
        <v>-29.25</v>
      </c>
      <c r="T8718">
        <v>108</v>
      </c>
      <c r="U8718" t="s">
        <v>19</v>
      </c>
      <c r="V8718" s="2">
        <v>42823</v>
      </c>
      <c r="W8718" t="s">
        <v>39</v>
      </c>
      <c r="X8718" t="s">
        <v>77</v>
      </c>
      <c r="Y8718" t="s">
        <v>24</v>
      </c>
    </row>
    <row r="8719" spans="1:25" hidden="1" x14ac:dyDescent="0.35">
      <c r="A8719">
        <v>3</v>
      </c>
      <c r="B8719" t="s">
        <v>10</v>
      </c>
      <c r="C8719">
        <v>3</v>
      </c>
      <c r="D8719" t="s">
        <v>11</v>
      </c>
      <c r="E8719" t="s">
        <v>65</v>
      </c>
      <c r="F8719" t="s">
        <v>13</v>
      </c>
      <c r="G8719" t="s">
        <v>1501</v>
      </c>
      <c r="H8719" s="1">
        <v>0</v>
      </c>
      <c r="I8719" s="2">
        <v>43090</v>
      </c>
      <c r="J8719" t="s">
        <v>7821</v>
      </c>
      <c r="K8719" t="s">
        <v>30</v>
      </c>
      <c r="L8719">
        <v>98103</v>
      </c>
      <c r="M8719">
        <v>310</v>
      </c>
      <c r="N8719" t="s">
        <v>539</v>
      </c>
      <c r="O8719">
        <v>356</v>
      </c>
      <c r="P8719">
        <v>13</v>
      </c>
      <c r="Q8719" t="s">
        <v>32</v>
      </c>
      <c r="R8719" t="s">
        <v>92</v>
      </c>
      <c r="S8719">
        <v>356.04</v>
      </c>
      <c r="T8719">
        <v>1618</v>
      </c>
      <c r="U8719" t="s">
        <v>19</v>
      </c>
      <c r="V8719" s="2">
        <v>43093</v>
      </c>
      <c r="W8719" t="s">
        <v>20</v>
      </c>
      <c r="X8719" t="s">
        <v>69</v>
      </c>
      <c r="Y8719" t="s">
        <v>41</v>
      </c>
    </row>
    <row r="8720" spans="1:25" hidden="1" x14ac:dyDescent="0.35">
      <c r="A8720">
        <v>3</v>
      </c>
      <c r="B8720" t="s">
        <v>10</v>
      </c>
      <c r="C8720">
        <v>3</v>
      </c>
      <c r="D8720" t="s">
        <v>50</v>
      </c>
      <c r="E8720" t="s">
        <v>65</v>
      </c>
      <c r="F8720" t="s">
        <v>13</v>
      </c>
      <c r="G8720" t="s">
        <v>1501</v>
      </c>
      <c r="H8720" s="1">
        <v>0</v>
      </c>
      <c r="I8720" s="2">
        <v>43090</v>
      </c>
      <c r="J8720" t="s">
        <v>7821</v>
      </c>
      <c r="K8720" t="s">
        <v>30</v>
      </c>
      <c r="L8720">
        <v>98103</v>
      </c>
      <c r="M8720">
        <v>600</v>
      </c>
      <c r="N8720" t="s">
        <v>4862</v>
      </c>
      <c r="O8720">
        <v>37</v>
      </c>
      <c r="P8720">
        <v>1</v>
      </c>
      <c r="Q8720" t="s">
        <v>32</v>
      </c>
      <c r="R8720" t="s">
        <v>92</v>
      </c>
      <c r="S8720">
        <v>36.85</v>
      </c>
      <c r="T8720">
        <v>100</v>
      </c>
      <c r="U8720" t="s">
        <v>19</v>
      </c>
      <c r="V8720" s="2">
        <v>43093</v>
      </c>
      <c r="W8720" t="s">
        <v>20</v>
      </c>
      <c r="X8720" t="s">
        <v>69</v>
      </c>
      <c r="Y8720" t="s">
        <v>113</v>
      </c>
    </row>
    <row r="8721" spans="1:25" hidden="1" x14ac:dyDescent="0.35">
      <c r="A8721">
        <v>0</v>
      </c>
      <c r="B8721" t="s">
        <v>10</v>
      </c>
      <c r="C8721">
        <v>0</v>
      </c>
      <c r="D8721" t="s">
        <v>11</v>
      </c>
      <c r="E8721" t="s">
        <v>1726</v>
      </c>
      <c r="F8721" t="s">
        <v>13</v>
      </c>
      <c r="G8721" t="s">
        <v>1727</v>
      </c>
      <c r="H8721" s="1">
        <v>0</v>
      </c>
      <c r="I8721" s="2">
        <v>43023</v>
      </c>
      <c r="J8721" t="s">
        <v>1728</v>
      </c>
      <c r="K8721" t="s">
        <v>73</v>
      </c>
      <c r="L8721">
        <v>48858</v>
      </c>
      <c r="M8721">
        <v>491</v>
      </c>
      <c r="N8721" t="s">
        <v>1729</v>
      </c>
      <c r="O8721">
        <v>6</v>
      </c>
      <c r="P8721">
        <v>2</v>
      </c>
      <c r="Q8721" t="s">
        <v>75</v>
      </c>
      <c r="R8721" t="s">
        <v>8304</v>
      </c>
      <c r="S8721">
        <v>6.17</v>
      </c>
      <c r="T8721">
        <v>17</v>
      </c>
      <c r="U8721" t="s">
        <v>19</v>
      </c>
      <c r="V8721" s="2">
        <v>43023</v>
      </c>
      <c r="W8721" t="s">
        <v>773</v>
      </c>
      <c r="X8721" t="s">
        <v>156</v>
      </c>
      <c r="Y8721" t="s">
        <v>47</v>
      </c>
    </row>
    <row r="8722" spans="1:25" hidden="1" x14ac:dyDescent="0.35">
      <c r="A8722">
        <v>4</v>
      </c>
      <c r="B8722" t="s">
        <v>43</v>
      </c>
      <c r="C8722">
        <v>6</v>
      </c>
      <c r="D8722" t="s">
        <v>11</v>
      </c>
      <c r="E8722" t="s">
        <v>99</v>
      </c>
      <c r="F8722" t="s">
        <v>13</v>
      </c>
      <c r="G8722" t="s">
        <v>692</v>
      </c>
      <c r="H8722" s="1">
        <v>0.2</v>
      </c>
      <c r="I8722" s="2">
        <v>42963</v>
      </c>
      <c r="J8722" t="s">
        <v>5632</v>
      </c>
      <c r="K8722" t="s">
        <v>102</v>
      </c>
      <c r="L8722">
        <v>19134</v>
      </c>
      <c r="M8722">
        <v>1534</v>
      </c>
      <c r="N8722" t="s">
        <v>8220</v>
      </c>
      <c r="O8722">
        <v>0</v>
      </c>
      <c r="P8722">
        <v>3</v>
      </c>
      <c r="Q8722" t="s">
        <v>104</v>
      </c>
      <c r="R8722" t="s">
        <v>8304</v>
      </c>
      <c r="S8722">
        <v>0</v>
      </c>
      <c r="T8722">
        <v>254</v>
      </c>
      <c r="U8722" t="s">
        <v>33</v>
      </c>
      <c r="V8722" s="2">
        <v>42967</v>
      </c>
      <c r="W8722" t="s">
        <v>39</v>
      </c>
      <c r="X8722" t="s">
        <v>105</v>
      </c>
      <c r="Y8722" t="s">
        <v>47</v>
      </c>
    </row>
    <row r="8723" spans="1:25" hidden="1" x14ac:dyDescent="0.35">
      <c r="A8723">
        <v>4</v>
      </c>
      <c r="B8723" t="s">
        <v>43</v>
      </c>
      <c r="C8723">
        <v>6</v>
      </c>
      <c r="D8723" t="s">
        <v>26</v>
      </c>
      <c r="E8723" t="s">
        <v>99</v>
      </c>
      <c r="F8723" t="s">
        <v>13</v>
      </c>
      <c r="G8723" t="s">
        <v>692</v>
      </c>
      <c r="H8723" s="1">
        <v>0.2</v>
      </c>
      <c r="I8723" s="2">
        <v>42963</v>
      </c>
      <c r="J8723" t="s">
        <v>5632</v>
      </c>
      <c r="K8723" t="s">
        <v>102</v>
      </c>
      <c r="L8723">
        <v>19134</v>
      </c>
      <c r="M8723">
        <v>1832</v>
      </c>
      <c r="N8723" t="s">
        <v>2983</v>
      </c>
      <c r="O8723">
        <v>4</v>
      </c>
      <c r="P8723">
        <v>2</v>
      </c>
      <c r="Q8723" t="s">
        <v>104</v>
      </c>
      <c r="R8723" t="s">
        <v>8304</v>
      </c>
      <c r="S8723">
        <v>3.63</v>
      </c>
      <c r="T8723">
        <v>10</v>
      </c>
      <c r="U8723" t="s">
        <v>33</v>
      </c>
      <c r="V8723" s="2">
        <v>42967</v>
      </c>
      <c r="W8723" t="s">
        <v>39</v>
      </c>
      <c r="X8723" t="s">
        <v>105</v>
      </c>
      <c r="Y8723" t="s">
        <v>64</v>
      </c>
    </row>
    <row r="8724" spans="1:25" hidden="1" x14ac:dyDescent="0.35">
      <c r="A8724">
        <v>4</v>
      </c>
      <c r="B8724" t="s">
        <v>43</v>
      </c>
      <c r="C8724">
        <v>6</v>
      </c>
      <c r="D8724" t="s">
        <v>26</v>
      </c>
      <c r="E8724" t="s">
        <v>99</v>
      </c>
      <c r="F8724" t="s">
        <v>13</v>
      </c>
      <c r="G8724" t="s">
        <v>692</v>
      </c>
      <c r="H8724" s="1">
        <v>0.2</v>
      </c>
      <c r="I8724" s="2">
        <v>42963</v>
      </c>
      <c r="J8724" t="s">
        <v>5632</v>
      </c>
      <c r="K8724" t="s">
        <v>102</v>
      </c>
      <c r="L8724">
        <v>19134</v>
      </c>
      <c r="M8724">
        <v>1789</v>
      </c>
      <c r="N8724" t="s">
        <v>3065</v>
      </c>
      <c r="O8724">
        <v>3</v>
      </c>
      <c r="P8724">
        <v>3</v>
      </c>
      <c r="Q8724" t="s">
        <v>104</v>
      </c>
      <c r="R8724" t="s">
        <v>8304</v>
      </c>
      <c r="S8724">
        <v>3.21</v>
      </c>
      <c r="T8724">
        <v>10</v>
      </c>
      <c r="U8724" t="s">
        <v>33</v>
      </c>
      <c r="V8724" s="2">
        <v>42967</v>
      </c>
      <c r="W8724" t="s">
        <v>39</v>
      </c>
      <c r="X8724" t="s">
        <v>105</v>
      </c>
      <c r="Y8724" t="s">
        <v>64</v>
      </c>
    </row>
    <row r="8725" spans="1:25" hidden="1" x14ac:dyDescent="0.35">
      <c r="A8725">
        <v>4</v>
      </c>
      <c r="B8725" t="s">
        <v>43</v>
      </c>
      <c r="C8725">
        <v>6</v>
      </c>
      <c r="D8725" t="s">
        <v>26</v>
      </c>
      <c r="E8725" t="s">
        <v>99</v>
      </c>
      <c r="F8725" t="s">
        <v>13</v>
      </c>
      <c r="G8725" t="s">
        <v>692</v>
      </c>
      <c r="H8725" s="1">
        <v>0.7</v>
      </c>
      <c r="I8725" s="2">
        <v>42963</v>
      </c>
      <c r="J8725" t="s">
        <v>5632</v>
      </c>
      <c r="K8725" t="s">
        <v>102</v>
      </c>
      <c r="L8725">
        <v>19134</v>
      </c>
      <c r="M8725">
        <v>237</v>
      </c>
      <c r="N8725" t="s">
        <v>8155</v>
      </c>
      <c r="O8725">
        <v>-2</v>
      </c>
      <c r="P8725">
        <v>2</v>
      </c>
      <c r="Q8725" t="s">
        <v>104</v>
      </c>
      <c r="R8725" t="s">
        <v>8304</v>
      </c>
      <c r="S8725">
        <v>-1.91</v>
      </c>
      <c r="T8725">
        <v>3</v>
      </c>
      <c r="U8725" t="s">
        <v>33</v>
      </c>
      <c r="V8725" s="2">
        <v>42967</v>
      </c>
      <c r="W8725" t="s">
        <v>39</v>
      </c>
      <c r="X8725" t="s">
        <v>105</v>
      </c>
      <c r="Y8725" t="s">
        <v>54</v>
      </c>
    </row>
    <row r="8726" spans="1:25" hidden="1" x14ac:dyDescent="0.35">
      <c r="A8726">
        <v>4</v>
      </c>
      <c r="B8726" t="s">
        <v>43</v>
      </c>
      <c r="C8726">
        <v>6</v>
      </c>
      <c r="D8726" t="s">
        <v>26</v>
      </c>
      <c r="E8726" t="s">
        <v>99</v>
      </c>
      <c r="F8726" t="s">
        <v>13</v>
      </c>
      <c r="G8726" t="s">
        <v>692</v>
      </c>
      <c r="H8726" s="1">
        <v>0.7</v>
      </c>
      <c r="I8726" s="2">
        <v>42963</v>
      </c>
      <c r="J8726" t="s">
        <v>5632</v>
      </c>
      <c r="K8726" t="s">
        <v>102</v>
      </c>
      <c r="L8726">
        <v>19134</v>
      </c>
      <c r="M8726">
        <v>241</v>
      </c>
      <c r="N8726" t="s">
        <v>2935</v>
      </c>
      <c r="O8726">
        <v>-3</v>
      </c>
      <c r="P8726">
        <v>3</v>
      </c>
      <c r="Q8726" t="s">
        <v>104</v>
      </c>
      <c r="R8726" t="s">
        <v>8304</v>
      </c>
      <c r="S8726">
        <v>-2.76</v>
      </c>
      <c r="T8726">
        <v>4</v>
      </c>
      <c r="U8726" t="s">
        <v>33</v>
      </c>
      <c r="V8726" s="2">
        <v>42967</v>
      </c>
      <c r="W8726" t="s">
        <v>39</v>
      </c>
      <c r="X8726" t="s">
        <v>105</v>
      </c>
      <c r="Y8726" t="s">
        <v>54</v>
      </c>
    </row>
    <row r="8727" spans="1:25" hidden="1" x14ac:dyDescent="0.35">
      <c r="A8727">
        <v>4</v>
      </c>
      <c r="B8727" t="s">
        <v>43</v>
      </c>
      <c r="C8727">
        <v>6</v>
      </c>
      <c r="D8727" t="s">
        <v>50</v>
      </c>
      <c r="E8727" t="s">
        <v>99</v>
      </c>
      <c r="F8727" t="s">
        <v>13</v>
      </c>
      <c r="G8727" t="s">
        <v>692</v>
      </c>
      <c r="H8727" s="1">
        <v>0.2</v>
      </c>
      <c r="I8727" s="2">
        <v>42963</v>
      </c>
      <c r="J8727" t="s">
        <v>5632</v>
      </c>
      <c r="K8727" t="s">
        <v>102</v>
      </c>
      <c r="L8727">
        <v>19134</v>
      </c>
      <c r="M8727">
        <v>1408</v>
      </c>
      <c r="N8727" t="s">
        <v>5190</v>
      </c>
      <c r="O8727">
        <v>-5</v>
      </c>
      <c r="P8727">
        <v>3</v>
      </c>
      <c r="Q8727" t="s">
        <v>104</v>
      </c>
      <c r="R8727" t="s">
        <v>8304</v>
      </c>
      <c r="S8727">
        <v>-5.46</v>
      </c>
      <c r="T8727">
        <v>31</v>
      </c>
      <c r="U8727" t="s">
        <v>33</v>
      </c>
      <c r="V8727" s="2">
        <v>42967</v>
      </c>
      <c r="W8727" t="s">
        <v>39</v>
      </c>
      <c r="X8727" t="s">
        <v>105</v>
      </c>
      <c r="Y8727" t="s">
        <v>113</v>
      </c>
    </row>
    <row r="8728" spans="1:25" hidden="1" x14ac:dyDescent="0.35">
      <c r="A8728">
        <v>4</v>
      </c>
      <c r="B8728" t="s">
        <v>43</v>
      </c>
      <c r="C8728">
        <v>6</v>
      </c>
      <c r="D8728" t="s">
        <v>50</v>
      </c>
      <c r="E8728" t="s">
        <v>99</v>
      </c>
      <c r="F8728" t="s">
        <v>13</v>
      </c>
      <c r="G8728" t="s">
        <v>692</v>
      </c>
      <c r="H8728" s="1">
        <v>0.4</v>
      </c>
      <c r="I8728" s="2">
        <v>42963</v>
      </c>
      <c r="J8728" t="s">
        <v>5632</v>
      </c>
      <c r="K8728" t="s">
        <v>102</v>
      </c>
      <c r="L8728">
        <v>19134</v>
      </c>
      <c r="M8728">
        <v>436</v>
      </c>
      <c r="N8728" t="s">
        <v>5082</v>
      </c>
      <c r="O8728">
        <v>-113</v>
      </c>
      <c r="P8728">
        <v>4</v>
      </c>
      <c r="Q8728" t="s">
        <v>104</v>
      </c>
      <c r="R8728" t="s">
        <v>8304</v>
      </c>
      <c r="S8728">
        <v>-112.62</v>
      </c>
      <c r="T8728">
        <v>520</v>
      </c>
      <c r="U8728" t="s">
        <v>33</v>
      </c>
      <c r="V8728" s="2">
        <v>42967</v>
      </c>
      <c r="W8728" t="s">
        <v>39</v>
      </c>
      <c r="X8728" t="s">
        <v>105</v>
      </c>
      <c r="Y8728" t="s">
        <v>52</v>
      </c>
    </row>
    <row r="8729" spans="1:25" hidden="1" x14ac:dyDescent="0.35">
      <c r="A8729">
        <v>6</v>
      </c>
      <c r="B8729" t="s">
        <v>10</v>
      </c>
      <c r="C8729">
        <v>6</v>
      </c>
      <c r="D8729" t="s">
        <v>11</v>
      </c>
      <c r="E8729" t="s">
        <v>171</v>
      </c>
      <c r="F8729" t="s">
        <v>13</v>
      </c>
      <c r="G8729" t="s">
        <v>2360</v>
      </c>
      <c r="H8729" s="1">
        <v>0.1</v>
      </c>
      <c r="I8729" s="2">
        <v>42995</v>
      </c>
      <c r="J8729" t="s">
        <v>2361</v>
      </c>
      <c r="K8729" t="s">
        <v>102</v>
      </c>
      <c r="L8729">
        <v>10035</v>
      </c>
      <c r="M8729">
        <v>1214</v>
      </c>
      <c r="N8729" t="s">
        <v>1745</v>
      </c>
      <c r="O8729">
        <v>9</v>
      </c>
      <c r="P8729">
        <v>2</v>
      </c>
      <c r="Q8729" t="s">
        <v>104</v>
      </c>
      <c r="R8729" t="s">
        <v>8304</v>
      </c>
      <c r="S8729">
        <v>8.8800000000000008</v>
      </c>
      <c r="T8729">
        <v>200</v>
      </c>
      <c r="U8729" t="s">
        <v>19</v>
      </c>
      <c r="V8729" s="2">
        <v>43001</v>
      </c>
      <c r="W8729" t="s">
        <v>39</v>
      </c>
      <c r="X8729" t="s">
        <v>175</v>
      </c>
      <c r="Y8729" t="s">
        <v>24</v>
      </c>
    </row>
    <row r="8730" spans="1:25" hidden="1" x14ac:dyDescent="0.35">
      <c r="A8730">
        <v>6</v>
      </c>
      <c r="B8730" t="s">
        <v>10</v>
      </c>
      <c r="C8730">
        <v>6</v>
      </c>
      <c r="D8730" t="s">
        <v>11</v>
      </c>
      <c r="E8730" t="s">
        <v>171</v>
      </c>
      <c r="F8730" t="s">
        <v>13</v>
      </c>
      <c r="G8730" t="s">
        <v>2360</v>
      </c>
      <c r="H8730" s="1">
        <v>0.2</v>
      </c>
      <c r="I8730" s="2">
        <v>42995</v>
      </c>
      <c r="J8730" t="s">
        <v>2361</v>
      </c>
      <c r="K8730" t="s">
        <v>102</v>
      </c>
      <c r="L8730">
        <v>10035</v>
      </c>
      <c r="M8730">
        <v>530</v>
      </c>
      <c r="N8730" t="s">
        <v>1570</v>
      </c>
      <c r="O8730">
        <v>-25</v>
      </c>
      <c r="P8730">
        <v>5</v>
      </c>
      <c r="Q8730" t="s">
        <v>104</v>
      </c>
      <c r="R8730" t="s">
        <v>8304</v>
      </c>
      <c r="S8730">
        <v>-25.05</v>
      </c>
      <c r="T8730">
        <v>2004</v>
      </c>
      <c r="U8730" t="s">
        <v>19</v>
      </c>
      <c r="V8730" s="2">
        <v>43001</v>
      </c>
      <c r="W8730" t="s">
        <v>39</v>
      </c>
      <c r="X8730" t="s">
        <v>175</v>
      </c>
      <c r="Y8730" t="s">
        <v>22</v>
      </c>
    </row>
    <row r="8731" spans="1:25" hidden="1" x14ac:dyDescent="0.35">
      <c r="A8731">
        <v>6</v>
      </c>
      <c r="B8731" t="s">
        <v>10</v>
      </c>
      <c r="C8731">
        <v>6</v>
      </c>
      <c r="D8731" t="s">
        <v>11</v>
      </c>
      <c r="E8731" t="s">
        <v>171</v>
      </c>
      <c r="F8731" t="s">
        <v>13</v>
      </c>
      <c r="G8731" t="s">
        <v>2360</v>
      </c>
      <c r="H8731" s="1">
        <v>0.2</v>
      </c>
      <c r="I8731" s="2">
        <v>42995</v>
      </c>
      <c r="J8731" t="s">
        <v>2361</v>
      </c>
      <c r="K8731" t="s">
        <v>102</v>
      </c>
      <c r="L8731">
        <v>10035</v>
      </c>
      <c r="M8731">
        <v>1358</v>
      </c>
      <c r="N8731" t="s">
        <v>116</v>
      </c>
      <c r="O8731">
        <v>159</v>
      </c>
      <c r="P8731">
        <v>6</v>
      </c>
      <c r="Q8731" t="s">
        <v>104</v>
      </c>
      <c r="R8731" t="s">
        <v>8304</v>
      </c>
      <c r="S8731">
        <v>158.58000000000001</v>
      </c>
      <c r="T8731">
        <v>4229</v>
      </c>
      <c r="U8731" t="s">
        <v>19</v>
      </c>
      <c r="V8731" s="2">
        <v>43001</v>
      </c>
      <c r="W8731" t="s">
        <v>39</v>
      </c>
      <c r="X8731" t="s">
        <v>175</v>
      </c>
      <c r="Y8731" t="s">
        <v>22</v>
      </c>
    </row>
    <row r="8732" spans="1:25" hidden="1" x14ac:dyDescent="0.35">
      <c r="A8732">
        <v>6</v>
      </c>
      <c r="B8732" t="s">
        <v>10</v>
      </c>
      <c r="C8732">
        <v>6</v>
      </c>
      <c r="D8732" t="s">
        <v>26</v>
      </c>
      <c r="E8732" t="s">
        <v>171</v>
      </c>
      <c r="F8732" t="s">
        <v>13</v>
      </c>
      <c r="G8732" t="s">
        <v>2360</v>
      </c>
      <c r="H8732" s="1">
        <v>0</v>
      </c>
      <c r="I8732" s="2">
        <v>42995</v>
      </c>
      <c r="J8732" t="s">
        <v>2361</v>
      </c>
      <c r="K8732" t="s">
        <v>102</v>
      </c>
      <c r="L8732">
        <v>10035</v>
      </c>
      <c r="M8732">
        <v>539</v>
      </c>
      <c r="N8732" t="s">
        <v>969</v>
      </c>
      <c r="O8732">
        <v>53</v>
      </c>
      <c r="P8732">
        <v>2</v>
      </c>
      <c r="Q8732" t="s">
        <v>104</v>
      </c>
      <c r="R8732" t="s">
        <v>8304</v>
      </c>
      <c r="S8732">
        <v>53.26</v>
      </c>
      <c r="T8732">
        <v>111</v>
      </c>
      <c r="U8732" t="s">
        <v>19</v>
      </c>
      <c r="V8732" s="2">
        <v>43001</v>
      </c>
      <c r="W8732" t="s">
        <v>39</v>
      </c>
      <c r="X8732" t="s">
        <v>175</v>
      </c>
      <c r="Y8732" t="s">
        <v>64</v>
      </c>
    </row>
    <row r="8733" spans="1:25" hidden="1" x14ac:dyDescent="0.35">
      <c r="A8733">
        <v>6</v>
      </c>
      <c r="B8733" t="s">
        <v>10</v>
      </c>
      <c r="C8733">
        <v>6</v>
      </c>
      <c r="D8733" t="s">
        <v>26</v>
      </c>
      <c r="E8733" t="s">
        <v>171</v>
      </c>
      <c r="F8733" t="s">
        <v>13</v>
      </c>
      <c r="G8733" t="s">
        <v>2360</v>
      </c>
      <c r="H8733" s="1">
        <v>0</v>
      </c>
      <c r="I8733" s="2">
        <v>42995</v>
      </c>
      <c r="J8733" t="s">
        <v>2361</v>
      </c>
      <c r="K8733" t="s">
        <v>102</v>
      </c>
      <c r="L8733">
        <v>10035</v>
      </c>
      <c r="M8733">
        <v>581</v>
      </c>
      <c r="N8733" t="s">
        <v>922</v>
      </c>
      <c r="O8733">
        <v>27</v>
      </c>
      <c r="P8733">
        <v>4</v>
      </c>
      <c r="Q8733" t="s">
        <v>104</v>
      </c>
      <c r="R8733" t="s">
        <v>8304</v>
      </c>
      <c r="S8733">
        <v>27.43</v>
      </c>
      <c r="T8733">
        <v>95</v>
      </c>
      <c r="U8733" t="s">
        <v>19</v>
      </c>
      <c r="V8733" s="2">
        <v>43001</v>
      </c>
      <c r="W8733" t="s">
        <v>39</v>
      </c>
      <c r="X8733" t="s">
        <v>175</v>
      </c>
      <c r="Y8733" t="s">
        <v>42</v>
      </c>
    </row>
    <row r="8734" spans="1:25" hidden="1" x14ac:dyDescent="0.35">
      <c r="A8734">
        <v>6</v>
      </c>
      <c r="B8734" t="s">
        <v>10</v>
      </c>
      <c r="C8734">
        <v>6</v>
      </c>
      <c r="D8734" t="s">
        <v>26</v>
      </c>
      <c r="E8734" t="s">
        <v>171</v>
      </c>
      <c r="F8734" t="s">
        <v>13</v>
      </c>
      <c r="G8734" t="s">
        <v>2360</v>
      </c>
      <c r="H8734" s="1">
        <v>0</v>
      </c>
      <c r="I8734" s="2">
        <v>42995</v>
      </c>
      <c r="J8734" t="s">
        <v>2361</v>
      </c>
      <c r="K8734" t="s">
        <v>102</v>
      </c>
      <c r="L8734">
        <v>10035</v>
      </c>
      <c r="M8734">
        <v>1666</v>
      </c>
      <c r="N8734" t="s">
        <v>903</v>
      </c>
      <c r="O8734">
        <v>1</v>
      </c>
      <c r="P8734">
        <v>5</v>
      </c>
      <c r="Q8734" t="s">
        <v>104</v>
      </c>
      <c r="R8734" t="s">
        <v>8304</v>
      </c>
      <c r="S8734">
        <v>1.04</v>
      </c>
      <c r="T8734">
        <v>15</v>
      </c>
      <c r="U8734" t="s">
        <v>19</v>
      </c>
      <c r="V8734" s="2">
        <v>43001</v>
      </c>
      <c r="W8734" t="s">
        <v>39</v>
      </c>
      <c r="X8734" t="s">
        <v>175</v>
      </c>
      <c r="Y8734" t="s">
        <v>42</v>
      </c>
    </row>
    <row r="8735" spans="1:25" hidden="1" x14ac:dyDescent="0.35">
      <c r="A8735">
        <v>6</v>
      </c>
      <c r="B8735" t="s">
        <v>10</v>
      </c>
      <c r="C8735">
        <v>6</v>
      </c>
      <c r="D8735" t="s">
        <v>26</v>
      </c>
      <c r="E8735" t="s">
        <v>171</v>
      </c>
      <c r="F8735" t="s">
        <v>13</v>
      </c>
      <c r="G8735" t="s">
        <v>2360</v>
      </c>
      <c r="H8735" s="1">
        <v>0</v>
      </c>
      <c r="I8735" s="2">
        <v>42995</v>
      </c>
      <c r="J8735" t="s">
        <v>2361</v>
      </c>
      <c r="K8735" t="s">
        <v>102</v>
      </c>
      <c r="L8735">
        <v>10035</v>
      </c>
      <c r="M8735">
        <v>193</v>
      </c>
      <c r="N8735" t="s">
        <v>168</v>
      </c>
      <c r="O8735">
        <v>41</v>
      </c>
      <c r="P8735">
        <v>7</v>
      </c>
      <c r="Q8735" t="s">
        <v>104</v>
      </c>
      <c r="R8735" t="s">
        <v>8304</v>
      </c>
      <c r="S8735">
        <v>41.22</v>
      </c>
      <c r="T8735">
        <v>88</v>
      </c>
      <c r="U8735" t="s">
        <v>19</v>
      </c>
      <c r="V8735" s="2">
        <v>43001</v>
      </c>
      <c r="W8735" t="s">
        <v>39</v>
      </c>
      <c r="X8735" t="s">
        <v>175</v>
      </c>
      <c r="Y8735" t="s">
        <v>35</v>
      </c>
    </row>
    <row r="8736" spans="1:25" hidden="1" x14ac:dyDescent="0.35">
      <c r="A8736">
        <v>6</v>
      </c>
      <c r="B8736" t="s">
        <v>10</v>
      </c>
      <c r="C8736">
        <v>6</v>
      </c>
      <c r="D8736" t="s">
        <v>50</v>
      </c>
      <c r="E8736" t="s">
        <v>171</v>
      </c>
      <c r="F8736" t="s">
        <v>13</v>
      </c>
      <c r="G8736" t="s">
        <v>2360</v>
      </c>
      <c r="H8736" s="1">
        <v>0</v>
      </c>
      <c r="I8736" s="2">
        <v>42995</v>
      </c>
      <c r="J8736" t="s">
        <v>2361</v>
      </c>
      <c r="K8736" t="s">
        <v>102</v>
      </c>
      <c r="L8736">
        <v>10035</v>
      </c>
      <c r="M8736">
        <v>1278</v>
      </c>
      <c r="N8736" t="s">
        <v>4749</v>
      </c>
      <c r="O8736">
        <v>218</v>
      </c>
      <c r="P8736">
        <v>2</v>
      </c>
      <c r="Q8736" t="s">
        <v>104</v>
      </c>
      <c r="R8736" t="s">
        <v>8304</v>
      </c>
      <c r="S8736">
        <v>217.77</v>
      </c>
      <c r="T8736">
        <v>660</v>
      </c>
      <c r="U8736" t="s">
        <v>19</v>
      </c>
      <c r="V8736" s="2">
        <v>43001</v>
      </c>
      <c r="W8736" t="s">
        <v>39</v>
      </c>
      <c r="X8736" t="s">
        <v>175</v>
      </c>
      <c r="Y8736" t="s">
        <v>113</v>
      </c>
    </row>
    <row r="8737" spans="1:25" hidden="1" x14ac:dyDescent="0.35">
      <c r="A8737">
        <v>6</v>
      </c>
      <c r="B8737" t="s">
        <v>10</v>
      </c>
      <c r="C8737">
        <v>6</v>
      </c>
      <c r="D8737" t="s">
        <v>50</v>
      </c>
      <c r="E8737" t="s">
        <v>171</v>
      </c>
      <c r="F8737" t="s">
        <v>13</v>
      </c>
      <c r="G8737" t="s">
        <v>2360</v>
      </c>
      <c r="H8737" s="1">
        <v>0</v>
      </c>
      <c r="I8737" s="2">
        <v>42995</v>
      </c>
      <c r="J8737" t="s">
        <v>2361</v>
      </c>
      <c r="K8737" t="s">
        <v>102</v>
      </c>
      <c r="L8737">
        <v>10035</v>
      </c>
      <c r="M8737">
        <v>453</v>
      </c>
      <c r="N8737" t="s">
        <v>1388</v>
      </c>
      <c r="O8737">
        <v>59</v>
      </c>
      <c r="P8737">
        <v>3</v>
      </c>
      <c r="Q8737" t="s">
        <v>104</v>
      </c>
      <c r="R8737" t="s">
        <v>8304</v>
      </c>
      <c r="S8737">
        <v>58.79</v>
      </c>
      <c r="T8737">
        <v>210</v>
      </c>
      <c r="U8737" t="s">
        <v>19</v>
      </c>
      <c r="V8737" s="2">
        <v>43001</v>
      </c>
      <c r="W8737" t="s">
        <v>39</v>
      </c>
      <c r="X8737" t="s">
        <v>175</v>
      </c>
      <c r="Y8737" t="s">
        <v>52</v>
      </c>
    </row>
    <row r="8738" spans="1:25" hidden="1" x14ac:dyDescent="0.35">
      <c r="A8738">
        <v>6</v>
      </c>
      <c r="B8738" t="s">
        <v>10</v>
      </c>
      <c r="C8738">
        <v>6</v>
      </c>
      <c r="D8738" t="s">
        <v>50</v>
      </c>
      <c r="E8738" t="s">
        <v>171</v>
      </c>
      <c r="F8738" t="s">
        <v>13</v>
      </c>
      <c r="G8738" t="s">
        <v>2360</v>
      </c>
      <c r="H8738" s="1">
        <v>0</v>
      </c>
      <c r="I8738" s="2">
        <v>42995</v>
      </c>
      <c r="J8738" t="s">
        <v>2361</v>
      </c>
      <c r="K8738" t="s">
        <v>102</v>
      </c>
      <c r="L8738">
        <v>10035</v>
      </c>
      <c r="M8738">
        <v>147</v>
      </c>
      <c r="N8738" t="s">
        <v>4719</v>
      </c>
      <c r="O8738">
        <v>1</v>
      </c>
      <c r="P8738">
        <v>4</v>
      </c>
      <c r="Q8738" t="s">
        <v>104</v>
      </c>
      <c r="R8738" t="s">
        <v>8304</v>
      </c>
      <c r="S8738">
        <v>1.36</v>
      </c>
      <c r="T8738">
        <v>68</v>
      </c>
      <c r="U8738" t="s">
        <v>19</v>
      </c>
      <c r="V8738" s="2">
        <v>43001</v>
      </c>
      <c r="W8738" t="s">
        <v>39</v>
      </c>
      <c r="X8738" t="s">
        <v>175</v>
      </c>
      <c r="Y8738" t="s">
        <v>52</v>
      </c>
    </row>
    <row r="8739" spans="1:25" hidden="1" x14ac:dyDescent="0.35">
      <c r="A8739">
        <v>4</v>
      </c>
      <c r="B8739" t="s">
        <v>43</v>
      </c>
      <c r="C8739">
        <v>6</v>
      </c>
      <c r="D8739" t="s">
        <v>11</v>
      </c>
      <c r="E8739" t="s">
        <v>171</v>
      </c>
      <c r="F8739" t="s">
        <v>13</v>
      </c>
      <c r="G8739" t="s">
        <v>2342</v>
      </c>
      <c r="H8739" s="1">
        <v>0</v>
      </c>
      <c r="I8739" s="2">
        <v>43075</v>
      </c>
      <c r="J8739" t="s">
        <v>2343</v>
      </c>
      <c r="K8739" t="s">
        <v>102</v>
      </c>
      <c r="L8739">
        <v>10009</v>
      </c>
      <c r="M8739">
        <v>1447</v>
      </c>
      <c r="N8739" t="s">
        <v>8217</v>
      </c>
      <c r="O8739">
        <v>42</v>
      </c>
      <c r="P8739">
        <v>4</v>
      </c>
      <c r="Q8739" t="s">
        <v>104</v>
      </c>
      <c r="R8739" t="s">
        <v>8304</v>
      </c>
      <c r="S8739">
        <v>42.15</v>
      </c>
      <c r="T8739">
        <v>114</v>
      </c>
      <c r="U8739" t="s">
        <v>19</v>
      </c>
      <c r="V8739" s="2">
        <v>43079</v>
      </c>
      <c r="W8739" t="s">
        <v>39</v>
      </c>
      <c r="X8739" t="s">
        <v>175</v>
      </c>
      <c r="Y8739" t="s">
        <v>47</v>
      </c>
    </row>
    <row r="8740" spans="1:25" hidden="1" x14ac:dyDescent="0.35">
      <c r="A8740">
        <v>4</v>
      </c>
      <c r="B8740" t="s">
        <v>43</v>
      </c>
      <c r="C8740">
        <v>6</v>
      </c>
      <c r="D8740" t="s">
        <v>26</v>
      </c>
      <c r="E8740" t="s">
        <v>171</v>
      </c>
      <c r="F8740" t="s">
        <v>13</v>
      </c>
      <c r="G8740" t="s">
        <v>2342</v>
      </c>
      <c r="H8740" s="1">
        <v>0</v>
      </c>
      <c r="I8740" s="2">
        <v>43075</v>
      </c>
      <c r="J8740" t="s">
        <v>2343</v>
      </c>
      <c r="K8740" t="s">
        <v>102</v>
      </c>
      <c r="L8740">
        <v>10009</v>
      </c>
      <c r="M8740">
        <v>1823</v>
      </c>
      <c r="N8740" t="s">
        <v>4008</v>
      </c>
      <c r="O8740">
        <v>3</v>
      </c>
      <c r="P8740">
        <v>1</v>
      </c>
      <c r="Q8740" t="s">
        <v>104</v>
      </c>
      <c r="R8740" t="s">
        <v>8304</v>
      </c>
      <c r="S8740">
        <v>3.11</v>
      </c>
      <c r="T8740">
        <v>6</v>
      </c>
      <c r="U8740" t="s">
        <v>19</v>
      </c>
      <c r="V8740" s="2">
        <v>43079</v>
      </c>
      <c r="W8740" t="s">
        <v>39</v>
      </c>
      <c r="X8740" t="s">
        <v>175</v>
      </c>
      <c r="Y8740" t="s">
        <v>64</v>
      </c>
    </row>
    <row r="8741" spans="1:25" hidden="1" x14ac:dyDescent="0.35">
      <c r="A8741">
        <v>4</v>
      </c>
      <c r="B8741" t="s">
        <v>43</v>
      </c>
      <c r="C8741">
        <v>6</v>
      </c>
      <c r="D8741" t="s">
        <v>26</v>
      </c>
      <c r="E8741" t="s">
        <v>171</v>
      </c>
      <c r="F8741" t="s">
        <v>13</v>
      </c>
      <c r="G8741" t="s">
        <v>2342</v>
      </c>
      <c r="H8741" s="1">
        <v>0</v>
      </c>
      <c r="I8741" s="2">
        <v>43075</v>
      </c>
      <c r="J8741" t="s">
        <v>2343</v>
      </c>
      <c r="K8741" t="s">
        <v>102</v>
      </c>
      <c r="L8741">
        <v>10009</v>
      </c>
      <c r="M8741">
        <v>1696</v>
      </c>
      <c r="N8741" t="s">
        <v>3904</v>
      </c>
      <c r="O8741">
        <v>21</v>
      </c>
      <c r="P8741">
        <v>7</v>
      </c>
      <c r="Q8741" t="s">
        <v>104</v>
      </c>
      <c r="R8741" t="s">
        <v>8304</v>
      </c>
      <c r="S8741">
        <v>20.51</v>
      </c>
      <c r="T8741">
        <v>42</v>
      </c>
      <c r="U8741" t="s">
        <v>19</v>
      </c>
      <c r="V8741" s="2">
        <v>43079</v>
      </c>
      <c r="W8741" t="s">
        <v>39</v>
      </c>
      <c r="X8741" t="s">
        <v>175</v>
      </c>
      <c r="Y8741" t="s">
        <v>64</v>
      </c>
    </row>
    <row r="8742" spans="1:25" hidden="1" x14ac:dyDescent="0.35">
      <c r="A8742">
        <v>4</v>
      </c>
      <c r="B8742" t="s">
        <v>43</v>
      </c>
      <c r="C8742">
        <v>6</v>
      </c>
      <c r="D8742" t="s">
        <v>50</v>
      </c>
      <c r="E8742" t="s">
        <v>171</v>
      </c>
      <c r="F8742" t="s">
        <v>13</v>
      </c>
      <c r="G8742" t="s">
        <v>2342</v>
      </c>
      <c r="H8742" s="1">
        <v>0</v>
      </c>
      <c r="I8742" s="2">
        <v>43075</v>
      </c>
      <c r="J8742" t="s">
        <v>2343</v>
      </c>
      <c r="K8742" t="s">
        <v>102</v>
      </c>
      <c r="L8742">
        <v>10009</v>
      </c>
      <c r="M8742">
        <v>1026</v>
      </c>
      <c r="N8742" t="s">
        <v>4751</v>
      </c>
      <c r="O8742">
        <v>97</v>
      </c>
      <c r="P8742">
        <v>9</v>
      </c>
      <c r="Q8742" t="s">
        <v>104</v>
      </c>
      <c r="R8742" t="s">
        <v>8304</v>
      </c>
      <c r="S8742">
        <v>97.19</v>
      </c>
      <c r="T8742">
        <v>1620</v>
      </c>
      <c r="U8742" t="s">
        <v>19</v>
      </c>
      <c r="V8742" s="2">
        <v>43079</v>
      </c>
      <c r="W8742" t="s">
        <v>39</v>
      </c>
      <c r="X8742" t="s">
        <v>175</v>
      </c>
      <c r="Y8742" t="s">
        <v>113</v>
      </c>
    </row>
    <row r="8743" spans="1:25" hidden="1" x14ac:dyDescent="0.35">
      <c r="A8743">
        <v>6</v>
      </c>
      <c r="B8743" t="s">
        <v>10</v>
      </c>
      <c r="C8743">
        <v>6</v>
      </c>
      <c r="D8743" t="s">
        <v>26</v>
      </c>
      <c r="E8743" t="s">
        <v>333</v>
      </c>
      <c r="F8743" t="s">
        <v>13</v>
      </c>
      <c r="G8743" t="s">
        <v>1844</v>
      </c>
      <c r="H8743" s="1">
        <v>0.2</v>
      </c>
      <c r="I8743" s="2">
        <v>42963</v>
      </c>
      <c r="J8743" t="s">
        <v>7927</v>
      </c>
      <c r="K8743" t="s">
        <v>30</v>
      </c>
      <c r="L8743">
        <v>85023</v>
      </c>
      <c r="M8743">
        <v>1163</v>
      </c>
      <c r="N8743" t="s">
        <v>3754</v>
      </c>
      <c r="O8743">
        <v>0</v>
      </c>
      <c r="P8743">
        <v>1</v>
      </c>
      <c r="Q8743" t="s">
        <v>32</v>
      </c>
      <c r="R8743" t="s">
        <v>92</v>
      </c>
      <c r="S8743">
        <v>0.26</v>
      </c>
      <c r="T8743">
        <v>2</v>
      </c>
      <c r="U8743" t="s">
        <v>19</v>
      </c>
      <c r="V8743" s="2">
        <v>42969</v>
      </c>
      <c r="W8743" t="s">
        <v>39</v>
      </c>
      <c r="X8743" t="s">
        <v>199</v>
      </c>
      <c r="Y8743" t="s">
        <v>49</v>
      </c>
    </row>
    <row r="8744" spans="1:25" hidden="1" x14ac:dyDescent="0.35">
      <c r="A8744">
        <v>6</v>
      </c>
      <c r="B8744" t="s">
        <v>10</v>
      </c>
      <c r="C8744">
        <v>6</v>
      </c>
      <c r="D8744" t="s">
        <v>26</v>
      </c>
      <c r="E8744" t="s">
        <v>333</v>
      </c>
      <c r="F8744" t="s">
        <v>13</v>
      </c>
      <c r="G8744" t="s">
        <v>1844</v>
      </c>
      <c r="H8744" s="1">
        <v>0.2</v>
      </c>
      <c r="I8744" s="2">
        <v>42963</v>
      </c>
      <c r="J8744" t="s">
        <v>7927</v>
      </c>
      <c r="K8744" t="s">
        <v>30</v>
      </c>
      <c r="L8744">
        <v>85023</v>
      </c>
      <c r="M8744">
        <v>196</v>
      </c>
      <c r="N8744" t="s">
        <v>4180</v>
      </c>
      <c r="O8744">
        <v>2</v>
      </c>
      <c r="P8744">
        <v>2</v>
      </c>
      <c r="Q8744" t="s">
        <v>32</v>
      </c>
      <c r="R8744" t="s">
        <v>92</v>
      </c>
      <c r="S8744">
        <v>1.76</v>
      </c>
      <c r="T8744">
        <v>5</v>
      </c>
      <c r="U8744" t="s">
        <v>19</v>
      </c>
      <c r="V8744" s="2">
        <v>42969</v>
      </c>
      <c r="W8744" t="s">
        <v>39</v>
      </c>
      <c r="X8744" t="s">
        <v>199</v>
      </c>
      <c r="Y8744" t="s">
        <v>35</v>
      </c>
    </row>
    <row r="8745" spans="1:25" hidden="1" x14ac:dyDescent="0.35">
      <c r="A8745">
        <v>6</v>
      </c>
      <c r="B8745" t="s">
        <v>10</v>
      </c>
      <c r="C8745">
        <v>6</v>
      </c>
      <c r="D8745" t="s">
        <v>26</v>
      </c>
      <c r="E8745" t="s">
        <v>333</v>
      </c>
      <c r="F8745" t="s">
        <v>13</v>
      </c>
      <c r="G8745" t="s">
        <v>1844</v>
      </c>
      <c r="H8745" s="1">
        <v>0.2</v>
      </c>
      <c r="I8745" s="2">
        <v>42963</v>
      </c>
      <c r="J8745" t="s">
        <v>7927</v>
      </c>
      <c r="K8745" t="s">
        <v>30</v>
      </c>
      <c r="L8745">
        <v>85023</v>
      </c>
      <c r="M8745">
        <v>1682</v>
      </c>
      <c r="N8745" t="s">
        <v>3440</v>
      </c>
      <c r="O8745">
        <v>106</v>
      </c>
      <c r="P8745">
        <v>8</v>
      </c>
      <c r="Q8745" t="s">
        <v>32</v>
      </c>
      <c r="R8745" t="s">
        <v>92</v>
      </c>
      <c r="S8745">
        <v>105.65</v>
      </c>
      <c r="T8745">
        <v>313</v>
      </c>
      <c r="U8745" t="s">
        <v>19</v>
      </c>
      <c r="V8745" s="2">
        <v>42969</v>
      </c>
      <c r="W8745" t="s">
        <v>39</v>
      </c>
      <c r="X8745" t="s">
        <v>199</v>
      </c>
      <c r="Y8745" t="s">
        <v>64</v>
      </c>
    </row>
    <row r="8746" spans="1:25" hidden="1" x14ac:dyDescent="0.35">
      <c r="A8746">
        <v>6</v>
      </c>
      <c r="B8746" t="s">
        <v>10</v>
      </c>
      <c r="C8746">
        <v>6</v>
      </c>
      <c r="D8746" t="s">
        <v>50</v>
      </c>
      <c r="E8746" t="s">
        <v>333</v>
      </c>
      <c r="F8746" t="s">
        <v>13</v>
      </c>
      <c r="G8746" t="s">
        <v>1844</v>
      </c>
      <c r="H8746" s="1">
        <v>0.2</v>
      </c>
      <c r="I8746" s="2">
        <v>42963</v>
      </c>
      <c r="J8746" t="s">
        <v>7927</v>
      </c>
      <c r="K8746" t="s">
        <v>30</v>
      </c>
      <c r="L8746">
        <v>85023</v>
      </c>
      <c r="M8746">
        <v>1399</v>
      </c>
      <c r="N8746" t="s">
        <v>5114</v>
      </c>
      <c r="O8746">
        <v>211</v>
      </c>
      <c r="P8746">
        <v>5</v>
      </c>
      <c r="Q8746" t="s">
        <v>32</v>
      </c>
      <c r="R8746" t="s">
        <v>92</v>
      </c>
      <c r="S8746">
        <v>211.5</v>
      </c>
      <c r="T8746">
        <v>1880</v>
      </c>
      <c r="U8746" t="s">
        <v>19</v>
      </c>
      <c r="V8746" s="2">
        <v>42969</v>
      </c>
      <c r="W8746" t="s">
        <v>39</v>
      </c>
      <c r="X8746" t="s">
        <v>199</v>
      </c>
      <c r="Y8746" t="s">
        <v>52</v>
      </c>
    </row>
    <row r="8747" spans="1:25" hidden="1" x14ac:dyDescent="0.35">
      <c r="A8747">
        <v>6</v>
      </c>
      <c r="B8747" t="s">
        <v>10</v>
      </c>
      <c r="C8747">
        <v>6</v>
      </c>
      <c r="D8747" t="s">
        <v>11</v>
      </c>
      <c r="E8747" t="s">
        <v>201</v>
      </c>
      <c r="F8747" t="s">
        <v>13</v>
      </c>
      <c r="G8747" t="s">
        <v>5443</v>
      </c>
      <c r="H8747" s="1">
        <v>0</v>
      </c>
      <c r="I8747" s="2">
        <v>43093</v>
      </c>
      <c r="J8747" t="s">
        <v>5478</v>
      </c>
      <c r="K8747" t="s">
        <v>73</v>
      </c>
      <c r="L8747">
        <v>65807</v>
      </c>
      <c r="M8747">
        <v>586</v>
      </c>
      <c r="N8747" t="s">
        <v>5466</v>
      </c>
      <c r="O8747">
        <v>4</v>
      </c>
      <c r="P8747">
        <v>2</v>
      </c>
      <c r="Q8747" t="s">
        <v>75</v>
      </c>
      <c r="R8747" t="s">
        <v>8304</v>
      </c>
      <c r="S8747">
        <v>3.78</v>
      </c>
      <c r="T8747">
        <v>10</v>
      </c>
      <c r="U8747" t="s">
        <v>33</v>
      </c>
      <c r="V8747" s="2">
        <v>43099</v>
      </c>
      <c r="W8747" t="s">
        <v>39</v>
      </c>
      <c r="X8747" t="s">
        <v>368</v>
      </c>
      <c r="Y8747" t="s">
        <v>47</v>
      </c>
    </row>
    <row r="8748" spans="1:25" hidden="1" x14ac:dyDescent="0.35">
      <c r="A8748">
        <v>6</v>
      </c>
      <c r="B8748" t="s">
        <v>10</v>
      </c>
      <c r="C8748">
        <v>6</v>
      </c>
      <c r="D8748" t="s">
        <v>50</v>
      </c>
      <c r="E8748" t="s">
        <v>201</v>
      </c>
      <c r="F8748" t="s">
        <v>13</v>
      </c>
      <c r="G8748" t="s">
        <v>5443</v>
      </c>
      <c r="H8748" s="1">
        <v>0</v>
      </c>
      <c r="I8748" s="2">
        <v>43093</v>
      </c>
      <c r="J8748" t="s">
        <v>5478</v>
      </c>
      <c r="K8748" t="s">
        <v>73</v>
      </c>
      <c r="L8748">
        <v>65807</v>
      </c>
      <c r="M8748">
        <v>403</v>
      </c>
      <c r="N8748" t="s">
        <v>4841</v>
      </c>
      <c r="O8748">
        <v>2303</v>
      </c>
      <c r="P8748">
        <v>7</v>
      </c>
      <c r="Q8748" t="s">
        <v>75</v>
      </c>
      <c r="R8748" t="s">
        <v>8304</v>
      </c>
      <c r="S8748">
        <v>2302.9699999999998</v>
      </c>
      <c r="T8748">
        <v>4900</v>
      </c>
      <c r="U8748" t="s">
        <v>33</v>
      </c>
      <c r="V8748" s="2">
        <v>43099</v>
      </c>
      <c r="W8748" t="s">
        <v>39</v>
      </c>
      <c r="X8748" t="s">
        <v>368</v>
      </c>
      <c r="Y8748" t="s">
        <v>727</v>
      </c>
    </row>
    <row r="8749" spans="1:25" x14ac:dyDescent="0.35">
      <c r="A8749">
        <v>2</v>
      </c>
      <c r="B8749" t="s">
        <v>25</v>
      </c>
      <c r="C8749">
        <v>1</v>
      </c>
      <c r="D8749" t="s">
        <v>11</v>
      </c>
      <c r="E8749" t="s">
        <v>1121</v>
      </c>
      <c r="F8749" t="s">
        <v>13</v>
      </c>
      <c r="G8749" t="s">
        <v>5274</v>
      </c>
      <c r="H8749" s="1">
        <v>0</v>
      </c>
      <c r="I8749" s="2">
        <v>42991</v>
      </c>
      <c r="J8749" t="s">
        <v>5275</v>
      </c>
      <c r="K8749" t="s">
        <v>30</v>
      </c>
      <c r="L8749">
        <v>92804</v>
      </c>
      <c r="M8749">
        <v>1563</v>
      </c>
      <c r="N8749" t="s">
        <v>1903</v>
      </c>
      <c r="O8749">
        <v>12</v>
      </c>
      <c r="P8749">
        <v>3</v>
      </c>
      <c r="Q8749" t="s">
        <v>32</v>
      </c>
      <c r="R8749" t="s">
        <v>8304</v>
      </c>
      <c r="S8749">
        <v>12.06</v>
      </c>
      <c r="T8749">
        <v>45</v>
      </c>
      <c r="U8749" t="s">
        <v>33</v>
      </c>
      <c r="V8749" s="2">
        <v>42993</v>
      </c>
      <c r="W8749" t="s">
        <v>130</v>
      </c>
      <c r="X8749" t="s">
        <v>34</v>
      </c>
      <c r="Y8749" t="s">
        <v>47</v>
      </c>
    </row>
    <row r="8750" spans="1:25" x14ac:dyDescent="0.35">
      <c r="A8750">
        <v>2</v>
      </c>
      <c r="B8750" t="s">
        <v>25</v>
      </c>
      <c r="C8750">
        <v>1</v>
      </c>
      <c r="D8750" t="s">
        <v>11</v>
      </c>
      <c r="E8750" t="s">
        <v>1121</v>
      </c>
      <c r="F8750" t="s">
        <v>13</v>
      </c>
      <c r="G8750" t="s">
        <v>5274</v>
      </c>
      <c r="H8750" s="1">
        <v>0</v>
      </c>
      <c r="I8750" s="2">
        <v>42991</v>
      </c>
      <c r="J8750" t="s">
        <v>5275</v>
      </c>
      <c r="K8750" t="s">
        <v>30</v>
      </c>
      <c r="L8750">
        <v>92804</v>
      </c>
      <c r="M8750">
        <v>562</v>
      </c>
      <c r="N8750" t="s">
        <v>5279</v>
      </c>
      <c r="O8750">
        <v>25</v>
      </c>
      <c r="P8750">
        <v>5</v>
      </c>
      <c r="Q8750" t="s">
        <v>32</v>
      </c>
      <c r="R8750" t="s">
        <v>8304</v>
      </c>
      <c r="S8750">
        <v>24.88</v>
      </c>
      <c r="T8750">
        <v>207</v>
      </c>
      <c r="U8750" t="s">
        <v>33</v>
      </c>
      <c r="V8750" s="2">
        <v>42993</v>
      </c>
      <c r="W8750" t="s">
        <v>130</v>
      </c>
      <c r="X8750" t="s">
        <v>34</v>
      </c>
      <c r="Y8750" t="s">
        <v>47</v>
      </c>
    </row>
    <row r="8751" spans="1:25" x14ac:dyDescent="0.35">
      <c r="A8751">
        <v>2</v>
      </c>
      <c r="B8751" t="s">
        <v>25</v>
      </c>
      <c r="C8751">
        <v>1</v>
      </c>
      <c r="D8751" t="s">
        <v>11</v>
      </c>
      <c r="E8751" t="s">
        <v>1121</v>
      </c>
      <c r="F8751" t="s">
        <v>13</v>
      </c>
      <c r="G8751" t="s">
        <v>5274</v>
      </c>
      <c r="H8751" s="1">
        <v>0</v>
      </c>
      <c r="I8751" s="2">
        <v>42991</v>
      </c>
      <c r="J8751" t="s">
        <v>5275</v>
      </c>
      <c r="K8751" t="s">
        <v>30</v>
      </c>
      <c r="L8751">
        <v>92804</v>
      </c>
      <c r="M8751">
        <v>673</v>
      </c>
      <c r="N8751" t="s">
        <v>1511</v>
      </c>
      <c r="O8751">
        <v>55</v>
      </c>
      <c r="P8751">
        <v>7</v>
      </c>
      <c r="Q8751" t="s">
        <v>32</v>
      </c>
      <c r="R8751" t="s">
        <v>8304</v>
      </c>
      <c r="S8751">
        <v>55.39</v>
      </c>
      <c r="T8751">
        <v>132</v>
      </c>
      <c r="U8751" t="s">
        <v>33</v>
      </c>
      <c r="V8751" s="2">
        <v>42993</v>
      </c>
      <c r="W8751" t="s">
        <v>130</v>
      </c>
      <c r="X8751" t="s">
        <v>34</v>
      </c>
      <c r="Y8751" t="s">
        <v>47</v>
      </c>
    </row>
    <row r="8752" spans="1:25" x14ac:dyDescent="0.35">
      <c r="A8752">
        <v>2</v>
      </c>
      <c r="B8752" t="s">
        <v>25</v>
      </c>
      <c r="C8752">
        <v>1</v>
      </c>
      <c r="D8752" t="s">
        <v>11</v>
      </c>
      <c r="E8752" t="s">
        <v>1121</v>
      </c>
      <c r="F8752" t="s">
        <v>13</v>
      </c>
      <c r="G8752" t="s">
        <v>5274</v>
      </c>
      <c r="H8752" s="1">
        <v>0.2</v>
      </c>
      <c r="I8752" s="2">
        <v>42991</v>
      </c>
      <c r="J8752" t="s">
        <v>5275</v>
      </c>
      <c r="K8752" t="s">
        <v>30</v>
      </c>
      <c r="L8752">
        <v>92804</v>
      </c>
      <c r="M8752">
        <v>741</v>
      </c>
      <c r="N8752" t="s">
        <v>1790</v>
      </c>
      <c r="O8752">
        <v>72</v>
      </c>
      <c r="P8752">
        <v>3</v>
      </c>
      <c r="Q8752" t="s">
        <v>32</v>
      </c>
      <c r="R8752" t="s">
        <v>8304</v>
      </c>
      <c r="S8752">
        <v>71.77</v>
      </c>
      <c r="T8752">
        <v>718</v>
      </c>
      <c r="U8752" t="s">
        <v>33</v>
      </c>
      <c r="V8752" s="2">
        <v>42993</v>
      </c>
      <c r="W8752" t="s">
        <v>130</v>
      </c>
      <c r="X8752" t="s">
        <v>34</v>
      </c>
      <c r="Y8752" t="s">
        <v>24</v>
      </c>
    </row>
    <row r="8753" spans="1:25" x14ac:dyDescent="0.35">
      <c r="A8753">
        <v>2</v>
      </c>
      <c r="B8753" t="s">
        <v>25</v>
      </c>
      <c r="C8753">
        <v>1</v>
      </c>
      <c r="D8753" t="s">
        <v>26</v>
      </c>
      <c r="E8753" t="s">
        <v>1121</v>
      </c>
      <c r="F8753" t="s">
        <v>13</v>
      </c>
      <c r="G8753" t="s">
        <v>5274</v>
      </c>
      <c r="H8753" s="1">
        <v>0</v>
      </c>
      <c r="I8753" s="2">
        <v>42991</v>
      </c>
      <c r="J8753" t="s">
        <v>5275</v>
      </c>
      <c r="K8753" t="s">
        <v>30</v>
      </c>
      <c r="L8753">
        <v>92804</v>
      </c>
      <c r="M8753">
        <v>1708</v>
      </c>
      <c r="N8753" t="s">
        <v>3050</v>
      </c>
      <c r="O8753">
        <v>101</v>
      </c>
      <c r="P8753">
        <v>2</v>
      </c>
      <c r="Q8753" t="s">
        <v>32</v>
      </c>
      <c r="R8753" t="s">
        <v>8304</v>
      </c>
      <c r="S8753">
        <v>100.66</v>
      </c>
      <c r="T8753">
        <v>210</v>
      </c>
      <c r="U8753" t="s">
        <v>33</v>
      </c>
      <c r="V8753" s="2">
        <v>42993</v>
      </c>
      <c r="W8753" t="s">
        <v>130</v>
      </c>
      <c r="X8753" t="s">
        <v>34</v>
      </c>
      <c r="Y8753" t="s">
        <v>64</v>
      </c>
    </row>
    <row r="8754" spans="1:25" x14ac:dyDescent="0.35">
      <c r="A8754">
        <v>2</v>
      </c>
      <c r="B8754" t="s">
        <v>25</v>
      </c>
      <c r="C8754">
        <v>1</v>
      </c>
      <c r="D8754" t="s">
        <v>26</v>
      </c>
      <c r="E8754" t="s">
        <v>1121</v>
      </c>
      <c r="F8754" t="s">
        <v>13</v>
      </c>
      <c r="G8754" t="s">
        <v>5274</v>
      </c>
      <c r="H8754" s="1">
        <v>0.2</v>
      </c>
      <c r="I8754" s="2">
        <v>42991</v>
      </c>
      <c r="J8754" t="s">
        <v>5275</v>
      </c>
      <c r="K8754" t="s">
        <v>30</v>
      </c>
      <c r="L8754">
        <v>92804</v>
      </c>
      <c r="M8754">
        <v>43</v>
      </c>
      <c r="N8754" t="s">
        <v>8232</v>
      </c>
      <c r="O8754">
        <v>8</v>
      </c>
      <c r="P8754">
        <v>3</v>
      </c>
      <c r="Q8754" t="s">
        <v>32</v>
      </c>
      <c r="R8754" t="s">
        <v>8304</v>
      </c>
      <c r="S8754">
        <v>7.82</v>
      </c>
      <c r="T8754">
        <v>25</v>
      </c>
      <c r="U8754" t="s">
        <v>33</v>
      </c>
      <c r="V8754" s="2">
        <v>42993</v>
      </c>
      <c r="W8754" t="s">
        <v>130</v>
      </c>
      <c r="X8754" t="s">
        <v>34</v>
      </c>
      <c r="Y8754" t="s">
        <v>54</v>
      </c>
    </row>
    <row r="8755" spans="1:25" hidden="1" x14ac:dyDescent="0.35">
      <c r="A8755">
        <v>6</v>
      </c>
      <c r="B8755" t="s">
        <v>10</v>
      </c>
      <c r="C8755">
        <v>6</v>
      </c>
      <c r="D8755" t="s">
        <v>50</v>
      </c>
      <c r="E8755" t="s">
        <v>876</v>
      </c>
      <c r="F8755" t="s">
        <v>13</v>
      </c>
      <c r="G8755" t="s">
        <v>1792</v>
      </c>
      <c r="H8755" s="1">
        <v>0</v>
      </c>
      <c r="I8755" s="2">
        <v>42943</v>
      </c>
      <c r="J8755" t="s">
        <v>5104</v>
      </c>
      <c r="K8755" t="s">
        <v>16</v>
      </c>
      <c r="L8755">
        <v>40214</v>
      </c>
      <c r="M8755">
        <v>1071</v>
      </c>
      <c r="N8755" t="s">
        <v>4837</v>
      </c>
      <c r="O8755">
        <v>0</v>
      </c>
      <c r="P8755">
        <v>3</v>
      </c>
      <c r="Q8755" t="s">
        <v>18</v>
      </c>
      <c r="R8755" t="s">
        <v>8304</v>
      </c>
      <c r="S8755">
        <v>0.3</v>
      </c>
      <c r="T8755">
        <v>30</v>
      </c>
      <c r="U8755" t="s">
        <v>19</v>
      </c>
      <c r="V8755" s="2">
        <v>42949</v>
      </c>
      <c r="W8755" t="s">
        <v>39</v>
      </c>
      <c r="X8755" t="s">
        <v>21</v>
      </c>
      <c r="Y8755" t="s">
        <v>52</v>
      </c>
    </row>
    <row r="8756" spans="1:25" hidden="1" x14ac:dyDescent="0.35">
      <c r="A8756">
        <v>5</v>
      </c>
      <c r="B8756" t="s">
        <v>43</v>
      </c>
      <c r="C8756">
        <v>6</v>
      </c>
      <c r="D8756" t="s">
        <v>11</v>
      </c>
      <c r="E8756" t="s">
        <v>329</v>
      </c>
      <c r="F8756" t="s">
        <v>13</v>
      </c>
      <c r="G8756" t="s">
        <v>1486</v>
      </c>
      <c r="H8756" s="1">
        <v>0.6</v>
      </c>
      <c r="I8756" s="2">
        <v>43086</v>
      </c>
      <c r="J8756" t="s">
        <v>2257</v>
      </c>
      <c r="K8756" t="s">
        <v>73</v>
      </c>
      <c r="L8756">
        <v>61701</v>
      </c>
      <c r="M8756">
        <v>866</v>
      </c>
      <c r="N8756" t="s">
        <v>8211</v>
      </c>
      <c r="O8756">
        <v>-20</v>
      </c>
      <c r="P8756">
        <v>2</v>
      </c>
      <c r="Q8756" t="s">
        <v>75</v>
      </c>
      <c r="R8756" t="s">
        <v>8304</v>
      </c>
      <c r="S8756">
        <v>-19.739999999999998</v>
      </c>
      <c r="T8756">
        <v>42</v>
      </c>
      <c r="U8756" t="s">
        <v>19</v>
      </c>
      <c r="V8756" s="2">
        <v>43091</v>
      </c>
      <c r="W8756" t="s">
        <v>39</v>
      </c>
      <c r="X8756" t="s">
        <v>139</v>
      </c>
      <c r="Y8756" t="s">
        <v>47</v>
      </c>
    </row>
    <row r="8757" spans="1:25" hidden="1" x14ac:dyDescent="0.35">
      <c r="A8757">
        <v>5</v>
      </c>
      <c r="B8757" t="s">
        <v>43</v>
      </c>
      <c r="C8757">
        <v>6</v>
      </c>
      <c r="D8757" t="s">
        <v>26</v>
      </c>
      <c r="E8757" t="s">
        <v>329</v>
      </c>
      <c r="F8757" t="s">
        <v>13</v>
      </c>
      <c r="G8757" t="s">
        <v>1486</v>
      </c>
      <c r="H8757" s="1">
        <v>0.2</v>
      </c>
      <c r="I8757" s="2">
        <v>43086</v>
      </c>
      <c r="J8757" t="s">
        <v>2257</v>
      </c>
      <c r="K8757" t="s">
        <v>73</v>
      </c>
      <c r="L8757">
        <v>61701</v>
      </c>
      <c r="M8757">
        <v>1553</v>
      </c>
      <c r="N8757" t="s">
        <v>3027</v>
      </c>
      <c r="O8757">
        <v>-16</v>
      </c>
      <c r="P8757">
        <v>1</v>
      </c>
      <c r="Q8757" t="s">
        <v>75</v>
      </c>
      <c r="R8757" t="s">
        <v>8304</v>
      </c>
      <c r="S8757">
        <v>-15.75</v>
      </c>
      <c r="T8757">
        <v>180</v>
      </c>
      <c r="U8757" t="s">
        <v>19</v>
      </c>
      <c r="V8757" s="2">
        <v>43091</v>
      </c>
      <c r="W8757" t="s">
        <v>39</v>
      </c>
      <c r="X8757" t="s">
        <v>139</v>
      </c>
      <c r="Y8757" t="s">
        <v>42</v>
      </c>
    </row>
    <row r="8758" spans="1:25" hidden="1" x14ac:dyDescent="0.35">
      <c r="A8758">
        <v>5</v>
      </c>
      <c r="B8758" t="s">
        <v>43</v>
      </c>
      <c r="C8758">
        <v>6</v>
      </c>
      <c r="D8758" t="s">
        <v>26</v>
      </c>
      <c r="E8758" t="s">
        <v>329</v>
      </c>
      <c r="F8758" t="s">
        <v>13</v>
      </c>
      <c r="G8758" t="s">
        <v>1486</v>
      </c>
      <c r="H8758" s="1">
        <v>0.2</v>
      </c>
      <c r="I8758" s="2">
        <v>43086</v>
      </c>
      <c r="J8758" t="s">
        <v>2257</v>
      </c>
      <c r="K8758" t="s">
        <v>73</v>
      </c>
      <c r="L8758">
        <v>61701</v>
      </c>
      <c r="M8758">
        <v>1167</v>
      </c>
      <c r="N8758" t="s">
        <v>3101</v>
      </c>
      <c r="O8758">
        <v>1</v>
      </c>
      <c r="P8758">
        <v>5</v>
      </c>
      <c r="Q8758" t="s">
        <v>75</v>
      </c>
      <c r="R8758" t="s">
        <v>8304</v>
      </c>
      <c r="S8758">
        <v>1.48</v>
      </c>
      <c r="T8758">
        <v>13</v>
      </c>
      <c r="U8758" t="s">
        <v>19</v>
      </c>
      <c r="V8758" s="2">
        <v>43091</v>
      </c>
      <c r="W8758" t="s">
        <v>39</v>
      </c>
      <c r="X8758" t="s">
        <v>139</v>
      </c>
      <c r="Y8758" t="s">
        <v>49</v>
      </c>
    </row>
    <row r="8759" spans="1:25" hidden="1" x14ac:dyDescent="0.35">
      <c r="A8759">
        <v>3</v>
      </c>
      <c r="B8759" t="s">
        <v>25</v>
      </c>
      <c r="C8759">
        <v>1</v>
      </c>
      <c r="D8759" t="s">
        <v>26</v>
      </c>
      <c r="E8759" t="s">
        <v>2760</v>
      </c>
      <c r="F8759" t="s">
        <v>13</v>
      </c>
      <c r="G8759" t="s">
        <v>44</v>
      </c>
      <c r="H8759" s="1">
        <v>0</v>
      </c>
      <c r="I8759" s="2">
        <v>42774</v>
      </c>
      <c r="J8759" t="s">
        <v>2761</v>
      </c>
      <c r="K8759" t="s">
        <v>73</v>
      </c>
      <c r="L8759">
        <v>67846</v>
      </c>
      <c r="M8759">
        <v>111</v>
      </c>
      <c r="N8759" t="s">
        <v>514</v>
      </c>
      <c r="O8759">
        <v>2</v>
      </c>
      <c r="P8759">
        <v>1</v>
      </c>
      <c r="Q8759" t="s">
        <v>75</v>
      </c>
      <c r="R8759" t="s">
        <v>8304</v>
      </c>
      <c r="S8759">
        <v>1.8</v>
      </c>
      <c r="T8759">
        <v>6</v>
      </c>
      <c r="U8759" t="s">
        <v>19</v>
      </c>
      <c r="V8759" s="2">
        <v>42777</v>
      </c>
      <c r="W8759" t="s">
        <v>130</v>
      </c>
      <c r="X8759" t="s">
        <v>2166</v>
      </c>
      <c r="Y8759" t="s">
        <v>176</v>
      </c>
    </row>
    <row r="8760" spans="1:25" hidden="1" x14ac:dyDescent="0.35">
      <c r="A8760">
        <v>3</v>
      </c>
      <c r="B8760" t="s">
        <v>25</v>
      </c>
      <c r="C8760">
        <v>1</v>
      </c>
      <c r="D8760" t="s">
        <v>26</v>
      </c>
      <c r="E8760" t="s">
        <v>2760</v>
      </c>
      <c r="F8760" t="s">
        <v>13</v>
      </c>
      <c r="G8760" t="s">
        <v>44</v>
      </c>
      <c r="H8760" s="1">
        <v>0</v>
      </c>
      <c r="I8760" s="2">
        <v>42774</v>
      </c>
      <c r="J8760" t="s">
        <v>2761</v>
      </c>
      <c r="K8760" t="s">
        <v>73</v>
      </c>
      <c r="L8760">
        <v>67846</v>
      </c>
      <c r="M8760">
        <v>1412</v>
      </c>
      <c r="N8760" t="s">
        <v>352</v>
      </c>
      <c r="O8760">
        <v>2</v>
      </c>
      <c r="P8760">
        <v>2</v>
      </c>
      <c r="Q8760" t="s">
        <v>75</v>
      </c>
      <c r="R8760" t="s">
        <v>8304</v>
      </c>
      <c r="S8760">
        <v>1.73</v>
      </c>
      <c r="T8760">
        <v>6</v>
      </c>
      <c r="U8760" t="s">
        <v>19</v>
      </c>
      <c r="V8760" s="2">
        <v>42777</v>
      </c>
      <c r="W8760" t="s">
        <v>130</v>
      </c>
      <c r="X8760" t="s">
        <v>2166</v>
      </c>
      <c r="Y8760" t="s">
        <v>49</v>
      </c>
    </row>
    <row r="8761" spans="1:25" hidden="1" x14ac:dyDescent="0.35">
      <c r="A8761">
        <v>3</v>
      </c>
      <c r="B8761" t="s">
        <v>25</v>
      </c>
      <c r="C8761">
        <v>1</v>
      </c>
      <c r="D8761" t="s">
        <v>26</v>
      </c>
      <c r="E8761" t="s">
        <v>2760</v>
      </c>
      <c r="F8761" t="s">
        <v>13</v>
      </c>
      <c r="G8761" t="s">
        <v>44</v>
      </c>
      <c r="H8761" s="1">
        <v>0</v>
      </c>
      <c r="I8761" s="2">
        <v>42774</v>
      </c>
      <c r="J8761" t="s">
        <v>2761</v>
      </c>
      <c r="K8761" t="s">
        <v>73</v>
      </c>
      <c r="L8761">
        <v>67846</v>
      </c>
      <c r="M8761">
        <v>1658</v>
      </c>
      <c r="N8761" t="s">
        <v>2772</v>
      </c>
      <c r="O8761">
        <v>4</v>
      </c>
      <c r="P8761">
        <v>2</v>
      </c>
      <c r="Q8761" t="s">
        <v>75</v>
      </c>
      <c r="R8761" t="s">
        <v>8304</v>
      </c>
      <c r="S8761">
        <v>4.29</v>
      </c>
      <c r="T8761">
        <v>10</v>
      </c>
      <c r="U8761" t="s">
        <v>19</v>
      </c>
      <c r="V8761" s="2">
        <v>42777</v>
      </c>
      <c r="W8761" t="s">
        <v>130</v>
      </c>
      <c r="X8761" t="s">
        <v>2166</v>
      </c>
      <c r="Y8761" t="s">
        <v>64</v>
      </c>
    </row>
    <row r="8762" spans="1:25" hidden="1" x14ac:dyDescent="0.35">
      <c r="A8762">
        <v>4</v>
      </c>
      <c r="B8762" t="s">
        <v>43</v>
      </c>
      <c r="C8762">
        <v>6</v>
      </c>
      <c r="D8762" t="s">
        <v>26</v>
      </c>
      <c r="E8762" t="s">
        <v>2398</v>
      </c>
      <c r="F8762" t="s">
        <v>13</v>
      </c>
      <c r="G8762" t="s">
        <v>7128</v>
      </c>
      <c r="H8762" s="1">
        <v>0.2</v>
      </c>
      <c r="I8762" s="2">
        <v>42968</v>
      </c>
      <c r="J8762" t="s">
        <v>7515</v>
      </c>
      <c r="K8762" t="s">
        <v>102</v>
      </c>
      <c r="L8762">
        <v>18103</v>
      </c>
      <c r="M8762">
        <v>1777</v>
      </c>
      <c r="N8762" t="s">
        <v>7380</v>
      </c>
      <c r="O8762">
        <v>15</v>
      </c>
      <c r="P8762">
        <v>2</v>
      </c>
      <c r="Q8762" t="s">
        <v>104</v>
      </c>
      <c r="R8762" t="s">
        <v>8304</v>
      </c>
      <c r="S8762">
        <v>15.49</v>
      </c>
      <c r="T8762">
        <v>50</v>
      </c>
      <c r="U8762" t="s">
        <v>76</v>
      </c>
      <c r="V8762" s="2">
        <v>42972</v>
      </c>
      <c r="W8762" t="s">
        <v>39</v>
      </c>
      <c r="X8762" t="s">
        <v>105</v>
      </c>
      <c r="Y8762" t="s">
        <v>64</v>
      </c>
    </row>
    <row r="8763" spans="1:25" hidden="1" x14ac:dyDescent="0.35">
      <c r="A8763">
        <v>4</v>
      </c>
      <c r="B8763" t="s">
        <v>43</v>
      </c>
      <c r="C8763">
        <v>6</v>
      </c>
      <c r="D8763" t="s">
        <v>26</v>
      </c>
      <c r="E8763" t="s">
        <v>2398</v>
      </c>
      <c r="F8763" t="s">
        <v>13</v>
      </c>
      <c r="G8763" t="s">
        <v>7128</v>
      </c>
      <c r="H8763" s="1">
        <v>0.2</v>
      </c>
      <c r="I8763" s="2">
        <v>42968</v>
      </c>
      <c r="J8763" t="s">
        <v>7515</v>
      </c>
      <c r="K8763" t="s">
        <v>102</v>
      </c>
      <c r="L8763">
        <v>18103</v>
      </c>
      <c r="M8763">
        <v>1504</v>
      </c>
      <c r="N8763" t="s">
        <v>774</v>
      </c>
      <c r="O8763">
        <v>-1</v>
      </c>
      <c r="P8763">
        <v>2</v>
      </c>
      <c r="Q8763" t="s">
        <v>104</v>
      </c>
      <c r="R8763" t="s">
        <v>8304</v>
      </c>
      <c r="S8763">
        <v>-0.7</v>
      </c>
      <c r="T8763">
        <v>3</v>
      </c>
      <c r="U8763" t="s">
        <v>76</v>
      </c>
      <c r="V8763" s="2">
        <v>42972</v>
      </c>
      <c r="W8763" t="s">
        <v>39</v>
      </c>
      <c r="X8763" t="s">
        <v>105</v>
      </c>
      <c r="Y8763" t="s">
        <v>356</v>
      </c>
    </row>
    <row r="8764" spans="1:25" hidden="1" x14ac:dyDescent="0.35">
      <c r="A8764">
        <v>4</v>
      </c>
      <c r="B8764" t="s">
        <v>43</v>
      </c>
      <c r="C8764">
        <v>6</v>
      </c>
      <c r="D8764" t="s">
        <v>26</v>
      </c>
      <c r="E8764" t="s">
        <v>2398</v>
      </c>
      <c r="F8764" t="s">
        <v>13</v>
      </c>
      <c r="G8764" t="s">
        <v>7128</v>
      </c>
      <c r="H8764" s="1">
        <v>0.2</v>
      </c>
      <c r="I8764" s="2">
        <v>42968</v>
      </c>
      <c r="J8764" t="s">
        <v>7515</v>
      </c>
      <c r="K8764" t="s">
        <v>102</v>
      </c>
      <c r="L8764">
        <v>18103</v>
      </c>
      <c r="M8764">
        <v>1377</v>
      </c>
      <c r="N8764" t="s">
        <v>2946</v>
      </c>
      <c r="O8764">
        <v>-166</v>
      </c>
      <c r="P8764">
        <v>6</v>
      </c>
      <c r="Q8764" t="s">
        <v>104</v>
      </c>
      <c r="R8764" t="s">
        <v>8304</v>
      </c>
      <c r="S8764">
        <v>-165.77</v>
      </c>
      <c r="T8764">
        <v>663</v>
      </c>
      <c r="U8764" t="s">
        <v>76</v>
      </c>
      <c r="V8764" s="2">
        <v>42972</v>
      </c>
      <c r="W8764" t="s">
        <v>39</v>
      </c>
      <c r="X8764" t="s">
        <v>105</v>
      </c>
      <c r="Y8764" t="s">
        <v>42</v>
      </c>
    </row>
    <row r="8765" spans="1:25" hidden="1" x14ac:dyDescent="0.35">
      <c r="A8765">
        <v>4</v>
      </c>
      <c r="B8765" t="s">
        <v>43</v>
      </c>
      <c r="C8765">
        <v>6</v>
      </c>
      <c r="D8765" t="s">
        <v>26</v>
      </c>
      <c r="E8765" t="s">
        <v>2398</v>
      </c>
      <c r="F8765" t="s">
        <v>13</v>
      </c>
      <c r="G8765" t="s">
        <v>7128</v>
      </c>
      <c r="H8765" s="1">
        <v>0.7</v>
      </c>
      <c r="I8765" s="2">
        <v>42968</v>
      </c>
      <c r="J8765" t="s">
        <v>7515</v>
      </c>
      <c r="K8765" t="s">
        <v>102</v>
      </c>
      <c r="L8765">
        <v>18103</v>
      </c>
      <c r="M8765">
        <v>683</v>
      </c>
      <c r="N8765" t="s">
        <v>3242</v>
      </c>
      <c r="O8765">
        <v>-83</v>
      </c>
      <c r="P8765">
        <v>2</v>
      </c>
      <c r="Q8765" t="s">
        <v>104</v>
      </c>
      <c r="R8765" t="s">
        <v>8304</v>
      </c>
      <c r="S8765">
        <v>-82.99</v>
      </c>
      <c r="T8765">
        <v>100</v>
      </c>
      <c r="U8765" t="s">
        <v>76</v>
      </c>
      <c r="V8765" s="2">
        <v>42972</v>
      </c>
      <c r="W8765" t="s">
        <v>39</v>
      </c>
      <c r="X8765" t="s">
        <v>105</v>
      </c>
      <c r="Y8765" t="s">
        <v>54</v>
      </c>
    </row>
    <row r="8766" spans="1:25" hidden="1" x14ac:dyDescent="0.35">
      <c r="A8766">
        <v>4</v>
      </c>
      <c r="B8766" t="s">
        <v>43</v>
      </c>
      <c r="C8766">
        <v>6</v>
      </c>
      <c r="D8766" t="s">
        <v>50</v>
      </c>
      <c r="E8766" t="s">
        <v>2398</v>
      </c>
      <c r="F8766" t="s">
        <v>13</v>
      </c>
      <c r="G8766" t="s">
        <v>7128</v>
      </c>
      <c r="H8766" s="1">
        <v>0.2</v>
      </c>
      <c r="I8766" s="2">
        <v>42968</v>
      </c>
      <c r="J8766" t="s">
        <v>7515</v>
      </c>
      <c r="K8766" t="s">
        <v>102</v>
      </c>
      <c r="L8766">
        <v>18103</v>
      </c>
      <c r="M8766">
        <v>1371</v>
      </c>
      <c r="N8766" t="s">
        <v>584</v>
      </c>
      <c r="O8766">
        <v>4</v>
      </c>
      <c r="P8766">
        <v>4</v>
      </c>
      <c r="Q8766" t="s">
        <v>104</v>
      </c>
      <c r="R8766" t="s">
        <v>8304</v>
      </c>
      <c r="S8766">
        <v>3.8</v>
      </c>
      <c r="T8766">
        <v>22</v>
      </c>
      <c r="U8766" t="s">
        <v>76</v>
      </c>
      <c r="V8766" s="2">
        <v>42972</v>
      </c>
      <c r="W8766" t="s">
        <v>39</v>
      </c>
      <c r="X8766" t="s">
        <v>105</v>
      </c>
      <c r="Y8766" t="s">
        <v>113</v>
      </c>
    </row>
    <row r="8767" spans="1:25" hidden="1" x14ac:dyDescent="0.35">
      <c r="A8767">
        <v>0</v>
      </c>
      <c r="B8767" t="s">
        <v>10</v>
      </c>
      <c r="C8767">
        <v>0</v>
      </c>
      <c r="D8767" t="s">
        <v>11</v>
      </c>
      <c r="E8767" t="s">
        <v>1639</v>
      </c>
      <c r="F8767" t="s">
        <v>13</v>
      </c>
      <c r="G8767" t="s">
        <v>1214</v>
      </c>
      <c r="H8767" s="1">
        <v>0.2</v>
      </c>
      <c r="I8767" s="2">
        <v>42993</v>
      </c>
      <c r="J8767" t="s">
        <v>5328</v>
      </c>
      <c r="K8767" t="s">
        <v>16</v>
      </c>
      <c r="L8767">
        <v>33065</v>
      </c>
      <c r="M8767">
        <v>1546</v>
      </c>
      <c r="N8767" t="s">
        <v>8184</v>
      </c>
      <c r="O8767">
        <v>-2</v>
      </c>
      <c r="P8767">
        <v>1</v>
      </c>
      <c r="Q8767" t="s">
        <v>18</v>
      </c>
      <c r="R8767" t="s">
        <v>8304</v>
      </c>
      <c r="S8767">
        <v>-2.1</v>
      </c>
      <c r="T8767">
        <v>56</v>
      </c>
      <c r="U8767" t="s">
        <v>33</v>
      </c>
      <c r="V8767" s="2">
        <v>42993</v>
      </c>
      <c r="W8767" t="s">
        <v>773</v>
      </c>
      <c r="X8767" t="s">
        <v>40</v>
      </c>
      <c r="Y8767" t="s">
        <v>47</v>
      </c>
    </row>
    <row r="8768" spans="1:25" hidden="1" x14ac:dyDescent="0.35">
      <c r="A8768">
        <v>0</v>
      </c>
      <c r="B8768" t="s">
        <v>10</v>
      </c>
      <c r="C8768">
        <v>0</v>
      </c>
      <c r="D8768" t="s">
        <v>11</v>
      </c>
      <c r="E8768" t="s">
        <v>1639</v>
      </c>
      <c r="F8768" t="s">
        <v>13</v>
      </c>
      <c r="G8768" t="s">
        <v>1214</v>
      </c>
      <c r="H8768" s="1">
        <v>0.2</v>
      </c>
      <c r="I8768" s="2">
        <v>42993</v>
      </c>
      <c r="J8768" t="s">
        <v>5328</v>
      </c>
      <c r="K8768" t="s">
        <v>16</v>
      </c>
      <c r="L8768">
        <v>33065</v>
      </c>
      <c r="M8768">
        <v>1595</v>
      </c>
      <c r="N8768" t="s">
        <v>1535</v>
      </c>
      <c r="O8768">
        <v>3</v>
      </c>
      <c r="P8768">
        <v>4</v>
      </c>
      <c r="Q8768" t="s">
        <v>18</v>
      </c>
      <c r="R8768" t="s">
        <v>8304</v>
      </c>
      <c r="S8768">
        <v>2.5499999999999998</v>
      </c>
      <c r="T8768">
        <v>16</v>
      </c>
      <c r="U8768" t="s">
        <v>33</v>
      </c>
      <c r="V8768" s="2">
        <v>42993</v>
      </c>
      <c r="W8768" t="s">
        <v>773</v>
      </c>
      <c r="X8768" t="s">
        <v>40</v>
      </c>
      <c r="Y8768" t="s">
        <v>47</v>
      </c>
    </row>
    <row r="8769" spans="1:25" hidden="1" x14ac:dyDescent="0.35">
      <c r="A8769">
        <v>0</v>
      </c>
      <c r="B8769" t="s">
        <v>10</v>
      </c>
      <c r="C8769">
        <v>0</v>
      </c>
      <c r="D8769" t="s">
        <v>26</v>
      </c>
      <c r="E8769" t="s">
        <v>1639</v>
      </c>
      <c r="F8769" t="s">
        <v>13</v>
      </c>
      <c r="G8769" t="s">
        <v>1214</v>
      </c>
      <c r="H8769" s="1">
        <v>0.2</v>
      </c>
      <c r="I8769" s="2">
        <v>42993</v>
      </c>
      <c r="J8769" t="s">
        <v>5328</v>
      </c>
      <c r="K8769" t="s">
        <v>16</v>
      </c>
      <c r="L8769">
        <v>33065</v>
      </c>
      <c r="M8769">
        <v>502</v>
      </c>
      <c r="N8769" t="s">
        <v>975</v>
      </c>
      <c r="O8769">
        <v>2</v>
      </c>
      <c r="P8769">
        <v>2</v>
      </c>
      <c r="Q8769" t="s">
        <v>18</v>
      </c>
      <c r="R8769" t="s">
        <v>8304</v>
      </c>
      <c r="S8769">
        <v>2.16</v>
      </c>
      <c r="T8769">
        <v>25</v>
      </c>
      <c r="U8769" t="s">
        <v>33</v>
      </c>
      <c r="V8769" s="2">
        <v>42993</v>
      </c>
      <c r="W8769" t="s">
        <v>773</v>
      </c>
      <c r="X8769" t="s">
        <v>40</v>
      </c>
      <c r="Y8769" t="s">
        <v>42</v>
      </c>
    </row>
    <row r="8770" spans="1:25" hidden="1" x14ac:dyDescent="0.35">
      <c r="A8770">
        <v>0</v>
      </c>
      <c r="B8770" t="s">
        <v>10</v>
      </c>
      <c r="C8770">
        <v>0</v>
      </c>
      <c r="D8770" t="s">
        <v>26</v>
      </c>
      <c r="E8770" t="s">
        <v>1639</v>
      </c>
      <c r="F8770" t="s">
        <v>13</v>
      </c>
      <c r="G8770" t="s">
        <v>1214</v>
      </c>
      <c r="H8770" s="1">
        <v>0.2</v>
      </c>
      <c r="I8770" s="2">
        <v>42993</v>
      </c>
      <c r="J8770" t="s">
        <v>5328</v>
      </c>
      <c r="K8770" t="s">
        <v>16</v>
      </c>
      <c r="L8770">
        <v>33065</v>
      </c>
      <c r="M8770">
        <v>1813</v>
      </c>
      <c r="N8770" t="s">
        <v>691</v>
      </c>
      <c r="O8770">
        <v>5</v>
      </c>
      <c r="P8770">
        <v>3</v>
      </c>
      <c r="Q8770" t="s">
        <v>18</v>
      </c>
      <c r="R8770" t="s">
        <v>8304</v>
      </c>
      <c r="S8770">
        <v>5.44</v>
      </c>
      <c r="T8770">
        <v>16</v>
      </c>
      <c r="U8770" t="s">
        <v>33</v>
      </c>
      <c r="V8770" s="2">
        <v>42993</v>
      </c>
      <c r="W8770" t="s">
        <v>773</v>
      </c>
      <c r="X8770" t="s">
        <v>40</v>
      </c>
      <c r="Y8770" t="s">
        <v>64</v>
      </c>
    </row>
    <row r="8771" spans="1:25" hidden="1" x14ac:dyDescent="0.35">
      <c r="A8771">
        <v>3</v>
      </c>
      <c r="B8771" t="s">
        <v>10</v>
      </c>
      <c r="C8771">
        <v>3</v>
      </c>
      <c r="D8771" t="s">
        <v>11</v>
      </c>
      <c r="E8771" t="s">
        <v>493</v>
      </c>
      <c r="F8771" t="s">
        <v>13</v>
      </c>
      <c r="G8771" t="s">
        <v>701</v>
      </c>
      <c r="H8771" s="1">
        <v>0.2</v>
      </c>
      <c r="I8771" s="2">
        <v>43038</v>
      </c>
      <c r="J8771" t="s">
        <v>5465</v>
      </c>
      <c r="K8771" t="s">
        <v>30</v>
      </c>
      <c r="L8771">
        <v>80219</v>
      </c>
      <c r="M8771">
        <v>586</v>
      </c>
      <c r="N8771" t="s">
        <v>5466</v>
      </c>
      <c r="O8771">
        <v>4</v>
      </c>
      <c r="P8771">
        <v>4</v>
      </c>
      <c r="Q8771" t="s">
        <v>32</v>
      </c>
      <c r="R8771" t="s">
        <v>8304</v>
      </c>
      <c r="S8771">
        <v>3.68</v>
      </c>
      <c r="T8771">
        <v>15</v>
      </c>
      <c r="U8771" t="s">
        <v>33</v>
      </c>
      <c r="V8771" s="2">
        <v>43041</v>
      </c>
      <c r="W8771" t="s">
        <v>20</v>
      </c>
      <c r="X8771" t="s">
        <v>285</v>
      </c>
      <c r="Y8771" t="s">
        <v>47</v>
      </c>
    </row>
    <row r="8772" spans="1:25" hidden="1" x14ac:dyDescent="0.35">
      <c r="A8772">
        <v>3</v>
      </c>
      <c r="B8772" t="s">
        <v>10</v>
      </c>
      <c r="C8772">
        <v>3</v>
      </c>
      <c r="D8772" t="s">
        <v>50</v>
      </c>
      <c r="E8772" t="s">
        <v>493</v>
      </c>
      <c r="F8772" t="s">
        <v>13</v>
      </c>
      <c r="G8772" t="s">
        <v>701</v>
      </c>
      <c r="H8772" s="1">
        <v>0.2</v>
      </c>
      <c r="I8772" s="2">
        <v>43038</v>
      </c>
      <c r="J8772" t="s">
        <v>5465</v>
      </c>
      <c r="K8772" t="s">
        <v>30</v>
      </c>
      <c r="L8772">
        <v>80219</v>
      </c>
      <c r="M8772">
        <v>1452</v>
      </c>
      <c r="N8772" t="s">
        <v>4894</v>
      </c>
      <c r="O8772">
        <v>165</v>
      </c>
      <c r="P8772">
        <v>1</v>
      </c>
      <c r="Q8772" t="s">
        <v>32</v>
      </c>
      <c r="R8772" t="s">
        <v>8304</v>
      </c>
      <c r="S8772">
        <v>165</v>
      </c>
      <c r="T8772">
        <v>440</v>
      </c>
      <c r="U8772" t="s">
        <v>33</v>
      </c>
      <c r="V8772" s="2">
        <v>43041</v>
      </c>
      <c r="W8772" t="s">
        <v>20</v>
      </c>
      <c r="X8772" t="s">
        <v>285</v>
      </c>
      <c r="Y8772" t="s">
        <v>727</v>
      </c>
    </row>
    <row r="8773" spans="1:25" hidden="1" x14ac:dyDescent="0.35">
      <c r="A8773">
        <v>3</v>
      </c>
      <c r="B8773" t="s">
        <v>10</v>
      </c>
      <c r="C8773">
        <v>3</v>
      </c>
      <c r="D8773" t="s">
        <v>50</v>
      </c>
      <c r="E8773" t="s">
        <v>493</v>
      </c>
      <c r="F8773" t="s">
        <v>13</v>
      </c>
      <c r="G8773" t="s">
        <v>701</v>
      </c>
      <c r="H8773" s="1">
        <v>0.2</v>
      </c>
      <c r="I8773" s="2">
        <v>43038</v>
      </c>
      <c r="J8773" t="s">
        <v>5465</v>
      </c>
      <c r="K8773" t="s">
        <v>30</v>
      </c>
      <c r="L8773">
        <v>80219</v>
      </c>
      <c r="M8773">
        <v>1229</v>
      </c>
      <c r="N8773" t="s">
        <v>4716</v>
      </c>
      <c r="O8773">
        <v>31</v>
      </c>
      <c r="P8773">
        <v>5</v>
      </c>
      <c r="Q8773" t="s">
        <v>32</v>
      </c>
      <c r="R8773" t="s">
        <v>8304</v>
      </c>
      <c r="S8773">
        <v>30.79</v>
      </c>
      <c r="T8773">
        <v>88</v>
      </c>
      <c r="U8773" t="s">
        <v>33</v>
      </c>
      <c r="V8773" s="2">
        <v>43041</v>
      </c>
      <c r="W8773" t="s">
        <v>20</v>
      </c>
      <c r="X8773" t="s">
        <v>285</v>
      </c>
      <c r="Y8773" t="s">
        <v>52</v>
      </c>
    </row>
    <row r="8774" spans="1:25" hidden="1" x14ac:dyDescent="0.35">
      <c r="A8774">
        <v>3</v>
      </c>
      <c r="B8774" t="s">
        <v>10</v>
      </c>
      <c r="C8774">
        <v>3</v>
      </c>
      <c r="D8774" t="s">
        <v>50</v>
      </c>
      <c r="E8774" t="s">
        <v>493</v>
      </c>
      <c r="F8774" t="s">
        <v>13</v>
      </c>
      <c r="G8774" t="s">
        <v>701</v>
      </c>
      <c r="H8774" s="1">
        <v>0.7</v>
      </c>
      <c r="I8774" s="2">
        <v>43038</v>
      </c>
      <c r="J8774" t="s">
        <v>5465</v>
      </c>
      <c r="K8774" t="s">
        <v>30</v>
      </c>
      <c r="L8774">
        <v>80219</v>
      </c>
      <c r="M8774">
        <v>989</v>
      </c>
      <c r="N8774" t="s">
        <v>6690</v>
      </c>
      <c r="O8774">
        <v>-46</v>
      </c>
      <c r="P8774">
        <v>2</v>
      </c>
      <c r="Q8774" t="s">
        <v>32</v>
      </c>
      <c r="R8774" t="s">
        <v>8304</v>
      </c>
      <c r="S8774">
        <v>-46</v>
      </c>
      <c r="T8774">
        <v>60</v>
      </c>
      <c r="U8774" t="s">
        <v>33</v>
      </c>
      <c r="V8774" s="2">
        <v>43041</v>
      </c>
      <c r="W8774" t="s">
        <v>20</v>
      </c>
      <c r="X8774" t="s">
        <v>285</v>
      </c>
      <c r="Y8774" t="s">
        <v>422</v>
      </c>
    </row>
    <row r="8775" spans="1:25" hidden="1" x14ac:dyDescent="0.35">
      <c r="A8775">
        <v>3</v>
      </c>
      <c r="B8775" t="s">
        <v>25</v>
      </c>
      <c r="C8775">
        <v>1</v>
      </c>
      <c r="D8775" t="s">
        <v>11</v>
      </c>
      <c r="E8775" t="s">
        <v>2548</v>
      </c>
      <c r="F8775" t="s">
        <v>13</v>
      </c>
      <c r="G8775" t="s">
        <v>5256</v>
      </c>
      <c r="H8775" s="1">
        <v>0.2</v>
      </c>
      <c r="I8775" s="2">
        <v>43074</v>
      </c>
      <c r="J8775" t="s">
        <v>5257</v>
      </c>
      <c r="K8775" t="s">
        <v>16</v>
      </c>
      <c r="L8775">
        <v>37211</v>
      </c>
      <c r="M8775">
        <v>765</v>
      </c>
      <c r="N8775" t="s">
        <v>8111</v>
      </c>
      <c r="O8775">
        <v>11</v>
      </c>
      <c r="P8775">
        <v>2</v>
      </c>
      <c r="Q8775" t="s">
        <v>18</v>
      </c>
      <c r="R8775" t="s">
        <v>8304</v>
      </c>
      <c r="S8775">
        <v>10.96</v>
      </c>
      <c r="T8775">
        <v>97</v>
      </c>
      <c r="U8775" t="s">
        <v>33</v>
      </c>
      <c r="V8775" s="2">
        <v>43077</v>
      </c>
      <c r="W8775" t="s">
        <v>130</v>
      </c>
      <c r="X8775" t="s">
        <v>214</v>
      </c>
      <c r="Y8775" t="s">
        <v>24</v>
      </c>
    </row>
    <row r="8776" spans="1:25" hidden="1" x14ac:dyDescent="0.35">
      <c r="A8776">
        <v>4</v>
      </c>
      <c r="B8776" t="s">
        <v>43</v>
      </c>
      <c r="C8776">
        <v>6</v>
      </c>
      <c r="D8776" t="s">
        <v>26</v>
      </c>
      <c r="E8776" t="s">
        <v>535</v>
      </c>
      <c r="F8776" t="s">
        <v>13</v>
      </c>
      <c r="G8776" t="s">
        <v>1124</v>
      </c>
      <c r="H8776" s="1">
        <v>0</v>
      </c>
      <c r="I8776" s="2">
        <v>42887</v>
      </c>
      <c r="J8776" t="s">
        <v>3801</v>
      </c>
      <c r="K8776" t="s">
        <v>73</v>
      </c>
      <c r="L8776">
        <v>48227</v>
      </c>
      <c r="M8776">
        <v>422</v>
      </c>
      <c r="N8776" t="s">
        <v>3529</v>
      </c>
      <c r="O8776">
        <v>182</v>
      </c>
      <c r="P8776">
        <v>6</v>
      </c>
      <c r="Q8776" t="s">
        <v>75</v>
      </c>
      <c r="R8776" t="s">
        <v>8304</v>
      </c>
      <c r="S8776">
        <v>181.66</v>
      </c>
      <c r="T8776">
        <v>404</v>
      </c>
      <c r="U8776" t="s">
        <v>19</v>
      </c>
      <c r="V8776" s="2">
        <v>42891</v>
      </c>
      <c r="W8776" t="s">
        <v>39</v>
      </c>
      <c r="X8776" t="s">
        <v>156</v>
      </c>
      <c r="Y8776" t="s">
        <v>54</v>
      </c>
    </row>
    <row r="8777" spans="1:25" hidden="1" x14ac:dyDescent="0.35">
      <c r="A8777">
        <v>4</v>
      </c>
      <c r="B8777" t="s">
        <v>43</v>
      </c>
      <c r="C8777">
        <v>6</v>
      </c>
      <c r="D8777" t="s">
        <v>26</v>
      </c>
      <c r="E8777" t="s">
        <v>535</v>
      </c>
      <c r="F8777" t="s">
        <v>13</v>
      </c>
      <c r="G8777" t="s">
        <v>1124</v>
      </c>
      <c r="H8777" s="1">
        <v>0</v>
      </c>
      <c r="I8777" s="2">
        <v>42887</v>
      </c>
      <c r="J8777" t="s">
        <v>3801</v>
      </c>
      <c r="K8777" t="s">
        <v>73</v>
      </c>
      <c r="L8777">
        <v>48227</v>
      </c>
      <c r="M8777">
        <v>200</v>
      </c>
      <c r="N8777" t="s">
        <v>3807</v>
      </c>
      <c r="O8777">
        <v>13</v>
      </c>
      <c r="P8777">
        <v>7</v>
      </c>
      <c r="Q8777" t="s">
        <v>75</v>
      </c>
      <c r="R8777" t="s">
        <v>8304</v>
      </c>
      <c r="S8777">
        <v>13.3</v>
      </c>
      <c r="T8777">
        <v>29</v>
      </c>
      <c r="U8777" t="s">
        <v>19</v>
      </c>
      <c r="V8777" s="2">
        <v>42891</v>
      </c>
      <c r="W8777" t="s">
        <v>39</v>
      </c>
      <c r="X8777" t="s">
        <v>156</v>
      </c>
      <c r="Y8777" t="s">
        <v>35</v>
      </c>
    </row>
    <row r="8778" spans="1:25" hidden="1" x14ac:dyDescent="0.35">
      <c r="A8778">
        <v>4</v>
      </c>
      <c r="B8778" t="s">
        <v>43</v>
      </c>
      <c r="C8778">
        <v>6</v>
      </c>
      <c r="D8778" t="s">
        <v>50</v>
      </c>
      <c r="E8778" t="s">
        <v>535</v>
      </c>
      <c r="F8778" t="s">
        <v>13</v>
      </c>
      <c r="G8778" t="s">
        <v>1124</v>
      </c>
      <c r="H8778" s="1">
        <v>0</v>
      </c>
      <c r="I8778" s="2">
        <v>42887</v>
      </c>
      <c r="J8778" t="s">
        <v>3801</v>
      </c>
      <c r="K8778" t="s">
        <v>73</v>
      </c>
      <c r="L8778">
        <v>48227</v>
      </c>
      <c r="M8778">
        <v>1293</v>
      </c>
      <c r="N8778" t="s">
        <v>4857</v>
      </c>
      <c r="O8778">
        <v>84</v>
      </c>
      <c r="P8778">
        <v>2</v>
      </c>
      <c r="Q8778" t="s">
        <v>75</v>
      </c>
      <c r="R8778" t="s">
        <v>8304</v>
      </c>
      <c r="S8778">
        <v>83.99</v>
      </c>
      <c r="T8778">
        <v>300</v>
      </c>
      <c r="U8778" t="s">
        <v>19</v>
      </c>
      <c r="V8778" s="2">
        <v>42891</v>
      </c>
      <c r="W8778" t="s">
        <v>39</v>
      </c>
      <c r="X8778" t="s">
        <v>156</v>
      </c>
      <c r="Y8778" t="s">
        <v>52</v>
      </c>
    </row>
    <row r="8779" spans="1:25" hidden="1" x14ac:dyDescent="0.35">
      <c r="A8779">
        <v>4</v>
      </c>
      <c r="B8779" t="s">
        <v>43</v>
      </c>
      <c r="C8779">
        <v>6</v>
      </c>
      <c r="D8779" t="s">
        <v>50</v>
      </c>
      <c r="E8779" t="s">
        <v>535</v>
      </c>
      <c r="F8779" t="s">
        <v>13</v>
      </c>
      <c r="G8779" t="s">
        <v>1124</v>
      </c>
      <c r="H8779" s="1">
        <v>0</v>
      </c>
      <c r="I8779" s="2">
        <v>42887</v>
      </c>
      <c r="J8779" t="s">
        <v>3801</v>
      </c>
      <c r="K8779" t="s">
        <v>73</v>
      </c>
      <c r="L8779">
        <v>48227</v>
      </c>
      <c r="M8779">
        <v>912</v>
      </c>
      <c r="N8779" t="s">
        <v>4952</v>
      </c>
      <c r="O8779">
        <v>12</v>
      </c>
      <c r="P8779">
        <v>2</v>
      </c>
      <c r="Q8779" t="s">
        <v>75</v>
      </c>
      <c r="R8779" t="s">
        <v>8304</v>
      </c>
      <c r="S8779">
        <v>11.73</v>
      </c>
      <c r="T8779">
        <v>42</v>
      </c>
      <c r="U8779" t="s">
        <v>19</v>
      </c>
      <c r="V8779" s="2">
        <v>42891</v>
      </c>
      <c r="W8779" t="s">
        <v>39</v>
      </c>
      <c r="X8779" t="s">
        <v>156</v>
      </c>
      <c r="Y8779" t="s">
        <v>52</v>
      </c>
    </row>
    <row r="8780" spans="1:25" hidden="1" x14ac:dyDescent="0.35">
      <c r="A8780">
        <v>6</v>
      </c>
      <c r="B8780" t="s">
        <v>10</v>
      </c>
      <c r="C8780">
        <v>6</v>
      </c>
      <c r="D8780" t="s">
        <v>11</v>
      </c>
      <c r="E8780" t="s">
        <v>211</v>
      </c>
      <c r="F8780" t="s">
        <v>13</v>
      </c>
      <c r="G8780" t="s">
        <v>212</v>
      </c>
      <c r="H8780" s="1">
        <v>0.2</v>
      </c>
      <c r="I8780" s="2">
        <v>42851</v>
      </c>
      <c r="J8780" t="s">
        <v>213</v>
      </c>
      <c r="K8780" t="s">
        <v>16</v>
      </c>
      <c r="L8780">
        <v>38109</v>
      </c>
      <c r="M8780">
        <v>807</v>
      </c>
      <c r="N8780" t="s">
        <v>8106</v>
      </c>
      <c r="O8780">
        <v>-114</v>
      </c>
      <c r="P8780">
        <v>8</v>
      </c>
      <c r="Q8780" t="s">
        <v>18</v>
      </c>
      <c r="R8780" t="s">
        <v>8304</v>
      </c>
      <c r="S8780">
        <v>-114.39</v>
      </c>
      <c r="T8780">
        <v>832</v>
      </c>
      <c r="U8780" t="s">
        <v>19</v>
      </c>
      <c r="V8780" s="2">
        <v>42857</v>
      </c>
      <c r="W8780" t="s">
        <v>39</v>
      </c>
      <c r="X8780" t="s">
        <v>214</v>
      </c>
      <c r="Y8780" t="s">
        <v>24</v>
      </c>
    </row>
    <row r="8781" spans="1:25" hidden="1" x14ac:dyDescent="0.35">
      <c r="A8781">
        <v>6</v>
      </c>
      <c r="B8781" t="s">
        <v>10</v>
      </c>
      <c r="C8781">
        <v>6</v>
      </c>
      <c r="D8781" t="s">
        <v>11</v>
      </c>
      <c r="E8781" t="s">
        <v>211</v>
      </c>
      <c r="F8781" t="s">
        <v>13</v>
      </c>
      <c r="G8781" t="s">
        <v>212</v>
      </c>
      <c r="H8781" s="1">
        <v>0.2</v>
      </c>
      <c r="I8781" s="2">
        <v>42851</v>
      </c>
      <c r="J8781" t="s">
        <v>213</v>
      </c>
      <c r="K8781" t="s">
        <v>16</v>
      </c>
      <c r="L8781">
        <v>38109</v>
      </c>
      <c r="M8781">
        <v>1547</v>
      </c>
      <c r="N8781" t="s">
        <v>8150</v>
      </c>
      <c r="O8781">
        <v>1</v>
      </c>
      <c r="P8781">
        <v>2</v>
      </c>
      <c r="Q8781" t="s">
        <v>18</v>
      </c>
      <c r="R8781" t="s">
        <v>8304</v>
      </c>
      <c r="S8781">
        <v>1.21</v>
      </c>
      <c r="T8781">
        <v>97</v>
      </c>
      <c r="U8781" t="s">
        <v>19</v>
      </c>
      <c r="V8781" s="2">
        <v>42857</v>
      </c>
      <c r="W8781" t="s">
        <v>39</v>
      </c>
      <c r="X8781" t="s">
        <v>214</v>
      </c>
      <c r="Y8781" t="s">
        <v>47</v>
      </c>
    </row>
    <row r="8782" spans="1:25" hidden="1" x14ac:dyDescent="0.35">
      <c r="A8782">
        <v>6</v>
      </c>
      <c r="B8782" t="s">
        <v>10</v>
      </c>
      <c r="C8782">
        <v>6</v>
      </c>
      <c r="D8782" t="s">
        <v>26</v>
      </c>
      <c r="E8782" t="s">
        <v>211</v>
      </c>
      <c r="F8782" t="s">
        <v>13</v>
      </c>
      <c r="G8782" t="s">
        <v>212</v>
      </c>
      <c r="H8782" s="1">
        <v>0.2</v>
      </c>
      <c r="I8782" s="2">
        <v>42851</v>
      </c>
      <c r="J8782" t="s">
        <v>213</v>
      </c>
      <c r="K8782" t="s">
        <v>16</v>
      </c>
      <c r="L8782">
        <v>38109</v>
      </c>
      <c r="M8782">
        <v>1383</v>
      </c>
      <c r="N8782" t="s">
        <v>215</v>
      </c>
      <c r="O8782">
        <v>-18</v>
      </c>
      <c r="P8782">
        <v>1</v>
      </c>
      <c r="Q8782" t="s">
        <v>18</v>
      </c>
      <c r="R8782" t="s">
        <v>8304</v>
      </c>
      <c r="S8782">
        <v>-18.2</v>
      </c>
      <c r="T8782">
        <v>73</v>
      </c>
      <c r="U8782" t="s">
        <v>19</v>
      </c>
      <c r="V8782" s="2">
        <v>42857</v>
      </c>
      <c r="W8782" t="s">
        <v>39</v>
      </c>
      <c r="X8782" t="s">
        <v>214</v>
      </c>
      <c r="Y8782" t="s">
        <v>42</v>
      </c>
    </row>
    <row r="8783" spans="1:25" hidden="1" x14ac:dyDescent="0.35">
      <c r="A8783">
        <v>5</v>
      </c>
      <c r="B8783" t="s">
        <v>25</v>
      </c>
      <c r="C8783">
        <v>3</v>
      </c>
      <c r="D8783" t="s">
        <v>26</v>
      </c>
      <c r="E8783" t="s">
        <v>171</v>
      </c>
      <c r="F8783" t="s">
        <v>13</v>
      </c>
      <c r="G8783" t="s">
        <v>1414</v>
      </c>
      <c r="H8783" s="1">
        <v>0</v>
      </c>
      <c r="I8783" s="2">
        <v>42843</v>
      </c>
      <c r="J8783" t="s">
        <v>3452</v>
      </c>
      <c r="K8783" t="s">
        <v>102</v>
      </c>
      <c r="L8783">
        <v>10024</v>
      </c>
      <c r="M8783">
        <v>194</v>
      </c>
      <c r="N8783" t="s">
        <v>3426</v>
      </c>
      <c r="O8783">
        <v>10</v>
      </c>
      <c r="P8783">
        <v>3</v>
      </c>
      <c r="Q8783" t="s">
        <v>104</v>
      </c>
      <c r="R8783" t="s">
        <v>8304</v>
      </c>
      <c r="S8783">
        <v>10.31</v>
      </c>
      <c r="T8783">
        <v>22</v>
      </c>
      <c r="U8783" t="s">
        <v>19</v>
      </c>
      <c r="V8783" s="2">
        <v>42848</v>
      </c>
      <c r="W8783" t="s">
        <v>20</v>
      </c>
      <c r="X8783" t="s">
        <v>175</v>
      </c>
      <c r="Y8783" t="s">
        <v>35</v>
      </c>
    </row>
    <row r="8784" spans="1:25" hidden="1" x14ac:dyDescent="0.35">
      <c r="A8784">
        <v>5</v>
      </c>
      <c r="B8784" t="s">
        <v>25</v>
      </c>
      <c r="C8784">
        <v>3</v>
      </c>
      <c r="D8784" t="s">
        <v>11</v>
      </c>
      <c r="E8784" t="s">
        <v>157</v>
      </c>
      <c r="F8784" t="s">
        <v>13</v>
      </c>
      <c r="G8784" t="s">
        <v>6823</v>
      </c>
      <c r="H8784" s="1">
        <v>0.3</v>
      </c>
      <c r="I8784" s="2">
        <v>43088</v>
      </c>
      <c r="J8784" t="s">
        <v>6966</v>
      </c>
      <c r="K8784" t="s">
        <v>102</v>
      </c>
      <c r="L8784">
        <v>3820</v>
      </c>
      <c r="M8784">
        <v>370</v>
      </c>
      <c r="N8784" t="s">
        <v>550</v>
      </c>
      <c r="O8784">
        <v>-105</v>
      </c>
      <c r="P8784">
        <v>4</v>
      </c>
      <c r="Q8784" t="s">
        <v>104</v>
      </c>
      <c r="R8784" t="s">
        <v>8304</v>
      </c>
      <c r="S8784">
        <v>-105.32</v>
      </c>
      <c r="T8784">
        <v>1053</v>
      </c>
      <c r="U8784" t="s">
        <v>76</v>
      </c>
      <c r="V8784" s="2">
        <v>43093</v>
      </c>
      <c r="W8784" t="s">
        <v>20</v>
      </c>
      <c r="X8784" t="s">
        <v>1529</v>
      </c>
      <c r="Y8784" t="s">
        <v>41</v>
      </c>
    </row>
    <row r="8785" spans="1:25" hidden="1" x14ac:dyDescent="0.35">
      <c r="A8785">
        <v>5</v>
      </c>
      <c r="B8785" t="s">
        <v>25</v>
      </c>
      <c r="C8785">
        <v>3</v>
      </c>
      <c r="D8785" t="s">
        <v>26</v>
      </c>
      <c r="E8785" t="s">
        <v>157</v>
      </c>
      <c r="F8785" t="s">
        <v>13</v>
      </c>
      <c r="G8785" t="s">
        <v>6823</v>
      </c>
      <c r="H8785" s="1">
        <v>0</v>
      </c>
      <c r="I8785" s="2">
        <v>43088</v>
      </c>
      <c r="J8785" t="s">
        <v>6966</v>
      </c>
      <c r="K8785" t="s">
        <v>102</v>
      </c>
      <c r="L8785">
        <v>3820</v>
      </c>
      <c r="M8785">
        <v>1696</v>
      </c>
      <c r="N8785" t="s">
        <v>3904</v>
      </c>
      <c r="O8785">
        <v>15</v>
      </c>
      <c r="P8785">
        <v>5</v>
      </c>
      <c r="Q8785" t="s">
        <v>104</v>
      </c>
      <c r="R8785" t="s">
        <v>8304</v>
      </c>
      <c r="S8785">
        <v>14.65</v>
      </c>
      <c r="T8785">
        <v>30</v>
      </c>
      <c r="U8785" t="s">
        <v>76</v>
      </c>
      <c r="V8785" s="2">
        <v>43093</v>
      </c>
      <c r="W8785" t="s">
        <v>20</v>
      </c>
      <c r="X8785" t="s">
        <v>1529</v>
      </c>
      <c r="Y8785" t="s">
        <v>64</v>
      </c>
    </row>
    <row r="8786" spans="1:25" hidden="1" x14ac:dyDescent="0.35">
      <c r="A8786">
        <v>5</v>
      </c>
      <c r="B8786" t="s">
        <v>25</v>
      </c>
      <c r="C8786">
        <v>3</v>
      </c>
      <c r="D8786" t="s">
        <v>50</v>
      </c>
      <c r="E8786" t="s">
        <v>157</v>
      </c>
      <c r="F8786" t="s">
        <v>13</v>
      </c>
      <c r="G8786" t="s">
        <v>6823</v>
      </c>
      <c r="H8786" s="1">
        <v>0</v>
      </c>
      <c r="I8786" s="2">
        <v>43088</v>
      </c>
      <c r="J8786" t="s">
        <v>6966</v>
      </c>
      <c r="K8786" t="s">
        <v>102</v>
      </c>
      <c r="L8786">
        <v>3820</v>
      </c>
      <c r="M8786">
        <v>1004</v>
      </c>
      <c r="N8786" t="s">
        <v>4866</v>
      </c>
      <c r="O8786">
        <v>517</v>
      </c>
      <c r="P8786">
        <v>9</v>
      </c>
      <c r="Q8786" t="s">
        <v>104</v>
      </c>
      <c r="R8786" t="s">
        <v>8304</v>
      </c>
      <c r="S8786">
        <v>517.48</v>
      </c>
      <c r="T8786">
        <v>2250</v>
      </c>
      <c r="U8786" t="s">
        <v>76</v>
      </c>
      <c r="V8786" s="2">
        <v>43093</v>
      </c>
      <c r="W8786" t="s">
        <v>20</v>
      </c>
      <c r="X8786" t="s">
        <v>1529</v>
      </c>
      <c r="Y8786" t="s">
        <v>113</v>
      </c>
    </row>
    <row r="8787" spans="1:25" hidden="1" x14ac:dyDescent="0.35">
      <c r="A8787">
        <v>3</v>
      </c>
      <c r="B8787" t="s">
        <v>25</v>
      </c>
      <c r="C8787">
        <v>1</v>
      </c>
      <c r="D8787" t="s">
        <v>26</v>
      </c>
      <c r="E8787" t="s">
        <v>667</v>
      </c>
      <c r="F8787" t="s">
        <v>13</v>
      </c>
      <c r="G8787" t="s">
        <v>2655</v>
      </c>
      <c r="H8787" s="1">
        <v>0.2</v>
      </c>
      <c r="I8787" s="2">
        <v>43044</v>
      </c>
      <c r="J8787" t="s">
        <v>2967</v>
      </c>
      <c r="K8787" t="s">
        <v>102</v>
      </c>
      <c r="L8787">
        <v>44107</v>
      </c>
      <c r="M8787">
        <v>89</v>
      </c>
      <c r="N8787" t="s">
        <v>2968</v>
      </c>
      <c r="O8787">
        <v>2</v>
      </c>
      <c r="P8787">
        <v>4</v>
      </c>
      <c r="Q8787" t="s">
        <v>104</v>
      </c>
      <c r="R8787" t="s">
        <v>8304</v>
      </c>
      <c r="S8787">
        <v>2.04</v>
      </c>
      <c r="T8787">
        <v>27</v>
      </c>
      <c r="U8787" t="s">
        <v>19</v>
      </c>
      <c r="V8787" s="2">
        <v>43047</v>
      </c>
      <c r="W8787" t="s">
        <v>130</v>
      </c>
      <c r="X8787" t="s">
        <v>309</v>
      </c>
      <c r="Y8787" t="s">
        <v>356</v>
      </c>
    </row>
    <row r="8788" spans="1:25" hidden="1" x14ac:dyDescent="0.35">
      <c r="A8788">
        <v>3</v>
      </c>
      <c r="B8788" t="s">
        <v>25</v>
      </c>
      <c r="C8788">
        <v>1</v>
      </c>
      <c r="D8788" t="s">
        <v>26</v>
      </c>
      <c r="E8788" t="s">
        <v>667</v>
      </c>
      <c r="F8788" t="s">
        <v>13</v>
      </c>
      <c r="G8788" t="s">
        <v>2655</v>
      </c>
      <c r="H8788" s="1">
        <v>0.7</v>
      </c>
      <c r="I8788" s="2">
        <v>43044</v>
      </c>
      <c r="J8788" t="s">
        <v>2967</v>
      </c>
      <c r="K8788" t="s">
        <v>102</v>
      </c>
      <c r="L8788">
        <v>44107</v>
      </c>
      <c r="M8788">
        <v>929</v>
      </c>
      <c r="N8788" t="s">
        <v>909</v>
      </c>
      <c r="O8788">
        <v>-6</v>
      </c>
      <c r="P8788">
        <v>3</v>
      </c>
      <c r="Q8788" t="s">
        <v>104</v>
      </c>
      <c r="R8788" t="s">
        <v>8304</v>
      </c>
      <c r="S8788">
        <v>-5.53</v>
      </c>
      <c r="T8788">
        <v>7</v>
      </c>
      <c r="U8788" t="s">
        <v>19</v>
      </c>
      <c r="V8788" s="2">
        <v>43047</v>
      </c>
      <c r="W8788" t="s">
        <v>130</v>
      </c>
      <c r="X8788" t="s">
        <v>309</v>
      </c>
      <c r="Y8788" t="s">
        <v>54</v>
      </c>
    </row>
    <row r="8789" spans="1:25" hidden="1" x14ac:dyDescent="0.35">
      <c r="A8789">
        <v>3</v>
      </c>
      <c r="B8789" t="s">
        <v>25</v>
      </c>
      <c r="C8789">
        <v>1</v>
      </c>
      <c r="D8789" t="s">
        <v>50</v>
      </c>
      <c r="E8789" t="s">
        <v>281</v>
      </c>
      <c r="F8789" t="s">
        <v>13</v>
      </c>
      <c r="G8789" t="s">
        <v>1531</v>
      </c>
      <c r="H8789" s="1">
        <v>0.2</v>
      </c>
      <c r="I8789" s="2">
        <v>42906</v>
      </c>
      <c r="J8789" t="s">
        <v>4809</v>
      </c>
      <c r="K8789" t="s">
        <v>30</v>
      </c>
      <c r="L8789">
        <v>80013</v>
      </c>
      <c r="M8789">
        <v>784</v>
      </c>
      <c r="N8789" t="s">
        <v>4810</v>
      </c>
      <c r="O8789">
        <v>16</v>
      </c>
      <c r="P8789">
        <v>7</v>
      </c>
      <c r="Q8789" t="s">
        <v>32</v>
      </c>
      <c r="R8789" t="s">
        <v>8304</v>
      </c>
      <c r="S8789">
        <v>15.74</v>
      </c>
      <c r="T8789">
        <v>126</v>
      </c>
      <c r="U8789" t="s">
        <v>19</v>
      </c>
      <c r="V8789" s="2">
        <v>42909</v>
      </c>
      <c r="W8789" t="s">
        <v>130</v>
      </c>
      <c r="X8789" t="s">
        <v>285</v>
      </c>
      <c r="Y8789" t="s">
        <v>52</v>
      </c>
    </row>
    <row r="8790" spans="1:25" hidden="1" x14ac:dyDescent="0.35">
      <c r="A8790">
        <v>5</v>
      </c>
      <c r="B8790" t="s">
        <v>43</v>
      </c>
      <c r="C8790">
        <v>6</v>
      </c>
      <c r="D8790" t="s">
        <v>26</v>
      </c>
      <c r="E8790" t="s">
        <v>316</v>
      </c>
      <c r="F8790" t="s">
        <v>13</v>
      </c>
      <c r="G8790" t="s">
        <v>317</v>
      </c>
      <c r="H8790" s="1">
        <v>0.7</v>
      </c>
      <c r="I8790" s="2">
        <v>42830</v>
      </c>
      <c r="J8790" t="s">
        <v>318</v>
      </c>
      <c r="K8790" t="s">
        <v>16</v>
      </c>
      <c r="L8790">
        <v>37620</v>
      </c>
      <c r="M8790">
        <v>682</v>
      </c>
      <c r="N8790" t="s">
        <v>319</v>
      </c>
      <c r="O8790">
        <v>-116</v>
      </c>
      <c r="P8790">
        <v>1</v>
      </c>
      <c r="Q8790" t="s">
        <v>18</v>
      </c>
      <c r="R8790" t="s">
        <v>8304</v>
      </c>
      <c r="S8790">
        <v>-115.72</v>
      </c>
      <c r="T8790">
        <v>158</v>
      </c>
      <c r="U8790" t="s">
        <v>33</v>
      </c>
      <c r="V8790" s="2">
        <v>42835</v>
      </c>
      <c r="W8790" t="s">
        <v>39</v>
      </c>
      <c r="X8790" t="s">
        <v>214</v>
      </c>
      <c r="Y8790" t="s">
        <v>54</v>
      </c>
    </row>
    <row r="8791" spans="1:25" hidden="1" x14ac:dyDescent="0.35">
      <c r="A8791">
        <v>2</v>
      </c>
      <c r="B8791" t="s">
        <v>43</v>
      </c>
      <c r="C8791">
        <v>3</v>
      </c>
      <c r="D8791" t="s">
        <v>11</v>
      </c>
      <c r="E8791" t="s">
        <v>305</v>
      </c>
      <c r="F8791" t="s">
        <v>13</v>
      </c>
      <c r="G8791" t="s">
        <v>158</v>
      </c>
      <c r="H8791" s="1">
        <v>0</v>
      </c>
      <c r="I8791" s="2">
        <v>43094</v>
      </c>
      <c r="J8791" t="s">
        <v>7817</v>
      </c>
      <c r="K8791" t="s">
        <v>16</v>
      </c>
      <c r="L8791">
        <v>31907</v>
      </c>
      <c r="M8791">
        <v>1537</v>
      </c>
      <c r="N8791" t="s">
        <v>5374</v>
      </c>
      <c r="O8791">
        <v>47</v>
      </c>
      <c r="P8791">
        <v>6</v>
      </c>
      <c r="Q8791" t="s">
        <v>18</v>
      </c>
      <c r="R8791" t="s">
        <v>92</v>
      </c>
      <c r="S8791">
        <v>46.9</v>
      </c>
      <c r="T8791">
        <v>276</v>
      </c>
      <c r="U8791" t="s">
        <v>19</v>
      </c>
      <c r="V8791" s="2">
        <v>43096</v>
      </c>
      <c r="W8791" t="s">
        <v>20</v>
      </c>
      <c r="X8791" t="s">
        <v>761</v>
      </c>
      <c r="Y8791" t="s">
        <v>47</v>
      </c>
    </row>
    <row r="8792" spans="1:25" hidden="1" x14ac:dyDescent="0.35">
      <c r="A8792">
        <v>2</v>
      </c>
      <c r="B8792" t="s">
        <v>43</v>
      </c>
      <c r="C8792">
        <v>3</v>
      </c>
      <c r="D8792" t="s">
        <v>26</v>
      </c>
      <c r="E8792" t="s">
        <v>305</v>
      </c>
      <c r="F8792" t="s">
        <v>13</v>
      </c>
      <c r="G8792" t="s">
        <v>158</v>
      </c>
      <c r="H8792" s="1">
        <v>0</v>
      </c>
      <c r="I8792" s="2">
        <v>43094</v>
      </c>
      <c r="J8792" t="s">
        <v>7817</v>
      </c>
      <c r="K8792" t="s">
        <v>16</v>
      </c>
      <c r="L8792">
        <v>31907</v>
      </c>
      <c r="M8792">
        <v>1585</v>
      </c>
      <c r="N8792" t="s">
        <v>830</v>
      </c>
      <c r="O8792">
        <v>74</v>
      </c>
      <c r="P8792">
        <v>5</v>
      </c>
      <c r="Q8792" t="s">
        <v>18</v>
      </c>
      <c r="R8792" t="s">
        <v>92</v>
      </c>
      <c r="S8792">
        <v>74.209999999999994</v>
      </c>
      <c r="T8792">
        <v>158</v>
      </c>
      <c r="U8792" t="s">
        <v>19</v>
      </c>
      <c r="V8792" s="2">
        <v>43096</v>
      </c>
      <c r="W8792" t="s">
        <v>20</v>
      </c>
      <c r="X8792" t="s">
        <v>761</v>
      </c>
      <c r="Y8792" t="s">
        <v>54</v>
      </c>
    </row>
    <row r="8793" spans="1:25" x14ac:dyDescent="0.35">
      <c r="A8793">
        <v>3</v>
      </c>
      <c r="B8793" t="s">
        <v>10</v>
      </c>
      <c r="C8793">
        <v>3</v>
      </c>
      <c r="D8793" t="s">
        <v>26</v>
      </c>
      <c r="E8793" t="s">
        <v>27</v>
      </c>
      <c r="F8793" t="s">
        <v>13</v>
      </c>
      <c r="G8793" t="s">
        <v>1827</v>
      </c>
      <c r="H8793" s="1">
        <v>0</v>
      </c>
      <c r="I8793" s="2">
        <v>42836</v>
      </c>
      <c r="J8793" t="s">
        <v>7890</v>
      </c>
      <c r="K8793" t="s">
        <v>30</v>
      </c>
      <c r="L8793">
        <v>90004</v>
      </c>
      <c r="M8793">
        <v>538</v>
      </c>
      <c r="N8793" t="s">
        <v>125</v>
      </c>
      <c r="O8793">
        <v>24</v>
      </c>
      <c r="P8793">
        <v>2</v>
      </c>
      <c r="Q8793" t="s">
        <v>32</v>
      </c>
      <c r="R8793" t="s">
        <v>92</v>
      </c>
      <c r="S8793">
        <v>24.27</v>
      </c>
      <c r="T8793">
        <v>53</v>
      </c>
      <c r="U8793" t="s">
        <v>19</v>
      </c>
      <c r="V8793" s="2">
        <v>42839</v>
      </c>
      <c r="W8793" t="s">
        <v>20</v>
      </c>
      <c r="X8793" t="s">
        <v>34</v>
      </c>
      <c r="Y8793" t="s">
        <v>64</v>
      </c>
    </row>
    <row r="8794" spans="1:25" x14ac:dyDescent="0.35">
      <c r="A8794">
        <v>3</v>
      </c>
      <c r="B8794" t="s">
        <v>10</v>
      </c>
      <c r="C8794">
        <v>3</v>
      </c>
      <c r="D8794" t="s">
        <v>50</v>
      </c>
      <c r="E8794" t="s">
        <v>27</v>
      </c>
      <c r="F8794" t="s">
        <v>13</v>
      </c>
      <c r="G8794" t="s">
        <v>1827</v>
      </c>
      <c r="H8794" s="1">
        <v>0.2</v>
      </c>
      <c r="I8794" s="2">
        <v>42836</v>
      </c>
      <c r="J8794" t="s">
        <v>7890</v>
      </c>
      <c r="K8794" t="s">
        <v>30</v>
      </c>
      <c r="L8794">
        <v>90004</v>
      </c>
      <c r="M8794">
        <v>402</v>
      </c>
      <c r="N8794" t="s">
        <v>4993</v>
      </c>
      <c r="O8794">
        <v>216</v>
      </c>
      <c r="P8794">
        <v>4</v>
      </c>
      <c r="Q8794" t="s">
        <v>32</v>
      </c>
      <c r="R8794" t="s">
        <v>92</v>
      </c>
      <c r="S8794">
        <v>215.99</v>
      </c>
      <c r="T8794">
        <v>640</v>
      </c>
      <c r="U8794" t="s">
        <v>19</v>
      </c>
      <c r="V8794" s="2">
        <v>42839</v>
      </c>
      <c r="W8794" t="s">
        <v>20</v>
      </c>
      <c r="X8794" t="s">
        <v>34</v>
      </c>
      <c r="Y8794" t="s">
        <v>727</v>
      </c>
    </row>
    <row r="8795" spans="1:25" hidden="1" x14ac:dyDescent="0.35">
      <c r="A8795">
        <v>6</v>
      </c>
      <c r="B8795" t="s">
        <v>10</v>
      </c>
      <c r="C8795">
        <v>6</v>
      </c>
      <c r="D8795" t="s">
        <v>26</v>
      </c>
      <c r="E8795" t="s">
        <v>667</v>
      </c>
      <c r="F8795" t="s">
        <v>13</v>
      </c>
      <c r="G8795" t="s">
        <v>5195</v>
      </c>
      <c r="H8795" s="1">
        <v>0</v>
      </c>
      <c r="I8795" s="2">
        <v>43010</v>
      </c>
      <c r="J8795" t="s">
        <v>8012</v>
      </c>
      <c r="K8795" t="s">
        <v>102</v>
      </c>
      <c r="L8795">
        <v>8701</v>
      </c>
      <c r="M8795">
        <v>774</v>
      </c>
      <c r="N8795" t="s">
        <v>325</v>
      </c>
      <c r="O8795">
        <v>23</v>
      </c>
      <c r="P8795">
        <v>4</v>
      </c>
      <c r="Q8795" t="s">
        <v>104</v>
      </c>
      <c r="R8795" t="s">
        <v>92</v>
      </c>
      <c r="S8795">
        <v>23</v>
      </c>
      <c r="T8795">
        <v>51</v>
      </c>
      <c r="U8795" t="s">
        <v>33</v>
      </c>
      <c r="V8795" s="2">
        <v>43016</v>
      </c>
      <c r="W8795" t="s">
        <v>39</v>
      </c>
      <c r="X8795" t="s">
        <v>485</v>
      </c>
      <c r="Y8795" t="s">
        <v>119</v>
      </c>
    </row>
    <row r="8796" spans="1:25" hidden="1" x14ac:dyDescent="0.35">
      <c r="A8796">
        <v>6</v>
      </c>
      <c r="B8796" t="s">
        <v>10</v>
      </c>
      <c r="C8796">
        <v>6</v>
      </c>
      <c r="D8796" t="s">
        <v>26</v>
      </c>
      <c r="E8796" t="s">
        <v>667</v>
      </c>
      <c r="F8796" t="s">
        <v>13</v>
      </c>
      <c r="G8796" t="s">
        <v>5195</v>
      </c>
      <c r="H8796" s="1">
        <v>0</v>
      </c>
      <c r="I8796" s="2">
        <v>43010</v>
      </c>
      <c r="J8796" t="s">
        <v>8012</v>
      </c>
      <c r="K8796" t="s">
        <v>102</v>
      </c>
      <c r="L8796">
        <v>8701</v>
      </c>
      <c r="M8796">
        <v>465</v>
      </c>
      <c r="N8796" t="s">
        <v>3584</v>
      </c>
      <c r="O8796">
        <v>46</v>
      </c>
      <c r="P8796">
        <v>5</v>
      </c>
      <c r="Q8796" t="s">
        <v>104</v>
      </c>
      <c r="R8796" t="s">
        <v>92</v>
      </c>
      <c r="S8796">
        <v>45.53</v>
      </c>
      <c r="T8796">
        <v>95</v>
      </c>
      <c r="U8796" t="s">
        <v>33</v>
      </c>
      <c r="V8796" s="2">
        <v>43016</v>
      </c>
      <c r="W8796" t="s">
        <v>39</v>
      </c>
      <c r="X8796" t="s">
        <v>485</v>
      </c>
      <c r="Y8796" t="s">
        <v>64</v>
      </c>
    </row>
    <row r="8797" spans="1:25" hidden="1" x14ac:dyDescent="0.35">
      <c r="A8797">
        <v>6</v>
      </c>
      <c r="B8797" t="s">
        <v>10</v>
      </c>
      <c r="C8797">
        <v>6</v>
      </c>
      <c r="D8797" t="s">
        <v>50</v>
      </c>
      <c r="E8797" t="s">
        <v>667</v>
      </c>
      <c r="F8797" t="s">
        <v>13</v>
      </c>
      <c r="G8797" t="s">
        <v>5195</v>
      </c>
      <c r="H8797" s="1">
        <v>0</v>
      </c>
      <c r="I8797" s="2">
        <v>43010</v>
      </c>
      <c r="J8797" t="s">
        <v>8012</v>
      </c>
      <c r="K8797" t="s">
        <v>102</v>
      </c>
      <c r="L8797">
        <v>8701</v>
      </c>
      <c r="M8797">
        <v>1116</v>
      </c>
      <c r="N8797" t="s">
        <v>699</v>
      </c>
      <c r="O8797">
        <v>32</v>
      </c>
      <c r="P8797">
        <v>1</v>
      </c>
      <c r="Q8797" t="s">
        <v>104</v>
      </c>
      <c r="R8797" t="s">
        <v>92</v>
      </c>
      <c r="S8797">
        <v>32.4</v>
      </c>
      <c r="T8797">
        <v>90</v>
      </c>
      <c r="U8797" t="s">
        <v>33</v>
      </c>
      <c r="V8797" s="2">
        <v>43016</v>
      </c>
      <c r="W8797" t="s">
        <v>39</v>
      </c>
      <c r="X8797" t="s">
        <v>485</v>
      </c>
      <c r="Y8797" t="s">
        <v>113</v>
      </c>
    </row>
    <row r="8798" spans="1:25" hidden="1" x14ac:dyDescent="0.35">
      <c r="A8798">
        <v>0</v>
      </c>
      <c r="B8798" t="s">
        <v>10</v>
      </c>
      <c r="C8798">
        <v>0</v>
      </c>
      <c r="D8798" t="s">
        <v>26</v>
      </c>
      <c r="E8798" t="s">
        <v>1296</v>
      </c>
      <c r="F8798" t="s">
        <v>13</v>
      </c>
      <c r="G8798" t="s">
        <v>443</v>
      </c>
      <c r="H8798" s="1">
        <v>0.2</v>
      </c>
      <c r="I8798" s="2">
        <v>43087</v>
      </c>
      <c r="J8798" t="s">
        <v>7289</v>
      </c>
      <c r="K8798" t="s">
        <v>102</v>
      </c>
      <c r="L8798">
        <v>44105</v>
      </c>
      <c r="M8798">
        <v>1831</v>
      </c>
      <c r="N8798" t="s">
        <v>1131</v>
      </c>
      <c r="O8798">
        <v>7</v>
      </c>
      <c r="P8798">
        <v>4</v>
      </c>
      <c r="Q8798" t="s">
        <v>104</v>
      </c>
      <c r="R8798" t="s">
        <v>8304</v>
      </c>
      <c r="S8798">
        <v>7.26</v>
      </c>
      <c r="T8798">
        <v>21</v>
      </c>
      <c r="U8798" t="s">
        <v>76</v>
      </c>
      <c r="V8798" s="2">
        <v>43087</v>
      </c>
      <c r="W8798" t="s">
        <v>773</v>
      </c>
      <c r="X8798" t="s">
        <v>309</v>
      </c>
      <c r="Y8798" t="s">
        <v>64</v>
      </c>
    </row>
    <row r="8799" spans="1:25" hidden="1" x14ac:dyDescent="0.35">
      <c r="A8799">
        <v>0</v>
      </c>
      <c r="B8799" t="s">
        <v>10</v>
      </c>
      <c r="C8799">
        <v>0</v>
      </c>
      <c r="D8799" t="s">
        <v>50</v>
      </c>
      <c r="E8799" t="s">
        <v>171</v>
      </c>
      <c r="F8799" t="s">
        <v>13</v>
      </c>
      <c r="G8799" t="s">
        <v>1562</v>
      </c>
      <c r="H8799" s="1">
        <v>0</v>
      </c>
      <c r="I8799" s="2">
        <v>43087</v>
      </c>
      <c r="J8799" t="s">
        <v>4821</v>
      </c>
      <c r="K8799" t="s">
        <v>102</v>
      </c>
      <c r="L8799">
        <v>10035</v>
      </c>
      <c r="M8799">
        <v>919</v>
      </c>
      <c r="N8799" t="s">
        <v>1336</v>
      </c>
      <c r="O8799">
        <v>25</v>
      </c>
      <c r="P8799">
        <v>1</v>
      </c>
      <c r="Q8799" t="s">
        <v>104</v>
      </c>
      <c r="R8799" t="s">
        <v>8304</v>
      </c>
      <c r="S8799">
        <v>24.94</v>
      </c>
      <c r="T8799">
        <v>166</v>
      </c>
      <c r="U8799" t="s">
        <v>19</v>
      </c>
      <c r="V8799" s="2">
        <v>43087</v>
      </c>
      <c r="W8799" t="s">
        <v>773</v>
      </c>
      <c r="X8799" t="s">
        <v>175</v>
      </c>
      <c r="Y8799" t="s">
        <v>113</v>
      </c>
    </row>
    <row r="8800" spans="1:25" hidden="1" x14ac:dyDescent="0.35">
      <c r="A8800">
        <v>6</v>
      </c>
      <c r="B8800" t="s">
        <v>10</v>
      </c>
      <c r="C8800">
        <v>6</v>
      </c>
      <c r="D8800" t="s">
        <v>11</v>
      </c>
      <c r="E8800" t="s">
        <v>1550</v>
      </c>
      <c r="F8800" t="s">
        <v>13</v>
      </c>
      <c r="G8800" t="s">
        <v>5479</v>
      </c>
      <c r="H8800" s="1">
        <v>0</v>
      </c>
      <c r="I8800" s="2">
        <v>43079</v>
      </c>
      <c r="J8800" t="s">
        <v>5582</v>
      </c>
      <c r="K8800" t="s">
        <v>102</v>
      </c>
      <c r="L8800">
        <v>21215</v>
      </c>
      <c r="M8800">
        <v>751</v>
      </c>
      <c r="N8800" t="s">
        <v>764</v>
      </c>
      <c r="O8800">
        <v>141</v>
      </c>
      <c r="P8800">
        <v>3</v>
      </c>
      <c r="Q8800" t="s">
        <v>104</v>
      </c>
      <c r="R8800" t="s">
        <v>8304</v>
      </c>
      <c r="S8800">
        <v>141.16</v>
      </c>
      <c r="T8800">
        <v>543</v>
      </c>
      <c r="U8800" t="s">
        <v>33</v>
      </c>
      <c r="V8800" s="2">
        <v>43085</v>
      </c>
      <c r="W8800" t="s">
        <v>39</v>
      </c>
      <c r="X8800" t="s">
        <v>1549</v>
      </c>
      <c r="Y8800" t="s">
        <v>24</v>
      </c>
    </row>
    <row r="8801" spans="1:25" hidden="1" x14ac:dyDescent="0.35">
      <c r="A8801">
        <v>6</v>
      </c>
      <c r="B8801" t="s">
        <v>10</v>
      </c>
      <c r="C8801">
        <v>6</v>
      </c>
      <c r="D8801" t="s">
        <v>26</v>
      </c>
      <c r="E8801" t="s">
        <v>1550</v>
      </c>
      <c r="F8801" t="s">
        <v>13</v>
      </c>
      <c r="G8801" t="s">
        <v>5479</v>
      </c>
      <c r="H8801" s="1">
        <v>0</v>
      </c>
      <c r="I8801" s="2">
        <v>43079</v>
      </c>
      <c r="J8801" t="s">
        <v>5582</v>
      </c>
      <c r="K8801" t="s">
        <v>102</v>
      </c>
      <c r="L8801">
        <v>21215</v>
      </c>
      <c r="M8801">
        <v>152</v>
      </c>
      <c r="N8801" t="s">
        <v>3688</v>
      </c>
      <c r="O8801">
        <v>13</v>
      </c>
      <c r="P8801">
        <v>5</v>
      </c>
      <c r="Q8801" t="s">
        <v>104</v>
      </c>
      <c r="R8801" t="s">
        <v>8304</v>
      </c>
      <c r="S8801">
        <v>12.67</v>
      </c>
      <c r="T8801">
        <v>26</v>
      </c>
      <c r="U8801" t="s">
        <v>33</v>
      </c>
      <c r="V8801" s="2">
        <v>43085</v>
      </c>
      <c r="W8801" t="s">
        <v>39</v>
      </c>
      <c r="X8801" t="s">
        <v>1549</v>
      </c>
      <c r="Y8801" t="s">
        <v>64</v>
      </c>
    </row>
    <row r="8802" spans="1:25" hidden="1" x14ac:dyDescent="0.35">
      <c r="A8802">
        <v>6</v>
      </c>
      <c r="B8802" t="s">
        <v>10</v>
      </c>
      <c r="C8802">
        <v>6</v>
      </c>
      <c r="D8802" t="s">
        <v>26</v>
      </c>
      <c r="E8802" t="s">
        <v>1550</v>
      </c>
      <c r="F8802" t="s">
        <v>13</v>
      </c>
      <c r="G8802" t="s">
        <v>5479</v>
      </c>
      <c r="H8802" s="1">
        <v>0</v>
      </c>
      <c r="I8802" s="2">
        <v>43079</v>
      </c>
      <c r="J8802" t="s">
        <v>5582</v>
      </c>
      <c r="K8802" t="s">
        <v>102</v>
      </c>
      <c r="L8802">
        <v>21215</v>
      </c>
      <c r="M8802">
        <v>1337</v>
      </c>
      <c r="N8802" t="s">
        <v>8177</v>
      </c>
      <c r="O8802">
        <v>21</v>
      </c>
      <c r="P8802">
        <v>5</v>
      </c>
      <c r="Q8802" t="s">
        <v>104</v>
      </c>
      <c r="R8802" t="s">
        <v>8304</v>
      </c>
      <c r="S8802">
        <v>20.58</v>
      </c>
      <c r="T8802">
        <v>45</v>
      </c>
      <c r="U8802" t="s">
        <v>33</v>
      </c>
      <c r="V8802" s="2">
        <v>43085</v>
      </c>
      <c r="W8802" t="s">
        <v>39</v>
      </c>
      <c r="X8802" t="s">
        <v>1549</v>
      </c>
      <c r="Y8802" t="s">
        <v>64</v>
      </c>
    </row>
    <row r="8803" spans="1:25" hidden="1" x14ac:dyDescent="0.35">
      <c r="A8803">
        <v>6</v>
      </c>
      <c r="B8803" t="s">
        <v>10</v>
      </c>
      <c r="C8803">
        <v>6</v>
      </c>
      <c r="D8803" t="s">
        <v>26</v>
      </c>
      <c r="E8803" t="s">
        <v>1550</v>
      </c>
      <c r="F8803" t="s">
        <v>13</v>
      </c>
      <c r="G8803" t="s">
        <v>5479</v>
      </c>
      <c r="H8803" s="1">
        <v>0</v>
      </c>
      <c r="I8803" s="2">
        <v>43079</v>
      </c>
      <c r="J8803" t="s">
        <v>5582</v>
      </c>
      <c r="K8803" t="s">
        <v>102</v>
      </c>
      <c r="L8803">
        <v>21215</v>
      </c>
      <c r="M8803">
        <v>1048</v>
      </c>
      <c r="N8803" t="s">
        <v>3283</v>
      </c>
      <c r="O8803">
        <v>9</v>
      </c>
      <c r="P8803">
        <v>9</v>
      </c>
      <c r="Q8803" t="s">
        <v>104</v>
      </c>
      <c r="R8803" t="s">
        <v>8304</v>
      </c>
      <c r="S8803">
        <v>9.3000000000000007</v>
      </c>
      <c r="T8803">
        <v>27</v>
      </c>
      <c r="U8803" t="s">
        <v>33</v>
      </c>
      <c r="V8803" s="2">
        <v>43085</v>
      </c>
      <c r="W8803" t="s">
        <v>39</v>
      </c>
      <c r="X8803" t="s">
        <v>1549</v>
      </c>
      <c r="Y8803" t="s">
        <v>49</v>
      </c>
    </row>
    <row r="8804" spans="1:25" hidden="1" x14ac:dyDescent="0.35">
      <c r="A8804">
        <v>6</v>
      </c>
      <c r="B8804" t="s">
        <v>10</v>
      </c>
      <c r="C8804">
        <v>6</v>
      </c>
      <c r="D8804" t="s">
        <v>50</v>
      </c>
      <c r="E8804" t="s">
        <v>1550</v>
      </c>
      <c r="F8804" t="s">
        <v>13</v>
      </c>
      <c r="G8804" t="s">
        <v>5479</v>
      </c>
      <c r="H8804" s="1">
        <v>0</v>
      </c>
      <c r="I8804" s="2">
        <v>43079</v>
      </c>
      <c r="J8804" t="s">
        <v>5582</v>
      </c>
      <c r="K8804" t="s">
        <v>102</v>
      </c>
      <c r="L8804">
        <v>21215</v>
      </c>
      <c r="M8804">
        <v>431</v>
      </c>
      <c r="N8804" t="s">
        <v>1209</v>
      </c>
      <c r="O8804">
        <v>36</v>
      </c>
      <c r="P8804">
        <v>1</v>
      </c>
      <c r="Q8804" t="s">
        <v>104</v>
      </c>
      <c r="R8804" t="s">
        <v>8304</v>
      </c>
      <c r="S8804">
        <v>36.450000000000003</v>
      </c>
      <c r="T8804">
        <v>135</v>
      </c>
      <c r="U8804" t="s">
        <v>33</v>
      </c>
      <c r="V8804" s="2">
        <v>43085</v>
      </c>
      <c r="W8804" t="s">
        <v>39</v>
      </c>
      <c r="X8804" t="s">
        <v>1549</v>
      </c>
      <c r="Y8804" t="s">
        <v>52</v>
      </c>
    </row>
    <row r="8805" spans="1:25" hidden="1" x14ac:dyDescent="0.35">
      <c r="A8805">
        <v>0</v>
      </c>
      <c r="B8805" t="s">
        <v>10</v>
      </c>
      <c r="C8805">
        <v>0</v>
      </c>
      <c r="D8805" t="s">
        <v>11</v>
      </c>
      <c r="E8805" t="s">
        <v>535</v>
      </c>
      <c r="F8805" t="s">
        <v>13</v>
      </c>
      <c r="G8805" t="s">
        <v>1256</v>
      </c>
      <c r="H8805" s="1">
        <v>0</v>
      </c>
      <c r="I8805" s="2">
        <v>43086</v>
      </c>
      <c r="J8805" t="s">
        <v>1724</v>
      </c>
      <c r="K8805" t="s">
        <v>73</v>
      </c>
      <c r="L8805">
        <v>48205</v>
      </c>
      <c r="M8805">
        <v>791</v>
      </c>
      <c r="N8805" t="s">
        <v>1725</v>
      </c>
      <c r="O8805">
        <v>38</v>
      </c>
      <c r="P8805">
        <v>2</v>
      </c>
      <c r="Q8805" t="s">
        <v>75</v>
      </c>
      <c r="R8805" t="s">
        <v>8304</v>
      </c>
      <c r="S8805">
        <v>38.44</v>
      </c>
      <c r="T8805">
        <v>142</v>
      </c>
      <c r="U8805" t="s">
        <v>19</v>
      </c>
      <c r="V8805" s="2">
        <v>43086</v>
      </c>
      <c r="W8805" t="s">
        <v>773</v>
      </c>
      <c r="X8805" t="s">
        <v>156</v>
      </c>
      <c r="Y8805" t="s">
        <v>24</v>
      </c>
    </row>
    <row r="8806" spans="1:25" hidden="1" x14ac:dyDescent="0.35">
      <c r="A8806">
        <v>0</v>
      </c>
      <c r="B8806" t="s">
        <v>10</v>
      </c>
      <c r="C8806">
        <v>0</v>
      </c>
      <c r="D8806" t="s">
        <v>11</v>
      </c>
      <c r="E8806" t="s">
        <v>535</v>
      </c>
      <c r="F8806" t="s">
        <v>13</v>
      </c>
      <c r="G8806" t="s">
        <v>1256</v>
      </c>
      <c r="H8806" s="1">
        <v>0</v>
      </c>
      <c r="I8806" s="2">
        <v>43086</v>
      </c>
      <c r="J8806" t="s">
        <v>1724</v>
      </c>
      <c r="K8806" t="s">
        <v>73</v>
      </c>
      <c r="L8806">
        <v>48205</v>
      </c>
      <c r="M8806">
        <v>850</v>
      </c>
      <c r="N8806" t="s">
        <v>1702</v>
      </c>
      <c r="O8806">
        <v>48</v>
      </c>
      <c r="P8806">
        <v>3</v>
      </c>
      <c r="Q8806" t="s">
        <v>75</v>
      </c>
      <c r="R8806" t="s">
        <v>8304</v>
      </c>
      <c r="S8806">
        <v>48.47</v>
      </c>
      <c r="T8806">
        <v>303</v>
      </c>
      <c r="U8806" t="s">
        <v>19</v>
      </c>
      <c r="V8806" s="2">
        <v>43086</v>
      </c>
      <c r="W8806" t="s">
        <v>773</v>
      </c>
      <c r="X8806" t="s">
        <v>156</v>
      </c>
      <c r="Y8806" t="s">
        <v>24</v>
      </c>
    </row>
    <row r="8807" spans="1:25" hidden="1" x14ac:dyDescent="0.35">
      <c r="A8807">
        <v>0</v>
      </c>
      <c r="B8807" t="s">
        <v>10</v>
      </c>
      <c r="C8807">
        <v>0</v>
      </c>
      <c r="D8807" t="s">
        <v>11</v>
      </c>
      <c r="E8807" t="s">
        <v>535</v>
      </c>
      <c r="F8807" t="s">
        <v>13</v>
      </c>
      <c r="G8807" t="s">
        <v>1256</v>
      </c>
      <c r="H8807" s="1">
        <v>0</v>
      </c>
      <c r="I8807" s="2">
        <v>43086</v>
      </c>
      <c r="J8807" t="s">
        <v>1724</v>
      </c>
      <c r="K8807" t="s">
        <v>73</v>
      </c>
      <c r="L8807">
        <v>48205</v>
      </c>
      <c r="M8807">
        <v>1538</v>
      </c>
      <c r="N8807" t="s">
        <v>1533</v>
      </c>
      <c r="O8807">
        <v>15</v>
      </c>
      <c r="P8807">
        <v>3</v>
      </c>
      <c r="Q8807" t="s">
        <v>75</v>
      </c>
      <c r="R8807" t="s">
        <v>8304</v>
      </c>
      <c r="S8807">
        <v>14.85</v>
      </c>
      <c r="T8807">
        <v>212</v>
      </c>
      <c r="U8807" t="s">
        <v>19</v>
      </c>
      <c r="V8807" s="2">
        <v>43086</v>
      </c>
      <c r="W8807" t="s">
        <v>773</v>
      </c>
      <c r="X8807" t="s">
        <v>156</v>
      </c>
      <c r="Y8807" t="s">
        <v>47</v>
      </c>
    </row>
    <row r="8808" spans="1:25" hidden="1" x14ac:dyDescent="0.35">
      <c r="A8808">
        <v>0</v>
      </c>
      <c r="B8808" t="s">
        <v>10</v>
      </c>
      <c r="C8808">
        <v>0</v>
      </c>
      <c r="D8808" t="s">
        <v>11</v>
      </c>
      <c r="E8808" t="s">
        <v>535</v>
      </c>
      <c r="F8808" t="s">
        <v>13</v>
      </c>
      <c r="G8808" t="s">
        <v>1256</v>
      </c>
      <c r="H8808" s="1">
        <v>0</v>
      </c>
      <c r="I8808" s="2">
        <v>43086</v>
      </c>
      <c r="J8808" t="s">
        <v>1724</v>
      </c>
      <c r="K8808" t="s">
        <v>73</v>
      </c>
      <c r="L8808">
        <v>48205</v>
      </c>
      <c r="M8808">
        <v>772</v>
      </c>
      <c r="N8808" t="s">
        <v>432</v>
      </c>
      <c r="O8808">
        <v>137</v>
      </c>
      <c r="P8808">
        <v>9</v>
      </c>
      <c r="Q8808" t="s">
        <v>75</v>
      </c>
      <c r="R8808" t="s">
        <v>8304</v>
      </c>
      <c r="S8808">
        <v>136.66999999999999</v>
      </c>
      <c r="T8808">
        <v>547</v>
      </c>
      <c r="U8808" t="s">
        <v>19</v>
      </c>
      <c r="V8808" s="2">
        <v>43086</v>
      </c>
      <c r="W8808" t="s">
        <v>773</v>
      </c>
      <c r="X8808" t="s">
        <v>156</v>
      </c>
      <c r="Y8808" t="s">
        <v>24</v>
      </c>
    </row>
    <row r="8809" spans="1:25" hidden="1" x14ac:dyDescent="0.35">
      <c r="A8809">
        <v>0</v>
      </c>
      <c r="B8809" t="s">
        <v>10</v>
      </c>
      <c r="C8809">
        <v>0</v>
      </c>
      <c r="D8809" t="s">
        <v>26</v>
      </c>
      <c r="E8809" t="s">
        <v>535</v>
      </c>
      <c r="F8809" t="s">
        <v>13</v>
      </c>
      <c r="G8809" t="s">
        <v>1256</v>
      </c>
      <c r="H8809" s="1">
        <v>0</v>
      </c>
      <c r="I8809" s="2">
        <v>43086</v>
      </c>
      <c r="J8809" t="s">
        <v>1724</v>
      </c>
      <c r="K8809" t="s">
        <v>73</v>
      </c>
      <c r="L8809">
        <v>48205</v>
      </c>
      <c r="M8809">
        <v>696</v>
      </c>
      <c r="N8809" t="s">
        <v>3151</v>
      </c>
      <c r="O8809">
        <v>14</v>
      </c>
      <c r="P8809">
        <v>4</v>
      </c>
      <c r="Q8809" t="s">
        <v>75</v>
      </c>
      <c r="R8809" t="s">
        <v>8304</v>
      </c>
      <c r="S8809">
        <v>14.46</v>
      </c>
      <c r="T8809">
        <v>30</v>
      </c>
      <c r="U8809" t="s">
        <v>19</v>
      </c>
      <c r="V8809" s="2">
        <v>43086</v>
      </c>
      <c r="W8809" t="s">
        <v>773</v>
      </c>
      <c r="X8809" t="s">
        <v>156</v>
      </c>
      <c r="Y8809" t="s">
        <v>54</v>
      </c>
    </row>
    <row r="8810" spans="1:25" hidden="1" x14ac:dyDescent="0.35">
      <c r="A8810">
        <v>4</v>
      </c>
      <c r="B8810" t="s">
        <v>43</v>
      </c>
      <c r="C8810">
        <v>6</v>
      </c>
      <c r="D8810" t="s">
        <v>26</v>
      </c>
      <c r="E8810" t="s">
        <v>99</v>
      </c>
      <c r="F8810" t="s">
        <v>13</v>
      </c>
      <c r="G8810" t="s">
        <v>1069</v>
      </c>
      <c r="H8810" s="1">
        <v>0.2</v>
      </c>
      <c r="I8810" s="2">
        <v>42981</v>
      </c>
      <c r="J8810" t="s">
        <v>1070</v>
      </c>
      <c r="K8810" t="s">
        <v>102</v>
      </c>
      <c r="L8810">
        <v>19134</v>
      </c>
      <c r="M8810">
        <v>575</v>
      </c>
      <c r="N8810" t="s">
        <v>1071</v>
      </c>
      <c r="O8810">
        <v>-7</v>
      </c>
      <c r="P8810">
        <v>3</v>
      </c>
      <c r="Q8810" t="s">
        <v>104</v>
      </c>
      <c r="R8810" t="s">
        <v>8304</v>
      </c>
      <c r="S8810">
        <v>-7.27</v>
      </c>
      <c r="T8810">
        <v>36</v>
      </c>
      <c r="U8810" t="s">
        <v>19</v>
      </c>
      <c r="V8810" s="2">
        <v>42985</v>
      </c>
      <c r="W8810" t="s">
        <v>39</v>
      </c>
      <c r="X8810" t="s">
        <v>105</v>
      </c>
      <c r="Y8810" t="s">
        <v>42</v>
      </c>
    </row>
    <row r="8811" spans="1:25" hidden="1" x14ac:dyDescent="0.35">
      <c r="A8811">
        <v>4</v>
      </c>
      <c r="B8811" t="s">
        <v>43</v>
      </c>
      <c r="C8811">
        <v>6</v>
      </c>
      <c r="D8811" t="s">
        <v>26</v>
      </c>
      <c r="E8811" t="s">
        <v>99</v>
      </c>
      <c r="F8811" t="s">
        <v>13</v>
      </c>
      <c r="G8811" t="s">
        <v>1069</v>
      </c>
      <c r="H8811" s="1">
        <v>0.2</v>
      </c>
      <c r="I8811" s="2">
        <v>42981</v>
      </c>
      <c r="J8811" t="s">
        <v>1070</v>
      </c>
      <c r="K8811" t="s">
        <v>102</v>
      </c>
      <c r="L8811">
        <v>19134</v>
      </c>
      <c r="M8811">
        <v>1050</v>
      </c>
      <c r="N8811" t="s">
        <v>1072</v>
      </c>
      <c r="O8811">
        <v>-150</v>
      </c>
      <c r="P8811">
        <v>1</v>
      </c>
      <c r="Q8811" t="s">
        <v>104</v>
      </c>
      <c r="R8811" t="s">
        <v>8304</v>
      </c>
      <c r="S8811">
        <v>-149.91</v>
      </c>
      <c r="T8811">
        <v>666</v>
      </c>
      <c r="U8811" t="s">
        <v>19</v>
      </c>
      <c r="V8811" s="2">
        <v>42985</v>
      </c>
      <c r="W8811" t="s">
        <v>39</v>
      </c>
      <c r="X8811" t="s">
        <v>105</v>
      </c>
      <c r="Y8811" t="s">
        <v>356</v>
      </c>
    </row>
    <row r="8812" spans="1:25" hidden="1" x14ac:dyDescent="0.35">
      <c r="A8812">
        <v>4</v>
      </c>
      <c r="B8812" t="s">
        <v>43</v>
      </c>
      <c r="C8812">
        <v>6</v>
      </c>
      <c r="D8812" t="s">
        <v>26</v>
      </c>
      <c r="E8812" t="s">
        <v>99</v>
      </c>
      <c r="F8812" t="s">
        <v>13</v>
      </c>
      <c r="G8812" t="s">
        <v>1069</v>
      </c>
      <c r="H8812" s="1">
        <v>0.2</v>
      </c>
      <c r="I8812" s="2">
        <v>42981</v>
      </c>
      <c r="J8812" t="s">
        <v>1070</v>
      </c>
      <c r="K8812" t="s">
        <v>102</v>
      </c>
      <c r="L8812">
        <v>19134</v>
      </c>
      <c r="M8812">
        <v>1623</v>
      </c>
      <c r="N8812" t="s">
        <v>1073</v>
      </c>
      <c r="O8812">
        <v>20</v>
      </c>
      <c r="P8812">
        <v>6</v>
      </c>
      <c r="Q8812" t="s">
        <v>104</v>
      </c>
      <c r="R8812" t="s">
        <v>8304</v>
      </c>
      <c r="S8812">
        <v>19.690000000000001</v>
      </c>
      <c r="T8812">
        <v>53</v>
      </c>
      <c r="U8812" t="s">
        <v>19</v>
      </c>
      <c r="V8812" s="2">
        <v>42985</v>
      </c>
      <c r="W8812" t="s">
        <v>39</v>
      </c>
      <c r="X8812" t="s">
        <v>105</v>
      </c>
      <c r="Y8812" t="s">
        <v>119</v>
      </c>
    </row>
    <row r="8813" spans="1:25" hidden="1" x14ac:dyDescent="0.35">
      <c r="A8813">
        <v>3</v>
      </c>
      <c r="B8813" t="s">
        <v>25</v>
      </c>
      <c r="C8813">
        <v>1</v>
      </c>
      <c r="D8813" t="s">
        <v>26</v>
      </c>
      <c r="E8813" t="s">
        <v>65</v>
      </c>
      <c r="F8813" t="s">
        <v>13</v>
      </c>
      <c r="G8813" t="s">
        <v>5850</v>
      </c>
      <c r="H8813" s="1">
        <v>0.2</v>
      </c>
      <c r="I8813" s="2">
        <v>42995</v>
      </c>
      <c r="J8813" t="s">
        <v>5974</v>
      </c>
      <c r="K8813" t="s">
        <v>30</v>
      </c>
      <c r="L8813">
        <v>98105</v>
      </c>
      <c r="M8813">
        <v>43</v>
      </c>
      <c r="N8813" t="s">
        <v>8232</v>
      </c>
      <c r="O8813">
        <v>8</v>
      </c>
      <c r="P8813">
        <v>3</v>
      </c>
      <c r="Q8813" t="s">
        <v>32</v>
      </c>
      <c r="R8813" t="s">
        <v>8304</v>
      </c>
      <c r="S8813">
        <v>7.82</v>
      </c>
      <c r="T8813">
        <v>25</v>
      </c>
      <c r="U8813" t="s">
        <v>33</v>
      </c>
      <c r="V8813" s="2">
        <v>42998</v>
      </c>
      <c r="W8813" t="s">
        <v>130</v>
      </c>
      <c r="X8813" t="s">
        <v>69</v>
      </c>
      <c r="Y8813" t="s">
        <v>54</v>
      </c>
    </row>
    <row r="8814" spans="1:25" hidden="1" x14ac:dyDescent="0.35">
      <c r="A8814">
        <v>4</v>
      </c>
      <c r="B8814" t="s">
        <v>43</v>
      </c>
      <c r="C8814">
        <v>6</v>
      </c>
      <c r="D8814" t="s">
        <v>11</v>
      </c>
      <c r="E8814" t="s">
        <v>171</v>
      </c>
      <c r="F8814" t="s">
        <v>13</v>
      </c>
      <c r="G8814" t="s">
        <v>338</v>
      </c>
      <c r="H8814" s="1">
        <v>0.4</v>
      </c>
      <c r="I8814" s="2">
        <v>42995</v>
      </c>
      <c r="J8814" t="s">
        <v>7101</v>
      </c>
      <c r="K8814" t="s">
        <v>102</v>
      </c>
      <c r="L8814">
        <v>10035</v>
      </c>
      <c r="M8814">
        <v>1356</v>
      </c>
      <c r="N8814" t="s">
        <v>5655</v>
      </c>
      <c r="O8814">
        <v>-103</v>
      </c>
      <c r="P8814">
        <v>2</v>
      </c>
      <c r="Q8814" t="s">
        <v>104</v>
      </c>
      <c r="R8814" t="s">
        <v>8304</v>
      </c>
      <c r="S8814">
        <v>-103.27</v>
      </c>
      <c r="T8814">
        <v>344</v>
      </c>
      <c r="U8814" t="s">
        <v>76</v>
      </c>
      <c r="V8814" s="2">
        <v>42999</v>
      </c>
      <c r="W8814" t="s">
        <v>39</v>
      </c>
      <c r="X8814" t="s">
        <v>175</v>
      </c>
      <c r="Y8814" t="s">
        <v>41</v>
      </c>
    </row>
    <row r="8815" spans="1:25" x14ac:dyDescent="0.35">
      <c r="A8815">
        <v>5</v>
      </c>
      <c r="B8815" t="s">
        <v>25</v>
      </c>
      <c r="C8815">
        <v>3</v>
      </c>
      <c r="D8815" t="s">
        <v>11</v>
      </c>
      <c r="E8815" t="s">
        <v>3604</v>
      </c>
      <c r="F8815" t="s">
        <v>13</v>
      </c>
      <c r="G8815" t="s">
        <v>6854</v>
      </c>
      <c r="H8815" s="1">
        <v>0</v>
      </c>
      <c r="I8815" s="2">
        <v>42807</v>
      </c>
      <c r="J8815" t="s">
        <v>6988</v>
      </c>
      <c r="K8815" t="s">
        <v>30</v>
      </c>
      <c r="L8815">
        <v>95928</v>
      </c>
      <c r="M8815">
        <v>481</v>
      </c>
      <c r="N8815" t="s">
        <v>1187</v>
      </c>
      <c r="O8815">
        <v>92</v>
      </c>
      <c r="P8815">
        <v>8</v>
      </c>
      <c r="Q8815" t="s">
        <v>32</v>
      </c>
      <c r="R8815" t="s">
        <v>8304</v>
      </c>
      <c r="S8815">
        <v>91.77</v>
      </c>
      <c r="T8815">
        <v>328</v>
      </c>
      <c r="U8815" t="s">
        <v>76</v>
      </c>
      <c r="V8815" s="2">
        <v>42812</v>
      </c>
      <c r="W8815" t="s">
        <v>20</v>
      </c>
      <c r="X8815" t="s">
        <v>34</v>
      </c>
      <c r="Y8815" t="s">
        <v>47</v>
      </c>
    </row>
    <row r="8816" spans="1:25" x14ac:dyDescent="0.35">
      <c r="A8816">
        <v>5</v>
      </c>
      <c r="B8816" t="s">
        <v>25</v>
      </c>
      <c r="C8816">
        <v>3</v>
      </c>
      <c r="D8816" t="s">
        <v>11</v>
      </c>
      <c r="E8816" t="s">
        <v>3604</v>
      </c>
      <c r="F8816" t="s">
        <v>13</v>
      </c>
      <c r="G8816" t="s">
        <v>6854</v>
      </c>
      <c r="H8816" s="1">
        <v>0.2</v>
      </c>
      <c r="I8816" s="2">
        <v>42807</v>
      </c>
      <c r="J8816" t="s">
        <v>6988</v>
      </c>
      <c r="K8816" t="s">
        <v>30</v>
      </c>
      <c r="L8816">
        <v>95928</v>
      </c>
      <c r="M8816">
        <v>744</v>
      </c>
      <c r="N8816" t="s">
        <v>8108</v>
      </c>
      <c r="O8816">
        <v>103</v>
      </c>
      <c r="P8816">
        <v>4</v>
      </c>
      <c r="Q8816" t="s">
        <v>32</v>
      </c>
      <c r="R8816" t="s">
        <v>8304</v>
      </c>
      <c r="S8816">
        <v>102.95</v>
      </c>
      <c r="T8816">
        <v>915</v>
      </c>
      <c r="U8816" t="s">
        <v>76</v>
      </c>
      <c r="V8816" s="2">
        <v>42812</v>
      </c>
      <c r="W8816" t="s">
        <v>20</v>
      </c>
      <c r="X8816" t="s">
        <v>34</v>
      </c>
      <c r="Y8816" t="s">
        <v>24</v>
      </c>
    </row>
    <row r="8817" spans="1:25" x14ac:dyDescent="0.35">
      <c r="A8817">
        <v>5</v>
      </c>
      <c r="B8817" t="s">
        <v>43</v>
      </c>
      <c r="C8817">
        <v>6</v>
      </c>
      <c r="D8817" t="s">
        <v>11</v>
      </c>
      <c r="E8817" t="s">
        <v>27</v>
      </c>
      <c r="F8817" t="s">
        <v>13</v>
      </c>
      <c r="G8817" t="s">
        <v>6981</v>
      </c>
      <c r="H8817" s="1">
        <v>0.2</v>
      </c>
      <c r="I8817" s="2">
        <v>42972</v>
      </c>
      <c r="J8817" t="s">
        <v>7175</v>
      </c>
      <c r="K8817" t="s">
        <v>30</v>
      </c>
      <c r="L8817">
        <v>90045</v>
      </c>
      <c r="M8817">
        <v>747</v>
      </c>
      <c r="N8817" t="s">
        <v>103</v>
      </c>
      <c r="O8817">
        <v>5</v>
      </c>
      <c r="P8817">
        <v>1</v>
      </c>
      <c r="Q8817" t="s">
        <v>32</v>
      </c>
      <c r="R8817" t="s">
        <v>8304</v>
      </c>
      <c r="S8817">
        <v>4.59</v>
      </c>
      <c r="T8817">
        <v>41</v>
      </c>
      <c r="U8817" t="s">
        <v>76</v>
      </c>
      <c r="V8817" s="2">
        <v>42977</v>
      </c>
      <c r="W8817" t="s">
        <v>39</v>
      </c>
      <c r="X8817" t="s">
        <v>34</v>
      </c>
      <c r="Y8817" t="s">
        <v>24</v>
      </c>
    </row>
    <row r="8818" spans="1:25" x14ac:dyDescent="0.35">
      <c r="A8818">
        <v>5</v>
      </c>
      <c r="B8818" t="s">
        <v>43</v>
      </c>
      <c r="C8818">
        <v>6</v>
      </c>
      <c r="D8818" t="s">
        <v>26</v>
      </c>
      <c r="E8818" t="s">
        <v>27</v>
      </c>
      <c r="F8818" t="s">
        <v>13</v>
      </c>
      <c r="G8818" t="s">
        <v>6981</v>
      </c>
      <c r="H8818" s="1">
        <v>0</v>
      </c>
      <c r="I8818" s="2">
        <v>42972</v>
      </c>
      <c r="J8818" t="s">
        <v>7175</v>
      </c>
      <c r="K8818" t="s">
        <v>30</v>
      </c>
      <c r="L8818">
        <v>90045</v>
      </c>
      <c r="M8818">
        <v>633</v>
      </c>
      <c r="N8818" t="s">
        <v>4458</v>
      </c>
      <c r="O8818">
        <v>30</v>
      </c>
      <c r="P8818">
        <v>4</v>
      </c>
      <c r="Q8818" t="s">
        <v>32</v>
      </c>
      <c r="R8818" t="s">
        <v>8304</v>
      </c>
      <c r="S8818">
        <v>29.67</v>
      </c>
      <c r="T8818">
        <v>106</v>
      </c>
      <c r="U8818" t="s">
        <v>76</v>
      </c>
      <c r="V8818" s="2">
        <v>42977</v>
      </c>
      <c r="W8818" t="s">
        <v>39</v>
      </c>
      <c r="X8818" t="s">
        <v>34</v>
      </c>
      <c r="Y8818" t="s">
        <v>56</v>
      </c>
    </row>
    <row r="8819" spans="1:25" hidden="1" x14ac:dyDescent="0.35">
      <c r="A8819">
        <v>2</v>
      </c>
      <c r="B8819" t="s">
        <v>25</v>
      </c>
      <c r="C8819">
        <v>1</v>
      </c>
      <c r="D8819" t="s">
        <v>11</v>
      </c>
      <c r="E8819" t="s">
        <v>1084</v>
      </c>
      <c r="F8819" t="s">
        <v>13</v>
      </c>
      <c r="G8819" t="s">
        <v>1135</v>
      </c>
      <c r="H8819" s="1">
        <v>0.5</v>
      </c>
      <c r="I8819" s="2">
        <v>42942</v>
      </c>
      <c r="J8819" t="s">
        <v>1720</v>
      </c>
      <c r="K8819" t="s">
        <v>30</v>
      </c>
      <c r="L8819">
        <v>85204</v>
      </c>
      <c r="M8819">
        <v>312</v>
      </c>
      <c r="N8819" t="s">
        <v>1601</v>
      </c>
      <c r="O8819">
        <v>-204</v>
      </c>
      <c r="P8819">
        <v>3</v>
      </c>
      <c r="Q8819" t="s">
        <v>32</v>
      </c>
      <c r="R8819" t="s">
        <v>8304</v>
      </c>
      <c r="S8819">
        <v>-204.45</v>
      </c>
      <c r="T8819">
        <v>393</v>
      </c>
      <c r="U8819" t="s">
        <v>19</v>
      </c>
      <c r="V8819" s="2">
        <v>42944</v>
      </c>
      <c r="W8819" t="s">
        <v>130</v>
      </c>
      <c r="X8819" t="s">
        <v>199</v>
      </c>
      <c r="Y8819" t="s">
        <v>41</v>
      </c>
    </row>
    <row r="8820" spans="1:25" hidden="1" x14ac:dyDescent="0.35">
      <c r="A8820">
        <v>2</v>
      </c>
      <c r="B8820" t="s">
        <v>43</v>
      </c>
      <c r="C8820">
        <v>3</v>
      </c>
      <c r="D8820" t="s">
        <v>26</v>
      </c>
      <c r="E8820" t="s">
        <v>2501</v>
      </c>
      <c r="F8820" t="s">
        <v>13</v>
      </c>
      <c r="G8820" t="s">
        <v>5816</v>
      </c>
      <c r="H8820" s="1">
        <v>0</v>
      </c>
      <c r="I8820" s="2">
        <v>42929</v>
      </c>
      <c r="J8820" t="s">
        <v>6112</v>
      </c>
      <c r="K8820" t="s">
        <v>16</v>
      </c>
      <c r="L8820">
        <v>31204</v>
      </c>
      <c r="M8820">
        <v>1726</v>
      </c>
      <c r="N8820" t="s">
        <v>3617</v>
      </c>
      <c r="O8820">
        <v>19</v>
      </c>
      <c r="P8820">
        <v>6</v>
      </c>
      <c r="Q8820" t="s">
        <v>18</v>
      </c>
      <c r="R8820" t="s">
        <v>8304</v>
      </c>
      <c r="S8820">
        <v>18.66</v>
      </c>
      <c r="T8820">
        <v>39</v>
      </c>
      <c r="U8820" t="s">
        <v>33</v>
      </c>
      <c r="V8820" s="2">
        <v>42931</v>
      </c>
      <c r="W8820" t="s">
        <v>20</v>
      </c>
      <c r="X8820" t="s">
        <v>761</v>
      </c>
      <c r="Y8820" t="s">
        <v>64</v>
      </c>
    </row>
    <row r="8821" spans="1:25" hidden="1" x14ac:dyDescent="0.35">
      <c r="A8821">
        <v>3</v>
      </c>
      <c r="B8821" t="s">
        <v>10</v>
      </c>
      <c r="C8821">
        <v>3</v>
      </c>
      <c r="D8821" t="s">
        <v>26</v>
      </c>
      <c r="E8821" t="s">
        <v>737</v>
      </c>
      <c r="F8821" t="s">
        <v>13</v>
      </c>
      <c r="G8821" t="s">
        <v>6889</v>
      </c>
      <c r="H8821" s="1">
        <v>0.8</v>
      </c>
      <c r="I8821" s="2">
        <v>43069</v>
      </c>
      <c r="J8821" t="s">
        <v>7326</v>
      </c>
      <c r="K8821" t="s">
        <v>73</v>
      </c>
      <c r="L8821">
        <v>78745</v>
      </c>
      <c r="M8821">
        <v>692</v>
      </c>
      <c r="N8821" t="s">
        <v>2987</v>
      </c>
      <c r="O8821">
        <v>-6</v>
      </c>
      <c r="P8821">
        <v>3</v>
      </c>
      <c r="Q8821" t="s">
        <v>75</v>
      </c>
      <c r="R8821" t="s">
        <v>8304</v>
      </c>
      <c r="S8821">
        <v>-5.82</v>
      </c>
      <c r="T8821">
        <v>4</v>
      </c>
      <c r="U8821" t="s">
        <v>76</v>
      </c>
      <c r="V8821" s="2">
        <v>43072</v>
      </c>
      <c r="W8821" t="s">
        <v>20</v>
      </c>
      <c r="X8821" t="s">
        <v>77</v>
      </c>
      <c r="Y8821" t="s">
        <v>54</v>
      </c>
    </row>
    <row r="8822" spans="1:25" hidden="1" x14ac:dyDescent="0.35">
      <c r="A8822">
        <v>5</v>
      </c>
      <c r="B8822" t="s">
        <v>43</v>
      </c>
      <c r="C8822">
        <v>6</v>
      </c>
      <c r="D8822" t="s">
        <v>26</v>
      </c>
      <c r="E8822" t="s">
        <v>171</v>
      </c>
      <c r="F8822" t="s">
        <v>13</v>
      </c>
      <c r="G8822" t="s">
        <v>1867</v>
      </c>
      <c r="H8822" s="1">
        <v>0</v>
      </c>
      <c r="I8822" s="2">
        <v>42915</v>
      </c>
      <c r="J8822" t="s">
        <v>4116</v>
      </c>
      <c r="K8822" t="s">
        <v>102</v>
      </c>
      <c r="L8822">
        <v>10011</v>
      </c>
      <c r="M8822">
        <v>131</v>
      </c>
      <c r="N8822" t="s">
        <v>3304</v>
      </c>
      <c r="O8822">
        <v>11</v>
      </c>
      <c r="P8822">
        <v>4</v>
      </c>
      <c r="Q8822" t="s">
        <v>104</v>
      </c>
      <c r="R8822" t="s">
        <v>8304</v>
      </c>
      <c r="S8822">
        <v>11.23</v>
      </c>
      <c r="T8822">
        <v>25</v>
      </c>
      <c r="U8822" t="s">
        <v>19</v>
      </c>
      <c r="V8822" s="2">
        <v>42920</v>
      </c>
      <c r="W8822" t="s">
        <v>39</v>
      </c>
      <c r="X8822" t="s">
        <v>175</v>
      </c>
      <c r="Y8822" t="s">
        <v>64</v>
      </c>
    </row>
    <row r="8823" spans="1:25" hidden="1" x14ac:dyDescent="0.35">
      <c r="A8823">
        <v>4</v>
      </c>
      <c r="B8823" t="s">
        <v>25</v>
      </c>
      <c r="C8823">
        <v>3</v>
      </c>
      <c r="D8823" t="s">
        <v>11</v>
      </c>
      <c r="E8823" t="s">
        <v>171</v>
      </c>
      <c r="F8823" t="s">
        <v>13</v>
      </c>
      <c r="G8823" t="s">
        <v>6956</v>
      </c>
      <c r="H8823" s="1">
        <v>0</v>
      </c>
      <c r="I8823" s="2">
        <v>42890</v>
      </c>
      <c r="J8823" t="s">
        <v>6957</v>
      </c>
      <c r="K8823" t="s">
        <v>102</v>
      </c>
      <c r="L8823">
        <v>10024</v>
      </c>
      <c r="M8823">
        <v>615</v>
      </c>
      <c r="N8823" t="s">
        <v>8213</v>
      </c>
      <c r="O8823">
        <v>12</v>
      </c>
      <c r="P8823">
        <v>3</v>
      </c>
      <c r="Q8823" t="s">
        <v>104</v>
      </c>
      <c r="R8823" t="s">
        <v>8304</v>
      </c>
      <c r="S8823">
        <v>12</v>
      </c>
      <c r="T8823">
        <v>35</v>
      </c>
      <c r="U8823" t="s">
        <v>76</v>
      </c>
      <c r="V8823" s="2">
        <v>42894</v>
      </c>
      <c r="W8823" t="s">
        <v>20</v>
      </c>
      <c r="X8823" t="s">
        <v>175</v>
      </c>
      <c r="Y8823" t="s">
        <v>47</v>
      </c>
    </row>
    <row r="8824" spans="1:25" hidden="1" x14ac:dyDescent="0.35">
      <c r="A8824">
        <v>4</v>
      </c>
      <c r="B8824" t="s">
        <v>25</v>
      </c>
      <c r="C8824">
        <v>3</v>
      </c>
      <c r="D8824" t="s">
        <v>26</v>
      </c>
      <c r="E8824" t="s">
        <v>171</v>
      </c>
      <c r="F8824" t="s">
        <v>13</v>
      </c>
      <c r="G8824" t="s">
        <v>6956</v>
      </c>
      <c r="H8824" s="1">
        <v>0</v>
      </c>
      <c r="I8824" s="2">
        <v>42890</v>
      </c>
      <c r="J8824" t="s">
        <v>6957</v>
      </c>
      <c r="K8824" t="s">
        <v>102</v>
      </c>
      <c r="L8824">
        <v>10024</v>
      </c>
      <c r="M8824">
        <v>1660</v>
      </c>
      <c r="N8824" t="s">
        <v>8160</v>
      </c>
      <c r="O8824">
        <v>14</v>
      </c>
      <c r="P8824">
        <v>4</v>
      </c>
      <c r="Q8824" t="s">
        <v>104</v>
      </c>
      <c r="R8824" t="s">
        <v>8304</v>
      </c>
      <c r="S8824">
        <v>14.31</v>
      </c>
      <c r="T8824">
        <v>30</v>
      </c>
      <c r="U8824" t="s">
        <v>76</v>
      </c>
      <c r="V8824" s="2">
        <v>42894</v>
      </c>
      <c r="W8824" t="s">
        <v>20</v>
      </c>
      <c r="X8824" t="s">
        <v>175</v>
      </c>
      <c r="Y8824" t="s">
        <v>64</v>
      </c>
    </row>
    <row r="8825" spans="1:25" hidden="1" x14ac:dyDescent="0.35">
      <c r="A8825">
        <v>5</v>
      </c>
      <c r="B8825" t="s">
        <v>43</v>
      </c>
      <c r="C8825">
        <v>6</v>
      </c>
      <c r="D8825" t="s">
        <v>50</v>
      </c>
      <c r="E8825" t="s">
        <v>1084</v>
      </c>
      <c r="F8825" t="s">
        <v>13</v>
      </c>
      <c r="G8825" t="s">
        <v>718</v>
      </c>
      <c r="H8825" s="1">
        <v>0.2</v>
      </c>
      <c r="I8825" s="2">
        <v>42827</v>
      </c>
      <c r="J8825" t="s">
        <v>5181</v>
      </c>
      <c r="K8825" t="s">
        <v>30</v>
      </c>
      <c r="L8825">
        <v>85204</v>
      </c>
      <c r="M8825">
        <v>1400</v>
      </c>
      <c r="N8825" t="s">
        <v>4934</v>
      </c>
      <c r="O8825">
        <v>33</v>
      </c>
      <c r="P8825">
        <v>5</v>
      </c>
      <c r="Q8825" t="s">
        <v>32</v>
      </c>
      <c r="R8825" t="s">
        <v>8304</v>
      </c>
      <c r="S8825">
        <v>32.92</v>
      </c>
      <c r="T8825">
        <v>88</v>
      </c>
      <c r="U8825" t="s">
        <v>19</v>
      </c>
      <c r="V8825" s="2">
        <v>42832</v>
      </c>
      <c r="W8825" t="s">
        <v>39</v>
      </c>
      <c r="X8825" t="s">
        <v>199</v>
      </c>
      <c r="Y8825" t="s">
        <v>52</v>
      </c>
    </row>
    <row r="8826" spans="1:25" hidden="1" x14ac:dyDescent="0.35">
      <c r="A8826">
        <v>2</v>
      </c>
      <c r="B8826" t="s">
        <v>25</v>
      </c>
      <c r="C8826">
        <v>1</v>
      </c>
      <c r="D8826" t="s">
        <v>11</v>
      </c>
      <c r="E8826" t="s">
        <v>1694</v>
      </c>
      <c r="F8826" t="s">
        <v>13</v>
      </c>
      <c r="G8826" t="s">
        <v>1191</v>
      </c>
      <c r="H8826" s="1">
        <v>0.2</v>
      </c>
      <c r="I8826" s="2">
        <v>43010</v>
      </c>
      <c r="J8826" t="s">
        <v>1695</v>
      </c>
      <c r="K8826" t="s">
        <v>30</v>
      </c>
      <c r="L8826">
        <v>97123</v>
      </c>
      <c r="M8826">
        <v>32</v>
      </c>
      <c r="N8826" t="s">
        <v>265</v>
      </c>
      <c r="O8826">
        <v>3</v>
      </c>
      <c r="P8826">
        <v>1</v>
      </c>
      <c r="Q8826" t="s">
        <v>32</v>
      </c>
      <c r="R8826" t="s">
        <v>8304</v>
      </c>
      <c r="S8826">
        <v>3.03</v>
      </c>
      <c r="T8826">
        <v>11</v>
      </c>
      <c r="U8826" t="s">
        <v>19</v>
      </c>
      <c r="V8826" s="2">
        <v>43012</v>
      </c>
      <c r="W8826" t="s">
        <v>130</v>
      </c>
      <c r="X8826" t="s">
        <v>262</v>
      </c>
      <c r="Y8826" t="s">
        <v>47</v>
      </c>
    </row>
    <row r="8827" spans="1:25" hidden="1" x14ac:dyDescent="0.35">
      <c r="A8827">
        <v>2</v>
      </c>
      <c r="B8827" t="s">
        <v>25</v>
      </c>
      <c r="C8827">
        <v>1</v>
      </c>
      <c r="D8827" t="s">
        <v>50</v>
      </c>
      <c r="E8827" t="s">
        <v>1694</v>
      </c>
      <c r="F8827" t="s">
        <v>13</v>
      </c>
      <c r="G8827" t="s">
        <v>1191</v>
      </c>
      <c r="H8827" s="1">
        <v>0.2</v>
      </c>
      <c r="I8827" s="2">
        <v>43010</v>
      </c>
      <c r="J8827" t="s">
        <v>1695</v>
      </c>
      <c r="K8827" t="s">
        <v>30</v>
      </c>
      <c r="L8827">
        <v>97123</v>
      </c>
      <c r="M8827">
        <v>1409</v>
      </c>
      <c r="N8827" t="s">
        <v>464</v>
      </c>
      <c r="O8827">
        <v>-5</v>
      </c>
      <c r="P8827">
        <v>3</v>
      </c>
      <c r="Q8827" t="s">
        <v>32</v>
      </c>
      <c r="R8827" t="s">
        <v>8304</v>
      </c>
      <c r="S8827">
        <v>-4.6399999999999997</v>
      </c>
      <c r="T8827">
        <v>53</v>
      </c>
      <c r="U8827" t="s">
        <v>19</v>
      </c>
      <c r="V8827" s="2">
        <v>43012</v>
      </c>
      <c r="W8827" t="s">
        <v>130</v>
      </c>
      <c r="X8827" t="s">
        <v>262</v>
      </c>
      <c r="Y8827" t="s">
        <v>113</v>
      </c>
    </row>
    <row r="8828" spans="1:25" hidden="1" x14ac:dyDescent="0.35">
      <c r="A8828">
        <v>4</v>
      </c>
      <c r="B8828" t="s">
        <v>43</v>
      </c>
      <c r="C8828">
        <v>6</v>
      </c>
      <c r="D8828" t="s">
        <v>26</v>
      </c>
      <c r="E8828" t="s">
        <v>1758</v>
      </c>
      <c r="F8828" t="s">
        <v>13</v>
      </c>
      <c r="G8828" t="s">
        <v>880</v>
      </c>
      <c r="H8828" s="1">
        <v>0</v>
      </c>
      <c r="I8828" s="2">
        <v>43010</v>
      </c>
      <c r="J8828" t="s">
        <v>6362</v>
      </c>
      <c r="K8828" t="s">
        <v>102</v>
      </c>
      <c r="L8828">
        <v>6457</v>
      </c>
      <c r="M8828">
        <v>58</v>
      </c>
      <c r="N8828" t="s">
        <v>8148</v>
      </c>
      <c r="O8828">
        <v>13</v>
      </c>
      <c r="P8828">
        <v>5</v>
      </c>
      <c r="Q8828" t="s">
        <v>104</v>
      </c>
      <c r="R8828" t="s">
        <v>8304</v>
      </c>
      <c r="S8828">
        <v>13.18</v>
      </c>
      <c r="T8828">
        <v>27</v>
      </c>
      <c r="U8828" t="s">
        <v>33</v>
      </c>
      <c r="V8828" s="2">
        <v>43014</v>
      </c>
      <c r="W8828" t="s">
        <v>39</v>
      </c>
      <c r="X8828" t="s">
        <v>461</v>
      </c>
      <c r="Y8828" t="s">
        <v>54</v>
      </c>
    </row>
    <row r="8829" spans="1:25" x14ac:dyDescent="0.35">
      <c r="A8829">
        <v>4</v>
      </c>
      <c r="B8829" t="s">
        <v>43</v>
      </c>
      <c r="C8829">
        <v>6</v>
      </c>
      <c r="D8829" t="s">
        <v>11</v>
      </c>
      <c r="E8829" t="s">
        <v>88</v>
      </c>
      <c r="F8829" t="s">
        <v>13</v>
      </c>
      <c r="G8829" t="s">
        <v>2109</v>
      </c>
      <c r="H8829" s="1">
        <v>0.15</v>
      </c>
      <c r="I8829" s="2">
        <v>43072</v>
      </c>
      <c r="J8829" t="s">
        <v>2675</v>
      </c>
      <c r="K8829" t="s">
        <v>30</v>
      </c>
      <c r="L8829">
        <v>94110</v>
      </c>
      <c r="M8829">
        <v>1435</v>
      </c>
      <c r="N8829" t="s">
        <v>2060</v>
      </c>
      <c r="O8829">
        <v>-30</v>
      </c>
      <c r="P8829">
        <v>3</v>
      </c>
      <c r="Q8829" t="s">
        <v>32</v>
      </c>
      <c r="R8829" t="s">
        <v>8304</v>
      </c>
      <c r="S8829">
        <v>-29.61</v>
      </c>
      <c r="T8829">
        <v>359</v>
      </c>
      <c r="U8829" t="s">
        <v>19</v>
      </c>
      <c r="V8829" s="2">
        <v>43076</v>
      </c>
      <c r="W8829" t="s">
        <v>39</v>
      </c>
      <c r="X8829" t="s">
        <v>34</v>
      </c>
      <c r="Y8829" t="s">
        <v>22</v>
      </c>
    </row>
    <row r="8830" spans="1:25" hidden="1" x14ac:dyDescent="0.35">
      <c r="A8830">
        <v>4</v>
      </c>
      <c r="B8830" t="s">
        <v>43</v>
      </c>
      <c r="C8830">
        <v>6</v>
      </c>
      <c r="D8830" t="s">
        <v>11</v>
      </c>
      <c r="E8830" t="s">
        <v>237</v>
      </c>
      <c r="F8830" t="s">
        <v>13</v>
      </c>
      <c r="G8830" t="s">
        <v>541</v>
      </c>
      <c r="H8830" s="1">
        <v>0.2</v>
      </c>
      <c r="I8830" s="2">
        <v>42794</v>
      </c>
      <c r="J8830" t="s">
        <v>542</v>
      </c>
      <c r="K8830" t="s">
        <v>16</v>
      </c>
      <c r="L8830">
        <v>38401</v>
      </c>
      <c r="M8830">
        <v>763</v>
      </c>
      <c r="N8830" t="s">
        <v>543</v>
      </c>
      <c r="O8830">
        <v>-28</v>
      </c>
      <c r="P8830">
        <v>2</v>
      </c>
      <c r="Q8830" t="s">
        <v>18</v>
      </c>
      <c r="R8830" t="s">
        <v>8304</v>
      </c>
      <c r="S8830">
        <v>-28.27</v>
      </c>
      <c r="T8830">
        <v>162</v>
      </c>
      <c r="U8830" t="s">
        <v>19</v>
      </c>
      <c r="V8830" s="2">
        <v>42798</v>
      </c>
      <c r="W8830" t="s">
        <v>39</v>
      </c>
      <c r="X8830" t="s">
        <v>214</v>
      </c>
      <c r="Y8830" t="s">
        <v>24</v>
      </c>
    </row>
    <row r="8831" spans="1:25" hidden="1" x14ac:dyDescent="0.35">
      <c r="A8831">
        <v>4</v>
      </c>
      <c r="B8831" t="s">
        <v>43</v>
      </c>
      <c r="C8831">
        <v>6</v>
      </c>
      <c r="D8831" t="s">
        <v>11</v>
      </c>
      <c r="E8831" t="s">
        <v>237</v>
      </c>
      <c r="F8831" t="s">
        <v>13</v>
      </c>
      <c r="G8831" t="s">
        <v>541</v>
      </c>
      <c r="H8831" s="1">
        <v>0.2</v>
      </c>
      <c r="I8831" s="2">
        <v>42794</v>
      </c>
      <c r="J8831" t="s">
        <v>542</v>
      </c>
      <c r="K8831" t="s">
        <v>16</v>
      </c>
      <c r="L8831">
        <v>38401</v>
      </c>
      <c r="M8831">
        <v>765</v>
      </c>
      <c r="N8831" t="s">
        <v>8111</v>
      </c>
      <c r="O8831">
        <v>44</v>
      </c>
      <c r="P8831">
        <v>8</v>
      </c>
      <c r="Q8831" t="s">
        <v>18</v>
      </c>
      <c r="R8831" t="s">
        <v>8304</v>
      </c>
      <c r="S8831">
        <v>43.84</v>
      </c>
      <c r="T8831">
        <v>390</v>
      </c>
      <c r="U8831" t="s">
        <v>19</v>
      </c>
      <c r="V8831" s="2">
        <v>42798</v>
      </c>
      <c r="W8831" t="s">
        <v>39</v>
      </c>
      <c r="X8831" t="s">
        <v>214</v>
      </c>
      <c r="Y8831" t="s">
        <v>24</v>
      </c>
    </row>
    <row r="8832" spans="1:25" x14ac:dyDescent="0.35">
      <c r="A8832">
        <v>5</v>
      </c>
      <c r="B8832" t="s">
        <v>43</v>
      </c>
      <c r="C8832">
        <v>6</v>
      </c>
      <c r="D8832" t="s">
        <v>11</v>
      </c>
      <c r="E8832" t="s">
        <v>88</v>
      </c>
      <c r="F8832" t="s">
        <v>13</v>
      </c>
      <c r="G8832" t="s">
        <v>7107</v>
      </c>
      <c r="H8832" s="1">
        <v>0.2</v>
      </c>
      <c r="I8832" s="2">
        <v>42981</v>
      </c>
      <c r="J8832" t="s">
        <v>7180</v>
      </c>
      <c r="K8832" t="s">
        <v>30</v>
      </c>
      <c r="L8832">
        <v>94110</v>
      </c>
      <c r="M8832">
        <v>1208</v>
      </c>
      <c r="N8832" t="s">
        <v>923</v>
      </c>
      <c r="O8832">
        <v>-13</v>
      </c>
      <c r="P8832">
        <v>2</v>
      </c>
      <c r="Q8832" t="s">
        <v>32</v>
      </c>
      <c r="R8832" t="s">
        <v>8304</v>
      </c>
      <c r="S8832">
        <v>-12.96</v>
      </c>
      <c r="T8832">
        <v>130</v>
      </c>
      <c r="U8832" t="s">
        <v>76</v>
      </c>
      <c r="V8832" s="2">
        <v>42986</v>
      </c>
      <c r="W8832" t="s">
        <v>39</v>
      </c>
      <c r="X8832" t="s">
        <v>34</v>
      </c>
      <c r="Y8832" t="s">
        <v>24</v>
      </c>
    </row>
    <row r="8833" spans="1:25" x14ac:dyDescent="0.35">
      <c r="A8833">
        <v>5</v>
      </c>
      <c r="B8833" t="s">
        <v>43</v>
      </c>
      <c r="C8833">
        <v>6</v>
      </c>
      <c r="D8833" t="s">
        <v>26</v>
      </c>
      <c r="E8833" t="s">
        <v>88</v>
      </c>
      <c r="F8833" t="s">
        <v>13</v>
      </c>
      <c r="G8833" t="s">
        <v>7107</v>
      </c>
      <c r="H8833" s="1">
        <v>0.2</v>
      </c>
      <c r="I8833" s="2">
        <v>42981</v>
      </c>
      <c r="J8833" t="s">
        <v>7180</v>
      </c>
      <c r="K8833" t="s">
        <v>30</v>
      </c>
      <c r="L8833">
        <v>94110</v>
      </c>
      <c r="M8833">
        <v>242</v>
      </c>
      <c r="N8833" t="s">
        <v>336</v>
      </c>
      <c r="O8833">
        <v>2</v>
      </c>
      <c r="P8833">
        <v>2</v>
      </c>
      <c r="Q8833" t="s">
        <v>32</v>
      </c>
      <c r="R8833" t="s">
        <v>8304</v>
      </c>
      <c r="S8833">
        <v>2.15</v>
      </c>
      <c r="T8833">
        <v>6</v>
      </c>
      <c r="U8833" t="s">
        <v>76</v>
      </c>
      <c r="V8833" s="2">
        <v>42986</v>
      </c>
      <c r="W8833" t="s">
        <v>39</v>
      </c>
      <c r="X8833" t="s">
        <v>34</v>
      </c>
      <c r="Y8833" t="s">
        <v>54</v>
      </c>
    </row>
    <row r="8834" spans="1:25" hidden="1" x14ac:dyDescent="0.35">
      <c r="A8834">
        <v>4</v>
      </c>
      <c r="B8834" t="s">
        <v>43</v>
      </c>
      <c r="C8834">
        <v>6</v>
      </c>
      <c r="D8834" t="s">
        <v>11</v>
      </c>
      <c r="E8834" t="s">
        <v>5564</v>
      </c>
      <c r="F8834" t="s">
        <v>13</v>
      </c>
      <c r="G8834" t="s">
        <v>5228</v>
      </c>
      <c r="H8834" s="1">
        <v>0</v>
      </c>
      <c r="I8834" s="2">
        <v>42988</v>
      </c>
      <c r="J8834" t="s">
        <v>5565</v>
      </c>
      <c r="K8834" t="s">
        <v>102</v>
      </c>
      <c r="L8834">
        <v>2151</v>
      </c>
      <c r="M8834">
        <v>1228</v>
      </c>
      <c r="N8834" t="s">
        <v>8110</v>
      </c>
      <c r="O8834">
        <v>83</v>
      </c>
      <c r="P8834">
        <v>2</v>
      </c>
      <c r="Q8834" t="s">
        <v>104</v>
      </c>
      <c r="R8834" t="s">
        <v>8304</v>
      </c>
      <c r="S8834">
        <v>83.25</v>
      </c>
      <c r="T8834">
        <v>362</v>
      </c>
      <c r="U8834" t="s">
        <v>33</v>
      </c>
      <c r="V8834" s="2">
        <v>42992</v>
      </c>
      <c r="W8834" t="s">
        <v>39</v>
      </c>
      <c r="X8834" t="s">
        <v>744</v>
      </c>
      <c r="Y8834" t="s">
        <v>22</v>
      </c>
    </row>
    <row r="8835" spans="1:25" hidden="1" x14ac:dyDescent="0.35">
      <c r="A8835">
        <v>4</v>
      </c>
      <c r="B8835" t="s">
        <v>43</v>
      </c>
      <c r="C8835">
        <v>6</v>
      </c>
      <c r="D8835" t="s">
        <v>26</v>
      </c>
      <c r="E8835" t="s">
        <v>5564</v>
      </c>
      <c r="F8835" t="s">
        <v>13</v>
      </c>
      <c r="G8835" t="s">
        <v>5228</v>
      </c>
      <c r="H8835" s="1">
        <v>0</v>
      </c>
      <c r="I8835" s="2">
        <v>42988</v>
      </c>
      <c r="J8835" t="s">
        <v>5565</v>
      </c>
      <c r="K8835" t="s">
        <v>102</v>
      </c>
      <c r="L8835">
        <v>2151</v>
      </c>
      <c r="M8835">
        <v>615</v>
      </c>
      <c r="N8835" t="s">
        <v>2858</v>
      </c>
      <c r="O8835">
        <v>16</v>
      </c>
      <c r="P8835">
        <v>2</v>
      </c>
      <c r="Q8835" t="s">
        <v>104</v>
      </c>
      <c r="R8835" t="s">
        <v>8304</v>
      </c>
      <c r="S8835">
        <v>16.11</v>
      </c>
      <c r="T8835">
        <v>62</v>
      </c>
      <c r="U8835" t="s">
        <v>33</v>
      </c>
      <c r="V8835" s="2">
        <v>42992</v>
      </c>
      <c r="W8835" t="s">
        <v>39</v>
      </c>
      <c r="X8835" t="s">
        <v>744</v>
      </c>
      <c r="Y8835" t="s">
        <v>56</v>
      </c>
    </row>
    <row r="8836" spans="1:25" hidden="1" x14ac:dyDescent="0.35">
      <c r="A8836">
        <v>4</v>
      </c>
      <c r="B8836" t="s">
        <v>43</v>
      </c>
      <c r="C8836">
        <v>6</v>
      </c>
      <c r="D8836" t="s">
        <v>26</v>
      </c>
      <c r="E8836" t="s">
        <v>5564</v>
      </c>
      <c r="F8836" t="s">
        <v>13</v>
      </c>
      <c r="G8836" t="s">
        <v>5228</v>
      </c>
      <c r="H8836" s="1">
        <v>0</v>
      </c>
      <c r="I8836" s="2">
        <v>42988</v>
      </c>
      <c r="J8836" t="s">
        <v>5565</v>
      </c>
      <c r="K8836" t="s">
        <v>102</v>
      </c>
      <c r="L8836">
        <v>2151</v>
      </c>
      <c r="M8836">
        <v>1758</v>
      </c>
      <c r="N8836" t="s">
        <v>790</v>
      </c>
      <c r="O8836">
        <v>125</v>
      </c>
      <c r="P8836">
        <v>9</v>
      </c>
      <c r="Q8836" t="s">
        <v>104</v>
      </c>
      <c r="R8836" t="s">
        <v>8304</v>
      </c>
      <c r="S8836">
        <v>125.47</v>
      </c>
      <c r="T8836">
        <v>279</v>
      </c>
      <c r="U8836" t="s">
        <v>33</v>
      </c>
      <c r="V8836" s="2">
        <v>42992</v>
      </c>
      <c r="W8836" t="s">
        <v>39</v>
      </c>
      <c r="X8836" t="s">
        <v>744</v>
      </c>
      <c r="Y8836" t="s">
        <v>64</v>
      </c>
    </row>
    <row r="8837" spans="1:25" hidden="1" x14ac:dyDescent="0.35">
      <c r="A8837">
        <v>5</v>
      </c>
      <c r="B8837" t="s">
        <v>43</v>
      </c>
      <c r="C8837">
        <v>6</v>
      </c>
      <c r="D8837" t="s">
        <v>26</v>
      </c>
      <c r="E8837" t="s">
        <v>489</v>
      </c>
      <c r="F8837" t="s">
        <v>13</v>
      </c>
      <c r="G8837" t="s">
        <v>254</v>
      </c>
      <c r="H8837" s="1">
        <v>0.2</v>
      </c>
      <c r="I8837" s="2">
        <v>42780</v>
      </c>
      <c r="J8837" t="s">
        <v>4189</v>
      </c>
      <c r="K8837" t="s">
        <v>102</v>
      </c>
      <c r="L8837">
        <v>44312</v>
      </c>
      <c r="M8837">
        <v>1129</v>
      </c>
      <c r="N8837" t="s">
        <v>3443</v>
      </c>
      <c r="O8837">
        <v>1</v>
      </c>
      <c r="P8837">
        <v>3</v>
      </c>
      <c r="Q8837" t="s">
        <v>104</v>
      </c>
      <c r="R8837" t="s">
        <v>8304</v>
      </c>
      <c r="S8837">
        <v>0.9</v>
      </c>
      <c r="T8837">
        <v>14</v>
      </c>
      <c r="U8837" t="s">
        <v>19</v>
      </c>
      <c r="V8837" s="2">
        <v>42785</v>
      </c>
      <c r="W8837" t="s">
        <v>39</v>
      </c>
      <c r="X8837" t="s">
        <v>309</v>
      </c>
      <c r="Y8837" t="s">
        <v>49</v>
      </c>
    </row>
    <row r="8838" spans="1:25" hidden="1" x14ac:dyDescent="0.35">
      <c r="A8838">
        <v>5</v>
      </c>
      <c r="B8838" t="s">
        <v>43</v>
      </c>
      <c r="C8838">
        <v>6</v>
      </c>
      <c r="D8838" t="s">
        <v>26</v>
      </c>
      <c r="E8838" t="s">
        <v>489</v>
      </c>
      <c r="F8838" t="s">
        <v>13</v>
      </c>
      <c r="G8838" t="s">
        <v>254</v>
      </c>
      <c r="H8838" s="1">
        <v>0.7</v>
      </c>
      <c r="I8838" s="2">
        <v>42780</v>
      </c>
      <c r="J8838" t="s">
        <v>4189</v>
      </c>
      <c r="K8838" t="s">
        <v>102</v>
      </c>
      <c r="L8838">
        <v>44312</v>
      </c>
      <c r="M8838">
        <v>50</v>
      </c>
      <c r="N8838" t="s">
        <v>749</v>
      </c>
      <c r="O8838">
        <v>-2</v>
      </c>
      <c r="P8838">
        <v>2</v>
      </c>
      <c r="Q8838" t="s">
        <v>104</v>
      </c>
      <c r="R8838" t="s">
        <v>8304</v>
      </c>
      <c r="S8838">
        <v>-1.68</v>
      </c>
      <c r="T8838">
        <v>2</v>
      </c>
      <c r="U8838" t="s">
        <v>19</v>
      </c>
      <c r="V8838" s="2">
        <v>42785</v>
      </c>
      <c r="W8838" t="s">
        <v>39</v>
      </c>
      <c r="X8838" t="s">
        <v>309</v>
      </c>
      <c r="Y8838" t="s">
        <v>54</v>
      </c>
    </row>
    <row r="8839" spans="1:25" hidden="1" x14ac:dyDescent="0.35">
      <c r="A8839">
        <v>5</v>
      </c>
      <c r="B8839" t="s">
        <v>43</v>
      </c>
      <c r="C8839">
        <v>6</v>
      </c>
      <c r="D8839" t="s">
        <v>26</v>
      </c>
      <c r="E8839" t="s">
        <v>489</v>
      </c>
      <c r="F8839" t="s">
        <v>13</v>
      </c>
      <c r="G8839" t="s">
        <v>254</v>
      </c>
      <c r="H8839" s="1">
        <v>0.7</v>
      </c>
      <c r="I8839" s="2">
        <v>42780</v>
      </c>
      <c r="J8839" t="s">
        <v>4189</v>
      </c>
      <c r="K8839" t="s">
        <v>102</v>
      </c>
      <c r="L8839">
        <v>44312</v>
      </c>
      <c r="M8839">
        <v>712</v>
      </c>
      <c r="N8839" t="s">
        <v>1025</v>
      </c>
      <c r="O8839">
        <v>-12</v>
      </c>
      <c r="P8839">
        <v>2</v>
      </c>
      <c r="Q8839" t="s">
        <v>104</v>
      </c>
      <c r="R8839" t="s">
        <v>8304</v>
      </c>
      <c r="S8839">
        <v>-11.96</v>
      </c>
      <c r="T8839">
        <v>15</v>
      </c>
      <c r="U8839" t="s">
        <v>19</v>
      </c>
      <c r="V8839" s="2">
        <v>42785</v>
      </c>
      <c r="W8839" t="s">
        <v>39</v>
      </c>
      <c r="X8839" t="s">
        <v>309</v>
      </c>
      <c r="Y8839" t="s">
        <v>54</v>
      </c>
    </row>
    <row r="8840" spans="1:25" hidden="1" x14ac:dyDescent="0.35">
      <c r="A8840">
        <v>5</v>
      </c>
      <c r="B8840" t="s">
        <v>43</v>
      </c>
      <c r="C8840">
        <v>6</v>
      </c>
      <c r="D8840" t="s">
        <v>50</v>
      </c>
      <c r="E8840" t="s">
        <v>489</v>
      </c>
      <c r="F8840" t="s">
        <v>13</v>
      </c>
      <c r="G8840" t="s">
        <v>254</v>
      </c>
      <c r="H8840" s="1">
        <v>0.2</v>
      </c>
      <c r="I8840" s="2">
        <v>42780</v>
      </c>
      <c r="J8840" t="s">
        <v>4189</v>
      </c>
      <c r="K8840" t="s">
        <v>102</v>
      </c>
      <c r="L8840">
        <v>44312</v>
      </c>
      <c r="M8840">
        <v>296</v>
      </c>
      <c r="N8840" t="s">
        <v>4781</v>
      </c>
      <c r="O8840">
        <v>1</v>
      </c>
      <c r="P8840">
        <v>3</v>
      </c>
      <c r="Q8840" t="s">
        <v>104</v>
      </c>
      <c r="R8840" t="s">
        <v>8304</v>
      </c>
      <c r="S8840">
        <v>0.9</v>
      </c>
      <c r="T8840">
        <v>72</v>
      </c>
      <c r="U8840" t="s">
        <v>19</v>
      </c>
      <c r="V8840" s="2">
        <v>42785</v>
      </c>
      <c r="W8840" t="s">
        <v>39</v>
      </c>
      <c r="X8840" t="s">
        <v>309</v>
      </c>
      <c r="Y8840" t="s">
        <v>113</v>
      </c>
    </row>
    <row r="8841" spans="1:25" hidden="1" x14ac:dyDescent="0.35">
      <c r="A8841">
        <v>5</v>
      </c>
      <c r="B8841" t="s">
        <v>43</v>
      </c>
      <c r="C8841">
        <v>6</v>
      </c>
      <c r="D8841" t="s">
        <v>50</v>
      </c>
      <c r="E8841" t="s">
        <v>489</v>
      </c>
      <c r="F8841" t="s">
        <v>13</v>
      </c>
      <c r="G8841" t="s">
        <v>254</v>
      </c>
      <c r="H8841" s="1">
        <v>0.4</v>
      </c>
      <c r="I8841" s="2">
        <v>42780</v>
      </c>
      <c r="J8841" t="s">
        <v>4189</v>
      </c>
      <c r="K8841" t="s">
        <v>102</v>
      </c>
      <c r="L8841">
        <v>44312</v>
      </c>
      <c r="M8841">
        <v>775</v>
      </c>
      <c r="N8841" t="s">
        <v>5050</v>
      </c>
      <c r="O8841">
        <v>-81</v>
      </c>
      <c r="P8841">
        <v>3</v>
      </c>
      <c r="Q8841" t="s">
        <v>104</v>
      </c>
      <c r="R8841" t="s">
        <v>8304</v>
      </c>
      <c r="S8841">
        <v>-81</v>
      </c>
      <c r="T8841">
        <v>324</v>
      </c>
      <c r="U8841" t="s">
        <v>19</v>
      </c>
      <c r="V8841" s="2">
        <v>42785</v>
      </c>
      <c r="W8841" t="s">
        <v>39</v>
      </c>
      <c r="X8841" t="s">
        <v>309</v>
      </c>
      <c r="Y8841" t="s">
        <v>52</v>
      </c>
    </row>
    <row r="8842" spans="1:25" hidden="1" x14ac:dyDescent="0.35">
      <c r="A8842">
        <v>4</v>
      </c>
      <c r="B8842" t="s">
        <v>43</v>
      </c>
      <c r="C8842">
        <v>6</v>
      </c>
      <c r="D8842" t="s">
        <v>11</v>
      </c>
      <c r="E8842" t="s">
        <v>99</v>
      </c>
      <c r="F8842" t="s">
        <v>13</v>
      </c>
      <c r="G8842" t="s">
        <v>1252</v>
      </c>
      <c r="H8842" s="1">
        <v>0.2</v>
      </c>
      <c r="I8842" s="2">
        <v>43094</v>
      </c>
      <c r="J8842" t="s">
        <v>5636</v>
      </c>
      <c r="K8842" t="s">
        <v>102</v>
      </c>
      <c r="L8842">
        <v>19140</v>
      </c>
      <c r="M8842">
        <v>1536</v>
      </c>
      <c r="N8842" t="s">
        <v>1631</v>
      </c>
      <c r="O8842">
        <v>-68</v>
      </c>
      <c r="P8842">
        <v>4</v>
      </c>
      <c r="Q8842" t="s">
        <v>104</v>
      </c>
      <c r="R8842" t="s">
        <v>8304</v>
      </c>
      <c r="S8842">
        <v>-68.39</v>
      </c>
      <c r="T8842">
        <v>547</v>
      </c>
      <c r="U8842" t="s">
        <v>33</v>
      </c>
      <c r="V8842" s="2">
        <v>43098</v>
      </c>
      <c r="W8842" t="s">
        <v>39</v>
      </c>
      <c r="X8842" t="s">
        <v>105</v>
      </c>
      <c r="Y8842" t="s">
        <v>47</v>
      </c>
    </row>
    <row r="8843" spans="1:25" hidden="1" x14ac:dyDescent="0.35">
      <c r="A8843">
        <v>6</v>
      </c>
      <c r="B8843" t="s">
        <v>10</v>
      </c>
      <c r="C8843">
        <v>6</v>
      </c>
      <c r="D8843" t="s">
        <v>26</v>
      </c>
      <c r="E8843" t="s">
        <v>2489</v>
      </c>
      <c r="F8843" t="s">
        <v>13</v>
      </c>
      <c r="G8843" t="s">
        <v>5316</v>
      </c>
      <c r="H8843" s="1">
        <v>0</v>
      </c>
      <c r="I8843" s="2">
        <v>43070</v>
      </c>
      <c r="J8843" t="s">
        <v>6477</v>
      </c>
      <c r="K8843" t="s">
        <v>16</v>
      </c>
      <c r="L8843">
        <v>23320</v>
      </c>
      <c r="M8843">
        <v>698</v>
      </c>
      <c r="N8843" t="s">
        <v>8229</v>
      </c>
      <c r="O8843">
        <v>31</v>
      </c>
      <c r="P8843">
        <v>4</v>
      </c>
      <c r="Q8843" t="s">
        <v>18</v>
      </c>
      <c r="R8843" t="s">
        <v>8304</v>
      </c>
      <c r="S8843">
        <v>30.7</v>
      </c>
      <c r="T8843">
        <v>64</v>
      </c>
      <c r="U8843" t="s">
        <v>33</v>
      </c>
      <c r="V8843" s="2">
        <v>43076</v>
      </c>
      <c r="W8843" t="s">
        <v>39</v>
      </c>
      <c r="X8843" t="s">
        <v>205</v>
      </c>
      <c r="Y8843" t="s">
        <v>54</v>
      </c>
    </row>
    <row r="8844" spans="1:25" hidden="1" x14ac:dyDescent="0.35">
      <c r="A8844">
        <v>6</v>
      </c>
      <c r="B8844" t="s">
        <v>10</v>
      </c>
      <c r="C8844">
        <v>6</v>
      </c>
      <c r="D8844" t="s">
        <v>26</v>
      </c>
      <c r="E8844" t="s">
        <v>2489</v>
      </c>
      <c r="F8844" t="s">
        <v>13</v>
      </c>
      <c r="G8844" t="s">
        <v>5316</v>
      </c>
      <c r="H8844" s="1">
        <v>0</v>
      </c>
      <c r="I8844" s="2">
        <v>43070</v>
      </c>
      <c r="J8844" t="s">
        <v>6477</v>
      </c>
      <c r="K8844" t="s">
        <v>16</v>
      </c>
      <c r="L8844">
        <v>23320</v>
      </c>
      <c r="M8844">
        <v>502</v>
      </c>
      <c r="N8844" t="s">
        <v>975</v>
      </c>
      <c r="O8844">
        <v>17</v>
      </c>
      <c r="P8844">
        <v>4</v>
      </c>
      <c r="Q8844" t="s">
        <v>18</v>
      </c>
      <c r="R8844" t="s">
        <v>8304</v>
      </c>
      <c r="S8844">
        <v>16.649999999999999</v>
      </c>
      <c r="T8844">
        <v>62</v>
      </c>
      <c r="U8844" t="s">
        <v>33</v>
      </c>
      <c r="V8844" s="2">
        <v>43076</v>
      </c>
      <c r="W8844" t="s">
        <v>39</v>
      </c>
      <c r="X8844" t="s">
        <v>205</v>
      </c>
      <c r="Y8844" t="s">
        <v>42</v>
      </c>
    </row>
    <row r="8845" spans="1:25" hidden="1" x14ac:dyDescent="0.35">
      <c r="A8845">
        <v>3</v>
      </c>
      <c r="B8845" t="s">
        <v>10</v>
      </c>
      <c r="C8845">
        <v>3</v>
      </c>
      <c r="D8845" t="s">
        <v>11</v>
      </c>
      <c r="E8845" t="s">
        <v>4423</v>
      </c>
      <c r="F8845" t="s">
        <v>13</v>
      </c>
      <c r="G8845" t="s">
        <v>880</v>
      </c>
      <c r="H8845" s="1">
        <v>0.2</v>
      </c>
      <c r="I8845" s="2">
        <v>42933</v>
      </c>
      <c r="J8845" t="s">
        <v>5431</v>
      </c>
      <c r="K8845" t="s">
        <v>16</v>
      </c>
      <c r="L8845">
        <v>34952</v>
      </c>
      <c r="M8845">
        <v>391</v>
      </c>
      <c r="N8845" t="s">
        <v>645</v>
      </c>
      <c r="O8845">
        <v>6</v>
      </c>
      <c r="P8845">
        <v>5</v>
      </c>
      <c r="Q8845" t="s">
        <v>18</v>
      </c>
      <c r="R8845" t="s">
        <v>8304</v>
      </c>
      <c r="S8845">
        <v>5.8</v>
      </c>
      <c r="T8845">
        <v>232</v>
      </c>
      <c r="U8845" t="s">
        <v>33</v>
      </c>
      <c r="V8845" s="2">
        <v>42936</v>
      </c>
      <c r="W8845" t="s">
        <v>20</v>
      </c>
      <c r="X8845" t="s">
        <v>40</v>
      </c>
      <c r="Y8845" t="s">
        <v>22</v>
      </c>
    </row>
    <row r="8846" spans="1:25" hidden="1" x14ac:dyDescent="0.35">
      <c r="A8846">
        <v>6</v>
      </c>
      <c r="B8846" t="s">
        <v>10</v>
      </c>
      <c r="C8846">
        <v>6</v>
      </c>
      <c r="D8846" t="s">
        <v>26</v>
      </c>
      <c r="E8846" t="s">
        <v>737</v>
      </c>
      <c r="F8846" t="s">
        <v>13</v>
      </c>
      <c r="G8846" t="s">
        <v>762</v>
      </c>
      <c r="H8846" s="1">
        <v>0.8</v>
      </c>
      <c r="I8846" s="2">
        <v>43075</v>
      </c>
      <c r="J8846" t="s">
        <v>3984</v>
      </c>
      <c r="K8846" t="s">
        <v>73</v>
      </c>
      <c r="L8846">
        <v>78745</v>
      </c>
      <c r="M8846">
        <v>267</v>
      </c>
      <c r="N8846" t="s">
        <v>3985</v>
      </c>
      <c r="O8846">
        <v>-5</v>
      </c>
      <c r="P8846">
        <v>7</v>
      </c>
      <c r="Q8846" t="s">
        <v>75</v>
      </c>
      <c r="R8846" t="s">
        <v>8304</v>
      </c>
      <c r="S8846">
        <v>-4.8499999999999996</v>
      </c>
      <c r="T8846">
        <v>3</v>
      </c>
      <c r="U8846" t="s">
        <v>19</v>
      </c>
      <c r="V8846" s="2">
        <v>43081</v>
      </c>
      <c r="W8846" t="s">
        <v>39</v>
      </c>
      <c r="X8846" t="s">
        <v>77</v>
      </c>
      <c r="Y8846" t="s">
        <v>54</v>
      </c>
    </row>
    <row r="8847" spans="1:25" hidden="1" x14ac:dyDescent="0.35">
      <c r="A8847">
        <v>4</v>
      </c>
      <c r="B8847" t="s">
        <v>43</v>
      </c>
      <c r="C8847">
        <v>6</v>
      </c>
      <c r="D8847" t="s">
        <v>26</v>
      </c>
      <c r="E8847" t="s">
        <v>99</v>
      </c>
      <c r="F8847" t="s">
        <v>13</v>
      </c>
      <c r="G8847" t="s">
        <v>900</v>
      </c>
      <c r="H8847" s="1">
        <v>0.7</v>
      </c>
      <c r="I8847" s="2">
        <v>42941</v>
      </c>
      <c r="J8847" t="s">
        <v>7550</v>
      </c>
      <c r="K8847" t="s">
        <v>102</v>
      </c>
      <c r="L8847">
        <v>19143</v>
      </c>
      <c r="M8847">
        <v>700</v>
      </c>
      <c r="N8847" t="s">
        <v>717</v>
      </c>
      <c r="O8847">
        <v>-18</v>
      </c>
      <c r="P8847">
        <v>4</v>
      </c>
      <c r="Q8847" t="s">
        <v>104</v>
      </c>
      <c r="R8847" t="s">
        <v>8304</v>
      </c>
      <c r="S8847">
        <v>-18.46</v>
      </c>
      <c r="T8847">
        <v>25</v>
      </c>
      <c r="U8847" t="s">
        <v>76</v>
      </c>
      <c r="V8847" s="2">
        <v>42945</v>
      </c>
      <c r="W8847" t="s">
        <v>39</v>
      </c>
      <c r="X8847" t="s">
        <v>105</v>
      </c>
      <c r="Y8847" t="s">
        <v>54</v>
      </c>
    </row>
    <row r="8848" spans="1:25" hidden="1" x14ac:dyDescent="0.35">
      <c r="A8848">
        <v>4</v>
      </c>
      <c r="B8848" t="s">
        <v>25</v>
      </c>
      <c r="C8848">
        <v>3</v>
      </c>
      <c r="D8848" t="s">
        <v>26</v>
      </c>
      <c r="E8848" t="s">
        <v>171</v>
      </c>
      <c r="F8848" t="s">
        <v>13</v>
      </c>
      <c r="G8848" t="s">
        <v>443</v>
      </c>
      <c r="H8848" s="1">
        <v>0</v>
      </c>
      <c r="I8848" s="2">
        <v>42810</v>
      </c>
      <c r="J8848" t="s">
        <v>7330</v>
      </c>
      <c r="K8848" t="s">
        <v>102</v>
      </c>
      <c r="L8848">
        <v>10009</v>
      </c>
      <c r="M8848">
        <v>255</v>
      </c>
      <c r="N8848" t="s">
        <v>3782</v>
      </c>
      <c r="O8848">
        <v>6</v>
      </c>
      <c r="P8848">
        <v>3</v>
      </c>
      <c r="Q8848" t="s">
        <v>104</v>
      </c>
      <c r="R8848" t="s">
        <v>8304</v>
      </c>
      <c r="S8848">
        <v>6.31</v>
      </c>
      <c r="T8848">
        <v>18</v>
      </c>
      <c r="U8848" t="s">
        <v>76</v>
      </c>
      <c r="V8848" s="2">
        <v>42814</v>
      </c>
      <c r="W8848" t="s">
        <v>20</v>
      </c>
      <c r="X8848" t="s">
        <v>175</v>
      </c>
      <c r="Y8848" t="s">
        <v>49</v>
      </c>
    </row>
    <row r="8849" spans="1:25" hidden="1" x14ac:dyDescent="0.35">
      <c r="A8849">
        <v>4</v>
      </c>
      <c r="B8849" t="s">
        <v>43</v>
      </c>
      <c r="C8849">
        <v>6</v>
      </c>
      <c r="D8849" t="s">
        <v>11</v>
      </c>
      <c r="E8849" t="s">
        <v>99</v>
      </c>
      <c r="F8849" t="s">
        <v>13</v>
      </c>
      <c r="G8849" t="s">
        <v>114</v>
      </c>
      <c r="H8849" s="1">
        <v>0.5</v>
      </c>
      <c r="I8849" s="2">
        <v>42995</v>
      </c>
      <c r="J8849" t="s">
        <v>115</v>
      </c>
      <c r="K8849" t="s">
        <v>102</v>
      </c>
      <c r="L8849">
        <v>19140</v>
      </c>
      <c r="M8849">
        <v>1358</v>
      </c>
      <c r="N8849" t="s">
        <v>116</v>
      </c>
      <c r="O8849">
        <v>-1665</v>
      </c>
      <c r="P8849">
        <v>7</v>
      </c>
      <c r="Q8849" t="s">
        <v>104</v>
      </c>
      <c r="R8849" t="s">
        <v>8304</v>
      </c>
      <c r="S8849">
        <v>-1665.05</v>
      </c>
      <c r="T8849">
        <v>3083</v>
      </c>
      <c r="U8849" t="s">
        <v>19</v>
      </c>
      <c r="V8849" s="2">
        <v>42999</v>
      </c>
      <c r="W8849" t="s">
        <v>39</v>
      </c>
      <c r="X8849" t="s">
        <v>105</v>
      </c>
      <c r="Y8849" t="s">
        <v>22</v>
      </c>
    </row>
    <row r="8850" spans="1:25" hidden="1" x14ac:dyDescent="0.35">
      <c r="A8850">
        <v>4</v>
      </c>
      <c r="B8850" t="s">
        <v>43</v>
      </c>
      <c r="C8850">
        <v>6</v>
      </c>
      <c r="D8850" t="s">
        <v>26</v>
      </c>
      <c r="E8850" t="s">
        <v>99</v>
      </c>
      <c r="F8850" t="s">
        <v>13</v>
      </c>
      <c r="G8850" t="s">
        <v>114</v>
      </c>
      <c r="H8850" s="1">
        <v>0.7</v>
      </c>
      <c r="I8850" s="2">
        <v>42995</v>
      </c>
      <c r="J8850" t="s">
        <v>115</v>
      </c>
      <c r="K8850" t="s">
        <v>102</v>
      </c>
      <c r="L8850">
        <v>19140</v>
      </c>
      <c r="M8850">
        <v>266</v>
      </c>
      <c r="N8850" t="s">
        <v>117</v>
      </c>
      <c r="O8850">
        <v>-7</v>
      </c>
      <c r="P8850">
        <v>2</v>
      </c>
      <c r="Q8850" t="s">
        <v>104</v>
      </c>
      <c r="R8850" t="s">
        <v>8304</v>
      </c>
      <c r="S8850">
        <v>-7.05</v>
      </c>
      <c r="T8850">
        <v>10</v>
      </c>
      <c r="U8850" t="s">
        <v>19</v>
      </c>
      <c r="V8850" s="2">
        <v>42999</v>
      </c>
      <c r="W8850" t="s">
        <v>39</v>
      </c>
      <c r="X8850" t="s">
        <v>105</v>
      </c>
      <c r="Y8850" t="s">
        <v>54</v>
      </c>
    </row>
    <row r="8851" spans="1:25" hidden="1" x14ac:dyDescent="0.35">
      <c r="A8851">
        <v>4</v>
      </c>
      <c r="B8851" t="s">
        <v>43</v>
      </c>
      <c r="C8851">
        <v>6</v>
      </c>
      <c r="D8851" t="s">
        <v>11</v>
      </c>
      <c r="E8851" t="s">
        <v>99</v>
      </c>
      <c r="F8851" t="s">
        <v>13</v>
      </c>
      <c r="G8851" t="s">
        <v>114</v>
      </c>
      <c r="H8851" s="1">
        <v>0.2</v>
      </c>
      <c r="I8851" s="2">
        <v>42995</v>
      </c>
      <c r="J8851" t="s">
        <v>115</v>
      </c>
      <c r="K8851" t="s">
        <v>102</v>
      </c>
      <c r="L8851">
        <v>19140</v>
      </c>
      <c r="M8851">
        <v>872</v>
      </c>
      <c r="N8851" t="s">
        <v>8145</v>
      </c>
      <c r="O8851">
        <v>16</v>
      </c>
      <c r="P8851">
        <v>3</v>
      </c>
      <c r="Q8851" t="s">
        <v>104</v>
      </c>
      <c r="R8851" t="s">
        <v>8304</v>
      </c>
      <c r="S8851">
        <v>15.52</v>
      </c>
      <c r="T8851">
        <v>124</v>
      </c>
      <c r="U8851" t="s">
        <v>19</v>
      </c>
      <c r="V8851" s="2">
        <v>42999</v>
      </c>
      <c r="W8851" t="s">
        <v>39</v>
      </c>
      <c r="X8851" t="s">
        <v>105</v>
      </c>
      <c r="Y8851" t="s">
        <v>47</v>
      </c>
    </row>
    <row r="8852" spans="1:25" hidden="1" x14ac:dyDescent="0.35">
      <c r="A8852">
        <v>4</v>
      </c>
      <c r="B8852" t="s">
        <v>43</v>
      </c>
      <c r="C8852">
        <v>6</v>
      </c>
      <c r="D8852" t="s">
        <v>26</v>
      </c>
      <c r="E8852" t="s">
        <v>99</v>
      </c>
      <c r="F8852" t="s">
        <v>13</v>
      </c>
      <c r="G8852" t="s">
        <v>114</v>
      </c>
      <c r="H8852" s="1">
        <v>0.2</v>
      </c>
      <c r="I8852" s="2">
        <v>42995</v>
      </c>
      <c r="J8852" t="s">
        <v>115</v>
      </c>
      <c r="K8852" t="s">
        <v>102</v>
      </c>
      <c r="L8852">
        <v>19140</v>
      </c>
      <c r="M8852">
        <v>1292</v>
      </c>
      <c r="N8852" t="s">
        <v>118</v>
      </c>
      <c r="O8852">
        <v>1</v>
      </c>
      <c r="P8852">
        <v>2</v>
      </c>
      <c r="Q8852" t="s">
        <v>104</v>
      </c>
      <c r="R8852" t="s">
        <v>8304</v>
      </c>
      <c r="S8852">
        <v>1.1000000000000001</v>
      </c>
      <c r="T8852">
        <v>3</v>
      </c>
      <c r="U8852" t="s">
        <v>19</v>
      </c>
      <c r="V8852" s="2">
        <v>42999</v>
      </c>
      <c r="W8852" t="s">
        <v>39</v>
      </c>
      <c r="X8852" t="s">
        <v>105</v>
      </c>
      <c r="Y8852" t="s">
        <v>119</v>
      </c>
    </row>
    <row r="8853" spans="1:25" hidden="1" x14ac:dyDescent="0.35">
      <c r="A8853">
        <v>4</v>
      </c>
      <c r="B8853" t="s">
        <v>43</v>
      </c>
      <c r="C8853">
        <v>6</v>
      </c>
      <c r="D8853" t="s">
        <v>26</v>
      </c>
      <c r="E8853" t="s">
        <v>99</v>
      </c>
      <c r="F8853" t="s">
        <v>13</v>
      </c>
      <c r="G8853" t="s">
        <v>114</v>
      </c>
      <c r="H8853" s="1">
        <v>0.2</v>
      </c>
      <c r="I8853" s="2">
        <v>42995</v>
      </c>
      <c r="J8853" t="s">
        <v>115</v>
      </c>
      <c r="K8853" t="s">
        <v>102</v>
      </c>
      <c r="L8853">
        <v>19140</v>
      </c>
      <c r="M8853">
        <v>361</v>
      </c>
      <c r="N8853" t="s">
        <v>120</v>
      </c>
      <c r="O8853">
        <v>10</v>
      </c>
      <c r="P8853">
        <v>6</v>
      </c>
      <c r="Q8853" t="s">
        <v>104</v>
      </c>
      <c r="R8853" t="s">
        <v>8304</v>
      </c>
      <c r="S8853">
        <v>9.7100000000000009</v>
      </c>
      <c r="T8853">
        <v>86</v>
      </c>
      <c r="U8853" t="s">
        <v>19</v>
      </c>
      <c r="V8853" s="2">
        <v>42999</v>
      </c>
      <c r="W8853" t="s">
        <v>39</v>
      </c>
      <c r="X8853" t="s">
        <v>105</v>
      </c>
      <c r="Y8853" t="s">
        <v>49</v>
      </c>
    </row>
    <row r="8854" spans="1:25" hidden="1" x14ac:dyDescent="0.35">
      <c r="A8854">
        <v>4</v>
      </c>
      <c r="B8854" t="s">
        <v>43</v>
      </c>
      <c r="C8854">
        <v>6</v>
      </c>
      <c r="D8854" t="s">
        <v>26</v>
      </c>
      <c r="E8854" t="s">
        <v>99</v>
      </c>
      <c r="F8854" t="s">
        <v>13</v>
      </c>
      <c r="G8854" t="s">
        <v>114</v>
      </c>
      <c r="H8854" s="1">
        <v>0.7</v>
      </c>
      <c r="I8854" s="2">
        <v>42995</v>
      </c>
      <c r="J8854" t="s">
        <v>115</v>
      </c>
      <c r="K8854" t="s">
        <v>102</v>
      </c>
      <c r="L8854">
        <v>19140</v>
      </c>
      <c r="M8854">
        <v>54</v>
      </c>
      <c r="N8854" t="s">
        <v>8146</v>
      </c>
      <c r="O8854">
        <v>-6</v>
      </c>
      <c r="P8854">
        <v>6</v>
      </c>
      <c r="Q8854" t="s">
        <v>104</v>
      </c>
      <c r="R8854" t="s">
        <v>8304</v>
      </c>
      <c r="S8854">
        <v>-5.71</v>
      </c>
      <c r="T8854">
        <v>7</v>
      </c>
      <c r="U8854" t="s">
        <v>19</v>
      </c>
      <c r="V8854" s="2">
        <v>42999</v>
      </c>
      <c r="W8854" t="s">
        <v>39</v>
      </c>
      <c r="X8854" t="s">
        <v>105</v>
      </c>
      <c r="Y8854" t="s">
        <v>54</v>
      </c>
    </row>
    <row r="8855" spans="1:25" hidden="1" x14ac:dyDescent="0.35">
      <c r="A8855">
        <v>4</v>
      </c>
      <c r="B8855" t="s">
        <v>43</v>
      </c>
      <c r="C8855">
        <v>6</v>
      </c>
      <c r="D8855" t="s">
        <v>26</v>
      </c>
      <c r="E8855" t="s">
        <v>99</v>
      </c>
      <c r="F8855" t="s">
        <v>13</v>
      </c>
      <c r="G8855" t="s">
        <v>114</v>
      </c>
      <c r="H8855" s="1">
        <v>0.2</v>
      </c>
      <c r="I8855" s="2">
        <v>42995</v>
      </c>
      <c r="J8855" t="s">
        <v>115</v>
      </c>
      <c r="K8855" t="s">
        <v>102</v>
      </c>
      <c r="L8855">
        <v>19140</v>
      </c>
      <c r="M8855">
        <v>1038</v>
      </c>
      <c r="N8855" t="s">
        <v>121</v>
      </c>
      <c r="O8855">
        <v>4</v>
      </c>
      <c r="P8855">
        <v>2</v>
      </c>
      <c r="Q8855" t="s">
        <v>104</v>
      </c>
      <c r="R8855" t="s">
        <v>8304</v>
      </c>
      <c r="S8855">
        <v>3.55</v>
      </c>
      <c r="T8855">
        <v>16</v>
      </c>
      <c r="U8855" t="s">
        <v>19</v>
      </c>
      <c r="V8855" s="2">
        <v>42999</v>
      </c>
      <c r="W8855" t="s">
        <v>39</v>
      </c>
      <c r="X8855" t="s">
        <v>105</v>
      </c>
      <c r="Y8855" t="s">
        <v>49</v>
      </c>
    </row>
    <row r="8856" spans="1:25" hidden="1" x14ac:dyDescent="0.35">
      <c r="A8856">
        <v>4</v>
      </c>
      <c r="B8856" t="s">
        <v>43</v>
      </c>
      <c r="C8856">
        <v>6</v>
      </c>
      <c r="D8856" t="s">
        <v>50</v>
      </c>
      <c r="E8856" t="s">
        <v>4961</v>
      </c>
      <c r="F8856" t="s">
        <v>13</v>
      </c>
      <c r="G8856" t="s">
        <v>2503</v>
      </c>
      <c r="H8856" s="1">
        <v>0</v>
      </c>
      <c r="I8856" s="2">
        <v>43047</v>
      </c>
      <c r="J8856" t="s">
        <v>4962</v>
      </c>
      <c r="K8856" t="s">
        <v>73</v>
      </c>
      <c r="L8856">
        <v>52001</v>
      </c>
      <c r="M8856">
        <v>442</v>
      </c>
      <c r="N8856" t="s">
        <v>4892</v>
      </c>
      <c r="O8856">
        <v>77</v>
      </c>
      <c r="P8856">
        <v>4</v>
      </c>
      <c r="Q8856" t="s">
        <v>75</v>
      </c>
      <c r="R8856" t="s">
        <v>8304</v>
      </c>
      <c r="S8856">
        <v>76.55</v>
      </c>
      <c r="T8856">
        <v>264</v>
      </c>
      <c r="U8856" t="s">
        <v>19</v>
      </c>
      <c r="V8856" s="2">
        <v>43051</v>
      </c>
      <c r="W8856" t="s">
        <v>39</v>
      </c>
      <c r="X8856" t="s">
        <v>304</v>
      </c>
      <c r="Y8856" t="s">
        <v>52</v>
      </c>
    </row>
    <row r="8857" spans="1:25" hidden="1" x14ac:dyDescent="0.35">
      <c r="A8857">
        <v>3</v>
      </c>
      <c r="B8857" t="s">
        <v>10</v>
      </c>
      <c r="C8857">
        <v>3</v>
      </c>
      <c r="D8857" t="s">
        <v>11</v>
      </c>
      <c r="E8857" t="s">
        <v>1609</v>
      </c>
      <c r="F8857" t="s">
        <v>13</v>
      </c>
      <c r="G8857" t="s">
        <v>1981</v>
      </c>
      <c r="H8857" s="1">
        <v>0</v>
      </c>
      <c r="I8857" s="2">
        <v>42984</v>
      </c>
      <c r="J8857" t="s">
        <v>1982</v>
      </c>
      <c r="K8857" t="s">
        <v>16</v>
      </c>
      <c r="L8857">
        <v>70506</v>
      </c>
      <c r="M8857">
        <v>964</v>
      </c>
      <c r="N8857" t="s">
        <v>1859</v>
      </c>
      <c r="O8857">
        <v>22</v>
      </c>
      <c r="P8857">
        <v>1</v>
      </c>
      <c r="Q8857" t="s">
        <v>18</v>
      </c>
      <c r="R8857" t="s">
        <v>8304</v>
      </c>
      <c r="S8857">
        <v>22.35</v>
      </c>
      <c r="T8857">
        <v>86</v>
      </c>
      <c r="U8857" t="s">
        <v>19</v>
      </c>
      <c r="V8857" s="2">
        <v>42987</v>
      </c>
      <c r="W8857" t="s">
        <v>20</v>
      </c>
      <c r="X8857" t="s">
        <v>454</v>
      </c>
      <c r="Y8857" t="s">
        <v>41</v>
      </c>
    </row>
    <row r="8858" spans="1:25" hidden="1" x14ac:dyDescent="0.35">
      <c r="A8858">
        <v>2</v>
      </c>
      <c r="B8858" t="s">
        <v>43</v>
      </c>
      <c r="C8858">
        <v>3</v>
      </c>
      <c r="D8858" t="s">
        <v>26</v>
      </c>
      <c r="E8858" t="s">
        <v>2163</v>
      </c>
      <c r="F8858" t="s">
        <v>13</v>
      </c>
      <c r="G8858" t="s">
        <v>695</v>
      </c>
      <c r="H8858" s="1">
        <v>0</v>
      </c>
      <c r="I8858" s="2">
        <v>42880</v>
      </c>
      <c r="J8858" t="s">
        <v>7309</v>
      </c>
      <c r="K8858" t="s">
        <v>73</v>
      </c>
      <c r="L8858">
        <v>67212</v>
      </c>
      <c r="M8858">
        <v>685</v>
      </c>
      <c r="N8858" t="s">
        <v>3478</v>
      </c>
      <c r="O8858">
        <v>60</v>
      </c>
      <c r="P8858">
        <v>2</v>
      </c>
      <c r="Q8858" t="s">
        <v>75</v>
      </c>
      <c r="R8858" t="s">
        <v>8304</v>
      </c>
      <c r="S8858">
        <v>60.14</v>
      </c>
      <c r="T8858">
        <v>128</v>
      </c>
      <c r="U8858" t="s">
        <v>76</v>
      </c>
      <c r="V8858" s="2">
        <v>42882</v>
      </c>
      <c r="W8858" t="s">
        <v>20</v>
      </c>
      <c r="X8858" t="s">
        <v>2166</v>
      </c>
      <c r="Y8858" t="s">
        <v>54</v>
      </c>
    </row>
    <row r="8859" spans="1:25" hidden="1" x14ac:dyDescent="0.35">
      <c r="A8859">
        <v>2</v>
      </c>
      <c r="B8859" t="s">
        <v>43</v>
      </c>
      <c r="C8859">
        <v>3</v>
      </c>
      <c r="D8859" t="s">
        <v>26</v>
      </c>
      <c r="E8859" t="s">
        <v>2163</v>
      </c>
      <c r="F8859" t="s">
        <v>13</v>
      </c>
      <c r="G8859" t="s">
        <v>695</v>
      </c>
      <c r="H8859" s="1">
        <v>0</v>
      </c>
      <c r="I8859" s="2">
        <v>42880</v>
      </c>
      <c r="J8859" t="s">
        <v>7309</v>
      </c>
      <c r="K8859" t="s">
        <v>73</v>
      </c>
      <c r="L8859">
        <v>67212</v>
      </c>
      <c r="M8859">
        <v>1418</v>
      </c>
      <c r="N8859" t="s">
        <v>2894</v>
      </c>
      <c r="O8859">
        <v>8</v>
      </c>
      <c r="P8859">
        <v>3</v>
      </c>
      <c r="Q8859" t="s">
        <v>75</v>
      </c>
      <c r="R8859" t="s">
        <v>8304</v>
      </c>
      <c r="S8859">
        <v>8.07</v>
      </c>
      <c r="T8859">
        <v>21</v>
      </c>
      <c r="U8859" t="s">
        <v>76</v>
      </c>
      <c r="V8859" s="2">
        <v>42882</v>
      </c>
      <c r="W8859" t="s">
        <v>20</v>
      </c>
      <c r="X8859" t="s">
        <v>2166</v>
      </c>
      <c r="Y8859" t="s">
        <v>49</v>
      </c>
    </row>
    <row r="8860" spans="1:25" hidden="1" x14ac:dyDescent="0.35">
      <c r="A8860">
        <v>6</v>
      </c>
      <c r="B8860" t="s">
        <v>10</v>
      </c>
      <c r="C8860">
        <v>6</v>
      </c>
      <c r="D8860" t="s">
        <v>26</v>
      </c>
      <c r="E8860" t="s">
        <v>171</v>
      </c>
      <c r="F8860" t="s">
        <v>13</v>
      </c>
      <c r="G8860" t="s">
        <v>1951</v>
      </c>
      <c r="H8860" s="1">
        <v>0</v>
      </c>
      <c r="I8860" s="2">
        <v>43051</v>
      </c>
      <c r="J8860" t="s">
        <v>4040</v>
      </c>
      <c r="K8860" t="s">
        <v>102</v>
      </c>
      <c r="L8860">
        <v>10035</v>
      </c>
      <c r="M8860">
        <v>1501</v>
      </c>
      <c r="N8860" t="s">
        <v>412</v>
      </c>
      <c r="O8860">
        <v>7</v>
      </c>
      <c r="P8860">
        <v>2</v>
      </c>
      <c r="Q8860" t="s">
        <v>104</v>
      </c>
      <c r="R8860" t="s">
        <v>8304</v>
      </c>
      <c r="S8860">
        <v>7.31</v>
      </c>
      <c r="T8860">
        <v>16</v>
      </c>
      <c r="U8860" t="s">
        <v>19</v>
      </c>
      <c r="V8860" s="2">
        <v>43057</v>
      </c>
      <c r="W8860" t="s">
        <v>39</v>
      </c>
      <c r="X8860" t="s">
        <v>175</v>
      </c>
      <c r="Y8860" t="s">
        <v>119</v>
      </c>
    </row>
    <row r="8861" spans="1:25" hidden="1" x14ac:dyDescent="0.35">
      <c r="A8861">
        <v>4</v>
      </c>
      <c r="B8861" t="s">
        <v>25</v>
      </c>
      <c r="C8861">
        <v>3</v>
      </c>
      <c r="D8861" t="s">
        <v>50</v>
      </c>
      <c r="E8861" t="s">
        <v>222</v>
      </c>
      <c r="F8861" t="s">
        <v>13</v>
      </c>
      <c r="G8861" t="s">
        <v>2020</v>
      </c>
      <c r="H8861" s="1">
        <v>0.2</v>
      </c>
      <c r="I8861" s="2">
        <v>42775</v>
      </c>
      <c r="J8861" t="s">
        <v>4864</v>
      </c>
      <c r="K8861" t="s">
        <v>73</v>
      </c>
      <c r="L8861">
        <v>62521</v>
      </c>
      <c r="M8861">
        <v>1031</v>
      </c>
      <c r="N8861" t="s">
        <v>707</v>
      </c>
      <c r="O8861">
        <v>90</v>
      </c>
      <c r="P8861">
        <v>6</v>
      </c>
      <c r="Q8861" t="s">
        <v>75</v>
      </c>
      <c r="R8861" t="s">
        <v>8304</v>
      </c>
      <c r="S8861">
        <v>89.99</v>
      </c>
      <c r="T8861">
        <v>480</v>
      </c>
      <c r="U8861" t="s">
        <v>19</v>
      </c>
      <c r="V8861" s="2">
        <v>42779</v>
      </c>
      <c r="W8861" t="s">
        <v>20</v>
      </c>
      <c r="X8861" t="s">
        <v>139</v>
      </c>
      <c r="Y8861" t="s">
        <v>113</v>
      </c>
    </row>
    <row r="8862" spans="1:25" hidden="1" x14ac:dyDescent="0.35">
      <c r="A8862">
        <v>2</v>
      </c>
      <c r="B8862" t="s">
        <v>25</v>
      </c>
      <c r="C8862">
        <v>1</v>
      </c>
      <c r="D8862" t="s">
        <v>11</v>
      </c>
      <c r="E8862" t="s">
        <v>99</v>
      </c>
      <c r="F8862" t="s">
        <v>13</v>
      </c>
      <c r="G8862" t="s">
        <v>5236</v>
      </c>
      <c r="H8862" s="1">
        <v>0.2</v>
      </c>
      <c r="I8862" s="2">
        <v>42919</v>
      </c>
      <c r="J8862" t="s">
        <v>5237</v>
      </c>
      <c r="K8862" t="s">
        <v>102</v>
      </c>
      <c r="L8862">
        <v>19134</v>
      </c>
      <c r="M8862">
        <v>556</v>
      </c>
      <c r="N8862" t="s">
        <v>2160</v>
      </c>
      <c r="O8862">
        <v>-29</v>
      </c>
      <c r="P8862">
        <v>2</v>
      </c>
      <c r="Q8862" t="s">
        <v>104</v>
      </c>
      <c r="R8862" t="s">
        <v>8304</v>
      </c>
      <c r="S8862">
        <v>-29.48</v>
      </c>
      <c r="T8862">
        <v>168</v>
      </c>
      <c r="U8862" t="s">
        <v>33</v>
      </c>
      <c r="V8862" s="2">
        <v>42921</v>
      </c>
      <c r="W8862" t="s">
        <v>130</v>
      </c>
      <c r="X8862" t="s">
        <v>105</v>
      </c>
      <c r="Y8862" t="s">
        <v>47</v>
      </c>
    </row>
    <row r="8863" spans="1:25" hidden="1" x14ac:dyDescent="0.35">
      <c r="A8863">
        <v>2</v>
      </c>
      <c r="B8863" t="s">
        <v>25</v>
      </c>
      <c r="C8863">
        <v>1</v>
      </c>
      <c r="D8863" t="s">
        <v>11</v>
      </c>
      <c r="E8863" t="s">
        <v>99</v>
      </c>
      <c r="F8863" t="s">
        <v>13</v>
      </c>
      <c r="G8863" t="s">
        <v>5236</v>
      </c>
      <c r="H8863" s="1">
        <v>0.2</v>
      </c>
      <c r="I8863" s="2">
        <v>42919</v>
      </c>
      <c r="J8863" t="s">
        <v>5237</v>
      </c>
      <c r="K8863" t="s">
        <v>102</v>
      </c>
      <c r="L8863">
        <v>19134</v>
      </c>
      <c r="M8863">
        <v>869</v>
      </c>
      <c r="N8863" t="s">
        <v>8283</v>
      </c>
      <c r="O8863">
        <v>57</v>
      </c>
      <c r="P8863">
        <v>9</v>
      </c>
      <c r="Q8863" t="s">
        <v>104</v>
      </c>
      <c r="R8863" t="s">
        <v>8304</v>
      </c>
      <c r="S8863">
        <v>56.58</v>
      </c>
      <c r="T8863">
        <v>283</v>
      </c>
      <c r="U8863" t="s">
        <v>33</v>
      </c>
      <c r="V8863" s="2">
        <v>42921</v>
      </c>
      <c r="W8863" t="s">
        <v>130</v>
      </c>
      <c r="X8863" t="s">
        <v>105</v>
      </c>
      <c r="Y8863" t="s">
        <v>47</v>
      </c>
    </row>
    <row r="8864" spans="1:25" hidden="1" x14ac:dyDescent="0.35">
      <c r="A8864">
        <v>2</v>
      </c>
      <c r="B8864" t="s">
        <v>25</v>
      </c>
      <c r="C8864">
        <v>1</v>
      </c>
      <c r="D8864" t="s">
        <v>26</v>
      </c>
      <c r="E8864" t="s">
        <v>99</v>
      </c>
      <c r="F8864" t="s">
        <v>13</v>
      </c>
      <c r="G8864" t="s">
        <v>5236</v>
      </c>
      <c r="H8864" s="1">
        <v>0.2</v>
      </c>
      <c r="I8864" s="2">
        <v>42919</v>
      </c>
      <c r="J8864" t="s">
        <v>5237</v>
      </c>
      <c r="K8864" t="s">
        <v>102</v>
      </c>
      <c r="L8864">
        <v>19134</v>
      </c>
      <c r="M8864">
        <v>925</v>
      </c>
      <c r="N8864" t="s">
        <v>3651</v>
      </c>
      <c r="O8864">
        <v>2</v>
      </c>
      <c r="P8864">
        <v>2</v>
      </c>
      <c r="Q8864" t="s">
        <v>104</v>
      </c>
      <c r="R8864" t="s">
        <v>8304</v>
      </c>
      <c r="S8864">
        <v>2.44</v>
      </c>
      <c r="T8864">
        <v>7</v>
      </c>
      <c r="U8864" t="s">
        <v>33</v>
      </c>
      <c r="V8864" s="2">
        <v>42921</v>
      </c>
      <c r="W8864" t="s">
        <v>130</v>
      </c>
      <c r="X8864" t="s">
        <v>105</v>
      </c>
      <c r="Y8864" t="s">
        <v>64</v>
      </c>
    </row>
    <row r="8865" spans="1:25" hidden="1" x14ac:dyDescent="0.35">
      <c r="A8865">
        <v>6</v>
      </c>
      <c r="B8865" t="s">
        <v>10</v>
      </c>
      <c r="C8865">
        <v>6</v>
      </c>
      <c r="D8865" t="s">
        <v>50</v>
      </c>
      <c r="E8865" t="s">
        <v>99</v>
      </c>
      <c r="F8865" t="s">
        <v>13</v>
      </c>
      <c r="G8865" t="s">
        <v>1285</v>
      </c>
      <c r="H8865" s="1">
        <v>0.4</v>
      </c>
      <c r="I8865" s="2">
        <v>43066</v>
      </c>
      <c r="J8865" t="s">
        <v>7773</v>
      </c>
      <c r="K8865" t="s">
        <v>102</v>
      </c>
      <c r="L8865">
        <v>19140</v>
      </c>
      <c r="M8865">
        <v>993</v>
      </c>
      <c r="N8865" t="s">
        <v>7749</v>
      </c>
      <c r="O8865">
        <v>-162</v>
      </c>
      <c r="P8865">
        <v>8</v>
      </c>
      <c r="Q8865" t="s">
        <v>104</v>
      </c>
      <c r="R8865" t="s">
        <v>8304</v>
      </c>
      <c r="S8865">
        <v>-162.22999999999999</v>
      </c>
      <c r="T8865">
        <v>749</v>
      </c>
      <c r="U8865" t="s">
        <v>76</v>
      </c>
      <c r="V8865" s="2">
        <v>43072</v>
      </c>
      <c r="W8865" t="s">
        <v>39</v>
      </c>
      <c r="X8865" t="s">
        <v>105</v>
      </c>
      <c r="Y8865" t="s">
        <v>52</v>
      </c>
    </row>
    <row r="8866" spans="1:25" hidden="1" x14ac:dyDescent="0.35">
      <c r="A8866">
        <v>6</v>
      </c>
      <c r="B8866" t="s">
        <v>10</v>
      </c>
      <c r="C8866">
        <v>6</v>
      </c>
      <c r="D8866" t="s">
        <v>26</v>
      </c>
      <c r="E8866" t="s">
        <v>1872</v>
      </c>
      <c r="F8866" t="s">
        <v>13</v>
      </c>
      <c r="G8866" t="s">
        <v>1792</v>
      </c>
      <c r="H8866" s="1">
        <v>0.8</v>
      </c>
      <c r="I8866" s="2">
        <v>42844</v>
      </c>
      <c r="J8866" t="s">
        <v>3946</v>
      </c>
      <c r="K8866" t="s">
        <v>73</v>
      </c>
      <c r="L8866">
        <v>75007</v>
      </c>
      <c r="M8866">
        <v>654</v>
      </c>
      <c r="N8866" t="s">
        <v>957</v>
      </c>
      <c r="O8866">
        <v>-53</v>
      </c>
      <c r="P8866">
        <v>2</v>
      </c>
      <c r="Q8866" t="s">
        <v>75</v>
      </c>
      <c r="R8866" t="s">
        <v>8304</v>
      </c>
      <c r="S8866">
        <v>-52.83</v>
      </c>
      <c r="T8866">
        <v>20</v>
      </c>
      <c r="U8866" t="s">
        <v>19</v>
      </c>
      <c r="V8866" s="2">
        <v>42850</v>
      </c>
      <c r="W8866" t="s">
        <v>39</v>
      </c>
      <c r="X8866" t="s">
        <v>77</v>
      </c>
      <c r="Y8866" t="s">
        <v>56</v>
      </c>
    </row>
    <row r="8867" spans="1:25" hidden="1" x14ac:dyDescent="0.35">
      <c r="A8867">
        <v>6</v>
      </c>
      <c r="B8867" t="s">
        <v>10</v>
      </c>
      <c r="C8867">
        <v>6</v>
      </c>
      <c r="D8867" t="s">
        <v>26</v>
      </c>
      <c r="E8867" t="s">
        <v>1872</v>
      </c>
      <c r="F8867" t="s">
        <v>13</v>
      </c>
      <c r="G8867" t="s">
        <v>1792</v>
      </c>
      <c r="H8867" s="1">
        <v>0.8</v>
      </c>
      <c r="I8867" s="2">
        <v>42844</v>
      </c>
      <c r="J8867" t="s">
        <v>3946</v>
      </c>
      <c r="K8867" t="s">
        <v>73</v>
      </c>
      <c r="L8867">
        <v>75007</v>
      </c>
      <c r="M8867">
        <v>650</v>
      </c>
      <c r="N8867" t="s">
        <v>3975</v>
      </c>
      <c r="O8867">
        <v>-512</v>
      </c>
      <c r="P8867">
        <v>4</v>
      </c>
      <c r="Q8867" t="s">
        <v>75</v>
      </c>
      <c r="R8867" t="s">
        <v>8304</v>
      </c>
      <c r="S8867">
        <v>-512.15</v>
      </c>
      <c r="T8867">
        <v>310</v>
      </c>
      <c r="U8867" t="s">
        <v>19</v>
      </c>
      <c r="V8867" s="2">
        <v>42850</v>
      </c>
      <c r="W8867" t="s">
        <v>39</v>
      </c>
      <c r="X8867" t="s">
        <v>77</v>
      </c>
      <c r="Y8867" t="s">
        <v>54</v>
      </c>
    </row>
    <row r="8868" spans="1:25" hidden="1" x14ac:dyDescent="0.35">
      <c r="A8868">
        <v>6</v>
      </c>
      <c r="B8868" t="s">
        <v>10</v>
      </c>
      <c r="C8868">
        <v>6</v>
      </c>
      <c r="D8868" t="s">
        <v>26</v>
      </c>
      <c r="E8868" t="s">
        <v>2682</v>
      </c>
      <c r="F8868" t="s">
        <v>13</v>
      </c>
      <c r="G8868" t="s">
        <v>1515</v>
      </c>
      <c r="H8868" s="1">
        <v>0.2</v>
      </c>
      <c r="I8868" s="2">
        <v>42957</v>
      </c>
      <c r="J8868" t="s">
        <v>4676</v>
      </c>
      <c r="K8868" t="s">
        <v>30</v>
      </c>
      <c r="L8868">
        <v>97756</v>
      </c>
      <c r="M8868">
        <v>630</v>
      </c>
      <c r="N8868" t="s">
        <v>1354</v>
      </c>
      <c r="O8868">
        <v>15</v>
      </c>
      <c r="P8868">
        <v>4</v>
      </c>
      <c r="Q8868" t="s">
        <v>32</v>
      </c>
      <c r="R8868" t="s">
        <v>8304</v>
      </c>
      <c r="S8868">
        <v>15.02</v>
      </c>
      <c r="T8868">
        <v>133</v>
      </c>
      <c r="U8868" t="s">
        <v>19</v>
      </c>
      <c r="V8868" s="2">
        <v>42963</v>
      </c>
      <c r="W8868" t="s">
        <v>39</v>
      </c>
      <c r="X8868" t="s">
        <v>262</v>
      </c>
      <c r="Y8868" t="s">
        <v>56</v>
      </c>
    </row>
    <row r="8869" spans="1:25" hidden="1" x14ac:dyDescent="0.35">
      <c r="A8869">
        <v>6</v>
      </c>
      <c r="B8869" t="s">
        <v>10</v>
      </c>
      <c r="C8869">
        <v>6</v>
      </c>
      <c r="D8869" t="s">
        <v>50</v>
      </c>
      <c r="E8869" t="s">
        <v>2682</v>
      </c>
      <c r="F8869" t="s">
        <v>13</v>
      </c>
      <c r="G8869" t="s">
        <v>1515</v>
      </c>
      <c r="H8869" s="1">
        <v>0.2</v>
      </c>
      <c r="I8869" s="2">
        <v>42957</v>
      </c>
      <c r="J8869" t="s">
        <v>4676</v>
      </c>
      <c r="K8869" t="s">
        <v>30</v>
      </c>
      <c r="L8869">
        <v>97756</v>
      </c>
      <c r="M8869">
        <v>154</v>
      </c>
      <c r="N8869" t="s">
        <v>5025</v>
      </c>
      <c r="O8869">
        <v>38</v>
      </c>
      <c r="P8869">
        <v>4</v>
      </c>
      <c r="Q8869" t="s">
        <v>32</v>
      </c>
      <c r="R8869" t="s">
        <v>8304</v>
      </c>
      <c r="S8869">
        <v>38.36</v>
      </c>
      <c r="T8869">
        <v>438</v>
      </c>
      <c r="U8869" t="s">
        <v>19</v>
      </c>
      <c r="V8869" s="2">
        <v>42963</v>
      </c>
      <c r="W8869" t="s">
        <v>39</v>
      </c>
      <c r="X8869" t="s">
        <v>262</v>
      </c>
      <c r="Y8869" t="s">
        <v>52</v>
      </c>
    </row>
    <row r="8870" spans="1:25" hidden="1" x14ac:dyDescent="0.35">
      <c r="A8870">
        <v>6</v>
      </c>
      <c r="B8870" t="s">
        <v>10</v>
      </c>
      <c r="C8870">
        <v>6</v>
      </c>
      <c r="D8870" t="s">
        <v>50</v>
      </c>
      <c r="E8870" t="s">
        <v>2682</v>
      </c>
      <c r="F8870" t="s">
        <v>13</v>
      </c>
      <c r="G8870" t="s">
        <v>1515</v>
      </c>
      <c r="H8870" s="1">
        <v>0.2</v>
      </c>
      <c r="I8870" s="2">
        <v>42957</v>
      </c>
      <c r="J8870" t="s">
        <v>4676</v>
      </c>
      <c r="K8870" t="s">
        <v>30</v>
      </c>
      <c r="L8870">
        <v>97756</v>
      </c>
      <c r="M8870">
        <v>1230</v>
      </c>
      <c r="N8870" t="s">
        <v>4982</v>
      </c>
      <c r="O8870">
        <v>-31</v>
      </c>
      <c r="P8870">
        <v>7</v>
      </c>
      <c r="Q8870" t="s">
        <v>32</v>
      </c>
      <c r="R8870" t="s">
        <v>8304</v>
      </c>
      <c r="S8870">
        <v>-31.49</v>
      </c>
      <c r="T8870">
        <v>140</v>
      </c>
      <c r="U8870" t="s">
        <v>19</v>
      </c>
      <c r="V8870" s="2">
        <v>42963</v>
      </c>
      <c r="W8870" t="s">
        <v>39</v>
      </c>
      <c r="X8870" t="s">
        <v>262</v>
      </c>
      <c r="Y8870" t="s">
        <v>52</v>
      </c>
    </row>
    <row r="8871" spans="1:25" hidden="1" x14ac:dyDescent="0.35">
      <c r="A8871">
        <v>4</v>
      </c>
      <c r="B8871" t="s">
        <v>43</v>
      </c>
      <c r="C8871">
        <v>6</v>
      </c>
      <c r="D8871" t="s">
        <v>26</v>
      </c>
      <c r="E8871" t="s">
        <v>171</v>
      </c>
      <c r="F8871" t="s">
        <v>13</v>
      </c>
      <c r="G8871" t="s">
        <v>911</v>
      </c>
      <c r="H8871" s="1">
        <v>0</v>
      </c>
      <c r="I8871" s="2">
        <v>42958</v>
      </c>
      <c r="J8871" t="s">
        <v>7471</v>
      </c>
      <c r="K8871" t="s">
        <v>102</v>
      </c>
      <c r="L8871">
        <v>10035</v>
      </c>
      <c r="M8871">
        <v>1146</v>
      </c>
      <c r="N8871" t="s">
        <v>622</v>
      </c>
      <c r="O8871">
        <v>3</v>
      </c>
      <c r="P8871">
        <v>2</v>
      </c>
      <c r="Q8871" t="s">
        <v>104</v>
      </c>
      <c r="R8871" t="s">
        <v>8304</v>
      </c>
      <c r="S8871">
        <v>3.11</v>
      </c>
      <c r="T8871">
        <v>12</v>
      </c>
      <c r="U8871" t="s">
        <v>76</v>
      </c>
      <c r="V8871" s="2">
        <v>42962</v>
      </c>
      <c r="W8871" t="s">
        <v>39</v>
      </c>
      <c r="X8871" t="s">
        <v>175</v>
      </c>
      <c r="Y8871" t="s">
        <v>49</v>
      </c>
    </row>
    <row r="8872" spans="1:25" hidden="1" x14ac:dyDescent="0.35">
      <c r="A8872">
        <v>4</v>
      </c>
      <c r="B8872" t="s">
        <v>43</v>
      </c>
      <c r="C8872">
        <v>6</v>
      </c>
      <c r="D8872" t="s">
        <v>50</v>
      </c>
      <c r="E8872" t="s">
        <v>171</v>
      </c>
      <c r="F8872" t="s">
        <v>13</v>
      </c>
      <c r="G8872" t="s">
        <v>911</v>
      </c>
      <c r="H8872" s="1">
        <v>0</v>
      </c>
      <c r="I8872" s="2">
        <v>42958</v>
      </c>
      <c r="J8872" t="s">
        <v>7471</v>
      </c>
      <c r="K8872" t="s">
        <v>102</v>
      </c>
      <c r="L8872">
        <v>10035</v>
      </c>
      <c r="M8872">
        <v>157</v>
      </c>
      <c r="N8872" t="s">
        <v>720</v>
      </c>
      <c r="O8872">
        <v>35</v>
      </c>
      <c r="P8872">
        <v>2</v>
      </c>
      <c r="Q8872" t="s">
        <v>104</v>
      </c>
      <c r="R8872" t="s">
        <v>8304</v>
      </c>
      <c r="S8872">
        <v>34.5</v>
      </c>
      <c r="T8872">
        <v>138</v>
      </c>
      <c r="U8872" t="s">
        <v>76</v>
      </c>
      <c r="V8872" s="2">
        <v>42962</v>
      </c>
      <c r="W8872" t="s">
        <v>39</v>
      </c>
      <c r="X8872" t="s">
        <v>175</v>
      </c>
      <c r="Y8872" t="s">
        <v>52</v>
      </c>
    </row>
    <row r="8873" spans="1:25" hidden="1" x14ac:dyDescent="0.35">
      <c r="A8873">
        <v>4</v>
      </c>
      <c r="B8873" t="s">
        <v>43</v>
      </c>
      <c r="C8873">
        <v>6</v>
      </c>
      <c r="D8873" t="s">
        <v>50</v>
      </c>
      <c r="E8873" t="s">
        <v>281</v>
      </c>
      <c r="F8873" t="s">
        <v>13</v>
      </c>
      <c r="G8873" t="s">
        <v>282</v>
      </c>
      <c r="H8873" s="1">
        <v>0.2</v>
      </c>
      <c r="I8873" s="2">
        <v>43052</v>
      </c>
      <c r="J8873" t="s">
        <v>283</v>
      </c>
      <c r="K8873" t="s">
        <v>30</v>
      </c>
      <c r="L8873">
        <v>80013</v>
      </c>
      <c r="M8873">
        <v>1017</v>
      </c>
      <c r="N8873" t="s">
        <v>284</v>
      </c>
      <c r="O8873">
        <v>-27</v>
      </c>
      <c r="P8873">
        <v>6</v>
      </c>
      <c r="Q8873" t="s">
        <v>32</v>
      </c>
      <c r="R8873" t="s">
        <v>8304</v>
      </c>
      <c r="S8873">
        <v>-26.88</v>
      </c>
      <c r="T8873">
        <v>239</v>
      </c>
      <c r="U8873" t="s">
        <v>19</v>
      </c>
      <c r="V8873" s="2">
        <v>43056</v>
      </c>
      <c r="W8873" t="s">
        <v>39</v>
      </c>
      <c r="X8873" t="s">
        <v>285</v>
      </c>
      <c r="Y8873" t="s">
        <v>113</v>
      </c>
    </row>
    <row r="8874" spans="1:25" hidden="1" x14ac:dyDescent="0.35">
      <c r="A8874">
        <v>4</v>
      </c>
      <c r="B8874" t="s">
        <v>43</v>
      </c>
      <c r="C8874">
        <v>6</v>
      </c>
      <c r="D8874" t="s">
        <v>11</v>
      </c>
      <c r="E8874" t="s">
        <v>281</v>
      </c>
      <c r="F8874" t="s">
        <v>13</v>
      </c>
      <c r="G8874" t="s">
        <v>282</v>
      </c>
      <c r="H8874" s="1">
        <v>0.2</v>
      </c>
      <c r="I8874" s="2">
        <v>43052</v>
      </c>
      <c r="J8874" t="s">
        <v>283</v>
      </c>
      <c r="K8874" t="s">
        <v>30</v>
      </c>
      <c r="L8874">
        <v>80013</v>
      </c>
      <c r="M8874">
        <v>504</v>
      </c>
      <c r="N8874" t="s">
        <v>286</v>
      </c>
      <c r="O8874">
        <v>-4</v>
      </c>
      <c r="P8874">
        <v>3</v>
      </c>
      <c r="Q8874" t="s">
        <v>32</v>
      </c>
      <c r="R8874" t="s">
        <v>8304</v>
      </c>
      <c r="S8874">
        <v>-3.84</v>
      </c>
      <c r="T8874">
        <v>102</v>
      </c>
      <c r="U8874" t="s">
        <v>19</v>
      </c>
      <c r="V8874" s="2">
        <v>43056</v>
      </c>
      <c r="W8874" t="s">
        <v>39</v>
      </c>
      <c r="X8874" t="s">
        <v>285</v>
      </c>
      <c r="Y8874" t="s">
        <v>47</v>
      </c>
    </row>
    <row r="8875" spans="1:25" hidden="1" x14ac:dyDescent="0.35">
      <c r="A8875">
        <v>4</v>
      </c>
      <c r="B8875" t="s">
        <v>43</v>
      </c>
      <c r="C8875">
        <v>6</v>
      </c>
      <c r="D8875" t="s">
        <v>26</v>
      </c>
      <c r="E8875" t="s">
        <v>281</v>
      </c>
      <c r="F8875" t="s">
        <v>13</v>
      </c>
      <c r="G8875" t="s">
        <v>282</v>
      </c>
      <c r="H8875" s="1">
        <v>0.7</v>
      </c>
      <c r="I8875" s="2">
        <v>43052</v>
      </c>
      <c r="J8875" t="s">
        <v>283</v>
      </c>
      <c r="K8875" t="s">
        <v>30</v>
      </c>
      <c r="L8875">
        <v>80013</v>
      </c>
      <c r="M8875">
        <v>270</v>
      </c>
      <c r="N8875" t="s">
        <v>8154</v>
      </c>
      <c r="O8875">
        <v>-26</v>
      </c>
      <c r="P8875">
        <v>3</v>
      </c>
      <c r="Q8875" t="s">
        <v>32</v>
      </c>
      <c r="R8875" t="s">
        <v>8304</v>
      </c>
      <c r="S8875">
        <v>-25.82</v>
      </c>
      <c r="T8875">
        <v>37</v>
      </c>
      <c r="U8875" t="s">
        <v>19</v>
      </c>
      <c r="V8875" s="2">
        <v>43056</v>
      </c>
      <c r="W8875" t="s">
        <v>39</v>
      </c>
      <c r="X8875" t="s">
        <v>285</v>
      </c>
      <c r="Y8875" t="s">
        <v>54</v>
      </c>
    </row>
    <row r="8876" spans="1:25" hidden="1" x14ac:dyDescent="0.35">
      <c r="A8876">
        <v>3</v>
      </c>
      <c r="B8876" t="s">
        <v>10</v>
      </c>
      <c r="C8876">
        <v>3</v>
      </c>
      <c r="D8876" t="s">
        <v>11</v>
      </c>
      <c r="E8876" t="s">
        <v>305</v>
      </c>
      <c r="F8876" t="s">
        <v>13</v>
      </c>
      <c r="G8876" t="s">
        <v>1974</v>
      </c>
      <c r="H8876" s="1">
        <v>0.5</v>
      </c>
      <c r="I8876" s="2">
        <v>43011</v>
      </c>
      <c r="J8876" t="s">
        <v>1975</v>
      </c>
      <c r="K8876" t="s">
        <v>102</v>
      </c>
      <c r="L8876">
        <v>43229</v>
      </c>
      <c r="M8876">
        <v>1389</v>
      </c>
      <c r="N8876" t="s">
        <v>1503</v>
      </c>
      <c r="O8876">
        <v>-16</v>
      </c>
      <c r="P8876">
        <v>1</v>
      </c>
      <c r="Q8876" t="s">
        <v>104</v>
      </c>
      <c r="R8876" t="s">
        <v>8304</v>
      </c>
      <c r="S8876">
        <v>-15.62</v>
      </c>
      <c r="T8876">
        <v>35</v>
      </c>
      <c r="U8876" t="s">
        <v>19</v>
      </c>
      <c r="V8876" s="2">
        <v>43014</v>
      </c>
      <c r="W8876" t="s">
        <v>20</v>
      </c>
      <c r="X8876" t="s">
        <v>309</v>
      </c>
      <c r="Y8876" t="s">
        <v>22</v>
      </c>
    </row>
    <row r="8877" spans="1:25" hidden="1" x14ac:dyDescent="0.35">
      <c r="A8877">
        <v>3</v>
      </c>
      <c r="B8877" t="s">
        <v>10</v>
      </c>
      <c r="C8877">
        <v>3</v>
      </c>
      <c r="D8877" t="s">
        <v>26</v>
      </c>
      <c r="E8877" t="s">
        <v>305</v>
      </c>
      <c r="F8877" t="s">
        <v>13</v>
      </c>
      <c r="G8877" t="s">
        <v>1974</v>
      </c>
      <c r="H8877" s="1">
        <v>0.7</v>
      </c>
      <c r="I8877" s="2">
        <v>43011</v>
      </c>
      <c r="J8877" t="s">
        <v>1975</v>
      </c>
      <c r="K8877" t="s">
        <v>102</v>
      </c>
      <c r="L8877">
        <v>43229</v>
      </c>
      <c r="M8877">
        <v>43</v>
      </c>
      <c r="N8877" t="s">
        <v>951</v>
      </c>
      <c r="O8877">
        <v>-22</v>
      </c>
      <c r="P8877">
        <v>5</v>
      </c>
      <c r="Q8877" t="s">
        <v>104</v>
      </c>
      <c r="R8877" t="s">
        <v>8304</v>
      </c>
      <c r="S8877">
        <v>-22.45</v>
      </c>
      <c r="T8877">
        <v>32</v>
      </c>
      <c r="U8877" t="s">
        <v>19</v>
      </c>
      <c r="V8877" s="2">
        <v>43014</v>
      </c>
      <c r="W8877" t="s">
        <v>20</v>
      </c>
      <c r="X8877" t="s">
        <v>309</v>
      </c>
      <c r="Y8877" t="s">
        <v>54</v>
      </c>
    </row>
    <row r="8878" spans="1:25" hidden="1" x14ac:dyDescent="0.35">
      <c r="A8878">
        <v>3</v>
      </c>
      <c r="B8878" t="s">
        <v>10</v>
      </c>
      <c r="C8878">
        <v>3</v>
      </c>
      <c r="D8878" t="s">
        <v>50</v>
      </c>
      <c r="E8878" t="s">
        <v>305</v>
      </c>
      <c r="F8878" t="s">
        <v>13</v>
      </c>
      <c r="G8878" t="s">
        <v>1974</v>
      </c>
      <c r="H8878" s="1">
        <v>0.2</v>
      </c>
      <c r="I8878" s="2">
        <v>43011</v>
      </c>
      <c r="J8878" t="s">
        <v>1975</v>
      </c>
      <c r="K8878" t="s">
        <v>102</v>
      </c>
      <c r="L8878">
        <v>43229</v>
      </c>
      <c r="M8878">
        <v>916</v>
      </c>
      <c r="N8878" t="s">
        <v>160</v>
      </c>
      <c r="O8878">
        <v>-3</v>
      </c>
      <c r="P8878">
        <v>2</v>
      </c>
      <c r="Q8878" t="s">
        <v>104</v>
      </c>
      <c r="R8878" t="s">
        <v>8304</v>
      </c>
      <c r="S8878">
        <v>-2.7</v>
      </c>
      <c r="T8878">
        <v>24</v>
      </c>
      <c r="U8878" t="s">
        <v>19</v>
      </c>
      <c r="V8878" s="2">
        <v>43014</v>
      </c>
      <c r="W8878" t="s">
        <v>20</v>
      </c>
      <c r="X8878" t="s">
        <v>309</v>
      </c>
      <c r="Y8878" t="s">
        <v>113</v>
      </c>
    </row>
    <row r="8879" spans="1:25" hidden="1" x14ac:dyDescent="0.35">
      <c r="A8879">
        <v>3</v>
      </c>
      <c r="B8879" t="s">
        <v>10</v>
      </c>
      <c r="C8879">
        <v>3</v>
      </c>
      <c r="D8879" t="s">
        <v>50</v>
      </c>
      <c r="E8879" t="s">
        <v>305</v>
      </c>
      <c r="F8879" t="s">
        <v>13</v>
      </c>
      <c r="G8879" t="s">
        <v>1974</v>
      </c>
      <c r="H8879" s="1">
        <v>0.2</v>
      </c>
      <c r="I8879" s="2">
        <v>43011</v>
      </c>
      <c r="J8879" t="s">
        <v>1975</v>
      </c>
      <c r="K8879" t="s">
        <v>102</v>
      </c>
      <c r="L8879">
        <v>43229</v>
      </c>
      <c r="M8879">
        <v>1094</v>
      </c>
      <c r="N8879" t="s">
        <v>4887</v>
      </c>
      <c r="O8879">
        <v>1</v>
      </c>
      <c r="P8879">
        <v>2</v>
      </c>
      <c r="Q8879" t="s">
        <v>104</v>
      </c>
      <c r="R8879" t="s">
        <v>8304</v>
      </c>
      <c r="S8879">
        <v>0.6</v>
      </c>
      <c r="T8879">
        <v>48</v>
      </c>
      <c r="U8879" t="s">
        <v>19</v>
      </c>
      <c r="V8879" s="2">
        <v>43014</v>
      </c>
      <c r="W8879" t="s">
        <v>20</v>
      </c>
      <c r="X8879" t="s">
        <v>309</v>
      </c>
      <c r="Y8879" t="s">
        <v>113</v>
      </c>
    </row>
    <row r="8880" spans="1:25" hidden="1" x14ac:dyDescent="0.35">
      <c r="A8880">
        <v>5</v>
      </c>
      <c r="B8880" t="s">
        <v>43</v>
      </c>
      <c r="C8880">
        <v>6</v>
      </c>
      <c r="D8880" t="s">
        <v>11</v>
      </c>
      <c r="E8880" t="s">
        <v>171</v>
      </c>
      <c r="F8880" t="s">
        <v>13</v>
      </c>
      <c r="G8880" t="s">
        <v>2117</v>
      </c>
      <c r="H8880" s="1">
        <v>0.4</v>
      </c>
      <c r="I8880" s="2">
        <v>42745</v>
      </c>
      <c r="J8880" t="s">
        <v>2456</v>
      </c>
      <c r="K8880" t="s">
        <v>102</v>
      </c>
      <c r="L8880">
        <v>10011</v>
      </c>
      <c r="M8880">
        <v>377</v>
      </c>
      <c r="N8880" t="s">
        <v>954</v>
      </c>
      <c r="O8880">
        <v>-373</v>
      </c>
      <c r="P8880">
        <v>4</v>
      </c>
      <c r="Q8880" t="s">
        <v>104</v>
      </c>
      <c r="R8880" t="s">
        <v>8304</v>
      </c>
      <c r="S8880">
        <v>-373.3</v>
      </c>
      <c r="T8880">
        <v>1018</v>
      </c>
      <c r="U8880" t="s">
        <v>19</v>
      </c>
      <c r="V8880" s="2">
        <v>42750</v>
      </c>
      <c r="W8880" t="s">
        <v>39</v>
      </c>
      <c r="X8880" t="s">
        <v>175</v>
      </c>
      <c r="Y8880" t="s">
        <v>41</v>
      </c>
    </row>
    <row r="8881" spans="1:25" x14ac:dyDescent="0.35">
      <c r="A8881">
        <v>4</v>
      </c>
      <c r="B8881" t="s">
        <v>43</v>
      </c>
      <c r="C8881">
        <v>6</v>
      </c>
      <c r="D8881" t="s">
        <v>11</v>
      </c>
      <c r="E8881" t="s">
        <v>88</v>
      </c>
      <c r="F8881" t="s">
        <v>13</v>
      </c>
      <c r="G8881" t="s">
        <v>73</v>
      </c>
      <c r="H8881" s="1">
        <v>0</v>
      </c>
      <c r="I8881" s="2">
        <v>43059</v>
      </c>
      <c r="J8881" t="s">
        <v>2620</v>
      </c>
      <c r="K8881" t="s">
        <v>30</v>
      </c>
      <c r="L8881">
        <v>94109</v>
      </c>
      <c r="M8881">
        <v>482</v>
      </c>
      <c r="N8881" t="s">
        <v>1506</v>
      </c>
      <c r="O8881">
        <v>8</v>
      </c>
      <c r="P8881">
        <v>3</v>
      </c>
      <c r="Q8881" t="s">
        <v>32</v>
      </c>
      <c r="R8881" t="s">
        <v>8304</v>
      </c>
      <c r="S8881">
        <v>8.01</v>
      </c>
      <c r="T8881">
        <v>32</v>
      </c>
      <c r="U8881" t="s">
        <v>19</v>
      </c>
      <c r="V8881" s="2">
        <v>43063</v>
      </c>
      <c r="W8881" t="s">
        <v>39</v>
      </c>
      <c r="X8881" t="s">
        <v>34</v>
      </c>
      <c r="Y8881" t="s">
        <v>47</v>
      </c>
    </row>
    <row r="8882" spans="1:25" hidden="1" x14ac:dyDescent="0.35">
      <c r="A8882">
        <v>6</v>
      </c>
      <c r="B8882" t="s">
        <v>10</v>
      </c>
      <c r="C8882">
        <v>6</v>
      </c>
      <c r="D8882" t="s">
        <v>11</v>
      </c>
      <c r="E8882" t="s">
        <v>287</v>
      </c>
      <c r="F8882" t="s">
        <v>13</v>
      </c>
      <c r="G8882" t="s">
        <v>1363</v>
      </c>
      <c r="H8882" s="1">
        <v>0.2</v>
      </c>
      <c r="I8882" s="2">
        <v>42921</v>
      </c>
      <c r="J8882" t="s">
        <v>5689</v>
      </c>
      <c r="K8882" t="s">
        <v>16</v>
      </c>
      <c r="L8882">
        <v>28205</v>
      </c>
      <c r="M8882">
        <v>1494</v>
      </c>
      <c r="N8882" t="s">
        <v>2037</v>
      </c>
      <c r="O8882">
        <v>1</v>
      </c>
      <c r="P8882">
        <v>2</v>
      </c>
      <c r="Q8882" t="s">
        <v>18</v>
      </c>
      <c r="R8882" t="s">
        <v>8304</v>
      </c>
      <c r="S8882">
        <v>0.74</v>
      </c>
      <c r="T8882">
        <v>5</v>
      </c>
      <c r="U8882" t="s">
        <v>33</v>
      </c>
      <c r="V8882" s="2">
        <v>42927</v>
      </c>
      <c r="W8882" t="s">
        <v>39</v>
      </c>
      <c r="X8882" t="s">
        <v>63</v>
      </c>
      <c r="Y8882" t="s">
        <v>47</v>
      </c>
    </row>
    <row r="8883" spans="1:25" hidden="1" x14ac:dyDescent="0.35">
      <c r="A8883">
        <v>6</v>
      </c>
      <c r="B8883" t="s">
        <v>10</v>
      </c>
      <c r="C8883">
        <v>6</v>
      </c>
      <c r="D8883" t="s">
        <v>26</v>
      </c>
      <c r="E8883" t="s">
        <v>287</v>
      </c>
      <c r="F8883" t="s">
        <v>13</v>
      </c>
      <c r="G8883" t="s">
        <v>1363</v>
      </c>
      <c r="H8883" s="1">
        <v>0.2</v>
      </c>
      <c r="I8883" s="2">
        <v>42921</v>
      </c>
      <c r="J8883" t="s">
        <v>5689</v>
      </c>
      <c r="K8883" t="s">
        <v>16</v>
      </c>
      <c r="L8883">
        <v>28205</v>
      </c>
      <c r="M8883">
        <v>218</v>
      </c>
      <c r="N8883" t="s">
        <v>1403</v>
      </c>
      <c r="O8883">
        <v>4</v>
      </c>
      <c r="P8883">
        <v>3</v>
      </c>
      <c r="Q8883" t="s">
        <v>18</v>
      </c>
      <c r="R8883" t="s">
        <v>8304</v>
      </c>
      <c r="S8883">
        <v>4.2699999999999996</v>
      </c>
      <c r="T8883">
        <v>12</v>
      </c>
      <c r="U8883" t="s">
        <v>33</v>
      </c>
      <c r="V8883" s="2">
        <v>42927</v>
      </c>
      <c r="W8883" t="s">
        <v>39</v>
      </c>
      <c r="X8883" t="s">
        <v>63</v>
      </c>
      <c r="Y8883" t="s">
        <v>35</v>
      </c>
    </row>
    <row r="8884" spans="1:25" hidden="1" x14ac:dyDescent="0.35">
      <c r="A8884">
        <v>2</v>
      </c>
      <c r="B8884" t="s">
        <v>43</v>
      </c>
      <c r="C8884">
        <v>3</v>
      </c>
      <c r="D8884" t="s">
        <v>26</v>
      </c>
      <c r="E8884" t="s">
        <v>333</v>
      </c>
      <c r="F8884" t="s">
        <v>13</v>
      </c>
      <c r="G8884" t="s">
        <v>5947</v>
      </c>
      <c r="H8884" s="1">
        <v>0.2</v>
      </c>
      <c r="I8884" s="2">
        <v>43060</v>
      </c>
      <c r="J8884" t="s">
        <v>6178</v>
      </c>
      <c r="K8884" t="s">
        <v>30</v>
      </c>
      <c r="L8884">
        <v>85023</v>
      </c>
      <c r="M8884">
        <v>216</v>
      </c>
      <c r="N8884" t="s">
        <v>5999</v>
      </c>
      <c r="O8884">
        <v>5</v>
      </c>
      <c r="P8884">
        <v>5</v>
      </c>
      <c r="Q8884" t="s">
        <v>32</v>
      </c>
      <c r="R8884" t="s">
        <v>8304</v>
      </c>
      <c r="S8884">
        <v>5.37</v>
      </c>
      <c r="T8884">
        <v>17</v>
      </c>
      <c r="U8884" t="s">
        <v>33</v>
      </c>
      <c r="V8884" s="2">
        <v>43062</v>
      </c>
      <c r="W8884" t="s">
        <v>20</v>
      </c>
      <c r="X8884" t="s">
        <v>199</v>
      </c>
      <c r="Y8884" t="s">
        <v>35</v>
      </c>
    </row>
    <row r="8885" spans="1:25" hidden="1" x14ac:dyDescent="0.35">
      <c r="A8885">
        <v>2</v>
      </c>
      <c r="B8885" t="s">
        <v>43</v>
      </c>
      <c r="C8885">
        <v>3</v>
      </c>
      <c r="D8885" t="s">
        <v>26</v>
      </c>
      <c r="E8885" t="s">
        <v>333</v>
      </c>
      <c r="F8885" t="s">
        <v>13</v>
      </c>
      <c r="G8885" t="s">
        <v>5947</v>
      </c>
      <c r="H8885" s="1">
        <v>0.2</v>
      </c>
      <c r="I8885" s="2">
        <v>43060</v>
      </c>
      <c r="J8885" t="s">
        <v>6178</v>
      </c>
      <c r="K8885" t="s">
        <v>30</v>
      </c>
      <c r="L8885">
        <v>85023</v>
      </c>
      <c r="M8885">
        <v>641</v>
      </c>
      <c r="N8885" t="s">
        <v>3976</v>
      </c>
      <c r="O8885">
        <v>28</v>
      </c>
      <c r="P8885">
        <v>6</v>
      </c>
      <c r="Q8885" t="s">
        <v>32</v>
      </c>
      <c r="R8885" t="s">
        <v>8304</v>
      </c>
      <c r="S8885">
        <v>28.49</v>
      </c>
      <c r="T8885">
        <v>326</v>
      </c>
      <c r="U8885" t="s">
        <v>33</v>
      </c>
      <c r="V8885" s="2">
        <v>43062</v>
      </c>
      <c r="W8885" t="s">
        <v>20</v>
      </c>
      <c r="X8885" t="s">
        <v>199</v>
      </c>
      <c r="Y8885" t="s">
        <v>56</v>
      </c>
    </row>
    <row r="8886" spans="1:25" hidden="1" x14ac:dyDescent="0.35">
      <c r="A8886">
        <v>2</v>
      </c>
      <c r="B8886" t="s">
        <v>43</v>
      </c>
      <c r="C8886">
        <v>3</v>
      </c>
      <c r="D8886" t="s">
        <v>50</v>
      </c>
      <c r="E8886" t="s">
        <v>333</v>
      </c>
      <c r="F8886" t="s">
        <v>13</v>
      </c>
      <c r="G8886" t="s">
        <v>5947</v>
      </c>
      <c r="H8886" s="1">
        <v>0.2</v>
      </c>
      <c r="I8886" s="2">
        <v>43060</v>
      </c>
      <c r="J8886" t="s">
        <v>6178</v>
      </c>
      <c r="K8886" t="s">
        <v>30</v>
      </c>
      <c r="L8886">
        <v>85023</v>
      </c>
      <c r="M8886">
        <v>307</v>
      </c>
      <c r="N8886" t="s">
        <v>4770</v>
      </c>
      <c r="O8886">
        <v>-1</v>
      </c>
      <c r="P8886">
        <v>2</v>
      </c>
      <c r="Q8886" t="s">
        <v>32</v>
      </c>
      <c r="R8886" t="s">
        <v>8304</v>
      </c>
      <c r="S8886">
        <v>-1.46</v>
      </c>
      <c r="T8886">
        <v>23</v>
      </c>
      <c r="U8886" t="s">
        <v>33</v>
      </c>
      <c r="V8886" s="2">
        <v>43062</v>
      </c>
      <c r="W8886" t="s">
        <v>20</v>
      </c>
      <c r="X8886" t="s">
        <v>199</v>
      </c>
      <c r="Y8886" t="s">
        <v>113</v>
      </c>
    </row>
    <row r="8887" spans="1:25" x14ac:dyDescent="0.35">
      <c r="A8887">
        <v>7</v>
      </c>
      <c r="B8887" t="s">
        <v>25</v>
      </c>
      <c r="C8887">
        <v>6</v>
      </c>
      <c r="D8887" t="s">
        <v>50</v>
      </c>
      <c r="E8887" t="s">
        <v>27</v>
      </c>
      <c r="F8887" t="s">
        <v>13</v>
      </c>
      <c r="G8887" t="s">
        <v>2307</v>
      </c>
      <c r="H8887" s="1">
        <v>0.2</v>
      </c>
      <c r="I8887" s="2">
        <v>42827</v>
      </c>
      <c r="J8887" t="s">
        <v>5167</v>
      </c>
      <c r="K8887" t="s">
        <v>30</v>
      </c>
      <c r="L8887">
        <v>90049</v>
      </c>
      <c r="M8887">
        <v>1610</v>
      </c>
      <c r="N8887" t="s">
        <v>5168</v>
      </c>
      <c r="O8887">
        <v>24</v>
      </c>
      <c r="P8887">
        <v>3</v>
      </c>
      <c r="Q8887" t="s">
        <v>32</v>
      </c>
      <c r="R8887" t="s">
        <v>8304</v>
      </c>
      <c r="S8887">
        <v>24.29</v>
      </c>
      <c r="T8887">
        <v>72</v>
      </c>
      <c r="U8887" t="s">
        <v>19</v>
      </c>
      <c r="V8887" s="2">
        <v>42834</v>
      </c>
      <c r="W8887" t="s">
        <v>39</v>
      </c>
      <c r="X8887" t="s">
        <v>34</v>
      </c>
      <c r="Y8887" t="s">
        <v>422</v>
      </c>
    </row>
    <row r="8888" spans="1:25" hidden="1" x14ac:dyDescent="0.35">
      <c r="A8888">
        <v>6</v>
      </c>
      <c r="B8888" t="s">
        <v>10</v>
      </c>
      <c r="C8888">
        <v>6</v>
      </c>
      <c r="D8888" t="s">
        <v>11</v>
      </c>
      <c r="E8888" t="s">
        <v>192</v>
      </c>
      <c r="F8888" t="s">
        <v>13</v>
      </c>
      <c r="G8888" t="s">
        <v>579</v>
      </c>
      <c r="H8888" s="1">
        <v>0.6</v>
      </c>
      <c r="I8888" s="2">
        <v>43067</v>
      </c>
      <c r="J8888" t="s">
        <v>580</v>
      </c>
      <c r="K8888" t="s">
        <v>73</v>
      </c>
      <c r="L8888">
        <v>60623</v>
      </c>
      <c r="M8888">
        <v>546</v>
      </c>
      <c r="N8888" t="s">
        <v>563</v>
      </c>
      <c r="O8888">
        <v>-8</v>
      </c>
      <c r="P8888">
        <v>9</v>
      </c>
      <c r="Q8888" t="s">
        <v>75</v>
      </c>
      <c r="R8888" t="s">
        <v>8304</v>
      </c>
      <c r="S8888">
        <v>-8.49</v>
      </c>
      <c r="T8888">
        <v>12</v>
      </c>
      <c r="U8888" t="s">
        <v>33</v>
      </c>
      <c r="V8888" s="2">
        <v>43073</v>
      </c>
      <c r="W8888" t="s">
        <v>39</v>
      </c>
      <c r="X8888" t="s">
        <v>139</v>
      </c>
      <c r="Y8888" t="s">
        <v>47</v>
      </c>
    </row>
    <row r="8889" spans="1:25" hidden="1" x14ac:dyDescent="0.35">
      <c r="A8889">
        <v>6</v>
      </c>
      <c r="B8889" t="s">
        <v>10</v>
      </c>
      <c r="C8889">
        <v>6</v>
      </c>
      <c r="D8889" t="s">
        <v>26</v>
      </c>
      <c r="E8889" t="s">
        <v>192</v>
      </c>
      <c r="F8889" t="s">
        <v>13</v>
      </c>
      <c r="G8889" t="s">
        <v>579</v>
      </c>
      <c r="H8889" s="1">
        <v>0.2</v>
      </c>
      <c r="I8889" s="2">
        <v>43067</v>
      </c>
      <c r="J8889" t="s">
        <v>580</v>
      </c>
      <c r="K8889" t="s">
        <v>73</v>
      </c>
      <c r="L8889">
        <v>60623</v>
      </c>
      <c r="M8889">
        <v>282</v>
      </c>
      <c r="N8889" t="s">
        <v>8161</v>
      </c>
      <c r="O8889">
        <v>-20</v>
      </c>
      <c r="P8889">
        <v>2</v>
      </c>
      <c r="Q8889" t="s">
        <v>75</v>
      </c>
      <c r="R8889" t="s">
        <v>8304</v>
      </c>
      <c r="S8889">
        <v>-19.559999999999999</v>
      </c>
      <c r="T8889">
        <v>82</v>
      </c>
      <c r="U8889" t="s">
        <v>33</v>
      </c>
      <c r="V8889" s="2">
        <v>43073</v>
      </c>
      <c r="W8889" t="s">
        <v>39</v>
      </c>
      <c r="X8889" t="s">
        <v>139</v>
      </c>
      <c r="Y8889" t="s">
        <v>42</v>
      </c>
    </row>
    <row r="8890" spans="1:25" hidden="1" x14ac:dyDescent="0.35">
      <c r="A8890">
        <v>6</v>
      </c>
      <c r="B8890" t="s">
        <v>10</v>
      </c>
      <c r="C8890">
        <v>6</v>
      </c>
      <c r="D8890" t="s">
        <v>26</v>
      </c>
      <c r="E8890" t="s">
        <v>192</v>
      </c>
      <c r="F8890" t="s">
        <v>13</v>
      </c>
      <c r="G8890" t="s">
        <v>579</v>
      </c>
      <c r="H8890" s="1">
        <v>0.2</v>
      </c>
      <c r="I8890" s="2">
        <v>43067</v>
      </c>
      <c r="J8890" t="s">
        <v>580</v>
      </c>
      <c r="K8890" t="s">
        <v>73</v>
      </c>
      <c r="L8890">
        <v>60623</v>
      </c>
      <c r="M8890">
        <v>1545</v>
      </c>
      <c r="N8890" t="s">
        <v>391</v>
      </c>
      <c r="O8890">
        <v>4</v>
      </c>
      <c r="P8890">
        <v>5</v>
      </c>
      <c r="Q8890" t="s">
        <v>75</v>
      </c>
      <c r="R8890" t="s">
        <v>8304</v>
      </c>
      <c r="S8890">
        <v>4.04</v>
      </c>
      <c r="T8890">
        <v>54</v>
      </c>
      <c r="U8890" t="s">
        <v>33</v>
      </c>
      <c r="V8890" s="2">
        <v>43073</v>
      </c>
      <c r="W8890" t="s">
        <v>39</v>
      </c>
      <c r="X8890" t="s">
        <v>139</v>
      </c>
      <c r="Y8890" t="s">
        <v>42</v>
      </c>
    </row>
    <row r="8891" spans="1:25" hidden="1" x14ac:dyDescent="0.35">
      <c r="A8891">
        <v>6</v>
      </c>
      <c r="B8891" t="s">
        <v>10</v>
      </c>
      <c r="C8891">
        <v>6</v>
      </c>
      <c r="D8891" t="s">
        <v>50</v>
      </c>
      <c r="E8891" t="s">
        <v>192</v>
      </c>
      <c r="F8891" t="s">
        <v>13</v>
      </c>
      <c r="G8891" t="s">
        <v>579</v>
      </c>
      <c r="H8891" s="1">
        <v>0.2</v>
      </c>
      <c r="I8891" s="2">
        <v>43067</v>
      </c>
      <c r="J8891" t="s">
        <v>580</v>
      </c>
      <c r="K8891" t="s">
        <v>73</v>
      </c>
      <c r="L8891">
        <v>60623</v>
      </c>
      <c r="M8891">
        <v>1022</v>
      </c>
      <c r="N8891" t="s">
        <v>581</v>
      </c>
      <c r="O8891">
        <v>57</v>
      </c>
      <c r="P8891">
        <v>6</v>
      </c>
      <c r="Q8891" t="s">
        <v>75</v>
      </c>
      <c r="R8891" t="s">
        <v>8304</v>
      </c>
      <c r="S8891">
        <v>56.69</v>
      </c>
      <c r="T8891">
        <v>648</v>
      </c>
      <c r="U8891" t="s">
        <v>33</v>
      </c>
      <c r="V8891" s="2">
        <v>43073</v>
      </c>
      <c r="W8891" t="s">
        <v>39</v>
      </c>
      <c r="X8891" t="s">
        <v>139</v>
      </c>
      <c r="Y8891" t="s">
        <v>52</v>
      </c>
    </row>
    <row r="8892" spans="1:25" hidden="1" x14ac:dyDescent="0.35">
      <c r="A8892">
        <v>1</v>
      </c>
      <c r="B8892" t="s">
        <v>10</v>
      </c>
      <c r="C8892">
        <v>1</v>
      </c>
      <c r="D8892" t="s">
        <v>26</v>
      </c>
      <c r="E8892" t="s">
        <v>333</v>
      </c>
      <c r="F8892" t="s">
        <v>13</v>
      </c>
      <c r="G8892" t="s">
        <v>3165</v>
      </c>
      <c r="H8892" s="1">
        <v>0.7</v>
      </c>
      <c r="I8892" s="2">
        <v>42935</v>
      </c>
      <c r="J8892" t="s">
        <v>3166</v>
      </c>
      <c r="K8892" t="s">
        <v>30</v>
      </c>
      <c r="L8892">
        <v>85023</v>
      </c>
      <c r="M8892">
        <v>1638</v>
      </c>
      <c r="N8892" t="s">
        <v>3167</v>
      </c>
      <c r="O8892">
        <v>-1</v>
      </c>
      <c r="P8892">
        <v>1</v>
      </c>
      <c r="Q8892" t="s">
        <v>32</v>
      </c>
      <c r="R8892" t="s">
        <v>8304</v>
      </c>
      <c r="S8892">
        <v>-1.35</v>
      </c>
      <c r="T8892">
        <v>2</v>
      </c>
      <c r="U8892" t="s">
        <v>19</v>
      </c>
      <c r="V8892" s="2">
        <v>42936</v>
      </c>
      <c r="W8892" t="s">
        <v>130</v>
      </c>
      <c r="X8892" t="s">
        <v>199</v>
      </c>
      <c r="Y8892" t="s">
        <v>54</v>
      </c>
    </row>
    <row r="8893" spans="1:25" x14ac:dyDescent="0.35">
      <c r="A8893">
        <v>4</v>
      </c>
      <c r="B8893" t="s">
        <v>43</v>
      </c>
      <c r="C8893">
        <v>6</v>
      </c>
      <c r="D8893" t="s">
        <v>11</v>
      </c>
      <c r="E8893" t="s">
        <v>88</v>
      </c>
      <c r="F8893" t="s">
        <v>13</v>
      </c>
      <c r="G8893" t="s">
        <v>5325</v>
      </c>
      <c r="H8893" s="1">
        <v>0</v>
      </c>
      <c r="I8893" s="2">
        <v>43028</v>
      </c>
      <c r="J8893" t="s">
        <v>5744</v>
      </c>
      <c r="K8893" t="s">
        <v>30</v>
      </c>
      <c r="L8893">
        <v>94109</v>
      </c>
      <c r="M8893">
        <v>91</v>
      </c>
      <c r="N8893" t="s">
        <v>1621</v>
      </c>
      <c r="O8893">
        <v>6</v>
      </c>
      <c r="P8893">
        <v>6</v>
      </c>
      <c r="Q8893" t="s">
        <v>32</v>
      </c>
      <c r="R8893" t="s">
        <v>8304</v>
      </c>
      <c r="S8893">
        <v>6.09</v>
      </c>
      <c r="T8893">
        <v>16</v>
      </c>
      <c r="U8893" t="s">
        <v>33</v>
      </c>
      <c r="V8893" s="2">
        <v>43032</v>
      </c>
      <c r="W8893" t="s">
        <v>39</v>
      </c>
      <c r="X8893" t="s">
        <v>34</v>
      </c>
      <c r="Y8893" t="s">
        <v>47</v>
      </c>
    </row>
    <row r="8894" spans="1:25" x14ac:dyDescent="0.35">
      <c r="A8894">
        <v>4</v>
      </c>
      <c r="B8894" t="s">
        <v>43</v>
      </c>
      <c r="C8894">
        <v>6</v>
      </c>
      <c r="D8894" t="s">
        <v>50</v>
      </c>
      <c r="E8894" t="s">
        <v>88</v>
      </c>
      <c r="F8894" t="s">
        <v>13</v>
      </c>
      <c r="G8894" t="s">
        <v>5325</v>
      </c>
      <c r="H8894" s="1">
        <v>0</v>
      </c>
      <c r="I8894" s="2">
        <v>43028</v>
      </c>
      <c r="J8894" t="s">
        <v>5744</v>
      </c>
      <c r="K8894" t="s">
        <v>30</v>
      </c>
      <c r="L8894">
        <v>94109</v>
      </c>
      <c r="M8894">
        <v>1012</v>
      </c>
      <c r="N8894" t="s">
        <v>990</v>
      </c>
      <c r="O8894">
        <v>86</v>
      </c>
      <c r="P8894">
        <v>3</v>
      </c>
      <c r="Q8894" t="s">
        <v>32</v>
      </c>
      <c r="R8894" t="s">
        <v>8304</v>
      </c>
      <c r="S8894">
        <v>86.39</v>
      </c>
      <c r="T8894">
        <v>240</v>
      </c>
      <c r="U8894" t="s">
        <v>33</v>
      </c>
      <c r="V8894" s="2">
        <v>43032</v>
      </c>
      <c r="W8894" t="s">
        <v>39</v>
      </c>
      <c r="X8894" t="s">
        <v>34</v>
      </c>
      <c r="Y8894" t="s">
        <v>113</v>
      </c>
    </row>
    <row r="8895" spans="1:25" hidden="1" x14ac:dyDescent="0.35">
      <c r="A8895">
        <v>7</v>
      </c>
      <c r="B8895" t="s">
        <v>25</v>
      </c>
      <c r="C8895">
        <v>6</v>
      </c>
      <c r="D8895" t="s">
        <v>11</v>
      </c>
      <c r="E8895" t="s">
        <v>171</v>
      </c>
      <c r="F8895" t="s">
        <v>13</v>
      </c>
      <c r="G8895" t="s">
        <v>2385</v>
      </c>
      <c r="H8895" s="1">
        <v>0</v>
      </c>
      <c r="I8895" s="2">
        <v>42863</v>
      </c>
      <c r="J8895" t="s">
        <v>7830</v>
      </c>
      <c r="K8895" t="s">
        <v>102</v>
      </c>
      <c r="L8895">
        <v>10024</v>
      </c>
      <c r="M8895">
        <v>484</v>
      </c>
      <c r="N8895" t="s">
        <v>1910</v>
      </c>
      <c r="O8895">
        <v>30</v>
      </c>
      <c r="P8895">
        <v>3</v>
      </c>
      <c r="Q8895" t="s">
        <v>104</v>
      </c>
      <c r="R8895" t="s">
        <v>92</v>
      </c>
      <c r="S8895">
        <v>30.19</v>
      </c>
      <c r="T8895">
        <v>79</v>
      </c>
      <c r="U8895" t="s">
        <v>19</v>
      </c>
      <c r="V8895" s="2">
        <v>42870</v>
      </c>
      <c r="W8895" t="s">
        <v>39</v>
      </c>
      <c r="X8895" t="s">
        <v>175</v>
      </c>
      <c r="Y8895" t="s">
        <v>47</v>
      </c>
    </row>
    <row r="8896" spans="1:25" hidden="1" x14ac:dyDescent="0.35">
      <c r="A8896">
        <v>7</v>
      </c>
      <c r="B8896" t="s">
        <v>25</v>
      </c>
      <c r="C8896">
        <v>6</v>
      </c>
      <c r="D8896" t="s">
        <v>11</v>
      </c>
      <c r="E8896" t="s">
        <v>171</v>
      </c>
      <c r="F8896" t="s">
        <v>13</v>
      </c>
      <c r="G8896" t="s">
        <v>2385</v>
      </c>
      <c r="H8896" s="1">
        <v>0.1</v>
      </c>
      <c r="I8896" s="2">
        <v>42863</v>
      </c>
      <c r="J8896" t="s">
        <v>7830</v>
      </c>
      <c r="K8896" t="s">
        <v>102</v>
      </c>
      <c r="L8896">
        <v>10024</v>
      </c>
      <c r="M8896">
        <v>1457</v>
      </c>
      <c r="N8896" t="s">
        <v>1096</v>
      </c>
      <c r="O8896">
        <v>21</v>
      </c>
      <c r="P8896">
        <v>2</v>
      </c>
      <c r="Q8896" t="s">
        <v>104</v>
      </c>
      <c r="R8896" t="s">
        <v>92</v>
      </c>
      <c r="S8896">
        <v>21.29</v>
      </c>
      <c r="T8896">
        <v>128</v>
      </c>
      <c r="U8896" t="s">
        <v>19</v>
      </c>
      <c r="V8896" s="2">
        <v>42870</v>
      </c>
      <c r="W8896" t="s">
        <v>39</v>
      </c>
      <c r="X8896" t="s">
        <v>175</v>
      </c>
      <c r="Y8896" t="s">
        <v>24</v>
      </c>
    </row>
    <row r="8897" spans="1:25" hidden="1" x14ac:dyDescent="0.35">
      <c r="A8897">
        <v>7</v>
      </c>
      <c r="B8897" t="s">
        <v>25</v>
      </c>
      <c r="C8897">
        <v>6</v>
      </c>
      <c r="D8897" t="s">
        <v>26</v>
      </c>
      <c r="E8897" t="s">
        <v>171</v>
      </c>
      <c r="F8897" t="s">
        <v>13</v>
      </c>
      <c r="G8897" t="s">
        <v>2385</v>
      </c>
      <c r="H8897" s="1">
        <v>0</v>
      </c>
      <c r="I8897" s="2">
        <v>42863</v>
      </c>
      <c r="J8897" t="s">
        <v>7830</v>
      </c>
      <c r="K8897" t="s">
        <v>102</v>
      </c>
      <c r="L8897">
        <v>10024</v>
      </c>
      <c r="M8897">
        <v>1807</v>
      </c>
      <c r="N8897" t="s">
        <v>6479</v>
      </c>
      <c r="O8897">
        <v>9</v>
      </c>
      <c r="P8897">
        <v>3</v>
      </c>
      <c r="Q8897" t="s">
        <v>104</v>
      </c>
      <c r="R8897" t="s">
        <v>92</v>
      </c>
      <c r="S8897">
        <v>9.33</v>
      </c>
      <c r="T8897">
        <v>19</v>
      </c>
      <c r="U8897" t="s">
        <v>19</v>
      </c>
      <c r="V8897" s="2">
        <v>42870</v>
      </c>
      <c r="W8897" t="s">
        <v>39</v>
      </c>
      <c r="X8897" t="s">
        <v>175</v>
      </c>
      <c r="Y8897" t="s">
        <v>64</v>
      </c>
    </row>
    <row r="8898" spans="1:25" hidden="1" x14ac:dyDescent="0.35">
      <c r="A8898">
        <v>7</v>
      </c>
      <c r="B8898" t="s">
        <v>25</v>
      </c>
      <c r="C8898">
        <v>6</v>
      </c>
      <c r="D8898" t="s">
        <v>26</v>
      </c>
      <c r="E8898" t="s">
        <v>171</v>
      </c>
      <c r="F8898" t="s">
        <v>13</v>
      </c>
      <c r="G8898" t="s">
        <v>2385</v>
      </c>
      <c r="H8898" s="1">
        <v>0</v>
      </c>
      <c r="I8898" s="2">
        <v>42863</v>
      </c>
      <c r="J8898" t="s">
        <v>7830</v>
      </c>
      <c r="K8898" t="s">
        <v>102</v>
      </c>
      <c r="L8898">
        <v>10024</v>
      </c>
      <c r="M8898">
        <v>461</v>
      </c>
      <c r="N8898" t="s">
        <v>4141</v>
      </c>
      <c r="O8898">
        <v>7</v>
      </c>
      <c r="P8898">
        <v>3</v>
      </c>
      <c r="Q8898" t="s">
        <v>104</v>
      </c>
      <c r="R8898" t="s">
        <v>92</v>
      </c>
      <c r="S8898">
        <v>7.16</v>
      </c>
      <c r="T8898">
        <v>358</v>
      </c>
      <c r="U8898" t="s">
        <v>19</v>
      </c>
      <c r="V8898" s="2">
        <v>42870</v>
      </c>
      <c r="W8898" t="s">
        <v>39</v>
      </c>
      <c r="X8898" t="s">
        <v>175</v>
      </c>
      <c r="Y8898" t="s">
        <v>356</v>
      </c>
    </row>
    <row r="8899" spans="1:25" hidden="1" x14ac:dyDescent="0.35">
      <c r="A8899">
        <v>7</v>
      </c>
      <c r="B8899" t="s">
        <v>25</v>
      </c>
      <c r="C8899">
        <v>6</v>
      </c>
      <c r="D8899" t="s">
        <v>50</v>
      </c>
      <c r="E8899" t="s">
        <v>171</v>
      </c>
      <c r="F8899" t="s">
        <v>13</v>
      </c>
      <c r="G8899" t="s">
        <v>2385</v>
      </c>
      <c r="H8899" s="1">
        <v>0.2</v>
      </c>
      <c r="I8899" s="2">
        <v>42863</v>
      </c>
      <c r="J8899" t="s">
        <v>7830</v>
      </c>
      <c r="K8899" t="s">
        <v>102</v>
      </c>
      <c r="L8899">
        <v>10024</v>
      </c>
      <c r="M8899">
        <v>1453</v>
      </c>
      <c r="N8899" t="s">
        <v>854</v>
      </c>
      <c r="O8899">
        <v>1015</v>
      </c>
      <c r="P8899">
        <v>7</v>
      </c>
      <c r="Q8899" t="s">
        <v>104</v>
      </c>
      <c r="R8899" t="s">
        <v>92</v>
      </c>
      <c r="S8899">
        <v>1014.98</v>
      </c>
      <c r="T8899">
        <v>2800</v>
      </c>
      <c r="U8899" t="s">
        <v>19</v>
      </c>
      <c r="V8899" s="2">
        <v>42870</v>
      </c>
      <c r="W8899" t="s">
        <v>39</v>
      </c>
      <c r="X8899" t="s">
        <v>175</v>
      </c>
      <c r="Y8899" t="s">
        <v>727</v>
      </c>
    </row>
    <row r="8900" spans="1:25" hidden="1" x14ac:dyDescent="0.35">
      <c r="A8900">
        <v>6</v>
      </c>
      <c r="B8900" t="s">
        <v>10</v>
      </c>
      <c r="C8900">
        <v>6</v>
      </c>
      <c r="D8900" t="s">
        <v>26</v>
      </c>
      <c r="E8900" t="s">
        <v>99</v>
      </c>
      <c r="F8900" t="s">
        <v>13</v>
      </c>
      <c r="G8900" t="s">
        <v>1987</v>
      </c>
      <c r="H8900" s="1">
        <v>0.7</v>
      </c>
      <c r="I8900" s="2">
        <v>42991</v>
      </c>
      <c r="J8900" t="s">
        <v>4233</v>
      </c>
      <c r="K8900" t="s">
        <v>102</v>
      </c>
      <c r="L8900">
        <v>19120</v>
      </c>
      <c r="M8900">
        <v>664</v>
      </c>
      <c r="N8900" t="s">
        <v>3354</v>
      </c>
      <c r="O8900">
        <v>-2</v>
      </c>
      <c r="P8900">
        <v>1</v>
      </c>
      <c r="Q8900" t="s">
        <v>104</v>
      </c>
      <c r="R8900" t="s">
        <v>8304</v>
      </c>
      <c r="S8900">
        <v>-2.0099999999999998</v>
      </c>
      <c r="T8900">
        <v>2</v>
      </c>
      <c r="U8900" t="s">
        <v>19</v>
      </c>
      <c r="V8900" s="2">
        <v>42997</v>
      </c>
      <c r="W8900" t="s">
        <v>39</v>
      </c>
      <c r="X8900" t="s">
        <v>105</v>
      </c>
      <c r="Y8900" t="s">
        <v>54</v>
      </c>
    </row>
    <row r="8901" spans="1:25" hidden="1" x14ac:dyDescent="0.35">
      <c r="A8901">
        <v>3</v>
      </c>
      <c r="B8901" t="s">
        <v>10</v>
      </c>
      <c r="C8901">
        <v>3</v>
      </c>
      <c r="D8901" t="s">
        <v>26</v>
      </c>
      <c r="E8901" t="s">
        <v>99</v>
      </c>
      <c r="F8901" t="s">
        <v>13</v>
      </c>
      <c r="G8901" t="s">
        <v>148</v>
      </c>
      <c r="H8901" s="1">
        <v>0.2</v>
      </c>
      <c r="I8901" s="2">
        <v>43002</v>
      </c>
      <c r="J8901" t="s">
        <v>6080</v>
      </c>
      <c r="K8901" t="s">
        <v>102</v>
      </c>
      <c r="L8901">
        <v>19120</v>
      </c>
      <c r="M8901">
        <v>1135</v>
      </c>
      <c r="N8901" t="s">
        <v>3387</v>
      </c>
      <c r="O8901">
        <v>1</v>
      </c>
      <c r="P8901">
        <v>2</v>
      </c>
      <c r="Q8901" t="s">
        <v>104</v>
      </c>
      <c r="R8901" t="s">
        <v>8304</v>
      </c>
      <c r="S8901">
        <v>0.6</v>
      </c>
      <c r="T8901">
        <v>7</v>
      </c>
      <c r="U8901" t="s">
        <v>33</v>
      </c>
      <c r="V8901" s="2">
        <v>43005</v>
      </c>
      <c r="W8901" t="s">
        <v>20</v>
      </c>
      <c r="X8901" t="s">
        <v>105</v>
      </c>
      <c r="Y8901" t="s">
        <v>49</v>
      </c>
    </row>
    <row r="8902" spans="1:25" hidden="1" x14ac:dyDescent="0.35">
      <c r="A8902">
        <v>2</v>
      </c>
      <c r="B8902" t="s">
        <v>43</v>
      </c>
      <c r="C8902">
        <v>3</v>
      </c>
      <c r="D8902" t="s">
        <v>26</v>
      </c>
      <c r="E8902" t="s">
        <v>122</v>
      </c>
      <c r="F8902" t="s">
        <v>13</v>
      </c>
      <c r="G8902" t="s">
        <v>321</v>
      </c>
      <c r="H8902" s="1">
        <v>0.8</v>
      </c>
      <c r="I8902" s="2">
        <v>43004</v>
      </c>
      <c r="J8902" t="s">
        <v>628</v>
      </c>
      <c r="K8902" t="s">
        <v>73</v>
      </c>
      <c r="L8902">
        <v>77070</v>
      </c>
      <c r="M8902">
        <v>1364</v>
      </c>
      <c r="N8902" t="s">
        <v>629</v>
      </c>
      <c r="O8902">
        <v>-3</v>
      </c>
      <c r="P8902">
        <v>5</v>
      </c>
      <c r="Q8902" t="s">
        <v>75</v>
      </c>
      <c r="R8902" t="s">
        <v>8304</v>
      </c>
      <c r="S8902">
        <v>-3.43</v>
      </c>
      <c r="T8902">
        <v>2</v>
      </c>
      <c r="U8902" t="s">
        <v>19</v>
      </c>
      <c r="V8902" s="2">
        <v>43006</v>
      </c>
      <c r="W8902" t="s">
        <v>20</v>
      </c>
      <c r="X8902" t="s">
        <v>77</v>
      </c>
      <c r="Y8902" t="s">
        <v>54</v>
      </c>
    </row>
    <row r="8903" spans="1:25" hidden="1" x14ac:dyDescent="0.35">
      <c r="A8903">
        <v>2</v>
      </c>
      <c r="B8903" t="s">
        <v>43</v>
      </c>
      <c r="C8903">
        <v>3</v>
      </c>
      <c r="D8903" t="s">
        <v>50</v>
      </c>
      <c r="E8903" t="s">
        <v>122</v>
      </c>
      <c r="F8903" t="s">
        <v>13</v>
      </c>
      <c r="G8903" t="s">
        <v>321</v>
      </c>
      <c r="H8903" s="1">
        <v>0.2</v>
      </c>
      <c r="I8903" s="2">
        <v>43004</v>
      </c>
      <c r="J8903" t="s">
        <v>628</v>
      </c>
      <c r="K8903" t="s">
        <v>73</v>
      </c>
      <c r="L8903">
        <v>77070</v>
      </c>
      <c r="M8903">
        <v>345</v>
      </c>
      <c r="N8903" t="s">
        <v>630</v>
      </c>
      <c r="O8903">
        <v>376</v>
      </c>
      <c r="P8903">
        <v>7</v>
      </c>
      <c r="Q8903" t="s">
        <v>75</v>
      </c>
      <c r="R8903" t="s">
        <v>8304</v>
      </c>
      <c r="S8903">
        <v>376.11</v>
      </c>
      <c r="T8903">
        <v>1114</v>
      </c>
      <c r="U8903" t="s">
        <v>19</v>
      </c>
      <c r="V8903" s="2">
        <v>43006</v>
      </c>
      <c r="W8903" t="s">
        <v>20</v>
      </c>
      <c r="X8903" t="s">
        <v>77</v>
      </c>
      <c r="Y8903" t="s">
        <v>52</v>
      </c>
    </row>
    <row r="8904" spans="1:25" x14ac:dyDescent="0.35">
      <c r="A8904">
        <v>4</v>
      </c>
      <c r="B8904" t="s">
        <v>43</v>
      </c>
      <c r="C8904">
        <v>6</v>
      </c>
      <c r="D8904" t="s">
        <v>11</v>
      </c>
      <c r="E8904" t="s">
        <v>572</v>
      </c>
      <c r="F8904" t="s">
        <v>13</v>
      </c>
      <c r="G8904" t="s">
        <v>1252</v>
      </c>
      <c r="H8904" s="1">
        <v>0</v>
      </c>
      <c r="I8904" s="2">
        <v>42816</v>
      </c>
      <c r="J8904" t="s">
        <v>5722</v>
      </c>
      <c r="K8904" t="s">
        <v>30</v>
      </c>
      <c r="L8904">
        <v>92037</v>
      </c>
      <c r="M8904">
        <v>1537</v>
      </c>
      <c r="N8904" t="s">
        <v>5374</v>
      </c>
      <c r="O8904">
        <v>16</v>
      </c>
      <c r="P8904">
        <v>2</v>
      </c>
      <c r="Q8904" t="s">
        <v>32</v>
      </c>
      <c r="R8904" t="s">
        <v>8304</v>
      </c>
      <c r="S8904">
        <v>15.63</v>
      </c>
      <c r="T8904">
        <v>92</v>
      </c>
      <c r="U8904" t="s">
        <v>33</v>
      </c>
      <c r="V8904" s="2">
        <v>42820</v>
      </c>
      <c r="W8904" t="s">
        <v>39</v>
      </c>
      <c r="X8904" t="s">
        <v>34</v>
      </c>
      <c r="Y8904" t="s">
        <v>47</v>
      </c>
    </row>
    <row r="8905" spans="1:25" x14ac:dyDescent="0.35">
      <c r="A8905">
        <v>4</v>
      </c>
      <c r="B8905" t="s">
        <v>43</v>
      </c>
      <c r="C8905">
        <v>6</v>
      </c>
      <c r="D8905" t="s">
        <v>26</v>
      </c>
      <c r="E8905" t="s">
        <v>572</v>
      </c>
      <c r="F8905" t="s">
        <v>13</v>
      </c>
      <c r="G8905" t="s">
        <v>1252</v>
      </c>
      <c r="H8905" s="1">
        <v>0</v>
      </c>
      <c r="I8905" s="2">
        <v>42816</v>
      </c>
      <c r="J8905" t="s">
        <v>5722</v>
      </c>
      <c r="K8905" t="s">
        <v>30</v>
      </c>
      <c r="L8905">
        <v>92037</v>
      </c>
      <c r="M8905">
        <v>538</v>
      </c>
      <c r="N8905" t="s">
        <v>125</v>
      </c>
      <c r="O8905">
        <v>49</v>
      </c>
      <c r="P8905">
        <v>4</v>
      </c>
      <c r="Q8905" t="s">
        <v>32</v>
      </c>
      <c r="R8905" t="s">
        <v>8304</v>
      </c>
      <c r="S8905">
        <v>48.54</v>
      </c>
      <c r="T8905">
        <v>106</v>
      </c>
      <c r="U8905" t="s">
        <v>33</v>
      </c>
      <c r="V8905" s="2">
        <v>42820</v>
      </c>
      <c r="W8905" t="s">
        <v>39</v>
      </c>
      <c r="X8905" t="s">
        <v>34</v>
      </c>
      <c r="Y8905" t="s">
        <v>64</v>
      </c>
    </row>
    <row r="8906" spans="1:25" x14ac:dyDescent="0.35">
      <c r="A8906">
        <v>4</v>
      </c>
      <c r="B8906" t="s">
        <v>43</v>
      </c>
      <c r="C8906">
        <v>6</v>
      </c>
      <c r="D8906" t="s">
        <v>50</v>
      </c>
      <c r="E8906" t="s">
        <v>572</v>
      </c>
      <c r="F8906" t="s">
        <v>13</v>
      </c>
      <c r="G8906" t="s">
        <v>1252</v>
      </c>
      <c r="H8906" s="1">
        <v>0.2</v>
      </c>
      <c r="I8906" s="2">
        <v>42816</v>
      </c>
      <c r="J8906" t="s">
        <v>5722</v>
      </c>
      <c r="K8906" t="s">
        <v>30</v>
      </c>
      <c r="L8906">
        <v>92037</v>
      </c>
      <c r="M8906">
        <v>450</v>
      </c>
      <c r="N8906" t="s">
        <v>4964</v>
      </c>
      <c r="O8906">
        <v>186</v>
      </c>
      <c r="P8906">
        <v>3</v>
      </c>
      <c r="Q8906" t="s">
        <v>32</v>
      </c>
      <c r="R8906" t="s">
        <v>8304</v>
      </c>
      <c r="S8906">
        <v>186</v>
      </c>
      <c r="T8906">
        <v>1488</v>
      </c>
      <c r="U8906" t="s">
        <v>33</v>
      </c>
      <c r="V8906" s="2">
        <v>42820</v>
      </c>
      <c r="W8906" t="s">
        <v>39</v>
      </c>
      <c r="X8906" t="s">
        <v>34</v>
      </c>
      <c r="Y8906" t="s">
        <v>52</v>
      </c>
    </row>
    <row r="8907" spans="1:25" hidden="1" x14ac:dyDescent="0.35">
      <c r="A8907">
        <v>4</v>
      </c>
      <c r="B8907" t="s">
        <v>25</v>
      </c>
      <c r="C8907">
        <v>3</v>
      </c>
      <c r="D8907" t="s">
        <v>11</v>
      </c>
      <c r="E8907" t="s">
        <v>3827</v>
      </c>
      <c r="F8907" t="s">
        <v>13</v>
      </c>
      <c r="G8907" t="s">
        <v>880</v>
      </c>
      <c r="H8907" s="1">
        <v>0.3</v>
      </c>
      <c r="I8907" s="2">
        <v>42843</v>
      </c>
      <c r="J8907" t="s">
        <v>5350</v>
      </c>
      <c r="K8907" t="s">
        <v>73</v>
      </c>
      <c r="L8907">
        <v>78501</v>
      </c>
      <c r="M8907">
        <v>754</v>
      </c>
      <c r="N8907" t="s">
        <v>945</v>
      </c>
      <c r="O8907">
        <v>-20</v>
      </c>
      <c r="P8907">
        <v>1</v>
      </c>
      <c r="Q8907" t="s">
        <v>75</v>
      </c>
      <c r="R8907" t="s">
        <v>8304</v>
      </c>
      <c r="S8907">
        <v>-20.25</v>
      </c>
      <c r="T8907">
        <v>57</v>
      </c>
      <c r="U8907" t="s">
        <v>33</v>
      </c>
      <c r="V8907" s="2">
        <v>42847</v>
      </c>
      <c r="W8907" t="s">
        <v>20</v>
      </c>
      <c r="X8907" t="s">
        <v>77</v>
      </c>
      <c r="Y8907" t="s">
        <v>24</v>
      </c>
    </row>
    <row r="8908" spans="1:25" hidden="1" x14ac:dyDescent="0.35">
      <c r="A8908">
        <v>4</v>
      </c>
      <c r="B8908" t="s">
        <v>25</v>
      </c>
      <c r="C8908">
        <v>3</v>
      </c>
      <c r="D8908" t="s">
        <v>26</v>
      </c>
      <c r="E8908" t="s">
        <v>3827</v>
      </c>
      <c r="F8908" t="s">
        <v>13</v>
      </c>
      <c r="G8908" t="s">
        <v>880</v>
      </c>
      <c r="H8908" s="1">
        <v>0.2</v>
      </c>
      <c r="I8908" s="2">
        <v>42843</v>
      </c>
      <c r="J8908" t="s">
        <v>5350</v>
      </c>
      <c r="K8908" t="s">
        <v>73</v>
      </c>
      <c r="L8908">
        <v>78501</v>
      </c>
      <c r="M8908">
        <v>363</v>
      </c>
      <c r="N8908" t="s">
        <v>694</v>
      </c>
      <c r="O8908">
        <v>7</v>
      </c>
      <c r="P8908">
        <v>3</v>
      </c>
      <c r="Q8908" t="s">
        <v>75</v>
      </c>
      <c r="R8908" t="s">
        <v>8304</v>
      </c>
      <c r="S8908">
        <v>6.51</v>
      </c>
      <c r="T8908">
        <v>74</v>
      </c>
      <c r="U8908" t="s">
        <v>33</v>
      </c>
      <c r="V8908" s="2">
        <v>42847</v>
      </c>
      <c r="W8908" t="s">
        <v>20</v>
      </c>
      <c r="X8908" t="s">
        <v>77</v>
      </c>
      <c r="Y8908" t="s">
        <v>49</v>
      </c>
    </row>
    <row r="8909" spans="1:25" hidden="1" x14ac:dyDescent="0.35">
      <c r="A8909">
        <v>4</v>
      </c>
      <c r="B8909" t="s">
        <v>25</v>
      </c>
      <c r="C8909">
        <v>3</v>
      </c>
      <c r="D8909" t="s">
        <v>26</v>
      </c>
      <c r="E8909" t="s">
        <v>3827</v>
      </c>
      <c r="F8909" t="s">
        <v>13</v>
      </c>
      <c r="G8909" t="s">
        <v>880</v>
      </c>
      <c r="H8909" s="1">
        <v>0.2</v>
      </c>
      <c r="I8909" s="2">
        <v>42843</v>
      </c>
      <c r="J8909" t="s">
        <v>5350</v>
      </c>
      <c r="K8909" t="s">
        <v>73</v>
      </c>
      <c r="L8909">
        <v>78501</v>
      </c>
      <c r="M8909">
        <v>1165</v>
      </c>
      <c r="N8909" t="s">
        <v>3935</v>
      </c>
      <c r="O8909">
        <v>1</v>
      </c>
      <c r="P8909">
        <v>3</v>
      </c>
      <c r="Q8909" t="s">
        <v>75</v>
      </c>
      <c r="R8909" t="s">
        <v>8304</v>
      </c>
      <c r="S8909">
        <v>0.89</v>
      </c>
      <c r="T8909">
        <v>8</v>
      </c>
      <c r="U8909" t="s">
        <v>33</v>
      </c>
      <c r="V8909" s="2">
        <v>42847</v>
      </c>
      <c r="W8909" t="s">
        <v>20</v>
      </c>
      <c r="X8909" t="s">
        <v>77</v>
      </c>
      <c r="Y8909" t="s">
        <v>49</v>
      </c>
    </row>
    <row r="8910" spans="1:25" hidden="1" x14ac:dyDescent="0.35">
      <c r="A8910">
        <v>4</v>
      </c>
      <c r="B8910" t="s">
        <v>25</v>
      </c>
      <c r="C8910">
        <v>3</v>
      </c>
      <c r="D8910" t="s">
        <v>26</v>
      </c>
      <c r="E8910" t="s">
        <v>3827</v>
      </c>
      <c r="F8910" t="s">
        <v>13</v>
      </c>
      <c r="G8910" t="s">
        <v>880</v>
      </c>
      <c r="H8910" s="1">
        <v>0.2</v>
      </c>
      <c r="I8910" s="2">
        <v>42843</v>
      </c>
      <c r="J8910" t="s">
        <v>5350</v>
      </c>
      <c r="K8910" t="s">
        <v>73</v>
      </c>
      <c r="L8910">
        <v>78501</v>
      </c>
      <c r="M8910">
        <v>1794</v>
      </c>
      <c r="N8910" t="s">
        <v>3225</v>
      </c>
      <c r="O8910">
        <v>5</v>
      </c>
      <c r="P8910">
        <v>3</v>
      </c>
      <c r="Q8910" t="s">
        <v>75</v>
      </c>
      <c r="R8910" t="s">
        <v>8304</v>
      </c>
      <c r="S8910">
        <v>5.44</v>
      </c>
      <c r="T8910">
        <v>16</v>
      </c>
      <c r="U8910" t="s">
        <v>33</v>
      </c>
      <c r="V8910" s="2">
        <v>42847</v>
      </c>
      <c r="W8910" t="s">
        <v>20</v>
      </c>
      <c r="X8910" t="s">
        <v>77</v>
      </c>
      <c r="Y8910" t="s">
        <v>64</v>
      </c>
    </row>
    <row r="8911" spans="1:25" hidden="1" x14ac:dyDescent="0.35">
      <c r="A8911">
        <v>4</v>
      </c>
      <c r="B8911" t="s">
        <v>25</v>
      </c>
      <c r="C8911">
        <v>3</v>
      </c>
      <c r="D8911" t="s">
        <v>26</v>
      </c>
      <c r="E8911" t="s">
        <v>3827</v>
      </c>
      <c r="F8911" t="s">
        <v>13</v>
      </c>
      <c r="G8911" t="s">
        <v>880</v>
      </c>
      <c r="H8911" s="1">
        <v>0.8</v>
      </c>
      <c r="I8911" s="2">
        <v>42843</v>
      </c>
      <c r="J8911" t="s">
        <v>5350</v>
      </c>
      <c r="K8911" t="s">
        <v>73</v>
      </c>
      <c r="L8911">
        <v>78501</v>
      </c>
      <c r="M8911">
        <v>696</v>
      </c>
      <c r="N8911" t="s">
        <v>3151</v>
      </c>
      <c r="O8911">
        <v>-2</v>
      </c>
      <c r="P8911">
        <v>1</v>
      </c>
      <c r="Q8911" t="s">
        <v>75</v>
      </c>
      <c r="R8911" t="s">
        <v>8304</v>
      </c>
      <c r="S8911">
        <v>-2.29</v>
      </c>
      <c r="T8911">
        <v>1</v>
      </c>
      <c r="U8911" t="s">
        <v>33</v>
      </c>
      <c r="V8911" s="2">
        <v>42847</v>
      </c>
      <c r="W8911" t="s">
        <v>20</v>
      </c>
      <c r="X8911" t="s">
        <v>77</v>
      </c>
      <c r="Y8911" t="s">
        <v>54</v>
      </c>
    </row>
    <row r="8912" spans="1:25" hidden="1" x14ac:dyDescent="0.35">
      <c r="A8912">
        <v>4</v>
      </c>
      <c r="B8912" t="s">
        <v>25</v>
      </c>
      <c r="C8912">
        <v>3</v>
      </c>
      <c r="D8912" t="s">
        <v>26</v>
      </c>
      <c r="E8912" t="s">
        <v>3827</v>
      </c>
      <c r="F8912" t="s">
        <v>13</v>
      </c>
      <c r="G8912" t="s">
        <v>880</v>
      </c>
      <c r="H8912" s="1">
        <v>0.8</v>
      </c>
      <c r="I8912" s="2">
        <v>42843</v>
      </c>
      <c r="J8912" t="s">
        <v>5350</v>
      </c>
      <c r="K8912" t="s">
        <v>73</v>
      </c>
      <c r="L8912">
        <v>78501</v>
      </c>
      <c r="M8912">
        <v>711</v>
      </c>
      <c r="N8912" t="s">
        <v>3170</v>
      </c>
      <c r="O8912">
        <v>-7</v>
      </c>
      <c r="P8912">
        <v>2</v>
      </c>
      <c r="Q8912" t="s">
        <v>75</v>
      </c>
      <c r="R8912" t="s">
        <v>8304</v>
      </c>
      <c r="S8912">
        <v>-6.9</v>
      </c>
      <c r="T8912">
        <v>4</v>
      </c>
      <c r="U8912" t="s">
        <v>33</v>
      </c>
      <c r="V8912" s="2">
        <v>42847</v>
      </c>
      <c r="W8912" t="s">
        <v>20</v>
      </c>
      <c r="X8912" t="s">
        <v>77</v>
      </c>
      <c r="Y8912" t="s">
        <v>54</v>
      </c>
    </row>
    <row r="8913" spans="1:25" hidden="1" x14ac:dyDescent="0.35">
      <c r="A8913">
        <v>4</v>
      </c>
      <c r="B8913" t="s">
        <v>25</v>
      </c>
      <c r="C8913">
        <v>3</v>
      </c>
      <c r="D8913" t="s">
        <v>50</v>
      </c>
      <c r="E8913" t="s">
        <v>3827</v>
      </c>
      <c r="F8913" t="s">
        <v>13</v>
      </c>
      <c r="G8913" t="s">
        <v>880</v>
      </c>
      <c r="H8913" s="1">
        <v>0.2</v>
      </c>
      <c r="I8913" s="2">
        <v>42843</v>
      </c>
      <c r="J8913" t="s">
        <v>5350</v>
      </c>
      <c r="K8913" t="s">
        <v>73</v>
      </c>
      <c r="L8913">
        <v>78501</v>
      </c>
      <c r="M8913">
        <v>1580</v>
      </c>
      <c r="N8913" t="s">
        <v>4847</v>
      </c>
      <c r="O8913">
        <v>8</v>
      </c>
      <c r="P8913">
        <v>2</v>
      </c>
      <c r="Q8913" t="s">
        <v>75</v>
      </c>
      <c r="R8913" t="s">
        <v>8304</v>
      </c>
      <c r="S8913">
        <v>8.2799999999999994</v>
      </c>
      <c r="T8913">
        <v>41</v>
      </c>
      <c r="U8913" t="s">
        <v>33</v>
      </c>
      <c r="V8913" s="2">
        <v>42847</v>
      </c>
      <c r="W8913" t="s">
        <v>20</v>
      </c>
      <c r="X8913" t="s">
        <v>77</v>
      </c>
      <c r="Y8913" t="s">
        <v>113</v>
      </c>
    </row>
    <row r="8914" spans="1:25" hidden="1" x14ac:dyDescent="0.35">
      <c r="A8914">
        <v>4</v>
      </c>
      <c r="B8914" t="s">
        <v>25</v>
      </c>
      <c r="C8914">
        <v>3</v>
      </c>
      <c r="D8914" t="s">
        <v>50</v>
      </c>
      <c r="E8914" t="s">
        <v>3827</v>
      </c>
      <c r="F8914" t="s">
        <v>13</v>
      </c>
      <c r="G8914" t="s">
        <v>880</v>
      </c>
      <c r="H8914" s="1">
        <v>0.2</v>
      </c>
      <c r="I8914" s="2">
        <v>42843</v>
      </c>
      <c r="J8914" t="s">
        <v>5350</v>
      </c>
      <c r="K8914" t="s">
        <v>73</v>
      </c>
      <c r="L8914">
        <v>78501</v>
      </c>
      <c r="M8914">
        <v>1039</v>
      </c>
      <c r="N8914" t="s">
        <v>6707</v>
      </c>
      <c r="O8914">
        <v>6</v>
      </c>
      <c r="P8914">
        <v>2</v>
      </c>
      <c r="Q8914" t="s">
        <v>75</v>
      </c>
      <c r="R8914" t="s">
        <v>8304</v>
      </c>
      <c r="S8914">
        <v>6.12</v>
      </c>
      <c r="T8914">
        <v>98</v>
      </c>
      <c r="U8914" t="s">
        <v>33</v>
      </c>
      <c r="V8914" s="2">
        <v>42847</v>
      </c>
      <c r="W8914" t="s">
        <v>20</v>
      </c>
      <c r="X8914" t="s">
        <v>77</v>
      </c>
      <c r="Y8914" t="s">
        <v>52</v>
      </c>
    </row>
    <row r="8915" spans="1:25" hidden="1" x14ac:dyDescent="0.35">
      <c r="A8915">
        <v>4</v>
      </c>
      <c r="B8915" t="s">
        <v>25</v>
      </c>
      <c r="C8915">
        <v>3</v>
      </c>
      <c r="D8915" t="s">
        <v>50</v>
      </c>
      <c r="E8915" t="s">
        <v>3827</v>
      </c>
      <c r="F8915" t="s">
        <v>13</v>
      </c>
      <c r="G8915" t="s">
        <v>880</v>
      </c>
      <c r="H8915" s="1">
        <v>0.2</v>
      </c>
      <c r="I8915" s="2">
        <v>42843</v>
      </c>
      <c r="J8915" t="s">
        <v>5350</v>
      </c>
      <c r="K8915" t="s">
        <v>73</v>
      </c>
      <c r="L8915">
        <v>78501</v>
      </c>
      <c r="M8915">
        <v>779</v>
      </c>
      <c r="N8915" t="s">
        <v>4893</v>
      </c>
      <c r="O8915">
        <v>24</v>
      </c>
      <c r="P8915">
        <v>4</v>
      </c>
      <c r="Q8915" t="s">
        <v>75</v>
      </c>
      <c r="R8915" t="s">
        <v>8304</v>
      </c>
      <c r="S8915">
        <v>24.48</v>
      </c>
      <c r="T8915">
        <v>245</v>
      </c>
      <c r="U8915" t="s">
        <v>33</v>
      </c>
      <c r="V8915" s="2">
        <v>42847</v>
      </c>
      <c r="W8915" t="s">
        <v>20</v>
      </c>
      <c r="X8915" t="s">
        <v>77</v>
      </c>
      <c r="Y8915" t="s">
        <v>52</v>
      </c>
    </row>
    <row r="8916" spans="1:25" hidden="1" x14ac:dyDescent="0.35">
      <c r="A8916">
        <v>4</v>
      </c>
      <c r="B8916" t="s">
        <v>43</v>
      </c>
      <c r="C8916">
        <v>6</v>
      </c>
      <c r="D8916" t="s">
        <v>26</v>
      </c>
      <c r="E8916" t="s">
        <v>417</v>
      </c>
      <c r="F8916" t="s">
        <v>13</v>
      </c>
      <c r="G8916" t="s">
        <v>5238</v>
      </c>
      <c r="H8916" s="1">
        <v>0.2</v>
      </c>
      <c r="I8916" s="2">
        <v>42887</v>
      </c>
      <c r="J8916" t="s">
        <v>6286</v>
      </c>
      <c r="K8916" t="s">
        <v>73</v>
      </c>
      <c r="L8916">
        <v>78207</v>
      </c>
      <c r="M8916">
        <v>1722</v>
      </c>
      <c r="N8916" t="s">
        <v>6287</v>
      </c>
      <c r="O8916">
        <v>13</v>
      </c>
      <c r="P8916">
        <v>10</v>
      </c>
      <c r="Q8916" t="s">
        <v>75</v>
      </c>
      <c r="R8916" t="s">
        <v>8304</v>
      </c>
      <c r="S8916">
        <v>13.2</v>
      </c>
      <c r="T8916">
        <v>42</v>
      </c>
      <c r="U8916" t="s">
        <v>33</v>
      </c>
      <c r="V8916" s="2">
        <v>42891</v>
      </c>
      <c r="W8916" t="s">
        <v>39</v>
      </c>
      <c r="X8916" t="s">
        <v>77</v>
      </c>
      <c r="Y8916" t="s">
        <v>64</v>
      </c>
    </row>
    <row r="8917" spans="1:25" hidden="1" x14ac:dyDescent="0.35">
      <c r="A8917">
        <v>4</v>
      </c>
      <c r="B8917" t="s">
        <v>43</v>
      </c>
      <c r="C8917">
        <v>6</v>
      </c>
      <c r="D8917" t="s">
        <v>26</v>
      </c>
      <c r="E8917" t="s">
        <v>417</v>
      </c>
      <c r="F8917" t="s">
        <v>13</v>
      </c>
      <c r="G8917" t="s">
        <v>5238</v>
      </c>
      <c r="H8917" s="1">
        <v>0.8</v>
      </c>
      <c r="I8917" s="2">
        <v>42887</v>
      </c>
      <c r="J8917" t="s">
        <v>6286</v>
      </c>
      <c r="K8917" t="s">
        <v>73</v>
      </c>
      <c r="L8917">
        <v>78207</v>
      </c>
      <c r="M8917">
        <v>263</v>
      </c>
      <c r="N8917" t="s">
        <v>460</v>
      </c>
      <c r="O8917">
        <v>-9</v>
      </c>
      <c r="P8917">
        <v>8</v>
      </c>
      <c r="Q8917" t="s">
        <v>75</v>
      </c>
      <c r="R8917" t="s">
        <v>8304</v>
      </c>
      <c r="S8917">
        <v>-9.16</v>
      </c>
      <c r="T8917">
        <v>6</v>
      </c>
      <c r="U8917" t="s">
        <v>33</v>
      </c>
      <c r="V8917" s="2">
        <v>42891</v>
      </c>
      <c r="W8917" t="s">
        <v>39</v>
      </c>
      <c r="X8917" t="s">
        <v>77</v>
      </c>
      <c r="Y8917" t="s">
        <v>54</v>
      </c>
    </row>
    <row r="8918" spans="1:25" hidden="1" x14ac:dyDescent="0.35">
      <c r="A8918">
        <v>5</v>
      </c>
      <c r="B8918" t="s">
        <v>43</v>
      </c>
      <c r="C8918">
        <v>6</v>
      </c>
      <c r="D8918" t="s">
        <v>26</v>
      </c>
      <c r="E8918" t="s">
        <v>192</v>
      </c>
      <c r="F8918" t="s">
        <v>13</v>
      </c>
      <c r="G8918" t="s">
        <v>6944</v>
      </c>
      <c r="H8918" s="1">
        <v>0.2</v>
      </c>
      <c r="I8918" s="2">
        <v>43096</v>
      </c>
      <c r="J8918" t="s">
        <v>7435</v>
      </c>
      <c r="K8918" t="s">
        <v>73</v>
      </c>
      <c r="L8918">
        <v>60610</v>
      </c>
      <c r="M8918">
        <v>1514</v>
      </c>
      <c r="N8918" t="s">
        <v>3895</v>
      </c>
      <c r="O8918">
        <v>-3</v>
      </c>
      <c r="P8918">
        <v>3</v>
      </c>
      <c r="Q8918" t="s">
        <v>75</v>
      </c>
      <c r="R8918" t="s">
        <v>8304</v>
      </c>
      <c r="S8918">
        <v>-3.17</v>
      </c>
      <c r="T8918">
        <v>13</v>
      </c>
      <c r="U8918" t="s">
        <v>76</v>
      </c>
      <c r="V8918" s="2">
        <v>43101</v>
      </c>
      <c r="W8918" t="s">
        <v>39</v>
      </c>
      <c r="X8918" t="s">
        <v>139</v>
      </c>
      <c r="Y8918" t="s">
        <v>42</v>
      </c>
    </row>
    <row r="8919" spans="1:25" hidden="1" x14ac:dyDescent="0.35">
      <c r="A8919">
        <v>3</v>
      </c>
      <c r="B8919" t="s">
        <v>25</v>
      </c>
      <c r="C8919">
        <v>1</v>
      </c>
      <c r="D8919" t="s">
        <v>26</v>
      </c>
      <c r="E8919" t="s">
        <v>171</v>
      </c>
      <c r="F8919" t="s">
        <v>13</v>
      </c>
      <c r="G8919" t="s">
        <v>348</v>
      </c>
      <c r="H8919" s="1">
        <v>0.2</v>
      </c>
      <c r="I8919" s="2">
        <v>42902</v>
      </c>
      <c r="J8919" t="s">
        <v>2952</v>
      </c>
      <c r="K8919" t="s">
        <v>102</v>
      </c>
      <c r="L8919">
        <v>10009</v>
      </c>
      <c r="M8919">
        <v>651</v>
      </c>
      <c r="N8919" t="s">
        <v>1036</v>
      </c>
      <c r="O8919">
        <v>1144</v>
      </c>
      <c r="P8919">
        <v>3</v>
      </c>
      <c r="Q8919" t="s">
        <v>104</v>
      </c>
      <c r="R8919" t="s">
        <v>8304</v>
      </c>
      <c r="S8919">
        <v>1143.8900000000001</v>
      </c>
      <c r="T8919">
        <v>3050</v>
      </c>
      <c r="U8919" t="s">
        <v>19</v>
      </c>
      <c r="V8919" s="2">
        <v>42905</v>
      </c>
      <c r="W8919" t="s">
        <v>130</v>
      </c>
      <c r="X8919" t="s">
        <v>175</v>
      </c>
      <c r="Y8919" t="s">
        <v>54</v>
      </c>
    </row>
    <row r="8920" spans="1:25" hidden="1" x14ac:dyDescent="0.35">
      <c r="A8920">
        <v>3</v>
      </c>
      <c r="B8920" t="s">
        <v>25</v>
      </c>
      <c r="C8920">
        <v>1</v>
      </c>
      <c r="D8920" t="s">
        <v>50</v>
      </c>
      <c r="E8920" t="s">
        <v>171</v>
      </c>
      <c r="F8920" t="s">
        <v>13</v>
      </c>
      <c r="G8920" t="s">
        <v>348</v>
      </c>
      <c r="H8920" s="1">
        <v>0</v>
      </c>
      <c r="I8920" s="2">
        <v>42902</v>
      </c>
      <c r="J8920" t="s">
        <v>2952</v>
      </c>
      <c r="K8920" t="s">
        <v>102</v>
      </c>
      <c r="L8920">
        <v>10009</v>
      </c>
      <c r="M8920">
        <v>1335</v>
      </c>
      <c r="N8920" t="s">
        <v>4731</v>
      </c>
      <c r="O8920">
        <v>33</v>
      </c>
      <c r="P8920">
        <v>2</v>
      </c>
      <c r="Q8920" t="s">
        <v>104</v>
      </c>
      <c r="R8920" t="s">
        <v>8304</v>
      </c>
      <c r="S8920">
        <v>33.5</v>
      </c>
      <c r="T8920">
        <v>134</v>
      </c>
      <c r="U8920" t="s">
        <v>19</v>
      </c>
      <c r="V8920" s="2">
        <v>42905</v>
      </c>
      <c r="W8920" t="s">
        <v>130</v>
      </c>
      <c r="X8920" t="s">
        <v>175</v>
      </c>
      <c r="Y8920" t="s">
        <v>52</v>
      </c>
    </row>
    <row r="8921" spans="1:25" hidden="1" x14ac:dyDescent="0.35">
      <c r="A8921">
        <v>5</v>
      </c>
      <c r="B8921" t="s">
        <v>43</v>
      </c>
      <c r="C8921">
        <v>6</v>
      </c>
      <c r="D8921" t="s">
        <v>11</v>
      </c>
      <c r="E8921" t="s">
        <v>192</v>
      </c>
      <c r="F8921" t="s">
        <v>13</v>
      </c>
      <c r="G8921" t="s">
        <v>193</v>
      </c>
      <c r="H8921" s="1">
        <v>0.3</v>
      </c>
      <c r="I8921" s="2">
        <v>42855</v>
      </c>
      <c r="J8921" t="s">
        <v>194</v>
      </c>
      <c r="K8921" t="s">
        <v>73</v>
      </c>
      <c r="L8921">
        <v>60610</v>
      </c>
      <c r="M8921">
        <v>771</v>
      </c>
      <c r="N8921" t="s">
        <v>8105</v>
      </c>
      <c r="O8921">
        <v>-15</v>
      </c>
      <c r="P8921">
        <v>5</v>
      </c>
      <c r="Q8921" t="s">
        <v>75</v>
      </c>
      <c r="R8921" t="s">
        <v>8304</v>
      </c>
      <c r="S8921">
        <v>-15.22</v>
      </c>
      <c r="T8921">
        <v>213</v>
      </c>
      <c r="U8921" t="s">
        <v>76</v>
      </c>
      <c r="V8921" s="2">
        <v>42860</v>
      </c>
      <c r="W8921" t="s">
        <v>39</v>
      </c>
      <c r="X8921" t="s">
        <v>139</v>
      </c>
      <c r="Y8921" t="s">
        <v>24</v>
      </c>
    </row>
    <row r="8922" spans="1:25" hidden="1" x14ac:dyDescent="0.35">
      <c r="A8922">
        <v>4</v>
      </c>
      <c r="B8922" t="s">
        <v>43</v>
      </c>
      <c r="C8922">
        <v>6</v>
      </c>
      <c r="D8922" t="s">
        <v>11</v>
      </c>
      <c r="E8922" t="s">
        <v>99</v>
      </c>
      <c r="F8922" t="s">
        <v>13</v>
      </c>
      <c r="G8922" t="s">
        <v>1659</v>
      </c>
      <c r="H8922" s="1">
        <v>0.5</v>
      </c>
      <c r="I8922" s="2">
        <v>42963</v>
      </c>
      <c r="J8922" t="s">
        <v>2462</v>
      </c>
      <c r="K8922" t="s">
        <v>102</v>
      </c>
      <c r="L8922">
        <v>19120</v>
      </c>
      <c r="M8922">
        <v>1228</v>
      </c>
      <c r="N8922" t="s">
        <v>8124</v>
      </c>
      <c r="O8922">
        <v>-205</v>
      </c>
      <c r="P8922">
        <v>3</v>
      </c>
      <c r="Q8922" t="s">
        <v>104</v>
      </c>
      <c r="R8922" t="s">
        <v>8304</v>
      </c>
      <c r="S8922">
        <v>-205</v>
      </c>
      <c r="T8922">
        <v>301</v>
      </c>
      <c r="U8922" t="s">
        <v>19</v>
      </c>
      <c r="V8922" s="2">
        <v>42967</v>
      </c>
      <c r="W8922" t="s">
        <v>39</v>
      </c>
      <c r="X8922" t="s">
        <v>105</v>
      </c>
      <c r="Y8922" t="s">
        <v>22</v>
      </c>
    </row>
    <row r="8923" spans="1:25" hidden="1" x14ac:dyDescent="0.35">
      <c r="A8923">
        <v>4</v>
      </c>
      <c r="B8923" t="s">
        <v>43</v>
      </c>
      <c r="C8923">
        <v>6</v>
      </c>
      <c r="D8923" t="s">
        <v>26</v>
      </c>
      <c r="E8923" t="s">
        <v>99</v>
      </c>
      <c r="F8923" t="s">
        <v>13</v>
      </c>
      <c r="G8923" t="s">
        <v>1659</v>
      </c>
      <c r="H8923" s="1">
        <v>0.2</v>
      </c>
      <c r="I8923" s="2">
        <v>42963</v>
      </c>
      <c r="J8923" t="s">
        <v>2462</v>
      </c>
      <c r="K8923" t="s">
        <v>102</v>
      </c>
      <c r="L8923">
        <v>19120</v>
      </c>
      <c r="M8923">
        <v>935</v>
      </c>
      <c r="N8923" t="s">
        <v>3467</v>
      </c>
      <c r="O8923">
        <v>3</v>
      </c>
      <c r="P8923">
        <v>7</v>
      </c>
      <c r="Q8923" t="s">
        <v>104</v>
      </c>
      <c r="R8923" t="s">
        <v>8304</v>
      </c>
      <c r="S8923">
        <v>3.35</v>
      </c>
      <c r="T8923">
        <v>45</v>
      </c>
      <c r="U8923" t="s">
        <v>19</v>
      </c>
      <c r="V8923" s="2">
        <v>42967</v>
      </c>
      <c r="W8923" t="s">
        <v>39</v>
      </c>
      <c r="X8923" t="s">
        <v>105</v>
      </c>
      <c r="Y8923" t="s">
        <v>42</v>
      </c>
    </row>
    <row r="8924" spans="1:25" hidden="1" x14ac:dyDescent="0.35">
      <c r="A8924">
        <v>3</v>
      </c>
      <c r="B8924" t="s">
        <v>25</v>
      </c>
      <c r="C8924">
        <v>1</v>
      </c>
      <c r="D8924" t="s">
        <v>50</v>
      </c>
      <c r="E8924" t="s">
        <v>3717</v>
      </c>
      <c r="F8924" t="s">
        <v>13</v>
      </c>
      <c r="G8924" t="s">
        <v>7156</v>
      </c>
      <c r="H8924" s="1">
        <v>0</v>
      </c>
      <c r="I8924" s="2">
        <v>43002</v>
      </c>
      <c r="J8924" t="s">
        <v>7710</v>
      </c>
      <c r="K8924" t="s">
        <v>73</v>
      </c>
      <c r="L8924">
        <v>74012</v>
      </c>
      <c r="M8924">
        <v>155</v>
      </c>
      <c r="N8924" t="s">
        <v>5014</v>
      </c>
      <c r="O8924">
        <v>214</v>
      </c>
      <c r="P8924">
        <v>6</v>
      </c>
      <c r="Q8924" t="s">
        <v>75</v>
      </c>
      <c r="R8924" t="s">
        <v>8304</v>
      </c>
      <c r="S8924">
        <v>213.7</v>
      </c>
      <c r="T8924">
        <v>822</v>
      </c>
      <c r="U8924" t="s">
        <v>76</v>
      </c>
      <c r="V8924" s="2">
        <v>43005</v>
      </c>
      <c r="W8924" t="s">
        <v>130</v>
      </c>
      <c r="X8924" t="s">
        <v>401</v>
      </c>
      <c r="Y8924" t="s">
        <v>52</v>
      </c>
    </row>
    <row r="8925" spans="1:25" hidden="1" x14ac:dyDescent="0.35">
      <c r="A8925">
        <v>4</v>
      </c>
      <c r="B8925" t="s">
        <v>43</v>
      </c>
      <c r="C8925">
        <v>6</v>
      </c>
      <c r="D8925" t="s">
        <v>26</v>
      </c>
      <c r="E8925" t="s">
        <v>320</v>
      </c>
      <c r="F8925" t="s">
        <v>13</v>
      </c>
      <c r="G8925" t="s">
        <v>100</v>
      </c>
      <c r="H8925" s="1">
        <v>0.2</v>
      </c>
      <c r="I8925" s="2">
        <v>43064</v>
      </c>
      <c r="J8925" t="s">
        <v>4397</v>
      </c>
      <c r="K8925" t="s">
        <v>16</v>
      </c>
      <c r="L8925">
        <v>28403</v>
      </c>
      <c r="M8925">
        <v>1166</v>
      </c>
      <c r="N8925" t="s">
        <v>3434</v>
      </c>
      <c r="O8925">
        <v>1</v>
      </c>
      <c r="P8925">
        <v>5</v>
      </c>
      <c r="Q8925" t="s">
        <v>18</v>
      </c>
      <c r="R8925" t="s">
        <v>8304</v>
      </c>
      <c r="S8925">
        <v>1.48</v>
      </c>
      <c r="T8925">
        <v>13</v>
      </c>
      <c r="U8925" t="s">
        <v>19</v>
      </c>
      <c r="V8925" s="2">
        <v>43068</v>
      </c>
      <c r="W8925" t="s">
        <v>39</v>
      </c>
      <c r="X8925" t="s">
        <v>63</v>
      </c>
      <c r="Y8925" t="s">
        <v>49</v>
      </c>
    </row>
    <row r="8926" spans="1:25" x14ac:dyDescent="0.35">
      <c r="A8926">
        <v>4</v>
      </c>
      <c r="B8926" t="s">
        <v>25</v>
      </c>
      <c r="C8926">
        <v>3</v>
      </c>
      <c r="D8926" t="s">
        <v>26</v>
      </c>
      <c r="E8926" t="s">
        <v>6134</v>
      </c>
      <c r="F8926" t="s">
        <v>13</v>
      </c>
      <c r="G8926" t="s">
        <v>5300</v>
      </c>
      <c r="H8926" s="1">
        <v>0</v>
      </c>
      <c r="I8926" s="2">
        <v>43039</v>
      </c>
      <c r="J8926" t="s">
        <v>6159</v>
      </c>
      <c r="K8926" t="s">
        <v>30</v>
      </c>
      <c r="L8926">
        <v>93905</v>
      </c>
      <c r="M8926">
        <v>1346</v>
      </c>
      <c r="N8926" t="s">
        <v>310</v>
      </c>
      <c r="O8926">
        <v>7</v>
      </c>
      <c r="P8926">
        <v>5</v>
      </c>
      <c r="Q8926" t="s">
        <v>32</v>
      </c>
      <c r="R8926" t="s">
        <v>8304</v>
      </c>
      <c r="S8926">
        <v>7.08</v>
      </c>
      <c r="T8926">
        <v>15</v>
      </c>
      <c r="U8926" t="s">
        <v>33</v>
      </c>
      <c r="V8926" s="2">
        <v>43043</v>
      </c>
      <c r="W8926" t="s">
        <v>20</v>
      </c>
      <c r="X8926" t="s">
        <v>34</v>
      </c>
      <c r="Y8926" t="s">
        <v>119</v>
      </c>
    </row>
    <row r="8927" spans="1:25" x14ac:dyDescent="0.35">
      <c r="A8927">
        <v>4</v>
      </c>
      <c r="B8927" t="s">
        <v>25</v>
      </c>
      <c r="C8927">
        <v>3</v>
      </c>
      <c r="D8927" t="s">
        <v>26</v>
      </c>
      <c r="E8927" t="s">
        <v>6134</v>
      </c>
      <c r="F8927" t="s">
        <v>13</v>
      </c>
      <c r="G8927" t="s">
        <v>5300</v>
      </c>
      <c r="H8927" s="1">
        <v>0</v>
      </c>
      <c r="I8927" s="2">
        <v>43039</v>
      </c>
      <c r="J8927" t="s">
        <v>6159</v>
      </c>
      <c r="K8927" t="s">
        <v>30</v>
      </c>
      <c r="L8927">
        <v>93905</v>
      </c>
      <c r="M8927">
        <v>179</v>
      </c>
      <c r="N8927" t="s">
        <v>1342</v>
      </c>
      <c r="O8927">
        <v>197</v>
      </c>
      <c r="P8927">
        <v>14</v>
      </c>
      <c r="Q8927" t="s">
        <v>32</v>
      </c>
      <c r="R8927" t="s">
        <v>8304</v>
      </c>
      <c r="S8927">
        <v>196.61</v>
      </c>
      <c r="T8927">
        <v>427</v>
      </c>
      <c r="U8927" t="s">
        <v>33</v>
      </c>
      <c r="V8927" s="2">
        <v>43043</v>
      </c>
      <c r="W8927" t="s">
        <v>20</v>
      </c>
      <c r="X8927" t="s">
        <v>34</v>
      </c>
      <c r="Y8927" t="s">
        <v>35</v>
      </c>
    </row>
    <row r="8928" spans="1:25" x14ac:dyDescent="0.35">
      <c r="A8928">
        <v>4</v>
      </c>
      <c r="B8928" t="s">
        <v>25</v>
      </c>
      <c r="C8928">
        <v>3</v>
      </c>
      <c r="D8928" t="s">
        <v>26</v>
      </c>
      <c r="E8928" t="s">
        <v>6134</v>
      </c>
      <c r="F8928" t="s">
        <v>13</v>
      </c>
      <c r="G8928" t="s">
        <v>5300</v>
      </c>
      <c r="H8928" s="1">
        <v>0.2</v>
      </c>
      <c r="I8928" s="2">
        <v>43039</v>
      </c>
      <c r="J8928" t="s">
        <v>6159</v>
      </c>
      <c r="K8928" t="s">
        <v>30</v>
      </c>
      <c r="L8928">
        <v>93905</v>
      </c>
      <c r="M8928">
        <v>1318</v>
      </c>
      <c r="N8928" t="s">
        <v>1213</v>
      </c>
      <c r="O8928">
        <v>3</v>
      </c>
      <c r="P8928">
        <v>2</v>
      </c>
      <c r="Q8928" t="s">
        <v>32</v>
      </c>
      <c r="R8928" t="s">
        <v>8304</v>
      </c>
      <c r="S8928">
        <v>3.28</v>
      </c>
      <c r="T8928">
        <v>10</v>
      </c>
      <c r="U8928" t="s">
        <v>33</v>
      </c>
      <c r="V8928" s="2">
        <v>43043</v>
      </c>
      <c r="W8928" t="s">
        <v>20</v>
      </c>
      <c r="X8928" t="s">
        <v>34</v>
      </c>
      <c r="Y8928" t="s">
        <v>54</v>
      </c>
    </row>
    <row r="8929" spans="1:25" x14ac:dyDescent="0.35">
      <c r="A8929">
        <v>4</v>
      </c>
      <c r="B8929" t="s">
        <v>25</v>
      </c>
      <c r="C8929">
        <v>3</v>
      </c>
      <c r="D8929" t="s">
        <v>26</v>
      </c>
      <c r="E8929" t="s">
        <v>6134</v>
      </c>
      <c r="F8929" t="s">
        <v>13</v>
      </c>
      <c r="G8929" t="s">
        <v>5300</v>
      </c>
      <c r="H8929" s="1">
        <v>0.2</v>
      </c>
      <c r="I8929" s="2">
        <v>43039</v>
      </c>
      <c r="J8929" t="s">
        <v>6159</v>
      </c>
      <c r="K8929" t="s">
        <v>30</v>
      </c>
      <c r="L8929">
        <v>93905</v>
      </c>
      <c r="M8929">
        <v>47</v>
      </c>
      <c r="N8929" t="s">
        <v>8270</v>
      </c>
      <c r="O8929">
        <v>9</v>
      </c>
      <c r="P8929">
        <v>5</v>
      </c>
      <c r="Q8929" t="s">
        <v>32</v>
      </c>
      <c r="R8929" t="s">
        <v>8304</v>
      </c>
      <c r="S8929">
        <v>9.31</v>
      </c>
      <c r="T8929">
        <v>30</v>
      </c>
      <c r="U8929" t="s">
        <v>33</v>
      </c>
      <c r="V8929" s="2">
        <v>43043</v>
      </c>
      <c r="W8929" t="s">
        <v>20</v>
      </c>
      <c r="X8929" t="s">
        <v>34</v>
      </c>
      <c r="Y8929" t="s">
        <v>54</v>
      </c>
    </row>
    <row r="8930" spans="1:25" hidden="1" x14ac:dyDescent="0.35">
      <c r="A8930">
        <v>2</v>
      </c>
      <c r="B8930" t="s">
        <v>25</v>
      </c>
      <c r="C8930">
        <v>1</v>
      </c>
      <c r="D8930" t="s">
        <v>11</v>
      </c>
      <c r="E8930" t="s">
        <v>564</v>
      </c>
      <c r="F8930" t="s">
        <v>13</v>
      </c>
      <c r="G8930" t="s">
        <v>6825</v>
      </c>
      <c r="H8930" s="1">
        <v>0</v>
      </c>
      <c r="I8930" s="2">
        <v>42946</v>
      </c>
      <c r="J8930" t="s">
        <v>6826</v>
      </c>
      <c r="K8930" t="s">
        <v>73</v>
      </c>
      <c r="L8930">
        <v>55044</v>
      </c>
      <c r="M8930">
        <v>767</v>
      </c>
      <c r="N8930" t="s">
        <v>1989</v>
      </c>
      <c r="O8930">
        <v>39</v>
      </c>
      <c r="P8930">
        <v>6</v>
      </c>
      <c r="Q8930" t="s">
        <v>75</v>
      </c>
      <c r="R8930" t="s">
        <v>8304</v>
      </c>
      <c r="S8930">
        <v>38.97</v>
      </c>
      <c r="T8930">
        <v>156</v>
      </c>
      <c r="U8930" t="s">
        <v>76</v>
      </c>
      <c r="V8930" s="2">
        <v>42948</v>
      </c>
      <c r="W8930" t="s">
        <v>130</v>
      </c>
      <c r="X8930" t="s">
        <v>151</v>
      </c>
      <c r="Y8930" t="s">
        <v>24</v>
      </c>
    </row>
    <row r="8931" spans="1:25" hidden="1" x14ac:dyDescent="0.35">
      <c r="A8931">
        <v>4</v>
      </c>
      <c r="B8931" t="s">
        <v>43</v>
      </c>
      <c r="C8931">
        <v>6</v>
      </c>
      <c r="D8931" t="s">
        <v>50</v>
      </c>
      <c r="E8931" t="s">
        <v>1885</v>
      </c>
      <c r="F8931" t="s">
        <v>13</v>
      </c>
      <c r="G8931" t="s">
        <v>6852</v>
      </c>
      <c r="H8931" s="1">
        <v>0.2</v>
      </c>
      <c r="I8931" s="2">
        <v>43061</v>
      </c>
      <c r="J8931" t="s">
        <v>7752</v>
      </c>
      <c r="K8931" t="s">
        <v>73</v>
      </c>
      <c r="L8931">
        <v>75034</v>
      </c>
      <c r="M8931">
        <v>1407</v>
      </c>
      <c r="N8931" t="s">
        <v>7753</v>
      </c>
      <c r="O8931">
        <v>-1</v>
      </c>
      <c r="P8931">
        <v>4</v>
      </c>
      <c r="Q8931" t="s">
        <v>75</v>
      </c>
      <c r="R8931" t="s">
        <v>8304</v>
      </c>
      <c r="S8931">
        <v>-1.36</v>
      </c>
      <c r="T8931">
        <v>27</v>
      </c>
      <c r="U8931" t="s">
        <v>76</v>
      </c>
      <c r="V8931" s="2">
        <v>43065</v>
      </c>
      <c r="W8931" t="s">
        <v>39</v>
      </c>
      <c r="X8931" t="s">
        <v>77</v>
      </c>
      <c r="Y8931" t="s">
        <v>113</v>
      </c>
    </row>
    <row r="8932" spans="1:25" hidden="1" x14ac:dyDescent="0.35">
      <c r="A8932">
        <v>2</v>
      </c>
      <c r="B8932" t="s">
        <v>43</v>
      </c>
      <c r="C8932">
        <v>3</v>
      </c>
      <c r="D8932" t="s">
        <v>11</v>
      </c>
      <c r="E8932" t="s">
        <v>135</v>
      </c>
      <c r="F8932" t="s">
        <v>13</v>
      </c>
      <c r="G8932" t="s">
        <v>1860</v>
      </c>
      <c r="H8932" s="1">
        <v>0.3</v>
      </c>
      <c r="I8932" s="2">
        <v>42879</v>
      </c>
      <c r="J8932" t="s">
        <v>1861</v>
      </c>
      <c r="K8932" t="s">
        <v>73</v>
      </c>
      <c r="L8932">
        <v>60540</v>
      </c>
      <c r="M8932">
        <v>755</v>
      </c>
      <c r="N8932" t="s">
        <v>1849</v>
      </c>
      <c r="O8932">
        <v>-164</v>
      </c>
      <c r="P8932">
        <v>7</v>
      </c>
      <c r="Q8932" t="s">
        <v>75</v>
      </c>
      <c r="R8932" t="s">
        <v>8304</v>
      </c>
      <c r="S8932">
        <v>-163.58000000000001</v>
      </c>
      <c r="T8932">
        <v>603</v>
      </c>
      <c r="U8932" t="s">
        <v>19</v>
      </c>
      <c r="V8932" s="2">
        <v>42881</v>
      </c>
      <c r="W8932" t="s">
        <v>20</v>
      </c>
      <c r="X8932" t="s">
        <v>139</v>
      </c>
      <c r="Y8932" t="s">
        <v>24</v>
      </c>
    </row>
    <row r="8933" spans="1:25" hidden="1" x14ac:dyDescent="0.35">
      <c r="A8933">
        <v>2</v>
      </c>
      <c r="B8933" t="s">
        <v>43</v>
      </c>
      <c r="C8933">
        <v>3</v>
      </c>
      <c r="D8933" t="s">
        <v>26</v>
      </c>
      <c r="E8933" t="s">
        <v>135</v>
      </c>
      <c r="F8933" t="s">
        <v>13</v>
      </c>
      <c r="G8933" t="s">
        <v>1860</v>
      </c>
      <c r="H8933" s="1">
        <v>0.8</v>
      </c>
      <c r="I8933" s="2">
        <v>42879</v>
      </c>
      <c r="J8933" t="s">
        <v>1861</v>
      </c>
      <c r="K8933" t="s">
        <v>73</v>
      </c>
      <c r="L8933">
        <v>60540</v>
      </c>
      <c r="M8933">
        <v>249</v>
      </c>
      <c r="N8933" t="s">
        <v>3421</v>
      </c>
      <c r="O8933">
        <v>-13</v>
      </c>
      <c r="P8933">
        <v>6</v>
      </c>
      <c r="Q8933" t="s">
        <v>75</v>
      </c>
      <c r="R8933" t="s">
        <v>8304</v>
      </c>
      <c r="S8933">
        <v>-13.02</v>
      </c>
      <c r="T8933">
        <v>8</v>
      </c>
      <c r="U8933" t="s">
        <v>19</v>
      </c>
      <c r="V8933" s="2">
        <v>42881</v>
      </c>
      <c r="W8933" t="s">
        <v>20</v>
      </c>
      <c r="X8933" t="s">
        <v>139</v>
      </c>
      <c r="Y8933" t="s">
        <v>54</v>
      </c>
    </row>
    <row r="8934" spans="1:25" hidden="1" x14ac:dyDescent="0.35">
      <c r="A8934">
        <v>3</v>
      </c>
      <c r="B8934" t="s">
        <v>10</v>
      </c>
      <c r="C8934">
        <v>3</v>
      </c>
      <c r="D8934" t="s">
        <v>11</v>
      </c>
      <c r="E8934" t="s">
        <v>281</v>
      </c>
      <c r="F8934" t="s">
        <v>13</v>
      </c>
      <c r="G8934" t="s">
        <v>1867</v>
      </c>
      <c r="H8934" s="1">
        <v>0.7</v>
      </c>
      <c r="I8934" s="2">
        <v>43059</v>
      </c>
      <c r="J8934" t="s">
        <v>2116</v>
      </c>
      <c r="K8934" t="s">
        <v>30</v>
      </c>
      <c r="L8934">
        <v>80013</v>
      </c>
      <c r="M8934">
        <v>1427</v>
      </c>
      <c r="N8934" t="s">
        <v>753</v>
      </c>
      <c r="O8934">
        <v>-248</v>
      </c>
      <c r="P8934">
        <v>6</v>
      </c>
      <c r="Q8934" t="s">
        <v>32</v>
      </c>
      <c r="R8934" t="s">
        <v>8304</v>
      </c>
      <c r="S8934">
        <v>-247.8</v>
      </c>
      <c r="T8934">
        <v>146</v>
      </c>
      <c r="U8934" t="s">
        <v>19</v>
      </c>
      <c r="V8934" s="2">
        <v>43062</v>
      </c>
      <c r="W8934" t="s">
        <v>20</v>
      </c>
      <c r="X8934" t="s">
        <v>285</v>
      </c>
      <c r="Y8934" t="s">
        <v>22</v>
      </c>
    </row>
    <row r="8935" spans="1:25" hidden="1" x14ac:dyDescent="0.35">
      <c r="A8935">
        <v>3</v>
      </c>
      <c r="B8935" t="s">
        <v>10</v>
      </c>
      <c r="C8935">
        <v>3</v>
      </c>
      <c r="D8935" t="s">
        <v>26</v>
      </c>
      <c r="E8935" t="s">
        <v>281</v>
      </c>
      <c r="F8935" t="s">
        <v>13</v>
      </c>
      <c r="G8935" t="s">
        <v>1867</v>
      </c>
      <c r="H8935" s="1">
        <v>0.7</v>
      </c>
      <c r="I8935" s="2">
        <v>43059</v>
      </c>
      <c r="J8935" t="s">
        <v>2116</v>
      </c>
      <c r="K8935" t="s">
        <v>30</v>
      </c>
      <c r="L8935">
        <v>80013</v>
      </c>
      <c r="M8935">
        <v>1636</v>
      </c>
      <c r="N8935" t="s">
        <v>722</v>
      </c>
      <c r="O8935">
        <v>-3</v>
      </c>
      <c r="P8935">
        <v>3</v>
      </c>
      <c r="Q8935" t="s">
        <v>32</v>
      </c>
      <c r="R8935" t="s">
        <v>8304</v>
      </c>
      <c r="S8935">
        <v>-3.43</v>
      </c>
      <c r="T8935">
        <v>5</v>
      </c>
      <c r="U8935" t="s">
        <v>19</v>
      </c>
      <c r="V8935" s="2">
        <v>43062</v>
      </c>
      <c r="W8935" t="s">
        <v>20</v>
      </c>
      <c r="X8935" t="s">
        <v>285</v>
      </c>
      <c r="Y8935" t="s">
        <v>54</v>
      </c>
    </row>
    <row r="8936" spans="1:25" hidden="1" x14ac:dyDescent="0.35">
      <c r="A8936">
        <v>3</v>
      </c>
      <c r="B8936" t="s">
        <v>10</v>
      </c>
      <c r="C8936">
        <v>3</v>
      </c>
      <c r="D8936" t="s">
        <v>26</v>
      </c>
      <c r="E8936" t="s">
        <v>281</v>
      </c>
      <c r="F8936" t="s">
        <v>13</v>
      </c>
      <c r="G8936" t="s">
        <v>1867</v>
      </c>
      <c r="H8936" s="1">
        <v>0.7</v>
      </c>
      <c r="I8936" s="2">
        <v>43059</v>
      </c>
      <c r="J8936" t="s">
        <v>2116</v>
      </c>
      <c r="K8936" t="s">
        <v>30</v>
      </c>
      <c r="L8936">
        <v>80013</v>
      </c>
      <c r="M8936">
        <v>1632</v>
      </c>
      <c r="N8936" t="s">
        <v>3714</v>
      </c>
      <c r="O8936">
        <v>-7</v>
      </c>
      <c r="P8936">
        <v>6</v>
      </c>
      <c r="Q8936" t="s">
        <v>32</v>
      </c>
      <c r="R8936" t="s">
        <v>8304</v>
      </c>
      <c r="S8936">
        <v>-7.37</v>
      </c>
      <c r="T8936">
        <v>10</v>
      </c>
      <c r="U8936" t="s">
        <v>19</v>
      </c>
      <c r="V8936" s="2">
        <v>43062</v>
      </c>
      <c r="W8936" t="s">
        <v>20</v>
      </c>
      <c r="X8936" t="s">
        <v>285</v>
      </c>
      <c r="Y8936" t="s">
        <v>54</v>
      </c>
    </row>
    <row r="8937" spans="1:25" hidden="1" x14ac:dyDescent="0.35">
      <c r="A8937">
        <v>3</v>
      </c>
      <c r="B8937" t="s">
        <v>25</v>
      </c>
      <c r="C8937">
        <v>1</v>
      </c>
      <c r="D8937" t="s">
        <v>26</v>
      </c>
      <c r="E8937" t="s">
        <v>171</v>
      </c>
      <c r="F8937" t="s">
        <v>13</v>
      </c>
      <c r="G8937" t="s">
        <v>5238</v>
      </c>
      <c r="H8937" s="1">
        <v>0</v>
      </c>
      <c r="I8937" s="2">
        <v>42932</v>
      </c>
      <c r="J8937" t="s">
        <v>5880</v>
      </c>
      <c r="K8937" t="s">
        <v>102</v>
      </c>
      <c r="L8937">
        <v>10035</v>
      </c>
      <c r="M8937">
        <v>1270</v>
      </c>
      <c r="N8937" t="s">
        <v>4388</v>
      </c>
      <c r="O8937">
        <v>40</v>
      </c>
      <c r="P8937">
        <v>3</v>
      </c>
      <c r="Q8937" t="s">
        <v>104</v>
      </c>
      <c r="R8937" t="s">
        <v>8304</v>
      </c>
      <c r="S8937">
        <v>39.630000000000003</v>
      </c>
      <c r="T8937">
        <v>81</v>
      </c>
      <c r="U8937" t="s">
        <v>33</v>
      </c>
      <c r="V8937" s="2">
        <v>42935</v>
      </c>
      <c r="W8937" t="s">
        <v>130</v>
      </c>
      <c r="X8937" t="s">
        <v>175</v>
      </c>
      <c r="Y8937" t="s">
        <v>64</v>
      </c>
    </row>
    <row r="8938" spans="1:25" hidden="1" x14ac:dyDescent="0.35">
      <c r="A8938">
        <v>3</v>
      </c>
      <c r="B8938" t="s">
        <v>25</v>
      </c>
      <c r="C8938">
        <v>1</v>
      </c>
      <c r="D8938" t="s">
        <v>50</v>
      </c>
      <c r="E8938" t="s">
        <v>171</v>
      </c>
      <c r="F8938" t="s">
        <v>13</v>
      </c>
      <c r="G8938" t="s">
        <v>5238</v>
      </c>
      <c r="H8938" s="1">
        <v>0</v>
      </c>
      <c r="I8938" s="2">
        <v>42932</v>
      </c>
      <c r="J8938" t="s">
        <v>5880</v>
      </c>
      <c r="K8938" t="s">
        <v>102</v>
      </c>
      <c r="L8938">
        <v>10035</v>
      </c>
      <c r="M8938">
        <v>958</v>
      </c>
      <c r="N8938" t="s">
        <v>4911</v>
      </c>
      <c r="O8938">
        <v>192</v>
      </c>
      <c r="P8938">
        <v>10</v>
      </c>
      <c r="Q8938" t="s">
        <v>104</v>
      </c>
      <c r="R8938" t="s">
        <v>8304</v>
      </c>
      <c r="S8938">
        <v>191.97</v>
      </c>
      <c r="T8938">
        <v>600</v>
      </c>
      <c r="U8938" t="s">
        <v>33</v>
      </c>
      <c r="V8938" s="2">
        <v>42935</v>
      </c>
      <c r="W8938" t="s">
        <v>130</v>
      </c>
      <c r="X8938" t="s">
        <v>175</v>
      </c>
      <c r="Y8938" t="s">
        <v>113</v>
      </c>
    </row>
    <row r="8939" spans="1:25" hidden="1" x14ac:dyDescent="0.35">
      <c r="A8939">
        <v>4</v>
      </c>
      <c r="B8939" t="s">
        <v>43</v>
      </c>
      <c r="C8939">
        <v>6</v>
      </c>
      <c r="D8939" t="s">
        <v>50</v>
      </c>
      <c r="E8939" t="s">
        <v>737</v>
      </c>
      <c r="F8939" t="s">
        <v>13</v>
      </c>
      <c r="G8939" t="s">
        <v>529</v>
      </c>
      <c r="H8939" s="1">
        <v>0.2</v>
      </c>
      <c r="I8939" s="2">
        <v>43081</v>
      </c>
      <c r="J8939" t="s">
        <v>5002</v>
      </c>
      <c r="K8939" t="s">
        <v>73</v>
      </c>
      <c r="L8939">
        <v>78745</v>
      </c>
      <c r="M8939">
        <v>125</v>
      </c>
      <c r="N8939" t="s">
        <v>4752</v>
      </c>
      <c r="O8939">
        <v>6</v>
      </c>
      <c r="P8939">
        <v>4</v>
      </c>
      <c r="Q8939" t="s">
        <v>75</v>
      </c>
      <c r="R8939" t="s">
        <v>8304</v>
      </c>
      <c r="S8939">
        <v>6.43</v>
      </c>
      <c r="T8939">
        <v>22</v>
      </c>
      <c r="U8939" t="s">
        <v>19</v>
      </c>
      <c r="V8939" s="2">
        <v>43085</v>
      </c>
      <c r="W8939" t="s">
        <v>39</v>
      </c>
      <c r="X8939" t="s">
        <v>77</v>
      </c>
      <c r="Y8939" t="s">
        <v>113</v>
      </c>
    </row>
    <row r="8940" spans="1:25" hidden="1" x14ac:dyDescent="0.35">
      <c r="A8940">
        <v>4</v>
      </c>
      <c r="B8940" t="s">
        <v>43</v>
      </c>
      <c r="C8940">
        <v>6</v>
      </c>
      <c r="D8940" t="s">
        <v>11</v>
      </c>
      <c r="E8940" t="s">
        <v>998</v>
      </c>
      <c r="F8940" t="s">
        <v>13</v>
      </c>
      <c r="G8940" t="s">
        <v>1142</v>
      </c>
      <c r="H8940" s="1">
        <v>0.3</v>
      </c>
      <c r="I8940" s="2">
        <v>42838</v>
      </c>
      <c r="J8940" t="s">
        <v>2193</v>
      </c>
      <c r="K8940" t="s">
        <v>73</v>
      </c>
      <c r="L8940">
        <v>77340</v>
      </c>
      <c r="M8940">
        <v>908</v>
      </c>
      <c r="N8940" t="s">
        <v>8197</v>
      </c>
      <c r="O8940">
        <v>-45</v>
      </c>
      <c r="P8940">
        <v>2</v>
      </c>
      <c r="Q8940" t="s">
        <v>75</v>
      </c>
      <c r="R8940" t="s">
        <v>8304</v>
      </c>
      <c r="S8940">
        <v>-45.29</v>
      </c>
      <c r="T8940">
        <v>211</v>
      </c>
      <c r="U8940" t="s">
        <v>19</v>
      </c>
      <c r="V8940" s="2">
        <v>42842</v>
      </c>
      <c r="W8940" t="s">
        <v>39</v>
      </c>
      <c r="X8940" t="s">
        <v>77</v>
      </c>
      <c r="Y8940" t="s">
        <v>41</v>
      </c>
    </row>
    <row r="8941" spans="1:25" hidden="1" x14ac:dyDescent="0.35">
      <c r="A8941">
        <v>4</v>
      </c>
      <c r="B8941" t="s">
        <v>43</v>
      </c>
      <c r="C8941">
        <v>6</v>
      </c>
      <c r="D8941" t="s">
        <v>11</v>
      </c>
      <c r="E8941" t="s">
        <v>998</v>
      </c>
      <c r="F8941" t="s">
        <v>13</v>
      </c>
      <c r="G8941" t="s">
        <v>1142</v>
      </c>
      <c r="H8941" s="1">
        <v>0.3</v>
      </c>
      <c r="I8941" s="2">
        <v>42838</v>
      </c>
      <c r="J8941" t="s">
        <v>2193</v>
      </c>
      <c r="K8941" t="s">
        <v>73</v>
      </c>
      <c r="L8941">
        <v>77340</v>
      </c>
      <c r="M8941">
        <v>427</v>
      </c>
      <c r="N8941" t="s">
        <v>1302</v>
      </c>
      <c r="O8941">
        <v>-113</v>
      </c>
      <c r="P8941">
        <v>4</v>
      </c>
      <c r="Q8941" t="s">
        <v>75</v>
      </c>
      <c r="R8941" t="s">
        <v>8304</v>
      </c>
      <c r="S8941">
        <v>-113.28</v>
      </c>
      <c r="T8941">
        <v>610</v>
      </c>
      <c r="U8941" t="s">
        <v>19</v>
      </c>
      <c r="V8941" s="2">
        <v>42842</v>
      </c>
      <c r="W8941" t="s">
        <v>39</v>
      </c>
      <c r="X8941" t="s">
        <v>77</v>
      </c>
      <c r="Y8941" t="s">
        <v>41</v>
      </c>
    </row>
    <row r="8942" spans="1:25" hidden="1" x14ac:dyDescent="0.35">
      <c r="A8942">
        <v>4</v>
      </c>
      <c r="B8942" t="s">
        <v>43</v>
      </c>
      <c r="C8942">
        <v>6</v>
      </c>
      <c r="D8942" t="s">
        <v>50</v>
      </c>
      <c r="E8942" t="s">
        <v>998</v>
      </c>
      <c r="F8942" t="s">
        <v>13</v>
      </c>
      <c r="G8942" t="s">
        <v>1142</v>
      </c>
      <c r="H8942" s="1">
        <v>0.2</v>
      </c>
      <c r="I8942" s="2">
        <v>42838</v>
      </c>
      <c r="J8942" t="s">
        <v>2193</v>
      </c>
      <c r="K8942" t="s">
        <v>73</v>
      </c>
      <c r="L8942">
        <v>77340</v>
      </c>
      <c r="M8942">
        <v>145</v>
      </c>
      <c r="N8942" t="s">
        <v>4981</v>
      </c>
      <c r="O8942">
        <v>18</v>
      </c>
      <c r="P8942">
        <v>3</v>
      </c>
      <c r="Q8942" t="s">
        <v>75</v>
      </c>
      <c r="R8942" t="s">
        <v>8304</v>
      </c>
      <c r="S8942">
        <v>18</v>
      </c>
      <c r="T8942">
        <v>240</v>
      </c>
      <c r="U8942" t="s">
        <v>19</v>
      </c>
      <c r="V8942" s="2">
        <v>42842</v>
      </c>
      <c r="W8942" t="s">
        <v>39</v>
      </c>
      <c r="X8942" t="s">
        <v>77</v>
      </c>
      <c r="Y8942" t="s">
        <v>52</v>
      </c>
    </row>
    <row r="8943" spans="1:25" hidden="1" x14ac:dyDescent="0.35">
      <c r="A8943">
        <v>6</v>
      </c>
      <c r="B8943" t="s">
        <v>10</v>
      </c>
      <c r="C8943">
        <v>6</v>
      </c>
      <c r="D8943" t="s">
        <v>26</v>
      </c>
      <c r="E8943" t="s">
        <v>4262</v>
      </c>
      <c r="F8943" t="s">
        <v>13</v>
      </c>
      <c r="G8943" t="s">
        <v>1944</v>
      </c>
      <c r="H8943" s="1">
        <v>0</v>
      </c>
      <c r="I8943" s="2">
        <v>43079</v>
      </c>
      <c r="J8943" t="s">
        <v>4263</v>
      </c>
      <c r="K8943" t="s">
        <v>16</v>
      </c>
      <c r="L8943">
        <v>30076</v>
      </c>
      <c r="M8943">
        <v>1508</v>
      </c>
      <c r="N8943" t="s">
        <v>3043</v>
      </c>
      <c r="O8943">
        <v>0</v>
      </c>
      <c r="P8943">
        <v>1</v>
      </c>
      <c r="Q8943" t="s">
        <v>18</v>
      </c>
      <c r="R8943" t="s">
        <v>8304</v>
      </c>
      <c r="S8943">
        <v>0.5</v>
      </c>
      <c r="T8943">
        <v>2</v>
      </c>
      <c r="U8943" t="s">
        <v>19</v>
      </c>
      <c r="V8943" s="2">
        <v>43085</v>
      </c>
      <c r="W8943" t="s">
        <v>39</v>
      </c>
      <c r="X8943" t="s">
        <v>761</v>
      </c>
      <c r="Y8943" t="s">
        <v>49</v>
      </c>
    </row>
    <row r="8944" spans="1:25" hidden="1" x14ac:dyDescent="0.35">
      <c r="A8944">
        <v>6</v>
      </c>
      <c r="B8944" t="s">
        <v>10</v>
      </c>
      <c r="C8944">
        <v>6</v>
      </c>
      <c r="D8944" t="s">
        <v>26</v>
      </c>
      <c r="E8944" t="s">
        <v>4262</v>
      </c>
      <c r="F8944" t="s">
        <v>13</v>
      </c>
      <c r="G8944" t="s">
        <v>1944</v>
      </c>
      <c r="H8944" s="1">
        <v>0</v>
      </c>
      <c r="I8944" s="2">
        <v>43079</v>
      </c>
      <c r="J8944" t="s">
        <v>4263</v>
      </c>
      <c r="K8944" t="s">
        <v>16</v>
      </c>
      <c r="L8944">
        <v>30076</v>
      </c>
      <c r="M8944">
        <v>1804</v>
      </c>
      <c r="N8944" t="s">
        <v>4311</v>
      </c>
      <c r="O8944">
        <v>12</v>
      </c>
      <c r="P8944">
        <v>4</v>
      </c>
      <c r="Q8944" t="s">
        <v>18</v>
      </c>
      <c r="R8944" t="s">
        <v>8304</v>
      </c>
      <c r="S8944">
        <v>12.44</v>
      </c>
      <c r="T8944">
        <v>26</v>
      </c>
      <c r="U8944" t="s">
        <v>19</v>
      </c>
      <c r="V8944" s="2">
        <v>43085</v>
      </c>
      <c r="W8944" t="s">
        <v>39</v>
      </c>
      <c r="X8944" t="s">
        <v>761</v>
      </c>
      <c r="Y8944" t="s">
        <v>64</v>
      </c>
    </row>
    <row r="8945" spans="1:25" hidden="1" x14ac:dyDescent="0.35">
      <c r="A8945">
        <v>6</v>
      </c>
      <c r="B8945" t="s">
        <v>10</v>
      </c>
      <c r="C8945">
        <v>6</v>
      </c>
      <c r="D8945" t="s">
        <v>50</v>
      </c>
      <c r="E8945" t="s">
        <v>4262</v>
      </c>
      <c r="F8945" t="s">
        <v>13</v>
      </c>
      <c r="G8945" t="s">
        <v>1944</v>
      </c>
      <c r="H8945" s="1">
        <v>0</v>
      </c>
      <c r="I8945" s="2">
        <v>43079</v>
      </c>
      <c r="J8945" t="s">
        <v>4263</v>
      </c>
      <c r="K8945" t="s">
        <v>16</v>
      </c>
      <c r="L8945">
        <v>30076</v>
      </c>
      <c r="M8945">
        <v>1073</v>
      </c>
      <c r="N8945" t="s">
        <v>5074</v>
      </c>
      <c r="O8945">
        <v>21</v>
      </c>
      <c r="P8945">
        <v>6</v>
      </c>
      <c r="Q8945" t="s">
        <v>18</v>
      </c>
      <c r="R8945" t="s">
        <v>8304</v>
      </c>
      <c r="S8945">
        <v>21.41</v>
      </c>
      <c r="T8945">
        <v>102</v>
      </c>
      <c r="U8945" t="s">
        <v>19</v>
      </c>
      <c r="V8945" s="2">
        <v>43085</v>
      </c>
      <c r="W8945" t="s">
        <v>39</v>
      </c>
      <c r="X8945" t="s">
        <v>761</v>
      </c>
      <c r="Y8945" t="s">
        <v>113</v>
      </c>
    </row>
    <row r="8946" spans="1:25" hidden="1" x14ac:dyDescent="0.35">
      <c r="A8946">
        <v>6</v>
      </c>
      <c r="B8946" t="s">
        <v>10</v>
      </c>
      <c r="C8946">
        <v>6</v>
      </c>
      <c r="D8946" t="s">
        <v>26</v>
      </c>
      <c r="E8946" t="s">
        <v>2794</v>
      </c>
      <c r="F8946" t="s">
        <v>13</v>
      </c>
      <c r="G8946" t="s">
        <v>212</v>
      </c>
      <c r="H8946" s="1">
        <v>0.8</v>
      </c>
      <c r="I8946" s="2">
        <v>42876</v>
      </c>
      <c r="J8946" t="s">
        <v>3986</v>
      </c>
      <c r="K8946" t="s">
        <v>73</v>
      </c>
      <c r="L8946">
        <v>60423</v>
      </c>
      <c r="M8946">
        <v>638</v>
      </c>
      <c r="N8946" t="s">
        <v>272</v>
      </c>
      <c r="O8946">
        <v>-53</v>
      </c>
      <c r="P8946">
        <v>8</v>
      </c>
      <c r="Q8946" t="s">
        <v>75</v>
      </c>
      <c r="R8946" t="s">
        <v>8304</v>
      </c>
      <c r="S8946">
        <v>-52.96</v>
      </c>
      <c r="T8946">
        <v>21</v>
      </c>
      <c r="U8946" t="s">
        <v>19</v>
      </c>
      <c r="V8946" s="2">
        <v>42882</v>
      </c>
      <c r="W8946" t="s">
        <v>39</v>
      </c>
      <c r="X8946" t="s">
        <v>139</v>
      </c>
      <c r="Y8946" t="s">
        <v>56</v>
      </c>
    </row>
    <row r="8947" spans="1:25" hidden="1" x14ac:dyDescent="0.35">
      <c r="A8947">
        <v>5</v>
      </c>
      <c r="B8947" t="s">
        <v>43</v>
      </c>
      <c r="C8947">
        <v>6</v>
      </c>
      <c r="D8947" t="s">
        <v>11</v>
      </c>
      <c r="E8947" t="s">
        <v>803</v>
      </c>
      <c r="F8947" t="s">
        <v>13</v>
      </c>
      <c r="G8947" t="s">
        <v>804</v>
      </c>
      <c r="H8947" s="1">
        <v>0.45</v>
      </c>
      <c r="I8947" s="2">
        <v>43066</v>
      </c>
      <c r="J8947" t="s">
        <v>805</v>
      </c>
      <c r="K8947" t="s">
        <v>16</v>
      </c>
      <c r="L8947">
        <v>33024</v>
      </c>
      <c r="M8947">
        <v>847</v>
      </c>
      <c r="N8947" t="s">
        <v>806</v>
      </c>
      <c r="O8947">
        <v>-157</v>
      </c>
      <c r="P8947">
        <v>3</v>
      </c>
      <c r="Q8947" t="s">
        <v>18</v>
      </c>
      <c r="R8947" t="s">
        <v>8304</v>
      </c>
      <c r="S8947">
        <v>-157.01</v>
      </c>
      <c r="T8947">
        <v>375</v>
      </c>
      <c r="U8947" t="s">
        <v>19</v>
      </c>
      <c r="V8947" s="2">
        <v>43071</v>
      </c>
      <c r="W8947" t="s">
        <v>39</v>
      </c>
      <c r="X8947" t="s">
        <v>40</v>
      </c>
      <c r="Y8947" t="s">
        <v>41</v>
      </c>
    </row>
    <row r="8948" spans="1:25" hidden="1" x14ac:dyDescent="0.35">
      <c r="A8948">
        <v>5</v>
      </c>
      <c r="B8948" t="s">
        <v>43</v>
      </c>
      <c r="C8948">
        <v>6</v>
      </c>
      <c r="D8948" t="s">
        <v>50</v>
      </c>
      <c r="E8948" t="s">
        <v>803</v>
      </c>
      <c r="F8948" t="s">
        <v>13</v>
      </c>
      <c r="G8948" t="s">
        <v>804</v>
      </c>
      <c r="H8948" s="1">
        <v>0.2</v>
      </c>
      <c r="I8948" s="2">
        <v>43066</v>
      </c>
      <c r="J8948" t="s">
        <v>805</v>
      </c>
      <c r="K8948" t="s">
        <v>16</v>
      </c>
      <c r="L8948">
        <v>33024</v>
      </c>
      <c r="M8948">
        <v>1021</v>
      </c>
      <c r="N8948" t="s">
        <v>807</v>
      </c>
      <c r="O8948">
        <v>-1</v>
      </c>
      <c r="P8948">
        <v>3</v>
      </c>
      <c r="Q8948" t="s">
        <v>18</v>
      </c>
      <c r="R8948" t="s">
        <v>8304</v>
      </c>
      <c r="S8948">
        <v>-1.05</v>
      </c>
      <c r="T8948">
        <v>84</v>
      </c>
      <c r="U8948" t="s">
        <v>19</v>
      </c>
      <c r="V8948" s="2">
        <v>43071</v>
      </c>
      <c r="W8948" t="s">
        <v>39</v>
      </c>
      <c r="X8948" t="s">
        <v>40</v>
      </c>
      <c r="Y8948" t="s">
        <v>113</v>
      </c>
    </row>
    <row r="8949" spans="1:25" x14ac:dyDescent="0.35">
      <c r="A8949">
        <v>2</v>
      </c>
      <c r="B8949" t="s">
        <v>43</v>
      </c>
      <c r="C8949">
        <v>3</v>
      </c>
      <c r="D8949" t="s">
        <v>26</v>
      </c>
      <c r="E8949" t="s">
        <v>27</v>
      </c>
      <c r="F8949" t="s">
        <v>13</v>
      </c>
      <c r="G8949" t="s">
        <v>5400</v>
      </c>
      <c r="H8949" s="1">
        <v>0</v>
      </c>
      <c r="I8949" s="2">
        <v>43338</v>
      </c>
      <c r="J8949" t="s">
        <v>6133</v>
      </c>
      <c r="K8949" t="s">
        <v>30</v>
      </c>
      <c r="L8949">
        <v>90045</v>
      </c>
      <c r="M8949">
        <v>1170</v>
      </c>
      <c r="N8949" t="s">
        <v>292</v>
      </c>
      <c r="O8949">
        <v>4</v>
      </c>
      <c r="P8949">
        <v>2</v>
      </c>
      <c r="Q8949" t="s">
        <v>32</v>
      </c>
      <c r="R8949" t="s">
        <v>8304</v>
      </c>
      <c r="S8949">
        <v>3.8</v>
      </c>
      <c r="T8949">
        <v>8</v>
      </c>
      <c r="U8949" t="s">
        <v>33</v>
      </c>
      <c r="V8949" s="2">
        <v>43340</v>
      </c>
      <c r="W8949" t="s">
        <v>20</v>
      </c>
      <c r="X8949" t="s">
        <v>34</v>
      </c>
      <c r="Y8949" t="s">
        <v>49</v>
      </c>
    </row>
    <row r="8950" spans="1:25" hidden="1" x14ac:dyDescent="0.35">
      <c r="A8950">
        <v>4</v>
      </c>
      <c r="B8950" t="s">
        <v>25</v>
      </c>
      <c r="C8950">
        <v>3</v>
      </c>
      <c r="D8950" t="s">
        <v>26</v>
      </c>
      <c r="E8950" t="s">
        <v>192</v>
      </c>
      <c r="F8950" t="s">
        <v>13</v>
      </c>
      <c r="G8950" t="s">
        <v>582</v>
      </c>
      <c r="H8950" s="1">
        <v>0.8</v>
      </c>
      <c r="I8950" s="2">
        <v>43450</v>
      </c>
      <c r="J8950" t="s">
        <v>964</v>
      </c>
      <c r="K8950" t="s">
        <v>73</v>
      </c>
      <c r="L8950">
        <v>60610</v>
      </c>
      <c r="M8950">
        <v>409</v>
      </c>
      <c r="N8950" t="s">
        <v>965</v>
      </c>
      <c r="O8950">
        <v>-8</v>
      </c>
      <c r="P8950">
        <v>3</v>
      </c>
      <c r="Q8950" t="s">
        <v>75</v>
      </c>
      <c r="R8950" t="s">
        <v>8304</v>
      </c>
      <c r="S8950">
        <v>-7.9</v>
      </c>
      <c r="T8950">
        <v>5</v>
      </c>
      <c r="U8950" t="s">
        <v>19</v>
      </c>
      <c r="V8950" s="2">
        <v>43454</v>
      </c>
      <c r="W8950" t="s">
        <v>20</v>
      </c>
      <c r="X8950" t="s">
        <v>139</v>
      </c>
      <c r="Y8950" t="s">
        <v>54</v>
      </c>
    </row>
    <row r="8951" spans="1:25" hidden="1" x14ac:dyDescent="0.35">
      <c r="A8951">
        <v>4</v>
      </c>
      <c r="B8951" t="s">
        <v>43</v>
      </c>
      <c r="C8951">
        <v>6</v>
      </c>
      <c r="D8951" t="s">
        <v>11</v>
      </c>
      <c r="E8951" t="s">
        <v>375</v>
      </c>
      <c r="F8951" t="s">
        <v>13</v>
      </c>
      <c r="G8951" t="s">
        <v>8140</v>
      </c>
      <c r="H8951" s="1">
        <v>0</v>
      </c>
      <c r="I8951" s="2">
        <v>43108</v>
      </c>
      <c r="J8951" t="s">
        <v>5495</v>
      </c>
      <c r="K8951" t="s">
        <v>73</v>
      </c>
      <c r="L8951">
        <v>53132</v>
      </c>
      <c r="M8951">
        <v>168</v>
      </c>
      <c r="N8951" t="s">
        <v>133</v>
      </c>
      <c r="O8951">
        <v>407</v>
      </c>
      <c r="P8951">
        <v>6</v>
      </c>
      <c r="Q8951" t="s">
        <v>75</v>
      </c>
      <c r="R8951" t="s">
        <v>8304</v>
      </c>
      <c r="S8951">
        <v>407.13</v>
      </c>
      <c r="T8951">
        <v>1566</v>
      </c>
      <c r="U8951" t="s">
        <v>33</v>
      </c>
      <c r="V8951" s="2">
        <v>43112</v>
      </c>
      <c r="W8951" t="s">
        <v>39</v>
      </c>
      <c r="X8951" t="s">
        <v>82</v>
      </c>
      <c r="Y8951" t="s">
        <v>22</v>
      </c>
    </row>
    <row r="8952" spans="1:25" hidden="1" x14ac:dyDescent="0.35">
      <c r="A8952">
        <v>4</v>
      </c>
      <c r="B8952" t="s">
        <v>43</v>
      </c>
      <c r="C8952">
        <v>6</v>
      </c>
      <c r="D8952" t="s">
        <v>26</v>
      </c>
      <c r="E8952" t="s">
        <v>375</v>
      </c>
      <c r="F8952" t="s">
        <v>13</v>
      </c>
      <c r="G8952" t="s">
        <v>8140</v>
      </c>
      <c r="H8952" s="1">
        <v>0</v>
      </c>
      <c r="I8952" s="2">
        <v>43108</v>
      </c>
      <c r="J8952" t="s">
        <v>5495</v>
      </c>
      <c r="K8952" t="s">
        <v>73</v>
      </c>
      <c r="L8952">
        <v>53132</v>
      </c>
      <c r="M8952">
        <v>1287</v>
      </c>
      <c r="N8952" t="s">
        <v>185</v>
      </c>
      <c r="O8952">
        <v>50</v>
      </c>
      <c r="P8952">
        <v>7</v>
      </c>
      <c r="Q8952" t="s">
        <v>75</v>
      </c>
      <c r="R8952" t="s">
        <v>8304</v>
      </c>
      <c r="S8952">
        <v>49.84</v>
      </c>
      <c r="T8952">
        <v>106</v>
      </c>
      <c r="U8952" t="s">
        <v>33</v>
      </c>
      <c r="V8952" s="2">
        <v>43112</v>
      </c>
      <c r="W8952" t="s">
        <v>39</v>
      </c>
      <c r="X8952" t="s">
        <v>82</v>
      </c>
      <c r="Y8952" t="s">
        <v>54</v>
      </c>
    </row>
    <row r="8953" spans="1:25" hidden="1" x14ac:dyDescent="0.35">
      <c r="A8953">
        <v>6</v>
      </c>
      <c r="B8953" t="s">
        <v>10</v>
      </c>
      <c r="C8953">
        <v>6</v>
      </c>
      <c r="D8953" t="s">
        <v>11</v>
      </c>
      <c r="E8953" t="s">
        <v>281</v>
      </c>
      <c r="F8953" t="s">
        <v>13</v>
      </c>
      <c r="G8953" t="s">
        <v>6901</v>
      </c>
      <c r="H8953" s="1">
        <v>0.6</v>
      </c>
      <c r="I8953" s="2">
        <v>43346</v>
      </c>
      <c r="J8953" t="s">
        <v>7040</v>
      </c>
      <c r="K8953" t="s">
        <v>73</v>
      </c>
      <c r="L8953">
        <v>60505</v>
      </c>
      <c r="M8953">
        <v>1546</v>
      </c>
      <c r="N8953" t="s">
        <v>8184</v>
      </c>
      <c r="O8953">
        <v>-90</v>
      </c>
      <c r="P8953">
        <v>3</v>
      </c>
      <c r="Q8953" t="s">
        <v>75</v>
      </c>
      <c r="R8953" t="s">
        <v>8304</v>
      </c>
      <c r="S8953">
        <v>-90.25</v>
      </c>
      <c r="T8953">
        <v>84</v>
      </c>
      <c r="U8953" t="s">
        <v>76</v>
      </c>
      <c r="V8953" s="2">
        <v>43352</v>
      </c>
      <c r="W8953" t="s">
        <v>39</v>
      </c>
      <c r="X8953" t="s">
        <v>139</v>
      </c>
      <c r="Y8953" t="s">
        <v>47</v>
      </c>
    </row>
    <row r="8954" spans="1:25" hidden="1" x14ac:dyDescent="0.35">
      <c r="A8954">
        <v>5</v>
      </c>
      <c r="B8954" t="s">
        <v>43</v>
      </c>
      <c r="C8954">
        <v>6</v>
      </c>
      <c r="D8954" t="s">
        <v>50</v>
      </c>
      <c r="E8954" t="s">
        <v>99</v>
      </c>
      <c r="F8954" t="s">
        <v>13</v>
      </c>
      <c r="G8954" t="s">
        <v>1191</v>
      </c>
      <c r="H8954" s="1">
        <v>0.4</v>
      </c>
      <c r="I8954" s="2">
        <v>43297</v>
      </c>
      <c r="J8954" t="s">
        <v>1192</v>
      </c>
      <c r="K8954" t="s">
        <v>102</v>
      </c>
      <c r="L8954">
        <v>19120</v>
      </c>
      <c r="M8954">
        <v>1103</v>
      </c>
      <c r="N8954" t="s">
        <v>1193</v>
      </c>
      <c r="O8954">
        <v>-29</v>
      </c>
      <c r="P8954">
        <v>3</v>
      </c>
      <c r="Q8954" t="s">
        <v>104</v>
      </c>
      <c r="R8954" t="s">
        <v>8304</v>
      </c>
      <c r="S8954">
        <v>-28.8</v>
      </c>
      <c r="T8954">
        <v>144</v>
      </c>
      <c r="U8954" t="s">
        <v>19</v>
      </c>
      <c r="V8954" s="2">
        <v>43302</v>
      </c>
      <c r="W8954" t="s">
        <v>39</v>
      </c>
      <c r="X8954" t="s">
        <v>105</v>
      </c>
      <c r="Y8954" t="s">
        <v>52</v>
      </c>
    </row>
    <row r="8955" spans="1:25" hidden="1" x14ac:dyDescent="0.35">
      <c r="A8955">
        <v>5</v>
      </c>
      <c r="B8955" t="s">
        <v>43</v>
      </c>
      <c r="C8955">
        <v>6</v>
      </c>
      <c r="D8955" t="s">
        <v>50</v>
      </c>
      <c r="E8955" t="s">
        <v>99</v>
      </c>
      <c r="F8955" t="s">
        <v>13</v>
      </c>
      <c r="G8955" t="s">
        <v>1191</v>
      </c>
      <c r="H8955" s="1">
        <v>0.4</v>
      </c>
      <c r="I8955" s="2">
        <v>43297</v>
      </c>
      <c r="J8955" t="s">
        <v>1192</v>
      </c>
      <c r="K8955" t="s">
        <v>102</v>
      </c>
      <c r="L8955">
        <v>19120</v>
      </c>
      <c r="M8955">
        <v>724</v>
      </c>
      <c r="N8955" t="s">
        <v>1194</v>
      </c>
      <c r="O8955">
        <v>-115</v>
      </c>
      <c r="P8955">
        <v>4</v>
      </c>
      <c r="Q8955" t="s">
        <v>104</v>
      </c>
      <c r="R8955" t="s">
        <v>8304</v>
      </c>
      <c r="S8955">
        <v>-115.35</v>
      </c>
      <c r="T8955">
        <v>494</v>
      </c>
      <c r="U8955" t="s">
        <v>19</v>
      </c>
      <c r="V8955" s="2">
        <v>43302</v>
      </c>
      <c r="W8955" t="s">
        <v>39</v>
      </c>
      <c r="X8955" t="s">
        <v>105</v>
      </c>
      <c r="Y8955" t="s">
        <v>52</v>
      </c>
    </row>
    <row r="8956" spans="1:25" hidden="1" x14ac:dyDescent="0.35">
      <c r="A8956">
        <v>5</v>
      </c>
      <c r="B8956" t="s">
        <v>43</v>
      </c>
      <c r="C8956">
        <v>6</v>
      </c>
      <c r="D8956" t="s">
        <v>26</v>
      </c>
      <c r="E8956" t="s">
        <v>99</v>
      </c>
      <c r="F8956" t="s">
        <v>13</v>
      </c>
      <c r="G8956" t="s">
        <v>1191</v>
      </c>
      <c r="H8956" s="1">
        <v>0.2</v>
      </c>
      <c r="I8956" s="2">
        <v>43297</v>
      </c>
      <c r="J8956" t="s">
        <v>1192</v>
      </c>
      <c r="K8956" t="s">
        <v>102</v>
      </c>
      <c r="L8956">
        <v>19120</v>
      </c>
      <c r="M8956">
        <v>90</v>
      </c>
      <c r="N8956" t="s">
        <v>1161</v>
      </c>
      <c r="O8956">
        <v>1</v>
      </c>
      <c r="P8956">
        <v>2</v>
      </c>
      <c r="Q8956" t="s">
        <v>104</v>
      </c>
      <c r="R8956" t="s">
        <v>8304</v>
      </c>
      <c r="S8956">
        <v>0.73</v>
      </c>
      <c r="T8956">
        <v>6</v>
      </c>
      <c r="U8956" t="s">
        <v>19</v>
      </c>
      <c r="V8956" s="2">
        <v>43302</v>
      </c>
      <c r="W8956" t="s">
        <v>39</v>
      </c>
      <c r="X8956" t="s">
        <v>105</v>
      </c>
      <c r="Y8956" t="s">
        <v>356</v>
      </c>
    </row>
    <row r="8957" spans="1:25" hidden="1" x14ac:dyDescent="0.35">
      <c r="A8957">
        <v>4</v>
      </c>
      <c r="B8957" t="s">
        <v>43</v>
      </c>
      <c r="C8957">
        <v>6</v>
      </c>
      <c r="D8957" t="s">
        <v>11</v>
      </c>
      <c r="E8957" t="s">
        <v>281</v>
      </c>
      <c r="F8957" t="s">
        <v>13</v>
      </c>
      <c r="G8957" t="s">
        <v>5782</v>
      </c>
      <c r="H8957" s="1">
        <v>0.2</v>
      </c>
      <c r="I8957" s="2">
        <v>43386</v>
      </c>
      <c r="J8957" t="s">
        <v>5783</v>
      </c>
      <c r="K8957" t="s">
        <v>30</v>
      </c>
      <c r="L8957">
        <v>80013</v>
      </c>
      <c r="M8957">
        <v>625</v>
      </c>
      <c r="N8957" t="s">
        <v>8223</v>
      </c>
      <c r="O8957">
        <v>4</v>
      </c>
      <c r="P8957">
        <v>3</v>
      </c>
      <c r="Q8957" t="s">
        <v>32</v>
      </c>
      <c r="R8957" t="s">
        <v>8304</v>
      </c>
      <c r="S8957">
        <v>4.37</v>
      </c>
      <c r="T8957">
        <v>25</v>
      </c>
      <c r="U8957" t="s">
        <v>33</v>
      </c>
      <c r="V8957" s="2">
        <v>43390</v>
      </c>
      <c r="W8957" t="s">
        <v>39</v>
      </c>
      <c r="X8957" t="s">
        <v>285</v>
      </c>
      <c r="Y8957" t="s">
        <v>47</v>
      </c>
    </row>
    <row r="8958" spans="1:25" hidden="1" x14ac:dyDescent="0.35">
      <c r="A8958">
        <v>4</v>
      </c>
      <c r="B8958" t="s">
        <v>43</v>
      </c>
      <c r="C8958">
        <v>6</v>
      </c>
      <c r="D8958" t="s">
        <v>11</v>
      </c>
      <c r="E8958" t="s">
        <v>281</v>
      </c>
      <c r="F8958" t="s">
        <v>13</v>
      </c>
      <c r="G8958" t="s">
        <v>5782</v>
      </c>
      <c r="H8958" s="1">
        <v>0.5</v>
      </c>
      <c r="I8958" s="2">
        <v>43386</v>
      </c>
      <c r="J8958" t="s">
        <v>5783</v>
      </c>
      <c r="K8958" t="s">
        <v>30</v>
      </c>
      <c r="L8958">
        <v>80013</v>
      </c>
      <c r="M8958">
        <v>827</v>
      </c>
      <c r="N8958" t="s">
        <v>732</v>
      </c>
      <c r="O8958">
        <v>-466</v>
      </c>
      <c r="P8958">
        <v>5</v>
      </c>
      <c r="Q8958" t="s">
        <v>32</v>
      </c>
      <c r="R8958" t="s">
        <v>8304</v>
      </c>
      <c r="S8958">
        <v>-465.57</v>
      </c>
      <c r="T8958">
        <v>727</v>
      </c>
      <c r="U8958" t="s">
        <v>33</v>
      </c>
      <c r="V8958" s="2">
        <v>43390</v>
      </c>
      <c r="W8958" t="s">
        <v>39</v>
      </c>
      <c r="X8958" t="s">
        <v>285</v>
      </c>
      <c r="Y8958" t="s">
        <v>41</v>
      </c>
    </row>
    <row r="8959" spans="1:25" hidden="1" x14ac:dyDescent="0.35">
      <c r="A8959">
        <v>5</v>
      </c>
      <c r="B8959" t="s">
        <v>43</v>
      </c>
      <c r="C8959">
        <v>6</v>
      </c>
      <c r="D8959" t="s">
        <v>26</v>
      </c>
      <c r="E8959" t="s">
        <v>99</v>
      </c>
      <c r="F8959" t="s">
        <v>13</v>
      </c>
      <c r="G8959" t="s">
        <v>5413</v>
      </c>
      <c r="H8959" s="1">
        <v>0.2</v>
      </c>
      <c r="I8959" s="2">
        <v>43232</v>
      </c>
      <c r="J8959" t="s">
        <v>6399</v>
      </c>
      <c r="K8959" t="s">
        <v>102</v>
      </c>
      <c r="L8959">
        <v>19140</v>
      </c>
      <c r="M8959">
        <v>282</v>
      </c>
      <c r="N8959" t="s">
        <v>8161</v>
      </c>
      <c r="O8959">
        <v>-20</v>
      </c>
      <c r="P8959">
        <v>2</v>
      </c>
      <c r="Q8959" t="s">
        <v>104</v>
      </c>
      <c r="R8959" t="s">
        <v>8304</v>
      </c>
      <c r="S8959">
        <v>-19.559999999999999</v>
      </c>
      <c r="T8959">
        <v>82</v>
      </c>
      <c r="U8959" t="s">
        <v>33</v>
      </c>
      <c r="V8959" s="2">
        <v>43237</v>
      </c>
      <c r="W8959" t="s">
        <v>39</v>
      </c>
      <c r="X8959" t="s">
        <v>105</v>
      </c>
      <c r="Y8959" t="s">
        <v>42</v>
      </c>
    </row>
    <row r="8960" spans="1:25" x14ac:dyDescent="0.35">
      <c r="A8960">
        <v>2</v>
      </c>
      <c r="B8960" t="s">
        <v>43</v>
      </c>
      <c r="C8960">
        <v>3</v>
      </c>
      <c r="D8960" t="s">
        <v>26</v>
      </c>
      <c r="E8960" t="s">
        <v>27</v>
      </c>
      <c r="F8960" t="s">
        <v>13</v>
      </c>
      <c r="G8960" t="s">
        <v>1543</v>
      </c>
      <c r="H8960" s="1">
        <v>0</v>
      </c>
      <c r="I8960" s="2">
        <v>43372</v>
      </c>
      <c r="J8960" t="s">
        <v>3610</v>
      </c>
      <c r="K8960" t="s">
        <v>30</v>
      </c>
      <c r="L8960">
        <v>90008</v>
      </c>
      <c r="M8960">
        <v>1677</v>
      </c>
      <c r="N8960" t="s">
        <v>3357</v>
      </c>
      <c r="O8960">
        <v>9</v>
      </c>
      <c r="P8960">
        <v>1</v>
      </c>
      <c r="Q8960" t="s">
        <v>32</v>
      </c>
      <c r="R8960" t="s">
        <v>8304</v>
      </c>
      <c r="S8960">
        <v>9.11</v>
      </c>
      <c r="T8960">
        <v>19</v>
      </c>
      <c r="U8960" t="s">
        <v>19</v>
      </c>
      <c r="V8960" s="2">
        <v>43374</v>
      </c>
      <c r="W8960" t="s">
        <v>20</v>
      </c>
      <c r="X8960" t="s">
        <v>34</v>
      </c>
      <c r="Y8960" t="s">
        <v>64</v>
      </c>
    </row>
    <row r="8961" spans="1:25" hidden="1" x14ac:dyDescent="0.35">
      <c r="A8961">
        <v>3</v>
      </c>
      <c r="B8961" t="s">
        <v>25</v>
      </c>
      <c r="C8961">
        <v>1</v>
      </c>
      <c r="D8961" t="s">
        <v>26</v>
      </c>
      <c r="E8961" t="s">
        <v>450</v>
      </c>
      <c r="F8961" t="s">
        <v>13</v>
      </c>
      <c r="G8961" t="s">
        <v>5927</v>
      </c>
      <c r="H8961" s="1">
        <v>0</v>
      </c>
      <c r="I8961" s="2">
        <v>43346</v>
      </c>
      <c r="J8961" t="s">
        <v>5928</v>
      </c>
      <c r="K8961" t="s">
        <v>16</v>
      </c>
      <c r="L8961">
        <v>71203</v>
      </c>
      <c r="M8961">
        <v>795</v>
      </c>
      <c r="N8961" t="s">
        <v>2986</v>
      </c>
      <c r="O8961">
        <v>41</v>
      </c>
      <c r="P8961">
        <v>8</v>
      </c>
      <c r="Q8961" t="s">
        <v>18</v>
      </c>
      <c r="R8961" t="s">
        <v>8304</v>
      </c>
      <c r="S8961">
        <v>41.02</v>
      </c>
      <c r="T8961">
        <v>87</v>
      </c>
      <c r="U8961" t="s">
        <v>33</v>
      </c>
      <c r="V8961" s="2">
        <v>43349</v>
      </c>
      <c r="W8961" t="s">
        <v>130</v>
      </c>
      <c r="X8961" t="s">
        <v>454</v>
      </c>
      <c r="Y8961" t="s">
        <v>54</v>
      </c>
    </row>
    <row r="8962" spans="1:25" hidden="1" x14ac:dyDescent="0.35">
      <c r="A8962">
        <v>5</v>
      </c>
      <c r="B8962" t="s">
        <v>43</v>
      </c>
      <c r="C8962">
        <v>6</v>
      </c>
      <c r="D8962" t="s">
        <v>26</v>
      </c>
      <c r="E8962" t="s">
        <v>171</v>
      </c>
      <c r="F8962" t="s">
        <v>13</v>
      </c>
      <c r="G8962" t="s">
        <v>5274</v>
      </c>
      <c r="H8962" s="1">
        <v>0.2</v>
      </c>
      <c r="I8962" s="2">
        <v>43338</v>
      </c>
      <c r="J8962" t="s">
        <v>6437</v>
      </c>
      <c r="K8962" t="s">
        <v>102</v>
      </c>
      <c r="L8962">
        <v>10024</v>
      </c>
      <c r="M8962">
        <v>513</v>
      </c>
      <c r="N8962" t="s">
        <v>2851</v>
      </c>
      <c r="O8962">
        <v>46</v>
      </c>
      <c r="P8962">
        <v>8</v>
      </c>
      <c r="Q8962" t="s">
        <v>104</v>
      </c>
      <c r="R8962" t="s">
        <v>8304</v>
      </c>
      <c r="S8962">
        <v>45.84</v>
      </c>
      <c r="T8962">
        <v>147</v>
      </c>
      <c r="U8962" t="s">
        <v>33</v>
      </c>
      <c r="V8962" s="2">
        <v>43343</v>
      </c>
      <c r="W8962" t="s">
        <v>39</v>
      </c>
      <c r="X8962" t="s">
        <v>175</v>
      </c>
      <c r="Y8962" t="s">
        <v>54</v>
      </c>
    </row>
    <row r="8963" spans="1:25" hidden="1" x14ac:dyDescent="0.35">
      <c r="A8963">
        <v>6</v>
      </c>
      <c r="B8963" t="s">
        <v>10</v>
      </c>
      <c r="C8963">
        <v>6</v>
      </c>
      <c r="D8963" t="s">
        <v>26</v>
      </c>
      <c r="E8963" t="s">
        <v>998</v>
      </c>
      <c r="F8963" t="s">
        <v>13</v>
      </c>
      <c r="G8963" t="s">
        <v>5397</v>
      </c>
      <c r="H8963" s="1">
        <v>0</v>
      </c>
      <c r="I8963" s="2">
        <v>43317</v>
      </c>
      <c r="J8963" t="s">
        <v>6482</v>
      </c>
      <c r="K8963" t="s">
        <v>16</v>
      </c>
      <c r="L8963">
        <v>35810</v>
      </c>
      <c r="M8963">
        <v>360</v>
      </c>
      <c r="N8963" t="s">
        <v>6483</v>
      </c>
      <c r="O8963">
        <v>59</v>
      </c>
      <c r="P8963">
        <v>7</v>
      </c>
      <c r="Q8963" t="s">
        <v>18</v>
      </c>
      <c r="R8963" t="s">
        <v>8304</v>
      </c>
      <c r="S8963">
        <v>59.11</v>
      </c>
      <c r="T8963">
        <v>197</v>
      </c>
      <c r="U8963" t="s">
        <v>33</v>
      </c>
      <c r="V8963" s="2">
        <v>43323</v>
      </c>
      <c r="W8963" t="s">
        <v>39</v>
      </c>
      <c r="X8963" t="s">
        <v>225</v>
      </c>
      <c r="Y8963" t="s">
        <v>49</v>
      </c>
    </row>
    <row r="8964" spans="1:25" hidden="1" x14ac:dyDescent="0.35">
      <c r="A8964">
        <v>1</v>
      </c>
      <c r="B8964" t="s">
        <v>10</v>
      </c>
      <c r="C8964">
        <v>1</v>
      </c>
      <c r="D8964" t="s">
        <v>11</v>
      </c>
      <c r="E8964" t="s">
        <v>12</v>
      </c>
      <c r="F8964" t="s">
        <v>13</v>
      </c>
      <c r="G8964" t="s">
        <v>5282</v>
      </c>
      <c r="H8964" s="1">
        <v>0</v>
      </c>
      <c r="I8964" s="2">
        <v>43225</v>
      </c>
      <c r="J8964" t="s">
        <v>5283</v>
      </c>
      <c r="K8964" t="s">
        <v>30</v>
      </c>
      <c r="L8964">
        <v>89015</v>
      </c>
      <c r="M8964">
        <v>736</v>
      </c>
      <c r="N8964" t="s">
        <v>2000</v>
      </c>
      <c r="O8964">
        <v>320</v>
      </c>
      <c r="P8964">
        <v>6</v>
      </c>
      <c r="Q8964" t="s">
        <v>32</v>
      </c>
      <c r="R8964" t="s">
        <v>8304</v>
      </c>
      <c r="S8964">
        <v>320.32</v>
      </c>
      <c r="T8964">
        <v>1686</v>
      </c>
      <c r="U8964" t="s">
        <v>33</v>
      </c>
      <c r="V8964" s="2">
        <v>43226</v>
      </c>
      <c r="W8964" t="s">
        <v>130</v>
      </c>
      <c r="X8964" t="s">
        <v>831</v>
      </c>
      <c r="Y8964" t="s">
        <v>41</v>
      </c>
    </row>
    <row r="8965" spans="1:25" hidden="1" x14ac:dyDescent="0.35">
      <c r="A8965">
        <v>1</v>
      </c>
      <c r="B8965" t="s">
        <v>10</v>
      </c>
      <c r="C8965">
        <v>1</v>
      </c>
      <c r="D8965" t="s">
        <v>26</v>
      </c>
      <c r="E8965" t="s">
        <v>12</v>
      </c>
      <c r="F8965" t="s">
        <v>13</v>
      </c>
      <c r="G8965" t="s">
        <v>5282</v>
      </c>
      <c r="H8965" s="1">
        <v>0.2</v>
      </c>
      <c r="I8965" s="2">
        <v>43225</v>
      </c>
      <c r="J8965" t="s">
        <v>5283</v>
      </c>
      <c r="K8965" t="s">
        <v>30</v>
      </c>
      <c r="L8965">
        <v>89015</v>
      </c>
      <c r="M8965">
        <v>263</v>
      </c>
      <c r="N8965" t="s">
        <v>460</v>
      </c>
      <c r="O8965">
        <v>2</v>
      </c>
      <c r="P8965">
        <v>2</v>
      </c>
      <c r="Q8965" t="s">
        <v>32</v>
      </c>
      <c r="R8965" t="s">
        <v>8304</v>
      </c>
      <c r="S8965">
        <v>2</v>
      </c>
      <c r="T8965">
        <v>6</v>
      </c>
      <c r="U8965" t="s">
        <v>33</v>
      </c>
      <c r="V8965" s="2">
        <v>43226</v>
      </c>
      <c r="W8965" t="s">
        <v>130</v>
      </c>
      <c r="X8965" t="s">
        <v>831</v>
      </c>
      <c r="Y8965" t="s">
        <v>54</v>
      </c>
    </row>
    <row r="8966" spans="1:25" hidden="1" x14ac:dyDescent="0.35">
      <c r="A8966">
        <v>5</v>
      </c>
      <c r="B8966" t="s">
        <v>43</v>
      </c>
      <c r="C8966">
        <v>6</v>
      </c>
      <c r="D8966" t="s">
        <v>26</v>
      </c>
      <c r="E8966" t="s">
        <v>192</v>
      </c>
      <c r="F8966" t="s">
        <v>13</v>
      </c>
      <c r="G8966" t="s">
        <v>1289</v>
      </c>
      <c r="H8966" s="1">
        <v>0.2</v>
      </c>
      <c r="I8966" s="2">
        <v>43211</v>
      </c>
      <c r="J8966" t="s">
        <v>6273</v>
      </c>
      <c r="K8966" t="s">
        <v>73</v>
      </c>
      <c r="L8966">
        <v>60623</v>
      </c>
      <c r="M8966">
        <v>636</v>
      </c>
      <c r="N8966" t="s">
        <v>3111</v>
      </c>
      <c r="O8966">
        <v>-13</v>
      </c>
      <c r="P8966">
        <v>4</v>
      </c>
      <c r="Q8966" t="s">
        <v>75</v>
      </c>
      <c r="R8966" t="s">
        <v>8304</v>
      </c>
      <c r="S8966">
        <v>-12.79</v>
      </c>
      <c r="T8966">
        <v>102</v>
      </c>
      <c r="U8966" t="s">
        <v>33</v>
      </c>
      <c r="V8966" s="2">
        <v>43216</v>
      </c>
      <c r="W8966" t="s">
        <v>39</v>
      </c>
      <c r="X8966" t="s">
        <v>139</v>
      </c>
      <c r="Y8966" t="s">
        <v>42</v>
      </c>
    </row>
    <row r="8967" spans="1:25" hidden="1" x14ac:dyDescent="0.35">
      <c r="A8967">
        <v>5</v>
      </c>
      <c r="B8967" t="s">
        <v>43</v>
      </c>
      <c r="C8967">
        <v>6</v>
      </c>
      <c r="D8967" t="s">
        <v>26</v>
      </c>
      <c r="E8967" t="s">
        <v>192</v>
      </c>
      <c r="F8967" t="s">
        <v>13</v>
      </c>
      <c r="G8967" t="s">
        <v>1289</v>
      </c>
      <c r="H8967" s="1">
        <v>0.8</v>
      </c>
      <c r="I8967" s="2">
        <v>43211</v>
      </c>
      <c r="J8967" t="s">
        <v>6273</v>
      </c>
      <c r="K8967" t="s">
        <v>73</v>
      </c>
      <c r="L8967">
        <v>60623</v>
      </c>
      <c r="M8967">
        <v>949</v>
      </c>
      <c r="N8967" t="s">
        <v>3303</v>
      </c>
      <c r="O8967">
        <v>-127</v>
      </c>
      <c r="P8967">
        <v>3</v>
      </c>
      <c r="Q8967" t="s">
        <v>75</v>
      </c>
      <c r="R8967" t="s">
        <v>8304</v>
      </c>
      <c r="S8967">
        <v>-126.86</v>
      </c>
      <c r="T8967">
        <v>49</v>
      </c>
      <c r="U8967" t="s">
        <v>33</v>
      </c>
      <c r="V8967" s="2">
        <v>43216</v>
      </c>
      <c r="W8967" t="s">
        <v>39</v>
      </c>
      <c r="X8967" t="s">
        <v>139</v>
      </c>
      <c r="Y8967" t="s">
        <v>56</v>
      </c>
    </row>
    <row r="8968" spans="1:25" hidden="1" x14ac:dyDescent="0.35">
      <c r="A8968">
        <v>5</v>
      </c>
      <c r="B8968" t="s">
        <v>43</v>
      </c>
      <c r="C8968">
        <v>6</v>
      </c>
      <c r="D8968" t="s">
        <v>26</v>
      </c>
      <c r="E8968" t="s">
        <v>192</v>
      </c>
      <c r="F8968" t="s">
        <v>13</v>
      </c>
      <c r="G8968" t="s">
        <v>1289</v>
      </c>
      <c r="H8968" s="1">
        <v>0.8</v>
      </c>
      <c r="I8968" s="2">
        <v>43211</v>
      </c>
      <c r="J8968" t="s">
        <v>6273</v>
      </c>
      <c r="K8968" t="s">
        <v>73</v>
      </c>
      <c r="L8968">
        <v>60623</v>
      </c>
      <c r="M8968">
        <v>1261</v>
      </c>
      <c r="N8968" t="s">
        <v>3410</v>
      </c>
      <c r="O8968">
        <v>-67</v>
      </c>
      <c r="P8968">
        <v>8</v>
      </c>
      <c r="Q8968" t="s">
        <v>75</v>
      </c>
      <c r="R8968" t="s">
        <v>8304</v>
      </c>
      <c r="S8968">
        <v>-67.27</v>
      </c>
      <c r="T8968">
        <v>45</v>
      </c>
      <c r="U8968" t="s">
        <v>33</v>
      </c>
      <c r="V8968" s="2">
        <v>43216</v>
      </c>
      <c r="W8968" t="s">
        <v>39</v>
      </c>
      <c r="X8968" t="s">
        <v>139</v>
      </c>
      <c r="Y8968" t="s">
        <v>54</v>
      </c>
    </row>
    <row r="8969" spans="1:25" x14ac:dyDescent="0.35">
      <c r="A8969">
        <v>4</v>
      </c>
      <c r="B8969" t="s">
        <v>43</v>
      </c>
      <c r="C8969">
        <v>6</v>
      </c>
      <c r="D8969" t="s">
        <v>26</v>
      </c>
      <c r="E8969" t="s">
        <v>27</v>
      </c>
      <c r="F8969" t="s">
        <v>13</v>
      </c>
      <c r="G8969" t="s">
        <v>6852</v>
      </c>
      <c r="H8969" s="1">
        <v>0</v>
      </c>
      <c r="I8969" s="2">
        <v>43440</v>
      </c>
      <c r="J8969" t="s">
        <v>7628</v>
      </c>
      <c r="K8969" t="s">
        <v>30</v>
      </c>
      <c r="L8969">
        <v>90032</v>
      </c>
      <c r="M8969">
        <v>1775</v>
      </c>
      <c r="N8969" t="s">
        <v>1337</v>
      </c>
      <c r="O8969">
        <v>6</v>
      </c>
      <c r="P8969">
        <v>2</v>
      </c>
      <c r="Q8969" t="s">
        <v>32</v>
      </c>
      <c r="R8969" t="s">
        <v>8304</v>
      </c>
      <c r="S8969">
        <v>6.41</v>
      </c>
      <c r="T8969">
        <v>13</v>
      </c>
      <c r="U8969" t="s">
        <v>76</v>
      </c>
      <c r="V8969" s="2">
        <v>43444</v>
      </c>
      <c r="W8969" t="s">
        <v>39</v>
      </c>
      <c r="X8969" t="s">
        <v>34</v>
      </c>
      <c r="Y8969" t="s">
        <v>64</v>
      </c>
    </row>
    <row r="8970" spans="1:25" x14ac:dyDescent="0.35">
      <c r="A8970">
        <v>4</v>
      </c>
      <c r="B8970" t="s">
        <v>43</v>
      </c>
      <c r="C8970">
        <v>6</v>
      </c>
      <c r="D8970" t="s">
        <v>26</v>
      </c>
      <c r="E8970" t="s">
        <v>27</v>
      </c>
      <c r="F8970" t="s">
        <v>13</v>
      </c>
      <c r="G8970" t="s">
        <v>6852</v>
      </c>
      <c r="H8970" s="1">
        <v>0</v>
      </c>
      <c r="I8970" s="2">
        <v>43440</v>
      </c>
      <c r="J8970" t="s">
        <v>7628</v>
      </c>
      <c r="K8970" t="s">
        <v>30</v>
      </c>
      <c r="L8970">
        <v>90032</v>
      </c>
      <c r="M8970">
        <v>341</v>
      </c>
      <c r="N8970" t="s">
        <v>6316</v>
      </c>
      <c r="O8970">
        <v>5</v>
      </c>
      <c r="P8970">
        <v>7</v>
      </c>
      <c r="Q8970" t="s">
        <v>32</v>
      </c>
      <c r="R8970" t="s">
        <v>8304</v>
      </c>
      <c r="S8970">
        <v>5.23</v>
      </c>
      <c r="T8970">
        <v>19</v>
      </c>
      <c r="U8970" t="s">
        <v>76</v>
      </c>
      <c r="V8970" s="2">
        <v>43444</v>
      </c>
      <c r="W8970" t="s">
        <v>39</v>
      </c>
      <c r="X8970" t="s">
        <v>34</v>
      </c>
      <c r="Y8970" t="s">
        <v>49</v>
      </c>
    </row>
    <row r="8971" spans="1:25" x14ac:dyDescent="0.35">
      <c r="A8971">
        <v>4</v>
      </c>
      <c r="B8971" t="s">
        <v>43</v>
      </c>
      <c r="C8971">
        <v>6</v>
      </c>
      <c r="D8971" t="s">
        <v>26</v>
      </c>
      <c r="E8971" t="s">
        <v>27</v>
      </c>
      <c r="F8971" t="s">
        <v>13</v>
      </c>
      <c r="G8971" t="s">
        <v>6852</v>
      </c>
      <c r="H8971" s="1">
        <v>0</v>
      </c>
      <c r="I8971" s="2">
        <v>43440</v>
      </c>
      <c r="J8971" t="s">
        <v>7628</v>
      </c>
      <c r="K8971" t="s">
        <v>30</v>
      </c>
      <c r="L8971">
        <v>90032</v>
      </c>
      <c r="M8971">
        <v>119</v>
      </c>
      <c r="N8971" t="s">
        <v>1141</v>
      </c>
      <c r="O8971">
        <v>0</v>
      </c>
      <c r="P8971">
        <v>7</v>
      </c>
      <c r="Q8971" t="s">
        <v>32</v>
      </c>
      <c r="R8971" t="s">
        <v>8304</v>
      </c>
      <c r="S8971">
        <v>0</v>
      </c>
      <c r="T8971">
        <v>14</v>
      </c>
      <c r="U8971" t="s">
        <v>76</v>
      </c>
      <c r="V8971" s="2">
        <v>43444</v>
      </c>
      <c r="W8971" t="s">
        <v>39</v>
      </c>
      <c r="X8971" t="s">
        <v>34</v>
      </c>
      <c r="Y8971" t="s">
        <v>176</v>
      </c>
    </row>
    <row r="8972" spans="1:25" x14ac:dyDescent="0.35">
      <c r="A8972">
        <v>4</v>
      </c>
      <c r="B8972" t="s">
        <v>43</v>
      </c>
      <c r="C8972">
        <v>6</v>
      </c>
      <c r="D8972" t="s">
        <v>26</v>
      </c>
      <c r="E8972" t="s">
        <v>27</v>
      </c>
      <c r="F8972" t="s">
        <v>13</v>
      </c>
      <c r="G8972" t="s">
        <v>6852</v>
      </c>
      <c r="H8972" s="1">
        <v>0.2</v>
      </c>
      <c r="I8972" s="2">
        <v>43440</v>
      </c>
      <c r="J8972" t="s">
        <v>7628</v>
      </c>
      <c r="K8972" t="s">
        <v>30</v>
      </c>
      <c r="L8972">
        <v>90032</v>
      </c>
      <c r="M8972">
        <v>241</v>
      </c>
      <c r="N8972" t="s">
        <v>2935</v>
      </c>
      <c r="O8972">
        <v>5</v>
      </c>
      <c r="P8972">
        <v>4</v>
      </c>
      <c r="Q8972" t="s">
        <v>32</v>
      </c>
      <c r="R8972" t="s">
        <v>8304</v>
      </c>
      <c r="S8972">
        <v>4.68</v>
      </c>
      <c r="T8972">
        <v>13</v>
      </c>
      <c r="U8972" t="s">
        <v>76</v>
      </c>
      <c r="V8972" s="2">
        <v>43444</v>
      </c>
      <c r="W8972" t="s">
        <v>39</v>
      </c>
      <c r="X8972" t="s">
        <v>34</v>
      </c>
      <c r="Y8972" t="s">
        <v>54</v>
      </c>
    </row>
    <row r="8973" spans="1:25" x14ac:dyDescent="0.35">
      <c r="A8973">
        <v>4</v>
      </c>
      <c r="B8973" t="s">
        <v>43</v>
      </c>
      <c r="C8973">
        <v>6</v>
      </c>
      <c r="D8973" t="s">
        <v>26</v>
      </c>
      <c r="E8973" t="s">
        <v>27</v>
      </c>
      <c r="F8973" t="s">
        <v>13</v>
      </c>
      <c r="G8973" t="s">
        <v>6852</v>
      </c>
      <c r="H8973" s="1">
        <v>0.2</v>
      </c>
      <c r="I8973" s="2">
        <v>43440</v>
      </c>
      <c r="J8973" t="s">
        <v>7628</v>
      </c>
      <c r="K8973" t="s">
        <v>30</v>
      </c>
      <c r="L8973">
        <v>90032</v>
      </c>
      <c r="M8973">
        <v>904</v>
      </c>
      <c r="N8973" t="s">
        <v>3960</v>
      </c>
      <c r="O8973">
        <v>153</v>
      </c>
      <c r="P8973">
        <v>14</v>
      </c>
      <c r="Q8973" t="s">
        <v>32</v>
      </c>
      <c r="R8973" t="s">
        <v>8304</v>
      </c>
      <c r="S8973">
        <v>153.12</v>
      </c>
      <c r="T8973">
        <v>437</v>
      </c>
      <c r="U8973" t="s">
        <v>76</v>
      </c>
      <c r="V8973" s="2">
        <v>43444</v>
      </c>
      <c r="W8973" t="s">
        <v>39</v>
      </c>
      <c r="X8973" t="s">
        <v>34</v>
      </c>
      <c r="Y8973" t="s">
        <v>54</v>
      </c>
    </row>
    <row r="8974" spans="1:25" x14ac:dyDescent="0.35">
      <c r="A8974">
        <v>4</v>
      </c>
      <c r="B8974" t="s">
        <v>43</v>
      </c>
      <c r="C8974">
        <v>6</v>
      </c>
      <c r="D8974" t="s">
        <v>50</v>
      </c>
      <c r="E8974" t="s">
        <v>27</v>
      </c>
      <c r="F8974" t="s">
        <v>13</v>
      </c>
      <c r="G8974" t="s">
        <v>6852</v>
      </c>
      <c r="H8974" s="1">
        <v>0.2</v>
      </c>
      <c r="I8974" s="2">
        <v>43440</v>
      </c>
      <c r="J8974" t="s">
        <v>7628</v>
      </c>
      <c r="K8974" t="s">
        <v>30</v>
      </c>
      <c r="L8974">
        <v>90032</v>
      </c>
      <c r="M8974">
        <v>441</v>
      </c>
      <c r="N8974" t="s">
        <v>1144</v>
      </c>
      <c r="O8974">
        <v>31</v>
      </c>
      <c r="P8974">
        <v>2</v>
      </c>
      <c r="Q8974" t="s">
        <v>32</v>
      </c>
      <c r="R8974" t="s">
        <v>8304</v>
      </c>
      <c r="S8974">
        <v>31.2</v>
      </c>
      <c r="T8974">
        <v>250</v>
      </c>
      <c r="U8974" t="s">
        <v>76</v>
      </c>
      <c r="V8974" s="2">
        <v>43444</v>
      </c>
      <c r="W8974" t="s">
        <v>39</v>
      </c>
      <c r="X8974" t="s">
        <v>34</v>
      </c>
      <c r="Y8974" t="s">
        <v>52</v>
      </c>
    </row>
    <row r="8975" spans="1:25" x14ac:dyDescent="0.35">
      <c r="A8975">
        <v>4</v>
      </c>
      <c r="B8975" t="s">
        <v>43</v>
      </c>
      <c r="C8975">
        <v>6</v>
      </c>
      <c r="D8975" t="s">
        <v>50</v>
      </c>
      <c r="E8975" t="s">
        <v>27</v>
      </c>
      <c r="F8975" t="s">
        <v>13</v>
      </c>
      <c r="G8975" t="s">
        <v>6852</v>
      </c>
      <c r="H8975" s="1">
        <v>0.2</v>
      </c>
      <c r="I8975" s="2">
        <v>43440</v>
      </c>
      <c r="J8975" t="s">
        <v>7628</v>
      </c>
      <c r="K8975" t="s">
        <v>30</v>
      </c>
      <c r="L8975">
        <v>90032</v>
      </c>
      <c r="M8975">
        <v>174</v>
      </c>
      <c r="N8975" t="s">
        <v>5084</v>
      </c>
      <c r="O8975">
        <v>27</v>
      </c>
      <c r="P8975">
        <v>5</v>
      </c>
      <c r="Q8975" t="s">
        <v>32</v>
      </c>
      <c r="R8975" t="s">
        <v>8304</v>
      </c>
      <c r="S8975">
        <v>27.2</v>
      </c>
      <c r="T8975">
        <v>272</v>
      </c>
      <c r="U8975" t="s">
        <v>76</v>
      </c>
      <c r="V8975" s="2">
        <v>43444</v>
      </c>
      <c r="W8975" t="s">
        <v>39</v>
      </c>
      <c r="X8975" t="s">
        <v>34</v>
      </c>
      <c r="Y8975" t="s">
        <v>52</v>
      </c>
    </row>
    <row r="8976" spans="1:25" hidden="1" x14ac:dyDescent="0.35">
      <c r="A8976">
        <v>3</v>
      </c>
      <c r="B8976" t="s">
        <v>25</v>
      </c>
      <c r="C8976">
        <v>1</v>
      </c>
      <c r="D8976" t="s">
        <v>26</v>
      </c>
      <c r="E8976" t="s">
        <v>171</v>
      </c>
      <c r="F8976" t="s">
        <v>13</v>
      </c>
      <c r="G8976" t="s">
        <v>5316</v>
      </c>
      <c r="H8976" s="1">
        <v>0</v>
      </c>
      <c r="I8976" s="2">
        <v>43450</v>
      </c>
      <c r="J8976" t="s">
        <v>5865</v>
      </c>
      <c r="K8976" t="s">
        <v>102</v>
      </c>
      <c r="L8976">
        <v>10009</v>
      </c>
      <c r="M8976">
        <v>1517</v>
      </c>
      <c r="N8976" t="s">
        <v>5866</v>
      </c>
      <c r="O8976">
        <v>2</v>
      </c>
      <c r="P8976">
        <v>2</v>
      </c>
      <c r="Q8976" t="s">
        <v>104</v>
      </c>
      <c r="R8976" t="s">
        <v>8304</v>
      </c>
      <c r="S8976">
        <v>1.8</v>
      </c>
      <c r="T8976">
        <v>4</v>
      </c>
      <c r="U8976" t="s">
        <v>33</v>
      </c>
      <c r="V8976" s="2">
        <v>43453</v>
      </c>
      <c r="W8976" t="s">
        <v>130</v>
      </c>
      <c r="X8976" t="s">
        <v>175</v>
      </c>
      <c r="Y8976" t="s">
        <v>176</v>
      </c>
    </row>
    <row r="8977" spans="1:25" hidden="1" x14ac:dyDescent="0.35">
      <c r="A8977">
        <v>4</v>
      </c>
      <c r="B8977" t="s">
        <v>43</v>
      </c>
      <c r="C8977">
        <v>6</v>
      </c>
      <c r="D8977" t="s">
        <v>11</v>
      </c>
      <c r="E8977" t="s">
        <v>192</v>
      </c>
      <c r="F8977" t="s">
        <v>13</v>
      </c>
      <c r="G8977" t="s">
        <v>1305</v>
      </c>
      <c r="H8977" s="1">
        <v>0.3</v>
      </c>
      <c r="I8977" s="2">
        <v>43346</v>
      </c>
      <c r="J8977" t="s">
        <v>2214</v>
      </c>
      <c r="K8977" t="s">
        <v>73</v>
      </c>
      <c r="L8977">
        <v>60610</v>
      </c>
      <c r="M8977">
        <v>1390</v>
      </c>
      <c r="N8977" t="s">
        <v>2215</v>
      </c>
      <c r="O8977">
        <v>0</v>
      </c>
      <c r="P8977">
        <v>4</v>
      </c>
      <c r="Q8977" t="s">
        <v>75</v>
      </c>
      <c r="R8977" t="s">
        <v>8304</v>
      </c>
      <c r="S8977">
        <v>0</v>
      </c>
      <c r="T8977">
        <v>199</v>
      </c>
      <c r="U8977" t="s">
        <v>19</v>
      </c>
      <c r="V8977" s="2">
        <v>43350</v>
      </c>
      <c r="W8977" t="s">
        <v>39</v>
      </c>
      <c r="X8977" t="s">
        <v>139</v>
      </c>
      <c r="Y8977" t="s">
        <v>22</v>
      </c>
    </row>
    <row r="8978" spans="1:25" hidden="1" x14ac:dyDescent="0.35">
      <c r="A8978">
        <v>4</v>
      </c>
      <c r="B8978" t="s">
        <v>43</v>
      </c>
      <c r="C8978">
        <v>6</v>
      </c>
      <c r="D8978" t="s">
        <v>11</v>
      </c>
      <c r="E8978" t="s">
        <v>369</v>
      </c>
      <c r="F8978" t="s">
        <v>13</v>
      </c>
      <c r="G8978" t="s">
        <v>7048</v>
      </c>
      <c r="H8978" s="1">
        <v>0.6</v>
      </c>
      <c r="I8978" s="2">
        <v>43309</v>
      </c>
      <c r="J8978" t="s">
        <v>7049</v>
      </c>
      <c r="K8978" t="s">
        <v>73</v>
      </c>
      <c r="L8978">
        <v>77506</v>
      </c>
      <c r="M8978">
        <v>579</v>
      </c>
      <c r="N8978" t="s">
        <v>2622</v>
      </c>
      <c r="O8978">
        <v>-10</v>
      </c>
      <c r="P8978">
        <v>5</v>
      </c>
      <c r="Q8978" t="s">
        <v>75</v>
      </c>
      <c r="R8978" t="s">
        <v>8304</v>
      </c>
      <c r="S8978">
        <v>-9.8800000000000008</v>
      </c>
      <c r="T8978">
        <v>25</v>
      </c>
      <c r="U8978" t="s">
        <v>76</v>
      </c>
      <c r="V8978" s="2">
        <v>43313</v>
      </c>
      <c r="W8978" t="s">
        <v>39</v>
      </c>
      <c r="X8978" t="s">
        <v>77</v>
      </c>
      <c r="Y8978" t="s">
        <v>47</v>
      </c>
    </row>
    <row r="8979" spans="1:25" hidden="1" x14ac:dyDescent="0.35">
      <c r="A8979">
        <v>4</v>
      </c>
      <c r="B8979" t="s">
        <v>43</v>
      </c>
      <c r="C8979">
        <v>6</v>
      </c>
      <c r="D8979" t="s">
        <v>11</v>
      </c>
      <c r="E8979" t="s">
        <v>369</v>
      </c>
      <c r="F8979" t="s">
        <v>13</v>
      </c>
      <c r="G8979" t="s">
        <v>7048</v>
      </c>
      <c r="H8979" s="1">
        <v>0.6</v>
      </c>
      <c r="I8979" s="2">
        <v>43309</v>
      </c>
      <c r="J8979" t="s">
        <v>7049</v>
      </c>
      <c r="K8979" t="s">
        <v>73</v>
      </c>
      <c r="L8979">
        <v>77506</v>
      </c>
      <c r="M8979">
        <v>1538</v>
      </c>
      <c r="N8979" t="s">
        <v>8285</v>
      </c>
      <c r="O8979">
        <v>-378</v>
      </c>
      <c r="P8979">
        <v>5</v>
      </c>
      <c r="Q8979" t="s">
        <v>75</v>
      </c>
      <c r="R8979" t="s">
        <v>8304</v>
      </c>
      <c r="S8979">
        <v>-378.4</v>
      </c>
      <c r="T8979">
        <v>303</v>
      </c>
      <c r="U8979" t="s">
        <v>76</v>
      </c>
      <c r="V8979" s="2">
        <v>43313</v>
      </c>
      <c r="W8979" t="s">
        <v>39</v>
      </c>
      <c r="X8979" t="s">
        <v>77</v>
      </c>
      <c r="Y8979" t="s">
        <v>47</v>
      </c>
    </row>
    <row r="8980" spans="1:25" hidden="1" x14ac:dyDescent="0.35">
      <c r="A8980">
        <v>5</v>
      </c>
      <c r="B8980" t="s">
        <v>43</v>
      </c>
      <c r="C8980">
        <v>6</v>
      </c>
      <c r="D8980" t="s">
        <v>26</v>
      </c>
      <c r="E8980" t="s">
        <v>1021</v>
      </c>
      <c r="F8980" t="s">
        <v>13</v>
      </c>
      <c r="G8980" t="s">
        <v>1022</v>
      </c>
      <c r="H8980" s="1">
        <v>0.7</v>
      </c>
      <c r="I8980" s="2">
        <v>43250</v>
      </c>
      <c r="J8980" t="s">
        <v>1023</v>
      </c>
      <c r="K8980" t="s">
        <v>30</v>
      </c>
      <c r="L8980">
        <v>80134</v>
      </c>
      <c r="M8980">
        <v>1609</v>
      </c>
      <c r="N8980" t="s">
        <v>1024</v>
      </c>
      <c r="O8980">
        <v>-15</v>
      </c>
      <c r="P8980">
        <v>2</v>
      </c>
      <c r="Q8980" t="s">
        <v>32</v>
      </c>
      <c r="R8980" t="s">
        <v>92</v>
      </c>
      <c r="S8980">
        <v>-15.08</v>
      </c>
      <c r="T8980">
        <v>23</v>
      </c>
      <c r="U8980" t="s">
        <v>33</v>
      </c>
      <c r="V8980" s="2">
        <v>43255</v>
      </c>
      <c r="W8980" t="s">
        <v>39</v>
      </c>
      <c r="X8980" t="s">
        <v>285</v>
      </c>
      <c r="Y8980" t="s">
        <v>54</v>
      </c>
    </row>
    <row r="8981" spans="1:25" hidden="1" x14ac:dyDescent="0.35">
      <c r="A8981">
        <v>5</v>
      </c>
      <c r="B8981" t="s">
        <v>43</v>
      </c>
      <c r="C8981">
        <v>6</v>
      </c>
      <c r="D8981" t="s">
        <v>26</v>
      </c>
      <c r="E8981" t="s">
        <v>1021</v>
      </c>
      <c r="F8981" t="s">
        <v>13</v>
      </c>
      <c r="G8981" t="s">
        <v>1022</v>
      </c>
      <c r="H8981" s="1">
        <v>0.7</v>
      </c>
      <c r="I8981" s="2">
        <v>43250</v>
      </c>
      <c r="J8981" t="s">
        <v>1023</v>
      </c>
      <c r="K8981" t="s">
        <v>30</v>
      </c>
      <c r="L8981">
        <v>80134</v>
      </c>
      <c r="M8981">
        <v>712</v>
      </c>
      <c r="N8981" t="s">
        <v>1025</v>
      </c>
      <c r="O8981">
        <v>-12</v>
      </c>
      <c r="P8981">
        <v>2</v>
      </c>
      <c r="Q8981" t="s">
        <v>32</v>
      </c>
      <c r="R8981" t="s">
        <v>92</v>
      </c>
      <c r="S8981">
        <v>-11.96</v>
      </c>
      <c r="T8981">
        <v>15</v>
      </c>
      <c r="U8981" t="s">
        <v>33</v>
      </c>
      <c r="V8981" s="2">
        <v>43255</v>
      </c>
      <c r="W8981" t="s">
        <v>39</v>
      </c>
      <c r="X8981" t="s">
        <v>285</v>
      </c>
      <c r="Y8981" t="s">
        <v>54</v>
      </c>
    </row>
    <row r="8982" spans="1:25" hidden="1" x14ac:dyDescent="0.35">
      <c r="A8982">
        <v>5</v>
      </c>
      <c r="B8982" t="s">
        <v>43</v>
      </c>
      <c r="C8982">
        <v>6</v>
      </c>
      <c r="D8982" t="s">
        <v>11</v>
      </c>
      <c r="E8982" t="s">
        <v>1021</v>
      </c>
      <c r="F8982" t="s">
        <v>13</v>
      </c>
      <c r="G8982" t="s">
        <v>1022</v>
      </c>
      <c r="H8982" s="1">
        <v>0.2</v>
      </c>
      <c r="I8982" s="2">
        <v>43250</v>
      </c>
      <c r="J8982" t="s">
        <v>1023</v>
      </c>
      <c r="K8982" t="s">
        <v>30</v>
      </c>
      <c r="L8982">
        <v>80134</v>
      </c>
      <c r="M8982">
        <v>770</v>
      </c>
      <c r="N8982" t="s">
        <v>1026</v>
      </c>
      <c r="O8982">
        <v>50</v>
      </c>
      <c r="P8982">
        <v>2</v>
      </c>
      <c r="Q8982" t="s">
        <v>32</v>
      </c>
      <c r="R8982" t="s">
        <v>92</v>
      </c>
      <c r="S8982">
        <v>50.1</v>
      </c>
      <c r="T8982">
        <v>802</v>
      </c>
      <c r="U8982" t="s">
        <v>33</v>
      </c>
      <c r="V8982" s="2">
        <v>43255</v>
      </c>
      <c r="W8982" t="s">
        <v>39</v>
      </c>
      <c r="X8982" t="s">
        <v>285</v>
      </c>
      <c r="Y8982" t="s">
        <v>24</v>
      </c>
    </row>
    <row r="8983" spans="1:25" hidden="1" x14ac:dyDescent="0.35">
      <c r="A8983">
        <v>5</v>
      </c>
      <c r="B8983" t="s">
        <v>43</v>
      </c>
      <c r="C8983">
        <v>6</v>
      </c>
      <c r="D8983" t="s">
        <v>26</v>
      </c>
      <c r="E8983" t="s">
        <v>1021</v>
      </c>
      <c r="F8983" t="s">
        <v>13</v>
      </c>
      <c r="G8983" t="s">
        <v>1022</v>
      </c>
      <c r="H8983" s="1">
        <v>0.7</v>
      </c>
      <c r="I8983" s="2">
        <v>43250</v>
      </c>
      <c r="J8983" t="s">
        <v>1023</v>
      </c>
      <c r="K8983" t="s">
        <v>30</v>
      </c>
      <c r="L8983">
        <v>80134</v>
      </c>
      <c r="M8983">
        <v>1521</v>
      </c>
      <c r="N8983" t="s">
        <v>1027</v>
      </c>
      <c r="O8983">
        <v>-2</v>
      </c>
      <c r="P8983">
        <v>3</v>
      </c>
      <c r="Q8983" t="s">
        <v>32</v>
      </c>
      <c r="R8983" t="s">
        <v>92</v>
      </c>
      <c r="S8983">
        <v>-1.9</v>
      </c>
      <c r="T8983">
        <v>2</v>
      </c>
      <c r="U8983" t="s">
        <v>33</v>
      </c>
      <c r="V8983" s="2">
        <v>43255</v>
      </c>
      <c r="W8983" t="s">
        <v>39</v>
      </c>
      <c r="X8983" t="s">
        <v>285</v>
      </c>
      <c r="Y8983" t="s">
        <v>54</v>
      </c>
    </row>
    <row r="8984" spans="1:25" hidden="1" x14ac:dyDescent="0.35">
      <c r="A8984">
        <v>5</v>
      </c>
      <c r="B8984" t="s">
        <v>43</v>
      </c>
      <c r="C8984">
        <v>6</v>
      </c>
      <c r="D8984" t="s">
        <v>26</v>
      </c>
      <c r="E8984" t="s">
        <v>1021</v>
      </c>
      <c r="F8984" t="s">
        <v>13</v>
      </c>
      <c r="G8984" t="s">
        <v>1022</v>
      </c>
      <c r="H8984" s="1">
        <v>0.2</v>
      </c>
      <c r="I8984" s="2">
        <v>43250</v>
      </c>
      <c r="J8984" t="s">
        <v>1023</v>
      </c>
      <c r="K8984" t="s">
        <v>30</v>
      </c>
      <c r="L8984">
        <v>80134</v>
      </c>
      <c r="M8984">
        <v>1625</v>
      </c>
      <c r="N8984" t="s">
        <v>1028</v>
      </c>
      <c r="O8984">
        <v>12</v>
      </c>
      <c r="P8984">
        <v>1</v>
      </c>
      <c r="Q8984" t="s">
        <v>32</v>
      </c>
      <c r="R8984" t="s">
        <v>92</v>
      </c>
      <c r="S8984">
        <v>11.89</v>
      </c>
      <c r="T8984">
        <v>33</v>
      </c>
      <c r="U8984" t="s">
        <v>33</v>
      </c>
      <c r="V8984" s="2">
        <v>43255</v>
      </c>
      <c r="W8984" t="s">
        <v>39</v>
      </c>
      <c r="X8984" t="s">
        <v>285</v>
      </c>
      <c r="Y8984" t="s">
        <v>64</v>
      </c>
    </row>
    <row r="8985" spans="1:25" hidden="1" x14ac:dyDescent="0.35">
      <c r="A8985">
        <v>2</v>
      </c>
      <c r="B8985" t="s">
        <v>25</v>
      </c>
      <c r="C8985">
        <v>1</v>
      </c>
      <c r="D8985" t="s">
        <v>26</v>
      </c>
      <c r="E8985" t="s">
        <v>1595</v>
      </c>
      <c r="F8985" t="s">
        <v>13</v>
      </c>
      <c r="G8985" t="s">
        <v>2318</v>
      </c>
      <c r="H8985" s="1">
        <v>0.2</v>
      </c>
      <c r="I8985" s="2">
        <v>43465</v>
      </c>
      <c r="J8985" t="s">
        <v>2965</v>
      </c>
      <c r="K8985" t="s">
        <v>102</v>
      </c>
      <c r="L8985">
        <v>43130</v>
      </c>
      <c r="M8985">
        <v>1554</v>
      </c>
      <c r="N8985" t="s">
        <v>2966</v>
      </c>
      <c r="O8985">
        <v>-35</v>
      </c>
      <c r="P8985">
        <v>4</v>
      </c>
      <c r="Q8985" t="s">
        <v>104</v>
      </c>
      <c r="R8985" t="s">
        <v>8304</v>
      </c>
      <c r="S8985">
        <v>-35.22</v>
      </c>
      <c r="T8985">
        <v>157</v>
      </c>
      <c r="U8985" t="s">
        <v>19</v>
      </c>
      <c r="V8985" s="2">
        <v>43467</v>
      </c>
      <c r="W8985" t="s">
        <v>130</v>
      </c>
      <c r="X8985" t="s">
        <v>309</v>
      </c>
      <c r="Y8985" t="s">
        <v>42</v>
      </c>
    </row>
    <row r="8986" spans="1:25" hidden="1" x14ac:dyDescent="0.35">
      <c r="A8986">
        <v>4</v>
      </c>
      <c r="B8986" t="s">
        <v>43</v>
      </c>
      <c r="C8986">
        <v>6</v>
      </c>
      <c r="D8986" t="s">
        <v>26</v>
      </c>
      <c r="E8986" t="s">
        <v>65</v>
      </c>
      <c r="F8986" t="s">
        <v>13</v>
      </c>
      <c r="G8986" t="s">
        <v>5236</v>
      </c>
      <c r="H8986" s="1">
        <v>0</v>
      </c>
      <c r="I8986" s="2">
        <v>43334</v>
      </c>
      <c r="J8986" t="s">
        <v>6587</v>
      </c>
      <c r="K8986" t="s">
        <v>30</v>
      </c>
      <c r="L8986">
        <v>98105</v>
      </c>
      <c r="M8986">
        <v>1805</v>
      </c>
      <c r="N8986" t="s">
        <v>3438</v>
      </c>
      <c r="O8986">
        <v>9</v>
      </c>
      <c r="P8986">
        <v>3</v>
      </c>
      <c r="Q8986" t="s">
        <v>32</v>
      </c>
      <c r="R8986" t="s">
        <v>8304</v>
      </c>
      <c r="S8986">
        <v>9.33</v>
      </c>
      <c r="T8986">
        <v>19</v>
      </c>
      <c r="U8986" t="s">
        <v>33</v>
      </c>
      <c r="V8986" s="2">
        <v>43338</v>
      </c>
      <c r="W8986" t="s">
        <v>39</v>
      </c>
      <c r="X8986" t="s">
        <v>69</v>
      </c>
      <c r="Y8986" t="s">
        <v>64</v>
      </c>
    </row>
    <row r="8987" spans="1:25" hidden="1" x14ac:dyDescent="0.35">
      <c r="A8987">
        <v>3</v>
      </c>
      <c r="B8987" t="s">
        <v>25</v>
      </c>
      <c r="C8987">
        <v>1</v>
      </c>
      <c r="D8987" t="s">
        <v>11</v>
      </c>
      <c r="E8987" t="s">
        <v>305</v>
      </c>
      <c r="F8987" t="s">
        <v>13</v>
      </c>
      <c r="G8987" t="s">
        <v>1626</v>
      </c>
      <c r="H8987" s="1">
        <v>0</v>
      </c>
      <c r="I8987" s="2">
        <v>43198</v>
      </c>
      <c r="J8987" t="s">
        <v>1627</v>
      </c>
      <c r="K8987" t="s">
        <v>16</v>
      </c>
      <c r="L8987">
        <v>31907</v>
      </c>
      <c r="M8987">
        <v>838</v>
      </c>
      <c r="N8987" t="s">
        <v>1628</v>
      </c>
      <c r="O8987">
        <v>89</v>
      </c>
      <c r="P8987">
        <v>5</v>
      </c>
      <c r="Q8987" t="s">
        <v>18</v>
      </c>
      <c r="R8987" t="s">
        <v>8304</v>
      </c>
      <c r="S8987">
        <v>88.73</v>
      </c>
      <c r="T8987">
        <v>355</v>
      </c>
      <c r="U8987" t="s">
        <v>19</v>
      </c>
      <c r="V8987" s="2">
        <v>43201</v>
      </c>
      <c r="W8987" t="s">
        <v>130</v>
      </c>
      <c r="X8987" t="s">
        <v>761</v>
      </c>
      <c r="Y8987" t="s">
        <v>22</v>
      </c>
    </row>
    <row r="8988" spans="1:25" hidden="1" x14ac:dyDescent="0.35">
      <c r="A8988">
        <v>5</v>
      </c>
      <c r="B8988" t="s">
        <v>43</v>
      </c>
      <c r="C8988">
        <v>6</v>
      </c>
      <c r="D8988" t="s">
        <v>50</v>
      </c>
      <c r="E8988" t="s">
        <v>99</v>
      </c>
      <c r="F8988" t="s">
        <v>13</v>
      </c>
      <c r="G8988" t="s">
        <v>797</v>
      </c>
      <c r="H8988" s="1">
        <v>0.4</v>
      </c>
      <c r="I8988" s="2">
        <v>43409</v>
      </c>
      <c r="J8988" t="s">
        <v>6773</v>
      </c>
      <c r="K8988" t="s">
        <v>102</v>
      </c>
      <c r="L8988">
        <v>19134</v>
      </c>
      <c r="M8988">
        <v>139</v>
      </c>
      <c r="N8988" t="s">
        <v>5102</v>
      </c>
      <c r="O8988">
        <v>-16</v>
      </c>
      <c r="P8988">
        <v>2</v>
      </c>
      <c r="Q8988" t="s">
        <v>104</v>
      </c>
      <c r="R8988" t="s">
        <v>8304</v>
      </c>
      <c r="S8988">
        <v>-15.99</v>
      </c>
      <c r="T8988">
        <v>24</v>
      </c>
      <c r="U8988" t="s">
        <v>33</v>
      </c>
      <c r="V8988" s="2">
        <v>43414</v>
      </c>
      <c r="W8988" t="s">
        <v>39</v>
      </c>
      <c r="X8988" t="s">
        <v>105</v>
      </c>
      <c r="Y8988" t="s">
        <v>52</v>
      </c>
    </row>
    <row r="8989" spans="1:25" hidden="1" x14ac:dyDescent="0.35">
      <c r="A8989">
        <v>4</v>
      </c>
      <c r="B8989" t="s">
        <v>43</v>
      </c>
      <c r="C8989">
        <v>6</v>
      </c>
      <c r="D8989" t="s">
        <v>11</v>
      </c>
      <c r="E8989" t="s">
        <v>667</v>
      </c>
      <c r="F8989" t="s">
        <v>13</v>
      </c>
      <c r="G8989" t="s">
        <v>5284</v>
      </c>
      <c r="H8989" s="1">
        <v>0</v>
      </c>
      <c r="I8989" s="2">
        <v>43206</v>
      </c>
      <c r="J8989" t="s">
        <v>5572</v>
      </c>
      <c r="K8989" t="s">
        <v>102</v>
      </c>
      <c r="L8989">
        <v>8701</v>
      </c>
      <c r="M8989">
        <v>1496</v>
      </c>
      <c r="N8989" t="s">
        <v>2270</v>
      </c>
      <c r="O8989">
        <v>3</v>
      </c>
      <c r="P8989">
        <v>2</v>
      </c>
      <c r="Q8989" t="s">
        <v>104</v>
      </c>
      <c r="R8989" t="s">
        <v>8304</v>
      </c>
      <c r="S8989">
        <v>3.29</v>
      </c>
      <c r="T8989">
        <v>10</v>
      </c>
      <c r="U8989" t="s">
        <v>33</v>
      </c>
      <c r="V8989" s="2">
        <v>43210</v>
      </c>
      <c r="W8989" t="s">
        <v>39</v>
      </c>
      <c r="X8989" t="s">
        <v>485</v>
      </c>
      <c r="Y8989" t="s">
        <v>47</v>
      </c>
    </row>
    <row r="8990" spans="1:25" hidden="1" x14ac:dyDescent="0.35">
      <c r="A8990">
        <v>4</v>
      </c>
      <c r="B8990" t="s">
        <v>43</v>
      </c>
      <c r="C8990">
        <v>6</v>
      </c>
      <c r="D8990" t="s">
        <v>26</v>
      </c>
      <c r="E8990" t="s">
        <v>667</v>
      </c>
      <c r="F8990" t="s">
        <v>13</v>
      </c>
      <c r="G8990" t="s">
        <v>5284</v>
      </c>
      <c r="H8990" s="1">
        <v>0</v>
      </c>
      <c r="I8990" s="2">
        <v>43206</v>
      </c>
      <c r="J8990" t="s">
        <v>5572</v>
      </c>
      <c r="K8990" t="s">
        <v>102</v>
      </c>
      <c r="L8990">
        <v>8701</v>
      </c>
      <c r="M8990">
        <v>1650</v>
      </c>
      <c r="N8990" t="s">
        <v>3967</v>
      </c>
      <c r="O8990">
        <v>12</v>
      </c>
      <c r="P8990">
        <v>5</v>
      </c>
      <c r="Q8990" t="s">
        <v>104</v>
      </c>
      <c r="R8990" t="s">
        <v>8304</v>
      </c>
      <c r="S8990">
        <v>11.89</v>
      </c>
      <c r="T8990">
        <v>25</v>
      </c>
      <c r="U8990" t="s">
        <v>33</v>
      </c>
      <c r="V8990" s="2">
        <v>43210</v>
      </c>
      <c r="W8990" t="s">
        <v>39</v>
      </c>
      <c r="X8990" t="s">
        <v>485</v>
      </c>
      <c r="Y8990" t="s">
        <v>54</v>
      </c>
    </row>
    <row r="8991" spans="1:25" hidden="1" x14ac:dyDescent="0.35">
      <c r="A8991">
        <v>4</v>
      </c>
      <c r="B8991" t="s">
        <v>43</v>
      </c>
      <c r="C8991">
        <v>6</v>
      </c>
      <c r="D8991" t="s">
        <v>50</v>
      </c>
      <c r="E8991" t="s">
        <v>667</v>
      </c>
      <c r="F8991" t="s">
        <v>13</v>
      </c>
      <c r="G8991" t="s">
        <v>5284</v>
      </c>
      <c r="H8991" s="1">
        <v>0</v>
      </c>
      <c r="I8991" s="2">
        <v>43206</v>
      </c>
      <c r="J8991" t="s">
        <v>5572</v>
      </c>
      <c r="K8991" t="s">
        <v>102</v>
      </c>
      <c r="L8991">
        <v>8701</v>
      </c>
      <c r="M8991">
        <v>20</v>
      </c>
      <c r="N8991" t="s">
        <v>6760</v>
      </c>
      <c r="O8991">
        <v>2366</v>
      </c>
      <c r="P8991">
        <v>7</v>
      </c>
      <c r="Q8991" t="s">
        <v>104</v>
      </c>
      <c r="R8991" t="s">
        <v>8304</v>
      </c>
      <c r="S8991">
        <v>2365.98</v>
      </c>
      <c r="T8991">
        <v>9100</v>
      </c>
      <c r="U8991" t="s">
        <v>33</v>
      </c>
      <c r="V8991" s="2">
        <v>43210</v>
      </c>
      <c r="W8991" t="s">
        <v>39</v>
      </c>
      <c r="X8991" t="s">
        <v>485</v>
      </c>
      <c r="Y8991" t="s">
        <v>422</v>
      </c>
    </row>
    <row r="8992" spans="1:25" hidden="1" x14ac:dyDescent="0.35">
      <c r="A8992">
        <v>4</v>
      </c>
      <c r="B8992" t="s">
        <v>43</v>
      </c>
      <c r="C8992">
        <v>6</v>
      </c>
      <c r="D8992" t="s">
        <v>50</v>
      </c>
      <c r="E8992" t="s">
        <v>65</v>
      </c>
      <c r="F8992" t="s">
        <v>13</v>
      </c>
      <c r="G8992" t="s">
        <v>1428</v>
      </c>
      <c r="H8992" s="1">
        <v>0</v>
      </c>
      <c r="I8992" s="2">
        <v>43387</v>
      </c>
      <c r="J8992" t="s">
        <v>6796</v>
      </c>
      <c r="K8992" t="s">
        <v>30</v>
      </c>
      <c r="L8992">
        <v>98115</v>
      </c>
      <c r="M8992">
        <v>1617</v>
      </c>
      <c r="N8992" t="s">
        <v>4732</v>
      </c>
      <c r="O8992">
        <v>30</v>
      </c>
      <c r="P8992">
        <v>3</v>
      </c>
      <c r="Q8992" t="s">
        <v>32</v>
      </c>
      <c r="R8992" t="s">
        <v>8304</v>
      </c>
      <c r="S8992">
        <v>30.09</v>
      </c>
      <c r="T8992">
        <v>177</v>
      </c>
      <c r="U8992" t="s">
        <v>33</v>
      </c>
      <c r="V8992" s="2">
        <v>43391</v>
      </c>
      <c r="W8992" t="s">
        <v>39</v>
      </c>
      <c r="X8992" t="s">
        <v>69</v>
      </c>
      <c r="Y8992" t="s">
        <v>113</v>
      </c>
    </row>
    <row r="8993" spans="1:25" x14ac:dyDescent="0.35">
      <c r="A8993">
        <v>6</v>
      </c>
      <c r="B8993" t="s">
        <v>10</v>
      </c>
      <c r="C8993">
        <v>6</v>
      </c>
      <c r="D8993" t="s">
        <v>26</v>
      </c>
      <c r="E8993" t="s">
        <v>88</v>
      </c>
      <c r="F8993" t="s">
        <v>13</v>
      </c>
      <c r="G8993" t="s">
        <v>907</v>
      </c>
      <c r="H8993" s="1">
        <v>0</v>
      </c>
      <c r="I8993" s="2">
        <v>43436</v>
      </c>
      <c r="J8993" t="s">
        <v>7921</v>
      </c>
      <c r="K8993" t="s">
        <v>30</v>
      </c>
      <c r="L8993">
        <v>94122</v>
      </c>
      <c r="M8993">
        <v>1667</v>
      </c>
      <c r="N8993" t="s">
        <v>2881</v>
      </c>
      <c r="O8993">
        <v>9</v>
      </c>
      <c r="P8993">
        <v>3</v>
      </c>
      <c r="Q8993" t="s">
        <v>32</v>
      </c>
      <c r="R8993" t="s">
        <v>92</v>
      </c>
      <c r="S8993">
        <v>8.81</v>
      </c>
      <c r="T8993">
        <v>34</v>
      </c>
      <c r="U8993" t="s">
        <v>19</v>
      </c>
      <c r="V8993" s="2">
        <v>43442</v>
      </c>
      <c r="W8993" t="s">
        <v>39</v>
      </c>
      <c r="X8993" t="s">
        <v>34</v>
      </c>
      <c r="Y8993" t="s">
        <v>42</v>
      </c>
    </row>
    <row r="8994" spans="1:25" x14ac:dyDescent="0.35">
      <c r="A8994">
        <v>6</v>
      </c>
      <c r="B8994" t="s">
        <v>10</v>
      </c>
      <c r="C8994">
        <v>6</v>
      </c>
      <c r="D8994" t="s">
        <v>26</v>
      </c>
      <c r="E8994" t="s">
        <v>88</v>
      </c>
      <c r="F8994" t="s">
        <v>13</v>
      </c>
      <c r="G8994" t="s">
        <v>907</v>
      </c>
      <c r="H8994" s="1">
        <v>0</v>
      </c>
      <c r="I8994" s="2">
        <v>43436</v>
      </c>
      <c r="J8994" t="s">
        <v>7921</v>
      </c>
      <c r="K8994" t="s">
        <v>30</v>
      </c>
      <c r="L8994">
        <v>94122</v>
      </c>
      <c r="M8994">
        <v>1713</v>
      </c>
      <c r="N8994" t="s">
        <v>2912</v>
      </c>
      <c r="O8994">
        <v>12</v>
      </c>
      <c r="P8994">
        <v>4</v>
      </c>
      <c r="Q8994" t="s">
        <v>32</v>
      </c>
      <c r="R8994" t="s">
        <v>92</v>
      </c>
      <c r="S8994">
        <v>12.44</v>
      </c>
      <c r="T8994">
        <v>26</v>
      </c>
      <c r="U8994" t="s">
        <v>19</v>
      </c>
      <c r="V8994" s="2">
        <v>43442</v>
      </c>
      <c r="W8994" t="s">
        <v>39</v>
      </c>
      <c r="X8994" t="s">
        <v>34</v>
      </c>
      <c r="Y8994" t="s">
        <v>64</v>
      </c>
    </row>
    <row r="8995" spans="1:25" x14ac:dyDescent="0.35">
      <c r="A8995">
        <v>6</v>
      </c>
      <c r="B8995" t="s">
        <v>10</v>
      </c>
      <c r="C8995">
        <v>6</v>
      </c>
      <c r="D8995" t="s">
        <v>26</v>
      </c>
      <c r="E8995" t="s">
        <v>88</v>
      </c>
      <c r="F8995" t="s">
        <v>13</v>
      </c>
      <c r="G8995" t="s">
        <v>907</v>
      </c>
      <c r="H8995" s="1">
        <v>0</v>
      </c>
      <c r="I8995" s="2">
        <v>43436</v>
      </c>
      <c r="J8995" t="s">
        <v>7921</v>
      </c>
      <c r="K8995" t="s">
        <v>30</v>
      </c>
      <c r="L8995">
        <v>94122</v>
      </c>
      <c r="M8995">
        <v>881</v>
      </c>
      <c r="N8995" t="s">
        <v>2910</v>
      </c>
      <c r="O8995">
        <v>20</v>
      </c>
      <c r="P8995">
        <v>7</v>
      </c>
      <c r="Q8995" t="s">
        <v>32</v>
      </c>
      <c r="R8995" t="s">
        <v>92</v>
      </c>
      <c r="S8995">
        <v>19.829999999999998</v>
      </c>
      <c r="T8995">
        <v>40</v>
      </c>
      <c r="U8995" t="s">
        <v>19</v>
      </c>
      <c r="V8995" s="2">
        <v>43442</v>
      </c>
      <c r="W8995" t="s">
        <v>39</v>
      </c>
      <c r="X8995" t="s">
        <v>34</v>
      </c>
      <c r="Y8995" t="s">
        <v>64</v>
      </c>
    </row>
    <row r="8996" spans="1:25" x14ac:dyDescent="0.35">
      <c r="A8996">
        <v>0</v>
      </c>
      <c r="B8996" t="s">
        <v>10</v>
      </c>
      <c r="C8996">
        <v>0</v>
      </c>
      <c r="D8996" t="s">
        <v>11</v>
      </c>
      <c r="E8996" t="s">
        <v>27</v>
      </c>
      <c r="F8996" t="s">
        <v>13</v>
      </c>
      <c r="G8996" t="s">
        <v>6915</v>
      </c>
      <c r="H8996" s="1">
        <v>0.15</v>
      </c>
      <c r="I8996" s="2">
        <v>43265</v>
      </c>
      <c r="J8996" t="s">
        <v>6916</v>
      </c>
      <c r="K8996" t="s">
        <v>30</v>
      </c>
      <c r="L8996">
        <v>90036</v>
      </c>
      <c r="M8996">
        <v>384</v>
      </c>
      <c r="N8996" t="s">
        <v>1484</v>
      </c>
      <c r="O8996">
        <v>35</v>
      </c>
      <c r="P8996">
        <v>5</v>
      </c>
      <c r="Q8996" t="s">
        <v>32</v>
      </c>
      <c r="R8996" t="s">
        <v>8304</v>
      </c>
      <c r="S8996">
        <v>35.25</v>
      </c>
      <c r="T8996">
        <v>599</v>
      </c>
      <c r="U8996" t="s">
        <v>76</v>
      </c>
      <c r="V8996" s="2">
        <v>43265</v>
      </c>
      <c r="W8996" t="s">
        <v>773</v>
      </c>
      <c r="X8996" t="s">
        <v>34</v>
      </c>
      <c r="Y8996" t="s">
        <v>22</v>
      </c>
    </row>
    <row r="8997" spans="1:25" hidden="1" x14ac:dyDescent="0.35">
      <c r="A8997">
        <v>0</v>
      </c>
      <c r="B8997" t="s">
        <v>10</v>
      </c>
      <c r="C8997">
        <v>0</v>
      </c>
      <c r="D8997" t="s">
        <v>11</v>
      </c>
      <c r="E8997" t="s">
        <v>4283</v>
      </c>
      <c r="F8997" t="s">
        <v>13</v>
      </c>
      <c r="G8997" t="s">
        <v>6908</v>
      </c>
      <c r="H8997" s="1">
        <v>0</v>
      </c>
      <c r="I8997" s="2">
        <v>43136</v>
      </c>
      <c r="J8997" t="s">
        <v>6909</v>
      </c>
      <c r="K8997" t="s">
        <v>16</v>
      </c>
      <c r="L8997">
        <v>30080</v>
      </c>
      <c r="M8997">
        <v>379</v>
      </c>
      <c r="N8997" t="s">
        <v>1328</v>
      </c>
      <c r="O8997">
        <v>53</v>
      </c>
      <c r="P8997">
        <v>2</v>
      </c>
      <c r="Q8997" t="s">
        <v>18</v>
      </c>
      <c r="R8997" t="s">
        <v>8304</v>
      </c>
      <c r="S8997">
        <v>52.8</v>
      </c>
      <c r="T8997">
        <v>240</v>
      </c>
      <c r="U8997" t="s">
        <v>76</v>
      </c>
      <c r="V8997" s="2">
        <v>43136</v>
      </c>
      <c r="W8997" t="s">
        <v>773</v>
      </c>
      <c r="X8997" t="s">
        <v>761</v>
      </c>
      <c r="Y8997" t="s">
        <v>22</v>
      </c>
    </row>
    <row r="8998" spans="1:25" hidden="1" x14ac:dyDescent="0.35">
      <c r="A8998">
        <v>0</v>
      </c>
      <c r="B8998" t="s">
        <v>10</v>
      </c>
      <c r="C8998">
        <v>0</v>
      </c>
      <c r="D8998" t="s">
        <v>11</v>
      </c>
      <c r="E8998" t="s">
        <v>4283</v>
      </c>
      <c r="F8998" t="s">
        <v>13</v>
      </c>
      <c r="G8998" t="s">
        <v>6908</v>
      </c>
      <c r="H8998" s="1">
        <v>0</v>
      </c>
      <c r="I8998" s="2">
        <v>43136</v>
      </c>
      <c r="J8998" t="s">
        <v>6909</v>
      </c>
      <c r="K8998" t="s">
        <v>16</v>
      </c>
      <c r="L8998">
        <v>30080</v>
      </c>
      <c r="M8998">
        <v>548</v>
      </c>
      <c r="N8998" t="s">
        <v>6910</v>
      </c>
      <c r="O8998">
        <v>7</v>
      </c>
      <c r="P8998">
        <v>3</v>
      </c>
      <c r="Q8998" t="s">
        <v>18</v>
      </c>
      <c r="R8998" t="s">
        <v>8304</v>
      </c>
      <c r="S8998">
        <v>7.16</v>
      </c>
      <c r="T8998">
        <v>19</v>
      </c>
      <c r="U8998" t="s">
        <v>76</v>
      </c>
      <c r="V8998" s="2">
        <v>43136</v>
      </c>
      <c r="W8998" t="s">
        <v>773</v>
      </c>
      <c r="X8998" t="s">
        <v>761</v>
      </c>
      <c r="Y8998" t="s">
        <v>47</v>
      </c>
    </row>
    <row r="8999" spans="1:25" hidden="1" x14ac:dyDescent="0.35">
      <c r="A8999">
        <v>0</v>
      </c>
      <c r="B8999" t="s">
        <v>10</v>
      </c>
      <c r="C8999">
        <v>0</v>
      </c>
      <c r="D8999" t="s">
        <v>26</v>
      </c>
      <c r="E8999" t="s">
        <v>4283</v>
      </c>
      <c r="F8999" t="s">
        <v>13</v>
      </c>
      <c r="G8999" t="s">
        <v>6908</v>
      </c>
      <c r="H8999" s="1">
        <v>0</v>
      </c>
      <c r="I8999" s="2">
        <v>43136</v>
      </c>
      <c r="J8999" t="s">
        <v>6909</v>
      </c>
      <c r="K8999" t="s">
        <v>16</v>
      </c>
      <c r="L8999">
        <v>30080</v>
      </c>
      <c r="M8999">
        <v>417</v>
      </c>
      <c r="N8999" t="s">
        <v>8235</v>
      </c>
      <c r="O8999">
        <v>2</v>
      </c>
      <c r="P8999">
        <v>1</v>
      </c>
      <c r="Q8999" t="s">
        <v>18</v>
      </c>
      <c r="R8999" t="s">
        <v>8304</v>
      </c>
      <c r="S8999">
        <v>1.62</v>
      </c>
      <c r="T8999">
        <v>81</v>
      </c>
      <c r="U8999" t="s">
        <v>76</v>
      </c>
      <c r="V8999" s="2">
        <v>43136</v>
      </c>
      <c r="W8999" t="s">
        <v>773</v>
      </c>
      <c r="X8999" t="s">
        <v>761</v>
      </c>
      <c r="Y8999" t="s">
        <v>42</v>
      </c>
    </row>
    <row r="9000" spans="1:25" hidden="1" x14ac:dyDescent="0.35">
      <c r="A9000">
        <v>0</v>
      </c>
      <c r="B9000" t="s">
        <v>10</v>
      </c>
      <c r="C9000">
        <v>0</v>
      </c>
      <c r="D9000" t="s">
        <v>26</v>
      </c>
      <c r="E9000" t="s">
        <v>4283</v>
      </c>
      <c r="F9000" t="s">
        <v>13</v>
      </c>
      <c r="G9000" t="s">
        <v>6908</v>
      </c>
      <c r="H9000" s="1">
        <v>0</v>
      </c>
      <c r="I9000" s="2">
        <v>43136</v>
      </c>
      <c r="J9000" t="s">
        <v>6909</v>
      </c>
      <c r="K9000" t="s">
        <v>16</v>
      </c>
      <c r="L9000">
        <v>30080</v>
      </c>
      <c r="M9000">
        <v>127</v>
      </c>
      <c r="N9000" t="s">
        <v>3937</v>
      </c>
      <c r="O9000">
        <v>79</v>
      </c>
      <c r="P9000">
        <v>2</v>
      </c>
      <c r="Q9000" t="s">
        <v>18</v>
      </c>
      <c r="R9000" t="s">
        <v>8304</v>
      </c>
      <c r="S9000">
        <v>78.94</v>
      </c>
      <c r="T9000">
        <v>168</v>
      </c>
      <c r="U9000" t="s">
        <v>76</v>
      </c>
      <c r="V9000" s="2">
        <v>43136</v>
      </c>
      <c r="W9000" t="s">
        <v>773</v>
      </c>
      <c r="X9000" t="s">
        <v>761</v>
      </c>
      <c r="Y9000" t="s">
        <v>119</v>
      </c>
    </row>
    <row r="9001" spans="1:25" hidden="1" x14ac:dyDescent="0.35">
      <c r="A9001">
        <v>0</v>
      </c>
      <c r="B9001" t="s">
        <v>10</v>
      </c>
      <c r="C9001">
        <v>0</v>
      </c>
      <c r="D9001" t="s">
        <v>26</v>
      </c>
      <c r="E9001" t="s">
        <v>4283</v>
      </c>
      <c r="F9001" t="s">
        <v>13</v>
      </c>
      <c r="G9001" t="s">
        <v>6908</v>
      </c>
      <c r="H9001" s="1">
        <v>0</v>
      </c>
      <c r="I9001" s="2">
        <v>43136</v>
      </c>
      <c r="J9001" t="s">
        <v>6909</v>
      </c>
      <c r="K9001" t="s">
        <v>16</v>
      </c>
      <c r="L9001">
        <v>30080</v>
      </c>
      <c r="M9001">
        <v>1625</v>
      </c>
      <c r="N9001" t="s">
        <v>1028</v>
      </c>
      <c r="O9001">
        <v>60</v>
      </c>
      <c r="P9001">
        <v>3</v>
      </c>
      <c r="Q9001" t="s">
        <v>18</v>
      </c>
      <c r="R9001" t="s">
        <v>8304</v>
      </c>
      <c r="S9001">
        <v>60.26</v>
      </c>
      <c r="T9001">
        <v>123</v>
      </c>
      <c r="U9001" t="s">
        <v>76</v>
      </c>
      <c r="V9001" s="2">
        <v>43136</v>
      </c>
      <c r="W9001" t="s">
        <v>773</v>
      </c>
      <c r="X9001" t="s">
        <v>761</v>
      </c>
      <c r="Y9001" t="s">
        <v>64</v>
      </c>
    </row>
    <row r="9002" spans="1:25" hidden="1" x14ac:dyDescent="0.35">
      <c r="A9002">
        <v>0</v>
      </c>
      <c r="B9002" t="s">
        <v>10</v>
      </c>
      <c r="C9002">
        <v>0</v>
      </c>
      <c r="D9002" t="s">
        <v>26</v>
      </c>
      <c r="E9002" t="s">
        <v>4283</v>
      </c>
      <c r="F9002" t="s">
        <v>13</v>
      </c>
      <c r="G9002" t="s">
        <v>6908</v>
      </c>
      <c r="H9002" s="1">
        <v>0</v>
      </c>
      <c r="I9002" s="2">
        <v>43136</v>
      </c>
      <c r="J9002" t="s">
        <v>6909</v>
      </c>
      <c r="K9002" t="s">
        <v>16</v>
      </c>
      <c r="L9002">
        <v>30080</v>
      </c>
      <c r="M9002">
        <v>282</v>
      </c>
      <c r="N9002" t="s">
        <v>8161</v>
      </c>
      <c r="O9002">
        <v>2</v>
      </c>
      <c r="P9002">
        <v>3</v>
      </c>
      <c r="Q9002" t="s">
        <v>18</v>
      </c>
      <c r="R9002" t="s">
        <v>8304</v>
      </c>
      <c r="S9002">
        <v>1.54</v>
      </c>
      <c r="T9002">
        <v>154</v>
      </c>
      <c r="U9002" t="s">
        <v>76</v>
      </c>
      <c r="V9002" s="2">
        <v>43136</v>
      </c>
      <c r="W9002" t="s">
        <v>773</v>
      </c>
      <c r="X9002" t="s">
        <v>761</v>
      </c>
      <c r="Y9002" t="s">
        <v>42</v>
      </c>
    </row>
    <row r="9003" spans="1:25" hidden="1" x14ac:dyDescent="0.35">
      <c r="A9003">
        <v>0</v>
      </c>
      <c r="B9003" t="s">
        <v>10</v>
      </c>
      <c r="C9003">
        <v>0</v>
      </c>
      <c r="D9003" t="s">
        <v>26</v>
      </c>
      <c r="E9003" t="s">
        <v>4283</v>
      </c>
      <c r="F9003" t="s">
        <v>13</v>
      </c>
      <c r="G9003" t="s">
        <v>6908</v>
      </c>
      <c r="H9003" s="1">
        <v>0</v>
      </c>
      <c r="I9003" s="2">
        <v>43136</v>
      </c>
      <c r="J9003" t="s">
        <v>6909</v>
      </c>
      <c r="K9003" t="s">
        <v>16</v>
      </c>
      <c r="L9003">
        <v>30080</v>
      </c>
      <c r="M9003">
        <v>1353</v>
      </c>
      <c r="N9003" t="s">
        <v>4227</v>
      </c>
      <c r="O9003">
        <v>0</v>
      </c>
      <c r="P9003">
        <v>5</v>
      </c>
      <c r="Q9003" t="s">
        <v>18</v>
      </c>
      <c r="R9003" t="s">
        <v>8304</v>
      </c>
      <c r="S9003">
        <v>0.19</v>
      </c>
      <c r="T9003">
        <v>9</v>
      </c>
      <c r="U9003" t="s">
        <v>76</v>
      </c>
      <c r="V9003" s="2">
        <v>43136</v>
      </c>
      <c r="W9003" t="s">
        <v>773</v>
      </c>
      <c r="X9003" t="s">
        <v>761</v>
      </c>
      <c r="Y9003" t="s">
        <v>176</v>
      </c>
    </row>
    <row r="9004" spans="1:25" hidden="1" x14ac:dyDescent="0.35">
      <c r="A9004">
        <v>0</v>
      </c>
      <c r="B9004" t="s">
        <v>10</v>
      </c>
      <c r="C9004">
        <v>0</v>
      </c>
      <c r="D9004" t="s">
        <v>26</v>
      </c>
      <c r="E9004" t="s">
        <v>4283</v>
      </c>
      <c r="F9004" t="s">
        <v>13</v>
      </c>
      <c r="G9004" t="s">
        <v>6908</v>
      </c>
      <c r="H9004" s="1">
        <v>0</v>
      </c>
      <c r="I9004" s="2">
        <v>43136</v>
      </c>
      <c r="J9004" t="s">
        <v>6909</v>
      </c>
      <c r="K9004" t="s">
        <v>16</v>
      </c>
      <c r="L9004">
        <v>30080</v>
      </c>
      <c r="M9004">
        <v>1739</v>
      </c>
      <c r="N9004" t="s">
        <v>190</v>
      </c>
      <c r="O9004">
        <v>161</v>
      </c>
      <c r="P9004">
        <v>7</v>
      </c>
      <c r="Q9004" t="s">
        <v>18</v>
      </c>
      <c r="R9004" t="s">
        <v>8304</v>
      </c>
      <c r="S9004">
        <v>160.91</v>
      </c>
      <c r="T9004">
        <v>342</v>
      </c>
      <c r="U9004" t="s">
        <v>76</v>
      </c>
      <c r="V9004" s="2">
        <v>43136</v>
      </c>
      <c r="W9004" t="s">
        <v>773</v>
      </c>
      <c r="X9004" t="s">
        <v>761</v>
      </c>
      <c r="Y9004" t="s">
        <v>64</v>
      </c>
    </row>
    <row r="9005" spans="1:25" hidden="1" x14ac:dyDescent="0.35">
      <c r="A9005">
        <v>0</v>
      </c>
      <c r="B9005" t="s">
        <v>10</v>
      </c>
      <c r="C9005">
        <v>0</v>
      </c>
      <c r="D9005" t="s">
        <v>26</v>
      </c>
      <c r="E9005" t="s">
        <v>4283</v>
      </c>
      <c r="F9005" t="s">
        <v>13</v>
      </c>
      <c r="G9005" t="s">
        <v>6908</v>
      </c>
      <c r="H9005" s="1">
        <v>0</v>
      </c>
      <c r="I9005" s="2">
        <v>43136</v>
      </c>
      <c r="J9005" t="s">
        <v>6909</v>
      </c>
      <c r="K9005" t="s">
        <v>16</v>
      </c>
      <c r="L9005">
        <v>30080</v>
      </c>
      <c r="M9005">
        <v>1624</v>
      </c>
      <c r="N9005" t="s">
        <v>2823</v>
      </c>
      <c r="O9005">
        <v>171</v>
      </c>
      <c r="P9005">
        <v>9</v>
      </c>
      <c r="Q9005" t="s">
        <v>18</v>
      </c>
      <c r="R9005" t="s">
        <v>8304</v>
      </c>
      <c r="S9005">
        <v>170.93</v>
      </c>
      <c r="T9005">
        <v>349</v>
      </c>
      <c r="U9005" t="s">
        <v>76</v>
      </c>
      <c r="V9005" s="2">
        <v>43136</v>
      </c>
      <c r="W9005" t="s">
        <v>773</v>
      </c>
      <c r="X9005" t="s">
        <v>761</v>
      </c>
      <c r="Y9005" t="s">
        <v>64</v>
      </c>
    </row>
    <row r="9006" spans="1:25" hidden="1" x14ac:dyDescent="0.35">
      <c r="A9006">
        <v>0</v>
      </c>
      <c r="B9006" t="s">
        <v>10</v>
      </c>
      <c r="C9006">
        <v>0</v>
      </c>
      <c r="D9006" t="s">
        <v>50</v>
      </c>
      <c r="E9006" t="s">
        <v>4283</v>
      </c>
      <c r="F9006" t="s">
        <v>13</v>
      </c>
      <c r="G9006" t="s">
        <v>6908</v>
      </c>
      <c r="H9006" s="1">
        <v>0</v>
      </c>
      <c r="I9006" s="2">
        <v>43136</v>
      </c>
      <c r="J9006" t="s">
        <v>6909</v>
      </c>
      <c r="K9006" t="s">
        <v>16</v>
      </c>
      <c r="L9006">
        <v>30080</v>
      </c>
      <c r="M9006">
        <v>33</v>
      </c>
      <c r="N9006" t="s">
        <v>713</v>
      </c>
      <c r="O9006">
        <v>126</v>
      </c>
      <c r="P9006">
        <v>3</v>
      </c>
      <c r="Q9006" t="s">
        <v>18</v>
      </c>
      <c r="R9006" t="s">
        <v>8304</v>
      </c>
      <c r="S9006">
        <v>126.06</v>
      </c>
      <c r="T9006">
        <v>485</v>
      </c>
      <c r="U9006" t="s">
        <v>76</v>
      </c>
      <c r="V9006" s="2">
        <v>43136</v>
      </c>
      <c r="W9006" t="s">
        <v>773</v>
      </c>
      <c r="X9006" t="s">
        <v>761</v>
      </c>
      <c r="Y9006" t="s">
        <v>52</v>
      </c>
    </row>
    <row r="9007" spans="1:25" hidden="1" x14ac:dyDescent="0.35">
      <c r="A9007">
        <v>0</v>
      </c>
      <c r="B9007" t="s">
        <v>10</v>
      </c>
      <c r="C9007">
        <v>0</v>
      </c>
      <c r="D9007" t="s">
        <v>50</v>
      </c>
      <c r="E9007" t="s">
        <v>4283</v>
      </c>
      <c r="F9007" t="s">
        <v>13</v>
      </c>
      <c r="G9007" t="s">
        <v>6908</v>
      </c>
      <c r="H9007" s="1">
        <v>0</v>
      </c>
      <c r="I9007" s="2">
        <v>43136</v>
      </c>
      <c r="J9007" t="s">
        <v>6909</v>
      </c>
      <c r="K9007" t="s">
        <v>16</v>
      </c>
      <c r="L9007">
        <v>30080</v>
      </c>
      <c r="M9007">
        <v>1276</v>
      </c>
      <c r="N9007" t="s">
        <v>378</v>
      </c>
      <c r="O9007">
        <v>28</v>
      </c>
      <c r="P9007">
        <v>3</v>
      </c>
      <c r="Q9007" t="s">
        <v>18</v>
      </c>
      <c r="R9007" t="s">
        <v>8304</v>
      </c>
      <c r="S9007">
        <v>28.31</v>
      </c>
      <c r="T9007">
        <v>105</v>
      </c>
      <c r="U9007" t="s">
        <v>76</v>
      </c>
      <c r="V9007" s="2">
        <v>43136</v>
      </c>
      <c r="W9007" t="s">
        <v>773</v>
      </c>
      <c r="X9007" t="s">
        <v>761</v>
      </c>
      <c r="Y9007" t="s">
        <v>52</v>
      </c>
    </row>
    <row r="9008" spans="1:25" hidden="1" x14ac:dyDescent="0.35">
      <c r="A9008">
        <v>5</v>
      </c>
      <c r="B9008" t="s">
        <v>43</v>
      </c>
      <c r="C9008">
        <v>6</v>
      </c>
      <c r="D9008" t="s">
        <v>11</v>
      </c>
      <c r="E9008" t="s">
        <v>1329</v>
      </c>
      <c r="F9008" t="s">
        <v>13</v>
      </c>
      <c r="G9008" t="s">
        <v>746</v>
      </c>
      <c r="H9008" s="1">
        <v>0</v>
      </c>
      <c r="I9008" s="2">
        <v>43172</v>
      </c>
      <c r="J9008" t="s">
        <v>7110</v>
      </c>
      <c r="K9008" t="s">
        <v>16</v>
      </c>
      <c r="L9008">
        <v>22980</v>
      </c>
      <c r="M9008">
        <v>875</v>
      </c>
      <c r="N9008" t="s">
        <v>8178</v>
      </c>
      <c r="O9008">
        <v>41</v>
      </c>
      <c r="P9008">
        <v>2</v>
      </c>
      <c r="Q9008" t="s">
        <v>18</v>
      </c>
      <c r="R9008" t="s">
        <v>8304</v>
      </c>
      <c r="S9008">
        <v>40.92</v>
      </c>
      <c r="T9008">
        <v>128</v>
      </c>
      <c r="U9008" t="s">
        <v>76</v>
      </c>
      <c r="V9008" s="2">
        <v>43177</v>
      </c>
      <c r="W9008" t="s">
        <v>39</v>
      </c>
      <c r="X9008" t="s">
        <v>205</v>
      </c>
      <c r="Y9008" t="s">
        <v>47</v>
      </c>
    </row>
    <row r="9009" spans="1:25" hidden="1" x14ac:dyDescent="0.35">
      <c r="A9009">
        <v>5</v>
      </c>
      <c r="B9009" t="s">
        <v>43</v>
      </c>
      <c r="C9009">
        <v>6</v>
      </c>
      <c r="D9009" t="s">
        <v>26</v>
      </c>
      <c r="E9009" t="s">
        <v>1329</v>
      </c>
      <c r="F9009" t="s">
        <v>13</v>
      </c>
      <c r="G9009" t="s">
        <v>746</v>
      </c>
      <c r="H9009" s="1">
        <v>0</v>
      </c>
      <c r="I9009" s="2">
        <v>43172</v>
      </c>
      <c r="J9009" t="s">
        <v>7110</v>
      </c>
      <c r="K9009" t="s">
        <v>16</v>
      </c>
      <c r="L9009">
        <v>22980</v>
      </c>
      <c r="M9009">
        <v>612</v>
      </c>
      <c r="N9009" t="s">
        <v>2865</v>
      </c>
      <c r="O9009">
        <v>45</v>
      </c>
      <c r="P9009">
        <v>2</v>
      </c>
      <c r="Q9009" t="s">
        <v>18</v>
      </c>
      <c r="R9009" t="s">
        <v>8304</v>
      </c>
      <c r="S9009">
        <v>44.89</v>
      </c>
      <c r="T9009">
        <v>160</v>
      </c>
      <c r="U9009" t="s">
        <v>76</v>
      </c>
      <c r="V9009" s="2">
        <v>43177</v>
      </c>
      <c r="W9009" t="s">
        <v>39</v>
      </c>
      <c r="X9009" t="s">
        <v>205</v>
      </c>
      <c r="Y9009" t="s">
        <v>56</v>
      </c>
    </row>
    <row r="9010" spans="1:25" hidden="1" x14ac:dyDescent="0.35">
      <c r="A9010">
        <v>5</v>
      </c>
      <c r="B9010" t="s">
        <v>43</v>
      </c>
      <c r="C9010">
        <v>6</v>
      </c>
      <c r="D9010" t="s">
        <v>26</v>
      </c>
      <c r="E9010" t="s">
        <v>1329</v>
      </c>
      <c r="F9010" t="s">
        <v>13</v>
      </c>
      <c r="G9010" t="s">
        <v>746</v>
      </c>
      <c r="H9010" s="1">
        <v>0</v>
      </c>
      <c r="I9010" s="2">
        <v>43172</v>
      </c>
      <c r="J9010" t="s">
        <v>7110</v>
      </c>
      <c r="K9010" t="s">
        <v>16</v>
      </c>
      <c r="L9010">
        <v>22980</v>
      </c>
      <c r="M9010">
        <v>894</v>
      </c>
      <c r="N9010" t="s">
        <v>2766</v>
      </c>
      <c r="O9010">
        <v>21</v>
      </c>
      <c r="P9010">
        <v>4</v>
      </c>
      <c r="Q9010" t="s">
        <v>18</v>
      </c>
      <c r="R9010" t="s">
        <v>8304</v>
      </c>
      <c r="S9010">
        <v>20.7</v>
      </c>
      <c r="T9010">
        <v>46</v>
      </c>
      <c r="U9010" t="s">
        <v>76</v>
      </c>
      <c r="V9010" s="2">
        <v>43177</v>
      </c>
      <c r="W9010" t="s">
        <v>39</v>
      </c>
      <c r="X9010" t="s">
        <v>205</v>
      </c>
      <c r="Y9010" t="s">
        <v>54</v>
      </c>
    </row>
    <row r="9011" spans="1:25" hidden="1" x14ac:dyDescent="0.35">
      <c r="A9011">
        <v>0</v>
      </c>
      <c r="B9011" t="s">
        <v>10</v>
      </c>
      <c r="C9011">
        <v>0</v>
      </c>
      <c r="D9011" t="s">
        <v>26</v>
      </c>
      <c r="E9011" t="s">
        <v>2414</v>
      </c>
      <c r="F9011" t="s">
        <v>13</v>
      </c>
      <c r="G9011" t="s">
        <v>5297</v>
      </c>
      <c r="H9011" s="1">
        <v>0.7</v>
      </c>
      <c r="I9011" s="2">
        <v>43446</v>
      </c>
      <c r="J9011" t="s">
        <v>5996</v>
      </c>
      <c r="K9011" t="s">
        <v>102</v>
      </c>
      <c r="L9011">
        <v>44052</v>
      </c>
      <c r="M9011">
        <v>1634</v>
      </c>
      <c r="N9011" t="s">
        <v>826</v>
      </c>
      <c r="O9011">
        <v>-14</v>
      </c>
      <c r="P9011">
        <v>3</v>
      </c>
      <c r="Q9011" t="s">
        <v>104</v>
      </c>
      <c r="R9011" t="s">
        <v>8304</v>
      </c>
      <c r="S9011">
        <v>-14.33</v>
      </c>
      <c r="T9011">
        <v>19</v>
      </c>
      <c r="U9011" t="s">
        <v>33</v>
      </c>
      <c r="V9011" s="2">
        <v>43446</v>
      </c>
      <c r="W9011" t="s">
        <v>773</v>
      </c>
      <c r="X9011" t="s">
        <v>309</v>
      </c>
      <c r="Y9011" t="s">
        <v>54</v>
      </c>
    </row>
    <row r="9012" spans="1:25" hidden="1" x14ac:dyDescent="0.35">
      <c r="A9012">
        <v>0</v>
      </c>
      <c r="B9012" t="s">
        <v>10</v>
      </c>
      <c r="C9012">
        <v>0</v>
      </c>
      <c r="D9012" t="s">
        <v>50</v>
      </c>
      <c r="E9012" t="s">
        <v>2414</v>
      </c>
      <c r="F9012" t="s">
        <v>13</v>
      </c>
      <c r="G9012" t="s">
        <v>5297</v>
      </c>
      <c r="H9012" s="1">
        <v>0.2</v>
      </c>
      <c r="I9012" s="2">
        <v>43446</v>
      </c>
      <c r="J9012" t="s">
        <v>5996</v>
      </c>
      <c r="K9012" t="s">
        <v>102</v>
      </c>
      <c r="L9012">
        <v>44052</v>
      </c>
      <c r="M9012">
        <v>1012</v>
      </c>
      <c r="N9012" t="s">
        <v>990</v>
      </c>
      <c r="O9012">
        <v>77</v>
      </c>
      <c r="P9012">
        <v>6</v>
      </c>
      <c r="Q9012" t="s">
        <v>104</v>
      </c>
      <c r="R9012" t="s">
        <v>8304</v>
      </c>
      <c r="S9012">
        <v>76.790000000000006</v>
      </c>
      <c r="T9012">
        <v>384</v>
      </c>
      <c r="U9012" t="s">
        <v>33</v>
      </c>
      <c r="V9012" s="2">
        <v>43446</v>
      </c>
      <c r="W9012" t="s">
        <v>773</v>
      </c>
      <c r="X9012" t="s">
        <v>309</v>
      </c>
      <c r="Y9012" t="s">
        <v>113</v>
      </c>
    </row>
    <row r="9013" spans="1:25" hidden="1" x14ac:dyDescent="0.35">
      <c r="A9013">
        <v>5</v>
      </c>
      <c r="B9013" t="s">
        <v>43</v>
      </c>
      <c r="C9013">
        <v>6</v>
      </c>
      <c r="D9013" t="s">
        <v>50</v>
      </c>
      <c r="E9013" t="s">
        <v>2017</v>
      </c>
      <c r="F9013" t="s">
        <v>13</v>
      </c>
      <c r="G9013" t="s">
        <v>952</v>
      </c>
      <c r="H9013" s="1">
        <v>0.2</v>
      </c>
      <c r="I9013" s="2">
        <v>43369</v>
      </c>
      <c r="J9013" t="s">
        <v>7781</v>
      </c>
      <c r="K9013" t="s">
        <v>16</v>
      </c>
      <c r="L9013">
        <v>32303</v>
      </c>
      <c r="M9013">
        <v>1026</v>
      </c>
      <c r="N9013" t="s">
        <v>4751</v>
      </c>
      <c r="O9013">
        <v>-76</v>
      </c>
      <c r="P9013">
        <v>3</v>
      </c>
      <c r="Q9013" t="s">
        <v>18</v>
      </c>
      <c r="R9013" t="s">
        <v>8304</v>
      </c>
      <c r="S9013">
        <v>-75.599999999999994</v>
      </c>
      <c r="T9013">
        <v>432</v>
      </c>
      <c r="U9013" t="s">
        <v>76</v>
      </c>
      <c r="V9013" s="2">
        <v>43374</v>
      </c>
      <c r="W9013" t="s">
        <v>39</v>
      </c>
      <c r="X9013" t="s">
        <v>40</v>
      </c>
      <c r="Y9013" t="s">
        <v>113</v>
      </c>
    </row>
    <row r="9014" spans="1:25" hidden="1" x14ac:dyDescent="0.35">
      <c r="A9014">
        <v>5</v>
      </c>
      <c r="B9014" t="s">
        <v>43</v>
      </c>
      <c r="C9014">
        <v>6</v>
      </c>
      <c r="D9014" t="s">
        <v>11</v>
      </c>
      <c r="E9014" t="s">
        <v>122</v>
      </c>
      <c r="F9014" t="s">
        <v>13</v>
      </c>
      <c r="G9014" t="s">
        <v>109</v>
      </c>
      <c r="H9014" s="1">
        <v>0.6</v>
      </c>
      <c r="I9014" s="2">
        <v>43423</v>
      </c>
      <c r="J9014" t="s">
        <v>2264</v>
      </c>
      <c r="K9014" t="s">
        <v>73</v>
      </c>
      <c r="L9014">
        <v>77041</v>
      </c>
      <c r="M9014">
        <v>730</v>
      </c>
      <c r="N9014" t="s">
        <v>927</v>
      </c>
      <c r="O9014">
        <v>-1</v>
      </c>
      <c r="P9014">
        <v>2</v>
      </c>
      <c r="Q9014" t="s">
        <v>75</v>
      </c>
      <c r="R9014" t="s">
        <v>8304</v>
      </c>
      <c r="S9014">
        <v>-0.76</v>
      </c>
      <c r="T9014">
        <v>2</v>
      </c>
      <c r="U9014" t="s">
        <v>19</v>
      </c>
      <c r="V9014" s="2">
        <v>43428</v>
      </c>
      <c r="W9014" t="s">
        <v>39</v>
      </c>
      <c r="X9014" t="s">
        <v>77</v>
      </c>
      <c r="Y9014" t="s">
        <v>47</v>
      </c>
    </row>
    <row r="9015" spans="1:25" hidden="1" x14ac:dyDescent="0.35">
      <c r="A9015">
        <v>5</v>
      </c>
      <c r="B9015" t="s">
        <v>43</v>
      </c>
      <c r="C9015">
        <v>6</v>
      </c>
      <c r="D9015" t="s">
        <v>26</v>
      </c>
      <c r="E9015" t="s">
        <v>122</v>
      </c>
      <c r="F9015" t="s">
        <v>13</v>
      </c>
      <c r="G9015" t="s">
        <v>109</v>
      </c>
      <c r="H9015" s="1">
        <v>0.2</v>
      </c>
      <c r="I9015" s="2">
        <v>43423</v>
      </c>
      <c r="J9015" t="s">
        <v>2264</v>
      </c>
      <c r="K9015" t="s">
        <v>73</v>
      </c>
      <c r="L9015">
        <v>77041</v>
      </c>
      <c r="M9015">
        <v>1697</v>
      </c>
      <c r="N9015" t="s">
        <v>3859</v>
      </c>
      <c r="O9015">
        <v>4</v>
      </c>
      <c r="P9015">
        <v>2</v>
      </c>
      <c r="Q9015" t="s">
        <v>75</v>
      </c>
      <c r="R9015" t="s">
        <v>8304</v>
      </c>
      <c r="S9015">
        <v>3.63</v>
      </c>
      <c r="T9015">
        <v>10</v>
      </c>
      <c r="U9015" t="s">
        <v>19</v>
      </c>
      <c r="V9015" s="2">
        <v>43428</v>
      </c>
      <c r="W9015" t="s">
        <v>39</v>
      </c>
      <c r="X9015" t="s">
        <v>77</v>
      </c>
      <c r="Y9015" t="s">
        <v>64</v>
      </c>
    </row>
    <row r="9016" spans="1:25" hidden="1" x14ac:dyDescent="0.35">
      <c r="A9016">
        <v>5</v>
      </c>
      <c r="B9016" t="s">
        <v>43</v>
      </c>
      <c r="C9016">
        <v>6</v>
      </c>
      <c r="D9016" t="s">
        <v>26</v>
      </c>
      <c r="E9016" t="s">
        <v>122</v>
      </c>
      <c r="F9016" t="s">
        <v>13</v>
      </c>
      <c r="G9016" t="s">
        <v>109</v>
      </c>
      <c r="H9016" s="1">
        <v>0.2</v>
      </c>
      <c r="I9016" s="2">
        <v>43423</v>
      </c>
      <c r="J9016" t="s">
        <v>2264</v>
      </c>
      <c r="K9016" t="s">
        <v>73</v>
      </c>
      <c r="L9016">
        <v>77041</v>
      </c>
      <c r="M9016">
        <v>1340</v>
      </c>
      <c r="N9016" t="s">
        <v>3885</v>
      </c>
      <c r="O9016">
        <v>14</v>
      </c>
      <c r="P9016">
        <v>3</v>
      </c>
      <c r="Q9016" t="s">
        <v>75</v>
      </c>
      <c r="R9016" t="s">
        <v>8304</v>
      </c>
      <c r="S9016">
        <v>13.83</v>
      </c>
      <c r="T9016">
        <v>41</v>
      </c>
      <c r="U9016" t="s">
        <v>19</v>
      </c>
      <c r="V9016" s="2">
        <v>43428</v>
      </c>
      <c r="W9016" t="s">
        <v>39</v>
      </c>
      <c r="X9016" t="s">
        <v>77</v>
      </c>
      <c r="Y9016" t="s">
        <v>119</v>
      </c>
    </row>
    <row r="9017" spans="1:25" hidden="1" x14ac:dyDescent="0.35">
      <c r="A9017">
        <v>5</v>
      </c>
      <c r="B9017" t="s">
        <v>43</v>
      </c>
      <c r="C9017">
        <v>6</v>
      </c>
      <c r="D9017" t="s">
        <v>26</v>
      </c>
      <c r="E9017" t="s">
        <v>122</v>
      </c>
      <c r="F9017" t="s">
        <v>13</v>
      </c>
      <c r="G9017" t="s">
        <v>109</v>
      </c>
      <c r="H9017" s="1">
        <v>0.2</v>
      </c>
      <c r="I9017" s="2">
        <v>43423</v>
      </c>
      <c r="J9017" t="s">
        <v>2264</v>
      </c>
      <c r="K9017" t="s">
        <v>73</v>
      </c>
      <c r="L9017">
        <v>77041</v>
      </c>
      <c r="M9017">
        <v>1555</v>
      </c>
      <c r="N9017" t="s">
        <v>512</v>
      </c>
      <c r="O9017">
        <v>-16</v>
      </c>
      <c r="P9017">
        <v>6</v>
      </c>
      <c r="Q9017" t="s">
        <v>75</v>
      </c>
      <c r="R9017" t="s">
        <v>8304</v>
      </c>
      <c r="S9017">
        <v>-16.36</v>
      </c>
      <c r="T9017">
        <v>101</v>
      </c>
      <c r="U9017" t="s">
        <v>19</v>
      </c>
      <c r="V9017" s="2">
        <v>43428</v>
      </c>
      <c r="W9017" t="s">
        <v>39</v>
      </c>
      <c r="X9017" t="s">
        <v>77</v>
      </c>
      <c r="Y9017" t="s">
        <v>42</v>
      </c>
    </row>
    <row r="9018" spans="1:25" hidden="1" x14ac:dyDescent="0.35">
      <c r="A9018">
        <v>5</v>
      </c>
      <c r="B9018" t="s">
        <v>43</v>
      </c>
      <c r="C9018">
        <v>6</v>
      </c>
      <c r="D9018" t="s">
        <v>26</v>
      </c>
      <c r="E9018" t="s">
        <v>122</v>
      </c>
      <c r="F9018" t="s">
        <v>13</v>
      </c>
      <c r="G9018" t="s">
        <v>109</v>
      </c>
      <c r="H9018" s="1">
        <v>0.2</v>
      </c>
      <c r="I9018" s="2">
        <v>43423</v>
      </c>
      <c r="J9018" t="s">
        <v>2264</v>
      </c>
      <c r="K9018" t="s">
        <v>73</v>
      </c>
      <c r="L9018">
        <v>77041</v>
      </c>
      <c r="M9018">
        <v>1507</v>
      </c>
      <c r="N9018" t="s">
        <v>346</v>
      </c>
      <c r="O9018">
        <v>22</v>
      </c>
      <c r="P9018">
        <v>12</v>
      </c>
      <c r="Q9018" t="s">
        <v>75</v>
      </c>
      <c r="R9018" t="s">
        <v>8304</v>
      </c>
      <c r="S9018">
        <v>21.89</v>
      </c>
      <c r="T9018">
        <v>58</v>
      </c>
      <c r="U9018" t="s">
        <v>19</v>
      </c>
      <c r="V9018" s="2">
        <v>43428</v>
      </c>
      <c r="W9018" t="s">
        <v>39</v>
      </c>
      <c r="X9018" t="s">
        <v>77</v>
      </c>
      <c r="Y9018" t="s">
        <v>176</v>
      </c>
    </row>
    <row r="9019" spans="1:25" hidden="1" x14ac:dyDescent="0.35">
      <c r="A9019">
        <v>5</v>
      </c>
      <c r="B9019" t="s">
        <v>43</v>
      </c>
      <c r="C9019">
        <v>6</v>
      </c>
      <c r="D9019" t="s">
        <v>26</v>
      </c>
      <c r="E9019" t="s">
        <v>122</v>
      </c>
      <c r="F9019" t="s">
        <v>13</v>
      </c>
      <c r="G9019" t="s">
        <v>109</v>
      </c>
      <c r="H9019" s="1">
        <v>0.8</v>
      </c>
      <c r="I9019" s="2">
        <v>43423</v>
      </c>
      <c r="J9019" t="s">
        <v>2264</v>
      </c>
      <c r="K9019" t="s">
        <v>73</v>
      </c>
      <c r="L9019">
        <v>77041</v>
      </c>
      <c r="M9019">
        <v>256</v>
      </c>
      <c r="N9019" t="s">
        <v>277</v>
      </c>
      <c r="O9019">
        <v>-2</v>
      </c>
      <c r="P9019">
        <v>2</v>
      </c>
      <c r="Q9019" t="s">
        <v>75</v>
      </c>
      <c r="R9019" t="s">
        <v>8304</v>
      </c>
      <c r="S9019">
        <v>-2.0299999999999998</v>
      </c>
      <c r="T9019">
        <v>1</v>
      </c>
      <c r="U9019" t="s">
        <v>19</v>
      </c>
      <c r="V9019" s="2">
        <v>43428</v>
      </c>
      <c r="W9019" t="s">
        <v>39</v>
      </c>
      <c r="X9019" t="s">
        <v>77</v>
      </c>
      <c r="Y9019" t="s">
        <v>54</v>
      </c>
    </row>
    <row r="9020" spans="1:25" hidden="1" x14ac:dyDescent="0.35">
      <c r="A9020">
        <v>5</v>
      </c>
      <c r="B9020" t="s">
        <v>43</v>
      </c>
      <c r="C9020">
        <v>6</v>
      </c>
      <c r="D9020" t="s">
        <v>26</v>
      </c>
      <c r="E9020" t="s">
        <v>122</v>
      </c>
      <c r="F9020" t="s">
        <v>13</v>
      </c>
      <c r="G9020" t="s">
        <v>109</v>
      </c>
      <c r="H9020" s="1">
        <v>0.8</v>
      </c>
      <c r="I9020" s="2">
        <v>43423</v>
      </c>
      <c r="J9020" t="s">
        <v>2264</v>
      </c>
      <c r="K9020" t="s">
        <v>73</v>
      </c>
      <c r="L9020">
        <v>77041</v>
      </c>
      <c r="M9020">
        <v>711</v>
      </c>
      <c r="N9020" t="s">
        <v>3170</v>
      </c>
      <c r="O9020">
        <v>-17</v>
      </c>
      <c r="P9020">
        <v>5</v>
      </c>
      <c r="Q9020" t="s">
        <v>75</v>
      </c>
      <c r="R9020" t="s">
        <v>8304</v>
      </c>
      <c r="S9020">
        <v>-17.25</v>
      </c>
      <c r="T9020">
        <v>11</v>
      </c>
      <c r="U9020" t="s">
        <v>19</v>
      </c>
      <c r="V9020" s="2">
        <v>43428</v>
      </c>
      <c r="W9020" t="s">
        <v>39</v>
      </c>
      <c r="X9020" t="s">
        <v>77</v>
      </c>
      <c r="Y9020" t="s">
        <v>54</v>
      </c>
    </row>
    <row r="9021" spans="1:25" hidden="1" x14ac:dyDescent="0.35">
      <c r="A9021">
        <v>5</v>
      </c>
      <c r="B9021" t="s">
        <v>43</v>
      </c>
      <c r="C9021">
        <v>6</v>
      </c>
      <c r="D9021" t="s">
        <v>50</v>
      </c>
      <c r="E9021" t="s">
        <v>122</v>
      </c>
      <c r="F9021" t="s">
        <v>13</v>
      </c>
      <c r="G9021" t="s">
        <v>109</v>
      </c>
      <c r="H9021" s="1">
        <v>0.2</v>
      </c>
      <c r="I9021" s="2">
        <v>43423</v>
      </c>
      <c r="J9021" t="s">
        <v>2264</v>
      </c>
      <c r="K9021" t="s">
        <v>73</v>
      </c>
      <c r="L9021">
        <v>77041</v>
      </c>
      <c r="M9021">
        <v>931</v>
      </c>
      <c r="N9021" t="s">
        <v>4880</v>
      </c>
      <c r="O9021">
        <v>25</v>
      </c>
      <c r="P9021">
        <v>5</v>
      </c>
      <c r="Q9021" t="s">
        <v>75</v>
      </c>
      <c r="R9021" t="s">
        <v>8304</v>
      </c>
      <c r="S9021">
        <v>25.19</v>
      </c>
      <c r="T9021">
        <v>72</v>
      </c>
      <c r="U9021" t="s">
        <v>19</v>
      </c>
      <c r="V9021" s="2">
        <v>43428</v>
      </c>
      <c r="W9021" t="s">
        <v>39</v>
      </c>
      <c r="X9021" t="s">
        <v>77</v>
      </c>
      <c r="Y9021" t="s">
        <v>52</v>
      </c>
    </row>
    <row r="9022" spans="1:25" hidden="1" x14ac:dyDescent="0.35">
      <c r="A9022">
        <v>6</v>
      </c>
      <c r="B9022" t="s">
        <v>10</v>
      </c>
      <c r="C9022">
        <v>6</v>
      </c>
      <c r="D9022" t="s">
        <v>11</v>
      </c>
      <c r="E9022" t="s">
        <v>998</v>
      </c>
      <c r="F9022" t="s">
        <v>13</v>
      </c>
      <c r="G9022" t="s">
        <v>5443</v>
      </c>
      <c r="H9022" s="1">
        <v>0.32</v>
      </c>
      <c r="I9022" s="2">
        <v>43370</v>
      </c>
      <c r="J9022" t="s">
        <v>5535</v>
      </c>
      <c r="K9022" t="s">
        <v>73</v>
      </c>
      <c r="L9022">
        <v>77340</v>
      </c>
      <c r="M9022">
        <v>1228</v>
      </c>
      <c r="N9022" t="s">
        <v>8124</v>
      </c>
      <c r="O9022">
        <v>-225</v>
      </c>
      <c r="P9022">
        <v>7</v>
      </c>
      <c r="Q9022" t="s">
        <v>75</v>
      </c>
      <c r="R9022" t="s">
        <v>8304</v>
      </c>
      <c r="S9022">
        <v>-225.1</v>
      </c>
      <c r="T9022">
        <v>957</v>
      </c>
      <c r="U9022" t="s">
        <v>33</v>
      </c>
      <c r="V9022" s="2">
        <v>43376</v>
      </c>
      <c r="W9022" t="s">
        <v>39</v>
      </c>
      <c r="X9022" t="s">
        <v>77</v>
      </c>
      <c r="Y9022" t="s">
        <v>22</v>
      </c>
    </row>
    <row r="9023" spans="1:25" hidden="1" x14ac:dyDescent="0.35">
      <c r="A9023">
        <v>4</v>
      </c>
      <c r="B9023" t="s">
        <v>43</v>
      </c>
      <c r="C9023">
        <v>6</v>
      </c>
      <c r="D9023" t="s">
        <v>26</v>
      </c>
      <c r="E9023" t="s">
        <v>153</v>
      </c>
      <c r="F9023" t="s">
        <v>13</v>
      </c>
      <c r="G9023" t="s">
        <v>1773</v>
      </c>
      <c r="H9023" s="1">
        <v>0</v>
      </c>
      <c r="I9023" s="2">
        <v>43303</v>
      </c>
      <c r="J9023" t="s">
        <v>3781</v>
      </c>
      <c r="K9023" t="s">
        <v>73</v>
      </c>
      <c r="L9023">
        <v>48185</v>
      </c>
      <c r="M9023">
        <v>255</v>
      </c>
      <c r="N9023" t="s">
        <v>3782</v>
      </c>
      <c r="O9023">
        <v>11</v>
      </c>
      <c r="P9023">
        <v>5</v>
      </c>
      <c r="Q9023" t="s">
        <v>75</v>
      </c>
      <c r="R9023" t="s">
        <v>8304</v>
      </c>
      <c r="S9023">
        <v>10.51</v>
      </c>
      <c r="T9023">
        <v>29</v>
      </c>
      <c r="U9023" t="s">
        <v>19</v>
      </c>
      <c r="V9023" s="2">
        <v>43307</v>
      </c>
      <c r="W9023" t="s">
        <v>39</v>
      </c>
      <c r="X9023" t="s">
        <v>156</v>
      </c>
      <c r="Y9023" t="s">
        <v>49</v>
      </c>
    </row>
    <row r="9024" spans="1:25" hidden="1" x14ac:dyDescent="0.35">
      <c r="A9024">
        <v>4</v>
      </c>
      <c r="B9024" t="s">
        <v>43</v>
      </c>
      <c r="C9024">
        <v>6</v>
      </c>
      <c r="D9024" t="s">
        <v>26</v>
      </c>
      <c r="E9024" t="s">
        <v>153</v>
      </c>
      <c r="F9024" t="s">
        <v>13</v>
      </c>
      <c r="G9024" t="s">
        <v>1773</v>
      </c>
      <c r="H9024" s="1">
        <v>0</v>
      </c>
      <c r="I9024" s="2">
        <v>43303</v>
      </c>
      <c r="J9024" t="s">
        <v>3781</v>
      </c>
      <c r="K9024" t="s">
        <v>73</v>
      </c>
      <c r="L9024">
        <v>48185</v>
      </c>
      <c r="M9024">
        <v>1713</v>
      </c>
      <c r="N9024" t="s">
        <v>2912</v>
      </c>
      <c r="O9024">
        <v>16</v>
      </c>
      <c r="P9024">
        <v>5</v>
      </c>
      <c r="Q9024" t="s">
        <v>75</v>
      </c>
      <c r="R9024" t="s">
        <v>8304</v>
      </c>
      <c r="S9024">
        <v>15.55</v>
      </c>
      <c r="T9024">
        <v>32</v>
      </c>
      <c r="U9024" t="s">
        <v>19</v>
      </c>
      <c r="V9024" s="2">
        <v>43307</v>
      </c>
      <c r="W9024" t="s">
        <v>39</v>
      </c>
      <c r="X9024" t="s">
        <v>156</v>
      </c>
      <c r="Y9024" t="s">
        <v>64</v>
      </c>
    </row>
    <row r="9025" spans="1:25" hidden="1" x14ac:dyDescent="0.35">
      <c r="A9025">
        <v>4</v>
      </c>
      <c r="B9025" t="s">
        <v>43</v>
      </c>
      <c r="C9025">
        <v>6</v>
      </c>
      <c r="D9025" t="s">
        <v>26</v>
      </c>
      <c r="E9025" t="s">
        <v>153</v>
      </c>
      <c r="F9025" t="s">
        <v>13</v>
      </c>
      <c r="G9025" t="s">
        <v>1773</v>
      </c>
      <c r="H9025" s="1">
        <v>0</v>
      </c>
      <c r="I9025" s="2">
        <v>43303</v>
      </c>
      <c r="J9025" t="s">
        <v>3781</v>
      </c>
      <c r="K9025" t="s">
        <v>73</v>
      </c>
      <c r="L9025">
        <v>48185</v>
      </c>
      <c r="M9025">
        <v>658</v>
      </c>
      <c r="N9025" t="s">
        <v>3796</v>
      </c>
      <c r="O9025">
        <v>135</v>
      </c>
      <c r="P9025">
        <v>5</v>
      </c>
      <c r="Q9025" t="s">
        <v>75</v>
      </c>
      <c r="R9025" t="s">
        <v>8304</v>
      </c>
      <c r="S9025">
        <v>135.22</v>
      </c>
      <c r="T9025">
        <v>966</v>
      </c>
      <c r="U9025" t="s">
        <v>19</v>
      </c>
      <c r="V9025" s="2">
        <v>43307</v>
      </c>
      <c r="W9025" t="s">
        <v>39</v>
      </c>
      <c r="X9025" t="s">
        <v>156</v>
      </c>
      <c r="Y9025" t="s">
        <v>42</v>
      </c>
    </row>
    <row r="9026" spans="1:25" hidden="1" x14ac:dyDescent="0.35">
      <c r="A9026">
        <v>4</v>
      </c>
      <c r="B9026" t="s">
        <v>43</v>
      </c>
      <c r="C9026">
        <v>6</v>
      </c>
      <c r="D9026" t="s">
        <v>50</v>
      </c>
      <c r="E9026" t="s">
        <v>153</v>
      </c>
      <c r="F9026" t="s">
        <v>13</v>
      </c>
      <c r="G9026" t="s">
        <v>1773</v>
      </c>
      <c r="H9026" s="1">
        <v>0</v>
      </c>
      <c r="I9026" s="2">
        <v>43303</v>
      </c>
      <c r="J9026" t="s">
        <v>3781</v>
      </c>
      <c r="K9026" t="s">
        <v>73</v>
      </c>
      <c r="L9026">
        <v>48185</v>
      </c>
      <c r="M9026">
        <v>1274</v>
      </c>
      <c r="N9026" t="s">
        <v>4950</v>
      </c>
      <c r="O9026">
        <v>36</v>
      </c>
      <c r="P9026">
        <v>1</v>
      </c>
      <c r="Q9026" t="s">
        <v>75</v>
      </c>
      <c r="R9026" t="s">
        <v>8304</v>
      </c>
      <c r="S9026">
        <v>36.28</v>
      </c>
      <c r="T9026">
        <v>110</v>
      </c>
      <c r="U9026" t="s">
        <v>19</v>
      </c>
      <c r="V9026" s="2">
        <v>43307</v>
      </c>
      <c r="W9026" t="s">
        <v>39</v>
      </c>
      <c r="X9026" t="s">
        <v>156</v>
      </c>
      <c r="Y9026" t="s">
        <v>113</v>
      </c>
    </row>
    <row r="9027" spans="1:25" x14ac:dyDescent="0.35">
      <c r="A9027">
        <v>0</v>
      </c>
      <c r="B9027" t="s">
        <v>10</v>
      </c>
      <c r="C9027">
        <v>0</v>
      </c>
      <c r="D9027" t="s">
        <v>26</v>
      </c>
      <c r="E9027" t="s">
        <v>27</v>
      </c>
      <c r="F9027" t="s">
        <v>13</v>
      </c>
      <c r="G9027" t="s">
        <v>7098</v>
      </c>
      <c r="H9027" s="1">
        <v>0</v>
      </c>
      <c r="I9027" s="2">
        <v>43464</v>
      </c>
      <c r="J9027" t="s">
        <v>8060</v>
      </c>
      <c r="K9027" t="s">
        <v>30</v>
      </c>
      <c r="L9027">
        <v>90032</v>
      </c>
      <c r="M9027">
        <v>907</v>
      </c>
      <c r="N9027" t="s">
        <v>4220</v>
      </c>
      <c r="O9027">
        <v>125</v>
      </c>
      <c r="P9027">
        <v>4</v>
      </c>
      <c r="Q9027" t="s">
        <v>32</v>
      </c>
      <c r="R9027" t="s">
        <v>92</v>
      </c>
      <c r="S9027">
        <v>125.14</v>
      </c>
      <c r="T9027">
        <v>481</v>
      </c>
      <c r="U9027" t="s">
        <v>76</v>
      </c>
      <c r="V9027" s="2">
        <v>43464</v>
      </c>
      <c r="W9027" t="s">
        <v>773</v>
      </c>
      <c r="X9027" t="s">
        <v>34</v>
      </c>
      <c r="Y9027" t="s">
        <v>42</v>
      </c>
    </row>
    <row r="9028" spans="1:25" x14ac:dyDescent="0.35">
      <c r="A9028">
        <v>0</v>
      </c>
      <c r="B9028" t="s">
        <v>10</v>
      </c>
      <c r="C9028">
        <v>0</v>
      </c>
      <c r="D9028" t="s">
        <v>26</v>
      </c>
      <c r="E9028" t="s">
        <v>27</v>
      </c>
      <c r="F9028" t="s">
        <v>13</v>
      </c>
      <c r="G9028" t="s">
        <v>7098</v>
      </c>
      <c r="H9028" s="1">
        <v>0.2</v>
      </c>
      <c r="I9028" s="2">
        <v>43464</v>
      </c>
      <c r="J9028" t="s">
        <v>8060</v>
      </c>
      <c r="K9028" t="s">
        <v>30</v>
      </c>
      <c r="L9028">
        <v>90032</v>
      </c>
      <c r="M9028">
        <v>409</v>
      </c>
      <c r="N9028" t="s">
        <v>965</v>
      </c>
      <c r="O9028">
        <v>2</v>
      </c>
      <c r="P9028">
        <v>1</v>
      </c>
      <c r="Q9028" t="s">
        <v>32</v>
      </c>
      <c r="R9028" t="s">
        <v>92</v>
      </c>
      <c r="S9028">
        <v>2.15</v>
      </c>
      <c r="T9028">
        <v>6</v>
      </c>
      <c r="U9028" t="s">
        <v>76</v>
      </c>
      <c r="V9028" s="2">
        <v>43464</v>
      </c>
      <c r="W9028" t="s">
        <v>773</v>
      </c>
      <c r="X9028" t="s">
        <v>34</v>
      </c>
      <c r="Y9028" t="s">
        <v>54</v>
      </c>
    </row>
    <row r="9029" spans="1:25" hidden="1" x14ac:dyDescent="0.35">
      <c r="A9029">
        <v>4</v>
      </c>
      <c r="B9029" t="s">
        <v>43</v>
      </c>
      <c r="C9029">
        <v>6</v>
      </c>
      <c r="D9029" t="s">
        <v>11</v>
      </c>
      <c r="E9029" t="s">
        <v>122</v>
      </c>
      <c r="F9029" t="s">
        <v>13</v>
      </c>
      <c r="G9029" t="s">
        <v>2280</v>
      </c>
      <c r="H9029" s="1">
        <v>0.6</v>
      </c>
      <c r="I9029" s="2">
        <v>43408</v>
      </c>
      <c r="J9029" t="s">
        <v>2281</v>
      </c>
      <c r="K9029" t="s">
        <v>73</v>
      </c>
      <c r="L9029">
        <v>77041</v>
      </c>
      <c r="M9029">
        <v>496</v>
      </c>
      <c r="N9029" t="s">
        <v>2282</v>
      </c>
      <c r="O9029">
        <v>-6</v>
      </c>
      <c r="P9029">
        <v>3</v>
      </c>
      <c r="Q9029" t="s">
        <v>75</v>
      </c>
      <c r="R9029" t="s">
        <v>8304</v>
      </c>
      <c r="S9029">
        <v>-5.69</v>
      </c>
      <c r="T9029">
        <v>11</v>
      </c>
      <c r="U9029" t="s">
        <v>19</v>
      </c>
      <c r="V9029" s="2">
        <v>43412</v>
      </c>
      <c r="W9029" t="s">
        <v>39</v>
      </c>
      <c r="X9029" t="s">
        <v>77</v>
      </c>
      <c r="Y9029" t="s">
        <v>47</v>
      </c>
    </row>
    <row r="9030" spans="1:25" hidden="1" x14ac:dyDescent="0.35">
      <c r="A9030">
        <v>4</v>
      </c>
      <c r="B9030" t="s">
        <v>43</v>
      </c>
      <c r="C9030">
        <v>6</v>
      </c>
      <c r="D9030" t="s">
        <v>11</v>
      </c>
      <c r="E9030" t="s">
        <v>122</v>
      </c>
      <c r="F9030" t="s">
        <v>13</v>
      </c>
      <c r="G9030" t="s">
        <v>2280</v>
      </c>
      <c r="H9030" s="1">
        <v>0.6</v>
      </c>
      <c r="I9030" s="2">
        <v>43408</v>
      </c>
      <c r="J9030" t="s">
        <v>2281</v>
      </c>
      <c r="K9030" t="s">
        <v>73</v>
      </c>
      <c r="L9030">
        <v>77041</v>
      </c>
      <c r="M9030">
        <v>506</v>
      </c>
      <c r="N9030" t="s">
        <v>1108</v>
      </c>
      <c r="O9030">
        <v>-84</v>
      </c>
      <c r="P9030">
        <v>4</v>
      </c>
      <c r="Q9030" t="s">
        <v>75</v>
      </c>
      <c r="R9030" t="s">
        <v>8304</v>
      </c>
      <c r="S9030">
        <v>-84.29</v>
      </c>
      <c r="T9030">
        <v>66</v>
      </c>
      <c r="U9030" t="s">
        <v>19</v>
      </c>
      <c r="V9030" s="2">
        <v>43412</v>
      </c>
      <c r="W9030" t="s">
        <v>39</v>
      </c>
      <c r="X9030" t="s">
        <v>77</v>
      </c>
      <c r="Y9030" t="s">
        <v>47</v>
      </c>
    </row>
    <row r="9031" spans="1:25" x14ac:dyDescent="0.35">
      <c r="A9031">
        <v>4</v>
      </c>
      <c r="B9031" t="s">
        <v>43</v>
      </c>
      <c r="C9031">
        <v>6</v>
      </c>
      <c r="D9031" t="s">
        <v>50</v>
      </c>
      <c r="E9031" t="s">
        <v>88</v>
      </c>
      <c r="F9031" t="s">
        <v>13</v>
      </c>
      <c r="G9031" t="s">
        <v>5811</v>
      </c>
      <c r="H9031" s="1">
        <v>0</v>
      </c>
      <c r="I9031" s="2">
        <v>43140</v>
      </c>
      <c r="J9031" t="s">
        <v>6789</v>
      </c>
      <c r="K9031" t="s">
        <v>30</v>
      </c>
      <c r="L9031">
        <v>94110</v>
      </c>
      <c r="M9031">
        <v>1062</v>
      </c>
      <c r="N9031" t="s">
        <v>4711</v>
      </c>
      <c r="O9031">
        <v>11</v>
      </c>
      <c r="P9031">
        <v>2</v>
      </c>
      <c r="Q9031" t="s">
        <v>32</v>
      </c>
      <c r="R9031" t="s">
        <v>8304</v>
      </c>
      <c r="S9031">
        <v>11.15</v>
      </c>
      <c r="T9031">
        <v>32</v>
      </c>
      <c r="U9031" t="s">
        <v>33</v>
      </c>
      <c r="V9031" s="2">
        <v>43144</v>
      </c>
      <c r="W9031" t="s">
        <v>39</v>
      </c>
      <c r="X9031" t="s">
        <v>34</v>
      </c>
      <c r="Y9031" t="s">
        <v>113</v>
      </c>
    </row>
    <row r="9032" spans="1:25" x14ac:dyDescent="0.35">
      <c r="A9032">
        <v>4</v>
      </c>
      <c r="B9032" t="s">
        <v>43</v>
      </c>
      <c r="C9032">
        <v>6</v>
      </c>
      <c r="D9032" t="s">
        <v>50</v>
      </c>
      <c r="E9032" t="s">
        <v>88</v>
      </c>
      <c r="F9032" t="s">
        <v>13</v>
      </c>
      <c r="G9032" t="s">
        <v>5811</v>
      </c>
      <c r="H9032" s="1">
        <v>0</v>
      </c>
      <c r="I9032" s="2">
        <v>43140</v>
      </c>
      <c r="J9032" t="s">
        <v>6789</v>
      </c>
      <c r="K9032" t="s">
        <v>30</v>
      </c>
      <c r="L9032">
        <v>94110</v>
      </c>
      <c r="M9032">
        <v>1000</v>
      </c>
      <c r="N9032" t="s">
        <v>616</v>
      </c>
      <c r="O9032">
        <v>40</v>
      </c>
      <c r="P9032">
        <v>3</v>
      </c>
      <c r="Q9032" t="s">
        <v>32</v>
      </c>
      <c r="R9032" t="s">
        <v>8304</v>
      </c>
      <c r="S9032">
        <v>39.590000000000003</v>
      </c>
      <c r="T9032">
        <v>90</v>
      </c>
      <c r="U9032" t="s">
        <v>33</v>
      </c>
      <c r="V9032" s="2">
        <v>43144</v>
      </c>
      <c r="W9032" t="s">
        <v>39</v>
      </c>
      <c r="X9032" t="s">
        <v>34</v>
      </c>
      <c r="Y9032" t="s">
        <v>113</v>
      </c>
    </row>
    <row r="9033" spans="1:25" x14ac:dyDescent="0.35">
      <c r="A9033">
        <v>1</v>
      </c>
      <c r="B9033" t="s">
        <v>10</v>
      </c>
      <c r="C9033">
        <v>1</v>
      </c>
      <c r="D9033" t="s">
        <v>26</v>
      </c>
      <c r="E9033" t="s">
        <v>27</v>
      </c>
      <c r="F9033" t="s">
        <v>13</v>
      </c>
      <c r="G9033" t="s">
        <v>2030</v>
      </c>
      <c r="H9033" s="1">
        <v>0</v>
      </c>
      <c r="I9033" s="2">
        <v>43418</v>
      </c>
      <c r="J9033" t="s">
        <v>3100</v>
      </c>
      <c r="K9033" t="s">
        <v>30</v>
      </c>
      <c r="L9033">
        <v>90049</v>
      </c>
      <c r="M9033">
        <v>1167</v>
      </c>
      <c r="N9033" t="s">
        <v>3101</v>
      </c>
      <c r="O9033">
        <v>3</v>
      </c>
      <c r="P9033">
        <v>3</v>
      </c>
      <c r="Q9033" t="s">
        <v>32</v>
      </c>
      <c r="R9033" t="s">
        <v>8304</v>
      </c>
      <c r="S9033">
        <v>2.85</v>
      </c>
      <c r="T9033">
        <v>10</v>
      </c>
      <c r="U9033" t="s">
        <v>19</v>
      </c>
      <c r="V9033" s="2">
        <v>43419</v>
      </c>
      <c r="W9033" t="s">
        <v>130</v>
      </c>
      <c r="X9033" t="s">
        <v>34</v>
      </c>
      <c r="Y9033" t="s">
        <v>49</v>
      </c>
    </row>
    <row r="9034" spans="1:25" hidden="1" x14ac:dyDescent="0.35">
      <c r="A9034">
        <v>6</v>
      </c>
      <c r="B9034" t="s">
        <v>10</v>
      </c>
      <c r="C9034">
        <v>6</v>
      </c>
      <c r="D9034" t="s">
        <v>11</v>
      </c>
      <c r="E9034" t="s">
        <v>700</v>
      </c>
      <c r="F9034" t="s">
        <v>13</v>
      </c>
      <c r="G9034" t="s">
        <v>864</v>
      </c>
      <c r="H9034" s="1">
        <v>0.2</v>
      </c>
      <c r="I9034" s="2">
        <v>43169</v>
      </c>
      <c r="J9034" t="s">
        <v>2381</v>
      </c>
      <c r="K9034" t="s">
        <v>102</v>
      </c>
      <c r="L9034">
        <v>11561</v>
      </c>
      <c r="M9034">
        <v>1228</v>
      </c>
      <c r="N9034" t="s">
        <v>8120</v>
      </c>
      <c r="O9034">
        <v>-22</v>
      </c>
      <c r="P9034">
        <v>1</v>
      </c>
      <c r="Q9034" t="s">
        <v>104</v>
      </c>
      <c r="R9034" t="s">
        <v>8304</v>
      </c>
      <c r="S9034">
        <v>-22.1</v>
      </c>
      <c r="T9034">
        <v>177</v>
      </c>
      <c r="U9034" t="s">
        <v>19</v>
      </c>
      <c r="V9034" s="2">
        <v>43175</v>
      </c>
      <c r="W9034" t="s">
        <v>39</v>
      </c>
      <c r="X9034" t="s">
        <v>175</v>
      </c>
      <c r="Y9034" t="s">
        <v>22</v>
      </c>
    </row>
    <row r="9035" spans="1:25" hidden="1" x14ac:dyDescent="0.35">
      <c r="A9035">
        <v>4</v>
      </c>
      <c r="B9035" t="s">
        <v>43</v>
      </c>
      <c r="C9035">
        <v>6</v>
      </c>
      <c r="D9035" t="s">
        <v>50</v>
      </c>
      <c r="E9035" t="s">
        <v>99</v>
      </c>
      <c r="F9035" t="s">
        <v>13</v>
      </c>
      <c r="G9035" t="s">
        <v>7158</v>
      </c>
      <c r="H9035" s="1">
        <v>0.2</v>
      </c>
      <c r="I9035" s="2">
        <v>43174</v>
      </c>
      <c r="J9035" t="s">
        <v>7770</v>
      </c>
      <c r="K9035" t="s">
        <v>102</v>
      </c>
      <c r="L9035">
        <v>19143</v>
      </c>
      <c r="M9035">
        <v>1601</v>
      </c>
      <c r="N9035" t="s">
        <v>6676</v>
      </c>
      <c r="O9035">
        <v>-14</v>
      </c>
      <c r="P9035">
        <v>3</v>
      </c>
      <c r="Q9035" t="s">
        <v>104</v>
      </c>
      <c r="R9035" t="s">
        <v>8304</v>
      </c>
      <c r="S9035">
        <v>-13.65</v>
      </c>
      <c r="T9035">
        <v>84</v>
      </c>
      <c r="U9035" t="s">
        <v>76</v>
      </c>
      <c r="V9035" s="2">
        <v>43178</v>
      </c>
      <c r="W9035" t="s">
        <v>39</v>
      </c>
      <c r="X9035" t="s">
        <v>105</v>
      </c>
      <c r="Y9035" t="s">
        <v>113</v>
      </c>
    </row>
    <row r="9036" spans="1:25" hidden="1" x14ac:dyDescent="0.35">
      <c r="A9036">
        <v>3</v>
      </c>
      <c r="B9036" t="s">
        <v>25</v>
      </c>
      <c r="C9036">
        <v>1</v>
      </c>
      <c r="D9036" t="s">
        <v>26</v>
      </c>
      <c r="E9036" t="s">
        <v>1012</v>
      </c>
      <c r="F9036" t="s">
        <v>13</v>
      </c>
      <c r="G9036" t="s">
        <v>370</v>
      </c>
      <c r="H9036" s="1">
        <v>0.2</v>
      </c>
      <c r="I9036" s="2">
        <v>43321</v>
      </c>
      <c r="J9036" t="s">
        <v>3055</v>
      </c>
      <c r="K9036" t="s">
        <v>16</v>
      </c>
      <c r="L9036">
        <v>28314</v>
      </c>
      <c r="M9036">
        <v>954</v>
      </c>
      <c r="N9036" t="s">
        <v>426</v>
      </c>
      <c r="O9036">
        <v>64</v>
      </c>
      <c r="P9036">
        <v>4</v>
      </c>
      <c r="Q9036" t="s">
        <v>18</v>
      </c>
      <c r="R9036" t="s">
        <v>8304</v>
      </c>
      <c r="S9036">
        <v>64.069999999999993</v>
      </c>
      <c r="T9036">
        <v>570</v>
      </c>
      <c r="U9036" t="s">
        <v>19</v>
      </c>
      <c r="V9036" s="2">
        <v>43324</v>
      </c>
      <c r="W9036" t="s">
        <v>130</v>
      </c>
      <c r="X9036" t="s">
        <v>63</v>
      </c>
      <c r="Y9036" t="s">
        <v>56</v>
      </c>
    </row>
    <row r="9037" spans="1:25" hidden="1" x14ac:dyDescent="0.35">
      <c r="A9037">
        <v>3</v>
      </c>
      <c r="B9037" t="s">
        <v>25</v>
      </c>
      <c r="C9037">
        <v>1</v>
      </c>
      <c r="D9037" t="s">
        <v>26</v>
      </c>
      <c r="E9037" t="s">
        <v>1012</v>
      </c>
      <c r="F9037" t="s">
        <v>13</v>
      </c>
      <c r="G9037" t="s">
        <v>370</v>
      </c>
      <c r="H9037" s="1">
        <v>0.2</v>
      </c>
      <c r="I9037" s="2">
        <v>43321</v>
      </c>
      <c r="J9037" t="s">
        <v>3055</v>
      </c>
      <c r="K9037" t="s">
        <v>16</v>
      </c>
      <c r="L9037">
        <v>28314</v>
      </c>
      <c r="M9037">
        <v>1789</v>
      </c>
      <c r="N9037" t="s">
        <v>3065</v>
      </c>
      <c r="O9037">
        <v>10</v>
      </c>
      <c r="P9037">
        <v>9</v>
      </c>
      <c r="Q9037" t="s">
        <v>18</v>
      </c>
      <c r="R9037" t="s">
        <v>8304</v>
      </c>
      <c r="S9037">
        <v>9.6300000000000008</v>
      </c>
      <c r="T9037">
        <v>31</v>
      </c>
      <c r="U9037" t="s">
        <v>19</v>
      </c>
      <c r="V9037" s="2">
        <v>43324</v>
      </c>
      <c r="W9037" t="s">
        <v>130</v>
      </c>
      <c r="X9037" t="s">
        <v>63</v>
      </c>
      <c r="Y9037" t="s">
        <v>64</v>
      </c>
    </row>
    <row r="9038" spans="1:25" hidden="1" x14ac:dyDescent="0.35">
      <c r="A9038">
        <v>3</v>
      </c>
      <c r="B9038" t="s">
        <v>25</v>
      </c>
      <c r="C9038">
        <v>1</v>
      </c>
      <c r="D9038" t="s">
        <v>50</v>
      </c>
      <c r="E9038" t="s">
        <v>1012</v>
      </c>
      <c r="F9038" t="s">
        <v>13</v>
      </c>
      <c r="G9038" t="s">
        <v>370</v>
      </c>
      <c r="H9038" s="1">
        <v>0.2</v>
      </c>
      <c r="I9038" s="2">
        <v>43321</v>
      </c>
      <c r="J9038" t="s">
        <v>3055</v>
      </c>
      <c r="K9038" t="s">
        <v>16</v>
      </c>
      <c r="L9038">
        <v>28314</v>
      </c>
      <c r="M9038">
        <v>143</v>
      </c>
      <c r="N9038" t="s">
        <v>4723</v>
      </c>
      <c r="O9038">
        <v>4</v>
      </c>
      <c r="P9038">
        <v>2</v>
      </c>
      <c r="Q9038" t="s">
        <v>18</v>
      </c>
      <c r="R9038" t="s">
        <v>8304</v>
      </c>
      <c r="S9038">
        <v>4.4800000000000004</v>
      </c>
      <c r="T9038">
        <v>45</v>
      </c>
      <c r="U9038" t="s">
        <v>19</v>
      </c>
      <c r="V9038" s="2">
        <v>43324</v>
      </c>
      <c r="W9038" t="s">
        <v>130</v>
      </c>
      <c r="X9038" t="s">
        <v>63</v>
      </c>
      <c r="Y9038" t="s">
        <v>52</v>
      </c>
    </row>
    <row r="9039" spans="1:25" hidden="1" x14ac:dyDescent="0.35">
      <c r="A9039">
        <v>6</v>
      </c>
      <c r="B9039" t="s">
        <v>10</v>
      </c>
      <c r="C9039">
        <v>6</v>
      </c>
      <c r="D9039" t="s">
        <v>26</v>
      </c>
      <c r="E9039" t="s">
        <v>171</v>
      </c>
      <c r="F9039" t="s">
        <v>13</v>
      </c>
      <c r="G9039" t="s">
        <v>6837</v>
      </c>
      <c r="H9039" s="1">
        <v>0</v>
      </c>
      <c r="I9039" s="2">
        <v>43417</v>
      </c>
      <c r="J9039" t="s">
        <v>7484</v>
      </c>
      <c r="K9039" t="s">
        <v>102</v>
      </c>
      <c r="L9039">
        <v>10011</v>
      </c>
      <c r="M9039">
        <v>208</v>
      </c>
      <c r="N9039" t="s">
        <v>2978</v>
      </c>
      <c r="O9039">
        <v>7</v>
      </c>
      <c r="P9039">
        <v>3</v>
      </c>
      <c r="Q9039" t="s">
        <v>104</v>
      </c>
      <c r="R9039" t="s">
        <v>8304</v>
      </c>
      <c r="S9039">
        <v>6.87</v>
      </c>
      <c r="T9039">
        <v>15</v>
      </c>
      <c r="U9039" t="s">
        <v>76</v>
      </c>
      <c r="V9039" s="2">
        <v>43423</v>
      </c>
      <c r="W9039" t="s">
        <v>39</v>
      </c>
      <c r="X9039" t="s">
        <v>175</v>
      </c>
      <c r="Y9039" t="s">
        <v>35</v>
      </c>
    </row>
    <row r="9040" spans="1:25" hidden="1" x14ac:dyDescent="0.35">
      <c r="A9040">
        <v>6</v>
      </c>
      <c r="B9040" t="s">
        <v>10</v>
      </c>
      <c r="C9040">
        <v>6</v>
      </c>
      <c r="D9040" t="s">
        <v>50</v>
      </c>
      <c r="E9040" t="s">
        <v>171</v>
      </c>
      <c r="F9040" t="s">
        <v>13</v>
      </c>
      <c r="G9040" t="s">
        <v>6837</v>
      </c>
      <c r="H9040" s="1">
        <v>0</v>
      </c>
      <c r="I9040" s="2">
        <v>43417</v>
      </c>
      <c r="J9040" t="s">
        <v>7484</v>
      </c>
      <c r="K9040" t="s">
        <v>102</v>
      </c>
      <c r="L9040">
        <v>10011</v>
      </c>
      <c r="M9040">
        <v>1843</v>
      </c>
      <c r="N9040" t="s">
        <v>7761</v>
      </c>
      <c r="O9040">
        <v>593</v>
      </c>
      <c r="P9040">
        <v>4</v>
      </c>
      <c r="Q9040" t="s">
        <v>104</v>
      </c>
      <c r="R9040" t="s">
        <v>8304</v>
      </c>
      <c r="S9040">
        <v>592.79</v>
      </c>
      <c r="T9040">
        <v>2280</v>
      </c>
      <c r="U9040" t="s">
        <v>76</v>
      </c>
      <c r="V9040" s="2">
        <v>43423</v>
      </c>
      <c r="W9040" t="s">
        <v>39</v>
      </c>
      <c r="X9040" t="s">
        <v>175</v>
      </c>
      <c r="Y9040" t="s">
        <v>52</v>
      </c>
    </row>
    <row r="9041" spans="1:25" x14ac:dyDescent="0.35">
      <c r="A9041">
        <v>5</v>
      </c>
      <c r="B9041" t="s">
        <v>43</v>
      </c>
      <c r="C9041">
        <v>6</v>
      </c>
      <c r="D9041" t="s">
        <v>11</v>
      </c>
      <c r="E9041" t="s">
        <v>386</v>
      </c>
      <c r="F9041" t="s">
        <v>13</v>
      </c>
      <c r="G9041" t="s">
        <v>5316</v>
      </c>
      <c r="H9041" s="1">
        <v>0</v>
      </c>
      <c r="I9041" s="2">
        <v>43436</v>
      </c>
      <c r="J9041" t="s">
        <v>5737</v>
      </c>
      <c r="K9041" t="s">
        <v>30</v>
      </c>
      <c r="L9041">
        <v>95123</v>
      </c>
      <c r="M9041">
        <v>586</v>
      </c>
      <c r="N9041" t="s">
        <v>5466</v>
      </c>
      <c r="O9041">
        <v>6</v>
      </c>
      <c r="P9041">
        <v>3</v>
      </c>
      <c r="Q9041" t="s">
        <v>32</v>
      </c>
      <c r="R9041" t="s">
        <v>8304</v>
      </c>
      <c r="S9041">
        <v>5.66</v>
      </c>
      <c r="T9041">
        <v>15</v>
      </c>
      <c r="U9041" t="s">
        <v>33</v>
      </c>
      <c r="V9041" s="2">
        <v>43441</v>
      </c>
      <c r="W9041" t="s">
        <v>39</v>
      </c>
      <c r="X9041" t="s">
        <v>34</v>
      </c>
      <c r="Y9041" t="s">
        <v>47</v>
      </c>
    </row>
    <row r="9042" spans="1:25" x14ac:dyDescent="0.35">
      <c r="A9042">
        <v>5</v>
      </c>
      <c r="B9042" t="s">
        <v>43</v>
      </c>
      <c r="C9042">
        <v>6</v>
      </c>
      <c r="D9042" t="s">
        <v>26</v>
      </c>
      <c r="E9042" t="s">
        <v>386</v>
      </c>
      <c r="F9042" t="s">
        <v>13</v>
      </c>
      <c r="G9042" t="s">
        <v>5316</v>
      </c>
      <c r="H9042" s="1">
        <v>0</v>
      </c>
      <c r="I9042" s="2">
        <v>43436</v>
      </c>
      <c r="J9042" t="s">
        <v>5737</v>
      </c>
      <c r="K9042" t="s">
        <v>30</v>
      </c>
      <c r="L9042">
        <v>95123</v>
      </c>
      <c r="M9042">
        <v>809</v>
      </c>
      <c r="N9042" t="s">
        <v>2859</v>
      </c>
      <c r="O9042">
        <v>27</v>
      </c>
      <c r="P9042">
        <v>3</v>
      </c>
      <c r="Q9042" t="s">
        <v>32</v>
      </c>
      <c r="R9042" t="s">
        <v>8304</v>
      </c>
      <c r="S9042">
        <v>26.86</v>
      </c>
      <c r="T9042">
        <v>60</v>
      </c>
      <c r="U9042" t="s">
        <v>33</v>
      </c>
      <c r="V9042" s="2">
        <v>43441</v>
      </c>
      <c r="W9042" t="s">
        <v>39</v>
      </c>
      <c r="X9042" t="s">
        <v>34</v>
      </c>
      <c r="Y9042" t="s">
        <v>56</v>
      </c>
    </row>
    <row r="9043" spans="1:25" x14ac:dyDescent="0.35">
      <c r="A9043">
        <v>5</v>
      </c>
      <c r="B9043" t="s">
        <v>43</v>
      </c>
      <c r="C9043">
        <v>6</v>
      </c>
      <c r="D9043" t="s">
        <v>26</v>
      </c>
      <c r="E9043" t="s">
        <v>386</v>
      </c>
      <c r="F9043" t="s">
        <v>13</v>
      </c>
      <c r="G9043" t="s">
        <v>5316</v>
      </c>
      <c r="H9043" s="1">
        <v>0.2</v>
      </c>
      <c r="I9043" s="2">
        <v>43436</v>
      </c>
      <c r="J9043" t="s">
        <v>5737</v>
      </c>
      <c r="K9043" t="s">
        <v>30</v>
      </c>
      <c r="L9043">
        <v>95123</v>
      </c>
      <c r="M9043">
        <v>716</v>
      </c>
      <c r="N9043" t="s">
        <v>2867</v>
      </c>
      <c r="O9043">
        <v>9</v>
      </c>
      <c r="P9043">
        <v>2</v>
      </c>
      <c r="Q9043" t="s">
        <v>32</v>
      </c>
      <c r="R9043" t="s">
        <v>8304</v>
      </c>
      <c r="S9043">
        <v>9.26</v>
      </c>
      <c r="T9043">
        <v>25</v>
      </c>
      <c r="U9043" t="s">
        <v>33</v>
      </c>
      <c r="V9043" s="2">
        <v>43441</v>
      </c>
      <c r="W9043" t="s">
        <v>39</v>
      </c>
      <c r="X9043" t="s">
        <v>34</v>
      </c>
      <c r="Y9043" t="s">
        <v>54</v>
      </c>
    </row>
    <row r="9044" spans="1:25" x14ac:dyDescent="0.35">
      <c r="A9044">
        <v>5</v>
      </c>
      <c r="B9044" t="s">
        <v>43</v>
      </c>
      <c r="C9044">
        <v>6</v>
      </c>
      <c r="D9044" t="s">
        <v>26</v>
      </c>
      <c r="E9044" t="s">
        <v>386</v>
      </c>
      <c r="F9044" t="s">
        <v>13</v>
      </c>
      <c r="G9044" t="s">
        <v>5316</v>
      </c>
      <c r="H9044" s="1">
        <v>0.2</v>
      </c>
      <c r="I9044" s="2">
        <v>43436</v>
      </c>
      <c r="J9044" t="s">
        <v>5737</v>
      </c>
      <c r="K9044" t="s">
        <v>30</v>
      </c>
      <c r="L9044">
        <v>95123</v>
      </c>
      <c r="M9044">
        <v>1426</v>
      </c>
      <c r="N9044" t="s">
        <v>3716</v>
      </c>
      <c r="O9044">
        <v>34</v>
      </c>
      <c r="P9044">
        <v>3</v>
      </c>
      <c r="Q9044" t="s">
        <v>32</v>
      </c>
      <c r="R9044" t="s">
        <v>8304</v>
      </c>
      <c r="S9044">
        <v>33.86</v>
      </c>
      <c r="T9044">
        <v>104</v>
      </c>
      <c r="U9044" t="s">
        <v>33</v>
      </c>
      <c r="V9044" s="2">
        <v>43441</v>
      </c>
      <c r="W9044" t="s">
        <v>39</v>
      </c>
      <c r="X9044" t="s">
        <v>34</v>
      </c>
      <c r="Y9044" t="s">
        <v>54</v>
      </c>
    </row>
    <row r="9045" spans="1:25" hidden="1" x14ac:dyDescent="0.35">
      <c r="A9045">
        <v>2</v>
      </c>
      <c r="B9045" t="s">
        <v>43</v>
      </c>
      <c r="C9045">
        <v>3</v>
      </c>
      <c r="D9045" t="s">
        <v>11</v>
      </c>
      <c r="E9045" t="s">
        <v>99</v>
      </c>
      <c r="F9045" t="s">
        <v>13</v>
      </c>
      <c r="G9045" t="s">
        <v>223</v>
      </c>
      <c r="H9045" s="1">
        <v>0.3</v>
      </c>
      <c r="I9045" s="2">
        <v>43172</v>
      </c>
      <c r="J9045" t="s">
        <v>5408</v>
      </c>
      <c r="K9045" t="s">
        <v>102</v>
      </c>
      <c r="L9045">
        <v>19134</v>
      </c>
      <c r="M9045">
        <v>1372</v>
      </c>
      <c r="N9045" t="s">
        <v>424</v>
      </c>
      <c r="O9045">
        <v>-6</v>
      </c>
      <c r="P9045">
        <v>2</v>
      </c>
      <c r="Q9045" t="s">
        <v>104</v>
      </c>
      <c r="R9045" t="s">
        <v>8304</v>
      </c>
      <c r="S9045">
        <v>-5.52</v>
      </c>
      <c r="T9045">
        <v>387</v>
      </c>
      <c r="U9045" t="s">
        <v>33</v>
      </c>
      <c r="V9045" s="2">
        <v>43174</v>
      </c>
      <c r="W9045" t="s">
        <v>20</v>
      </c>
      <c r="X9045" t="s">
        <v>105</v>
      </c>
      <c r="Y9045" t="s">
        <v>24</v>
      </c>
    </row>
    <row r="9046" spans="1:25" hidden="1" x14ac:dyDescent="0.35">
      <c r="A9046">
        <v>2</v>
      </c>
      <c r="B9046" t="s">
        <v>43</v>
      </c>
      <c r="C9046">
        <v>3</v>
      </c>
      <c r="D9046" t="s">
        <v>26</v>
      </c>
      <c r="E9046" t="s">
        <v>99</v>
      </c>
      <c r="F9046" t="s">
        <v>13</v>
      </c>
      <c r="G9046" t="s">
        <v>223</v>
      </c>
      <c r="H9046" s="1">
        <v>0.2</v>
      </c>
      <c r="I9046" s="2">
        <v>43172</v>
      </c>
      <c r="J9046" t="s">
        <v>5408</v>
      </c>
      <c r="K9046" t="s">
        <v>102</v>
      </c>
      <c r="L9046">
        <v>19134</v>
      </c>
      <c r="M9046">
        <v>1485</v>
      </c>
      <c r="N9046" t="s">
        <v>6043</v>
      </c>
      <c r="O9046">
        <v>-28</v>
      </c>
      <c r="P9046">
        <v>2</v>
      </c>
      <c r="Q9046" t="s">
        <v>104</v>
      </c>
      <c r="R9046" t="s">
        <v>8304</v>
      </c>
      <c r="S9046">
        <v>-28.37</v>
      </c>
      <c r="T9046">
        <v>126</v>
      </c>
      <c r="U9046" t="s">
        <v>33</v>
      </c>
      <c r="V9046" s="2">
        <v>43174</v>
      </c>
      <c r="W9046" t="s">
        <v>20</v>
      </c>
      <c r="X9046" t="s">
        <v>105</v>
      </c>
      <c r="Y9046" t="s">
        <v>42</v>
      </c>
    </row>
    <row r="9047" spans="1:25" hidden="1" x14ac:dyDescent="0.35">
      <c r="A9047">
        <v>2</v>
      </c>
      <c r="B9047" t="s">
        <v>43</v>
      </c>
      <c r="C9047">
        <v>3</v>
      </c>
      <c r="D9047" t="s">
        <v>26</v>
      </c>
      <c r="E9047" t="s">
        <v>99</v>
      </c>
      <c r="F9047" t="s">
        <v>13</v>
      </c>
      <c r="G9047" t="s">
        <v>223</v>
      </c>
      <c r="H9047" s="1">
        <v>0.2</v>
      </c>
      <c r="I9047" s="2">
        <v>43172</v>
      </c>
      <c r="J9047" t="s">
        <v>5408</v>
      </c>
      <c r="K9047" t="s">
        <v>102</v>
      </c>
      <c r="L9047">
        <v>19134</v>
      </c>
      <c r="M9047">
        <v>1486</v>
      </c>
      <c r="N9047" t="s">
        <v>8273</v>
      </c>
      <c r="O9047">
        <v>14</v>
      </c>
      <c r="P9047">
        <v>5</v>
      </c>
      <c r="Q9047" t="s">
        <v>104</v>
      </c>
      <c r="R9047" t="s">
        <v>8304</v>
      </c>
      <c r="S9047">
        <v>13.92</v>
      </c>
      <c r="T9047">
        <v>41</v>
      </c>
      <c r="U9047" t="s">
        <v>33</v>
      </c>
      <c r="V9047" s="2">
        <v>43174</v>
      </c>
      <c r="W9047" t="s">
        <v>20</v>
      </c>
      <c r="X9047" t="s">
        <v>105</v>
      </c>
      <c r="Y9047" t="s">
        <v>64</v>
      </c>
    </row>
    <row r="9048" spans="1:25" hidden="1" x14ac:dyDescent="0.35">
      <c r="A9048">
        <v>2</v>
      </c>
      <c r="B9048" t="s">
        <v>43</v>
      </c>
      <c r="C9048">
        <v>3</v>
      </c>
      <c r="D9048" t="s">
        <v>26</v>
      </c>
      <c r="E9048" t="s">
        <v>99</v>
      </c>
      <c r="F9048" t="s">
        <v>13</v>
      </c>
      <c r="G9048" t="s">
        <v>223</v>
      </c>
      <c r="H9048" s="1">
        <v>0.2</v>
      </c>
      <c r="I9048" s="2">
        <v>43172</v>
      </c>
      <c r="J9048" t="s">
        <v>5408</v>
      </c>
      <c r="K9048" t="s">
        <v>102</v>
      </c>
      <c r="L9048">
        <v>19134</v>
      </c>
      <c r="M9048">
        <v>1377</v>
      </c>
      <c r="N9048" t="s">
        <v>2946</v>
      </c>
      <c r="O9048">
        <v>-138</v>
      </c>
      <c r="P9048">
        <v>5</v>
      </c>
      <c r="Q9048" t="s">
        <v>104</v>
      </c>
      <c r="R9048" t="s">
        <v>8304</v>
      </c>
      <c r="S9048">
        <v>-138.13999999999999</v>
      </c>
      <c r="T9048">
        <v>553</v>
      </c>
      <c r="U9048" t="s">
        <v>33</v>
      </c>
      <c r="V9048" s="2">
        <v>43174</v>
      </c>
      <c r="W9048" t="s">
        <v>20</v>
      </c>
      <c r="X9048" t="s">
        <v>105</v>
      </c>
      <c r="Y9048" t="s">
        <v>42</v>
      </c>
    </row>
    <row r="9049" spans="1:25" hidden="1" x14ac:dyDescent="0.35">
      <c r="A9049">
        <v>2</v>
      </c>
      <c r="B9049" t="s">
        <v>43</v>
      </c>
      <c r="C9049">
        <v>3</v>
      </c>
      <c r="D9049" t="s">
        <v>26</v>
      </c>
      <c r="E9049" t="s">
        <v>99</v>
      </c>
      <c r="F9049" t="s">
        <v>13</v>
      </c>
      <c r="G9049" t="s">
        <v>223</v>
      </c>
      <c r="H9049" s="1">
        <v>0.7</v>
      </c>
      <c r="I9049" s="2">
        <v>43172</v>
      </c>
      <c r="J9049" t="s">
        <v>5408</v>
      </c>
      <c r="K9049" t="s">
        <v>102</v>
      </c>
      <c r="L9049">
        <v>19134</v>
      </c>
      <c r="M9049">
        <v>895</v>
      </c>
      <c r="N9049" t="s">
        <v>2933</v>
      </c>
      <c r="O9049">
        <v>-42</v>
      </c>
      <c r="P9049">
        <v>1</v>
      </c>
      <c r="Q9049" t="s">
        <v>104</v>
      </c>
      <c r="R9049" t="s">
        <v>8304</v>
      </c>
      <c r="S9049">
        <v>-41.52</v>
      </c>
      <c r="T9049">
        <v>52</v>
      </c>
      <c r="U9049" t="s">
        <v>33</v>
      </c>
      <c r="V9049" s="2">
        <v>43174</v>
      </c>
      <c r="W9049" t="s">
        <v>20</v>
      </c>
      <c r="X9049" t="s">
        <v>105</v>
      </c>
      <c r="Y9049" t="s">
        <v>54</v>
      </c>
    </row>
    <row r="9050" spans="1:25" hidden="1" x14ac:dyDescent="0.35">
      <c r="A9050">
        <v>2</v>
      </c>
      <c r="B9050" t="s">
        <v>43</v>
      </c>
      <c r="C9050">
        <v>3</v>
      </c>
      <c r="D9050" t="s">
        <v>26</v>
      </c>
      <c r="E9050" t="s">
        <v>99</v>
      </c>
      <c r="F9050" t="s">
        <v>13</v>
      </c>
      <c r="G9050" t="s">
        <v>223</v>
      </c>
      <c r="H9050" s="1">
        <v>0.7</v>
      </c>
      <c r="I9050" s="2">
        <v>43172</v>
      </c>
      <c r="J9050" t="s">
        <v>5408</v>
      </c>
      <c r="K9050" t="s">
        <v>102</v>
      </c>
      <c r="L9050">
        <v>19134</v>
      </c>
      <c r="M9050">
        <v>716</v>
      </c>
      <c r="N9050" t="s">
        <v>2867</v>
      </c>
      <c r="O9050">
        <v>-15</v>
      </c>
      <c r="P9050">
        <v>5</v>
      </c>
      <c r="Q9050" t="s">
        <v>104</v>
      </c>
      <c r="R9050" t="s">
        <v>8304</v>
      </c>
      <c r="S9050">
        <v>-15.44</v>
      </c>
      <c r="T9050">
        <v>23</v>
      </c>
      <c r="U9050" t="s">
        <v>33</v>
      </c>
      <c r="V9050" s="2">
        <v>43174</v>
      </c>
      <c r="W9050" t="s">
        <v>20</v>
      </c>
      <c r="X9050" t="s">
        <v>105</v>
      </c>
      <c r="Y9050" t="s">
        <v>54</v>
      </c>
    </row>
    <row r="9051" spans="1:25" hidden="1" x14ac:dyDescent="0.35">
      <c r="A9051">
        <v>2</v>
      </c>
      <c r="B9051" t="s">
        <v>43</v>
      </c>
      <c r="C9051">
        <v>3</v>
      </c>
      <c r="D9051" t="s">
        <v>50</v>
      </c>
      <c r="E9051" t="s">
        <v>99</v>
      </c>
      <c r="F9051" t="s">
        <v>13</v>
      </c>
      <c r="G9051" t="s">
        <v>223</v>
      </c>
      <c r="H9051" s="1">
        <v>0.2</v>
      </c>
      <c r="I9051" s="2">
        <v>43172</v>
      </c>
      <c r="J9051" t="s">
        <v>5408</v>
      </c>
      <c r="K9051" t="s">
        <v>102</v>
      </c>
      <c r="L9051">
        <v>19134</v>
      </c>
      <c r="M9051">
        <v>956</v>
      </c>
      <c r="N9051" t="s">
        <v>4790</v>
      </c>
      <c r="O9051">
        <v>47</v>
      </c>
      <c r="P9051">
        <v>5</v>
      </c>
      <c r="Q9051" t="s">
        <v>104</v>
      </c>
      <c r="R9051" t="s">
        <v>8304</v>
      </c>
      <c r="S9051">
        <v>47.49</v>
      </c>
      <c r="T9051">
        <v>380</v>
      </c>
      <c r="U9051" t="s">
        <v>33</v>
      </c>
      <c r="V9051" s="2">
        <v>43174</v>
      </c>
      <c r="W9051" t="s">
        <v>20</v>
      </c>
      <c r="X9051" t="s">
        <v>105</v>
      </c>
      <c r="Y9051" t="s">
        <v>113</v>
      </c>
    </row>
    <row r="9052" spans="1:25" hidden="1" x14ac:dyDescent="0.35">
      <c r="A9052">
        <v>2</v>
      </c>
      <c r="B9052" t="s">
        <v>43</v>
      </c>
      <c r="C9052">
        <v>3</v>
      </c>
      <c r="D9052" t="s">
        <v>50</v>
      </c>
      <c r="E9052" t="s">
        <v>99</v>
      </c>
      <c r="F9052" t="s">
        <v>13</v>
      </c>
      <c r="G9052" t="s">
        <v>223</v>
      </c>
      <c r="H9052" s="1">
        <v>0.4</v>
      </c>
      <c r="I9052" s="2">
        <v>43172</v>
      </c>
      <c r="J9052" t="s">
        <v>5408</v>
      </c>
      <c r="K9052" t="s">
        <v>102</v>
      </c>
      <c r="L9052">
        <v>19134</v>
      </c>
      <c r="M9052">
        <v>1294</v>
      </c>
      <c r="N9052" t="s">
        <v>4935</v>
      </c>
      <c r="O9052">
        <v>-117</v>
      </c>
      <c r="P9052">
        <v>3</v>
      </c>
      <c r="Q9052" t="s">
        <v>104</v>
      </c>
      <c r="R9052" t="s">
        <v>8304</v>
      </c>
      <c r="S9052">
        <v>-116.98</v>
      </c>
      <c r="T9052">
        <v>540</v>
      </c>
      <c r="U9052" t="s">
        <v>33</v>
      </c>
      <c r="V9052" s="2">
        <v>43174</v>
      </c>
      <c r="W9052" t="s">
        <v>20</v>
      </c>
      <c r="X9052" t="s">
        <v>105</v>
      </c>
      <c r="Y9052" t="s">
        <v>52</v>
      </c>
    </row>
    <row r="9053" spans="1:25" hidden="1" x14ac:dyDescent="0.35">
      <c r="A9053">
        <v>2</v>
      </c>
      <c r="B9053" t="s">
        <v>43</v>
      </c>
      <c r="C9053">
        <v>3</v>
      </c>
      <c r="D9053" t="s">
        <v>50</v>
      </c>
      <c r="E9053" t="s">
        <v>99</v>
      </c>
      <c r="F9053" t="s">
        <v>13</v>
      </c>
      <c r="G9053" t="s">
        <v>223</v>
      </c>
      <c r="H9053" s="1">
        <v>0.7</v>
      </c>
      <c r="I9053" s="2">
        <v>43172</v>
      </c>
      <c r="J9053" t="s">
        <v>5408</v>
      </c>
      <c r="K9053" t="s">
        <v>102</v>
      </c>
      <c r="L9053">
        <v>19134</v>
      </c>
      <c r="M9053">
        <v>1226</v>
      </c>
      <c r="N9053" t="s">
        <v>6719</v>
      </c>
      <c r="O9053">
        <v>-644</v>
      </c>
      <c r="P9053">
        <v>3</v>
      </c>
      <c r="Q9053" t="s">
        <v>104</v>
      </c>
      <c r="R9053" t="s">
        <v>8304</v>
      </c>
      <c r="S9053">
        <v>-643.71</v>
      </c>
      <c r="T9053">
        <v>449</v>
      </c>
      <c r="U9053" t="s">
        <v>33</v>
      </c>
      <c r="V9053" s="2">
        <v>43174</v>
      </c>
      <c r="W9053" t="s">
        <v>20</v>
      </c>
      <c r="X9053" t="s">
        <v>105</v>
      </c>
      <c r="Y9053" t="s">
        <v>422</v>
      </c>
    </row>
    <row r="9054" spans="1:25" hidden="1" x14ac:dyDescent="0.35">
      <c r="A9054">
        <v>6</v>
      </c>
      <c r="B9054" t="s">
        <v>10</v>
      </c>
      <c r="C9054">
        <v>6</v>
      </c>
      <c r="D9054" t="s">
        <v>11</v>
      </c>
      <c r="E9054" t="s">
        <v>4025</v>
      </c>
      <c r="F9054" t="s">
        <v>13</v>
      </c>
      <c r="G9054" t="s">
        <v>6852</v>
      </c>
      <c r="H9054" s="1">
        <v>0</v>
      </c>
      <c r="I9054" s="2">
        <v>43351</v>
      </c>
      <c r="J9054" t="s">
        <v>7063</v>
      </c>
      <c r="K9054" t="s">
        <v>102</v>
      </c>
      <c r="L9054">
        <v>2148</v>
      </c>
      <c r="M9054">
        <v>388</v>
      </c>
      <c r="N9054" t="s">
        <v>2167</v>
      </c>
      <c r="O9054">
        <v>14</v>
      </c>
      <c r="P9054">
        <v>3</v>
      </c>
      <c r="Q9054" t="s">
        <v>104</v>
      </c>
      <c r="R9054" t="s">
        <v>8304</v>
      </c>
      <c r="S9054">
        <v>13.92</v>
      </c>
      <c r="T9054">
        <v>174</v>
      </c>
      <c r="U9054" t="s">
        <v>76</v>
      </c>
      <c r="V9054" s="2">
        <v>43357</v>
      </c>
      <c r="W9054" t="s">
        <v>39</v>
      </c>
      <c r="X9054" t="s">
        <v>744</v>
      </c>
      <c r="Y9054" t="s">
        <v>22</v>
      </c>
    </row>
    <row r="9055" spans="1:25" hidden="1" x14ac:dyDescent="0.35">
      <c r="A9055">
        <v>6</v>
      </c>
      <c r="B9055" t="s">
        <v>10</v>
      </c>
      <c r="C9055">
        <v>6</v>
      </c>
      <c r="D9055" t="s">
        <v>26</v>
      </c>
      <c r="E9055" t="s">
        <v>4025</v>
      </c>
      <c r="F9055" t="s">
        <v>13</v>
      </c>
      <c r="G9055" t="s">
        <v>6852</v>
      </c>
      <c r="H9055" s="1">
        <v>0</v>
      </c>
      <c r="I9055" s="2">
        <v>43351</v>
      </c>
      <c r="J9055" t="s">
        <v>7063</v>
      </c>
      <c r="K9055" t="s">
        <v>102</v>
      </c>
      <c r="L9055">
        <v>2148</v>
      </c>
      <c r="M9055">
        <v>231</v>
      </c>
      <c r="N9055" t="s">
        <v>3005</v>
      </c>
      <c r="O9055">
        <v>7</v>
      </c>
      <c r="P9055">
        <v>4</v>
      </c>
      <c r="Q9055" t="s">
        <v>104</v>
      </c>
      <c r="R9055" t="s">
        <v>8304</v>
      </c>
      <c r="S9055">
        <v>6.94</v>
      </c>
      <c r="T9055">
        <v>15</v>
      </c>
      <c r="U9055" t="s">
        <v>76</v>
      </c>
      <c r="V9055" s="2">
        <v>43357</v>
      </c>
      <c r="W9055" t="s">
        <v>39</v>
      </c>
      <c r="X9055" t="s">
        <v>744</v>
      </c>
      <c r="Y9055" t="s">
        <v>35</v>
      </c>
    </row>
    <row r="9056" spans="1:25" hidden="1" x14ac:dyDescent="0.35">
      <c r="A9056">
        <v>4</v>
      </c>
      <c r="B9056" t="s">
        <v>43</v>
      </c>
      <c r="C9056">
        <v>6</v>
      </c>
      <c r="D9056" t="s">
        <v>26</v>
      </c>
      <c r="E9056" t="s">
        <v>333</v>
      </c>
      <c r="F9056" t="s">
        <v>13</v>
      </c>
      <c r="G9056" t="s">
        <v>2146</v>
      </c>
      <c r="H9056" s="1">
        <v>0.2</v>
      </c>
      <c r="I9056" s="2">
        <v>43431</v>
      </c>
      <c r="J9056" t="s">
        <v>7935</v>
      </c>
      <c r="K9056" t="s">
        <v>30</v>
      </c>
      <c r="L9056">
        <v>85023</v>
      </c>
      <c r="M9056">
        <v>589</v>
      </c>
      <c r="N9056" t="s">
        <v>626</v>
      </c>
      <c r="O9056">
        <v>4</v>
      </c>
      <c r="P9056">
        <v>4</v>
      </c>
      <c r="Q9056" t="s">
        <v>32</v>
      </c>
      <c r="R9056" t="s">
        <v>92</v>
      </c>
      <c r="S9056">
        <v>3.98</v>
      </c>
      <c r="T9056">
        <v>40</v>
      </c>
      <c r="U9056" t="s">
        <v>19</v>
      </c>
      <c r="V9056" s="2">
        <v>43435</v>
      </c>
      <c r="W9056" t="s">
        <v>39</v>
      </c>
      <c r="X9056" t="s">
        <v>199</v>
      </c>
      <c r="Y9056" t="s">
        <v>42</v>
      </c>
    </row>
    <row r="9057" spans="1:25" hidden="1" x14ac:dyDescent="0.35">
      <c r="A9057">
        <v>5</v>
      </c>
      <c r="B9057" t="s">
        <v>43</v>
      </c>
      <c r="C9057">
        <v>6</v>
      </c>
      <c r="D9057" t="s">
        <v>11</v>
      </c>
      <c r="E9057" t="s">
        <v>2738</v>
      </c>
      <c r="F9057" t="s">
        <v>13</v>
      </c>
      <c r="G9057" t="s">
        <v>1933</v>
      </c>
      <c r="H9057" s="1">
        <v>0.2</v>
      </c>
      <c r="I9057" s="2">
        <v>43425</v>
      </c>
      <c r="J9057" t="s">
        <v>7865</v>
      </c>
      <c r="K9057" t="s">
        <v>30</v>
      </c>
      <c r="L9057">
        <v>97030</v>
      </c>
      <c r="M9057">
        <v>1179</v>
      </c>
      <c r="N9057" t="s">
        <v>1604</v>
      </c>
      <c r="O9057">
        <v>-12</v>
      </c>
      <c r="P9057">
        <v>4</v>
      </c>
      <c r="Q9057" t="s">
        <v>32</v>
      </c>
      <c r="R9057" t="s">
        <v>92</v>
      </c>
      <c r="S9057">
        <v>-12.2</v>
      </c>
      <c r="T9057">
        <v>195</v>
      </c>
      <c r="U9057" t="s">
        <v>19</v>
      </c>
      <c r="V9057" s="2">
        <v>43430</v>
      </c>
      <c r="W9057" t="s">
        <v>39</v>
      </c>
      <c r="X9057" t="s">
        <v>262</v>
      </c>
      <c r="Y9057" t="s">
        <v>24</v>
      </c>
    </row>
    <row r="9058" spans="1:25" hidden="1" x14ac:dyDescent="0.35">
      <c r="A9058">
        <v>2</v>
      </c>
      <c r="B9058" t="s">
        <v>25</v>
      </c>
      <c r="C9058">
        <v>1</v>
      </c>
      <c r="D9058" t="s">
        <v>26</v>
      </c>
      <c r="E9058" t="s">
        <v>201</v>
      </c>
      <c r="F9058" t="s">
        <v>13</v>
      </c>
      <c r="G9058" t="s">
        <v>5811</v>
      </c>
      <c r="H9058" s="1">
        <v>0.7</v>
      </c>
      <c r="I9058" s="2">
        <v>43200</v>
      </c>
      <c r="J9058" t="s">
        <v>5905</v>
      </c>
      <c r="K9058" t="s">
        <v>102</v>
      </c>
      <c r="L9058">
        <v>45503</v>
      </c>
      <c r="M9058">
        <v>1642</v>
      </c>
      <c r="N9058" t="s">
        <v>4166</v>
      </c>
      <c r="O9058">
        <v>-7</v>
      </c>
      <c r="P9058">
        <v>2</v>
      </c>
      <c r="Q9058" t="s">
        <v>104</v>
      </c>
      <c r="R9058" t="s">
        <v>8304</v>
      </c>
      <c r="S9058">
        <v>-6.53</v>
      </c>
      <c r="T9058">
        <v>9</v>
      </c>
      <c r="U9058" t="s">
        <v>33</v>
      </c>
      <c r="V9058" s="2">
        <v>43202</v>
      </c>
      <c r="W9058" t="s">
        <v>130</v>
      </c>
      <c r="X9058" t="s">
        <v>309</v>
      </c>
      <c r="Y9058" t="s">
        <v>54</v>
      </c>
    </row>
    <row r="9059" spans="1:25" x14ac:dyDescent="0.35">
      <c r="A9059">
        <v>1</v>
      </c>
      <c r="B9059" t="s">
        <v>10</v>
      </c>
      <c r="C9059">
        <v>1</v>
      </c>
      <c r="D9059" t="s">
        <v>26</v>
      </c>
      <c r="E9059" t="s">
        <v>5959</v>
      </c>
      <c r="F9059" t="s">
        <v>13</v>
      </c>
      <c r="G9059" t="s">
        <v>317</v>
      </c>
      <c r="H9059" s="1">
        <v>0</v>
      </c>
      <c r="I9059" s="2">
        <v>43440</v>
      </c>
      <c r="J9059" t="s">
        <v>5960</v>
      </c>
      <c r="K9059" t="s">
        <v>30</v>
      </c>
      <c r="L9059">
        <v>94509</v>
      </c>
      <c r="M9059">
        <v>1820</v>
      </c>
      <c r="N9059" t="s">
        <v>634</v>
      </c>
      <c r="O9059">
        <v>9</v>
      </c>
      <c r="P9059">
        <v>3</v>
      </c>
      <c r="Q9059" t="s">
        <v>32</v>
      </c>
      <c r="R9059" t="s">
        <v>8304</v>
      </c>
      <c r="S9059">
        <v>9.33</v>
      </c>
      <c r="T9059">
        <v>19</v>
      </c>
      <c r="U9059" t="s">
        <v>33</v>
      </c>
      <c r="V9059" s="2">
        <v>43441</v>
      </c>
      <c r="W9059" t="s">
        <v>130</v>
      </c>
      <c r="X9059" t="s">
        <v>34</v>
      </c>
      <c r="Y9059" t="s">
        <v>64</v>
      </c>
    </row>
    <row r="9060" spans="1:25" x14ac:dyDescent="0.35">
      <c r="A9060">
        <v>5</v>
      </c>
      <c r="B9060" t="s">
        <v>25</v>
      </c>
      <c r="C9060">
        <v>3</v>
      </c>
      <c r="D9060" t="s">
        <v>26</v>
      </c>
      <c r="E9060" t="s">
        <v>88</v>
      </c>
      <c r="F9060" t="s">
        <v>13</v>
      </c>
      <c r="G9060" t="s">
        <v>1266</v>
      </c>
      <c r="H9060" s="1">
        <v>0</v>
      </c>
      <c r="I9060" s="2">
        <v>43362</v>
      </c>
      <c r="J9060" t="s">
        <v>7377</v>
      </c>
      <c r="K9060" t="s">
        <v>30</v>
      </c>
      <c r="L9060">
        <v>94109</v>
      </c>
      <c r="M9060">
        <v>971</v>
      </c>
      <c r="N9060" t="s">
        <v>4365</v>
      </c>
      <c r="O9060">
        <v>2</v>
      </c>
      <c r="P9060">
        <v>3</v>
      </c>
      <c r="Q9060" t="s">
        <v>32</v>
      </c>
      <c r="R9060" t="s">
        <v>8304</v>
      </c>
      <c r="S9060">
        <v>1.87</v>
      </c>
      <c r="T9060">
        <v>6</v>
      </c>
      <c r="U9060" t="s">
        <v>76</v>
      </c>
      <c r="V9060" s="2">
        <v>43367</v>
      </c>
      <c r="W9060" t="s">
        <v>20</v>
      </c>
      <c r="X9060" t="s">
        <v>34</v>
      </c>
      <c r="Y9060" t="s">
        <v>356</v>
      </c>
    </row>
    <row r="9061" spans="1:25" x14ac:dyDescent="0.35">
      <c r="A9061">
        <v>5</v>
      </c>
      <c r="B9061" t="s">
        <v>25</v>
      </c>
      <c r="C9061">
        <v>3</v>
      </c>
      <c r="D9061" t="s">
        <v>26</v>
      </c>
      <c r="E9061" t="s">
        <v>88</v>
      </c>
      <c r="F9061" t="s">
        <v>13</v>
      </c>
      <c r="G9061" t="s">
        <v>1266</v>
      </c>
      <c r="H9061" s="1">
        <v>0.2</v>
      </c>
      <c r="I9061" s="2">
        <v>43362</v>
      </c>
      <c r="J9061" t="s">
        <v>7377</v>
      </c>
      <c r="K9061" t="s">
        <v>30</v>
      </c>
      <c r="L9061">
        <v>94109</v>
      </c>
      <c r="M9061">
        <v>410</v>
      </c>
      <c r="N9061" t="s">
        <v>1368</v>
      </c>
      <c r="O9061">
        <v>4</v>
      </c>
      <c r="P9061">
        <v>3</v>
      </c>
      <c r="Q9061" t="s">
        <v>32</v>
      </c>
      <c r="R9061" t="s">
        <v>8304</v>
      </c>
      <c r="S9061">
        <v>4.18</v>
      </c>
      <c r="T9061">
        <v>12</v>
      </c>
      <c r="U9061" t="s">
        <v>76</v>
      </c>
      <c r="V9061" s="2">
        <v>43367</v>
      </c>
      <c r="W9061" t="s">
        <v>20</v>
      </c>
      <c r="X9061" t="s">
        <v>34</v>
      </c>
      <c r="Y9061" t="s">
        <v>54</v>
      </c>
    </row>
    <row r="9062" spans="1:25" hidden="1" x14ac:dyDescent="0.35">
      <c r="A9062">
        <v>3</v>
      </c>
      <c r="B9062" t="s">
        <v>10</v>
      </c>
      <c r="C9062">
        <v>3</v>
      </c>
      <c r="D9062" t="s">
        <v>11</v>
      </c>
      <c r="E9062" t="s">
        <v>1468</v>
      </c>
      <c r="F9062" t="s">
        <v>13</v>
      </c>
      <c r="G9062" t="s">
        <v>359</v>
      </c>
      <c r="H9062" s="1">
        <v>0</v>
      </c>
      <c r="I9062" s="2">
        <v>43306</v>
      </c>
      <c r="J9062" t="s">
        <v>5346</v>
      </c>
      <c r="K9062" t="s">
        <v>73</v>
      </c>
      <c r="L9062">
        <v>53209</v>
      </c>
      <c r="M9062">
        <v>1213</v>
      </c>
      <c r="N9062" t="s">
        <v>1829</v>
      </c>
      <c r="O9062">
        <v>97</v>
      </c>
      <c r="P9062">
        <v>4</v>
      </c>
      <c r="Q9062" t="s">
        <v>75</v>
      </c>
      <c r="R9062" t="s">
        <v>8304</v>
      </c>
      <c r="S9062">
        <v>96.85</v>
      </c>
      <c r="T9062">
        <v>404</v>
      </c>
      <c r="U9062" t="s">
        <v>33</v>
      </c>
      <c r="V9062" s="2">
        <v>43309</v>
      </c>
      <c r="W9062" t="s">
        <v>20</v>
      </c>
      <c r="X9062" t="s">
        <v>82</v>
      </c>
      <c r="Y9062" t="s">
        <v>24</v>
      </c>
    </row>
    <row r="9063" spans="1:25" hidden="1" x14ac:dyDescent="0.35">
      <c r="A9063">
        <v>3</v>
      </c>
      <c r="B9063" t="s">
        <v>10</v>
      </c>
      <c r="C9063">
        <v>3</v>
      </c>
      <c r="D9063" t="s">
        <v>11</v>
      </c>
      <c r="E9063" t="s">
        <v>1468</v>
      </c>
      <c r="F9063" t="s">
        <v>13</v>
      </c>
      <c r="G9063" t="s">
        <v>359</v>
      </c>
      <c r="H9063" s="1">
        <v>0</v>
      </c>
      <c r="I9063" s="2">
        <v>43306</v>
      </c>
      <c r="J9063" t="s">
        <v>5346</v>
      </c>
      <c r="K9063" t="s">
        <v>73</v>
      </c>
      <c r="L9063">
        <v>53209</v>
      </c>
      <c r="M9063">
        <v>566</v>
      </c>
      <c r="N9063" t="s">
        <v>681</v>
      </c>
      <c r="O9063">
        <v>28</v>
      </c>
      <c r="P9063">
        <v>5</v>
      </c>
      <c r="Q9063" t="s">
        <v>75</v>
      </c>
      <c r="R9063" t="s">
        <v>8304</v>
      </c>
      <c r="S9063">
        <v>27.61</v>
      </c>
      <c r="T9063">
        <v>95</v>
      </c>
      <c r="U9063" t="s">
        <v>33</v>
      </c>
      <c r="V9063" s="2">
        <v>43309</v>
      </c>
      <c r="W9063" t="s">
        <v>20</v>
      </c>
      <c r="X9063" t="s">
        <v>82</v>
      </c>
      <c r="Y9063" t="s">
        <v>47</v>
      </c>
    </row>
    <row r="9064" spans="1:25" hidden="1" x14ac:dyDescent="0.35">
      <c r="A9064">
        <v>3</v>
      </c>
      <c r="B9064" t="s">
        <v>10</v>
      </c>
      <c r="C9064">
        <v>3</v>
      </c>
      <c r="D9064" t="s">
        <v>26</v>
      </c>
      <c r="E9064" t="s">
        <v>1468</v>
      </c>
      <c r="F9064" t="s">
        <v>13</v>
      </c>
      <c r="G9064" t="s">
        <v>359</v>
      </c>
      <c r="H9064" s="1">
        <v>0</v>
      </c>
      <c r="I9064" s="2">
        <v>43306</v>
      </c>
      <c r="J9064" t="s">
        <v>5346</v>
      </c>
      <c r="K9064" t="s">
        <v>73</v>
      </c>
      <c r="L9064">
        <v>53209</v>
      </c>
      <c r="M9064">
        <v>1486</v>
      </c>
      <c r="N9064" t="s">
        <v>8273</v>
      </c>
      <c r="O9064">
        <v>10</v>
      </c>
      <c r="P9064">
        <v>2</v>
      </c>
      <c r="Q9064" t="s">
        <v>75</v>
      </c>
      <c r="R9064" t="s">
        <v>8304</v>
      </c>
      <c r="S9064">
        <v>9.69</v>
      </c>
      <c r="T9064">
        <v>21</v>
      </c>
      <c r="U9064" t="s">
        <v>33</v>
      </c>
      <c r="V9064" s="2">
        <v>43309</v>
      </c>
      <c r="W9064" t="s">
        <v>20</v>
      </c>
      <c r="X9064" t="s">
        <v>82</v>
      </c>
      <c r="Y9064" t="s">
        <v>64</v>
      </c>
    </row>
    <row r="9065" spans="1:25" hidden="1" x14ac:dyDescent="0.35">
      <c r="A9065">
        <v>3</v>
      </c>
      <c r="B9065" t="s">
        <v>10</v>
      </c>
      <c r="C9065">
        <v>3</v>
      </c>
      <c r="D9065" t="s">
        <v>50</v>
      </c>
      <c r="E9065" t="s">
        <v>1468</v>
      </c>
      <c r="F9065" t="s">
        <v>13</v>
      </c>
      <c r="G9065" t="s">
        <v>359</v>
      </c>
      <c r="H9065" s="1">
        <v>0</v>
      </c>
      <c r="I9065" s="2">
        <v>43306</v>
      </c>
      <c r="J9065" t="s">
        <v>5346</v>
      </c>
      <c r="K9065" t="s">
        <v>73</v>
      </c>
      <c r="L9065">
        <v>53209</v>
      </c>
      <c r="M9065">
        <v>992</v>
      </c>
      <c r="N9065" t="s">
        <v>1102</v>
      </c>
      <c r="O9065">
        <v>83</v>
      </c>
      <c r="P9065">
        <v>5</v>
      </c>
      <c r="Q9065" t="s">
        <v>75</v>
      </c>
      <c r="R9065" t="s">
        <v>8304</v>
      </c>
      <c r="S9065">
        <v>83.31</v>
      </c>
      <c r="T9065">
        <v>298</v>
      </c>
      <c r="U9065" t="s">
        <v>33</v>
      </c>
      <c r="V9065" s="2">
        <v>43309</v>
      </c>
      <c r="W9065" t="s">
        <v>20</v>
      </c>
      <c r="X9065" t="s">
        <v>82</v>
      </c>
      <c r="Y9065" t="s">
        <v>52</v>
      </c>
    </row>
    <row r="9066" spans="1:25" hidden="1" x14ac:dyDescent="0.35">
      <c r="A9066">
        <v>3</v>
      </c>
      <c r="B9066" t="s">
        <v>10</v>
      </c>
      <c r="C9066">
        <v>3</v>
      </c>
      <c r="D9066" t="s">
        <v>50</v>
      </c>
      <c r="E9066" t="s">
        <v>1468</v>
      </c>
      <c r="F9066" t="s">
        <v>13</v>
      </c>
      <c r="G9066" t="s">
        <v>359</v>
      </c>
      <c r="H9066" s="1">
        <v>0</v>
      </c>
      <c r="I9066" s="2">
        <v>43306</v>
      </c>
      <c r="J9066" t="s">
        <v>5346</v>
      </c>
      <c r="K9066" t="s">
        <v>73</v>
      </c>
      <c r="L9066">
        <v>53209</v>
      </c>
      <c r="M9066">
        <v>1076</v>
      </c>
      <c r="N9066" t="s">
        <v>4765</v>
      </c>
      <c r="O9066">
        <v>48</v>
      </c>
      <c r="P9066">
        <v>7</v>
      </c>
      <c r="Q9066" t="s">
        <v>75</v>
      </c>
      <c r="R9066" t="s">
        <v>8304</v>
      </c>
      <c r="S9066">
        <v>48.46</v>
      </c>
      <c r="T9066">
        <v>124</v>
      </c>
      <c r="U9066" t="s">
        <v>33</v>
      </c>
      <c r="V9066" s="2">
        <v>43309</v>
      </c>
      <c r="W9066" t="s">
        <v>20</v>
      </c>
      <c r="X9066" t="s">
        <v>82</v>
      </c>
      <c r="Y9066" t="s">
        <v>113</v>
      </c>
    </row>
    <row r="9067" spans="1:25" hidden="1" x14ac:dyDescent="0.35">
      <c r="A9067">
        <v>6</v>
      </c>
      <c r="B9067" t="s">
        <v>10</v>
      </c>
      <c r="C9067">
        <v>6</v>
      </c>
      <c r="D9067" t="s">
        <v>11</v>
      </c>
      <c r="E9067" t="s">
        <v>1776</v>
      </c>
      <c r="F9067" t="s">
        <v>13</v>
      </c>
      <c r="G9067" t="s">
        <v>2007</v>
      </c>
      <c r="H9067" s="1">
        <v>0.5</v>
      </c>
      <c r="I9067" s="2">
        <v>43351</v>
      </c>
      <c r="J9067" t="s">
        <v>2253</v>
      </c>
      <c r="K9067" t="s">
        <v>73</v>
      </c>
      <c r="L9067">
        <v>60090</v>
      </c>
      <c r="M9067">
        <v>369</v>
      </c>
      <c r="N9067" t="s">
        <v>2254</v>
      </c>
      <c r="O9067">
        <v>-301</v>
      </c>
      <c r="P9067">
        <v>3</v>
      </c>
      <c r="Q9067" t="s">
        <v>75</v>
      </c>
      <c r="R9067" t="s">
        <v>8304</v>
      </c>
      <c r="S9067">
        <v>-300.74</v>
      </c>
      <c r="T9067">
        <v>601</v>
      </c>
      <c r="U9067" t="s">
        <v>19</v>
      </c>
      <c r="V9067" s="2">
        <v>43357</v>
      </c>
      <c r="W9067" t="s">
        <v>39</v>
      </c>
      <c r="X9067" t="s">
        <v>139</v>
      </c>
      <c r="Y9067" t="s">
        <v>41</v>
      </c>
    </row>
    <row r="9068" spans="1:25" hidden="1" x14ac:dyDescent="0.35">
      <c r="A9068">
        <v>6</v>
      </c>
      <c r="B9068" t="s">
        <v>10</v>
      </c>
      <c r="C9068">
        <v>6</v>
      </c>
      <c r="D9068" t="s">
        <v>11</v>
      </c>
      <c r="E9068" t="s">
        <v>1776</v>
      </c>
      <c r="F9068" t="s">
        <v>13</v>
      </c>
      <c r="G9068" t="s">
        <v>2007</v>
      </c>
      <c r="H9068" s="1">
        <v>0.6</v>
      </c>
      <c r="I9068" s="2">
        <v>43351</v>
      </c>
      <c r="J9068" t="s">
        <v>2253</v>
      </c>
      <c r="K9068" t="s">
        <v>73</v>
      </c>
      <c r="L9068">
        <v>60090</v>
      </c>
      <c r="M9068">
        <v>616</v>
      </c>
      <c r="N9068" t="s">
        <v>8210</v>
      </c>
      <c r="O9068">
        <v>-8</v>
      </c>
      <c r="P9068">
        <v>2</v>
      </c>
      <c r="Q9068" t="s">
        <v>75</v>
      </c>
      <c r="R9068" t="s">
        <v>8304</v>
      </c>
      <c r="S9068">
        <v>-7.77</v>
      </c>
      <c r="T9068">
        <v>14</v>
      </c>
      <c r="U9068" t="s">
        <v>19</v>
      </c>
      <c r="V9068" s="2">
        <v>43357</v>
      </c>
      <c r="W9068" t="s">
        <v>39</v>
      </c>
      <c r="X9068" t="s">
        <v>139</v>
      </c>
      <c r="Y9068" t="s">
        <v>47</v>
      </c>
    </row>
    <row r="9069" spans="1:25" x14ac:dyDescent="0.35">
      <c r="A9069">
        <v>5</v>
      </c>
      <c r="B9069" t="s">
        <v>25</v>
      </c>
      <c r="C9069">
        <v>3</v>
      </c>
      <c r="D9069" t="s">
        <v>26</v>
      </c>
      <c r="E9069" t="s">
        <v>27</v>
      </c>
      <c r="F9069" t="s">
        <v>13</v>
      </c>
      <c r="G9069" t="s">
        <v>8113</v>
      </c>
      <c r="H9069" s="1">
        <v>0</v>
      </c>
      <c r="I9069" s="2">
        <v>43209</v>
      </c>
      <c r="J9069" t="s">
        <v>3644</v>
      </c>
      <c r="K9069" t="s">
        <v>30</v>
      </c>
      <c r="L9069">
        <v>90049</v>
      </c>
      <c r="M9069">
        <v>1120</v>
      </c>
      <c r="N9069" t="s">
        <v>3645</v>
      </c>
      <c r="O9069">
        <v>2</v>
      </c>
      <c r="P9069">
        <v>3</v>
      </c>
      <c r="Q9069" t="s">
        <v>32</v>
      </c>
      <c r="R9069" t="s">
        <v>8304</v>
      </c>
      <c r="S9069">
        <v>1.53</v>
      </c>
      <c r="T9069">
        <v>5</v>
      </c>
      <c r="U9069" t="s">
        <v>19</v>
      </c>
      <c r="V9069" s="2">
        <v>43214</v>
      </c>
      <c r="W9069" t="s">
        <v>20</v>
      </c>
      <c r="X9069" t="s">
        <v>34</v>
      </c>
      <c r="Y9069" t="s">
        <v>49</v>
      </c>
    </row>
    <row r="9070" spans="1:25" x14ac:dyDescent="0.35">
      <c r="A9070">
        <v>5</v>
      </c>
      <c r="B9070" t="s">
        <v>25</v>
      </c>
      <c r="C9070">
        <v>3</v>
      </c>
      <c r="D9070" t="s">
        <v>26</v>
      </c>
      <c r="E9070" t="s">
        <v>27</v>
      </c>
      <c r="F9070" t="s">
        <v>13</v>
      </c>
      <c r="G9070" t="s">
        <v>8113</v>
      </c>
      <c r="H9070" s="1">
        <v>0</v>
      </c>
      <c r="I9070" s="2">
        <v>43209</v>
      </c>
      <c r="J9070" t="s">
        <v>3644</v>
      </c>
      <c r="K9070" t="s">
        <v>30</v>
      </c>
      <c r="L9070">
        <v>90049</v>
      </c>
      <c r="M9070">
        <v>96</v>
      </c>
      <c r="N9070" t="s">
        <v>8182</v>
      </c>
      <c r="O9070">
        <v>10</v>
      </c>
      <c r="P9070">
        <v>4</v>
      </c>
      <c r="Q9070" t="s">
        <v>32</v>
      </c>
      <c r="R9070" t="s">
        <v>8304</v>
      </c>
      <c r="S9070">
        <v>10.220000000000001</v>
      </c>
      <c r="T9070">
        <v>23</v>
      </c>
      <c r="U9070" t="s">
        <v>19</v>
      </c>
      <c r="V9070" s="2">
        <v>43214</v>
      </c>
      <c r="W9070" t="s">
        <v>20</v>
      </c>
      <c r="X9070" t="s">
        <v>34</v>
      </c>
      <c r="Y9070" t="s">
        <v>64</v>
      </c>
    </row>
    <row r="9071" spans="1:25" x14ac:dyDescent="0.35">
      <c r="A9071">
        <v>5</v>
      </c>
      <c r="B9071" t="s">
        <v>25</v>
      </c>
      <c r="C9071">
        <v>3</v>
      </c>
      <c r="D9071" t="s">
        <v>26</v>
      </c>
      <c r="E9071" t="s">
        <v>27</v>
      </c>
      <c r="F9071" t="s">
        <v>13</v>
      </c>
      <c r="G9071" t="s">
        <v>8113</v>
      </c>
      <c r="H9071" s="1">
        <v>0</v>
      </c>
      <c r="I9071" s="2">
        <v>43209</v>
      </c>
      <c r="J9071" t="s">
        <v>3644</v>
      </c>
      <c r="K9071" t="s">
        <v>30</v>
      </c>
      <c r="L9071">
        <v>90049</v>
      </c>
      <c r="M9071">
        <v>1239</v>
      </c>
      <c r="N9071" t="s">
        <v>3022</v>
      </c>
      <c r="O9071">
        <v>21</v>
      </c>
      <c r="P9071">
        <v>5</v>
      </c>
      <c r="Q9071" t="s">
        <v>32</v>
      </c>
      <c r="R9071" t="s">
        <v>8304</v>
      </c>
      <c r="S9071">
        <v>21.23</v>
      </c>
      <c r="T9071">
        <v>73</v>
      </c>
      <c r="U9071" t="s">
        <v>19</v>
      </c>
      <c r="V9071" s="2">
        <v>43214</v>
      </c>
      <c r="W9071" t="s">
        <v>20</v>
      </c>
      <c r="X9071" t="s">
        <v>34</v>
      </c>
      <c r="Y9071" t="s">
        <v>49</v>
      </c>
    </row>
    <row r="9072" spans="1:25" x14ac:dyDescent="0.35">
      <c r="A9072">
        <v>5</v>
      </c>
      <c r="B9072" t="s">
        <v>25</v>
      </c>
      <c r="C9072">
        <v>3</v>
      </c>
      <c r="D9072" t="s">
        <v>26</v>
      </c>
      <c r="E9072" t="s">
        <v>27</v>
      </c>
      <c r="F9072" t="s">
        <v>13</v>
      </c>
      <c r="G9072" t="s">
        <v>8113</v>
      </c>
      <c r="H9072" s="1">
        <v>0.2</v>
      </c>
      <c r="I9072" s="2">
        <v>43209</v>
      </c>
      <c r="J9072" t="s">
        <v>3644</v>
      </c>
      <c r="K9072" t="s">
        <v>30</v>
      </c>
      <c r="L9072">
        <v>90049</v>
      </c>
      <c r="M9072">
        <v>134</v>
      </c>
      <c r="N9072" t="s">
        <v>817</v>
      </c>
      <c r="O9072">
        <v>2</v>
      </c>
      <c r="P9072">
        <v>1</v>
      </c>
      <c r="Q9072" t="s">
        <v>32</v>
      </c>
      <c r="R9072" t="s">
        <v>8304</v>
      </c>
      <c r="S9072">
        <v>1.97</v>
      </c>
      <c r="T9072">
        <v>6</v>
      </c>
      <c r="U9072" t="s">
        <v>19</v>
      </c>
      <c r="V9072" s="2">
        <v>43214</v>
      </c>
      <c r="W9072" t="s">
        <v>20</v>
      </c>
      <c r="X9072" t="s">
        <v>34</v>
      </c>
      <c r="Y9072" t="s">
        <v>54</v>
      </c>
    </row>
    <row r="9073" spans="1:25" x14ac:dyDescent="0.35">
      <c r="A9073">
        <v>5</v>
      </c>
      <c r="B9073" t="s">
        <v>25</v>
      </c>
      <c r="C9073">
        <v>3</v>
      </c>
      <c r="D9073" t="s">
        <v>26</v>
      </c>
      <c r="E9073" t="s">
        <v>27</v>
      </c>
      <c r="F9073" t="s">
        <v>13</v>
      </c>
      <c r="G9073" t="s">
        <v>8113</v>
      </c>
      <c r="H9073" s="1">
        <v>0.2</v>
      </c>
      <c r="I9073" s="2">
        <v>43209</v>
      </c>
      <c r="J9073" t="s">
        <v>3644</v>
      </c>
      <c r="K9073" t="s">
        <v>30</v>
      </c>
      <c r="L9073">
        <v>90049</v>
      </c>
      <c r="M9073">
        <v>235</v>
      </c>
      <c r="N9073" t="s">
        <v>2994</v>
      </c>
      <c r="O9073">
        <v>3</v>
      </c>
      <c r="P9073">
        <v>3</v>
      </c>
      <c r="Q9073" t="s">
        <v>32</v>
      </c>
      <c r="R9073" t="s">
        <v>8304</v>
      </c>
      <c r="S9073">
        <v>3.27</v>
      </c>
      <c r="T9073">
        <v>9</v>
      </c>
      <c r="U9073" t="s">
        <v>19</v>
      </c>
      <c r="V9073" s="2">
        <v>43214</v>
      </c>
      <c r="W9073" t="s">
        <v>20</v>
      </c>
      <c r="X9073" t="s">
        <v>34</v>
      </c>
      <c r="Y9073" t="s">
        <v>54</v>
      </c>
    </row>
    <row r="9074" spans="1:25" x14ac:dyDescent="0.35">
      <c r="A9074">
        <v>5</v>
      </c>
      <c r="B9074" t="s">
        <v>25</v>
      </c>
      <c r="C9074">
        <v>3</v>
      </c>
      <c r="D9074" t="s">
        <v>50</v>
      </c>
      <c r="E9074" t="s">
        <v>27</v>
      </c>
      <c r="F9074" t="s">
        <v>13</v>
      </c>
      <c r="G9074" t="s">
        <v>8113</v>
      </c>
      <c r="H9074" s="1">
        <v>0.2</v>
      </c>
      <c r="I9074" s="2">
        <v>43209</v>
      </c>
      <c r="J9074" t="s">
        <v>3644</v>
      </c>
      <c r="K9074" t="s">
        <v>30</v>
      </c>
      <c r="L9074">
        <v>90049</v>
      </c>
      <c r="M9074">
        <v>1303</v>
      </c>
      <c r="N9074" t="s">
        <v>4947</v>
      </c>
      <c r="O9074">
        <v>13</v>
      </c>
      <c r="P9074">
        <v>5</v>
      </c>
      <c r="Q9074" t="s">
        <v>32</v>
      </c>
      <c r="R9074" t="s">
        <v>8304</v>
      </c>
      <c r="S9074">
        <v>12.99</v>
      </c>
      <c r="T9074">
        <v>40</v>
      </c>
      <c r="U9074" t="s">
        <v>19</v>
      </c>
      <c r="V9074" s="2">
        <v>43214</v>
      </c>
      <c r="W9074" t="s">
        <v>20</v>
      </c>
      <c r="X9074" t="s">
        <v>34</v>
      </c>
      <c r="Y9074" t="s">
        <v>52</v>
      </c>
    </row>
    <row r="9075" spans="1:25" hidden="1" x14ac:dyDescent="0.35">
      <c r="A9075">
        <v>0</v>
      </c>
      <c r="B9075" t="s">
        <v>10</v>
      </c>
      <c r="C9075">
        <v>0</v>
      </c>
      <c r="D9075" t="s">
        <v>26</v>
      </c>
      <c r="E9075" t="s">
        <v>1832</v>
      </c>
      <c r="F9075" t="s">
        <v>13</v>
      </c>
      <c r="G9075" t="s">
        <v>525</v>
      </c>
      <c r="H9075" s="1">
        <v>0</v>
      </c>
      <c r="I9075" s="2">
        <v>43379</v>
      </c>
      <c r="J9075" t="s">
        <v>7883</v>
      </c>
      <c r="K9075" t="s">
        <v>73</v>
      </c>
      <c r="L9075">
        <v>74133</v>
      </c>
      <c r="M9075">
        <v>236</v>
      </c>
      <c r="N9075" t="s">
        <v>208</v>
      </c>
      <c r="O9075">
        <v>14</v>
      </c>
      <c r="P9075">
        <v>5</v>
      </c>
      <c r="Q9075" t="s">
        <v>75</v>
      </c>
      <c r="R9075" t="s">
        <v>92</v>
      </c>
      <c r="S9075">
        <v>14.42</v>
      </c>
      <c r="T9075">
        <v>29</v>
      </c>
      <c r="U9075" t="s">
        <v>19</v>
      </c>
      <c r="V9075" s="2">
        <v>43379</v>
      </c>
      <c r="W9075" t="s">
        <v>773</v>
      </c>
      <c r="X9075" t="s">
        <v>401</v>
      </c>
      <c r="Y9075" t="s">
        <v>54</v>
      </c>
    </row>
    <row r="9076" spans="1:25" hidden="1" x14ac:dyDescent="0.35">
      <c r="A9076">
        <v>5</v>
      </c>
      <c r="B9076" t="s">
        <v>43</v>
      </c>
      <c r="C9076">
        <v>6</v>
      </c>
      <c r="D9076" t="s">
        <v>50</v>
      </c>
      <c r="E9076" t="s">
        <v>417</v>
      </c>
      <c r="F9076" t="s">
        <v>13</v>
      </c>
      <c r="G9076" t="s">
        <v>608</v>
      </c>
      <c r="H9076" s="1">
        <v>0.2</v>
      </c>
      <c r="I9076" s="2">
        <v>43103</v>
      </c>
      <c r="J9076" t="s">
        <v>6741</v>
      </c>
      <c r="K9076" t="s">
        <v>73</v>
      </c>
      <c r="L9076">
        <v>78207</v>
      </c>
      <c r="M9076">
        <v>920</v>
      </c>
      <c r="N9076" t="s">
        <v>4849</v>
      </c>
      <c r="O9076">
        <v>-5</v>
      </c>
      <c r="P9076">
        <v>2</v>
      </c>
      <c r="Q9076" t="s">
        <v>75</v>
      </c>
      <c r="R9076" t="s">
        <v>8304</v>
      </c>
      <c r="S9076">
        <v>-5.26</v>
      </c>
      <c r="T9076">
        <v>30</v>
      </c>
      <c r="U9076" t="s">
        <v>33</v>
      </c>
      <c r="V9076" s="2">
        <v>43108</v>
      </c>
      <c r="W9076" t="s">
        <v>39</v>
      </c>
      <c r="X9076" t="s">
        <v>77</v>
      </c>
      <c r="Y9076" t="s">
        <v>113</v>
      </c>
    </row>
    <row r="9077" spans="1:25" hidden="1" x14ac:dyDescent="0.35">
      <c r="A9077">
        <v>5</v>
      </c>
      <c r="B9077" t="s">
        <v>43</v>
      </c>
      <c r="C9077">
        <v>6</v>
      </c>
      <c r="D9077" t="s">
        <v>50</v>
      </c>
      <c r="E9077" t="s">
        <v>417</v>
      </c>
      <c r="F9077" t="s">
        <v>13</v>
      </c>
      <c r="G9077" t="s">
        <v>608</v>
      </c>
      <c r="H9077" s="1">
        <v>0.2</v>
      </c>
      <c r="I9077" s="2">
        <v>43103</v>
      </c>
      <c r="J9077" t="s">
        <v>6741</v>
      </c>
      <c r="K9077" t="s">
        <v>73</v>
      </c>
      <c r="L9077">
        <v>78207</v>
      </c>
      <c r="M9077">
        <v>1615</v>
      </c>
      <c r="N9077" t="s">
        <v>4973</v>
      </c>
      <c r="O9077">
        <v>-6</v>
      </c>
      <c r="P9077">
        <v>3</v>
      </c>
      <c r="Q9077" t="s">
        <v>75</v>
      </c>
      <c r="R9077" t="s">
        <v>8304</v>
      </c>
      <c r="S9077">
        <v>-6.21</v>
      </c>
      <c r="T9077">
        <v>166</v>
      </c>
      <c r="U9077" t="s">
        <v>33</v>
      </c>
      <c r="V9077" s="2">
        <v>43108</v>
      </c>
      <c r="W9077" t="s">
        <v>39</v>
      </c>
      <c r="X9077" t="s">
        <v>77</v>
      </c>
      <c r="Y9077" t="s">
        <v>113</v>
      </c>
    </row>
    <row r="9078" spans="1:25" hidden="1" x14ac:dyDescent="0.35">
      <c r="A9078">
        <v>5</v>
      </c>
      <c r="B9078" t="s">
        <v>43</v>
      </c>
      <c r="C9078">
        <v>6</v>
      </c>
      <c r="D9078" t="s">
        <v>50</v>
      </c>
      <c r="E9078" t="s">
        <v>417</v>
      </c>
      <c r="F9078" t="s">
        <v>13</v>
      </c>
      <c r="G9078" t="s">
        <v>608</v>
      </c>
      <c r="H9078" s="1">
        <v>0.2</v>
      </c>
      <c r="I9078" s="2">
        <v>43103</v>
      </c>
      <c r="J9078" t="s">
        <v>6741</v>
      </c>
      <c r="K9078" t="s">
        <v>73</v>
      </c>
      <c r="L9078">
        <v>78207</v>
      </c>
      <c r="M9078">
        <v>156</v>
      </c>
      <c r="N9078" t="s">
        <v>4832</v>
      </c>
      <c r="O9078">
        <v>14</v>
      </c>
      <c r="P9078">
        <v>5</v>
      </c>
      <c r="Q9078" t="s">
        <v>75</v>
      </c>
      <c r="R9078" t="s">
        <v>8304</v>
      </c>
      <c r="S9078">
        <v>13.57</v>
      </c>
      <c r="T9078">
        <v>181</v>
      </c>
      <c r="U9078" t="s">
        <v>33</v>
      </c>
      <c r="V9078" s="2">
        <v>43108</v>
      </c>
      <c r="W9078" t="s">
        <v>39</v>
      </c>
      <c r="X9078" t="s">
        <v>77</v>
      </c>
      <c r="Y9078" t="s">
        <v>52</v>
      </c>
    </row>
    <row r="9079" spans="1:25" hidden="1" x14ac:dyDescent="0.35">
      <c r="A9079">
        <v>2</v>
      </c>
      <c r="B9079" t="s">
        <v>25</v>
      </c>
      <c r="C9079">
        <v>1</v>
      </c>
      <c r="D9079" t="s">
        <v>11</v>
      </c>
      <c r="E9079" t="s">
        <v>870</v>
      </c>
      <c r="F9079" t="s">
        <v>13</v>
      </c>
      <c r="G9079" t="s">
        <v>1622</v>
      </c>
      <c r="H9079" s="1">
        <v>0</v>
      </c>
      <c r="I9079" s="2">
        <v>43395</v>
      </c>
      <c r="J9079" t="s">
        <v>1623</v>
      </c>
      <c r="K9079" t="s">
        <v>16</v>
      </c>
      <c r="L9079">
        <v>23223</v>
      </c>
      <c r="M9079">
        <v>571</v>
      </c>
      <c r="N9079" t="s">
        <v>1624</v>
      </c>
      <c r="O9079">
        <v>11</v>
      </c>
      <c r="P9079">
        <v>4</v>
      </c>
      <c r="Q9079" t="s">
        <v>18</v>
      </c>
      <c r="R9079" t="s">
        <v>8304</v>
      </c>
      <c r="S9079">
        <v>11.18</v>
      </c>
      <c r="T9079">
        <v>40</v>
      </c>
      <c r="U9079" t="s">
        <v>19</v>
      </c>
      <c r="V9079" s="2">
        <v>43397</v>
      </c>
      <c r="W9079" t="s">
        <v>130</v>
      </c>
      <c r="X9079" t="s">
        <v>205</v>
      </c>
      <c r="Y9079" t="s">
        <v>47</v>
      </c>
    </row>
    <row r="9080" spans="1:25" x14ac:dyDescent="0.35">
      <c r="A9080">
        <v>7</v>
      </c>
      <c r="B9080" t="s">
        <v>25</v>
      </c>
      <c r="C9080">
        <v>6</v>
      </c>
      <c r="D9080" t="s">
        <v>11</v>
      </c>
      <c r="E9080" t="s">
        <v>27</v>
      </c>
      <c r="F9080" t="s">
        <v>13</v>
      </c>
      <c r="G9080" t="s">
        <v>2589</v>
      </c>
      <c r="H9080" s="1">
        <v>0</v>
      </c>
      <c r="I9080" s="2">
        <v>43449</v>
      </c>
      <c r="J9080" t="s">
        <v>2590</v>
      </c>
      <c r="K9080" t="s">
        <v>30</v>
      </c>
      <c r="L9080">
        <v>90004</v>
      </c>
      <c r="M9080">
        <v>572</v>
      </c>
      <c r="N9080" t="s">
        <v>1880</v>
      </c>
      <c r="O9080">
        <v>4</v>
      </c>
      <c r="P9080">
        <v>2</v>
      </c>
      <c r="Q9080" t="s">
        <v>32</v>
      </c>
      <c r="R9080" t="s">
        <v>8304</v>
      </c>
      <c r="S9080">
        <v>4.28</v>
      </c>
      <c r="T9080">
        <v>15</v>
      </c>
      <c r="U9080" t="s">
        <v>19</v>
      </c>
      <c r="V9080" s="2">
        <v>43456</v>
      </c>
      <c r="W9080" t="s">
        <v>39</v>
      </c>
      <c r="X9080" t="s">
        <v>34</v>
      </c>
      <c r="Y9080" t="s">
        <v>47</v>
      </c>
    </row>
    <row r="9081" spans="1:25" x14ac:dyDescent="0.35">
      <c r="A9081">
        <v>3</v>
      </c>
      <c r="B9081" t="s">
        <v>25</v>
      </c>
      <c r="C9081">
        <v>1</v>
      </c>
      <c r="D9081" t="s">
        <v>26</v>
      </c>
      <c r="E9081" t="s">
        <v>27</v>
      </c>
      <c r="F9081" t="s">
        <v>13</v>
      </c>
      <c r="G9081" t="s">
        <v>705</v>
      </c>
      <c r="H9081" s="1">
        <v>0</v>
      </c>
      <c r="I9081" s="2">
        <v>43459</v>
      </c>
      <c r="J9081" t="s">
        <v>5964</v>
      </c>
      <c r="K9081" t="s">
        <v>30</v>
      </c>
      <c r="L9081">
        <v>90049</v>
      </c>
      <c r="M9081">
        <v>1830</v>
      </c>
      <c r="N9081" t="s">
        <v>1178</v>
      </c>
      <c r="O9081">
        <v>22</v>
      </c>
      <c r="P9081">
        <v>7</v>
      </c>
      <c r="Q9081" t="s">
        <v>32</v>
      </c>
      <c r="R9081" t="s">
        <v>8304</v>
      </c>
      <c r="S9081">
        <v>21.77</v>
      </c>
      <c r="T9081">
        <v>45</v>
      </c>
      <c r="U9081" t="s">
        <v>33</v>
      </c>
      <c r="V9081" s="2">
        <v>43462</v>
      </c>
      <c r="W9081" t="s">
        <v>130</v>
      </c>
      <c r="X9081" t="s">
        <v>34</v>
      </c>
      <c r="Y9081" t="s">
        <v>64</v>
      </c>
    </row>
    <row r="9082" spans="1:25" x14ac:dyDescent="0.35">
      <c r="A9082">
        <v>3</v>
      </c>
      <c r="B9082" t="s">
        <v>25</v>
      </c>
      <c r="C9082">
        <v>1</v>
      </c>
      <c r="D9082" t="s">
        <v>50</v>
      </c>
      <c r="E9082" t="s">
        <v>27</v>
      </c>
      <c r="F9082" t="s">
        <v>13</v>
      </c>
      <c r="G9082" t="s">
        <v>705</v>
      </c>
      <c r="H9082" s="1">
        <v>0</v>
      </c>
      <c r="I9082" s="2">
        <v>43459</v>
      </c>
      <c r="J9082" t="s">
        <v>5964</v>
      </c>
      <c r="K9082" t="s">
        <v>30</v>
      </c>
      <c r="L9082">
        <v>90049</v>
      </c>
      <c r="M9082">
        <v>1406</v>
      </c>
      <c r="N9082" t="s">
        <v>1106</v>
      </c>
      <c r="O9082">
        <v>76</v>
      </c>
      <c r="P9082">
        <v>7</v>
      </c>
      <c r="Q9082" t="s">
        <v>32</v>
      </c>
      <c r="R9082" t="s">
        <v>8304</v>
      </c>
      <c r="S9082">
        <v>76.27</v>
      </c>
      <c r="T9082">
        <v>254</v>
      </c>
      <c r="U9082" t="s">
        <v>33</v>
      </c>
      <c r="V9082" s="2">
        <v>43462</v>
      </c>
      <c r="W9082" t="s">
        <v>130</v>
      </c>
      <c r="X9082" t="s">
        <v>34</v>
      </c>
      <c r="Y9082" t="s">
        <v>113</v>
      </c>
    </row>
    <row r="9083" spans="1:25" x14ac:dyDescent="0.35">
      <c r="A9083">
        <v>3</v>
      </c>
      <c r="B9083" t="s">
        <v>25</v>
      </c>
      <c r="C9083">
        <v>1</v>
      </c>
      <c r="D9083" t="s">
        <v>50</v>
      </c>
      <c r="E9083" t="s">
        <v>27</v>
      </c>
      <c r="F9083" t="s">
        <v>13</v>
      </c>
      <c r="G9083" t="s">
        <v>705</v>
      </c>
      <c r="H9083" s="1">
        <v>0.2</v>
      </c>
      <c r="I9083" s="2">
        <v>43459</v>
      </c>
      <c r="J9083" t="s">
        <v>5964</v>
      </c>
      <c r="K9083" t="s">
        <v>30</v>
      </c>
      <c r="L9083">
        <v>90049</v>
      </c>
      <c r="M9083">
        <v>1394</v>
      </c>
      <c r="N9083" t="s">
        <v>6692</v>
      </c>
      <c r="O9083">
        <v>258</v>
      </c>
      <c r="P9083">
        <v>7</v>
      </c>
      <c r="Q9083" t="s">
        <v>32</v>
      </c>
      <c r="R9083" t="s">
        <v>8304</v>
      </c>
      <c r="S9083">
        <v>257.58999999999997</v>
      </c>
      <c r="T9083">
        <v>2576</v>
      </c>
      <c r="U9083" t="s">
        <v>33</v>
      </c>
      <c r="V9083" s="2">
        <v>43462</v>
      </c>
      <c r="W9083" t="s">
        <v>130</v>
      </c>
      <c r="X9083" t="s">
        <v>34</v>
      </c>
      <c r="Y9083" t="s">
        <v>52</v>
      </c>
    </row>
    <row r="9084" spans="1:25" hidden="1" x14ac:dyDescent="0.35">
      <c r="A9084">
        <v>3</v>
      </c>
      <c r="B9084" t="s">
        <v>25</v>
      </c>
      <c r="C9084">
        <v>1</v>
      </c>
      <c r="D9084" t="s">
        <v>11</v>
      </c>
      <c r="E9084" t="s">
        <v>192</v>
      </c>
      <c r="F9084" t="s">
        <v>13</v>
      </c>
      <c r="G9084" t="s">
        <v>1509</v>
      </c>
      <c r="H9084" s="1">
        <v>0.6</v>
      </c>
      <c r="I9084" s="2">
        <v>43237</v>
      </c>
      <c r="J9084" t="s">
        <v>1510</v>
      </c>
      <c r="K9084" t="s">
        <v>73</v>
      </c>
      <c r="L9084">
        <v>60653</v>
      </c>
      <c r="M9084">
        <v>673</v>
      </c>
      <c r="N9084" t="s">
        <v>1511</v>
      </c>
      <c r="O9084">
        <v>-10</v>
      </c>
      <c r="P9084">
        <v>3</v>
      </c>
      <c r="Q9084" t="s">
        <v>75</v>
      </c>
      <c r="R9084" t="s">
        <v>8304</v>
      </c>
      <c r="S9084">
        <v>-10.17</v>
      </c>
      <c r="T9084">
        <v>23</v>
      </c>
      <c r="U9084" t="s">
        <v>19</v>
      </c>
      <c r="V9084" s="2">
        <v>43240</v>
      </c>
      <c r="W9084" t="s">
        <v>130</v>
      </c>
      <c r="X9084" t="s">
        <v>139</v>
      </c>
      <c r="Y9084" t="s">
        <v>47</v>
      </c>
    </row>
    <row r="9085" spans="1:25" hidden="1" x14ac:dyDescent="0.35">
      <c r="A9085">
        <v>3</v>
      </c>
      <c r="B9085" t="s">
        <v>25</v>
      </c>
      <c r="C9085">
        <v>1</v>
      </c>
      <c r="D9085" t="s">
        <v>26</v>
      </c>
      <c r="E9085" t="s">
        <v>192</v>
      </c>
      <c r="F9085" t="s">
        <v>13</v>
      </c>
      <c r="G9085" t="s">
        <v>1509</v>
      </c>
      <c r="H9085" s="1">
        <v>0.2</v>
      </c>
      <c r="I9085" s="2">
        <v>43237</v>
      </c>
      <c r="J9085" t="s">
        <v>1510</v>
      </c>
      <c r="K9085" t="s">
        <v>73</v>
      </c>
      <c r="L9085">
        <v>60653</v>
      </c>
      <c r="M9085">
        <v>51</v>
      </c>
      <c r="N9085" t="s">
        <v>2804</v>
      </c>
      <c r="O9085">
        <v>2</v>
      </c>
      <c r="P9085">
        <v>3</v>
      </c>
      <c r="Q9085" t="s">
        <v>75</v>
      </c>
      <c r="R9085" t="s">
        <v>8304</v>
      </c>
      <c r="S9085">
        <v>2.4700000000000002</v>
      </c>
      <c r="T9085">
        <v>8</v>
      </c>
      <c r="U9085" t="s">
        <v>19</v>
      </c>
      <c r="V9085" s="2">
        <v>43240</v>
      </c>
      <c r="W9085" t="s">
        <v>130</v>
      </c>
      <c r="X9085" t="s">
        <v>139</v>
      </c>
      <c r="Y9085" t="s">
        <v>176</v>
      </c>
    </row>
    <row r="9086" spans="1:25" hidden="1" x14ac:dyDescent="0.35">
      <c r="A9086">
        <v>3</v>
      </c>
      <c r="B9086" t="s">
        <v>25</v>
      </c>
      <c r="C9086">
        <v>1</v>
      </c>
      <c r="D9086" t="s">
        <v>26</v>
      </c>
      <c r="E9086" t="s">
        <v>192</v>
      </c>
      <c r="F9086" t="s">
        <v>13</v>
      </c>
      <c r="G9086" t="s">
        <v>1509</v>
      </c>
      <c r="H9086" s="1">
        <v>0.2</v>
      </c>
      <c r="I9086" s="2">
        <v>43237</v>
      </c>
      <c r="J9086" t="s">
        <v>1510</v>
      </c>
      <c r="K9086" t="s">
        <v>73</v>
      </c>
      <c r="L9086">
        <v>60653</v>
      </c>
      <c r="M9086">
        <v>1658</v>
      </c>
      <c r="N9086" t="s">
        <v>2772</v>
      </c>
      <c r="O9086">
        <v>10</v>
      </c>
      <c r="P9086">
        <v>8</v>
      </c>
      <c r="Q9086" t="s">
        <v>75</v>
      </c>
      <c r="R9086" t="s">
        <v>8304</v>
      </c>
      <c r="S9086">
        <v>9.5399999999999991</v>
      </c>
      <c r="T9086">
        <v>31</v>
      </c>
      <c r="U9086" t="s">
        <v>19</v>
      </c>
      <c r="V9086" s="2">
        <v>43240</v>
      </c>
      <c r="W9086" t="s">
        <v>130</v>
      </c>
      <c r="X9086" t="s">
        <v>139</v>
      </c>
      <c r="Y9086" t="s">
        <v>64</v>
      </c>
    </row>
    <row r="9087" spans="1:25" hidden="1" x14ac:dyDescent="0.35">
      <c r="A9087">
        <v>3</v>
      </c>
      <c r="B9087" t="s">
        <v>25</v>
      </c>
      <c r="C9087">
        <v>1</v>
      </c>
      <c r="D9087" t="s">
        <v>26</v>
      </c>
      <c r="E9087" t="s">
        <v>192</v>
      </c>
      <c r="F9087" t="s">
        <v>13</v>
      </c>
      <c r="G9087" t="s">
        <v>1509</v>
      </c>
      <c r="H9087" s="1">
        <v>0.8</v>
      </c>
      <c r="I9087" s="2">
        <v>43237</v>
      </c>
      <c r="J9087" t="s">
        <v>1510</v>
      </c>
      <c r="K9087" t="s">
        <v>73</v>
      </c>
      <c r="L9087">
        <v>60653</v>
      </c>
      <c r="M9087">
        <v>61</v>
      </c>
      <c r="N9087" t="s">
        <v>8226</v>
      </c>
      <c r="O9087">
        <v>-5</v>
      </c>
      <c r="P9087">
        <v>1</v>
      </c>
      <c r="Q9087" t="s">
        <v>75</v>
      </c>
      <c r="R9087" t="s">
        <v>8304</v>
      </c>
      <c r="S9087">
        <v>-4.7699999999999996</v>
      </c>
      <c r="T9087">
        <v>3</v>
      </c>
      <c r="U9087" t="s">
        <v>19</v>
      </c>
      <c r="V9087" s="2">
        <v>43240</v>
      </c>
      <c r="W9087" t="s">
        <v>130</v>
      </c>
      <c r="X9087" t="s">
        <v>139</v>
      </c>
      <c r="Y9087" t="s">
        <v>54</v>
      </c>
    </row>
    <row r="9088" spans="1:25" x14ac:dyDescent="0.35">
      <c r="A9088">
        <v>4</v>
      </c>
      <c r="B9088" t="s">
        <v>43</v>
      </c>
      <c r="C9088">
        <v>6</v>
      </c>
      <c r="D9088" t="s">
        <v>26</v>
      </c>
      <c r="E9088" t="s">
        <v>88</v>
      </c>
      <c r="F9088" t="s">
        <v>13</v>
      </c>
      <c r="G9088" t="s">
        <v>294</v>
      </c>
      <c r="H9088" s="1">
        <v>0.2</v>
      </c>
      <c r="I9088" s="2">
        <v>43400</v>
      </c>
      <c r="J9088" t="s">
        <v>7696</v>
      </c>
      <c r="K9088" t="s">
        <v>30</v>
      </c>
      <c r="L9088">
        <v>94122</v>
      </c>
      <c r="M9088">
        <v>258</v>
      </c>
      <c r="N9088" t="s">
        <v>4232</v>
      </c>
      <c r="O9088">
        <v>25</v>
      </c>
      <c r="P9088">
        <v>4</v>
      </c>
      <c r="Q9088" t="s">
        <v>32</v>
      </c>
      <c r="R9088" t="s">
        <v>8304</v>
      </c>
      <c r="S9088">
        <v>25.18</v>
      </c>
      <c r="T9088">
        <v>67</v>
      </c>
      <c r="U9088" t="s">
        <v>76</v>
      </c>
      <c r="V9088" s="2">
        <v>43404</v>
      </c>
      <c r="W9088" t="s">
        <v>39</v>
      </c>
      <c r="X9088" t="s">
        <v>34</v>
      </c>
      <c r="Y9088" t="s">
        <v>54</v>
      </c>
    </row>
    <row r="9089" spans="1:25" hidden="1" x14ac:dyDescent="0.35">
      <c r="A9089">
        <v>6</v>
      </c>
      <c r="B9089" t="s">
        <v>10</v>
      </c>
      <c r="C9089">
        <v>6</v>
      </c>
      <c r="D9089" t="s">
        <v>11</v>
      </c>
      <c r="E9089" t="s">
        <v>372</v>
      </c>
      <c r="F9089" t="s">
        <v>13</v>
      </c>
      <c r="G9089" t="s">
        <v>1531</v>
      </c>
      <c r="H9089" s="1">
        <v>0</v>
      </c>
      <c r="I9089" s="2">
        <v>43418</v>
      </c>
      <c r="J9089" t="s">
        <v>2340</v>
      </c>
      <c r="K9089" t="s">
        <v>102</v>
      </c>
      <c r="L9089">
        <v>19711</v>
      </c>
      <c r="M9089">
        <v>1496</v>
      </c>
      <c r="N9089" t="s">
        <v>2270</v>
      </c>
      <c r="O9089">
        <v>7</v>
      </c>
      <c r="P9089">
        <v>4</v>
      </c>
      <c r="Q9089" t="s">
        <v>104</v>
      </c>
      <c r="R9089" t="s">
        <v>8304</v>
      </c>
      <c r="S9089">
        <v>6.57</v>
      </c>
      <c r="T9089">
        <v>20</v>
      </c>
      <c r="U9089" t="s">
        <v>19</v>
      </c>
      <c r="V9089" s="2">
        <v>43424</v>
      </c>
      <c r="W9089" t="s">
        <v>39</v>
      </c>
      <c r="X9089" t="s">
        <v>161</v>
      </c>
      <c r="Y9089" t="s">
        <v>47</v>
      </c>
    </row>
    <row r="9090" spans="1:25" hidden="1" x14ac:dyDescent="0.35">
      <c r="A9090">
        <v>6</v>
      </c>
      <c r="B9090" t="s">
        <v>10</v>
      </c>
      <c r="C9090">
        <v>6</v>
      </c>
      <c r="D9090" t="s">
        <v>26</v>
      </c>
      <c r="E9090" t="s">
        <v>372</v>
      </c>
      <c r="F9090" t="s">
        <v>13</v>
      </c>
      <c r="G9090" t="s">
        <v>1531</v>
      </c>
      <c r="H9090" s="1">
        <v>0</v>
      </c>
      <c r="I9090" s="2">
        <v>43418</v>
      </c>
      <c r="J9090" t="s">
        <v>2340</v>
      </c>
      <c r="K9090" t="s">
        <v>102</v>
      </c>
      <c r="L9090">
        <v>19711</v>
      </c>
      <c r="M9090">
        <v>1576</v>
      </c>
      <c r="N9090" t="s">
        <v>3652</v>
      </c>
      <c r="O9090">
        <v>8</v>
      </c>
      <c r="P9090">
        <v>5</v>
      </c>
      <c r="Q9090" t="s">
        <v>104</v>
      </c>
      <c r="R9090" t="s">
        <v>8304</v>
      </c>
      <c r="S9090">
        <v>7.57</v>
      </c>
      <c r="T9090">
        <v>16</v>
      </c>
      <c r="U9090" t="s">
        <v>19</v>
      </c>
      <c r="V9090" s="2">
        <v>43424</v>
      </c>
      <c r="W9090" t="s">
        <v>39</v>
      </c>
      <c r="X9090" t="s">
        <v>161</v>
      </c>
      <c r="Y9090" t="s">
        <v>64</v>
      </c>
    </row>
    <row r="9091" spans="1:25" hidden="1" x14ac:dyDescent="0.35">
      <c r="A9091">
        <v>6</v>
      </c>
      <c r="B9091" t="s">
        <v>10</v>
      </c>
      <c r="C9091">
        <v>6</v>
      </c>
      <c r="D9091" t="s">
        <v>26</v>
      </c>
      <c r="E9091" t="s">
        <v>7393</v>
      </c>
      <c r="F9091" t="s">
        <v>13</v>
      </c>
      <c r="G9091" t="s">
        <v>123</v>
      </c>
      <c r="H9091" s="1">
        <v>0</v>
      </c>
      <c r="I9091" s="2">
        <v>43335</v>
      </c>
      <c r="J9091" t="s">
        <v>7394</v>
      </c>
      <c r="K9091" t="s">
        <v>73</v>
      </c>
      <c r="L9091">
        <v>53081</v>
      </c>
      <c r="M9091">
        <v>1271</v>
      </c>
      <c r="N9091" t="s">
        <v>775</v>
      </c>
      <c r="O9091">
        <v>4</v>
      </c>
      <c r="P9091">
        <v>1</v>
      </c>
      <c r="Q9091" t="s">
        <v>75</v>
      </c>
      <c r="R9091" t="s">
        <v>8304</v>
      </c>
      <c r="S9091">
        <v>4.1900000000000004</v>
      </c>
      <c r="T9091">
        <v>15</v>
      </c>
      <c r="U9091" t="s">
        <v>76</v>
      </c>
      <c r="V9091" s="2">
        <v>43341</v>
      </c>
      <c r="W9091" t="s">
        <v>39</v>
      </c>
      <c r="X9091" t="s">
        <v>82</v>
      </c>
      <c r="Y9091" t="s">
        <v>42</v>
      </c>
    </row>
    <row r="9092" spans="1:25" hidden="1" x14ac:dyDescent="0.35">
      <c r="A9092">
        <v>6</v>
      </c>
      <c r="B9092" t="s">
        <v>10</v>
      </c>
      <c r="C9092">
        <v>6</v>
      </c>
      <c r="D9092" t="s">
        <v>26</v>
      </c>
      <c r="E9092" t="s">
        <v>7393</v>
      </c>
      <c r="F9092" t="s">
        <v>13</v>
      </c>
      <c r="G9092" t="s">
        <v>123</v>
      </c>
      <c r="H9092" s="1">
        <v>0</v>
      </c>
      <c r="I9092" s="2">
        <v>43335</v>
      </c>
      <c r="J9092" t="s">
        <v>7394</v>
      </c>
      <c r="K9092" t="s">
        <v>73</v>
      </c>
      <c r="L9092">
        <v>53081</v>
      </c>
      <c r="M9092">
        <v>226</v>
      </c>
      <c r="N9092" t="s">
        <v>3183</v>
      </c>
      <c r="O9092">
        <v>18</v>
      </c>
      <c r="P9092">
        <v>3</v>
      </c>
      <c r="Q9092" t="s">
        <v>75</v>
      </c>
      <c r="R9092" t="s">
        <v>8304</v>
      </c>
      <c r="S9092">
        <v>17.670000000000002</v>
      </c>
      <c r="T9092">
        <v>38</v>
      </c>
      <c r="U9092" t="s">
        <v>76</v>
      </c>
      <c r="V9092" s="2">
        <v>43341</v>
      </c>
      <c r="W9092" t="s">
        <v>39</v>
      </c>
      <c r="X9092" t="s">
        <v>82</v>
      </c>
      <c r="Y9092" t="s">
        <v>35</v>
      </c>
    </row>
    <row r="9093" spans="1:25" hidden="1" x14ac:dyDescent="0.35">
      <c r="A9093">
        <v>6</v>
      </c>
      <c r="B9093" t="s">
        <v>10</v>
      </c>
      <c r="C9093">
        <v>6</v>
      </c>
      <c r="D9093" t="s">
        <v>26</v>
      </c>
      <c r="E9093" t="s">
        <v>7393</v>
      </c>
      <c r="F9093" t="s">
        <v>13</v>
      </c>
      <c r="G9093" t="s">
        <v>123</v>
      </c>
      <c r="H9093" s="1">
        <v>0</v>
      </c>
      <c r="I9093" s="2">
        <v>43335</v>
      </c>
      <c r="J9093" t="s">
        <v>7394</v>
      </c>
      <c r="K9093" t="s">
        <v>73</v>
      </c>
      <c r="L9093">
        <v>53081</v>
      </c>
      <c r="M9093">
        <v>1265</v>
      </c>
      <c r="N9093" t="s">
        <v>6039</v>
      </c>
      <c r="O9093">
        <v>12</v>
      </c>
      <c r="P9093">
        <v>4</v>
      </c>
      <c r="Q9093" t="s">
        <v>75</v>
      </c>
      <c r="R9093" t="s">
        <v>8304</v>
      </c>
      <c r="S9093">
        <v>11.59</v>
      </c>
      <c r="T9093">
        <v>25</v>
      </c>
      <c r="U9093" t="s">
        <v>76</v>
      </c>
      <c r="V9093" s="2">
        <v>43341</v>
      </c>
      <c r="W9093" t="s">
        <v>39</v>
      </c>
      <c r="X9093" t="s">
        <v>82</v>
      </c>
      <c r="Y9093" t="s">
        <v>35</v>
      </c>
    </row>
    <row r="9094" spans="1:25" hidden="1" x14ac:dyDescent="0.35">
      <c r="A9094">
        <v>6</v>
      </c>
      <c r="B9094" t="s">
        <v>10</v>
      </c>
      <c r="C9094">
        <v>6</v>
      </c>
      <c r="D9094" t="s">
        <v>50</v>
      </c>
      <c r="E9094" t="s">
        <v>7393</v>
      </c>
      <c r="F9094" t="s">
        <v>13</v>
      </c>
      <c r="G9094" t="s">
        <v>123</v>
      </c>
      <c r="H9094" s="1">
        <v>0</v>
      </c>
      <c r="I9094" s="2">
        <v>43335</v>
      </c>
      <c r="J9094" t="s">
        <v>7394</v>
      </c>
      <c r="K9094" t="s">
        <v>73</v>
      </c>
      <c r="L9094">
        <v>53081</v>
      </c>
      <c r="M9094">
        <v>1061</v>
      </c>
      <c r="N9094" t="s">
        <v>4986</v>
      </c>
      <c r="O9094">
        <v>1</v>
      </c>
      <c r="P9094">
        <v>2</v>
      </c>
      <c r="Q9094" t="s">
        <v>75</v>
      </c>
      <c r="R9094" t="s">
        <v>8304</v>
      </c>
      <c r="S9094">
        <v>0.89</v>
      </c>
      <c r="T9094">
        <v>2</v>
      </c>
      <c r="U9094" t="s">
        <v>76</v>
      </c>
      <c r="V9094" s="2">
        <v>43341</v>
      </c>
      <c r="W9094" t="s">
        <v>39</v>
      </c>
      <c r="X9094" t="s">
        <v>82</v>
      </c>
      <c r="Y9094" t="s">
        <v>113</v>
      </c>
    </row>
    <row r="9095" spans="1:25" hidden="1" x14ac:dyDescent="0.35">
      <c r="A9095">
        <v>4</v>
      </c>
      <c r="B9095" t="s">
        <v>25</v>
      </c>
      <c r="C9095">
        <v>3</v>
      </c>
      <c r="D9095" t="s">
        <v>26</v>
      </c>
      <c r="E9095" t="s">
        <v>171</v>
      </c>
      <c r="F9095" t="s">
        <v>13</v>
      </c>
      <c r="G9095" t="s">
        <v>263</v>
      </c>
      <c r="H9095" s="1">
        <v>0</v>
      </c>
      <c r="I9095" s="2">
        <v>43353</v>
      </c>
      <c r="J9095" t="s">
        <v>7329</v>
      </c>
      <c r="K9095" t="s">
        <v>102</v>
      </c>
      <c r="L9095">
        <v>10011</v>
      </c>
      <c r="M9095">
        <v>1659</v>
      </c>
      <c r="N9095" t="s">
        <v>3769</v>
      </c>
      <c r="O9095">
        <v>3</v>
      </c>
      <c r="P9095">
        <v>1</v>
      </c>
      <c r="Q9095" t="s">
        <v>104</v>
      </c>
      <c r="R9095" t="s">
        <v>8304</v>
      </c>
      <c r="S9095">
        <v>3.08</v>
      </c>
      <c r="T9095">
        <v>7</v>
      </c>
      <c r="U9095" t="s">
        <v>76</v>
      </c>
      <c r="V9095" s="2">
        <v>43357</v>
      </c>
      <c r="W9095" t="s">
        <v>20</v>
      </c>
      <c r="X9095" t="s">
        <v>175</v>
      </c>
      <c r="Y9095" t="s">
        <v>64</v>
      </c>
    </row>
    <row r="9096" spans="1:25" hidden="1" x14ac:dyDescent="0.35">
      <c r="A9096">
        <v>4</v>
      </c>
      <c r="B9096" t="s">
        <v>25</v>
      </c>
      <c r="C9096">
        <v>3</v>
      </c>
      <c r="D9096" t="s">
        <v>26</v>
      </c>
      <c r="E9096" t="s">
        <v>171</v>
      </c>
      <c r="F9096" t="s">
        <v>13</v>
      </c>
      <c r="G9096" t="s">
        <v>263</v>
      </c>
      <c r="H9096" s="1">
        <v>0</v>
      </c>
      <c r="I9096" s="2">
        <v>43353</v>
      </c>
      <c r="J9096" t="s">
        <v>7329</v>
      </c>
      <c r="K9096" t="s">
        <v>102</v>
      </c>
      <c r="L9096">
        <v>10011</v>
      </c>
      <c r="M9096">
        <v>52</v>
      </c>
      <c r="N9096" t="s">
        <v>2799</v>
      </c>
      <c r="O9096">
        <v>9</v>
      </c>
      <c r="P9096">
        <v>2</v>
      </c>
      <c r="Q9096" t="s">
        <v>104</v>
      </c>
      <c r="R9096" t="s">
        <v>8304</v>
      </c>
      <c r="S9096">
        <v>8.92</v>
      </c>
      <c r="T9096">
        <v>59</v>
      </c>
      <c r="U9096" t="s">
        <v>76</v>
      </c>
      <c r="V9096" s="2">
        <v>43357</v>
      </c>
      <c r="W9096" t="s">
        <v>20</v>
      </c>
      <c r="X9096" t="s">
        <v>175</v>
      </c>
      <c r="Y9096" t="s">
        <v>42</v>
      </c>
    </row>
    <row r="9097" spans="1:25" hidden="1" x14ac:dyDescent="0.35">
      <c r="A9097">
        <v>4</v>
      </c>
      <c r="B9097" t="s">
        <v>43</v>
      </c>
      <c r="C9097">
        <v>6</v>
      </c>
      <c r="D9097" t="s">
        <v>26</v>
      </c>
      <c r="E9097" t="s">
        <v>65</v>
      </c>
      <c r="F9097" t="s">
        <v>13</v>
      </c>
      <c r="G9097" t="s">
        <v>5228</v>
      </c>
      <c r="H9097" s="1">
        <v>0</v>
      </c>
      <c r="I9097" s="2">
        <v>43253</v>
      </c>
      <c r="J9097" t="s">
        <v>8020</v>
      </c>
      <c r="K9097" t="s">
        <v>30</v>
      </c>
      <c r="L9097">
        <v>98115</v>
      </c>
      <c r="M9097">
        <v>1355</v>
      </c>
      <c r="N9097" t="s">
        <v>4647</v>
      </c>
      <c r="O9097">
        <v>14</v>
      </c>
      <c r="P9097">
        <v>3</v>
      </c>
      <c r="Q9097" t="s">
        <v>32</v>
      </c>
      <c r="R9097" t="s">
        <v>92</v>
      </c>
      <c r="S9097">
        <v>13.88</v>
      </c>
      <c r="T9097">
        <v>30</v>
      </c>
      <c r="U9097" t="s">
        <v>33</v>
      </c>
      <c r="V9097" s="2">
        <v>43257</v>
      </c>
      <c r="W9097" t="s">
        <v>39</v>
      </c>
      <c r="X9097" t="s">
        <v>69</v>
      </c>
      <c r="Y9097" t="s">
        <v>64</v>
      </c>
    </row>
    <row r="9098" spans="1:25" hidden="1" x14ac:dyDescent="0.35">
      <c r="A9098">
        <v>4</v>
      </c>
      <c r="B9098" t="s">
        <v>43</v>
      </c>
      <c r="C9098">
        <v>6</v>
      </c>
      <c r="D9098" t="s">
        <v>26</v>
      </c>
      <c r="E9098" t="s">
        <v>65</v>
      </c>
      <c r="F9098" t="s">
        <v>13</v>
      </c>
      <c r="G9098" t="s">
        <v>5228</v>
      </c>
      <c r="H9098" s="1">
        <v>0.2</v>
      </c>
      <c r="I9098" s="2">
        <v>43253</v>
      </c>
      <c r="J9098" t="s">
        <v>8020</v>
      </c>
      <c r="K9098" t="s">
        <v>30</v>
      </c>
      <c r="L9098">
        <v>98115</v>
      </c>
      <c r="M9098">
        <v>68</v>
      </c>
      <c r="N9098" t="s">
        <v>1398</v>
      </c>
      <c r="O9098">
        <v>4</v>
      </c>
      <c r="P9098">
        <v>3</v>
      </c>
      <c r="Q9098" t="s">
        <v>32</v>
      </c>
      <c r="R9098" t="s">
        <v>92</v>
      </c>
      <c r="S9098">
        <v>3.93</v>
      </c>
      <c r="T9098">
        <v>11</v>
      </c>
      <c r="U9098" t="s">
        <v>33</v>
      </c>
      <c r="V9098" s="2">
        <v>43257</v>
      </c>
      <c r="W9098" t="s">
        <v>39</v>
      </c>
      <c r="X9098" t="s">
        <v>69</v>
      </c>
      <c r="Y9098" t="s">
        <v>54</v>
      </c>
    </row>
    <row r="9099" spans="1:25" hidden="1" x14ac:dyDescent="0.35">
      <c r="A9099">
        <v>4</v>
      </c>
      <c r="B9099" t="s">
        <v>43</v>
      </c>
      <c r="C9099">
        <v>6</v>
      </c>
      <c r="D9099" t="s">
        <v>26</v>
      </c>
      <c r="E9099" t="s">
        <v>65</v>
      </c>
      <c r="F9099" t="s">
        <v>13</v>
      </c>
      <c r="G9099" t="s">
        <v>5228</v>
      </c>
      <c r="H9099" s="1">
        <v>0.2</v>
      </c>
      <c r="I9099" s="2">
        <v>43253</v>
      </c>
      <c r="J9099" t="s">
        <v>8020</v>
      </c>
      <c r="K9099" t="s">
        <v>30</v>
      </c>
      <c r="L9099">
        <v>98115</v>
      </c>
      <c r="M9099">
        <v>58</v>
      </c>
      <c r="N9099" t="s">
        <v>8148</v>
      </c>
      <c r="O9099">
        <v>19</v>
      </c>
      <c r="P9099">
        <v>12</v>
      </c>
      <c r="Q9099" t="s">
        <v>32</v>
      </c>
      <c r="R9099" t="s">
        <v>92</v>
      </c>
      <c r="S9099">
        <v>18.72</v>
      </c>
      <c r="T9099">
        <v>52</v>
      </c>
      <c r="U9099" t="s">
        <v>33</v>
      </c>
      <c r="V9099" s="2">
        <v>43257</v>
      </c>
      <c r="W9099" t="s">
        <v>39</v>
      </c>
      <c r="X9099" t="s">
        <v>69</v>
      </c>
      <c r="Y9099" t="s">
        <v>54</v>
      </c>
    </row>
    <row r="9100" spans="1:25" x14ac:dyDescent="0.35">
      <c r="A9100">
        <v>4</v>
      </c>
      <c r="B9100" t="s">
        <v>43</v>
      </c>
      <c r="C9100">
        <v>6</v>
      </c>
      <c r="D9100" t="s">
        <v>26</v>
      </c>
      <c r="E9100" t="s">
        <v>27</v>
      </c>
      <c r="F9100" t="s">
        <v>13</v>
      </c>
      <c r="G9100" t="s">
        <v>2196</v>
      </c>
      <c r="H9100" s="1">
        <v>0</v>
      </c>
      <c r="I9100" s="2">
        <v>43171</v>
      </c>
      <c r="J9100" t="s">
        <v>4487</v>
      </c>
      <c r="K9100" t="s">
        <v>30</v>
      </c>
      <c r="L9100">
        <v>90036</v>
      </c>
      <c r="M9100">
        <v>787</v>
      </c>
      <c r="N9100" t="s">
        <v>4488</v>
      </c>
      <c r="O9100">
        <v>9</v>
      </c>
      <c r="P9100">
        <v>2</v>
      </c>
      <c r="Q9100" t="s">
        <v>32</v>
      </c>
      <c r="R9100" t="s">
        <v>8304</v>
      </c>
      <c r="S9100">
        <v>8.99</v>
      </c>
      <c r="T9100">
        <v>20</v>
      </c>
      <c r="U9100" t="s">
        <v>19</v>
      </c>
      <c r="V9100" s="2">
        <v>43175</v>
      </c>
      <c r="W9100" t="s">
        <v>39</v>
      </c>
      <c r="X9100" t="s">
        <v>34</v>
      </c>
      <c r="Y9100" t="s">
        <v>64</v>
      </c>
    </row>
    <row r="9101" spans="1:25" hidden="1" x14ac:dyDescent="0.35">
      <c r="A9101">
        <v>3</v>
      </c>
      <c r="B9101" t="s">
        <v>25</v>
      </c>
      <c r="C9101">
        <v>1</v>
      </c>
      <c r="D9101" t="s">
        <v>50</v>
      </c>
      <c r="E9101" t="s">
        <v>2479</v>
      </c>
      <c r="F9101" t="s">
        <v>13</v>
      </c>
      <c r="G9101" t="s">
        <v>1088</v>
      </c>
      <c r="H9101" s="1">
        <v>0</v>
      </c>
      <c r="I9101" s="2">
        <v>43429</v>
      </c>
      <c r="J9101" t="s">
        <v>4762</v>
      </c>
      <c r="K9101" t="s">
        <v>16</v>
      </c>
      <c r="L9101">
        <v>72401</v>
      </c>
      <c r="M9101">
        <v>1232</v>
      </c>
      <c r="N9101" t="s">
        <v>4763</v>
      </c>
      <c r="O9101">
        <v>18</v>
      </c>
      <c r="P9101">
        <v>2</v>
      </c>
      <c r="Q9101" t="s">
        <v>18</v>
      </c>
      <c r="R9101" t="s">
        <v>8304</v>
      </c>
      <c r="S9101">
        <v>17.989999999999998</v>
      </c>
      <c r="T9101">
        <v>60</v>
      </c>
      <c r="U9101" t="s">
        <v>19</v>
      </c>
      <c r="V9101" s="2">
        <v>43432</v>
      </c>
      <c r="W9101" t="s">
        <v>130</v>
      </c>
      <c r="X9101" t="s">
        <v>1016</v>
      </c>
      <c r="Y9101" t="s">
        <v>52</v>
      </c>
    </row>
    <row r="9102" spans="1:25" hidden="1" x14ac:dyDescent="0.35">
      <c r="A9102">
        <v>5</v>
      </c>
      <c r="B9102" t="s">
        <v>43</v>
      </c>
      <c r="C9102">
        <v>6</v>
      </c>
      <c r="D9102" t="s">
        <v>11</v>
      </c>
      <c r="E9102" t="s">
        <v>498</v>
      </c>
      <c r="F9102" t="s">
        <v>13</v>
      </c>
      <c r="G9102" t="s">
        <v>6975</v>
      </c>
      <c r="H9102" s="1">
        <v>0.6</v>
      </c>
      <c r="I9102" s="2">
        <v>43220</v>
      </c>
      <c r="J9102" t="s">
        <v>7043</v>
      </c>
      <c r="K9102" t="s">
        <v>73</v>
      </c>
      <c r="L9102">
        <v>75081</v>
      </c>
      <c r="M9102">
        <v>673</v>
      </c>
      <c r="N9102" t="s">
        <v>1511</v>
      </c>
      <c r="O9102">
        <v>-10</v>
      </c>
      <c r="P9102">
        <v>3</v>
      </c>
      <c r="Q9102" t="s">
        <v>75</v>
      </c>
      <c r="R9102" t="s">
        <v>8304</v>
      </c>
      <c r="S9102">
        <v>-10.17</v>
      </c>
      <c r="T9102">
        <v>23</v>
      </c>
      <c r="U9102" t="s">
        <v>76</v>
      </c>
      <c r="V9102" s="2">
        <v>43225</v>
      </c>
      <c r="W9102" t="s">
        <v>39</v>
      </c>
      <c r="X9102" t="s">
        <v>77</v>
      </c>
      <c r="Y9102" t="s">
        <v>47</v>
      </c>
    </row>
    <row r="9103" spans="1:25" hidden="1" x14ac:dyDescent="0.35">
      <c r="A9103">
        <v>3</v>
      </c>
      <c r="B9103" t="s">
        <v>10</v>
      </c>
      <c r="C9103">
        <v>3</v>
      </c>
      <c r="D9103" t="s">
        <v>11</v>
      </c>
      <c r="E9103" t="s">
        <v>211</v>
      </c>
      <c r="F9103" t="s">
        <v>13</v>
      </c>
      <c r="G9103" t="s">
        <v>8117</v>
      </c>
      <c r="H9103" s="1">
        <v>0.4</v>
      </c>
      <c r="I9103" s="2">
        <v>43177</v>
      </c>
      <c r="J9103" t="s">
        <v>1010</v>
      </c>
      <c r="K9103" t="s">
        <v>16</v>
      </c>
      <c r="L9103">
        <v>38109</v>
      </c>
      <c r="M9103">
        <v>277</v>
      </c>
      <c r="N9103" t="s">
        <v>1011</v>
      </c>
      <c r="O9103">
        <v>-95</v>
      </c>
      <c r="P9103">
        <v>3</v>
      </c>
      <c r="Q9103" t="s">
        <v>18</v>
      </c>
      <c r="R9103" t="s">
        <v>8304</v>
      </c>
      <c r="S9103">
        <v>-94.94</v>
      </c>
      <c r="T9103">
        <v>190</v>
      </c>
      <c r="U9103" t="s">
        <v>19</v>
      </c>
      <c r="V9103" s="2">
        <v>43180</v>
      </c>
      <c r="W9103" t="s">
        <v>20</v>
      </c>
      <c r="X9103" t="s">
        <v>214</v>
      </c>
      <c r="Y9103" t="s">
        <v>41</v>
      </c>
    </row>
    <row r="9104" spans="1:25" hidden="1" x14ac:dyDescent="0.35">
      <c r="A9104">
        <v>5</v>
      </c>
      <c r="B9104" t="s">
        <v>43</v>
      </c>
      <c r="C9104">
        <v>6</v>
      </c>
      <c r="D9104" t="s">
        <v>11</v>
      </c>
      <c r="E9104" t="s">
        <v>2489</v>
      </c>
      <c r="F9104" t="s">
        <v>13</v>
      </c>
      <c r="G9104" t="s">
        <v>2117</v>
      </c>
      <c r="H9104" s="1">
        <v>0</v>
      </c>
      <c r="I9104" s="2">
        <v>43348</v>
      </c>
      <c r="J9104" t="s">
        <v>2490</v>
      </c>
      <c r="K9104" t="s">
        <v>16</v>
      </c>
      <c r="L9104">
        <v>23320</v>
      </c>
      <c r="M9104">
        <v>424</v>
      </c>
      <c r="N9104" t="s">
        <v>8209</v>
      </c>
      <c r="O9104">
        <v>314</v>
      </c>
      <c r="P9104">
        <v>3</v>
      </c>
      <c r="Q9104" t="s">
        <v>18</v>
      </c>
      <c r="R9104" t="s">
        <v>8304</v>
      </c>
      <c r="S9104">
        <v>314.06</v>
      </c>
      <c r="T9104">
        <v>1653</v>
      </c>
      <c r="U9104" t="s">
        <v>19</v>
      </c>
      <c r="V9104" s="2">
        <v>43353</v>
      </c>
      <c r="W9104" t="s">
        <v>39</v>
      </c>
      <c r="X9104" t="s">
        <v>205</v>
      </c>
      <c r="Y9104" t="s">
        <v>41</v>
      </c>
    </row>
    <row r="9105" spans="1:25" hidden="1" x14ac:dyDescent="0.35">
      <c r="A9105">
        <v>5</v>
      </c>
      <c r="B9105" t="s">
        <v>43</v>
      </c>
      <c r="C9105">
        <v>6</v>
      </c>
      <c r="D9105" t="s">
        <v>26</v>
      </c>
      <c r="E9105" t="s">
        <v>2489</v>
      </c>
      <c r="F9105" t="s">
        <v>13</v>
      </c>
      <c r="G9105" t="s">
        <v>2117</v>
      </c>
      <c r="H9105" s="1">
        <v>0</v>
      </c>
      <c r="I9105" s="2">
        <v>43348</v>
      </c>
      <c r="J9105" t="s">
        <v>2490</v>
      </c>
      <c r="K9105" t="s">
        <v>16</v>
      </c>
      <c r="L9105">
        <v>23320</v>
      </c>
      <c r="M9105">
        <v>210</v>
      </c>
      <c r="N9105" t="s">
        <v>3131</v>
      </c>
      <c r="O9105">
        <v>12</v>
      </c>
      <c r="P9105">
        <v>2</v>
      </c>
      <c r="Q9105" t="s">
        <v>18</v>
      </c>
      <c r="R9105" t="s">
        <v>8304</v>
      </c>
      <c r="S9105">
        <v>11.78</v>
      </c>
      <c r="T9105">
        <v>25</v>
      </c>
      <c r="U9105" t="s">
        <v>19</v>
      </c>
      <c r="V9105" s="2">
        <v>43353</v>
      </c>
      <c r="W9105" t="s">
        <v>39</v>
      </c>
      <c r="X9105" t="s">
        <v>205</v>
      </c>
      <c r="Y9105" t="s">
        <v>35</v>
      </c>
    </row>
    <row r="9106" spans="1:25" hidden="1" x14ac:dyDescent="0.35">
      <c r="A9106">
        <v>4</v>
      </c>
      <c r="B9106" t="s">
        <v>43</v>
      </c>
      <c r="C9106">
        <v>6</v>
      </c>
      <c r="D9106" t="s">
        <v>50</v>
      </c>
      <c r="E9106" t="s">
        <v>99</v>
      </c>
      <c r="F9106" t="s">
        <v>13</v>
      </c>
      <c r="G9106" t="s">
        <v>2382</v>
      </c>
      <c r="H9106" s="1">
        <v>0.2</v>
      </c>
      <c r="I9106" s="2">
        <v>43169</v>
      </c>
      <c r="J9106" t="s">
        <v>5068</v>
      </c>
      <c r="K9106" t="s">
        <v>102</v>
      </c>
      <c r="L9106">
        <v>19143</v>
      </c>
      <c r="M9106">
        <v>1273</v>
      </c>
      <c r="N9106" t="s">
        <v>4783</v>
      </c>
      <c r="O9106">
        <v>7</v>
      </c>
      <c r="P9106">
        <v>1</v>
      </c>
      <c r="Q9106" t="s">
        <v>104</v>
      </c>
      <c r="R9106" t="s">
        <v>8304</v>
      </c>
      <c r="S9106">
        <v>7.5</v>
      </c>
      <c r="T9106">
        <v>40</v>
      </c>
      <c r="U9106" t="s">
        <v>19</v>
      </c>
      <c r="V9106" s="2">
        <v>43173</v>
      </c>
      <c r="W9106" t="s">
        <v>39</v>
      </c>
      <c r="X9106" t="s">
        <v>105</v>
      </c>
      <c r="Y9106" t="s">
        <v>113</v>
      </c>
    </row>
    <row r="9107" spans="1:25" hidden="1" x14ac:dyDescent="0.35">
      <c r="A9107">
        <v>5</v>
      </c>
      <c r="B9107" t="s">
        <v>43</v>
      </c>
      <c r="C9107">
        <v>6</v>
      </c>
      <c r="D9107" t="s">
        <v>11</v>
      </c>
      <c r="E9107" t="s">
        <v>333</v>
      </c>
      <c r="F9107" t="s">
        <v>13</v>
      </c>
      <c r="G9107" t="s">
        <v>2292</v>
      </c>
      <c r="H9107" s="1">
        <v>0.5</v>
      </c>
      <c r="I9107" s="2">
        <v>43368</v>
      </c>
      <c r="J9107" t="s">
        <v>2752</v>
      </c>
      <c r="K9107" t="s">
        <v>30</v>
      </c>
      <c r="L9107">
        <v>85023</v>
      </c>
      <c r="M9107">
        <v>312</v>
      </c>
      <c r="N9107" t="s">
        <v>1601</v>
      </c>
      <c r="O9107">
        <v>-204</v>
      </c>
      <c r="P9107">
        <v>3</v>
      </c>
      <c r="Q9107" t="s">
        <v>32</v>
      </c>
      <c r="R9107" t="s">
        <v>8304</v>
      </c>
      <c r="S9107">
        <v>-204.45</v>
      </c>
      <c r="T9107">
        <v>393</v>
      </c>
      <c r="U9107" t="s">
        <v>19</v>
      </c>
      <c r="V9107" s="2">
        <v>43373</v>
      </c>
      <c r="W9107" t="s">
        <v>39</v>
      </c>
      <c r="X9107" t="s">
        <v>199</v>
      </c>
      <c r="Y9107" t="s">
        <v>41</v>
      </c>
    </row>
    <row r="9108" spans="1:25" hidden="1" x14ac:dyDescent="0.35">
      <c r="A9108">
        <v>6</v>
      </c>
      <c r="B9108" t="s">
        <v>10</v>
      </c>
      <c r="C9108">
        <v>6</v>
      </c>
      <c r="D9108" t="s">
        <v>26</v>
      </c>
      <c r="E9108" t="s">
        <v>281</v>
      </c>
      <c r="F9108" t="s">
        <v>13</v>
      </c>
      <c r="G9108" t="s">
        <v>1245</v>
      </c>
      <c r="H9108" s="1">
        <v>0.7</v>
      </c>
      <c r="I9108" s="2">
        <v>43327</v>
      </c>
      <c r="J9108" t="s">
        <v>1246</v>
      </c>
      <c r="K9108" t="s">
        <v>30</v>
      </c>
      <c r="L9108">
        <v>80013</v>
      </c>
      <c r="M9108">
        <v>1310</v>
      </c>
      <c r="N9108" t="s">
        <v>1247</v>
      </c>
      <c r="O9108">
        <v>-14</v>
      </c>
      <c r="P9108">
        <v>3</v>
      </c>
      <c r="Q9108" t="s">
        <v>32</v>
      </c>
      <c r="R9108" t="s">
        <v>8304</v>
      </c>
      <c r="S9108">
        <v>-13.85</v>
      </c>
      <c r="T9108">
        <v>19</v>
      </c>
      <c r="U9108" t="s">
        <v>19</v>
      </c>
      <c r="V9108" s="2">
        <v>43333</v>
      </c>
      <c r="W9108" t="s">
        <v>39</v>
      </c>
      <c r="X9108" t="s">
        <v>285</v>
      </c>
      <c r="Y9108" t="s">
        <v>54</v>
      </c>
    </row>
    <row r="9109" spans="1:25" hidden="1" x14ac:dyDescent="0.35">
      <c r="A9109">
        <v>6</v>
      </c>
      <c r="B9109" t="s">
        <v>10</v>
      </c>
      <c r="C9109">
        <v>6</v>
      </c>
      <c r="D9109" t="s">
        <v>26</v>
      </c>
      <c r="E9109" t="s">
        <v>281</v>
      </c>
      <c r="F9109" t="s">
        <v>13</v>
      </c>
      <c r="G9109" t="s">
        <v>1245</v>
      </c>
      <c r="H9109" s="1">
        <v>0.2</v>
      </c>
      <c r="I9109" s="2">
        <v>43327</v>
      </c>
      <c r="J9109" t="s">
        <v>1246</v>
      </c>
      <c r="K9109" t="s">
        <v>30</v>
      </c>
      <c r="L9109">
        <v>80013</v>
      </c>
      <c r="M9109">
        <v>1584</v>
      </c>
      <c r="N9109" t="s">
        <v>1248</v>
      </c>
      <c r="O9109">
        <v>12</v>
      </c>
      <c r="P9109">
        <v>3</v>
      </c>
      <c r="Q9109" t="s">
        <v>32</v>
      </c>
      <c r="R9109" t="s">
        <v>8304</v>
      </c>
      <c r="S9109">
        <v>12.23</v>
      </c>
      <c r="T9109">
        <v>122</v>
      </c>
      <c r="U9109" t="s">
        <v>19</v>
      </c>
      <c r="V9109" s="2">
        <v>43333</v>
      </c>
      <c r="W9109" t="s">
        <v>39</v>
      </c>
      <c r="X9109" t="s">
        <v>285</v>
      </c>
      <c r="Y9109" t="s">
        <v>56</v>
      </c>
    </row>
    <row r="9110" spans="1:25" x14ac:dyDescent="0.35">
      <c r="A9110">
        <v>4</v>
      </c>
      <c r="B9110" t="s">
        <v>43</v>
      </c>
      <c r="C9110">
        <v>6</v>
      </c>
      <c r="D9110" t="s">
        <v>26</v>
      </c>
      <c r="E9110" t="s">
        <v>1255</v>
      </c>
      <c r="F9110" t="s">
        <v>13</v>
      </c>
      <c r="G9110" t="s">
        <v>3072</v>
      </c>
      <c r="H9110" s="1">
        <v>0</v>
      </c>
      <c r="I9110" s="2">
        <v>43232</v>
      </c>
      <c r="J9110" t="s">
        <v>4437</v>
      </c>
      <c r="K9110" t="s">
        <v>30</v>
      </c>
      <c r="L9110">
        <v>92691</v>
      </c>
      <c r="M9110">
        <v>1502</v>
      </c>
      <c r="N9110" t="s">
        <v>851</v>
      </c>
      <c r="O9110">
        <v>2</v>
      </c>
      <c r="P9110">
        <v>1</v>
      </c>
      <c r="Q9110" t="s">
        <v>32</v>
      </c>
      <c r="R9110" t="s">
        <v>8304</v>
      </c>
      <c r="S9110">
        <v>2.34</v>
      </c>
      <c r="T9110">
        <v>9</v>
      </c>
      <c r="U9110" t="s">
        <v>19</v>
      </c>
      <c r="V9110" s="2">
        <v>43236</v>
      </c>
      <c r="W9110" t="s">
        <v>39</v>
      </c>
      <c r="X9110" t="s">
        <v>34</v>
      </c>
      <c r="Y9110" t="s">
        <v>56</v>
      </c>
    </row>
    <row r="9111" spans="1:25" x14ac:dyDescent="0.35">
      <c r="A9111">
        <v>4</v>
      </c>
      <c r="B9111" t="s">
        <v>43</v>
      </c>
      <c r="C9111">
        <v>6</v>
      </c>
      <c r="D9111" t="s">
        <v>50</v>
      </c>
      <c r="E9111" t="s">
        <v>1255</v>
      </c>
      <c r="F9111" t="s">
        <v>13</v>
      </c>
      <c r="G9111" t="s">
        <v>3072</v>
      </c>
      <c r="H9111" s="1">
        <v>0</v>
      </c>
      <c r="I9111" s="2">
        <v>43232</v>
      </c>
      <c r="J9111" t="s">
        <v>4437</v>
      </c>
      <c r="K9111" t="s">
        <v>30</v>
      </c>
      <c r="L9111">
        <v>92691</v>
      </c>
      <c r="M9111">
        <v>1082</v>
      </c>
      <c r="N9111" t="s">
        <v>5151</v>
      </c>
      <c r="O9111">
        <v>47</v>
      </c>
      <c r="P9111">
        <v>6</v>
      </c>
      <c r="Q9111" t="s">
        <v>32</v>
      </c>
      <c r="R9111" t="s">
        <v>8304</v>
      </c>
      <c r="S9111">
        <v>46.8</v>
      </c>
      <c r="T9111">
        <v>120</v>
      </c>
      <c r="U9111" t="s">
        <v>19</v>
      </c>
      <c r="V9111" s="2">
        <v>43236</v>
      </c>
      <c r="W9111" t="s">
        <v>39</v>
      </c>
      <c r="X9111" t="s">
        <v>34</v>
      </c>
      <c r="Y9111" t="s">
        <v>113</v>
      </c>
    </row>
    <row r="9112" spans="1:25" hidden="1" x14ac:dyDescent="0.35">
      <c r="A9112">
        <v>6</v>
      </c>
      <c r="B9112" t="s">
        <v>10</v>
      </c>
      <c r="C9112">
        <v>6</v>
      </c>
      <c r="D9112" t="s">
        <v>26</v>
      </c>
      <c r="E9112" t="s">
        <v>899</v>
      </c>
      <c r="F9112" t="s">
        <v>13</v>
      </c>
      <c r="G9112" t="s">
        <v>900</v>
      </c>
      <c r="H9112" s="1">
        <v>0.7</v>
      </c>
      <c r="I9112" s="2">
        <v>43205</v>
      </c>
      <c r="J9112" t="s">
        <v>901</v>
      </c>
      <c r="K9112" t="s">
        <v>16</v>
      </c>
      <c r="L9112">
        <v>28052</v>
      </c>
      <c r="M9112">
        <v>703</v>
      </c>
      <c r="N9112" t="s">
        <v>902</v>
      </c>
      <c r="O9112">
        <v>-145</v>
      </c>
      <c r="P9112">
        <v>2</v>
      </c>
      <c r="Q9112" t="s">
        <v>18</v>
      </c>
      <c r="R9112" t="s">
        <v>8304</v>
      </c>
      <c r="S9112">
        <v>-145.35</v>
      </c>
      <c r="T9112">
        <v>190</v>
      </c>
      <c r="U9112" t="s">
        <v>76</v>
      </c>
      <c r="V9112" s="2">
        <v>43211</v>
      </c>
      <c r="W9112" t="s">
        <v>39</v>
      </c>
      <c r="X9112" t="s">
        <v>63</v>
      </c>
      <c r="Y9112" t="s">
        <v>54</v>
      </c>
    </row>
    <row r="9113" spans="1:25" hidden="1" x14ac:dyDescent="0.35">
      <c r="A9113">
        <v>6</v>
      </c>
      <c r="B9113" t="s">
        <v>10</v>
      </c>
      <c r="C9113">
        <v>6</v>
      </c>
      <c r="D9113" t="s">
        <v>50</v>
      </c>
      <c r="E9113" t="s">
        <v>899</v>
      </c>
      <c r="F9113" t="s">
        <v>13</v>
      </c>
      <c r="G9113" t="s">
        <v>900</v>
      </c>
      <c r="H9113" s="1">
        <v>0.2</v>
      </c>
      <c r="I9113" s="2">
        <v>43205</v>
      </c>
      <c r="J9113" t="s">
        <v>901</v>
      </c>
      <c r="K9113" t="s">
        <v>16</v>
      </c>
      <c r="L9113">
        <v>28052</v>
      </c>
      <c r="M9113">
        <v>922</v>
      </c>
      <c r="N9113" t="s">
        <v>449</v>
      </c>
      <c r="O9113">
        <v>77</v>
      </c>
      <c r="P9113">
        <v>7</v>
      </c>
      <c r="Q9113" t="s">
        <v>18</v>
      </c>
      <c r="R9113" t="s">
        <v>8304</v>
      </c>
      <c r="S9113">
        <v>76.64</v>
      </c>
      <c r="T9113">
        <v>409</v>
      </c>
      <c r="U9113" t="s">
        <v>76</v>
      </c>
      <c r="V9113" s="2">
        <v>43211</v>
      </c>
      <c r="W9113" t="s">
        <v>39</v>
      </c>
      <c r="X9113" t="s">
        <v>63</v>
      </c>
      <c r="Y9113" t="s">
        <v>113</v>
      </c>
    </row>
    <row r="9114" spans="1:25" hidden="1" x14ac:dyDescent="0.35">
      <c r="A9114">
        <v>6</v>
      </c>
      <c r="B9114" t="s">
        <v>10</v>
      </c>
      <c r="C9114">
        <v>6</v>
      </c>
      <c r="D9114" t="s">
        <v>50</v>
      </c>
      <c r="E9114" t="s">
        <v>899</v>
      </c>
      <c r="F9114" t="s">
        <v>13</v>
      </c>
      <c r="G9114" t="s">
        <v>900</v>
      </c>
      <c r="H9114" s="1">
        <v>0.2</v>
      </c>
      <c r="I9114" s="2">
        <v>43205</v>
      </c>
      <c r="J9114" t="s">
        <v>901</v>
      </c>
      <c r="K9114" t="s">
        <v>16</v>
      </c>
      <c r="L9114">
        <v>28052</v>
      </c>
      <c r="M9114">
        <v>922</v>
      </c>
      <c r="N9114" t="s">
        <v>449</v>
      </c>
      <c r="O9114">
        <v>55</v>
      </c>
      <c r="P9114">
        <v>5</v>
      </c>
      <c r="Q9114" t="s">
        <v>18</v>
      </c>
      <c r="R9114" t="s">
        <v>8304</v>
      </c>
      <c r="S9114">
        <v>54.74</v>
      </c>
      <c r="T9114">
        <v>292</v>
      </c>
      <c r="U9114" t="s">
        <v>76</v>
      </c>
      <c r="V9114" s="2">
        <v>43211</v>
      </c>
      <c r="W9114" t="s">
        <v>39</v>
      </c>
      <c r="X9114" t="s">
        <v>63</v>
      </c>
      <c r="Y9114" t="s">
        <v>113</v>
      </c>
    </row>
    <row r="9115" spans="1:25" hidden="1" x14ac:dyDescent="0.35">
      <c r="A9115">
        <v>6</v>
      </c>
      <c r="B9115" t="s">
        <v>10</v>
      </c>
      <c r="C9115">
        <v>6</v>
      </c>
      <c r="D9115" t="s">
        <v>26</v>
      </c>
      <c r="E9115" t="s">
        <v>899</v>
      </c>
      <c r="F9115" t="s">
        <v>13</v>
      </c>
      <c r="G9115" t="s">
        <v>900</v>
      </c>
      <c r="H9115" s="1">
        <v>0.2</v>
      </c>
      <c r="I9115" s="2">
        <v>43205</v>
      </c>
      <c r="J9115" t="s">
        <v>901</v>
      </c>
      <c r="K9115" t="s">
        <v>16</v>
      </c>
      <c r="L9115">
        <v>28052</v>
      </c>
      <c r="M9115">
        <v>1666</v>
      </c>
      <c r="N9115" t="s">
        <v>903</v>
      </c>
      <c r="O9115">
        <v>-1</v>
      </c>
      <c r="P9115">
        <v>2</v>
      </c>
      <c r="Q9115" t="s">
        <v>18</v>
      </c>
      <c r="R9115" t="s">
        <v>8304</v>
      </c>
      <c r="S9115">
        <v>-0.77</v>
      </c>
      <c r="T9115">
        <v>5</v>
      </c>
      <c r="U9115" t="s">
        <v>76</v>
      </c>
      <c r="V9115" s="2">
        <v>43211</v>
      </c>
      <c r="W9115" t="s">
        <v>39</v>
      </c>
      <c r="X9115" t="s">
        <v>63</v>
      </c>
      <c r="Y9115" t="s">
        <v>42</v>
      </c>
    </row>
    <row r="9116" spans="1:25" hidden="1" x14ac:dyDescent="0.35">
      <c r="A9116">
        <v>5</v>
      </c>
      <c r="B9116" t="s">
        <v>43</v>
      </c>
      <c r="C9116">
        <v>6</v>
      </c>
      <c r="D9116" t="s">
        <v>11</v>
      </c>
      <c r="E9116" t="s">
        <v>3344</v>
      </c>
      <c r="F9116" t="s">
        <v>13</v>
      </c>
      <c r="G9116" t="s">
        <v>1383</v>
      </c>
      <c r="H9116" s="1">
        <v>0</v>
      </c>
      <c r="I9116" s="2">
        <v>43368</v>
      </c>
      <c r="J9116" t="s">
        <v>5474</v>
      </c>
      <c r="K9116" t="s">
        <v>73</v>
      </c>
      <c r="L9116">
        <v>54601</v>
      </c>
      <c r="M9116">
        <v>753</v>
      </c>
      <c r="N9116" t="s">
        <v>8103</v>
      </c>
      <c r="O9116">
        <v>50</v>
      </c>
      <c r="P9116">
        <v>2</v>
      </c>
      <c r="Q9116" t="s">
        <v>75</v>
      </c>
      <c r="R9116" t="s">
        <v>8304</v>
      </c>
      <c r="S9116">
        <v>50.49</v>
      </c>
      <c r="T9116">
        <v>202</v>
      </c>
      <c r="U9116" t="s">
        <v>33</v>
      </c>
      <c r="V9116" s="2">
        <v>43373</v>
      </c>
      <c r="W9116" t="s">
        <v>39</v>
      </c>
      <c r="X9116" t="s">
        <v>82</v>
      </c>
      <c r="Y9116" t="s">
        <v>24</v>
      </c>
    </row>
    <row r="9117" spans="1:25" hidden="1" x14ac:dyDescent="0.35">
      <c r="A9117">
        <v>5</v>
      </c>
      <c r="B9117" t="s">
        <v>43</v>
      </c>
      <c r="C9117">
        <v>6</v>
      </c>
      <c r="D9117" t="s">
        <v>11</v>
      </c>
      <c r="E9117" t="s">
        <v>3344</v>
      </c>
      <c r="F9117" t="s">
        <v>13</v>
      </c>
      <c r="G9117" t="s">
        <v>1383</v>
      </c>
      <c r="H9117" s="1">
        <v>0</v>
      </c>
      <c r="I9117" s="2">
        <v>43368</v>
      </c>
      <c r="J9117" t="s">
        <v>5474</v>
      </c>
      <c r="K9117" t="s">
        <v>73</v>
      </c>
      <c r="L9117">
        <v>54601</v>
      </c>
      <c r="M9117">
        <v>567</v>
      </c>
      <c r="N9117" t="s">
        <v>5502</v>
      </c>
      <c r="O9117">
        <v>17</v>
      </c>
      <c r="P9117">
        <v>11</v>
      </c>
      <c r="Q9117" t="s">
        <v>75</v>
      </c>
      <c r="R9117" t="s">
        <v>8304</v>
      </c>
      <c r="S9117">
        <v>17.16</v>
      </c>
      <c r="T9117">
        <v>69</v>
      </c>
      <c r="U9117" t="s">
        <v>33</v>
      </c>
      <c r="V9117" s="2">
        <v>43373</v>
      </c>
      <c r="W9117" t="s">
        <v>39</v>
      </c>
      <c r="X9117" t="s">
        <v>82</v>
      </c>
      <c r="Y9117" t="s">
        <v>47</v>
      </c>
    </row>
    <row r="9118" spans="1:25" hidden="1" x14ac:dyDescent="0.35">
      <c r="A9118">
        <v>5</v>
      </c>
      <c r="B9118" t="s">
        <v>43</v>
      </c>
      <c r="C9118">
        <v>6</v>
      </c>
      <c r="D9118" t="s">
        <v>26</v>
      </c>
      <c r="E9118" t="s">
        <v>3344</v>
      </c>
      <c r="F9118" t="s">
        <v>13</v>
      </c>
      <c r="G9118" t="s">
        <v>1383</v>
      </c>
      <c r="H9118" s="1">
        <v>0</v>
      </c>
      <c r="I9118" s="2">
        <v>43368</v>
      </c>
      <c r="J9118" t="s">
        <v>5474</v>
      </c>
      <c r="K9118" t="s">
        <v>73</v>
      </c>
      <c r="L9118">
        <v>54601</v>
      </c>
      <c r="M9118">
        <v>1048</v>
      </c>
      <c r="N9118" t="s">
        <v>3283</v>
      </c>
      <c r="O9118">
        <v>1</v>
      </c>
      <c r="P9118">
        <v>1</v>
      </c>
      <c r="Q9118" t="s">
        <v>75</v>
      </c>
      <c r="R9118" t="s">
        <v>8304</v>
      </c>
      <c r="S9118">
        <v>1.03</v>
      </c>
      <c r="T9118">
        <v>3</v>
      </c>
      <c r="U9118" t="s">
        <v>33</v>
      </c>
      <c r="V9118" s="2">
        <v>43373</v>
      </c>
      <c r="W9118" t="s">
        <v>39</v>
      </c>
      <c r="X9118" t="s">
        <v>82</v>
      </c>
      <c r="Y9118" t="s">
        <v>49</v>
      </c>
    </row>
    <row r="9119" spans="1:25" hidden="1" x14ac:dyDescent="0.35">
      <c r="A9119">
        <v>5</v>
      </c>
      <c r="B9119" t="s">
        <v>43</v>
      </c>
      <c r="C9119">
        <v>6</v>
      </c>
      <c r="D9119" t="s">
        <v>50</v>
      </c>
      <c r="E9119" t="s">
        <v>3344</v>
      </c>
      <c r="F9119" t="s">
        <v>13</v>
      </c>
      <c r="G9119" t="s">
        <v>1383</v>
      </c>
      <c r="H9119" s="1">
        <v>0</v>
      </c>
      <c r="I9119" s="2">
        <v>43368</v>
      </c>
      <c r="J9119" t="s">
        <v>5474</v>
      </c>
      <c r="K9119" t="s">
        <v>73</v>
      </c>
      <c r="L9119">
        <v>54601</v>
      </c>
      <c r="M9119">
        <v>1031</v>
      </c>
      <c r="N9119" t="s">
        <v>707</v>
      </c>
      <c r="O9119">
        <v>175</v>
      </c>
      <c r="P9119">
        <v>5</v>
      </c>
      <c r="Q9119" t="s">
        <v>75</v>
      </c>
      <c r="R9119" t="s">
        <v>8304</v>
      </c>
      <c r="S9119">
        <v>174.98</v>
      </c>
      <c r="T9119">
        <v>500</v>
      </c>
      <c r="U9119" t="s">
        <v>33</v>
      </c>
      <c r="V9119" s="2">
        <v>43373</v>
      </c>
      <c r="W9119" t="s">
        <v>39</v>
      </c>
      <c r="X9119" t="s">
        <v>82</v>
      </c>
      <c r="Y9119" t="s">
        <v>113</v>
      </c>
    </row>
    <row r="9120" spans="1:25" x14ac:dyDescent="0.35">
      <c r="A9120">
        <v>6</v>
      </c>
      <c r="B9120" t="s">
        <v>10</v>
      </c>
      <c r="C9120">
        <v>6</v>
      </c>
      <c r="D9120" t="s">
        <v>11</v>
      </c>
      <c r="E9120" t="s">
        <v>700</v>
      </c>
      <c r="F9120" t="s">
        <v>13</v>
      </c>
      <c r="G9120" t="s">
        <v>2523</v>
      </c>
      <c r="H9120" s="1">
        <v>0.2</v>
      </c>
      <c r="I9120" s="2">
        <v>43368</v>
      </c>
      <c r="J9120" t="s">
        <v>2719</v>
      </c>
      <c r="K9120" t="s">
        <v>30</v>
      </c>
      <c r="L9120">
        <v>90805</v>
      </c>
      <c r="M9120">
        <v>737</v>
      </c>
      <c r="N9120" t="s">
        <v>1985</v>
      </c>
      <c r="O9120">
        <v>60</v>
      </c>
      <c r="P9120">
        <v>4</v>
      </c>
      <c r="Q9120" t="s">
        <v>32</v>
      </c>
      <c r="R9120" t="s">
        <v>8304</v>
      </c>
      <c r="S9120">
        <v>60.39</v>
      </c>
      <c r="T9120">
        <v>483</v>
      </c>
      <c r="U9120" t="s">
        <v>19</v>
      </c>
      <c r="V9120" s="2">
        <v>43374</v>
      </c>
      <c r="W9120" t="s">
        <v>39</v>
      </c>
      <c r="X9120" t="s">
        <v>34</v>
      </c>
      <c r="Y9120" t="s">
        <v>24</v>
      </c>
    </row>
    <row r="9121" spans="1:25" x14ac:dyDescent="0.35">
      <c r="A9121">
        <v>6</v>
      </c>
      <c r="B9121" t="s">
        <v>10</v>
      </c>
      <c r="C9121">
        <v>6</v>
      </c>
      <c r="D9121" t="s">
        <v>26</v>
      </c>
      <c r="E9121" t="s">
        <v>700</v>
      </c>
      <c r="F9121" t="s">
        <v>13</v>
      </c>
      <c r="G9121" t="s">
        <v>2523</v>
      </c>
      <c r="H9121" s="1">
        <v>0</v>
      </c>
      <c r="I9121" s="2">
        <v>43368</v>
      </c>
      <c r="J9121" t="s">
        <v>2719</v>
      </c>
      <c r="K9121" t="s">
        <v>30</v>
      </c>
      <c r="L9121">
        <v>90805</v>
      </c>
      <c r="M9121">
        <v>224</v>
      </c>
      <c r="N9121" t="s">
        <v>2811</v>
      </c>
      <c r="O9121">
        <v>2</v>
      </c>
      <c r="P9121">
        <v>1</v>
      </c>
      <c r="Q9121" t="s">
        <v>32</v>
      </c>
      <c r="R9121" t="s">
        <v>8304</v>
      </c>
      <c r="S9121">
        <v>2.29</v>
      </c>
      <c r="T9121">
        <v>5</v>
      </c>
      <c r="U9121" t="s">
        <v>19</v>
      </c>
      <c r="V9121" s="2">
        <v>43374</v>
      </c>
      <c r="W9121" t="s">
        <v>39</v>
      </c>
      <c r="X9121" t="s">
        <v>34</v>
      </c>
      <c r="Y9121" t="s">
        <v>35</v>
      </c>
    </row>
    <row r="9122" spans="1:25" x14ac:dyDescent="0.35">
      <c r="A9122">
        <v>6</v>
      </c>
      <c r="B9122" t="s">
        <v>10</v>
      </c>
      <c r="C9122">
        <v>6</v>
      </c>
      <c r="D9122" t="s">
        <v>26</v>
      </c>
      <c r="E9122" t="s">
        <v>700</v>
      </c>
      <c r="F9122" t="s">
        <v>13</v>
      </c>
      <c r="G9122" t="s">
        <v>2523</v>
      </c>
      <c r="H9122" s="1">
        <v>0</v>
      </c>
      <c r="I9122" s="2">
        <v>43368</v>
      </c>
      <c r="J9122" t="s">
        <v>2719</v>
      </c>
      <c r="K9122" t="s">
        <v>30</v>
      </c>
      <c r="L9122">
        <v>90805</v>
      </c>
      <c r="M9122">
        <v>1163</v>
      </c>
      <c r="N9122" t="s">
        <v>3754</v>
      </c>
      <c r="O9122">
        <v>2</v>
      </c>
      <c r="P9122">
        <v>2</v>
      </c>
      <c r="Q9122" t="s">
        <v>32</v>
      </c>
      <c r="R9122" t="s">
        <v>8304</v>
      </c>
      <c r="S9122">
        <v>1.67</v>
      </c>
      <c r="T9122">
        <v>6</v>
      </c>
      <c r="U9122" t="s">
        <v>19</v>
      </c>
      <c r="V9122" s="2">
        <v>43374</v>
      </c>
      <c r="W9122" t="s">
        <v>39</v>
      </c>
      <c r="X9122" t="s">
        <v>34</v>
      </c>
      <c r="Y9122" t="s">
        <v>49</v>
      </c>
    </row>
    <row r="9123" spans="1:25" x14ac:dyDescent="0.35">
      <c r="A9123">
        <v>6</v>
      </c>
      <c r="B9123" t="s">
        <v>10</v>
      </c>
      <c r="C9123">
        <v>6</v>
      </c>
      <c r="D9123" t="s">
        <v>26</v>
      </c>
      <c r="E9123" t="s">
        <v>700</v>
      </c>
      <c r="F9123" t="s">
        <v>13</v>
      </c>
      <c r="G9123" t="s">
        <v>2523</v>
      </c>
      <c r="H9123" s="1">
        <v>0</v>
      </c>
      <c r="I9123" s="2">
        <v>43368</v>
      </c>
      <c r="J9123" t="s">
        <v>2719</v>
      </c>
      <c r="K9123" t="s">
        <v>30</v>
      </c>
      <c r="L9123">
        <v>90805</v>
      </c>
      <c r="M9123">
        <v>122</v>
      </c>
      <c r="N9123" t="s">
        <v>993</v>
      </c>
      <c r="O9123">
        <v>15</v>
      </c>
      <c r="P9123">
        <v>2</v>
      </c>
      <c r="Q9123" t="s">
        <v>32</v>
      </c>
      <c r="R9123" t="s">
        <v>8304</v>
      </c>
      <c r="S9123">
        <v>14.8</v>
      </c>
      <c r="T9123">
        <v>30</v>
      </c>
      <c r="U9123" t="s">
        <v>19</v>
      </c>
      <c r="V9123" s="2">
        <v>43374</v>
      </c>
      <c r="W9123" t="s">
        <v>39</v>
      </c>
      <c r="X9123" t="s">
        <v>34</v>
      </c>
      <c r="Y9123" t="s">
        <v>35</v>
      </c>
    </row>
    <row r="9124" spans="1:25" x14ac:dyDescent="0.35">
      <c r="A9124">
        <v>6</v>
      </c>
      <c r="B9124" t="s">
        <v>10</v>
      </c>
      <c r="C9124">
        <v>6</v>
      </c>
      <c r="D9124" t="s">
        <v>26</v>
      </c>
      <c r="E9124" t="s">
        <v>700</v>
      </c>
      <c r="F9124" t="s">
        <v>13</v>
      </c>
      <c r="G9124" t="s">
        <v>2523</v>
      </c>
      <c r="H9124" s="1">
        <v>0</v>
      </c>
      <c r="I9124" s="2">
        <v>43368</v>
      </c>
      <c r="J9124" t="s">
        <v>2719</v>
      </c>
      <c r="K9124" t="s">
        <v>30</v>
      </c>
      <c r="L9124">
        <v>90805</v>
      </c>
      <c r="M9124">
        <v>128</v>
      </c>
      <c r="N9124" t="s">
        <v>8257</v>
      </c>
      <c r="O9124">
        <v>5</v>
      </c>
      <c r="P9124">
        <v>5</v>
      </c>
      <c r="Q9124" t="s">
        <v>32</v>
      </c>
      <c r="R9124" t="s">
        <v>8304</v>
      </c>
      <c r="S9124">
        <v>5.12</v>
      </c>
      <c r="T9124">
        <v>11</v>
      </c>
      <c r="U9124" t="s">
        <v>19</v>
      </c>
      <c r="V9124" s="2">
        <v>43374</v>
      </c>
      <c r="W9124" t="s">
        <v>39</v>
      </c>
      <c r="X9124" t="s">
        <v>34</v>
      </c>
      <c r="Y9124" t="s">
        <v>64</v>
      </c>
    </row>
    <row r="9125" spans="1:25" x14ac:dyDescent="0.35">
      <c r="A9125">
        <v>6</v>
      </c>
      <c r="B9125" t="s">
        <v>10</v>
      </c>
      <c r="C9125">
        <v>6</v>
      </c>
      <c r="D9125" t="s">
        <v>50</v>
      </c>
      <c r="E9125" t="s">
        <v>700</v>
      </c>
      <c r="F9125" t="s">
        <v>13</v>
      </c>
      <c r="G9125" t="s">
        <v>2523</v>
      </c>
      <c r="H9125" s="1">
        <v>0.2</v>
      </c>
      <c r="I9125" s="2">
        <v>43368</v>
      </c>
      <c r="J9125" t="s">
        <v>2719</v>
      </c>
      <c r="K9125" t="s">
        <v>30</v>
      </c>
      <c r="L9125">
        <v>90805</v>
      </c>
      <c r="M9125">
        <v>402</v>
      </c>
      <c r="N9125" t="s">
        <v>4993</v>
      </c>
      <c r="O9125">
        <v>162</v>
      </c>
      <c r="P9125">
        <v>3</v>
      </c>
      <c r="Q9125" t="s">
        <v>32</v>
      </c>
      <c r="R9125" t="s">
        <v>8304</v>
      </c>
      <c r="S9125">
        <v>161.99</v>
      </c>
      <c r="T9125">
        <v>480</v>
      </c>
      <c r="U9125" t="s">
        <v>19</v>
      </c>
      <c r="V9125" s="2">
        <v>43374</v>
      </c>
      <c r="W9125" t="s">
        <v>39</v>
      </c>
      <c r="X9125" t="s">
        <v>34</v>
      </c>
      <c r="Y9125" t="s">
        <v>727</v>
      </c>
    </row>
    <row r="9126" spans="1:25" x14ac:dyDescent="0.35">
      <c r="A9126">
        <v>6</v>
      </c>
      <c r="B9126" t="s">
        <v>10</v>
      </c>
      <c r="C9126">
        <v>6</v>
      </c>
      <c r="D9126" t="s">
        <v>50</v>
      </c>
      <c r="E9126" t="s">
        <v>700</v>
      </c>
      <c r="F9126" t="s">
        <v>13</v>
      </c>
      <c r="G9126" t="s">
        <v>2523</v>
      </c>
      <c r="H9126" s="1">
        <v>0.2</v>
      </c>
      <c r="I9126" s="2">
        <v>43368</v>
      </c>
      <c r="J9126" t="s">
        <v>2719</v>
      </c>
      <c r="K9126" t="s">
        <v>30</v>
      </c>
      <c r="L9126">
        <v>90805</v>
      </c>
      <c r="M9126">
        <v>1460</v>
      </c>
      <c r="N9126" t="s">
        <v>5036</v>
      </c>
      <c r="O9126">
        <v>4</v>
      </c>
      <c r="P9126">
        <v>8</v>
      </c>
      <c r="Q9126" t="s">
        <v>32</v>
      </c>
      <c r="R9126" t="s">
        <v>8304</v>
      </c>
      <c r="S9126">
        <v>4.47</v>
      </c>
      <c r="T9126">
        <v>45</v>
      </c>
      <c r="U9126" t="s">
        <v>19</v>
      </c>
      <c r="V9126" s="2">
        <v>43374</v>
      </c>
      <c r="W9126" t="s">
        <v>39</v>
      </c>
      <c r="X9126" t="s">
        <v>34</v>
      </c>
      <c r="Y9126" t="s">
        <v>52</v>
      </c>
    </row>
    <row r="9127" spans="1:25" x14ac:dyDescent="0.35">
      <c r="A9127">
        <v>4</v>
      </c>
      <c r="B9127" t="s">
        <v>25</v>
      </c>
      <c r="C9127">
        <v>3</v>
      </c>
      <c r="D9127" t="s">
        <v>11</v>
      </c>
      <c r="E9127" t="s">
        <v>27</v>
      </c>
      <c r="F9127" t="s">
        <v>13</v>
      </c>
      <c r="G9127" t="s">
        <v>338</v>
      </c>
      <c r="H9127" s="1">
        <v>0.2</v>
      </c>
      <c r="I9127" s="2">
        <v>43410</v>
      </c>
      <c r="J9127" t="s">
        <v>339</v>
      </c>
      <c r="K9127" t="s">
        <v>30</v>
      </c>
      <c r="L9127">
        <v>90004</v>
      </c>
      <c r="M9127">
        <v>769</v>
      </c>
      <c r="N9127" t="s">
        <v>340</v>
      </c>
      <c r="O9127">
        <v>-9</v>
      </c>
      <c r="P9127">
        <v>2</v>
      </c>
      <c r="Q9127" t="s">
        <v>32</v>
      </c>
      <c r="R9127" t="s">
        <v>8304</v>
      </c>
      <c r="S9127">
        <v>-9.16</v>
      </c>
      <c r="T9127">
        <v>81</v>
      </c>
      <c r="U9127" t="s">
        <v>76</v>
      </c>
      <c r="V9127" s="2">
        <v>43414</v>
      </c>
      <c r="W9127" t="s">
        <v>20</v>
      </c>
      <c r="X9127" t="s">
        <v>34</v>
      </c>
      <c r="Y9127" t="s">
        <v>24</v>
      </c>
    </row>
    <row r="9128" spans="1:25" x14ac:dyDescent="0.35">
      <c r="A9128">
        <v>4</v>
      </c>
      <c r="B9128" t="s">
        <v>25</v>
      </c>
      <c r="C9128">
        <v>3</v>
      </c>
      <c r="D9128" t="s">
        <v>11</v>
      </c>
      <c r="E9128" t="s">
        <v>27</v>
      </c>
      <c r="F9128" t="s">
        <v>13</v>
      </c>
      <c r="G9128" t="s">
        <v>338</v>
      </c>
      <c r="H9128" s="1">
        <v>0</v>
      </c>
      <c r="I9128" s="2">
        <v>43410</v>
      </c>
      <c r="J9128" t="s">
        <v>339</v>
      </c>
      <c r="K9128" t="s">
        <v>30</v>
      </c>
      <c r="L9128">
        <v>90004</v>
      </c>
      <c r="M9128">
        <v>559</v>
      </c>
      <c r="N9128" t="s">
        <v>341</v>
      </c>
      <c r="O9128">
        <v>26</v>
      </c>
      <c r="P9128">
        <v>3</v>
      </c>
      <c r="Q9128" t="s">
        <v>32</v>
      </c>
      <c r="R9128" t="s">
        <v>8304</v>
      </c>
      <c r="S9128">
        <v>26.24</v>
      </c>
      <c r="T9128">
        <v>239</v>
      </c>
      <c r="U9128" t="s">
        <v>76</v>
      </c>
      <c r="V9128" s="2">
        <v>43414</v>
      </c>
      <c r="W9128" t="s">
        <v>20</v>
      </c>
      <c r="X9128" t="s">
        <v>34</v>
      </c>
      <c r="Y9128" t="s">
        <v>47</v>
      </c>
    </row>
    <row r="9129" spans="1:25" hidden="1" x14ac:dyDescent="0.35">
      <c r="A9129">
        <v>0</v>
      </c>
      <c r="B9129" t="s">
        <v>10</v>
      </c>
      <c r="C9129">
        <v>0</v>
      </c>
      <c r="D9129" t="s">
        <v>26</v>
      </c>
      <c r="E9129" t="s">
        <v>171</v>
      </c>
      <c r="F9129" t="s">
        <v>13</v>
      </c>
      <c r="G9129" t="s">
        <v>6897</v>
      </c>
      <c r="H9129" s="1">
        <v>0</v>
      </c>
      <c r="I9129" s="2">
        <v>43282</v>
      </c>
      <c r="J9129" t="s">
        <v>7283</v>
      </c>
      <c r="K9129" t="s">
        <v>102</v>
      </c>
      <c r="L9129">
        <v>10009</v>
      </c>
      <c r="M9129">
        <v>184</v>
      </c>
      <c r="N9129" t="s">
        <v>4111</v>
      </c>
      <c r="O9129">
        <v>14</v>
      </c>
      <c r="P9129">
        <v>1</v>
      </c>
      <c r="Q9129" t="s">
        <v>104</v>
      </c>
      <c r="R9129" t="s">
        <v>8304</v>
      </c>
      <c r="S9129">
        <v>14.04</v>
      </c>
      <c r="T9129">
        <v>31</v>
      </c>
      <c r="U9129" t="s">
        <v>76</v>
      </c>
      <c r="V9129" s="2">
        <v>43282</v>
      </c>
      <c r="W9129" t="s">
        <v>773</v>
      </c>
      <c r="X9129" t="s">
        <v>175</v>
      </c>
      <c r="Y9129" t="s">
        <v>35</v>
      </c>
    </row>
    <row r="9130" spans="1:25" hidden="1" x14ac:dyDescent="0.35">
      <c r="A9130">
        <v>0</v>
      </c>
      <c r="B9130" t="s">
        <v>10</v>
      </c>
      <c r="C9130">
        <v>0</v>
      </c>
      <c r="D9130" t="s">
        <v>26</v>
      </c>
      <c r="E9130" t="s">
        <v>171</v>
      </c>
      <c r="F9130" t="s">
        <v>13</v>
      </c>
      <c r="G9130" t="s">
        <v>6897</v>
      </c>
      <c r="H9130" s="1">
        <v>0</v>
      </c>
      <c r="I9130" s="2">
        <v>43282</v>
      </c>
      <c r="J9130" t="s">
        <v>7283</v>
      </c>
      <c r="K9130" t="s">
        <v>102</v>
      </c>
      <c r="L9130">
        <v>10009</v>
      </c>
      <c r="M9130">
        <v>1477</v>
      </c>
      <c r="N9130" t="s">
        <v>389</v>
      </c>
      <c r="O9130">
        <v>34</v>
      </c>
      <c r="P9130">
        <v>9</v>
      </c>
      <c r="Q9130" t="s">
        <v>104</v>
      </c>
      <c r="R9130" t="s">
        <v>8304</v>
      </c>
      <c r="S9130">
        <v>33.78</v>
      </c>
      <c r="T9130">
        <v>75</v>
      </c>
      <c r="U9130" t="s">
        <v>76</v>
      </c>
      <c r="V9130" s="2">
        <v>43282</v>
      </c>
      <c r="W9130" t="s">
        <v>773</v>
      </c>
      <c r="X9130" t="s">
        <v>175</v>
      </c>
      <c r="Y9130" t="s">
        <v>64</v>
      </c>
    </row>
    <row r="9131" spans="1:25" hidden="1" x14ac:dyDescent="0.35">
      <c r="A9131">
        <v>0</v>
      </c>
      <c r="B9131" t="s">
        <v>10</v>
      </c>
      <c r="C9131">
        <v>0</v>
      </c>
      <c r="D9131" t="s">
        <v>50</v>
      </c>
      <c r="E9131" t="s">
        <v>171</v>
      </c>
      <c r="F9131" t="s">
        <v>13</v>
      </c>
      <c r="G9131" t="s">
        <v>6897</v>
      </c>
      <c r="H9131" s="1">
        <v>0</v>
      </c>
      <c r="I9131" s="2">
        <v>43282</v>
      </c>
      <c r="J9131" t="s">
        <v>7283</v>
      </c>
      <c r="K9131" t="s">
        <v>102</v>
      </c>
      <c r="L9131">
        <v>10009</v>
      </c>
      <c r="M9131">
        <v>962</v>
      </c>
      <c r="N9131" t="s">
        <v>5156</v>
      </c>
      <c r="O9131">
        <v>6</v>
      </c>
      <c r="P9131">
        <v>3</v>
      </c>
      <c r="Q9131" t="s">
        <v>104</v>
      </c>
      <c r="R9131" t="s">
        <v>8304</v>
      </c>
      <c r="S9131">
        <v>6.17</v>
      </c>
      <c r="T9131">
        <v>31</v>
      </c>
      <c r="U9131" t="s">
        <v>76</v>
      </c>
      <c r="V9131" s="2">
        <v>43282</v>
      </c>
      <c r="W9131" t="s">
        <v>773</v>
      </c>
      <c r="X9131" t="s">
        <v>175</v>
      </c>
      <c r="Y9131" t="s">
        <v>113</v>
      </c>
    </row>
    <row r="9132" spans="1:25" x14ac:dyDescent="0.35">
      <c r="A9132">
        <v>7</v>
      </c>
      <c r="B9132" t="s">
        <v>25</v>
      </c>
      <c r="C9132">
        <v>6</v>
      </c>
      <c r="D9132" t="s">
        <v>11</v>
      </c>
      <c r="E9132" t="s">
        <v>27</v>
      </c>
      <c r="F9132" t="s">
        <v>13</v>
      </c>
      <c r="G9132" t="s">
        <v>5814</v>
      </c>
      <c r="H9132" s="1">
        <v>0.2</v>
      </c>
      <c r="I9132" s="2">
        <v>43333</v>
      </c>
      <c r="J9132" t="s">
        <v>5815</v>
      </c>
      <c r="K9132" t="s">
        <v>30</v>
      </c>
      <c r="L9132">
        <v>90004</v>
      </c>
      <c r="M9132">
        <v>369</v>
      </c>
      <c r="N9132" t="s">
        <v>2254</v>
      </c>
      <c r="O9132">
        <v>180</v>
      </c>
      <c r="P9132">
        <v>9</v>
      </c>
      <c r="Q9132" t="s">
        <v>32</v>
      </c>
      <c r="R9132" t="s">
        <v>8304</v>
      </c>
      <c r="S9132">
        <v>180.44</v>
      </c>
      <c r="T9132">
        <v>2887</v>
      </c>
      <c r="U9132" t="s">
        <v>33</v>
      </c>
      <c r="V9132" s="2">
        <v>43340</v>
      </c>
      <c r="W9132" t="s">
        <v>39</v>
      </c>
      <c r="X9132" t="s">
        <v>34</v>
      </c>
      <c r="Y9132" t="s">
        <v>41</v>
      </c>
    </row>
    <row r="9133" spans="1:25" x14ac:dyDescent="0.35">
      <c r="A9133">
        <v>7</v>
      </c>
      <c r="B9133" t="s">
        <v>25</v>
      </c>
      <c r="C9133">
        <v>6</v>
      </c>
      <c r="D9133" t="s">
        <v>26</v>
      </c>
      <c r="E9133" t="s">
        <v>27</v>
      </c>
      <c r="F9133" t="s">
        <v>13</v>
      </c>
      <c r="G9133" t="s">
        <v>5814</v>
      </c>
      <c r="H9133" s="1">
        <v>0</v>
      </c>
      <c r="I9133" s="2">
        <v>43333</v>
      </c>
      <c r="J9133" t="s">
        <v>5815</v>
      </c>
      <c r="K9133" t="s">
        <v>30</v>
      </c>
      <c r="L9133">
        <v>90004</v>
      </c>
      <c r="M9133">
        <v>1797</v>
      </c>
      <c r="N9133" t="s">
        <v>3333</v>
      </c>
      <c r="O9133">
        <v>6</v>
      </c>
      <c r="P9133">
        <v>2</v>
      </c>
      <c r="Q9133" t="s">
        <v>32</v>
      </c>
      <c r="R9133" t="s">
        <v>8304</v>
      </c>
      <c r="S9133">
        <v>6.22</v>
      </c>
      <c r="T9133">
        <v>13</v>
      </c>
      <c r="U9133" t="s">
        <v>33</v>
      </c>
      <c r="V9133" s="2">
        <v>43340</v>
      </c>
      <c r="W9133" t="s">
        <v>39</v>
      </c>
      <c r="X9133" t="s">
        <v>34</v>
      </c>
      <c r="Y9133" t="s">
        <v>64</v>
      </c>
    </row>
    <row r="9134" spans="1:25" x14ac:dyDescent="0.35">
      <c r="A9134">
        <v>7</v>
      </c>
      <c r="B9134" t="s">
        <v>25</v>
      </c>
      <c r="C9134">
        <v>6</v>
      </c>
      <c r="D9134" t="s">
        <v>26</v>
      </c>
      <c r="E9134" t="s">
        <v>27</v>
      </c>
      <c r="F9134" t="s">
        <v>13</v>
      </c>
      <c r="G9134" t="s">
        <v>5814</v>
      </c>
      <c r="H9134" s="1">
        <v>0</v>
      </c>
      <c r="I9134" s="2">
        <v>43333</v>
      </c>
      <c r="J9134" t="s">
        <v>5815</v>
      </c>
      <c r="K9134" t="s">
        <v>30</v>
      </c>
      <c r="L9134">
        <v>90004</v>
      </c>
      <c r="M9134">
        <v>1722</v>
      </c>
      <c r="N9134" t="s">
        <v>6287</v>
      </c>
      <c r="O9134">
        <v>21</v>
      </c>
      <c r="P9134">
        <v>9</v>
      </c>
      <c r="Q9134" t="s">
        <v>32</v>
      </c>
      <c r="R9134" t="s">
        <v>8304</v>
      </c>
      <c r="S9134">
        <v>21.38</v>
      </c>
      <c r="T9134">
        <v>48</v>
      </c>
      <c r="U9134" t="s">
        <v>33</v>
      </c>
      <c r="V9134" s="2">
        <v>43340</v>
      </c>
      <c r="W9134" t="s">
        <v>39</v>
      </c>
      <c r="X9134" t="s">
        <v>34</v>
      </c>
      <c r="Y9134" t="s">
        <v>64</v>
      </c>
    </row>
    <row r="9135" spans="1:25" x14ac:dyDescent="0.35">
      <c r="A9135">
        <v>7</v>
      </c>
      <c r="B9135" t="s">
        <v>25</v>
      </c>
      <c r="C9135">
        <v>6</v>
      </c>
      <c r="D9135" t="s">
        <v>26</v>
      </c>
      <c r="E9135" t="s">
        <v>27</v>
      </c>
      <c r="F9135" t="s">
        <v>13</v>
      </c>
      <c r="G9135" t="s">
        <v>5814</v>
      </c>
      <c r="H9135" s="1">
        <v>0.2</v>
      </c>
      <c r="I9135" s="2">
        <v>43333</v>
      </c>
      <c r="J9135" t="s">
        <v>5815</v>
      </c>
      <c r="K9135" t="s">
        <v>30</v>
      </c>
      <c r="L9135">
        <v>90004</v>
      </c>
      <c r="M9135">
        <v>240</v>
      </c>
      <c r="N9135" t="s">
        <v>3713</v>
      </c>
      <c r="O9135">
        <v>5</v>
      </c>
      <c r="P9135">
        <v>2</v>
      </c>
      <c r="Q9135" t="s">
        <v>32</v>
      </c>
      <c r="R9135" t="s">
        <v>8304</v>
      </c>
      <c r="S9135">
        <v>4.75</v>
      </c>
      <c r="T9135">
        <v>13</v>
      </c>
      <c r="U9135" t="s">
        <v>33</v>
      </c>
      <c r="V9135" s="2">
        <v>43340</v>
      </c>
      <c r="W9135" t="s">
        <v>39</v>
      </c>
      <c r="X9135" t="s">
        <v>34</v>
      </c>
      <c r="Y9135" t="s">
        <v>54</v>
      </c>
    </row>
    <row r="9136" spans="1:25" x14ac:dyDescent="0.35">
      <c r="A9136">
        <v>7</v>
      </c>
      <c r="B9136" t="s">
        <v>25</v>
      </c>
      <c r="C9136">
        <v>6</v>
      </c>
      <c r="D9136" t="s">
        <v>50</v>
      </c>
      <c r="E9136" t="s">
        <v>27</v>
      </c>
      <c r="F9136" t="s">
        <v>13</v>
      </c>
      <c r="G9136" t="s">
        <v>5814</v>
      </c>
      <c r="H9136" s="1">
        <v>0</v>
      </c>
      <c r="I9136" s="2">
        <v>43333</v>
      </c>
      <c r="J9136" t="s">
        <v>5815</v>
      </c>
      <c r="K9136" t="s">
        <v>30</v>
      </c>
      <c r="L9136">
        <v>90004</v>
      </c>
      <c r="M9136">
        <v>1014</v>
      </c>
      <c r="N9136" t="s">
        <v>296</v>
      </c>
      <c r="O9136">
        <v>92</v>
      </c>
      <c r="P9136">
        <v>3</v>
      </c>
      <c r="Q9136" t="s">
        <v>32</v>
      </c>
      <c r="R9136" t="s">
        <v>8304</v>
      </c>
      <c r="S9136">
        <v>91.79</v>
      </c>
      <c r="T9136">
        <v>255</v>
      </c>
      <c r="U9136" t="s">
        <v>33</v>
      </c>
      <c r="V9136" s="2">
        <v>43340</v>
      </c>
      <c r="W9136" t="s">
        <v>39</v>
      </c>
      <c r="X9136" t="s">
        <v>34</v>
      </c>
      <c r="Y9136" t="s">
        <v>113</v>
      </c>
    </row>
    <row r="9137" spans="1:25" x14ac:dyDescent="0.35">
      <c r="A9137">
        <v>7</v>
      </c>
      <c r="B9137" t="s">
        <v>25</v>
      </c>
      <c r="C9137">
        <v>6</v>
      </c>
      <c r="D9137" t="s">
        <v>50</v>
      </c>
      <c r="E9137" t="s">
        <v>27</v>
      </c>
      <c r="F9137" t="s">
        <v>13</v>
      </c>
      <c r="G9137" t="s">
        <v>5814</v>
      </c>
      <c r="H9137" s="1">
        <v>0.2</v>
      </c>
      <c r="I9137" s="2">
        <v>43333</v>
      </c>
      <c r="J9137" t="s">
        <v>5815</v>
      </c>
      <c r="K9137" t="s">
        <v>30</v>
      </c>
      <c r="L9137">
        <v>90004</v>
      </c>
      <c r="M9137">
        <v>139</v>
      </c>
      <c r="N9137" t="s">
        <v>5102</v>
      </c>
      <c r="O9137">
        <v>-8</v>
      </c>
      <c r="P9137">
        <v>2</v>
      </c>
      <c r="Q9137" t="s">
        <v>32</v>
      </c>
      <c r="R9137" t="s">
        <v>8304</v>
      </c>
      <c r="S9137">
        <v>-8</v>
      </c>
      <c r="T9137">
        <v>32</v>
      </c>
      <c r="U9137" t="s">
        <v>33</v>
      </c>
      <c r="V9137" s="2">
        <v>43340</v>
      </c>
      <c r="W9137" t="s">
        <v>39</v>
      </c>
      <c r="X9137" t="s">
        <v>34</v>
      </c>
      <c r="Y9137" t="s">
        <v>52</v>
      </c>
    </row>
    <row r="9138" spans="1:25" x14ac:dyDescent="0.35">
      <c r="A9138">
        <v>7</v>
      </c>
      <c r="B9138" t="s">
        <v>25</v>
      </c>
      <c r="C9138">
        <v>6</v>
      </c>
      <c r="D9138" t="s">
        <v>50</v>
      </c>
      <c r="E9138" t="s">
        <v>27</v>
      </c>
      <c r="F9138" t="s">
        <v>13</v>
      </c>
      <c r="G9138" t="s">
        <v>5814</v>
      </c>
      <c r="H9138" s="1">
        <v>0.2</v>
      </c>
      <c r="I9138" s="2">
        <v>43333</v>
      </c>
      <c r="J9138" t="s">
        <v>5815</v>
      </c>
      <c r="K9138" t="s">
        <v>30</v>
      </c>
      <c r="L9138">
        <v>90004</v>
      </c>
      <c r="M9138">
        <v>1106</v>
      </c>
      <c r="N9138" t="s">
        <v>1061</v>
      </c>
      <c r="O9138">
        <v>-21</v>
      </c>
      <c r="P9138">
        <v>5</v>
      </c>
      <c r="Q9138" t="s">
        <v>32</v>
      </c>
      <c r="R9138" t="s">
        <v>8304</v>
      </c>
      <c r="S9138">
        <v>-20.69</v>
      </c>
      <c r="T9138">
        <v>92</v>
      </c>
      <c r="U9138" t="s">
        <v>33</v>
      </c>
      <c r="V9138" s="2">
        <v>43340</v>
      </c>
      <c r="W9138" t="s">
        <v>39</v>
      </c>
      <c r="X9138" t="s">
        <v>34</v>
      </c>
      <c r="Y9138" t="s">
        <v>52</v>
      </c>
    </row>
    <row r="9139" spans="1:25" hidden="1" x14ac:dyDescent="0.35">
      <c r="A9139">
        <v>6</v>
      </c>
      <c r="B9139" t="s">
        <v>10</v>
      </c>
      <c r="C9139">
        <v>6</v>
      </c>
      <c r="D9139" t="s">
        <v>11</v>
      </c>
      <c r="E9139" t="s">
        <v>122</v>
      </c>
      <c r="F9139" t="s">
        <v>13</v>
      </c>
      <c r="G9139" t="s">
        <v>5556</v>
      </c>
      <c r="H9139" s="1">
        <v>0.6</v>
      </c>
      <c r="I9139" s="2">
        <v>43381</v>
      </c>
      <c r="J9139" t="s">
        <v>5557</v>
      </c>
      <c r="K9139" t="s">
        <v>73</v>
      </c>
      <c r="L9139">
        <v>77070</v>
      </c>
      <c r="M9139">
        <v>469</v>
      </c>
      <c r="N9139" t="s">
        <v>2256</v>
      </c>
      <c r="O9139">
        <v>-32</v>
      </c>
      <c r="P9139">
        <v>8</v>
      </c>
      <c r="Q9139" t="s">
        <v>75</v>
      </c>
      <c r="R9139" t="s">
        <v>8304</v>
      </c>
      <c r="S9139">
        <v>-32.32</v>
      </c>
      <c r="T9139">
        <v>52</v>
      </c>
      <c r="U9139" t="s">
        <v>33</v>
      </c>
      <c r="V9139" s="2">
        <v>43387</v>
      </c>
      <c r="W9139" t="s">
        <v>39</v>
      </c>
      <c r="X9139" t="s">
        <v>77</v>
      </c>
      <c r="Y9139" t="s">
        <v>47</v>
      </c>
    </row>
    <row r="9140" spans="1:25" hidden="1" x14ac:dyDescent="0.35">
      <c r="A9140">
        <v>5</v>
      </c>
      <c r="B9140" t="s">
        <v>43</v>
      </c>
      <c r="C9140">
        <v>6</v>
      </c>
      <c r="D9140" t="s">
        <v>50</v>
      </c>
      <c r="E9140" t="s">
        <v>99</v>
      </c>
      <c r="F9140" t="s">
        <v>13</v>
      </c>
      <c r="G9140" t="s">
        <v>1703</v>
      </c>
      <c r="H9140" s="1">
        <v>0.4</v>
      </c>
      <c r="I9140" s="2">
        <v>43430</v>
      </c>
      <c r="J9140" t="s">
        <v>5085</v>
      </c>
      <c r="K9140" t="s">
        <v>102</v>
      </c>
      <c r="L9140">
        <v>19134</v>
      </c>
      <c r="M9140">
        <v>1100</v>
      </c>
      <c r="N9140" t="s">
        <v>4967</v>
      </c>
      <c r="O9140">
        <v>-115</v>
      </c>
      <c r="P9140">
        <v>3</v>
      </c>
      <c r="Q9140" t="s">
        <v>104</v>
      </c>
      <c r="R9140" t="s">
        <v>8304</v>
      </c>
      <c r="S9140">
        <v>-115.5</v>
      </c>
      <c r="T9140">
        <v>495</v>
      </c>
      <c r="U9140" t="s">
        <v>19</v>
      </c>
      <c r="V9140" s="2">
        <v>43435</v>
      </c>
      <c r="W9140" t="s">
        <v>39</v>
      </c>
      <c r="X9140" t="s">
        <v>105</v>
      </c>
      <c r="Y9140" t="s">
        <v>52</v>
      </c>
    </row>
    <row r="9141" spans="1:25" hidden="1" x14ac:dyDescent="0.35">
      <c r="A9141">
        <v>6</v>
      </c>
      <c r="B9141" t="s">
        <v>10</v>
      </c>
      <c r="C9141">
        <v>6</v>
      </c>
      <c r="D9141" t="s">
        <v>11</v>
      </c>
      <c r="E9141" t="s">
        <v>201</v>
      </c>
      <c r="F9141" t="s">
        <v>13</v>
      </c>
      <c r="G9141" t="s">
        <v>6928</v>
      </c>
      <c r="H9141" s="1">
        <v>0.5</v>
      </c>
      <c r="I9141" s="2">
        <v>43449</v>
      </c>
      <c r="J9141" t="s">
        <v>7201</v>
      </c>
      <c r="K9141" t="s">
        <v>30</v>
      </c>
      <c r="L9141">
        <v>97477</v>
      </c>
      <c r="M9141">
        <v>370</v>
      </c>
      <c r="N9141" t="s">
        <v>550</v>
      </c>
      <c r="O9141">
        <v>-305</v>
      </c>
      <c r="P9141">
        <v>3</v>
      </c>
      <c r="Q9141" t="s">
        <v>32</v>
      </c>
      <c r="R9141" t="s">
        <v>8304</v>
      </c>
      <c r="S9141">
        <v>-304.67</v>
      </c>
      <c r="T9141">
        <v>564</v>
      </c>
      <c r="U9141" t="s">
        <v>76</v>
      </c>
      <c r="V9141" s="2">
        <v>43455</v>
      </c>
      <c r="W9141" t="s">
        <v>39</v>
      </c>
      <c r="X9141" t="s">
        <v>262</v>
      </c>
      <c r="Y9141" t="s">
        <v>41</v>
      </c>
    </row>
    <row r="9142" spans="1:25" hidden="1" x14ac:dyDescent="0.35">
      <c r="A9142">
        <v>6</v>
      </c>
      <c r="B9142" t="s">
        <v>10</v>
      </c>
      <c r="C9142">
        <v>6</v>
      </c>
      <c r="D9142" t="s">
        <v>26</v>
      </c>
      <c r="E9142" t="s">
        <v>201</v>
      </c>
      <c r="F9142" t="s">
        <v>13</v>
      </c>
      <c r="G9142" t="s">
        <v>6928</v>
      </c>
      <c r="H9142" s="1">
        <v>0.2</v>
      </c>
      <c r="I9142" s="2">
        <v>43449</v>
      </c>
      <c r="J9142" t="s">
        <v>7201</v>
      </c>
      <c r="K9142" t="s">
        <v>30</v>
      </c>
      <c r="L9142">
        <v>97477</v>
      </c>
      <c r="M9142">
        <v>286</v>
      </c>
      <c r="N9142" t="s">
        <v>3575</v>
      </c>
      <c r="O9142">
        <v>9</v>
      </c>
      <c r="P9142">
        <v>2</v>
      </c>
      <c r="Q9142" t="s">
        <v>32</v>
      </c>
      <c r="R9142" t="s">
        <v>8304</v>
      </c>
      <c r="S9142">
        <v>8.7200000000000006</v>
      </c>
      <c r="T9142">
        <v>87</v>
      </c>
      <c r="U9142" t="s">
        <v>76</v>
      </c>
      <c r="V9142" s="2">
        <v>43455</v>
      </c>
      <c r="W9142" t="s">
        <v>39</v>
      </c>
      <c r="X9142" t="s">
        <v>262</v>
      </c>
      <c r="Y9142" t="s">
        <v>56</v>
      </c>
    </row>
    <row r="9143" spans="1:25" hidden="1" x14ac:dyDescent="0.35">
      <c r="A9143">
        <v>5</v>
      </c>
      <c r="B9143" t="s">
        <v>43</v>
      </c>
      <c r="C9143">
        <v>6</v>
      </c>
      <c r="D9143" t="s">
        <v>50</v>
      </c>
      <c r="E9143" t="s">
        <v>171</v>
      </c>
      <c r="F9143" t="s">
        <v>13</v>
      </c>
      <c r="G9143" t="s">
        <v>579</v>
      </c>
      <c r="H9143" s="1">
        <v>0</v>
      </c>
      <c r="I9143" s="2">
        <v>43338</v>
      </c>
      <c r="J9143" t="s">
        <v>8036</v>
      </c>
      <c r="K9143" t="s">
        <v>102</v>
      </c>
      <c r="L9143">
        <v>10035</v>
      </c>
      <c r="M9143">
        <v>1273</v>
      </c>
      <c r="N9143" t="s">
        <v>4783</v>
      </c>
      <c r="O9143">
        <v>87</v>
      </c>
      <c r="P9143">
        <v>5</v>
      </c>
      <c r="Q9143" t="s">
        <v>104</v>
      </c>
      <c r="R9143" t="s">
        <v>92</v>
      </c>
      <c r="S9143">
        <v>87.48</v>
      </c>
      <c r="T9143">
        <v>250</v>
      </c>
      <c r="U9143" t="s">
        <v>33</v>
      </c>
      <c r="V9143" s="2">
        <v>43343</v>
      </c>
      <c r="W9143" t="s">
        <v>39</v>
      </c>
      <c r="X9143" t="s">
        <v>175</v>
      </c>
      <c r="Y9143" t="s">
        <v>113</v>
      </c>
    </row>
    <row r="9144" spans="1:25" hidden="1" x14ac:dyDescent="0.35">
      <c r="A9144">
        <v>5</v>
      </c>
      <c r="B9144" t="s">
        <v>43</v>
      </c>
      <c r="C9144">
        <v>6</v>
      </c>
      <c r="D9144" t="s">
        <v>50</v>
      </c>
      <c r="E9144" t="s">
        <v>171</v>
      </c>
      <c r="F9144" t="s">
        <v>13</v>
      </c>
      <c r="G9144" t="s">
        <v>579</v>
      </c>
      <c r="H9144" s="1">
        <v>0</v>
      </c>
      <c r="I9144" s="2">
        <v>43338</v>
      </c>
      <c r="J9144" t="s">
        <v>8036</v>
      </c>
      <c r="K9144" t="s">
        <v>102</v>
      </c>
      <c r="L9144">
        <v>10035</v>
      </c>
      <c r="M9144">
        <v>1401</v>
      </c>
      <c r="N9144" t="s">
        <v>4914</v>
      </c>
      <c r="O9144">
        <v>8</v>
      </c>
      <c r="P9144">
        <v>6</v>
      </c>
      <c r="Q9144" t="s">
        <v>104</v>
      </c>
      <c r="R9144" t="s">
        <v>92</v>
      </c>
      <c r="S9144">
        <v>8.25</v>
      </c>
      <c r="T9144">
        <v>33</v>
      </c>
      <c r="U9144" t="s">
        <v>33</v>
      </c>
      <c r="V9144" s="2">
        <v>43343</v>
      </c>
      <c r="W9144" t="s">
        <v>39</v>
      </c>
      <c r="X9144" t="s">
        <v>175</v>
      </c>
      <c r="Y9144" t="s">
        <v>52</v>
      </c>
    </row>
    <row r="9145" spans="1:25" hidden="1" x14ac:dyDescent="0.35">
      <c r="A9145">
        <v>7</v>
      </c>
      <c r="B9145" t="s">
        <v>25</v>
      </c>
      <c r="C9145">
        <v>6</v>
      </c>
      <c r="D9145" t="s">
        <v>11</v>
      </c>
      <c r="E9145" t="s">
        <v>122</v>
      </c>
      <c r="F9145" t="s">
        <v>13</v>
      </c>
      <c r="G9145" t="s">
        <v>5449</v>
      </c>
      <c r="H9145" s="1">
        <v>0.3</v>
      </c>
      <c r="I9145" s="2">
        <v>43424</v>
      </c>
      <c r="J9145" t="s">
        <v>5522</v>
      </c>
      <c r="K9145" t="s">
        <v>73</v>
      </c>
      <c r="L9145">
        <v>77095</v>
      </c>
      <c r="M9145">
        <v>773</v>
      </c>
      <c r="N9145" t="s">
        <v>8123</v>
      </c>
      <c r="O9145">
        <v>-77</v>
      </c>
      <c r="P9145">
        <v>5</v>
      </c>
      <c r="Q9145" t="s">
        <v>75</v>
      </c>
      <c r="R9145" t="s">
        <v>8304</v>
      </c>
      <c r="S9145">
        <v>-77.33</v>
      </c>
      <c r="T9145">
        <v>318</v>
      </c>
      <c r="U9145" t="s">
        <v>33</v>
      </c>
      <c r="V9145" s="2">
        <v>43431</v>
      </c>
      <c r="W9145" t="s">
        <v>39</v>
      </c>
      <c r="X9145" t="s">
        <v>77</v>
      </c>
      <c r="Y9145" t="s">
        <v>24</v>
      </c>
    </row>
    <row r="9146" spans="1:25" hidden="1" x14ac:dyDescent="0.35">
      <c r="A9146">
        <v>7</v>
      </c>
      <c r="B9146" t="s">
        <v>25</v>
      </c>
      <c r="C9146">
        <v>6</v>
      </c>
      <c r="D9146" t="s">
        <v>11</v>
      </c>
      <c r="E9146" t="s">
        <v>122</v>
      </c>
      <c r="F9146" t="s">
        <v>13</v>
      </c>
      <c r="G9146" t="s">
        <v>5449</v>
      </c>
      <c r="H9146" s="1">
        <v>0.6</v>
      </c>
      <c r="I9146" s="2">
        <v>43424</v>
      </c>
      <c r="J9146" t="s">
        <v>5522</v>
      </c>
      <c r="K9146" t="s">
        <v>73</v>
      </c>
      <c r="L9146">
        <v>77095</v>
      </c>
      <c r="M9146">
        <v>592</v>
      </c>
      <c r="N9146" t="s">
        <v>766</v>
      </c>
      <c r="O9146">
        <v>-3</v>
      </c>
      <c r="P9146">
        <v>3</v>
      </c>
      <c r="Q9146" t="s">
        <v>75</v>
      </c>
      <c r="R9146" t="s">
        <v>8304</v>
      </c>
      <c r="S9146">
        <v>-2.83</v>
      </c>
      <c r="T9146">
        <v>7</v>
      </c>
      <c r="U9146" t="s">
        <v>33</v>
      </c>
      <c r="V9146" s="2">
        <v>43431</v>
      </c>
      <c r="W9146" t="s">
        <v>39</v>
      </c>
      <c r="X9146" t="s">
        <v>77</v>
      </c>
      <c r="Y9146" t="s">
        <v>47</v>
      </c>
    </row>
    <row r="9147" spans="1:25" hidden="1" x14ac:dyDescent="0.35">
      <c r="A9147">
        <v>7</v>
      </c>
      <c r="B9147" t="s">
        <v>25</v>
      </c>
      <c r="C9147">
        <v>6</v>
      </c>
      <c r="D9147" t="s">
        <v>50</v>
      </c>
      <c r="E9147" t="s">
        <v>122</v>
      </c>
      <c r="F9147" t="s">
        <v>13</v>
      </c>
      <c r="G9147" t="s">
        <v>5449</v>
      </c>
      <c r="H9147" s="1">
        <v>0.2</v>
      </c>
      <c r="I9147" s="2">
        <v>43424</v>
      </c>
      <c r="J9147" t="s">
        <v>5522</v>
      </c>
      <c r="K9147" t="s">
        <v>73</v>
      </c>
      <c r="L9147">
        <v>77095</v>
      </c>
      <c r="M9147">
        <v>1400</v>
      </c>
      <c r="N9147" t="s">
        <v>4934</v>
      </c>
      <c r="O9147">
        <v>46</v>
      </c>
      <c r="P9147">
        <v>7</v>
      </c>
      <c r="Q9147" t="s">
        <v>75</v>
      </c>
      <c r="R9147" t="s">
        <v>8304</v>
      </c>
      <c r="S9147">
        <v>46.1</v>
      </c>
      <c r="T9147">
        <v>123</v>
      </c>
      <c r="U9147" t="s">
        <v>33</v>
      </c>
      <c r="V9147" s="2">
        <v>43431</v>
      </c>
      <c r="W9147" t="s">
        <v>39</v>
      </c>
      <c r="X9147" t="s">
        <v>77</v>
      </c>
      <c r="Y9147" t="s">
        <v>52</v>
      </c>
    </row>
    <row r="9148" spans="1:25" hidden="1" x14ac:dyDescent="0.35">
      <c r="A9148">
        <v>1</v>
      </c>
      <c r="B9148" t="s">
        <v>10</v>
      </c>
      <c r="C9148">
        <v>1</v>
      </c>
      <c r="D9148" t="s">
        <v>26</v>
      </c>
      <c r="E9148" t="s">
        <v>823</v>
      </c>
      <c r="F9148" t="s">
        <v>13</v>
      </c>
      <c r="G9148" t="s">
        <v>1326</v>
      </c>
      <c r="H9148" s="1">
        <v>0.8</v>
      </c>
      <c r="I9148" s="2">
        <v>43316</v>
      </c>
      <c r="J9148" t="s">
        <v>2852</v>
      </c>
      <c r="K9148" t="s">
        <v>73</v>
      </c>
      <c r="L9148">
        <v>61604</v>
      </c>
      <c r="M9148">
        <v>902</v>
      </c>
      <c r="N9148" t="s">
        <v>2853</v>
      </c>
      <c r="O9148">
        <v>-7</v>
      </c>
      <c r="P9148">
        <v>5</v>
      </c>
      <c r="Q9148" t="s">
        <v>75</v>
      </c>
      <c r="R9148" t="s">
        <v>8304</v>
      </c>
      <c r="S9148">
        <v>-6.57</v>
      </c>
      <c r="T9148">
        <v>4</v>
      </c>
      <c r="U9148" t="s">
        <v>19</v>
      </c>
      <c r="V9148" s="2">
        <v>43317</v>
      </c>
      <c r="W9148" t="s">
        <v>130</v>
      </c>
      <c r="X9148" t="s">
        <v>139</v>
      </c>
      <c r="Y9148" t="s">
        <v>54</v>
      </c>
    </row>
    <row r="9149" spans="1:25" hidden="1" x14ac:dyDescent="0.35">
      <c r="A9149">
        <v>3</v>
      </c>
      <c r="B9149" t="s">
        <v>25</v>
      </c>
      <c r="C9149">
        <v>1</v>
      </c>
      <c r="D9149" t="s">
        <v>26</v>
      </c>
      <c r="E9149" t="s">
        <v>99</v>
      </c>
      <c r="F9149" t="s">
        <v>13</v>
      </c>
      <c r="G9149" t="s">
        <v>5863</v>
      </c>
      <c r="H9149" s="1">
        <v>0.2</v>
      </c>
      <c r="I9149" s="2">
        <v>43253</v>
      </c>
      <c r="J9149" t="s">
        <v>5889</v>
      </c>
      <c r="K9149" t="s">
        <v>102</v>
      </c>
      <c r="L9149">
        <v>19120</v>
      </c>
      <c r="M9149">
        <v>418</v>
      </c>
      <c r="N9149" t="s">
        <v>1056</v>
      </c>
      <c r="O9149">
        <v>-13</v>
      </c>
      <c r="P9149">
        <v>1</v>
      </c>
      <c r="Q9149" t="s">
        <v>104</v>
      </c>
      <c r="R9149" t="s">
        <v>8304</v>
      </c>
      <c r="S9149">
        <v>-12.96</v>
      </c>
      <c r="T9149">
        <v>65</v>
      </c>
      <c r="U9149" t="s">
        <v>33</v>
      </c>
      <c r="V9149" s="2">
        <v>43256</v>
      </c>
      <c r="W9149" t="s">
        <v>130</v>
      </c>
      <c r="X9149" t="s">
        <v>105</v>
      </c>
      <c r="Y9149" t="s">
        <v>42</v>
      </c>
    </row>
    <row r="9150" spans="1:25" hidden="1" x14ac:dyDescent="0.35">
      <c r="A9150">
        <v>5</v>
      </c>
      <c r="B9150" t="s">
        <v>43</v>
      </c>
      <c r="C9150">
        <v>6</v>
      </c>
      <c r="D9150" t="s">
        <v>26</v>
      </c>
      <c r="E9150" t="s">
        <v>65</v>
      </c>
      <c r="F9150" t="s">
        <v>13</v>
      </c>
      <c r="G9150" t="s">
        <v>1305</v>
      </c>
      <c r="H9150" s="1">
        <v>0</v>
      </c>
      <c r="I9150" s="2">
        <v>43358</v>
      </c>
      <c r="J9150" t="s">
        <v>4585</v>
      </c>
      <c r="K9150" t="s">
        <v>30</v>
      </c>
      <c r="L9150">
        <v>98105</v>
      </c>
      <c r="M9150">
        <v>1572</v>
      </c>
      <c r="N9150" t="s">
        <v>8278</v>
      </c>
      <c r="O9150">
        <v>10</v>
      </c>
      <c r="P9150">
        <v>5</v>
      </c>
      <c r="Q9150" t="s">
        <v>32</v>
      </c>
      <c r="R9150" t="s">
        <v>8304</v>
      </c>
      <c r="S9150">
        <v>10.06</v>
      </c>
      <c r="T9150">
        <v>21</v>
      </c>
      <c r="U9150" t="s">
        <v>19</v>
      </c>
      <c r="V9150" s="2">
        <v>43363</v>
      </c>
      <c r="W9150" t="s">
        <v>39</v>
      </c>
      <c r="X9150" t="s">
        <v>69</v>
      </c>
      <c r="Y9150" t="s">
        <v>64</v>
      </c>
    </row>
    <row r="9151" spans="1:25" hidden="1" x14ac:dyDescent="0.35">
      <c r="A9151">
        <v>5</v>
      </c>
      <c r="B9151" t="s">
        <v>43</v>
      </c>
      <c r="C9151">
        <v>6</v>
      </c>
      <c r="D9151" t="s">
        <v>26</v>
      </c>
      <c r="E9151" t="s">
        <v>65</v>
      </c>
      <c r="F9151" t="s">
        <v>13</v>
      </c>
      <c r="G9151" t="s">
        <v>1305</v>
      </c>
      <c r="H9151" s="1">
        <v>0.2</v>
      </c>
      <c r="I9151" s="2">
        <v>43358</v>
      </c>
      <c r="J9151" t="s">
        <v>4585</v>
      </c>
      <c r="K9151" t="s">
        <v>30</v>
      </c>
      <c r="L9151">
        <v>98105</v>
      </c>
      <c r="M9151">
        <v>414</v>
      </c>
      <c r="N9151" t="s">
        <v>1222</v>
      </c>
      <c r="O9151">
        <v>16</v>
      </c>
      <c r="P9151">
        <v>7</v>
      </c>
      <c r="Q9151" t="s">
        <v>32</v>
      </c>
      <c r="R9151" t="s">
        <v>8304</v>
      </c>
      <c r="S9151">
        <v>15.82</v>
      </c>
      <c r="T9151">
        <v>49</v>
      </c>
      <c r="U9151" t="s">
        <v>19</v>
      </c>
      <c r="V9151" s="2">
        <v>43363</v>
      </c>
      <c r="W9151" t="s">
        <v>39</v>
      </c>
      <c r="X9151" t="s">
        <v>69</v>
      </c>
      <c r="Y9151" t="s">
        <v>54</v>
      </c>
    </row>
    <row r="9152" spans="1:25" hidden="1" x14ac:dyDescent="0.35">
      <c r="A9152">
        <v>4</v>
      </c>
      <c r="B9152" t="s">
        <v>43</v>
      </c>
      <c r="C9152">
        <v>6</v>
      </c>
      <c r="D9152" t="s">
        <v>11</v>
      </c>
      <c r="E9152" t="s">
        <v>1926</v>
      </c>
      <c r="F9152" t="s">
        <v>13</v>
      </c>
      <c r="G9152" t="s">
        <v>2439</v>
      </c>
      <c r="H9152" s="1">
        <v>0.3</v>
      </c>
      <c r="I9152" s="2">
        <v>43170</v>
      </c>
      <c r="J9152" t="s">
        <v>2440</v>
      </c>
      <c r="K9152" t="s">
        <v>102</v>
      </c>
      <c r="L9152">
        <v>8360</v>
      </c>
      <c r="M9152">
        <v>429</v>
      </c>
      <c r="N9152" t="s">
        <v>1424</v>
      </c>
      <c r="O9152">
        <v>-31</v>
      </c>
      <c r="P9152">
        <v>2</v>
      </c>
      <c r="Q9152" t="s">
        <v>104</v>
      </c>
      <c r="R9152" t="s">
        <v>8304</v>
      </c>
      <c r="S9152">
        <v>-31.37</v>
      </c>
      <c r="T9152">
        <v>244</v>
      </c>
      <c r="U9152" t="s">
        <v>19</v>
      </c>
      <c r="V9152" s="2">
        <v>43174</v>
      </c>
      <c r="W9152" t="s">
        <v>39</v>
      </c>
      <c r="X9152" t="s">
        <v>485</v>
      </c>
      <c r="Y9152" t="s">
        <v>41</v>
      </c>
    </row>
    <row r="9153" spans="1:25" hidden="1" x14ac:dyDescent="0.35">
      <c r="A9153">
        <v>2</v>
      </c>
      <c r="B9153" t="s">
        <v>43</v>
      </c>
      <c r="C9153">
        <v>3</v>
      </c>
      <c r="D9153" t="s">
        <v>11</v>
      </c>
      <c r="E9153" t="s">
        <v>99</v>
      </c>
      <c r="F9153" t="s">
        <v>13</v>
      </c>
      <c r="G9153" t="s">
        <v>1289</v>
      </c>
      <c r="H9153" s="1">
        <v>0.2</v>
      </c>
      <c r="I9153" s="2">
        <v>43382</v>
      </c>
      <c r="J9153" t="s">
        <v>5405</v>
      </c>
      <c r="K9153" t="s">
        <v>102</v>
      </c>
      <c r="L9153">
        <v>19143</v>
      </c>
      <c r="M9153">
        <v>1044</v>
      </c>
      <c r="N9153" t="s">
        <v>1332</v>
      </c>
      <c r="O9153">
        <v>-25</v>
      </c>
      <c r="P9153">
        <v>4</v>
      </c>
      <c r="Q9153" t="s">
        <v>104</v>
      </c>
      <c r="R9153" t="s">
        <v>8304</v>
      </c>
      <c r="S9153">
        <v>-24.96</v>
      </c>
      <c r="T9153">
        <v>333</v>
      </c>
      <c r="U9153" t="s">
        <v>33</v>
      </c>
      <c r="V9153" s="2">
        <v>43384</v>
      </c>
      <c r="W9153" t="s">
        <v>20</v>
      </c>
      <c r="X9153" t="s">
        <v>105</v>
      </c>
      <c r="Y9153" t="s">
        <v>47</v>
      </c>
    </row>
    <row r="9154" spans="1:25" hidden="1" x14ac:dyDescent="0.35">
      <c r="A9154">
        <v>2</v>
      </c>
      <c r="B9154" t="s">
        <v>43</v>
      </c>
      <c r="C9154">
        <v>3</v>
      </c>
      <c r="D9154" t="s">
        <v>26</v>
      </c>
      <c r="E9154" t="s">
        <v>99</v>
      </c>
      <c r="F9154" t="s">
        <v>13</v>
      </c>
      <c r="G9154" t="s">
        <v>1289</v>
      </c>
      <c r="H9154" s="1">
        <v>0.2</v>
      </c>
      <c r="I9154" s="2">
        <v>43382</v>
      </c>
      <c r="J9154" t="s">
        <v>5405</v>
      </c>
      <c r="K9154" t="s">
        <v>102</v>
      </c>
      <c r="L9154">
        <v>19143</v>
      </c>
      <c r="M9154">
        <v>1743</v>
      </c>
      <c r="N9154" t="s">
        <v>3405</v>
      </c>
      <c r="O9154">
        <v>6</v>
      </c>
      <c r="P9154">
        <v>4</v>
      </c>
      <c r="Q9154" t="s">
        <v>104</v>
      </c>
      <c r="R9154" t="s">
        <v>8304</v>
      </c>
      <c r="S9154">
        <v>5.98</v>
      </c>
      <c r="T9154">
        <v>19</v>
      </c>
      <c r="U9154" t="s">
        <v>33</v>
      </c>
      <c r="V9154" s="2">
        <v>43384</v>
      </c>
      <c r="W9154" t="s">
        <v>20</v>
      </c>
      <c r="X9154" t="s">
        <v>105</v>
      </c>
      <c r="Y9154" t="s">
        <v>64</v>
      </c>
    </row>
    <row r="9155" spans="1:25" hidden="1" x14ac:dyDescent="0.35">
      <c r="A9155">
        <v>4</v>
      </c>
      <c r="B9155" t="s">
        <v>43</v>
      </c>
      <c r="C9155">
        <v>6</v>
      </c>
      <c r="D9155" t="s">
        <v>11</v>
      </c>
      <c r="E9155" t="s">
        <v>457</v>
      </c>
      <c r="F9155" t="s">
        <v>13</v>
      </c>
      <c r="G9155" t="s">
        <v>647</v>
      </c>
      <c r="H9155" s="1">
        <v>0.2</v>
      </c>
      <c r="I9155" s="2">
        <v>43366</v>
      </c>
      <c r="J9155" t="s">
        <v>5638</v>
      </c>
      <c r="K9155" t="s">
        <v>102</v>
      </c>
      <c r="L9155">
        <v>45014</v>
      </c>
      <c r="M9155">
        <v>1367</v>
      </c>
      <c r="N9155" t="s">
        <v>8200</v>
      </c>
      <c r="O9155">
        <v>-27</v>
      </c>
      <c r="P9155">
        <v>6</v>
      </c>
      <c r="Q9155" t="s">
        <v>104</v>
      </c>
      <c r="R9155" t="s">
        <v>8304</v>
      </c>
      <c r="S9155">
        <v>-26.64</v>
      </c>
      <c r="T9155">
        <v>533</v>
      </c>
      <c r="U9155" t="s">
        <v>33</v>
      </c>
      <c r="V9155" s="2">
        <v>43370</v>
      </c>
      <c r="W9155" t="s">
        <v>39</v>
      </c>
      <c r="X9155" t="s">
        <v>309</v>
      </c>
      <c r="Y9155" t="s">
        <v>47</v>
      </c>
    </row>
    <row r="9156" spans="1:25" hidden="1" x14ac:dyDescent="0.35">
      <c r="A9156">
        <v>4</v>
      </c>
      <c r="B9156" t="s">
        <v>43</v>
      </c>
      <c r="C9156">
        <v>6</v>
      </c>
      <c r="D9156" t="s">
        <v>26</v>
      </c>
      <c r="E9156" t="s">
        <v>457</v>
      </c>
      <c r="F9156" t="s">
        <v>13</v>
      </c>
      <c r="G9156" t="s">
        <v>647</v>
      </c>
      <c r="H9156" s="1">
        <v>0.2</v>
      </c>
      <c r="I9156" s="2">
        <v>43366</v>
      </c>
      <c r="J9156" t="s">
        <v>5638</v>
      </c>
      <c r="K9156" t="s">
        <v>102</v>
      </c>
      <c r="L9156">
        <v>45014</v>
      </c>
      <c r="M9156">
        <v>527</v>
      </c>
      <c r="N9156" t="s">
        <v>4518</v>
      </c>
      <c r="O9156">
        <v>0</v>
      </c>
      <c r="P9156">
        <v>2</v>
      </c>
      <c r="Q9156" t="s">
        <v>104</v>
      </c>
      <c r="R9156" t="s">
        <v>8304</v>
      </c>
      <c r="S9156">
        <v>0.31</v>
      </c>
      <c r="T9156">
        <v>5</v>
      </c>
      <c r="U9156" t="s">
        <v>33</v>
      </c>
      <c r="V9156" s="2">
        <v>43370</v>
      </c>
      <c r="W9156" t="s">
        <v>39</v>
      </c>
      <c r="X9156" t="s">
        <v>309</v>
      </c>
      <c r="Y9156" t="s">
        <v>49</v>
      </c>
    </row>
    <row r="9157" spans="1:25" x14ac:dyDescent="0.35">
      <c r="A9157">
        <v>4</v>
      </c>
      <c r="B9157" t="s">
        <v>43</v>
      </c>
      <c r="C9157">
        <v>6</v>
      </c>
      <c r="D9157" t="s">
        <v>26</v>
      </c>
      <c r="E9157" t="s">
        <v>1804</v>
      </c>
      <c r="F9157" t="s">
        <v>13</v>
      </c>
      <c r="G9157" t="s">
        <v>6917</v>
      </c>
      <c r="H9157" s="1">
        <v>0</v>
      </c>
      <c r="I9157" s="2">
        <v>43461</v>
      </c>
      <c r="J9157" t="s">
        <v>7677</v>
      </c>
      <c r="K9157" t="s">
        <v>30</v>
      </c>
      <c r="L9157">
        <v>92704</v>
      </c>
      <c r="M9157">
        <v>243</v>
      </c>
      <c r="N9157" t="s">
        <v>2793</v>
      </c>
      <c r="O9157">
        <v>10</v>
      </c>
      <c r="P9157">
        <v>7</v>
      </c>
      <c r="Q9157" t="s">
        <v>32</v>
      </c>
      <c r="R9157" t="s">
        <v>8304</v>
      </c>
      <c r="S9157">
        <v>9.8800000000000008</v>
      </c>
      <c r="T9157">
        <v>20</v>
      </c>
      <c r="U9157" t="s">
        <v>76</v>
      </c>
      <c r="V9157" s="2">
        <v>43465</v>
      </c>
      <c r="W9157" t="s">
        <v>39</v>
      </c>
      <c r="X9157" t="s">
        <v>34</v>
      </c>
      <c r="Y9157" t="s">
        <v>35</v>
      </c>
    </row>
    <row r="9158" spans="1:25" hidden="1" x14ac:dyDescent="0.35">
      <c r="A9158">
        <v>4</v>
      </c>
      <c r="B9158" t="s">
        <v>25</v>
      </c>
      <c r="C9158">
        <v>3</v>
      </c>
      <c r="D9158" t="s">
        <v>26</v>
      </c>
      <c r="E9158" t="s">
        <v>192</v>
      </c>
      <c r="F9158" t="s">
        <v>13</v>
      </c>
      <c r="G9158" t="s">
        <v>5794</v>
      </c>
      <c r="H9158" s="1">
        <v>0.2</v>
      </c>
      <c r="I9158" s="2">
        <v>43443</v>
      </c>
      <c r="J9158" t="s">
        <v>6032</v>
      </c>
      <c r="K9158" t="s">
        <v>73</v>
      </c>
      <c r="L9158">
        <v>60610</v>
      </c>
      <c r="M9158">
        <v>82</v>
      </c>
      <c r="N9158" t="s">
        <v>4187</v>
      </c>
      <c r="O9158">
        <v>2</v>
      </c>
      <c r="P9158">
        <v>3</v>
      </c>
      <c r="Q9158" t="s">
        <v>75</v>
      </c>
      <c r="R9158" t="s">
        <v>8304</v>
      </c>
      <c r="S9158">
        <v>1.54</v>
      </c>
      <c r="T9158">
        <v>21</v>
      </c>
      <c r="U9158" t="s">
        <v>33</v>
      </c>
      <c r="V9158" s="2">
        <v>43447</v>
      </c>
      <c r="W9158" t="s">
        <v>20</v>
      </c>
      <c r="X9158" t="s">
        <v>139</v>
      </c>
      <c r="Y9158" t="s">
        <v>356</v>
      </c>
    </row>
    <row r="9159" spans="1:25" hidden="1" x14ac:dyDescent="0.35">
      <c r="A9159">
        <v>4</v>
      </c>
      <c r="B9159" t="s">
        <v>25</v>
      </c>
      <c r="C9159">
        <v>3</v>
      </c>
      <c r="D9159" t="s">
        <v>26</v>
      </c>
      <c r="E9159" t="s">
        <v>192</v>
      </c>
      <c r="F9159" t="s">
        <v>13</v>
      </c>
      <c r="G9159" t="s">
        <v>5794</v>
      </c>
      <c r="H9159" s="1">
        <v>0.8</v>
      </c>
      <c r="I9159" s="2">
        <v>43443</v>
      </c>
      <c r="J9159" t="s">
        <v>6032</v>
      </c>
      <c r="K9159" t="s">
        <v>73</v>
      </c>
      <c r="L9159">
        <v>60610</v>
      </c>
      <c r="M9159">
        <v>287</v>
      </c>
      <c r="N9159" t="s">
        <v>3081</v>
      </c>
      <c r="O9159">
        <v>-12</v>
      </c>
      <c r="P9159">
        <v>2</v>
      </c>
      <c r="Q9159" t="s">
        <v>75</v>
      </c>
      <c r="R9159" t="s">
        <v>8304</v>
      </c>
      <c r="S9159">
        <v>-11.76</v>
      </c>
      <c r="T9159">
        <v>4</v>
      </c>
      <c r="U9159" t="s">
        <v>33</v>
      </c>
      <c r="V9159" s="2">
        <v>43447</v>
      </c>
      <c r="W9159" t="s">
        <v>20</v>
      </c>
      <c r="X9159" t="s">
        <v>139</v>
      </c>
      <c r="Y9159" t="s">
        <v>56</v>
      </c>
    </row>
    <row r="9160" spans="1:25" hidden="1" x14ac:dyDescent="0.35">
      <c r="A9160">
        <v>4</v>
      </c>
      <c r="B9160" t="s">
        <v>25</v>
      </c>
      <c r="C9160">
        <v>3</v>
      </c>
      <c r="D9160" t="s">
        <v>50</v>
      </c>
      <c r="E9160" t="s">
        <v>192</v>
      </c>
      <c r="F9160" t="s">
        <v>13</v>
      </c>
      <c r="G9160" t="s">
        <v>5794</v>
      </c>
      <c r="H9160" s="1">
        <v>0.2</v>
      </c>
      <c r="I9160" s="2">
        <v>43443</v>
      </c>
      <c r="J9160" t="s">
        <v>6032</v>
      </c>
      <c r="K9160" t="s">
        <v>73</v>
      </c>
      <c r="L9160">
        <v>60610</v>
      </c>
      <c r="M9160">
        <v>969</v>
      </c>
      <c r="N9160" t="s">
        <v>5081</v>
      </c>
      <c r="O9160">
        <v>-1</v>
      </c>
      <c r="P9160">
        <v>4</v>
      </c>
      <c r="Q9160" t="s">
        <v>75</v>
      </c>
      <c r="R9160" t="s">
        <v>8304</v>
      </c>
      <c r="S9160">
        <v>-1.43</v>
      </c>
      <c r="T9160">
        <v>19</v>
      </c>
      <c r="U9160" t="s">
        <v>33</v>
      </c>
      <c r="V9160" s="2">
        <v>43447</v>
      </c>
      <c r="W9160" t="s">
        <v>20</v>
      </c>
      <c r="X9160" t="s">
        <v>139</v>
      </c>
      <c r="Y9160" t="s">
        <v>113</v>
      </c>
    </row>
    <row r="9161" spans="1:25" hidden="1" x14ac:dyDescent="0.35">
      <c r="A9161">
        <v>4</v>
      </c>
      <c r="B9161" t="s">
        <v>43</v>
      </c>
      <c r="C9161">
        <v>6</v>
      </c>
      <c r="D9161" t="s">
        <v>26</v>
      </c>
      <c r="E9161" t="s">
        <v>498</v>
      </c>
      <c r="F9161" t="s">
        <v>13</v>
      </c>
      <c r="G9161" t="s">
        <v>569</v>
      </c>
      <c r="H9161" s="1">
        <v>0.2</v>
      </c>
      <c r="I9161" s="2">
        <v>43291</v>
      </c>
      <c r="J9161" t="s">
        <v>7900</v>
      </c>
      <c r="K9161" t="s">
        <v>73</v>
      </c>
      <c r="L9161">
        <v>75081</v>
      </c>
      <c r="M9161">
        <v>660</v>
      </c>
      <c r="N9161" t="s">
        <v>984</v>
      </c>
      <c r="O9161">
        <v>-34</v>
      </c>
      <c r="P9161">
        <v>3</v>
      </c>
      <c r="Q9161" t="s">
        <v>75</v>
      </c>
      <c r="R9161" t="s">
        <v>92</v>
      </c>
      <c r="S9161">
        <v>-33.799999999999997</v>
      </c>
      <c r="T9161">
        <v>338</v>
      </c>
      <c r="U9161" t="s">
        <v>19</v>
      </c>
      <c r="V9161" s="2">
        <v>43295</v>
      </c>
      <c r="W9161" t="s">
        <v>39</v>
      </c>
      <c r="X9161" t="s">
        <v>77</v>
      </c>
      <c r="Y9161" t="s">
        <v>42</v>
      </c>
    </row>
    <row r="9162" spans="1:25" hidden="1" x14ac:dyDescent="0.35">
      <c r="A9162">
        <v>4</v>
      </c>
      <c r="B9162" t="s">
        <v>43</v>
      </c>
      <c r="C9162">
        <v>6</v>
      </c>
      <c r="D9162" t="s">
        <v>26</v>
      </c>
      <c r="E9162" t="s">
        <v>498</v>
      </c>
      <c r="F9162" t="s">
        <v>13</v>
      </c>
      <c r="G9162" t="s">
        <v>569</v>
      </c>
      <c r="H9162" s="1">
        <v>0.2</v>
      </c>
      <c r="I9162" s="2">
        <v>43291</v>
      </c>
      <c r="J9162" t="s">
        <v>7900</v>
      </c>
      <c r="K9162" t="s">
        <v>73</v>
      </c>
      <c r="L9162">
        <v>75081</v>
      </c>
      <c r="M9162">
        <v>357</v>
      </c>
      <c r="N9162" t="s">
        <v>671</v>
      </c>
      <c r="O9162">
        <v>17</v>
      </c>
      <c r="P9162">
        <v>4</v>
      </c>
      <c r="Q9162" t="s">
        <v>75</v>
      </c>
      <c r="R9162" t="s">
        <v>92</v>
      </c>
      <c r="S9162">
        <v>17.350000000000001</v>
      </c>
      <c r="T9162">
        <v>154</v>
      </c>
      <c r="U9162" t="s">
        <v>19</v>
      </c>
      <c r="V9162" s="2">
        <v>43295</v>
      </c>
      <c r="W9162" t="s">
        <v>39</v>
      </c>
      <c r="X9162" t="s">
        <v>77</v>
      </c>
      <c r="Y9162" t="s">
        <v>49</v>
      </c>
    </row>
    <row r="9163" spans="1:25" hidden="1" x14ac:dyDescent="0.35">
      <c r="A9163">
        <v>4</v>
      </c>
      <c r="B9163" t="s">
        <v>43</v>
      </c>
      <c r="C9163">
        <v>6</v>
      </c>
      <c r="D9163" t="s">
        <v>11</v>
      </c>
      <c r="E9163" t="s">
        <v>122</v>
      </c>
      <c r="F9163" t="s">
        <v>13</v>
      </c>
      <c r="G9163" t="s">
        <v>1088</v>
      </c>
      <c r="H9163" s="1">
        <v>0.3</v>
      </c>
      <c r="I9163" s="2">
        <v>43409</v>
      </c>
      <c r="J9163" t="s">
        <v>2236</v>
      </c>
      <c r="K9163" t="s">
        <v>73</v>
      </c>
      <c r="L9163">
        <v>77036</v>
      </c>
      <c r="M9163">
        <v>974</v>
      </c>
      <c r="N9163" t="s">
        <v>1349</v>
      </c>
      <c r="O9163">
        <v>-160</v>
      </c>
      <c r="P9163">
        <v>8</v>
      </c>
      <c r="Q9163" t="s">
        <v>75</v>
      </c>
      <c r="R9163" t="s">
        <v>8304</v>
      </c>
      <c r="S9163">
        <v>-160.30000000000001</v>
      </c>
      <c r="T9163">
        <v>863</v>
      </c>
      <c r="U9163" t="s">
        <v>19</v>
      </c>
      <c r="V9163" s="2">
        <v>43413</v>
      </c>
      <c r="W9163" t="s">
        <v>39</v>
      </c>
      <c r="X9163" t="s">
        <v>77</v>
      </c>
      <c r="Y9163" t="s">
        <v>41</v>
      </c>
    </row>
    <row r="9164" spans="1:25" hidden="1" x14ac:dyDescent="0.35">
      <c r="A9164">
        <v>4</v>
      </c>
      <c r="B9164" t="s">
        <v>43</v>
      </c>
      <c r="C9164">
        <v>6</v>
      </c>
      <c r="D9164" t="s">
        <v>11</v>
      </c>
      <c r="E9164" t="s">
        <v>122</v>
      </c>
      <c r="F9164" t="s">
        <v>13</v>
      </c>
      <c r="G9164" t="s">
        <v>1088</v>
      </c>
      <c r="H9164" s="1">
        <v>0.32</v>
      </c>
      <c r="I9164" s="2">
        <v>43409</v>
      </c>
      <c r="J9164" t="s">
        <v>2236</v>
      </c>
      <c r="K9164" t="s">
        <v>73</v>
      </c>
      <c r="L9164">
        <v>77036</v>
      </c>
      <c r="M9164">
        <v>1228</v>
      </c>
      <c r="N9164" t="s">
        <v>8124</v>
      </c>
      <c r="O9164">
        <v>-225</v>
      </c>
      <c r="P9164">
        <v>7</v>
      </c>
      <c r="Q9164" t="s">
        <v>75</v>
      </c>
      <c r="R9164" t="s">
        <v>8304</v>
      </c>
      <c r="S9164">
        <v>-225.1</v>
      </c>
      <c r="T9164">
        <v>957</v>
      </c>
      <c r="U9164" t="s">
        <v>19</v>
      </c>
      <c r="V9164" s="2">
        <v>43413</v>
      </c>
      <c r="W9164" t="s">
        <v>39</v>
      </c>
      <c r="X9164" t="s">
        <v>77</v>
      </c>
      <c r="Y9164" t="s">
        <v>22</v>
      </c>
    </row>
    <row r="9165" spans="1:25" hidden="1" x14ac:dyDescent="0.35">
      <c r="A9165">
        <v>4</v>
      </c>
      <c r="B9165" t="s">
        <v>43</v>
      </c>
      <c r="C9165">
        <v>6</v>
      </c>
      <c r="D9165" t="s">
        <v>26</v>
      </c>
      <c r="E9165" t="s">
        <v>122</v>
      </c>
      <c r="F9165" t="s">
        <v>13</v>
      </c>
      <c r="G9165" t="s">
        <v>1088</v>
      </c>
      <c r="H9165" s="1">
        <v>0.8</v>
      </c>
      <c r="I9165" s="2">
        <v>43409</v>
      </c>
      <c r="J9165" t="s">
        <v>2236</v>
      </c>
      <c r="K9165" t="s">
        <v>73</v>
      </c>
      <c r="L9165">
        <v>77036</v>
      </c>
      <c r="M9165">
        <v>1310</v>
      </c>
      <c r="N9165" t="s">
        <v>1247</v>
      </c>
      <c r="O9165">
        <v>-20</v>
      </c>
      <c r="P9165">
        <v>3</v>
      </c>
      <c r="Q9165" t="s">
        <v>75</v>
      </c>
      <c r="R9165" t="s">
        <v>8304</v>
      </c>
      <c r="S9165">
        <v>-20.14</v>
      </c>
      <c r="T9165">
        <v>13</v>
      </c>
      <c r="U9165" t="s">
        <v>19</v>
      </c>
      <c r="V9165" s="2">
        <v>43413</v>
      </c>
      <c r="W9165" t="s">
        <v>39</v>
      </c>
      <c r="X9165" t="s">
        <v>77</v>
      </c>
      <c r="Y9165" t="s">
        <v>54</v>
      </c>
    </row>
    <row r="9166" spans="1:25" hidden="1" x14ac:dyDescent="0.35">
      <c r="A9166">
        <v>4</v>
      </c>
      <c r="B9166" t="s">
        <v>43</v>
      </c>
      <c r="C9166">
        <v>6</v>
      </c>
      <c r="D9166" t="s">
        <v>26</v>
      </c>
      <c r="E9166" t="s">
        <v>122</v>
      </c>
      <c r="F9166" t="s">
        <v>13</v>
      </c>
      <c r="G9166" t="s">
        <v>1088</v>
      </c>
      <c r="H9166" s="1">
        <v>0.8</v>
      </c>
      <c r="I9166" s="2">
        <v>43409</v>
      </c>
      <c r="J9166" t="s">
        <v>2236</v>
      </c>
      <c r="K9166" t="s">
        <v>73</v>
      </c>
      <c r="L9166">
        <v>77036</v>
      </c>
      <c r="M9166">
        <v>1519</v>
      </c>
      <c r="N9166" t="s">
        <v>725</v>
      </c>
      <c r="O9166">
        <v>-6</v>
      </c>
      <c r="P9166">
        <v>3</v>
      </c>
      <c r="Q9166" t="s">
        <v>75</v>
      </c>
      <c r="R9166" t="s">
        <v>8304</v>
      </c>
      <c r="S9166">
        <v>-6.24</v>
      </c>
      <c r="T9166">
        <v>4</v>
      </c>
      <c r="U9166" t="s">
        <v>19</v>
      </c>
      <c r="V9166" s="2">
        <v>43413</v>
      </c>
      <c r="W9166" t="s">
        <v>39</v>
      </c>
      <c r="X9166" t="s">
        <v>77</v>
      </c>
      <c r="Y9166" t="s">
        <v>54</v>
      </c>
    </row>
    <row r="9167" spans="1:25" hidden="1" x14ac:dyDescent="0.35">
      <c r="A9167">
        <v>4</v>
      </c>
      <c r="B9167" t="s">
        <v>43</v>
      </c>
      <c r="C9167">
        <v>6</v>
      </c>
      <c r="D9167" t="s">
        <v>50</v>
      </c>
      <c r="E9167" t="s">
        <v>122</v>
      </c>
      <c r="F9167" t="s">
        <v>13</v>
      </c>
      <c r="G9167" t="s">
        <v>1088</v>
      </c>
      <c r="H9167" s="1">
        <v>0.2</v>
      </c>
      <c r="I9167" s="2">
        <v>43409</v>
      </c>
      <c r="J9167" t="s">
        <v>2236</v>
      </c>
      <c r="K9167" t="s">
        <v>73</v>
      </c>
      <c r="L9167">
        <v>77036</v>
      </c>
      <c r="M9167">
        <v>1030</v>
      </c>
      <c r="N9167" t="s">
        <v>5010</v>
      </c>
      <c r="O9167">
        <v>45</v>
      </c>
      <c r="P9167">
        <v>5</v>
      </c>
      <c r="Q9167" t="s">
        <v>75</v>
      </c>
      <c r="R9167" t="s">
        <v>8304</v>
      </c>
      <c r="S9167">
        <v>45.14</v>
      </c>
      <c r="T9167">
        <v>172</v>
      </c>
      <c r="U9167" t="s">
        <v>19</v>
      </c>
      <c r="V9167" s="2">
        <v>43413</v>
      </c>
      <c r="W9167" t="s">
        <v>39</v>
      </c>
      <c r="X9167" t="s">
        <v>77</v>
      </c>
      <c r="Y9167" t="s">
        <v>113</v>
      </c>
    </row>
    <row r="9168" spans="1:25" hidden="1" x14ac:dyDescent="0.35">
      <c r="A9168">
        <v>2</v>
      </c>
      <c r="B9168" t="s">
        <v>43</v>
      </c>
      <c r="C9168">
        <v>3</v>
      </c>
      <c r="D9168" t="s">
        <v>50</v>
      </c>
      <c r="E9168" t="s">
        <v>498</v>
      </c>
      <c r="F9168" t="s">
        <v>13</v>
      </c>
      <c r="G9168" t="s">
        <v>5293</v>
      </c>
      <c r="H9168" s="1">
        <v>0.2</v>
      </c>
      <c r="I9168" s="2">
        <v>43433</v>
      </c>
      <c r="J9168" t="s">
        <v>6704</v>
      </c>
      <c r="K9168" t="s">
        <v>73</v>
      </c>
      <c r="L9168">
        <v>75217</v>
      </c>
      <c r="M9168">
        <v>1078</v>
      </c>
      <c r="N9168" t="s">
        <v>5072</v>
      </c>
      <c r="O9168">
        <v>17</v>
      </c>
      <c r="P9168">
        <v>2</v>
      </c>
      <c r="Q9168" t="s">
        <v>75</v>
      </c>
      <c r="R9168" t="s">
        <v>8304</v>
      </c>
      <c r="S9168">
        <v>16.79</v>
      </c>
      <c r="T9168">
        <v>58</v>
      </c>
      <c r="U9168" t="s">
        <v>33</v>
      </c>
      <c r="V9168" s="2">
        <v>43435</v>
      </c>
      <c r="W9168" t="s">
        <v>20</v>
      </c>
      <c r="X9168" t="s">
        <v>77</v>
      </c>
      <c r="Y9168" t="s">
        <v>113</v>
      </c>
    </row>
    <row r="9169" spans="1:25" hidden="1" x14ac:dyDescent="0.35">
      <c r="A9169">
        <v>2</v>
      </c>
      <c r="B9169" t="s">
        <v>25</v>
      </c>
      <c r="C9169">
        <v>1</v>
      </c>
      <c r="D9169" t="s">
        <v>26</v>
      </c>
      <c r="E9169" t="s">
        <v>3069</v>
      </c>
      <c r="F9169" t="s">
        <v>13</v>
      </c>
      <c r="G9169" t="s">
        <v>2109</v>
      </c>
      <c r="H9169" s="1">
        <v>0.7</v>
      </c>
      <c r="I9169" s="2">
        <v>43310</v>
      </c>
      <c r="J9169" t="s">
        <v>3070</v>
      </c>
      <c r="K9169" t="s">
        <v>16</v>
      </c>
      <c r="L9169">
        <v>32503</v>
      </c>
      <c r="M9169">
        <v>272</v>
      </c>
      <c r="N9169" t="s">
        <v>2847</v>
      </c>
      <c r="O9169">
        <v>-1</v>
      </c>
      <c r="P9169">
        <v>3</v>
      </c>
      <c r="Q9169" t="s">
        <v>18</v>
      </c>
      <c r="R9169" t="s">
        <v>8304</v>
      </c>
      <c r="S9169">
        <v>-1.48</v>
      </c>
      <c r="T9169">
        <v>2</v>
      </c>
      <c r="U9169" t="s">
        <v>19</v>
      </c>
      <c r="V9169" s="2">
        <v>43312</v>
      </c>
      <c r="W9169" t="s">
        <v>130</v>
      </c>
      <c r="X9169" t="s">
        <v>40</v>
      </c>
      <c r="Y9169" t="s">
        <v>54</v>
      </c>
    </row>
    <row r="9170" spans="1:25" x14ac:dyDescent="0.35">
      <c r="A9170">
        <v>3</v>
      </c>
      <c r="B9170" t="s">
        <v>10</v>
      </c>
      <c r="C9170">
        <v>3</v>
      </c>
      <c r="D9170" t="s">
        <v>26</v>
      </c>
      <c r="E9170" t="s">
        <v>27</v>
      </c>
      <c r="F9170" t="s">
        <v>13</v>
      </c>
      <c r="G9170" t="s">
        <v>569</v>
      </c>
      <c r="H9170" s="1">
        <v>0.2</v>
      </c>
      <c r="I9170" s="2">
        <v>43402</v>
      </c>
      <c r="J9170" t="s">
        <v>3692</v>
      </c>
      <c r="K9170" t="s">
        <v>30</v>
      </c>
      <c r="L9170">
        <v>90008</v>
      </c>
      <c r="M9170">
        <v>1843</v>
      </c>
      <c r="N9170" t="s">
        <v>8250</v>
      </c>
      <c r="O9170">
        <v>4</v>
      </c>
      <c r="P9170">
        <v>1</v>
      </c>
      <c r="Q9170" t="s">
        <v>32</v>
      </c>
      <c r="R9170" t="s">
        <v>8304</v>
      </c>
      <c r="S9170">
        <v>3.82</v>
      </c>
      <c r="T9170">
        <v>12</v>
      </c>
      <c r="U9170" t="s">
        <v>19</v>
      </c>
      <c r="V9170" s="2">
        <v>43405</v>
      </c>
      <c r="W9170" t="s">
        <v>20</v>
      </c>
      <c r="X9170" t="s">
        <v>34</v>
      </c>
      <c r="Y9170" t="s">
        <v>54</v>
      </c>
    </row>
    <row r="9171" spans="1:25" hidden="1" x14ac:dyDescent="0.35">
      <c r="A9171">
        <v>4</v>
      </c>
      <c r="B9171" t="s">
        <v>43</v>
      </c>
      <c r="C9171">
        <v>6</v>
      </c>
      <c r="D9171" t="s">
        <v>26</v>
      </c>
      <c r="E9171" t="s">
        <v>6277</v>
      </c>
      <c r="F9171" t="s">
        <v>13</v>
      </c>
      <c r="G9171" t="s">
        <v>5323</v>
      </c>
      <c r="H9171" s="1">
        <v>0.2</v>
      </c>
      <c r="I9171" s="2">
        <v>43205</v>
      </c>
      <c r="J9171" t="s">
        <v>6278</v>
      </c>
      <c r="K9171" t="s">
        <v>73</v>
      </c>
      <c r="L9171">
        <v>76051</v>
      </c>
      <c r="M9171">
        <v>910</v>
      </c>
      <c r="N9171" t="s">
        <v>353</v>
      </c>
      <c r="O9171">
        <v>3</v>
      </c>
      <c r="P9171">
        <v>5</v>
      </c>
      <c r="Q9171" t="s">
        <v>75</v>
      </c>
      <c r="R9171" t="s">
        <v>8304</v>
      </c>
      <c r="S9171">
        <v>2.91</v>
      </c>
      <c r="T9171">
        <v>8</v>
      </c>
      <c r="U9171" t="s">
        <v>33</v>
      </c>
      <c r="V9171" s="2">
        <v>43209</v>
      </c>
      <c r="W9171" t="s">
        <v>39</v>
      </c>
      <c r="X9171" t="s">
        <v>77</v>
      </c>
      <c r="Y9171" t="s">
        <v>176</v>
      </c>
    </row>
    <row r="9172" spans="1:25" hidden="1" x14ac:dyDescent="0.35">
      <c r="A9172">
        <v>4</v>
      </c>
      <c r="B9172" t="s">
        <v>43</v>
      </c>
      <c r="C9172">
        <v>6</v>
      </c>
      <c r="D9172" t="s">
        <v>26</v>
      </c>
      <c r="E9172" t="s">
        <v>6277</v>
      </c>
      <c r="F9172" t="s">
        <v>13</v>
      </c>
      <c r="G9172" t="s">
        <v>5323</v>
      </c>
      <c r="H9172" s="1">
        <v>0.2</v>
      </c>
      <c r="I9172" s="2">
        <v>43205</v>
      </c>
      <c r="J9172" t="s">
        <v>6278</v>
      </c>
      <c r="K9172" t="s">
        <v>73</v>
      </c>
      <c r="L9172">
        <v>76051</v>
      </c>
      <c r="M9172">
        <v>526</v>
      </c>
      <c r="N9172" t="s">
        <v>4602</v>
      </c>
      <c r="O9172">
        <v>6</v>
      </c>
      <c r="P9172">
        <v>7</v>
      </c>
      <c r="Q9172" t="s">
        <v>75</v>
      </c>
      <c r="R9172" t="s">
        <v>8304</v>
      </c>
      <c r="S9172">
        <v>5.86</v>
      </c>
      <c r="T9172">
        <v>33</v>
      </c>
      <c r="U9172" t="s">
        <v>33</v>
      </c>
      <c r="V9172" s="2">
        <v>43209</v>
      </c>
      <c r="W9172" t="s">
        <v>39</v>
      </c>
      <c r="X9172" t="s">
        <v>77</v>
      </c>
      <c r="Y9172" t="s">
        <v>49</v>
      </c>
    </row>
    <row r="9173" spans="1:25" hidden="1" x14ac:dyDescent="0.35">
      <c r="A9173">
        <v>5</v>
      </c>
      <c r="B9173" t="s">
        <v>43</v>
      </c>
      <c r="C9173">
        <v>6</v>
      </c>
      <c r="D9173" t="s">
        <v>26</v>
      </c>
      <c r="E9173" t="s">
        <v>122</v>
      </c>
      <c r="F9173" t="s">
        <v>13</v>
      </c>
      <c r="G9173" t="s">
        <v>979</v>
      </c>
      <c r="H9173" s="1">
        <v>0.2</v>
      </c>
      <c r="I9173" s="2">
        <v>43426</v>
      </c>
      <c r="J9173" t="s">
        <v>3825</v>
      </c>
      <c r="K9173" t="s">
        <v>73</v>
      </c>
      <c r="L9173">
        <v>77095</v>
      </c>
      <c r="M9173">
        <v>203</v>
      </c>
      <c r="N9173" t="s">
        <v>3292</v>
      </c>
      <c r="O9173">
        <v>1</v>
      </c>
      <c r="P9173">
        <v>1</v>
      </c>
      <c r="Q9173" t="s">
        <v>75</v>
      </c>
      <c r="R9173" t="s">
        <v>8304</v>
      </c>
      <c r="S9173">
        <v>0.68</v>
      </c>
      <c r="T9173">
        <v>2</v>
      </c>
      <c r="U9173" t="s">
        <v>19</v>
      </c>
      <c r="V9173" s="2">
        <v>43431</v>
      </c>
      <c r="W9173" t="s">
        <v>39</v>
      </c>
      <c r="X9173" t="s">
        <v>77</v>
      </c>
      <c r="Y9173" t="s">
        <v>35</v>
      </c>
    </row>
    <row r="9174" spans="1:25" hidden="1" x14ac:dyDescent="0.35">
      <c r="A9174">
        <v>5</v>
      </c>
      <c r="B9174" t="s">
        <v>43</v>
      </c>
      <c r="C9174">
        <v>6</v>
      </c>
      <c r="D9174" t="s">
        <v>26</v>
      </c>
      <c r="E9174" t="s">
        <v>122</v>
      </c>
      <c r="F9174" t="s">
        <v>13</v>
      </c>
      <c r="G9174" t="s">
        <v>979</v>
      </c>
      <c r="H9174" s="1">
        <v>0.2</v>
      </c>
      <c r="I9174" s="2">
        <v>43426</v>
      </c>
      <c r="J9174" t="s">
        <v>3825</v>
      </c>
      <c r="K9174" t="s">
        <v>73</v>
      </c>
      <c r="L9174">
        <v>77095</v>
      </c>
      <c r="M9174">
        <v>1165</v>
      </c>
      <c r="N9174" t="s">
        <v>3935</v>
      </c>
      <c r="O9174">
        <v>3</v>
      </c>
      <c r="P9174">
        <v>9</v>
      </c>
      <c r="Q9174" t="s">
        <v>75</v>
      </c>
      <c r="R9174" t="s">
        <v>8304</v>
      </c>
      <c r="S9174">
        <v>2.66</v>
      </c>
      <c r="T9174">
        <v>24</v>
      </c>
      <c r="U9174" t="s">
        <v>19</v>
      </c>
      <c r="V9174" s="2">
        <v>43431</v>
      </c>
      <c r="W9174" t="s">
        <v>39</v>
      </c>
      <c r="X9174" t="s">
        <v>77</v>
      </c>
      <c r="Y9174" t="s">
        <v>49</v>
      </c>
    </row>
    <row r="9175" spans="1:25" hidden="1" x14ac:dyDescent="0.35">
      <c r="A9175">
        <v>5</v>
      </c>
      <c r="B9175" t="s">
        <v>43</v>
      </c>
      <c r="C9175">
        <v>6</v>
      </c>
      <c r="D9175" t="s">
        <v>26</v>
      </c>
      <c r="E9175" t="s">
        <v>122</v>
      </c>
      <c r="F9175" t="s">
        <v>13</v>
      </c>
      <c r="G9175" t="s">
        <v>979</v>
      </c>
      <c r="H9175" s="1">
        <v>0.8</v>
      </c>
      <c r="I9175" s="2">
        <v>43426</v>
      </c>
      <c r="J9175" t="s">
        <v>3825</v>
      </c>
      <c r="K9175" t="s">
        <v>73</v>
      </c>
      <c r="L9175">
        <v>77095</v>
      </c>
      <c r="M9175">
        <v>71</v>
      </c>
      <c r="N9175" t="s">
        <v>3248</v>
      </c>
      <c r="O9175">
        <v>-7</v>
      </c>
      <c r="P9175">
        <v>6</v>
      </c>
      <c r="Q9175" t="s">
        <v>75</v>
      </c>
      <c r="R9175" t="s">
        <v>8304</v>
      </c>
      <c r="S9175">
        <v>-6.73</v>
      </c>
      <c r="T9175">
        <v>4</v>
      </c>
      <c r="U9175" t="s">
        <v>19</v>
      </c>
      <c r="V9175" s="2">
        <v>43431</v>
      </c>
      <c r="W9175" t="s">
        <v>39</v>
      </c>
      <c r="X9175" t="s">
        <v>77</v>
      </c>
      <c r="Y9175" t="s">
        <v>54</v>
      </c>
    </row>
    <row r="9176" spans="1:25" hidden="1" x14ac:dyDescent="0.35">
      <c r="A9176">
        <v>5</v>
      </c>
      <c r="B9176" t="s">
        <v>43</v>
      </c>
      <c r="C9176">
        <v>6</v>
      </c>
      <c r="D9176" t="s">
        <v>26</v>
      </c>
      <c r="E9176" t="s">
        <v>122</v>
      </c>
      <c r="F9176" t="s">
        <v>13</v>
      </c>
      <c r="G9176" t="s">
        <v>979</v>
      </c>
      <c r="H9176" s="1">
        <v>0.8</v>
      </c>
      <c r="I9176" s="2">
        <v>43426</v>
      </c>
      <c r="J9176" t="s">
        <v>3825</v>
      </c>
      <c r="K9176" t="s">
        <v>73</v>
      </c>
      <c r="L9176">
        <v>77095</v>
      </c>
      <c r="M9176">
        <v>1645</v>
      </c>
      <c r="N9176" t="s">
        <v>3418</v>
      </c>
      <c r="O9176">
        <v>-10</v>
      </c>
      <c r="P9176">
        <v>6</v>
      </c>
      <c r="Q9176" t="s">
        <v>75</v>
      </c>
      <c r="R9176" t="s">
        <v>8304</v>
      </c>
      <c r="S9176">
        <v>-9.6300000000000008</v>
      </c>
      <c r="T9176">
        <v>6</v>
      </c>
      <c r="U9176" t="s">
        <v>19</v>
      </c>
      <c r="V9176" s="2">
        <v>43431</v>
      </c>
      <c r="W9176" t="s">
        <v>39</v>
      </c>
      <c r="X9176" t="s">
        <v>77</v>
      </c>
      <c r="Y9176" t="s">
        <v>54</v>
      </c>
    </row>
    <row r="9177" spans="1:25" hidden="1" x14ac:dyDescent="0.35">
      <c r="A9177">
        <v>5</v>
      </c>
      <c r="B9177" t="s">
        <v>43</v>
      </c>
      <c r="C9177">
        <v>6</v>
      </c>
      <c r="D9177" t="s">
        <v>50</v>
      </c>
      <c r="E9177" t="s">
        <v>122</v>
      </c>
      <c r="F9177" t="s">
        <v>13</v>
      </c>
      <c r="G9177" t="s">
        <v>979</v>
      </c>
      <c r="H9177" s="1">
        <v>0.2</v>
      </c>
      <c r="I9177" s="2">
        <v>43426</v>
      </c>
      <c r="J9177" t="s">
        <v>3825</v>
      </c>
      <c r="K9177" t="s">
        <v>73</v>
      </c>
      <c r="L9177">
        <v>77095</v>
      </c>
      <c r="M9177">
        <v>963</v>
      </c>
      <c r="N9177" t="s">
        <v>4977</v>
      </c>
      <c r="O9177">
        <v>-1</v>
      </c>
      <c r="P9177">
        <v>2</v>
      </c>
      <c r="Q9177" t="s">
        <v>75</v>
      </c>
      <c r="R9177" t="s">
        <v>8304</v>
      </c>
      <c r="S9177">
        <v>-0.6</v>
      </c>
      <c r="T9177">
        <v>24</v>
      </c>
      <c r="U9177" t="s">
        <v>19</v>
      </c>
      <c r="V9177" s="2">
        <v>43431</v>
      </c>
      <c r="W9177" t="s">
        <v>39</v>
      </c>
      <c r="X9177" t="s">
        <v>77</v>
      </c>
      <c r="Y9177" t="s">
        <v>113</v>
      </c>
    </row>
    <row r="9178" spans="1:25" hidden="1" x14ac:dyDescent="0.35">
      <c r="A9178">
        <v>6</v>
      </c>
      <c r="B9178" t="s">
        <v>10</v>
      </c>
      <c r="C9178">
        <v>6</v>
      </c>
      <c r="D9178" t="s">
        <v>26</v>
      </c>
      <c r="E9178" t="s">
        <v>4283</v>
      </c>
      <c r="F9178" t="s">
        <v>13</v>
      </c>
      <c r="G9178" t="s">
        <v>1135</v>
      </c>
      <c r="H9178" s="1">
        <v>0.2</v>
      </c>
      <c r="I9178" s="2">
        <v>43445</v>
      </c>
      <c r="J9178" t="s">
        <v>4374</v>
      </c>
      <c r="K9178" t="s">
        <v>16</v>
      </c>
      <c r="L9178">
        <v>37167</v>
      </c>
      <c r="M9178">
        <v>1305</v>
      </c>
      <c r="N9178" t="s">
        <v>3064</v>
      </c>
      <c r="O9178">
        <v>2</v>
      </c>
      <c r="P9178">
        <v>3</v>
      </c>
      <c r="Q9178" t="s">
        <v>18</v>
      </c>
      <c r="R9178" t="s">
        <v>8304</v>
      </c>
      <c r="S9178">
        <v>1.67</v>
      </c>
      <c r="T9178">
        <v>7</v>
      </c>
      <c r="U9178" t="s">
        <v>19</v>
      </c>
      <c r="V9178" s="2">
        <v>43451</v>
      </c>
      <c r="W9178" t="s">
        <v>39</v>
      </c>
      <c r="X9178" t="s">
        <v>214</v>
      </c>
      <c r="Y9178" t="s">
        <v>49</v>
      </c>
    </row>
    <row r="9179" spans="1:25" hidden="1" x14ac:dyDescent="0.35">
      <c r="A9179">
        <v>4</v>
      </c>
      <c r="B9179" t="s">
        <v>43</v>
      </c>
      <c r="C9179">
        <v>6</v>
      </c>
      <c r="D9179" t="s">
        <v>26</v>
      </c>
      <c r="E9179" t="s">
        <v>1456</v>
      </c>
      <c r="F9179" t="s">
        <v>13</v>
      </c>
      <c r="G9179" t="s">
        <v>7310</v>
      </c>
      <c r="H9179" s="1">
        <v>0</v>
      </c>
      <c r="I9179" s="2">
        <v>43207</v>
      </c>
      <c r="J9179" t="s">
        <v>7418</v>
      </c>
      <c r="K9179" t="s">
        <v>73</v>
      </c>
      <c r="L9179">
        <v>68104</v>
      </c>
      <c r="M9179">
        <v>111</v>
      </c>
      <c r="N9179" t="s">
        <v>514</v>
      </c>
      <c r="O9179">
        <v>9</v>
      </c>
      <c r="P9179">
        <v>5</v>
      </c>
      <c r="Q9179" t="s">
        <v>75</v>
      </c>
      <c r="R9179" t="s">
        <v>8304</v>
      </c>
      <c r="S9179">
        <v>9.01</v>
      </c>
      <c r="T9179">
        <v>29</v>
      </c>
      <c r="U9179" t="s">
        <v>76</v>
      </c>
      <c r="V9179" s="2">
        <v>43211</v>
      </c>
      <c r="W9179" t="s">
        <v>39</v>
      </c>
      <c r="X9179" t="s">
        <v>98</v>
      </c>
      <c r="Y9179" t="s">
        <v>176</v>
      </c>
    </row>
    <row r="9180" spans="1:25" hidden="1" x14ac:dyDescent="0.35">
      <c r="A9180">
        <v>7</v>
      </c>
      <c r="B9180" t="s">
        <v>25</v>
      </c>
      <c r="C9180">
        <v>6</v>
      </c>
      <c r="D9180" t="s">
        <v>11</v>
      </c>
      <c r="E9180" t="s">
        <v>192</v>
      </c>
      <c r="F9180" t="s">
        <v>13</v>
      </c>
      <c r="G9180" t="s">
        <v>1823</v>
      </c>
      <c r="H9180" s="1">
        <v>0.3</v>
      </c>
      <c r="I9180" s="2">
        <v>43180</v>
      </c>
      <c r="J9180" t="s">
        <v>2227</v>
      </c>
      <c r="K9180" t="s">
        <v>73</v>
      </c>
      <c r="L9180">
        <v>60623</v>
      </c>
      <c r="M9180">
        <v>737</v>
      </c>
      <c r="N9180" t="s">
        <v>1985</v>
      </c>
      <c r="O9180">
        <v>0</v>
      </c>
      <c r="P9180">
        <v>5</v>
      </c>
      <c r="Q9180" t="s">
        <v>75</v>
      </c>
      <c r="R9180" t="s">
        <v>8304</v>
      </c>
      <c r="S9180">
        <v>0</v>
      </c>
      <c r="T9180">
        <v>528</v>
      </c>
      <c r="U9180" t="s">
        <v>19</v>
      </c>
      <c r="V9180" s="2">
        <v>43187</v>
      </c>
      <c r="W9180" t="s">
        <v>39</v>
      </c>
      <c r="X9180" t="s">
        <v>139</v>
      </c>
      <c r="Y9180" t="s">
        <v>24</v>
      </c>
    </row>
    <row r="9181" spans="1:25" hidden="1" x14ac:dyDescent="0.35">
      <c r="A9181">
        <v>7</v>
      </c>
      <c r="B9181" t="s">
        <v>25</v>
      </c>
      <c r="C9181">
        <v>6</v>
      </c>
      <c r="D9181" t="s">
        <v>26</v>
      </c>
      <c r="E9181" t="s">
        <v>192</v>
      </c>
      <c r="F9181" t="s">
        <v>13</v>
      </c>
      <c r="G9181" t="s">
        <v>1823</v>
      </c>
      <c r="H9181" s="1">
        <v>0.2</v>
      </c>
      <c r="I9181" s="2">
        <v>43180</v>
      </c>
      <c r="J9181" t="s">
        <v>2227</v>
      </c>
      <c r="K9181" t="s">
        <v>73</v>
      </c>
      <c r="L9181">
        <v>60623</v>
      </c>
      <c r="M9181">
        <v>1145</v>
      </c>
      <c r="N9181" t="s">
        <v>3877</v>
      </c>
      <c r="O9181">
        <v>2</v>
      </c>
      <c r="P9181">
        <v>3</v>
      </c>
      <c r="Q9181" t="s">
        <v>75</v>
      </c>
      <c r="R9181" t="s">
        <v>8304</v>
      </c>
      <c r="S9181">
        <v>1.51</v>
      </c>
      <c r="T9181">
        <v>13</v>
      </c>
      <c r="U9181" t="s">
        <v>19</v>
      </c>
      <c r="V9181" s="2">
        <v>43187</v>
      </c>
      <c r="W9181" t="s">
        <v>39</v>
      </c>
      <c r="X9181" t="s">
        <v>139</v>
      </c>
      <c r="Y9181" t="s">
        <v>49</v>
      </c>
    </row>
    <row r="9182" spans="1:25" hidden="1" x14ac:dyDescent="0.35">
      <c r="A9182">
        <v>7</v>
      </c>
      <c r="B9182" t="s">
        <v>25</v>
      </c>
      <c r="C9182">
        <v>6</v>
      </c>
      <c r="D9182" t="s">
        <v>26</v>
      </c>
      <c r="E9182" t="s">
        <v>192</v>
      </c>
      <c r="F9182" t="s">
        <v>13</v>
      </c>
      <c r="G9182" t="s">
        <v>1823</v>
      </c>
      <c r="H9182" s="1">
        <v>0.8</v>
      </c>
      <c r="I9182" s="2">
        <v>43180</v>
      </c>
      <c r="J9182" t="s">
        <v>2227</v>
      </c>
      <c r="K9182" t="s">
        <v>73</v>
      </c>
      <c r="L9182">
        <v>60623</v>
      </c>
      <c r="M9182">
        <v>240</v>
      </c>
      <c r="N9182" t="s">
        <v>3713</v>
      </c>
      <c r="O9182">
        <v>-5</v>
      </c>
      <c r="P9182">
        <v>2</v>
      </c>
      <c r="Q9182" t="s">
        <v>75</v>
      </c>
      <c r="R9182" t="s">
        <v>8304</v>
      </c>
      <c r="S9182">
        <v>-4.75</v>
      </c>
      <c r="T9182">
        <v>3</v>
      </c>
      <c r="U9182" t="s">
        <v>19</v>
      </c>
      <c r="V9182" s="2">
        <v>43187</v>
      </c>
      <c r="W9182" t="s">
        <v>39</v>
      </c>
      <c r="X9182" t="s">
        <v>139</v>
      </c>
      <c r="Y9182" t="s">
        <v>54</v>
      </c>
    </row>
    <row r="9183" spans="1:25" x14ac:dyDescent="0.35">
      <c r="A9183">
        <v>6</v>
      </c>
      <c r="B9183" t="s">
        <v>10</v>
      </c>
      <c r="C9183">
        <v>6</v>
      </c>
      <c r="D9183" t="s">
        <v>26</v>
      </c>
      <c r="E9183" t="s">
        <v>7173</v>
      </c>
      <c r="F9183" t="s">
        <v>13</v>
      </c>
      <c r="G9183" t="s">
        <v>6880</v>
      </c>
      <c r="H9183" s="1">
        <v>0</v>
      </c>
      <c r="I9183" s="2">
        <v>43359</v>
      </c>
      <c r="J9183" t="s">
        <v>7627</v>
      </c>
      <c r="K9183" t="s">
        <v>30</v>
      </c>
      <c r="L9183">
        <v>92677</v>
      </c>
      <c r="M9183">
        <v>1763</v>
      </c>
      <c r="N9183" t="s">
        <v>3191</v>
      </c>
      <c r="O9183">
        <v>6</v>
      </c>
      <c r="P9183">
        <v>2</v>
      </c>
      <c r="Q9183" t="s">
        <v>32</v>
      </c>
      <c r="R9183" t="s">
        <v>8304</v>
      </c>
      <c r="S9183">
        <v>6.35</v>
      </c>
      <c r="T9183">
        <v>13</v>
      </c>
      <c r="U9183" t="s">
        <v>76</v>
      </c>
      <c r="V9183" s="2">
        <v>43365</v>
      </c>
      <c r="W9183" t="s">
        <v>39</v>
      </c>
      <c r="X9183" t="s">
        <v>34</v>
      </c>
      <c r="Y9183" t="s">
        <v>64</v>
      </c>
    </row>
    <row r="9184" spans="1:25" hidden="1" x14ac:dyDescent="0.35">
      <c r="A9184">
        <v>7</v>
      </c>
      <c r="B9184" t="s">
        <v>25</v>
      </c>
      <c r="C9184">
        <v>6</v>
      </c>
      <c r="D9184" t="s">
        <v>11</v>
      </c>
      <c r="E9184" t="s">
        <v>305</v>
      </c>
      <c r="F9184" t="s">
        <v>13</v>
      </c>
      <c r="G9184" t="s">
        <v>80</v>
      </c>
      <c r="H9184" s="1">
        <v>0.3</v>
      </c>
      <c r="I9184" s="2">
        <v>43367</v>
      </c>
      <c r="J9184" t="s">
        <v>2430</v>
      </c>
      <c r="K9184" t="s">
        <v>102</v>
      </c>
      <c r="L9184">
        <v>43229</v>
      </c>
      <c r="M9184">
        <v>1204</v>
      </c>
      <c r="N9184" t="s">
        <v>1818</v>
      </c>
      <c r="O9184">
        <v>-13</v>
      </c>
      <c r="P9184">
        <v>2</v>
      </c>
      <c r="Q9184" t="s">
        <v>104</v>
      </c>
      <c r="R9184" t="s">
        <v>8304</v>
      </c>
      <c r="S9184">
        <v>-13.32</v>
      </c>
      <c r="T9184">
        <v>155</v>
      </c>
      <c r="U9184" t="s">
        <v>19</v>
      </c>
      <c r="V9184" s="2">
        <v>43374</v>
      </c>
      <c r="W9184" t="s">
        <v>39</v>
      </c>
      <c r="X9184" t="s">
        <v>309</v>
      </c>
      <c r="Y9184" t="s">
        <v>24</v>
      </c>
    </row>
    <row r="9185" spans="1:25" hidden="1" x14ac:dyDescent="0.35">
      <c r="A9185">
        <v>3</v>
      </c>
      <c r="B9185" t="s">
        <v>25</v>
      </c>
      <c r="C9185">
        <v>1</v>
      </c>
      <c r="D9185" t="s">
        <v>26</v>
      </c>
      <c r="E9185" t="s">
        <v>787</v>
      </c>
      <c r="F9185" t="s">
        <v>13</v>
      </c>
      <c r="G9185" t="s">
        <v>788</v>
      </c>
      <c r="H9185" s="1">
        <v>0.2</v>
      </c>
      <c r="I9185" s="2">
        <v>43371</v>
      </c>
      <c r="J9185" t="s">
        <v>789</v>
      </c>
      <c r="K9185" t="s">
        <v>73</v>
      </c>
      <c r="L9185">
        <v>62301</v>
      </c>
      <c r="M9185">
        <v>1758</v>
      </c>
      <c r="N9185" t="s">
        <v>790</v>
      </c>
      <c r="O9185">
        <v>31</v>
      </c>
      <c r="P9185">
        <v>4</v>
      </c>
      <c r="Q9185" t="s">
        <v>75</v>
      </c>
      <c r="R9185" t="s">
        <v>8304</v>
      </c>
      <c r="S9185">
        <v>30.98</v>
      </c>
      <c r="T9185">
        <v>99</v>
      </c>
      <c r="U9185" t="s">
        <v>33</v>
      </c>
      <c r="V9185" s="2">
        <v>43374</v>
      </c>
      <c r="W9185" t="s">
        <v>130</v>
      </c>
      <c r="X9185" t="s">
        <v>139</v>
      </c>
      <c r="Y9185" t="s">
        <v>64</v>
      </c>
    </row>
    <row r="9186" spans="1:25" hidden="1" x14ac:dyDescent="0.35">
      <c r="A9186">
        <v>0</v>
      </c>
      <c r="B9186" t="s">
        <v>10</v>
      </c>
      <c r="C9186">
        <v>0</v>
      </c>
      <c r="D9186" t="s">
        <v>50</v>
      </c>
      <c r="E9186" t="s">
        <v>4431</v>
      </c>
      <c r="F9186" t="s">
        <v>13</v>
      </c>
      <c r="G9186" t="s">
        <v>1054</v>
      </c>
      <c r="H9186" s="1">
        <v>0.2</v>
      </c>
      <c r="I9186" s="2">
        <v>43434</v>
      </c>
      <c r="J9186" t="s">
        <v>4831</v>
      </c>
      <c r="K9186" t="s">
        <v>16</v>
      </c>
      <c r="L9186">
        <v>28601</v>
      </c>
      <c r="M9186">
        <v>156</v>
      </c>
      <c r="N9186" t="s">
        <v>4832</v>
      </c>
      <c r="O9186">
        <v>3</v>
      </c>
      <c r="P9186">
        <v>1</v>
      </c>
      <c r="Q9186" t="s">
        <v>18</v>
      </c>
      <c r="R9186" t="s">
        <v>8304</v>
      </c>
      <c r="S9186">
        <v>2.71</v>
      </c>
      <c r="T9186">
        <v>36</v>
      </c>
      <c r="U9186" t="s">
        <v>19</v>
      </c>
      <c r="V9186" s="2">
        <v>43434</v>
      </c>
      <c r="W9186" t="s">
        <v>773</v>
      </c>
      <c r="X9186" t="s">
        <v>63</v>
      </c>
      <c r="Y9186" t="s">
        <v>52</v>
      </c>
    </row>
    <row r="9187" spans="1:25" hidden="1" x14ac:dyDescent="0.35">
      <c r="A9187">
        <v>4</v>
      </c>
      <c r="B9187" t="s">
        <v>43</v>
      </c>
      <c r="C9187">
        <v>6</v>
      </c>
      <c r="D9187" t="s">
        <v>26</v>
      </c>
      <c r="E9187" t="s">
        <v>99</v>
      </c>
      <c r="F9187" t="s">
        <v>13</v>
      </c>
      <c r="G9187" t="s">
        <v>959</v>
      </c>
      <c r="H9187" s="1">
        <v>0.2</v>
      </c>
      <c r="I9187" s="2">
        <v>43256</v>
      </c>
      <c r="J9187" t="s">
        <v>7528</v>
      </c>
      <c r="K9187" t="s">
        <v>102</v>
      </c>
      <c r="L9187">
        <v>19134</v>
      </c>
      <c r="M9187">
        <v>213</v>
      </c>
      <c r="N9187" t="s">
        <v>3854</v>
      </c>
      <c r="O9187">
        <v>3</v>
      </c>
      <c r="P9187">
        <v>3</v>
      </c>
      <c r="Q9187" t="s">
        <v>104</v>
      </c>
      <c r="R9187" t="s">
        <v>8304</v>
      </c>
      <c r="S9187">
        <v>2.65</v>
      </c>
      <c r="T9187">
        <v>8</v>
      </c>
      <c r="U9187" t="s">
        <v>76</v>
      </c>
      <c r="V9187" s="2">
        <v>43260</v>
      </c>
      <c r="W9187" t="s">
        <v>39</v>
      </c>
      <c r="X9187" t="s">
        <v>105</v>
      </c>
      <c r="Y9187" t="s">
        <v>35</v>
      </c>
    </row>
    <row r="9188" spans="1:25" hidden="1" x14ac:dyDescent="0.35">
      <c r="A9188">
        <v>4</v>
      </c>
      <c r="B9188" t="s">
        <v>43</v>
      </c>
      <c r="C9188">
        <v>6</v>
      </c>
      <c r="D9188" t="s">
        <v>26</v>
      </c>
      <c r="E9188" t="s">
        <v>99</v>
      </c>
      <c r="F9188" t="s">
        <v>13</v>
      </c>
      <c r="G9188" t="s">
        <v>959</v>
      </c>
      <c r="H9188" s="1">
        <v>0.2</v>
      </c>
      <c r="I9188" s="2">
        <v>43256</v>
      </c>
      <c r="J9188" t="s">
        <v>7528</v>
      </c>
      <c r="K9188" t="s">
        <v>102</v>
      </c>
      <c r="L9188">
        <v>19134</v>
      </c>
      <c r="M9188">
        <v>557</v>
      </c>
      <c r="N9188" t="s">
        <v>142</v>
      </c>
      <c r="O9188">
        <v>-23</v>
      </c>
      <c r="P9188">
        <v>4</v>
      </c>
      <c r="Q9188" t="s">
        <v>104</v>
      </c>
      <c r="R9188" t="s">
        <v>8304</v>
      </c>
      <c r="S9188">
        <v>-23.36</v>
      </c>
      <c r="T9188">
        <v>125</v>
      </c>
      <c r="U9188" t="s">
        <v>76</v>
      </c>
      <c r="V9188" s="2">
        <v>43260</v>
      </c>
      <c r="W9188" t="s">
        <v>39</v>
      </c>
      <c r="X9188" t="s">
        <v>105</v>
      </c>
      <c r="Y9188" t="s">
        <v>42</v>
      </c>
    </row>
    <row r="9189" spans="1:25" hidden="1" x14ac:dyDescent="0.35">
      <c r="A9189">
        <v>2</v>
      </c>
      <c r="B9189" t="s">
        <v>43</v>
      </c>
      <c r="C9189">
        <v>3</v>
      </c>
      <c r="D9189" t="s">
        <v>26</v>
      </c>
      <c r="E9189" t="s">
        <v>843</v>
      </c>
      <c r="F9189" t="s">
        <v>13</v>
      </c>
      <c r="G9189" t="s">
        <v>6915</v>
      </c>
      <c r="H9189" s="1">
        <v>0.2</v>
      </c>
      <c r="I9189" s="2">
        <v>43463</v>
      </c>
      <c r="J9189" t="s">
        <v>7361</v>
      </c>
      <c r="K9189" t="s">
        <v>16</v>
      </c>
      <c r="L9189">
        <v>33178</v>
      </c>
      <c r="M9189">
        <v>152</v>
      </c>
      <c r="N9189" t="s">
        <v>3688</v>
      </c>
      <c r="O9189">
        <v>9</v>
      </c>
      <c r="P9189">
        <v>6</v>
      </c>
      <c r="Q9189" t="s">
        <v>18</v>
      </c>
      <c r="R9189" t="s">
        <v>8304</v>
      </c>
      <c r="S9189">
        <v>8.8699999999999992</v>
      </c>
      <c r="T9189">
        <v>25</v>
      </c>
      <c r="U9189" t="s">
        <v>76</v>
      </c>
      <c r="V9189" s="2">
        <v>43465</v>
      </c>
      <c r="W9189" t="s">
        <v>20</v>
      </c>
      <c r="X9189" t="s">
        <v>40</v>
      </c>
      <c r="Y9189" t="s">
        <v>64</v>
      </c>
    </row>
    <row r="9190" spans="1:25" hidden="1" x14ac:dyDescent="0.35">
      <c r="A9190">
        <v>2</v>
      </c>
      <c r="B9190" t="s">
        <v>43</v>
      </c>
      <c r="C9190">
        <v>3</v>
      </c>
      <c r="D9190" t="s">
        <v>26</v>
      </c>
      <c r="E9190" t="s">
        <v>843</v>
      </c>
      <c r="F9190" t="s">
        <v>13</v>
      </c>
      <c r="G9190" t="s">
        <v>6915</v>
      </c>
      <c r="H9190" s="1">
        <v>0.2</v>
      </c>
      <c r="I9190" s="2">
        <v>43463</v>
      </c>
      <c r="J9190" t="s">
        <v>7361</v>
      </c>
      <c r="K9190" t="s">
        <v>16</v>
      </c>
      <c r="L9190">
        <v>33178</v>
      </c>
      <c r="M9190">
        <v>1689</v>
      </c>
      <c r="N9190" t="s">
        <v>1112</v>
      </c>
      <c r="O9190">
        <v>13</v>
      </c>
      <c r="P9190">
        <v>7</v>
      </c>
      <c r="Q9190" t="s">
        <v>18</v>
      </c>
      <c r="R9190" t="s">
        <v>8304</v>
      </c>
      <c r="S9190">
        <v>13.09</v>
      </c>
      <c r="T9190">
        <v>37</v>
      </c>
      <c r="U9190" t="s">
        <v>76</v>
      </c>
      <c r="V9190" s="2">
        <v>43465</v>
      </c>
      <c r="W9190" t="s">
        <v>20</v>
      </c>
      <c r="X9190" t="s">
        <v>40</v>
      </c>
      <c r="Y9190" t="s">
        <v>64</v>
      </c>
    </row>
    <row r="9191" spans="1:25" hidden="1" x14ac:dyDescent="0.35">
      <c r="A9191">
        <v>2</v>
      </c>
      <c r="B9191" t="s">
        <v>43</v>
      </c>
      <c r="C9191">
        <v>3</v>
      </c>
      <c r="D9191" t="s">
        <v>26</v>
      </c>
      <c r="E9191" t="s">
        <v>281</v>
      </c>
      <c r="F9191" t="s">
        <v>13</v>
      </c>
      <c r="G9191" t="s">
        <v>1234</v>
      </c>
      <c r="H9191" s="1">
        <v>0.2</v>
      </c>
      <c r="I9191" s="2">
        <v>43445</v>
      </c>
      <c r="J9191" t="s">
        <v>1235</v>
      </c>
      <c r="K9191" t="s">
        <v>30</v>
      </c>
      <c r="L9191">
        <v>80013</v>
      </c>
      <c r="M9191">
        <v>1557</v>
      </c>
      <c r="N9191" t="s">
        <v>1236</v>
      </c>
      <c r="O9191">
        <v>-52</v>
      </c>
      <c r="P9191">
        <v>3</v>
      </c>
      <c r="Q9191" t="s">
        <v>32</v>
      </c>
      <c r="R9191" t="s">
        <v>92</v>
      </c>
      <c r="S9191">
        <v>-51.72</v>
      </c>
      <c r="T9191">
        <v>243</v>
      </c>
      <c r="U9191" t="s">
        <v>19</v>
      </c>
      <c r="V9191" s="2">
        <v>43447</v>
      </c>
      <c r="W9191" t="s">
        <v>20</v>
      </c>
      <c r="X9191" t="s">
        <v>285</v>
      </c>
      <c r="Y9191" t="s">
        <v>42</v>
      </c>
    </row>
    <row r="9192" spans="1:25" hidden="1" x14ac:dyDescent="0.35">
      <c r="A9192">
        <v>2</v>
      </c>
      <c r="B9192" t="s">
        <v>43</v>
      </c>
      <c r="C9192">
        <v>3</v>
      </c>
      <c r="D9192" t="s">
        <v>50</v>
      </c>
      <c r="E9192" t="s">
        <v>281</v>
      </c>
      <c r="F9192" t="s">
        <v>13</v>
      </c>
      <c r="G9192" t="s">
        <v>1234</v>
      </c>
      <c r="H9192" s="1">
        <v>0.2</v>
      </c>
      <c r="I9192" s="2">
        <v>43445</v>
      </c>
      <c r="J9192" t="s">
        <v>1235</v>
      </c>
      <c r="K9192" t="s">
        <v>30</v>
      </c>
      <c r="L9192">
        <v>80013</v>
      </c>
      <c r="M9192">
        <v>915</v>
      </c>
      <c r="N9192" t="s">
        <v>1237</v>
      </c>
      <c r="O9192">
        <v>30</v>
      </c>
      <c r="P9192">
        <v>5</v>
      </c>
      <c r="Q9192" t="s">
        <v>32</v>
      </c>
      <c r="R9192" t="s">
        <v>92</v>
      </c>
      <c r="S9192">
        <v>29.95</v>
      </c>
      <c r="T9192">
        <v>120</v>
      </c>
      <c r="U9192" t="s">
        <v>19</v>
      </c>
      <c r="V9192" s="2">
        <v>43447</v>
      </c>
      <c r="W9192" t="s">
        <v>20</v>
      </c>
      <c r="X9192" t="s">
        <v>285</v>
      </c>
      <c r="Y9192" t="s">
        <v>113</v>
      </c>
    </row>
    <row r="9193" spans="1:25" hidden="1" x14ac:dyDescent="0.35">
      <c r="A9193">
        <v>2</v>
      </c>
      <c r="B9193" t="s">
        <v>43</v>
      </c>
      <c r="C9193">
        <v>3</v>
      </c>
      <c r="D9193" t="s">
        <v>50</v>
      </c>
      <c r="E9193" t="s">
        <v>281</v>
      </c>
      <c r="F9193" t="s">
        <v>13</v>
      </c>
      <c r="G9193" t="s">
        <v>1234</v>
      </c>
      <c r="H9193" s="1">
        <v>0.2</v>
      </c>
      <c r="I9193" s="2">
        <v>43445</v>
      </c>
      <c r="J9193" t="s">
        <v>1235</v>
      </c>
      <c r="K9193" t="s">
        <v>30</v>
      </c>
      <c r="L9193">
        <v>80013</v>
      </c>
      <c r="M9193">
        <v>938</v>
      </c>
      <c r="N9193" t="s">
        <v>1238</v>
      </c>
      <c r="O9193">
        <v>30</v>
      </c>
      <c r="P9193">
        <v>4</v>
      </c>
      <c r="Q9193" t="s">
        <v>32</v>
      </c>
      <c r="R9193" t="s">
        <v>92</v>
      </c>
      <c r="S9193">
        <v>30.08</v>
      </c>
      <c r="T9193">
        <v>301</v>
      </c>
      <c r="U9193" t="s">
        <v>19</v>
      </c>
      <c r="V9193" s="2">
        <v>43447</v>
      </c>
      <c r="W9193" t="s">
        <v>20</v>
      </c>
      <c r="X9193" t="s">
        <v>285</v>
      </c>
      <c r="Y9193" t="s">
        <v>52</v>
      </c>
    </row>
    <row r="9194" spans="1:25" hidden="1" x14ac:dyDescent="0.35">
      <c r="A9194">
        <v>6</v>
      </c>
      <c r="B9194" t="s">
        <v>10</v>
      </c>
      <c r="C9194">
        <v>6</v>
      </c>
      <c r="D9194" t="s">
        <v>11</v>
      </c>
      <c r="E9194" t="s">
        <v>1012</v>
      </c>
      <c r="F9194" t="s">
        <v>13</v>
      </c>
      <c r="G9194" t="s">
        <v>2550</v>
      </c>
      <c r="H9194" s="1">
        <v>0.2</v>
      </c>
      <c r="I9194" s="2">
        <v>43122</v>
      </c>
      <c r="J9194" t="s">
        <v>2551</v>
      </c>
      <c r="K9194" t="s">
        <v>16</v>
      </c>
      <c r="L9194">
        <v>28314</v>
      </c>
      <c r="M9194">
        <v>1435</v>
      </c>
      <c r="N9194" t="s">
        <v>2060</v>
      </c>
      <c r="O9194">
        <v>-68</v>
      </c>
      <c r="P9194">
        <v>4</v>
      </c>
      <c r="Q9194" t="s">
        <v>18</v>
      </c>
      <c r="R9194" t="s">
        <v>8304</v>
      </c>
      <c r="S9194">
        <v>-67.67</v>
      </c>
      <c r="T9194">
        <v>451</v>
      </c>
      <c r="U9194" t="s">
        <v>19</v>
      </c>
      <c r="V9194" s="2">
        <v>43128</v>
      </c>
      <c r="W9194" t="s">
        <v>39</v>
      </c>
      <c r="X9194" t="s">
        <v>63</v>
      </c>
      <c r="Y9194" t="s">
        <v>22</v>
      </c>
    </row>
    <row r="9195" spans="1:25" hidden="1" x14ac:dyDescent="0.35">
      <c r="A9195">
        <v>6</v>
      </c>
      <c r="B9195" t="s">
        <v>10</v>
      </c>
      <c r="C9195">
        <v>6</v>
      </c>
      <c r="D9195" t="s">
        <v>11</v>
      </c>
      <c r="E9195" t="s">
        <v>1012</v>
      </c>
      <c r="F9195" t="s">
        <v>13</v>
      </c>
      <c r="G9195" t="s">
        <v>2550</v>
      </c>
      <c r="H9195" s="1">
        <v>0.2</v>
      </c>
      <c r="I9195" s="2">
        <v>43122</v>
      </c>
      <c r="J9195" t="s">
        <v>2551</v>
      </c>
      <c r="K9195" t="s">
        <v>16</v>
      </c>
      <c r="L9195">
        <v>28314</v>
      </c>
      <c r="M9195">
        <v>582</v>
      </c>
      <c r="N9195" t="s">
        <v>1579</v>
      </c>
      <c r="O9195">
        <v>4</v>
      </c>
      <c r="P9195">
        <v>8</v>
      </c>
      <c r="Q9195" t="s">
        <v>18</v>
      </c>
      <c r="R9195" t="s">
        <v>8304</v>
      </c>
      <c r="S9195">
        <v>4.28</v>
      </c>
      <c r="T9195">
        <v>14</v>
      </c>
      <c r="U9195" t="s">
        <v>19</v>
      </c>
      <c r="V9195" s="2">
        <v>43128</v>
      </c>
      <c r="W9195" t="s">
        <v>39</v>
      </c>
      <c r="X9195" t="s">
        <v>63</v>
      </c>
      <c r="Y9195" t="s">
        <v>47</v>
      </c>
    </row>
    <row r="9196" spans="1:25" hidden="1" x14ac:dyDescent="0.35">
      <c r="A9196">
        <v>6</v>
      </c>
      <c r="B9196" t="s">
        <v>10</v>
      </c>
      <c r="C9196">
        <v>6</v>
      </c>
      <c r="D9196" t="s">
        <v>26</v>
      </c>
      <c r="E9196" t="s">
        <v>1012</v>
      </c>
      <c r="F9196" t="s">
        <v>13</v>
      </c>
      <c r="G9196" t="s">
        <v>2550</v>
      </c>
      <c r="H9196" s="1">
        <v>0.2</v>
      </c>
      <c r="I9196" s="2">
        <v>43122</v>
      </c>
      <c r="J9196" t="s">
        <v>2551</v>
      </c>
      <c r="K9196" t="s">
        <v>16</v>
      </c>
      <c r="L9196">
        <v>28314</v>
      </c>
      <c r="M9196">
        <v>645</v>
      </c>
      <c r="N9196" t="s">
        <v>3667</v>
      </c>
      <c r="O9196">
        <v>6</v>
      </c>
      <c r="P9196">
        <v>4</v>
      </c>
      <c r="Q9196" t="s">
        <v>18</v>
      </c>
      <c r="R9196" t="s">
        <v>8304</v>
      </c>
      <c r="S9196">
        <v>6.49</v>
      </c>
      <c r="T9196">
        <v>65</v>
      </c>
      <c r="U9196" t="s">
        <v>19</v>
      </c>
      <c r="V9196" s="2">
        <v>43128</v>
      </c>
      <c r="W9196" t="s">
        <v>39</v>
      </c>
      <c r="X9196" t="s">
        <v>63</v>
      </c>
      <c r="Y9196" t="s">
        <v>56</v>
      </c>
    </row>
    <row r="9197" spans="1:25" hidden="1" x14ac:dyDescent="0.35">
      <c r="A9197">
        <v>2</v>
      </c>
      <c r="B9197" t="s">
        <v>25</v>
      </c>
      <c r="C9197">
        <v>1</v>
      </c>
      <c r="D9197" t="s">
        <v>26</v>
      </c>
      <c r="E9197" t="s">
        <v>178</v>
      </c>
      <c r="F9197" t="s">
        <v>13</v>
      </c>
      <c r="G9197" t="s">
        <v>1369</v>
      </c>
      <c r="H9197" s="1">
        <v>0.2</v>
      </c>
      <c r="I9197" s="2">
        <v>43414</v>
      </c>
      <c r="J9197" t="s">
        <v>2982</v>
      </c>
      <c r="K9197" t="s">
        <v>102</v>
      </c>
      <c r="L9197">
        <v>45373</v>
      </c>
      <c r="M9197">
        <v>1832</v>
      </c>
      <c r="N9197" t="s">
        <v>2983</v>
      </c>
      <c r="O9197">
        <v>11</v>
      </c>
      <c r="P9197">
        <v>6</v>
      </c>
      <c r="Q9197" t="s">
        <v>104</v>
      </c>
      <c r="R9197" t="s">
        <v>8304</v>
      </c>
      <c r="S9197">
        <v>10.89</v>
      </c>
      <c r="T9197">
        <v>31</v>
      </c>
      <c r="U9197" t="s">
        <v>19</v>
      </c>
      <c r="V9197" s="2">
        <v>43416</v>
      </c>
      <c r="W9197" t="s">
        <v>130</v>
      </c>
      <c r="X9197" t="s">
        <v>309</v>
      </c>
      <c r="Y9197" t="s">
        <v>64</v>
      </c>
    </row>
    <row r="9198" spans="1:25" hidden="1" x14ac:dyDescent="0.35">
      <c r="A9198">
        <v>5</v>
      </c>
      <c r="B9198" t="s">
        <v>43</v>
      </c>
      <c r="C9198">
        <v>6</v>
      </c>
      <c r="D9198" t="s">
        <v>26</v>
      </c>
      <c r="E9198" t="s">
        <v>2026</v>
      </c>
      <c r="F9198" t="s">
        <v>13</v>
      </c>
      <c r="G9198" t="s">
        <v>1860</v>
      </c>
      <c r="H9198" s="1">
        <v>0.2</v>
      </c>
      <c r="I9198" s="2">
        <v>43108</v>
      </c>
      <c r="J9198" t="s">
        <v>4372</v>
      </c>
      <c r="K9198" t="s">
        <v>16</v>
      </c>
      <c r="L9198">
        <v>27604</v>
      </c>
      <c r="M9198">
        <v>1133</v>
      </c>
      <c r="N9198" t="s">
        <v>3375</v>
      </c>
      <c r="O9198">
        <v>6</v>
      </c>
      <c r="P9198">
        <v>3</v>
      </c>
      <c r="Q9198" t="s">
        <v>18</v>
      </c>
      <c r="R9198" t="s">
        <v>8304</v>
      </c>
      <c r="S9198">
        <v>5.95</v>
      </c>
      <c r="T9198">
        <v>48</v>
      </c>
      <c r="U9198" t="s">
        <v>19</v>
      </c>
      <c r="V9198" s="2">
        <v>43113</v>
      </c>
      <c r="W9198" t="s">
        <v>39</v>
      </c>
      <c r="X9198" t="s">
        <v>63</v>
      </c>
      <c r="Y9198" t="s">
        <v>49</v>
      </c>
    </row>
    <row r="9199" spans="1:25" hidden="1" x14ac:dyDescent="0.35">
      <c r="A9199">
        <v>5</v>
      </c>
      <c r="B9199" t="s">
        <v>43</v>
      </c>
      <c r="C9199">
        <v>6</v>
      </c>
      <c r="D9199" t="s">
        <v>26</v>
      </c>
      <c r="E9199" t="s">
        <v>2026</v>
      </c>
      <c r="F9199" t="s">
        <v>13</v>
      </c>
      <c r="G9199" t="s">
        <v>1860</v>
      </c>
      <c r="H9199" s="1">
        <v>0.7</v>
      </c>
      <c r="I9199" s="2">
        <v>43108</v>
      </c>
      <c r="J9199" t="s">
        <v>4372</v>
      </c>
      <c r="K9199" t="s">
        <v>16</v>
      </c>
      <c r="L9199">
        <v>27604</v>
      </c>
      <c r="M9199">
        <v>1843</v>
      </c>
      <c r="N9199" t="s">
        <v>8250</v>
      </c>
      <c r="O9199">
        <v>-25</v>
      </c>
      <c r="P9199">
        <v>7</v>
      </c>
      <c r="Q9199" t="s">
        <v>18</v>
      </c>
      <c r="R9199" t="s">
        <v>8304</v>
      </c>
      <c r="S9199">
        <v>-24.66</v>
      </c>
      <c r="T9199">
        <v>31</v>
      </c>
      <c r="U9199" t="s">
        <v>19</v>
      </c>
      <c r="V9199" s="2">
        <v>43113</v>
      </c>
      <c r="W9199" t="s">
        <v>39</v>
      </c>
      <c r="X9199" t="s">
        <v>63</v>
      </c>
      <c r="Y9199" t="s">
        <v>54</v>
      </c>
    </row>
    <row r="9200" spans="1:25" hidden="1" x14ac:dyDescent="0.35">
      <c r="A9200">
        <v>5</v>
      </c>
      <c r="B9200" t="s">
        <v>43</v>
      </c>
      <c r="C9200">
        <v>6</v>
      </c>
      <c r="D9200" t="s">
        <v>50</v>
      </c>
      <c r="E9200" t="s">
        <v>2026</v>
      </c>
      <c r="F9200" t="s">
        <v>13</v>
      </c>
      <c r="G9200" t="s">
        <v>1860</v>
      </c>
      <c r="H9200" s="1">
        <v>0.2</v>
      </c>
      <c r="I9200" s="2">
        <v>43108</v>
      </c>
      <c r="J9200" t="s">
        <v>4372</v>
      </c>
      <c r="K9200" t="s">
        <v>16</v>
      </c>
      <c r="L9200">
        <v>27604</v>
      </c>
      <c r="M9200">
        <v>174</v>
      </c>
      <c r="N9200" t="s">
        <v>5084</v>
      </c>
      <c r="O9200">
        <v>11</v>
      </c>
      <c r="P9200">
        <v>2</v>
      </c>
      <c r="Q9200" t="s">
        <v>18</v>
      </c>
      <c r="R9200" t="s">
        <v>8304</v>
      </c>
      <c r="S9200">
        <v>10.88</v>
      </c>
      <c r="T9200">
        <v>109</v>
      </c>
      <c r="U9200" t="s">
        <v>19</v>
      </c>
      <c r="V9200" s="2">
        <v>43113</v>
      </c>
      <c r="W9200" t="s">
        <v>39</v>
      </c>
      <c r="X9200" t="s">
        <v>63</v>
      </c>
      <c r="Y9200" t="s">
        <v>52</v>
      </c>
    </row>
    <row r="9201" spans="1:25" hidden="1" x14ac:dyDescent="0.35">
      <c r="A9201">
        <v>5</v>
      </c>
      <c r="B9201" t="s">
        <v>43</v>
      </c>
      <c r="C9201">
        <v>6</v>
      </c>
      <c r="D9201" t="s">
        <v>50</v>
      </c>
      <c r="E9201" t="s">
        <v>70</v>
      </c>
      <c r="F9201" t="s">
        <v>13</v>
      </c>
      <c r="G9201" t="s">
        <v>937</v>
      </c>
      <c r="H9201" s="1">
        <v>0.2</v>
      </c>
      <c r="I9201" s="2">
        <v>43166</v>
      </c>
      <c r="J9201" t="s">
        <v>6743</v>
      </c>
      <c r="K9201" t="s">
        <v>73</v>
      </c>
      <c r="L9201">
        <v>76106</v>
      </c>
      <c r="M9201">
        <v>301</v>
      </c>
      <c r="N9201" t="s">
        <v>936</v>
      </c>
      <c r="O9201">
        <v>2</v>
      </c>
      <c r="P9201">
        <v>3</v>
      </c>
      <c r="Q9201" t="s">
        <v>75</v>
      </c>
      <c r="R9201" t="s">
        <v>8304</v>
      </c>
      <c r="S9201">
        <v>1.58</v>
      </c>
      <c r="T9201">
        <v>21</v>
      </c>
      <c r="U9201" t="s">
        <v>33</v>
      </c>
      <c r="V9201" s="2">
        <v>43171</v>
      </c>
      <c r="W9201" t="s">
        <v>39</v>
      </c>
      <c r="X9201" t="s">
        <v>77</v>
      </c>
      <c r="Y9201" t="s">
        <v>52</v>
      </c>
    </row>
    <row r="9202" spans="1:25" hidden="1" x14ac:dyDescent="0.35">
      <c r="A9202">
        <v>3</v>
      </c>
      <c r="B9202" t="s">
        <v>10</v>
      </c>
      <c r="C9202">
        <v>3</v>
      </c>
      <c r="D9202" t="s">
        <v>50</v>
      </c>
      <c r="E9202" t="s">
        <v>998</v>
      </c>
      <c r="F9202" t="s">
        <v>13</v>
      </c>
      <c r="G9202" t="s">
        <v>5863</v>
      </c>
      <c r="H9202" s="1">
        <v>0</v>
      </c>
      <c r="I9202" s="2">
        <v>43422</v>
      </c>
      <c r="J9202" t="s">
        <v>6722</v>
      </c>
      <c r="K9202" t="s">
        <v>16</v>
      </c>
      <c r="L9202">
        <v>35810</v>
      </c>
      <c r="M9202">
        <v>1035</v>
      </c>
      <c r="N9202" t="s">
        <v>4792</v>
      </c>
      <c r="O9202">
        <v>528</v>
      </c>
      <c r="P9202">
        <v>4</v>
      </c>
      <c r="Q9202" t="s">
        <v>18</v>
      </c>
      <c r="R9202" t="s">
        <v>8304</v>
      </c>
      <c r="S9202">
        <v>527.98</v>
      </c>
      <c r="T9202">
        <v>1320</v>
      </c>
      <c r="U9202" t="s">
        <v>33</v>
      </c>
      <c r="V9202" s="2">
        <v>43425</v>
      </c>
      <c r="W9202" t="s">
        <v>20</v>
      </c>
      <c r="X9202" t="s">
        <v>225</v>
      </c>
      <c r="Y9202" t="s">
        <v>113</v>
      </c>
    </row>
    <row r="9203" spans="1:25" hidden="1" x14ac:dyDescent="0.35">
      <c r="A9203">
        <v>5</v>
      </c>
      <c r="B9203" t="s">
        <v>25</v>
      </c>
      <c r="C9203">
        <v>3</v>
      </c>
      <c r="D9203" t="s">
        <v>11</v>
      </c>
      <c r="E9203" t="s">
        <v>65</v>
      </c>
      <c r="F9203" t="s">
        <v>13</v>
      </c>
      <c r="G9203" t="s">
        <v>1773</v>
      </c>
      <c r="H9203" s="1">
        <v>0</v>
      </c>
      <c r="I9203" s="2">
        <v>43298</v>
      </c>
      <c r="J9203" t="s">
        <v>2047</v>
      </c>
      <c r="K9203" t="s">
        <v>30</v>
      </c>
      <c r="L9203">
        <v>98105</v>
      </c>
      <c r="M9203">
        <v>576</v>
      </c>
      <c r="N9203" t="s">
        <v>2048</v>
      </c>
      <c r="O9203">
        <v>4</v>
      </c>
      <c r="P9203">
        <v>3</v>
      </c>
      <c r="Q9203" t="s">
        <v>32</v>
      </c>
      <c r="R9203" t="s">
        <v>8304</v>
      </c>
      <c r="S9203">
        <v>4.47</v>
      </c>
      <c r="T9203">
        <v>12</v>
      </c>
      <c r="U9203" t="s">
        <v>19</v>
      </c>
      <c r="V9203" s="2">
        <v>43303</v>
      </c>
      <c r="W9203" t="s">
        <v>20</v>
      </c>
      <c r="X9203" t="s">
        <v>69</v>
      </c>
      <c r="Y9203" t="s">
        <v>47</v>
      </c>
    </row>
    <row r="9204" spans="1:25" hidden="1" x14ac:dyDescent="0.35">
      <c r="A9204">
        <v>5</v>
      </c>
      <c r="B9204" t="s">
        <v>25</v>
      </c>
      <c r="C9204">
        <v>3</v>
      </c>
      <c r="D9204" t="s">
        <v>11</v>
      </c>
      <c r="E9204" t="s">
        <v>65</v>
      </c>
      <c r="F9204" t="s">
        <v>13</v>
      </c>
      <c r="G9204" t="s">
        <v>1773</v>
      </c>
      <c r="H9204" s="1">
        <v>0</v>
      </c>
      <c r="I9204" s="2">
        <v>43298</v>
      </c>
      <c r="J9204" t="s">
        <v>2047</v>
      </c>
      <c r="K9204" t="s">
        <v>30</v>
      </c>
      <c r="L9204">
        <v>98105</v>
      </c>
      <c r="M9204">
        <v>551</v>
      </c>
      <c r="N9204" t="s">
        <v>2065</v>
      </c>
      <c r="O9204">
        <v>11</v>
      </c>
      <c r="P9204">
        <v>5</v>
      </c>
      <c r="Q9204" t="s">
        <v>32</v>
      </c>
      <c r="R9204" t="s">
        <v>8304</v>
      </c>
      <c r="S9204">
        <v>10.89</v>
      </c>
      <c r="T9204">
        <v>25</v>
      </c>
      <c r="U9204" t="s">
        <v>19</v>
      </c>
      <c r="V9204" s="2">
        <v>43303</v>
      </c>
      <c r="W9204" t="s">
        <v>20</v>
      </c>
      <c r="X9204" t="s">
        <v>69</v>
      </c>
      <c r="Y9204" t="s">
        <v>47</v>
      </c>
    </row>
    <row r="9205" spans="1:25" hidden="1" x14ac:dyDescent="0.35">
      <c r="A9205">
        <v>5</v>
      </c>
      <c r="B9205" t="s">
        <v>25</v>
      </c>
      <c r="C9205">
        <v>3</v>
      </c>
      <c r="D9205" t="s">
        <v>26</v>
      </c>
      <c r="E9205" t="s">
        <v>65</v>
      </c>
      <c r="F9205" t="s">
        <v>13</v>
      </c>
      <c r="G9205" t="s">
        <v>1773</v>
      </c>
      <c r="H9205" s="1">
        <v>0</v>
      </c>
      <c r="I9205" s="2">
        <v>43298</v>
      </c>
      <c r="J9205" t="s">
        <v>2047</v>
      </c>
      <c r="K9205" t="s">
        <v>30</v>
      </c>
      <c r="L9205">
        <v>98105</v>
      </c>
      <c r="M9205">
        <v>817</v>
      </c>
      <c r="N9205" t="s">
        <v>181</v>
      </c>
      <c r="O9205">
        <v>17</v>
      </c>
      <c r="P9205">
        <v>2</v>
      </c>
      <c r="Q9205" t="s">
        <v>32</v>
      </c>
      <c r="R9205" t="s">
        <v>8304</v>
      </c>
      <c r="S9205">
        <v>17.38</v>
      </c>
      <c r="T9205">
        <v>70</v>
      </c>
      <c r="U9205" t="s">
        <v>19</v>
      </c>
      <c r="V9205" s="2">
        <v>43303</v>
      </c>
      <c r="W9205" t="s">
        <v>20</v>
      </c>
      <c r="X9205" t="s">
        <v>69</v>
      </c>
      <c r="Y9205" t="s">
        <v>42</v>
      </c>
    </row>
    <row r="9206" spans="1:25" hidden="1" x14ac:dyDescent="0.35">
      <c r="A9206">
        <v>5</v>
      </c>
      <c r="B9206" t="s">
        <v>25</v>
      </c>
      <c r="C9206">
        <v>3</v>
      </c>
      <c r="D9206" t="s">
        <v>26</v>
      </c>
      <c r="E9206" t="s">
        <v>65</v>
      </c>
      <c r="F9206" t="s">
        <v>13</v>
      </c>
      <c r="G9206" t="s">
        <v>1773</v>
      </c>
      <c r="H9206" s="1">
        <v>0</v>
      </c>
      <c r="I9206" s="2">
        <v>43298</v>
      </c>
      <c r="J9206" t="s">
        <v>2047</v>
      </c>
      <c r="K9206" t="s">
        <v>30</v>
      </c>
      <c r="L9206">
        <v>98105</v>
      </c>
      <c r="M9206">
        <v>1365</v>
      </c>
      <c r="N9206" t="s">
        <v>716</v>
      </c>
      <c r="O9206">
        <v>41</v>
      </c>
      <c r="P9206">
        <v>7</v>
      </c>
      <c r="Q9206" t="s">
        <v>32</v>
      </c>
      <c r="R9206" t="s">
        <v>8304</v>
      </c>
      <c r="S9206">
        <v>41.22</v>
      </c>
      <c r="T9206">
        <v>88</v>
      </c>
      <c r="U9206" t="s">
        <v>19</v>
      </c>
      <c r="V9206" s="2">
        <v>43303</v>
      </c>
      <c r="W9206" t="s">
        <v>20</v>
      </c>
      <c r="X9206" t="s">
        <v>69</v>
      </c>
      <c r="Y9206" t="s">
        <v>35</v>
      </c>
    </row>
    <row r="9207" spans="1:25" hidden="1" x14ac:dyDescent="0.35">
      <c r="A9207">
        <v>5</v>
      </c>
      <c r="B9207" t="s">
        <v>25</v>
      </c>
      <c r="C9207">
        <v>3</v>
      </c>
      <c r="D9207" t="s">
        <v>26</v>
      </c>
      <c r="E9207" t="s">
        <v>65</v>
      </c>
      <c r="F9207" t="s">
        <v>13</v>
      </c>
      <c r="G9207" t="s">
        <v>1773</v>
      </c>
      <c r="H9207" s="1">
        <v>0.2</v>
      </c>
      <c r="I9207" s="2">
        <v>43298</v>
      </c>
      <c r="J9207" t="s">
        <v>2047</v>
      </c>
      <c r="K9207" t="s">
        <v>30</v>
      </c>
      <c r="L9207">
        <v>98105</v>
      </c>
      <c r="M9207">
        <v>1313</v>
      </c>
      <c r="N9207" t="s">
        <v>8259</v>
      </c>
      <c r="O9207">
        <v>4</v>
      </c>
      <c r="P9207">
        <v>3</v>
      </c>
      <c r="Q9207" t="s">
        <v>32</v>
      </c>
      <c r="R9207" t="s">
        <v>8304</v>
      </c>
      <c r="S9207">
        <v>4.17</v>
      </c>
      <c r="T9207">
        <v>13</v>
      </c>
      <c r="U9207" t="s">
        <v>19</v>
      </c>
      <c r="V9207" s="2">
        <v>43303</v>
      </c>
      <c r="W9207" t="s">
        <v>20</v>
      </c>
      <c r="X9207" t="s">
        <v>69</v>
      </c>
      <c r="Y9207" t="s">
        <v>54</v>
      </c>
    </row>
    <row r="9208" spans="1:25" hidden="1" x14ac:dyDescent="0.35">
      <c r="A9208">
        <v>5</v>
      </c>
      <c r="B9208" t="s">
        <v>25</v>
      </c>
      <c r="C9208">
        <v>3</v>
      </c>
      <c r="D9208" t="s">
        <v>50</v>
      </c>
      <c r="E9208" t="s">
        <v>65</v>
      </c>
      <c r="F9208" t="s">
        <v>13</v>
      </c>
      <c r="G9208" t="s">
        <v>1773</v>
      </c>
      <c r="H9208" s="1">
        <v>0</v>
      </c>
      <c r="I9208" s="2">
        <v>43298</v>
      </c>
      <c r="J9208" t="s">
        <v>2047</v>
      </c>
      <c r="K9208" t="s">
        <v>30</v>
      </c>
      <c r="L9208">
        <v>98105</v>
      </c>
      <c r="M9208">
        <v>668</v>
      </c>
      <c r="N9208" t="s">
        <v>4923</v>
      </c>
      <c r="O9208">
        <v>90</v>
      </c>
      <c r="P9208">
        <v>3</v>
      </c>
      <c r="Q9208" t="s">
        <v>32</v>
      </c>
      <c r="R9208" t="s">
        <v>8304</v>
      </c>
      <c r="S9208">
        <v>89.96</v>
      </c>
      <c r="T9208">
        <v>428</v>
      </c>
      <c r="U9208" t="s">
        <v>19</v>
      </c>
      <c r="V9208" s="2">
        <v>43303</v>
      </c>
      <c r="W9208" t="s">
        <v>20</v>
      </c>
      <c r="X9208" t="s">
        <v>69</v>
      </c>
      <c r="Y9208" t="s">
        <v>113</v>
      </c>
    </row>
    <row r="9209" spans="1:25" hidden="1" x14ac:dyDescent="0.35">
      <c r="A9209">
        <v>5</v>
      </c>
      <c r="B9209" t="s">
        <v>25</v>
      </c>
      <c r="C9209">
        <v>3</v>
      </c>
      <c r="D9209" t="s">
        <v>50</v>
      </c>
      <c r="E9209" t="s">
        <v>65</v>
      </c>
      <c r="F9209" t="s">
        <v>13</v>
      </c>
      <c r="G9209" t="s">
        <v>1773</v>
      </c>
      <c r="H9209" s="1">
        <v>0.2</v>
      </c>
      <c r="I9209" s="2">
        <v>43298</v>
      </c>
      <c r="J9209" t="s">
        <v>2047</v>
      </c>
      <c r="K9209" t="s">
        <v>30</v>
      </c>
      <c r="L9209">
        <v>98105</v>
      </c>
      <c r="M9209">
        <v>479</v>
      </c>
      <c r="N9209" t="s">
        <v>4938</v>
      </c>
      <c r="O9209">
        <v>-5</v>
      </c>
      <c r="P9209">
        <v>2</v>
      </c>
      <c r="Q9209" t="s">
        <v>32</v>
      </c>
      <c r="R9209" t="s">
        <v>8304</v>
      </c>
      <c r="S9209">
        <v>-4.68</v>
      </c>
      <c r="T9209">
        <v>21</v>
      </c>
      <c r="U9209" t="s">
        <v>19</v>
      </c>
      <c r="V9209" s="2">
        <v>43303</v>
      </c>
      <c r="W9209" t="s">
        <v>20</v>
      </c>
      <c r="X9209" t="s">
        <v>69</v>
      </c>
      <c r="Y9209" t="s">
        <v>52</v>
      </c>
    </row>
    <row r="9210" spans="1:25" hidden="1" x14ac:dyDescent="0.35">
      <c r="A9210">
        <v>4</v>
      </c>
      <c r="B9210" t="s">
        <v>43</v>
      </c>
      <c r="C9210">
        <v>6</v>
      </c>
      <c r="D9210" t="s">
        <v>26</v>
      </c>
      <c r="E9210" t="s">
        <v>547</v>
      </c>
      <c r="F9210" t="s">
        <v>13</v>
      </c>
      <c r="G9210" t="s">
        <v>7121</v>
      </c>
      <c r="H9210" s="1">
        <v>0.2</v>
      </c>
      <c r="I9210" s="2">
        <v>43152</v>
      </c>
      <c r="J9210" t="s">
        <v>7593</v>
      </c>
      <c r="K9210" t="s">
        <v>16</v>
      </c>
      <c r="L9210">
        <v>33614</v>
      </c>
      <c r="M9210">
        <v>1498</v>
      </c>
      <c r="N9210" t="s">
        <v>3674</v>
      </c>
      <c r="O9210">
        <v>32</v>
      </c>
      <c r="P9210">
        <v>3</v>
      </c>
      <c r="Q9210" t="s">
        <v>18</v>
      </c>
      <c r="R9210" t="s">
        <v>8304</v>
      </c>
      <c r="S9210">
        <v>32.43</v>
      </c>
      <c r="T9210">
        <v>432</v>
      </c>
      <c r="U9210" t="s">
        <v>76</v>
      </c>
      <c r="V9210" s="2">
        <v>43156</v>
      </c>
      <c r="W9210" t="s">
        <v>39</v>
      </c>
      <c r="X9210" t="s">
        <v>40</v>
      </c>
      <c r="Y9210" t="s">
        <v>42</v>
      </c>
    </row>
    <row r="9211" spans="1:25" hidden="1" x14ac:dyDescent="0.35">
      <c r="A9211">
        <v>4</v>
      </c>
      <c r="B9211" t="s">
        <v>43</v>
      </c>
      <c r="C9211">
        <v>6</v>
      </c>
      <c r="D9211" t="s">
        <v>26</v>
      </c>
      <c r="E9211" t="s">
        <v>547</v>
      </c>
      <c r="F9211" t="s">
        <v>13</v>
      </c>
      <c r="G9211" t="s">
        <v>7121</v>
      </c>
      <c r="H9211" s="1">
        <v>0.7</v>
      </c>
      <c r="I9211" s="2">
        <v>43152</v>
      </c>
      <c r="J9211" t="s">
        <v>7593</v>
      </c>
      <c r="K9211" t="s">
        <v>16</v>
      </c>
      <c r="L9211">
        <v>33614</v>
      </c>
      <c r="M9211">
        <v>234</v>
      </c>
      <c r="N9211" t="s">
        <v>3066</v>
      </c>
      <c r="O9211">
        <v>-27</v>
      </c>
      <c r="P9211">
        <v>2</v>
      </c>
      <c r="Q9211" t="s">
        <v>18</v>
      </c>
      <c r="R9211" t="s">
        <v>8304</v>
      </c>
      <c r="S9211">
        <v>-26.73</v>
      </c>
      <c r="T9211">
        <v>35</v>
      </c>
      <c r="U9211" t="s">
        <v>76</v>
      </c>
      <c r="V9211" s="2">
        <v>43156</v>
      </c>
      <c r="W9211" t="s">
        <v>39</v>
      </c>
      <c r="X9211" t="s">
        <v>40</v>
      </c>
      <c r="Y9211" t="s">
        <v>54</v>
      </c>
    </row>
    <row r="9212" spans="1:25" hidden="1" x14ac:dyDescent="0.35">
      <c r="A9212">
        <v>4</v>
      </c>
      <c r="B9212" t="s">
        <v>43</v>
      </c>
      <c r="C9212">
        <v>6</v>
      </c>
      <c r="D9212" t="s">
        <v>26</v>
      </c>
      <c r="E9212" t="s">
        <v>547</v>
      </c>
      <c r="F9212" t="s">
        <v>13</v>
      </c>
      <c r="G9212" t="s">
        <v>7121</v>
      </c>
      <c r="H9212" s="1">
        <v>0.7</v>
      </c>
      <c r="I9212" s="2">
        <v>43152</v>
      </c>
      <c r="J9212" t="s">
        <v>7593</v>
      </c>
      <c r="K9212" t="s">
        <v>16</v>
      </c>
      <c r="L9212">
        <v>33614</v>
      </c>
      <c r="M9212">
        <v>241</v>
      </c>
      <c r="N9212" t="s">
        <v>2935</v>
      </c>
      <c r="O9212">
        <v>-3</v>
      </c>
      <c r="P9212">
        <v>3</v>
      </c>
      <c r="Q9212" t="s">
        <v>18</v>
      </c>
      <c r="R9212" t="s">
        <v>8304</v>
      </c>
      <c r="S9212">
        <v>-2.76</v>
      </c>
      <c r="T9212">
        <v>4</v>
      </c>
      <c r="U9212" t="s">
        <v>76</v>
      </c>
      <c r="V9212" s="2">
        <v>43156</v>
      </c>
      <c r="W9212" t="s">
        <v>39</v>
      </c>
      <c r="X9212" t="s">
        <v>40</v>
      </c>
      <c r="Y9212" t="s">
        <v>54</v>
      </c>
    </row>
    <row r="9213" spans="1:25" hidden="1" x14ac:dyDescent="0.35">
      <c r="A9213">
        <v>2</v>
      </c>
      <c r="B9213" t="s">
        <v>25</v>
      </c>
      <c r="C9213">
        <v>1</v>
      </c>
      <c r="D9213" t="s">
        <v>26</v>
      </c>
      <c r="E9213" t="s">
        <v>667</v>
      </c>
      <c r="F9213" t="s">
        <v>13</v>
      </c>
      <c r="G9213" t="s">
        <v>2231</v>
      </c>
      <c r="H9213" s="1">
        <v>0</v>
      </c>
      <c r="I9213" s="2">
        <v>43411</v>
      </c>
      <c r="J9213" t="s">
        <v>2905</v>
      </c>
      <c r="K9213" t="s">
        <v>102</v>
      </c>
      <c r="L9213">
        <v>8701</v>
      </c>
      <c r="M9213">
        <v>1367</v>
      </c>
      <c r="N9213" t="s">
        <v>2906</v>
      </c>
      <c r="O9213">
        <v>0</v>
      </c>
      <c r="P9213">
        <v>4</v>
      </c>
      <c r="Q9213" t="s">
        <v>104</v>
      </c>
      <c r="R9213" t="s">
        <v>8304</v>
      </c>
      <c r="S9213">
        <v>0.3</v>
      </c>
      <c r="T9213">
        <v>15</v>
      </c>
      <c r="U9213" t="s">
        <v>19</v>
      </c>
      <c r="V9213" s="2">
        <v>43413</v>
      </c>
      <c r="W9213" t="s">
        <v>130</v>
      </c>
      <c r="X9213" t="s">
        <v>485</v>
      </c>
      <c r="Y9213" t="s">
        <v>176</v>
      </c>
    </row>
    <row r="9214" spans="1:25" x14ac:dyDescent="0.35">
      <c r="A9214">
        <v>2</v>
      </c>
      <c r="B9214" t="s">
        <v>25</v>
      </c>
      <c r="C9214">
        <v>1</v>
      </c>
      <c r="D9214" t="s">
        <v>50</v>
      </c>
      <c r="E9214" t="s">
        <v>27</v>
      </c>
      <c r="F9214" t="s">
        <v>13</v>
      </c>
      <c r="G9214" t="s">
        <v>569</v>
      </c>
      <c r="H9214" s="1">
        <v>0.2</v>
      </c>
      <c r="I9214" s="2">
        <v>43241</v>
      </c>
      <c r="J9214" t="s">
        <v>1060</v>
      </c>
      <c r="K9214" t="s">
        <v>30</v>
      </c>
      <c r="L9214">
        <v>90032</v>
      </c>
      <c r="M9214">
        <v>1106</v>
      </c>
      <c r="N9214" t="s">
        <v>1061</v>
      </c>
      <c r="O9214">
        <v>-12</v>
      </c>
      <c r="P9214">
        <v>3</v>
      </c>
      <c r="Q9214" t="s">
        <v>32</v>
      </c>
      <c r="R9214" t="s">
        <v>8304</v>
      </c>
      <c r="S9214">
        <v>-12.41</v>
      </c>
      <c r="T9214">
        <v>55</v>
      </c>
      <c r="U9214" t="s">
        <v>19</v>
      </c>
      <c r="V9214" s="2">
        <v>43243</v>
      </c>
      <c r="W9214" t="s">
        <v>130</v>
      </c>
      <c r="X9214" t="s">
        <v>34</v>
      </c>
      <c r="Y9214" t="s">
        <v>52</v>
      </c>
    </row>
    <row r="9215" spans="1:25" x14ac:dyDescent="0.35">
      <c r="A9215">
        <v>2</v>
      </c>
      <c r="B9215" t="s">
        <v>25</v>
      </c>
      <c r="C9215">
        <v>1</v>
      </c>
      <c r="D9215" t="s">
        <v>50</v>
      </c>
      <c r="E9215" t="s">
        <v>27</v>
      </c>
      <c r="F9215" t="s">
        <v>13</v>
      </c>
      <c r="G9215" t="s">
        <v>569</v>
      </c>
      <c r="H9215" s="1">
        <v>0</v>
      </c>
      <c r="I9215" s="2">
        <v>43241</v>
      </c>
      <c r="J9215" t="s">
        <v>1060</v>
      </c>
      <c r="K9215" t="s">
        <v>30</v>
      </c>
      <c r="L9215">
        <v>90032</v>
      </c>
      <c r="M9215">
        <v>913</v>
      </c>
      <c r="N9215" t="s">
        <v>1062</v>
      </c>
      <c r="O9215">
        <v>27</v>
      </c>
      <c r="P9215">
        <v>2</v>
      </c>
      <c r="Q9215" t="s">
        <v>32</v>
      </c>
      <c r="R9215" t="s">
        <v>8304</v>
      </c>
      <c r="S9215">
        <v>27.17</v>
      </c>
      <c r="T9215">
        <v>66</v>
      </c>
      <c r="U9215" t="s">
        <v>19</v>
      </c>
      <c r="V9215" s="2">
        <v>43243</v>
      </c>
      <c r="W9215" t="s">
        <v>130</v>
      </c>
      <c r="X9215" t="s">
        <v>34</v>
      </c>
      <c r="Y9215" t="s">
        <v>113</v>
      </c>
    </row>
    <row r="9216" spans="1:25" x14ac:dyDescent="0.35">
      <c r="A9216">
        <v>6</v>
      </c>
      <c r="B9216" t="s">
        <v>10</v>
      </c>
      <c r="C9216">
        <v>6</v>
      </c>
      <c r="D9216" t="s">
        <v>50</v>
      </c>
      <c r="E9216" t="s">
        <v>27</v>
      </c>
      <c r="F9216" t="s">
        <v>13</v>
      </c>
      <c r="G9216" t="s">
        <v>2417</v>
      </c>
      <c r="H9216" s="1">
        <v>0.2</v>
      </c>
      <c r="I9216" s="2">
        <v>43260</v>
      </c>
      <c r="J9216" t="s">
        <v>5171</v>
      </c>
      <c r="K9216" t="s">
        <v>30</v>
      </c>
      <c r="L9216">
        <v>90045</v>
      </c>
      <c r="M9216">
        <v>173</v>
      </c>
      <c r="N9216" t="s">
        <v>5123</v>
      </c>
      <c r="O9216">
        <v>20</v>
      </c>
      <c r="P9216">
        <v>3</v>
      </c>
      <c r="Q9216" t="s">
        <v>32</v>
      </c>
      <c r="R9216" t="s">
        <v>8304</v>
      </c>
      <c r="S9216">
        <v>19.97</v>
      </c>
      <c r="T9216">
        <v>177</v>
      </c>
      <c r="U9216" t="s">
        <v>19</v>
      </c>
      <c r="V9216" s="2">
        <v>43266</v>
      </c>
      <c r="W9216" t="s">
        <v>39</v>
      </c>
      <c r="X9216" t="s">
        <v>34</v>
      </c>
      <c r="Y9216" t="s">
        <v>52</v>
      </c>
    </row>
    <row r="9217" spans="1:25" hidden="1" x14ac:dyDescent="0.35">
      <c r="A9217">
        <v>4</v>
      </c>
      <c r="B9217" t="s">
        <v>43</v>
      </c>
      <c r="C9217">
        <v>6</v>
      </c>
      <c r="D9217" t="s">
        <v>26</v>
      </c>
      <c r="E9217" t="s">
        <v>2877</v>
      </c>
      <c r="F9217" t="s">
        <v>13</v>
      </c>
      <c r="G9217" t="s">
        <v>6944</v>
      </c>
      <c r="H9217" s="1">
        <v>0</v>
      </c>
      <c r="I9217" s="2">
        <v>43377</v>
      </c>
      <c r="J9217" t="s">
        <v>7462</v>
      </c>
      <c r="K9217" t="s">
        <v>102</v>
      </c>
      <c r="L9217">
        <v>2908</v>
      </c>
      <c r="M9217">
        <v>901</v>
      </c>
      <c r="N9217" t="s">
        <v>3247</v>
      </c>
      <c r="O9217">
        <v>14</v>
      </c>
      <c r="P9217">
        <v>1</v>
      </c>
      <c r="Q9217" t="s">
        <v>104</v>
      </c>
      <c r="R9217" t="s">
        <v>8304</v>
      </c>
      <c r="S9217">
        <v>13.98</v>
      </c>
      <c r="T9217">
        <v>30</v>
      </c>
      <c r="U9217" t="s">
        <v>76</v>
      </c>
      <c r="V9217" s="2">
        <v>43381</v>
      </c>
      <c r="W9217" t="s">
        <v>39</v>
      </c>
      <c r="X9217" t="s">
        <v>836</v>
      </c>
      <c r="Y9217" t="s">
        <v>54</v>
      </c>
    </row>
    <row r="9218" spans="1:25" hidden="1" x14ac:dyDescent="0.35">
      <c r="A9218">
        <v>4</v>
      </c>
      <c r="B9218" t="s">
        <v>43</v>
      </c>
      <c r="C9218">
        <v>6</v>
      </c>
      <c r="D9218" t="s">
        <v>26</v>
      </c>
      <c r="E9218" t="s">
        <v>2877</v>
      </c>
      <c r="F9218" t="s">
        <v>13</v>
      </c>
      <c r="G9218" t="s">
        <v>6944</v>
      </c>
      <c r="H9218" s="1">
        <v>0</v>
      </c>
      <c r="I9218" s="2">
        <v>43377</v>
      </c>
      <c r="J9218" t="s">
        <v>7462</v>
      </c>
      <c r="K9218" t="s">
        <v>102</v>
      </c>
      <c r="L9218">
        <v>2908</v>
      </c>
      <c r="M9218">
        <v>983</v>
      </c>
      <c r="N9218" t="s">
        <v>7489</v>
      </c>
      <c r="O9218">
        <v>35</v>
      </c>
      <c r="P9218">
        <v>3</v>
      </c>
      <c r="Q9218" t="s">
        <v>104</v>
      </c>
      <c r="R9218" t="s">
        <v>8304</v>
      </c>
      <c r="S9218">
        <v>34.54</v>
      </c>
      <c r="T9218">
        <v>119</v>
      </c>
      <c r="U9218" t="s">
        <v>76</v>
      </c>
      <c r="V9218" s="2">
        <v>43381</v>
      </c>
      <c r="W9218" t="s">
        <v>39</v>
      </c>
      <c r="X9218" t="s">
        <v>836</v>
      </c>
      <c r="Y9218" t="s">
        <v>42</v>
      </c>
    </row>
    <row r="9219" spans="1:25" hidden="1" x14ac:dyDescent="0.35">
      <c r="A9219">
        <v>4</v>
      </c>
      <c r="B9219" t="s">
        <v>43</v>
      </c>
      <c r="C9219">
        <v>6</v>
      </c>
      <c r="D9219" t="s">
        <v>50</v>
      </c>
      <c r="E9219" t="s">
        <v>2877</v>
      </c>
      <c r="F9219" t="s">
        <v>13</v>
      </c>
      <c r="G9219" t="s">
        <v>6944</v>
      </c>
      <c r="H9219" s="1">
        <v>0</v>
      </c>
      <c r="I9219" s="2">
        <v>43377</v>
      </c>
      <c r="J9219" t="s">
        <v>7462</v>
      </c>
      <c r="K9219" t="s">
        <v>102</v>
      </c>
      <c r="L9219">
        <v>2908</v>
      </c>
      <c r="M9219">
        <v>798</v>
      </c>
      <c r="N9219" t="s">
        <v>726</v>
      </c>
      <c r="O9219">
        <v>2592</v>
      </c>
      <c r="P9219">
        <v>9</v>
      </c>
      <c r="Q9219" t="s">
        <v>104</v>
      </c>
      <c r="R9219" t="s">
        <v>8304</v>
      </c>
      <c r="S9219">
        <v>2591.96</v>
      </c>
      <c r="T9219">
        <v>5400</v>
      </c>
      <c r="U9219" t="s">
        <v>76</v>
      </c>
      <c r="V9219" s="2">
        <v>43381</v>
      </c>
      <c r="W9219" t="s">
        <v>39</v>
      </c>
      <c r="X9219" t="s">
        <v>836</v>
      </c>
      <c r="Y9219" t="s">
        <v>727</v>
      </c>
    </row>
    <row r="9220" spans="1:25" hidden="1" x14ac:dyDescent="0.35">
      <c r="A9220">
        <v>5</v>
      </c>
      <c r="B9220" t="s">
        <v>43</v>
      </c>
      <c r="C9220">
        <v>6</v>
      </c>
      <c r="D9220" t="s">
        <v>26</v>
      </c>
      <c r="E9220" t="s">
        <v>209</v>
      </c>
      <c r="F9220" t="s">
        <v>13</v>
      </c>
      <c r="G9220" t="s">
        <v>387</v>
      </c>
      <c r="H9220" s="1">
        <v>0</v>
      </c>
      <c r="I9220" s="2">
        <v>43167</v>
      </c>
      <c r="J9220" t="s">
        <v>8010</v>
      </c>
      <c r="K9220" t="s">
        <v>73</v>
      </c>
      <c r="L9220">
        <v>49201</v>
      </c>
      <c r="M9220">
        <v>1305</v>
      </c>
      <c r="N9220" t="s">
        <v>3064</v>
      </c>
      <c r="O9220">
        <v>4</v>
      </c>
      <c r="P9220">
        <v>5</v>
      </c>
      <c r="Q9220" t="s">
        <v>75</v>
      </c>
      <c r="R9220" t="s">
        <v>92</v>
      </c>
      <c r="S9220">
        <v>3.75</v>
      </c>
      <c r="T9220">
        <v>14</v>
      </c>
      <c r="U9220" t="s">
        <v>33</v>
      </c>
      <c r="V9220" s="2">
        <v>43172</v>
      </c>
      <c r="W9220" t="s">
        <v>39</v>
      </c>
      <c r="X9220" t="s">
        <v>156</v>
      </c>
      <c r="Y9220" t="s">
        <v>49</v>
      </c>
    </row>
    <row r="9221" spans="1:25" hidden="1" x14ac:dyDescent="0.35">
      <c r="A9221">
        <v>5</v>
      </c>
      <c r="B9221" t="s">
        <v>43</v>
      </c>
      <c r="C9221">
        <v>6</v>
      </c>
      <c r="D9221" t="s">
        <v>26</v>
      </c>
      <c r="E9221" t="s">
        <v>209</v>
      </c>
      <c r="F9221" t="s">
        <v>13</v>
      </c>
      <c r="G9221" t="s">
        <v>387</v>
      </c>
      <c r="H9221" s="1">
        <v>0.1</v>
      </c>
      <c r="I9221" s="2">
        <v>43167</v>
      </c>
      <c r="J9221" t="s">
        <v>8010</v>
      </c>
      <c r="K9221" t="s">
        <v>73</v>
      </c>
      <c r="L9221">
        <v>49201</v>
      </c>
      <c r="M9221">
        <v>851</v>
      </c>
      <c r="N9221" t="s">
        <v>6301</v>
      </c>
      <c r="O9221">
        <v>48</v>
      </c>
      <c r="P9221">
        <v>3</v>
      </c>
      <c r="Q9221" t="s">
        <v>75</v>
      </c>
      <c r="R9221" t="s">
        <v>92</v>
      </c>
      <c r="S9221">
        <v>48.33</v>
      </c>
      <c r="T9221">
        <v>207</v>
      </c>
      <c r="U9221" t="s">
        <v>33</v>
      </c>
      <c r="V9221" s="2">
        <v>43172</v>
      </c>
      <c r="W9221" t="s">
        <v>39</v>
      </c>
      <c r="X9221" t="s">
        <v>156</v>
      </c>
      <c r="Y9221" t="s">
        <v>56</v>
      </c>
    </row>
    <row r="9222" spans="1:25" hidden="1" x14ac:dyDescent="0.35">
      <c r="A9222">
        <v>2</v>
      </c>
      <c r="B9222" t="s">
        <v>25</v>
      </c>
      <c r="C9222">
        <v>1</v>
      </c>
      <c r="D9222" t="s">
        <v>26</v>
      </c>
      <c r="E9222" t="s">
        <v>672</v>
      </c>
      <c r="F9222" t="s">
        <v>13</v>
      </c>
      <c r="G9222" t="s">
        <v>5536</v>
      </c>
      <c r="H9222" s="1">
        <v>0</v>
      </c>
      <c r="I9222" s="2">
        <v>43132</v>
      </c>
      <c r="J9222" t="s">
        <v>5926</v>
      </c>
      <c r="K9222" t="s">
        <v>16</v>
      </c>
      <c r="L9222">
        <v>22204</v>
      </c>
      <c r="M9222">
        <v>1667</v>
      </c>
      <c r="N9222" t="s">
        <v>2881</v>
      </c>
      <c r="O9222">
        <v>15</v>
      </c>
      <c r="P9222">
        <v>5</v>
      </c>
      <c r="Q9222" t="s">
        <v>18</v>
      </c>
      <c r="R9222" t="s">
        <v>8304</v>
      </c>
      <c r="S9222">
        <v>14.68</v>
      </c>
      <c r="T9222">
        <v>56</v>
      </c>
      <c r="U9222" t="s">
        <v>33</v>
      </c>
      <c r="V9222" s="2">
        <v>43134</v>
      </c>
      <c r="W9222" t="s">
        <v>130</v>
      </c>
      <c r="X9222" t="s">
        <v>205</v>
      </c>
      <c r="Y9222" t="s">
        <v>42</v>
      </c>
    </row>
    <row r="9223" spans="1:25" hidden="1" x14ac:dyDescent="0.35">
      <c r="A9223">
        <v>6</v>
      </c>
      <c r="B9223" t="s">
        <v>10</v>
      </c>
      <c r="C9223">
        <v>6</v>
      </c>
      <c r="D9223" t="s">
        <v>26</v>
      </c>
      <c r="E9223" t="s">
        <v>3400</v>
      </c>
      <c r="F9223" t="s">
        <v>13</v>
      </c>
      <c r="G9223" t="s">
        <v>1703</v>
      </c>
      <c r="H9223" s="1">
        <v>0.2</v>
      </c>
      <c r="I9223" s="2">
        <v>43325</v>
      </c>
      <c r="J9223" t="s">
        <v>3875</v>
      </c>
      <c r="K9223" t="s">
        <v>73</v>
      </c>
      <c r="L9223">
        <v>75061</v>
      </c>
      <c r="M9223">
        <v>1308</v>
      </c>
      <c r="N9223" t="s">
        <v>956</v>
      </c>
      <c r="O9223">
        <v>-35</v>
      </c>
      <c r="P9223">
        <v>2</v>
      </c>
      <c r="Q9223" t="s">
        <v>75</v>
      </c>
      <c r="R9223" t="s">
        <v>8304</v>
      </c>
      <c r="S9223">
        <v>-34.76</v>
      </c>
      <c r="T9223">
        <v>185</v>
      </c>
      <c r="U9223" t="s">
        <v>19</v>
      </c>
      <c r="V9223" s="2">
        <v>43331</v>
      </c>
      <c r="W9223" t="s">
        <v>39</v>
      </c>
      <c r="X9223" t="s">
        <v>77</v>
      </c>
      <c r="Y9223" t="s">
        <v>356</v>
      </c>
    </row>
    <row r="9224" spans="1:25" hidden="1" x14ac:dyDescent="0.35">
      <c r="A9224">
        <v>6</v>
      </c>
      <c r="B9224" t="s">
        <v>10</v>
      </c>
      <c r="C9224">
        <v>6</v>
      </c>
      <c r="D9224" t="s">
        <v>26</v>
      </c>
      <c r="E9224" t="s">
        <v>3400</v>
      </c>
      <c r="F9224" t="s">
        <v>13</v>
      </c>
      <c r="G9224" t="s">
        <v>1703</v>
      </c>
      <c r="H9224" s="1">
        <v>0.8</v>
      </c>
      <c r="I9224" s="2">
        <v>43325</v>
      </c>
      <c r="J9224" t="s">
        <v>3875</v>
      </c>
      <c r="K9224" t="s">
        <v>73</v>
      </c>
      <c r="L9224">
        <v>75061</v>
      </c>
      <c r="M9224">
        <v>18</v>
      </c>
      <c r="N9224" t="s">
        <v>3415</v>
      </c>
      <c r="O9224">
        <v>-153</v>
      </c>
      <c r="P9224">
        <v>1</v>
      </c>
      <c r="Q9224" t="s">
        <v>75</v>
      </c>
      <c r="R9224" t="s">
        <v>8304</v>
      </c>
      <c r="S9224">
        <v>-153.19999999999999</v>
      </c>
      <c r="T9224">
        <v>59</v>
      </c>
      <c r="U9224" t="s">
        <v>19</v>
      </c>
      <c r="V9224" s="2">
        <v>43331</v>
      </c>
      <c r="W9224" t="s">
        <v>39</v>
      </c>
      <c r="X9224" t="s">
        <v>77</v>
      </c>
      <c r="Y9224" t="s">
        <v>56</v>
      </c>
    </row>
    <row r="9225" spans="1:25" hidden="1" x14ac:dyDescent="0.35">
      <c r="A9225">
        <v>2</v>
      </c>
      <c r="B9225" t="s">
        <v>25</v>
      </c>
      <c r="C9225">
        <v>1</v>
      </c>
      <c r="D9225" t="s">
        <v>50</v>
      </c>
      <c r="E9225" t="s">
        <v>99</v>
      </c>
      <c r="F9225" t="s">
        <v>13</v>
      </c>
      <c r="G9225" t="s">
        <v>8114</v>
      </c>
      <c r="H9225" s="1">
        <v>0.4</v>
      </c>
      <c r="I9225" s="2">
        <v>43342</v>
      </c>
      <c r="J9225" t="s">
        <v>712</v>
      </c>
      <c r="K9225" t="s">
        <v>102</v>
      </c>
      <c r="L9225">
        <v>19143</v>
      </c>
      <c r="M9225">
        <v>33</v>
      </c>
      <c r="N9225" t="s">
        <v>713</v>
      </c>
      <c r="O9225">
        <v>-68</v>
      </c>
      <c r="P9225">
        <v>3</v>
      </c>
      <c r="Q9225" t="s">
        <v>104</v>
      </c>
      <c r="R9225" t="s">
        <v>8304</v>
      </c>
      <c r="S9225">
        <v>-67.88</v>
      </c>
      <c r="T9225">
        <v>291</v>
      </c>
      <c r="U9225" t="s">
        <v>19</v>
      </c>
      <c r="V9225" s="2">
        <v>43344</v>
      </c>
      <c r="W9225" t="s">
        <v>130</v>
      </c>
      <c r="X9225" t="s">
        <v>105</v>
      </c>
      <c r="Y9225" t="s">
        <v>52</v>
      </c>
    </row>
    <row r="9226" spans="1:25" hidden="1" x14ac:dyDescent="0.35">
      <c r="A9226">
        <v>2</v>
      </c>
      <c r="B9226" t="s">
        <v>25</v>
      </c>
      <c r="C9226">
        <v>1</v>
      </c>
      <c r="D9226" t="s">
        <v>26</v>
      </c>
      <c r="E9226" t="s">
        <v>99</v>
      </c>
      <c r="F9226" t="s">
        <v>13</v>
      </c>
      <c r="G9226" t="s">
        <v>8114</v>
      </c>
      <c r="H9226" s="1">
        <v>0.2</v>
      </c>
      <c r="I9226" s="2">
        <v>43342</v>
      </c>
      <c r="J9226" t="s">
        <v>712</v>
      </c>
      <c r="K9226" t="s">
        <v>102</v>
      </c>
      <c r="L9226">
        <v>19143</v>
      </c>
      <c r="M9226">
        <v>666</v>
      </c>
      <c r="N9226" t="s">
        <v>714</v>
      </c>
      <c r="O9226">
        <v>3</v>
      </c>
      <c r="P9226">
        <v>2</v>
      </c>
      <c r="Q9226" t="s">
        <v>104</v>
      </c>
      <c r="R9226" t="s">
        <v>8304</v>
      </c>
      <c r="S9226">
        <v>3.39</v>
      </c>
      <c r="T9226">
        <v>54</v>
      </c>
      <c r="U9226" t="s">
        <v>19</v>
      </c>
      <c r="V9226" s="2">
        <v>43344</v>
      </c>
      <c r="W9226" t="s">
        <v>130</v>
      </c>
      <c r="X9226" t="s">
        <v>105</v>
      </c>
      <c r="Y9226" t="s">
        <v>42</v>
      </c>
    </row>
    <row r="9227" spans="1:25" hidden="1" x14ac:dyDescent="0.35">
      <c r="A9227">
        <v>2</v>
      </c>
      <c r="B9227" t="s">
        <v>25</v>
      </c>
      <c r="C9227">
        <v>1</v>
      </c>
      <c r="D9227" t="s">
        <v>11</v>
      </c>
      <c r="E9227" t="s">
        <v>99</v>
      </c>
      <c r="F9227" t="s">
        <v>13</v>
      </c>
      <c r="G9227" t="s">
        <v>8114</v>
      </c>
      <c r="H9227" s="1">
        <v>0.3</v>
      </c>
      <c r="I9227" s="2">
        <v>43342</v>
      </c>
      <c r="J9227" t="s">
        <v>712</v>
      </c>
      <c r="K9227" t="s">
        <v>102</v>
      </c>
      <c r="L9227">
        <v>19143</v>
      </c>
      <c r="M9227">
        <v>818</v>
      </c>
      <c r="N9227" t="s">
        <v>715</v>
      </c>
      <c r="O9227">
        <v>-259</v>
      </c>
      <c r="P9227">
        <v>4</v>
      </c>
      <c r="Q9227" t="s">
        <v>104</v>
      </c>
      <c r="R9227" t="s">
        <v>8304</v>
      </c>
      <c r="S9227">
        <v>-258.5</v>
      </c>
      <c r="T9227">
        <v>787</v>
      </c>
      <c r="U9227" t="s">
        <v>19</v>
      </c>
      <c r="V9227" s="2">
        <v>43344</v>
      </c>
      <c r="W9227" t="s">
        <v>130</v>
      </c>
      <c r="X9227" t="s">
        <v>105</v>
      </c>
      <c r="Y9227" t="s">
        <v>24</v>
      </c>
    </row>
    <row r="9228" spans="1:25" hidden="1" x14ac:dyDescent="0.35">
      <c r="A9228">
        <v>2</v>
      </c>
      <c r="B9228" t="s">
        <v>25</v>
      </c>
      <c r="C9228">
        <v>1</v>
      </c>
      <c r="D9228" t="s">
        <v>26</v>
      </c>
      <c r="E9228" t="s">
        <v>99</v>
      </c>
      <c r="F9228" t="s">
        <v>13</v>
      </c>
      <c r="G9228" t="s">
        <v>8114</v>
      </c>
      <c r="H9228" s="1">
        <v>0.2</v>
      </c>
      <c r="I9228" s="2">
        <v>43342</v>
      </c>
      <c r="J9228" t="s">
        <v>712</v>
      </c>
      <c r="K9228" t="s">
        <v>102</v>
      </c>
      <c r="L9228">
        <v>19143</v>
      </c>
      <c r="M9228">
        <v>1365</v>
      </c>
      <c r="N9228" t="s">
        <v>716</v>
      </c>
      <c r="O9228">
        <v>34</v>
      </c>
      <c r="P9228">
        <v>10</v>
      </c>
      <c r="Q9228" t="s">
        <v>104</v>
      </c>
      <c r="R9228" t="s">
        <v>8304</v>
      </c>
      <c r="S9228">
        <v>33.83</v>
      </c>
      <c r="T9228">
        <v>100</v>
      </c>
      <c r="U9228" t="s">
        <v>19</v>
      </c>
      <c r="V9228" s="2">
        <v>43344</v>
      </c>
      <c r="W9228" t="s">
        <v>130</v>
      </c>
      <c r="X9228" t="s">
        <v>105</v>
      </c>
      <c r="Y9228" t="s">
        <v>35</v>
      </c>
    </row>
    <row r="9229" spans="1:25" hidden="1" x14ac:dyDescent="0.35">
      <c r="A9229">
        <v>2</v>
      </c>
      <c r="B9229" t="s">
        <v>25</v>
      </c>
      <c r="C9229">
        <v>1</v>
      </c>
      <c r="D9229" t="s">
        <v>26</v>
      </c>
      <c r="E9229" t="s">
        <v>99</v>
      </c>
      <c r="F9229" t="s">
        <v>13</v>
      </c>
      <c r="G9229" t="s">
        <v>8114</v>
      </c>
      <c r="H9229" s="1">
        <v>0.7</v>
      </c>
      <c r="I9229" s="2">
        <v>43342</v>
      </c>
      <c r="J9229" t="s">
        <v>712</v>
      </c>
      <c r="K9229" t="s">
        <v>102</v>
      </c>
      <c r="L9229">
        <v>19143</v>
      </c>
      <c r="M9229">
        <v>700</v>
      </c>
      <c r="N9229" t="s">
        <v>717</v>
      </c>
      <c r="O9229">
        <v>-28</v>
      </c>
      <c r="P9229">
        <v>6</v>
      </c>
      <c r="Q9229" t="s">
        <v>104</v>
      </c>
      <c r="R9229" t="s">
        <v>8304</v>
      </c>
      <c r="S9229">
        <v>-27.69</v>
      </c>
      <c r="T9229">
        <v>38</v>
      </c>
      <c r="U9229" t="s">
        <v>19</v>
      </c>
      <c r="V9229" s="2">
        <v>43344</v>
      </c>
      <c r="W9229" t="s">
        <v>130</v>
      </c>
      <c r="X9229" t="s">
        <v>105</v>
      </c>
      <c r="Y9229" t="s">
        <v>54</v>
      </c>
    </row>
    <row r="9230" spans="1:25" hidden="1" x14ac:dyDescent="0.35">
      <c r="A9230">
        <v>1</v>
      </c>
      <c r="B9230" t="s">
        <v>10</v>
      </c>
      <c r="C9230">
        <v>1</v>
      </c>
      <c r="D9230" t="s">
        <v>11</v>
      </c>
      <c r="E9230" t="s">
        <v>2097</v>
      </c>
      <c r="F9230" t="s">
        <v>13</v>
      </c>
      <c r="G9230" t="s">
        <v>6860</v>
      </c>
      <c r="H9230" s="1">
        <v>0.2</v>
      </c>
      <c r="I9230" s="2">
        <v>43334</v>
      </c>
      <c r="J9230" t="s">
        <v>6885</v>
      </c>
      <c r="K9230" t="s">
        <v>30</v>
      </c>
      <c r="L9230">
        <v>80525</v>
      </c>
      <c r="M9230">
        <v>481</v>
      </c>
      <c r="N9230" t="s">
        <v>1187</v>
      </c>
      <c r="O9230">
        <v>10</v>
      </c>
      <c r="P9230">
        <v>3</v>
      </c>
      <c r="Q9230" t="s">
        <v>32</v>
      </c>
      <c r="R9230" t="s">
        <v>8304</v>
      </c>
      <c r="S9230">
        <v>9.83</v>
      </c>
      <c r="T9230">
        <v>98</v>
      </c>
      <c r="U9230" t="s">
        <v>76</v>
      </c>
      <c r="V9230" s="2">
        <v>43335</v>
      </c>
      <c r="W9230" t="s">
        <v>130</v>
      </c>
      <c r="X9230" t="s">
        <v>285</v>
      </c>
      <c r="Y9230" t="s">
        <v>47</v>
      </c>
    </row>
    <row r="9231" spans="1:25" hidden="1" x14ac:dyDescent="0.35">
      <c r="A9231">
        <v>4</v>
      </c>
      <c r="B9231" t="s">
        <v>25</v>
      </c>
      <c r="C9231">
        <v>3</v>
      </c>
      <c r="D9231" t="s">
        <v>26</v>
      </c>
      <c r="E9231" t="s">
        <v>2556</v>
      </c>
      <c r="F9231" t="s">
        <v>13</v>
      </c>
      <c r="G9231" t="s">
        <v>2010</v>
      </c>
      <c r="H9231" s="1">
        <v>0.2</v>
      </c>
      <c r="I9231" s="2">
        <v>43404</v>
      </c>
      <c r="J9231" t="s">
        <v>3597</v>
      </c>
      <c r="K9231" t="s">
        <v>16</v>
      </c>
      <c r="L9231">
        <v>33021</v>
      </c>
      <c r="M9231">
        <v>1689</v>
      </c>
      <c r="N9231" t="s">
        <v>1112</v>
      </c>
      <c r="O9231">
        <v>11</v>
      </c>
      <c r="P9231">
        <v>6</v>
      </c>
      <c r="Q9231" t="s">
        <v>18</v>
      </c>
      <c r="R9231" t="s">
        <v>8304</v>
      </c>
      <c r="S9231">
        <v>11.22</v>
      </c>
      <c r="T9231">
        <v>32</v>
      </c>
      <c r="U9231" t="s">
        <v>19</v>
      </c>
      <c r="V9231" s="2">
        <v>43408</v>
      </c>
      <c r="W9231" t="s">
        <v>20</v>
      </c>
      <c r="X9231" t="s">
        <v>40</v>
      </c>
      <c r="Y9231" t="s">
        <v>64</v>
      </c>
    </row>
    <row r="9232" spans="1:25" hidden="1" x14ac:dyDescent="0.35">
      <c r="A9232">
        <v>7</v>
      </c>
      <c r="B9232" t="s">
        <v>25</v>
      </c>
      <c r="C9232">
        <v>6</v>
      </c>
      <c r="D9232" t="s">
        <v>26</v>
      </c>
      <c r="E9232" t="s">
        <v>1556</v>
      </c>
      <c r="F9232" t="s">
        <v>13</v>
      </c>
      <c r="G9232" t="s">
        <v>3943</v>
      </c>
      <c r="H9232" s="1">
        <v>0</v>
      </c>
      <c r="I9232" s="2">
        <v>43274</v>
      </c>
      <c r="J9232" t="s">
        <v>4140</v>
      </c>
      <c r="K9232" t="s">
        <v>102</v>
      </c>
      <c r="L9232">
        <v>14215</v>
      </c>
      <c r="M9232">
        <v>461</v>
      </c>
      <c r="N9232" t="s">
        <v>4141</v>
      </c>
      <c r="O9232">
        <v>17</v>
      </c>
      <c r="P9232">
        <v>7</v>
      </c>
      <c r="Q9232" t="s">
        <v>104</v>
      </c>
      <c r="R9232" t="s">
        <v>8304</v>
      </c>
      <c r="S9232">
        <v>16.7</v>
      </c>
      <c r="T9232">
        <v>835</v>
      </c>
      <c r="U9232" t="s">
        <v>19</v>
      </c>
      <c r="V9232" s="2">
        <v>43281</v>
      </c>
      <c r="W9232" t="s">
        <v>39</v>
      </c>
      <c r="X9232" t="s">
        <v>175</v>
      </c>
      <c r="Y9232" t="s">
        <v>356</v>
      </c>
    </row>
    <row r="9233" spans="1:25" x14ac:dyDescent="0.35">
      <c r="A9233">
        <v>4</v>
      </c>
      <c r="B9233" t="s">
        <v>43</v>
      </c>
      <c r="C9233">
        <v>6</v>
      </c>
      <c r="D9233" t="s">
        <v>26</v>
      </c>
      <c r="E9233" t="s">
        <v>27</v>
      </c>
      <c r="F9233" t="s">
        <v>13</v>
      </c>
      <c r="G9233" t="s">
        <v>2100</v>
      </c>
      <c r="H9233" s="1">
        <v>0</v>
      </c>
      <c r="I9233" s="2">
        <v>43153</v>
      </c>
      <c r="J9233" t="s">
        <v>4527</v>
      </c>
      <c r="K9233" t="s">
        <v>30</v>
      </c>
      <c r="L9233">
        <v>90045</v>
      </c>
      <c r="M9233">
        <v>42</v>
      </c>
      <c r="N9233" t="s">
        <v>2896</v>
      </c>
      <c r="O9233">
        <v>5</v>
      </c>
      <c r="P9233">
        <v>3</v>
      </c>
      <c r="Q9233" t="s">
        <v>32</v>
      </c>
      <c r="R9233" t="s">
        <v>8304</v>
      </c>
      <c r="S9233">
        <v>5.01</v>
      </c>
      <c r="T9233">
        <v>11</v>
      </c>
      <c r="U9233" t="s">
        <v>19</v>
      </c>
      <c r="V9233" s="2">
        <v>43157</v>
      </c>
      <c r="W9233" t="s">
        <v>39</v>
      </c>
      <c r="X9233" t="s">
        <v>34</v>
      </c>
      <c r="Y9233" t="s">
        <v>176</v>
      </c>
    </row>
    <row r="9234" spans="1:25" x14ac:dyDescent="0.35">
      <c r="A9234">
        <v>4</v>
      </c>
      <c r="B9234" t="s">
        <v>43</v>
      </c>
      <c r="C9234">
        <v>6</v>
      </c>
      <c r="D9234" t="s">
        <v>50</v>
      </c>
      <c r="E9234" t="s">
        <v>27</v>
      </c>
      <c r="F9234" t="s">
        <v>13</v>
      </c>
      <c r="G9234" t="s">
        <v>2100</v>
      </c>
      <c r="H9234" s="1">
        <v>0</v>
      </c>
      <c r="I9234" s="2">
        <v>43153</v>
      </c>
      <c r="J9234" t="s">
        <v>4527</v>
      </c>
      <c r="K9234" t="s">
        <v>30</v>
      </c>
      <c r="L9234">
        <v>90045</v>
      </c>
      <c r="M9234">
        <v>1084</v>
      </c>
      <c r="N9234" t="s">
        <v>5028</v>
      </c>
      <c r="O9234">
        <v>15</v>
      </c>
      <c r="P9234">
        <v>1</v>
      </c>
      <c r="Q9234" t="s">
        <v>32</v>
      </c>
      <c r="R9234" t="s">
        <v>8304</v>
      </c>
      <c r="S9234">
        <v>15.22</v>
      </c>
      <c r="T9234">
        <v>36</v>
      </c>
      <c r="U9234" t="s">
        <v>19</v>
      </c>
      <c r="V9234" s="2">
        <v>43157</v>
      </c>
      <c r="W9234" t="s">
        <v>39</v>
      </c>
      <c r="X9234" t="s">
        <v>34</v>
      </c>
      <c r="Y9234" t="s">
        <v>113</v>
      </c>
    </row>
    <row r="9235" spans="1:25" x14ac:dyDescent="0.35">
      <c r="A9235">
        <v>4</v>
      </c>
      <c r="B9235" t="s">
        <v>43</v>
      </c>
      <c r="C9235">
        <v>6</v>
      </c>
      <c r="D9235" t="s">
        <v>50</v>
      </c>
      <c r="E9235" t="s">
        <v>27</v>
      </c>
      <c r="F9235" t="s">
        <v>13</v>
      </c>
      <c r="G9235" t="s">
        <v>2100</v>
      </c>
      <c r="H9235" s="1">
        <v>0.2</v>
      </c>
      <c r="I9235" s="2">
        <v>43153</v>
      </c>
      <c r="J9235" t="s">
        <v>4527</v>
      </c>
      <c r="K9235" t="s">
        <v>30</v>
      </c>
      <c r="L9235">
        <v>90045</v>
      </c>
      <c r="M9235">
        <v>153</v>
      </c>
      <c r="N9235" t="s">
        <v>690</v>
      </c>
      <c r="O9235">
        <v>56</v>
      </c>
      <c r="P9235">
        <v>5</v>
      </c>
      <c r="Q9235" t="s">
        <v>32</v>
      </c>
      <c r="R9235" t="s">
        <v>8304</v>
      </c>
      <c r="S9235">
        <v>55.74</v>
      </c>
      <c r="T9235">
        <v>446</v>
      </c>
      <c r="U9235" t="s">
        <v>19</v>
      </c>
      <c r="V9235" s="2">
        <v>43157</v>
      </c>
      <c r="W9235" t="s">
        <v>39</v>
      </c>
      <c r="X9235" t="s">
        <v>34</v>
      </c>
      <c r="Y9235" t="s">
        <v>52</v>
      </c>
    </row>
    <row r="9236" spans="1:25" hidden="1" x14ac:dyDescent="0.35">
      <c r="A9236">
        <v>0</v>
      </c>
      <c r="B9236" t="s">
        <v>10</v>
      </c>
      <c r="C9236">
        <v>0</v>
      </c>
      <c r="D9236" t="s">
        <v>11</v>
      </c>
      <c r="E9236" t="s">
        <v>1732</v>
      </c>
      <c r="F9236" t="s">
        <v>13</v>
      </c>
      <c r="G9236" t="s">
        <v>1733</v>
      </c>
      <c r="H9236" s="1">
        <v>0</v>
      </c>
      <c r="I9236" s="2">
        <v>43444</v>
      </c>
      <c r="J9236" t="s">
        <v>1734</v>
      </c>
      <c r="K9236" t="s">
        <v>73</v>
      </c>
      <c r="L9236">
        <v>46142</v>
      </c>
      <c r="M9236">
        <v>742</v>
      </c>
      <c r="N9236" t="s">
        <v>1068</v>
      </c>
      <c r="O9236">
        <v>356</v>
      </c>
      <c r="P9236">
        <v>5</v>
      </c>
      <c r="Q9236" t="s">
        <v>75</v>
      </c>
      <c r="R9236" t="s">
        <v>8304</v>
      </c>
      <c r="S9236">
        <v>356.23</v>
      </c>
      <c r="T9236">
        <v>1425</v>
      </c>
      <c r="U9236" t="s">
        <v>19</v>
      </c>
      <c r="V9236" s="2">
        <v>43444</v>
      </c>
      <c r="W9236" t="s">
        <v>773</v>
      </c>
      <c r="X9236" t="s">
        <v>167</v>
      </c>
      <c r="Y9236" t="s">
        <v>24</v>
      </c>
    </row>
    <row r="9237" spans="1:25" hidden="1" x14ac:dyDescent="0.35">
      <c r="A9237">
        <v>4</v>
      </c>
      <c r="B9237" t="s">
        <v>43</v>
      </c>
      <c r="C9237">
        <v>6</v>
      </c>
      <c r="D9237" t="s">
        <v>11</v>
      </c>
      <c r="E9237" t="s">
        <v>2303</v>
      </c>
      <c r="F9237" t="s">
        <v>13</v>
      </c>
      <c r="G9237" t="s">
        <v>202</v>
      </c>
      <c r="H9237" s="1">
        <v>0.4</v>
      </c>
      <c r="I9237" s="2">
        <v>43160</v>
      </c>
      <c r="J9237" t="s">
        <v>2459</v>
      </c>
      <c r="K9237" t="s">
        <v>102</v>
      </c>
      <c r="L9237">
        <v>10701</v>
      </c>
      <c r="M9237">
        <v>429</v>
      </c>
      <c r="N9237" t="s">
        <v>1424</v>
      </c>
      <c r="O9237">
        <v>-265</v>
      </c>
      <c r="P9237">
        <v>8</v>
      </c>
      <c r="Q9237" t="s">
        <v>104</v>
      </c>
      <c r="R9237" t="s">
        <v>8304</v>
      </c>
      <c r="S9237">
        <v>-264.92</v>
      </c>
      <c r="T9237">
        <v>837</v>
      </c>
      <c r="U9237" t="s">
        <v>19</v>
      </c>
      <c r="V9237" s="2">
        <v>43164</v>
      </c>
      <c r="W9237" t="s">
        <v>39</v>
      </c>
      <c r="X9237" t="s">
        <v>175</v>
      </c>
      <c r="Y9237" t="s">
        <v>41</v>
      </c>
    </row>
    <row r="9238" spans="1:25" hidden="1" x14ac:dyDescent="0.35">
      <c r="A9238">
        <v>4</v>
      </c>
      <c r="B9238" t="s">
        <v>43</v>
      </c>
      <c r="C9238">
        <v>6</v>
      </c>
      <c r="D9238" t="s">
        <v>26</v>
      </c>
      <c r="E9238" t="s">
        <v>2303</v>
      </c>
      <c r="F9238" t="s">
        <v>13</v>
      </c>
      <c r="G9238" t="s">
        <v>202</v>
      </c>
      <c r="H9238" s="1">
        <v>0</v>
      </c>
      <c r="I9238" s="2">
        <v>43160</v>
      </c>
      <c r="J9238" t="s">
        <v>2459</v>
      </c>
      <c r="K9238" t="s">
        <v>102</v>
      </c>
      <c r="L9238">
        <v>10701</v>
      </c>
      <c r="M9238">
        <v>538</v>
      </c>
      <c r="N9238" t="s">
        <v>125</v>
      </c>
      <c r="O9238">
        <v>12</v>
      </c>
      <c r="P9238">
        <v>1</v>
      </c>
      <c r="Q9238" t="s">
        <v>104</v>
      </c>
      <c r="R9238" t="s">
        <v>8304</v>
      </c>
      <c r="S9238">
        <v>12.13</v>
      </c>
      <c r="T9238">
        <v>26</v>
      </c>
      <c r="U9238" t="s">
        <v>19</v>
      </c>
      <c r="V9238" s="2">
        <v>43164</v>
      </c>
      <c r="W9238" t="s">
        <v>39</v>
      </c>
      <c r="X9238" t="s">
        <v>175</v>
      </c>
      <c r="Y9238" t="s">
        <v>64</v>
      </c>
    </row>
    <row r="9239" spans="1:25" hidden="1" x14ac:dyDescent="0.35">
      <c r="A9239">
        <v>4</v>
      </c>
      <c r="B9239" t="s">
        <v>43</v>
      </c>
      <c r="C9239">
        <v>6</v>
      </c>
      <c r="D9239" t="s">
        <v>26</v>
      </c>
      <c r="E9239" t="s">
        <v>2303</v>
      </c>
      <c r="F9239" t="s">
        <v>13</v>
      </c>
      <c r="G9239" t="s">
        <v>202</v>
      </c>
      <c r="H9239" s="1">
        <v>0</v>
      </c>
      <c r="I9239" s="2">
        <v>43160</v>
      </c>
      <c r="J9239" t="s">
        <v>2459</v>
      </c>
      <c r="K9239" t="s">
        <v>102</v>
      </c>
      <c r="L9239">
        <v>10701</v>
      </c>
      <c r="M9239">
        <v>100</v>
      </c>
      <c r="N9239" t="s">
        <v>614</v>
      </c>
      <c r="O9239">
        <v>105</v>
      </c>
      <c r="P9239">
        <v>2</v>
      </c>
      <c r="Q9239" t="s">
        <v>104</v>
      </c>
      <c r="R9239" t="s">
        <v>8304</v>
      </c>
      <c r="S9239">
        <v>105.25</v>
      </c>
      <c r="T9239">
        <v>363</v>
      </c>
      <c r="U9239" t="s">
        <v>19</v>
      </c>
      <c r="V9239" s="2">
        <v>43164</v>
      </c>
      <c r="W9239" t="s">
        <v>39</v>
      </c>
      <c r="X9239" t="s">
        <v>175</v>
      </c>
      <c r="Y9239" t="s">
        <v>42</v>
      </c>
    </row>
    <row r="9240" spans="1:25" hidden="1" x14ac:dyDescent="0.35">
      <c r="A9240">
        <v>4</v>
      </c>
      <c r="B9240" t="s">
        <v>43</v>
      </c>
      <c r="C9240">
        <v>6</v>
      </c>
      <c r="D9240" t="s">
        <v>50</v>
      </c>
      <c r="E9240" t="s">
        <v>2303</v>
      </c>
      <c r="F9240" t="s">
        <v>13</v>
      </c>
      <c r="G9240" t="s">
        <v>202</v>
      </c>
      <c r="H9240" s="1">
        <v>0</v>
      </c>
      <c r="I9240" s="2">
        <v>43160</v>
      </c>
      <c r="J9240" t="s">
        <v>2459</v>
      </c>
      <c r="K9240" t="s">
        <v>102</v>
      </c>
      <c r="L9240">
        <v>10701</v>
      </c>
      <c r="M9240">
        <v>166</v>
      </c>
      <c r="N9240" t="s">
        <v>5062</v>
      </c>
      <c r="O9240">
        <v>2401</v>
      </c>
      <c r="P9240">
        <v>7</v>
      </c>
      <c r="Q9240" t="s">
        <v>104</v>
      </c>
      <c r="R9240" t="s">
        <v>8304</v>
      </c>
      <c r="S9240">
        <v>2400.9699999999998</v>
      </c>
      <c r="T9240">
        <v>4900</v>
      </c>
      <c r="U9240" t="s">
        <v>19</v>
      </c>
      <c r="V9240" s="2">
        <v>43164</v>
      </c>
      <c r="W9240" t="s">
        <v>39</v>
      </c>
      <c r="X9240" t="s">
        <v>175</v>
      </c>
      <c r="Y9240" t="s">
        <v>422</v>
      </c>
    </row>
    <row r="9241" spans="1:25" hidden="1" x14ac:dyDescent="0.35">
      <c r="A9241">
        <v>4</v>
      </c>
      <c r="B9241" t="s">
        <v>43</v>
      </c>
      <c r="C9241">
        <v>6</v>
      </c>
      <c r="D9241" t="s">
        <v>26</v>
      </c>
      <c r="E9241" t="s">
        <v>737</v>
      </c>
      <c r="F9241" t="s">
        <v>13</v>
      </c>
      <c r="G9241" t="s">
        <v>297</v>
      </c>
      <c r="H9241" s="1">
        <v>0.2</v>
      </c>
      <c r="I9241" s="2">
        <v>43229</v>
      </c>
      <c r="J9241" t="s">
        <v>8011</v>
      </c>
      <c r="K9241" t="s">
        <v>73</v>
      </c>
      <c r="L9241">
        <v>78745</v>
      </c>
      <c r="M9241">
        <v>1704</v>
      </c>
      <c r="N9241" t="s">
        <v>363</v>
      </c>
      <c r="O9241">
        <v>27</v>
      </c>
      <c r="P9241">
        <v>2</v>
      </c>
      <c r="Q9241" t="s">
        <v>75</v>
      </c>
      <c r="R9241" t="s">
        <v>92</v>
      </c>
      <c r="S9241">
        <v>26.82</v>
      </c>
      <c r="T9241">
        <v>77</v>
      </c>
      <c r="U9241" t="s">
        <v>33</v>
      </c>
      <c r="V9241" s="2">
        <v>43233</v>
      </c>
      <c r="W9241" t="s">
        <v>39</v>
      </c>
      <c r="X9241" t="s">
        <v>77</v>
      </c>
      <c r="Y9241" t="s">
        <v>64</v>
      </c>
    </row>
    <row r="9242" spans="1:25" hidden="1" x14ac:dyDescent="0.35">
      <c r="A9242">
        <v>4</v>
      </c>
      <c r="B9242" t="s">
        <v>43</v>
      </c>
      <c r="C9242">
        <v>6</v>
      </c>
      <c r="D9242" t="s">
        <v>26</v>
      </c>
      <c r="E9242" t="s">
        <v>737</v>
      </c>
      <c r="F9242" t="s">
        <v>13</v>
      </c>
      <c r="G9242" t="s">
        <v>297</v>
      </c>
      <c r="H9242" s="1">
        <v>0.2</v>
      </c>
      <c r="I9242" s="2">
        <v>43229</v>
      </c>
      <c r="J9242" t="s">
        <v>8011</v>
      </c>
      <c r="K9242" t="s">
        <v>73</v>
      </c>
      <c r="L9242">
        <v>78745</v>
      </c>
      <c r="M9242">
        <v>866</v>
      </c>
      <c r="N9242" t="s">
        <v>1197</v>
      </c>
      <c r="O9242">
        <v>107</v>
      </c>
      <c r="P9242">
        <v>6</v>
      </c>
      <c r="Q9242" t="s">
        <v>75</v>
      </c>
      <c r="R9242" t="s">
        <v>92</v>
      </c>
      <c r="S9242">
        <v>107.08</v>
      </c>
      <c r="T9242">
        <v>857</v>
      </c>
      <c r="U9242" t="s">
        <v>33</v>
      </c>
      <c r="V9242" s="2">
        <v>43233</v>
      </c>
      <c r="W9242" t="s">
        <v>39</v>
      </c>
      <c r="X9242" t="s">
        <v>77</v>
      </c>
      <c r="Y9242" t="s">
        <v>42</v>
      </c>
    </row>
    <row r="9243" spans="1:25" hidden="1" x14ac:dyDescent="0.35">
      <c r="A9243">
        <v>4</v>
      </c>
      <c r="B9243" t="s">
        <v>43</v>
      </c>
      <c r="C9243">
        <v>6</v>
      </c>
      <c r="D9243" t="s">
        <v>26</v>
      </c>
      <c r="E9243" t="s">
        <v>737</v>
      </c>
      <c r="F9243" t="s">
        <v>13</v>
      </c>
      <c r="G9243" t="s">
        <v>297</v>
      </c>
      <c r="H9243" s="1">
        <v>0.8</v>
      </c>
      <c r="I9243" s="2">
        <v>43229</v>
      </c>
      <c r="J9243" t="s">
        <v>8011</v>
      </c>
      <c r="K9243" t="s">
        <v>73</v>
      </c>
      <c r="L9243">
        <v>78745</v>
      </c>
      <c r="M9243">
        <v>614</v>
      </c>
      <c r="N9243" t="s">
        <v>3979</v>
      </c>
      <c r="O9243">
        <v>-132</v>
      </c>
      <c r="P9243">
        <v>4</v>
      </c>
      <c r="Q9243" t="s">
        <v>75</v>
      </c>
      <c r="R9243" t="s">
        <v>92</v>
      </c>
      <c r="S9243">
        <v>-131.72</v>
      </c>
      <c r="T9243">
        <v>49</v>
      </c>
      <c r="U9243" t="s">
        <v>33</v>
      </c>
      <c r="V9243" s="2">
        <v>43233</v>
      </c>
      <c r="W9243" t="s">
        <v>39</v>
      </c>
      <c r="X9243" t="s">
        <v>77</v>
      </c>
      <c r="Y9243" t="s">
        <v>56</v>
      </c>
    </row>
    <row r="9244" spans="1:25" hidden="1" x14ac:dyDescent="0.35">
      <c r="A9244">
        <v>4</v>
      </c>
      <c r="B9244" t="s">
        <v>43</v>
      </c>
      <c r="C9244">
        <v>6</v>
      </c>
      <c r="D9244" t="s">
        <v>26</v>
      </c>
      <c r="E9244" t="s">
        <v>737</v>
      </c>
      <c r="F9244" t="s">
        <v>13</v>
      </c>
      <c r="G9244" t="s">
        <v>297</v>
      </c>
      <c r="H9244" s="1">
        <v>0.8</v>
      </c>
      <c r="I9244" s="2">
        <v>43229</v>
      </c>
      <c r="J9244" t="s">
        <v>8011</v>
      </c>
      <c r="K9244" t="s">
        <v>73</v>
      </c>
      <c r="L9244">
        <v>78745</v>
      </c>
      <c r="M9244">
        <v>905</v>
      </c>
      <c r="N9244" t="s">
        <v>257</v>
      </c>
      <c r="O9244">
        <v>-20</v>
      </c>
      <c r="P9244">
        <v>4</v>
      </c>
      <c r="Q9244" t="s">
        <v>75</v>
      </c>
      <c r="R9244" t="s">
        <v>92</v>
      </c>
      <c r="S9244">
        <v>-20.440000000000001</v>
      </c>
      <c r="T9244">
        <v>13</v>
      </c>
      <c r="U9244" t="s">
        <v>33</v>
      </c>
      <c r="V9244" s="2">
        <v>43233</v>
      </c>
      <c r="W9244" t="s">
        <v>39</v>
      </c>
      <c r="X9244" t="s">
        <v>77</v>
      </c>
      <c r="Y9244" t="s">
        <v>54</v>
      </c>
    </row>
    <row r="9245" spans="1:25" hidden="1" x14ac:dyDescent="0.35">
      <c r="A9245">
        <v>4</v>
      </c>
      <c r="B9245" t="s">
        <v>43</v>
      </c>
      <c r="C9245">
        <v>6</v>
      </c>
      <c r="D9245" t="s">
        <v>26</v>
      </c>
      <c r="E9245" t="s">
        <v>737</v>
      </c>
      <c r="F9245" t="s">
        <v>13</v>
      </c>
      <c r="G9245" t="s">
        <v>297</v>
      </c>
      <c r="H9245" s="1">
        <v>0.8</v>
      </c>
      <c r="I9245" s="2">
        <v>43229</v>
      </c>
      <c r="J9245" t="s">
        <v>8011</v>
      </c>
      <c r="K9245" t="s">
        <v>73</v>
      </c>
      <c r="L9245">
        <v>78745</v>
      </c>
      <c r="M9245">
        <v>716</v>
      </c>
      <c r="N9245" t="s">
        <v>2867</v>
      </c>
      <c r="O9245">
        <v>-28</v>
      </c>
      <c r="P9245">
        <v>6</v>
      </c>
      <c r="Q9245" t="s">
        <v>75</v>
      </c>
      <c r="R9245" t="s">
        <v>92</v>
      </c>
      <c r="S9245">
        <v>-27.79</v>
      </c>
      <c r="T9245">
        <v>19</v>
      </c>
      <c r="U9245" t="s">
        <v>33</v>
      </c>
      <c r="V9245" s="2">
        <v>43233</v>
      </c>
      <c r="W9245" t="s">
        <v>39</v>
      </c>
      <c r="X9245" t="s">
        <v>77</v>
      </c>
      <c r="Y9245" t="s">
        <v>54</v>
      </c>
    </row>
    <row r="9246" spans="1:25" hidden="1" x14ac:dyDescent="0.35">
      <c r="A9246">
        <v>5</v>
      </c>
      <c r="B9246" t="s">
        <v>43</v>
      </c>
      <c r="C9246">
        <v>6</v>
      </c>
      <c r="D9246" t="s">
        <v>26</v>
      </c>
      <c r="E9246" t="s">
        <v>4670</v>
      </c>
      <c r="F9246" t="s">
        <v>13</v>
      </c>
      <c r="G9246" t="s">
        <v>428</v>
      </c>
      <c r="H9246" s="1">
        <v>0.2</v>
      </c>
      <c r="I9246" s="2">
        <v>43340</v>
      </c>
      <c r="J9246" t="s">
        <v>4671</v>
      </c>
      <c r="K9246" t="s">
        <v>30</v>
      </c>
      <c r="L9246">
        <v>80112</v>
      </c>
      <c r="M9246">
        <v>1654</v>
      </c>
      <c r="N9246" t="s">
        <v>3702</v>
      </c>
      <c r="O9246">
        <v>6</v>
      </c>
      <c r="P9246">
        <v>3</v>
      </c>
      <c r="Q9246" t="s">
        <v>32</v>
      </c>
      <c r="R9246" t="s">
        <v>8304</v>
      </c>
      <c r="S9246">
        <v>5.61</v>
      </c>
      <c r="T9246">
        <v>15</v>
      </c>
      <c r="U9246" t="s">
        <v>19</v>
      </c>
      <c r="V9246" s="2">
        <v>43345</v>
      </c>
      <c r="W9246" t="s">
        <v>39</v>
      </c>
      <c r="X9246" t="s">
        <v>285</v>
      </c>
      <c r="Y9246" t="s">
        <v>64</v>
      </c>
    </row>
    <row r="9247" spans="1:25" hidden="1" x14ac:dyDescent="0.35">
      <c r="A9247">
        <v>5</v>
      </c>
      <c r="B9247" t="s">
        <v>43</v>
      </c>
      <c r="C9247">
        <v>6</v>
      </c>
      <c r="D9247" t="s">
        <v>50</v>
      </c>
      <c r="E9247" t="s">
        <v>4670</v>
      </c>
      <c r="F9247" t="s">
        <v>13</v>
      </c>
      <c r="G9247" t="s">
        <v>428</v>
      </c>
      <c r="H9247" s="1">
        <v>0.2</v>
      </c>
      <c r="I9247" s="2">
        <v>43340</v>
      </c>
      <c r="J9247" t="s">
        <v>4671</v>
      </c>
      <c r="K9247" t="s">
        <v>30</v>
      </c>
      <c r="L9247">
        <v>80112</v>
      </c>
      <c r="M9247">
        <v>156</v>
      </c>
      <c r="N9247" t="s">
        <v>4832</v>
      </c>
      <c r="O9247">
        <v>8</v>
      </c>
      <c r="P9247">
        <v>3</v>
      </c>
      <c r="Q9247" t="s">
        <v>32</v>
      </c>
      <c r="R9247" t="s">
        <v>8304</v>
      </c>
      <c r="S9247">
        <v>8.14</v>
      </c>
      <c r="T9247">
        <v>109</v>
      </c>
      <c r="U9247" t="s">
        <v>19</v>
      </c>
      <c r="V9247" s="2">
        <v>43345</v>
      </c>
      <c r="W9247" t="s">
        <v>39</v>
      </c>
      <c r="X9247" t="s">
        <v>285</v>
      </c>
      <c r="Y9247" t="s">
        <v>52</v>
      </c>
    </row>
    <row r="9248" spans="1:25" hidden="1" x14ac:dyDescent="0.35">
      <c r="A9248">
        <v>4</v>
      </c>
      <c r="B9248" t="s">
        <v>43</v>
      </c>
      <c r="C9248">
        <v>6</v>
      </c>
      <c r="D9248" t="s">
        <v>50</v>
      </c>
      <c r="E9248" t="s">
        <v>1550</v>
      </c>
      <c r="F9248" t="s">
        <v>13</v>
      </c>
      <c r="G9248" t="s">
        <v>306</v>
      </c>
      <c r="H9248" s="1">
        <v>0</v>
      </c>
      <c r="I9248" s="2">
        <v>43418</v>
      </c>
      <c r="J9248" t="s">
        <v>5045</v>
      </c>
      <c r="K9248" t="s">
        <v>102</v>
      </c>
      <c r="L9248">
        <v>21215</v>
      </c>
      <c r="M9248">
        <v>344</v>
      </c>
      <c r="N9248" t="s">
        <v>4971</v>
      </c>
      <c r="O9248">
        <v>25</v>
      </c>
      <c r="P9248">
        <v>3</v>
      </c>
      <c r="Q9248" t="s">
        <v>104</v>
      </c>
      <c r="R9248" t="s">
        <v>8304</v>
      </c>
      <c r="S9248">
        <v>25.19</v>
      </c>
      <c r="T9248">
        <v>90</v>
      </c>
      <c r="U9248" t="s">
        <v>19</v>
      </c>
      <c r="V9248" s="2">
        <v>43422</v>
      </c>
      <c r="W9248" t="s">
        <v>39</v>
      </c>
      <c r="X9248" t="s">
        <v>1549</v>
      </c>
      <c r="Y9248" t="s">
        <v>52</v>
      </c>
    </row>
    <row r="9249" spans="1:25" hidden="1" x14ac:dyDescent="0.35">
      <c r="A9249">
        <v>7</v>
      </c>
      <c r="B9249" t="s">
        <v>25</v>
      </c>
      <c r="C9249">
        <v>6</v>
      </c>
      <c r="D9249" t="s">
        <v>26</v>
      </c>
      <c r="E9249" t="s">
        <v>2529</v>
      </c>
      <c r="F9249" t="s">
        <v>13</v>
      </c>
      <c r="G9249" t="s">
        <v>5393</v>
      </c>
      <c r="H9249" s="1">
        <v>0.7</v>
      </c>
      <c r="I9249" s="2">
        <v>43401</v>
      </c>
      <c r="J9249" t="s">
        <v>6527</v>
      </c>
      <c r="K9249" t="s">
        <v>16</v>
      </c>
      <c r="L9249">
        <v>27834</v>
      </c>
      <c r="M9249">
        <v>1843</v>
      </c>
      <c r="N9249" t="s">
        <v>8250</v>
      </c>
      <c r="O9249">
        <v>-14</v>
      </c>
      <c r="P9249">
        <v>4</v>
      </c>
      <c r="Q9249" t="s">
        <v>18</v>
      </c>
      <c r="R9249" t="s">
        <v>8304</v>
      </c>
      <c r="S9249">
        <v>-14.09</v>
      </c>
      <c r="T9249">
        <v>18</v>
      </c>
      <c r="U9249" t="s">
        <v>33</v>
      </c>
      <c r="V9249" s="2">
        <v>43408</v>
      </c>
      <c r="W9249" t="s">
        <v>39</v>
      </c>
      <c r="X9249" t="s">
        <v>63</v>
      </c>
      <c r="Y9249" t="s">
        <v>54</v>
      </c>
    </row>
    <row r="9250" spans="1:25" hidden="1" x14ac:dyDescent="0.35">
      <c r="A9250">
        <v>2</v>
      </c>
      <c r="B9250" t="s">
        <v>43</v>
      </c>
      <c r="C9250">
        <v>3</v>
      </c>
      <c r="D9250" t="s">
        <v>26</v>
      </c>
      <c r="E9250" t="s">
        <v>99</v>
      </c>
      <c r="F9250" t="s">
        <v>13</v>
      </c>
      <c r="G9250" t="s">
        <v>6889</v>
      </c>
      <c r="H9250" s="1">
        <v>0.2</v>
      </c>
      <c r="I9250" s="2">
        <v>43324</v>
      </c>
      <c r="J9250" t="s">
        <v>7351</v>
      </c>
      <c r="K9250" t="s">
        <v>102</v>
      </c>
      <c r="L9250">
        <v>19134</v>
      </c>
      <c r="M9250">
        <v>349</v>
      </c>
      <c r="N9250" t="s">
        <v>5991</v>
      </c>
      <c r="O9250">
        <v>3</v>
      </c>
      <c r="P9250">
        <v>4</v>
      </c>
      <c r="Q9250" t="s">
        <v>104</v>
      </c>
      <c r="R9250" t="s">
        <v>8304</v>
      </c>
      <c r="S9250">
        <v>2.8</v>
      </c>
      <c r="T9250">
        <v>37</v>
      </c>
      <c r="U9250" t="s">
        <v>76</v>
      </c>
      <c r="V9250" s="2">
        <v>43326</v>
      </c>
      <c r="W9250" t="s">
        <v>20</v>
      </c>
      <c r="X9250" t="s">
        <v>105</v>
      </c>
      <c r="Y9250" t="s">
        <v>49</v>
      </c>
    </row>
    <row r="9251" spans="1:25" hidden="1" x14ac:dyDescent="0.35">
      <c r="A9251">
        <v>4</v>
      </c>
      <c r="B9251" t="s">
        <v>43</v>
      </c>
      <c r="C9251">
        <v>6</v>
      </c>
      <c r="D9251" t="s">
        <v>50</v>
      </c>
      <c r="E9251" t="s">
        <v>122</v>
      </c>
      <c r="F9251" t="s">
        <v>13</v>
      </c>
      <c r="G9251" t="s">
        <v>2746</v>
      </c>
      <c r="H9251" s="1">
        <v>0.2</v>
      </c>
      <c r="I9251" s="2">
        <v>43414</v>
      </c>
      <c r="J9251" t="s">
        <v>5016</v>
      </c>
      <c r="K9251" t="s">
        <v>73</v>
      </c>
      <c r="L9251">
        <v>77036</v>
      </c>
      <c r="M9251">
        <v>959</v>
      </c>
      <c r="N9251" t="s">
        <v>4704</v>
      </c>
      <c r="O9251">
        <v>49</v>
      </c>
      <c r="P9251">
        <v>7</v>
      </c>
      <c r="Q9251" t="s">
        <v>75</v>
      </c>
      <c r="R9251" t="s">
        <v>8304</v>
      </c>
      <c r="S9251">
        <v>48.99</v>
      </c>
      <c r="T9251">
        <v>280</v>
      </c>
      <c r="U9251" t="s">
        <v>19</v>
      </c>
      <c r="V9251" s="2">
        <v>43418</v>
      </c>
      <c r="W9251" t="s">
        <v>39</v>
      </c>
      <c r="X9251" t="s">
        <v>77</v>
      </c>
      <c r="Y9251" t="s">
        <v>113</v>
      </c>
    </row>
    <row r="9252" spans="1:25" hidden="1" x14ac:dyDescent="0.35">
      <c r="A9252">
        <v>2</v>
      </c>
      <c r="B9252" t="s">
        <v>43</v>
      </c>
      <c r="C9252">
        <v>3</v>
      </c>
      <c r="D9252" t="s">
        <v>11</v>
      </c>
      <c r="E9252" t="s">
        <v>99</v>
      </c>
      <c r="F9252" t="s">
        <v>13</v>
      </c>
      <c r="G9252" t="s">
        <v>273</v>
      </c>
      <c r="H9252" s="1">
        <v>0.4</v>
      </c>
      <c r="I9252" s="2">
        <v>43333</v>
      </c>
      <c r="J9252" t="s">
        <v>6968</v>
      </c>
      <c r="K9252" t="s">
        <v>102</v>
      </c>
      <c r="L9252">
        <v>19143</v>
      </c>
      <c r="M9252">
        <v>908</v>
      </c>
      <c r="N9252" t="s">
        <v>8197</v>
      </c>
      <c r="O9252">
        <v>-340</v>
      </c>
      <c r="P9252">
        <v>9</v>
      </c>
      <c r="Q9252" t="s">
        <v>104</v>
      </c>
      <c r="R9252" t="s">
        <v>8304</v>
      </c>
      <c r="S9252">
        <v>-339.71</v>
      </c>
      <c r="T9252">
        <v>815</v>
      </c>
      <c r="U9252" t="s">
        <v>76</v>
      </c>
      <c r="V9252" s="2">
        <v>43335</v>
      </c>
      <c r="W9252" t="s">
        <v>20</v>
      </c>
      <c r="X9252" t="s">
        <v>105</v>
      </c>
      <c r="Y9252" t="s">
        <v>41</v>
      </c>
    </row>
    <row r="9253" spans="1:25" hidden="1" x14ac:dyDescent="0.35">
      <c r="A9253">
        <v>5</v>
      </c>
      <c r="B9253" t="s">
        <v>43</v>
      </c>
      <c r="C9253">
        <v>6</v>
      </c>
      <c r="D9253" t="s">
        <v>26</v>
      </c>
      <c r="E9253" t="s">
        <v>209</v>
      </c>
      <c r="F9253" t="s">
        <v>13</v>
      </c>
      <c r="G9253" t="s">
        <v>131</v>
      </c>
      <c r="H9253" s="1">
        <v>0</v>
      </c>
      <c r="I9253" s="2">
        <v>43235</v>
      </c>
      <c r="J9253" t="s">
        <v>7569</v>
      </c>
      <c r="K9253" t="s">
        <v>16</v>
      </c>
      <c r="L9253">
        <v>39212</v>
      </c>
      <c r="M9253">
        <v>1161</v>
      </c>
      <c r="N9253" t="s">
        <v>1034</v>
      </c>
      <c r="O9253">
        <v>2</v>
      </c>
      <c r="P9253">
        <v>3</v>
      </c>
      <c r="Q9253" t="s">
        <v>18</v>
      </c>
      <c r="R9253" t="s">
        <v>8304</v>
      </c>
      <c r="S9253">
        <v>2.17</v>
      </c>
      <c r="T9253">
        <v>8</v>
      </c>
      <c r="U9253" t="s">
        <v>76</v>
      </c>
      <c r="V9253" s="2">
        <v>43240</v>
      </c>
      <c r="W9253" t="s">
        <v>39</v>
      </c>
      <c r="X9253" t="s">
        <v>887</v>
      </c>
      <c r="Y9253" t="s">
        <v>49</v>
      </c>
    </row>
    <row r="9254" spans="1:25" hidden="1" x14ac:dyDescent="0.35">
      <c r="A9254">
        <v>5</v>
      </c>
      <c r="B9254" t="s">
        <v>43</v>
      </c>
      <c r="C9254">
        <v>6</v>
      </c>
      <c r="D9254" t="s">
        <v>26</v>
      </c>
      <c r="E9254" t="s">
        <v>209</v>
      </c>
      <c r="F9254" t="s">
        <v>13</v>
      </c>
      <c r="G9254" t="s">
        <v>131</v>
      </c>
      <c r="H9254" s="1">
        <v>0</v>
      </c>
      <c r="I9254" s="2">
        <v>43235</v>
      </c>
      <c r="J9254" t="s">
        <v>7569</v>
      </c>
      <c r="K9254" t="s">
        <v>16</v>
      </c>
      <c r="L9254">
        <v>39212</v>
      </c>
      <c r="M9254">
        <v>359</v>
      </c>
      <c r="N9254" t="s">
        <v>3927</v>
      </c>
      <c r="O9254">
        <v>26</v>
      </c>
      <c r="P9254">
        <v>4</v>
      </c>
      <c r="Q9254" t="s">
        <v>18</v>
      </c>
      <c r="R9254" t="s">
        <v>8304</v>
      </c>
      <c r="S9254">
        <v>25.75</v>
      </c>
      <c r="T9254">
        <v>92</v>
      </c>
      <c r="U9254" t="s">
        <v>76</v>
      </c>
      <c r="V9254" s="2">
        <v>43240</v>
      </c>
      <c r="W9254" t="s">
        <v>39</v>
      </c>
      <c r="X9254" t="s">
        <v>887</v>
      </c>
      <c r="Y9254" t="s">
        <v>49</v>
      </c>
    </row>
    <row r="9255" spans="1:25" hidden="1" x14ac:dyDescent="0.35">
      <c r="A9255">
        <v>5</v>
      </c>
      <c r="B9255" t="s">
        <v>43</v>
      </c>
      <c r="C9255">
        <v>6</v>
      </c>
      <c r="D9255" t="s">
        <v>26</v>
      </c>
      <c r="E9255" t="s">
        <v>209</v>
      </c>
      <c r="F9255" t="s">
        <v>13</v>
      </c>
      <c r="G9255" t="s">
        <v>131</v>
      </c>
      <c r="H9255" s="1">
        <v>0</v>
      </c>
      <c r="I9255" s="2">
        <v>43235</v>
      </c>
      <c r="J9255" t="s">
        <v>7569</v>
      </c>
      <c r="K9255" t="s">
        <v>16</v>
      </c>
      <c r="L9255">
        <v>39212</v>
      </c>
      <c r="M9255">
        <v>685</v>
      </c>
      <c r="N9255" t="s">
        <v>3478</v>
      </c>
      <c r="O9255">
        <v>241</v>
      </c>
      <c r="P9255">
        <v>8</v>
      </c>
      <c r="Q9255" t="s">
        <v>18</v>
      </c>
      <c r="R9255" t="s">
        <v>8304</v>
      </c>
      <c r="S9255">
        <v>240.56</v>
      </c>
      <c r="T9255">
        <v>512</v>
      </c>
      <c r="U9255" t="s">
        <v>76</v>
      </c>
      <c r="V9255" s="2">
        <v>43240</v>
      </c>
      <c r="W9255" t="s">
        <v>39</v>
      </c>
      <c r="X9255" t="s">
        <v>887</v>
      </c>
      <c r="Y9255" t="s">
        <v>54</v>
      </c>
    </row>
    <row r="9256" spans="1:25" hidden="1" x14ac:dyDescent="0.35">
      <c r="A9256">
        <v>5</v>
      </c>
      <c r="B9256" t="s">
        <v>43</v>
      </c>
      <c r="C9256">
        <v>6</v>
      </c>
      <c r="D9256" t="s">
        <v>26</v>
      </c>
      <c r="E9256" t="s">
        <v>498</v>
      </c>
      <c r="F9256" t="s">
        <v>13</v>
      </c>
      <c r="G9256" t="s">
        <v>1405</v>
      </c>
      <c r="H9256" s="1">
        <v>0.2</v>
      </c>
      <c r="I9256" s="2">
        <v>43339</v>
      </c>
      <c r="J9256" t="s">
        <v>1406</v>
      </c>
      <c r="K9256" t="s">
        <v>73</v>
      </c>
      <c r="L9256">
        <v>75220</v>
      </c>
      <c r="M9256">
        <v>1051</v>
      </c>
      <c r="N9256" t="s">
        <v>1166</v>
      </c>
      <c r="O9256">
        <v>-11</v>
      </c>
      <c r="P9256">
        <v>5</v>
      </c>
      <c r="Q9256" t="s">
        <v>75</v>
      </c>
      <c r="R9256" t="s">
        <v>8304</v>
      </c>
      <c r="S9256">
        <v>-10.95</v>
      </c>
      <c r="T9256">
        <v>52</v>
      </c>
      <c r="U9256" t="s">
        <v>19</v>
      </c>
      <c r="V9256" s="2">
        <v>43344</v>
      </c>
      <c r="W9256" t="s">
        <v>39</v>
      </c>
      <c r="X9256" t="s">
        <v>77</v>
      </c>
      <c r="Y9256" t="s">
        <v>356</v>
      </c>
    </row>
    <row r="9257" spans="1:25" hidden="1" x14ac:dyDescent="0.35">
      <c r="A9257">
        <v>5</v>
      </c>
      <c r="B9257" t="s">
        <v>43</v>
      </c>
      <c r="C9257">
        <v>6</v>
      </c>
      <c r="D9257" t="s">
        <v>26</v>
      </c>
      <c r="E9257" t="s">
        <v>498</v>
      </c>
      <c r="F9257" t="s">
        <v>13</v>
      </c>
      <c r="G9257" t="s">
        <v>1405</v>
      </c>
      <c r="H9257" s="1">
        <v>0.2</v>
      </c>
      <c r="I9257" s="2">
        <v>43339</v>
      </c>
      <c r="J9257" t="s">
        <v>1406</v>
      </c>
      <c r="K9257" t="s">
        <v>73</v>
      </c>
      <c r="L9257">
        <v>75220</v>
      </c>
      <c r="M9257">
        <v>129</v>
      </c>
      <c r="N9257" t="s">
        <v>8162</v>
      </c>
      <c r="O9257">
        <v>1</v>
      </c>
      <c r="P9257">
        <v>1</v>
      </c>
      <c r="Q9257" t="s">
        <v>75</v>
      </c>
      <c r="R9257" t="s">
        <v>8304</v>
      </c>
      <c r="S9257">
        <v>1.1499999999999999</v>
      </c>
      <c r="T9257">
        <v>4</v>
      </c>
      <c r="U9257" t="s">
        <v>19</v>
      </c>
      <c r="V9257" s="2">
        <v>43344</v>
      </c>
      <c r="W9257" t="s">
        <v>39</v>
      </c>
      <c r="X9257" t="s">
        <v>77</v>
      </c>
      <c r="Y9257" t="s">
        <v>64</v>
      </c>
    </row>
    <row r="9258" spans="1:25" hidden="1" x14ac:dyDescent="0.35">
      <c r="A9258">
        <v>5</v>
      </c>
      <c r="B9258" t="s">
        <v>43</v>
      </c>
      <c r="C9258">
        <v>6</v>
      </c>
      <c r="D9258" t="s">
        <v>26</v>
      </c>
      <c r="E9258" t="s">
        <v>498</v>
      </c>
      <c r="F9258" t="s">
        <v>13</v>
      </c>
      <c r="G9258" t="s">
        <v>1405</v>
      </c>
      <c r="H9258" s="1">
        <v>0.2</v>
      </c>
      <c r="I9258" s="2">
        <v>43339</v>
      </c>
      <c r="J9258" t="s">
        <v>1406</v>
      </c>
      <c r="K9258" t="s">
        <v>73</v>
      </c>
      <c r="L9258">
        <v>75220</v>
      </c>
      <c r="M9258">
        <v>1757</v>
      </c>
      <c r="N9258" t="s">
        <v>1407</v>
      </c>
      <c r="O9258">
        <v>2</v>
      </c>
      <c r="P9258">
        <v>1</v>
      </c>
      <c r="Q9258" t="s">
        <v>75</v>
      </c>
      <c r="R9258" t="s">
        <v>8304</v>
      </c>
      <c r="S9258">
        <v>1.68</v>
      </c>
      <c r="T9258">
        <v>5</v>
      </c>
      <c r="U9258" t="s">
        <v>19</v>
      </c>
      <c r="V9258" s="2">
        <v>43344</v>
      </c>
      <c r="W9258" t="s">
        <v>39</v>
      </c>
      <c r="X9258" t="s">
        <v>77</v>
      </c>
      <c r="Y9258" t="s">
        <v>64</v>
      </c>
    </row>
    <row r="9259" spans="1:25" hidden="1" x14ac:dyDescent="0.35">
      <c r="A9259">
        <v>5</v>
      </c>
      <c r="B9259" t="s">
        <v>43</v>
      </c>
      <c r="C9259">
        <v>6</v>
      </c>
      <c r="D9259" t="s">
        <v>26</v>
      </c>
      <c r="E9259" t="s">
        <v>498</v>
      </c>
      <c r="F9259" t="s">
        <v>13</v>
      </c>
      <c r="G9259" t="s">
        <v>1405</v>
      </c>
      <c r="H9259" s="1">
        <v>0.2</v>
      </c>
      <c r="I9259" s="2">
        <v>43339</v>
      </c>
      <c r="J9259" t="s">
        <v>1406</v>
      </c>
      <c r="K9259" t="s">
        <v>73</v>
      </c>
      <c r="L9259">
        <v>75220</v>
      </c>
      <c r="M9259">
        <v>668</v>
      </c>
      <c r="N9259" t="s">
        <v>8189</v>
      </c>
      <c r="O9259">
        <v>6</v>
      </c>
      <c r="P9259">
        <v>4</v>
      </c>
      <c r="Q9259" t="s">
        <v>75</v>
      </c>
      <c r="R9259" t="s">
        <v>8304</v>
      </c>
      <c r="S9259">
        <v>6.21</v>
      </c>
      <c r="T9259">
        <v>55</v>
      </c>
      <c r="U9259" t="s">
        <v>19</v>
      </c>
      <c r="V9259" s="2">
        <v>43344</v>
      </c>
      <c r="W9259" t="s">
        <v>39</v>
      </c>
      <c r="X9259" t="s">
        <v>77</v>
      </c>
      <c r="Y9259" t="s">
        <v>356</v>
      </c>
    </row>
    <row r="9260" spans="1:25" x14ac:dyDescent="0.35">
      <c r="A9260">
        <v>5</v>
      </c>
      <c r="B9260" t="s">
        <v>43</v>
      </c>
      <c r="C9260">
        <v>6</v>
      </c>
      <c r="D9260" t="s">
        <v>11</v>
      </c>
      <c r="E9260" t="s">
        <v>704</v>
      </c>
      <c r="F9260" t="s">
        <v>13</v>
      </c>
      <c r="G9260" t="s">
        <v>359</v>
      </c>
      <c r="H9260" s="1">
        <v>0.15</v>
      </c>
      <c r="I9260" s="2">
        <v>43369</v>
      </c>
      <c r="J9260" t="s">
        <v>5753</v>
      </c>
      <c r="K9260" t="s">
        <v>30</v>
      </c>
      <c r="L9260">
        <v>92345</v>
      </c>
      <c r="M9260">
        <v>309</v>
      </c>
      <c r="N9260" t="s">
        <v>1653</v>
      </c>
      <c r="O9260">
        <v>20</v>
      </c>
      <c r="P9260">
        <v>5</v>
      </c>
      <c r="Q9260" t="s">
        <v>32</v>
      </c>
      <c r="R9260" t="s">
        <v>8304</v>
      </c>
      <c r="S9260">
        <v>20</v>
      </c>
      <c r="T9260">
        <v>425</v>
      </c>
      <c r="U9260" t="s">
        <v>33</v>
      </c>
      <c r="V9260" s="2">
        <v>43374</v>
      </c>
      <c r="W9260" t="s">
        <v>39</v>
      </c>
      <c r="X9260" t="s">
        <v>34</v>
      </c>
      <c r="Y9260" t="s">
        <v>22</v>
      </c>
    </row>
    <row r="9261" spans="1:25" hidden="1" x14ac:dyDescent="0.35">
      <c r="A9261">
        <v>2</v>
      </c>
      <c r="B9261" t="s">
        <v>43</v>
      </c>
      <c r="C9261">
        <v>3</v>
      </c>
      <c r="D9261" t="s">
        <v>26</v>
      </c>
      <c r="E9261" t="s">
        <v>201</v>
      </c>
      <c r="F9261" t="s">
        <v>13</v>
      </c>
      <c r="G9261" t="s">
        <v>6951</v>
      </c>
      <c r="H9261" s="1">
        <v>0</v>
      </c>
      <c r="I9261" s="2">
        <v>43226</v>
      </c>
      <c r="J9261" t="s">
        <v>7305</v>
      </c>
      <c r="K9261" t="s">
        <v>73</v>
      </c>
      <c r="L9261">
        <v>65807</v>
      </c>
      <c r="M9261">
        <v>286</v>
      </c>
      <c r="N9261" t="s">
        <v>3575</v>
      </c>
      <c r="O9261">
        <v>15</v>
      </c>
      <c r="P9261">
        <v>1</v>
      </c>
      <c r="Q9261" t="s">
        <v>75</v>
      </c>
      <c r="R9261" t="s">
        <v>8304</v>
      </c>
      <c r="S9261">
        <v>15.25</v>
      </c>
      <c r="T9261">
        <v>54</v>
      </c>
      <c r="U9261" t="s">
        <v>76</v>
      </c>
      <c r="V9261" s="2">
        <v>43228</v>
      </c>
      <c r="W9261" t="s">
        <v>20</v>
      </c>
      <c r="X9261" t="s">
        <v>368</v>
      </c>
      <c r="Y9261" t="s">
        <v>56</v>
      </c>
    </row>
    <row r="9262" spans="1:25" x14ac:dyDescent="0.35">
      <c r="A9262">
        <v>0</v>
      </c>
      <c r="B9262" t="s">
        <v>10</v>
      </c>
      <c r="C9262">
        <v>0</v>
      </c>
      <c r="D9262" t="s">
        <v>11</v>
      </c>
      <c r="E9262" t="s">
        <v>88</v>
      </c>
      <c r="F9262" t="s">
        <v>13</v>
      </c>
      <c r="G9262" t="s">
        <v>5335</v>
      </c>
      <c r="H9262" s="1">
        <v>0</v>
      </c>
      <c r="I9262" s="2">
        <v>43367</v>
      </c>
      <c r="J9262" t="s">
        <v>5336</v>
      </c>
      <c r="K9262" t="s">
        <v>30</v>
      </c>
      <c r="L9262">
        <v>94110</v>
      </c>
      <c r="M9262">
        <v>1183</v>
      </c>
      <c r="N9262" t="s">
        <v>1887</v>
      </c>
      <c r="O9262">
        <v>23</v>
      </c>
      <c r="P9262">
        <v>5</v>
      </c>
      <c r="Q9262" t="s">
        <v>32</v>
      </c>
      <c r="R9262" t="s">
        <v>8304</v>
      </c>
      <c r="S9262">
        <v>23.38</v>
      </c>
      <c r="T9262">
        <v>63</v>
      </c>
      <c r="U9262" t="s">
        <v>33</v>
      </c>
      <c r="V9262" s="2">
        <v>43367</v>
      </c>
      <c r="W9262" t="s">
        <v>773</v>
      </c>
      <c r="X9262" t="s">
        <v>34</v>
      </c>
      <c r="Y9262" t="s">
        <v>47</v>
      </c>
    </row>
    <row r="9263" spans="1:25" hidden="1" x14ac:dyDescent="0.35">
      <c r="A9263">
        <v>5</v>
      </c>
      <c r="B9263" t="s">
        <v>25</v>
      </c>
      <c r="C9263">
        <v>3</v>
      </c>
      <c r="D9263" t="s">
        <v>11</v>
      </c>
      <c r="E9263" t="s">
        <v>1550</v>
      </c>
      <c r="F9263" t="s">
        <v>13</v>
      </c>
      <c r="G9263" t="s">
        <v>1647</v>
      </c>
      <c r="H9263" s="1">
        <v>0</v>
      </c>
      <c r="I9263" s="2">
        <v>43346</v>
      </c>
      <c r="J9263" t="s">
        <v>1900</v>
      </c>
      <c r="K9263" t="s">
        <v>102</v>
      </c>
      <c r="L9263">
        <v>21215</v>
      </c>
      <c r="M9263">
        <v>572</v>
      </c>
      <c r="N9263" t="s">
        <v>1880</v>
      </c>
      <c r="O9263">
        <v>4</v>
      </c>
      <c r="P9263">
        <v>2</v>
      </c>
      <c r="Q9263" t="s">
        <v>104</v>
      </c>
      <c r="R9263" t="s">
        <v>8304</v>
      </c>
      <c r="S9263">
        <v>4.28</v>
      </c>
      <c r="T9263">
        <v>15</v>
      </c>
      <c r="U9263" t="s">
        <v>19</v>
      </c>
      <c r="V9263" s="2">
        <v>43351</v>
      </c>
      <c r="W9263" t="s">
        <v>20</v>
      </c>
      <c r="X9263" t="s">
        <v>1549</v>
      </c>
      <c r="Y9263" t="s">
        <v>47</v>
      </c>
    </row>
    <row r="9264" spans="1:25" hidden="1" x14ac:dyDescent="0.35">
      <c r="A9264">
        <v>5</v>
      </c>
      <c r="B9264" t="s">
        <v>25</v>
      </c>
      <c r="C9264">
        <v>3</v>
      </c>
      <c r="D9264" t="s">
        <v>11</v>
      </c>
      <c r="E9264" t="s">
        <v>1550</v>
      </c>
      <c r="F9264" t="s">
        <v>13</v>
      </c>
      <c r="G9264" t="s">
        <v>1647</v>
      </c>
      <c r="H9264" s="1">
        <v>0</v>
      </c>
      <c r="I9264" s="2">
        <v>43346</v>
      </c>
      <c r="J9264" t="s">
        <v>1900</v>
      </c>
      <c r="K9264" t="s">
        <v>102</v>
      </c>
      <c r="L9264">
        <v>21215</v>
      </c>
      <c r="M9264">
        <v>1429</v>
      </c>
      <c r="N9264" t="s">
        <v>1500</v>
      </c>
      <c r="O9264">
        <v>31</v>
      </c>
      <c r="P9264">
        <v>3</v>
      </c>
      <c r="Q9264" t="s">
        <v>104</v>
      </c>
      <c r="R9264" t="s">
        <v>8304</v>
      </c>
      <c r="S9264">
        <v>31.04</v>
      </c>
      <c r="T9264">
        <v>345</v>
      </c>
      <c r="U9264" t="s">
        <v>19</v>
      </c>
      <c r="V9264" s="2">
        <v>43351</v>
      </c>
      <c r="W9264" t="s">
        <v>20</v>
      </c>
      <c r="X9264" t="s">
        <v>1549</v>
      </c>
      <c r="Y9264" t="s">
        <v>22</v>
      </c>
    </row>
    <row r="9265" spans="1:25" hidden="1" x14ac:dyDescent="0.35">
      <c r="A9265">
        <v>5</v>
      </c>
      <c r="B9265" t="s">
        <v>25</v>
      </c>
      <c r="C9265">
        <v>3</v>
      </c>
      <c r="D9265" t="s">
        <v>26</v>
      </c>
      <c r="E9265" t="s">
        <v>1550</v>
      </c>
      <c r="F9265" t="s">
        <v>13</v>
      </c>
      <c r="G9265" t="s">
        <v>1647</v>
      </c>
      <c r="H9265" s="1">
        <v>0</v>
      </c>
      <c r="I9265" s="2">
        <v>43346</v>
      </c>
      <c r="J9265" t="s">
        <v>1900</v>
      </c>
      <c r="K9265" t="s">
        <v>102</v>
      </c>
      <c r="L9265">
        <v>21215</v>
      </c>
      <c r="M9265">
        <v>46</v>
      </c>
      <c r="N9265" t="s">
        <v>3178</v>
      </c>
      <c r="O9265">
        <v>6</v>
      </c>
      <c r="P9265">
        <v>2</v>
      </c>
      <c r="Q9265" t="s">
        <v>104</v>
      </c>
      <c r="R9265" t="s">
        <v>8304</v>
      </c>
      <c r="S9265">
        <v>5.87</v>
      </c>
      <c r="T9265">
        <v>13</v>
      </c>
      <c r="U9265" t="s">
        <v>19</v>
      </c>
      <c r="V9265" s="2">
        <v>43351</v>
      </c>
      <c r="W9265" t="s">
        <v>20</v>
      </c>
      <c r="X9265" t="s">
        <v>1549</v>
      </c>
      <c r="Y9265" t="s">
        <v>54</v>
      </c>
    </row>
    <row r="9266" spans="1:25" hidden="1" x14ac:dyDescent="0.35">
      <c r="A9266">
        <v>5</v>
      </c>
      <c r="B9266" t="s">
        <v>25</v>
      </c>
      <c r="C9266">
        <v>3</v>
      </c>
      <c r="D9266" t="s">
        <v>26</v>
      </c>
      <c r="E9266" t="s">
        <v>1550</v>
      </c>
      <c r="F9266" t="s">
        <v>13</v>
      </c>
      <c r="G9266" t="s">
        <v>1647</v>
      </c>
      <c r="H9266" s="1">
        <v>0</v>
      </c>
      <c r="I9266" s="2">
        <v>43346</v>
      </c>
      <c r="J9266" t="s">
        <v>1900</v>
      </c>
      <c r="K9266" t="s">
        <v>102</v>
      </c>
      <c r="L9266">
        <v>21215</v>
      </c>
      <c r="M9266">
        <v>194</v>
      </c>
      <c r="N9266" t="s">
        <v>3426</v>
      </c>
      <c r="O9266">
        <v>27</v>
      </c>
      <c r="P9266">
        <v>8</v>
      </c>
      <c r="Q9266" t="s">
        <v>104</v>
      </c>
      <c r="R9266" t="s">
        <v>8304</v>
      </c>
      <c r="S9266">
        <v>27.49</v>
      </c>
      <c r="T9266">
        <v>58</v>
      </c>
      <c r="U9266" t="s">
        <v>19</v>
      </c>
      <c r="V9266" s="2">
        <v>43351</v>
      </c>
      <c r="W9266" t="s">
        <v>20</v>
      </c>
      <c r="X9266" t="s">
        <v>1549</v>
      </c>
      <c r="Y9266" t="s">
        <v>35</v>
      </c>
    </row>
    <row r="9267" spans="1:25" hidden="1" x14ac:dyDescent="0.35">
      <c r="A9267">
        <v>4</v>
      </c>
      <c r="B9267" t="s">
        <v>43</v>
      </c>
      <c r="C9267">
        <v>6</v>
      </c>
      <c r="D9267" t="s">
        <v>11</v>
      </c>
      <c r="E9267" t="s">
        <v>2531</v>
      </c>
      <c r="F9267" t="s">
        <v>13</v>
      </c>
      <c r="G9267" t="s">
        <v>89</v>
      </c>
      <c r="H9267" s="1">
        <v>0.2</v>
      </c>
      <c r="I9267" s="2">
        <v>43225</v>
      </c>
      <c r="J9267" t="s">
        <v>2568</v>
      </c>
      <c r="K9267" t="s">
        <v>16</v>
      </c>
      <c r="L9267">
        <v>37421</v>
      </c>
      <c r="M9267">
        <v>577</v>
      </c>
      <c r="N9267" t="s">
        <v>1657</v>
      </c>
      <c r="O9267">
        <v>3</v>
      </c>
      <c r="P9267">
        <v>5</v>
      </c>
      <c r="Q9267" t="s">
        <v>18</v>
      </c>
      <c r="R9267" t="s">
        <v>8304</v>
      </c>
      <c r="S9267">
        <v>3.34</v>
      </c>
      <c r="T9267">
        <v>17</v>
      </c>
      <c r="U9267" t="s">
        <v>19</v>
      </c>
      <c r="V9267" s="2">
        <v>43229</v>
      </c>
      <c r="W9267" t="s">
        <v>39</v>
      </c>
      <c r="X9267" t="s">
        <v>214</v>
      </c>
      <c r="Y9267" t="s">
        <v>47</v>
      </c>
    </row>
    <row r="9268" spans="1:25" hidden="1" x14ac:dyDescent="0.35">
      <c r="A9268">
        <v>6</v>
      </c>
      <c r="B9268" t="s">
        <v>10</v>
      </c>
      <c r="C9268">
        <v>6</v>
      </c>
      <c r="D9268" t="s">
        <v>11</v>
      </c>
      <c r="E9268" t="s">
        <v>737</v>
      </c>
      <c r="F9268" t="s">
        <v>13</v>
      </c>
      <c r="G9268" t="s">
        <v>1273</v>
      </c>
      <c r="H9268" s="1">
        <v>0.3</v>
      </c>
      <c r="I9268" s="2">
        <v>43348</v>
      </c>
      <c r="J9268" t="s">
        <v>5524</v>
      </c>
      <c r="K9268" t="s">
        <v>73</v>
      </c>
      <c r="L9268">
        <v>78745</v>
      </c>
      <c r="M9268">
        <v>1457</v>
      </c>
      <c r="N9268" t="s">
        <v>1096</v>
      </c>
      <c r="O9268">
        <v>-25</v>
      </c>
      <c r="P9268">
        <v>7</v>
      </c>
      <c r="Q9268" t="s">
        <v>75</v>
      </c>
      <c r="R9268" t="s">
        <v>8304</v>
      </c>
      <c r="S9268">
        <v>-24.84</v>
      </c>
      <c r="T9268">
        <v>348</v>
      </c>
      <c r="U9268" t="s">
        <v>33</v>
      </c>
      <c r="V9268" s="2">
        <v>43354</v>
      </c>
      <c r="W9268" t="s">
        <v>39</v>
      </c>
      <c r="X9268" t="s">
        <v>77</v>
      </c>
      <c r="Y9268" t="s">
        <v>24</v>
      </c>
    </row>
    <row r="9269" spans="1:25" hidden="1" x14ac:dyDescent="0.35">
      <c r="A9269">
        <v>4</v>
      </c>
      <c r="B9269" t="s">
        <v>43</v>
      </c>
      <c r="C9269">
        <v>6</v>
      </c>
      <c r="D9269" t="s">
        <v>26</v>
      </c>
      <c r="E9269" t="s">
        <v>122</v>
      </c>
      <c r="F9269" t="s">
        <v>13</v>
      </c>
      <c r="G9269" t="s">
        <v>3031</v>
      </c>
      <c r="H9269" s="1">
        <v>0.8</v>
      </c>
      <c r="I9269" s="2">
        <v>43334</v>
      </c>
      <c r="J9269" t="s">
        <v>3955</v>
      </c>
      <c r="K9269" t="s">
        <v>73</v>
      </c>
      <c r="L9269">
        <v>77041</v>
      </c>
      <c r="M9269">
        <v>711</v>
      </c>
      <c r="N9269" t="s">
        <v>3170</v>
      </c>
      <c r="O9269">
        <v>-7</v>
      </c>
      <c r="P9269">
        <v>2</v>
      </c>
      <c r="Q9269" t="s">
        <v>75</v>
      </c>
      <c r="R9269" t="s">
        <v>8304</v>
      </c>
      <c r="S9269">
        <v>-6.9</v>
      </c>
      <c r="T9269">
        <v>4</v>
      </c>
      <c r="U9269" t="s">
        <v>19</v>
      </c>
      <c r="V9269" s="2">
        <v>43338</v>
      </c>
      <c r="W9269" t="s">
        <v>39</v>
      </c>
      <c r="X9269" t="s">
        <v>77</v>
      </c>
      <c r="Y9269" t="s">
        <v>54</v>
      </c>
    </row>
    <row r="9270" spans="1:25" hidden="1" x14ac:dyDescent="0.35">
      <c r="A9270">
        <v>0</v>
      </c>
      <c r="B9270" t="s">
        <v>10</v>
      </c>
      <c r="C9270">
        <v>0</v>
      </c>
      <c r="D9270" t="s">
        <v>26</v>
      </c>
      <c r="E9270" t="s">
        <v>3265</v>
      </c>
      <c r="F9270" t="s">
        <v>13</v>
      </c>
      <c r="G9270" t="s">
        <v>1184</v>
      </c>
      <c r="H9270" s="1">
        <v>0.2</v>
      </c>
      <c r="I9270" s="2">
        <v>43445</v>
      </c>
      <c r="J9270" t="s">
        <v>3266</v>
      </c>
      <c r="K9270" t="s">
        <v>16</v>
      </c>
      <c r="L9270">
        <v>33030</v>
      </c>
      <c r="M9270">
        <v>1512</v>
      </c>
      <c r="N9270" t="s">
        <v>3267</v>
      </c>
      <c r="O9270">
        <v>7</v>
      </c>
      <c r="P9270">
        <v>3</v>
      </c>
      <c r="Q9270" t="s">
        <v>18</v>
      </c>
      <c r="R9270" t="s">
        <v>8304</v>
      </c>
      <c r="S9270">
        <v>7.46</v>
      </c>
      <c r="T9270">
        <v>85</v>
      </c>
      <c r="U9270" t="s">
        <v>19</v>
      </c>
      <c r="V9270" s="2">
        <v>43445</v>
      </c>
      <c r="W9270" t="s">
        <v>773</v>
      </c>
      <c r="X9270" t="s">
        <v>40</v>
      </c>
      <c r="Y9270" t="s">
        <v>42</v>
      </c>
    </row>
    <row r="9271" spans="1:25" hidden="1" x14ac:dyDescent="0.35">
      <c r="A9271">
        <v>5</v>
      </c>
      <c r="B9271" t="s">
        <v>43</v>
      </c>
      <c r="C9271">
        <v>6</v>
      </c>
      <c r="D9271" t="s">
        <v>11</v>
      </c>
      <c r="E9271" t="s">
        <v>906</v>
      </c>
      <c r="F9271" t="s">
        <v>13</v>
      </c>
      <c r="G9271" t="s">
        <v>770</v>
      </c>
      <c r="H9271" s="1">
        <v>0.2</v>
      </c>
      <c r="I9271" s="2">
        <v>43234</v>
      </c>
      <c r="J9271" t="s">
        <v>5697</v>
      </c>
      <c r="K9271" t="s">
        <v>16</v>
      </c>
      <c r="L9271">
        <v>32216</v>
      </c>
      <c r="M9271">
        <v>489</v>
      </c>
      <c r="N9271" t="s">
        <v>1665</v>
      </c>
      <c r="O9271">
        <v>8</v>
      </c>
      <c r="P9271">
        <v>3</v>
      </c>
      <c r="Q9271" t="s">
        <v>18</v>
      </c>
      <c r="R9271" t="s">
        <v>8304</v>
      </c>
      <c r="S9271">
        <v>8.3000000000000007</v>
      </c>
      <c r="T9271">
        <v>30</v>
      </c>
      <c r="U9271" t="s">
        <v>33</v>
      </c>
      <c r="V9271" s="2">
        <v>43239</v>
      </c>
      <c r="W9271" t="s">
        <v>39</v>
      </c>
      <c r="X9271" t="s">
        <v>40</v>
      </c>
      <c r="Y9271" t="s">
        <v>47</v>
      </c>
    </row>
    <row r="9272" spans="1:25" hidden="1" x14ac:dyDescent="0.35">
      <c r="A9272">
        <v>5</v>
      </c>
      <c r="B9272" t="s">
        <v>43</v>
      </c>
      <c r="C9272">
        <v>6</v>
      </c>
      <c r="D9272" t="s">
        <v>26</v>
      </c>
      <c r="E9272" t="s">
        <v>906</v>
      </c>
      <c r="F9272" t="s">
        <v>13</v>
      </c>
      <c r="G9272" t="s">
        <v>770</v>
      </c>
      <c r="H9272" s="1">
        <v>0.2</v>
      </c>
      <c r="I9272" s="2">
        <v>43234</v>
      </c>
      <c r="J9272" t="s">
        <v>5697</v>
      </c>
      <c r="K9272" t="s">
        <v>16</v>
      </c>
      <c r="L9272">
        <v>32216</v>
      </c>
      <c r="M9272">
        <v>528</v>
      </c>
      <c r="N9272" t="s">
        <v>3307</v>
      </c>
      <c r="O9272">
        <v>0</v>
      </c>
      <c r="P9272">
        <v>2</v>
      </c>
      <c r="Q9272" t="s">
        <v>18</v>
      </c>
      <c r="R9272" t="s">
        <v>8304</v>
      </c>
      <c r="S9272">
        <v>0.42</v>
      </c>
      <c r="T9272">
        <v>5</v>
      </c>
      <c r="U9272" t="s">
        <v>33</v>
      </c>
      <c r="V9272" s="2">
        <v>43239</v>
      </c>
      <c r="W9272" t="s">
        <v>39</v>
      </c>
      <c r="X9272" t="s">
        <v>40</v>
      </c>
      <c r="Y9272" t="s">
        <v>49</v>
      </c>
    </row>
    <row r="9273" spans="1:25" hidden="1" x14ac:dyDescent="0.35">
      <c r="A9273">
        <v>5</v>
      </c>
      <c r="B9273" t="s">
        <v>43</v>
      </c>
      <c r="C9273">
        <v>6</v>
      </c>
      <c r="D9273" t="s">
        <v>26</v>
      </c>
      <c r="E9273" t="s">
        <v>906</v>
      </c>
      <c r="F9273" t="s">
        <v>13</v>
      </c>
      <c r="G9273" t="s">
        <v>770</v>
      </c>
      <c r="H9273" s="1">
        <v>0.2</v>
      </c>
      <c r="I9273" s="2">
        <v>43234</v>
      </c>
      <c r="J9273" t="s">
        <v>5697</v>
      </c>
      <c r="K9273" t="s">
        <v>16</v>
      </c>
      <c r="L9273">
        <v>32216</v>
      </c>
      <c r="M9273">
        <v>1835</v>
      </c>
      <c r="N9273" t="s">
        <v>2876</v>
      </c>
      <c r="O9273">
        <v>11</v>
      </c>
      <c r="P9273">
        <v>6</v>
      </c>
      <c r="Q9273" t="s">
        <v>18</v>
      </c>
      <c r="R9273" t="s">
        <v>8304</v>
      </c>
      <c r="S9273">
        <v>10.89</v>
      </c>
      <c r="T9273">
        <v>31</v>
      </c>
      <c r="U9273" t="s">
        <v>33</v>
      </c>
      <c r="V9273" s="2">
        <v>43239</v>
      </c>
      <c r="W9273" t="s">
        <v>39</v>
      </c>
      <c r="X9273" t="s">
        <v>40</v>
      </c>
      <c r="Y9273" t="s">
        <v>64</v>
      </c>
    </row>
    <row r="9274" spans="1:25" hidden="1" x14ac:dyDescent="0.35">
      <c r="A9274">
        <v>5</v>
      </c>
      <c r="B9274" t="s">
        <v>43</v>
      </c>
      <c r="C9274">
        <v>6</v>
      </c>
      <c r="D9274" t="s">
        <v>26</v>
      </c>
      <c r="E9274" t="s">
        <v>906</v>
      </c>
      <c r="F9274" t="s">
        <v>13</v>
      </c>
      <c r="G9274" t="s">
        <v>770</v>
      </c>
      <c r="H9274" s="1">
        <v>0.7</v>
      </c>
      <c r="I9274" s="2">
        <v>43234</v>
      </c>
      <c r="J9274" t="s">
        <v>5697</v>
      </c>
      <c r="K9274" t="s">
        <v>16</v>
      </c>
      <c r="L9274">
        <v>32216</v>
      </c>
      <c r="M9274">
        <v>1646</v>
      </c>
      <c r="N9274" t="s">
        <v>416</v>
      </c>
      <c r="O9274">
        <v>-8</v>
      </c>
      <c r="P9274">
        <v>2</v>
      </c>
      <c r="Q9274" t="s">
        <v>18</v>
      </c>
      <c r="R9274" t="s">
        <v>8304</v>
      </c>
      <c r="S9274">
        <v>-7.61</v>
      </c>
      <c r="T9274">
        <v>10</v>
      </c>
      <c r="U9274" t="s">
        <v>33</v>
      </c>
      <c r="V9274" s="2">
        <v>43239</v>
      </c>
      <c r="W9274" t="s">
        <v>39</v>
      </c>
      <c r="X9274" t="s">
        <v>40</v>
      </c>
      <c r="Y9274" t="s">
        <v>54</v>
      </c>
    </row>
    <row r="9275" spans="1:25" hidden="1" x14ac:dyDescent="0.35">
      <c r="A9275">
        <v>5</v>
      </c>
      <c r="B9275" t="s">
        <v>43</v>
      </c>
      <c r="C9275">
        <v>6</v>
      </c>
      <c r="D9275" t="s">
        <v>26</v>
      </c>
      <c r="E9275" t="s">
        <v>906</v>
      </c>
      <c r="F9275" t="s">
        <v>13</v>
      </c>
      <c r="G9275" t="s">
        <v>770</v>
      </c>
      <c r="H9275" s="1">
        <v>0.7</v>
      </c>
      <c r="I9275" s="2">
        <v>43234</v>
      </c>
      <c r="J9275" t="s">
        <v>5697</v>
      </c>
      <c r="K9275" t="s">
        <v>16</v>
      </c>
      <c r="L9275">
        <v>32216</v>
      </c>
      <c r="M9275">
        <v>685</v>
      </c>
      <c r="N9275" t="s">
        <v>3478</v>
      </c>
      <c r="O9275">
        <v>-44</v>
      </c>
      <c r="P9275">
        <v>3</v>
      </c>
      <c r="Q9275" t="s">
        <v>18</v>
      </c>
      <c r="R9275" t="s">
        <v>8304</v>
      </c>
      <c r="S9275">
        <v>-44.15</v>
      </c>
      <c r="T9275">
        <v>58</v>
      </c>
      <c r="U9275" t="s">
        <v>33</v>
      </c>
      <c r="V9275" s="2">
        <v>43239</v>
      </c>
      <c r="W9275" t="s">
        <v>39</v>
      </c>
      <c r="X9275" t="s">
        <v>40</v>
      </c>
      <c r="Y9275" t="s">
        <v>54</v>
      </c>
    </row>
    <row r="9276" spans="1:25" hidden="1" x14ac:dyDescent="0.35">
      <c r="A9276">
        <v>5</v>
      </c>
      <c r="B9276" t="s">
        <v>43</v>
      </c>
      <c r="C9276">
        <v>6</v>
      </c>
      <c r="D9276" t="s">
        <v>26</v>
      </c>
      <c r="E9276" t="s">
        <v>906</v>
      </c>
      <c r="F9276" t="s">
        <v>13</v>
      </c>
      <c r="G9276" t="s">
        <v>770</v>
      </c>
      <c r="H9276" s="1">
        <v>0.7</v>
      </c>
      <c r="I9276" s="2">
        <v>43234</v>
      </c>
      <c r="J9276" t="s">
        <v>5697</v>
      </c>
      <c r="K9276" t="s">
        <v>16</v>
      </c>
      <c r="L9276">
        <v>32216</v>
      </c>
      <c r="M9276">
        <v>248</v>
      </c>
      <c r="N9276" t="s">
        <v>226</v>
      </c>
      <c r="O9276">
        <v>-10</v>
      </c>
      <c r="P9276">
        <v>8</v>
      </c>
      <c r="Q9276" t="s">
        <v>18</v>
      </c>
      <c r="R9276" t="s">
        <v>8304</v>
      </c>
      <c r="S9276">
        <v>-9.82</v>
      </c>
      <c r="T9276">
        <v>13</v>
      </c>
      <c r="U9276" t="s">
        <v>33</v>
      </c>
      <c r="V9276" s="2">
        <v>43239</v>
      </c>
      <c r="W9276" t="s">
        <v>39</v>
      </c>
      <c r="X9276" t="s">
        <v>40</v>
      </c>
      <c r="Y9276" t="s">
        <v>54</v>
      </c>
    </row>
    <row r="9277" spans="1:25" hidden="1" x14ac:dyDescent="0.35">
      <c r="A9277">
        <v>5</v>
      </c>
      <c r="B9277" t="s">
        <v>43</v>
      </c>
      <c r="C9277">
        <v>6</v>
      </c>
      <c r="D9277" t="s">
        <v>50</v>
      </c>
      <c r="E9277" t="s">
        <v>906</v>
      </c>
      <c r="F9277" t="s">
        <v>13</v>
      </c>
      <c r="G9277" t="s">
        <v>770</v>
      </c>
      <c r="H9277" s="1">
        <v>0.2</v>
      </c>
      <c r="I9277" s="2">
        <v>43234</v>
      </c>
      <c r="J9277" t="s">
        <v>5697</v>
      </c>
      <c r="K9277" t="s">
        <v>16</v>
      </c>
      <c r="L9277">
        <v>32216</v>
      </c>
      <c r="M9277">
        <v>991</v>
      </c>
      <c r="N9277" t="s">
        <v>162</v>
      </c>
      <c r="O9277">
        <v>4</v>
      </c>
      <c r="P9277">
        <v>5</v>
      </c>
      <c r="Q9277" t="s">
        <v>18</v>
      </c>
      <c r="R9277" t="s">
        <v>8304</v>
      </c>
      <c r="S9277">
        <v>4.3600000000000003</v>
      </c>
      <c r="T9277">
        <v>44</v>
      </c>
      <c r="U9277" t="s">
        <v>33</v>
      </c>
      <c r="V9277" s="2">
        <v>43239</v>
      </c>
      <c r="W9277" t="s">
        <v>39</v>
      </c>
      <c r="X9277" t="s">
        <v>40</v>
      </c>
      <c r="Y9277" t="s">
        <v>52</v>
      </c>
    </row>
    <row r="9278" spans="1:25" hidden="1" x14ac:dyDescent="0.35">
      <c r="A9278">
        <v>6</v>
      </c>
      <c r="B9278" t="s">
        <v>10</v>
      </c>
      <c r="C9278">
        <v>6</v>
      </c>
      <c r="D9278" t="s">
        <v>26</v>
      </c>
      <c r="E9278" t="s">
        <v>2682</v>
      </c>
      <c r="F9278" t="s">
        <v>13</v>
      </c>
      <c r="G9278" t="s">
        <v>1266</v>
      </c>
      <c r="H9278" s="1">
        <v>0</v>
      </c>
      <c r="I9278" s="2">
        <v>43360</v>
      </c>
      <c r="J9278" t="s">
        <v>8076</v>
      </c>
      <c r="K9278" t="s">
        <v>30</v>
      </c>
      <c r="L9278">
        <v>98052</v>
      </c>
      <c r="M9278">
        <v>189</v>
      </c>
      <c r="N9278" t="s">
        <v>4359</v>
      </c>
      <c r="O9278">
        <v>6</v>
      </c>
      <c r="P9278">
        <v>4</v>
      </c>
      <c r="Q9278" t="s">
        <v>32</v>
      </c>
      <c r="R9278" t="s">
        <v>92</v>
      </c>
      <c r="S9278">
        <v>5.91</v>
      </c>
      <c r="T9278">
        <v>12</v>
      </c>
      <c r="U9278" t="s">
        <v>76</v>
      </c>
      <c r="V9278" s="2">
        <v>43366</v>
      </c>
      <c r="W9278" t="s">
        <v>39</v>
      </c>
      <c r="X9278" t="s">
        <v>69</v>
      </c>
      <c r="Y9278" t="s">
        <v>35</v>
      </c>
    </row>
    <row r="9279" spans="1:25" hidden="1" x14ac:dyDescent="0.35">
      <c r="A9279">
        <v>5</v>
      </c>
      <c r="B9279" t="s">
        <v>43</v>
      </c>
      <c r="C9279">
        <v>6</v>
      </c>
      <c r="D9279" t="s">
        <v>26</v>
      </c>
      <c r="E9279" t="s">
        <v>122</v>
      </c>
      <c r="F9279" t="s">
        <v>13</v>
      </c>
      <c r="G9279" t="s">
        <v>1918</v>
      </c>
      <c r="H9279" s="1">
        <v>0.8</v>
      </c>
      <c r="I9279" s="2">
        <v>43369</v>
      </c>
      <c r="J9279" t="s">
        <v>3959</v>
      </c>
      <c r="K9279" t="s">
        <v>73</v>
      </c>
      <c r="L9279">
        <v>77095</v>
      </c>
      <c r="M9279">
        <v>904</v>
      </c>
      <c r="N9279" t="s">
        <v>3960</v>
      </c>
      <c r="O9279">
        <v>-25</v>
      </c>
      <c r="P9279">
        <v>2</v>
      </c>
      <c r="Q9279" t="s">
        <v>75</v>
      </c>
      <c r="R9279" t="s">
        <v>8304</v>
      </c>
      <c r="S9279">
        <v>-25</v>
      </c>
      <c r="T9279">
        <v>16</v>
      </c>
      <c r="U9279" t="s">
        <v>19</v>
      </c>
      <c r="V9279" s="2">
        <v>43374</v>
      </c>
      <c r="W9279" t="s">
        <v>39</v>
      </c>
      <c r="X9279" t="s">
        <v>77</v>
      </c>
      <c r="Y9279" t="s">
        <v>54</v>
      </c>
    </row>
    <row r="9280" spans="1:25" x14ac:dyDescent="0.35">
      <c r="A9280">
        <v>4</v>
      </c>
      <c r="B9280" t="s">
        <v>43</v>
      </c>
      <c r="C9280">
        <v>6</v>
      </c>
      <c r="D9280" t="s">
        <v>11</v>
      </c>
      <c r="E9280" t="s">
        <v>88</v>
      </c>
      <c r="F9280" t="s">
        <v>13</v>
      </c>
      <c r="G9280" t="s">
        <v>1911</v>
      </c>
      <c r="H9280" s="1">
        <v>0</v>
      </c>
      <c r="I9280" s="2">
        <v>43435</v>
      </c>
      <c r="J9280" t="s">
        <v>2601</v>
      </c>
      <c r="K9280" t="s">
        <v>30</v>
      </c>
      <c r="L9280">
        <v>94122</v>
      </c>
      <c r="M9280">
        <v>1618</v>
      </c>
      <c r="N9280" t="s">
        <v>1464</v>
      </c>
      <c r="O9280">
        <v>4</v>
      </c>
      <c r="P9280">
        <v>2</v>
      </c>
      <c r="Q9280" t="s">
        <v>32</v>
      </c>
      <c r="R9280" t="s">
        <v>8304</v>
      </c>
      <c r="S9280">
        <v>4.3499999999999996</v>
      </c>
      <c r="T9280">
        <v>17</v>
      </c>
      <c r="U9280" t="s">
        <v>19</v>
      </c>
      <c r="V9280" s="2">
        <v>43439</v>
      </c>
      <c r="W9280" t="s">
        <v>39</v>
      </c>
      <c r="X9280" t="s">
        <v>34</v>
      </c>
      <c r="Y9280" t="s">
        <v>47</v>
      </c>
    </row>
    <row r="9281" spans="1:25" hidden="1" x14ac:dyDescent="0.35">
      <c r="A9281">
        <v>4</v>
      </c>
      <c r="B9281" t="s">
        <v>43</v>
      </c>
      <c r="C9281">
        <v>6</v>
      </c>
      <c r="D9281" t="s">
        <v>50</v>
      </c>
      <c r="E9281" t="s">
        <v>1319</v>
      </c>
      <c r="F9281" t="s">
        <v>13</v>
      </c>
      <c r="G9281" t="s">
        <v>482</v>
      </c>
      <c r="H9281" s="1">
        <v>0</v>
      </c>
      <c r="I9281" s="2">
        <v>43196</v>
      </c>
      <c r="J9281" t="s">
        <v>7765</v>
      </c>
      <c r="K9281" t="s">
        <v>102</v>
      </c>
      <c r="M9281">
        <v>1177</v>
      </c>
      <c r="N9281" t="s">
        <v>4891</v>
      </c>
      <c r="O9281">
        <v>337</v>
      </c>
      <c r="P9281">
        <v>5</v>
      </c>
      <c r="Q9281" t="s">
        <v>104</v>
      </c>
      <c r="R9281" t="s">
        <v>8304</v>
      </c>
      <c r="S9281">
        <v>336.63</v>
      </c>
      <c r="T9281">
        <v>1295</v>
      </c>
      <c r="U9281" t="s">
        <v>76</v>
      </c>
      <c r="V9281" s="2">
        <v>43200</v>
      </c>
      <c r="W9281" t="s">
        <v>39</v>
      </c>
      <c r="X9281" t="s">
        <v>1915</v>
      </c>
      <c r="Y9281" t="s">
        <v>52</v>
      </c>
    </row>
    <row r="9282" spans="1:25" hidden="1" x14ac:dyDescent="0.35">
      <c r="A9282">
        <v>4</v>
      </c>
      <c r="B9282" t="s">
        <v>25</v>
      </c>
      <c r="C9282">
        <v>3</v>
      </c>
      <c r="D9282" t="s">
        <v>50</v>
      </c>
      <c r="E9282" t="s">
        <v>99</v>
      </c>
      <c r="F9282" t="s">
        <v>13</v>
      </c>
      <c r="G9282" t="s">
        <v>718</v>
      </c>
      <c r="H9282" s="1">
        <v>0.4</v>
      </c>
      <c r="I9282" s="2">
        <v>43215</v>
      </c>
      <c r="J9282" t="s">
        <v>719</v>
      </c>
      <c r="K9282" t="s">
        <v>102</v>
      </c>
      <c r="L9282">
        <v>19134</v>
      </c>
      <c r="M9282">
        <v>157</v>
      </c>
      <c r="N9282" t="s">
        <v>720</v>
      </c>
      <c r="O9282">
        <v>-21</v>
      </c>
      <c r="P9282">
        <v>2</v>
      </c>
      <c r="Q9282" t="s">
        <v>104</v>
      </c>
      <c r="R9282" t="s">
        <v>8304</v>
      </c>
      <c r="S9282">
        <v>-20.7</v>
      </c>
      <c r="T9282">
        <v>83</v>
      </c>
      <c r="U9282" t="s">
        <v>19</v>
      </c>
      <c r="V9282" s="2">
        <v>43219</v>
      </c>
      <c r="W9282" t="s">
        <v>20</v>
      </c>
      <c r="X9282" t="s">
        <v>105</v>
      </c>
      <c r="Y9282" t="s">
        <v>52</v>
      </c>
    </row>
    <row r="9283" spans="1:25" hidden="1" x14ac:dyDescent="0.35">
      <c r="A9283">
        <v>4</v>
      </c>
      <c r="B9283" t="s">
        <v>25</v>
      </c>
      <c r="C9283">
        <v>3</v>
      </c>
      <c r="D9283" t="s">
        <v>26</v>
      </c>
      <c r="E9283" t="s">
        <v>99</v>
      </c>
      <c r="F9283" t="s">
        <v>13</v>
      </c>
      <c r="G9283" t="s">
        <v>718</v>
      </c>
      <c r="H9283" s="1">
        <v>0.7</v>
      </c>
      <c r="I9283" s="2">
        <v>43215</v>
      </c>
      <c r="J9283" t="s">
        <v>719</v>
      </c>
      <c r="K9283" t="s">
        <v>102</v>
      </c>
      <c r="L9283">
        <v>19134</v>
      </c>
      <c r="M9283">
        <v>903</v>
      </c>
      <c r="N9283" t="s">
        <v>721</v>
      </c>
      <c r="O9283">
        <v>-14</v>
      </c>
      <c r="P9283">
        <v>2</v>
      </c>
      <c r="Q9283" t="s">
        <v>104</v>
      </c>
      <c r="R9283" t="s">
        <v>8304</v>
      </c>
      <c r="S9283">
        <v>-13.82</v>
      </c>
      <c r="T9283">
        <v>21</v>
      </c>
      <c r="U9283" t="s">
        <v>19</v>
      </c>
      <c r="V9283" s="2">
        <v>43219</v>
      </c>
      <c r="W9283" t="s">
        <v>20</v>
      </c>
      <c r="X9283" t="s">
        <v>105</v>
      </c>
      <c r="Y9283" t="s">
        <v>54</v>
      </c>
    </row>
    <row r="9284" spans="1:25" hidden="1" x14ac:dyDescent="0.35">
      <c r="A9284">
        <v>4</v>
      </c>
      <c r="B9284" t="s">
        <v>25</v>
      </c>
      <c r="C9284">
        <v>3</v>
      </c>
      <c r="D9284" t="s">
        <v>26</v>
      </c>
      <c r="E9284" t="s">
        <v>99</v>
      </c>
      <c r="F9284" t="s">
        <v>13</v>
      </c>
      <c r="G9284" t="s">
        <v>718</v>
      </c>
      <c r="H9284" s="1">
        <v>0.7</v>
      </c>
      <c r="I9284" s="2">
        <v>43215</v>
      </c>
      <c r="J9284" t="s">
        <v>719</v>
      </c>
      <c r="K9284" t="s">
        <v>102</v>
      </c>
      <c r="L9284">
        <v>19134</v>
      </c>
      <c r="M9284">
        <v>1636</v>
      </c>
      <c r="N9284" t="s">
        <v>722</v>
      </c>
      <c r="O9284">
        <v>-3</v>
      </c>
      <c r="P9284">
        <v>3</v>
      </c>
      <c r="Q9284" t="s">
        <v>104</v>
      </c>
      <c r="R9284" t="s">
        <v>8304</v>
      </c>
      <c r="S9284">
        <v>-3.43</v>
      </c>
      <c r="T9284">
        <v>5</v>
      </c>
      <c r="U9284" t="s">
        <v>19</v>
      </c>
      <c r="V9284" s="2">
        <v>43219</v>
      </c>
      <c r="W9284" t="s">
        <v>20</v>
      </c>
      <c r="X9284" t="s">
        <v>105</v>
      </c>
      <c r="Y9284" t="s">
        <v>54</v>
      </c>
    </row>
    <row r="9285" spans="1:25" hidden="1" x14ac:dyDescent="0.35">
      <c r="A9285">
        <v>4</v>
      </c>
      <c r="B9285" t="s">
        <v>43</v>
      </c>
      <c r="C9285">
        <v>6</v>
      </c>
      <c r="D9285" t="s">
        <v>26</v>
      </c>
      <c r="E9285" t="s">
        <v>2569</v>
      </c>
      <c r="F9285" t="s">
        <v>13</v>
      </c>
      <c r="G9285" t="s">
        <v>6504</v>
      </c>
      <c r="H9285" s="1">
        <v>0.2</v>
      </c>
      <c r="I9285" s="2">
        <v>43383</v>
      </c>
      <c r="J9285" t="s">
        <v>6505</v>
      </c>
      <c r="K9285" t="s">
        <v>16</v>
      </c>
      <c r="L9285">
        <v>27405</v>
      </c>
      <c r="M9285">
        <v>1051</v>
      </c>
      <c r="N9285" t="s">
        <v>1166</v>
      </c>
      <c r="O9285">
        <v>-4</v>
      </c>
      <c r="P9285">
        <v>2</v>
      </c>
      <c r="Q9285" t="s">
        <v>18</v>
      </c>
      <c r="R9285" t="s">
        <v>8304</v>
      </c>
      <c r="S9285">
        <v>-4.38</v>
      </c>
      <c r="T9285">
        <v>21</v>
      </c>
      <c r="U9285" t="s">
        <v>33</v>
      </c>
      <c r="V9285" s="2">
        <v>43387</v>
      </c>
      <c r="W9285" t="s">
        <v>39</v>
      </c>
      <c r="X9285" t="s">
        <v>63</v>
      </c>
      <c r="Y9285" t="s">
        <v>356</v>
      </c>
    </row>
    <row r="9286" spans="1:25" hidden="1" x14ac:dyDescent="0.35">
      <c r="A9286">
        <v>4</v>
      </c>
      <c r="B9286" t="s">
        <v>43</v>
      </c>
      <c r="C9286">
        <v>6</v>
      </c>
      <c r="D9286" t="s">
        <v>26</v>
      </c>
      <c r="E9286" t="s">
        <v>2569</v>
      </c>
      <c r="F9286" t="s">
        <v>13</v>
      </c>
      <c r="G9286" t="s">
        <v>6504</v>
      </c>
      <c r="H9286" s="1">
        <v>0.7</v>
      </c>
      <c r="I9286" s="2">
        <v>43383</v>
      </c>
      <c r="J9286" t="s">
        <v>6505</v>
      </c>
      <c r="K9286" t="s">
        <v>16</v>
      </c>
      <c r="L9286">
        <v>27405</v>
      </c>
      <c r="M9286">
        <v>1317</v>
      </c>
      <c r="N9286" t="s">
        <v>618</v>
      </c>
      <c r="O9286">
        <v>-3</v>
      </c>
      <c r="P9286">
        <v>3</v>
      </c>
      <c r="Q9286" t="s">
        <v>18</v>
      </c>
      <c r="R9286" t="s">
        <v>8304</v>
      </c>
      <c r="S9286">
        <v>-2.73</v>
      </c>
      <c r="T9286">
        <v>4</v>
      </c>
      <c r="U9286" t="s">
        <v>33</v>
      </c>
      <c r="V9286" s="2">
        <v>43387</v>
      </c>
      <c r="W9286" t="s">
        <v>39</v>
      </c>
      <c r="X9286" t="s">
        <v>63</v>
      </c>
      <c r="Y9286" t="s">
        <v>54</v>
      </c>
    </row>
    <row r="9287" spans="1:25" hidden="1" x14ac:dyDescent="0.35">
      <c r="A9287">
        <v>4</v>
      </c>
      <c r="B9287" t="s">
        <v>43</v>
      </c>
      <c r="C9287">
        <v>6</v>
      </c>
      <c r="D9287" t="s">
        <v>26</v>
      </c>
      <c r="E9287" t="s">
        <v>1799</v>
      </c>
      <c r="F9287" t="s">
        <v>13</v>
      </c>
      <c r="G9287" t="s">
        <v>6201</v>
      </c>
      <c r="H9287" s="1">
        <v>0.7</v>
      </c>
      <c r="I9287" s="2">
        <v>43237</v>
      </c>
      <c r="J9287" t="s">
        <v>6524</v>
      </c>
      <c r="K9287" t="s">
        <v>16</v>
      </c>
      <c r="L9287">
        <v>32712</v>
      </c>
      <c r="M9287">
        <v>1316</v>
      </c>
      <c r="N9287" t="s">
        <v>3150</v>
      </c>
      <c r="O9287">
        <v>-2</v>
      </c>
      <c r="P9287">
        <v>2</v>
      </c>
      <c r="Q9287" t="s">
        <v>18</v>
      </c>
      <c r="R9287" t="s">
        <v>8304</v>
      </c>
      <c r="S9287">
        <v>-2.16</v>
      </c>
      <c r="T9287">
        <v>3</v>
      </c>
      <c r="U9287" t="s">
        <v>33</v>
      </c>
      <c r="V9287" s="2">
        <v>43241</v>
      </c>
      <c r="W9287" t="s">
        <v>39</v>
      </c>
      <c r="X9287" t="s">
        <v>40</v>
      </c>
      <c r="Y9287" t="s">
        <v>54</v>
      </c>
    </row>
    <row r="9288" spans="1:25" hidden="1" x14ac:dyDescent="0.35">
      <c r="A9288">
        <v>4</v>
      </c>
      <c r="B9288" t="s">
        <v>43</v>
      </c>
      <c r="C9288">
        <v>6</v>
      </c>
      <c r="D9288" t="s">
        <v>26</v>
      </c>
      <c r="E9288" t="s">
        <v>1799</v>
      </c>
      <c r="F9288" t="s">
        <v>13</v>
      </c>
      <c r="G9288" t="s">
        <v>6201</v>
      </c>
      <c r="H9288" s="1">
        <v>0.7</v>
      </c>
      <c r="I9288" s="2">
        <v>43237</v>
      </c>
      <c r="J9288" t="s">
        <v>6524</v>
      </c>
      <c r="K9288" t="s">
        <v>16</v>
      </c>
      <c r="L9288">
        <v>32712</v>
      </c>
      <c r="M9288">
        <v>701</v>
      </c>
      <c r="N9288" t="s">
        <v>1134</v>
      </c>
      <c r="O9288">
        <v>-22</v>
      </c>
      <c r="P9288">
        <v>6</v>
      </c>
      <c r="Q9288" t="s">
        <v>18</v>
      </c>
      <c r="R9288" t="s">
        <v>8304</v>
      </c>
      <c r="S9288">
        <v>-21.61</v>
      </c>
      <c r="T9288">
        <v>27</v>
      </c>
      <c r="U9288" t="s">
        <v>33</v>
      </c>
      <c r="V9288" s="2">
        <v>43241</v>
      </c>
      <c r="W9288" t="s">
        <v>39</v>
      </c>
      <c r="X9288" t="s">
        <v>40</v>
      </c>
      <c r="Y9288" t="s">
        <v>54</v>
      </c>
    </row>
    <row r="9289" spans="1:25" hidden="1" x14ac:dyDescent="0.35">
      <c r="A9289">
        <v>3</v>
      </c>
      <c r="B9289" t="s">
        <v>25</v>
      </c>
      <c r="C9289">
        <v>1</v>
      </c>
      <c r="D9289" t="s">
        <v>26</v>
      </c>
      <c r="E9289" t="s">
        <v>1389</v>
      </c>
      <c r="F9289" t="s">
        <v>13</v>
      </c>
      <c r="G9289" t="s">
        <v>1390</v>
      </c>
      <c r="H9289" s="1">
        <v>0</v>
      </c>
      <c r="I9289" s="2">
        <v>43437</v>
      </c>
      <c r="J9289" t="s">
        <v>1391</v>
      </c>
      <c r="K9289" t="s">
        <v>102</v>
      </c>
      <c r="L9289">
        <v>11572</v>
      </c>
      <c r="M9289">
        <v>1761</v>
      </c>
      <c r="N9289" t="s">
        <v>1392</v>
      </c>
      <c r="O9289">
        <v>84</v>
      </c>
      <c r="P9289">
        <v>8</v>
      </c>
      <c r="Q9289" t="s">
        <v>104</v>
      </c>
      <c r="R9289" t="s">
        <v>8304</v>
      </c>
      <c r="S9289">
        <v>84.05</v>
      </c>
      <c r="T9289">
        <v>183</v>
      </c>
      <c r="U9289" t="s">
        <v>19</v>
      </c>
      <c r="V9289" s="2">
        <v>43440</v>
      </c>
      <c r="W9289" t="s">
        <v>130</v>
      </c>
      <c r="X9289" t="s">
        <v>175</v>
      </c>
      <c r="Y9289" t="s">
        <v>64</v>
      </c>
    </row>
    <row r="9290" spans="1:25" hidden="1" x14ac:dyDescent="0.35">
      <c r="A9290">
        <v>3</v>
      </c>
      <c r="B9290" t="s">
        <v>25</v>
      </c>
      <c r="C9290">
        <v>1</v>
      </c>
      <c r="D9290" t="s">
        <v>11</v>
      </c>
      <c r="E9290" t="s">
        <v>1389</v>
      </c>
      <c r="F9290" t="s">
        <v>13</v>
      </c>
      <c r="G9290" t="s">
        <v>1390</v>
      </c>
      <c r="H9290" s="1">
        <v>0.4</v>
      </c>
      <c r="I9290" s="2">
        <v>43437</v>
      </c>
      <c r="J9290" t="s">
        <v>1391</v>
      </c>
      <c r="K9290" t="s">
        <v>102</v>
      </c>
      <c r="L9290">
        <v>11572</v>
      </c>
      <c r="M9290">
        <v>320</v>
      </c>
      <c r="N9290" t="s">
        <v>1393</v>
      </c>
      <c r="O9290">
        <v>-153</v>
      </c>
      <c r="P9290">
        <v>2</v>
      </c>
      <c r="Q9290" t="s">
        <v>104</v>
      </c>
      <c r="R9290" t="s">
        <v>8304</v>
      </c>
      <c r="S9290">
        <v>-153.35</v>
      </c>
      <c r="T9290">
        <v>400</v>
      </c>
      <c r="U9290" t="s">
        <v>19</v>
      </c>
      <c r="V9290" s="2">
        <v>43440</v>
      </c>
      <c r="W9290" t="s">
        <v>130</v>
      </c>
      <c r="X9290" t="s">
        <v>175</v>
      </c>
      <c r="Y9290" t="s">
        <v>41</v>
      </c>
    </row>
    <row r="9291" spans="1:25" hidden="1" x14ac:dyDescent="0.35">
      <c r="A9291">
        <v>3</v>
      </c>
      <c r="B9291" t="s">
        <v>25</v>
      </c>
      <c r="C9291">
        <v>1</v>
      </c>
      <c r="D9291" t="s">
        <v>26</v>
      </c>
      <c r="E9291" t="s">
        <v>1389</v>
      </c>
      <c r="F9291" t="s">
        <v>13</v>
      </c>
      <c r="G9291" t="s">
        <v>1390</v>
      </c>
      <c r="H9291" s="1">
        <v>0</v>
      </c>
      <c r="I9291" s="2">
        <v>43437</v>
      </c>
      <c r="J9291" t="s">
        <v>1391</v>
      </c>
      <c r="K9291" t="s">
        <v>102</v>
      </c>
      <c r="L9291">
        <v>11572</v>
      </c>
      <c r="M9291">
        <v>1269</v>
      </c>
      <c r="N9291" t="s">
        <v>1394</v>
      </c>
      <c r="O9291">
        <v>10</v>
      </c>
      <c r="P9291">
        <v>3</v>
      </c>
      <c r="Q9291" t="s">
        <v>104</v>
      </c>
      <c r="R9291" t="s">
        <v>8304</v>
      </c>
      <c r="S9291">
        <v>10.09</v>
      </c>
      <c r="T9291">
        <v>34</v>
      </c>
      <c r="U9291" t="s">
        <v>19</v>
      </c>
      <c r="V9291" s="2">
        <v>43440</v>
      </c>
      <c r="W9291" t="s">
        <v>130</v>
      </c>
      <c r="X9291" t="s">
        <v>175</v>
      </c>
      <c r="Y9291" t="s">
        <v>42</v>
      </c>
    </row>
    <row r="9292" spans="1:25" hidden="1" x14ac:dyDescent="0.35">
      <c r="A9292">
        <v>3</v>
      </c>
      <c r="B9292" t="s">
        <v>25</v>
      </c>
      <c r="C9292">
        <v>1</v>
      </c>
      <c r="D9292" t="s">
        <v>11</v>
      </c>
      <c r="E9292" t="s">
        <v>1389</v>
      </c>
      <c r="F9292" t="s">
        <v>13</v>
      </c>
      <c r="G9292" t="s">
        <v>1390</v>
      </c>
      <c r="H9292" s="1">
        <v>0.1</v>
      </c>
      <c r="I9292" s="2">
        <v>43437</v>
      </c>
      <c r="J9292" t="s">
        <v>1391</v>
      </c>
      <c r="K9292" t="s">
        <v>102</v>
      </c>
      <c r="L9292">
        <v>11572</v>
      </c>
      <c r="M9292">
        <v>761</v>
      </c>
      <c r="N9292" t="s">
        <v>571</v>
      </c>
      <c r="O9292">
        <v>102</v>
      </c>
      <c r="P9292">
        <v>3</v>
      </c>
      <c r="Q9292" t="s">
        <v>104</v>
      </c>
      <c r="R9292" t="s">
        <v>8304</v>
      </c>
      <c r="S9292">
        <v>102.5</v>
      </c>
      <c r="T9292">
        <v>543</v>
      </c>
      <c r="U9292" t="s">
        <v>19</v>
      </c>
      <c r="V9292" s="2">
        <v>43440</v>
      </c>
      <c r="W9292" t="s">
        <v>130</v>
      </c>
      <c r="X9292" t="s">
        <v>175</v>
      </c>
      <c r="Y9292" t="s">
        <v>24</v>
      </c>
    </row>
    <row r="9293" spans="1:25" hidden="1" x14ac:dyDescent="0.35">
      <c r="A9293">
        <v>3</v>
      </c>
      <c r="B9293" t="s">
        <v>25</v>
      </c>
      <c r="C9293">
        <v>1</v>
      </c>
      <c r="D9293" t="s">
        <v>26</v>
      </c>
      <c r="E9293" t="s">
        <v>1389</v>
      </c>
      <c r="F9293" t="s">
        <v>13</v>
      </c>
      <c r="G9293" t="s">
        <v>1390</v>
      </c>
      <c r="H9293" s="1">
        <v>0</v>
      </c>
      <c r="I9293" s="2">
        <v>43437</v>
      </c>
      <c r="J9293" t="s">
        <v>1391</v>
      </c>
      <c r="K9293" t="s">
        <v>102</v>
      </c>
      <c r="L9293">
        <v>11572</v>
      </c>
      <c r="M9293">
        <v>232</v>
      </c>
      <c r="N9293" t="s">
        <v>924</v>
      </c>
      <c r="O9293">
        <v>3</v>
      </c>
      <c r="P9293">
        <v>2</v>
      </c>
      <c r="Q9293" t="s">
        <v>104</v>
      </c>
      <c r="R9293" t="s">
        <v>8304</v>
      </c>
      <c r="S9293">
        <v>3.02</v>
      </c>
      <c r="T9293">
        <v>6</v>
      </c>
      <c r="U9293" t="s">
        <v>19</v>
      </c>
      <c r="V9293" s="2">
        <v>43440</v>
      </c>
      <c r="W9293" t="s">
        <v>130</v>
      </c>
      <c r="X9293" t="s">
        <v>175</v>
      </c>
      <c r="Y9293" t="s">
        <v>35</v>
      </c>
    </row>
    <row r="9294" spans="1:25" hidden="1" x14ac:dyDescent="0.35">
      <c r="A9294">
        <v>3</v>
      </c>
      <c r="B9294" t="s">
        <v>25</v>
      </c>
      <c r="C9294">
        <v>1</v>
      </c>
      <c r="D9294" t="s">
        <v>26</v>
      </c>
      <c r="E9294" t="s">
        <v>201</v>
      </c>
      <c r="F9294" t="s">
        <v>13</v>
      </c>
      <c r="G9294" t="s">
        <v>1383</v>
      </c>
      <c r="H9294" s="1">
        <v>0.2</v>
      </c>
      <c r="I9294" s="2">
        <v>43445</v>
      </c>
      <c r="J9294" t="s">
        <v>5894</v>
      </c>
      <c r="K9294" t="s">
        <v>102</v>
      </c>
      <c r="L9294">
        <v>45503</v>
      </c>
      <c r="M9294">
        <v>295</v>
      </c>
      <c r="N9294" t="s">
        <v>55</v>
      </c>
      <c r="O9294">
        <v>9</v>
      </c>
      <c r="P9294">
        <v>4</v>
      </c>
      <c r="Q9294" t="s">
        <v>104</v>
      </c>
      <c r="R9294" t="s">
        <v>8304</v>
      </c>
      <c r="S9294">
        <v>9.19</v>
      </c>
      <c r="T9294">
        <v>74</v>
      </c>
      <c r="U9294" t="s">
        <v>33</v>
      </c>
      <c r="V9294" s="2">
        <v>43448</v>
      </c>
      <c r="W9294" t="s">
        <v>130</v>
      </c>
      <c r="X9294" t="s">
        <v>309</v>
      </c>
      <c r="Y9294" t="s">
        <v>56</v>
      </c>
    </row>
    <row r="9295" spans="1:25" hidden="1" x14ac:dyDescent="0.35">
      <c r="A9295">
        <v>2</v>
      </c>
      <c r="B9295" t="s">
        <v>43</v>
      </c>
      <c r="C9295">
        <v>3</v>
      </c>
      <c r="D9295" t="s">
        <v>50</v>
      </c>
      <c r="E9295" t="s">
        <v>99</v>
      </c>
      <c r="F9295" t="s">
        <v>13</v>
      </c>
      <c r="G9295" t="s">
        <v>1162</v>
      </c>
      <c r="H9295" s="1">
        <v>0.2</v>
      </c>
      <c r="I9295" s="2">
        <v>43190</v>
      </c>
      <c r="J9295" t="s">
        <v>7943</v>
      </c>
      <c r="K9295" t="s">
        <v>102</v>
      </c>
      <c r="L9295">
        <v>19134</v>
      </c>
      <c r="M9295">
        <v>140</v>
      </c>
      <c r="N9295" t="s">
        <v>4992</v>
      </c>
      <c r="O9295">
        <v>1</v>
      </c>
      <c r="P9295">
        <v>2</v>
      </c>
      <c r="Q9295" t="s">
        <v>104</v>
      </c>
      <c r="R9295" t="s">
        <v>92</v>
      </c>
      <c r="S9295">
        <v>1.2</v>
      </c>
      <c r="T9295">
        <v>32</v>
      </c>
      <c r="U9295" t="s">
        <v>19</v>
      </c>
      <c r="V9295" s="2">
        <v>43192</v>
      </c>
      <c r="W9295" t="s">
        <v>20</v>
      </c>
      <c r="X9295" t="s">
        <v>105</v>
      </c>
      <c r="Y9295" t="s">
        <v>113</v>
      </c>
    </row>
    <row r="9296" spans="1:25" hidden="1" x14ac:dyDescent="0.35">
      <c r="A9296">
        <v>2</v>
      </c>
      <c r="B9296" t="s">
        <v>43</v>
      </c>
      <c r="C9296">
        <v>3</v>
      </c>
      <c r="D9296" t="s">
        <v>50</v>
      </c>
      <c r="E9296" t="s">
        <v>99</v>
      </c>
      <c r="F9296" t="s">
        <v>13</v>
      </c>
      <c r="G9296" t="s">
        <v>1162</v>
      </c>
      <c r="H9296" s="1">
        <v>0.4</v>
      </c>
      <c r="I9296" s="2">
        <v>43190</v>
      </c>
      <c r="J9296" t="s">
        <v>7943</v>
      </c>
      <c r="K9296" t="s">
        <v>102</v>
      </c>
      <c r="L9296">
        <v>19134</v>
      </c>
      <c r="M9296">
        <v>993</v>
      </c>
      <c r="N9296" t="s">
        <v>7749</v>
      </c>
      <c r="O9296">
        <v>-61</v>
      </c>
      <c r="P9296">
        <v>3</v>
      </c>
      <c r="Q9296" t="s">
        <v>104</v>
      </c>
      <c r="R9296" t="s">
        <v>92</v>
      </c>
      <c r="S9296">
        <v>-60.84</v>
      </c>
      <c r="T9296">
        <v>281</v>
      </c>
      <c r="U9296" t="s">
        <v>19</v>
      </c>
      <c r="V9296" s="2">
        <v>43192</v>
      </c>
      <c r="W9296" t="s">
        <v>20</v>
      </c>
      <c r="X9296" t="s">
        <v>105</v>
      </c>
      <c r="Y9296" t="s">
        <v>52</v>
      </c>
    </row>
    <row r="9297" spans="1:25" hidden="1" x14ac:dyDescent="0.35">
      <c r="A9297">
        <v>7</v>
      </c>
      <c r="B9297" t="s">
        <v>25</v>
      </c>
      <c r="C9297">
        <v>6</v>
      </c>
      <c r="D9297" t="s">
        <v>50</v>
      </c>
      <c r="E9297" t="s">
        <v>493</v>
      </c>
      <c r="F9297" t="s">
        <v>13</v>
      </c>
      <c r="G9297" t="s">
        <v>148</v>
      </c>
      <c r="H9297" s="1">
        <v>0.2</v>
      </c>
      <c r="I9297" s="2">
        <v>43160</v>
      </c>
      <c r="J9297" t="s">
        <v>6807</v>
      </c>
      <c r="K9297" t="s">
        <v>30</v>
      </c>
      <c r="L9297">
        <v>80219</v>
      </c>
      <c r="M9297">
        <v>1332</v>
      </c>
      <c r="N9297" t="s">
        <v>6808</v>
      </c>
      <c r="O9297">
        <v>14</v>
      </c>
      <c r="P9297">
        <v>2</v>
      </c>
      <c r="Q9297" t="s">
        <v>32</v>
      </c>
      <c r="R9297" t="s">
        <v>8304</v>
      </c>
      <c r="S9297">
        <v>14</v>
      </c>
      <c r="T9297">
        <v>160</v>
      </c>
      <c r="U9297" t="s">
        <v>33</v>
      </c>
      <c r="V9297" s="2">
        <v>43167</v>
      </c>
      <c r="W9297" t="s">
        <v>39</v>
      </c>
      <c r="X9297" t="s">
        <v>285</v>
      </c>
      <c r="Y9297" t="s">
        <v>52</v>
      </c>
    </row>
    <row r="9298" spans="1:25" hidden="1" x14ac:dyDescent="0.35">
      <c r="A9298">
        <v>4</v>
      </c>
      <c r="B9298" t="s">
        <v>43</v>
      </c>
      <c r="C9298">
        <v>6</v>
      </c>
      <c r="D9298" t="s">
        <v>11</v>
      </c>
      <c r="E9298" t="s">
        <v>6394</v>
      </c>
      <c r="F9298" t="s">
        <v>13</v>
      </c>
      <c r="G9298" t="s">
        <v>5331</v>
      </c>
      <c r="H9298" s="1">
        <v>0.3</v>
      </c>
      <c r="I9298" s="2">
        <v>43276</v>
      </c>
      <c r="J9298" t="s">
        <v>7971</v>
      </c>
      <c r="K9298" t="s">
        <v>102</v>
      </c>
      <c r="L9298">
        <v>17403</v>
      </c>
      <c r="M9298">
        <v>761</v>
      </c>
      <c r="N9298" t="s">
        <v>571</v>
      </c>
      <c r="O9298">
        <v>-18</v>
      </c>
      <c r="P9298">
        <v>3</v>
      </c>
      <c r="Q9298" t="s">
        <v>104</v>
      </c>
      <c r="R9298" t="s">
        <v>92</v>
      </c>
      <c r="S9298">
        <v>-18.09</v>
      </c>
      <c r="T9298">
        <v>422</v>
      </c>
      <c r="U9298" t="s">
        <v>33</v>
      </c>
      <c r="V9298" s="2">
        <v>43280</v>
      </c>
      <c r="W9298" t="s">
        <v>39</v>
      </c>
      <c r="X9298" t="s">
        <v>105</v>
      </c>
      <c r="Y9298" t="s">
        <v>24</v>
      </c>
    </row>
    <row r="9299" spans="1:25" hidden="1" x14ac:dyDescent="0.35">
      <c r="A9299">
        <v>4</v>
      </c>
      <c r="B9299" t="s">
        <v>43</v>
      </c>
      <c r="C9299">
        <v>6</v>
      </c>
      <c r="D9299" t="s">
        <v>26</v>
      </c>
      <c r="E9299" t="s">
        <v>6394</v>
      </c>
      <c r="F9299" t="s">
        <v>13</v>
      </c>
      <c r="G9299" t="s">
        <v>5331</v>
      </c>
      <c r="H9299" s="1">
        <v>0.2</v>
      </c>
      <c r="I9299" s="2">
        <v>43276</v>
      </c>
      <c r="J9299" t="s">
        <v>7971</v>
      </c>
      <c r="K9299" t="s">
        <v>102</v>
      </c>
      <c r="L9299">
        <v>17403</v>
      </c>
      <c r="M9299">
        <v>777</v>
      </c>
      <c r="N9299" t="s">
        <v>155</v>
      </c>
      <c r="O9299">
        <v>-51</v>
      </c>
      <c r="P9299">
        <v>6</v>
      </c>
      <c r="Q9299" t="s">
        <v>104</v>
      </c>
      <c r="R9299" t="s">
        <v>92</v>
      </c>
      <c r="S9299">
        <v>-50.87</v>
      </c>
      <c r="T9299">
        <v>254</v>
      </c>
      <c r="U9299" t="s">
        <v>33</v>
      </c>
      <c r="V9299" s="2">
        <v>43280</v>
      </c>
      <c r="W9299" t="s">
        <v>39</v>
      </c>
      <c r="X9299" t="s">
        <v>105</v>
      </c>
      <c r="Y9299" t="s">
        <v>42</v>
      </c>
    </row>
    <row r="9300" spans="1:25" hidden="1" x14ac:dyDescent="0.35">
      <c r="A9300">
        <v>4</v>
      </c>
      <c r="B9300" t="s">
        <v>43</v>
      </c>
      <c r="C9300">
        <v>6</v>
      </c>
      <c r="D9300" t="s">
        <v>26</v>
      </c>
      <c r="E9300" t="s">
        <v>6394</v>
      </c>
      <c r="F9300" t="s">
        <v>13</v>
      </c>
      <c r="G9300" t="s">
        <v>5331</v>
      </c>
      <c r="H9300" s="1">
        <v>0.7</v>
      </c>
      <c r="I9300" s="2">
        <v>43276</v>
      </c>
      <c r="J9300" t="s">
        <v>7971</v>
      </c>
      <c r="K9300" t="s">
        <v>102</v>
      </c>
      <c r="L9300">
        <v>17403</v>
      </c>
      <c r="M9300">
        <v>723</v>
      </c>
      <c r="N9300" t="s">
        <v>354</v>
      </c>
      <c r="O9300">
        <v>-28</v>
      </c>
      <c r="P9300">
        <v>4</v>
      </c>
      <c r="Q9300" t="s">
        <v>104</v>
      </c>
      <c r="R9300" t="s">
        <v>92</v>
      </c>
      <c r="S9300">
        <v>-27.93</v>
      </c>
      <c r="T9300">
        <v>38</v>
      </c>
      <c r="U9300" t="s">
        <v>33</v>
      </c>
      <c r="V9300" s="2">
        <v>43280</v>
      </c>
      <c r="W9300" t="s">
        <v>39</v>
      </c>
      <c r="X9300" t="s">
        <v>105</v>
      </c>
      <c r="Y9300" t="s">
        <v>54</v>
      </c>
    </row>
    <row r="9301" spans="1:25" hidden="1" x14ac:dyDescent="0.35">
      <c r="A9301">
        <v>6</v>
      </c>
      <c r="B9301" t="s">
        <v>10</v>
      </c>
      <c r="C9301">
        <v>6</v>
      </c>
      <c r="D9301" t="s">
        <v>26</v>
      </c>
      <c r="E9301" t="s">
        <v>417</v>
      </c>
      <c r="F9301" t="s">
        <v>13</v>
      </c>
      <c r="G9301" t="s">
        <v>1796</v>
      </c>
      <c r="H9301" s="1">
        <v>0.2</v>
      </c>
      <c r="I9301" s="2">
        <v>43348</v>
      </c>
      <c r="J9301" t="s">
        <v>3896</v>
      </c>
      <c r="K9301" t="s">
        <v>73</v>
      </c>
      <c r="L9301">
        <v>78207</v>
      </c>
      <c r="M9301">
        <v>557</v>
      </c>
      <c r="N9301" t="s">
        <v>142</v>
      </c>
      <c r="O9301">
        <v>-18</v>
      </c>
      <c r="P9301">
        <v>3</v>
      </c>
      <c r="Q9301" t="s">
        <v>75</v>
      </c>
      <c r="R9301" t="s">
        <v>8304</v>
      </c>
      <c r="S9301">
        <v>-17.52</v>
      </c>
      <c r="T9301">
        <v>93</v>
      </c>
      <c r="U9301" t="s">
        <v>19</v>
      </c>
      <c r="V9301" s="2">
        <v>43354</v>
      </c>
      <c r="W9301" t="s">
        <v>39</v>
      </c>
      <c r="X9301" t="s">
        <v>77</v>
      </c>
      <c r="Y9301" t="s">
        <v>42</v>
      </c>
    </row>
    <row r="9302" spans="1:25" hidden="1" x14ac:dyDescent="0.35">
      <c r="A9302">
        <v>5</v>
      </c>
      <c r="B9302" t="s">
        <v>43</v>
      </c>
      <c r="C9302">
        <v>6</v>
      </c>
      <c r="D9302" t="s">
        <v>11</v>
      </c>
      <c r="E9302" t="s">
        <v>2328</v>
      </c>
      <c r="F9302" t="s">
        <v>13</v>
      </c>
      <c r="G9302" t="s">
        <v>8104</v>
      </c>
      <c r="H9302" s="1">
        <v>0</v>
      </c>
      <c r="I9302" s="2">
        <v>43360</v>
      </c>
      <c r="J9302" t="s">
        <v>2329</v>
      </c>
      <c r="K9302" t="s">
        <v>102</v>
      </c>
      <c r="L9302">
        <v>1752</v>
      </c>
      <c r="M9302">
        <v>394</v>
      </c>
      <c r="N9302" t="s">
        <v>2330</v>
      </c>
      <c r="O9302">
        <v>6</v>
      </c>
      <c r="P9302">
        <v>3</v>
      </c>
      <c r="Q9302" t="s">
        <v>104</v>
      </c>
      <c r="R9302" t="s">
        <v>8304</v>
      </c>
      <c r="S9302">
        <v>6.22</v>
      </c>
      <c r="T9302">
        <v>15</v>
      </c>
      <c r="U9302" t="s">
        <v>19</v>
      </c>
      <c r="V9302" s="2">
        <v>43365</v>
      </c>
      <c r="W9302" t="s">
        <v>39</v>
      </c>
      <c r="X9302" t="s">
        <v>744</v>
      </c>
      <c r="Y9302" t="s">
        <v>47</v>
      </c>
    </row>
    <row r="9303" spans="1:25" hidden="1" x14ac:dyDescent="0.35">
      <c r="A9303">
        <v>5</v>
      </c>
      <c r="B9303" t="s">
        <v>43</v>
      </c>
      <c r="C9303">
        <v>6</v>
      </c>
      <c r="D9303" t="s">
        <v>11</v>
      </c>
      <c r="E9303" t="s">
        <v>2328</v>
      </c>
      <c r="F9303" t="s">
        <v>13</v>
      </c>
      <c r="G9303" t="s">
        <v>8104</v>
      </c>
      <c r="H9303" s="1">
        <v>0</v>
      </c>
      <c r="I9303" s="2">
        <v>43360</v>
      </c>
      <c r="J9303" t="s">
        <v>2329</v>
      </c>
      <c r="K9303" t="s">
        <v>102</v>
      </c>
      <c r="L9303">
        <v>1752</v>
      </c>
      <c r="M9303">
        <v>875</v>
      </c>
      <c r="N9303" t="s">
        <v>8178</v>
      </c>
      <c r="O9303">
        <v>61</v>
      </c>
      <c r="P9303">
        <v>3</v>
      </c>
      <c r="Q9303" t="s">
        <v>104</v>
      </c>
      <c r="R9303" t="s">
        <v>8304</v>
      </c>
      <c r="S9303">
        <v>61.38</v>
      </c>
      <c r="T9303">
        <v>192</v>
      </c>
      <c r="U9303" t="s">
        <v>19</v>
      </c>
      <c r="V9303" s="2">
        <v>43365</v>
      </c>
      <c r="W9303" t="s">
        <v>39</v>
      </c>
      <c r="X9303" t="s">
        <v>744</v>
      </c>
      <c r="Y9303" t="s">
        <v>47</v>
      </c>
    </row>
    <row r="9304" spans="1:25" hidden="1" x14ac:dyDescent="0.35">
      <c r="A9304">
        <v>4</v>
      </c>
      <c r="B9304" t="s">
        <v>43</v>
      </c>
      <c r="C9304">
        <v>6</v>
      </c>
      <c r="D9304" t="s">
        <v>26</v>
      </c>
      <c r="E9304" t="s">
        <v>1609</v>
      </c>
      <c r="F9304" t="s">
        <v>13</v>
      </c>
      <c r="G9304" t="s">
        <v>6201</v>
      </c>
      <c r="H9304" s="1">
        <v>0</v>
      </c>
      <c r="I9304" s="2">
        <v>43239</v>
      </c>
      <c r="J9304" t="s">
        <v>6208</v>
      </c>
      <c r="K9304" t="s">
        <v>73</v>
      </c>
      <c r="L9304">
        <v>47905</v>
      </c>
      <c r="M9304">
        <v>1158</v>
      </c>
      <c r="N9304" t="s">
        <v>91</v>
      </c>
      <c r="O9304">
        <v>6</v>
      </c>
      <c r="P9304">
        <v>5</v>
      </c>
      <c r="Q9304" t="s">
        <v>75</v>
      </c>
      <c r="R9304" t="s">
        <v>8304</v>
      </c>
      <c r="S9304">
        <v>6.21</v>
      </c>
      <c r="T9304">
        <v>21</v>
      </c>
      <c r="U9304" t="s">
        <v>33</v>
      </c>
      <c r="V9304" s="2">
        <v>43243</v>
      </c>
      <c r="W9304" t="s">
        <v>39</v>
      </c>
      <c r="X9304" t="s">
        <v>167</v>
      </c>
      <c r="Y9304" t="s">
        <v>49</v>
      </c>
    </row>
    <row r="9305" spans="1:25" hidden="1" x14ac:dyDescent="0.35">
      <c r="A9305">
        <v>4</v>
      </c>
      <c r="B9305" t="s">
        <v>43</v>
      </c>
      <c r="C9305">
        <v>6</v>
      </c>
      <c r="D9305" t="s">
        <v>26</v>
      </c>
      <c r="E9305" t="s">
        <v>65</v>
      </c>
      <c r="F9305" t="s">
        <v>13</v>
      </c>
      <c r="G9305" t="s">
        <v>1142</v>
      </c>
      <c r="H9305" s="1">
        <v>0</v>
      </c>
      <c r="I9305" s="2">
        <v>43460</v>
      </c>
      <c r="J9305" t="s">
        <v>4584</v>
      </c>
      <c r="K9305" t="s">
        <v>30</v>
      </c>
      <c r="L9305">
        <v>98105</v>
      </c>
      <c r="M9305">
        <v>1524</v>
      </c>
      <c r="N9305" t="s">
        <v>2908</v>
      </c>
      <c r="O9305">
        <v>16</v>
      </c>
      <c r="P9305">
        <v>5</v>
      </c>
      <c r="Q9305" t="s">
        <v>32</v>
      </c>
      <c r="R9305" t="s">
        <v>8304</v>
      </c>
      <c r="S9305">
        <v>15.59</v>
      </c>
      <c r="T9305">
        <v>34</v>
      </c>
      <c r="U9305" t="s">
        <v>19</v>
      </c>
      <c r="V9305" s="2">
        <v>43464</v>
      </c>
      <c r="W9305" t="s">
        <v>39</v>
      </c>
      <c r="X9305" t="s">
        <v>69</v>
      </c>
      <c r="Y9305" t="s">
        <v>64</v>
      </c>
    </row>
    <row r="9306" spans="1:25" hidden="1" x14ac:dyDescent="0.35">
      <c r="A9306">
        <v>3</v>
      </c>
      <c r="B9306" t="s">
        <v>25</v>
      </c>
      <c r="C9306">
        <v>1</v>
      </c>
      <c r="D9306" t="s">
        <v>11</v>
      </c>
      <c r="E9306" t="s">
        <v>906</v>
      </c>
      <c r="F9306" t="s">
        <v>13</v>
      </c>
      <c r="G9306" t="s">
        <v>647</v>
      </c>
      <c r="H9306" s="1">
        <v>0.2</v>
      </c>
      <c r="I9306" s="2">
        <v>43410</v>
      </c>
      <c r="J9306" t="s">
        <v>5255</v>
      </c>
      <c r="K9306" t="s">
        <v>16</v>
      </c>
      <c r="L9306">
        <v>32216</v>
      </c>
      <c r="M9306">
        <v>807</v>
      </c>
      <c r="N9306" t="s">
        <v>8106</v>
      </c>
      <c r="O9306">
        <v>-29</v>
      </c>
      <c r="P9306">
        <v>2</v>
      </c>
      <c r="Q9306" t="s">
        <v>18</v>
      </c>
      <c r="R9306" t="s">
        <v>8304</v>
      </c>
      <c r="S9306">
        <v>-28.6</v>
      </c>
      <c r="T9306">
        <v>208</v>
      </c>
      <c r="U9306" t="s">
        <v>33</v>
      </c>
      <c r="V9306" s="2">
        <v>43413</v>
      </c>
      <c r="W9306" t="s">
        <v>130</v>
      </c>
      <c r="X9306" t="s">
        <v>40</v>
      </c>
      <c r="Y9306" t="s">
        <v>24</v>
      </c>
    </row>
    <row r="9307" spans="1:25" hidden="1" x14ac:dyDescent="0.35">
      <c r="A9307">
        <v>3</v>
      </c>
      <c r="B9307" t="s">
        <v>25</v>
      </c>
      <c r="C9307">
        <v>1</v>
      </c>
      <c r="D9307" t="s">
        <v>11</v>
      </c>
      <c r="E9307" t="s">
        <v>906</v>
      </c>
      <c r="F9307" t="s">
        <v>13</v>
      </c>
      <c r="G9307" t="s">
        <v>647</v>
      </c>
      <c r="H9307" s="1">
        <v>0.2</v>
      </c>
      <c r="I9307" s="2">
        <v>43410</v>
      </c>
      <c r="J9307" t="s">
        <v>5255</v>
      </c>
      <c r="K9307" t="s">
        <v>16</v>
      </c>
      <c r="L9307">
        <v>32216</v>
      </c>
      <c r="M9307">
        <v>620</v>
      </c>
      <c r="N9307" t="s">
        <v>8198</v>
      </c>
      <c r="O9307">
        <v>6</v>
      </c>
      <c r="P9307">
        <v>2</v>
      </c>
      <c r="Q9307" t="s">
        <v>18</v>
      </c>
      <c r="R9307" t="s">
        <v>8304</v>
      </c>
      <c r="S9307">
        <v>5.78</v>
      </c>
      <c r="T9307">
        <v>36</v>
      </c>
      <c r="U9307" t="s">
        <v>33</v>
      </c>
      <c r="V9307" s="2">
        <v>43413</v>
      </c>
      <c r="W9307" t="s">
        <v>130</v>
      </c>
      <c r="X9307" t="s">
        <v>40</v>
      </c>
      <c r="Y9307" t="s">
        <v>47</v>
      </c>
    </row>
    <row r="9308" spans="1:25" hidden="1" x14ac:dyDescent="0.35">
      <c r="A9308">
        <v>3</v>
      </c>
      <c r="B9308" t="s">
        <v>25</v>
      </c>
      <c r="C9308">
        <v>1</v>
      </c>
      <c r="D9308" t="s">
        <v>26</v>
      </c>
      <c r="E9308" t="s">
        <v>906</v>
      </c>
      <c r="F9308" t="s">
        <v>13</v>
      </c>
      <c r="G9308" t="s">
        <v>647</v>
      </c>
      <c r="H9308" s="1">
        <v>0.2</v>
      </c>
      <c r="I9308" s="2">
        <v>43410</v>
      </c>
      <c r="J9308" t="s">
        <v>5255</v>
      </c>
      <c r="K9308" t="s">
        <v>16</v>
      </c>
      <c r="L9308">
        <v>32216</v>
      </c>
      <c r="M9308">
        <v>539</v>
      </c>
      <c r="N9308" t="s">
        <v>969</v>
      </c>
      <c r="O9308">
        <v>31</v>
      </c>
      <c r="P9308">
        <v>2</v>
      </c>
      <c r="Q9308" t="s">
        <v>18</v>
      </c>
      <c r="R9308" t="s">
        <v>8304</v>
      </c>
      <c r="S9308">
        <v>31.07</v>
      </c>
      <c r="T9308">
        <v>89</v>
      </c>
      <c r="U9308" t="s">
        <v>33</v>
      </c>
      <c r="V9308" s="2">
        <v>43413</v>
      </c>
      <c r="W9308" t="s">
        <v>130</v>
      </c>
      <c r="X9308" t="s">
        <v>40</v>
      </c>
      <c r="Y9308" t="s">
        <v>64</v>
      </c>
    </row>
    <row r="9309" spans="1:25" hidden="1" x14ac:dyDescent="0.35">
      <c r="A9309">
        <v>3</v>
      </c>
      <c r="B9309" t="s">
        <v>25</v>
      </c>
      <c r="C9309">
        <v>1</v>
      </c>
      <c r="D9309" t="s">
        <v>26</v>
      </c>
      <c r="E9309" t="s">
        <v>906</v>
      </c>
      <c r="F9309" t="s">
        <v>13</v>
      </c>
      <c r="G9309" t="s">
        <v>647</v>
      </c>
      <c r="H9309" s="1">
        <v>0.2</v>
      </c>
      <c r="I9309" s="2">
        <v>43410</v>
      </c>
      <c r="J9309" t="s">
        <v>5255</v>
      </c>
      <c r="K9309" t="s">
        <v>16</v>
      </c>
      <c r="L9309">
        <v>32216</v>
      </c>
      <c r="M9309">
        <v>599</v>
      </c>
      <c r="N9309" t="s">
        <v>2981</v>
      </c>
      <c r="O9309">
        <v>13</v>
      </c>
      <c r="P9309">
        <v>2</v>
      </c>
      <c r="Q9309" t="s">
        <v>18</v>
      </c>
      <c r="R9309" t="s">
        <v>8304</v>
      </c>
      <c r="S9309">
        <v>12.64</v>
      </c>
      <c r="T9309">
        <v>36</v>
      </c>
      <c r="U9309" t="s">
        <v>33</v>
      </c>
      <c r="V9309" s="2">
        <v>43413</v>
      </c>
      <c r="W9309" t="s">
        <v>130</v>
      </c>
      <c r="X9309" t="s">
        <v>40</v>
      </c>
      <c r="Y9309" t="s">
        <v>64</v>
      </c>
    </row>
    <row r="9310" spans="1:25" hidden="1" x14ac:dyDescent="0.35">
      <c r="A9310">
        <v>4</v>
      </c>
      <c r="B9310" t="s">
        <v>25</v>
      </c>
      <c r="C9310">
        <v>3</v>
      </c>
      <c r="D9310" t="s">
        <v>26</v>
      </c>
      <c r="E9310" t="s">
        <v>171</v>
      </c>
      <c r="F9310" t="s">
        <v>13</v>
      </c>
      <c r="G9310" t="s">
        <v>2280</v>
      </c>
      <c r="H9310" s="1">
        <v>0</v>
      </c>
      <c r="I9310" s="2">
        <v>43274</v>
      </c>
      <c r="J9310" t="s">
        <v>3479</v>
      </c>
      <c r="K9310" t="s">
        <v>102</v>
      </c>
      <c r="L9310">
        <v>10035</v>
      </c>
      <c r="M9310">
        <v>195</v>
      </c>
      <c r="N9310" t="s">
        <v>2764</v>
      </c>
      <c r="O9310">
        <v>12</v>
      </c>
      <c r="P9310">
        <v>7</v>
      </c>
      <c r="Q9310" t="s">
        <v>104</v>
      </c>
      <c r="R9310" t="s">
        <v>8304</v>
      </c>
      <c r="S9310">
        <v>12.14</v>
      </c>
      <c r="T9310">
        <v>26</v>
      </c>
      <c r="U9310" t="s">
        <v>19</v>
      </c>
      <c r="V9310" s="2">
        <v>43278</v>
      </c>
      <c r="W9310" t="s">
        <v>20</v>
      </c>
      <c r="X9310" t="s">
        <v>175</v>
      </c>
      <c r="Y9310" t="s">
        <v>35</v>
      </c>
    </row>
    <row r="9311" spans="1:25" hidden="1" x14ac:dyDescent="0.35">
      <c r="A9311">
        <v>5</v>
      </c>
      <c r="B9311" t="s">
        <v>43</v>
      </c>
      <c r="C9311">
        <v>6</v>
      </c>
      <c r="D9311" t="s">
        <v>11</v>
      </c>
      <c r="E9311" t="s">
        <v>305</v>
      </c>
      <c r="F9311" t="s">
        <v>13</v>
      </c>
      <c r="G9311" t="s">
        <v>2285</v>
      </c>
      <c r="H9311" s="1">
        <v>0.2</v>
      </c>
      <c r="I9311" s="2">
        <v>43173</v>
      </c>
      <c r="J9311" t="s">
        <v>2420</v>
      </c>
      <c r="K9311" t="s">
        <v>102</v>
      </c>
      <c r="L9311">
        <v>43229</v>
      </c>
      <c r="M9311">
        <v>107</v>
      </c>
      <c r="N9311" t="s">
        <v>1138</v>
      </c>
      <c r="O9311">
        <v>6</v>
      </c>
      <c r="P9311">
        <v>5</v>
      </c>
      <c r="Q9311" t="s">
        <v>104</v>
      </c>
      <c r="R9311" t="s">
        <v>8304</v>
      </c>
      <c r="S9311">
        <v>6.29</v>
      </c>
      <c r="T9311">
        <v>22</v>
      </c>
      <c r="U9311" t="s">
        <v>19</v>
      </c>
      <c r="V9311" s="2">
        <v>43178</v>
      </c>
      <c r="W9311" t="s">
        <v>39</v>
      </c>
      <c r="X9311" t="s">
        <v>309</v>
      </c>
      <c r="Y9311" t="s">
        <v>47</v>
      </c>
    </row>
    <row r="9312" spans="1:25" hidden="1" x14ac:dyDescent="0.35">
      <c r="A9312">
        <v>5</v>
      </c>
      <c r="B9312" t="s">
        <v>43</v>
      </c>
      <c r="C9312">
        <v>6</v>
      </c>
      <c r="D9312" t="s">
        <v>26</v>
      </c>
      <c r="E9312" t="s">
        <v>171</v>
      </c>
      <c r="F9312" t="s">
        <v>13</v>
      </c>
      <c r="G9312" t="s">
        <v>2609</v>
      </c>
      <c r="H9312" s="1">
        <v>0</v>
      </c>
      <c r="I9312" s="2">
        <v>43436</v>
      </c>
      <c r="J9312" t="s">
        <v>4010</v>
      </c>
      <c r="K9312" t="s">
        <v>102</v>
      </c>
      <c r="L9312">
        <v>10024</v>
      </c>
      <c r="M9312">
        <v>781</v>
      </c>
      <c r="N9312" t="s">
        <v>3455</v>
      </c>
      <c r="O9312">
        <v>27</v>
      </c>
      <c r="P9312">
        <v>1</v>
      </c>
      <c r="Q9312" t="s">
        <v>104</v>
      </c>
      <c r="R9312" t="s">
        <v>8304</v>
      </c>
      <c r="S9312">
        <v>26.93</v>
      </c>
      <c r="T9312">
        <v>55</v>
      </c>
      <c r="U9312" t="s">
        <v>19</v>
      </c>
      <c r="V9312" s="2">
        <v>43441</v>
      </c>
      <c r="W9312" t="s">
        <v>39</v>
      </c>
      <c r="X9312" t="s">
        <v>175</v>
      </c>
      <c r="Y9312" t="s">
        <v>64</v>
      </c>
    </row>
    <row r="9313" spans="1:25" hidden="1" x14ac:dyDescent="0.35">
      <c r="A9313">
        <v>5</v>
      </c>
      <c r="B9313" t="s">
        <v>43</v>
      </c>
      <c r="C9313">
        <v>6</v>
      </c>
      <c r="D9313" t="s">
        <v>26</v>
      </c>
      <c r="E9313" t="s">
        <v>171</v>
      </c>
      <c r="F9313" t="s">
        <v>13</v>
      </c>
      <c r="G9313" t="s">
        <v>2609</v>
      </c>
      <c r="H9313" s="1">
        <v>0.2</v>
      </c>
      <c r="I9313" s="2">
        <v>43436</v>
      </c>
      <c r="J9313" t="s">
        <v>4010</v>
      </c>
      <c r="K9313" t="s">
        <v>102</v>
      </c>
      <c r="L9313">
        <v>10024</v>
      </c>
      <c r="M9313">
        <v>895</v>
      </c>
      <c r="N9313" t="s">
        <v>2933</v>
      </c>
      <c r="O9313">
        <v>135</v>
      </c>
      <c r="P9313">
        <v>3</v>
      </c>
      <c r="Q9313" t="s">
        <v>104</v>
      </c>
      <c r="R9313" t="s">
        <v>8304</v>
      </c>
      <c r="S9313">
        <v>134.93</v>
      </c>
      <c r="T9313">
        <v>415</v>
      </c>
      <c r="U9313" t="s">
        <v>19</v>
      </c>
      <c r="V9313" s="2">
        <v>43441</v>
      </c>
      <c r="W9313" t="s">
        <v>39</v>
      </c>
      <c r="X9313" t="s">
        <v>175</v>
      </c>
      <c r="Y9313" t="s">
        <v>54</v>
      </c>
    </row>
    <row r="9314" spans="1:25" hidden="1" x14ac:dyDescent="0.35">
      <c r="A9314">
        <v>5</v>
      </c>
      <c r="B9314" t="s">
        <v>43</v>
      </c>
      <c r="C9314">
        <v>6</v>
      </c>
      <c r="D9314" t="s">
        <v>26</v>
      </c>
      <c r="E9314" t="s">
        <v>171</v>
      </c>
      <c r="F9314" t="s">
        <v>13</v>
      </c>
      <c r="G9314" t="s">
        <v>2609</v>
      </c>
      <c r="H9314" s="1">
        <v>0.2</v>
      </c>
      <c r="I9314" s="2">
        <v>43436</v>
      </c>
      <c r="J9314" t="s">
        <v>4010</v>
      </c>
      <c r="K9314" t="s">
        <v>102</v>
      </c>
      <c r="L9314">
        <v>10024</v>
      </c>
      <c r="M9314">
        <v>1843</v>
      </c>
      <c r="N9314" t="s">
        <v>8250</v>
      </c>
      <c r="O9314">
        <v>11</v>
      </c>
      <c r="P9314">
        <v>3</v>
      </c>
      <c r="Q9314" t="s">
        <v>104</v>
      </c>
      <c r="R9314" t="s">
        <v>8304</v>
      </c>
      <c r="S9314">
        <v>11.45</v>
      </c>
      <c r="T9314">
        <v>35</v>
      </c>
      <c r="U9314" t="s">
        <v>19</v>
      </c>
      <c r="V9314" s="2">
        <v>43441</v>
      </c>
      <c r="W9314" t="s">
        <v>39</v>
      </c>
      <c r="X9314" t="s">
        <v>175</v>
      </c>
      <c r="Y9314" t="s">
        <v>54</v>
      </c>
    </row>
    <row r="9315" spans="1:25" hidden="1" x14ac:dyDescent="0.35">
      <c r="A9315">
        <v>4</v>
      </c>
      <c r="B9315" t="s">
        <v>43</v>
      </c>
      <c r="C9315">
        <v>6</v>
      </c>
      <c r="D9315" t="s">
        <v>26</v>
      </c>
      <c r="E9315" t="s">
        <v>99</v>
      </c>
      <c r="F9315" t="s">
        <v>13</v>
      </c>
      <c r="G9315" t="s">
        <v>7059</v>
      </c>
      <c r="H9315" s="1">
        <v>0.7</v>
      </c>
      <c r="I9315" s="2">
        <v>43165</v>
      </c>
      <c r="J9315" t="s">
        <v>7546</v>
      </c>
      <c r="K9315" t="s">
        <v>102</v>
      </c>
      <c r="L9315">
        <v>19120</v>
      </c>
      <c r="M9315">
        <v>269</v>
      </c>
      <c r="N9315" t="s">
        <v>3712</v>
      </c>
      <c r="O9315">
        <v>-1</v>
      </c>
      <c r="P9315">
        <v>1</v>
      </c>
      <c r="Q9315" t="s">
        <v>104</v>
      </c>
      <c r="R9315" t="s">
        <v>8304</v>
      </c>
      <c r="S9315">
        <v>-1.5</v>
      </c>
      <c r="T9315">
        <v>2</v>
      </c>
      <c r="U9315" t="s">
        <v>76</v>
      </c>
      <c r="V9315" s="2">
        <v>43169</v>
      </c>
      <c r="W9315" t="s">
        <v>39</v>
      </c>
      <c r="X9315" t="s">
        <v>105</v>
      </c>
      <c r="Y9315" t="s">
        <v>54</v>
      </c>
    </row>
    <row r="9316" spans="1:25" hidden="1" x14ac:dyDescent="0.35">
      <c r="A9316">
        <v>4</v>
      </c>
      <c r="B9316" t="s">
        <v>43</v>
      </c>
      <c r="C9316">
        <v>6</v>
      </c>
      <c r="D9316" t="s">
        <v>50</v>
      </c>
      <c r="E9316" t="s">
        <v>99</v>
      </c>
      <c r="F9316" t="s">
        <v>13</v>
      </c>
      <c r="G9316" t="s">
        <v>7059</v>
      </c>
      <c r="H9316" s="1">
        <v>0.4</v>
      </c>
      <c r="I9316" s="2">
        <v>43165</v>
      </c>
      <c r="J9316" t="s">
        <v>7546</v>
      </c>
      <c r="K9316" t="s">
        <v>102</v>
      </c>
      <c r="L9316">
        <v>19120</v>
      </c>
      <c r="M9316">
        <v>1653</v>
      </c>
      <c r="N9316" t="s">
        <v>4882</v>
      </c>
      <c r="O9316">
        <v>-72</v>
      </c>
      <c r="P9316">
        <v>2</v>
      </c>
      <c r="Q9316" t="s">
        <v>104</v>
      </c>
      <c r="R9316" t="s">
        <v>8304</v>
      </c>
      <c r="S9316">
        <v>-71.989999999999995</v>
      </c>
      <c r="T9316">
        <v>432</v>
      </c>
      <c r="U9316" t="s">
        <v>76</v>
      </c>
      <c r="V9316" s="2">
        <v>43169</v>
      </c>
      <c r="W9316" t="s">
        <v>39</v>
      </c>
      <c r="X9316" t="s">
        <v>105</v>
      </c>
      <c r="Y9316" t="s">
        <v>52</v>
      </c>
    </row>
    <row r="9317" spans="1:25" hidden="1" x14ac:dyDescent="0.35">
      <c r="A9317">
        <v>4</v>
      </c>
      <c r="B9317" t="s">
        <v>43</v>
      </c>
      <c r="C9317">
        <v>6</v>
      </c>
      <c r="D9317" t="s">
        <v>50</v>
      </c>
      <c r="E9317" t="s">
        <v>99</v>
      </c>
      <c r="F9317" t="s">
        <v>13</v>
      </c>
      <c r="G9317" t="s">
        <v>7059</v>
      </c>
      <c r="H9317" s="1">
        <v>0.4</v>
      </c>
      <c r="I9317" s="2">
        <v>43165</v>
      </c>
      <c r="J9317" t="s">
        <v>7546</v>
      </c>
      <c r="K9317" t="s">
        <v>102</v>
      </c>
      <c r="L9317">
        <v>19120</v>
      </c>
      <c r="M9317">
        <v>778</v>
      </c>
      <c r="N9317" t="s">
        <v>1219</v>
      </c>
      <c r="O9317">
        <v>-13</v>
      </c>
      <c r="P9317">
        <v>3</v>
      </c>
      <c r="Q9317" t="s">
        <v>104</v>
      </c>
      <c r="R9317" t="s">
        <v>8304</v>
      </c>
      <c r="S9317">
        <v>-12.51</v>
      </c>
      <c r="T9317">
        <v>68</v>
      </c>
      <c r="U9317" t="s">
        <v>76</v>
      </c>
      <c r="V9317" s="2">
        <v>43169</v>
      </c>
      <c r="W9317" t="s">
        <v>39</v>
      </c>
      <c r="X9317" t="s">
        <v>105</v>
      </c>
      <c r="Y9317" t="s">
        <v>52</v>
      </c>
    </row>
    <row r="9318" spans="1:25" hidden="1" x14ac:dyDescent="0.35">
      <c r="A9318">
        <v>7</v>
      </c>
      <c r="B9318" t="s">
        <v>25</v>
      </c>
      <c r="C9318">
        <v>6</v>
      </c>
      <c r="D9318" t="s">
        <v>26</v>
      </c>
      <c r="E9318" t="s">
        <v>171</v>
      </c>
      <c r="F9318" t="s">
        <v>13</v>
      </c>
      <c r="G9318" t="s">
        <v>2326</v>
      </c>
      <c r="H9318" s="1">
        <v>0.2</v>
      </c>
      <c r="I9318" s="2">
        <v>43122</v>
      </c>
      <c r="J9318" t="s">
        <v>4210</v>
      </c>
      <c r="K9318" t="s">
        <v>102</v>
      </c>
      <c r="L9318">
        <v>10009</v>
      </c>
      <c r="M9318">
        <v>1637</v>
      </c>
      <c r="N9318" t="s">
        <v>3153</v>
      </c>
      <c r="O9318">
        <v>9</v>
      </c>
      <c r="P9318">
        <v>4</v>
      </c>
      <c r="Q9318" t="s">
        <v>104</v>
      </c>
      <c r="R9318" t="s">
        <v>8304</v>
      </c>
      <c r="S9318">
        <v>9.2200000000000006</v>
      </c>
      <c r="T9318">
        <v>26</v>
      </c>
      <c r="U9318" t="s">
        <v>19</v>
      </c>
      <c r="V9318" s="2">
        <v>43129</v>
      </c>
      <c r="W9318" t="s">
        <v>39</v>
      </c>
      <c r="X9318" t="s">
        <v>175</v>
      </c>
      <c r="Y9318" t="s">
        <v>54</v>
      </c>
    </row>
    <row r="9319" spans="1:25" hidden="1" x14ac:dyDescent="0.35">
      <c r="A9319">
        <v>6</v>
      </c>
      <c r="B9319" t="s">
        <v>10</v>
      </c>
      <c r="C9319">
        <v>6</v>
      </c>
      <c r="D9319" t="s">
        <v>11</v>
      </c>
      <c r="E9319" t="s">
        <v>876</v>
      </c>
      <c r="F9319" t="s">
        <v>13</v>
      </c>
      <c r="G9319" t="s">
        <v>7107</v>
      </c>
      <c r="H9319" s="1">
        <v>0</v>
      </c>
      <c r="I9319" s="2">
        <v>43365</v>
      </c>
      <c r="J9319" t="s">
        <v>7108</v>
      </c>
      <c r="K9319" t="s">
        <v>16</v>
      </c>
      <c r="L9319">
        <v>40214</v>
      </c>
      <c r="M9319">
        <v>678</v>
      </c>
      <c r="N9319" t="s">
        <v>1878</v>
      </c>
      <c r="O9319">
        <v>6</v>
      </c>
      <c r="P9319">
        <v>2</v>
      </c>
      <c r="Q9319" t="s">
        <v>18</v>
      </c>
      <c r="R9319" t="s">
        <v>8304</v>
      </c>
      <c r="S9319">
        <v>6.37</v>
      </c>
      <c r="T9319">
        <v>13</v>
      </c>
      <c r="U9319" t="s">
        <v>76</v>
      </c>
      <c r="V9319" s="2">
        <v>43371</v>
      </c>
      <c r="W9319" t="s">
        <v>39</v>
      </c>
      <c r="X9319" t="s">
        <v>21</v>
      </c>
      <c r="Y9319" t="s">
        <v>47</v>
      </c>
    </row>
    <row r="9320" spans="1:25" x14ac:dyDescent="0.35">
      <c r="A9320">
        <v>0</v>
      </c>
      <c r="B9320" t="s">
        <v>10</v>
      </c>
      <c r="C9320">
        <v>0</v>
      </c>
      <c r="D9320" t="s">
        <v>11</v>
      </c>
      <c r="E9320" t="s">
        <v>2613</v>
      </c>
      <c r="F9320" t="s">
        <v>13</v>
      </c>
      <c r="G9320" t="s">
        <v>6865</v>
      </c>
      <c r="H9320" s="1">
        <v>0</v>
      </c>
      <c r="I9320" s="2">
        <v>43435</v>
      </c>
      <c r="J9320" t="s">
        <v>6911</v>
      </c>
      <c r="K9320" t="s">
        <v>30</v>
      </c>
      <c r="L9320">
        <v>93030</v>
      </c>
      <c r="M9320">
        <v>1540</v>
      </c>
      <c r="N9320" t="s">
        <v>1079</v>
      </c>
      <c r="O9320">
        <v>2</v>
      </c>
      <c r="P9320">
        <v>2</v>
      </c>
      <c r="Q9320" t="s">
        <v>32</v>
      </c>
      <c r="R9320" t="s">
        <v>8304</v>
      </c>
      <c r="S9320">
        <v>1.6</v>
      </c>
      <c r="T9320">
        <v>32</v>
      </c>
      <c r="U9320" t="s">
        <v>76</v>
      </c>
      <c r="V9320" s="2">
        <v>43435</v>
      </c>
      <c r="W9320" t="s">
        <v>773</v>
      </c>
      <c r="X9320" t="s">
        <v>34</v>
      </c>
      <c r="Y9320" t="s">
        <v>47</v>
      </c>
    </row>
    <row r="9321" spans="1:25" x14ac:dyDescent="0.35">
      <c r="A9321">
        <v>0</v>
      </c>
      <c r="B9321" t="s">
        <v>10</v>
      </c>
      <c r="C9321">
        <v>0</v>
      </c>
      <c r="D9321" t="s">
        <v>26</v>
      </c>
      <c r="E9321" t="s">
        <v>2613</v>
      </c>
      <c r="F9321" t="s">
        <v>13</v>
      </c>
      <c r="G9321" t="s">
        <v>6865</v>
      </c>
      <c r="H9321" s="1">
        <v>0</v>
      </c>
      <c r="I9321" s="2">
        <v>43435</v>
      </c>
      <c r="J9321" t="s">
        <v>6911</v>
      </c>
      <c r="K9321" t="s">
        <v>30</v>
      </c>
      <c r="L9321">
        <v>93030</v>
      </c>
      <c r="M9321">
        <v>1676</v>
      </c>
      <c r="N9321" t="s">
        <v>2902</v>
      </c>
      <c r="O9321">
        <v>23</v>
      </c>
      <c r="P9321">
        <v>1</v>
      </c>
      <c r="Q9321" t="s">
        <v>32</v>
      </c>
      <c r="R9321" t="s">
        <v>8304</v>
      </c>
      <c r="S9321">
        <v>22.99</v>
      </c>
      <c r="T9321">
        <v>48</v>
      </c>
      <c r="U9321" t="s">
        <v>76</v>
      </c>
      <c r="V9321" s="2">
        <v>43435</v>
      </c>
      <c r="W9321" t="s">
        <v>773</v>
      </c>
      <c r="X9321" t="s">
        <v>34</v>
      </c>
      <c r="Y9321" t="s">
        <v>64</v>
      </c>
    </row>
    <row r="9322" spans="1:25" x14ac:dyDescent="0.35">
      <c r="A9322">
        <v>0</v>
      </c>
      <c r="B9322" t="s">
        <v>10</v>
      </c>
      <c r="C9322">
        <v>0</v>
      </c>
      <c r="D9322" t="s">
        <v>26</v>
      </c>
      <c r="E9322" t="s">
        <v>2613</v>
      </c>
      <c r="F9322" t="s">
        <v>13</v>
      </c>
      <c r="G9322" t="s">
        <v>6865</v>
      </c>
      <c r="H9322" s="1">
        <v>0</v>
      </c>
      <c r="I9322" s="2">
        <v>43435</v>
      </c>
      <c r="J9322" t="s">
        <v>6911</v>
      </c>
      <c r="K9322" t="s">
        <v>30</v>
      </c>
      <c r="L9322">
        <v>93030</v>
      </c>
      <c r="M9322">
        <v>4</v>
      </c>
      <c r="N9322" t="s">
        <v>8185</v>
      </c>
      <c r="O9322">
        <v>11</v>
      </c>
      <c r="P9322">
        <v>3</v>
      </c>
      <c r="Q9322" t="s">
        <v>32</v>
      </c>
      <c r="R9322" t="s">
        <v>8304</v>
      </c>
      <c r="S9322">
        <v>11.23</v>
      </c>
      <c r="T9322">
        <v>23</v>
      </c>
      <c r="U9322" t="s">
        <v>76</v>
      </c>
      <c r="V9322" s="2">
        <v>43435</v>
      </c>
      <c r="W9322" t="s">
        <v>773</v>
      </c>
      <c r="X9322" t="s">
        <v>34</v>
      </c>
      <c r="Y9322" t="s">
        <v>119</v>
      </c>
    </row>
    <row r="9323" spans="1:25" x14ac:dyDescent="0.35">
      <c r="A9323">
        <v>0</v>
      </c>
      <c r="B9323" t="s">
        <v>10</v>
      </c>
      <c r="C9323">
        <v>0</v>
      </c>
      <c r="D9323" t="s">
        <v>26</v>
      </c>
      <c r="E9323" t="s">
        <v>2613</v>
      </c>
      <c r="F9323" t="s">
        <v>13</v>
      </c>
      <c r="G9323" t="s">
        <v>6865</v>
      </c>
      <c r="H9323" s="1">
        <v>0</v>
      </c>
      <c r="I9323" s="2">
        <v>43435</v>
      </c>
      <c r="J9323" t="s">
        <v>6911</v>
      </c>
      <c r="K9323" t="s">
        <v>30</v>
      </c>
      <c r="L9323">
        <v>93030</v>
      </c>
      <c r="M9323">
        <v>1433</v>
      </c>
      <c r="N9323" t="s">
        <v>7300</v>
      </c>
      <c r="O9323">
        <v>223</v>
      </c>
      <c r="P9323">
        <v>3</v>
      </c>
      <c r="Q9323" t="s">
        <v>32</v>
      </c>
      <c r="R9323" t="s">
        <v>8304</v>
      </c>
      <c r="S9323">
        <v>222.59</v>
      </c>
      <c r="T9323">
        <v>1113</v>
      </c>
      <c r="U9323" t="s">
        <v>76</v>
      </c>
      <c r="V9323" s="2">
        <v>43435</v>
      </c>
      <c r="W9323" t="s">
        <v>773</v>
      </c>
      <c r="X9323" t="s">
        <v>34</v>
      </c>
      <c r="Y9323" t="s">
        <v>42</v>
      </c>
    </row>
    <row r="9324" spans="1:25" x14ac:dyDescent="0.35">
      <c r="A9324">
        <v>6</v>
      </c>
      <c r="B9324" t="s">
        <v>10</v>
      </c>
      <c r="C9324">
        <v>6</v>
      </c>
      <c r="D9324" t="s">
        <v>26</v>
      </c>
      <c r="E9324" t="s">
        <v>27</v>
      </c>
      <c r="F9324" t="s">
        <v>13</v>
      </c>
      <c r="G9324" t="s">
        <v>900</v>
      </c>
      <c r="H9324" s="1">
        <v>0</v>
      </c>
      <c r="I9324" s="2">
        <v>43257</v>
      </c>
      <c r="J9324" t="s">
        <v>7663</v>
      </c>
      <c r="K9324" t="s">
        <v>30</v>
      </c>
      <c r="L9324">
        <v>90036</v>
      </c>
      <c r="M9324">
        <v>1840</v>
      </c>
      <c r="N9324" t="s">
        <v>7664</v>
      </c>
      <c r="O9324">
        <v>47</v>
      </c>
      <c r="P9324">
        <v>5</v>
      </c>
      <c r="Q9324" t="s">
        <v>32</v>
      </c>
      <c r="R9324" t="s">
        <v>8304</v>
      </c>
      <c r="S9324">
        <v>46.95</v>
      </c>
      <c r="T9324">
        <v>100</v>
      </c>
      <c r="U9324" t="s">
        <v>76</v>
      </c>
      <c r="V9324" s="2">
        <v>43263</v>
      </c>
      <c r="W9324" t="s">
        <v>39</v>
      </c>
      <c r="X9324" t="s">
        <v>34</v>
      </c>
      <c r="Y9324" t="s">
        <v>64</v>
      </c>
    </row>
    <row r="9325" spans="1:25" x14ac:dyDescent="0.35">
      <c r="A9325">
        <v>6</v>
      </c>
      <c r="B9325" t="s">
        <v>10</v>
      </c>
      <c r="C9325">
        <v>6</v>
      </c>
      <c r="D9325" t="s">
        <v>26</v>
      </c>
      <c r="E9325" t="s">
        <v>27</v>
      </c>
      <c r="F9325" t="s">
        <v>13</v>
      </c>
      <c r="G9325" t="s">
        <v>900</v>
      </c>
      <c r="H9325" s="1">
        <v>0</v>
      </c>
      <c r="I9325" s="2">
        <v>43257</v>
      </c>
      <c r="J9325" t="s">
        <v>7663</v>
      </c>
      <c r="K9325" t="s">
        <v>30</v>
      </c>
      <c r="L9325">
        <v>90036</v>
      </c>
      <c r="M9325">
        <v>196</v>
      </c>
      <c r="N9325" t="s">
        <v>4180</v>
      </c>
      <c r="O9325">
        <v>11</v>
      </c>
      <c r="P9325">
        <v>7</v>
      </c>
      <c r="Q9325" t="s">
        <v>32</v>
      </c>
      <c r="R9325" t="s">
        <v>8304</v>
      </c>
      <c r="S9325">
        <v>10.58</v>
      </c>
      <c r="T9325">
        <v>22</v>
      </c>
      <c r="U9325" t="s">
        <v>76</v>
      </c>
      <c r="V9325" s="2">
        <v>43263</v>
      </c>
      <c r="W9325" t="s">
        <v>39</v>
      </c>
      <c r="X9325" t="s">
        <v>34</v>
      </c>
      <c r="Y9325" t="s">
        <v>35</v>
      </c>
    </row>
    <row r="9326" spans="1:25" hidden="1" x14ac:dyDescent="0.35">
      <c r="A9326">
        <v>0</v>
      </c>
      <c r="B9326" t="s">
        <v>10</v>
      </c>
      <c r="C9326">
        <v>0</v>
      </c>
      <c r="D9326" t="s">
        <v>11</v>
      </c>
      <c r="E9326" t="s">
        <v>281</v>
      </c>
      <c r="F9326" t="s">
        <v>13</v>
      </c>
      <c r="G9326" t="s">
        <v>1285</v>
      </c>
      <c r="H9326" s="1">
        <v>0.3</v>
      </c>
      <c r="I9326" s="2">
        <v>43362</v>
      </c>
      <c r="J9326" t="s">
        <v>1286</v>
      </c>
      <c r="K9326" t="s">
        <v>73</v>
      </c>
      <c r="L9326">
        <v>60505</v>
      </c>
      <c r="M9326">
        <v>770</v>
      </c>
      <c r="N9326" t="s">
        <v>1026</v>
      </c>
      <c r="O9326">
        <v>-50</v>
      </c>
      <c r="P9326">
        <v>2</v>
      </c>
      <c r="Q9326" t="s">
        <v>75</v>
      </c>
      <c r="R9326" t="s">
        <v>8304</v>
      </c>
      <c r="S9326">
        <v>-50.1</v>
      </c>
      <c r="T9326">
        <v>701</v>
      </c>
      <c r="U9326" t="s">
        <v>76</v>
      </c>
      <c r="V9326" s="2">
        <v>43362</v>
      </c>
      <c r="W9326" t="s">
        <v>773</v>
      </c>
      <c r="X9326" t="s">
        <v>139</v>
      </c>
      <c r="Y9326" t="s">
        <v>24</v>
      </c>
    </row>
    <row r="9327" spans="1:25" hidden="1" x14ac:dyDescent="0.35">
      <c r="A9327">
        <v>0</v>
      </c>
      <c r="B9327" t="s">
        <v>10</v>
      </c>
      <c r="C9327">
        <v>0</v>
      </c>
      <c r="D9327" t="s">
        <v>26</v>
      </c>
      <c r="E9327" t="s">
        <v>281</v>
      </c>
      <c r="F9327" t="s">
        <v>13</v>
      </c>
      <c r="G9327" t="s">
        <v>1285</v>
      </c>
      <c r="H9327" s="1">
        <v>0.8</v>
      </c>
      <c r="I9327" s="2">
        <v>43362</v>
      </c>
      <c r="J9327" t="s">
        <v>1286</v>
      </c>
      <c r="K9327" t="s">
        <v>73</v>
      </c>
      <c r="L9327">
        <v>60505</v>
      </c>
      <c r="M9327">
        <v>236</v>
      </c>
      <c r="N9327" t="s">
        <v>208</v>
      </c>
      <c r="O9327">
        <v>-3</v>
      </c>
      <c r="P9327">
        <v>2</v>
      </c>
      <c r="Q9327" t="s">
        <v>75</v>
      </c>
      <c r="R9327" t="s">
        <v>8304</v>
      </c>
      <c r="S9327">
        <v>-3.46</v>
      </c>
      <c r="T9327">
        <v>2</v>
      </c>
      <c r="U9327" t="s">
        <v>76</v>
      </c>
      <c r="V9327" s="2">
        <v>43362</v>
      </c>
      <c r="W9327" t="s">
        <v>773</v>
      </c>
      <c r="X9327" t="s">
        <v>139</v>
      </c>
      <c r="Y9327" t="s">
        <v>54</v>
      </c>
    </row>
    <row r="9328" spans="1:25" hidden="1" x14ac:dyDescent="0.35">
      <c r="A9328">
        <v>0</v>
      </c>
      <c r="B9328" t="s">
        <v>10</v>
      </c>
      <c r="C9328">
        <v>0</v>
      </c>
      <c r="D9328" t="s">
        <v>26</v>
      </c>
      <c r="E9328" t="s">
        <v>3249</v>
      </c>
      <c r="F9328" t="s">
        <v>13</v>
      </c>
      <c r="G9328" t="s">
        <v>2362</v>
      </c>
      <c r="H9328" s="1">
        <v>0</v>
      </c>
      <c r="I9328" s="2">
        <v>43325</v>
      </c>
      <c r="J9328" t="s">
        <v>3250</v>
      </c>
      <c r="K9328" t="s">
        <v>16</v>
      </c>
      <c r="L9328">
        <v>70065</v>
      </c>
      <c r="M9328">
        <v>1502</v>
      </c>
      <c r="N9328" t="s">
        <v>851</v>
      </c>
      <c r="O9328">
        <v>5</v>
      </c>
      <c r="P9328">
        <v>2</v>
      </c>
      <c r="Q9328" t="s">
        <v>18</v>
      </c>
      <c r="R9328" t="s">
        <v>8304</v>
      </c>
      <c r="S9328">
        <v>4.68</v>
      </c>
      <c r="T9328">
        <v>17</v>
      </c>
      <c r="U9328" t="s">
        <v>19</v>
      </c>
      <c r="V9328" s="2">
        <v>43325</v>
      </c>
      <c r="W9328" t="s">
        <v>773</v>
      </c>
      <c r="X9328" t="s">
        <v>454</v>
      </c>
      <c r="Y9328" t="s">
        <v>56</v>
      </c>
    </row>
    <row r="9329" spans="1:25" hidden="1" x14ac:dyDescent="0.35">
      <c r="A9329">
        <v>0</v>
      </c>
      <c r="B9329" t="s">
        <v>10</v>
      </c>
      <c r="C9329">
        <v>0</v>
      </c>
      <c r="D9329" t="s">
        <v>50</v>
      </c>
      <c r="E9329" t="s">
        <v>3249</v>
      </c>
      <c r="F9329" t="s">
        <v>13</v>
      </c>
      <c r="G9329" t="s">
        <v>2362</v>
      </c>
      <c r="H9329" s="1">
        <v>0</v>
      </c>
      <c r="I9329" s="2">
        <v>43325</v>
      </c>
      <c r="J9329" t="s">
        <v>3250</v>
      </c>
      <c r="K9329" t="s">
        <v>16</v>
      </c>
      <c r="L9329">
        <v>70065</v>
      </c>
      <c r="M9329">
        <v>1469</v>
      </c>
      <c r="N9329" t="s">
        <v>842</v>
      </c>
      <c r="O9329">
        <v>15</v>
      </c>
      <c r="P9329">
        <v>2</v>
      </c>
      <c r="Q9329" t="s">
        <v>18</v>
      </c>
      <c r="R9329" t="s">
        <v>8304</v>
      </c>
      <c r="S9329">
        <v>15.12</v>
      </c>
      <c r="T9329">
        <v>72</v>
      </c>
      <c r="U9329" t="s">
        <v>19</v>
      </c>
      <c r="V9329" s="2">
        <v>43325</v>
      </c>
      <c r="W9329" t="s">
        <v>773</v>
      </c>
      <c r="X9329" t="s">
        <v>454</v>
      </c>
      <c r="Y9329" t="s">
        <v>113</v>
      </c>
    </row>
    <row r="9330" spans="1:25" hidden="1" x14ac:dyDescent="0.35">
      <c r="A9330">
        <v>4</v>
      </c>
      <c r="B9330" t="s">
        <v>43</v>
      </c>
      <c r="C9330">
        <v>6</v>
      </c>
      <c r="D9330" t="s">
        <v>50</v>
      </c>
      <c r="E9330" t="s">
        <v>1174</v>
      </c>
      <c r="F9330" t="s">
        <v>13</v>
      </c>
      <c r="G9330" t="s">
        <v>1175</v>
      </c>
      <c r="H9330" s="1">
        <v>0.2</v>
      </c>
      <c r="I9330" s="2">
        <v>43179</v>
      </c>
      <c r="J9330" t="s">
        <v>1176</v>
      </c>
      <c r="K9330" t="s">
        <v>30</v>
      </c>
      <c r="L9330">
        <v>97301</v>
      </c>
      <c r="M9330">
        <v>893</v>
      </c>
      <c r="N9330" t="s">
        <v>1177</v>
      </c>
      <c r="O9330">
        <v>-20</v>
      </c>
      <c r="P9330">
        <v>2</v>
      </c>
      <c r="Q9330" t="s">
        <v>32</v>
      </c>
      <c r="R9330" t="s">
        <v>92</v>
      </c>
      <c r="S9330">
        <v>-20.14</v>
      </c>
      <c r="T9330">
        <v>85</v>
      </c>
      <c r="U9330" t="s">
        <v>19</v>
      </c>
      <c r="V9330" s="2">
        <v>43183</v>
      </c>
      <c r="W9330" t="s">
        <v>39</v>
      </c>
      <c r="X9330" t="s">
        <v>262</v>
      </c>
      <c r="Y9330" t="s">
        <v>52</v>
      </c>
    </row>
    <row r="9331" spans="1:25" hidden="1" x14ac:dyDescent="0.35">
      <c r="A9331">
        <v>4</v>
      </c>
      <c r="B9331" t="s">
        <v>43</v>
      </c>
      <c r="C9331">
        <v>6</v>
      </c>
      <c r="D9331" t="s">
        <v>26</v>
      </c>
      <c r="E9331" t="s">
        <v>1174</v>
      </c>
      <c r="F9331" t="s">
        <v>13</v>
      </c>
      <c r="G9331" t="s">
        <v>1175</v>
      </c>
      <c r="H9331" s="1">
        <v>0.2</v>
      </c>
      <c r="I9331" s="2">
        <v>43179</v>
      </c>
      <c r="J9331" t="s">
        <v>1176</v>
      </c>
      <c r="K9331" t="s">
        <v>30</v>
      </c>
      <c r="L9331">
        <v>97301</v>
      </c>
      <c r="M9331">
        <v>1830</v>
      </c>
      <c r="N9331" t="s">
        <v>1178</v>
      </c>
      <c r="O9331">
        <v>7</v>
      </c>
      <c r="P9331">
        <v>4</v>
      </c>
      <c r="Q9331" t="s">
        <v>32</v>
      </c>
      <c r="R9331" t="s">
        <v>92</v>
      </c>
      <c r="S9331">
        <v>7.26</v>
      </c>
      <c r="T9331">
        <v>21</v>
      </c>
      <c r="U9331" t="s">
        <v>19</v>
      </c>
      <c r="V9331" s="2">
        <v>43183</v>
      </c>
      <c r="W9331" t="s">
        <v>39</v>
      </c>
      <c r="X9331" t="s">
        <v>262</v>
      </c>
      <c r="Y9331" t="s">
        <v>64</v>
      </c>
    </row>
    <row r="9332" spans="1:25" hidden="1" x14ac:dyDescent="0.35">
      <c r="A9332">
        <v>4</v>
      </c>
      <c r="B9332" t="s">
        <v>43</v>
      </c>
      <c r="C9332">
        <v>6</v>
      </c>
      <c r="D9332" t="s">
        <v>26</v>
      </c>
      <c r="E9332" t="s">
        <v>1174</v>
      </c>
      <c r="F9332" t="s">
        <v>13</v>
      </c>
      <c r="G9332" t="s">
        <v>1175</v>
      </c>
      <c r="H9332" s="1">
        <v>0.7</v>
      </c>
      <c r="I9332" s="2">
        <v>43179</v>
      </c>
      <c r="J9332" t="s">
        <v>1176</v>
      </c>
      <c r="K9332" t="s">
        <v>30</v>
      </c>
      <c r="L9332">
        <v>97301</v>
      </c>
      <c r="M9332">
        <v>449</v>
      </c>
      <c r="N9332" t="s">
        <v>1019</v>
      </c>
      <c r="O9332">
        <v>-13</v>
      </c>
      <c r="P9332">
        <v>3</v>
      </c>
      <c r="Q9332" t="s">
        <v>32</v>
      </c>
      <c r="R9332" t="s">
        <v>92</v>
      </c>
      <c r="S9332">
        <v>-12.9</v>
      </c>
      <c r="T9332">
        <v>17</v>
      </c>
      <c r="U9332" t="s">
        <v>19</v>
      </c>
      <c r="V9332" s="2">
        <v>43183</v>
      </c>
      <c r="W9332" t="s">
        <v>39</v>
      </c>
      <c r="X9332" t="s">
        <v>262</v>
      </c>
      <c r="Y9332" t="s">
        <v>54</v>
      </c>
    </row>
    <row r="9333" spans="1:25" hidden="1" x14ac:dyDescent="0.35">
      <c r="A9333">
        <v>4</v>
      </c>
      <c r="B9333" t="s">
        <v>43</v>
      </c>
      <c r="C9333">
        <v>6</v>
      </c>
      <c r="D9333" t="s">
        <v>26</v>
      </c>
      <c r="E9333" t="s">
        <v>1174</v>
      </c>
      <c r="F9333" t="s">
        <v>13</v>
      </c>
      <c r="G9333" t="s">
        <v>1175</v>
      </c>
      <c r="H9333" s="1">
        <v>0.2</v>
      </c>
      <c r="I9333" s="2">
        <v>43179</v>
      </c>
      <c r="J9333" t="s">
        <v>1176</v>
      </c>
      <c r="K9333" t="s">
        <v>30</v>
      </c>
      <c r="L9333">
        <v>97301</v>
      </c>
      <c r="M9333">
        <v>1685</v>
      </c>
      <c r="N9333" t="s">
        <v>1179</v>
      </c>
      <c r="O9333">
        <v>4</v>
      </c>
      <c r="P9333">
        <v>2</v>
      </c>
      <c r="Q9333" t="s">
        <v>32</v>
      </c>
      <c r="R9333" t="s">
        <v>92</v>
      </c>
      <c r="S9333">
        <v>3.63</v>
      </c>
      <c r="T9333">
        <v>10</v>
      </c>
      <c r="U9333" t="s">
        <v>19</v>
      </c>
      <c r="V9333" s="2">
        <v>43183</v>
      </c>
      <c r="W9333" t="s">
        <v>39</v>
      </c>
      <c r="X9333" t="s">
        <v>262</v>
      </c>
      <c r="Y9333" t="s">
        <v>64</v>
      </c>
    </row>
    <row r="9334" spans="1:25" hidden="1" x14ac:dyDescent="0.35">
      <c r="A9334">
        <v>4</v>
      </c>
      <c r="B9334" t="s">
        <v>43</v>
      </c>
      <c r="C9334">
        <v>6</v>
      </c>
      <c r="D9334" t="s">
        <v>26</v>
      </c>
      <c r="E9334" t="s">
        <v>65</v>
      </c>
      <c r="F9334" t="s">
        <v>13</v>
      </c>
      <c r="G9334" t="s">
        <v>1507</v>
      </c>
      <c r="H9334" s="1">
        <v>0.2</v>
      </c>
      <c r="I9334" s="2">
        <v>43329</v>
      </c>
      <c r="J9334" t="s">
        <v>4678</v>
      </c>
      <c r="K9334" t="s">
        <v>30</v>
      </c>
      <c r="L9334">
        <v>98105</v>
      </c>
      <c r="M9334">
        <v>54</v>
      </c>
      <c r="N9334" t="s">
        <v>8242</v>
      </c>
      <c r="O9334">
        <v>6</v>
      </c>
      <c r="P9334">
        <v>4</v>
      </c>
      <c r="Q9334" t="s">
        <v>32</v>
      </c>
      <c r="R9334" t="s">
        <v>8304</v>
      </c>
      <c r="S9334">
        <v>5.7</v>
      </c>
      <c r="T9334">
        <v>16</v>
      </c>
      <c r="U9334" t="s">
        <v>19</v>
      </c>
      <c r="V9334" s="2">
        <v>43333</v>
      </c>
      <c r="W9334" t="s">
        <v>39</v>
      </c>
      <c r="X9334" t="s">
        <v>69</v>
      </c>
      <c r="Y9334" t="s">
        <v>54</v>
      </c>
    </row>
    <row r="9335" spans="1:25" hidden="1" x14ac:dyDescent="0.35">
      <c r="A9335">
        <v>1</v>
      </c>
      <c r="B9335" t="s">
        <v>10</v>
      </c>
      <c r="C9335">
        <v>1</v>
      </c>
      <c r="D9335" t="s">
        <v>26</v>
      </c>
      <c r="E9335" t="s">
        <v>3312</v>
      </c>
      <c r="F9335" t="s">
        <v>13</v>
      </c>
      <c r="G9335" t="s">
        <v>6865</v>
      </c>
      <c r="H9335" s="1">
        <v>0.7</v>
      </c>
      <c r="I9335" s="2">
        <v>43379</v>
      </c>
      <c r="J9335" t="s">
        <v>8058</v>
      </c>
      <c r="K9335" t="s">
        <v>30</v>
      </c>
      <c r="L9335">
        <v>81001</v>
      </c>
      <c r="M9335">
        <v>245</v>
      </c>
      <c r="N9335" t="s">
        <v>8271</v>
      </c>
      <c r="O9335">
        <v>-9</v>
      </c>
      <c r="P9335">
        <v>4</v>
      </c>
      <c r="Q9335" t="s">
        <v>32</v>
      </c>
      <c r="R9335" t="s">
        <v>92</v>
      </c>
      <c r="S9335">
        <v>-9.18</v>
      </c>
      <c r="T9335">
        <v>12</v>
      </c>
      <c r="U9335" t="s">
        <v>76</v>
      </c>
      <c r="V9335" s="2">
        <v>43380</v>
      </c>
      <c r="W9335" t="s">
        <v>130</v>
      </c>
      <c r="X9335" t="s">
        <v>285</v>
      </c>
      <c r="Y9335" t="s">
        <v>54</v>
      </c>
    </row>
    <row r="9336" spans="1:25" hidden="1" x14ac:dyDescent="0.35">
      <c r="A9336">
        <v>1</v>
      </c>
      <c r="B9336" t="s">
        <v>10</v>
      </c>
      <c r="C9336">
        <v>1</v>
      </c>
      <c r="D9336" t="s">
        <v>26</v>
      </c>
      <c r="E9336" t="s">
        <v>3312</v>
      </c>
      <c r="F9336" t="s">
        <v>13</v>
      </c>
      <c r="G9336" t="s">
        <v>6865</v>
      </c>
      <c r="H9336" s="1">
        <v>0.7</v>
      </c>
      <c r="I9336" s="2">
        <v>43379</v>
      </c>
      <c r="J9336" t="s">
        <v>8058</v>
      </c>
      <c r="K9336" t="s">
        <v>30</v>
      </c>
      <c r="L9336">
        <v>81001</v>
      </c>
      <c r="M9336">
        <v>1338</v>
      </c>
      <c r="N9336" t="s">
        <v>1218</v>
      </c>
      <c r="O9336">
        <v>-15</v>
      </c>
      <c r="P9336">
        <v>4</v>
      </c>
      <c r="Q9336" t="s">
        <v>32</v>
      </c>
      <c r="R9336" t="s">
        <v>92</v>
      </c>
      <c r="S9336">
        <v>-14.92</v>
      </c>
      <c r="T9336">
        <v>18</v>
      </c>
      <c r="U9336" t="s">
        <v>76</v>
      </c>
      <c r="V9336" s="2">
        <v>43380</v>
      </c>
      <c r="W9336" t="s">
        <v>130</v>
      </c>
      <c r="X9336" t="s">
        <v>285</v>
      </c>
      <c r="Y9336" t="s">
        <v>54</v>
      </c>
    </row>
    <row r="9337" spans="1:25" hidden="1" x14ac:dyDescent="0.35">
      <c r="A9337">
        <v>1</v>
      </c>
      <c r="B9337" t="s">
        <v>10</v>
      </c>
      <c r="C9337">
        <v>1</v>
      </c>
      <c r="D9337" t="s">
        <v>50</v>
      </c>
      <c r="E9337" t="s">
        <v>3312</v>
      </c>
      <c r="F9337" t="s">
        <v>13</v>
      </c>
      <c r="G9337" t="s">
        <v>6865</v>
      </c>
      <c r="H9337" s="1">
        <v>0.2</v>
      </c>
      <c r="I9337" s="2">
        <v>43379</v>
      </c>
      <c r="J9337" t="s">
        <v>8058</v>
      </c>
      <c r="K9337" t="s">
        <v>30</v>
      </c>
      <c r="L9337">
        <v>81001</v>
      </c>
      <c r="M9337">
        <v>1073</v>
      </c>
      <c r="N9337" t="s">
        <v>5074</v>
      </c>
      <c r="O9337">
        <v>1</v>
      </c>
      <c r="P9337">
        <v>5</v>
      </c>
      <c r="Q9337" t="s">
        <v>32</v>
      </c>
      <c r="R9337" t="s">
        <v>92</v>
      </c>
      <c r="S9337">
        <v>0.85</v>
      </c>
      <c r="T9337">
        <v>68</v>
      </c>
      <c r="U9337" t="s">
        <v>76</v>
      </c>
      <c r="V9337" s="2">
        <v>43380</v>
      </c>
      <c r="W9337" t="s">
        <v>130</v>
      </c>
      <c r="X9337" t="s">
        <v>285</v>
      </c>
      <c r="Y9337" t="s">
        <v>113</v>
      </c>
    </row>
    <row r="9338" spans="1:25" hidden="1" x14ac:dyDescent="0.35">
      <c r="A9338">
        <v>1</v>
      </c>
      <c r="B9338" t="s">
        <v>10</v>
      </c>
      <c r="C9338">
        <v>1</v>
      </c>
      <c r="D9338" t="s">
        <v>50</v>
      </c>
      <c r="E9338" t="s">
        <v>3312</v>
      </c>
      <c r="F9338" t="s">
        <v>13</v>
      </c>
      <c r="G9338" t="s">
        <v>6865</v>
      </c>
      <c r="H9338" s="1">
        <v>0.7</v>
      </c>
      <c r="I9338" s="2">
        <v>43379</v>
      </c>
      <c r="J9338" t="s">
        <v>8058</v>
      </c>
      <c r="K9338" t="s">
        <v>30</v>
      </c>
      <c r="L9338">
        <v>81001</v>
      </c>
      <c r="M9338">
        <v>1846</v>
      </c>
      <c r="N9338" t="s">
        <v>8081</v>
      </c>
      <c r="O9338">
        <v>-938</v>
      </c>
      <c r="P9338">
        <v>6</v>
      </c>
      <c r="Q9338" t="s">
        <v>32</v>
      </c>
      <c r="R9338" t="s">
        <v>92</v>
      </c>
      <c r="S9338">
        <v>-938.28</v>
      </c>
      <c r="T9338">
        <v>704</v>
      </c>
      <c r="U9338" t="s">
        <v>76</v>
      </c>
      <c r="V9338" s="2">
        <v>43380</v>
      </c>
      <c r="W9338" t="s">
        <v>130</v>
      </c>
      <c r="X9338" t="s">
        <v>285</v>
      </c>
      <c r="Y9338" t="s">
        <v>422</v>
      </c>
    </row>
    <row r="9339" spans="1:25" hidden="1" x14ac:dyDescent="0.35">
      <c r="A9339">
        <v>6</v>
      </c>
      <c r="B9339" t="s">
        <v>10</v>
      </c>
      <c r="C9339">
        <v>6</v>
      </c>
      <c r="D9339" t="s">
        <v>26</v>
      </c>
      <c r="E9339" t="s">
        <v>3786</v>
      </c>
      <c r="F9339" t="s">
        <v>13</v>
      </c>
      <c r="G9339" t="s">
        <v>306</v>
      </c>
      <c r="H9339" s="1">
        <v>0</v>
      </c>
      <c r="I9339" s="2">
        <v>43365</v>
      </c>
      <c r="J9339" t="s">
        <v>3812</v>
      </c>
      <c r="K9339" t="s">
        <v>73</v>
      </c>
      <c r="L9339">
        <v>49505</v>
      </c>
      <c r="M9339">
        <v>1365</v>
      </c>
      <c r="N9339" t="s">
        <v>8249</v>
      </c>
      <c r="O9339">
        <v>17</v>
      </c>
      <c r="P9339">
        <v>7</v>
      </c>
      <c r="Q9339" t="s">
        <v>75</v>
      </c>
      <c r="R9339" t="s">
        <v>8304</v>
      </c>
      <c r="S9339">
        <v>16.71</v>
      </c>
      <c r="T9339">
        <v>36</v>
      </c>
      <c r="U9339" t="s">
        <v>19</v>
      </c>
      <c r="V9339" s="2">
        <v>43371</v>
      </c>
      <c r="W9339" t="s">
        <v>39</v>
      </c>
      <c r="X9339" t="s">
        <v>156</v>
      </c>
      <c r="Y9339" t="s">
        <v>64</v>
      </c>
    </row>
    <row r="9340" spans="1:25" hidden="1" x14ac:dyDescent="0.35">
      <c r="A9340">
        <v>6</v>
      </c>
      <c r="B9340" t="s">
        <v>10</v>
      </c>
      <c r="C9340">
        <v>6</v>
      </c>
      <c r="D9340" t="s">
        <v>50</v>
      </c>
      <c r="E9340" t="s">
        <v>3786</v>
      </c>
      <c r="F9340" t="s">
        <v>13</v>
      </c>
      <c r="G9340" t="s">
        <v>306</v>
      </c>
      <c r="H9340" s="1">
        <v>0</v>
      </c>
      <c r="I9340" s="2">
        <v>43365</v>
      </c>
      <c r="J9340" t="s">
        <v>3812</v>
      </c>
      <c r="K9340" t="s">
        <v>73</v>
      </c>
      <c r="L9340">
        <v>49505</v>
      </c>
      <c r="M9340">
        <v>1245</v>
      </c>
      <c r="N9340" t="s">
        <v>4954</v>
      </c>
      <c r="O9340">
        <v>27</v>
      </c>
      <c r="P9340">
        <v>2</v>
      </c>
      <c r="Q9340" t="s">
        <v>75</v>
      </c>
      <c r="R9340" t="s">
        <v>8304</v>
      </c>
      <c r="S9340">
        <v>27.43</v>
      </c>
      <c r="T9340">
        <v>98</v>
      </c>
      <c r="U9340" t="s">
        <v>19</v>
      </c>
      <c r="V9340" s="2">
        <v>43371</v>
      </c>
      <c r="W9340" t="s">
        <v>39</v>
      </c>
      <c r="X9340" t="s">
        <v>156</v>
      </c>
      <c r="Y9340" t="s">
        <v>52</v>
      </c>
    </row>
    <row r="9341" spans="1:25" hidden="1" x14ac:dyDescent="0.35">
      <c r="A9341">
        <v>3</v>
      </c>
      <c r="B9341" t="s">
        <v>10</v>
      </c>
      <c r="C9341">
        <v>3</v>
      </c>
      <c r="D9341" t="s">
        <v>26</v>
      </c>
      <c r="E9341" t="s">
        <v>94</v>
      </c>
      <c r="F9341" t="s">
        <v>13</v>
      </c>
      <c r="G9341" t="s">
        <v>2834</v>
      </c>
      <c r="H9341" s="1">
        <v>0</v>
      </c>
      <c r="I9341" s="2">
        <v>43454</v>
      </c>
      <c r="J9341" t="s">
        <v>3359</v>
      </c>
      <c r="K9341" t="s">
        <v>73</v>
      </c>
      <c r="L9341">
        <v>68025</v>
      </c>
      <c r="M9341">
        <v>1524</v>
      </c>
      <c r="N9341" t="s">
        <v>2908</v>
      </c>
      <c r="O9341">
        <v>16</v>
      </c>
      <c r="P9341">
        <v>5</v>
      </c>
      <c r="Q9341" t="s">
        <v>75</v>
      </c>
      <c r="R9341" t="s">
        <v>8304</v>
      </c>
      <c r="S9341">
        <v>15.59</v>
      </c>
      <c r="T9341">
        <v>34</v>
      </c>
      <c r="U9341" t="s">
        <v>19</v>
      </c>
      <c r="V9341" s="2">
        <v>43457</v>
      </c>
      <c r="W9341" t="s">
        <v>20</v>
      </c>
      <c r="X9341" t="s">
        <v>98</v>
      </c>
      <c r="Y9341" t="s">
        <v>64</v>
      </c>
    </row>
    <row r="9342" spans="1:25" hidden="1" x14ac:dyDescent="0.35">
      <c r="A9342">
        <v>5</v>
      </c>
      <c r="B9342" t="s">
        <v>43</v>
      </c>
      <c r="C9342">
        <v>6</v>
      </c>
      <c r="D9342" t="s">
        <v>11</v>
      </c>
      <c r="E9342" t="s">
        <v>222</v>
      </c>
      <c r="F9342" t="s">
        <v>13</v>
      </c>
      <c r="G9342" t="s">
        <v>884</v>
      </c>
      <c r="H9342" s="1">
        <v>0.3</v>
      </c>
      <c r="I9342" s="2">
        <v>43369</v>
      </c>
      <c r="J9342" t="s">
        <v>946</v>
      </c>
      <c r="K9342" t="s">
        <v>73</v>
      </c>
      <c r="L9342">
        <v>62521</v>
      </c>
      <c r="M9342">
        <v>826</v>
      </c>
      <c r="N9342" t="s">
        <v>947</v>
      </c>
      <c r="O9342">
        <v>-96</v>
      </c>
      <c r="P9342">
        <v>3</v>
      </c>
      <c r="Q9342" t="s">
        <v>75</v>
      </c>
      <c r="R9342" t="s">
        <v>8304</v>
      </c>
      <c r="S9342">
        <v>-96.11</v>
      </c>
      <c r="T9342">
        <v>748</v>
      </c>
      <c r="U9342" t="s">
        <v>19</v>
      </c>
      <c r="V9342" s="2">
        <v>43374</v>
      </c>
      <c r="W9342" t="s">
        <v>39</v>
      </c>
      <c r="X9342" t="s">
        <v>139</v>
      </c>
      <c r="Y9342" t="s">
        <v>24</v>
      </c>
    </row>
    <row r="9343" spans="1:25" hidden="1" x14ac:dyDescent="0.35">
      <c r="A9343">
        <v>5</v>
      </c>
      <c r="B9343" t="s">
        <v>43</v>
      </c>
      <c r="C9343">
        <v>6</v>
      </c>
      <c r="D9343" t="s">
        <v>26</v>
      </c>
      <c r="E9343" t="s">
        <v>222</v>
      </c>
      <c r="F9343" t="s">
        <v>13</v>
      </c>
      <c r="G9343" t="s">
        <v>884</v>
      </c>
      <c r="H9343" s="1">
        <v>0.2</v>
      </c>
      <c r="I9343" s="2">
        <v>43369</v>
      </c>
      <c r="J9343" t="s">
        <v>946</v>
      </c>
      <c r="K9343" t="s">
        <v>73</v>
      </c>
      <c r="L9343">
        <v>62521</v>
      </c>
      <c r="M9343">
        <v>1501</v>
      </c>
      <c r="N9343" t="s">
        <v>412</v>
      </c>
      <c r="O9343">
        <v>3</v>
      </c>
      <c r="P9343">
        <v>2</v>
      </c>
      <c r="Q9343" t="s">
        <v>75</v>
      </c>
      <c r="R9343" t="s">
        <v>8304</v>
      </c>
      <c r="S9343">
        <v>3.35</v>
      </c>
      <c r="T9343">
        <v>9</v>
      </c>
      <c r="U9343" t="s">
        <v>19</v>
      </c>
      <c r="V9343" s="2">
        <v>43374</v>
      </c>
      <c r="W9343" t="s">
        <v>39</v>
      </c>
      <c r="X9343" t="s">
        <v>139</v>
      </c>
      <c r="Y9343" t="s">
        <v>119</v>
      </c>
    </row>
    <row r="9344" spans="1:25" hidden="1" x14ac:dyDescent="0.35">
      <c r="A9344">
        <v>2</v>
      </c>
      <c r="B9344" t="s">
        <v>43</v>
      </c>
      <c r="C9344">
        <v>3</v>
      </c>
      <c r="D9344" t="s">
        <v>26</v>
      </c>
      <c r="E9344" t="s">
        <v>99</v>
      </c>
      <c r="F9344" t="s">
        <v>13</v>
      </c>
      <c r="G9344" t="s">
        <v>109</v>
      </c>
      <c r="H9344" s="1">
        <v>0.7</v>
      </c>
      <c r="I9344" s="2">
        <v>43430</v>
      </c>
      <c r="J9344" t="s">
        <v>3531</v>
      </c>
      <c r="K9344" t="s">
        <v>102</v>
      </c>
      <c r="L9344">
        <v>19120</v>
      </c>
      <c r="M9344">
        <v>328</v>
      </c>
      <c r="N9344" t="s">
        <v>3252</v>
      </c>
      <c r="O9344">
        <v>-58</v>
      </c>
      <c r="P9344">
        <v>9</v>
      </c>
      <c r="Q9344" t="s">
        <v>104</v>
      </c>
      <c r="R9344" t="s">
        <v>8304</v>
      </c>
      <c r="S9344">
        <v>-57.76</v>
      </c>
      <c r="T9344">
        <v>79</v>
      </c>
      <c r="U9344" t="s">
        <v>19</v>
      </c>
      <c r="V9344" s="2">
        <v>43432</v>
      </c>
      <c r="W9344" t="s">
        <v>20</v>
      </c>
      <c r="X9344" t="s">
        <v>105</v>
      </c>
      <c r="Y9344" t="s">
        <v>54</v>
      </c>
    </row>
    <row r="9345" spans="1:25" hidden="1" x14ac:dyDescent="0.35">
      <c r="A9345">
        <v>3</v>
      </c>
      <c r="B9345" t="s">
        <v>25</v>
      </c>
      <c r="C9345">
        <v>1</v>
      </c>
      <c r="D9345" t="s">
        <v>26</v>
      </c>
      <c r="E9345" t="s">
        <v>843</v>
      </c>
      <c r="F9345" t="s">
        <v>13</v>
      </c>
      <c r="G9345" t="s">
        <v>294</v>
      </c>
      <c r="H9345" s="1">
        <v>0.7</v>
      </c>
      <c r="I9345" s="2">
        <v>43430</v>
      </c>
      <c r="J9345" t="s">
        <v>7254</v>
      </c>
      <c r="K9345" t="s">
        <v>16</v>
      </c>
      <c r="L9345">
        <v>33142</v>
      </c>
      <c r="M9345">
        <v>1850</v>
      </c>
      <c r="N9345" t="s">
        <v>3958</v>
      </c>
      <c r="O9345">
        <v>-3</v>
      </c>
      <c r="P9345">
        <v>4</v>
      </c>
      <c r="Q9345" t="s">
        <v>18</v>
      </c>
      <c r="R9345" t="s">
        <v>8304</v>
      </c>
      <c r="S9345">
        <v>-2.62</v>
      </c>
      <c r="T9345">
        <v>4</v>
      </c>
      <c r="U9345" t="s">
        <v>76</v>
      </c>
      <c r="V9345" s="2">
        <v>43433</v>
      </c>
      <c r="W9345" t="s">
        <v>130</v>
      </c>
      <c r="X9345" t="s">
        <v>40</v>
      </c>
      <c r="Y9345" t="s">
        <v>54</v>
      </c>
    </row>
    <row r="9346" spans="1:25" hidden="1" x14ac:dyDescent="0.35">
      <c r="A9346">
        <v>1</v>
      </c>
      <c r="B9346" t="s">
        <v>10</v>
      </c>
      <c r="C9346">
        <v>1</v>
      </c>
      <c r="D9346" t="s">
        <v>26</v>
      </c>
      <c r="E9346" t="s">
        <v>65</v>
      </c>
      <c r="F9346" t="s">
        <v>13</v>
      </c>
      <c r="G9346" t="s">
        <v>640</v>
      </c>
      <c r="H9346" s="1">
        <v>0.2</v>
      </c>
      <c r="I9346" s="2">
        <v>43282</v>
      </c>
      <c r="J9346" t="s">
        <v>7266</v>
      </c>
      <c r="K9346" t="s">
        <v>30</v>
      </c>
      <c r="L9346">
        <v>98115</v>
      </c>
      <c r="M9346">
        <v>1850</v>
      </c>
      <c r="N9346" t="s">
        <v>3958</v>
      </c>
      <c r="O9346">
        <v>1</v>
      </c>
      <c r="P9346">
        <v>1</v>
      </c>
      <c r="Q9346" t="s">
        <v>32</v>
      </c>
      <c r="R9346" t="s">
        <v>8304</v>
      </c>
      <c r="S9346">
        <v>0.9</v>
      </c>
      <c r="T9346">
        <v>2</v>
      </c>
      <c r="U9346" t="s">
        <v>76</v>
      </c>
      <c r="V9346" s="2">
        <v>43283</v>
      </c>
      <c r="W9346" t="s">
        <v>130</v>
      </c>
      <c r="X9346" t="s">
        <v>69</v>
      </c>
      <c r="Y9346" t="s">
        <v>54</v>
      </c>
    </row>
    <row r="9347" spans="1:25" hidden="1" x14ac:dyDescent="0.35">
      <c r="A9347">
        <v>3</v>
      </c>
      <c r="B9347" t="s">
        <v>10</v>
      </c>
      <c r="C9347">
        <v>3</v>
      </c>
      <c r="D9347" t="s">
        <v>50</v>
      </c>
      <c r="E9347" t="s">
        <v>2211</v>
      </c>
      <c r="F9347" t="s">
        <v>13</v>
      </c>
      <c r="G9347" t="s">
        <v>7118</v>
      </c>
      <c r="H9347" s="1">
        <v>0.2</v>
      </c>
      <c r="I9347" s="2">
        <v>43277</v>
      </c>
      <c r="J9347" t="s">
        <v>7725</v>
      </c>
      <c r="K9347" t="s">
        <v>73</v>
      </c>
      <c r="L9347">
        <v>75023</v>
      </c>
      <c r="M9347">
        <v>1083</v>
      </c>
      <c r="N9347" t="s">
        <v>7726</v>
      </c>
      <c r="O9347">
        <v>4</v>
      </c>
      <c r="P9347">
        <v>2</v>
      </c>
      <c r="Q9347" t="s">
        <v>75</v>
      </c>
      <c r="R9347" t="s">
        <v>8304</v>
      </c>
      <c r="S9347">
        <v>3.57</v>
      </c>
      <c r="T9347">
        <v>14</v>
      </c>
      <c r="U9347" t="s">
        <v>76</v>
      </c>
      <c r="V9347" s="2">
        <v>43280</v>
      </c>
      <c r="W9347" t="s">
        <v>20</v>
      </c>
      <c r="X9347" t="s">
        <v>77</v>
      </c>
      <c r="Y9347" t="s">
        <v>113</v>
      </c>
    </row>
    <row r="9348" spans="1:25" x14ac:dyDescent="0.35">
      <c r="A9348">
        <v>5</v>
      </c>
      <c r="B9348" t="s">
        <v>43</v>
      </c>
      <c r="C9348">
        <v>6</v>
      </c>
      <c r="D9348" t="s">
        <v>26</v>
      </c>
      <c r="E9348" t="s">
        <v>27</v>
      </c>
      <c r="F9348" t="s">
        <v>13</v>
      </c>
      <c r="G9348" t="s">
        <v>5253</v>
      </c>
      <c r="H9348" s="1">
        <v>0</v>
      </c>
      <c r="I9348" s="2">
        <v>43229</v>
      </c>
      <c r="J9348" t="s">
        <v>6599</v>
      </c>
      <c r="K9348" t="s">
        <v>30</v>
      </c>
      <c r="L9348">
        <v>90036</v>
      </c>
      <c r="M9348">
        <v>1573</v>
      </c>
      <c r="N9348" t="s">
        <v>3363</v>
      </c>
      <c r="O9348">
        <v>14</v>
      </c>
      <c r="P9348">
        <v>4</v>
      </c>
      <c r="Q9348" t="s">
        <v>32</v>
      </c>
      <c r="R9348" t="s">
        <v>8304</v>
      </c>
      <c r="S9348">
        <v>14.42</v>
      </c>
      <c r="T9348">
        <v>32</v>
      </c>
      <c r="U9348" t="s">
        <v>33</v>
      </c>
      <c r="V9348" s="2">
        <v>43234</v>
      </c>
      <c r="W9348" t="s">
        <v>39</v>
      </c>
      <c r="X9348" t="s">
        <v>34</v>
      </c>
      <c r="Y9348" t="s">
        <v>64</v>
      </c>
    </row>
    <row r="9349" spans="1:25" hidden="1" x14ac:dyDescent="0.35">
      <c r="A9349">
        <v>5</v>
      </c>
      <c r="B9349" t="s">
        <v>43</v>
      </c>
      <c r="C9349">
        <v>6</v>
      </c>
      <c r="D9349" t="s">
        <v>11</v>
      </c>
      <c r="E9349" t="s">
        <v>237</v>
      </c>
      <c r="F9349" t="s">
        <v>13</v>
      </c>
      <c r="G9349" t="s">
        <v>5702</v>
      </c>
      <c r="H9349" s="1">
        <v>0.2</v>
      </c>
      <c r="I9349" s="2">
        <v>43207</v>
      </c>
      <c r="J9349" t="s">
        <v>5703</v>
      </c>
      <c r="K9349" t="s">
        <v>16</v>
      </c>
      <c r="L9349">
        <v>38401</v>
      </c>
      <c r="M9349">
        <v>1593</v>
      </c>
      <c r="N9349" t="s">
        <v>8195</v>
      </c>
      <c r="O9349">
        <v>14</v>
      </c>
      <c r="P9349">
        <v>5</v>
      </c>
      <c r="Q9349" t="s">
        <v>18</v>
      </c>
      <c r="R9349" t="s">
        <v>8304</v>
      </c>
      <c r="S9349">
        <v>13.85</v>
      </c>
      <c r="T9349">
        <v>79</v>
      </c>
      <c r="U9349" t="s">
        <v>33</v>
      </c>
      <c r="V9349" s="2">
        <v>43212</v>
      </c>
      <c r="W9349" t="s">
        <v>39</v>
      </c>
      <c r="X9349" t="s">
        <v>214</v>
      </c>
      <c r="Y9349" t="s">
        <v>47</v>
      </c>
    </row>
    <row r="9350" spans="1:25" hidden="1" x14ac:dyDescent="0.35">
      <c r="A9350">
        <v>4</v>
      </c>
      <c r="B9350" t="s">
        <v>43</v>
      </c>
      <c r="C9350">
        <v>6</v>
      </c>
      <c r="D9350" t="s">
        <v>11</v>
      </c>
      <c r="E9350" t="s">
        <v>2730</v>
      </c>
      <c r="F9350" t="s">
        <v>13</v>
      </c>
      <c r="G9350" t="s">
        <v>1088</v>
      </c>
      <c r="H9350" s="1">
        <v>0.2</v>
      </c>
      <c r="I9350" s="2">
        <v>43391</v>
      </c>
      <c r="J9350" t="s">
        <v>2731</v>
      </c>
      <c r="K9350" t="s">
        <v>30</v>
      </c>
      <c r="L9350">
        <v>85281</v>
      </c>
      <c r="M9350">
        <v>748</v>
      </c>
      <c r="N9350" t="s">
        <v>918</v>
      </c>
      <c r="O9350">
        <v>-35</v>
      </c>
      <c r="P9350">
        <v>5</v>
      </c>
      <c r="Q9350" t="s">
        <v>32</v>
      </c>
      <c r="R9350" t="s">
        <v>8304</v>
      </c>
      <c r="S9350">
        <v>-34.64</v>
      </c>
      <c r="T9350">
        <v>308</v>
      </c>
      <c r="U9350" t="s">
        <v>19</v>
      </c>
      <c r="V9350" s="2">
        <v>43395</v>
      </c>
      <c r="W9350" t="s">
        <v>39</v>
      </c>
      <c r="X9350" t="s">
        <v>199</v>
      </c>
      <c r="Y9350" t="s">
        <v>24</v>
      </c>
    </row>
    <row r="9351" spans="1:25" hidden="1" x14ac:dyDescent="0.35">
      <c r="A9351">
        <v>6</v>
      </c>
      <c r="B9351" t="s">
        <v>10</v>
      </c>
      <c r="C9351">
        <v>6</v>
      </c>
      <c r="D9351" t="s">
        <v>50</v>
      </c>
      <c r="E9351" t="s">
        <v>1468</v>
      </c>
      <c r="F9351" t="s">
        <v>13</v>
      </c>
      <c r="G9351" t="s">
        <v>5323</v>
      </c>
      <c r="H9351" s="1">
        <v>0</v>
      </c>
      <c r="I9351" s="2">
        <v>43191</v>
      </c>
      <c r="J9351" t="s">
        <v>6737</v>
      </c>
      <c r="K9351" t="s">
        <v>73</v>
      </c>
      <c r="L9351">
        <v>53209</v>
      </c>
      <c r="M9351">
        <v>479</v>
      </c>
      <c r="N9351" t="s">
        <v>4938</v>
      </c>
      <c r="O9351">
        <v>0</v>
      </c>
      <c r="P9351">
        <v>1</v>
      </c>
      <c r="Q9351" t="s">
        <v>75</v>
      </c>
      <c r="R9351" t="s">
        <v>8304</v>
      </c>
      <c r="S9351">
        <v>0.26</v>
      </c>
      <c r="T9351">
        <v>13</v>
      </c>
      <c r="U9351" t="s">
        <v>33</v>
      </c>
      <c r="V9351" s="2">
        <v>43197</v>
      </c>
      <c r="W9351" t="s">
        <v>39</v>
      </c>
      <c r="X9351" t="s">
        <v>82</v>
      </c>
      <c r="Y9351" t="s">
        <v>52</v>
      </c>
    </row>
    <row r="9352" spans="1:25" hidden="1" x14ac:dyDescent="0.35">
      <c r="A9352">
        <v>7</v>
      </c>
      <c r="B9352" t="s">
        <v>25</v>
      </c>
      <c r="C9352">
        <v>6</v>
      </c>
      <c r="D9352" t="s">
        <v>11</v>
      </c>
      <c r="E9352" t="s">
        <v>7045</v>
      </c>
      <c r="F9352" t="s">
        <v>13</v>
      </c>
      <c r="G9352" t="s">
        <v>7046</v>
      </c>
      <c r="H9352" s="1">
        <v>0.6</v>
      </c>
      <c r="I9352" s="2">
        <v>43335</v>
      </c>
      <c r="J9352" t="s">
        <v>7047</v>
      </c>
      <c r="K9352" t="s">
        <v>73</v>
      </c>
      <c r="L9352">
        <v>78577</v>
      </c>
      <c r="M9352">
        <v>673</v>
      </c>
      <c r="N9352" t="s">
        <v>1511</v>
      </c>
      <c r="O9352">
        <v>-10</v>
      </c>
      <c r="P9352">
        <v>3</v>
      </c>
      <c r="Q9352" t="s">
        <v>75</v>
      </c>
      <c r="R9352" t="s">
        <v>8304</v>
      </c>
      <c r="S9352">
        <v>-10.17</v>
      </c>
      <c r="T9352">
        <v>23</v>
      </c>
      <c r="U9352" t="s">
        <v>76</v>
      </c>
      <c r="V9352" s="2">
        <v>43342</v>
      </c>
      <c r="W9352" t="s">
        <v>39</v>
      </c>
      <c r="X9352" t="s">
        <v>77</v>
      </c>
      <c r="Y9352" t="s">
        <v>47</v>
      </c>
    </row>
    <row r="9353" spans="1:25" hidden="1" x14ac:dyDescent="0.35">
      <c r="A9353">
        <v>7</v>
      </c>
      <c r="B9353" t="s">
        <v>25</v>
      </c>
      <c r="C9353">
        <v>6</v>
      </c>
      <c r="D9353" t="s">
        <v>26</v>
      </c>
      <c r="E9353" t="s">
        <v>7045</v>
      </c>
      <c r="F9353" t="s">
        <v>13</v>
      </c>
      <c r="G9353" t="s">
        <v>7046</v>
      </c>
      <c r="H9353" s="1">
        <v>0.2</v>
      </c>
      <c r="I9353" s="2">
        <v>43335</v>
      </c>
      <c r="J9353" t="s">
        <v>7047</v>
      </c>
      <c r="K9353" t="s">
        <v>73</v>
      </c>
      <c r="L9353">
        <v>78577</v>
      </c>
      <c r="M9353">
        <v>1373</v>
      </c>
      <c r="N9353" t="s">
        <v>972</v>
      </c>
      <c r="O9353">
        <v>-173</v>
      </c>
      <c r="P9353">
        <v>8</v>
      </c>
      <c r="Q9353" t="s">
        <v>75</v>
      </c>
      <c r="R9353" t="s">
        <v>8304</v>
      </c>
      <c r="S9353">
        <v>-172.73</v>
      </c>
      <c r="T9353">
        <v>727</v>
      </c>
      <c r="U9353" t="s">
        <v>76</v>
      </c>
      <c r="V9353" s="2">
        <v>43342</v>
      </c>
      <c r="W9353" t="s">
        <v>39</v>
      </c>
      <c r="X9353" t="s">
        <v>77</v>
      </c>
      <c r="Y9353" t="s">
        <v>42</v>
      </c>
    </row>
    <row r="9354" spans="1:25" hidden="1" x14ac:dyDescent="0.35">
      <c r="A9354">
        <v>7</v>
      </c>
      <c r="B9354" t="s">
        <v>25</v>
      </c>
      <c r="C9354">
        <v>6</v>
      </c>
      <c r="D9354" t="s">
        <v>50</v>
      </c>
      <c r="E9354" t="s">
        <v>7045</v>
      </c>
      <c r="F9354" t="s">
        <v>13</v>
      </c>
      <c r="G9354" t="s">
        <v>7046</v>
      </c>
      <c r="H9354" s="1">
        <v>0.2</v>
      </c>
      <c r="I9354" s="2">
        <v>43335</v>
      </c>
      <c r="J9354" t="s">
        <v>7047</v>
      </c>
      <c r="K9354" t="s">
        <v>73</v>
      </c>
      <c r="L9354">
        <v>78577</v>
      </c>
      <c r="M9354">
        <v>1616</v>
      </c>
      <c r="N9354" t="s">
        <v>4885</v>
      </c>
      <c r="O9354">
        <v>-33</v>
      </c>
      <c r="P9354">
        <v>7</v>
      </c>
      <c r="Q9354" t="s">
        <v>75</v>
      </c>
      <c r="R9354" t="s">
        <v>8304</v>
      </c>
      <c r="S9354">
        <v>-33.32</v>
      </c>
      <c r="T9354">
        <v>666</v>
      </c>
      <c r="U9354" t="s">
        <v>76</v>
      </c>
      <c r="V9354" s="2">
        <v>43342</v>
      </c>
      <c r="W9354" t="s">
        <v>39</v>
      </c>
      <c r="X9354" t="s">
        <v>77</v>
      </c>
      <c r="Y9354" t="s">
        <v>113</v>
      </c>
    </row>
    <row r="9355" spans="1:25" hidden="1" x14ac:dyDescent="0.35">
      <c r="A9355">
        <v>6</v>
      </c>
      <c r="B9355" t="s">
        <v>10</v>
      </c>
      <c r="C9355">
        <v>6</v>
      </c>
      <c r="D9355" t="s">
        <v>11</v>
      </c>
      <c r="E9355" t="s">
        <v>305</v>
      </c>
      <c r="F9355" t="s">
        <v>13</v>
      </c>
      <c r="G9355" t="s">
        <v>246</v>
      </c>
      <c r="H9355" s="1">
        <v>0.4</v>
      </c>
      <c r="I9355" s="2">
        <v>43209</v>
      </c>
      <c r="J9355" t="s">
        <v>7102</v>
      </c>
      <c r="K9355" t="s">
        <v>102</v>
      </c>
      <c r="L9355">
        <v>43229</v>
      </c>
      <c r="M9355">
        <v>380</v>
      </c>
      <c r="N9355" t="s">
        <v>2436</v>
      </c>
      <c r="O9355">
        <v>-58</v>
      </c>
      <c r="P9355">
        <v>2</v>
      </c>
      <c r="Q9355" t="s">
        <v>104</v>
      </c>
      <c r="R9355" t="s">
        <v>8304</v>
      </c>
      <c r="S9355">
        <v>-58.13</v>
      </c>
      <c r="T9355">
        <v>205</v>
      </c>
      <c r="U9355" t="s">
        <v>76</v>
      </c>
      <c r="V9355" s="2">
        <v>43215</v>
      </c>
      <c r="W9355" t="s">
        <v>39</v>
      </c>
      <c r="X9355" t="s">
        <v>309</v>
      </c>
      <c r="Y9355" t="s">
        <v>41</v>
      </c>
    </row>
    <row r="9356" spans="1:25" hidden="1" x14ac:dyDescent="0.35">
      <c r="A9356">
        <v>6</v>
      </c>
      <c r="B9356" t="s">
        <v>10</v>
      </c>
      <c r="C9356">
        <v>6</v>
      </c>
      <c r="D9356" t="s">
        <v>26</v>
      </c>
      <c r="E9356" t="s">
        <v>305</v>
      </c>
      <c r="F9356" t="s">
        <v>13</v>
      </c>
      <c r="G9356" t="s">
        <v>246</v>
      </c>
      <c r="H9356" s="1">
        <v>0.2</v>
      </c>
      <c r="I9356" s="2">
        <v>43209</v>
      </c>
      <c r="J9356" t="s">
        <v>7102</v>
      </c>
      <c r="K9356" t="s">
        <v>102</v>
      </c>
      <c r="L9356">
        <v>43229</v>
      </c>
      <c r="M9356">
        <v>1680</v>
      </c>
      <c r="N9356" t="s">
        <v>3614</v>
      </c>
      <c r="O9356">
        <v>147</v>
      </c>
      <c r="P9356">
        <v>5</v>
      </c>
      <c r="Q9356" t="s">
        <v>104</v>
      </c>
      <c r="R9356" t="s">
        <v>8304</v>
      </c>
      <c r="S9356">
        <v>146.79</v>
      </c>
      <c r="T9356">
        <v>419</v>
      </c>
      <c r="U9356" t="s">
        <v>76</v>
      </c>
      <c r="V9356" s="2">
        <v>43215</v>
      </c>
      <c r="W9356" t="s">
        <v>39</v>
      </c>
      <c r="X9356" t="s">
        <v>309</v>
      </c>
      <c r="Y9356" t="s">
        <v>64</v>
      </c>
    </row>
    <row r="9357" spans="1:25" hidden="1" x14ac:dyDescent="0.35">
      <c r="A9357">
        <v>5</v>
      </c>
      <c r="B9357" t="s">
        <v>43</v>
      </c>
      <c r="C9357">
        <v>6</v>
      </c>
      <c r="D9357" t="s">
        <v>26</v>
      </c>
      <c r="E9357" t="s">
        <v>99</v>
      </c>
      <c r="F9357" t="s">
        <v>13</v>
      </c>
      <c r="G9357" t="s">
        <v>864</v>
      </c>
      <c r="H9357" s="1">
        <v>0.2</v>
      </c>
      <c r="I9357" s="2">
        <v>43437</v>
      </c>
      <c r="J9357" t="s">
        <v>4209</v>
      </c>
      <c r="K9357" t="s">
        <v>102</v>
      </c>
      <c r="L9357">
        <v>19134</v>
      </c>
      <c r="M9357">
        <v>854</v>
      </c>
      <c r="N9357" t="s">
        <v>1226</v>
      </c>
      <c r="O9357">
        <v>94</v>
      </c>
      <c r="P9357">
        <v>4</v>
      </c>
      <c r="Q9357" t="s">
        <v>104</v>
      </c>
      <c r="R9357" t="s">
        <v>8304</v>
      </c>
      <c r="S9357">
        <v>93.77</v>
      </c>
      <c r="T9357">
        <v>395</v>
      </c>
      <c r="U9357" t="s">
        <v>19</v>
      </c>
      <c r="V9357" s="2">
        <v>43442</v>
      </c>
      <c r="W9357" t="s">
        <v>39</v>
      </c>
      <c r="X9357" t="s">
        <v>105</v>
      </c>
      <c r="Y9357" t="s">
        <v>56</v>
      </c>
    </row>
    <row r="9358" spans="1:25" hidden="1" x14ac:dyDescent="0.35">
      <c r="A9358">
        <v>5</v>
      </c>
      <c r="B9358" t="s">
        <v>43</v>
      </c>
      <c r="C9358">
        <v>6</v>
      </c>
      <c r="D9358" t="s">
        <v>26</v>
      </c>
      <c r="E9358" t="s">
        <v>99</v>
      </c>
      <c r="F9358" t="s">
        <v>13</v>
      </c>
      <c r="G9358" t="s">
        <v>864</v>
      </c>
      <c r="H9358" s="1">
        <v>0.7</v>
      </c>
      <c r="I9358" s="2">
        <v>43437</v>
      </c>
      <c r="J9358" t="s">
        <v>4209</v>
      </c>
      <c r="K9358" t="s">
        <v>102</v>
      </c>
      <c r="L9358">
        <v>19134</v>
      </c>
      <c r="M9358">
        <v>680</v>
      </c>
      <c r="N9358" t="s">
        <v>670</v>
      </c>
      <c r="O9358">
        <v>-15</v>
      </c>
      <c r="P9358">
        <v>4</v>
      </c>
      <c r="Q9358" t="s">
        <v>104</v>
      </c>
      <c r="R9358" t="s">
        <v>8304</v>
      </c>
      <c r="S9358">
        <v>-14.55</v>
      </c>
      <c r="T9358">
        <v>18</v>
      </c>
      <c r="U9358" t="s">
        <v>19</v>
      </c>
      <c r="V9358" s="2">
        <v>43442</v>
      </c>
      <c r="W9358" t="s">
        <v>39</v>
      </c>
      <c r="X9358" t="s">
        <v>105</v>
      </c>
      <c r="Y9358" t="s">
        <v>54</v>
      </c>
    </row>
    <row r="9359" spans="1:25" hidden="1" x14ac:dyDescent="0.35">
      <c r="A9359">
        <v>5</v>
      </c>
      <c r="B9359" t="s">
        <v>25</v>
      </c>
      <c r="C9359">
        <v>3</v>
      </c>
      <c r="D9359" t="s">
        <v>11</v>
      </c>
      <c r="E9359" t="s">
        <v>375</v>
      </c>
      <c r="F9359" t="s">
        <v>13</v>
      </c>
      <c r="G9359" t="s">
        <v>5300</v>
      </c>
      <c r="H9359" s="1">
        <v>0.4</v>
      </c>
      <c r="I9359" s="2">
        <v>43443</v>
      </c>
      <c r="J9359" t="s">
        <v>5435</v>
      </c>
      <c r="K9359" t="s">
        <v>16</v>
      </c>
      <c r="L9359">
        <v>37064</v>
      </c>
      <c r="M9359">
        <v>829</v>
      </c>
      <c r="N9359" t="s">
        <v>1821</v>
      </c>
      <c r="O9359">
        <v>-29</v>
      </c>
      <c r="P9359">
        <v>3</v>
      </c>
      <c r="Q9359" t="s">
        <v>18</v>
      </c>
      <c r="R9359" t="s">
        <v>8304</v>
      </c>
      <c r="S9359">
        <v>-29.32</v>
      </c>
      <c r="T9359">
        <v>80</v>
      </c>
      <c r="U9359" t="s">
        <v>33</v>
      </c>
      <c r="V9359" s="2">
        <v>43448</v>
      </c>
      <c r="W9359" t="s">
        <v>20</v>
      </c>
      <c r="X9359" t="s">
        <v>214</v>
      </c>
      <c r="Y9359" t="s">
        <v>41</v>
      </c>
    </row>
    <row r="9360" spans="1:25" hidden="1" x14ac:dyDescent="0.35">
      <c r="A9360">
        <v>5</v>
      </c>
      <c r="B9360" t="s">
        <v>25</v>
      </c>
      <c r="C9360">
        <v>3</v>
      </c>
      <c r="D9360" t="s">
        <v>26</v>
      </c>
      <c r="E9360" t="s">
        <v>375</v>
      </c>
      <c r="F9360" t="s">
        <v>13</v>
      </c>
      <c r="G9360" t="s">
        <v>5300</v>
      </c>
      <c r="H9360" s="1">
        <v>0.7</v>
      </c>
      <c r="I9360" s="2">
        <v>43443</v>
      </c>
      <c r="J9360" t="s">
        <v>5435</v>
      </c>
      <c r="K9360" t="s">
        <v>16</v>
      </c>
      <c r="L9360">
        <v>37064</v>
      </c>
      <c r="M9360">
        <v>54</v>
      </c>
      <c r="N9360" t="s">
        <v>8242</v>
      </c>
      <c r="O9360">
        <v>-2</v>
      </c>
      <c r="P9360">
        <v>2</v>
      </c>
      <c r="Q9360" t="s">
        <v>18</v>
      </c>
      <c r="R9360" t="s">
        <v>8304</v>
      </c>
      <c r="S9360">
        <v>-2.06</v>
      </c>
      <c r="T9360">
        <v>3</v>
      </c>
      <c r="U9360" t="s">
        <v>33</v>
      </c>
      <c r="V9360" s="2">
        <v>43448</v>
      </c>
      <c r="W9360" t="s">
        <v>20</v>
      </c>
      <c r="X9360" t="s">
        <v>214</v>
      </c>
      <c r="Y9360" t="s">
        <v>54</v>
      </c>
    </row>
    <row r="9361" spans="1:25" x14ac:dyDescent="0.35">
      <c r="A9361">
        <v>0</v>
      </c>
      <c r="B9361" t="s">
        <v>10</v>
      </c>
      <c r="C9361">
        <v>0</v>
      </c>
      <c r="D9361" t="s">
        <v>26</v>
      </c>
      <c r="E9361" t="s">
        <v>27</v>
      </c>
      <c r="F9361" t="s">
        <v>13</v>
      </c>
      <c r="G9361" t="s">
        <v>212</v>
      </c>
      <c r="H9361" s="1">
        <v>0</v>
      </c>
      <c r="I9361" s="2">
        <v>43381</v>
      </c>
      <c r="J9361" t="s">
        <v>3285</v>
      </c>
      <c r="K9361" t="s">
        <v>30</v>
      </c>
      <c r="L9361">
        <v>90036</v>
      </c>
      <c r="M9361">
        <v>1719</v>
      </c>
      <c r="N9361" t="s">
        <v>3286</v>
      </c>
      <c r="O9361">
        <v>28</v>
      </c>
      <c r="P9361">
        <v>2</v>
      </c>
      <c r="Q9361" t="s">
        <v>32</v>
      </c>
      <c r="R9361" t="s">
        <v>8304</v>
      </c>
      <c r="S9361">
        <v>27.88</v>
      </c>
      <c r="T9361">
        <v>62</v>
      </c>
      <c r="U9361" t="s">
        <v>19</v>
      </c>
      <c r="V9361" s="2">
        <v>43381</v>
      </c>
      <c r="W9361" t="s">
        <v>773</v>
      </c>
      <c r="X9361" t="s">
        <v>34</v>
      </c>
      <c r="Y9361" t="s">
        <v>64</v>
      </c>
    </row>
    <row r="9362" spans="1:25" hidden="1" x14ac:dyDescent="0.35">
      <c r="A9362">
        <v>4</v>
      </c>
      <c r="B9362" t="s">
        <v>43</v>
      </c>
      <c r="C9362">
        <v>6</v>
      </c>
      <c r="D9362" t="s">
        <v>26</v>
      </c>
      <c r="E9362" t="s">
        <v>2216</v>
      </c>
      <c r="F9362" t="s">
        <v>13</v>
      </c>
      <c r="G9362" t="s">
        <v>6865</v>
      </c>
      <c r="H9362" s="1">
        <v>0.8</v>
      </c>
      <c r="I9362" s="2">
        <v>43417</v>
      </c>
      <c r="J9362" t="s">
        <v>7447</v>
      </c>
      <c r="K9362" t="s">
        <v>73</v>
      </c>
      <c r="L9362">
        <v>60035</v>
      </c>
      <c r="M9362">
        <v>1845</v>
      </c>
      <c r="N9362" t="s">
        <v>1057</v>
      </c>
      <c r="O9362">
        <v>-5</v>
      </c>
      <c r="P9362">
        <v>2</v>
      </c>
      <c r="Q9362" t="s">
        <v>75</v>
      </c>
      <c r="R9362" t="s">
        <v>8304</v>
      </c>
      <c r="S9362">
        <v>-4.7</v>
      </c>
      <c r="T9362">
        <v>3</v>
      </c>
      <c r="U9362" t="s">
        <v>76</v>
      </c>
      <c r="V9362" s="2">
        <v>43421</v>
      </c>
      <c r="W9362" t="s">
        <v>39</v>
      </c>
      <c r="X9362" t="s">
        <v>139</v>
      </c>
      <c r="Y9362" t="s">
        <v>54</v>
      </c>
    </row>
    <row r="9363" spans="1:25" hidden="1" x14ac:dyDescent="0.35">
      <c r="A9363">
        <v>1</v>
      </c>
      <c r="B9363" t="s">
        <v>10</v>
      </c>
      <c r="C9363">
        <v>1</v>
      </c>
      <c r="D9363" t="s">
        <v>26</v>
      </c>
      <c r="E9363" t="s">
        <v>906</v>
      </c>
      <c r="F9363" t="s">
        <v>13</v>
      </c>
      <c r="G9363" t="s">
        <v>1054</v>
      </c>
      <c r="H9363" s="1">
        <v>0.2</v>
      </c>
      <c r="I9363" s="2">
        <v>43185</v>
      </c>
      <c r="J9363" t="s">
        <v>3059</v>
      </c>
      <c r="K9363" t="s">
        <v>16</v>
      </c>
      <c r="L9363">
        <v>28540</v>
      </c>
      <c r="M9363">
        <v>1546</v>
      </c>
      <c r="N9363" t="s">
        <v>3060</v>
      </c>
      <c r="O9363">
        <v>6</v>
      </c>
      <c r="P9363">
        <v>5</v>
      </c>
      <c r="Q9363" t="s">
        <v>18</v>
      </c>
      <c r="R9363" t="s">
        <v>8304</v>
      </c>
      <c r="S9363">
        <v>5.92</v>
      </c>
      <c r="T9363">
        <v>68</v>
      </c>
      <c r="U9363" t="s">
        <v>19</v>
      </c>
      <c r="V9363" s="2">
        <v>43186</v>
      </c>
      <c r="W9363" t="s">
        <v>130</v>
      </c>
      <c r="X9363" t="s">
        <v>63</v>
      </c>
      <c r="Y9363" t="s">
        <v>42</v>
      </c>
    </row>
    <row r="9364" spans="1:25" hidden="1" x14ac:dyDescent="0.35">
      <c r="A9364">
        <v>1</v>
      </c>
      <c r="B9364" t="s">
        <v>10</v>
      </c>
      <c r="C9364">
        <v>1</v>
      </c>
      <c r="D9364" t="s">
        <v>50</v>
      </c>
      <c r="E9364" t="s">
        <v>906</v>
      </c>
      <c r="F9364" t="s">
        <v>13</v>
      </c>
      <c r="G9364" t="s">
        <v>1054</v>
      </c>
      <c r="H9364" s="1">
        <v>0.2</v>
      </c>
      <c r="I9364" s="2">
        <v>43185</v>
      </c>
      <c r="J9364" t="s">
        <v>3059</v>
      </c>
      <c r="K9364" t="s">
        <v>16</v>
      </c>
      <c r="L9364">
        <v>28540</v>
      </c>
      <c r="M9364">
        <v>421</v>
      </c>
      <c r="N9364" t="s">
        <v>4728</v>
      </c>
      <c r="O9364">
        <v>-18</v>
      </c>
      <c r="P9364">
        <v>3</v>
      </c>
      <c r="Q9364" t="s">
        <v>18</v>
      </c>
      <c r="R9364" t="s">
        <v>8304</v>
      </c>
      <c r="S9364">
        <v>-18</v>
      </c>
      <c r="T9364">
        <v>120</v>
      </c>
      <c r="U9364" t="s">
        <v>19</v>
      </c>
      <c r="V9364" s="2">
        <v>43186</v>
      </c>
      <c r="W9364" t="s">
        <v>130</v>
      </c>
      <c r="X9364" t="s">
        <v>63</v>
      </c>
      <c r="Y9364" t="s">
        <v>113</v>
      </c>
    </row>
    <row r="9365" spans="1:25" hidden="1" x14ac:dyDescent="0.35">
      <c r="A9365">
        <v>4</v>
      </c>
      <c r="B9365" t="s">
        <v>43</v>
      </c>
      <c r="C9365">
        <v>6</v>
      </c>
      <c r="D9365" t="s">
        <v>11</v>
      </c>
      <c r="E9365" t="s">
        <v>3003</v>
      </c>
      <c r="F9365" t="s">
        <v>13</v>
      </c>
      <c r="G9365" t="s">
        <v>5526</v>
      </c>
      <c r="H9365" s="1">
        <v>0.3</v>
      </c>
      <c r="I9365" s="2">
        <v>43461</v>
      </c>
      <c r="J9365" t="s">
        <v>5527</v>
      </c>
      <c r="K9365" t="s">
        <v>73</v>
      </c>
      <c r="L9365">
        <v>60098</v>
      </c>
      <c r="M9365">
        <v>764</v>
      </c>
      <c r="N9365" t="s">
        <v>8118</v>
      </c>
      <c r="O9365">
        <v>-12</v>
      </c>
      <c r="P9365">
        <v>8</v>
      </c>
      <c r="Q9365" t="s">
        <v>75</v>
      </c>
      <c r="R9365" t="s">
        <v>8304</v>
      </c>
      <c r="S9365">
        <v>-12.08</v>
      </c>
      <c r="T9365">
        <v>845</v>
      </c>
      <c r="U9365" t="s">
        <v>33</v>
      </c>
      <c r="V9365" s="2">
        <v>43465</v>
      </c>
      <c r="W9365" t="s">
        <v>39</v>
      </c>
      <c r="X9365" t="s">
        <v>139</v>
      </c>
      <c r="Y9365" t="s">
        <v>24</v>
      </c>
    </row>
    <row r="9366" spans="1:25" hidden="1" x14ac:dyDescent="0.35">
      <c r="A9366">
        <v>7</v>
      </c>
      <c r="B9366" t="s">
        <v>25</v>
      </c>
      <c r="C9366">
        <v>6</v>
      </c>
      <c r="D9366" t="s">
        <v>26</v>
      </c>
      <c r="E9366" t="s">
        <v>171</v>
      </c>
      <c r="F9366" t="s">
        <v>13</v>
      </c>
      <c r="G9366" t="s">
        <v>1792</v>
      </c>
      <c r="H9366" s="1">
        <v>0</v>
      </c>
      <c r="I9366" s="2">
        <v>43146</v>
      </c>
      <c r="J9366" t="s">
        <v>4110</v>
      </c>
      <c r="K9366" t="s">
        <v>102</v>
      </c>
      <c r="L9366">
        <v>10009</v>
      </c>
      <c r="M9366">
        <v>110</v>
      </c>
      <c r="N9366" t="s">
        <v>174</v>
      </c>
      <c r="O9366">
        <v>4</v>
      </c>
      <c r="P9366">
        <v>4</v>
      </c>
      <c r="Q9366" t="s">
        <v>104</v>
      </c>
      <c r="R9366" t="s">
        <v>8304</v>
      </c>
      <c r="S9366">
        <v>3.58</v>
      </c>
      <c r="T9366">
        <v>9</v>
      </c>
      <c r="U9366" t="s">
        <v>19</v>
      </c>
      <c r="V9366" s="2">
        <v>43153</v>
      </c>
      <c r="W9366" t="s">
        <v>39</v>
      </c>
      <c r="X9366" t="s">
        <v>175</v>
      </c>
      <c r="Y9366" t="s">
        <v>176</v>
      </c>
    </row>
    <row r="9367" spans="1:25" hidden="1" x14ac:dyDescent="0.35">
      <c r="A9367">
        <v>7</v>
      </c>
      <c r="B9367" t="s">
        <v>25</v>
      </c>
      <c r="C9367">
        <v>6</v>
      </c>
      <c r="D9367" t="s">
        <v>26</v>
      </c>
      <c r="E9367" t="s">
        <v>171</v>
      </c>
      <c r="F9367" t="s">
        <v>13</v>
      </c>
      <c r="G9367" t="s">
        <v>1792</v>
      </c>
      <c r="H9367" s="1">
        <v>0.2</v>
      </c>
      <c r="I9367" s="2">
        <v>43146</v>
      </c>
      <c r="J9367" t="s">
        <v>4110</v>
      </c>
      <c r="K9367" t="s">
        <v>102</v>
      </c>
      <c r="L9367">
        <v>10009</v>
      </c>
      <c r="M9367">
        <v>683</v>
      </c>
      <c r="N9367" t="s">
        <v>3242</v>
      </c>
      <c r="O9367">
        <v>124</v>
      </c>
      <c r="P9367">
        <v>3</v>
      </c>
      <c r="Q9367" t="s">
        <v>104</v>
      </c>
      <c r="R9367" t="s">
        <v>8304</v>
      </c>
      <c r="S9367">
        <v>124.48</v>
      </c>
      <c r="T9367">
        <v>398</v>
      </c>
      <c r="U9367" t="s">
        <v>19</v>
      </c>
      <c r="V9367" s="2">
        <v>43153</v>
      </c>
      <c r="W9367" t="s">
        <v>39</v>
      </c>
      <c r="X9367" t="s">
        <v>175</v>
      </c>
      <c r="Y9367" t="s">
        <v>54</v>
      </c>
    </row>
    <row r="9368" spans="1:25" x14ac:dyDescent="0.35">
      <c r="A9368">
        <v>4</v>
      </c>
      <c r="B9368" t="s">
        <v>43</v>
      </c>
      <c r="C9368">
        <v>6</v>
      </c>
      <c r="D9368" t="s">
        <v>26</v>
      </c>
      <c r="E9368" t="s">
        <v>27</v>
      </c>
      <c r="F9368" t="s">
        <v>13</v>
      </c>
      <c r="G9368" t="s">
        <v>1679</v>
      </c>
      <c r="H9368" s="1">
        <v>0.2</v>
      </c>
      <c r="I9368" s="2">
        <v>43463</v>
      </c>
      <c r="J9368" t="s">
        <v>4654</v>
      </c>
      <c r="K9368" t="s">
        <v>30</v>
      </c>
      <c r="L9368">
        <v>90045</v>
      </c>
      <c r="M9368">
        <v>68</v>
      </c>
      <c r="N9368" t="s">
        <v>1398</v>
      </c>
      <c r="O9368">
        <v>4</v>
      </c>
      <c r="P9368">
        <v>3</v>
      </c>
      <c r="Q9368" t="s">
        <v>32</v>
      </c>
      <c r="R9368" t="s">
        <v>8304</v>
      </c>
      <c r="S9368">
        <v>3.93</v>
      </c>
      <c r="T9368">
        <v>11</v>
      </c>
      <c r="U9368" t="s">
        <v>19</v>
      </c>
      <c r="V9368" s="2">
        <v>43467</v>
      </c>
      <c r="W9368" t="s">
        <v>39</v>
      </c>
      <c r="X9368" t="s">
        <v>34</v>
      </c>
      <c r="Y9368" t="s">
        <v>54</v>
      </c>
    </row>
    <row r="9369" spans="1:25" hidden="1" x14ac:dyDescent="0.35">
      <c r="A9369">
        <v>3</v>
      </c>
      <c r="B9369" t="s">
        <v>25</v>
      </c>
      <c r="C9369">
        <v>1</v>
      </c>
      <c r="D9369" t="s">
        <v>26</v>
      </c>
      <c r="E9369" t="s">
        <v>2794</v>
      </c>
      <c r="F9369" t="s">
        <v>13</v>
      </c>
      <c r="G9369" t="s">
        <v>2113</v>
      </c>
      <c r="H9369" s="1">
        <v>0.2</v>
      </c>
      <c r="I9369" s="2">
        <v>43269</v>
      </c>
      <c r="J9369" t="s">
        <v>2795</v>
      </c>
      <c r="K9369" t="s">
        <v>73</v>
      </c>
      <c r="L9369">
        <v>60423</v>
      </c>
      <c r="M9369">
        <v>1732</v>
      </c>
      <c r="N9369" t="s">
        <v>2796</v>
      </c>
      <c r="O9369">
        <v>27</v>
      </c>
      <c r="P9369">
        <v>2</v>
      </c>
      <c r="Q9369" t="s">
        <v>75</v>
      </c>
      <c r="R9369" t="s">
        <v>8304</v>
      </c>
      <c r="S9369">
        <v>26.9</v>
      </c>
      <c r="T9369">
        <v>77</v>
      </c>
      <c r="U9369" t="s">
        <v>19</v>
      </c>
      <c r="V9369" s="2">
        <v>43272</v>
      </c>
      <c r="W9369" t="s">
        <v>130</v>
      </c>
      <c r="X9369" t="s">
        <v>139</v>
      </c>
      <c r="Y9369" t="s">
        <v>64</v>
      </c>
    </row>
    <row r="9370" spans="1:25" hidden="1" x14ac:dyDescent="0.35">
      <c r="A9370">
        <v>4</v>
      </c>
      <c r="B9370" t="s">
        <v>43</v>
      </c>
      <c r="C9370">
        <v>6</v>
      </c>
      <c r="D9370" t="s">
        <v>50</v>
      </c>
      <c r="E9370" t="s">
        <v>375</v>
      </c>
      <c r="F9370" t="s">
        <v>13</v>
      </c>
      <c r="G9370" t="s">
        <v>7111</v>
      </c>
      <c r="H9370" s="1">
        <v>0</v>
      </c>
      <c r="I9370" s="2">
        <v>43338</v>
      </c>
      <c r="J9370" t="s">
        <v>7747</v>
      </c>
      <c r="K9370" t="s">
        <v>73</v>
      </c>
      <c r="L9370">
        <v>53132</v>
      </c>
      <c r="M9370">
        <v>1077</v>
      </c>
      <c r="N9370" t="s">
        <v>4948</v>
      </c>
      <c r="O9370">
        <v>15</v>
      </c>
      <c r="P9370">
        <v>3</v>
      </c>
      <c r="Q9370" t="s">
        <v>75</v>
      </c>
      <c r="R9370" t="s">
        <v>8304</v>
      </c>
      <c r="S9370">
        <v>14.87</v>
      </c>
      <c r="T9370">
        <v>48</v>
      </c>
      <c r="U9370" t="s">
        <v>76</v>
      </c>
      <c r="V9370" s="2">
        <v>43342</v>
      </c>
      <c r="W9370" t="s">
        <v>39</v>
      </c>
      <c r="X9370" t="s">
        <v>82</v>
      </c>
      <c r="Y9370" t="s">
        <v>113</v>
      </c>
    </row>
    <row r="9371" spans="1:25" x14ac:dyDescent="0.35">
      <c r="A9371">
        <v>6</v>
      </c>
      <c r="B9371" t="s">
        <v>10</v>
      </c>
      <c r="C9371">
        <v>6</v>
      </c>
      <c r="D9371" t="s">
        <v>11</v>
      </c>
      <c r="E9371" t="s">
        <v>27</v>
      </c>
      <c r="F9371" t="s">
        <v>13</v>
      </c>
      <c r="G9371" t="s">
        <v>692</v>
      </c>
      <c r="H9371" s="1">
        <v>0.2</v>
      </c>
      <c r="I9371" s="2">
        <v>43428</v>
      </c>
      <c r="J9371" t="s">
        <v>5805</v>
      </c>
      <c r="K9371" t="s">
        <v>30</v>
      </c>
      <c r="L9371">
        <v>90036</v>
      </c>
      <c r="M9371">
        <v>760</v>
      </c>
      <c r="N9371" t="s">
        <v>1564</v>
      </c>
      <c r="O9371">
        <v>211</v>
      </c>
      <c r="P9371">
        <v>6</v>
      </c>
      <c r="Q9371" t="s">
        <v>32</v>
      </c>
      <c r="R9371" t="s">
        <v>8304</v>
      </c>
      <c r="S9371">
        <v>210.59</v>
      </c>
      <c r="T9371">
        <v>1685</v>
      </c>
      <c r="U9371" t="s">
        <v>33</v>
      </c>
      <c r="V9371" s="2">
        <v>43434</v>
      </c>
      <c r="W9371" t="s">
        <v>39</v>
      </c>
      <c r="X9371" t="s">
        <v>34</v>
      </c>
      <c r="Y9371" t="s">
        <v>24</v>
      </c>
    </row>
    <row r="9372" spans="1:25" x14ac:dyDescent="0.35">
      <c r="A9372">
        <v>6</v>
      </c>
      <c r="B9372" t="s">
        <v>10</v>
      </c>
      <c r="C9372">
        <v>6</v>
      </c>
      <c r="D9372" t="s">
        <v>50</v>
      </c>
      <c r="E9372" t="s">
        <v>27</v>
      </c>
      <c r="F9372" t="s">
        <v>13</v>
      </c>
      <c r="G9372" t="s">
        <v>692</v>
      </c>
      <c r="H9372" s="1">
        <v>0</v>
      </c>
      <c r="I9372" s="2">
        <v>43428</v>
      </c>
      <c r="J9372" t="s">
        <v>5805</v>
      </c>
      <c r="K9372" t="s">
        <v>30</v>
      </c>
      <c r="L9372">
        <v>90036</v>
      </c>
      <c r="M9372">
        <v>1278</v>
      </c>
      <c r="N9372" t="s">
        <v>4749</v>
      </c>
      <c r="O9372">
        <v>218</v>
      </c>
      <c r="P9372">
        <v>2</v>
      </c>
      <c r="Q9372" t="s">
        <v>32</v>
      </c>
      <c r="R9372" t="s">
        <v>8304</v>
      </c>
      <c r="S9372">
        <v>217.77</v>
      </c>
      <c r="T9372">
        <v>660</v>
      </c>
      <c r="U9372" t="s">
        <v>33</v>
      </c>
      <c r="V9372" s="2">
        <v>43434</v>
      </c>
      <c r="W9372" t="s">
        <v>39</v>
      </c>
      <c r="X9372" t="s">
        <v>34</v>
      </c>
      <c r="Y9372" t="s">
        <v>113</v>
      </c>
    </row>
    <row r="9373" spans="1:25" x14ac:dyDescent="0.35">
      <c r="A9373">
        <v>6</v>
      </c>
      <c r="B9373" t="s">
        <v>10</v>
      </c>
      <c r="C9373">
        <v>6</v>
      </c>
      <c r="D9373" t="s">
        <v>50</v>
      </c>
      <c r="E9373" t="s">
        <v>27</v>
      </c>
      <c r="F9373" t="s">
        <v>13</v>
      </c>
      <c r="G9373" t="s">
        <v>692</v>
      </c>
      <c r="H9373" s="1">
        <v>0</v>
      </c>
      <c r="I9373" s="2">
        <v>43428</v>
      </c>
      <c r="J9373" t="s">
        <v>5805</v>
      </c>
      <c r="K9373" t="s">
        <v>30</v>
      </c>
      <c r="L9373">
        <v>90036</v>
      </c>
      <c r="M9373">
        <v>1010</v>
      </c>
      <c r="N9373" t="s">
        <v>5099</v>
      </c>
      <c r="O9373">
        <v>190</v>
      </c>
      <c r="P9373">
        <v>8</v>
      </c>
      <c r="Q9373" t="s">
        <v>32</v>
      </c>
      <c r="R9373" t="s">
        <v>8304</v>
      </c>
      <c r="S9373">
        <v>190.37</v>
      </c>
      <c r="T9373">
        <v>560</v>
      </c>
      <c r="U9373" t="s">
        <v>33</v>
      </c>
      <c r="V9373" s="2">
        <v>43434</v>
      </c>
      <c r="W9373" t="s">
        <v>39</v>
      </c>
      <c r="X9373" t="s">
        <v>34</v>
      </c>
      <c r="Y9373" t="s">
        <v>113</v>
      </c>
    </row>
    <row r="9374" spans="1:25" hidden="1" x14ac:dyDescent="0.35">
      <c r="A9374">
        <v>4</v>
      </c>
      <c r="B9374" t="s">
        <v>43</v>
      </c>
      <c r="C9374">
        <v>6</v>
      </c>
      <c r="D9374" t="s">
        <v>50</v>
      </c>
      <c r="E9374" t="s">
        <v>2738</v>
      </c>
      <c r="F9374" t="s">
        <v>13</v>
      </c>
      <c r="G9374" t="s">
        <v>579</v>
      </c>
      <c r="H9374" s="1">
        <v>0.2</v>
      </c>
      <c r="I9374" s="2">
        <v>43183</v>
      </c>
      <c r="J9374" t="s">
        <v>6817</v>
      </c>
      <c r="K9374" t="s">
        <v>30</v>
      </c>
      <c r="L9374">
        <v>97030</v>
      </c>
      <c r="M9374">
        <v>340</v>
      </c>
      <c r="N9374" t="s">
        <v>4701</v>
      </c>
      <c r="O9374">
        <v>25</v>
      </c>
      <c r="P9374">
        <v>4</v>
      </c>
      <c r="Q9374" t="s">
        <v>32</v>
      </c>
      <c r="R9374" t="s">
        <v>8304</v>
      </c>
      <c r="S9374">
        <v>25.2</v>
      </c>
      <c r="T9374">
        <v>403</v>
      </c>
      <c r="U9374" t="s">
        <v>33</v>
      </c>
      <c r="V9374" s="2">
        <v>43187</v>
      </c>
      <c r="W9374" t="s">
        <v>39</v>
      </c>
      <c r="X9374" t="s">
        <v>262</v>
      </c>
      <c r="Y9374" t="s">
        <v>52</v>
      </c>
    </row>
    <row r="9375" spans="1:25" hidden="1" x14ac:dyDescent="0.35">
      <c r="A9375">
        <v>6</v>
      </c>
      <c r="B9375" t="s">
        <v>10</v>
      </c>
      <c r="C9375">
        <v>6</v>
      </c>
      <c r="D9375" t="s">
        <v>11</v>
      </c>
      <c r="E9375" t="s">
        <v>3328</v>
      </c>
      <c r="F9375" t="s">
        <v>13</v>
      </c>
      <c r="G9375" t="s">
        <v>797</v>
      </c>
      <c r="H9375" s="1">
        <v>0</v>
      </c>
      <c r="I9375" s="2">
        <v>43415</v>
      </c>
      <c r="J9375" t="s">
        <v>5496</v>
      </c>
      <c r="K9375" t="s">
        <v>73</v>
      </c>
      <c r="L9375">
        <v>46060</v>
      </c>
      <c r="M9375">
        <v>278</v>
      </c>
      <c r="N9375" t="s">
        <v>5273</v>
      </c>
      <c r="O9375">
        <v>241</v>
      </c>
      <c r="P9375">
        <v>6</v>
      </c>
      <c r="Q9375" t="s">
        <v>75</v>
      </c>
      <c r="R9375" t="s">
        <v>8304</v>
      </c>
      <c r="S9375">
        <v>241.1</v>
      </c>
      <c r="T9375">
        <v>2679</v>
      </c>
      <c r="U9375" t="s">
        <v>33</v>
      </c>
      <c r="V9375" s="2">
        <v>43421</v>
      </c>
      <c r="W9375" t="s">
        <v>39</v>
      </c>
      <c r="X9375" t="s">
        <v>167</v>
      </c>
      <c r="Y9375" t="s">
        <v>41</v>
      </c>
    </row>
    <row r="9376" spans="1:25" hidden="1" x14ac:dyDescent="0.35">
      <c r="A9376">
        <v>7</v>
      </c>
      <c r="B9376" t="s">
        <v>25</v>
      </c>
      <c r="C9376">
        <v>6</v>
      </c>
      <c r="D9376" t="s">
        <v>26</v>
      </c>
      <c r="E9376" t="s">
        <v>305</v>
      </c>
      <c r="F9376" t="s">
        <v>13</v>
      </c>
      <c r="G9376" t="s">
        <v>1360</v>
      </c>
      <c r="H9376" s="1">
        <v>0</v>
      </c>
      <c r="I9376" s="2">
        <v>43206</v>
      </c>
      <c r="J9376" t="s">
        <v>4292</v>
      </c>
      <c r="K9376" t="s">
        <v>16</v>
      </c>
      <c r="L9376">
        <v>31907</v>
      </c>
      <c r="M9376">
        <v>1158</v>
      </c>
      <c r="N9376" t="s">
        <v>91</v>
      </c>
      <c r="O9376">
        <v>4</v>
      </c>
      <c r="P9376">
        <v>3</v>
      </c>
      <c r="Q9376" t="s">
        <v>18</v>
      </c>
      <c r="R9376" t="s">
        <v>8304</v>
      </c>
      <c r="S9376">
        <v>3.72</v>
      </c>
      <c r="T9376">
        <v>13</v>
      </c>
      <c r="U9376" t="s">
        <v>19</v>
      </c>
      <c r="V9376" s="2">
        <v>43213</v>
      </c>
      <c r="W9376" t="s">
        <v>39</v>
      </c>
      <c r="X9376" t="s">
        <v>761</v>
      </c>
      <c r="Y9376" t="s">
        <v>49</v>
      </c>
    </row>
    <row r="9377" spans="1:25" hidden="1" x14ac:dyDescent="0.35">
      <c r="A9377">
        <v>5</v>
      </c>
      <c r="B9377" t="s">
        <v>43</v>
      </c>
      <c r="C9377">
        <v>6</v>
      </c>
      <c r="D9377" t="s">
        <v>50</v>
      </c>
      <c r="E9377" t="s">
        <v>287</v>
      </c>
      <c r="F9377" t="s">
        <v>13</v>
      </c>
      <c r="G9377" t="s">
        <v>6504</v>
      </c>
      <c r="H9377" s="1">
        <v>0.2</v>
      </c>
      <c r="I9377" s="2">
        <v>43104</v>
      </c>
      <c r="J9377" t="s">
        <v>6784</v>
      </c>
      <c r="K9377" t="s">
        <v>16</v>
      </c>
      <c r="L9377">
        <v>28205</v>
      </c>
      <c r="M9377">
        <v>796</v>
      </c>
      <c r="N9377" t="s">
        <v>4794</v>
      </c>
      <c r="O9377">
        <v>120</v>
      </c>
      <c r="P9377">
        <v>4</v>
      </c>
      <c r="Q9377" t="s">
        <v>18</v>
      </c>
      <c r="R9377" t="s">
        <v>8304</v>
      </c>
      <c r="S9377">
        <v>120</v>
      </c>
      <c r="T9377">
        <v>960</v>
      </c>
      <c r="U9377" t="s">
        <v>33</v>
      </c>
      <c r="V9377" s="2">
        <v>43109</v>
      </c>
      <c r="W9377" t="s">
        <v>39</v>
      </c>
      <c r="X9377" t="s">
        <v>63</v>
      </c>
      <c r="Y9377" t="s">
        <v>727</v>
      </c>
    </row>
    <row r="9378" spans="1:25" hidden="1" x14ac:dyDescent="0.35">
      <c r="A9378">
        <v>5</v>
      </c>
      <c r="B9378" t="s">
        <v>43</v>
      </c>
      <c r="C9378">
        <v>6</v>
      </c>
      <c r="D9378" t="s">
        <v>26</v>
      </c>
      <c r="E9378" t="s">
        <v>171</v>
      </c>
      <c r="F9378" t="s">
        <v>13</v>
      </c>
      <c r="G9378" t="s">
        <v>7186</v>
      </c>
      <c r="H9378" s="1">
        <v>0.2</v>
      </c>
      <c r="I9378" s="2">
        <v>43426</v>
      </c>
      <c r="J9378" t="s">
        <v>7542</v>
      </c>
      <c r="K9378" t="s">
        <v>102</v>
      </c>
      <c r="L9378">
        <v>10009</v>
      </c>
      <c r="M9378">
        <v>700</v>
      </c>
      <c r="N9378" t="s">
        <v>717</v>
      </c>
      <c r="O9378">
        <v>47</v>
      </c>
      <c r="P9378">
        <v>8</v>
      </c>
      <c r="Q9378" t="s">
        <v>104</v>
      </c>
      <c r="R9378" t="s">
        <v>8304</v>
      </c>
      <c r="S9378">
        <v>47</v>
      </c>
      <c r="T9378">
        <v>134</v>
      </c>
      <c r="U9378" t="s">
        <v>76</v>
      </c>
      <c r="V9378" s="2">
        <v>43431</v>
      </c>
      <c r="W9378" t="s">
        <v>39</v>
      </c>
      <c r="X9378" t="s">
        <v>175</v>
      </c>
      <c r="Y9378" t="s">
        <v>54</v>
      </c>
    </row>
    <row r="9379" spans="1:25" hidden="1" x14ac:dyDescent="0.35">
      <c r="A9379">
        <v>5</v>
      </c>
      <c r="B9379" t="s">
        <v>43</v>
      </c>
      <c r="C9379">
        <v>6</v>
      </c>
      <c r="D9379" t="s">
        <v>26</v>
      </c>
      <c r="E9379" t="s">
        <v>879</v>
      </c>
      <c r="F9379" t="s">
        <v>13</v>
      </c>
      <c r="G9379" t="s">
        <v>7080</v>
      </c>
      <c r="H9379" s="1">
        <v>0</v>
      </c>
      <c r="I9379" s="2">
        <v>43409</v>
      </c>
      <c r="J9379" t="s">
        <v>7395</v>
      </c>
      <c r="K9379" t="s">
        <v>73</v>
      </c>
      <c r="L9379">
        <v>46226</v>
      </c>
      <c r="M9379">
        <v>1319</v>
      </c>
      <c r="N9379" t="s">
        <v>3204</v>
      </c>
      <c r="O9379">
        <v>16</v>
      </c>
      <c r="P9379">
        <v>2</v>
      </c>
      <c r="Q9379" t="s">
        <v>75</v>
      </c>
      <c r="R9379" t="s">
        <v>8304</v>
      </c>
      <c r="S9379">
        <v>16.27</v>
      </c>
      <c r="T9379">
        <v>40</v>
      </c>
      <c r="U9379" t="s">
        <v>76</v>
      </c>
      <c r="V9379" s="2">
        <v>43414</v>
      </c>
      <c r="W9379" t="s">
        <v>39</v>
      </c>
      <c r="X9379" t="s">
        <v>167</v>
      </c>
      <c r="Y9379" t="s">
        <v>49</v>
      </c>
    </row>
    <row r="9380" spans="1:25" hidden="1" x14ac:dyDescent="0.35">
      <c r="A9380">
        <v>5</v>
      </c>
      <c r="B9380" t="s">
        <v>43</v>
      </c>
      <c r="C9380">
        <v>6</v>
      </c>
      <c r="D9380" t="s">
        <v>26</v>
      </c>
      <c r="E9380" t="s">
        <v>879</v>
      </c>
      <c r="F9380" t="s">
        <v>13</v>
      </c>
      <c r="G9380" t="s">
        <v>7080</v>
      </c>
      <c r="H9380" s="1">
        <v>0</v>
      </c>
      <c r="I9380" s="2">
        <v>43409</v>
      </c>
      <c r="J9380" t="s">
        <v>7395</v>
      </c>
      <c r="K9380" t="s">
        <v>73</v>
      </c>
      <c r="L9380">
        <v>46226</v>
      </c>
      <c r="M9380">
        <v>1310</v>
      </c>
      <c r="N9380" t="s">
        <v>1247</v>
      </c>
      <c r="O9380">
        <v>50</v>
      </c>
      <c r="P9380">
        <v>5</v>
      </c>
      <c r="Q9380" t="s">
        <v>75</v>
      </c>
      <c r="R9380" t="s">
        <v>8304</v>
      </c>
      <c r="S9380">
        <v>50.35</v>
      </c>
      <c r="T9380">
        <v>105</v>
      </c>
      <c r="U9380" t="s">
        <v>76</v>
      </c>
      <c r="V9380" s="2">
        <v>43414</v>
      </c>
      <c r="W9380" t="s">
        <v>39</v>
      </c>
      <c r="X9380" t="s">
        <v>167</v>
      </c>
      <c r="Y9380" t="s">
        <v>54</v>
      </c>
    </row>
    <row r="9381" spans="1:25" hidden="1" x14ac:dyDescent="0.35">
      <c r="A9381">
        <v>5</v>
      </c>
      <c r="B9381" t="s">
        <v>43</v>
      </c>
      <c r="C9381">
        <v>6</v>
      </c>
      <c r="D9381" t="s">
        <v>26</v>
      </c>
      <c r="E9381" t="s">
        <v>879</v>
      </c>
      <c r="F9381" t="s">
        <v>13</v>
      </c>
      <c r="G9381" t="s">
        <v>7080</v>
      </c>
      <c r="H9381" s="1">
        <v>0</v>
      </c>
      <c r="I9381" s="2">
        <v>43409</v>
      </c>
      <c r="J9381" t="s">
        <v>7395</v>
      </c>
      <c r="K9381" t="s">
        <v>73</v>
      </c>
      <c r="L9381">
        <v>46226</v>
      </c>
      <c r="M9381">
        <v>214</v>
      </c>
      <c r="N9381" t="s">
        <v>5958</v>
      </c>
      <c r="O9381">
        <v>25</v>
      </c>
      <c r="P9381">
        <v>5</v>
      </c>
      <c r="Q9381" t="s">
        <v>75</v>
      </c>
      <c r="R9381" t="s">
        <v>8304</v>
      </c>
      <c r="S9381">
        <v>24.84</v>
      </c>
      <c r="T9381">
        <v>52</v>
      </c>
      <c r="U9381" t="s">
        <v>76</v>
      </c>
      <c r="V9381" s="2">
        <v>43414</v>
      </c>
      <c r="W9381" t="s">
        <v>39</v>
      </c>
      <c r="X9381" t="s">
        <v>167</v>
      </c>
      <c r="Y9381" t="s">
        <v>35</v>
      </c>
    </row>
    <row r="9382" spans="1:25" hidden="1" x14ac:dyDescent="0.35">
      <c r="A9382">
        <v>4</v>
      </c>
      <c r="B9382" t="s">
        <v>43</v>
      </c>
      <c r="C9382">
        <v>6</v>
      </c>
      <c r="D9382" t="s">
        <v>26</v>
      </c>
      <c r="E9382" t="s">
        <v>1319</v>
      </c>
      <c r="F9382" t="s">
        <v>13</v>
      </c>
      <c r="G9382" t="s">
        <v>601</v>
      </c>
      <c r="H9382" s="1">
        <v>0</v>
      </c>
      <c r="I9382" s="2">
        <v>43123</v>
      </c>
      <c r="J9382" t="s">
        <v>6365</v>
      </c>
      <c r="K9382" t="s">
        <v>102</v>
      </c>
      <c r="M9382">
        <v>28</v>
      </c>
      <c r="N9382" t="s">
        <v>6366</v>
      </c>
      <c r="O9382">
        <v>3</v>
      </c>
      <c r="P9382">
        <v>6</v>
      </c>
      <c r="Q9382" t="s">
        <v>104</v>
      </c>
      <c r="R9382" t="s">
        <v>8304</v>
      </c>
      <c r="S9382">
        <v>2.73</v>
      </c>
      <c r="T9382">
        <v>8</v>
      </c>
      <c r="U9382" t="s">
        <v>33</v>
      </c>
      <c r="V9382" s="2">
        <v>43127</v>
      </c>
      <c r="W9382" t="s">
        <v>39</v>
      </c>
      <c r="X9382" t="s">
        <v>1915</v>
      </c>
      <c r="Y9382" t="s">
        <v>49</v>
      </c>
    </row>
    <row r="9383" spans="1:25" hidden="1" x14ac:dyDescent="0.35">
      <c r="A9383">
        <v>4</v>
      </c>
      <c r="B9383" t="s">
        <v>43</v>
      </c>
      <c r="C9383">
        <v>6</v>
      </c>
      <c r="D9383" t="s">
        <v>26</v>
      </c>
      <c r="E9383" t="s">
        <v>1319</v>
      </c>
      <c r="F9383" t="s">
        <v>13</v>
      </c>
      <c r="G9383" t="s">
        <v>601</v>
      </c>
      <c r="H9383" s="1">
        <v>0</v>
      </c>
      <c r="I9383" s="2">
        <v>43123</v>
      </c>
      <c r="J9383" t="s">
        <v>6365</v>
      </c>
      <c r="K9383" t="s">
        <v>102</v>
      </c>
      <c r="M9383">
        <v>907</v>
      </c>
      <c r="N9383" t="s">
        <v>4220</v>
      </c>
      <c r="O9383">
        <v>407</v>
      </c>
      <c r="P9383">
        <v>13</v>
      </c>
      <c r="Q9383" t="s">
        <v>104</v>
      </c>
      <c r="R9383" t="s">
        <v>8304</v>
      </c>
      <c r="S9383">
        <v>406.72</v>
      </c>
      <c r="T9383">
        <v>1564</v>
      </c>
      <c r="U9383" t="s">
        <v>33</v>
      </c>
      <c r="V9383" s="2">
        <v>43127</v>
      </c>
      <c r="W9383" t="s">
        <v>39</v>
      </c>
      <c r="X9383" t="s">
        <v>1915</v>
      </c>
      <c r="Y9383" t="s">
        <v>42</v>
      </c>
    </row>
    <row r="9384" spans="1:25" hidden="1" x14ac:dyDescent="0.35">
      <c r="A9384">
        <v>4</v>
      </c>
      <c r="B9384" t="s">
        <v>43</v>
      </c>
      <c r="C9384">
        <v>6</v>
      </c>
      <c r="D9384" t="s">
        <v>50</v>
      </c>
      <c r="E9384" t="s">
        <v>1319</v>
      </c>
      <c r="F9384" t="s">
        <v>13</v>
      </c>
      <c r="G9384" t="s">
        <v>601</v>
      </c>
      <c r="H9384" s="1">
        <v>0</v>
      </c>
      <c r="I9384" s="2">
        <v>43123</v>
      </c>
      <c r="J9384" t="s">
        <v>6365</v>
      </c>
      <c r="K9384" t="s">
        <v>102</v>
      </c>
      <c r="M9384">
        <v>1032</v>
      </c>
      <c r="N9384" t="s">
        <v>4788</v>
      </c>
      <c r="O9384">
        <v>43</v>
      </c>
      <c r="P9384">
        <v>2</v>
      </c>
      <c r="Q9384" t="s">
        <v>104</v>
      </c>
      <c r="R9384" t="s">
        <v>8304</v>
      </c>
      <c r="S9384">
        <v>42.99</v>
      </c>
      <c r="T9384">
        <v>100</v>
      </c>
      <c r="U9384" t="s">
        <v>33</v>
      </c>
      <c r="V9384" s="2">
        <v>43127</v>
      </c>
      <c r="W9384" t="s">
        <v>39</v>
      </c>
      <c r="X9384" t="s">
        <v>1915</v>
      </c>
      <c r="Y9384" t="s">
        <v>113</v>
      </c>
    </row>
    <row r="9385" spans="1:25" hidden="1" x14ac:dyDescent="0.35">
      <c r="A9385">
        <v>6</v>
      </c>
      <c r="B9385" t="s">
        <v>10</v>
      </c>
      <c r="C9385">
        <v>6</v>
      </c>
      <c r="D9385" t="s">
        <v>26</v>
      </c>
      <c r="E9385" t="s">
        <v>906</v>
      </c>
      <c r="F9385" t="s">
        <v>13</v>
      </c>
      <c r="G9385" t="s">
        <v>1088</v>
      </c>
      <c r="H9385" s="1">
        <v>0.2</v>
      </c>
      <c r="I9385" s="2">
        <v>43465</v>
      </c>
      <c r="J9385" t="s">
        <v>4369</v>
      </c>
      <c r="K9385" t="s">
        <v>16</v>
      </c>
      <c r="L9385">
        <v>32216</v>
      </c>
      <c r="M9385">
        <v>1162</v>
      </c>
      <c r="N9385" t="s">
        <v>931</v>
      </c>
      <c r="O9385">
        <v>4</v>
      </c>
      <c r="P9385">
        <v>3</v>
      </c>
      <c r="Q9385" t="s">
        <v>18</v>
      </c>
      <c r="R9385" t="s">
        <v>8304</v>
      </c>
      <c r="S9385">
        <v>3.57</v>
      </c>
      <c r="T9385">
        <v>48</v>
      </c>
      <c r="U9385" t="s">
        <v>19</v>
      </c>
      <c r="V9385" s="2">
        <v>43471</v>
      </c>
      <c r="W9385" t="s">
        <v>39</v>
      </c>
      <c r="X9385" t="s">
        <v>40</v>
      </c>
      <c r="Y9385" t="s">
        <v>49</v>
      </c>
    </row>
    <row r="9386" spans="1:25" hidden="1" x14ac:dyDescent="0.35">
      <c r="A9386">
        <v>6</v>
      </c>
      <c r="B9386" t="s">
        <v>10</v>
      </c>
      <c r="C9386">
        <v>6</v>
      </c>
      <c r="D9386" t="s">
        <v>26</v>
      </c>
      <c r="E9386" t="s">
        <v>906</v>
      </c>
      <c r="F9386" t="s">
        <v>13</v>
      </c>
      <c r="G9386" t="s">
        <v>1088</v>
      </c>
      <c r="H9386" s="1">
        <v>0.2</v>
      </c>
      <c r="I9386" s="2">
        <v>43465</v>
      </c>
      <c r="J9386" t="s">
        <v>4369</v>
      </c>
      <c r="K9386" t="s">
        <v>16</v>
      </c>
      <c r="L9386">
        <v>32216</v>
      </c>
      <c r="M9386">
        <v>1567</v>
      </c>
      <c r="N9386" t="s">
        <v>3767</v>
      </c>
      <c r="O9386">
        <v>8</v>
      </c>
      <c r="P9386">
        <v>5</v>
      </c>
      <c r="Q9386" t="s">
        <v>18</v>
      </c>
      <c r="R9386" t="s">
        <v>8304</v>
      </c>
      <c r="S9386">
        <v>8.2200000000000006</v>
      </c>
      <c r="T9386">
        <v>23</v>
      </c>
      <c r="U9386" t="s">
        <v>19</v>
      </c>
      <c r="V9386" s="2">
        <v>43471</v>
      </c>
      <c r="W9386" t="s">
        <v>39</v>
      </c>
      <c r="X9386" t="s">
        <v>40</v>
      </c>
      <c r="Y9386" t="s">
        <v>64</v>
      </c>
    </row>
    <row r="9387" spans="1:25" hidden="1" x14ac:dyDescent="0.35">
      <c r="A9387">
        <v>2</v>
      </c>
      <c r="B9387" t="s">
        <v>43</v>
      </c>
      <c r="C9387">
        <v>3</v>
      </c>
      <c r="D9387" t="s">
        <v>11</v>
      </c>
      <c r="E9387" t="s">
        <v>65</v>
      </c>
      <c r="F9387" t="s">
        <v>13</v>
      </c>
      <c r="G9387" t="s">
        <v>2030</v>
      </c>
      <c r="H9387" s="1">
        <v>0</v>
      </c>
      <c r="I9387" s="2">
        <v>43130</v>
      </c>
      <c r="J9387" t="s">
        <v>2031</v>
      </c>
      <c r="K9387" t="s">
        <v>30</v>
      </c>
      <c r="L9387">
        <v>98103</v>
      </c>
      <c r="M9387">
        <v>1228</v>
      </c>
      <c r="N9387" t="s">
        <v>8129</v>
      </c>
      <c r="O9387">
        <v>8</v>
      </c>
      <c r="P9387">
        <v>1</v>
      </c>
      <c r="Q9387" t="s">
        <v>32</v>
      </c>
      <c r="R9387" t="s">
        <v>8304</v>
      </c>
      <c r="S9387">
        <v>7.77</v>
      </c>
      <c r="T9387">
        <v>49</v>
      </c>
      <c r="U9387" t="s">
        <v>19</v>
      </c>
      <c r="V9387" s="2">
        <v>43132</v>
      </c>
      <c r="W9387" t="s">
        <v>20</v>
      </c>
      <c r="X9387" t="s">
        <v>69</v>
      </c>
      <c r="Y9387" t="s">
        <v>22</v>
      </c>
    </row>
    <row r="9388" spans="1:25" hidden="1" x14ac:dyDescent="0.35">
      <c r="A9388">
        <v>2</v>
      </c>
      <c r="B9388" t="s">
        <v>43</v>
      </c>
      <c r="C9388">
        <v>3</v>
      </c>
      <c r="D9388" t="s">
        <v>11</v>
      </c>
      <c r="E9388" t="s">
        <v>65</v>
      </c>
      <c r="F9388" t="s">
        <v>13</v>
      </c>
      <c r="G9388" t="s">
        <v>2030</v>
      </c>
      <c r="H9388" s="1">
        <v>0.2</v>
      </c>
      <c r="I9388" s="2">
        <v>43130</v>
      </c>
      <c r="J9388" t="s">
        <v>2031</v>
      </c>
      <c r="K9388" t="s">
        <v>30</v>
      </c>
      <c r="L9388">
        <v>98103</v>
      </c>
      <c r="M9388">
        <v>745</v>
      </c>
      <c r="N9388" t="s">
        <v>1700</v>
      </c>
      <c r="O9388">
        <v>-60</v>
      </c>
      <c r="P9388">
        <v>4</v>
      </c>
      <c r="Q9388" t="s">
        <v>32</v>
      </c>
      <c r="R9388" t="s">
        <v>8304</v>
      </c>
      <c r="S9388">
        <v>-59.84</v>
      </c>
      <c r="T9388">
        <v>435</v>
      </c>
      <c r="U9388" t="s">
        <v>19</v>
      </c>
      <c r="V9388" s="2">
        <v>43132</v>
      </c>
      <c r="W9388" t="s">
        <v>20</v>
      </c>
      <c r="X9388" t="s">
        <v>69</v>
      </c>
      <c r="Y9388" t="s">
        <v>24</v>
      </c>
    </row>
    <row r="9389" spans="1:25" x14ac:dyDescent="0.35">
      <c r="A9389">
        <v>2</v>
      </c>
      <c r="B9389" t="s">
        <v>43</v>
      </c>
      <c r="C9389">
        <v>3</v>
      </c>
      <c r="D9389" t="s">
        <v>11</v>
      </c>
      <c r="E9389" t="s">
        <v>572</v>
      </c>
      <c r="F9389" t="s">
        <v>13</v>
      </c>
      <c r="G9389" t="s">
        <v>742</v>
      </c>
      <c r="H9389" s="1">
        <v>0.2</v>
      </c>
      <c r="I9389" s="2">
        <v>43121</v>
      </c>
      <c r="J9389" t="s">
        <v>2089</v>
      </c>
      <c r="K9389" t="s">
        <v>30</v>
      </c>
      <c r="L9389">
        <v>92037</v>
      </c>
      <c r="M9389">
        <v>768</v>
      </c>
      <c r="N9389" t="s">
        <v>1719</v>
      </c>
      <c r="O9389">
        <v>-6</v>
      </c>
      <c r="P9389">
        <v>2</v>
      </c>
      <c r="Q9389" t="s">
        <v>32</v>
      </c>
      <c r="R9389" t="s">
        <v>8304</v>
      </c>
      <c r="S9389">
        <v>-5.76</v>
      </c>
      <c r="T9389">
        <v>154</v>
      </c>
      <c r="U9389" t="s">
        <v>19</v>
      </c>
      <c r="V9389" s="2">
        <v>43123</v>
      </c>
      <c r="W9389" t="s">
        <v>20</v>
      </c>
      <c r="X9389" t="s">
        <v>34</v>
      </c>
      <c r="Y9389" t="s">
        <v>24</v>
      </c>
    </row>
    <row r="9390" spans="1:25" x14ac:dyDescent="0.35">
      <c r="A9390">
        <v>2</v>
      </c>
      <c r="B9390" t="s">
        <v>43</v>
      </c>
      <c r="C9390">
        <v>3</v>
      </c>
      <c r="D9390" t="s">
        <v>11</v>
      </c>
      <c r="E9390" t="s">
        <v>572</v>
      </c>
      <c r="F9390" t="s">
        <v>13</v>
      </c>
      <c r="G9390" t="s">
        <v>742</v>
      </c>
      <c r="H9390" s="1">
        <v>0.2</v>
      </c>
      <c r="I9390" s="2">
        <v>43121</v>
      </c>
      <c r="J9390" t="s">
        <v>2089</v>
      </c>
      <c r="K9390" t="s">
        <v>30</v>
      </c>
      <c r="L9390">
        <v>92037</v>
      </c>
      <c r="M9390">
        <v>751</v>
      </c>
      <c r="N9390" t="s">
        <v>764</v>
      </c>
      <c r="O9390">
        <v>76</v>
      </c>
      <c r="P9390">
        <v>7</v>
      </c>
      <c r="Q9390" t="s">
        <v>32</v>
      </c>
      <c r="R9390" t="s">
        <v>8304</v>
      </c>
      <c r="S9390">
        <v>76.010000000000005</v>
      </c>
      <c r="T9390">
        <v>1013</v>
      </c>
      <c r="U9390" t="s">
        <v>19</v>
      </c>
      <c r="V9390" s="2">
        <v>43123</v>
      </c>
      <c r="W9390" t="s">
        <v>20</v>
      </c>
      <c r="X9390" t="s">
        <v>34</v>
      </c>
      <c r="Y9390" t="s">
        <v>24</v>
      </c>
    </row>
    <row r="9391" spans="1:25" hidden="1" x14ac:dyDescent="0.35">
      <c r="A9391">
        <v>1</v>
      </c>
      <c r="B9391" t="s">
        <v>10</v>
      </c>
      <c r="C9391">
        <v>1</v>
      </c>
      <c r="D9391" t="s">
        <v>26</v>
      </c>
      <c r="E9391" t="s">
        <v>2509</v>
      </c>
      <c r="F9391" t="s">
        <v>13</v>
      </c>
      <c r="G9391" t="s">
        <v>1211</v>
      </c>
      <c r="H9391" s="1">
        <v>0</v>
      </c>
      <c r="I9391" s="2">
        <v>43257</v>
      </c>
      <c r="J9391" t="s">
        <v>2997</v>
      </c>
      <c r="K9391" t="s">
        <v>16</v>
      </c>
      <c r="L9391">
        <v>72209</v>
      </c>
      <c r="M9391">
        <v>1836</v>
      </c>
      <c r="N9391" t="s">
        <v>2998</v>
      </c>
      <c r="O9391">
        <v>6</v>
      </c>
      <c r="P9391">
        <v>2</v>
      </c>
      <c r="Q9391" t="s">
        <v>18</v>
      </c>
      <c r="R9391" t="s">
        <v>8304</v>
      </c>
      <c r="S9391">
        <v>6.22</v>
      </c>
      <c r="T9391">
        <v>13</v>
      </c>
      <c r="U9391" t="s">
        <v>19</v>
      </c>
      <c r="V9391" s="2">
        <v>43258</v>
      </c>
      <c r="W9391" t="s">
        <v>130</v>
      </c>
      <c r="X9391" t="s">
        <v>1016</v>
      </c>
      <c r="Y9391" t="s">
        <v>64</v>
      </c>
    </row>
    <row r="9392" spans="1:25" hidden="1" x14ac:dyDescent="0.35">
      <c r="A9392">
        <v>1</v>
      </c>
      <c r="B9392" t="s">
        <v>10</v>
      </c>
      <c r="C9392">
        <v>1</v>
      </c>
      <c r="D9392" t="s">
        <v>26</v>
      </c>
      <c r="E9392" t="s">
        <v>2509</v>
      </c>
      <c r="F9392" t="s">
        <v>13</v>
      </c>
      <c r="G9392" t="s">
        <v>1211</v>
      </c>
      <c r="H9392" s="1">
        <v>0</v>
      </c>
      <c r="I9392" s="2">
        <v>43257</v>
      </c>
      <c r="J9392" t="s">
        <v>2997</v>
      </c>
      <c r="K9392" t="s">
        <v>16</v>
      </c>
      <c r="L9392">
        <v>72209</v>
      </c>
      <c r="M9392">
        <v>235</v>
      </c>
      <c r="N9392" t="s">
        <v>2994</v>
      </c>
      <c r="O9392">
        <v>6</v>
      </c>
      <c r="P9392">
        <v>3</v>
      </c>
      <c r="Q9392" t="s">
        <v>18</v>
      </c>
      <c r="R9392" t="s">
        <v>8304</v>
      </c>
      <c r="S9392">
        <v>5.6</v>
      </c>
      <c r="T9392">
        <v>12</v>
      </c>
      <c r="U9392" t="s">
        <v>19</v>
      </c>
      <c r="V9392" s="2">
        <v>43258</v>
      </c>
      <c r="W9392" t="s">
        <v>130</v>
      </c>
      <c r="X9392" t="s">
        <v>1016</v>
      </c>
      <c r="Y9392" t="s">
        <v>54</v>
      </c>
    </row>
    <row r="9393" spans="1:25" hidden="1" x14ac:dyDescent="0.35">
      <c r="A9393">
        <v>1</v>
      </c>
      <c r="B9393" t="s">
        <v>10</v>
      </c>
      <c r="C9393">
        <v>1</v>
      </c>
      <c r="D9393" t="s">
        <v>26</v>
      </c>
      <c r="E9393" t="s">
        <v>2509</v>
      </c>
      <c r="F9393" t="s">
        <v>13</v>
      </c>
      <c r="G9393" t="s">
        <v>1211</v>
      </c>
      <c r="H9393" s="1">
        <v>0</v>
      </c>
      <c r="I9393" s="2">
        <v>43257</v>
      </c>
      <c r="J9393" t="s">
        <v>2997</v>
      </c>
      <c r="K9393" t="s">
        <v>16</v>
      </c>
      <c r="L9393">
        <v>72209</v>
      </c>
      <c r="M9393">
        <v>1581</v>
      </c>
      <c r="N9393" t="s">
        <v>268</v>
      </c>
      <c r="O9393">
        <v>31</v>
      </c>
      <c r="P9393">
        <v>3</v>
      </c>
      <c r="Q9393" t="s">
        <v>18</v>
      </c>
      <c r="R9393" t="s">
        <v>8304</v>
      </c>
      <c r="S9393">
        <v>30.79</v>
      </c>
      <c r="T9393">
        <v>64</v>
      </c>
      <c r="U9393" t="s">
        <v>19</v>
      </c>
      <c r="V9393" s="2">
        <v>43258</v>
      </c>
      <c r="W9393" t="s">
        <v>130</v>
      </c>
      <c r="X9393" t="s">
        <v>1016</v>
      </c>
      <c r="Y9393" t="s">
        <v>54</v>
      </c>
    </row>
    <row r="9394" spans="1:25" hidden="1" x14ac:dyDescent="0.35">
      <c r="A9394">
        <v>1</v>
      </c>
      <c r="B9394" t="s">
        <v>10</v>
      </c>
      <c r="C9394">
        <v>1</v>
      </c>
      <c r="D9394" t="s">
        <v>26</v>
      </c>
      <c r="E9394" t="s">
        <v>2509</v>
      </c>
      <c r="F9394" t="s">
        <v>13</v>
      </c>
      <c r="G9394" t="s">
        <v>1211</v>
      </c>
      <c r="H9394" s="1">
        <v>0</v>
      </c>
      <c r="I9394" s="2">
        <v>43257</v>
      </c>
      <c r="J9394" t="s">
        <v>2997</v>
      </c>
      <c r="K9394" t="s">
        <v>16</v>
      </c>
      <c r="L9394">
        <v>72209</v>
      </c>
      <c r="M9394">
        <v>1702</v>
      </c>
      <c r="N9394" t="s">
        <v>862</v>
      </c>
      <c r="O9394">
        <v>28</v>
      </c>
      <c r="P9394">
        <v>3</v>
      </c>
      <c r="Q9394" t="s">
        <v>18</v>
      </c>
      <c r="R9394" t="s">
        <v>8304</v>
      </c>
      <c r="S9394">
        <v>28.17</v>
      </c>
      <c r="T9394">
        <v>60</v>
      </c>
      <c r="U9394" t="s">
        <v>19</v>
      </c>
      <c r="V9394" s="2">
        <v>43258</v>
      </c>
      <c r="W9394" t="s">
        <v>130</v>
      </c>
      <c r="X9394" t="s">
        <v>1016</v>
      </c>
      <c r="Y9394" t="s">
        <v>64</v>
      </c>
    </row>
    <row r="9395" spans="1:25" hidden="1" x14ac:dyDescent="0.35">
      <c r="A9395">
        <v>1</v>
      </c>
      <c r="B9395" t="s">
        <v>10</v>
      </c>
      <c r="C9395">
        <v>1</v>
      </c>
      <c r="D9395" t="s">
        <v>50</v>
      </c>
      <c r="E9395" t="s">
        <v>2509</v>
      </c>
      <c r="F9395" t="s">
        <v>13</v>
      </c>
      <c r="G9395" t="s">
        <v>1211</v>
      </c>
      <c r="H9395" s="1">
        <v>0</v>
      </c>
      <c r="I9395" s="2">
        <v>43257</v>
      </c>
      <c r="J9395" t="s">
        <v>2997</v>
      </c>
      <c r="K9395" t="s">
        <v>16</v>
      </c>
      <c r="L9395">
        <v>72209</v>
      </c>
      <c r="M9395">
        <v>966</v>
      </c>
      <c r="N9395" t="s">
        <v>4717</v>
      </c>
      <c r="O9395">
        <v>5</v>
      </c>
      <c r="P9395">
        <v>3</v>
      </c>
      <c r="Q9395" t="s">
        <v>18</v>
      </c>
      <c r="R9395" t="s">
        <v>8304</v>
      </c>
      <c r="S9395">
        <v>5.0999999999999996</v>
      </c>
      <c r="T9395">
        <v>27</v>
      </c>
      <c r="U9395" t="s">
        <v>19</v>
      </c>
      <c r="V9395" s="2">
        <v>43258</v>
      </c>
      <c r="W9395" t="s">
        <v>130</v>
      </c>
      <c r="X9395" t="s">
        <v>1016</v>
      </c>
      <c r="Y9395" t="s">
        <v>113</v>
      </c>
    </row>
    <row r="9396" spans="1:25" hidden="1" x14ac:dyDescent="0.35">
      <c r="A9396">
        <v>1</v>
      </c>
      <c r="B9396" t="s">
        <v>10</v>
      </c>
      <c r="C9396">
        <v>1</v>
      </c>
      <c r="D9396" t="s">
        <v>50</v>
      </c>
      <c r="E9396" t="s">
        <v>2509</v>
      </c>
      <c r="F9396" t="s">
        <v>13</v>
      </c>
      <c r="G9396" t="s">
        <v>1211</v>
      </c>
      <c r="H9396" s="1">
        <v>0</v>
      </c>
      <c r="I9396" s="2">
        <v>43257</v>
      </c>
      <c r="J9396" t="s">
        <v>2997</v>
      </c>
      <c r="K9396" t="s">
        <v>16</v>
      </c>
      <c r="L9396">
        <v>72209</v>
      </c>
      <c r="M9396">
        <v>1282</v>
      </c>
      <c r="N9396" t="s">
        <v>1441</v>
      </c>
      <c r="O9396">
        <v>129</v>
      </c>
      <c r="P9396">
        <v>3</v>
      </c>
      <c r="Q9396" t="s">
        <v>18</v>
      </c>
      <c r="R9396" t="s">
        <v>8304</v>
      </c>
      <c r="S9396">
        <v>129.35</v>
      </c>
      <c r="T9396">
        <v>323</v>
      </c>
      <c r="U9396" t="s">
        <v>19</v>
      </c>
      <c r="V9396" s="2">
        <v>43258</v>
      </c>
      <c r="W9396" t="s">
        <v>130</v>
      </c>
      <c r="X9396" t="s">
        <v>1016</v>
      </c>
      <c r="Y9396" t="s">
        <v>113</v>
      </c>
    </row>
    <row r="9397" spans="1:25" hidden="1" x14ac:dyDescent="0.35">
      <c r="A9397">
        <v>1</v>
      </c>
      <c r="B9397" t="s">
        <v>10</v>
      </c>
      <c r="C9397">
        <v>1</v>
      </c>
      <c r="D9397" t="s">
        <v>50</v>
      </c>
      <c r="E9397" t="s">
        <v>2509</v>
      </c>
      <c r="F9397" t="s">
        <v>13</v>
      </c>
      <c r="G9397" t="s">
        <v>1211</v>
      </c>
      <c r="H9397" s="1">
        <v>0</v>
      </c>
      <c r="I9397" s="2">
        <v>43257</v>
      </c>
      <c r="J9397" t="s">
        <v>2997</v>
      </c>
      <c r="K9397" t="s">
        <v>16</v>
      </c>
      <c r="L9397">
        <v>72209</v>
      </c>
      <c r="M9397">
        <v>1025</v>
      </c>
      <c r="N9397" t="s">
        <v>4753</v>
      </c>
      <c r="O9397">
        <v>76</v>
      </c>
      <c r="P9397">
        <v>6</v>
      </c>
      <c r="Q9397" t="s">
        <v>18</v>
      </c>
      <c r="R9397" t="s">
        <v>8304</v>
      </c>
      <c r="S9397">
        <v>75.569999999999993</v>
      </c>
      <c r="T9397">
        <v>180</v>
      </c>
      <c r="U9397" t="s">
        <v>19</v>
      </c>
      <c r="V9397" s="2">
        <v>43258</v>
      </c>
      <c r="W9397" t="s">
        <v>130</v>
      </c>
      <c r="X9397" t="s">
        <v>1016</v>
      </c>
      <c r="Y9397" t="s">
        <v>113</v>
      </c>
    </row>
    <row r="9398" spans="1:25" hidden="1" x14ac:dyDescent="0.35">
      <c r="A9398">
        <v>5</v>
      </c>
      <c r="B9398" t="s">
        <v>43</v>
      </c>
      <c r="C9398">
        <v>6</v>
      </c>
      <c r="D9398" t="s">
        <v>11</v>
      </c>
      <c r="E9398" t="s">
        <v>258</v>
      </c>
      <c r="F9398" t="s">
        <v>13</v>
      </c>
      <c r="G9398" t="s">
        <v>5361</v>
      </c>
      <c r="H9398" s="1">
        <v>0.2</v>
      </c>
      <c r="I9398" s="2">
        <v>43296</v>
      </c>
      <c r="J9398" t="s">
        <v>5777</v>
      </c>
      <c r="K9398" t="s">
        <v>30</v>
      </c>
      <c r="L9398">
        <v>97206</v>
      </c>
      <c r="M9398">
        <v>319</v>
      </c>
      <c r="N9398" t="s">
        <v>869</v>
      </c>
      <c r="O9398">
        <v>23</v>
      </c>
      <c r="P9398">
        <v>3</v>
      </c>
      <c r="Q9398" t="s">
        <v>32</v>
      </c>
      <c r="R9398" t="s">
        <v>8304</v>
      </c>
      <c r="S9398">
        <v>23.03</v>
      </c>
      <c r="T9398">
        <v>230</v>
      </c>
      <c r="U9398" t="s">
        <v>33</v>
      </c>
      <c r="V9398" s="2">
        <v>43301</v>
      </c>
      <c r="W9398" t="s">
        <v>39</v>
      </c>
      <c r="X9398" t="s">
        <v>262</v>
      </c>
      <c r="Y9398" t="s">
        <v>24</v>
      </c>
    </row>
    <row r="9399" spans="1:25" hidden="1" x14ac:dyDescent="0.35">
      <c r="A9399">
        <v>5</v>
      </c>
      <c r="B9399" t="s">
        <v>43</v>
      </c>
      <c r="C9399">
        <v>6</v>
      </c>
      <c r="D9399" t="s">
        <v>26</v>
      </c>
      <c r="E9399" t="s">
        <v>258</v>
      </c>
      <c r="F9399" t="s">
        <v>13</v>
      </c>
      <c r="G9399" t="s">
        <v>5361</v>
      </c>
      <c r="H9399" s="1">
        <v>0.2</v>
      </c>
      <c r="I9399" s="2">
        <v>43296</v>
      </c>
      <c r="J9399" t="s">
        <v>5777</v>
      </c>
      <c r="K9399" t="s">
        <v>30</v>
      </c>
      <c r="L9399">
        <v>97206</v>
      </c>
      <c r="M9399">
        <v>1701</v>
      </c>
      <c r="N9399" t="s">
        <v>3007</v>
      </c>
      <c r="O9399">
        <v>34</v>
      </c>
      <c r="P9399">
        <v>5</v>
      </c>
      <c r="Q9399" t="s">
        <v>32</v>
      </c>
      <c r="R9399" t="s">
        <v>8304</v>
      </c>
      <c r="S9399">
        <v>34.29</v>
      </c>
      <c r="T9399">
        <v>106</v>
      </c>
      <c r="U9399" t="s">
        <v>33</v>
      </c>
      <c r="V9399" s="2">
        <v>43301</v>
      </c>
      <c r="W9399" t="s">
        <v>39</v>
      </c>
      <c r="X9399" t="s">
        <v>262</v>
      </c>
      <c r="Y9399" t="s">
        <v>64</v>
      </c>
    </row>
    <row r="9400" spans="1:25" hidden="1" x14ac:dyDescent="0.35">
      <c r="A9400">
        <v>5</v>
      </c>
      <c r="B9400" t="s">
        <v>43</v>
      </c>
      <c r="C9400">
        <v>6</v>
      </c>
      <c r="D9400" t="s">
        <v>11</v>
      </c>
      <c r="E9400" t="s">
        <v>1389</v>
      </c>
      <c r="F9400" t="s">
        <v>13</v>
      </c>
      <c r="G9400" t="s">
        <v>1449</v>
      </c>
      <c r="H9400" s="1">
        <v>0</v>
      </c>
      <c r="I9400" s="2">
        <v>43152</v>
      </c>
      <c r="J9400" t="s">
        <v>5609</v>
      </c>
      <c r="K9400" t="s">
        <v>102</v>
      </c>
      <c r="L9400">
        <v>11572</v>
      </c>
      <c r="M9400">
        <v>32</v>
      </c>
      <c r="N9400" t="s">
        <v>265</v>
      </c>
      <c r="O9400">
        <v>29</v>
      </c>
      <c r="P9400">
        <v>5</v>
      </c>
      <c r="Q9400" t="s">
        <v>104</v>
      </c>
      <c r="R9400" t="s">
        <v>8304</v>
      </c>
      <c r="S9400">
        <v>28.96</v>
      </c>
      <c r="T9400">
        <v>69</v>
      </c>
      <c r="U9400" t="s">
        <v>33</v>
      </c>
      <c r="V9400" s="2">
        <v>43157</v>
      </c>
      <c r="W9400" t="s">
        <v>39</v>
      </c>
      <c r="X9400" t="s">
        <v>175</v>
      </c>
      <c r="Y9400" t="s">
        <v>47</v>
      </c>
    </row>
    <row r="9401" spans="1:25" hidden="1" x14ac:dyDescent="0.35">
      <c r="A9401">
        <v>5</v>
      </c>
      <c r="B9401" t="s">
        <v>43</v>
      </c>
      <c r="C9401">
        <v>6</v>
      </c>
      <c r="D9401" t="s">
        <v>26</v>
      </c>
      <c r="E9401" t="s">
        <v>1389</v>
      </c>
      <c r="F9401" t="s">
        <v>13</v>
      </c>
      <c r="G9401" t="s">
        <v>1449</v>
      </c>
      <c r="H9401" s="1">
        <v>0</v>
      </c>
      <c r="I9401" s="2">
        <v>43152</v>
      </c>
      <c r="J9401" t="s">
        <v>5609</v>
      </c>
      <c r="K9401" t="s">
        <v>102</v>
      </c>
      <c r="L9401">
        <v>11572</v>
      </c>
      <c r="M9401">
        <v>1336</v>
      </c>
      <c r="N9401" t="s">
        <v>1379</v>
      </c>
      <c r="O9401">
        <v>80</v>
      </c>
      <c r="P9401">
        <v>3</v>
      </c>
      <c r="Q9401" t="s">
        <v>104</v>
      </c>
      <c r="R9401" t="s">
        <v>8304</v>
      </c>
      <c r="S9401">
        <v>80.02</v>
      </c>
      <c r="T9401">
        <v>296</v>
      </c>
      <c r="U9401" t="s">
        <v>33</v>
      </c>
      <c r="V9401" s="2">
        <v>43157</v>
      </c>
      <c r="W9401" t="s">
        <v>39</v>
      </c>
      <c r="X9401" t="s">
        <v>175</v>
      </c>
      <c r="Y9401" t="s">
        <v>42</v>
      </c>
    </row>
    <row r="9402" spans="1:25" hidden="1" x14ac:dyDescent="0.35">
      <c r="A9402">
        <v>5</v>
      </c>
      <c r="B9402" t="s">
        <v>43</v>
      </c>
      <c r="C9402">
        <v>6</v>
      </c>
      <c r="D9402" t="s">
        <v>50</v>
      </c>
      <c r="E9402" t="s">
        <v>1389</v>
      </c>
      <c r="F9402" t="s">
        <v>13</v>
      </c>
      <c r="G9402" t="s">
        <v>1449</v>
      </c>
      <c r="H9402" s="1">
        <v>0</v>
      </c>
      <c r="I9402" s="2">
        <v>43152</v>
      </c>
      <c r="J9402" t="s">
        <v>5609</v>
      </c>
      <c r="K9402" t="s">
        <v>102</v>
      </c>
      <c r="L9402">
        <v>11572</v>
      </c>
      <c r="M9402">
        <v>932</v>
      </c>
      <c r="N9402" t="s">
        <v>4827</v>
      </c>
      <c r="O9402">
        <v>2</v>
      </c>
      <c r="P9402">
        <v>2</v>
      </c>
      <c r="Q9402" t="s">
        <v>104</v>
      </c>
      <c r="R9402" t="s">
        <v>8304</v>
      </c>
      <c r="S9402">
        <v>2</v>
      </c>
      <c r="T9402">
        <v>40</v>
      </c>
      <c r="U9402" t="s">
        <v>33</v>
      </c>
      <c r="V9402" s="2">
        <v>43157</v>
      </c>
      <c r="W9402" t="s">
        <v>39</v>
      </c>
      <c r="X9402" t="s">
        <v>175</v>
      </c>
      <c r="Y9402" t="s">
        <v>52</v>
      </c>
    </row>
    <row r="9403" spans="1:25" hidden="1" x14ac:dyDescent="0.35">
      <c r="A9403">
        <v>4</v>
      </c>
      <c r="B9403" t="s">
        <v>25</v>
      </c>
      <c r="C9403">
        <v>3</v>
      </c>
      <c r="D9403" t="s">
        <v>26</v>
      </c>
      <c r="E9403" t="s">
        <v>287</v>
      </c>
      <c r="F9403" t="s">
        <v>13</v>
      </c>
      <c r="G9403" t="s">
        <v>900</v>
      </c>
      <c r="H9403" s="1">
        <v>0.2</v>
      </c>
      <c r="I9403" s="2">
        <v>43458</v>
      </c>
      <c r="J9403" t="s">
        <v>7360</v>
      </c>
      <c r="K9403" t="s">
        <v>16</v>
      </c>
      <c r="L9403">
        <v>28205</v>
      </c>
      <c r="M9403">
        <v>1553</v>
      </c>
      <c r="N9403" t="s">
        <v>3027</v>
      </c>
      <c r="O9403">
        <v>-47</v>
      </c>
      <c r="P9403">
        <v>3</v>
      </c>
      <c r="Q9403" t="s">
        <v>18</v>
      </c>
      <c r="R9403" t="s">
        <v>8304</v>
      </c>
      <c r="S9403">
        <v>-47.25</v>
      </c>
      <c r="T9403">
        <v>540</v>
      </c>
      <c r="U9403" t="s">
        <v>76</v>
      </c>
      <c r="V9403" s="2">
        <v>43462</v>
      </c>
      <c r="W9403" t="s">
        <v>20</v>
      </c>
      <c r="X9403" t="s">
        <v>63</v>
      </c>
      <c r="Y9403" t="s">
        <v>42</v>
      </c>
    </row>
    <row r="9404" spans="1:25" hidden="1" x14ac:dyDescent="0.35">
      <c r="A9404">
        <v>4</v>
      </c>
      <c r="B9404" t="s">
        <v>25</v>
      </c>
      <c r="C9404">
        <v>3</v>
      </c>
      <c r="D9404" t="s">
        <v>26</v>
      </c>
      <c r="E9404" t="s">
        <v>287</v>
      </c>
      <c r="F9404" t="s">
        <v>13</v>
      </c>
      <c r="G9404" t="s">
        <v>900</v>
      </c>
      <c r="H9404" s="1">
        <v>0.7</v>
      </c>
      <c r="I9404" s="2">
        <v>43458</v>
      </c>
      <c r="J9404" t="s">
        <v>7360</v>
      </c>
      <c r="K9404" t="s">
        <v>16</v>
      </c>
      <c r="L9404">
        <v>28205</v>
      </c>
      <c r="M9404">
        <v>694</v>
      </c>
      <c r="N9404" t="s">
        <v>1344</v>
      </c>
      <c r="O9404">
        <v>-20</v>
      </c>
      <c r="P9404">
        <v>3</v>
      </c>
      <c r="Q9404" t="s">
        <v>18</v>
      </c>
      <c r="R9404" t="s">
        <v>8304</v>
      </c>
      <c r="S9404">
        <v>-20.45</v>
      </c>
      <c r="T9404">
        <v>28</v>
      </c>
      <c r="U9404" t="s">
        <v>76</v>
      </c>
      <c r="V9404" s="2">
        <v>43462</v>
      </c>
      <c r="W9404" t="s">
        <v>20</v>
      </c>
      <c r="X9404" t="s">
        <v>63</v>
      </c>
      <c r="Y9404" t="s">
        <v>54</v>
      </c>
    </row>
    <row r="9405" spans="1:25" hidden="1" x14ac:dyDescent="0.35">
      <c r="A9405">
        <v>4</v>
      </c>
      <c r="B9405" t="s">
        <v>25</v>
      </c>
      <c r="C9405">
        <v>3</v>
      </c>
      <c r="D9405" t="s">
        <v>50</v>
      </c>
      <c r="E9405" t="s">
        <v>287</v>
      </c>
      <c r="F9405" t="s">
        <v>13</v>
      </c>
      <c r="G9405" t="s">
        <v>900</v>
      </c>
      <c r="H9405" s="1">
        <v>0.2</v>
      </c>
      <c r="I9405" s="2">
        <v>43458</v>
      </c>
      <c r="J9405" t="s">
        <v>7360</v>
      </c>
      <c r="K9405" t="s">
        <v>16</v>
      </c>
      <c r="L9405">
        <v>28205</v>
      </c>
      <c r="M9405">
        <v>1096</v>
      </c>
      <c r="N9405" t="s">
        <v>599</v>
      </c>
      <c r="O9405">
        <v>77</v>
      </c>
      <c r="P9405">
        <v>8</v>
      </c>
      <c r="Q9405" t="s">
        <v>18</v>
      </c>
      <c r="R9405" t="s">
        <v>8304</v>
      </c>
      <c r="S9405">
        <v>76.7</v>
      </c>
      <c r="T9405">
        <v>256</v>
      </c>
      <c r="U9405" t="s">
        <v>76</v>
      </c>
      <c r="V9405" s="2">
        <v>43462</v>
      </c>
      <c r="W9405" t="s">
        <v>20</v>
      </c>
      <c r="X9405" t="s">
        <v>63</v>
      </c>
      <c r="Y9405" t="s">
        <v>113</v>
      </c>
    </row>
    <row r="9406" spans="1:25" hidden="1" x14ac:dyDescent="0.35">
      <c r="A9406">
        <v>6</v>
      </c>
      <c r="B9406" t="s">
        <v>10</v>
      </c>
      <c r="C9406">
        <v>6</v>
      </c>
      <c r="D9406" t="s">
        <v>26</v>
      </c>
      <c r="E9406" t="s">
        <v>65</v>
      </c>
      <c r="F9406" t="s">
        <v>13</v>
      </c>
      <c r="G9406" t="s">
        <v>1118</v>
      </c>
      <c r="H9406" s="1">
        <v>0</v>
      </c>
      <c r="I9406" s="2">
        <v>43440</v>
      </c>
      <c r="J9406" t="s">
        <v>4441</v>
      </c>
      <c r="K9406" t="s">
        <v>30</v>
      </c>
      <c r="L9406">
        <v>98105</v>
      </c>
      <c r="M9406">
        <v>946</v>
      </c>
      <c r="N9406" t="s">
        <v>8107</v>
      </c>
      <c r="O9406">
        <v>16</v>
      </c>
      <c r="P9406">
        <v>1</v>
      </c>
      <c r="Q9406" t="s">
        <v>32</v>
      </c>
      <c r="R9406" t="s">
        <v>8304</v>
      </c>
      <c r="S9406">
        <v>16.149999999999999</v>
      </c>
      <c r="T9406">
        <v>36</v>
      </c>
      <c r="U9406" t="s">
        <v>19</v>
      </c>
      <c r="V9406" s="2">
        <v>43446</v>
      </c>
      <c r="W9406" t="s">
        <v>39</v>
      </c>
      <c r="X9406" t="s">
        <v>69</v>
      </c>
      <c r="Y9406" t="s">
        <v>119</v>
      </c>
    </row>
    <row r="9407" spans="1:25" hidden="1" x14ac:dyDescent="0.35">
      <c r="A9407">
        <v>6</v>
      </c>
      <c r="B9407" t="s">
        <v>10</v>
      </c>
      <c r="C9407">
        <v>6</v>
      </c>
      <c r="D9407" t="s">
        <v>26</v>
      </c>
      <c r="E9407" t="s">
        <v>65</v>
      </c>
      <c r="F9407" t="s">
        <v>13</v>
      </c>
      <c r="G9407" t="s">
        <v>1118</v>
      </c>
      <c r="H9407" s="1">
        <v>0</v>
      </c>
      <c r="I9407" s="2">
        <v>43440</v>
      </c>
      <c r="J9407" t="s">
        <v>4441</v>
      </c>
      <c r="K9407" t="s">
        <v>30</v>
      </c>
      <c r="L9407">
        <v>98105</v>
      </c>
      <c r="M9407">
        <v>1464</v>
      </c>
      <c r="N9407" t="s">
        <v>204</v>
      </c>
      <c r="O9407">
        <v>89</v>
      </c>
      <c r="P9407">
        <v>5</v>
      </c>
      <c r="Q9407" t="s">
        <v>32</v>
      </c>
      <c r="R9407" t="s">
        <v>8304</v>
      </c>
      <c r="S9407">
        <v>89.16</v>
      </c>
      <c r="T9407">
        <v>190</v>
      </c>
      <c r="U9407" t="s">
        <v>19</v>
      </c>
      <c r="V9407" s="2">
        <v>43446</v>
      </c>
      <c r="W9407" t="s">
        <v>39</v>
      </c>
      <c r="X9407" t="s">
        <v>69</v>
      </c>
      <c r="Y9407" t="s">
        <v>64</v>
      </c>
    </row>
    <row r="9408" spans="1:25" hidden="1" x14ac:dyDescent="0.35">
      <c r="A9408">
        <v>6</v>
      </c>
      <c r="B9408" t="s">
        <v>10</v>
      </c>
      <c r="C9408">
        <v>6</v>
      </c>
      <c r="D9408" t="s">
        <v>26</v>
      </c>
      <c r="E9408" t="s">
        <v>65</v>
      </c>
      <c r="F9408" t="s">
        <v>13</v>
      </c>
      <c r="G9408" t="s">
        <v>1118</v>
      </c>
      <c r="H9408" s="1">
        <v>0</v>
      </c>
      <c r="I9408" s="2">
        <v>43440</v>
      </c>
      <c r="J9408" t="s">
        <v>4441</v>
      </c>
      <c r="K9408" t="s">
        <v>30</v>
      </c>
      <c r="L9408">
        <v>98105</v>
      </c>
      <c r="M9408">
        <v>1670</v>
      </c>
      <c r="N9408" t="s">
        <v>351</v>
      </c>
      <c r="O9408">
        <v>117</v>
      </c>
      <c r="P9408">
        <v>7</v>
      </c>
      <c r="Q9408" t="s">
        <v>32</v>
      </c>
      <c r="R9408" t="s">
        <v>8304</v>
      </c>
      <c r="S9408">
        <v>116.6</v>
      </c>
      <c r="T9408">
        <v>248</v>
      </c>
      <c r="U9408" t="s">
        <v>19</v>
      </c>
      <c r="V9408" s="2">
        <v>43446</v>
      </c>
      <c r="W9408" t="s">
        <v>39</v>
      </c>
      <c r="X9408" t="s">
        <v>69</v>
      </c>
      <c r="Y9408" t="s">
        <v>64</v>
      </c>
    </row>
    <row r="9409" spans="1:25" hidden="1" x14ac:dyDescent="0.35">
      <c r="A9409">
        <v>6</v>
      </c>
      <c r="B9409" t="s">
        <v>10</v>
      </c>
      <c r="C9409">
        <v>6</v>
      </c>
      <c r="D9409" t="s">
        <v>26</v>
      </c>
      <c r="E9409" t="s">
        <v>65</v>
      </c>
      <c r="F9409" t="s">
        <v>13</v>
      </c>
      <c r="G9409" t="s">
        <v>1118</v>
      </c>
      <c r="H9409" s="1">
        <v>0.2</v>
      </c>
      <c r="I9409" s="2">
        <v>43440</v>
      </c>
      <c r="J9409" t="s">
        <v>4441</v>
      </c>
      <c r="K9409" t="s">
        <v>30</v>
      </c>
      <c r="L9409">
        <v>98105</v>
      </c>
      <c r="M9409">
        <v>712</v>
      </c>
      <c r="N9409" t="s">
        <v>1025</v>
      </c>
      <c r="O9409">
        <v>19</v>
      </c>
      <c r="P9409">
        <v>3</v>
      </c>
      <c r="Q9409" t="s">
        <v>32</v>
      </c>
      <c r="R9409" t="s">
        <v>8304</v>
      </c>
      <c r="S9409">
        <v>19.440000000000001</v>
      </c>
      <c r="T9409">
        <v>60</v>
      </c>
      <c r="U9409" t="s">
        <v>19</v>
      </c>
      <c r="V9409" s="2">
        <v>43446</v>
      </c>
      <c r="W9409" t="s">
        <v>39</v>
      </c>
      <c r="X9409" t="s">
        <v>69</v>
      </c>
      <c r="Y9409" t="s">
        <v>54</v>
      </c>
    </row>
    <row r="9410" spans="1:25" hidden="1" x14ac:dyDescent="0.35">
      <c r="A9410">
        <v>6</v>
      </c>
      <c r="B9410" t="s">
        <v>10</v>
      </c>
      <c r="C9410">
        <v>6</v>
      </c>
      <c r="D9410" t="s">
        <v>26</v>
      </c>
      <c r="E9410" t="s">
        <v>65</v>
      </c>
      <c r="F9410" t="s">
        <v>13</v>
      </c>
      <c r="G9410" t="s">
        <v>1118</v>
      </c>
      <c r="H9410" s="1">
        <v>0.2</v>
      </c>
      <c r="I9410" s="2">
        <v>43440</v>
      </c>
      <c r="J9410" t="s">
        <v>4441</v>
      </c>
      <c r="K9410" t="s">
        <v>30</v>
      </c>
      <c r="L9410">
        <v>98105</v>
      </c>
      <c r="M9410">
        <v>900</v>
      </c>
      <c r="N9410" t="s">
        <v>3279</v>
      </c>
      <c r="O9410">
        <v>15</v>
      </c>
      <c r="P9410">
        <v>7</v>
      </c>
      <c r="Q9410" t="s">
        <v>32</v>
      </c>
      <c r="R9410" t="s">
        <v>8304</v>
      </c>
      <c r="S9410">
        <v>15.34</v>
      </c>
      <c r="T9410">
        <v>47</v>
      </c>
      <c r="U9410" t="s">
        <v>19</v>
      </c>
      <c r="V9410" s="2">
        <v>43446</v>
      </c>
      <c r="W9410" t="s">
        <v>39</v>
      </c>
      <c r="X9410" t="s">
        <v>69</v>
      </c>
      <c r="Y9410" t="s">
        <v>54</v>
      </c>
    </row>
    <row r="9411" spans="1:25" hidden="1" x14ac:dyDescent="0.35">
      <c r="A9411">
        <v>6</v>
      </c>
      <c r="B9411" t="s">
        <v>10</v>
      </c>
      <c r="C9411">
        <v>6</v>
      </c>
      <c r="D9411" t="s">
        <v>50</v>
      </c>
      <c r="E9411" t="s">
        <v>65</v>
      </c>
      <c r="F9411" t="s">
        <v>13</v>
      </c>
      <c r="G9411" t="s">
        <v>1118</v>
      </c>
      <c r="H9411" s="1">
        <v>0.2</v>
      </c>
      <c r="I9411" s="2">
        <v>43440</v>
      </c>
      <c r="J9411" t="s">
        <v>4441</v>
      </c>
      <c r="K9411" t="s">
        <v>30</v>
      </c>
      <c r="L9411">
        <v>98105</v>
      </c>
      <c r="M9411">
        <v>1275</v>
      </c>
      <c r="N9411" t="s">
        <v>4881</v>
      </c>
      <c r="O9411">
        <v>14</v>
      </c>
      <c r="P9411">
        <v>1</v>
      </c>
      <c r="Q9411" t="s">
        <v>32</v>
      </c>
      <c r="R9411" t="s">
        <v>8304</v>
      </c>
      <c r="S9411">
        <v>13.72</v>
      </c>
      <c r="T9411">
        <v>157</v>
      </c>
      <c r="U9411" t="s">
        <v>19</v>
      </c>
      <c r="V9411" s="2">
        <v>43446</v>
      </c>
      <c r="W9411" t="s">
        <v>39</v>
      </c>
      <c r="X9411" t="s">
        <v>69</v>
      </c>
      <c r="Y9411" t="s">
        <v>52</v>
      </c>
    </row>
    <row r="9412" spans="1:25" hidden="1" x14ac:dyDescent="0.35">
      <c r="A9412">
        <v>6</v>
      </c>
      <c r="B9412" t="s">
        <v>10</v>
      </c>
      <c r="C9412">
        <v>6</v>
      </c>
      <c r="D9412" t="s">
        <v>50</v>
      </c>
      <c r="E9412" t="s">
        <v>65</v>
      </c>
      <c r="F9412" t="s">
        <v>13</v>
      </c>
      <c r="G9412" t="s">
        <v>1118</v>
      </c>
      <c r="H9412" s="1">
        <v>0.2</v>
      </c>
      <c r="I9412" s="2">
        <v>43440</v>
      </c>
      <c r="J9412" t="s">
        <v>4441</v>
      </c>
      <c r="K9412" t="s">
        <v>30</v>
      </c>
      <c r="L9412">
        <v>98105</v>
      </c>
      <c r="M9412">
        <v>775</v>
      </c>
      <c r="N9412" t="s">
        <v>5050</v>
      </c>
      <c r="O9412">
        <v>27</v>
      </c>
      <c r="P9412">
        <v>3</v>
      </c>
      <c r="Q9412" t="s">
        <v>32</v>
      </c>
      <c r="R9412" t="s">
        <v>8304</v>
      </c>
      <c r="S9412">
        <v>27</v>
      </c>
      <c r="T9412">
        <v>432</v>
      </c>
      <c r="U9412" t="s">
        <v>19</v>
      </c>
      <c r="V9412" s="2">
        <v>43446</v>
      </c>
      <c r="W9412" t="s">
        <v>39</v>
      </c>
      <c r="X9412" t="s">
        <v>69</v>
      </c>
      <c r="Y9412" t="s">
        <v>52</v>
      </c>
    </row>
    <row r="9413" spans="1:25" hidden="1" x14ac:dyDescent="0.35">
      <c r="A9413">
        <v>6</v>
      </c>
      <c r="B9413" t="s">
        <v>10</v>
      </c>
      <c r="C9413">
        <v>6</v>
      </c>
      <c r="D9413" t="s">
        <v>26</v>
      </c>
      <c r="E9413" t="s">
        <v>305</v>
      </c>
      <c r="F9413" t="s">
        <v>13</v>
      </c>
      <c r="G9413" t="s">
        <v>1686</v>
      </c>
      <c r="H9413" s="1">
        <v>0</v>
      </c>
      <c r="I9413" s="2">
        <v>43446</v>
      </c>
      <c r="J9413" t="s">
        <v>4310</v>
      </c>
      <c r="K9413" t="s">
        <v>16</v>
      </c>
      <c r="L9413">
        <v>31907</v>
      </c>
      <c r="M9413">
        <v>1699</v>
      </c>
      <c r="N9413" t="s">
        <v>4114</v>
      </c>
      <c r="O9413">
        <v>23</v>
      </c>
      <c r="P9413">
        <v>4</v>
      </c>
      <c r="Q9413" t="s">
        <v>18</v>
      </c>
      <c r="R9413" t="s">
        <v>8304</v>
      </c>
      <c r="S9413">
        <v>23.09</v>
      </c>
      <c r="T9413">
        <v>49</v>
      </c>
      <c r="U9413" t="s">
        <v>19</v>
      </c>
      <c r="V9413" s="2">
        <v>43452</v>
      </c>
      <c r="W9413" t="s">
        <v>39</v>
      </c>
      <c r="X9413" t="s">
        <v>761</v>
      </c>
      <c r="Y9413" t="s">
        <v>64</v>
      </c>
    </row>
    <row r="9414" spans="1:25" hidden="1" x14ac:dyDescent="0.35">
      <c r="A9414">
        <v>6</v>
      </c>
      <c r="B9414" t="s">
        <v>10</v>
      </c>
      <c r="C9414">
        <v>6</v>
      </c>
      <c r="D9414" t="s">
        <v>50</v>
      </c>
      <c r="E9414" t="s">
        <v>305</v>
      </c>
      <c r="F9414" t="s">
        <v>13</v>
      </c>
      <c r="G9414" t="s">
        <v>1686</v>
      </c>
      <c r="H9414" s="1">
        <v>0</v>
      </c>
      <c r="I9414" s="2">
        <v>43446</v>
      </c>
      <c r="J9414" t="s">
        <v>4310</v>
      </c>
      <c r="K9414" t="s">
        <v>16</v>
      </c>
      <c r="L9414">
        <v>31907</v>
      </c>
      <c r="M9414">
        <v>421</v>
      </c>
      <c r="N9414" t="s">
        <v>4728</v>
      </c>
      <c r="O9414">
        <v>20</v>
      </c>
      <c r="P9414">
        <v>5</v>
      </c>
      <c r="Q9414" t="s">
        <v>18</v>
      </c>
      <c r="R9414" t="s">
        <v>8304</v>
      </c>
      <c r="S9414">
        <v>20</v>
      </c>
      <c r="T9414">
        <v>250</v>
      </c>
      <c r="U9414" t="s">
        <v>19</v>
      </c>
      <c r="V9414" s="2">
        <v>43452</v>
      </c>
      <c r="W9414" t="s">
        <v>39</v>
      </c>
      <c r="X9414" t="s">
        <v>761</v>
      </c>
      <c r="Y9414" t="s">
        <v>113</v>
      </c>
    </row>
    <row r="9415" spans="1:25" hidden="1" x14ac:dyDescent="0.35">
      <c r="A9415">
        <v>5</v>
      </c>
      <c r="B9415" t="s">
        <v>43</v>
      </c>
      <c r="C9415">
        <v>6</v>
      </c>
      <c r="D9415" t="s">
        <v>26</v>
      </c>
      <c r="E9415" t="s">
        <v>1362</v>
      </c>
      <c r="F9415" t="s">
        <v>13</v>
      </c>
      <c r="G9415" t="s">
        <v>1363</v>
      </c>
      <c r="H9415" s="1">
        <v>0</v>
      </c>
      <c r="I9415" s="2">
        <v>43604</v>
      </c>
      <c r="J9415" t="s">
        <v>1364</v>
      </c>
      <c r="K9415" t="s">
        <v>102</v>
      </c>
      <c r="L9415">
        <v>10550</v>
      </c>
      <c r="M9415">
        <v>335</v>
      </c>
      <c r="N9415" t="s">
        <v>1365</v>
      </c>
      <c r="O9415">
        <v>110</v>
      </c>
      <c r="P9415">
        <v>6</v>
      </c>
      <c r="Q9415" t="s">
        <v>104</v>
      </c>
      <c r="R9415" t="s">
        <v>8304</v>
      </c>
      <c r="S9415">
        <v>109.72</v>
      </c>
      <c r="T9415">
        <v>281</v>
      </c>
      <c r="U9415" t="s">
        <v>33</v>
      </c>
      <c r="V9415" s="2">
        <v>43609</v>
      </c>
      <c r="W9415" t="s">
        <v>39</v>
      </c>
      <c r="X9415" t="s">
        <v>175</v>
      </c>
      <c r="Y9415" t="s">
        <v>56</v>
      </c>
    </row>
    <row r="9416" spans="1:25" hidden="1" x14ac:dyDescent="0.35">
      <c r="A9416">
        <v>5</v>
      </c>
      <c r="B9416" t="s">
        <v>43</v>
      </c>
      <c r="C9416">
        <v>6</v>
      </c>
      <c r="D9416" t="s">
        <v>50</v>
      </c>
      <c r="E9416" t="s">
        <v>1362</v>
      </c>
      <c r="F9416" t="s">
        <v>13</v>
      </c>
      <c r="G9416" t="s">
        <v>1363</v>
      </c>
      <c r="H9416" s="1">
        <v>0</v>
      </c>
      <c r="I9416" s="2">
        <v>43604</v>
      </c>
      <c r="J9416" t="s">
        <v>1364</v>
      </c>
      <c r="K9416" t="s">
        <v>102</v>
      </c>
      <c r="L9416">
        <v>10550</v>
      </c>
      <c r="M9416">
        <v>1176</v>
      </c>
      <c r="N9416" t="s">
        <v>821</v>
      </c>
      <c r="O9416">
        <v>89</v>
      </c>
      <c r="P9416">
        <v>2</v>
      </c>
      <c r="Q9416" t="s">
        <v>104</v>
      </c>
      <c r="R9416" t="s">
        <v>8304</v>
      </c>
      <c r="S9416">
        <v>89.31</v>
      </c>
      <c r="T9416">
        <v>308</v>
      </c>
      <c r="U9416" t="s">
        <v>33</v>
      </c>
      <c r="V9416" s="2">
        <v>43609</v>
      </c>
      <c r="W9416" t="s">
        <v>39</v>
      </c>
      <c r="X9416" t="s">
        <v>175</v>
      </c>
      <c r="Y9416" t="s">
        <v>52</v>
      </c>
    </row>
    <row r="9417" spans="1:25" hidden="1" x14ac:dyDescent="0.35">
      <c r="A9417">
        <v>5</v>
      </c>
      <c r="B9417" t="s">
        <v>43</v>
      </c>
      <c r="C9417">
        <v>6</v>
      </c>
      <c r="D9417" t="s">
        <v>50</v>
      </c>
      <c r="E9417" t="s">
        <v>1362</v>
      </c>
      <c r="F9417" t="s">
        <v>13</v>
      </c>
      <c r="G9417" t="s">
        <v>1363</v>
      </c>
      <c r="H9417" s="1">
        <v>0</v>
      </c>
      <c r="I9417" s="2">
        <v>43604</v>
      </c>
      <c r="J9417" t="s">
        <v>1364</v>
      </c>
      <c r="K9417" t="s">
        <v>102</v>
      </c>
      <c r="L9417">
        <v>10550</v>
      </c>
      <c r="M9417">
        <v>1033</v>
      </c>
      <c r="N9417" t="s">
        <v>1366</v>
      </c>
      <c r="O9417">
        <v>114</v>
      </c>
      <c r="P9417">
        <v>3</v>
      </c>
      <c r="Q9417" t="s">
        <v>104</v>
      </c>
      <c r="R9417" t="s">
        <v>8304</v>
      </c>
      <c r="S9417">
        <v>113.99</v>
      </c>
      <c r="T9417">
        <v>300</v>
      </c>
      <c r="U9417" t="s">
        <v>33</v>
      </c>
      <c r="V9417" s="2">
        <v>43609</v>
      </c>
      <c r="W9417" t="s">
        <v>39</v>
      </c>
      <c r="X9417" t="s">
        <v>175</v>
      </c>
      <c r="Y9417" t="s">
        <v>113</v>
      </c>
    </row>
    <row r="9418" spans="1:25" hidden="1" x14ac:dyDescent="0.35">
      <c r="A9418">
        <v>6</v>
      </c>
      <c r="B9418" t="s">
        <v>10</v>
      </c>
      <c r="C9418">
        <v>6</v>
      </c>
      <c r="D9418" t="s">
        <v>26</v>
      </c>
      <c r="E9418" t="s">
        <v>258</v>
      </c>
      <c r="F9418" t="s">
        <v>13</v>
      </c>
      <c r="G9418" t="s">
        <v>742</v>
      </c>
      <c r="H9418" s="1">
        <v>0.7</v>
      </c>
      <c r="I9418" s="2">
        <v>43655</v>
      </c>
      <c r="J9418" t="s">
        <v>4697</v>
      </c>
      <c r="K9418" t="s">
        <v>30</v>
      </c>
      <c r="L9418">
        <v>97206</v>
      </c>
      <c r="M9418">
        <v>1639</v>
      </c>
      <c r="N9418" t="s">
        <v>3140</v>
      </c>
      <c r="O9418">
        <v>-1</v>
      </c>
      <c r="P9418">
        <v>2</v>
      </c>
      <c r="Q9418" t="s">
        <v>32</v>
      </c>
      <c r="R9418" t="s">
        <v>8304</v>
      </c>
      <c r="S9418">
        <v>-0.79</v>
      </c>
      <c r="T9418">
        <v>1</v>
      </c>
      <c r="U9418" t="s">
        <v>19</v>
      </c>
      <c r="V9418" s="2">
        <v>43661</v>
      </c>
      <c r="W9418" t="s">
        <v>39</v>
      </c>
      <c r="X9418" t="s">
        <v>262</v>
      </c>
      <c r="Y9418" t="s">
        <v>54</v>
      </c>
    </row>
    <row r="9419" spans="1:25" hidden="1" x14ac:dyDescent="0.35">
      <c r="A9419">
        <v>4</v>
      </c>
      <c r="B9419" t="s">
        <v>43</v>
      </c>
      <c r="C9419">
        <v>6</v>
      </c>
      <c r="D9419" t="s">
        <v>26</v>
      </c>
      <c r="E9419" t="s">
        <v>4546</v>
      </c>
      <c r="F9419" t="s">
        <v>13</v>
      </c>
      <c r="G9419" t="s">
        <v>804</v>
      </c>
      <c r="H9419" s="1">
        <v>0.2</v>
      </c>
      <c r="I9419" s="2">
        <v>43696</v>
      </c>
      <c r="J9419" t="s">
        <v>4659</v>
      </c>
      <c r="K9419" t="s">
        <v>30</v>
      </c>
      <c r="L9419">
        <v>84106</v>
      </c>
      <c r="M9419">
        <v>1639</v>
      </c>
      <c r="N9419" t="s">
        <v>8269</v>
      </c>
      <c r="O9419">
        <v>37</v>
      </c>
      <c r="P9419">
        <v>3</v>
      </c>
      <c r="Q9419" t="s">
        <v>32</v>
      </c>
      <c r="R9419" t="s">
        <v>8304</v>
      </c>
      <c r="S9419">
        <v>37.24</v>
      </c>
      <c r="T9419">
        <v>103</v>
      </c>
      <c r="U9419" t="s">
        <v>19</v>
      </c>
      <c r="V9419" s="2">
        <v>43700</v>
      </c>
      <c r="W9419" t="s">
        <v>39</v>
      </c>
      <c r="X9419" t="s">
        <v>87</v>
      </c>
      <c r="Y9419" t="s">
        <v>54</v>
      </c>
    </row>
    <row r="9420" spans="1:25" hidden="1" x14ac:dyDescent="0.35">
      <c r="A9420">
        <v>4</v>
      </c>
      <c r="B9420" t="s">
        <v>43</v>
      </c>
      <c r="C9420">
        <v>6</v>
      </c>
      <c r="D9420" t="s">
        <v>26</v>
      </c>
      <c r="E9420" t="s">
        <v>1595</v>
      </c>
      <c r="F9420" t="s">
        <v>13</v>
      </c>
      <c r="G9420" t="s">
        <v>2824</v>
      </c>
      <c r="H9420" s="1">
        <v>0.2</v>
      </c>
      <c r="I9420" s="2">
        <v>43566</v>
      </c>
      <c r="J9420" t="s">
        <v>4185</v>
      </c>
      <c r="K9420" t="s">
        <v>102</v>
      </c>
      <c r="L9420">
        <v>43130</v>
      </c>
      <c r="M9420">
        <v>1513</v>
      </c>
      <c r="N9420" t="s">
        <v>1087</v>
      </c>
      <c r="O9420">
        <v>1</v>
      </c>
      <c r="P9420">
        <v>2</v>
      </c>
      <c r="Q9420" t="s">
        <v>104</v>
      </c>
      <c r="R9420" t="s">
        <v>8304</v>
      </c>
      <c r="S9420">
        <v>1.47</v>
      </c>
      <c r="T9420">
        <v>17</v>
      </c>
      <c r="U9420" t="s">
        <v>19</v>
      </c>
      <c r="V9420" s="2">
        <v>43570</v>
      </c>
      <c r="W9420" t="s">
        <v>39</v>
      </c>
      <c r="X9420" t="s">
        <v>309</v>
      </c>
      <c r="Y9420" t="s">
        <v>42</v>
      </c>
    </row>
    <row r="9421" spans="1:25" hidden="1" x14ac:dyDescent="0.35">
      <c r="A9421">
        <v>4</v>
      </c>
      <c r="B9421" t="s">
        <v>43</v>
      </c>
      <c r="C9421">
        <v>6</v>
      </c>
      <c r="D9421" t="s">
        <v>50</v>
      </c>
      <c r="E9421" t="s">
        <v>1595</v>
      </c>
      <c r="F9421" t="s">
        <v>13</v>
      </c>
      <c r="G9421" t="s">
        <v>2824</v>
      </c>
      <c r="H9421" s="1">
        <v>0.2</v>
      </c>
      <c r="I9421" s="2">
        <v>43566</v>
      </c>
      <c r="J9421" t="s">
        <v>4185</v>
      </c>
      <c r="K9421" t="s">
        <v>102</v>
      </c>
      <c r="L9421">
        <v>43130</v>
      </c>
      <c r="M9421">
        <v>967</v>
      </c>
      <c r="N9421" t="s">
        <v>4989</v>
      </c>
      <c r="O9421">
        <v>-5</v>
      </c>
      <c r="P9421">
        <v>2</v>
      </c>
      <c r="Q9421" t="s">
        <v>104</v>
      </c>
      <c r="R9421" t="s">
        <v>8304</v>
      </c>
      <c r="S9421">
        <v>-4.75</v>
      </c>
      <c r="T9421">
        <v>27</v>
      </c>
      <c r="U9421" t="s">
        <v>19</v>
      </c>
      <c r="V9421" s="2">
        <v>43570</v>
      </c>
      <c r="W9421" t="s">
        <v>39</v>
      </c>
      <c r="X9421" t="s">
        <v>309</v>
      </c>
      <c r="Y9421" t="s">
        <v>113</v>
      </c>
    </row>
    <row r="9422" spans="1:25" hidden="1" x14ac:dyDescent="0.35">
      <c r="A9422">
        <v>5</v>
      </c>
      <c r="B9422" t="s">
        <v>43</v>
      </c>
      <c r="C9422">
        <v>6</v>
      </c>
      <c r="D9422" t="s">
        <v>11</v>
      </c>
      <c r="E9422" t="s">
        <v>547</v>
      </c>
      <c r="F9422" t="s">
        <v>13</v>
      </c>
      <c r="G9422" t="s">
        <v>234</v>
      </c>
      <c r="H9422" s="1">
        <v>0.45</v>
      </c>
      <c r="I9422" s="2">
        <v>43562</v>
      </c>
      <c r="J9422" t="s">
        <v>548</v>
      </c>
      <c r="K9422" t="s">
        <v>16</v>
      </c>
      <c r="L9422">
        <v>33614</v>
      </c>
      <c r="M9422">
        <v>378</v>
      </c>
      <c r="N9422" t="s">
        <v>549</v>
      </c>
      <c r="O9422">
        <v>-102</v>
      </c>
      <c r="P9422">
        <v>2</v>
      </c>
      <c r="Q9422" t="s">
        <v>18</v>
      </c>
      <c r="R9422" t="s">
        <v>8304</v>
      </c>
      <c r="S9422">
        <v>-102.05</v>
      </c>
      <c r="T9422">
        <v>234</v>
      </c>
      <c r="U9422" t="s">
        <v>76</v>
      </c>
      <c r="V9422" s="2">
        <v>43567</v>
      </c>
      <c r="W9422" t="s">
        <v>39</v>
      </c>
      <c r="X9422" t="s">
        <v>40</v>
      </c>
      <c r="Y9422" t="s">
        <v>41</v>
      </c>
    </row>
    <row r="9423" spans="1:25" hidden="1" x14ac:dyDescent="0.35">
      <c r="A9423">
        <v>5</v>
      </c>
      <c r="B9423" t="s">
        <v>43</v>
      </c>
      <c r="C9423">
        <v>6</v>
      </c>
      <c r="D9423" t="s">
        <v>11</v>
      </c>
      <c r="E9423" t="s">
        <v>547</v>
      </c>
      <c r="F9423" t="s">
        <v>13</v>
      </c>
      <c r="G9423" t="s">
        <v>234</v>
      </c>
      <c r="H9423" s="1">
        <v>0.45</v>
      </c>
      <c r="I9423" s="2">
        <v>43562</v>
      </c>
      <c r="J9423" t="s">
        <v>548</v>
      </c>
      <c r="K9423" t="s">
        <v>16</v>
      </c>
      <c r="L9423">
        <v>33614</v>
      </c>
      <c r="M9423">
        <v>370</v>
      </c>
      <c r="N9423" t="s">
        <v>550</v>
      </c>
      <c r="O9423">
        <v>-248</v>
      </c>
      <c r="P9423">
        <v>3</v>
      </c>
      <c r="Q9423" t="s">
        <v>18</v>
      </c>
      <c r="R9423" t="s">
        <v>8304</v>
      </c>
      <c r="S9423">
        <v>-248.25</v>
      </c>
      <c r="T9423">
        <v>621</v>
      </c>
      <c r="U9423" t="s">
        <v>76</v>
      </c>
      <c r="V9423" s="2">
        <v>43567</v>
      </c>
      <c r="W9423" t="s">
        <v>39</v>
      </c>
      <c r="X9423" t="s">
        <v>40</v>
      </c>
      <c r="Y9423" t="s">
        <v>41</v>
      </c>
    </row>
    <row r="9424" spans="1:25" hidden="1" x14ac:dyDescent="0.35">
      <c r="A9424">
        <v>5</v>
      </c>
      <c r="B9424" t="s">
        <v>43</v>
      </c>
      <c r="C9424">
        <v>6</v>
      </c>
      <c r="D9424" t="s">
        <v>26</v>
      </c>
      <c r="E9424" t="s">
        <v>547</v>
      </c>
      <c r="F9424" t="s">
        <v>13</v>
      </c>
      <c r="G9424" t="s">
        <v>234</v>
      </c>
      <c r="H9424" s="1">
        <v>0.7</v>
      </c>
      <c r="I9424" s="2">
        <v>43562</v>
      </c>
      <c r="J9424" t="s">
        <v>548</v>
      </c>
      <c r="K9424" t="s">
        <v>16</v>
      </c>
      <c r="L9424">
        <v>33614</v>
      </c>
      <c r="M9424">
        <v>691</v>
      </c>
      <c r="N9424" t="s">
        <v>546</v>
      </c>
      <c r="O9424">
        <v>-4</v>
      </c>
      <c r="P9424">
        <v>2</v>
      </c>
      <c r="Q9424" t="s">
        <v>18</v>
      </c>
      <c r="R9424" t="s">
        <v>8304</v>
      </c>
      <c r="S9424">
        <v>-3.55</v>
      </c>
      <c r="T9424">
        <v>5</v>
      </c>
      <c r="U9424" t="s">
        <v>76</v>
      </c>
      <c r="V9424" s="2">
        <v>43567</v>
      </c>
      <c r="W9424" t="s">
        <v>39</v>
      </c>
      <c r="X9424" t="s">
        <v>40</v>
      </c>
      <c r="Y9424" t="s">
        <v>54</v>
      </c>
    </row>
    <row r="9425" spans="1:25" hidden="1" x14ac:dyDescent="0.35">
      <c r="A9425">
        <v>5</v>
      </c>
      <c r="B9425" t="s">
        <v>43</v>
      </c>
      <c r="C9425">
        <v>6</v>
      </c>
      <c r="D9425" t="s">
        <v>11</v>
      </c>
      <c r="E9425" t="s">
        <v>547</v>
      </c>
      <c r="F9425" t="s">
        <v>13</v>
      </c>
      <c r="G9425" t="s">
        <v>234</v>
      </c>
      <c r="H9425" s="1">
        <v>0.2</v>
      </c>
      <c r="I9425" s="2">
        <v>43562</v>
      </c>
      <c r="J9425" t="s">
        <v>548</v>
      </c>
      <c r="K9425" t="s">
        <v>16</v>
      </c>
      <c r="L9425">
        <v>33614</v>
      </c>
      <c r="M9425">
        <v>1541</v>
      </c>
      <c r="N9425" t="s">
        <v>8159</v>
      </c>
      <c r="O9425">
        <v>0</v>
      </c>
      <c r="P9425">
        <v>3</v>
      </c>
      <c r="Q9425" t="s">
        <v>18</v>
      </c>
      <c r="R9425" t="s">
        <v>8304</v>
      </c>
      <c r="S9425">
        <v>0</v>
      </c>
      <c r="T9425">
        <v>258</v>
      </c>
      <c r="U9425" t="s">
        <v>76</v>
      </c>
      <c r="V9425" s="2">
        <v>43567</v>
      </c>
      <c r="W9425" t="s">
        <v>39</v>
      </c>
      <c r="X9425" t="s">
        <v>40</v>
      </c>
      <c r="Y9425" t="s">
        <v>47</v>
      </c>
    </row>
    <row r="9426" spans="1:25" hidden="1" x14ac:dyDescent="0.35">
      <c r="A9426">
        <v>5</v>
      </c>
      <c r="B9426" t="s">
        <v>43</v>
      </c>
      <c r="C9426">
        <v>6</v>
      </c>
      <c r="D9426" t="s">
        <v>50</v>
      </c>
      <c r="E9426" t="s">
        <v>547</v>
      </c>
      <c r="F9426" t="s">
        <v>13</v>
      </c>
      <c r="G9426" t="s">
        <v>234</v>
      </c>
      <c r="H9426" s="1">
        <v>0.2</v>
      </c>
      <c r="I9426" s="2">
        <v>43562</v>
      </c>
      <c r="J9426" t="s">
        <v>548</v>
      </c>
      <c r="K9426" t="s">
        <v>16</v>
      </c>
      <c r="L9426">
        <v>33614</v>
      </c>
      <c r="M9426">
        <v>1024</v>
      </c>
      <c r="N9426" t="s">
        <v>551</v>
      </c>
      <c r="O9426">
        <v>-8</v>
      </c>
      <c r="P9426">
        <v>3</v>
      </c>
      <c r="Q9426" t="s">
        <v>18</v>
      </c>
      <c r="R9426" t="s">
        <v>8304</v>
      </c>
      <c r="S9426">
        <v>-7.72</v>
      </c>
      <c r="T9426">
        <v>618</v>
      </c>
      <c r="U9426" t="s">
        <v>76</v>
      </c>
      <c r="V9426" s="2">
        <v>43567</v>
      </c>
      <c r="W9426" t="s">
        <v>39</v>
      </c>
      <c r="X9426" t="s">
        <v>40</v>
      </c>
      <c r="Y9426" t="s">
        <v>113</v>
      </c>
    </row>
    <row r="9427" spans="1:25" hidden="1" x14ac:dyDescent="0.35">
      <c r="A9427">
        <v>5</v>
      </c>
      <c r="B9427" t="s">
        <v>43</v>
      </c>
      <c r="C9427">
        <v>6</v>
      </c>
      <c r="D9427" t="s">
        <v>50</v>
      </c>
      <c r="E9427" t="s">
        <v>99</v>
      </c>
      <c r="F9427" t="s">
        <v>13</v>
      </c>
      <c r="G9427" t="s">
        <v>1410</v>
      </c>
      <c r="H9427" s="1">
        <v>0.2</v>
      </c>
      <c r="I9427" s="2">
        <v>43772</v>
      </c>
      <c r="J9427" t="s">
        <v>5075</v>
      </c>
      <c r="K9427" t="s">
        <v>102</v>
      </c>
      <c r="L9427">
        <v>19140</v>
      </c>
      <c r="M9427">
        <v>1073</v>
      </c>
      <c r="N9427" t="s">
        <v>5074</v>
      </c>
      <c r="O9427">
        <v>1</v>
      </c>
      <c r="P9427">
        <v>3</v>
      </c>
      <c r="Q9427" t="s">
        <v>104</v>
      </c>
      <c r="R9427" t="s">
        <v>8304</v>
      </c>
      <c r="S9427">
        <v>0.51</v>
      </c>
      <c r="T9427">
        <v>41</v>
      </c>
      <c r="U9427" t="s">
        <v>19</v>
      </c>
      <c r="V9427" s="2">
        <v>43777</v>
      </c>
      <c r="W9427" t="s">
        <v>39</v>
      </c>
      <c r="X9427" t="s">
        <v>105</v>
      </c>
      <c r="Y9427" t="s">
        <v>113</v>
      </c>
    </row>
    <row r="9428" spans="1:25" hidden="1" x14ac:dyDescent="0.35">
      <c r="A9428">
        <v>2</v>
      </c>
      <c r="B9428" t="s">
        <v>43</v>
      </c>
      <c r="C9428">
        <v>3</v>
      </c>
      <c r="D9428" t="s">
        <v>26</v>
      </c>
      <c r="E9428" t="s">
        <v>65</v>
      </c>
      <c r="F9428" t="s">
        <v>13</v>
      </c>
      <c r="G9428" t="s">
        <v>482</v>
      </c>
      <c r="H9428" s="1">
        <v>0</v>
      </c>
      <c r="I9428" s="2">
        <v>43540</v>
      </c>
      <c r="J9428" t="s">
        <v>7368</v>
      </c>
      <c r="K9428" t="s">
        <v>30</v>
      </c>
      <c r="L9428">
        <v>98105</v>
      </c>
      <c r="M9428">
        <v>1818</v>
      </c>
      <c r="N9428" t="s">
        <v>3521</v>
      </c>
      <c r="O9428">
        <v>3</v>
      </c>
      <c r="P9428">
        <v>1</v>
      </c>
      <c r="Q9428" t="s">
        <v>32</v>
      </c>
      <c r="R9428" t="s">
        <v>8304</v>
      </c>
      <c r="S9428">
        <v>3.11</v>
      </c>
      <c r="T9428">
        <v>6</v>
      </c>
      <c r="U9428" t="s">
        <v>76</v>
      </c>
      <c r="V9428" s="2">
        <v>43542</v>
      </c>
      <c r="W9428" t="s">
        <v>20</v>
      </c>
      <c r="X9428" t="s">
        <v>69</v>
      </c>
      <c r="Y9428" t="s">
        <v>64</v>
      </c>
    </row>
    <row r="9429" spans="1:25" hidden="1" x14ac:dyDescent="0.35">
      <c r="A9429">
        <v>2</v>
      </c>
      <c r="B9429" t="s">
        <v>43</v>
      </c>
      <c r="C9429">
        <v>3</v>
      </c>
      <c r="D9429" t="s">
        <v>26</v>
      </c>
      <c r="E9429" t="s">
        <v>65</v>
      </c>
      <c r="F9429" t="s">
        <v>13</v>
      </c>
      <c r="G9429" t="s">
        <v>482</v>
      </c>
      <c r="H9429" s="1">
        <v>0</v>
      </c>
      <c r="I9429" s="2">
        <v>43540</v>
      </c>
      <c r="J9429" t="s">
        <v>7368</v>
      </c>
      <c r="K9429" t="s">
        <v>30</v>
      </c>
      <c r="L9429">
        <v>98105</v>
      </c>
      <c r="M9429">
        <v>1375</v>
      </c>
      <c r="N9429" t="s">
        <v>610</v>
      </c>
      <c r="O9429">
        <v>2</v>
      </c>
      <c r="P9429">
        <v>1</v>
      </c>
      <c r="Q9429" t="s">
        <v>32</v>
      </c>
      <c r="R9429" t="s">
        <v>8304</v>
      </c>
      <c r="S9429">
        <v>1.86</v>
      </c>
      <c r="T9429">
        <v>47</v>
      </c>
      <c r="U9429" t="s">
        <v>76</v>
      </c>
      <c r="V9429" s="2">
        <v>43542</v>
      </c>
      <c r="W9429" t="s">
        <v>20</v>
      </c>
      <c r="X9429" t="s">
        <v>69</v>
      </c>
      <c r="Y9429" t="s">
        <v>42</v>
      </c>
    </row>
    <row r="9430" spans="1:25" hidden="1" x14ac:dyDescent="0.35">
      <c r="A9430">
        <v>2</v>
      </c>
      <c r="B9430" t="s">
        <v>43</v>
      </c>
      <c r="C9430">
        <v>3</v>
      </c>
      <c r="D9430" t="s">
        <v>50</v>
      </c>
      <c r="E9430" t="s">
        <v>65</v>
      </c>
      <c r="F9430" t="s">
        <v>13</v>
      </c>
      <c r="G9430" t="s">
        <v>482</v>
      </c>
      <c r="H9430" s="1">
        <v>0.2</v>
      </c>
      <c r="I9430" s="2">
        <v>43540</v>
      </c>
      <c r="J9430" t="s">
        <v>7368</v>
      </c>
      <c r="K9430" t="s">
        <v>30</v>
      </c>
      <c r="L9430">
        <v>98105</v>
      </c>
      <c r="M9430">
        <v>1100</v>
      </c>
      <c r="N9430" t="s">
        <v>4967</v>
      </c>
      <c r="O9430">
        <v>49</v>
      </c>
      <c r="P9430">
        <v>3</v>
      </c>
      <c r="Q9430" t="s">
        <v>32</v>
      </c>
      <c r="R9430" t="s">
        <v>8304</v>
      </c>
      <c r="S9430">
        <v>49.5</v>
      </c>
      <c r="T9430">
        <v>660</v>
      </c>
      <c r="U9430" t="s">
        <v>76</v>
      </c>
      <c r="V9430" s="2">
        <v>43542</v>
      </c>
      <c r="W9430" t="s">
        <v>20</v>
      </c>
      <c r="X9430" t="s">
        <v>69</v>
      </c>
      <c r="Y9430" t="s">
        <v>52</v>
      </c>
    </row>
    <row r="9431" spans="1:25" hidden="1" x14ac:dyDescent="0.35">
      <c r="A9431">
        <v>4</v>
      </c>
      <c r="B9431" t="s">
        <v>43</v>
      </c>
      <c r="C9431">
        <v>6</v>
      </c>
      <c r="D9431" t="s">
        <v>26</v>
      </c>
      <c r="E9431" t="s">
        <v>192</v>
      </c>
      <c r="F9431" t="s">
        <v>13</v>
      </c>
      <c r="G9431" t="s">
        <v>1022</v>
      </c>
      <c r="H9431" s="1">
        <v>0.2</v>
      </c>
      <c r="I9431" s="2">
        <v>43669</v>
      </c>
      <c r="J9431" t="s">
        <v>6256</v>
      </c>
      <c r="K9431" t="s">
        <v>73</v>
      </c>
      <c r="L9431">
        <v>60623</v>
      </c>
      <c r="M9431">
        <v>1701</v>
      </c>
      <c r="N9431" t="s">
        <v>3007</v>
      </c>
      <c r="O9431">
        <v>21</v>
      </c>
      <c r="P9431">
        <v>3</v>
      </c>
      <c r="Q9431" t="s">
        <v>75</v>
      </c>
      <c r="R9431" t="s">
        <v>8304</v>
      </c>
      <c r="S9431">
        <v>20.58</v>
      </c>
      <c r="T9431">
        <v>63</v>
      </c>
      <c r="U9431" t="s">
        <v>33</v>
      </c>
      <c r="V9431" s="2">
        <v>43673</v>
      </c>
      <c r="W9431" t="s">
        <v>39</v>
      </c>
      <c r="X9431" t="s">
        <v>139</v>
      </c>
      <c r="Y9431" t="s">
        <v>64</v>
      </c>
    </row>
    <row r="9432" spans="1:25" x14ac:dyDescent="0.35">
      <c r="A9432">
        <v>5</v>
      </c>
      <c r="B9432" t="s">
        <v>43</v>
      </c>
      <c r="C9432">
        <v>6</v>
      </c>
      <c r="D9432" t="s">
        <v>11</v>
      </c>
      <c r="E9432" t="s">
        <v>27</v>
      </c>
      <c r="F9432" t="s">
        <v>13</v>
      </c>
      <c r="G9432" t="s">
        <v>8114</v>
      </c>
      <c r="H9432" s="1">
        <v>0.2</v>
      </c>
      <c r="I9432" s="2">
        <v>43652</v>
      </c>
      <c r="J9432" t="s">
        <v>2698</v>
      </c>
      <c r="K9432" t="s">
        <v>30</v>
      </c>
      <c r="L9432">
        <v>90008</v>
      </c>
      <c r="M9432">
        <v>769</v>
      </c>
      <c r="N9432" t="s">
        <v>340</v>
      </c>
      <c r="O9432">
        <v>-14</v>
      </c>
      <c r="P9432">
        <v>3</v>
      </c>
      <c r="Q9432" t="s">
        <v>32</v>
      </c>
      <c r="R9432" t="s">
        <v>8304</v>
      </c>
      <c r="S9432">
        <v>-13.74</v>
      </c>
      <c r="T9432">
        <v>122</v>
      </c>
      <c r="U9432" t="s">
        <v>19</v>
      </c>
      <c r="V9432" s="2">
        <v>43657</v>
      </c>
      <c r="W9432" t="s">
        <v>39</v>
      </c>
      <c r="X9432" t="s">
        <v>34</v>
      </c>
      <c r="Y9432" t="s">
        <v>24</v>
      </c>
    </row>
    <row r="9433" spans="1:25" hidden="1" x14ac:dyDescent="0.35">
      <c r="A9433">
        <v>6</v>
      </c>
      <c r="B9433" t="s">
        <v>10</v>
      </c>
      <c r="C9433">
        <v>6</v>
      </c>
      <c r="D9433" t="s">
        <v>26</v>
      </c>
      <c r="E9433" t="s">
        <v>171</v>
      </c>
      <c r="F9433" t="s">
        <v>13</v>
      </c>
      <c r="G9433" t="s">
        <v>1289</v>
      </c>
      <c r="H9433" s="1">
        <v>0.2</v>
      </c>
      <c r="I9433" s="2">
        <v>43502</v>
      </c>
      <c r="J9433" t="s">
        <v>6418</v>
      </c>
      <c r="K9433" t="s">
        <v>102</v>
      </c>
      <c r="L9433">
        <v>10024</v>
      </c>
      <c r="M9433">
        <v>61</v>
      </c>
      <c r="N9433" t="s">
        <v>8226</v>
      </c>
      <c r="O9433">
        <v>16</v>
      </c>
      <c r="P9433">
        <v>4</v>
      </c>
      <c r="Q9433" t="s">
        <v>104</v>
      </c>
      <c r="R9433" t="s">
        <v>8304</v>
      </c>
      <c r="S9433">
        <v>15.61</v>
      </c>
      <c r="T9433">
        <v>46</v>
      </c>
      <c r="U9433" t="s">
        <v>33</v>
      </c>
      <c r="V9433" s="2">
        <v>43508</v>
      </c>
      <c r="W9433" t="s">
        <v>39</v>
      </c>
      <c r="X9433" t="s">
        <v>175</v>
      </c>
      <c r="Y9433" t="s">
        <v>54</v>
      </c>
    </row>
    <row r="9434" spans="1:25" hidden="1" x14ac:dyDescent="0.35">
      <c r="A9434">
        <v>6</v>
      </c>
      <c r="B9434" t="s">
        <v>10</v>
      </c>
      <c r="C9434">
        <v>6</v>
      </c>
      <c r="D9434" t="s">
        <v>50</v>
      </c>
      <c r="E9434" t="s">
        <v>171</v>
      </c>
      <c r="F9434" t="s">
        <v>13</v>
      </c>
      <c r="G9434" t="s">
        <v>1289</v>
      </c>
      <c r="H9434" s="1">
        <v>0</v>
      </c>
      <c r="I9434" s="2">
        <v>43502</v>
      </c>
      <c r="J9434" t="s">
        <v>6418</v>
      </c>
      <c r="K9434" t="s">
        <v>102</v>
      </c>
      <c r="L9434">
        <v>10024</v>
      </c>
      <c r="M9434">
        <v>778</v>
      </c>
      <c r="N9434" t="s">
        <v>1219</v>
      </c>
      <c r="O9434">
        <v>66</v>
      </c>
      <c r="P9434">
        <v>6</v>
      </c>
      <c r="Q9434" t="s">
        <v>104</v>
      </c>
      <c r="R9434" t="s">
        <v>8304</v>
      </c>
      <c r="S9434">
        <v>65.959999999999994</v>
      </c>
      <c r="T9434">
        <v>227</v>
      </c>
      <c r="U9434" t="s">
        <v>33</v>
      </c>
      <c r="V9434" s="2">
        <v>43508</v>
      </c>
      <c r="W9434" t="s">
        <v>39</v>
      </c>
      <c r="X9434" t="s">
        <v>175</v>
      </c>
      <c r="Y9434" t="s">
        <v>52</v>
      </c>
    </row>
    <row r="9435" spans="1:25" hidden="1" x14ac:dyDescent="0.35">
      <c r="A9435">
        <v>7</v>
      </c>
      <c r="B9435" t="s">
        <v>25</v>
      </c>
      <c r="C9435">
        <v>6</v>
      </c>
      <c r="D9435" t="s">
        <v>26</v>
      </c>
      <c r="E9435" t="s">
        <v>171</v>
      </c>
      <c r="F9435" t="s">
        <v>13</v>
      </c>
      <c r="G9435" t="s">
        <v>80</v>
      </c>
      <c r="H9435" s="1">
        <v>0.2</v>
      </c>
      <c r="I9435" s="2">
        <v>43698</v>
      </c>
      <c r="J9435" t="s">
        <v>4218</v>
      </c>
      <c r="K9435" t="s">
        <v>102</v>
      </c>
      <c r="L9435">
        <v>10035</v>
      </c>
      <c r="M9435">
        <v>687</v>
      </c>
      <c r="N9435" t="s">
        <v>2769</v>
      </c>
      <c r="O9435">
        <v>1453</v>
      </c>
      <c r="P9435">
        <v>6</v>
      </c>
      <c r="Q9435" t="s">
        <v>104</v>
      </c>
      <c r="R9435" t="s">
        <v>8304</v>
      </c>
      <c r="S9435">
        <v>1453.12</v>
      </c>
      <c r="T9435">
        <v>4306</v>
      </c>
      <c r="U9435" t="s">
        <v>19</v>
      </c>
      <c r="V9435" s="2">
        <v>43705</v>
      </c>
      <c r="W9435" t="s">
        <v>39</v>
      </c>
      <c r="X9435" t="s">
        <v>175</v>
      </c>
      <c r="Y9435" t="s">
        <v>54</v>
      </c>
    </row>
    <row r="9436" spans="1:25" hidden="1" x14ac:dyDescent="0.35">
      <c r="A9436">
        <v>7</v>
      </c>
      <c r="B9436" t="s">
        <v>25</v>
      </c>
      <c r="C9436">
        <v>6</v>
      </c>
      <c r="D9436" t="s">
        <v>26</v>
      </c>
      <c r="E9436" t="s">
        <v>171</v>
      </c>
      <c r="F9436" t="s">
        <v>13</v>
      </c>
      <c r="G9436" t="s">
        <v>80</v>
      </c>
      <c r="H9436" s="1">
        <v>0.2</v>
      </c>
      <c r="I9436" s="2">
        <v>43698</v>
      </c>
      <c r="J9436" t="s">
        <v>4218</v>
      </c>
      <c r="K9436" t="s">
        <v>102</v>
      </c>
      <c r="L9436">
        <v>10035</v>
      </c>
      <c r="M9436">
        <v>259</v>
      </c>
      <c r="N9436" t="s">
        <v>4225</v>
      </c>
      <c r="O9436">
        <v>11</v>
      </c>
      <c r="P9436">
        <v>7</v>
      </c>
      <c r="Q9436" t="s">
        <v>104</v>
      </c>
      <c r="R9436" t="s">
        <v>8304</v>
      </c>
      <c r="S9436">
        <v>11.23</v>
      </c>
      <c r="T9436">
        <v>32</v>
      </c>
      <c r="U9436" t="s">
        <v>19</v>
      </c>
      <c r="V9436" s="2">
        <v>43705</v>
      </c>
      <c r="W9436" t="s">
        <v>39</v>
      </c>
      <c r="X9436" t="s">
        <v>175</v>
      </c>
      <c r="Y9436" t="s">
        <v>54</v>
      </c>
    </row>
    <row r="9437" spans="1:25" hidden="1" x14ac:dyDescent="0.35">
      <c r="A9437">
        <v>4</v>
      </c>
      <c r="B9437" t="s">
        <v>43</v>
      </c>
      <c r="C9437">
        <v>6</v>
      </c>
      <c r="D9437" t="s">
        <v>26</v>
      </c>
      <c r="E9437" t="s">
        <v>122</v>
      </c>
      <c r="F9437" t="s">
        <v>13</v>
      </c>
      <c r="G9437" t="s">
        <v>1175</v>
      </c>
      <c r="H9437" s="1">
        <v>0.2</v>
      </c>
      <c r="I9437" s="2">
        <v>43635</v>
      </c>
      <c r="J9437" t="s">
        <v>3930</v>
      </c>
      <c r="K9437" t="s">
        <v>73</v>
      </c>
      <c r="L9437">
        <v>77095</v>
      </c>
      <c r="M9437">
        <v>1781</v>
      </c>
      <c r="N9437" t="s">
        <v>3931</v>
      </c>
      <c r="O9437">
        <v>48</v>
      </c>
      <c r="P9437">
        <v>8</v>
      </c>
      <c r="Q9437" t="s">
        <v>75</v>
      </c>
      <c r="R9437" t="s">
        <v>8304</v>
      </c>
      <c r="S9437">
        <v>47.51</v>
      </c>
      <c r="T9437">
        <v>146</v>
      </c>
      <c r="U9437" t="s">
        <v>19</v>
      </c>
      <c r="V9437" s="2">
        <v>43639</v>
      </c>
      <c r="W9437" t="s">
        <v>39</v>
      </c>
      <c r="X9437" t="s">
        <v>77</v>
      </c>
      <c r="Y9437" t="s">
        <v>64</v>
      </c>
    </row>
    <row r="9438" spans="1:25" hidden="1" x14ac:dyDescent="0.35">
      <c r="A9438">
        <v>4</v>
      </c>
      <c r="B9438" t="s">
        <v>43</v>
      </c>
      <c r="C9438">
        <v>6</v>
      </c>
      <c r="D9438" t="s">
        <v>26</v>
      </c>
      <c r="E9438" t="s">
        <v>122</v>
      </c>
      <c r="F9438" t="s">
        <v>13</v>
      </c>
      <c r="G9438" t="s">
        <v>1175</v>
      </c>
      <c r="H9438" s="1">
        <v>0.8</v>
      </c>
      <c r="I9438" s="2">
        <v>43635</v>
      </c>
      <c r="J9438" t="s">
        <v>3930</v>
      </c>
      <c r="K9438" t="s">
        <v>73</v>
      </c>
      <c r="L9438">
        <v>77095</v>
      </c>
      <c r="M9438">
        <v>816</v>
      </c>
      <c r="N9438" t="s">
        <v>3115</v>
      </c>
      <c r="O9438">
        <v>-5</v>
      </c>
      <c r="P9438">
        <v>1</v>
      </c>
      <c r="Q9438" t="s">
        <v>75</v>
      </c>
      <c r="R9438" t="s">
        <v>8304</v>
      </c>
      <c r="S9438">
        <v>-5.21</v>
      </c>
      <c r="T9438">
        <v>2</v>
      </c>
      <c r="U9438" t="s">
        <v>19</v>
      </c>
      <c r="V9438" s="2">
        <v>43639</v>
      </c>
      <c r="W9438" t="s">
        <v>39</v>
      </c>
      <c r="X9438" t="s">
        <v>77</v>
      </c>
      <c r="Y9438" t="s">
        <v>56</v>
      </c>
    </row>
    <row r="9439" spans="1:25" hidden="1" x14ac:dyDescent="0.35">
      <c r="A9439">
        <v>4</v>
      </c>
      <c r="B9439" t="s">
        <v>43</v>
      </c>
      <c r="C9439">
        <v>6</v>
      </c>
      <c r="D9439" t="s">
        <v>26</v>
      </c>
      <c r="E9439" t="s">
        <v>122</v>
      </c>
      <c r="F9439" t="s">
        <v>13</v>
      </c>
      <c r="G9439" t="s">
        <v>1175</v>
      </c>
      <c r="H9439" s="1">
        <v>0.8</v>
      </c>
      <c r="I9439" s="2">
        <v>43635</v>
      </c>
      <c r="J9439" t="s">
        <v>3930</v>
      </c>
      <c r="K9439" t="s">
        <v>73</v>
      </c>
      <c r="L9439">
        <v>77095</v>
      </c>
      <c r="M9439">
        <v>861</v>
      </c>
      <c r="N9439" t="s">
        <v>2930</v>
      </c>
      <c r="O9439">
        <v>-1</v>
      </c>
      <c r="P9439">
        <v>1</v>
      </c>
      <c r="Q9439" t="s">
        <v>75</v>
      </c>
      <c r="R9439" t="s">
        <v>8304</v>
      </c>
      <c r="S9439">
        <v>-1.1100000000000001</v>
      </c>
      <c r="T9439">
        <v>0</v>
      </c>
      <c r="U9439" t="s">
        <v>19</v>
      </c>
      <c r="V9439" s="2">
        <v>43639</v>
      </c>
      <c r="W9439" t="s">
        <v>39</v>
      </c>
      <c r="X9439" t="s">
        <v>77</v>
      </c>
      <c r="Y9439" t="s">
        <v>56</v>
      </c>
    </row>
    <row r="9440" spans="1:25" hidden="1" x14ac:dyDescent="0.35">
      <c r="A9440">
        <v>2</v>
      </c>
      <c r="B9440" t="s">
        <v>25</v>
      </c>
      <c r="C9440">
        <v>1</v>
      </c>
      <c r="D9440" t="s">
        <v>26</v>
      </c>
      <c r="E9440" t="s">
        <v>171</v>
      </c>
      <c r="F9440" t="s">
        <v>13</v>
      </c>
      <c r="G9440" t="s">
        <v>1323</v>
      </c>
      <c r="H9440" s="1">
        <v>0</v>
      </c>
      <c r="I9440" s="2">
        <v>43828</v>
      </c>
      <c r="J9440" t="s">
        <v>2897</v>
      </c>
      <c r="K9440" t="s">
        <v>102</v>
      </c>
      <c r="L9440">
        <v>10035</v>
      </c>
      <c r="M9440">
        <v>910</v>
      </c>
      <c r="N9440" t="s">
        <v>353</v>
      </c>
      <c r="O9440">
        <v>3</v>
      </c>
      <c r="P9440">
        <v>3</v>
      </c>
      <c r="Q9440" t="s">
        <v>104</v>
      </c>
      <c r="R9440" t="s">
        <v>8304</v>
      </c>
      <c r="S9440">
        <v>2.95</v>
      </c>
      <c r="T9440">
        <v>6</v>
      </c>
      <c r="U9440" t="s">
        <v>19</v>
      </c>
      <c r="V9440" s="2">
        <v>43830</v>
      </c>
      <c r="W9440" t="s">
        <v>130</v>
      </c>
      <c r="X9440" t="s">
        <v>175</v>
      </c>
      <c r="Y9440" t="s">
        <v>176</v>
      </c>
    </row>
    <row r="9441" spans="1:25" hidden="1" x14ac:dyDescent="0.35">
      <c r="A9441">
        <v>0</v>
      </c>
      <c r="B9441" t="s">
        <v>10</v>
      </c>
      <c r="C9441">
        <v>0</v>
      </c>
      <c r="D9441" t="s">
        <v>11</v>
      </c>
      <c r="E9441" t="s">
        <v>171</v>
      </c>
      <c r="F9441" t="s">
        <v>13</v>
      </c>
      <c r="G9441" t="s">
        <v>1559</v>
      </c>
      <c r="H9441" s="1">
        <v>0.4</v>
      </c>
      <c r="I9441" s="2">
        <v>43646</v>
      </c>
      <c r="J9441" t="s">
        <v>1781</v>
      </c>
      <c r="K9441" t="s">
        <v>102</v>
      </c>
      <c r="L9441">
        <v>10011</v>
      </c>
      <c r="M9441">
        <v>368</v>
      </c>
      <c r="N9441" t="s">
        <v>38</v>
      </c>
      <c r="O9441">
        <v>-296</v>
      </c>
      <c r="P9441">
        <v>5</v>
      </c>
      <c r="Q9441" t="s">
        <v>104</v>
      </c>
      <c r="R9441" t="s">
        <v>8304</v>
      </c>
      <c r="S9441">
        <v>-295.98</v>
      </c>
      <c r="T9441">
        <v>1045</v>
      </c>
      <c r="U9441" t="s">
        <v>19</v>
      </c>
      <c r="V9441" s="2">
        <v>43646</v>
      </c>
      <c r="W9441" t="s">
        <v>773</v>
      </c>
      <c r="X9441" t="s">
        <v>175</v>
      </c>
      <c r="Y9441" t="s">
        <v>41</v>
      </c>
    </row>
    <row r="9442" spans="1:25" hidden="1" x14ac:dyDescent="0.35">
      <c r="A9442">
        <v>7</v>
      </c>
      <c r="B9442" t="s">
        <v>25</v>
      </c>
      <c r="C9442">
        <v>6</v>
      </c>
      <c r="D9442" t="s">
        <v>50</v>
      </c>
      <c r="E9442" t="s">
        <v>222</v>
      </c>
      <c r="F9442" t="s">
        <v>13</v>
      </c>
      <c r="G9442" t="s">
        <v>16</v>
      </c>
      <c r="H9442" s="1">
        <v>0</v>
      </c>
      <c r="I9442" s="2">
        <v>43782</v>
      </c>
      <c r="J9442" t="s">
        <v>5108</v>
      </c>
      <c r="K9442" t="s">
        <v>16</v>
      </c>
      <c r="L9442">
        <v>35601</v>
      </c>
      <c r="M9442">
        <v>141</v>
      </c>
      <c r="N9442" t="s">
        <v>4889</v>
      </c>
      <c r="O9442">
        <v>24</v>
      </c>
      <c r="P9442">
        <v>8</v>
      </c>
      <c r="Q9442" t="s">
        <v>18</v>
      </c>
      <c r="R9442" t="s">
        <v>8304</v>
      </c>
      <c r="S9442">
        <v>23.99</v>
      </c>
      <c r="T9442">
        <v>240</v>
      </c>
      <c r="U9442" t="s">
        <v>19</v>
      </c>
      <c r="V9442" s="2">
        <v>43789</v>
      </c>
      <c r="W9442" t="s">
        <v>39</v>
      </c>
      <c r="X9442" t="s">
        <v>225</v>
      </c>
      <c r="Y9442" t="s">
        <v>113</v>
      </c>
    </row>
    <row r="9443" spans="1:25" hidden="1" x14ac:dyDescent="0.35">
      <c r="A9443">
        <v>6</v>
      </c>
      <c r="B9443" t="s">
        <v>10</v>
      </c>
      <c r="C9443">
        <v>6</v>
      </c>
      <c r="D9443" t="s">
        <v>26</v>
      </c>
      <c r="E9443" t="s">
        <v>4447</v>
      </c>
      <c r="F9443" t="s">
        <v>13</v>
      </c>
      <c r="G9443" t="s">
        <v>5449</v>
      </c>
      <c r="H9443" s="1">
        <v>0</v>
      </c>
      <c r="I9443" s="2">
        <v>43730</v>
      </c>
      <c r="J9443" t="s">
        <v>6586</v>
      </c>
      <c r="K9443" t="s">
        <v>30</v>
      </c>
      <c r="L9443">
        <v>87105</v>
      </c>
      <c r="M9443">
        <v>1479</v>
      </c>
      <c r="N9443" t="s">
        <v>492</v>
      </c>
      <c r="O9443">
        <v>12</v>
      </c>
      <c r="P9443">
        <v>3</v>
      </c>
      <c r="Q9443" t="s">
        <v>32</v>
      </c>
      <c r="R9443" t="s">
        <v>8304</v>
      </c>
      <c r="S9443">
        <v>12.23</v>
      </c>
      <c r="T9443">
        <v>27</v>
      </c>
      <c r="U9443" t="s">
        <v>33</v>
      </c>
      <c r="V9443" s="2">
        <v>43736</v>
      </c>
      <c r="W9443" t="s">
        <v>39</v>
      </c>
      <c r="X9443" t="s">
        <v>413</v>
      </c>
      <c r="Y9443" t="s">
        <v>64</v>
      </c>
    </row>
    <row r="9444" spans="1:25" hidden="1" x14ac:dyDescent="0.35">
      <c r="A9444">
        <v>3</v>
      </c>
      <c r="B9444" t="s">
        <v>10</v>
      </c>
      <c r="C9444">
        <v>3</v>
      </c>
      <c r="D9444" t="s">
        <v>26</v>
      </c>
      <c r="E9444" t="s">
        <v>171</v>
      </c>
      <c r="F9444" t="s">
        <v>13</v>
      </c>
      <c r="G9444" t="s">
        <v>1401</v>
      </c>
      <c r="H9444" s="1">
        <v>0.2</v>
      </c>
      <c r="I9444" s="2">
        <v>43743</v>
      </c>
      <c r="J9444" t="s">
        <v>8063</v>
      </c>
      <c r="K9444" t="s">
        <v>102</v>
      </c>
      <c r="L9444">
        <v>10011</v>
      </c>
      <c r="M9444">
        <v>1585</v>
      </c>
      <c r="N9444" t="s">
        <v>830</v>
      </c>
      <c r="O9444">
        <v>26</v>
      </c>
      <c r="P9444">
        <v>3</v>
      </c>
      <c r="Q9444" t="s">
        <v>104</v>
      </c>
      <c r="R9444" t="s">
        <v>92</v>
      </c>
      <c r="S9444">
        <v>25.58</v>
      </c>
      <c r="T9444">
        <v>76</v>
      </c>
      <c r="U9444" t="s">
        <v>76</v>
      </c>
      <c r="V9444" s="2">
        <v>43746</v>
      </c>
      <c r="W9444" t="s">
        <v>20</v>
      </c>
      <c r="X9444" t="s">
        <v>175</v>
      </c>
      <c r="Y9444" t="s">
        <v>54</v>
      </c>
    </row>
    <row r="9445" spans="1:25" hidden="1" x14ac:dyDescent="0.35">
      <c r="A9445">
        <v>3</v>
      </c>
      <c r="B9445" t="s">
        <v>10</v>
      </c>
      <c r="C9445">
        <v>3</v>
      </c>
      <c r="D9445" t="s">
        <v>50</v>
      </c>
      <c r="E9445" t="s">
        <v>171</v>
      </c>
      <c r="F9445" t="s">
        <v>13</v>
      </c>
      <c r="G9445" t="s">
        <v>1401</v>
      </c>
      <c r="H9445" s="1">
        <v>0</v>
      </c>
      <c r="I9445" s="2">
        <v>43743</v>
      </c>
      <c r="J9445" t="s">
        <v>8063</v>
      </c>
      <c r="K9445" t="s">
        <v>102</v>
      </c>
      <c r="L9445">
        <v>10011</v>
      </c>
      <c r="M9445">
        <v>1106</v>
      </c>
      <c r="N9445" t="s">
        <v>1061</v>
      </c>
      <c r="O9445">
        <v>3</v>
      </c>
      <c r="P9445">
        <v>7</v>
      </c>
      <c r="Q9445" t="s">
        <v>104</v>
      </c>
      <c r="R9445" t="s">
        <v>92</v>
      </c>
      <c r="S9445">
        <v>3.22</v>
      </c>
      <c r="T9445">
        <v>161</v>
      </c>
      <c r="U9445" t="s">
        <v>76</v>
      </c>
      <c r="V9445" s="2">
        <v>43746</v>
      </c>
      <c r="W9445" t="s">
        <v>20</v>
      </c>
      <c r="X9445" t="s">
        <v>175</v>
      </c>
      <c r="Y9445" t="s">
        <v>52</v>
      </c>
    </row>
    <row r="9446" spans="1:25" hidden="1" x14ac:dyDescent="0.35">
      <c r="A9446">
        <v>7</v>
      </c>
      <c r="B9446" t="s">
        <v>25</v>
      </c>
      <c r="C9446">
        <v>6</v>
      </c>
      <c r="D9446" t="s">
        <v>26</v>
      </c>
      <c r="E9446" t="s">
        <v>958</v>
      </c>
      <c r="F9446" t="s">
        <v>13</v>
      </c>
      <c r="G9446" t="s">
        <v>158</v>
      </c>
      <c r="H9446" s="1">
        <v>0.2</v>
      </c>
      <c r="I9446" s="2">
        <v>43808</v>
      </c>
      <c r="J9446" t="s">
        <v>3939</v>
      </c>
      <c r="K9446" t="s">
        <v>73</v>
      </c>
      <c r="L9446">
        <v>60068</v>
      </c>
      <c r="M9446">
        <v>1674</v>
      </c>
      <c r="N9446" t="s">
        <v>2807</v>
      </c>
      <c r="O9446">
        <v>49</v>
      </c>
      <c r="P9446">
        <v>9</v>
      </c>
      <c r="Q9446" t="s">
        <v>75</v>
      </c>
      <c r="R9446" t="s">
        <v>8304</v>
      </c>
      <c r="S9446">
        <v>48.55</v>
      </c>
      <c r="T9446">
        <v>144</v>
      </c>
      <c r="U9446" t="s">
        <v>19</v>
      </c>
      <c r="V9446" s="2">
        <v>43815</v>
      </c>
      <c r="W9446" t="s">
        <v>39</v>
      </c>
      <c r="X9446" t="s">
        <v>139</v>
      </c>
      <c r="Y9446" t="s">
        <v>64</v>
      </c>
    </row>
    <row r="9447" spans="1:25" x14ac:dyDescent="0.35">
      <c r="A9447">
        <v>0</v>
      </c>
      <c r="B9447" t="s">
        <v>10</v>
      </c>
      <c r="C9447">
        <v>0</v>
      </c>
      <c r="D9447" t="s">
        <v>26</v>
      </c>
      <c r="E9447" t="s">
        <v>88</v>
      </c>
      <c r="F9447" t="s">
        <v>13</v>
      </c>
      <c r="G9447" t="s">
        <v>1347</v>
      </c>
      <c r="H9447" s="1">
        <v>0</v>
      </c>
      <c r="I9447" s="2">
        <v>43690</v>
      </c>
      <c r="J9447" t="s">
        <v>7886</v>
      </c>
      <c r="K9447" t="s">
        <v>30</v>
      </c>
      <c r="L9447">
        <v>94122</v>
      </c>
      <c r="M9447">
        <v>1162</v>
      </c>
      <c r="N9447" t="s">
        <v>931</v>
      </c>
      <c r="O9447">
        <v>15</v>
      </c>
      <c r="P9447">
        <v>3</v>
      </c>
      <c r="Q9447" t="s">
        <v>32</v>
      </c>
      <c r="R9447" t="s">
        <v>92</v>
      </c>
      <c r="S9447">
        <v>15.48</v>
      </c>
      <c r="T9447">
        <v>60</v>
      </c>
      <c r="U9447" t="s">
        <v>19</v>
      </c>
      <c r="V9447" s="2">
        <v>43690</v>
      </c>
      <c r="W9447" t="s">
        <v>773</v>
      </c>
      <c r="X9447" t="s">
        <v>34</v>
      </c>
      <c r="Y9447" t="s">
        <v>49</v>
      </c>
    </row>
    <row r="9448" spans="1:25" x14ac:dyDescent="0.35">
      <c r="A9448">
        <v>0</v>
      </c>
      <c r="B9448" t="s">
        <v>10</v>
      </c>
      <c r="C9448">
        <v>0</v>
      </c>
      <c r="D9448" t="s">
        <v>26</v>
      </c>
      <c r="E9448" t="s">
        <v>88</v>
      </c>
      <c r="F9448" t="s">
        <v>13</v>
      </c>
      <c r="G9448" t="s">
        <v>1347</v>
      </c>
      <c r="H9448" s="1">
        <v>0</v>
      </c>
      <c r="I9448" s="2">
        <v>43690</v>
      </c>
      <c r="J9448" t="s">
        <v>7886</v>
      </c>
      <c r="K9448" t="s">
        <v>30</v>
      </c>
      <c r="L9448">
        <v>94122</v>
      </c>
      <c r="M9448">
        <v>1513</v>
      </c>
      <c r="N9448" t="s">
        <v>1087</v>
      </c>
      <c r="O9448">
        <v>8</v>
      </c>
      <c r="P9448">
        <v>3</v>
      </c>
      <c r="Q9448" t="s">
        <v>32</v>
      </c>
      <c r="R9448" t="s">
        <v>92</v>
      </c>
      <c r="S9448">
        <v>8.49</v>
      </c>
      <c r="T9448">
        <v>31</v>
      </c>
      <c r="U9448" t="s">
        <v>19</v>
      </c>
      <c r="V9448" s="2">
        <v>43690</v>
      </c>
      <c r="W9448" t="s">
        <v>773</v>
      </c>
      <c r="X9448" t="s">
        <v>34</v>
      </c>
      <c r="Y9448" t="s">
        <v>42</v>
      </c>
    </row>
    <row r="9449" spans="1:25" x14ac:dyDescent="0.35">
      <c r="A9449">
        <v>0</v>
      </c>
      <c r="B9449" t="s">
        <v>10</v>
      </c>
      <c r="C9449">
        <v>0</v>
      </c>
      <c r="D9449" t="s">
        <v>26</v>
      </c>
      <c r="E9449" t="s">
        <v>88</v>
      </c>
      <c r="F9449" t="s">
        <v>13</v>
      </c>
      <c r="G9449" t="s">
        <v>1347</v>
      </c>
      <c r="H9449" s="1">
        <v>0</v>
      </c>
      <c r="I9449" s="2">
        <v>43690</v>
      </c>
      <c r="J9449" t="s">
        <v>7886</v>
      </c>
      <c r="K9449" t="s">
        <v>30</v>
      </c>
      <c r="L9449">
        <v>94122</v>
      </c>
      <c r="M9449">
        <v>1504</v>
      </c>
      <c r="N9449" t="s">
        <v>774</v>
      </c>
      <c r="O9449">
        <v>9</v>
      </c>
      <c r="P9449">
        <v>4</v>
      </c>
      <c r="Q9449" t="s">
        <v>32</v>
      </c>
      <c r="R9449" t="s">
        <v>92</v>
      </c>
      <c r="S9449">
        <v>9.26</v>
      </c>
      <c r="T9449">
        <v>32</v>
      </c>
      <c r="U9449" t="s">
        <v>19</v>
      </c>
      <c r="V9449" s="2">
        <v>43690</v>
      </c>
      <c r="W9449" t="s">
        <v>773</v>
      </c>
      <c r="X9449" t="s">
        <v>34</v>
      </c>
      <c r="Y9449" t="s">
        <v>356</v>
      </c>
    </row>
    <row r="9450" spans="1:25" x14ac:dyDescent="0.35">
      <c r="A9450">
        <v>0</v>
      </c>
      <c r="B9450" t="s">
        <v>10</v>
      </c>
      <c r="C9450">
        <v>0</v>
      </c>
      <c r="D9450" t="s">
        <v>26</v>
      </c>
      <c r="E9450" t="s">
        <v>88</v>
      </c>
      <c r="F9450" t="s">
        <v>13</v>
      </c>
      <c r="G9450" t="s">
        <v>1347</v>
      </c>
      <c r="H9450" s="1">
        <v>0</v>
      </c>
      <c r="I9450" s="2">
        <v>43690</v>
      </c>
      <c r="J9450" t="s">
        <v>7886</v>
      </c>
      <c r="K9450" t="s">
        <v>30</v>
      </c>
      <c r="L9450">
        <v>94122</v>
      </c>
      <c r="M9450">
        <v>1502</v>
      </c>
      <c r="N9450" t="s">
        <v>851</v>
      </c>
      <c r="O9450">
        <v>23</v>
      </c>
      <c r="P9450">
        <v>7</v>
      </c>
      <c r="Q9450" t="s">
        <v>32</v>
      </c>
      <c r="R9450" t="s">
        <v>92</v>
      </c>
      <c r="S9450">
        <v>22.62</v>
      </c>
      <c r="T9450">
        <v>84</v>
      </c>
      <c r="U9450" t="s">
        <v>19</v>
      </c>
      <c r="V9450" s="2">
        <v>43690</v>
      </c>
      <c r="W9450" t="s">
        <v>773</v>
      </c>
      <c r="X9450" t="s">
        <v>34</v>
      </c>
      <c r="Y9450" t="s">
        <v>56</v>
      </c>
    </row>
    <row r="9451" spans="1:25" hidden="1" x14ac:dyDescent="0.35">
      <c r="A9451">
        <v>4</v>
      </c>
      <c r="B9451" t="s">
        <v>43</v>
      </c>
      <c r="C9451">
        <v>6</v>
      </c>
      <c r="D9451" t="s">
        <v>50</v>
      </c>
      <c r="E9451" t="s">
        <v>1468</v>
      </c>
      <c r="F9451" t="s">
        <v>13</v>
      </c>
      <c r="G9451" t="s">
        <v>839</v>
      </c>
      <c r="H9451" s="1">
        <v>0</v>
      </c>
      <c r="I9451" s="2">
        <v>43715</v>
      </c>
      <c r="J9451" t="s">
        <v>4951</v>
      </c>
      <c r="K9451" t="s">
        <v>73</v>
      </c>
      <c r="L9451">
        <v>53209</v>
      </c>
      <c r="M9451">
        <v>1363</v>
      </c>
      <c r="N9451" t="s">
        <v>4890</v>
      </c>
      <c r="O9451">
        <v>2</v>
      </c>
      <c r="P9451">
        <v>1</v>
      </c>
      <c r="Q9451" t="s">
        <v>75</v>
      </c>
      <c r="R9451" t="s">
        <v>8304</v>
      </c>
      <c r="S9451">
        <v>1.89</v>
      </c>
      <c r="T9451">
        <v>13</v>
      </c>
      <c r="U9451" t="s">
        <v>19</v>
      </c>
      <c r="V9451" s="2">
        <v>43719</v>
      </c>
      <c r="W9451" t="s">
        <v>39</v>
      </c>
      <c r="X9451" t="s">
        <v>82</v>
      </c>
      <c r="Y9451" t="s">
        <v>113</v>
      </c>
    </row>
    <row r="9452" spans="1:25" hidden="1" x14ac:dyDescent="0.35">
      <c r="A9452">
        <v>4</v>
      </c>
      <c r="B9452" t="s">
        <v>43</v>
      </c>
      <c r="C9452">
        <v>6</v>
      </c>
      <c r="D9452" t="s">
        <v>50</v>
      </c>
      <c r="E9452" t="s">
        <v>171</v>
      </c>
      <c r="F9452" t="s">
        <v>13</v>
      </c>
      <c r="G9452" t="s">
        <v>2085</v>
      </c>
      <c r="H9452" s="1">
        <v>0</v>
      </c>
      <c r="I9452" s="2">
        <v>43492</v>
      </c>
      <c r="J9452" t="s">
        <v>5051</v>
      </c>
      <c r="K9452" t="s">
        <v>102</v>
      </c>
      <c r="L9452">
        <v>10035</v>
      </c>
      <c r="M9452">
        <v>945</v>
      </c>
      <c r="N9452" t="s">
        <v>4876</v>
      </c>
      <c r="O9452">
        <v>36</v>
      </c>
      <c r="P9452">
        <v>3</v>
      </c>
      <c r="Q9452" t="s">
        <v>104</v>
      </c>
      <c r="R9452" t="s">
        <v>8304</v>
      </c>
      <c r="S9452">
        <v>35.86</v>
      </c>
      <c r="T9452">
        <v>138</v>
      </c>
      <c r="U9452" t="s">
        <v>19</v>
      </c>
      <c r="V9452" s="2">
        <v>43496</v>
      </c>
      <c r="W9452" t="s">
        <v>39</v>
      </c>
      <c r="X9452" t="s">
        <v>175</v>
      </c>
      <c r="Y9452" t="s">
        <v>52</v>
      </c>
    </row>
    <row r="9453" spans="1:25" x14ac:dyDescent="0.35">
      <c r="A9453">
        <v>4</v>
      </c>
      <c r="B9453" t="s">
        <v>25</v>
      </c>
      <c r="C9453">
        <v>3</v>
      </c>
      <c r="D9453" t="s">
        <v>26</v>
      </c>
      <c r="E9453" t="s">
        <v>88</v>
      </c>
      <c r="F9453" t="s">
        <v>13</v>
      </c>
      <c r="G9453" t="s">
        <v>1867</v>
      </c>
      <c r="H9453" s="1">
        <v>0</v>
      </c>
      <c r="I9453" s="2">
        <v>43593</v>
      </c>
      <c r="J9453" t="s">
        <v>3666</v>
      </c>
      <c r="K9453" t="s">
        <v>30</v>
      </c>
      <c r="L9453">
        <v>94110</v>
      </c>
      <c r="M9453">
        <v>645</v>
      </c>
      <c r="N9453" t="s">
        <v>3667</v>
      </c>
      <c r="O9453">
        <v>23</v>
      </c>
      <c r="P9453">
        <v>4</v>
      </c>
      <c r="Q9453" t="s">
        <v>32</v>
      </c>
      <c r="R9453" t="s">
        <v>8304</v>
      </c>
      <c r="S9453">
        <v>22.7</v>
      </c>
      <c r="T9453">
        <v>81</v>
      </c>
      <c r="U9453" t="s">
        <v>19</v>
      </c>
      <c r="V9453" s="2">
        <v>43597</v>
      </c>
      <c r="W9453" t="s">
        <v>20</v>
      </c>
      <c r="X9453" t="s">
        <v>34</v>
      </c>
      <c r="Y9453" t="s">
        <v>56</v>
      </c>
    </row>
    <row r="9454" spans="1:25" hidden="1" x14ac:dyDescent="0.35">
      <c r="A9454">
        <v>3</v>
      </c>
      <c r="B9454" t="s">
        <v>25</v>
      </c>
      <c r="C9454">
        <v>1</v>
      </c>
      <c r="D9454" t="s">
        <v>26</v>
      </c>
      <c r="E9454" t="s">
        <v>737</v>
      </c>
      <c r="F9454" t="s">
        <v>13</v>
      </c>
      <c r="G9454" t="s">
        <v>2030</v>
      </c>
      <c r="H9454" s="1">
        <v>0.8</v>
      </c>
      <c r="I9454" s="2">
        <v>43480</v>
      </c>
      <c r="J9454" t="s">
        <v>2836</v>
      </c>
      <c r="K9454" t="s">
        <v>73</v>
      </c>
      <c r="L9454">
        <v>78745</v>
      </c>
      <c r="M9454">
        <v>43</v>
      </c>
      <c r="N9454" t="s">
        <v>951</v>
      </c>
      <c r="O9454">
        <v>-7</v>
      </c>
      <c r="P9454">
        <v>1</v>
      </c>
      <c r="Q9454" t="s">
        <v>75</v>
      </c>
      <c r="R9454" t="s">
        <v>8304</v>
      </c>
      <c r="S9454">
        <v>-6.63</v>
      </c>
      <c r="T9454">
        <v>4</v>
      </c>
      <c r="U9454" t="s">
        <v>19</v>
      </c>
      <c r="V9454" s="2">
        <v>43483</v>
      </c>
      <c r="W9454" t="s">
        <v>130</v>
      </c>
      <c r="X9454" t="s">
        <v>77</v>
      </c>
      <c r="Y9454" t="s">
        <v>54</v>
      </c>
    </row>
    <row r="9455" spans="1:25" hidden="1" x14ac:dyDescent="0.35">
      <c r="A9455">
        <v>3</v>
      </c>
      <c r="B9455" t="s">
        <v>25</v>
      </c>
      <c r="C9455">
        <v>1</v>
      </c>
      <c r="D9455" t="s">
        <v>26</v>
      </c>
      <c r="E9455" t="s">
        <v>737</v>
      </c>
      <c r="F9455" t="s">
        <v>13</v>
      </c>
      <c r="G9455" t="s">
        <v>2030</v>
      </c>
      <c r="H9455" s="1">
        <v>0.8</v>
      </c>
      <c r="I9455" s="2">
        <v>43480</v>
      </c>
      <c r="J9455" t="s">
        <v>2836</v>
      </c>
      <c r="K9455" t="s">
        <v>73</v>
      </c>
      <c r="L9455">
        <v>78745</v>
      </c>
      <c r="M9455">
        <v>1647</v>
      </c>
      <c r="N9455" t="s">
        <v>8227</v>
      </c>
      <c r="O9455">
        <v>-52</v>
      </c>
      <c r="P9455">
        <v>4</v>
      </c>
      <c r="Q9455" t="s">
        <v>75</v>
      </c>
      <c r="R9455" t="s">
        <v>8304</v>
      </c>
      <c r="S9455">
        <v>-52.45</v>
      </c>
      <c r="T9455">
        <v>33</v>
      </c>
      <c r="U9455" t="s">
        <v>19</v>
      </c>
      <c r="V9455" s="2">
        <v>43483</v>
      </c>
      <c r="W9455" t="s">
        <v>130</v>
      </c>
      <c r="X9455" t="s">
        <v>77</v>
      </c>
      <c r="Y9455" t="s">
        <v>54</v>
      </c>
    </row>
    <row r="9456" spans="1:25" hidden="1" x14ac:dyDescent="0.35">
      <c r="A9456">
        <v>3</v>
      </c>
      <c r="B9456" t="s">
        <v>25</v>
      </c>
      <c r="C9456">
        <v>1</v>
      </c>
      <c r="D9456" t="s">
        <v>50</v>
      </c>
      <c r="E9456" t="s">
        <v>737</v>
      </c>
      <c r="F9456" t="s">
        <v>13</v>
      </c>
      <c r="G9456" t="s">
        <v>2030</v>
      </c>
      <c r="H9456" s="1">
        <v>0.2</v>
      </c>
      <c r="I9456" s="2">
        <v>43480</v>
      </c>
      <c r="J9456" t="s">
        <v>2836</v>
      </c>
      <c r="K9456" t="s">
        <v>73</v>
      </c>
      <c r="L9456">
        <v>78745</v>
      </c>
      <c r="M9456">
        <v>1000</v>
      </c>
      <c r="N9456" t="s">
        <v>616</v>
      </c>
      <c r="O9456">
        <v>14</v>
      </c>
      <c r="P9456">
        <v>2</v>
      </c>
      <c r="Q9456" t="s">
        <v>75</v>
      </c>
      <c r="R9456" t="s">
        <v>8304</v>
      </c>
      <c r="S9456">
        <v>14.4</v>
      </c>
      <c r="T9456">
        <v>48</v>
      </c>
      <c r="U9456" t="s">
        <v>19</v>
      </c>
      <c r="V9456" s="2">
        <v>43483</v>
      </c>
      <c r="W9456" t="s">
        <v>130</v>
      </c>
      <c r="X9456" t="s">
        <v>77</v>
      </c>
      <c r="Y9456" t="s">
        <v>113</v>
      </c>
    </row>
    <row r="9457" spans="1:25" hidden="1" x14ac:dyDescent="0.35">
      <c r="A9457">
        <v>3</v>
      </c>
      <c r="B9457" t="s">
        <v>25</v>
      </c>
      <c r="C9457">
        <v>1</v>
      </c>
      <c r="D9457" t="s">
        <v>50</v>
      </c>
      <c r="E9457" t="s">
        <v>737</v>
      </c>
      <c r="F9457" t="s">
        <v>13</v>
      </c>
      <c r="G9457" t="s">
        <v>2030</v>
      </c>
      <c r="H9457" s="1">
        <v>0.2</v>
      </c>
      <c r="I9457" s="2">
        <v>43480</v>
      </c>
      <c r="J9457" t="s">
        <v>2836</v>
      </c>
      <c r="K9457" t="s">
        <v>73</v>
      </c>
      <c r="L9457">
        <v>78745</v>
      </c>
      <c r="M9457">
        <v>1064</v>
      </c>
      <c r="N9457" t="s">
        <v>4724</v>
      </c>
      <c r="O9457">
        <v>13</v>
      </c>
      <c r="P9457">
        <v>8</v>
      </c>
      <c r="Q9457" t="s">
        <v>75</v>
      </c>
      <c r="R9457" t="s">
        <v>8304</v>
      </c>
      <c r="S9457">
        <v>13.3</v>
      </c>
      <c r="T9457">
        <v>63</v>
      </c>
      <c r="U9457" t="s">
        <v>19</v>
      </c>
      <c r="V9457" s="2">
        <v>43483</v>
      </c>
      <c r="W9457" t="s">
        <v>130</v>
      </c>
      <c r="X9457" t="s">
        <v>77</v>
      </c>
      <c r="Y9457" t="s">
        <v>113</v>
      </c>
    </row>
    <row r="9458" spans="1:25" hidden="1" x14ac:dyDescent="0.35">
      <c r="A9458">
        <v>5</v>
      </c>
      <c r="B9458" t="s">
        <v>43</v>
      </c>
      <c r="C9458">
        <v>6</v>
      </c>
      <c r="D9458" t="s">
        <v>26</v>
      </c>
      <c r="E9458" t="s">
        <v>171</v>
      </c>
      <c r="F9458" t="s">
        <v>13</v>
      </c>
      <c r="G9458" t="s">
        <v>7358</v>
      </c>
      <c r="H9458" s="1">
        <v>0</v>
      </c>
      <c r="I9458" s="2">
        <v>43543</v>
      </c>
      <c r="J9458" t="s">
        <v>7506</v>
      </c>
      <c r="K9458" t="s">
        <v>102</v>
      </c>
      <c r="L9458">
        <v>10024</v>
      </c>
      <c r="M9458">
        <v>216</v>
      </c>
      <c r="N9458" t="s">
        <v>5999</v>
      </c>
      <c r="O9458">
        <v>13</v>
      </c>
      <c r="P9458">
        <v>7</v>
      </c>
      <c r="Q9458" t="s">
        <v>104</v>
      </c>
      <c r="R9458" t="s">
        <v>8304</v>
      </c>
      <c r="S9458">
        <v>13.3</v>
      </c>
      <c r="T9458">
        <v>29</v>
      </c>
      <c r="U9458" t="s">
        <v>76</v>
      </c>
      <c r="V9458" s="2">
        <v>43548</v>
      </c>
      <c r="W9458" t="s">
        <v>39</v>
      </c>
      <c r="X9458" t="s">
        <v>175</v>
      </c>
      <c r="Y9458" t="s">
        <v>35</v>
      </c>
    </row>
    <row r="9459" spans="1:25" hidden="1" x14ac:dyDescent="0.35">
      <c r="A9459">
        <v>6</v>
      </c>
      <c r="B9459" t="s">
        <v>10</v>
      </c>
      <c r="C9459">
        <v>6</v>
      </c>
      <c r="D9459" t="s">
        <v>11</v>
      </c>
      <c r="E9459" t="s">
        <v>3993</v>
      </c>
      <c r="F9459" t="s">
        <v>13</v>
      </c>
      <c r="G9459" t="s">
        <v>6877</v>
      </c>
      <c r="H9459" s="1">
        <v>0</v>
      </c>
      <c r="I9459" s="2">
        <v>43663</v>
      </c>
      <c r="J9459" t="s">
        <v>8050</v>
      </c>
      <c r="K9459" t="s">
        <v>102</v>
      </c>
      <c r="L9459">
        <v>13440</v>
      </c>
      <c r="M9459">
        <v>495</v>
      </c>
      <c r="N9459" t="s">
        <v>7092</v>
      </c>
      <c r="O9459">
        <v>14</v>
      </c>
      <c r="P9459">
        <v>4</v>
      </c>
      <c r="Q9459" t="s">
        <v>104</v>
      </c>
      <c r="R9459" t="s">
        <v>92</v>
      </c>
      <c r="S9459">
        <v>14.46</v>
      </c>
      <c r="T9459">
        <v>39</v>
      </c>
      <c r="U9459" t="s">
        <v>76</v>
      </c>
      <c r="V9459" s="2">
        <v>43669</v>
      </c>
      <c r="W9459" t="s">
        <v>39</v>
      </c>
      <c r="X9459" t="s">
        <v>175</v>
      </c>
      <c r="Y9459" t="s">
        <v>47</v>
      </c>
    </row>
    <row r="9460" spans="1:25" hidden="1" x14ac:dyDescent="0.35">
      <c r="A9460">
        <v>6</v>
      </c>
      <c r="B9460" t="s">
        <v>10</v>
      </c>
      <c r="C9460">
        <v>6</v>
      </c>
      <c r="D9460" t="s">
        <v>26</v>
      </c>
      <c r="E9460" t="s">
        <v>3993</v>
      </c>
      <c r="F9460" t="s">
        <v>13</v>
      </c>
      <c r="G9460" t="s">
        <v>6877</v>
      </c>
      <c r="H9460" s="1">
        <v>0</v>
      </c>
      <c r="I9460" s="2">
        <v>43663</v>
      </c>
      <c r="J9460" t="s">
        <v>8050</v>
      </c>
      <c r="K9460" t="s">
        <v>102</v>
      </c>
      <c r="L9460">
        <v>13440</v>
      </c>
      <c r="M9460">
        <v>1480</v>
      </c>
      <c r="N9460" t="s">
        <v>4493</v>
      </c>
      <c r="O9460">
        <v>48</v>
      </c>
      <c r="P9460">
        <v>5</v>
      </c>
      <c r="Q9460" t="s">
        <v>104</v>
      </c>
      <c r="R9460" t="s">
        <v>92</v>
      </c>
      <c r="S9460">
        <v>47.95</v>
      </c>
      <c r="T9460">
        <v>100</v>
      </c>
      <c r="U9460" t="s">
        <v>76</v>
      </c>
      <c r="V9460" s="2">
        <v>43669</v>
      </c>
      <c r="W9460" t="s">
        <v>39</v>
      </c>
      <c r="X9460" t="s">
        <v>175</v>
      </c>
      <c r="Y9460" t="s">
        <v>64</v>
      </c>
    </row>
    <row r="9461" spans="1:25" hidden="1" x14ac:dyDescent="0.35">
      <c r="A9461">
        <v>6</v>
      </c>
      <c r="B9461" t="s">
        <v>10</v>
      </c>
      <c r="C9461">
        <v>6</v>
      </c>
      <c r="D9461" t="s">
        <v>50</v>
      </c>
      <c r="E9461" t="s">
        <v>3993</v>
      </c>
      <c r="F9461" t="s">
        <v>13</v>
      </c>
      <c r="G9461" t="s">
        <v>6877</v>
      </c>
      <c r="H9461" s="1">
        <v>0</v>
      </c>
      <c r="I9461" s="2">
        <v>43663</v>
      </c>
      <c r="J9461" t="s">
        <v>8050</v>
      </c>
      <c r="K9461" t="s">
        <v>102</v>
      </c>
      <c r="L9461">
        <v>13440</v>
      </c>
      <c r="M9461">
        <v>175</v>
      </c>
      <c r="N9461" t="s">
        <v>402</v>
      </c>
      <c r="O9461">
        <v>67</v>
      </c>
      <c r="P9461">
        <v>2</v>
      </c>
      <c r="Q9461" t="s">
        <v>104</v>
      </c>
      <c r="R9461" t="s">
        <v>92</v>
      </c>
      <c r="S9461">
        <v>67.5</v>
      </c>
      <c r="T9461">
        <v>270</v>
      </c>
      <c r="U9461" t="s">
        <v>76</v>
      </c>
      <c r="V9461" s="2">
        <v>43669</v>
      </c>
      <c r="W9461" t="s">
        <v>39</v>
      </c>
      <c r="X9461" t="s">
        <v>175</v>
      </c>
      <c r="Y9461" t="s">
        <v>52</v>
      </c>
    </row>
    <row r="9462" spans="1:25" hidden="1" x14ac:dyDescent="0.35">
      <c r="A9462">
        <v>5</v>
      </c>
      <c r="B9462" t="s">
        <v>25</v>
      </c>
      <c r="C9462">
        <v>3</v>
      </c>
      <c r="D9462" t="s">
        <v>26</v>
      </c>
      <c r="E9462" t="s">
        <v>417</v>
      </c>
      <c r="F9462" t="s">
        <v>13</v>
      </c>
      <c r="G9462" t="s">
        <v>1710</v>
      </c>
      <c r="H9462" s="1">
        <v>0.2</v>
      </c>
      <c r="I9462" s="2">
        <v>43761</v>
      </c>
      <c r="J9462" t="s">
        <v>3386</v>
      </c>
      <c r="K9462" t="s">
        <v>73</v>
      </c>
      <c r="L9462">
        <v>78207</v>
      </c>
      <c r="M9462">
        <v>1135</v>
      </c>
      <c r="N9462" t="s">
        <v>3387</v>
      </c>
      <c r="O9462">
        <v>1</v>
      </c>
      <c r="P9462">
        <v>3</v>
      </c>
      <c r="Q9462" t="s">
        <v>75</v>
      </c>
      <c r="R9462" t="s">
        <v>8304</v>
      </c>
      <c r="S9462">
        <v>0.9</v>
      </c>
      <c r="T9462">
        <v>10</v>
      </c>
      <c r="U9462" t="s">
        <v>19</v>
      </c>
      <c r="V9462" s="2">
        <v>43766</v>
      </c>
      <c r="W9462" t="s">
        <v>20</v>
      </c>
      <c r="X9462" t="s">
        <v>77</v>
      </c>
      <c r="Y9462" t="s">
        <v>49</v>
      </c>
    </row>
    <row r="9463" spans="1:25" hidden="1" x14ac:dyDescent="0.35">
      <c r="A9463">
        <v>5</v>
      </c>
      <c r="B9463" t="s">
        <v>25</v>
      </c>
      <c r="C9463">
        <v>3</v>
      </c>
      <c r="D9463" t="s">
        <v>26</v>
      </c>
      <c r="E9463" t="s">
        <v>417</v>
      </c>
      <c r="F9463" t="s">
        <v>13</v>
      </c>
      <c r="G9463" t="s">
        <v>1710</v>
      </c>
      <c r="H9463" s="1">
        <v>0.8</v>
      </c>
      <c r="I9463" s="2">
        <v>43761</v>
      </c>
      <c r="J9463" t="s">
        <v>3386</v>
      </c>
      <c r="K9463" t="s">
        <v>73</v>
      </c>
      <c r="L9463">
        <v>78207</v>
      </c>
      <c r="M9463">
        <v>1519</v>
      </c>
      <c r="N9463" t="s">
        <v>725</v>
      </c>
      <c r="O9463">
        <v>-6</v>
      </c>
      <c r="P9463">
        <v>3</v>
      </c>
      <c r="Q9463" t="s">
        <v>75</v>
      </c>
      <c r="R9463" t="s">
        <v>8304</v>
      </c>
      <c r="S9463">
        <v>-6.24</v>
      </c>
      <c r="T9463">
        <v>4</v>
      </c>
      <c r="U9463" t="s">
        <v>19</v>
      </c>
      <c r="V9463" s="2">
        <v>43766</v>
      </c>
      <c r="W9463" t="s">
        <v>20</v>
      </c>
      <c r="X9463" t="s">
        <v>77</v>
      </c>
      <c r="Y9463" t="s">
        <v>54</v>
      </c>
    </row>
    <row r="9464" spans="1:25" hidden="1" x14ac:dyDescent="0.35">
      <c r="A9464">
        <v>5</v>
      </c>
      <c r="B9464" t="s">
        <v>25</v>
      </c>
      <c r="C9464">
        <v>3</v>
      </c>
      <c r="D9464" t="s">
        <v>50</v>
      </c>
      <c r="E9464" t="s">
        <v>417</v>
      </c>
      <c r="F9464" t="s">
        <v>13</v>
      </c>
      <c r="G9464" t="s">
        <v>1710</v>
      </c>
      <c r="H9464" s="1">
        <v>0.2</v>
      </c>
      <c r="I9464" s="2">
        <v>43761</v>
      </c>
      <c r="J9464" t="s">
        <v>3386</v>
      </c>
      <c r="K9464" t="s">
        <v>73</v>
      </c>
      <c r="L9464">
        <v>78207</v>
      </c>
      <c r="M9464">
        <v>939</v>
      </c>
      <c r="N9464" t="s">
        <v>4834</v>
      </c>
      <c r="O9464">
        <v>51</v>
      </c>
      <c r="P9464">
        <v>5</v>
      </c>
      <c r="Q9464" t="s">
        <v>75</v>
      </c>
      <c r="R9464" t="s">
        <v>8304</v>
      </c>
      <c r="S9464">
        <v>51.5</v>
      </c>
      <c r="T9464">
        <v>824</v>
      </c>
      <c r="U9464" t="s">
        <v>19</v>
      </c>
      <c r="V9464" s="2">
        <v>43766</v>
      </c>
      <c r="W9464" t="s">
        <v>20</v>
      </c>
      <c r="X9464" t="s">
        <v>77</v>
      </c>
      <c r="Y9464" t="s">
        <v>52</v>
      </c>
    </row>
    <row r="9465" spans="1:25" hidden="1" x14ac:dyDescent="0.35">
      <c r="A9465">
        <v>2</v>
      </c>
      <c r="B9465" t="s">
        <v>25</v>
      </c>
      <c r="C9465">
        <v>1</v>
      </c>
      <c r="D9465" t="s">
        <v>26</v>
      </c>
      <c r="E9465" t="s">
        <v>1296</v>
      </c>
      <c r="F9465" t="s">
        <v>13</v>
      </c>
      <c r="G9465" t="s">
        <v>2376</v>
      </c>
      <c r="H9465" s="1">
        <v>0.2</v>
      </c>
      <c r="I9465" s="2">
        <v>43702</v>
      </c>
      <c r="J9465" t="s">
        <v>2947</v>
      </c>
      <c r="K9465" t="s">
        <v>102</v>
      </c>
      <c r="L9465">
        <v>44105</v>
      </c>
      <c r="M9465">
        <v>985</v>
      </c>
      <c r="N9465" t="s">
        <v>2948</v>
      </c>
      <c r="O9465">
        <v>2</v>
      </c>
      <c r="P9465">
        <v>2</v>
      </c>
      <c r="Q9465" t="s">
        <v>104</v>
      </c>
      <c r="R9465" t="s">
        <v>8304</v>
      </c>
      <c r="S9465">
        <v>1.93</v>
      </c>
      <c r="T9465">
        <v>26</v>
      </c>
      <c r="U9465" t="s">
        <v>19</v>
      </c>
      <c r="V9465" s="2">
        <v>43704</v>
      </c>
      <c r="W9465" t="s">
        <v>130</v>
      </c>
      <c r="X9465" t="s">
        <v>309</v>
      </c>
      <c r="Y9465" t="s">
        <v>42</v>
      </c>
    </row>
    <row r="9466" spans="1:25" hidden="1" x14ac:dyDescent="0.35">
      <c r="A9466">
        <v>5</v>
      </c>
      <c r="B9466" t="s">
        <v>43</v>
      </c>
      <c r="C9466">
        <v>6</v>
      </c>
      <c r="D9466" t="s">
        <v>11</v>
      </c>
      <c r="E9466" t="s">
        <v>305</v>
      </c>
      <c r="F9466" t="s">
        <v>13</v>
      </c>
      <c r="G9466" t="s">
        <v>1098</v>
      </c>
      <c r="H9466" s="1">
        <v>0</v>
      </c>
      <c r="I9466" s="2">
        <v>43491</v>
      </c>
      <c r="J9466" t="s">
        <v>2494</v>
      </c>
      <c r="K9466" t="s">
        <v>16</v>
      </c>
      <c r="L9466">
        <v>31907</v>
      </c>
      <c r="M9466">
        <v>150</v>
      </c>
      <c r="N9466" t="s">
        <v>323</v>
      </c>
      <c r="O9466">
        <v>24</v>
      </c>
      <c r="P9466">
        <v>4</v>
      </c>
      <c r="Q9466" t="s">
        <v>18</v>
      </c>
      <c r="R9466" t="s">
        <v>8304</v>
      </c>
      <c r="S9466">
        <v>24.46</v>
      </c>
      <c r="T9466">
        <v>63</v>
      </c>
      <c r="U9466" t="s">
        <v>19</v>
      </c>
      <c r="V9466" s="2">
        <v>43496</v>
      </c>
      <c r="W9466" t="s">
        <v>39</v>
      </c>
      <c r="X9466" t="s">
        <v>761</v>
      </c>
      <c r="Y9466" t="s">
        <v>47</v>
      </c>
    </row>
    <row r="9467" spans="1:25" hidden="1" x14ac:dyDescent="0.35">
      <c r="A9467">
        <v>5</v>
      </c>
      <c r="B9467" t="s">
        <v>43</v>
      </c>
      <c r="C9467">
        <v>6</v>
      </c>
      <c r="D9467" t="s">
        <v>50</v>
      </c>
      <c r="E9467" t="s">
        <v>305</v>
      </c>
      <c r="F9467" t="s">
        <v>13</v>
      </c>
      <c r="G9467" t="s">
        <v>1098</v>
      </c>
      <c r="H9467" s="1">
        <v>0</v>
      </c>
      <c r="I9467" s="2">
        <v>43491</v>
      </c>
      <c r="J9467" t="s">
        <v>2494</v>
      </c>
      <c r="K9467" t="s">
        <v>16</v>
      </c>
      <c r="L9467">
        <v>31907</v>
      </c>
      <c r="M9467">
        <v>1393</v>
      </c>
      <c r="N9467" t="s">
        <v>4807</v>
      </c>
      <c r="O9467">
        <v>764</v>
      </c>
      <c r="P9467">
        <v>7</v>
      </c>
      <c r="Q9467" t="s">
        <v>18</v>
      </c>
      <c r="R9467" t="s">
        <v>8304</v>
      </c>
      <c r="S9467">
        <v>764.38</v>
      </c>
      <c r="T9467">
        <v>2940</v>
      </c>
      <c r="U9467" t="s">
        <v>19</v>
      </c>
      <c r="V9467" s="2">
        <v>43496</v>
      </c>
      <c r="W9467" t="s">
        <v>39</v>
      </c>
      <c r="X9467" t="s">
        <v>761</v>
      </c>
      <c r="Y9467" t="s">
        <v>52</v>
      </c>
    </row>
    <row r="9468" spans="1:25" x14ac:dyDescent="0.35">
      <c r="A9468">
        <v>2</v>
      </c>
      <c r="B9468" t="s">
        <v>25</v>
      </c>
      <c r="C9468">
        <v>1</v>
      </c>
      <c r="D9468" t="s">
        <v>11</v>
      </c>
      <c r="E9468" t="s">
        <v>572</v>
      </c>
      <c r="F9468" t="s">
        <v>13</v>
      </c>
      <c r="G9468" t="s">
        <v>6891</v>
      </c>
      <c r="H9468" s="1">
        <v>0.2</v>
      </c>
      <c r="I9468" s="2">
        <v>43772</v>
      </c>
      <c r="J9468" t="s">
        <v>6892</v>
      </c>
      <c r="K9468" t="s">
        <v>30</v>
      </c>
      <c r="L9468">
        <v>92037</v>
      </c>
      <c r="M9468">
        <v>429</v>
      </c>
      <c r="N9468" t="s">
        <v>1424</v>
      </c>
      <c r="O9468">
        <v>21</v>
      </c>
      <c r="P9468">
        <v>12</v>
      </c>
      <c r="Q9468" t="s">
        <v>32</v>
      </c>
      <c r="R9468" t="s">
        <v>8304</v>
      </c>
      <c r="S9468">
        <v>20.91</v>
      </c>
      <c r="T9468">
        <v>1673</v>
      </c>
      <c r="U9468" t="s">
        <v>76</v>
      </c>
      <c r="V9468" s="2">
        <v>43774</v>
      </c>
      <c r="W9468" t="s">
        <v>130</v>
      </c>
      <c r="X9468" t="s">
        <v>34</v>
      </c>
      <c r="Y9468" t="s">
        <v>41</v>
      </c>
    </row>
    <row r="9469" spans="1:25" x14ac:dyDescent="0.35">
      <c r="A9469">
        <v>2</v>
      </c>
      <c r="B9469" t="s">
        <v>25</v>
      </c>
      <c r="C9469">
        <v>1</v>
      </c>
      <c r="D9469" t="s">
        <v>50</v>
      </c>
      <c r="E9469" t="s">
        <v>572</v>
      </c>
      <c r="F9469" t="s">
        <v>13</v>
      </c>
      <c r="G9469" t="s">
        <v>6891</v>
      </c>
      <c r="H9469" s="1">
        <v>0</v>
      </c>
      <c r="I9469" s="2">
        <v>43772</v>
      </c>
      <c r="J9469" t="s">
        <v>6892</v>
      </c>
      <c r="K9469" t="s">
        <v>30</v>
      </c>
      <c r="L9469">
        <v>92037</v>
      </c>
      <c r="M9469">
        <v>1096</v>
      </c>
      <c r="N9469" t="s">
        <v>599</v>
      </c>
      <c r="O9469">
        <v>88</v>
      </c>
      <c r="P9469">
        <v>5</v>
      </c>
      <c r="Q9469" t="s">
        <v>32</v>
      </c>
      <c r="R9469" t="s">
        <v>8304</v>
      </c>
      <c r="S9469">
        <v>87.89</v>
      </c>
      <c r="T9469">
        <v>200</v>
      </c>
      <c r="U9469" t="s">
        <v>76</v>
      </c>
      <c r="V9469" s="2">
        <v>43774</v>
      </c>
      <c r="W9469" t="s">
        <v>130</v>
      </c>
      <c r="X9469" t="s">
        <v>34</v>
      </c>
      <c r="Y9469" t="s">
        <v>113</v>
      </c>
    </row>
    <row r="9470" spans="1:25" hidden="1" x14ac:dyDescent="0.35">
      <c r="A9470">
        <v>2</v>
      </c>
      <c r="B9470" t="s">
        <v>25</v>
      </c>
      <c r="C9470">
        <v>1</v>
      </c>
      <c r="D9470" t="s">
        <v>26</v>
      </c>
      <c r="E9470" t="s">
        <v>281</v>
      </c>
      <c r="F9470" t="s">
        <v>13</v>
      </c>
      <c r="G9470" t="s">
        <v>5453</v>
      </c>
      <c r="H9470" s="1">
        <v>0.2</v>
      </c>
      <c r="I9470" s="2">
        <v>43479</v>
      </c>
      <c r="J9470" t="s">
        <v>5978</v>
      </c>
      <c r="K9470" t="s">
        <v>30</v>
      </c>
      <c r="L9470">
        <v>80013</v>
      </c>
      <c r="M9470">
        <v>1101</v>
      </c>
      <c r="N9470" t="s">
        <v>3676</v>
      </c>
      <c r="O9470">
        <v>15</v>
      </c>
      <c r="P9470">
        <v>9</v>
      </c>
      <c r="Q9470" t="s">
        <v>32</v>
      </c>
      <c r="R9470" t="s">
        <v>8304</v>
      </c>
      <c r="S9470">
        <v>14.75</v>
      </c>
      <c r="T9470">
        <v>169</v>
      </c>
      <c r="U9470" t="s">
        <v>33</v>
      </c>
      <c r="V9470" s="2">
        <v>43481</v>
      </c>
      <c r="W9470" t="s">
        <v>130</v>
      </c>
      <c r="X9470" t="s">
        <v>285</v>
      </c>
      <c r="Y9470" t="s">
        <v>42</v>
      </c>
    </row>
    <row r="9471" spans="1:25" hidden="1" x14ac:dyDescent="0.35">
      <c r="A9471">
        <v>2</v>
      </c>
      <c r="B9471" t="s">
        <v>25</v>
      </c>
      <c r="C9471">
        <v>1</v>
      </c>
      <c r="D9471" t="s">
        <v>50</v>
      </c>
      <c r="E9471" t="s">
        <v>281</v>
      </c>
      <c r="F9471" t="s">
        <v>13</v>
      </c>
      <c r="G9471" t="s">
        <v>5453</v>
      </c>
      <c r="H9471" s="1">
        <v>0.2</v>
      </c>
      <c r="I9471" s="2">
        <v>43479</v>
      </c>
      <c r="J9471" t="s">
        <v>5978</v>
      </c>
      <c r="K9471" t="s">
        <v>30</v>
      </c>
      <c r="L9471">
        <v>80013</v>
      </c>
      <c r="M9471">
        <v>917</v>
      </c>
      <c r="N9471" t="s">
        <v>112</v>
      </c>
      <c r="O9471">
        <v>-15</v>
      </c>
      <c r="P9471">
        <v>7</v>
      </c>
      <c r="Q9471" t="s">
        <v>32</v>
      </c>
      <c r="R9471" t="s">
        <v>8304</v>
      </c>
      <c r="S9471">
        <v>-14.79</v>
      </c>
      <c r="T9471">
        <v>169</v>
      </c>
      <c r="U9471" t="s">
        <v>33</v>
      </c>
      <c r="V9471" s="2">
        <v>43481</v>
      </c>
      <c r="W9471" t="s">
        <v>130</v>
      </c>
      <c r="X9471" t="s">
        <v>285</v>
      </c>
      <c r="Y9471" t="s">
        <v>113</v>
      </c>
    </row>
    <row r="9472" spans="1:25" x14ac:dyDescent="0.35">
      <c r="A9472">
        <v>0</v>
      </c>
      <c r="B9472" t="s">
        <v>10</v>
      </c>
      <c r="C9472">
        <v>0</v>
      </c>
      <c r="D9472" t="s">
        <v>11</v>
      </c>
      <c r="E9472" t="s">
        <v>88</v>
      </c>
      <c r="F9472" t="s">
        <v>13</v>
      </c>
      <c r="G9472" t="s">
        <v>140</v>
      </c>
      <c r="H9472" s="1">
        <v>0</v>
      </c>
      <c r="I9472" s="2">
        <v>43734</v>
      </c>
      <c r="J9472" t="s">
        <v>5330</v>
      </c>
      <c r="K9472" t="s">
        <v>30</v>
      </c>
      <c r="L9472">
        <v>94109</v>
      </c>
      <c r="M9472">
        <v>1494</v>
      </c>
      <c r="N9472" t="s">
        <v>2037</v>
      </c>
      <c r="O9472">
        <v>3</v>
      </c>
      <c r="P9472">
        <v>3</v>
      </c>
      <c r="Q9472" t="s">
        <v>32</v>
      </c>
      <c r="R9472" t="s">
        <v>8304</v>
      </c>
      <c r="S9472">
        <v>2.96</v>
      </c>
      <c r="T9472">
        <v>9</v>
      </c>
      <c r="U9472" t="s">
        <v>33</v>
      </c>
      <c r="V9472" s="2">
        <v>43734</v>
      </c>
      <c r="W9472" t="s">
        <v>773</v>
      </c>
      <c r="X9472" t="s">
        <v>34</v>
      </c>
      <c r="Y9472" t="s">
        <v>47</v>
      </c>
    </row>
    <row r="9473" spans="1:25" x14ac:dyDescent="0.35">
      <c r="A9473">
        <v>0</v>
      </c>
      <c r="B9473" t="s">
        <v>10</v>
      </c>
      <c r="C9473">
        <v>0</v>
      </c>
      <c r="D9473" t="s">
        <v>26</v>
      </c>
      <c r="E9473" t="s">
        <v>88</v>
      </c>
      <c r="F9473" t="s">
        <v>13</v>
      </c>
      <c r="G9473" t="s">
        <v>140</v>
      </c>
      <c r="H9473" s="1">
        <v>0</v>
      </c>
      <c r="I9473" s="2">
        <v>43734</v>
      </c>
      <c r="J9473" t="s">
        <v>5330</v>
      </c>
      <c r="K9473" t="s">
        <v>30</v>
      </c>
      <c r="L9473">
        <v>94109</v>
      </c>
      <c r="M9473">
        <v>1501</v>
      </c>
      <c r="N9473" t="s">
        <v>412</v>
      </c>
      <c r="O9473">
        <v>33</v>
      </c>
      <c r="P9473">
        <v>6</v>
      </c>
      <c r="Q9473" t="s">
        <v>32</v>
      </c>
      <c r="R9473" t="s">
        <v>8304</v>
      </c>
      <c r="S9473">
        <v>33.06</v>
      </c>
      <c r="T9473">
        <v>72</v>
      </c>
      <c r="U9473" t="s">
        <v>33</v>
      </c>
      <c r="V9473" s="2">
        <v>43734</v>
      </c>
      <c r="W9473" t="s">
        <v>773</v>
      </c>
      <c r="X9473" t="s">
        <v>34</v>
      </c>
      <c r="Y9473" t="s">
        <v>119</v>
      </c>
    </row>
    <row r="9474" spans="1:25" x14ac:dyDescent="0.35">
      <c r="A9474">
        <v>0</v>
      </c>
      <c r="B9474" t="s">
        <v>10</v>
      </c>
      <c r="C9474">
        <v>0</v>
      </c>
      <c r="D9474" t="s">
        <v>26</v>
      </c>
      <c r="E9474" t="s">
        <v>88</v>
      </c>
      <c r="F9474" t="s">
        <v>13</v>
      </c>
      <c r="G9474" t="s">
        <v>140</v>
      </c>
      <c r="H9474" s="1">
        <v>0</v>
      </c>
      <c r="I9474" s="2">
        <v>43734</v>
      </c>
      <c r="J9474" t="s">
        <v>5330</v>
      </c>
      <c r="K9474" t="s">
        <v>30</v>
      </c>
      <c r="L9474">
        <v>94109</v>
      </c>
      <c r="M9474">
        <v>1686</v>
      </c>
      <c r="N9474" t="s">
        <v>3464</v>
      </c>
      <c r="O9474">
        <v>16</v>
      </c>
      <c r="P9474">
        <v>6</v>
      </c>
      <c r="Q9474" t="s">
        <v>32</v>
      </c>
      <c r="R9474" t="s">
        <v>8304</v>
      </c>
      <c r="S9474">
        <v>16.149999999999999</v>
      </c>
      <c r="T9474">
        <v>36</v>
      </c>
      <c r="U9474" t="s">
        <v>33</v>
      </c>
      <c r="V9474" s="2">
        <v>43734</v>
      </c>
      <c r="W9474" t="s">
        <v>773</v>
      </c>
      <c r="X9474" t="s">
        <v>34</v>
      </c>
      <c r="Y9474" t="s">
        <v>64</v>
      </c>
    </row>
    <row r="9475" spans="1:25" x14ac:dyDescent="0.35">
      <c r="A9475">
        <v>0</v>
      </c>
      <c r="B9475" t="s">
        <v>10</v>
      </c>
      <c r="C9475">
        <v>0</v>
      </c>
      <c r="D9475" t="s">
        <v>26</v>
      </c>
      <c r="E9475" t="s">
        <v>88</v>
      </c>
      <c r="F9475" t="s">
        <v>13</v>
      </c>
      <c r="G9475" t="s">
        <v>140</v>
      </c>
      <c r="H9475" s="1">
        <v>0.2</v>
      </c>
      <c r="I9475" s="2">
        <v>43734</v>
      </c>
      <c r="J9475" t="s">
        <v>5330</v>
      </c>
      <c r="K9475" t="s">
        <v>30</v>
      </c>
      <c r="L9475">
        <v>94109</v>
      </c>
      <c r="M9475">
        <v>650</v>
      </c>
      <c r="N9475" t="s">
        <v>3975</v>
      </c>
      <c r="O9475">
        <v>314</v>
      </c>
      <c r="P9475">
        <v>3</v>
      </c>
      <c r="Q9475" t="s">
        <v>32</v>
      </c>
      <c r="R9475" t="s">
        <v>8304</v>
      </c>
      <c r="S9475">
        <v>314.27</v>
      </c>
      <c r="T9475">
        <v>931</v>
      </c>
      <c r="U9475" t="s">
        <v>33</v>
      </c>
      <c r="V9475" s="2">
        <v>43734</v>
      </c>
      <c r="W9475" t="s">
        <v>773</v>
      </c>
      <c r="X9475" t="s">
        <v>34</v>
      </c>
      <c r="Y9475" t="s">
        <v>54</v>
      </c>
    </row>
    <row r="9476" spans="1:25" x14ac:dyDescent="0.35">
      <c r="A9476">
        <v>0</v>
      </c>
      <c r="B9476" t="s">
        <v>10</v>
      </c>
      <c r="C9476">
        <v>0</v>
      </c>
      <c r="D9476" t="s">
        <v>26</v>
      </c>
      <c r="E9476" t="s">
        <v>88</v>
      </c>
      <c r="F9476" t="s">
        <v>13</v>
      </c>
      <c r="G9476" t="s">
        <v>140</v>
      </c>
      <c r="H9476" s="1">
        <v>0.2</v>
      </c>
      <c r="I9476" s="2">
        <v>43734</v>
      </c>
      <c r="J9476" t="s">
        <v>5330</v>
      </c>
      <c r="K9476" t="s">
        <v>30</v>
      </c>
      <c r="L9476">
        <v>94109</v>
      </c>
      <c r="M9476">
        <v>1642</v>
      </c>
      <c r="N9476" t="s">
        <v>8144</v>
      </c>
      <c r="O9476">
        <v>6</v>
      </c>
      <c r="P9476">
        <v>3</v>
      </c>
      <c r="Q9476" t="s">
        <v>32</v>
      </c>
      <c r="R9476" t="s">
        <v>8304</v>
      </c>
      <c r="S9476">
        <v>5.54</v>
      </c>
      <c r="T9476">
        <v>17</v>
      </c>
      <c r="U9476" t="s">
        <v>33</v>
      </c>
      <c r="V9476" s="2">
        <v>43734</v>
      </c>
      <c r="W9476" t="s">
        <v>773</v>
      </c>
      <c r="X9476" t="s">
        <v>34</v>
      </c>
      <c r="Y9476" t="s">
        <v>54</v>
      </c>
    </row>
    <row r="9477" spans="1:25" hidden="1" x14ac:dyDescent="0.35">
      <c r="A9477">
        <v>5</v>
      </c>
      <c r="B9477" t="s">
        <v>43</v>
      </c>
      <c r="C9477">
        <v>6</v>
      </c>
      <c r="D9477" t="s">
        <v>11</v>
      </c>
      <c r="E9477" t="s">
        <v>192</v>
      </c>
      <c r="F9477" t="s">
        <v>13</v>
      </c>
      <c r="G9477" t="s">
        <v>1622</v>
      </c>
      <c r="H9477" s="1">
        <v>0.3</v>
      </c>
      <c r="I9477" s="2">
        <v>43668</v>
      </c>
      <c r="J9477" t="s">
        <v>2219</v>
      </c>
      <c r="K9477" t="s">
        <v>73</v>
      </c>
      <c r="L9477">
        <v>60653</v>
      </c>
      <c r="M9477">
        <v>836</v>
      </c>
      <c r="N9477" t="s">
        <v>1150</v>
      </c>
      <c r="O9477">
        <v>-75</v>
      </c>
      <c r="P9477">
        <v>4</v>
      </c>
      <c r="Q9477" t="s">
        <v>75</v>
      </c>
      <c r="R9477" t="s">
        <v>8304</v>
      </c>
      <c r="S9477">
        <v>-75.19</v>
      </c>
      <c r="T9477">
        <v>526</v>
      </c>
      <c r="U9477" t="s">
        <v>19</v>
      </c>
      <c r="V9477" s="2">
        <v>43673</v>
      </c>
      <c r="W9477" t="s">
        <v>39</v>
      </c>
      <c r="X9477" t="s">
        <v>139</v>
      </c>
      <c r="Y9477" t="s">
        <v>24</v>
      </c>
    </row>
    <row r="9478" spans="1:25" hidden="1" x14ac:dyDescent="0.35">
      <c r="A9478">
        <v>5</v>
      </c>
      <c r="B9478" t="s">
        <v>43</v>
      </c>
      <c r="C9478">
        <v>6</v>
      </c>
      <c r="D9478" t="s">
        <v>26</v>
      </c>
      <c r="E9478" t="s">
        <v>1747</v>
      </c>
      <c r="F9478" t="s">
        <v>13</v>
      </c>
      <c r="G9478" t="s">
        <v>2379</v>
      </c>
      <c r="H9478" s="1">
        <v>0.8</v>
      </c>
      <c r="I9478" s="2">
        <v>43624</v>
      </c>
      <c r="J9478" t="s">
        <v>3974</v>
      </c>
      <c r="K9478" t="s">
        <v>73</v>
      </c>
      <c r="L9478">
        <v>60076</v>
      </c>
      <c r="M9478">
        <v>714</v>
      </c>
      <c r="N9478" t="s">
        <v>8171</v>
      </c>
      <c r="O9478">
        <v>-19</v>
      </c>
      <c r="P9478">
        <v>4</v>
      </c>
      <c r="Q9478" t="s">
        <v>75</v>
      </c>
      <c r="R9478" t="s">
        <v>8304</v>
      </c>
      <c r="S9478">
        <v>-18.87</v>
      </c>
      <c r="T9478">
        <v>12</v>
      </c>
      <c r="U9478" t="s">
        <v>19</v>
      </c>
      <c r="V9478" s="2">
        <v>43629</v>
      </c>
      <c r="W9478" t="s">
        <v>39</v>
      </c>
      <c r="X9478" t="s">
        <v>139</v>
      </c>
      <c r="Y9478" t="s">
        <v>54</v>
      </c>
    </row>
    <row r="9479" spans="1:25" hidden="1" x14ac:dyDescent="0.35">
      <c r="A9479">
        <v>4</v>
      </c>
      <c r="B9479" t="s">
        <v>43</v>
      </c>
      <c r="C9479">
        <v>6</v>
      </c>
      <c r="D9479" t="s">
        <v>11</v>
      </c>
      <c r="E9479" t="s">
        <v>192</v>
      </c>
      <c r="F9479" t="s">
        <v>13</v>
      </c>
      <c r="G9479" t="s">
        <v>8119</v>
      </c>
      <c r="H9479" s="1">
        <v>0.6</v>
      </c>
      <c r="I9479" s="2">
        <v>43625</v>
      </c>
      <c r="J9479" t="s">
        <v>1300</v>
      </c>
      <c r="K9479" t="s">
        <v>73</v>
      </c>
      <c r="L9479">
        <v>60653</v>
      </c>
      <c r="M9479">
        <v>12</v>
      </c>
      <c r="N9479" t="s">
        <v>1301</v>
      </c>
      <c r="O9479">
        <v>-14</v>
      </c>
      <c r="P9479">
        <v>3</v>
      </c>
      <c r="Q9479" t="s">
        <v>75</v>
      </c>
      <c r="R9479" t="s">
        <v>8304</v>
      </c>
      <c r="S9479">
        <v>-14.39</v>
      </c>
      <c r="T9479">
        <v>24</v>
      </c>
      <c r="U9479" t="s">
        <v>76</v>
      </c>
      <c r="V9479" s="2">
        <v>43629</v>
      </c>
      <c r="W9479" t="s">
        <v>39</v>
      </c>
      <c r="X9479" t="s">
        <v>139</v>
      </c>
      <c r="Y9479" t="s">
        <v>47</v>
      </c>
    </row>
    <row r="9480" spans="1:25" hidden="1" x14ac:dyDescent="0.35">
      <c r="A9480">
        <v>4</v>
      </c>
      <c r="B9480" t="s">
        <v>43</v>
      </c>
      <c r="C9480">
        <v>6</v>
      </c>
      <c r="D9480" t="s">
        <v>11</v>
      </c>
      <c r="E9480" t="s">
        <v>192</v>
      </c>
      <c r="F9480" t="s">
        <v>13</v>
      </c>
      <c r="G9480" t="s">
        <v>8119</v>
      </c>
      <c r="H9480" s="1">
        <v>0.5</v>
      </c>
      <c r="I9480" s="2">
        <v>43625</v>
      </c>
      <c r="J9480" t="s">
        <v>1300</v>
      </c>
      <c r="K9480" t="s">
        <v>73</v>
      </c>
      <c r="L9480">
        <v>60653</v>
      </c>
      <c r="M9480">
        <v>427</v>
      </c>
      <c r="N9480" t="s">
        <v>1302</v>
      </c>
      <c r="O9480">
        <v>-72</v>
      </c>
      <c r="P9480">
        <v>1</v>
      </c>
      <c r="Q9480" t="s">
        <v>75</v>
      </c>
      <c r="R9480" t="s">
        <v>8304</v>
      </c>
      <c r="S9480">
        <v>-71.89</v>
      </c>
      <c r="T9480">
        <v>109</v>
      </c>
      <c r="U9480" t="s">
        <v>76</v>
      </c>
      <c r="V9480" s="2">
        <v>43629</v>
      </c>
      <c r="W9480" t="s">
        <v>39</v>
      </c>
      <c r="X9480" t="s">
        <v>139</v>
      </c>
      <c r="Y9480" t="s">
        <v>41</v>
      </c>
    </row>
    <row r="9481" spans="1:25" hidden="1" x14ac:dyDescent="0.35">
      <c r="A9481">
        <v>4</v>
      </c>
      <c r="B9481" t="s">
        <v>43</v>
      </c>
      <c r="C9481">
        <v>6</v>
      </c>
      <c r="D9481" t="s">
        <v>26</v>
      </c>
      <c r="E9481" t="s">
        <v>192</v>
      </c>
      <c r="F9481" t="s">
        <v>13</v>
      </c>
      <c r="G9481" t="s">
        <v>8119</v>
      </c>
      <c r="H9481" s="1">
        <v>0.2</v>
      </c>
      <c r="I9481" s="2">
        <v>43625</v>
      </c>
      <c r="J9481" t="s">
        <v>1300</v>
      </c>
      <c r="K9481" t="s">
        <v>73</v>
      </c>
      <c r="L9481">
        <v>60653</v>
      </c>
      <c r="M9481">
        <v>96</v>
      </c>
      <c r="N9481" t="s">
        <v>8182</v>
      </c>
      <c r="O9481">
        <v>11</v>
      </c>
      <c r="P9481">
        <v>8</v>
      </c>
      <c r="Q9481" t="s">
        <v>75</v>
      </c>
      <c r="R9481" t="s">
        <v>8304</v>
      </c>
      <c r="S9481">
        <v>11.36</v>
      </c>
      <c r="T9481">
        <v>36</v>
      </c>
      <c r="U9481" t="s">
        <v>76</v>
      </c>
      <c r="V9481" s="2">
        <v>43629</v>
      </c>
      <c r="W9481" t="s">
        <v>39</v>
      </c>
      <c r="X9481" t="s">
        <v>139</v>
      </c>
      <c r="Y9481" t="s">
        <v>64</v>
      </c>
    </row>
    <row r="9482" spans="1:25" hidden="1" x14ac:dyDescent="0.35">
      <c r="A9482">
        <v>6</v>
      </c>
      <c r="B9482" t="s">
        <v>10</v>
      </c>
      <c r="C9482">
        <v>6</v>
      </c>
      <c r="D9482" t="s">
        <v>26</v>
      </c>
      <c r="E9482" t="s">
        <v>1319</v>
      </c>
      <c r="F9482" t="s">
        <v>13</v>
      </c>
      <c r="G9482" t="s">
        <v>8114</v>
      </c>
      <c r="H9482" s="1">
        <v>0</v>
      </c>
      <c r="I9482" s="2">
        <v>43825</v>
      </c>
      <c r="J9482" t="s">
        <v>3793</v>
      </c>
      <c r="K9482" t="s">
        <v>73</v>
      </c>
      <c r="L9482">
        <v>52601</v>
      </c>
      <c r="M9482">
        <v>1337</v>
      </c>
      <c r="N9482" t="s">
        <v>8177</v>
      </c>
      <c r="O9482">
        <v>21</v>
      </c>
      <c r="P9482">
        <v>5</v>
      </c>
      <c r="Q9482" t="s">
        <v>75</v>
      </c>
      <c r="R9482" t="s">
        <v>8304</v>
      </c>
      <c r="S9482">
        <v>20.58</v>
      </c>
      <c r="T9482">
        <v>45</v>
      </c>
      <c r="U9482" t="s">
        <v>19</v>
      </c>
      <c r="V9482" s="2">
        <v>43831</v>
      </c>
      <c r="W9482" t="s">
        <v>39</v>
      </c>
      <c r="X9482" t="s">
        <v>304</v>
      </c>
      <c r="Y9482" t="s">
        <v>64</v>
      </c>
    </row>
    <row r="9483" spans="1:25" hidden="1" x14ac:dyDescent="0.35">
      <c r="A9483">
        <v>7</v>
      </c>
      <c r="B9483" t="s">
        <v>25</v>
      </c>
      <c r="C9483">
        <v>6</v>
      </c>
      <c r="D9483" t="s">
        <v>26</v>
      </c>
      <c r="E9483" t="s">
        <v>201</v>
      </c>
      <c r="F9483" t="s">
        <v>13</v>
      </c>
      <c r="G9483" t="s">
        <v>7098</v>
      </c>
      <c r="H9483" s="1">
        <v>0.2</v>
      </c>
      <c r="I9483" s="2">
        <v>43597</v>
      </c>
      <c r="J9483" t="s">
        <v>7522</v>
      </c>
      <c r="K9483" t="s">
        <v>102</v>
      </c>
      <c r="L9483">
        <v>45503</v>
      </c>
      <c r="M9483">
        <v>1164</v>
      </c>
      <c r="N9483" t="s">
        <v>3241</v>
      </c>
      <c r="O9483">
        <v>1</v>
      </c>
      <c r="P9483">
        <v>3</v>
      </c>
      <c r="Q9483" t="s">
        <v>104</v>
      </c>
      <c r="R9483" t="s">
        <v>8304</v>
      </c>
      <c r="S9483">
        <v>1.1599999999999999</v>
      </c>
      <c r="T9483">
        <v>10</v>
      </c>
      <c r="U9483" t="s">
        <v>76</v>
      </c>
      <c r="V9483" s="2">
        <v>43604</v>
      </c>
      <c r="W9483" t="s">
        <v>39</v>
      </c>
      <c r="X9483" t="s">
        <v>309</v>
      </c>
      <c r="Y9483" t="s">
        <v>49</v>
      </c>
    </row>
    <row r="9484" spans="1:25" hidden="1" x14ac:dyDescent="0.35">
      <c r="A9484">
        <v>7</v>
      </c>
      <c r="B9484" t="s">
        <v>25</v>
      </c>
      <c r="C9484">
        <v>6</v>
      </c>
      <c r="D9484" t="s">
        <v>26</v>
      </c>
      <c r="E9484" t="s">
        <v>333</v>
      </c>
      <c r="F9484" t="s">
        <v>13</v>
      </c>
      <c r="G9484" t="s">
        <v>334</v>
      </c>
      <c r="H9484" s="1">
        <v>0.7</v>
      </c>
      <c r="I9484" s="2">
        <v>43774</v>
      </c>
      <c r="J9484" t="s">
        <v>335</v>
      </c>
      <c r="K9484" t="s">
        <v>30</v>
      </c>
      <c r="L9484">
        <v>85023</v>
      </c>
      <c r="M9484">
        <v>242</v>
      </c>
      <c r="N9484" t="s">
        <v>336</v>
      </c>
      <c r="O9484">
        <v>-2</v>
      </c>
      <c r="P9484">
        <v>2</v>
      </c>
      <c r="Q9484" t="s">
        <v>32</v>
      </c>
      <c r="R9484" t="s">
        <v>8304</v>
      </c>
      <c r="S9484">
        <v>-1.83</v>
      </c>
      <c r="T9484">
        <v>2</v>
      </c>
      <c r="U9484" t="s">
        <v>19</v>
      </c>
      <c r="V9484" s="2">
        <v>43781</v>
      </c>
      <c r="W9484" t="s">
        <v>39</v>
      </c>
      <c r="X9484" t="s">
        <v>199</v>
      </c>
      <c r="Y9484" t="s">
        <v>54</v>
      </c>
    </row>
    <row r="9485" spans="1:25" hidden="1" x14ac:dyDescent="0.35">
      <c r="A9485">
        <v>7</v>
      </c>
      <c r="B9485" t="s">
        <v>25</v>
      </c>
      <c r="C9485">
        <v>6</v>
      </c>
      <c r="D9485" t="s">
        <v>26</v>
      </c>
      <c r="E9485" t="s">
        <v>333</v>
      </c>
      <c r="F9485" t="s">
        <v>13</v>
      </c>
      <c r="G9485" t="s">
        <v>334</v>
      </c>
      <c r="H9485" s="1">
        <v>0.2</v>
      </c>
      <c r="I9485" s="2">
        <v>43774</v>
      </c>
      <c r="J9485" t="s">
        <v>335</v>
      </c>
      <c r="K9485" t="s">
        <v>30</v>
      </c>
      <c r="L9485">
        <v>85023</v>
      </c>
      <c r="M9485">
        <v>1579</v>
      </c>
      <c r="N9485" t="s">
        <v>337</v>
      </c>
      <c r="O9485">
        <v>30</v>
      </c>
      <c r="P9485">
        <v>7</v>
      </c>
      <c r="Q9485" t="s">
        <v>32</v>
      </c>
      <c r="R9485" t="s">
        <v>8304</v>
      </c>
      <c r="S9485">
        <v>30.5</v>
      </c>
      <c r="T9485">
        <v>244</v>
      </c>
      <c r="U9485" t="s">
        <v>19</v>
      </c>
      <c r="V9485" s="2">
        <v>43781</v>
      </c>
      <c r="W9485" t="s">
        <v>39</v>
      </c>
      <c r="X9485" t="s">
        <v>199</v>
      </c>
      <c r="Y9485" t="s">
        <v>42</v>
      </c>
    </row>
    <row r="9486" spans="1:25" hidden="1" x14ac:dyDescent="0.35">
      <c r="A9486">
        <v>4</v>
      </c>
      <c r="B9486" t="s">
        <v>43</v>
      </c>
      <c r="C9486">
        <v>6</v>
      </c>
      <c r="D9486" t="s">
        <v>26</v>
      </c>
      <c r="E9486" t="s">
        <v>241</v>
      </c>
      <c r="F9486" t="s">
        <v>13</v>
      </c>
      <c r="G9486" t="s">
        <v>1188</v>
      </c>
      <c r="H9486" s="1">
        <v>0</v>
      </c>
      <c r="I9486" s="2">
        <v>43803</v>
      </c>
      <c r="J9486" t="s">
        <v>3783</v>
      </c>
      <c r="K9486" t="s">
        <v>73</v>
      </c>
      <c r="L9486">
        <v>55901</v>
      </c>
      <c r="M9486">
        <v>1124</v>
      </c>
      <c r="N9486" t="s">
        <v>3063</v>
      </c>
      <c r="O9486">
        <v>3</v>
      </c>
      <c r="P9486">
        <v>5</v>
      </c>
      <c r="Q9486" t="s">
        <v>75</v>
      </c>
      <c r="R9486" t="s">
        <v>8304</v>
      </c>
      <c r="S9486">
        <v>2.5499999999999998</v>
      </c>
      <c r="T9486">
        <v>9</v>
      </c>
      <c r="U9486" t="s">
        <v>19</v>
      </c>
      <c r="V9486" s="2">
        <v>43807</v>
      </c>
      <c r="W9486" t="s">
        <v>39</v>
      </c>
      <c r="X9486" t="s">
        <v>151</v>
      </c>
      <c r="Y9486" t="s">
        <v>49</v>
      </c>
    </row>
    <row r="9487" spans="1:25" hidden="1" x14ac:dyDescent="0.35">
      <c r="A9487">
        <v>4</v>
      </c>
      <c r="B9487" t="s">
        <v>43</v>
      </c>
      <c r="C9487">
        <v>6</v>
      </c>
      <c r="D9487" t="s">
        <v>50</v>
      </c>
      <c r="E9487" t="s">
        <v>241</v>
      </c>
      <c r="F9487" t="s">
        <v>13</v>
      </c>
      <c r="G9487" t="s">
        <v>1188</v>
      </c>
      <c r="H9487" s="1">
        <v>0</v>
      </c>
      <c r="I9487" s="2">
        <v>43803</v>
      </c>
      <c r="J9487" t="s">
        <v>3783</v>
      </c>
      <c r="K9487" t="s">
        <v>73</v>
      </c>
      <c r="L9487">
        <v>55901</v>
      </c>
      <c r="M9487">
        <v>668</v>
      </c>
      <c r="N9487" t="s">
        <v>4923</v>
      </c>
      <c r="O9487">
        <v>30</v>
      </c>
      <c r="P9487">
        <v>1</v>
      </c>
      <c r="Q9487" t="s">
        <v>75</v>
      </c>
      <c r="R9487" t="s">
        <v>8304</v>
      </c>
      <c r="S9487">
        <v>29.99</v>
      </c>
      <c r="T9487">
        <v>143</v>
      </c>
      <c r="U9487" t="s">
        <v>19</v>
      </c>
      <c r="V9487" s="2">
        <v>43807</v>
      </c>
      <c r="W9487" t="s">
        <v>39</v>
      </c>
      <c r="X9487" t="s">
        <v>151</v>
      </c>
      <c r="Y9487" t="s">
        <v>113</v>
      </c>
    </row>
    <row r="9488" spans="1:25" hidden="1" x14ac:dyDescent="0.35">
      <c r="A9488">
        <v>4</v>
      </c>
      <c r="B9488" t="s">
        <v>43</v>
      </c>
      <c r="C9488">
        <v>6</v>
      </c>
      <c r="D9488" t="s">
        <v>50</v>
      </c>
      <c r="E9488" t="s">
        <v>241</v>
      </c>
      <c r="F9488" t="s">
        <v>13</v>
      </c>
      <c r="G9488" t="s">
        <v>1188</v>
      </c>
      <c r="H9488" s="1">
        <v>0</v>
      </c>
      <c r="I9488" s="2">
        <v>43803</v>
      </c>
      <c r="J9488" t="s">
        <v>3783</v>
      </c>
      <c r="K9488" t="s">
        <v>73</v>
      </c>
      <c r="L9488">
        <v>55901</v>
      </c>
      <c r="M9488">
        <v>1009</v>
      </c>
      <c r="N9488" t="s">
        <v>4968</v>
      </c>
      <c r="O9488">
        <v>144</v>
      </c>
      <c r="P9488">
        <v>5</v>
      </c>
      <c r="Q9488" t="s">
        <v>75</v>
      </c>
      <c r="R9488" t="s">
        <v>8304</v>
      </c>
      <c r="S9488">
        <v>143.97999999999999</v>
      </c>
      <c r="T9488">
        <v>400</v>
      </c>
      <c r="U9488" t="s">
        <v>19</v>
      </c>
      <c r="V9488" s="2">
        <v>43807</v>
      </c>
      <c r="W9488" t="s">
        <v>39</v>
      </c>
      <c r="X9488" t="s">
        <v>151</v>
      </c>
      <c r="Y9488" t="s">
        <v>113</v>
      </c>
    </row>
    <row r="9489" spans="1:25" hidden="1" x14ac:dyDescent="0.35">
      <c r="A9489">
        <v>2</v>
      </c>
      <c r="B9489" t="s">
        <v>25</v>
      </c>
      <c r="C9489">
        <v>1</v>
      </c>
      <c r="D9489" t="s">
        <v>26</v>
      </c>
      <c r="E9489" t="s">
        <v>769</v>
      </c>
      <c r="F9489" t="s">
        <v>13</v>
      </c>
      <c r="G9489" t="s">
        <v>1507</v>
      </c>
      <c r="H9489" s="1">
        <v>0</v>
      </c>
      <c r="I9489" s="2">
        <v>43585</v>
      </c>
      <c r="J9489" t="s">
        <v>2870</v>
      </c>
      <c r="K9489" t="s">
        <v>102</v>
      </c>
      <c r="L9489">
        <v>6040</v>
      </c>
      <c r="M9489">
        <v>209</v>
      </c>
      <c r="N9489" t="s">
        <v>2871</v>
      </c>
      <c r="O9489">
        <v>3</v>
      </c>
      <c r="P9489">
        <v>2</v>
      </c>
      <c r="Q9489" t="s">
        <v>104</v>
      </c>
      <c r="R9489" t="s">
        <v>8304</v>
      </c>
      <c r="S9489">
        <v>2.82</v>
      </c>
      <c r="T9489">
        <v>6</v>
      </c>
      <c r="U9489" t="s">
        <v>19</v>
      </c>
      <c r="V9489" s="2">
        <v>43587</v>
      </c>
      <c r="W9489" t="s">
        <v>130</v>
      </c>
      <c r="X9489" t="s">
        <v>461</v>
      </c>
      <c r="Y9489" t="s">
        <v>35</v>
      </c>
    </row>
    <row r="9490" spans="1:25" hidden="1" x14ac:dyDescent="0.35">
      <c r="A9490">
        <v>3</v>
      </c>
      <c r="B9490" t="s">
        <v>25</v>
      </c>
      <c r="C9490">
        <v>1</v>
      </c>
      <c r="D9490" t="s">
        <v>11</v>
      </c>
      <c r="E9490" t="s">
        <v>65</v>
      </c>
      <c r="F9490" t="s">
        <v>13</v>
      </c>
      <c r="G9490" t="s">
        <v>1462</v>
      </c>
      <c r="H9490" s="1">
        <v>0</v>
      </c>
      <c r="I9490" s="2">
        <v>43785</v>
      </c>
      <c r="J9490" t="s">
        <v>7799</v>
      </c>
      <c r="K9490" t="s">
        <v>30</v>
      </c>
      <c r="L9490">
        <v>98103</v>
      </c>
      <c r="M9490">
        <v>1546</v>
      </c>
      <c r="N9490" t="s">
        <v>8184</v>
      </c>
      <c r="O9490">
        <v>24</v>
      </c>
      <c r="P9490">
        <v>2</v>
      </c>
      <c r="Q9490" t="s">
        <v>32</v>
      </c>
      <c r="R9490" t="s">
        <v>92</v>
      </c>
      <c r="S9490">
        <v>23.79</v>
      </c>
      <c r="T9490">
        <v>140</v>
      </c>
      <c r="U9490" t="s">
        <v>19</v>
      </c>
      <c r="V9490" s="2">
        <v>43788</v>
      </c>
      <c r="W9490" t="s">
        <v>130</v>
      </c>
      <c r="X9490" t="s">
        <v>69</v>
      </c>
      <c r="Y9490" t="s">
        <v>47</v>
      </c>
    </row>
    <row r="9491" spans="1:25" hidden="1" x14ac:dyDescent="0.35">
      <c r="A9491">
        <v>3</v>
      </c>
      <c r="B9491" t="s">
        <v>25</v>
      </c>
      <c r="C9491">
        <v>1</v>
      </c>
      <c r="D9491" t="s">
        <v>26</v>
      </c>
      <c r="E9491" t="s">
        <v>65</v>
      </c>
      <c r="F9491" t="s">
        <v>13</v>
      </c>
      <c r="G9491" t="s">
        <v>1462</v>
      </c>
      <c r="H9491" s="1">
        <v>0</v>
      </c>
      <c r="I9491" s="2">
        <v>43785</v>
      </c>
      <c r="J9491" t="s">
        <v>7799</v>
      </c>
      <c r="K9491" t="s">
        <v>30</v>
      </c>
      <c r="L9491">
        <v>98103</v>
      </c>
      <c r="M9491">
        <v>637</v>
      </c>
      <c r="N9491" t="s">
        <v>3371</v>
      </c>
      <c r="O9491">
        <v>8</v>
      </c>
      <c r="P9491">
        <v>1</v>
      </c>
      <c r="Q9491" t="s">
        <v>32</v>
      </c>
      <c r="R9491" t="s">
        <v>92</v>
      </c>
      <c r="S9491">
        <v>7.99</v>
      </c>
      <c r="T9491">
        <v>33</v>
      </c>
      <c r="U9491" t="s">
        <v>19</v>
      </c>
      <c r="V9491" s="2">
        <v>43788</v>
      </c>
      <c r="W9491" t="s">
        <v>130</v>
      </c>
      <c r="X9491" t="s">
        <v>69</v>
      </c>
      <c r="Y9491" t="s">
        <v>42</v>
      </c>
    </row>
    <row r="9492" spans="1:25" hidden="1" x14ac:dyDescent="0.35">
      <c r="A9492">
        <v>3</v>
      </c>
      <c r="B9492" t="s">
        <v>25</v>
      </c>
      <c r="C9492">
        <v>1</v>
      </c>
      <c r="D9492" t="s">
        <v>26</v>
      </c>
      <c r="E9492" t="s">
        <v>65</v>
      </c>
      <c r="F9492" t="s">
        <v>13</v>
      </c>
      <c r="G9492" t="s">
        <v>1462</v>
      </c>
      <c r="H9492" s="1">
        <v>0</v>
      </c>
      <c r="I9492" s="2">
        <v>43785</v>
      </c>
      <c r="J9492" t="s">
        <v>7799</v>
      </c>
      <c r="K9492" t="s">
        <v>30</v>
      </c>
      <c r="L9492">
        <v>98103</v>
      </c>
      <c r="M9492">
        <v>1728</v>
      </c>
      <c r="N9492" t="s">
        <v>3543</v>
      </c>
      <c r="O9492">
        <v>35</v>
      </c>
      <c r="P9492">
        <v>6</v>
      </c>
      <c r="Q9492" t="s">
        <v>32</v>
      </c>
      <c r="R9492" t="s">
        <v>92</v>
      </c>
      <c r="S9492">
        <v>34.630000000000003</v>
      </c>
      <c r="T9492">
        <v>74</v>
      </c>
      <c r="U9492" t="s">
        <v>19</v>
      </c>
      <c r="V9492" s="2">
        <v>43788</v>
      </c>
      <c r="W9492" t="s">
        <v>130</v>
      </c>
      <c r="X9492" t="s">
        <v>69</v>
      </c>
      <c r="Y9492" t="s">
        <v>64</v>
      </c>
    </row>
    <row r="9493" spans="1:25" hidden="1" x14ac:dyDescent="0.35">
      <c r="A9493">
        <v>3</v>
      </c>
      <c r="B9493" t="s">
        <v>25</v>
      </c>
      <c r="C9493">
        <v>1</v>
      </c>
      <c r="D9493" t="s">
        <v>50</v>
      </c>
      <c r="E9493" t="s">
        <v>65</v>
      </c>
      <c r="F9493" t="s">
        <v>13</v>
      </c>
      <c r="G9493" t="s">
        <v>1462</v>
      </c>
      <c r="H9493" s="1">
        <v>0.2</v>
      </c>
      <c r="I9493" s="2">
        <v>43785</v>
      </c>
      <c r="J9493" t="s">
        <v>7799</v>
      </c>
      <c r="K9493" t="s">
        <v>30</v>
      </c>
      <c r="L9493">
        <v>98103</v>
      </c>
      <c r="M9493">
        <v>1279</v>
      </c>
      <c r="N9493" t="s">
        <v>4710</v>
      </c>
      <c r="O9493">
        <v>11</v>
      </c>
      <c r="P9493">
        <v>3</v>
      </c>
      <c r="Q9493" t="s">
        <v>32</v>
      </c>
      <c r="R9493" t="s">
        <v>92</v>
      </c>
      <c r="S9493">
        <v>10.79</v>
      </c>
      <c r="T9493">
        <v>108</v>
      </c>
      <c r="U9493" t="s">
        <v>19</v>
      </c>
      <c r="V9493" s="2">
        <v>43788</v>
      </c>
      <c r="W9493" t="s">
        <v>130</v>
      </c>
      <c r="X9493" t="s">
        <v>69</v>
      </c>
      <c r="Y9493" t="s">
        <v>52</v>
      </c>
    </row>
    <row r="9494" spans="1:25" hidden="1" x14ac:dyDescent="0.35">
      <c r="A9494">
        <v>5</v>
      </c>
      <c r="B9494" t="s">
        <v>43</v>
      </c>
      <c r="C9494">
        <v>6</v>
      </c>
      <c r="D9494" t="s">
        <v>26</v>
      </c>
      <c r="E9494" t="s">
        <v>1822</v>
      </c>
      <c r="F9494" t="s">
        <v>13</v>
      </c>
      <c r="G9494" t="s">
        <v>2010</v>
      </c>
      <c r="H9494" s="1">
        <v>0.2</v>
      </c>
      <c r="I9494" s="2">
        <v>43624</v>
      </c>
      <c r="J9494" t="s">
        <v>4649</v>
      </c>
      <c r="K9494" t="s">
        <v>30</v>
      </c>
      <c r="L9494">
        <v>85301</v>
      </c>
      <c r="M9494">
        <v>1359</v>
      </c>
      <c r="N9494" t="s">
        <v>540</v>
      </c>
      <c r="O9494">
        <v>-8</v>
      </c>
      <c r="P9494">
        <v>2</v>
      </c>
      <c r="Q9494" t="s">
        <v>32</v>
      </c>
      <c r="R9494" t="s">
        <v>8304</v>
      </c>
      <c r="S9494">
        <v>-8.35</v>
      </c>
      <c r="T9494">
        <v>35</v>
      </c>
      <c r="U9494" t="s">
        <v>19</v>
      </c>
      <c r="V9494" s="2">
        <v>43629</v>
      </c>
      <c r="W9494" t="s">
        <v>39</v>
      </c>
      <c r="X9494" t="s">
        <v>199</v>
      </c>
      <c r="Y9494" t="s">
        <v>42</v>
      </c>
    </row>
    <row r="9495" spans="1:25" hidden="1" x14ac:dyDescent="0.35">
      <c r="A9495">
        <v>5</v>
      </c>
      <c r="B9495" t="s">
        <v>43</v>
      </c>
      <c r="C9495">
        <v>6</v>
      </c>
      <c r="D9495" t="s">
        <v>26</v>
      </c>
      <c r="E9495" t="s">
        <v>1822</v>
      </c>
      <c r="F9495" t="s">
        <v>13</v>
      </c>
      <c r="G9495" t="s">
        <v>2010</v>
      </c>
      <c r="H9495" s="1">
        <v>0.7</v>
      </c>
      <c r="I9495" s="2">
        <v>43624</v>
      </c>
      <c r="J9495" t="s">
        <v>4649</v>
      </c>
      <c r="K9495" t="s">
        <v>30</v>
      </c>
      <c r="L9495">
        <v>85301</v>
      </c>
      <c r="M9495">
        <v>718</v>
      </c>
      <c r="N9495" t="s">
        <v>638</v>
      </c>
      <c r="O9495">
        <v>-48</v>
      </c>
      <c r="P9495">
        <v>2</v>
      </c>
      <c r="Q9495" t="s">
        <v>32</v>
      </c>
      <c r="R9495" t="s">
        <v>8304</v>
      </c>
      <c r="S9495">
        <v>-48.39</v>
      </c>
      <c r="T9495">
        <v>73</v>
      </c>
      <c r="U9495" t="s">
        <v>19</v>
      </c>
      <c r="V9495" s="2">
        <v>43629</v>
      </c>
      <c r="W9495" t="s">
        <v>39</v>
      </c>
      <c r="X9495" t="s">
        <v>199</v>
      </c>
      <c r="Y9495" t="s">
        <v>54</v>
      </c>
    </row>
    <row r="9496" spans="1:25" hidden="1" x14ac:dyDescent="0.35">
      <c r="A9496">
        <v>5</v>
      </c>
      <c r="B9496" t="s">
        <v>43</v>
      </c>
      <c r="C9496">
        <v>6</v>
      </c>
      <c r="D9496" t="s">
        <v>50</v>
      </c>
      <c r="E9496" t="s">
        <v>1822</v>
      </c>
      <c r="F9496" t="s">
        <v>13</v>
      </c>
      <c r="G9496" t="s">
        <v>2010</v>
      </c>
      <c r="H9496" s="1">
        <v>0.2</v>
      </c>
      <c r="I9496" s="2">
        <v>43624</v>
      </c>
      <c r="J9496" t="s">
        <v>4649</v>
      </c>
      <c r="K9496" t="s">
        <v>30</v>
      </c>
      <c r="L9496">
        <v>85301</v>
      </c>
      <c r="M9496">
        <v>1077</v>
      </c>
      <c r="N9496" t="s">
        <v>4948</v>
      </c>
      <c r="O9496">
        <v>12</v>
      </c>
      <c r="P9496">
        <v>7</v>
      </c>
      <c r="Q9496" t="s">
        <v>32</v>
      </c>
      <c r="R9496" t="s">
        <v>8304</v>
      </c>
      <c r="S9496">
        <v>12.31</v>
      </c>
      <c r="T9496">
        <v>90</v>
      </c>
      <c r="U9496" t="s">
        <v>19</v>
      </c>
      <c r="V9496" s="2">
        <v>43629</v>
      </c>
      <c r="W9496" t="s">
        <v>39</v>
      </c>
      <c r="X9496" t="s">
        <v>199</v>
      </c>
      <c r="Y9496" t="s">
        <v>113</v>
      </c>
    </row>
    <row r="9497" spans="1:25" hidden="1" x14ac:dyDescent="0.35">
      <c r="A9497">
        <v>6</v>
      </c>
      <c r="B9497" t="s">
        <v>10</v>
      </c>
      <c r="C9497">
        <v>6</v>
      </c>
      <c r="D9497" t="s">
        <v>26</v>
      </c>
      <c r="E9497" t="s">
        <v>1296</v>
      </c>
      <c r="F9497" t="s">
        <v>13</v>
      </c>
      <c r="G9497" t="s">
        <v>1643</v>
      </c>
      <c r="H9497" s="1">
        <v>0.7</v>
      </c>
      <c r="I9497" s="2">
        <v>43788</v>
      </c>
      <c r="J9497" t="s">
        <v>4257</v>
      </c>
      <c r="K9497" t="s">
        <v>102</v>
      </c>
      <c r="L9497">
        <v>44105</v>
      </c>
      <c r="M9497">
        <v>999</v>
      </c>
      <c r="N9497" t="s">
        <v>8138</v>
      </c>
      <c r="O9497">
        <v>-46</v>
      </c>
      <c r="P9497">
        <v>7</v>
      </c>
      <c r="Q9497" t="s">
        <v>104</v>
      </c>
      <c r="R9497" t="s">
        <v>8304</v>
      </c>
      <c r="S9497">
        <v>-45.93</v>
      </c>
      <c r="T9497">
        <v>60</v>
      </c>
      <c r="U9497" t="s">
        <v>19</v>
      </c>
      <c r="V9497" s="2">
        <v>43794</v>
      </c>
      <c r="W9497" t="s">
        <v>39</v>
      </c>
      <c r="X9497" t="s">
        <v>309</v>
      </c>
      <c r="Y9497" t="s">
        <v>54</v>
      </c>
    </row>
    <row r="9498" spans="1:25" hidden="1" x14ac:dyDescent="0.35">
      <c r="A9498">
        <v>3</v>
      </c>
      <c r="B9498" t="s">
        <v>25</v>
      </c>
      <c r="C9498">
        <v>1</v>
      </c>
      <c r="D9498" t="s">
        <v>26</v>
      </c>
      <c r="E9498" t="s">
        <v>3001</v>
      </c>
      <c r="F9498" t="s">
        <v>13</v>
      </c>
      <c r="G9498" t="s">
        <v>1583</v>
      </c>
      <c r="H9498" s="1">
        <v>0</v>
      </c>
      <c r="I9498" s="2">
        <v>43801</v>
      </c>
      <c r="J9498" t="s">
        <v>3002</v>
      </c>
      <c r="K9498" t="s">
        <v>16</v>
      </c>
      <c r="L9498">
        <v>22901</v>
      </c>
      <c r="M9498">
        <v>1122</v>
      </c>
      <c r="N9498" t="s">
        <v>2815</v>
      </c>
      <c r="O9498">
        <v>10</v>
      </c>
      <c r="P9498">
        <v>3</v>
      </c>
      <c r="Q9498" t="s">
        <v>18</v>
      </c>
      <c r="R9498" t="s">
        <v>8304</v>
      </c>
      <c r="S9498">
        <v>10.39</v>
      </c>
      <c r="T9498">
        <v>35</v>
      </c>
      <c r="U9498" t="s">
        <v>19</v>
      </c>
      <c r="V9498" s="2">
        <v>43804</v>
      </c>
      <c r="W9498" t="s">
        <v>130</v>
      </c>
      <c r="X9498" t="s">
        <v>205</v>
      </c>
      <c r="Y9498" t="s">
        <v>49</v>
      </c>
    </row>
    <row r="9499" spans="1:25" hidden="1" x14ac:dyDescent="0.35">
      <c r="A9499">
        <v>5</v>
      </c>
      <c r="B9499" t="s">
        <v>43</v>
      </c>
      <c r="C9499">
        <v>6</v>
      </c>
      <c r="D9499" t="s">
        <v>26</v>
      </c>
      <c r="E9499" t="s">
        <v>4720</v>
      </c>
      <c r="F9499" t="s">
        <v>13</v>
      </c>
      <c r="G9499" t="s">
        <v>359</v>
      </c>
      <c r="H9499" s="1">
        <v>0.2</v>
      </c>
      <c r="I9499" s="2">
        <v>43730</v>
      </c>
      <c r="J9499" t="s">
        <v>6251</v>
      </c>
      <c r="K9499" t="s">
        <v>73</v>
      </c>
      <c r="L9499">
        <v>77581</v>
      </c>
      <c r="M9499">
        <v>1501</v>
      </c>
      <c r="N9499" t="s">
        <v>412</v>
      </c>
      <c r="O9499">
        <v>5</v>
      </c>
      <c r="P9499">
        <v>3</v>
      </c>
      <c r="Q9499" t="s">
        <v>75</v>
      </c>
      <c r="R9499" t="s">
        <v>8304</v>
      </c>
      <c r="S9499">
        <v>5.0199999999999996</v>
      </c>
      <c r="T9499">
        <v>13</v>
      </c>
      <c r="U9499" t="s">
        <v>33</v>
      </c>
      <c r="V9499" s="2">
        <v>43735</v>
      </c>
      <c r="W9499" t="s">
        <v>39</v>
      </c>
      <c r="X9499" t="s">
        <v>77</v>
      </c>
      <c r="Y9499" t="s">
        <v>119</v>
      </c>
    </row>
    <row r="9500" spans="1:25" hidden="1" x14ac:dyDescent="0.35">
      <c r="A9500">
        <v>5</v>
      </c>
      <c r="B9500" t="s">
        <v>43</v>
      </c>
      <c r="C9500">
        <v>6</v>
      </c>
      <c r="D9500" t="s">
        <v>26</v>
      </c>
      <c r="E9500" t="s">
        <v>4720</v>
      </c>
      <c r="F9500" t="s">
        <v>13</v>
      </c>
      <c r="G9500" t="s">
        <v>359</v>
      </c>
      <c r="H9500" s="1">
        <v>0.8</v>
      </c>
      <c r="I9500" s="2">
        <v>43730</v>
      </c>
      <c r="J9500" t="s">
        <v>6251</v>
      </c>
      <c r="K9500" t="s">
        <v>73</v>
      </c>
      <c r="L9500">
        <v>77581</v>
      </c>
      <c r="M9500">
        <v>929</v>
      </c>
      <c r="N9500" t="s">
        <v>909</v>
      </c>
      <c r="O9500">
        <v>-19</v>
      </c>
      <c r="P9500">
        <v>7</v>
      </c>
      <c r="Q9500" t="s">
        <v>75</v>
      </c>
      <c r="R9500" t="s">
        <v>8304</v>
      </c>
      <c r="S9500">
        <v>-18.53</v>
      </c>
      <c r="T9500">
        <v>11</v>
      </c>
      <c r="U9500" t="s">
        <v>33</v>
      </c>
      <c r="V9500" s="2">
        <v>43735</v>
      </c>
      <c r="W9500" t="s">
        <v>39</v>
      </c>
      <c r="X9500" t="s">
        <v>77</v>
      </c>
      <c r="Y9500" t="s">
        <v>54</v>
      </c>
    </row>
    <row r="9501" spans="1:25" hidden="1" x14ac:dyDescent="0.35">
      <c r="A9501">
        <v>4</v>
      </c>
      <c r="B9501" t="s">
        <v>43</v>
      </c>
      <c r="C9501">
        <v>6</v>
      </c>
      <c r="D9501" t="s">
        <v>11</v>
      </c>
      <c r="E9501" t="s">
        <v>7133</v>
      </c>
      <c r="F9501" t="s">
        <v>13</v>
      </c>
      <c r="G9501" t="s">
        <v>7046</v>
      </c>
      <c r="H9501" s="1">
        <v>0.2</v>
      </c>
      <c r="I9501" s="2">
        <v>43585</v>
      </c>
      <c r="J9501" t="s">
        <v>7134</v>
      </c>
      <c r="K9501" t="s">
        <v>16</v>
      </c>
      <c r="L9501">
        <v>32771</v>
      </c>
      <c r="M9501">
        <v>1537</v>
      </c>
      <c r="N9501" t="s">
        <v>5374</v>
      </c>
      <c r="O9501">
        <v>-8</v>
      </c>
      <c r="P9501">
        <v>6</v>
      </c>
      <c r="Q9501" t="s">
        <v>18</v>
      </c>
      <c r="R9501" t="s">
        <v>8304</v>
      </c>
      <c r="S9501">
        <v>-8.2799999999999994</v>
      </c>
      <c r="T9501">
        <v>221</v>
      </c>
      <c r="U9501" t="s">
        <v>76</v>
      </c>
      <c r="V9501" s="2">
        <v>43589</v>
      </c>
      <c r="W9501" t="s">
        <v>39</v>
      </c>
      <c r="X9501" t="s">
        <v>40</v>
      </c>
      <c r="Y9501" t="s">
        <v>47</v>
      </c>
    </row>
    <row r="9502" spans="1:25" hidden="1" x14ac:dyDescent="0.35">
      <c r="A9502">
        <v>4</v>
      </c>
      <c r="B9502" t="s">
        <v>43</v>
      </c>
      <c r="C9502">
        <v>6</v>
      </c>
      <c r="D9502" t="s">
        <v>26</v>
      </c>
      <c r="E9502" t="s">
        <v>7133</v>
      </c>
      <c r="F9502" t="s">
        <v>13</v>
      </c>
      <c r="G9502" t="s">
        <v>7046</v>
      </c>
      <c r="H9502" s="1">
        <v>0.7</v>
      </c>
      <c r="I9502" s="2">
        <v>43585</v>
      </c>
      <c r="J9502" t="s">
        <v>7134</v>
      </c>
      <c r="K9502" t="s">
        <v>16</v>
      </c>
      <c r="L9502">
        <v>32771</v>
      </c>
      <c r="M9502">
        <v>60</v>
      </c>
      <c r="N9502" t="s">
        <v>8230</v>
      </c>
      <c r="O9502">
        <v>-4</v>
      </c>
      <c r="P9502">
        <v>3</v>
      </c>
      <c r="Q9502" t="s">
        <v>18</v>
      </c>
      <c r="R9502" t="s">
        <v>8304</v>
      </c>
      <c r="S9502">
        <v>-3.55</v>
      </c>
      <c r="T9502">
        <v>5</v>
      </c>
      <c r="U9502" t="s">
        <v>76</v>
      </c>
      <c r="V9502" s="2">
        <v>43589</v>
      </c>
      <c r="W9502" t="s">
        <v>39</v>
      </c>
      <c r="X9502" t="s">
        <v>40</v>
      </c>
      <c r="Y9502" t="s">
        <v>54</v>
      </c>
    </row>
    <row r="9503" spans="1:25" hidden="1" x14ac:dyDescent="0.35">
      <c r="A9503">
        <v>5</v>
      </c>
      <c r="B9503" t="s">
        <v>43</v>
      </c>
      <c r="C9503">
        <v>6</v>
      </c>
      <c r="D9503" t="s">
        <v>11</v>
      </c>
      <c r="E9503" t="s">
        <v>171</v>
      </c>
      <c r="F9503" t="s">
        <v>13</v>
      </c>
      <c r="G9503" t="s">
        <v>1273</v>
      </c>
      <c r="H9503" s="1">
        <v>0</v>
      </c>
      <c r="I9503" s="2">
        <v>43666</v>
      </c>
      <c r="J9503" t="s">
        <v>5600</v>
      </c>
      <c r="K9503" t="s">
        <v>102</v>
      </c>
      <c r="L9503">
        <v>10009</v>
      </c>
      <c r="M9503">
        <v>1537</v>
      </c>
      <c r="N9503" t="s">
        <v>5374</v>
      </c>
      <c r="O9503">
        <v>31</v>
      </c>
      <c r="P9503">
        <v>4</v>
      </c>
      <c r="Q9503" t="s">
        <v>104</v>
      </c>
      <c r="R9503" t="s">
        <v>8304</v>
      </c>
      <c r="S9503">
        <v>31.27</v>
      </c>
      <c r="T9503">
        <v>184</v>
      </c>
      <c r="U9503" t="s">
        <v>33</v>
      </c>
      <c r="V9503" s="2">
        <v>43671</v>
      </c>
      <c r="W9503" t="s">
        <v>39</v>
      </c>
      <c r="X9503" t="s">
        <v>175</v>
      </c>
      <c r="Y9503" t="s">
        <v>47</v>
      </c>
    </row>
    <row r="9504" spans="1:25" hidden="1" x14ac:dyDescent="0.35">
      <c r="A9504">
        <v>5</v>
      </c>
      <c r="B9504" t="s">
        <v>43</v>
      </c>
      <c r="C9504">
        <v>6</v>
      </c>
      <c r="D9504" t="s">
        <v>11</v>
      </c>
      <c r="E9504" t="s">
        <v>171</v>
      </c>
      <c r="F9504" t="s">
        <v>13</v>
      </c>
      <c r="G9504" t="s">
        <v>1273</v>
      </c>
      <c r="H9504" s="1">
        <v>0.1</v>
      </c>
      <c r="I9504" s="2">
        <v>43666</v>
      </c>
      <c r="J9504" t="s">
        <v>5600</v>
      </c>
      <c r="K9504" t="s">
        <v>102</v>
      </c>
      <c r="L9504">
        <v>10009</v>
      </c>
      <c r="M9504">
        <v>1212</v>
      </c>
      <c r="N9504" t="s">
        <v>5616</v>
      </c>
      <c r="O9504">
        <v>25</v>
      </c>
      <c r="P9504">
        <v>2</v>
      </c>
      <c r="Q9504" t="s">
        <v>104</v>
      </c>
      <c r="R9504" t="s">
        <v>8304</v>
      </c>
      <c r="S9504">
        <v>25.47</v>
      </c>
      <c r="T9504">
        <v>164</v>
      </c>
      <c r="U9504" t="s">
        <v>33</v>
      </c>
      <c r="V9504" s="2">
        <v>43671</v>
      </c>
      <c r="W9504" t="s">
        <v>39</v>
      </c>
      <c r="X9504" t="s">
        <v>175</v>
      </c>
      <c r="Y9504" t="s">
        <v>24</v>
      </c>
    </row>
    <row r="9505" spans="1:25" hidden="1" x14ac:dyDescent="0.35">
      <c r="A9505">
        <v>5</v>
      </c>
      <c r="B9505" t="s">
        <v>43</v>
      </c>
      <c r="C9505">
        <v>6</v>
      </c>
      <c r="D9505" t="s">
        <v>26</v>
      </c>
      <c r="E9505" t="s">
        <v>171</v>
      </c>
      <c r="F9505" t="s">
        <v>13</v>
      </c>
      <c r="G9505" t="s">
        <v>1273</v>
      </c>
      <c r="H9505" s="1">
        <v>0</v>
      </c>
      <c r="I9505" s="2">
        <v>43666</v>
      </c>
      <c r="J9505" t="s">
        <v>5600</v>
      </c>
      <c r="K9505" t="s">
        <v>102</v>
      </c>
      <c r="L9505">
        <v>10009</v>
      </c>
      <c r="M9505">
        <v>1775</v>
      </c>
      <c r="N9505" t="s">
        <v>1337</v>
      </c>
      <c r="O9505">
        <v>6</v>
      </c>
      <c r="P9505">
        <v>2</v>
      </c>
      <c r="Q9505" t="s">
        <v>104</v>
      </c>
      <c r="R9505" t="s">
        <v>8304</v>
      </c>
      <c r="S9505">
        <v>6.41</v>
      </c>
      <c r="T9505">
        <v>13</v>
      </c>
      <c r="U9505" t="s">
        <v>33</v>
      </c>
      <c r="V9505" s="2">
        <v>43671</v>
      </c>
      <c r="W9505" t="s">
        <v>39</v>
      </c>
      <c r="X9505" t="s">
        <v>175</v>
      </c>
      <c r="Y9505" t="s">
        <v>64</v>
      </c>
    </row>
    <row r="9506" spans="1:25" hidden="1" x14ac:dyDescent="0.35">
      <c r="A9506">
        <v>4</v>
      </c>
      <c r="B9506" t="s">
        <v>43</v>
      </c>
      <c r="C9506">
        <v>6</v>
      </c>
      <c r="D9506" t="s">
        <v>26</v>
      </c>
      <c r="E9506" t="s">
        <v>2250</v>
      </c>
      <c r="F9506" t="s">
        <v>13</v>
      </c>
      <c r="G9506" t="s">
        <v>5912</v>
      </c>
      <c r="H9506" s="1">
        <v>0.2</v>
      </c>
      <c r="I9506" s="2">
        <v>43604</v>
      </c>
      <c r="J9506" t="s">
        <v>6281</v>
      </c>
      <c r="K9506" t="s">
        <v>73</v>
      </c>
      <c r="L9506">
        <v>61107</v>
      </c>
      <c r="M9506">
        <v>1568</v>
      </c>
      <c r="N9506" t="s">
        <v>3270</v>
      </c>
      <c r="O9506">
        <v>14</v>
      </c>
      <c r="P9506">
        <v>6</v>
      </c>
      <c r="Q9506" t="s">
        <v>75</v>
      </c>
      <c r="R9506" t="s">
        <v>8304</v>
      </c>
      <c r="S9506">
        <v>13.78</v>
      </c>
      <c r="T9506">
        <v>38</v>
      </c>
      <c r="U9506" t="s">
        <v>33</v>
      </c>
      <c r="V9506" s="2">
        <v>43608</v>
      </c>
      <c r="W9506" t="s">
        <v>39</v>
      </c>
      <c r="X9506" t="s">
        <v>139</v>
      </c>
      <c r="Y9506" t="s">
        <v>64</v>
      </c>
    </row>
    <row r="9507" spans="1:25" x14ac:dyDescent="0.35">
      <c r="A9507">
        <v>1</v>
      </c>
      <c r="B9507" t="s">
        <v>10</v>
      </c>
      <c r="C9507">
        <v>1</v>
      </c>
      <c r="D9507" t="s">
        <v>11</v>
      </c>
      <c r="E9507" t="s">
        <v>1658</v>
      </c>
      <c r="F9507" t="s">
        <v>13</v>
      </c>
      <c r="G9507" t="s">
        <v>1636</v>
      </c>
      <c r="H9507" s="1">
        <v>0</v>
      </c>
      <c r="I9507" s="2">
        <v>43698</v>
      </c>
      <c r="J9507" t="s">
        <v>7801</v>
      </c>
      <c r="K9507" t="s">
        <v>30</v>
      </c>
      <c r="L9507">
        <v>94601</v>
      </c>
      <c r="M9507">
        <v>1541</v>
      </c>
      <c r="N9507" t="s">
        <v>2274</v>
      </c>
      <c r="O9507">
        <v>10</v>
      </c>
      <c r="P9507">
        <v>4</v>
      </c>
      <c r="Q9507" t="s">
        <v>32</v>
      </c>
      <c r="R9507" t="s">
        <v>92</v>
      </c>
      <c r="S9507">
        <v>10.39</v>
      </c>
      <c r="T9507">
        <v>130</v>
      </c>
      <c r="U9507" t="s">
        <v>19</v>
      </c>
      <c r="V9507" s="2">
        <v>43699</v>
      </c>
      <c r="W9507" t="s">
        <v>130</v>
      </c>
      <c r="X9507" t="s">
        <v>34</v>
      </c>
      <c r="Y9507" t="s">
        <v>47</v>
      </c>
    </row>
    <row r="9508" spans="1:25" x14ac:dyDescent="0.35">
      <c r="A9508">
        <v>1</v>
      </c>
      <c r="B9508" t="s">
        <v>10</v>
      </c>
      <c r="C9508">
        <v>1</v>
      </c>
      <c r="D9508" t="s">
        <v>11</v>
      </c>
      <c r="E9508" t="s">
        <v>1658</v>
      </c>
      <c r="F9508" t="s">
        <v>13</v>
      </c>
      <c r="G9508" t="s">
        <v>1636</v>
      </c>
      <c r="H9508" s="1">
        <v>0.2</v>
      </c>
      <c r="I9508" s="2">
        <v>43698</v>
      </c>
      <c r="J9508" t="s">
        <v>7801</v>
      </c>
      <c r="K9508" t="s">
        <v>30</v>
      </c>
      <c r="L9508">
        <v>94601</v>
      </c>
      <c r="M9508">
        <v>428</v>
      </c>
      <c r="N9508" t="s">
        <v>57</v>
      </c>
      <c r="O9508">
        <v>28</v>
      </c>
      <c r="P9508">
        <v>3</v>
      </c>
      <c r="Q9508" t="s">
        <v>32</v>
      </c>
      <c r="R9508" t="s">
        <v>92</v>
      </c>
      <c r="S9508">
        <v>28.44</v>
      </c>
      <c r="T9508">
        <v>569</v>
      </c>
      <c r="U9508" t="s">
        <v>19</v>
      </c>
      <c r="V9508" s="2">
        <v>43699</v>
      </c>
      <c r="W9508" t="s">
        <v>130</v>
      </c>
      <c r="X9508" t="s">
        <v>34</v>
      </c>
      <c r="Y9508" t="s">
        <v>41</v>
      </c>
    </row>
    <row r="9509" spans="1:25" x14ac:dyDescent="0.35">
      <c r="A9509">
        <v>1</v>
      </c>
      <c r="B9509" t="s">
        <v>10</v>
      </c>
      <c r="C9509">
        <v>1</v>
      </c>
      <c r="D9509" t="s">
        <v>26</v>
      </c>
      <c r="E9509" t="s">
        <v>1658</v>
      </c>
      <c r="F9509" t="s">
        <v>13</v>
      </c>
      <c r="G9509" t="s">
        <v>1636</v>
      </c>
      <c r="H9509" s="1">
        <v>0</v>
      </c>
      <c r="I9509" s="2">
        <v>43698</v>
      </c>
      <c r="J9509" t="s">
        <v>7801</v>
      </c>
      <c r="K9509" t="s">
        <v>30</v>
      </c>
      <c r="L9509">
        <v>94601</v>
      </c>
      <c r="M9509">
        <v>641</v>
      </c>
      <c r="N9509" t="s">
        <v>3976</v>
      </c>
      <c r="O9509">
        <v>55</v>
      </c>
      <c r="P9509">
        <v>3</v>
      </c>
      <c r="Q9509" t="s">
        <v>32</v>
      </c>
      <c r="R9509" t="s">
        <v>92</v>
      </c>
      <c r="S9509">
        <v>54.95</v>
      </c>
      <c r="T9509">
        <v>204</v>
      </c>
      <c r="U9509" t="s">
        <v>19</v>
      </c>
      <c r="V9509" s="2">
        <v>43699</v>
      </c>
      <c r="W9509" t="s">
        <v>130</v>
      </c>
      <c r="X9509" t="s">
        <v>34</v>
      </c>
      <c r="Y9509" t="s">
        <v>56</v>
      </c>
    </row>
    <row r="9510" spans="1:25" x14ac:dyDescent="0.35">
      <c r="A9510">
        <v>1</v>
      </c>
      <c r="B9510" t="s">
        <v>10</v>
      </c>
      <c r="C9510">
        <v>1</v>
      </c>
      <c r="D9510" t="s">
        <v>26</v>
      </c>
      <c r="E9510" t="s">
        <v>1658</v>
      </c>
      <c r="F9510" t="s">
        <v>13</v>
      </c>
      <c r="G9510" t="s">
        <v>1636</v>
      </c>
      <c r="H9510" s="1">
        <v>0</v>
      </c>
      <c r="I9510" s="2">
        <v>43698</v>
      </c>
      <c r="J9510" t="s">
        <v>7801</v>
      </c>
      <c r="K9510" t="s">
        <v>30</v>
      </c>
      <c r="L9510">
        <v>94601</v>
      </c>
      <c r="M9510">
        <v>1152</v>
      </c>
      <c r="N9510" t="s">
        <v>3061</v>
      </c>
      <c r="O9510">
        <v>5</v>
      </c>
      <c r="P9510">
        <v>4</v>
      </c>
      <c r="Q9510" t="s">
        <v>32</v>
      </c>
      <c r="R9510" t="s">
        <v>92</v>
      </c>
      <c r="S9510">
        <v>4.96</v>
      </c>
      <c r="T9510">
        <v>17</v>
      </c>
      <c r="U9510" t="s">
        <v>19</v>
      </c>
      <c r="V9510" s="2">
        <v>43699</v>
      </c>
      <c r="W9510" t="s">
        <v>130</v>
      </c>
      <c r="X9510" t="s">
        <v>34</v>
      </c>
      <c r="Y9510" t="s">
        <v>49</v>
      </c>
    </row>
    <row r="9511" spans="1:25" x14ac:dyDescent="0.35">
      <c r="A9511">
        <v>1</v>
      </c>
      <c r="B9511" t="s">
        <v>10</v>
      </c>
      <c r="C9511">
        <v>1</v>
      </c>
      <c r="D9511" t="s">
        <v>26</v>
      </c>
      <c r="E9511" t="s">
        <v>1658</v>
      </c>
      <c r="F9511" t="s">
        <v>13</v>
      </c>
      <c r="G9511" t="s">
        <v>1636</v>
      </c>
      <c r="H9511" s="1">
        <v>0</v>
      </c>
      <c r="I9511" s="2">
        <v>43698</v>
      </c>
      <c r="J9511" t="s">
        <v>7801</v>
      </c>
      <c r="K9511" t="s">
        <v>30</v>
      </c>
      <c r="L9511">
        <v>94601</v>
      </c>
      <c r="M9511">
        <v>232</v>
      </c>
      <c r="N9511" t="s">
        <v>8169</v>
      </c>
      <c r="O9511">
        <v>25</v>
      </c>
      <c r="P9511">
        <v>5</v>
      </c>
      <c r="Q9511" t="s">
        <v>32</v>
      </c>
      <c r="R9511" t="s">
        <v>92</v>
      </c>
      <c r="S9511">
        <v>24.84</v>
      </c>
      <c r="T9511">
        <v>52</v>
      </c>
      <c r="U9511" t="s">
        <v>19</v>
      </c>
      <c r="V9511" s="2">
        <v>43699</v>
      </c>
      <c r="W9511" t="s">
        <v>130</v>
      </c>
      <c r="X9511" t="s">
        <v>34</v>
      </c>
      <c r="Y9511" t="s">
        <v>35</v>
      </c>
    </row>
    <row r="9512" spans="1:25" x14ac:dyDescent="0.35">
      <c r="A9512">
        <v>1</v>
      </c>
      <c r="B9512" t="s">
        <v>10</v>
      </c>
      <c r="C9512">
        <v>1</v>
      </c>
      <c r="D9512" t="s">
        <v>26</v>
      </c>
      <c r="E9512" t="s">
        <v>1658</v>
      </c>
      <c r="F9512" t="s">
        <v>13</v>
      </c>
      <c r="G9512" t="s">
        <v>1636</v>
      </c>
      <c r="H9512" s="1">
        <v>0.2</v>
      </c>
      <c r="I9512" s="2">
        <v>43698</v>
      </c>
      <c r="J9512" t="s">
        <v>7801</v>
      </c>
      <c r="K9512" t="s">
        <v>30</v>
      </c>
      <c r="L9512">
        <v>94601</v>
      </c>
      <c r="M9512">
        <v>46</v>
      </c>
      <c r="N9512" t="s">
        <v>8239</v>
      </c>
      <c r="O9512">
        <v>42</v>
      </c>
      <c r="P9512">
        <v>9</v>
      </c>
      <c r="Q9512" t="s">
        <v>32</v>
      </c>
      <c r="R9512" t="s">
        <v>92</v>
      </c>
      <c r="S9512">
        <v>42.46</v>
      </c>
      <c r="T9512">
        <v>117</v>
      </c>
      <c r="U9512" t="s">
        <v>19</v>
      </c>
      <c r="V9512" s="2">
        <v>43699</v>
      </c>
      <c r="W9512" t="s">
        <v>130</v>
      </c>
      <c r="X9512" t="s">
        <v>34</v>
      </c>
      <c r="Y9512" t="s">
        <v>54</v>
      </c>
    </row>
    <row r="9513" spans="1:25" x14ac:dyDescent="0.35">
      <c r="A9513">
        <v>1</v>
      </c>
      <c r="B9513" t="s">
        <v>10</v>
      </c>
      <c r="C9513">
        <v>1</v>
      </c>
      <c r="D9513" t="s">
        <v>50</v>
      </c>
      <c r="E9513" t="s">
        <v>1658</v>
      </c>
      <c r="F9513" t="s">
        <v>13</v>
      </c>
      <c r="G9513" t="s">
        <v>1636</v>
      </c>
      <c r="H9513" s="1">
        <v>0.2</v>
      </c>
      <c r="I9513" s="2">
        <v>43698</v>
      </c>
      <c r="J9513" t="s">
        <v>7801</v>
      </c>
      <c r="K9513" t="s">
        <v>30</v>
      </c>
      <c r="L9513">
        <v>94601</v>
      </c>
      <c r="M9513">
        <v>431</v>
      </c>
      <c r="N9513" t="s">
        <v>1209</v>
      </c>
      <c r="O9513">
        <v>38</v>
      </c>
      <c r="P9513">
        <v>4</v>
      </c>
      <c r="Q9513" t="s">
        <v>32</v>
      </c>
      <c r="R9513" t="s">
        <v>92</v>
      </c>
      <c r="S9513">
        <v>37.799999999999997</v>
      </c>
      <c r="T9513">
        <v>432</v>
      </c>
      <c r="U9513" t="s">
        <v>19</v>
      </c>
      <c r="V9513" s="2">
        <v>43699</v>
      </c>
      <c r="W9513" t="s">
        <v>130</v>
      </c>
      <c r="X9513" t="s">
        <v>34</v>
      </c>
      <c r="Y9513" t="s">
        <v>52</v>
      </c>
    </row>
    <row r="9514" spans="1:25" x14ac:dyDescent="0.35">
      <c r="A9514">
        <v>2</v>
      </c>
      <c r="B9514" t="s">
        <v>25</v>
      </c>
      <c r="C9514">
        <v>1</v>
      </c>
      <c r="D9514" t="s">
        <v>11</v>
      </c>
      <c r="E9514" t="s">
        <v>27</v>
      </c>
      <c r="F9514" t="s">
        <v>13</v>
      </c>
      <c r="G9514" t="s">
        <v>373</v>
      </c>
      <c r="H9514" s="1">
        <v>0.15</v>
      </c>
      <c r="I9514" s="2">
        <v>43624</v>
      </c>
      <c r="J9514" t="s">
        <v>6879</v>
      </c>
      <c r="K9514" t="s">
        <v>30</v>
      </c>
      <c r="L9514">
        <v>90049</v>
      </c>
      <c r="M9514">
        <v>1358</v>
      </c>
      <c r="N9514" t="s">
        <v>116</v>
      </c>
      <c r="O9514">
        <v>141</v>
      </c>
      <c r="P9514">
        <v>2</v>
      </c>
      <c r="Q9514" t="s">
        <v>32</v>
      </c>
      <c r="R9514" t="s">
        <v>8304</v>
      </c>
      <c r="S9514">
        <v>140.96</v>
      </c>
      <c r="T9514">
        <v>1498</v>
      </c>
      <c r="U9514" t="s">
        <v>76</v>
      </c>
      <c r="V9514" s="2">
        <v>43626</v>
      </c>
      <c r="W9514" t="s">
        <v>130</v>
      </c>
      <c r="X9514" t="s">
        <v>34</v>
      </c>
      <c r="Y9514" t="s">
        <v>22</v>
      </c>
    </row>
    <row r="9515" spans="1:25" x14ac:dyDescent="0.35">
      <c r="A9515">
        <v>2</v>
      </c>
      <c r="B9515" t="s">
        <v>25</v>
      </c>
      <c r="C9515">
        <v>1</v>
      </c>
      <c r="D9515" t="s">
        <v>50</v>
      </c>
      <c r="E9515" t="s">
        <v>27</v>
      </c>
      <c r="F9515" t="s">
        <v>13</v>
      </c>
      <c r="G9515" t="s">
        <v>373</v>
      </c>
      <c r="H9515" s="1">
        <v>0.2</v>
      </c>
      <c r="I9515" s="2">
        <v>43624</v>
      </c>
      <c r="J9515" t="s">
        <v>6879</v>
      </c>
      <c r="K9515" t="s">
        <v>30</v>
      </c>
      <c r="L9515">
        <v>90049</v>
      </c>
      <c r="M9515">
        <v>1454</v>
      </c>
      <c r="N9515" t="s">
        <v>4812</v>
      </c>
      <c r="O9515">
        <v>-4</v>
      </c>
      <c r="P9515">
        <v>2</v>
      </c>
      <c r="Q9515" t="s">
        <v>32</v>
      </c>
      <c r="R9515" t="s">
        <v>8304</v>
      </c>
      <c r="S9515">
        <v>-3.5</v>
      </c>
      <c r="T9515">
        <v>18</v>
      </c>
      <c r="U9515" t="s">
        <v>76</v>
      </c>
      <c r="V9515" s="2">
        <v>43626</v>
      </c>
      <c r="W9515" t="s">
        <v>130</v>
      </c>
      <c r="X9515" t="s">
        <v>34</v>
      </c>
      <c r="Y9515" t="s">
        <v>52</v>
      </c>
    </row>
    <row r="9516" spans="1:25" hidden="1" x14ac:dyDescent="0.35">
      <c r="A9516">
        <v>6</v>
      </c>
      <c r="B9516" t="s">
        <v>10</v>
      </c>
      <c r="C9516">
        <v>6</v>
      </c>
      <c r="D9516" t="s">
        <v>26</v>
      </c>
      <c r="E9516" t="s">
        <v>258</v>
      </c>
      <c r="F9516" t="s">
        <v>13</v>
      </c>
      <c r="G9516" t="s">
        <v>259</v>
      </c>
      <c r="H9516" s="1">
        <v>0.7</v>
      </c>
      <c r="I9516" s="2">
        <v>43775</v>
      </c>
      <c r="J9516" t="s">
        <v>260</v>
      </c>
      <c r="K9516" t="s">
        <v>30</v>
      </c>
      <c r="L9516">
        <v>97206</v>
      </c>
      <c r="M9516">
        <v>674</v>
      </c>
      <c r="N9516" t="s">
        <v>261</v>
      </c>
      <c r="O9516">
        <v>-4</v>
      </c>
      <c r="P9516">
        <v>1</v>
      </c>
      <c r="Q9516" t="s">
        <v>32</v>
      </c>
      <c r="R9516" t="s">
        <v>8304</v>
      </c>
      <c r="S9516">
        <v>-3.79</v>
      </c>
      <c r="T9516">
        <v>6</v>
      </c>
      <c r="U9516" t="s">
        <v>76</v>
      </c>
      <c r="V9516" s="2">
        <v>43781</v>
      </c>
      <c r="W9516" t="s">
        <v>39</v>
      </c>
      <c r="X9516" t="s">
        <v>262</v>
      </c>
      <c r="Y9516" t="s">
        <v>54</v>
      </c>
    </row>
    <row r="9517" spans="1:25" x14ac:dyDescent="0.35">
      <c r="A9517">
        <v>5</v>
      </c>
      <c r="B9517" t="s">
        <v>25</v>
      </c>
      <c r="C9517">
        <v>3</v>
      </c>
      <c r="D9517" t="s">
        <v>26</v>
      </c>
      <c r="E9517" t="s">
        <v>27</v>
      </c>
      <c r="F9517" t="s">
        <v>13</v>
      </c>
      <c r="G9517" t="s">
        <v>1844</v>
      </c>
      <c r="H9517" s="1">
        <v>0</v>
      </c>
      <c r="I9517" s="2">
        <v>43720</v>
      </c>
      <c r="J9517" t="s">
        <v>3647</v>
      </c>
      <c r="K9517" t="s">
        <v>30</v>
      </c>
      <c r="L9517">
        <v>90036</v>
      </c>
      <c r="M9517">
        <v>539</v>
      </c>
      <c r="N9517" t="s">
        <v>969</v>
      </c>
      <c r="O9517">
        <v>80</v>
      </c>
      <c r="P9517">
        <v>3</v>
      </c>
      <c r="Q9517" t="s">
        <v>32</v>
      </c>
      <c r="R9517" t="s">
        <v>8304</v>
      </c>
      <c r="S9517">
        <v>79.89</v>
      </c>
      <c r="T9517">
        <v>166</v>
      </c>
      <c r="U9517" t="s">
        <v>19</v>
      </c>
      <c r="V9517" s="2">
        <v>43725</v>
      </c>
      <c r="W9517" t="s">
        <v>20</v>
      </c>
      <c r="X9517" t="s">
        <v>34</v>
      </c>
      <c r="Y9517" t="s">
        <v>64</v>
      </c>
    </row>
    <row r="9518" spans="1:25" hidden="1" x14ac:dyDescent="0.35">
      <c r="A9518">
        <v>5</v>
      </c>
      <c r="B9518" t="s">
        <v>25</v>
      </c>
      <c r="C9518">
        <v>3</v>
      </c>
      <c r="D9518" t="s">
        <v>11</v>
      </c>
      <c r="E9518" t="s">
        <v>876</v>
      </c>
      <c r="F9518" t="s">
        <v>13</v>
      </c>
      <c r="G9518" t="s">
        <v>196</v>
      </c>
      <c r="H9518" s="1">
        <v>0</v>
      </c>
      <c r="I9518" s="2">
        <v>43794</v>
      </c>
      <c r="J9518" t="s">
        <v>5416</v>
      </c>
      <c r="K9518" t="s">
        <v>16</v>
      </c>
      <c r="L9518">
        <v>40214</v>
      </c>
      <c r="M9518">
        <v>1211</v>
      </c>
      <c r="N9518" t="s">
        <v>1472</v>
      </c>
      <c r="O9518">
        <v>168</v>
      </c>
      <c r="P9518">
        <v>2</v>
      </c>
      <c r="Q9518" t="s">
        <v>18</v>
      </c>
      <c r="R9518" t="s">
        <v>8304</v>
      </c>
      <c r="S9518">
        <v>168.47</v>
      </c>
      <c r="T9518">
        <v>702</v>
      </c>
      <c r="U9518" t="s">
        <v>33</v>
      </c>
      <c r="V9518" s="2">
        <v>43799</v>
      </c>
      <c r="W9518" t="s">
        <v>20</v>
      </c>
      <c r="X9518" t="s">
        <v>21</v>
      </c>
      <c r="Y9518" t="s">
        <v>24</v>
      </c>
    </row>
    <row r="9519" spans="1:25" hidden="1" x14ac:dyDescent="0.35">
      <c r="A9519">
        <v>3</v>
      </c>
      <c r="B9519" t="s">
        <v>25</v>
      </c>
      <c r="C9519">
        <v>1</v>
      </c>
      <c r="D9519" t="s">
        <v>11</v>
      </c>
      <c r="E9519" t="s">
        <v>99</v>
      </c>
      <c r="F9519" t="s">
        <v>13</v>
      </c>
      <c r="G9519" t="s">
        <v>1515</v>
      </c>
      <c r="H9519" s="1">
        <v>0.2</v>
      </c>
      <c r="I9519" s="2">
        <v>43809</v>
      </c>
      <c r="J9519" t="s">
        <v>1587</v>
      </c>
      <c r="K9519" t="s">
        <v>102</v>
      </c>
      <c r="L9519">
        <v>19143</v>
      </c>
      <c r="M9519">
        <v>470</v>
      </c>
      <c r="N9519" t="s">
        <v>8180</v>
      </c>
      <c r="O9519">
        <v>15</v>
      </c>
      <c r="P9519">
        <v>5</v>
      </c>
      <c r="Q9519" t="s">
        <v>104</v>
      </c>
      <c r="R9519" t="s">
        <v>8304</v>
      </c>
      <c r="S9519">
        <v>15.39</v>
      </c>
      <c r="T9519">
        <v>88</v>
      </c>
      <c r="U9519" t="s">
        <v>19</v>
      </c>
      <c r="V9519" s="2">
        <v>43812</v>
      </c>
      <c r="W9519" t="s">
        <v>130</v>
      </c>
      <c r="X9519" t="s">
        <v>105</v>
      </c>
      <c r="Y9519" t="s">
        <v>47</v>
      </c>
    </row>
    <row r="9520" spans="1:25" hidden="1" x14ac:dyDescent="0.35">
      <c r="A9520">
        <v>3</v>
      </c>
      <c r="B9520" t="s">
        <v>25</v>
      </c>
      <c r="C9520">
        <v>1</v>
      </c>
      <c r="D9520" t="s">
        <v>26</v>
      </c>
      <c r="E9520" t="s">
        <v>99</v>
      </c>
      <c r="F9520" t="s">
        <v>13</v>
      </c>
      <c r="G9520" t="s">
        <v>1515</v>
      </c>
      <c r="H9520" s="1">
        <v>0.7</v>
      </c>
      <c r="I9520" s="2">
        <v>43809</v>
      </c>
      <c r="J9520" t="s">
        <v>1587</v>
      </c>
      <c r="K9520" t="s">
        <v>102</v>
      </c>
      <c r="L9520">
        <v>19143</v>
      </c>
      <c r="M9520">
        <v>795</v>
      </c>
      <c r="N9520" t="s">
        <v>2986</v>
      </c>
      <c r="O9520">
        <v>-3</v>
      </c>
      <c r="P9520">
        <v>1</v>
      </c>
      <c r="Q9520" t="s">
        <v>104</v>
      </c>
      <c r="R9520" t="s">
        <v>8304</v>
      </c>
      <c r="S9520">
        <v>-2.5099999999999998</v>
      </c>
      <c r="T9520">
        <v>3</v>
      </c>
      <c r="U9520" t="s">
        <v>19</v>
      </c>
      <c r="V9520" s="2">
        <v>43812</v>
      </c>
      <c r="W9520" t="s">
        <v>130</v>
      </c>
      <c r="X9520" t="s">
        <v>105</v>
      </c>
      <c r="Y9520" t="s">
        <v>54</v>
      </c>
    </row>
    <row r="9521" spans="1:25" hidden="1" x14ac:dyDescent="0.35">
      <c r="A9521">
        <v>4</v>
      </c>
      <c r="B9521" t="s">
        <v>43</v>
      </c>
      <c r="C9521">
        <v>6</v>
      </c>
      <c r="D9521" t="s">
        <v>11</v>
      </c>
      <c r="E9521" t="s">
        <v>99</v>
      </c>
      <c r="F9521" t="s">
        <v>13</v>
      </c>
      <c r="G9521" t="s">
        <v>900</v>
      </c>
      <c r="H9521" s="1">
        <v>0.2</v>
      </c>
      <c r="I9521" s="2">
        <v>43797</v>
      </c>
      <c r="J9521" t="s">
        <v>7090</v>
      </c>
      <c r="K9521" t="s">
        <v>102</v>
      </c>
      <c r="L9521">
        <v>19120</v>
      </c>
      <c r="M9521">
        <v>1043</v>
      </c>
      <c r="N9521" t="s">
        <v>559</v>
      </c>
      <c r="O9521">
        <v>76</v>
      </c>
      <c r="P9521">
        <v>6</v>
      </c>
      <c r="Q9521" t="s">
        <v>104</v>
      </c>
      <c r="R9521" t="s">
        <v>8304</v>
      </c>
      <c r="S9521">
        <v>75.540000000000006</v>
      </c>
      <c r="T9521">
        <v>1007</v>
      </c>
      <c r="U9521" t="s">
        <v>76</v>
      </c>
      <c r="V9521" s="2">
        <v>43801</v>
      </c>
      <c r="W9521" t="s">
        <v>39</v>
      </c>
      <c r="X9521" t="s">
        <v>105</v>
      </c>
      <c r="Y9521" t="s">
        <v>47</v>
      </c>
    </row>
    <row r="9522" spans="1:25" hidden="1" x14ac:dyDescent="0.35">
      <c r="A9522">
        <v>4</v>
      </c>
      <c r="B9522" t="s">
        <v>43</v>
      </c>
      <c r="C9522">
        <v>6</v>
      </c>
      <c r="D9522" t="s">
        <v>11</v>
      </c>
      <c r="E9522" t="s">
        <v>99</v>
      </c>
      <c r="F9522" t="s">
        <v>13</v>
      </c>
      <c r="G9522" t="s">
        <v>900</v>
      </c>
      <c r="H9522" s="1">
        <v>0.2</v>
      </c>
      <c r="I9522" s="2">
        <v>43797</v>
      </c>
      <c r="J9522" t="s">
        <v>7090</v>
      </c>
      <c r="K9522" t="s">
        <v>102</v>
      </c>
      <c r="L9522">
        <v>19120</v>
      </c>
      <c r="M9522">
        <v>509</v>
      </c>
      <c r="N9522" t="s">
        <v>1573</v>
      </c>
      <c r="O9522">
        <v>-13</v>
      </c>
      <c r="P9522">
        <v>7</v>
      </c>
      <c r="Q9522" t="s">
        <v>104</v>
      </c>
      <c r="R9522" t="s">
        <v>8304</v>
      </c>
      <c r="S9522">
        <v>-12.91</v>
      </c>
      <c r="T9522">
        <v>516</v>
      </c>
      <c r="U9522" t="s">
        <v>76</v>
      </c>
      <c r="V9522" s="2">
        <v>43801</v>
      </c>
      <c r="W9522" t="s">
        <v>39</v>
      </c>
      <c r="X9522" t="s">
        <v>105</v>
      </c>
      <c r="Y9522" t="s">
        <v>47</v>
      </c>
    </row>
    <row r="9523" spans="1:25" hidden="1" x14ac:dyDescent="0.35">
      <c r="A9523">
        <v>4</v>
      </c>
      <c r="B9523" t="s">
        <v>43</v>
      </c>
      <c r="C9523">
        <v>6</v>
      </c>
      <c r="D9523" t="s">
        <v>11</v>
      </c>
      <c r="E9523" t="s">
        <v>99</v>
      </c>
      <c r="F9523" t="s">
        <v>13</v>
      </c>
      <c r="G9523" t="s">
        <v>900</v>
      </c>
      <c r="H9523" s="1">
        <v>0.4</v>
      </c>
      <c r="I9523" s="2">
        <v>43797</v>
      </c>
      <c r="J9523" t="s">
        <v>7090</v>
      </c>
      <c r="K9523" t="s">
        <v>102</v>
      </c>
      <c r="L9523">
        <v>19120</v>
      </c>
      <c r="M9523">
        <v>1356</v>
      </c>
      <c r="N9523" t="s">
        <v>5655</v>
      </c>
      <c r="O9523">
        <v>-620</v>
      </c>
      <c r="P9523">
        <v>12</v>
      </c>
      <c r="Q9523" t="s">
        <v>104</v>
      </c>
      <c r="R9523" t="s">
        <v>8304</v>
      </c>
      <c r="S9523">
        <v>-619.6</v>
      </c>
      <c r="T9523">
        <v>2065</v>
      </c>
      <c r="U9523" t="s">
        <v>76</v>
      </c>
      <c r="V9523" s="2">
        <v>43801</v>
      </c>
      <c r="W9523" t="s">
        <v>39</v>
      </c>
      <c r="X9523" t="s">
        <v>105</v>
      </c>
      <c r="Y9523" t="s">
        <v>41</v>
      </c>
    </row>
    <row r="9524" spans="1:25" hidden="1" x14ac:dyDescent="0.35">
      <c r="A9524">
        <v>4</v>
      </c>
      <c r="B9524" t="s">
        <v>43</v>
      </c>
      <c r="C9524">
        <v>6</v>
      </c>
      <c r="D9524" t="s">
        <v>26</v>
      </c>
      <c r="E9524" t="s">
        <v>99</v>
      </c>
      <c r="F9524" t="s">
        <v>13</v>
      </c>
      <c r="G9524" t="s">
        <v>900</v>
      </c>
      <c r="H9524" s="1">
        <v>0.2</v>
      </c>
      <c r="I9524" s="2">
        <v>43797</v>
      </c>
      <c r="J9524" t="s">
        <v>7090</v>
      </c>
      <c r="K9524" t="s">
        <v>102</v>
      </c>
      <c r="L9524">
        <v>19120</v>
      </c>
      <c r="M9524">
        <v>1814</v>
      </c>
      <c r="N9524" t="s">
        <v>2943</v>
      </c>
      <c r="O9524">
        <v>5</v>
      </c>
      <c r="P9524">
        <v>3</v>
      </c>
      <c r="Q9524" t="s">
        <v>104</v>
      </c>
      <c r="R9524" t="s">
        <v>8304</v>
      </c>
      <c r="S9524">
        <v>5.44</v>
      </c>
      <c r="T9524">
        <v>16</v>
      </c>
      <c r="U9524" t="s">
        <v>76</v>
      </c>
      <c r="V9524" s="2">
        <v>43801</v>
      </c>
      <c r="W9524" t="s">
        <v>39</v>
      </c>
      <c r="X9524" t="s">
        <v>105</v>
      </c>
      <c r="Y9524" t="s">
        <v>64</v>
      </c>
    </row>
    <row r="9525" spans="1:25" hidden="1" x14ac:dyDescent="0.35">
      <c r="A9525">
        <v>4</v>
      </c>
      <c r="B9525" t="s">
        <v>43</v>
      </c>
      <c r="C9525">
        <v>6</v>
      </c>
      <c r="D9525" t="s">
        <v>26</v>
      </c>
      <c r="E9525" t="s">
        <v>99</v>
      </c>
      <c r="F9525" t="s">
        <v>13</v>
      </c>
      <c r="G9525" t="s">
        <v>900</v>
      </c>
      <c r="H9525" s="1">
        <v>0.2</v>
      </c>
      <c r="I9525" s="2">
        <v>43797</v>
      </c>
      <c r="J9525" t="s">
        <v>7090</v>
      </c>
      <c r="K9525" t="s">
        <v>102</v>
      </c>
      <c r="L9525">
        <v>19120</v>
      </c>
      <c r="M9525">
        <v>1839</v>
      </c>
      <c r="N9525" t="s">
        <v>555</v>
      </c>
      <c r="O9525">
        <v>8</v>
      </c>
      <c r="P9525">
        <v>6</v>
      </c>
      <c r="Q9525" t="s">
        <v>104</v>
      </c>
      <c r="R9525" t="s">
        <v>8304</v>
      </c>
      <c r="S9525">
        <v>7.92</v>
      </c>
      <c r="T9525">
        <v>25</v>
      </c>
      <c r="U9525" t="s">
        <v>76</v>
      </c>
      <c r="V9525" s="2">
        <v>43801</v>
      </c>
      <c r="W9525" t="s">
        <v>39</v>
      </c>
      <c r="X9525" t="s">
        <v>105</v>
      </c>
      <c r="Y9525" t="s">
        <v>64</v>
      </c>
    </row>
    <row r="9526" spans="1:25" hidden="1" x14ac:dyDescent="0.35">
      <c r="A9526">
        <v>5</v>
      </c>
      <c r="B9526" t="s">
        <v>43</v>
      </c>
      <c r="C9526">
        <v>6</v>
      </c>
      <c r="D9526" t="s">
        <v>11</v>
      </c>
      <c r="E9526" t="s">
        <v>65</v>
      </c>
      <c r="F9526" t="s">
        <v>13</v>
      </c>
      <c r="G9526" t="s">
        <v>1705</v>
      </c>
      <c r="H9526" s="1">
        <v>0</v>
      </c>
      <c r="I9526" s="2">
        <v>43600</v>
      </c>
      <c r="J9526" t="s">
        <v>2605</v>
      </c>
      <c r="K9526" t="s">
        <v>30</v>
      </c>
      <c r="L9526">
        <v>98103</v>
      </c>
      <c r="M9526">
        <v>16</v>
      </c>
      <c r="N9526" t="s">
        <v>1795</v>
      </c>
      <c r="O9526">
        <v>17</v>
      </c>
      <c r="P9526">
        <v>2</v>
      </c>
      <c r="Q9526" t="s">
        <v>32</v>
      </c>
      <c r="R9526" t="s">
        <v>8304</v>
      </c>
      <c r="S9526">
        <v>17.18</v>
      </c>
      <c r="T9526">
        <v>40</v>
      </c>
      <c r="U9526" t="s">
        <v>19</v>
      </c>
      <c r="V9526" s="2">
        <v>43605</v>
      </c>
      <c r="W9526" t="s">
        <v>39</v>
      </c>
      <c r="X9526" t="s">
        <v>69</v>
      </c>
      <c r="Y9526" t="s">
        <v>47</v>
      </c>
    </row>
    <row r="9527" spans="1:25" hidden="1" x14ac:dyDescent="0.35">
      <c r="A9527">
        <v>5</v>
      </c>
      <c r="B9527" t="s">
        <v>43</v>
      </c>
      <c r="C9527">
        <v>6</v>
      </c>
      <c r="D9527" t="s">
        <v>11</v>
      </c>
      <c r="E9527" t="s">
        <v>65</v>
      </c>
      <c r="F9527" t="s">
        <v>13</v>
      </c>
      <c r="G9527" t="s">
        <v>1705</v>
      </c>
      <c r="H9527" s="1">
        <v>0.2</v>
      </c>
      <c r="I9527" s="2">
        <v>43600</v>
      </c>
      <c r="J9527" t="s">
        <v>2605</v>
      </c>
      <c r="K9527" t="s">
        <v>30</v>
      </c>
      <c r="L9527">
        <v>98103</v>
      </c>
      <c r="M9527">
        <v>1372</v>
      </c>
      <c r="N9527" t="s">
        <v>424</v>
      </c>
      <c r="O9527">
        <v>25</v>
      </c>
      <c r="P9527">
        <v>1</v>
      </c>
      <c r="Q9527" t="s">
        <v>32</v>
      </c>
      <c r="R9527" t="s">
        <v>8304</v>
      </c>
      <c r="S9527">
        <v>24.86</v>
      </c>
      <c r="T9527">
        <v>221</v>
      </c>
      <c r="U9527" t="s">
        <v>19</v>
      </c>
      <c r="V9527" s="2">
        <v>43605</v>
      </c>
      <c r="W9527" t="s">
        <v>39</v>
      </c>
      <c r="X9527" t="s">
        <v>69</v>
      </c>
      <c r="Y9527" t="s">
        <v>24</v>
      </c>
    </row>
    <row r="9528" spans="1:25" hidden="1" x14ac:dyDescent="0.35">
      <c r="A9528">
        <v>5</v>
      </c>
      <c r="B9528" t="s">
        <v>43</v>
      </c>
      <c r="C9528">
        <v>6</v>
      </c>
      <c r="D9528" t="s">
        <v>11</v>
      </c>
      <c r="E9528" t="s">
        <v>65</v>
      </c>
      <c r="F9528" t="s">
        <v>13</v>
      </c>
      <c r="G9528" t="s">
        <v>1705</v>
      </c>
      <c r="H9528" s="1">
        <v>0.2</v>
      </c>
      <c r="I9528" s="2">
        <v>43600</v>
      </c>
      <c r="J9528" t="s">
        <v>2605</v>
      </c>
      <c r="K9528" t="s">
        <v>30</v>
      </c>
      <c r="L9528">
        <v>98103</v>
      </c>
      <c r="M9528">
        <v>1385</v>
      </c>
      <c r="N9528" t="s">
        <v>2183</v>
      </c>
      <c r="O9528">
        <v>4</v>
      </c>
      <c r="P9528">
        <v>2</v>
      </c>
      <c r="Q9528" t="s">
        <v>32</v>
      </c>
      <c r="R9528" t="s">
        <v>8304</v>
      </c>
      <c r="S9528">
        <v>4.26</v>
      </c>
      <c r="T9528">
        <v>43</v>
      </c>
      <c r="U9528" t="s">
        <v>19</v>
      </c>
      <c r="V9528" s="2">
        <v>43605</v>
      </c>
      <c r="W9528" t="s">
        <v>39</v>
      </c>
      <c r="X9528" t="s">
        <v>69</v>
      </c>
      <c r="Y9528" t="s">
        <v>24</v>
      </c>
    </row>
    <row r="9529" spans="1:25" hidden="1" x14ac:dyDescent="0.35">
      <c r="A9529">
        <v>5</v>
      </c>
      <c r="B9529" t="s">
        <v>43</v>
      </c>
      <c r="C9529">
        <v>6</v>
      </c>
      <c r="D9529" t="s">
        <v>26</v>
      </c>
      <c r="E9529" t="s">
        <v>99</v>
      </c>
      <c r="F9529" t="s">
        <v>13</v>
      </c>
      <c r="G9529" t="s">
        <v>2609</v>
      </c>
      <c r="H9529" s="1">
        <v>0.2</v>
      </c>
      <c r="I9529" s="2">
        <v>43764</v>
      </c>
      <c r="J9529" t="s">
        <v>4215</v>
      </c>
      <c r="K9529" t="s">
        <v>102</v>
      </c>
      <c r="L9529">
        <v>19134</v>
      </c>
      <c r="M9529">
        <v>228</v>
      </c>
      <c r="N9529" t="s">
        <v>3999</v>
      </c>
      <c r="O9529">
        <v>5</v>
      </c>
      <c r="P9529">
        <v>5</v>
      </c>
      <c r="Q9529" t="s">
        <v>104</v>
      </c>
      <c r="R9529" t="s">
        <v>8304</v>
      </c>
      <c r="S9529">
        <v>4.9800000000000004</v>
      </c>
      <c r="T9529">
        <v>15</v>
      </c>
      <c r="U9529" t="s">
        <v>19</v>
      </c>
      <c r="V9529" s="2">
        <v>43769</v>
      </c>
      <c r="W9529" t="s">
        <v>39</v>
      </c>
      <c r="X9529" t="s">
        <v>105</v>
      </c>
      <c r="Y9529" t="s">
        <v>35</v>
      </c>
    </row>
    <row r="9530" spans="1:25" hidden="1" x14ac:dyDescent="0.35">
      <c r="A9530">
        <v>5</v>
      </c>
      <c r="B9530" t="s">
        <v>43</v>
      </c>
      <c r="C9530">
        <v>6</v>
      </c>
      <c r="D9530" t="s">
        <v>26</v>
      </c>
      <c r="E9530" t="s">
        <v>99</v>
      </c>
      <c r="F9530" t="s">
        <v>13</v>
      </c>
      <c r="G9530" t="s">
        <v>2609</v>
      </c>
      <c r="H9530" s="1">
        <v>0.7</v>
      </c>
      <c r="I9530" s="2">
        <v>43764</v>
      </c>
      <c r="J9530" t="s">
        <v>4215</v>
      </c>
      <c r="K9530" t="s">
        <v>102</v>
      </c>
      <c r="L9530">
        <v>19134</v>
      </c>
      <c r="M9530">
        <v>717</v>
      </c>
      <c r="N9530" t="s">
        <v>4245</v>
      </c>
      <c r="O9530">
        <v>-28</v>
      </c>
      <c r="P9530">
        <v>3</v>
      </c>
      <c r="Q9530" t="s">
        <v>104</v>
      </c>
      <c r="R9530" t="s">
        <v>8304</v>
      </c>
      <c r="S9530">
        <v>-27.73</v>
      </c>
      <c r="T9530">
        <v>33</v>
      </c>
      <c r="U9530" t="s">
        <v>19</v>
      </c>
      <c r="V9530" s="2">
        <v>43769</v>
      </c>
      <c r="W9530" t="s">
        <v>39</v>
      </c>
      <c r="X9530" t="s">
        <v>105</v>
      </c>
      <c r="Y9530" t="s">
        <v>54</v>
      </c>
    </row>
    <row r="9531" spans="1:25" hidden="1" x14ac:dyDescent="0.35">
      <c r="A9531">
        <v>5</v>
      </c>
      <c r="B9531" t="s">
        <v>43</v>
      </c>
      <c r="C9531">
        <v>6</v>
      </c>
      <c r="D9531" t="s">
        <v>50</v>
      </c>
      <c r="E9531" t="s">
        <v>99</v>
      </c>
      <c r="F9531" t="s">
        <v>13</v>
      </c>
      <c r="G9531" t="s">
        <v>2609</v>
      </c>
      <c r="H9531" s="1">
        <v>0.4</v>
      </c>
      <c r="I9531" s="2">
        <v>43764</v>
      </c>
      <c r="J9531" t="s">
        <v>4215</v>
      </c>
      <c r="K9531" t="s">
        <v>102</v>
      </c>
      <c r="L9531">
        <v>19134</v>
      </c>
      <c r="M9531">
        <v>1104</v>
      </c>
      <c r="N9531" t="s">
        <v>4804</v>
      </c>
      <c r="O9531">
        <v>20</v>
      </c>
      <c r="P9531">
        <v>5</v>
      </c>
      <c r="Q9531" t="s">
        <v>104</v>
      </c>
      <c r="R9531" t="s">
        <v>8304</v>
      </c>
      <c r="S9531">
        <v>19.78</v>
      </c>
      <c r="T9531">
        <v>119</v>
      </c>
      <c r="U9531" t="s">
        <v>19</v>
      </c>
      <c r="V9531" s="2">
        <v>43769</v>
      </c>
      <c r="W9531" t="s">
        <v>39</v>
      </c>
      <c r="X9531" t="s">
        <v>105</v>
      </c>
      <c r="Y9531" t="s">
        <v>52</v>
      </c>
    </row>
    <row r="9532" spans="1:25" hidden="1" x14ac:dyDescent="0.35">
      <c r="A9532">
        <v>2</v>
      </c>
      <c r="B9532" t="s">
        <v>43</v>
      </c>
      <c r="C9532">
        <v>3</v>
      </c>
      <c r="D9532" t="s">
        <v>50</v>
      </c>
      <c r="E9532" t="s">
        <v>65</v>
      </c>
      <c r="F9532" t="s">
        <v>13</v>
      </c>
      <c r="G9532" t="s">
        <v>1924</v>
      </c>
      <c r="H9532" s="1">
        <v>0</v>
      </c>
      <c r="I9532" s="2">
        <v>43772</v>
      </c>
      <c r="J9532" t="s">
        <v>4924</v>
      </c>
      <c r="K9532" t="s">
        <v>30</v>
      </c>
      <c r="L9532">
        <v>98105</v>
      </c>
      <c r="M9532">
        <v>883</v>
      </c>
      <c r="N9532" t="s">
        <v>456</v>
      </c>
      <c r="O9532">
        <v>11</v>
      </c>
      <c r="P9532">
        <v>3</v>
      </c>
      <c r="Q9532" t="s">
        <v>32</v>
      </c>
      <c r="R9532" t="s">
        <v>8304</v>
      </c>
      <c r="S9532">
        <v>10.88</v>
      </c>
      <c r="T9532">
        <v>44</v>
      </c>
      <c r="U9532" t="s">
        <v>19</v>
      </c>
      <c r="V9532" s="2">
        <v>43774</v>
      </c>
      <c r="W9532" t="s">
        <v>20</v>
      </c>
      <c r="X9532" t="s">
        <v>69</v>
      </c>
      <c r="Y9532" t="s">
        <v>113</v>
      </c>
    </row>
    <row r="9533" spans="1:25" x14ac:dyDescent="0.35">
      <c r="A9533">
        <v>5</v>
      </c>
      <c r="B9533" t="s">
        <v>43</v>
      </c>
      <c r="C9533">
        <v>6</v>
      </c>
      <c r="D9533" t="s">
        <v>11</v>
      </c>
      <c r="E9533" t="s">
        <v>2735</v>
      </c>
      <c r="F9533" t="s">
        <v>13</v>
      </c>
      <c r="G9533" t="s">
        <v>2389</v>
      </c>
      <c r="H9533" s="1">
        <v>0.2</v>
      </c>
      <c r="I9533" s="2">
        <v>43789</v>
      </c>
      <c r="J9533" t="s">
        <v>2736</v>
      </c>
      <c r="K9533" t="s">
        <v>30</v>
      </c>
      <c r="L9533">
        <v>91761</v>
      </c>
      <c r="M9533">
        <v>1180</v>
      </c>
      <c r="N9533" t="s">
        <v>859</v>
      </c>
      <c r="O9533">
        <v>-46</v>
      </c>
      <c r="P9533">
        <v>5</v>
      </c>
      <c r="Q9533" t="s">
        <v>32</v>
      </c>
      <c r="R9533" t="s">
        <v>8304</v>
      </c>
      <c r="S9533">
        <v>-46.14</v>
      </c>
      <c r="T9533">
        <v>284</v>
      </c>
      <c r="U9533" t="s">
        <v>19</v>
      </c>
      <c r="V9533" s="2">
        <v>43794</v>
      </c>
      <c r="W9533" t="s">
        <v>39</v>
      </c>
      <c r="X9533" t="s">
        <v>34</v>
      </c>
      <c r="Y9533" t="s">
        <v>24</v>
      </c>
    </row>
    <row r="9534" spans="1:25" hidden="1" x14ac:dyDescent="0.35">
      <c r="A9534">
        <v>3</v>
      </c>
      <c r="B9534" t="s">
        <v>10</v>
      </c>
      <c r="C9534">
        <v>3</v>
      </c>
      <c r="D9534" t="s">
        <v>11</v>
      </c>
      <c r="E9534" t="s">
        <v>1595</v>
      </c>
      <c r="F9534" t="s">
        <v>13</v>
      </c>
      <c r="G9534" t="s">
        <v>6827</v>
      </c>
      <c r="H9534" s="1">
        <v>0.4</v>
      </c>
      <c r="I9534" s="2">
        <v>43649</v>
      </c>
      <c r="J9534" t="s">
        <v>6967</v>
      </c>
      <c r="K9534" t="s">
        <v>102</v>
      </c>
      <c r="L9534">
        <v>43130</v>
      </c>
      <c r="M9534">
        <v>318</v>
      </c>
      <c r="N9534" t="s">
        <v>856</v>
      </c>
      <c r="O9534">
        <v>-104</v>
      </c>
      <c r="P9534">
        <v>2</v>
      </c>
      <c r="Q9534" t="s">
        <v>104</v>
      </c>
      <c r="R9534" t="s">
        <v>8304</v>
      </c>
      <c r="S9534">
        <v>-103.99</v>
      </c>
      <c r="T9534">
        <v>215</v>
      </c>
      <c r="U9534" t="s">
        <v>76</v>
      </c>
      <c r="V9534" s="2">
        <v>43652</v>
      </c>
      <c r="W9534" t="s">
        <v>20</v>
      </c>
      <c r="X9534" t="s">
        <v>309</v>
      </c>
      <c r="Y9534" t="s">
        <v>41</v>
      </c>
    </row>
    <row r="9535" spans="1:25" hidden="1" x14ac:dyDescent="0.35">
      <c r="A9535">
        <v>3</v>
      </c>
      <c r="B9535" t="s">
        <v>10</v>
      </c>
      <c r="C9535">
        <v>3</v>
      </c>
      <c r="D9535" t="s">
        <v>26</v>
      </c>
      <c r="E9535" t="s">
        <v>1595</v>
      </c>
      <c r="F9535" t="s">
        <v>13</v>
      </c>
      <c r="G9535" t="s">
        <v>6827</v>
      </c>
      <c r="H9535" s="1">
        <v>0.2</v>
      </c>
      <c r="I9535" s="2">
        <v>43649</v>
      </c>
      <c r="J9535" t="s">
        <v>6967</v>
      </c>
      <c r="K9535" t="s">
        <v>102</v>
      </c>
      <c r="L9535">
        <v>43130</v>
      </c>
      <c r="M9535">
        <v>1087</v>
      </c>
      <c r="N9535" t="s">
        <v>8267</v>
      </c>
      <c r="O9535">
        <v>11</v>
      </c>
      <c r="P9535">
        <v>4</v>
      </c>
      <c r="Q9535" t="s">
        <v>104</v>
      </c>
      <c r="R9535" t="s">
        <v>8304</v>
      </c>
      <c r="S9535">
        <v>11.1</v>
      </c>
      <c r="T9535">
        <v>33</v>
      </c>
      <c r="U9535" t="s">
        <v>76</v>
      </c>
      <c r="V9535" s="2">
        <v>43652</v>
      </c>
      <c r="W9535" t="s">
        <v>20</v>
      </c>
      <c r="X9535" t="s">
        <v>309</v>
      </c>
      <c r="Y9535" t="s">
        <v>64</v>
      </c>
    </row>
    <row r="9536" spans="1:25" hidden="1" x14ac:dyDescent="0.35">
      <c r="A9536">
        <v>3</v>
      </c>
      <c r="B9536" t="s">
        <v>10</v>
      </c>
      <c r="C9536">
        <v>3</v>
      </c>
      <c r="D9536" t="s">
        <v>26</v>
      </c>
      <c r="E9536" t="s">
        <v>1595</v>
      </c>
      <c r="F9536" t="s">
        <v>13</v>
      </c>
      <c r="G9536" t="s">
        <v>6827</v>
      </c>
      <c r="H9536" s="1">
        <v>0.2</v>
      </c>
      <c r="I9536" s="2">
        <v>43649</v>
      </c>
      <c r="J9536" t="s">
        <v>6967</v>
      </c>
      <c r="K9536" t="s">
        <v>102</v>
      </c>
      <c r="L9536">
        <v>43130</v>
      </c>
      <c r="M9536">
        <v>1654</v>
      </c>
      <c r="N9536" t="s">
        <v>3702</v>
      </c>
      <c r="O9536">
        <v>11</v>
      </c>
      <c r="P9536">
        <v>6</v>
      </c>
      <c r="Q9536" t="s">
        <v>104</v>
      </c>
      <c r="R9536" t="s">
        <v>8304</v>
      </c>
      <c r="S9536">
        <v>11.22</v>
      </c>
      <c r="T9536">
        <v>31</v>
      </c>
      <c r="U9536" t="s">
        <v>76</v>
      </c>
      <c r="V9536" s="2">
        <v>43652</v>
      </c>
      <c r="W9536" t="s">
        <v>20</v>
      </c>
      <c r="X9536" t="s">
        <v>309</v>
      </c>
      <c r="Y9536" t="s">
        <v>64</v>
      </c>
    </row>
    <row r="9537" spans="1:25" x14ac:dyDescent="0.35">
      <c r="A9537">
        <v>2</v>
      </c>
      <c r="B9537" t="s">
        <v>43</v>
      </c>
      <c r="C9537">
        <v>3</v>
      </c>
      <c r="D9537" t="s">
        <v>26</v>
      </c>
      <c r="E9537" t="s">
        <v>2032</v>
      </c>
      <c r="F9537" t="s">
        <v>13</v>
      </c>
      <c r="G9537" t="s">
        <v>2632</v>
      </c>
      <c r="H9537" s="1">
        <v>0.2</v>
      </c>
      <c r="I9537" s="2">
        <v>43697</v>
      </c>
      <c r="J9537" t="s">
        <v>3710</v>
      </c>
      <c r="K9537" t="s">
        <v>30</v>
      </c>
      <c r="L9537">
        <v>93727</v>
      </c>
      <c r="M9537">
        <v>707</v>
      </c>
      <c r="N9537" t="s">
        <v>3365</v>
      </c>
      <c r="O9537">
        <v>78</v>
      </c>
      <c r="P9537">
        <v>5</v>
      </c>
      <c r="Q9537" t="s">
        <v>32</v>
      </c>
      <c r="R9537" t="s">
        <v>8304</v>
      </c>
      <c r="S9537">
        <v>77.709999999999994</v>
      </c>
      <c r="T9537">
        <v>239</v>
      </c>
      <c r="U9537" t="s">
        <v>19</v>
      </c>
      <c r="V9537" s="2">
        <v>43699</v>
      </c>
      <c r="W9537" t="s">
        <v>20</v>
      </c>
      <c r="X9537" t="s">
        <v>34</v>
      </c>
      <c r="Y9537" t="s">
        <v>54</v>
      </c>
    </row>
    <row r="9538" spans="1:25" hidden="1" x14ac:dyDescent="0.35">
      <c r="A9538">
        <v>2</v>
      </c>
      <c r="B9538" t="s">
        <v>25</v>
      </c>
      <c r="C9538">
        <v>1</v>
      </c>
      <c r="D9538" t="s">
        <v>11</v>
      </c>
      <c r="E9538" t="s">
        <v>1530</v>
      </c>
      <c r="F9538" t="s">
        <v>13</v>
      </c>
      <c r="G9538" t="s">
        <v>5228</v>
      </c>
      <c r="H9538" s="1">
        <v>0.1</v>
      </c>
      <c r="I9538" s="2">
        <v>43694</v>
      </c>
      <c r="J9538" t="s">
        <v>5229</v>
      </c>
      <c r="K9538" t="s">
        <v>102</v>
      </c>
      <c r="L9538">
        <v>13601</v>
      </c>
      <c r="M9538">
        <v>743</v>
      </c>
      <c r="N9538" t="s">
        <v>1490</v>
      </c>
      <c r="O9538">
        <v>98</v>
      </c>
      <c r="P9538">
        <v>2</v>
      </c>
      <c r="Q9538" t="s">
        <v>104</v>
      </c>
      <c r="R9538" t="s">
        <v>8304</v>
      </c>
      <c r="S9538">
        <v>97.65</v>
      </c>
      <c r="T9538">
        <v>463</v>
      </c>
      <c r="U9538" t="s">
        <v>33</v>
      </c>
      <c r="V9538" s="2">
        <v>43696</v>
      </c>
      <c r="W9538" t="s">
        <v>130</v>
      </c>
      <c r="X9538" t="s">
        <v>175</v>
      </c>
      <c r="Y9538" t="s">
        <v>24</v>
      </c>
    </row>
    <row r="9539" spans="1:25" hidden="1" x14ac:dyDescent="0.35">
      <c r="A9539">
        <v>2</v>
      </c>
      <c r="B9539" t="s">
        <v>25</v>
      </c>
      <c r="C9539">
        <v>1</v>
      </c>
      <c r="D9539" t="s">
        <v>26</v>
      </c>
      <c r="E9539" t="s">
        <v>1530</v>
      </c>
      <c r="F9539" t="s">
        <v>13</v>
      </c>
      <c r="G9539" t="s">
        <v>5228</v>
      </c>
      <c r="H9539" s="1">
        <v>0.2</v>
      </c>
      <c r="I9539" s="2">
        <v>43694</v>
      </c>
      <c r="J9539" t="s">
        <v>5229</v>
      </c>
      <c r="K9539" t="s">
        <v>102</v>
      </c>
      <c r="L9539">
        <v>13601</v>
      </c>
      <c r="M9539">
        <v>686</v>
      </c>
      <c r="N9539" t="s">
        <v>3160</v>
      </c>
      <c r="O9539">
        <v>302</v>
      </c>
      <c r="P9539">
        <v>5</v>
      </c>
      <c r="Q9539" t="s">
        <v>104</v>
      </c>
      <c r="R9539" t="s">
        <v>8304</v>
      </c>
      <c r="S9539">
        <v>302.37</v>
      </c>
      <c r="T9539">
        <v>896</v>
      </c>
      <c r="U9539" t="s">
        <v>33</v>
      </c>
      <c r="V9539" s="2">
        <v>43696</v>
      </c>
      <c r="W9539" t="s">
        <v>130</v>
      </c>
      <c r="X9539" t="s">
        <v>175</v>
      </c>
      <c r="Y9539" t="s">
        <v>54</v>
      </c>
    </row>
    <row r="9540" spans="1:25" hidden="1" x14ac:dyDescent="0.35">
      <c r="A9540">
        <v>1</v>
      </c>
      <c r="B9540" t="s">
        <v>10</v>
      </c>
      <c r="C9540">
        <v>1</v>
      </c>
      <c r="D9540" t="s">
        <v>50</v>
      </c>
      <c r="E9540" t="s">
        <v>3619</v>
      </c>
      <c r="F9540" t="s">
        <v>13</v>
      </c>
      <c r="G9540" t="s">
        <v>140</v>
      </c>
      <c r="H9540" s="1">
        <v>0</v>
      </c>
      <c r="I9540" s="2">
        <v>43774</v>
      </c>
      <c r="J9540" t="s">
        <v>6688</v>
      </c>
      <c r="K9540" t="s">
        <v>30</v>
      </c>
      <c r="L9540">
        <v>87401</v>
      </c>
      <c r="M9540">
        <v>1115</v>
      </c>
      <c r="N9540" t="s">
        <v>784</v>
      </c>
      <c r="O9540">
        <v>54</v>
      </c>
      <c r="P9540">
        <v>1</v>
      </c>
      <c r="Q9540" t="s">
        <v>32</v>
      </c>
      <c r="R9540" t="s">
        <v>8304</v>
      </c>
      <c r="S9540">
        <v>54.4</v>
      </c>
      <c r="T9540">
        <v>160</v>
      </c>
      <c r="U9540" t="s">
        <v>33</v>
      </c>
      <c r="V9540" s="2">
        <v>43775</v>
      </c>
      <c r="W9540" t="s">
        <v>130</v>
      </c>
      <c r="X9540" t="s">
        <v>413</v>
      </c>
      <c r="Y9540" t="s">
        <v>113</v>
      </c>
    </row>
    <row r="9541" spans="1:25" hidden="1" x14ac:dyDescent="0.35">
      <c r="A9541">
        <v>4</v>
      </c>
      <c r="B9541" t="s">
        <v>43</v>
      </c>
      <c r="C9541">
        <v>6</v>
      </c>
      <c r="D9541" t="s">
        <v>26</v>
      </c>
      <c r="E9541" t="s">
        <v>1832</v>
      </c>
      <c r="F9541" t="s">
        <v>13</v>
      </c>
      <c r="G9541" t="s">
        <v>193</v>
      </c>
      <c r="H9541" s="1">
        <v>0</v>
      </c>
      <c r="I9541" s="2">
        <v>43760</v>
      </c>
      <c r="J9541" t="s">
        <v>7410</v>
      </c>
      <c r="K9541" t="s">
        <v>73</v>
      </c>
      <c r="L9541">
        <v>74133</v>
      </c>
      <c r="M9541">
        <v>523</v>
      </c>
      <c r="N9541" t="s">
        <v>3026</v>
      </c>
      <c r="O9541">
        <v>12</v>
      </c>
      <c r="P9541">
        <v>4</v>
      </c>
      <c r="Q9541" t="s">
        <v>75</v>
      </c>
      <c r="R9541" t="s">
        <v>8304</v>
      </c>
      <c r="S9541">
        <v>12.03</v>
      </c>
      <c r="T9541">
        <v>36</v>
      </c>
      <c r="U9541" t="s">
        <v>76</v>
      </c>
      <c r="V9541" s="2">
        <v>43764</v>
      </c>
      <c r="W9541" t="s">
        <v>39</v>
      </c>
      <c r="X9541" t="s">
        <v>401</v>
      </c>
      <c r="Y9541" t="s">
        <v>49</v>
      </c>
    </row>
    <row r="9542" spans="1:25" hidden="1" x14ac:dyDescent="0.35">
      <c r="A9542">
        <v>4</v>
      </c>
      <c r="B9542" t="s">
        <v>43</v>
      </c>
      <c r="C9542">
        <v>6</v>
      </c>
      <c r="D9542" t="s">
        <v>11</v>
      </c>
      <c r="E9542" t="s">
        <v>493</v>
      </c>
      <c r="F9542" t="s">
        <v>13</v>
      </c>
      <c r="G9542" t="s">
        <v>5800</v>
      </c>
      <c r="H9542" s="1">
        <v>0.2</v>
      </c>
      <c r="I9542" s="2">
        <v>43801</v>
      </c>
      <c r="J9542" t="s">
        <v>5801</v>
      </c>
      <c r="K9542" t="s">
        <v>30</v>
      </c>
      <c r="L9542">
        <v>80219</v>
      </c>
      <c r="M9542">
        <v>837</v>
      </c>
      <c r="N9542" t="s">
        <v>1467</v>
      </c>
      <c r="O9542">
        <v>68</v>
      </c>
      <c r="P9542">
        <v>5</v>
      </c>
      <c r="Q9542" t="s">
        <v>32</v>
      </c>
      <c r="R9542" t="s">
        <v>8304</v>
      </c>
      <c r="S9542">
        <v>68</v>
      </c>
      <c r="T9542">
        <v>907</v>
      </c>
      <c r="U9542" t="s">
        <v>33</v>
      </c>
      <c r="V9542" s="2">
        <v>43805</v>
      </c>
      <c r="W9542" t="s">
        <v>39</v>
      </c>
      <c r="X9542" t="s">
        <v>285</v>
      </c>
      <c r="Y9542" t="s">
        <v>24</v>
      </c>
    </row>
    <row r="9543" spans="1:25" hidden="1" x14ac:dyDescent="0.35">
      <c r="A9543">
        <v>4</v>
      </c>
      <c r="B9543" t="s">
        <v>43</v>
      </c>
      <c r="C9543">
        <v>6</v>
      </c>
      <c r="D9543" t="s">
        <v>11</v>
      </c>
      <c r="E9543" t="s">
        <v>493</v>
      </c>
      <c r="F9543" t="s">
        <v>13</v>
      </c>
      <c r="G9543" t="s">
        <v>5800</v>
      </c>
      <c r="H9543" s="1">
        <v>0.2</v>
      </c>
      <c r="I9543" s="2">
        <v>43801</v>
      </c>
      <c r="J9543" t="s">
        <v>5801</v>
      </c>
      <c r="K9543" t="s">
        <v>30</v>
      </c>
      <c r="L9543">
        <v>80219</v>
      </c>
      <c r="M9543">
        <v>1534</v>
      </c>
      <c r="N9543" t="s">
        <v>8220</v>
      </c>
      <c r="O9543">
        <v>0</v>
      </c>
      <c r="P9543">
        <v>6</v>
      </c>
      <c r="Q9543" t="s">
        <v>32</v>
      </c>
      <c r="R9543" t="s">
        <v>8304</v>
      </c>
      <c r="S9543">
        <v>0</v>
      </c>
      <c r="T9543">
        <v>509</v>
      </c>
      <c r="U9543" t="s">
        <v>33</v>
      </c>
      <c r="V9543" s="2">
        <v>43805</v>
      </c>
      <c r="W9543" t="s">
        <v>39</v>
      </c>
      <c r="X9543" t="s">
        <v>285</v>
      </c>
      <c r="Y9543" t="s">
        <v>47</v>
      </c>
    </row>
    <row r="9544" spans="1:25" hidden="1" x14ac:dyDescent="0.35">
      <c r="A9544">
        <v>4</v>
      </c>
      <c r="B9544" t="s">
        <v>43</v>
      </c>
      <c r="C9544">
        <v>6</v>
      </c>
      <c r="D9544" t="s">
        <v>11</v>
      </c>
      <c r="E9544" t="s">
        <v>493</v>
      </c>
      <c r="F9544" t="s">
        <v>13</v>
      </c>
      <c r="G9544" t="s">
        <v>5800</v>
      </c>
      <c r="H9544" s="1">
        <v>0.7</v>
      </c>
      <c r="I9544" s="2">
        <v>43801</v>
      </c>
      <c r="J9544" t="s">
        <v>5801</v>
      </c>
      <c r="K9544" t="s">
        <v>30</v>
      </c>
      <c r="L9544">
        <v>80219</v>
      </c>
      <c r="M9544">
        <v>822</v>
      </c>
      <c r="N9544" t="s">
        <v>1497</v>
      </c>
      <c r="O9544">
        <v>-364</v>
      </c>
      <c r="P9544">
        <v>8</v>
      </c>
      <c r="Q9544" t="s">
        <v>32</v>
      </c>
      <c r="R9544" t="s">
        <v>8304</v>
      </c>
      <c r="S9544">
        <v>-363.53</v>
      </c>
      <c r="T9544">
        <v>242</v>
      </c>
      <c r="U9544" t="s">
        <v>33</v>
      </c>
      <c r="V9544" s="2">
        <v>43805</v>
      </c>
      <c r="W9544" t="s">
        <v>39</v>
      </c>
      <c r="X9544" t="s">
        <v>285</v>
      </c>
      <c r="Y9544" t="s">
        <v>22</v>
      </c>
    </row>
    <row r="9545" spans="1:25" hidden="1" x14ac:dyDescent="0.35">
      <c r="A9545">
        <v>4</v>
      </c>
      <c r="B9545" t="s">
        <v>43</v>
      </c>
      <c r="C9545">
        <v>6</v>
      </c>
      <c r="D9545" t="s">
        <v>26</v>
      </c>
      <c r="E9545" t="s">
        <v>493</v>
      </c>
      <c r="F9545" t="s">
        <v>13</v>
      </c>
      <c r="G9545" t="s">
        <v>5800</v>
      </c>
      <c r="H9545" s="1">
        <v>0.2</v>
      </c>
      <c r="I9545" s="2">
        <v>43801</v>
      </c>
      <c r="J9545" t="s">
        <v>5801</v>
      </c>
      <c r="K9545" t="s">
        <v>30</v>
      </c>
      <c r="L9545">
        <v>80219</v>
      </c>
      <c r="M9545">
        <v>982</v>
      </c>
      <c r="N9545" t="s">
        <v>905</v>
      </c>
      <c r="O9545">
        <v>13</v>
      </c>
      <c r="P9545">
        <v>1</v>
      </c>
      <c r="Q9545" t="s">
        <v>32</v>
      </c>
      <c r="R9545" t="s">
        <v>8304</v>
      </c>
      <c r="S9545">
        <v>12.86</v>
      </c>
      <c r="T9545">
        <v>114</v>
      </c>
      <c r="U9545" t="s">
        <v>33</v>
      </c>
      <c r="V9545" s="2">
        <v>43805</v>
      </c>
      <c r="W9545" t="s">
        <v>39</v>
      </c>
      <c r="X9545" t="s">
        <v>285</v>
      </c>
      <c r="Y9545" t="s">
        <v>42</v>
      </c>
    </row>
    <row r="9546" spans="1:25" hidden="1" x14ac:dyDescent="0.35">
      <c r="A9546">
        <v>4</v>
      </c>
      <c r="B9546" t="s">
        <v>43</v>
      </c>
      <c r="C9546">
        <v>6</v>
      </c>
      <c r="D9546" t="s">
        <v>26</v>
      </c>
      <c r="E9546" t="s">
        <v>493</v>
      </c>
      <c r="F9546" t="s">
        <v>13</v>
      </c>
      <c r="G9546" t="s">
        <v>5800</v>
      </c>
      <c r="H9546" s="1">
        <v>0.7</v>
      </c>
      <c r="I9546" s="2">
        <v>43801</v>
      </c>
      <c r="J9546" t="s">
        <v>5801</v>
      </c>
      <c r="K9546" t="s">
        <v>30</v>
      </c>
      <c r="L9546">
        <v>80219</v>
      </c>
      <c r="M9546">
        <v>124</v>
      </c>
      <c r="N9546" t="s">
        <v>2993</v>
      </c>
      <c r="O9546">
        <v>-24</v>
      </c>
      <c r="P9546">
        <v>8</v>
      </c>
      <c r="Q9546" t="s">
        <v>32</v>
      </c>
      <c r="R9546" t="s">
        <v>8304</v>
      </c>
      <c r="S9546">
        <v>-24.42</v>
      </c>
      <c r="T9546">
        <v>37</v>
      </c>
      <c r="U9546" t="s">
        <v>33</v>
      </c>
      <c r="V9546" s="2">
        <v>43805</v>
      </c>
      <c r="W9546" t="s">
        <v>39</v>
      </c>
      <c r="X9546" t="s">
        <v>285</v>
      </c>
      <c r="Y9546" t="s">
        <v>54</v>
      </c>
    </row>
    <row r="9547" spans="1:25" hidden="1" x14ac:dyDescent="0.35">
      <c r="A9547">
        <v>4</v>
      </c>
      <c r="B9547" t="s">
        <v>43</v>
      </c>
      <c r="C9547">
        <v>6</v>
      </c>
      <c r="D9547" t="s">
        <v>50</v>
      </c>
      <c r="E9547" t="s">
        <v>493</v>
      </c>
      <c r="F9547" t="s">
        <v>13</v>
      </c>
      <c r="G9547" t="s">
        <v>5800</v>
      </c>
      <c r="H9547" s="1">
        <v>0.2</v>
      </c>
      <c r="I9547" s="2">
        <v>43801</v>
      </c>
      <c r="J9547" t="s">
        <v>5801</v>
      </c>
      <c r="K9547" t="s">
        <v>30</v>
      </c>
      <c r="L9547">
        <v>80219</v>
      </c>
      <c r="M9547">
        <v>1439</v>
      </c>
      <c r="N9547" t="s">
        <v>6706</v>
      </c>
      <c r="O9547">
        <v>5</v>
      </c>
      <c r="P9547">
        <v>2</v>
      </c>
      <c r="Q9547" t="s">
        <v>32</v>
      </c>
      <c r="R9547" t="s">
        <v>8304</v>
      </c>
      <c r="S9547">
        <v>4.96</v>
      </c>
      <c r="T9547">
        <v>50</v>
      </c>
      <c r="U9547" t="s">
        <v>33</v>
      </c>
      <c r="V9547" s="2">
        <v>43805</v>
      </c>
      <c r="W9547" t="s">
        <v>39</v>
      </c>
      <c r="X9547" t="s">
        <v>285</v>
      </c>
      <c r="Y9547" t="s">
        <v>52</v>
      </c>
    </row>
    <row r="9548" spans="1:25" hidden="1" x14ac:dyDescent="0.35">
      <c r="A9548">
        <v>4</v>
      </c>
      <c r="B9548" t="s">
        <v>43</v>
      </c>
      <c r="C9548">
        <v>6</v>
      </c>
      <c r="D9548" t="s">
        <v>50</v>
      </c>
      <c r="E9548" t="s">
        <v>493</v>
      </c>
      <c r="F9548" t="s">
        <v>13</v>
      </c>
      <c r="G9548" t="s">
        <v>5800</v>
      </c>
      <c r="H9548" s="1">
        <v>0.2</v>
      </c>
      <c r="I9548" s="2">
        <v>43801</v>
      </c>
      <c r="J9548" t="s">
        <v>5801</v>
      </c>
      <c r="K9548" t="s">
        <v>30</v>
      </c>
      <c r="L9548">
        <v>80219</v>
      </c>
      <c r="M9548">
        <v>1045</v>
      </c>
      <c r="N9548" t="s">
        <v>6819</v>
      </c>
      <c r="O9548">
        <v>-14</v>
      </c>
      <c r="P9548">
        <v>6</v>
      </c>
      <c r="Q9548" t="s">
        <v>32</v>
      </c>
      <c r="R9548" t="s">
        <v>8304</v>
      </c>
      <c r="S9548">
        <v>-14.34</v>
      </c>
      <c r="T9548">
        <v>57</v>
      </c>
      <c r="U9548" t="s">
        <v>33</v>
      </c>
      <c r="V9548" s="2">
        <v>43805</v>
      </c>
      <c r="W9548" t="s">
        <v>39</v>
      </c>
      <c r="X9548" t="s">
        <v>285</v>
      </c>
      <c r="Y9548" t="s">
        <v>52</v>
      </c>
    </row>
    <row r="9549" spans="1:25" hidden="1" x14ac:dyDescent="0.35">
      <c r="A9549">
        <v>4</v>
      </c>
      <c r="B9549" t="s">
        <v>43</v>
      </c>
      <c r="C9549">
        <v>6</v>
      </c>
      <c r="D9549" t="s">
        <v>50</v>
      </c>
      <c r="E9549" t="s">
        <v>122</v>
      </c>
      <c r="F9549" t="s">
        <v>13</v>
      </c>
      <c r="G9549" t="s">
        <v>525</v>
      </c>
      <c r="H9549" s="1">
        <v>0.2</v>
      </c>
      <c r="I9549" s="2">
        <v>43613</v>
      </c>
      <c r="J9549" t="s">
        <v>5008</v>
      </c>
      <c r="K9549" t="s">
        <v>73</v>
      </c>
      <c r="L9549">
        <v>77070</v>
      </c>
      <c r="M9549">
        <v>1488</v>
      </c>
      <c r="N9549" t="s">
        <v>4956</v>
      </c>
      <c r="O9549">
        <v>4</v>
      </c>
      <c r="P9549">
        <v>4</v>
      </c>
      <c r="Q9549" t="s">
        <v>75</v>
      </c>
      <c r="R9549" t="s">
        <v>8304</v>
      </c>
      <c r="S9549">
        <v>4.08</v>
      </c>
      <c r="T9549">
        <v>54</v>
      </c>
      <c r="U9549" t="s">
        <v>19</v>
      </c>
      <c r="V9549" s="2">
        <v>43617</v>
      </c>
      <c r="W9549" t="s">
        <v>39</v>
      </c>
      <c r="X9549" t="s">
        <v>77</v>
      </c>
      <c r="Y9549" t="s">
        <v>52</v>
      </c>
    </row>
    <row r="9550" spans="1:25" hidden="1" x14ac:dyDescent="0.35">
      <c r="A9550">
        <v>4</v>
      </c>
      <c r="B9550" t="s">
        <v>25</v>
      </c>
      <c r="C9550">
        <v>3</v>
      </c>
      <c r="D9550" t="s">
        <v>26</v>
      </c>
      <c r="E9550" t="s">
        <v>2422</v>
      </c>
      <c r="F9550" t="s">
        <v>13</v>
      </c>
      <c r="G9550" t="s">
        <v>620</v>
      </c>
      <c r="H9550" s="1">
        <v>0.2</v>
      </c>
      <c r="I9550" s="2">
        <v>43617</v>
      </c>
      <c r="J9550" t="s">
        <v>6085</v>
      </c>
      <c r="K9550" t="s">
        <v>102</v>
      </c>
      <c r="L9550">
        <v>43615</v>
      </c>
      <c r="M9550">
        <v>610</v>
      </c>
      <c r="N9550" t="s">
        <v>4103</v>
      </c>
      <c r="O9550">
        <v>1</v>
      </c>
      <c r="P9550">
        <v>5</v>
      </c>
      <c r="Q9550" t="s">
        <v>104</v>
      </c>
      <c r="R9550" t="s">
        <v>8304</v>
      </c>
      <c r="S9550">
        <v>1.31</v>
      </c>
      <c r="T9550">
        <v>17</v>
      </c>
      <c r="U9550" t="s">
        <v>33</v>
      </c>
      <c r="V9550" s="2">
        <v>43621</v>
      </c>
      <c r="W9550" t="s">
        <v>20</v>
      </c>
      <c r="X9550" t="s">
        <v>309</v>
      </c>
      <c r="Y9550" t="s">
        <v>56</v>
      </c>
    </row>
    <row r="9551" spans="1:25" x14ac:dyDescent="0.35">
      <c r="A9551">
        <v>5</v>
      </c>
      <c r="B9551" t="s">
        <v>43</v>
      </c>
      <c r="C9551">
        <v>6</v>
      </c>
      <c r="D9551" t="s">
        <v>26</v>
      </c>
      <c r="E9551" t="s">
        <v>27</v>
      </c>
      <c r="F9551" t="s">
        <v>13</v>
      </c>
      <c r="G9551" t="s">
        <v>2887</v>
      </c>
      <c r="H9551" s="1">
        <v>0</v>
      </c>
      <c r="I9551" s="2">
        <v>43646</v>
      </c>
      <c r="J9551" t="s">
        <v>4581</v>
      </c>
      <c r="K9551" t="s">
        <v>30</v>
      </c>
      <c r="L9551">
        <v>90045</v>
      </c>
      <c r="M9551">
        <v>1712</v>
      </c>
      <c r="N9551" t="s">
        <v>4492</v>
      </c>
      <c r="O9551">
        <v>100</v>
      </c>
      <c r="P9551">
        <v>5</v>
      </c>
      <c r="Q9551" t="s">
        <v>32</v>
      </c>
      <c r="R9551" t="s">
        <v>8304</v>
      </c>
      <c r="S9551">
        <v>100.43</v>
      </c>
      <c r="T9551">
        <v>205</v>
      </c>
      <c r="U9551" t="s">
        <v>19</v>
      </c>
      <c r="V9551" s="2">
        <v>43651</v>
      </c>
      <c r="W9551" t="s">
        <v>39</v>
      </c>
      <c r="X9551" t="s">
        <v>34</v>
      </c>
      <c r="Y9551" t="s">
        <v>64</v>
      </c>
    </row>
    <row r="9552" spans="1:25" hidden="1" x14ac:dyDescent="0.35">
      <c r="A9552">
        <v>4</v>
      </c>
      <c r="B9552" t="s">
        <v>43</v>
      </c>
      <c r="C9552">
        <v>6</v>
      </c>
      <c r="D9552" t="s">
        <v>50</v>
      </c>
      <c r="E9552" t="s">
        <v>65</v>
      </c>
      <c r="F9552" t="s">
        <v>13</v>
      </c>
      <c r="G9552" t="s">
        <v>2208</v>
      </c>
      <c r="H9552" s="1">
        <v>0</v>
      </c>
      <c r="I9552" s="2">
        <v>43675</v>
      </c>
      <c r="J9552" t="s">
        <v>5143</v>
      </c>
      <c r="K9552" t="s">
        <v>30</v>
      </c>
      <c r="L9552">
        <v>98115</v>
      </c>
      <c r="M9552">
        <v>917</v>
      </c>
      <c r="N9552" t="s">
        <v>112</v>
      </c>
      <c r="O9552">
        <v>12</v>
      </c>
      <c r="P9552">
        <v>3</v>
      </c>
      <c r="Q9552" t="s">
        <v>32</v>
      </c>
      <c r="R9552" t="s">
        <v>8304</v>
      </c>
      <c r="S9552">
        <v>11.77</v>
      </c>
      <c r="T9552">
        <v>91</v>
      </c>
      <c r="U9552" t="s">
        <v>19</v>
      </c>
      <c r="V9552" s="2">
        <v>43679</v>
      </c>
      <c r="W9552" t="s">
        <v>39</v>
      </c>
      <c r="X9552" t="s">
        <v>69</v>
      </c>
      <c r="Y9552" t="s">
        <v>113</v>
      </c>
    </row>
    <row r="9553" spans="1:25" hidden="1" x14ac:dyDescent="0.35">
      <c r="A9553">
        <v>5</v>
      </c>
      <c r="B9553" t="s">
        <v>43</v>
      </c>
      <c r="C9553">
        <v>6</v>
      </c>
      <c r="D9553" t="s">
        <v>11</v>
      </c>
      <c r="E9553" t="s">
        <v>2211</v>
      </c>
      <c r="F9553" t="s">
        <v>13</v>
      </c>
      <c r="G9553" t="s">
        <v>348</v>
      </c>
      <c r="H9553" s="1">
        <v>0.3</v>
      </c>
      <c r="I9553" s="2">
        <v>43813</v>
      </c>
      <c r="J9553" t="s">
        <v>2226</v>
      </c>
      <c r="K9553" t="s">
        <v>73</v>
      </c>
      <c r="L9553">
        <v>75023</v>
      </c>
      <c r="M9553">
        <v>368</v>
      </c>
      <c r="N9553" t="s">
        <v>38</v>
      </c>
      <c r="O9553">
        <v>-97</v>
      </c>
      <c r="P9553">
        <v>4</v>
      </c>
      <c r="Q9553" t="s">
        <v>75</v>
      </c>
      <c r="R9553" t="s">
        <v>8304</v>
      </c>
      <c r="S9553">
        <v>-97.5</v>
      </c>
      <c r="T9553">
        <v>975</v>
      </c>
      <c r="U9553" t="s">
        <v>19</v>
      </c>
      <c r="V9553" s="2">
        <v>43818</v>
      </c>
      <c r="W9553" t="s">
        <v>39</v>
      </c>
      <c r="X9553" t="s">
        <v>77</v>
      </c>
      <c r="Y9553" t="s">
        <v>41</v>
      </c>
    </row>
    <row r="9554" spans="1:25" x14ac:dyDescent="0.35">
      <c r="A9554">
        <v>5</v>
      </c>
      <c r="B9554" t="s">
        <v>43</v>
      </c>
      <c r="C9554">
        <v>6</v>
      </c>
      <c r="D9554" t="s">
        <v>26</v>
      </c>
      <c r="E9554" t="s">
        <v>3641</v>
      </c>
      <c r="F9554" t="s">
        <v>13</v>
      </c>
      <c r="G9554" t="s">
        <v>575</v>
      </c>
      <c r="H9554" s="1">
        <v>0</v>
      </c>
      <c r="I9554" s="2">
        <v>43468</v>
      </c>
      <c r="J9554" t="s">
        <v>4593</v>
      </c>
      <c r="K9554" t="s">
        <v>30</v>
      </c>
      <c r="L9554">
        <v>91730</v>
      </c>
      <c r="M9554">
        <v>1697</v>
      </c>
      <c r="N9554" t="s">
        <v>3859</v>
      </c>
      <c r="O9554">
        <v>19</v>
      </c>
      <c r="P9554">
        <v>6</v>
      </c>
      <c r="Q9554" t="s">
        <v>32</v>
      </c>
      <c r="R9554" t="s">
        <v>8304</v>
      </c>
      <c r="S9554">
        <v>18.66</v>
      </c>
      <c r="T9554">
        <v>39</v>
      </c>
      <c r="U9554" t="s">
        <v>19</v>
      </c>
      <c r="V9554" s="2">
        <v>43473</v>
      </c>
      <c r="W9554" t="s">
        <v>39</v>
      </c>
      <c r="X9554" t="s">
        <v>34</v>
      </c>
      <c r="Y9554" t="s">
        <v>64</v>
      </c>
    </row>
    <row r="9555" spans="1:25" hidden="1" x14ac:dyDescent="0.35">
      <c r="A9555">
        <v>6</v>
      </c>
      <c r="B9555" t="s">
        <v>10</v>
      </c>
      <c r="C9555">
        <v>6</v>
      </c>
      <c r="D9555" t="s">
        <v>50</v>
      </c>
      <c r="E9555" t="s">
        <v>287</v>
      </c>
      <c r="F9555" t="s">
        <v>13</v>
      </c>
      <c r="G9555" t="s">
        <v>6948</v>
      </c>
      <c r="H9555" s="1">
        <v>0.2</v>
      </c>
      <c r="I9555" s="2">
        <v>43697</v>
      </c>
      <c r="J9555" t="s">
        <v>7778</v>
      </c>
      <c r="K9555" t="s">
        <v>16</v>
      </c>
      <c r="L9555">
        <v>28205</v>
      </c>
      <c r="M9555">
        <v>1279</v>
      </c>
      <c r="N9555" t="s">
        <v>4710</v>
      </c>
      <c r="O9555">
        <v>4</v>
      </c>
      <c r="P9555">
        <v>1</v>
      </c>
      <c r="Q9555" t="s">
        <v>18</v>
      </c>
      <c r="R9555" t="s">
        <v>8304</v>
      </c>
      <c r="S9555">
        <v>3.6</v>
      </c>
      <c r="T9555">
        <v>36</v>
      </c>
      <c r="U9555" t="s">
        <v>76</v>
      </c>
      <c r="V9555" s="2">
        <v>43703</v>
      </c>
      <c r="W9555" t="s">
        <v>39</v>
      </c>
      <c r="X9555" t="s">
        <v>63</v>
      </c>
      <c r="Y9555" t="s">
        <v>52</v>
      </c>
    </row>
    <row r="9556" spans="1:25" hidden="1" x14ac:dyDescent="0.35">
      <c r="A9556">
        <v>5</v>
      </c>
      <c r="B9556" t="s">
        <v>43</v>
      </c>
      <c r="C9556">
        <v>6</v>
      </c>
      <c r="D9556" t="s">
        <v>50</v>
      </c>
      <c r="E9556" t="s">
        <v>2303</v>
      </c>
      <c r="F9556" t="s">
        <v>13</v>
      </c>
      <c r="G9556" t="s">
        <v>7046</v>
      </c>
      <c r="H9556" s="1">
        <v>0</v>
      </c>
      <c r="I9556" s="2">
        <v>43785</v>
      </c>
      <c r="J9556" t="s">
        <v>7760</v>
      </c>
      <c r="K9556" t="s">
        <v>102</v>
      </c>
      <c r="L9556">
        <v>10701</v>
      </c>
      <c r="M9556">
        <v>799</v>
      </c>
      <c r="N9556" t="s">
        <v>6761</v>
      </c>
      <c r="O9556">
        <v>24</v>
      </c>
      <c r="P9556">
        <v>4</v>
      </c>
      <c r="Q9556" t="s">
        <v>104</v>
      </c>
      <c r="R9556" t="s">
        <v>8304</v>
      </c>
      <c r="S9556">
        <v>24.12</v>
      </c>
      <c r="T9556">
        <v>52</v>
      </c>
      <c r="U9556" t="s">
        <v>76</v>
      </c>
      <c r="V9556" s="2">
        <v>43790</v>
      </c>
      <c r="W9556" t="s">
        <v>39</v>
      </c>
      <c r="X9556" t="s">
        <v>175</v>
      </c>
      <c r="Y9556" t="s">
        <v>422</v>
      </c>
    </row>
    <row r="9557" spans="1:25" hidden="1" x14ac:dyDescent="0.35">
      <c r="A9557">
        <v>5</v>
      </c>
      <c r="B9557" t="s">
        <v>43</v>
      </c>
      <c r="C9557">
        <v>6</v>
      </c>
      <c r="D9557" t="s">
        <v>26</v>
      </c>
      <c r="E9557" t="s">
        <v>231</v>
      </c>
      <c r="F9557" t="s">
        <v>13</v>
      </c>
      <c r="G9557" t="s">
        <v>5323</v>
      </c>
      <c r="H9557" s="1">
        <v>0.2</v>
      </c>
      <c r="I9557" s="2">
        <v>43758</v>
      </c>
      <c r="J9557" t="s">
        <v>6511</v>
      </c>
      <c r="K9557" t="s">
        <v>16</v>
      </c>
      <c r="L9557">
        <v>27707</v>
      </c>
      <c r="M9557">
        <v>780</v>
      </c>
      <c r="N9557" t="s">
        <v>1052</v>
      </c>
      <c r="O9557">
        <v>4</v>
      </c>
      <c r="P9557">
        <v>3</v>
      </c>
      <c r="Q9557" t="s">
        <v>18</v>
      </c>
      <c r="R9557" t="s">
        <v>8304</v>
      </c>
      <c r="S9557">
        <v>4.4800000000000004</v>
      </c>
      <c r="T9557">
        <v>14</v>
      </c>
      <c r="U9557" t="s">
        <v>33</v>
      </c>
      <c r="V9557" s="2">
        <v>43763</v>
      </c>
      <c r="W9557" t="s">
        <v>39</v>
      </c>
      <c r="X9557" t="s">
        <v>63</v>
      </c>
      <c r="Y9557" t="s">
        <v>64</v>
      </c>
    </row>
    <row r="9558" spans="1:25" hidden="1" x14ac:dyDescent="0.35">
      <c r="A9558">
        <v>5</v>
      </c>
      <c r="B9558" t="s">
        <v>43</v>
      </c>
      <c r="C9558">
        <v>6</v>
      </c>
      <c r="D9558" t="s">
        <v>50</v>
      </c>
      <c r="E9558" t="s">
        <v>231</v>
      </c>
      <c r="F9558" t="s">
        <v>13</v>
      </c>
      <c r="G9558" t="s">
        <v>5323</v>
      </c>
      <c r="H9558" s="1">
        <v>0.2</v>
      </c>
      <c r="I9558" s="2">
        <v>43758</v>
      </c>
      <c r="J9558" t="s">
        <v>6511</v>
      </c>
      <c r="K9558" t="s">
        <v>16</v>
      </c>
      <c r="L9558">
        <v>27707</v>
      </c>
      <c r="M9558">
        <v>1254</v>
      </c>
      <c r="N9558" t="s">
        <v>4712</v>
      </c>
      <c r="O9558">
        <v>1</v>
      </c>
      <c r="P9558">
        <v>2</v>
      </c>
      <c r="Q9558" t="s">
        <v>18</v>
      </c>
      <c r="R9558" t="s">
        <v>8304</v>
      </c>
      <c r="S9558">
        <v>1.4</v>
      </c>
      <c r="T9558">
        <v>16</v>
      </c>
      <c r="U9558" t="s">
        <v>33</v>
      </c>
      <c r="V9558" s="2">
        <v>43763</v>
      </c>
      <c r="W9558" t="s">
        <v>39</v>
      </c>
      <c r="X9558" t="s">
        <v>63</v>
      </c>
      <c r="Y9558" t="s">
        <v>52</v>
      </c>
    </row>
    <row r="9559" spans="1:25" hidden="1" x14ac:dyDescent="0.35">
      <c r="A9559">
        <v>4</v>
      </c>
      <c r="B9559" t="s">
        <v>43</v>
      </c>
      <c r="C9559">
        <v>6</v>
      </c>
      <c r="D9559" t="s">
        <v>11</v>
      </c>
      <c r="E9559" t="s">
        <v>65</v>
      </c>
      <c r="F9559" t="s">
        <v>13</v>
      </c>
      <c r="G9559" t="s">
        <v>1673</v>
      </c>
      <c r="H9559" s="1">
        <v>0</v>
      </c>
      <c r="I9559" s="2">
        <v>43675</v>
      </c>
      <c r="J9559" t="s">
        <v>2587</v>
      </c>
      <c r="K9559" t="s">
        <v>30</v>
      </c>
      <c r="L9559">
        <v>98103</v>
      </c>
      <c r="M9559">
        <v>391</v>
      </c>
      <c r="N9559" t="s">
        <v>645</v>
      </c>
      <c r="O9559">
        <v>26</v>
      </c>
      <c r="P9559">
        <v>2</v>
      </c>
      <c r="Q9559" t="s">
        <v>32</v>
      </c>
      <c r="R9559" t="s">
        <v>8304</v>
      </c>
      <c r="S9559">
        <v>25.51</v>
      </c>
      <c r="T9559">
        <v>116</v>
      </c>
      <c r="U9559" t="s">
        <v>19</v>
      </c>
      <c r="V9559" s="2">
        <v>43679</v>
      </c>
      <c r="W9559" t="s">
        <v>39</v>
      </c>
      <c r="X9559" t="s">
        <v>69</v>
      </c>
      <c r="Y9559" t="s">
        <v>22</v>
      </c>
    </row>
    <row r="9560" spans="1:25" x14ac:dyDescent="0.35">
      <c r="A9560">
        <v>2</v>
      </c>
      <c r="B9560" t="s">
        <v>25</v>
      </c>
      <c r="C9560">
        <v>1</v>
      </c>
      <c r="D9560" t="s">
        <v>26</v>
      </c>
      <c r="E9560" t="s">
        <v>27</v>
      </c>
      <c r="F9560" t="s">
        <v>13</v>
      </c>
      <c r="G9560" t="s">
        <v>985</v>
      </c>
      <c r="H9560" s="1">
        <v>0</v>
      </c>
      <c r="I9560" s="2">
        <v>43747</v>
      </c>
      <c r="J9560" t="s">
        <v>3127</v>
      </c>
      <c r="K9560" t="s">
        <v>30</v>
      </c>
      <c r="L9560">
        <v>90032</v>
      </c>
      <c r="M9560">
        <v>1655</v>
      </c>
      <c r="N9560" t="s">
        <v>8236</v>
      </c>
      <c r="O9560">
        <v>17</v>
      </c>
      <c r="P9560">
        <v>5</v>
      </c>
      <c r="Q9560" t="s">
        <v>32</v>
      </c>
      <c r="R9560" t="s">
        <v>8304</v>
      </c>
      <c r="S9560">
        <v>16.54</v>
      </c>
      <c r="T9560">
        <v>35</v>
      </c>
      <c r="U9560" t="s">
        <v>19</v>
      </c>
      <c r="V9560" s="2">
        <v>43749</v>
      </c>
      <c r="W9560" t="s">
        <v>130</v>
      </c>
      <c r="X9560" t="s">
        <v>34</v>
      </c>
      <c r="Y9560" t="s">
        <v>64</v>
      </c>
    </row>
    <row r="9561" spans="1:25" x14ac:dyDescent="0.35">
      <c r="A9561">
        <v>5</v>
      </c>
      <c r="B9561" t="s">
        <v>43</v>
      </c>
      <c r="C9561">
        <v>6</v>
      </c>
      <c r="D9561" t="s">
        <v>26</v>
      </c>
      <c r="E9561" t="s">
        <v>27</v>
      </c>
      <c r="F9561" t="s">
        <v>13</v>
      </c>
      <c r="G9561" t="s">
        <v>3679</v>
      </c>
      <c r="H9561" s="1">
        <v>0</v>
      </c>
      <c r="I9561" s="2">
        <v>43771</v>
      </c>
      <c r="J9561" t="s">
        <v>4566</v>
      </c>
      <c r="K9561" t="s">
        <v>30</v>
      </c>
      <c r="L9561">
        <v>90036</v>
      </c>
      <c r="M9561">
        <v>631</v>
      </c>
      <c r="N9561" t="s">
        <v>3596</v>
      </c>
      <c r="O9561">
        <v>44</v>
      </c>
      <c r="P9561">
        <v>5</v>
      </c>
      <c r="Q9561" t="s">
        <v>32</v>
      </c>
      <c r="R9561" t="s">
        <v>8304</v>
      </c>
      <c r="S9561">
        <v>43.71</v>
      </c>
      <c r="T9561">
        <v>168</v>
      </c>
      <c r="U9561" t="s">
        <v>19</v>
      </c>
      <c r="V9561" s="2">
        <v>43776</v>
      </c>
      <c r="W9561" t="s">
        <v>39</v>
      </c>
      <c r="X9561" t="s">
        <v>34</v>
      </c>
      <c r="Y9561" t="s">
        <v>56</v>
      </c>
    </row>
    <row r="9562" spans="1:25" hidden="1" x14ac:dyDescent="0.35">
      <c r="A9562">
        <v>2</v>
      </c>
      <c r="B9562" t="s">
        <v>25</v>
      </c>
      <c r="C9562">
        <v>1</v>
      </c>
      <c r="D9562" t="s">
        <v>50</v>
      </c>
      <c r="E9562" t="s">
        <v>498</v>
      </c>
      <c r="F9562" t="s">
        <v>13</v>
      </c>
      <c r="G9562" t="s">
        <v>1792</v>
      </c>
      <c r="H9562" s="1">
        <v>0.2</v>
      </c>
      <c r="I9562" s="2">
        <v>43780</v>
      </c>
      <c r="J9562" t="s">
        <v>4715</v>
      </c>
      <c r="K9562" t="s">
        <v>73</v>
      </c>
      <c r="L9562">
        <v>75081</v>
      </c>
      <c r="M9562">
        <v>1229</v>
      </c>
      <c r="N9562" t="s">
        <v>4716</v>
      </c>
      <c r="O9562">
        <v>12</v>
      </c>
      <c r="P9562">
        <v>2</v>
      </c>
      <c r="Q9562" t="s">
        <v>75</v>
      </c>
      <c r="R9562" t="s">
        <v>8304</v>
      </c>
      <c r="S9562">
        <v>12.31</v>
      </c>
      <c r="T9562">
        <v>35</v>
      </c>
      <c r="U9562" t="s">
        <v>19</v>
      </c>
      <c r="V9562" s="2">
        <v>43782</v>
      </c>
      <c r="W9562" t="s">
        <v>130</v>
      </c>
      <c r="X9562" t="s">
        <v>77</v>
      </c>
      <c r="Y9562" t="s">
        <v>52</v>
      </c>
    </row>
    <row r="9563" spans="1:25" hidden="1" x14ac:dyDescent="0.35">
      <c r="A9563">
        <v>4</v>
      </c>
      <c r="B9563" t="s">
        <v>25</v>
      </c>
      <c r="C9563">
        <v>3</v>
      </c>
      <c r="D9563" t="s">
        <v>26</v>
      </c>
      <c r="E9563" t="s">
        <v>3469</v>
      </c>
      <c r="F9563" t="s">
        <v>13</v>
      </c>
      <c r="G9563" t="s">
        <v>1602</v>
      </c>
      <c r="H9563" s="1">
        <v>0</v>
      </c>
      <c r="I9563" s="2">
        <v>43786</v>
      </c>
      <c r="J9563" t="s">
        <v>3470</v>
      </c>
      <c r="K9563" t="s">
        <v>102</v>
      </c>
      <c r="L9563">
        <v>21740</v>
      </c>
      <c r="M9563">
        <v>134</v>
      </c>
      <c r="N9563" t="s">
        <v>817</v>
      </c>
      <c r="O9563">
        <v>21</v>
      </c>
      <c r="P9563">
        <v>6</v>
      </c>
      <c r="Q9563" t="s">
        <v>104</v>
      </c>
      <c r="R9563" t="s">
        <v>8304</v>
      </c>
      <c r="S9563">
        <v>20.59</v>
      </c>
      <c r="T9563">
        <v>44</v>
      </c>
      <c r="U9563" t="s">
        <v>19</v>
      </c>
      <c r="V9563" s="2">
        <v>43790</v>
      </c>
      <c r="W9563" t="s">
        <v>20</v>
      </c>
      <c r="X9563" t="s">
        <v>1549</v>
      </c>
      <c r="Y9563" t="s">
        <v>54</v>
      </c>
    </row>
    <row r="9564" spans="1:25" x14ac:dyDescent="0.35">
      <c r="A9564">
        <v>4</v>
      </c>
      <c r="B9564" t="s">
        <v>43</v>
      </c>
      <c r="C9564">
        <v>6</v>
      </c>
      <c r="D9564" t="s">
        <v>11</v>
      </c>
      <c r="E9564" t="s">
        <v>88</v>
      </c>
      <c r="F9564" t="s">
        <v>13</v>
      </c>
      <c r="G9564" t="s">
        <v>2140</v>
      </c>
      <c r="H9564" s="1">
        <v>0</v>
      </c>
      <c r="I9564" s="2">
        <v>43723</v>
      </c>
      <c r="J9564" t="s">
        <v>2646</v>
      </c>
      <c r="K9564" t="s">
        <v>30</v>
      </c>
      <c r="L9564">
        <v>94122</v>
      </c>
      <c r="M9564">
        <v>1534</v>
      </c>
      <c r="N9564" t="s">
        <v>8220</v>
      </c>
      <c r="O9564">
        <v>106</v>
      </c>
      <c r="P9564">
        <v>5</v>
      </c>
      <c r="Q9564" t="s">
        <v>32</v>
      </c>
      <c r="R9564" t="s">
        <v>8304</v>
      </c>
      <c r="S9564">
        <v>105.98</v>
      </c>
      <c r="T9564">
        <v>530</v>
      </c>
      <c r="U9564" t="s">
        <v>19</v>
      </c>
      <c r="V9564" s="2">
        <v>43727</v>
      </c>
      <c r="W9564" t="s">
        <v>39</v>
      </c>
      <c r="X9564" t="s">
        <v>34</v>
      </c>
      <c r="Y9564" t="s">
        <v>47</v>
      </c>
    </row>
    <row r="9565" spans="1:25" x14ac:dyDescent="0.35">
      <c r="A9565">
        <v>4</v>
      </c>
      <c r="B9565" t="s">
        <v>43</v>
      </c>
      <c r="C9565">
        <v>6</v>
      </c>
      <c r="D9565" t="s">
        <v>11</v>
      </c>
      <c r="E9565" t="s">
        <v>88</v>
      </c>
      <c r="F9565" t="s">
        <v>13</v>
      </c>
      <c r="G9565" t="s">
        <v>2140</v>
      </c>
      <c r="H9565" s="1">
        <v>0.2</v>
      </c>
      <c r="I9565" s="2">
        <v>43723</v>
      </c>
      <c r="J9565" t="s">
        <v>2646</v>
      </c>
      <c r="K9565" t="s">
        <v>30</v>
      </c>
      <c r="L9565">
        <v>94122</v>
      </c>
      <c r="M9565">
        <v>977</v>
      </c>
      <c r="N9565" t="s">
        <v>2088</v>
      </c>
      <c r="O9565">
        <v>0</v>
      </c>
      <c r="P9565">
        <v>3</v>
      </c>
      <c r="Q9565" t="s">
        <v>32</v>
      </c>
      <c r="R9565" t="s">
        <v>8304</v>
      </c>
      <c r="S9565">
        <v>0</v>
      </c>
      <c r="T9565">
        <v>218</v>
      </c>
      <c r="U9565" t="s">
        <v>19</v>
      </c>
      <c r="V9565" s="2">
        <v>43727</v>
      </c>
      <c r="W9565" t="s">
        <v>39</v>
      </c>
      <c r="X9565" t="s">
        <v>34</v>
      </c>
      <c r="Y9565" t="s">
        <v>24</v>
      </c>
    </row>
    <row r="9566" spans="1:25" x14ac:dyDescent="0.35">
      <c r="A9566">
        <v>4</v>
      </c>
      <c r="B9566" t="s">
        <v>43</v>
      </c>
      <c r="C9566">
        <v>6</v>
      </c>
      <c r="D9566" t="s">
        <v>26</v>
      </c>
      <c r="E9566" t="s">
        <v>88</v>
      </c>
      <c r="F9566" t="s">
        <v>13</v>
      </c>
      <c r="G9566" t="s">
        <v>2140</v>
      </c>
      <c r="H9566" s="1">
        <v>0</v>
      </c>
      <c r="I9566" s="2">
        <v>43723</v>
      </c>
      <c r="J9566" t="s">
        <v>2646</v>
      </c>
      <c r="K9566" t="s">
        <v>30</v>
      </c>
      <c r="L9566">
        <v>94122</v>
      </c>
      <c r="M9566">
        <v>286</v>
      </c>
      <c r="N9566" t="s">
        <v>3575</v>
      </c>
      <c r="O9566">
        <v>31</v>
      </c>
      <c r="P9566">
        <v>2</v>
      </c>
      <c r="Q9566" t="s">
        <v>32</v>
      </c>
      <c r="R9566" t="s">
        <v>8304</v>
      </c>
      <c r="S9566">
        <v>30.51</v>
      </c>
      <c r="T9566">
        <v>109</v>
      </c>
      <c r="U9566" t="s">
        <v>19</v>
      </c>
      <c r="V9566" s="2">
        <v>43727</v>
      </c>
      <c r="W9566" t="s">
        <v>39</v>
      </c>
      <c r="X9566" t="s">
        <v>34</v>
      </c>
      <c r="Y9566" t="s">
        <v>56</v>
      </c>
    </row>
    <row r="9567" spans="1:25" x14ac:dyDescent="0.35">
      <c r="A9567">
        <v>4</v>
      </c>
      <c r="B9567" t="s">
        <v>43</v>
      </c>
      <c r="C9567">
        <v>6</v>
      </c>
      <c r="D9567" t="s">
        <v>26</v>
      </c>
      <c r="E9567" t="s">
        <v>88</v>
      </c>
      <c r="F9567" t="s">
        <v>13</v>
      </c>
      <c r="G9567" t="s">
        <v>2140</v>
      </c>
      <c r="H9567" s="1">
        <v>0</v>
      </c>
      <c r="I9567" s="2">
        <v>43723</v>
      </c>
      <c r="J9567" t="s">
        <v>2646</v>
      </c>
      <c r="K9567" t="s">
        <v>30</v>
      </c>
      <c r="L9567">
        <v>94122</v>
      </c>
      <c r="M9567">
        <v>1258</v>
      </c>
      <c r="N9567" t="s">
        <v>3879</v>
      </c>
      <c r="O9567">
        <v>42</v>
      </c>
      <c r="P9567">
        <v>10</v>
      </c>
      <c r="Q9567" t="s">
        <v>32</v>
      </c>
      <c r="R9567" t="s">
        <v>8304</v>
      </c>
      <c r="S9567">
        <v>41.71</v>
      </c>
      <c r="T9567">
        <v>99</v>
      </c>
      <c r="U9567" t="s">
        <v>19</v>
      </c>
      <c r="V9567" s="2">
        <v>43727</v>
      </c>
      <c r="W9567" t="s">
        <v>39</v>
      </c>
      <c r="X9567" t="s">
        <v>34</v>
      </c>
      <c r="Y9567" t="s">
        <v>49</v>
      </c>
    </row>
    <row r="9568" spans="1:25" x14ac:dyDescent="0.35">
      <c r="A9568">
        <v>4</v>
      </c>
      <c r="B9568" t="s">
        <v>43</v>
      </c>
      <c r="C9568">
        <v>6</v>
      </c>
      <c r="D9568" t="s">
        <v>26</v>
      </c>
      <c r="E9568" t="s">
        <v>88</v>
      </c>
      <c r="F9568" t="s">
        <v>13</v>
      </c>
      <c r="G9568" t="s">
        <v>2140</v>
      </c>
      <c r="H9568" s="1">
        <v>0.2</v>
      </c>
      <c r="I9568" s="2">
        <v>43723</v>
      </c>
      <c r="J9568" t="s">
        <v>2646</v>
      </c>
      <c r="K9568" t="s">
        <v>30</v>
      </c>
      <c r="L9568">
        <v>94122</v>
      </c>
      <c r="M9568">
        <v>413</v>
      </c>
      <c r="N9568" t="s">
        <v>1092</v>
      </c>
      <c r="O9568">
        <v>1</v>
      </c>
      <c r="P9568">
        <v>1</v>
      </c>
      <c r="Q9568" t="s">
        <v>32</v>
      </c>
      <c r="R9568" t="s">
        <v>8304</v>
      </c>
      <c r="S9568">
        <v>0.84</v>
      </c>
      <c r="T9568">
        <v>3</v>
      </c>
      <c r="U9568" t="s">
        <v>19</v>
      </c>
      <c r="V9568" s="2">
        <v>43727</v>
      </c>
      <c r="W9568" t="s">
        <v>39</v>
      </c>
      <c r="X9568" t="s">
        <v>34</v>
      </c>
      <c r="Y9568" t="s">
        <v>54</v>
      </c>
    </row>
    <row r="9569" spans="1:25" hidden="1" x14ac:dyDescent="0.35">
      <c r="A9569">
        <v>0</v>
      </c>
      <c r="B9569" t="s">
        <v>10</v>
      </c>
      <c r="C9569">
        <v>0</v>
      </c>
      <c r="D9569" t="s">
        <v>50</v>
      </c>
      <c r="E9569" t="s">
        <v>372</v>
      </c>
      <c r="F9569" t="s">
        <v>13</v>
      </c>
      <c r="G9569" t="s">
        <v>1214</v>
      </c>
      <c r="H9569" s="1">
        <v>0.4</v>
      </c>
      <c r="I9569" s="2">
        <v>43781</v>
      </c>
      <c r="J9569" t="s">
        <v>6698</v>
      </c>
      <c r="K9569" t="s">
        <v>102</v>
      </c>
      <c r="L9569">
        <v>43055</v>
      </c>
      <c r="M9569">
        <v>939</v>
      </c>
      <c r="N9569" t="s">
        <v>4834</v>
      </c>
      <c r="O9569">
        <v>-93</v>
      </c>
      <c r="P9569">
        <v>3</v>
      </c>
      <c r="Q9569" t="s">
        <v>104</v>
      </c>
      <c r="R9569" t="s">
        <v>8304</v>
      </c>
      <c r="S9569">
        <v>-92.7</v>
      </c>
      <c r="T9569">
        <v>371</v>
      </c>
      <c r="U9569" t="s">
        <v>33</v>
      </c>
      <c r="V9569" s="2">
        <v>43781</v>
      </c>
      <c r="W9569" t="s">
        <v>773</v>
      </c>
      <c r="X9569" t="s">
        <v>309</v>
      </c>
      <c r="Y9569" t="s">
        <v>52</v>
      </c>
    </row>
    <row r="9570" spans="1:25" hidden="1" x14ac:dyDescent="0.35">
      <c r="A9570">
        <v>4</v>
      </c>
      <c r="B9570" t="s">
        <v>25</v>
      </c>
      <c r="C9570">
        <v>3</v>
      </c>
      <c r="D9570" t="s">
        <v>26</v>
      </c>
      <c r="E9570" t="s">
        <v>498</v>
      </c>
      <c r="F9570" t="s">
        <v>13</v>
      </c>
      <c r="G9570" t="s">
        <v>499</v>
      </c>
      <c r="H9570" s="1">
        <v>0.8</v>
      </c>
      <c r="I9570" s="2">
        <v>43816</v>
      </c>
      <c r="J9570" t="s">
        <v>500</v>
      </c>
      <c r="K9570" t="s">
        <v>73</v>
      </c>
      <c r="L9570">
        <v>75220</v>
      </c>
      <c r="M9570">
        <v>609</v>
      </c>
      <c r="N9570" t="s">
        <v>501</v>
      </c>
      <c r="O9570">
        <v>-179</v>
      </c>
      <c r="P9570">
        <v>2</v>
      </c>
      <c r="Q9570" t="s">
        <v>75</v>
      </c>
      <c r="R9570" t="s">
        <v>8304</v>
      </c>
      <c r="S9570">
        <v>-178.97</v>
      </c>
      <c r="T9570">
        <v>66</v>
      </c>
      <c r="U9570" t="s">
        <v>19</v>
      </c>
      <c r="V9570" s="2">
        <v>43820</v>
      </c>
      <c r="W9570" t="s">
        <v>20</v>
      </c>
      <c r="X9570" t="s">
        <v>77</v>
      </c>
      <c r="Y9570" t="s">
        <v>56</v>
      </c>
    </row>
    <row r="9571" spans="1:25" hidden="1" x14ac:dyDescent="0.35">
      <c r="A9571">
        <v>2</v>
      </c>
      <c r="B9571" t="s">
        <v>25</v>
      </c>
      <c r="C9571">
        <v>1</v>
      </c>
      <c r="D9571" t="s">
        <v>11</v>
      </c>
      <c r="E9571" t="s">
        <v>1675</v>
      </c>
      <c r="F9571" t="s">
        <v>13</v>
      </c>
      <c r="G9571" t="s">
        <v>1619</v>
      </c>
      <c r="H9571" s="1">
        <v>0</v>
      </c>
      <c r="I9571" s="2">
        <v>43612</v>
      </c>
      <c r="J9571" t="s">
        <v>1676</v>
      </c>
      <c r="K9571" t="s">
        <v>30</v>
      </c>
      <c r="L9571">
        <v>83201</v>
      </c>
      <c r="M9571">
        <v>552</v>
      </c>
      <c r="N9571" t="s">
        <v>1517</v>
      </c>
      <c r="O9571">
        <v>15</v>
      </c>
      <c r="P9571">
        <v>4</v>
      </c>
      <c r="Q9571" t="s">
        <v>32</v>
      </c>
      <c r="R9571" t="s">
        <v>8304</v>
      </c>
      <c r="S9571">
        <v>14.7</v>
      </c>
      <c r="T9571">
        <v>35</v>
      </c>
      <c r="U9571" t="s">
        <v>19</v>
      </c>
      <c r="V9571" s="2">
        <v>43614</v>
      </c>
      <c r="W9571" t="s">
        <v>130</v>
      </c>
      <c r="X9571" t="s">
        <v>1677</v>
      </c>
      <c r="Y9571" t="s">
        <v>47</v>
      </c>
    </row>
    <row r="9572" spans="1:25" hidden="1" x14ac:dyDescent="0.35">
      <c r="A9572">
        <v>2</v>
      </c>
      <c r="B9572" t="s">
        <v>25</v>
      </c>
      <c r="C9572">
        <v>1</v>
      </c>
      <c r="D9572" t="s">
        <v>26</v>
      </c>
      <c r="E9572" t="s">
        <v>1675</v>
      </c>
      <c r="F9572" t="s">
        <v>13</v>
      </c>
      <c r="G9572" t="s">
        <v>1619</v>
      </c>
      <c r="H9572" s="1">
        <v>0</v>
      </c>
      <c r="I9572" s="2">
        <v>43612</v>
      </c>
      <c r="J9572" t="s">
        <v>1676</v>
      </c>
      <c r="K9572" t="s">
        <v>30</v>
      </c>
      <c r="L9572">
        <v>83201</v>
      </c>
      <c r="M9572">
        <v>659</v>
      </c>
      <c r="N9572" t="s">
        <v>1443</v>
      </c>
      <c r="O9572">
        <v>29</v>
      </c>
      <c r="P9572">
        <v>5</v>
      </c>
      <c r="Q9572" t="s">
        <v>32</v>
      </c>
      <c r="R9572" t="s">
        <v>8304</v>
      </c>
      <c r="S9572">
        <v>28.63</v>
      </c>
      <c r="T9572">
        <v>477</v>
      </c>
      <c r="U9572" t="s">
        <v>19</v>
      </c>
      <c r="V9572" s="2">
        <v>43614</v>
      </c>
      <c r="W9572" t="s">
        <v>130</v>
      </c>
      <c r="X9572" t="s">
        <v>1677</v>
      </c>
      <c r="Y9572" t="s">
        <v>42</v>
      </c>
    </row>
    <row r="9573" spans="1:25" hidden="1" x14ac:dyDescent="0.35">
      <c r="A9573">
        <v>2</v>
      </c>
      <c r="B9573" t="s">
        <v>25</v>
      </c>
      <c r="C9573">
        <v>1</v>
      </c>
      <c r="D9573" t="s">
        <v>50</v>
      </c>
      <c r="E9573" t="s">
        <v>1675</v>
      </c>
      <c r="F9573" t="s">
        <v>13</v>
      </c>
      <c r="G9573" t="s">
        <v>1619</v>
      </c>
      <c r="H9573" s="1">
        <v>0.2</v>
      </c>
      <c r="I9573" s="2">
        <v>43612</v>
      </c>
      <c r="J9573" t="s">
        <v>1676</v>
      </c>
      <c r="K9573" t="s">
        <v>30</v>
      </c>
      <c r="L9573">
        <v>83201</v>
      </c>
      <c r="M9573">
        <v>1173</v>
      </c>
      <c r="N9573" t="s">
        <v>4801</v>
      </c>
      <c r="O9573">
        <v>23</v>
      </c>
      <c r="P9573">
        <v>3</v>
      </c>
      <c r="Q9573" t="s">
        <v>32</v>
      </c>
      <c r="R9573" t="s">
        <v>8304</v>
      </c>
      <c r="S9573">
        <v>22.68</v>
      </c>
      <c r="T9573">
        <v>302</v>
      </c>
      <c r="U9573" t="s">
        <v>19</v>
      </c>
      <c r="V9573" s="2">
        <v>43614</v>
      </c>
      <c r="W9573" t="s">
        <v>130</v>
      </c>
      <c r="X9573" t="s">
        <v>1677</v>
      </c>
      <c r="Y9573" t="s">
        <v>52</v>
      </c>
    </row>
    <row r="9574" spans="1:25" hidden="1" x14ac:dyDescent="0.35">
      <c r="A9574">
        <v>5</v>
      </c>
      <c r="B9574" t="s">
        <v>43</v>
      </c>
      <c r="C9574">
        <v>6</v>
      </c>
      <c r="D9574" t="s">
        <v>11</v>
      </c>
      <c r="E9574" t="s">
        <v>281</v>
      </c>
      <c r="F9574" t="s">
        <v>13</v>
      </c>
      <c r="G9574" t="s">
        <v>5536</v>
      </c>
      <c r="H9574" s="1">
        <v>0.5</v>
      </c>
      <c r="I9574" s="2">
        <v>43747</v>
      </c>
      <c r="J9574" t="s">
        <v>5537</v>
      </c>
      <c r="K9574" t="s">
        <v>73</v>
      </c>
      <c r="L9574">
        <v>60505</v>
      </c>
      <c r="M9574">
        <v>829</v>
      </c>
      <c r="N9574" t="s">
        <v>1821</v>
      </c>
      <c r="O9574">
        <v>-43</v>
      </c>
      <c r="P9574">
        <v>3</v>
      </c>
      <c r="Q9574" t="s">
        <v>75</v>
      </c>
      <c r="R9574" t="s">
        <v>8304</v>
      </c>
      <c r="S9574">
        <v>-42.65</v>
      </c>
      <c r="T9574">
        <v>67</v>
      </c>
      <c r="U9574" t="s">
        <v>33</v>
      </c>
      <c r="V9574" s="2">
        <v>43752</v>
      </c>
      <c r="W9574" t="s">
        <v>39</v>
      </c>
      <c r="X9574" t="s">
        <v>139</v>
      </c>
      <c r="Y9574" t="s">
        <v>41</v>
      </c>
    </row>
    <row r="9575" spans="1:25" hidden="1" x14ac:dyDescent="0.35">
      <c r="A9575">
        <v>5</v>
      </c>
      <c r="B9575" t="s">
        <v>43</v>
      </c>
      <c r="C9575">
        <v>6</v>
      </c>
      <c r="D9575" t="s">
        <v>11</v>
      </c>
      <c r="E9575" t="s">
        <v>281</v>
      </c>
      <c r="F9575" t="s">
        <v>13</v>
      </c>
      <c r="G9575" t="s">
        <v>5536</v>
      </c>
      <c r="H9575" s="1">
        <v>0.5</v>
      </c>
      <c r="I9575" s="2">
        <v>43747</v>
      </c>
      <c r="J9575" t="s">
        <v>5537</v>
      </c>
      <c r="K9575" t="s">
        <v>73</v>
      </c>
      <c r="L9575">
        <v>60505</v>
      </c>
      <c r="M9575">
        <v>313</v>
      </c>
      <c r="N9575" t="s">
        <v>1856</v>
      </c>
      <c r="O9575">
        <v>-431</v>
      </c>
      <c r="P9575">
        <v>5</v>
      </c>
      <c r="Q9575" t="s">
        <v>75</v>
      </c>
      <c r="R9575" t="s">
        <v>8304</v>
      </c>
      <c r="S9575">
        <v>-430.62</v>
      </c>
      <c r="T9575">
        <v>652</v>
      </c>
      <c r="U9575" t="s">
        <v>33</v>
      </c>
      <c r="V9575" s="2">
        <v>43752</v>
      </c>
      <c r="W9575" t="s">
        <v>39</v>
      </c>
      <c r="X9575" t="s">
        <v>139</v>
      </c>
      <c r="Y9575" t="s">
        <v>41</v>
      </c>
    </row>
    <row r="9576" spans="1:25" hidden="1" x14ac:dyDescent="0.35">
      <c r="A9576">
        <v>7</v>
      </c>
      <c r="B9576" t="s">
        <v>25</v>
      </c>
      <c r="C9576">
        <v>6</v>
      </c>
      <c r="D9576" t="s">
        <v>26</v>
      </c>
      <c r="E9576" t="s">
        <v>1822</v>
      </c>
      <c r="F9576" t="s">
        <v>13</v>
      </c>
      <c r="G9576" t="s">
        <v>1939</v>
      </c>
      <c r="H9576" s="1">
        <v>0.7</v>
      </c>
      <c r="I9576" s="2">
        <v>43759</v>
      </c>
      <c r="J9576" t="s">
        <v>4696</v>
      </c>
      <c r="K9576" t="s">
        <v>30</v>
      </c>
      <c r="L9576">
        <v>85301</v>
      </c>
      <c r="M9576">
        <v>999</v>
      </c>
      <c r="N9576" t="s">
        <v>8138</v>
      </c>
      <c r="O9576">
        <v>-7</v>
      </c>
      <c r="P9576">
        <v>1</v>
      </c>
      <c r="Q9576" t="s">
        <v>32</v>
      </c>
      <c r="R9576" t="s">
        <v>8304</v>
      </c>
      <c r="S9576">
        <v>-6.56</v>
      </c>
      <c r="T9576">
        <v>9</v>
      </c>
      <c r="U9576" t="s">
        <v>19</v>
      </c>
      <c r="V9576" s="2">
        <v>43766</v>
      </c>
      <c r="W9576" t="s">
        <v>39</v>
      </c>
      <c r="X9576" t="s">
        <v>199</v>
      </c>
      <c r="Y9576" t="s">
        <v>54</v>
      </c>
    </row>
    <row r="9577" spans="1:25" hidden="1" x14ac:dyDescent="0.35">
      <c r="A9577">
        <v>4</v>
      </c>
      <c r="B9577" t="s">
        <v>43</v>
      </c>
      <c r="C9577">
        <v>6</v>
      </c>
      <c r="D9577" t="s">
        <v>11</v>
      </c>
      <c r="E9577" t="s">
        <v>1791</v>
      </c>
      <c r="F9577" t="s">
        <v>13</v>
      </c>
      <c r="G9577" t="s">
        <v>8132</v>
      </c>
      <c r="H9577" s="1">
        <v>0.2</v>
      </c>
      <c r="I9577" s="2">
        <v>43712</v>
      </c>
      <c r="J9577" t="s">
        <v>2528</v>
      </c>
      <c r="K9577" t="s">
        <v>16</v>
      </c>
      <c r="L9577">
        <v>33437</v>
      </c>
      <c r="M9577">
        <v>772</v>
      </c>
      <c r="N9577" t="s">
        <v>432</v>
      </c>
      <c r="O9577">
        <v>6</v>
      </c>
      <c r="P9577">
        <v>2</v>
      </c>
      <c r="Q9577" t="s">
        <v>18</v>
      </c>
      <c r="R9577" t="s">
        <v>8304</v>
      </c>
      <c r="S9577">
        <v>6.07</v>
      </c>
      <c r="T9577">
        <v>97</v>
      </c>
      <c r="U9577" t="s">
        <v>19</v>
      </c>
      <c r="V9577" s="2">
        <v>43716</v>
      </c>
      <c r="W9577" t="s">
        <v>39</v>
      </c>
      <c r="X9577" t="s">
        <v>40</v>
      </c>
      <c r="Y9577" t="s">
        <v>24</v>
      </c>
    </row>
    <row r="9578" spans="1:25" hidden="1" x14ac:dyDescent="0.35">
      <c r="A9578">
        <v>4</v>
      </c>
      <c r="B9578" t="s">
        <v>43</v>
      </c>
      <c r="C9578">
        <v>6</v>
      </c>
      <c r="D9578" t="s">
        <v>26</v>
      </c>
      <c r="E9578" t="s">
        <v>1791</v>
      </c>
      <c r="F9578" t="s">
        <v>13</v>
      </c>
      <c r="G9578" t="s">
        <v>8132</v>
      </c>
      <c r="H9578" s="1">
        <v>0.2</v>
      </c>
      <c r="I9578" s="2">
        <v>43712</v>
      </c>
      <c r="J9578" t="s">
        <v>2528</v>
      </c>
      <c r="K9578" t="s">
        <v>16</v>
      </c>
      <c r="L9578">
        <v>33437</v>
      </c>
      <c r="M9578">
        <v>1817</v>
      </c>
      <c r="N9578" t="s">
        <v>3126</v>
      </c>
      <c r="O9578">
        <v>4</v>
      </c>
      <c r="P9578">
        <v>2</v>
      </c>
      <c r="Q9578" t="s">
        <v>18</v>
      </c>
      <c r="R9578" t="s">
        <v>8304</v>
      </c>
      <c r="S9578">
        <v>3.63</v>
      </c>
      <c r="T9578">
        <v>10</v>
      </c>
      <c r="U9578" t="s">
        <v>19</v>
      </c>
      <c r="V9578" s="2">
        <v>43716</v>
      </c>
      <c r="W9578" t="s">
        <v>39</v>
      </c>
      <c r="X9578" t="s">
        <v>40</v>
      </c>
      <c r="Y9578" t="s">
        <v>64</v>
      </c>
    </row>
    <row r="9579" spans="1:25" x14ac:dyDescent="0.35">
      <c r="A9579">
        <v>1</v>
      </c>
      <c r="B9579" t="s">
        <v>10</v>
      </c>
      <c r="C9579">
        <v>1</v>
      </c>
      <c r="D9579" t="s">
        <v>26</v>
      </c>
      <c r="E9579" t="s">
        <v>2032</v>
      </c>
      <c r="F9579" t="s">
        <v>13</v>
      </c>
      <c r="G9579" t="s">
        <v>2151</v>
      </c>
      <c r="H9579" s="1">
        <v>0</v>
      </c>
      <c r="I9579" s="2">
        <v>43549</v>
      </c>
      <c r="J9579" t="s">
        <v>3112</v>
      </c>
      <c r="K9579" t="s">
        <v>30</v>
      </c>
      <c r="L9579">
        <v>93727</v>
      </c>
      <c r="M9579">
        <v>65</v>
      </c>
      <c r="N9579" t="s">
        <v>3113</v>
      </c>
      <c r="O9579">
        <v>46</v>
      </c>
      <c r="P9579">
        <v>4</v>
      </c>
      <c r="Q9579" t="s">
        <v>32</v>
      </c>
      <c r="R9579" t="s">
        <v>8304</v>
      </c>
      <c r="S9579">
        <v>45.77</v>
      </c>
      <c r="T9579">
        <v>176</v>
      </c>
      <c r="U9579" t="s">
        <v>19</v>
      </c>
      <c r="V9579" s="2">
        <v>43550</v>
      </c>
      <c r="W9579" t="s">
        <v>130</v>
      </c>
      <c r="X9579" t="s">
        <v>34</v>
      </c>
      <c r="Y9579" t="s">
        <v>56</v>
      </c>
    </row>
    <row r="9580" spans="1:25" x14ac:dyDescent="0.35">
      <c r="A9580">
        <v>1</v>
      </c>
      <c r="B9580" t="s">
        <v>10</v>
      </c>
      <c r="C9580">
        <v>1</v>
      </c>
      <c r="D9580" t="s">
        <v>26</v>
      </c>
      <c r="E9580" t="s">
        <v>2032</v>
      </c>
      <c r="F9580" t="s">
        <v>13</v>
      </c>
      <c r="G9580" t="s">
        <v>2151</v>
      </c>
      <c r="H9580" s="1">
        <v>0</v>
      </c>
      <c r="I9580" s="2">
        <v>43549</v>
      </c>
      <c r="J9580" t="s">
        <v>3112</v>
      </c>
      <c r="K9580" t="s">
        <v>30</v>
      </c>
      <c r="L9580">
        <v>93727</v>
      </c>
      <c r="M9580">
        <v>1508</v>
      </c>
      <c r="N9580" t="s">
        <v>3043</v>
      </c>
      <c r="O9580">
        <v>4</v>
      </c>
      <c r="P9580">
        <v>9</v>
      </c>
      <c r="Q9580" t="s">
        <v>32</v>
      </c>
      <c r="R9580" t="s">
        <v>8304</v>
      </c>
      <c r="S9580">
        <v>4.49</v>
      </c>
      <c r="T9580">
        <v>16</v>
      </c>
      <c r="U9580" t="s">
        <v>19</v>
      </c>
      <c r="V9580" s="2">
        <v>43550</v>
      </c>
      <c r="W9580" t="s">
        <v>130</v>
      </c>
      <c r="X9580" t="s">
        <v>34</v>
      </c>
      <c r="Y9580" t="s">
        <v>49</v>
      </c>
    </row>
    <row r="9581" spans="1:25" x14ac:dyDescent="0.35">
      <c r="A9581">
        <v>1</v>
      </c>
      <c r="B9581" t="s">
        <v>10</v>
      </c>
      <c r="C9581">
        <v>1</v>
      </c>
      <c r="D9581" t="s">
        <v>26</v>
      </c>
      <c r="E9581" t="s">
        <v>2032</v>
      </c>
      <c r="F9581" t="s">
        <v>13</v>
      </c>
      <c r="G9581" t="s">
        <v>2151</v>
      </c>
      <c r="H9581" s="1">
        <v>0.2</v>
      </c>
      <c r="I9581" s="2">
        <v>43549</v>
      </c>
      <c r="J9581" t="s">
        <v>3112</v>
      </c>
      <c r="K9581" t="s">
        <v>30</v>
      </c>
      <c r="L9581">
        <v>93727</v>
      </c>
      <c r="M9581">
        <v>234</v>
      </c>
      <c r="N9581" t="s">
        <v>3066</v>
      </c>
      <c r="O9581">
        <v>63</v>
      </c>
      <c r="P9581">
        <v>4</v>
      </c>
      <c r="Q9581" t="s">
        <v>32</v>
      </c>
      <c r="R9581" t="s">
        <v>8304</v>
      </c>
      <c r="S9581">
        <v>62.75</v>
      </c>
      <c r="T9581">
        <v>186</v>
      </c>
      <c r="U9581" t="s">
        <v>19</v>
      </c>
      <c r="V9581" s="2">
        <v>43550</v>
      </c>
      <c r="W9581" t="s">
        <v>130</v>
      </c>
      <c r="X9581" t="s">
        <v>34</v>
      </c>
      <c r="Y9581" t="s">
        <v>54</v>
      </c>
    </row>
    <row r="9582" spans="1:25" x14ac:dyDescent="0.35">
      <c r="A9582">
        <v>1</v>
      </c>
      <c r="B9582" t="s">
        <v>10</v>
      </c>
      <c r="C9582">
        <v>1</v>
      </c>
      <c r="D9582" t="s">
        <v>50</v>
      </c>
      <c r="E9582" t="s">
        <v>2032</v>
      </c>
      <c r="F9582" t="s">
        <v>13</v>
      </c>
      <c r="G9582" t="s">
        <v>2151</v>
      </c>
      <c r="H9582" s="1">
        <v>0.2</v>
      </c>
      <c r="I9582" s="2">
        <v>43549</v>
      </c>
      <c r="J9582" t="s">
        <v>3112</v>
      </c>
      <c r="K9582" t="s">
        <v>30</v>
      </c>
      <c r="L9582">
        <v>93727</v>
      </c>
      <c r="M9582">
        <v>796</v>
      </c>
      <c r="N9582" t="s">
        <v>4794</v>
      </c>
      <c r="O9582">
        <v>60</v>
      </c>
      <c r="P9582">
        <v>2</v>
      </c>
      <c r="Q9582" t="s">
        <v>32</v>
      </c>
      <c r="R9582" t="s">
        <v>8304</v>
      </c>
      <c r="S9582">
        <v>60</v>
      </c>
      <c r="T9582">
        <v>480</v>
      </c>
      <c r="U9582" t="s">
        <v>19</v>
      </c>
      <c r="V9582" s="2">
        <v>43550</v>
      </c>
      <c r="W9582" t="s">
        <v>130</v>
      </c>
      <c r="X9582" t="s">
        <v>34</v>
      </c>
      <c r="Y9582" t="s">
        <v>727</v>
      </c>
    </row>
    <row r="9583" spans="1:25" x14ac:dyDescent="0.35">
      <c r="A9583">
        <v>1</v>
      </c>
      <c r="B9583" t="s">
        <v>10</v>
      </c>
      <c r="C9583">
        <v>1</v>
      </c>
      <c r="D9583" t="s">
        <v>50</v>
      </c>
      <c r="E9583" t="s">
        <v>2032</v>
      </c>
      <c r="F9583" t="s">
        <v>13</v>
      </c>
      <c r="G9583" t="s">
        <v>2151</v>
      </c>
      <c r="H9583" s="1">
        <v>0.2</v>
      </c>
      <c r="I9583" s="2">
        <v>43549</v>
      </c>
      <c r="J9583" t="s">
        <v>3112</v>
      </c>
      <c r="K9583" t="s">
        <v>30</v>
      </c>
      <c r="L9583">
        <v>93727</v>
      </c>
      <c r="M9583">
        <v>452</v>
      </c>
      <c r="N9583" t="s">
        <v>4802</v>
      </c>
      <c r="O9583">
        <v>16</v>
      </c>
      <c r="P9583">
        <v>4</v>
      </c>
      <c r="Q9583" t="s">
        <v>32</v>
      </c>
      <c r="R9583" t="s">
        <v>8304</v>
      </c>
      <c r="S9583">
        <v>15.84</v>
      </c>
      <c r="T9583">
        <v>211</v>
      </c>
      <c r="U9583" t="s">
        <v>19</v>
      </c>
      <c r="V9583" s="2">
        <v>43550</v>
      </c>
      <c r="W9583" t="s">
        <v>130</v>
      </c>
      <c r="X9583" t="s">
        <v>34</v>
      </c>
      <c r="Y9583" t="s">
        <v>52</v>
      </c>
    </row>
    <row r="9584" spans="1:25" hidden="1" x14ac:dyDescent="0.35">
      <c r="A9584">
        <v>3</v>
      </c>
      <c r="B9584" t="s">
        <v>10</v>
      </c>
      <c r="C9584">
        <v>3</v>
      </c>
      <c r="D9584" t="s">
        <v>26</v>
      </c>
      <c r="E9584" t="s">
        <v>99</v>
      </c>
      <c r="F9584" t="s">
        <v>13</v>
      </c>
      <c r="G9584" t="s">
        <v>5469</v>
      </c>
      <c r="H9584" s="1">
        <v>0.2</v>
      </c>
      <c r="I9584" s="2">
        <v>43692</v>
      </c>
      <c r="J9584" t="s">
        <v>6088</v>
      </c>
      <c r="K9584" t="s">
        <v>102</v>
      </c>
      <c r="L9584">
        <v>19120</v>
      </c>
      <c r="M9584">
        <v>1558</v>
      </c>
      <c r="N9584" t="s">
        <v>1053</v>
      </c>
      <c r="O9584">
        <v>-338</v>
      </c>
      <c r="P9584">
        <v>6</v>
      </c>
      <c r="Q9584" t="s">
        <v>104</v>
      </c>
      <c r="R9584" t="s">
        <v>8304</v>
      </c>
      <c r="S9584">
        <v>-337.81</v>
      </c>
      <c r="T9584">
        <v>1802</v>
      </c>
      <c r="U9584" t="s">
        <v>33</v>
      </c>
      <c r="V9584" s="2">
        <v>43695</v>
      </c>
      <c r="W9584" t="s">
        <v>20</v>
      </c>
      <c r="X9584" t="s">
        <v>105</v>
      </c>
      <c r="Y9584" t="s">
        <v>42</v>
      </c>
    </row>
    <row r="9585" spans="1:25" hidden="1" x14ac:dyDescent="0.35">
      <c r="A9585">
        <v>2</v>
      </c>
      <c r="B9585" t="s">
        <v>25</v>
      </c>
      <c r="C9585">
        <v>1</v>
      </c>
      <c r="D9585" t="s">
        <v>26</v>
      </c>
      <c r="E9585" t="s">
        <v>122</v>
      </c>
      <c r="F9585" t="s">
        <v>13</v>
      </c>
      <c r="G9585" t="s">
        <v>216</v>
      </c>
      <c r="H9585" s="1">
        <v>0.8</v>
      </c>
      <c r="I9585" s="2">
        <v>43808</v>
      </c>
      <c r="J9585" t="s">
        <v>217</v>
      </c>
      <c r="K9585" t="s">
        <v>73</v>
      </c>
      <c r="L9585">
        <v>77041</v>
      </c>
      <c r="M9585">
        <v>542</v>
      </c>
      <c r="N9585" t="s">
        <v>218</v>
      </c>
      <c r="O9585">
        <v>-2</v>
      </c>
      <c r="P9585">
        <v>3</v>
      </c>
      <c r="Q9585" t="s">
        <v>75</v>
      </c>
      <c r="R9585" t="s">
        <v>8304</v>
      </c>
      <c r="S9585">
        <v>-1.93</v>
      </c>
      <c r="T9585">
        <v>1</v>
      </c>
      <c r="U9585" t="s">
        <v>33</v>
      </c>
      <c r="V9585" s="2">
        <v>43810</v>
      </c>
      <c r="W9585" t="s">
        <v>130</v>
      </c>
      <c r="X9585" t="s">
        <v>77</v>
      </c>
      <c r="Y9585" t="s">
        <v>54</v>
      </c>
    </row>
    <row r="9586" spans="1:25" hidden="1" x14ac:dyDescent="0.35">
      <c r="A9586">
        <v>2</v>
      </c>
      <c r="B9586" t="s">
        <v>25</v>
      </c>
      <c r="C9586">
        <v>1</v>
      </c>
      <c r="D9586" t="s">
        <v>11</v>
      </c>
      <c r="E9586" t="s">
        <v>122</v>
      </c>
      <c r="F9586" t="s">
        <v>13</v>
      </c>
      <c r="G9586" t="s">
        <v>216</v>
      </c>
      <c r="H9586" s="1">
        <v>0.6</v>
      </c>
      <c r="I9586" s="2">
        <v>43808</v>
      </c>
      <c r="J9586" t="s">
        <v>217</v>
      </c>
      <c r="K9586" t="s">
        <v>73</v>
      </c>
      <c r="L9586">
        <v>77041</v>
      </c>
      <c r="M9586">
        <v>30</v>
      </c>
      <c r="N9586" t="s">
        <v>8151</v>
      </c>
      <c r="O9586">
        <v>-6</v>
      </c>
      <c r="P9586">
        <v>3</v>
      </c>
      <c r="Q9586" t="s">
        <v>75</v>
      </c>
      <c r="R9586" t="s">
        <v>8304</v>
      </c>
      <c r="S9586">
        <v>-5.82</v>
      </c>
      <c r="T9586">
        <v>10</v>
      </c>
      <c r="U9586" t="s">
        <v>33</v>
      </c>
      <c r="V9586" s="2">
        <v>43810</v>
      </c>
      <c r="W9586" t="s">
        <v>130</v>
      </c>
      <c r="X9586" t="s">
        <v>77</v>
      </c>
      <c r="Y9586" t="s">
        <v>47</v>
      </c>
    </row>
    <row r="9587" spans="1:25" hidden="1" x14ac:dyDescent="0.35">
      <c r="A9587">
        <v>2</v>
      </c>
      <c r="B9587" t="s">
        <v>25</v>
      </c>
      <c r="C9587">
        <v>1</v>
      </c>
      <c r="D9587" t="s">
        <v>26</v>
      </c>
      <c r="E9587" t="s">
        <v>122</v>
      </c>
      <c r="F9587" t="s">
        <v>13</v>
      </c>
      <c r="G9587" t="s">
        <v>216</v>
      </c>
      <c r="H9587" s="1">
        <v>0.2</v>
      </c>
      <c r="I9587" s="2">
        <v>43808</v>
      </c>
      <c r="J9587" t="s">
        <v>217</v>
      </c>
      <c r="K9587" t="s">
        <v>73</v>
      </c>
      <c r="L9587">
        <v>77041</v>
      </c>
      <c r="M9587">
        <v>1456</v>
      </c>
      <c r="N9587" t="s">
        <v>219</v>
      </c>
      <c r="O9587">
        <v>3</v>
      </c>
      <c r="P9587">
        <v>3</v>
      </c>
      <c r="Q9587" t="s">
        <v>75</v>
      </c>
      <c r="R9587" t="s">
        <v>8304</v>
      </c>
      <c r="S9587">
        <v>2.72</v>
      </c>
      <c r="T9587">
        <v>27</v>
      </c>
      <c r="U9587" t="s">
        <v>33</v>
      </c>
      <c r="V9587" s="2">
        <v>43810</v>
      </c>
      <c r="W9587" t="s">
        <v>130</v>
      </c>
      <c r="X9587" t="s">
        <v>77</v>
      </c>
      <c r="Y9587" t="s">
        <v>42</v>
      </c>
    </row>
    <row r="9588" spans="1:25" hidden="1" x14ac:dyDescent="0.35">
      <c r="A9588">
        <v>4</v>
      </c>
      <c r="B9588" t="s">
        <v>43</v>
      </c>
      <c r="C9588">
        <v>6</v>
      </c>
      <c r="D9588" t="s">
        <v>11</v>
      </c>
      <c r="E9588" t="s">
        <v>99</v>
      </c>
      <c r="F9588" t="s">
        <v>13</v>
      </c>
      <c r="G9588" t="s">
        <v>5381</v>
      </c>
      <c r="H9588" s="1">
        <v>0.2</v>
      </c>
      <c r="I9588" s="2">
        <v>43717</v>
      </c>
      <c r="J9588" t="s">
        <v>7970</v>
      </c>
      <c r="K9588" t="s">
        <v>102</v>
      </c>
      <c r="L9588">
        <v>19134</v>
      </c>
      <c r="M9588">
        <v>569</v>
      </c>
      <c r="N9588" t="s">
        <v>2643</v>
      </c>
      <c r="O9588">
        <v>2</v>
      </c>
      <c r="P9588">
        <v>2</v>
      </c>
      <c r="Q9588" t="s">
        <v>104</v>
      </c>
      <c r="R9588" t="s">
        <v>92</v>
      </c>
      <c r="S9588">
        <v>1.7</v>
      </c>
      <c r="T9588">
        <v>17</v>
      </c>
      <c r="U9588" t="s">
        <v>33</v>
      </c>
      <c r="V9588" s="2">
        <v>43721</v>
      </c>
      <c r="W9588" t="s">
        <v>39</v>
      </c>
      <c r="X9588" t="s">
        <v>105</v>
      </c>
      <c r="Y9588" t="s">
        <v>47</v>
      </c>
    </row>
    <row r="9589" spans="1:25" hidden="1" x14ac:dyDescent="0.35">
      <c r="A9589">
        <v>4</v>
      </c>
      <c r="B9589" t="s">
        <v>43</v>
      </c>
      <c r="C9589">
        <v>6</v>
      </c>
      <c r="D9589" t="s">
        <v>11</v>
      </c>
      <c r="E9589" t="s">
        <v>99</v>
      </c>
      <c r="F9589" t="s">
        <v>13</v>
      </c>
      <c r="G9589" t="s">
        <v>5381</v>
      </c>
      <c r="H9589" s="1">
        <v>0.3</v>
      </c>
      <c r="I9589" s="2">
        <v>43717</v>
      </c>
      <c r="J9589" t="s">
        <v>7970</v>
      </c>
      <c r="K9589" t="s">
        <v>102</v>
      </c>
      <c r="L9589">
        <v>19134</v>
      </c>
      <c r="M9589">
        <v>763</v>
      </c>
      <c r="N9589" t="s">
        <v>543</v>
      </c>
      <c r="O9589">
        <v>-48</v>
      </c>
      <c r="P9589">
        <v>2</v>
      </c>
      <c r="Q9589" t="s">
        <v>104</v>
      </c>
      <c r="R9589" t="s">
        <v>92</v>
      </c>
      <c r="S9589">
        <v>-48.47</v>
      </c>
      <c r="T9589">
        <v>141</v>
      </c>
      <c r="U9589" t="s">
        <v>33</v>
      </c>
      <c r="V9589" s="2">
        <v>43721</v>
      </c>
      <c r="W9589" t="s">
        <v>39</v>
      </c>
      <c r="X9589" t="s">
        <v>105</v>
      </c>
      <c r="Y9589" t="s">
        <v>24</v>
      </c>
    </row>
    <row r="9590" spans="1:25" hidden="1" x14ac:dyDescent="0.35">
      <c r="A9590">
        <v>4</v>
      </c>
      <c r="B9590" t="s">
        <v>43</v>
      </c>
      <c r="C9590">
        <v>6</v>
      </c>
      <c r="D9590" t="s">
        <v>26</v>
      </c>
      <c r="E9590" t="s">
        <v>99</v>
      </c>
      <c r="F9590" t="s">
        <v>13</v>
      </c>
      <c r="G9590" t="s">
        <v>5381</v>
      </c>
      <c r="H9590" s="1">
        <v>0.2</v>
      </c>
      <c r="I9590" s="2">
        <v>43717</v>
      </c>
      <c r="J9590" t="s">
        <v>7970</v>
      </c>
      <c r="K9590" t="s">
        <v>102</v>
      </c>
      <c r="L9590">
        <v>19134</v>
      </c>
      <c r="M9590">
        <v>1326</v>
      </c>
      <c r="N9590" t="s">
        <v>603</v>
      </c>
      <c r="O9590">
        <v>2</v>
      </c>
      <c r="P9590">
        <v>1</v>
      </c>
      <c r="Q9590" t="s">
        <v>104</v>
      </c>
      <c r="R9590" t="s">
        <v>92</v>
      </c>
      <c r="S9590">
        <v>1.58</v>
      </c>
      <c r="T9590">
        <v>5</v>
      </c>
      <c r="U9590" t="s">
        <v>33</v>
      </c>
      <c r="V9590" s="2">
        <v>43721</v>
      </c>
      <c r="W9590" t="s">
        <v>39</v>
      </c>
      <c r="X9590" t="s">
        <v>105</v>
      </c>
      <c r="Y9590" t="s">
        <v>49</v>
      </c>
    </row>
    <row r="9591" spans="1:25" hidden="1" x14ac:dyDescent="0.35">
      <c r="A9591">
        <v>4</v>
      </c>
      <c r="B9591" t="s">
        <v>43</v>
      </c>
      <c r="C9591">
        <v>6</v>
      </c>
      <c r="D9591" t="s">
        <v>26</v>
      </c>
      <c r="E9591" t="s">
        <v>99</v>
      </c>
      <c r="F9591" t="s">
        <v>13</v>
      </c>
      <c r="G9591" t="s">
        <v>5381</v>
      </c>
      <c r="H9591" s="1">
        <v>0.7</v>
      </c>
      <c r="I9591" s="2">
        <v>43717</v>
      </c>
      <c r="J9591" t="s">
        <v>7970</v>
      </c>
      <c r="K9591" t="s">
        <v>102</v>
      </c>
      <c r="L9591">
        <v>19134</v>
      </c>
      <c r="M9591">
        <v>701</v>
      </c>
      <c r="N9591" t="s">
        <v>1134</v>
      </c>
      <c r="O9591">
        <v>-4</v>
      </c>
      <c r="P9591">
        <v>1</v>
      </c>
      <c r="Q9591" t="s">
        <v>104</v>
      </c>
      <c r="R9591" t="s">
        <v>92</v>
      </c>
      <c r="S9591">
        <v>-3.6</v>
      </c>
      <c r="T9591">
        <v>5</v>
      </c>
      <c r="U9591" t="s">
        <v>33</v>
      </c>
      <c r="V9591" s="2">
        <v>43721</v>
      </c>
      <c r="W9591" t="s">
        <v>39</v>
      </c>
      <c r="X9591" t="s">
        <v>105</v>
      </c>
      <c r="Y9591" t="s">
        <v>54</v>
      </c>
    </row>
    <row r="9592" spans="1:25" hidden="1" x14ac:dyDescent="0.35">
      <c r="A9592">
        <v>4</v>
      </c>
      <c r="B9592" t="s">
        <v>43</v>
      </c>
      <c r="C9592">
        <v>6</v>
      </c>
      <c r="D9592" t="s">
        <v>26</v>
      </c>
      <c r="E9592" t="s">
        <v>99</v>
      </c>
      <c r="F9592" t="s">
        <v>13</v>
      </c>
      <c r="G9592" t="s">
        <v>5381</v>
      </c>
      <c r="H9592" s="1">
        <v>0.7</v>
      </c>
      <c r="I9592" s="2">
        <v>43717</v>
      </c>
      <c r="J9592" t="s">
        <v>7970</v>
      </c>
      <c r="K9592" t="s">
        <v>102</v>
      </c>
      <c r="L9592">
        <v>19134</v>
      </c>
      <c r="M9592">
        <v>1650</v>
      </c>
      <c r="N9592" t="s">
        <v>3967</v>
      </c>
      <c r="O9592">
        <v>-2</v>
      </c>
      <c r="P9592">
        <v>2</v>
      </c>
      <c r="Q9592" t="s">
        <v>104</v>
      </c>
      <c r="R9592" t="s">
        <v>92</v>
      </c>
      <c r="S9592">
        <v>-2.33</v>
      </c>
      <c r="T9592">
        <v>3</v>
      </c>
      <c r="U9592" t="s">
        <v>33</v>
      </c>
      <c r="V9592" s="2">
        <v>43721</v>
      </c>
      <c r="W9592" t="s">
        <v>39</v>
      </c>
      <c r="X9592" t="s">
        <v>105</v>
      </c>
      <c r="Y9592" t="s">
        <v>54</v>
      </c>
    </row>
    <row r="9593" spans="1:25" hidden="1" x14ac:dyDescent="0.35">
      <c r="A9593">
        <v>4</v>
      </c>
      <c r="B9593" t="s">
        <v>43</v>
      </c>
      <c r="C9593">
        <v>6</v>
      </c>
      <c r="D9593" t="s">
        <v>50</v>
      </c>
      <c r="E9593" t="s">
        <v>99</v>
      </c>
      <c r="F9593" t="s">
        <v>13</v>
      </c>
      <c r="G9593" t="s">
        <v>5381</v>
      </c>
      <c r="H9593" s="1">
        <v>0.2</v>
      </c>
      <c r="I9593" s="2">
        <v>43717</v>
      </c>
      <c r="J9593" t="s">
        <v>7970</v>
      </c>
      <c r="K9593" t="s">
        <v>102</v>
      </c>
      <c r="L9593">
        <v>19134</v>
      </c>
      <c r="M9593">
        <v>1096</v>
      </c>
      <c r="N9593" t="s">
        <v>599</v>
      </c>
      <c r="O9593">
        <v>29</v>
      </c>
      <c r="P9593">
        <v>3</v>
      </c>
      <c r="Q9593" t="s">
        <v>104</v>
      </c>
      <c r="R9593" t="s">
        <v>92</v>
      </c>
      <c r="S9593">
        <v>28.76</v>
      </c>
      <c r="T9593">
        <v>96</v>
      </c>
      <c r="U9593" t="s">
        <v>33</v>
      </c>
      <c r="V9593" s="2">
        <v>43721</v>
      </c>
      <c r="W9593" t="s">
        <v>39</v>
      </c>
      <c r="X9593" t="s">
        <v>105</v>
      </c>
      <c r="Y9593" t="s">
        <v>113</v>
      </c>
    </row>
    <row r="9594" spans="1:25" hidden="1" x14ac:dyDescent="0.35">
      <c r="A9594">
        <v>4</v>
      </c>
      <c r="B9594" t="s">
        <v>43</v>
      </c>
      <c r="C9594">
        <v>6</v>
      </c>
      <c r="D9594" t="s">
        <v>50</v>
      </c>
      <c r="E9594" t="s">
        <v>99</v>
      </c>
      <c r="F9594" t="s">
        <v>13</v>
      </c>
      <c r="G9594" t="s">
        <v>5381</v>
      </c>
      <c r="H9594" s="1">
        <v>0.2</v>
      </c>
      <c r="I9594" s="2">
        <v>43717</v>
      </c>
      <c r="J9594" t="s">
        <v>7970</v>
      </c>
      <c r="K9594" t="s">
        <v>102</v>
      </c>
      <c r="L9594">
        <v>19134</v>
      </c>
      <c r="M9594">
        <v>1282</v>
      </c>
      <c r="N9594" t="s">
        <v>1441</v>
      </c>
      <c r="O9594">
        <v>65</v>
      </c>
      <c r="P9594">
        <v>3</v>
      </c>
      <c r="Q9594" t="s">
        <v>104</v>
      </c>
      <c r="R9594" t="s">
        <v>92</v>
      </c>
      <c r="S9594">
        <v>64.67</v>
      </c>
      <c r="T9594">
        <v>259</v>
      </c>
      <c r="U9594" t="s">
        <v>33</v>
      </c>
      <c r="V9594" s="2">
        <v>43721</v>
      </c>
      <c r="W9594" t="s">
        <v>39</v>
      </c>
      <c r="X9594" t="s">
        <v>105</v>
      </c>
      <c r="Y9594" t="s">
        <v>113</v>
      </c>
    </row>
    <row r="9595" spans="1:25" hidden="1" x14ac:dyDescent="0.35">
      <c r="A9595">
        <v>4</v>
      </c>
      <c r="B9595" t="s">
        <v>43</v>
      </c>
      <c r="C9595">
        <v>6</v>
      </c>
      <c r="D9595" t="s">
        <v>50</v>
      </c>
      <c r="E9595" t="s">
        <v>99</v>
      </c>
      <c r="F9595" t="s">
        <v>13</v>
      </c>
      <c r="G9595" t="s">
        <v>5381</v>
      </c>
      <c r="H9595" s="1">
        <v>0.4</v>
      </c>
      <c r="I9595" s="2">
        <v>43717</v>
      </c>
      <c r="J9595" t="s">
        <v>7970</v>
      </c>
      <c r="K9595" t="s">
        <v>102</v>
      </c>
      <c r="L9595">
        <v>19134</v>
      </c>
      <c r="M9595">
        <v>1394</v>
      </c>
      <c r="N9595" t="s">
        <v>6692</v>
      </c>
      <c r="O9595">
        <v>-386</v>
      </c>
      <c r="P9595">
        <v>7</v>
      </c>
      <c r="Q9595" t="s">
        <v>104</v>
      </c>
      <c r="R9595" t="s">
        <v>92</v>
      </c>
      <c r="S9595">
        <v>-386.39</v>
      </c>
      <c r="T9595">
        <v>1932</v>
      </c>
      <c r="U9595" t="s">
        <v>33</v>
      </c>
      <c r="V9595" s="2">
        <v>43721</v>
      </c>
      <c r="W9595" t="s">
        <v>39</v>
      </c>
      <c r="X9595" t="s">
        <v>105</v>
      </c>
      <c r="Y9595" t="s">
        <v>52</v>
      </c>
    </row>
    <row r="9596" spans="1:25" hidden="1" x14ac:dyDescent="0.35">
      <c r="A9596">
        <v>3</v>
      </c>
      <c r="B9596" t="s">
        <v>25</v>
      </c>
      <c r="C9596">
        <v>1</v>
      </c>
      <c r="D9596" t="s">
        <v>26</v>
      </c>
      <c r="E9596" t="s">
        <v>253</v>
      </c>
      <c r="F9596" t="s">
        <v>13</v>
      </c>
      <c r="G9596" t="s">
        <v>6933</v>
      </c>
      <c r="H9596" s="1">
        <v>0</v>
      </c>
      <c r="I9596" s="2">
        <v>43783</v>
      </c>
      <c r="J9596" t="s">
        <v>7206</v>
      </c>
      <c r="K9596" t="s">
        <v>73</v>
      </c>
      <c r="L9596">
        <v>55407</v>
      </c>
      <c r="M9596">
        <v>1438</v>
      </c>
      <c r="N9596" t="s">
        <v>3448</v>
      </c>
      <c r="O9596">
        <v>7</v>
      </c>
      <c r="P9596">
        <v>2</v>
      </c>
      <c r="Q9596" t="s">
        <v>75</v>
      </c>
      <c r="R9596" t="s">
        <v>8304</v>
      </c>
      <c r="S9596">
        <v>7.49</v>
      </c>
      <c r="T9596">
        <v>15</v>
      </c>
      <c r="U9596" t="s">
        <v>76</v>
      </c>
      <c r="V9596" s="2">
        <v>43786</v>
      </c>
      <c r="W9596" t="s">
        <v>130</v>
      </c>
      <c r="X9596" t="s">
        <v>151</v>
      </c>
      <c r="Y9596" t="s">
        <v>119</v>
      </c>
    </row>
    <row r="9597" spans="1:25" hidden="1" x14ac:dyDescent="0.35">
      <c r="A9597">
        <v>4</v>
      </c>
      <c r="B9597" t="s">
        <v>43</v>
      </c>
      <c r="C9597">
        <v>6</v>
      </c>
      <c r="D9597" t="s">
        <v>26</v>
      </c>
      <c r="E9597" t="s">
        <v>171</v>
      </c>
      <c r="F9597" t="s">
        <v>13</v>
      </c>
      <c r="G9597" t="s">
        <v>709</v>
      </c>
      <c r="H9597" s="1">
        <v>0</v>
      </c>
      <c r="I9597" s="2">
        <v>43507</v>
      </c>
      <c r="J9597" t="s">
        <v>6323</v>
      </c>
      <c r="K9597" t="s">
        <v>102</v>
      </c>
      <c r="L9597">
        <v>10024</v>
      </c>
      <c r="M9597">
        <v>180</v>
      </c>
      <c r="N9597" t="s">
        <v>1129</v>
      </c>
      <c r="O9597">
        <v>10</v>
      </c>
      <c r="P9597">
        <v>2</v>
      </c>
      <c r="Q9597" t="s">
        <v>104</v>
      </c>
      <c r="R9597" t="s">
        <v>8304</v>
      </c>
      <c r="S9597">
        <v>9.94</v>
      </c>
      <c r="T9597">
        <v>21</v>
      </c>
      <c r="U9597" t="s">
        <v>33</v>
      </c>
      <c r="V9597" s="2">
        <v>43511</v>
      </c>
      <c r="W9597" t="s">
        <v>39</v>
      </c>
      <c r="X9597" t="s">
        <v>175</v>
      </c>
      <c r="Y9597" t="s">
        <v>35</v>
      </c>
    </row>
    <row r="9598" spans="1:25" hidden="1" x14ac:dyDescent="0.35">
      <c r="A9598">
        <v>5</v>
      </c>
      <c r="B9598" t="s">
        <v>25</v>
      </c>
      <c r="C9598">
        <v>3</v>
      </c>
      <c r="D9598" t="s">
        <v>11</v>
      </c>
      <c r="E9598" t="s">
        <v>192</v>
      </c>
      <c r="F9598" t="s">
        <v>13</v>
      </c>
      <c r="G9598" t="s">
        <v>1292</v>
      </c>
      <c r="H9598" s="1">
        <v>0.3</v>
      </c>
      <c r="I9598" s="2">
        <v>43613</v>
      </c>
      <c r="J9598" t="s">
        <v>5353</v>
      </c>
      <c r="K9598" t="s">
        <v>73</v>
      </c>
      <c r="L9598">
        <v>60653</v>
      </c>
      <c r="M9598">
        <v>769</v>
      </c>
      <c r="N9598" t="s">
        <v>340</v>
      </c>
      <c r="O9598">
        <v>-29</v>
      </c>
      <c r="P9598">
        <v>3</v>
      </c>
      <c r="Q9598" t="s">
        <v>75</v>
      </c>
      <c r="R9598" t="s">
        <v>8304</v>
      </c>
      <c r="S9598">
        <v>-29.01</v>
      </c>
      <c r="T9598">
        <v>107</v>
      </c>
      <c r="U9598" t="s">
        <v>33</v>
      </c>
      <c r="V9598" s="2">
        <v>43618</v>
      </c>
      <c r="W9598" t="s">
        <v>20</v>
      </c>
      <c r="X9598" t="s">
        <v>139</v>
      </c>
      <c r="Y9598" t="s">
        <v>24</v>
      </c>
    </row>
    <row r="9599" spans="1:25" hidden="1" x14ac:dyDescent="0.35">
      <c r="A9599">
        <v>5</v>
      </c>
      <c r="B9599" t="s">
        <v>25</v>
      </c>
      <c r="C9599">
        <v>3</v>
      </c>
      <c r="D9599" t="s">
        <v>26</v>
      </c>
      <c r="E9599" t="s">
        <v>192</v>
      </c>
      <c r="F9599" t="s">
        <v>13</v>
      </c>
      <c r="G9599" t="s">
        <v>1292</v>
      </c>
      <c r="H9599" s="1">
        <v>0.8</v>
      </c>
      <c r="I9599" s="2">
        <v>43613</v>
      </c>
      <c r="J9599" t="s">
        <v>5353</v>
      </c>
      <c r="K9599" t="s">
        <v>73</v>
      </c>
      <c r="L9599">
        <v>60653</v>
      </c>
      <c r="M9599">
        <v>1519</v>
      </c>
      <c r="N9599" t="s">
        <v>725</v>
      </c>
      <c r="O9599">
        <v>-6</v>
      </c>
      <c r="P9599">
        <v>3</v>
      </c>
      <c r="Q9599" t="s">
        <v>75</v>
      </c>
      <c r="R9599" t="s">
        <v>8304</v>
      </c>
      <c r="S9599">
        <v>-6.24</v>
      </c>
      <c r="T9599">
        <v>4</v>
      </c>
      <c r="U9599" t="s">
        <v>33</v>
      </c>
      <c r="V9599" s="2">
        <v>43618</v>
      </c>
      <c r="W9599" t="s">
        <v>20</v>
      </c>
      <c r="X9599" t="s">
        <v>139</v>
      </c>
      <c r="Y9599" t="s">
        <v>54</v>
      </c>
    </row>
    <row r="9600" spans="1:25" hidden="1" x14ac:dyDescent="0.35">
      <c r="A9600">
        <v>0</v>
      </c>
      <c r="B9600" t="s">
        <v>10</v>
      </c>
      <c r="C9600">
        <v>0</v>
      </c>
      <c r="D9600" t="s">
        <v>50</v>
      </c>
      <c r="E9600" t="s">
        <v>3222</v>
      </c>
      <c r="F9600" t="s">
        <v>13</v>
      </c>
      <c r="G9600" t="s">
        <v>1473</v>
      </c>
      <c r="H9600" s="1">
        <v>0</v>
      </c>
      <c r="I9600" s="2">
        <v>43785</v>
      </c>
      <c r="J9600" t="s">
        <v>4826</v>
      </c>
      <c r="K9600" t="s">
        <v>102</v>
      </c>
      <c r="L9600">
        <v>13501</v>
      </c>
      <c r="M9600">
        <v>932</v>
      </c>
      <c r="N9600" t="s">
        <v>4827</v>
      </c>
      <c r="O9600">
        <v>6</v>
      </c>
      <c r="P9600">
        <v>6</v>
      </c>
      <c r="Q9600" t="s">
        <v>104</v>
      </c>
      <c r="R9600" t="s">
        <v>8304</v>
      </c>
      <c r="S9600">
        <v>6</v>
      </c>
      <c r="T9600">
        <v>120</v>
      </c>
      <c r="U9600" t="s">
        <v>19</v>
      </c>
      <c r="V9600" s="2">
        <v>43785</v>
      </c>
      <c r="W9600" t="s">
        <v>773</v>
      </c>
      <c r="X9600" t="s">
        <v>175</v>
      </c>
      <c r="Y9600" t="s">
        <v>52</v>
      </c>
    </row>
    <row r="9601" spans="1:25" hidden="1" x14ac:dyDescent="0.35">
      <c r="A9601">
        <v>0</v>
      </c>
      <c r="B9601" t="s">
        <v>10</v>
      </c>
      <c r="C9601">
        <v>0</v>
      </c>
      <c r="D9601" t="s">
        <v>11</v>
      </c>
      <c r="E9601" t="s">
        <v>237</v>
      </c>
      <c r="F9601" t="s">
        <v>13</v>
      </c>
      <c r="G9601" t="s">
        <v>914</v>
      </c>
      <c r="H9601" s="1">
        <v>0</v>
      </c>
      <c r="I9601" s="2">
        <v>43689</v>
      </c>
      <c r="J9601" t="s">
        <v>5318</v>
      </c>
      <c r="K9601" t="s">
        <v>102</v>
      </c>
      <c r="L9601">
        <v>21044</v>
      </c>
      <c r="M9601">
        <v>826</v>
      </c>
      <c r="N9601" t="s">
        <v>947</v>
      </c>
      <c r="O9601">
        <v>374</v>
      </c>
      <c r="P9601">
        <v>5</v>
      </c>
      <c r="Q9601" t="s">
        <v>104</v>
      </c>
      <c r="R9601" t="s">
        <v>8304</v>
      </c>
      <c r="S9601">
        <v>373.78</v>
      </c>
      <c r="T9601">
        <v>1780</v>
      </c>
      <c r="U9601" t="s">
        <v>33</v>
      </c>
      <c r="V9601" s="2">
        <v>43689</v>
      </c>
      <c r="W9601" t="s">
        <v>773</v>
      </c>
      <c r="X9601" t="s">
        <v>1549</v>
      </c>
      <c r="Y9601" t="s">
        <v>24</v>
      </c>
    </row>
    <row r="9602" spans="1:25" hidden="1" x14ac:dyDescent="0.35">
      <c r="A9602">
        <v>0</v>
      </c>
      <c r="B9602" t="s">
        <v>10</v>
      </c>
      <c r="C9602">
        <v>0</v>
      </c>
      <c r="D9602" t="s">
        <v>26</v>
      </c>
      <c r="E9602" t="s">
        <v>237</v>
      </c>
      <c r="F9602" t="s">
        <v>13</v>
      </c>
      <c r="G9602" t="s">
        <v>914</v>
      </c>
      <c r="H9602" s="1">
        <v>0</v>
      </c>
      <c r="I9602" s="2">
        <v>43689</v>
      </c>
      <c r="J9602" t="s">
        <v>5318</v>
      </c>
      <c r="K9602" t="s">
        <v>102</v>
      </c>
      <c r="L9602">
        <v>21044</v>
      </c>
      <c r="M9602">
        <v>1126</v>
      </c>
      <c r="N9602" t="s">
        <v>1183</v>
      </c>
      <c r="O9602">
        <v>5</v>
      </c>
      <c r="P9602">
        <v>3</v>
      </c>
      <c r="Q9602" t="s">
        <v>104</v>
      </c>
      <c r="R9602" t="s">
        <v>8304</v>
      </c>
      <c r="S9602">
        <v>5.26</v>
      </c>
      <c r="T9602">
        <v>18</v>
      </c>
      <c r="U9602" t="s">
        <v>33</v>
      </c>
      <c r="V9602" s="2">
        <v>43689</v>
      </c>
      <c r="W9602" t="s">
        <v>773</v>
      </c>
      <c r="X9602" t="s">
        <v>1549</v>
      </c>
      <c r="Y9602" t="s">
        <v>49</v>
      </c>
    </row>
    <row r="9603" spans="1:25" hidden="1" x14ac:dyDescent="0.35">
      <c r="A9603">
        <v>0</v>
      </c>
      <c r="B9603" t="s">
        <v>10</v>
      </c>
      <c r="C9603">
        <v>0</v>
      </c>
      <c r="D9603" t="s">
        <v>26</v>
      </c>
      <c r="E9603" t="s">
        <v>237</v>
      </c>
      <c r="F9603" t="s">
        <v>13</v>
      </c>
      <c r="G9603" t="s">
        <v>914</v>
      </c>
      <c r="H9603" s="1">
        <v>0</v>
      </c>
      <c r="I9603" s="2">
        <v>43689</v>
      </c>
      <c r="J9603" t="s">
        <v>5318</v>
      </c>
      <c r="K9603" t="s">
        <v>102</v>
      </c>
      <c r="L9603">
        <v>21044</v>
      </c>
      <c r="M9603">
        <v>346</v>
      </c>
      <c r="N9603" t="s">
        <v>933</v>
      </c>
      <c r="O9603">
        <v>59</v>
      </c>
      <c r="P9603">
        <v>5</v>
      </c>
      <c r="Q9603" t="s">
        <v>104</v>
      </c>
      <c r="R9603" t="s">
        <v>8304</v>
      </c>
      <c r="S9603">
        <v>59.37</v>
      </c>
      <c r="T9603">
        <v>220</v>
      </c>
      <c r="U9603" t="s">
        <v>33</v>
      </c>
      <c r="V9603" s="2">
        <v>43689</v>
      </c>
      <c r="W9603" t="s">
        <v>773</v>
      </c>
      <c r="X9603" t="s">
        <v>1549</v>
      </c>
      <c r="Y9603" t="s">
        <v>49</v>
      </c>
    </row>
    <row r="9604" spans="1:25" x14ac:dyDescent="0.35">
      <c r="A9604">
        <v>4</v>
      </c>
      <c r="B9604" t="s">
        <v>43</v>
      </c>
      <c r="C9604">
        <v>6</v>
      </c>
      <c r="D9604" t="s">
        <v>26</v>
      </c>
      <c r="E9604" t="s">
        <v>88</v>
      </c>
      <c r="F9604" t="s">
        <v>13</v>
      </c>
      <c r="G9604" t="s">
        <v>6975</v>
      </c>
      <c r="H9604" s="1">
        <v>0.2</v>
      </c>
      <c r="I9604" s="2">
        <v>43530</v>
      </c>
      <c r="J9604" t="s">
        <v>7705</v>
      </c>
      <c r="K9604" t="s">
        <v>30</v>
      </c>
      <c r="L9604">
        <v>94109</v>
      </c>
      <c r="M9604">
        <v>542</v>
      </c>
      <c r="N9604" t="s">
        <v>218</v>
      </c>
      <c r="O9604">
        <v>5</v>
      </c>
      <c r="P9604">
        <v>9</v>
      </c>
      <c r="Q9604" t="s">
        <v>32</v>
      </c>
      <c r="R9604" t="s">
        <v>8304</v>
      </c>
      <c r="S9604">
        <v>5.43</v>
      </c>
      <c r="T9604">
        <v>15</v>
      </c>
      <c r="U9604" t="s">
        <v>76</v>
      </c>
      <c r="V9604" s="2">
        <v>43534</v>
      </c>
      <c r="W9604" t="s">
        <v>39</v>
      </c>
      <c r="X9604" t="s">
        <v>34</v>
      </c>
      <c r="Y9604" t="s">
        <v>54</v>
      </c>
    </row>
    <row r="9605" spans="1:25" hidden="1" x14ac:dyDescent="0.35">
      <c r="A9605">
        <v>3</v>
      </c>
      <c r="B9605" t="s">
        <v>10</v>
      </c>
      <c r="C9605">
        <v>3</v>
      </c>
      <c r="D9605" t="s">
        <v>11</v>
      </c>
      <c r="E9605" t="s">
        <v>498</v>
      </c>
      <c r="F9605" t="s">
        <v>13</v>
      </c>
      <c r="G9605" t="s">
        <v>1690</v>
      </c>
      <c r="H9605" s="1">
        <v>0.6</v>
      </c>
      <c r="I9605" s="2">
        <v>43775</v>
      </c>
      <c r="J9605" t="s">
        <v>1884</v>
      </c>
      <c r="K9605" t="s">
        <v>73</v>
      </c>
      <c r="L9605">
        <v>75217</v>
      </c>
      <c r="M9605">
        <v>996</v>
      </c>
      <c r="N9605" t="s">
        <v>8191</v>
      </c>
      <c r="O9605">
        <v>-20</v>
      </c>
      <c r="P9605">
        <v>5</v>
      </c>
      <c r="Q9605" t="s">
        <v>75</v>
      </c>
      <c r="R9605" t="s">
        <v>8304</v>
      </c>
      <c r="S9605">
        <v>-19.86</v>
      </c>
      <c r="T9605">
        <v>31</v>
      </c>
      <c r="U9605" t="s">
        <v>19</v>
      </c>
      <c r="V9605" s="2">
        <v>43778</v>
      </c>
      <c r="W9605" t="s">
        <v>20</v>
      </c>
      <c r="X9605" t="s">
        <v>77</v>
      </c>
      <c r="Y9605" t="s">
        <v>47</v>
      </c>
    </row>
    <row r="9606" spans="1:25" hidden="1" x14ac:dyDescent="0.35">
      <c r="A9606">
        <v>5</v>
      </c>
      <c r="B9606" t="s">
        <v>43</v>
      </c>
      <c r="C9606">
        <v>6</v>
      </c>
      <c r="D9606" t="s">
        <v>26</v>
      </c>
      <c r="E9606" t="s">
        <v>1309</v>
      </c>
      <c r="F9606" t="s">
        <v>13</v>
      </c>
      <c r="G9606" t="s">
        <v>1310</v>
      </c>
      <c r="H9606" s="1">
        <v>0.8</v>
      </c>
      <c r="I9606" s="2">
        <v>43542</v>
      </c>
      <c r="J9606" t="s">
        <v>1311</v>
      </c>
      <c r="K9606" t="s">
        <v>73</v>
      </c>
      <c r="L9606">
        <v>75701</v>
      </c>
      <c r="M9606">
        <v>860</v>
      </c>
      <c r="N9606" t="s">
        <v>1312</v>
      </c>
      <c r="O9606">
        <v>-7</v>
      </c>
      <c r="P9606">
        <v>3</v>
      </c>
      <c r="Q9606" t="s">
        <v>75</v>
      </c>
      <c r="R9606" t="s">
        <v>8304</v>
      </c>
      <c r="S9606">
        <v>-7.39</v>
      </c>
      <c r="T9606">
        <v>3</v>
      </c>
      <c r="U9606" t="s">
        <v>19</v>
      </c>
      <c r="V9606" s="2">
        <v>43547</v>
      </c>
      <c r="W9606" t="s">
        <v>39</v>
      </c>
      <c r="X9606" t="s">
        <v>77</v>
      </c>
      <c r="Y9606" t="s">
        <v>56</v>
      </c>
    </row>
    <row r="9607" spans="1:25" hidden="1" x14ac:dyDescent="0.35">
      <c r="A9607">
        <v>5</v>
      </c>
      <c r="B9607" t="s">
        <v>43</v>
      </c>
      <c r="C9607">
        <v>6</v>
      </c>
      <c r="D9607" t="s">
        <v>50</v>
      </c>
      <c r="E9607" t="s">
        <v>1309</v>
      </c>
      <c r="F9607" t="s">
        <v>13</v>
      </c>
      <c r="G9607" t="s">
        <v>1310</v>
      </c>
      <c r="H9607" s="1">
        <v>0.2</v>
      </c>
      <c r="I9607" s="2">
        <v>43542</v>
      </c>
      <c r="J9607" t="s">
        <v>1311</v>
      </c>
      <c r="K9607" t="s">
        <v>73</v>
      </c>
      <c r="L9607">
        <v>75701</v>
      </c>
      <c r="M9607">
        <v>1604</v>
      </c>
      <c r="N9607" t="s">
        <v>1313</v>
      </c>
      <c r="O9607">
        <v>5</v>
      </c>
      <c r="P9607">
        <v>3</v>
      </c>
      <c r="Q9607" t="s">
        <v>75</v>
      </c>
      <c r="R9607" t="s">
        <v>8304</v>
      </c>
      <c r="S9607">
        <v>4.5199999999999996</v>
      </c>
      <c r="T9607">
        <v>28</v>
      </c>
      <c r="U9607" t="s">
        <v>19</v>
      </c>
      <c r="V9607" s="2">
        <v>43547</v>
      </c>
      <c r="W9607" t="s">
        <v>39</v>
      </c>
      <c r="X9607" t="s">
        <v>77</v>
      </c>
      <c r="Y9607" t="s">
        <v>113</v>
      </c>
    </row>
    <row r="9608" spans="1:25" hidden="1" x14ac:dyDescent="0.35">
      <c r="A9608">
        <v>5</v>
      </c>
      <c r="B9608" t="s">
        <v>43</v>
      </c>
      <c r="C9608">
        <v>6</v>
      </c>
      <c r="D9608" t="s">
        <v>11</v>
      </c>
      <c r="E9608" t="s">
        <v>1309</v>
      </c>
      <c r="F9608" t="s">
        <v>13</v>
      </c>
      <c r="G9608" t="s">
        <v>1310</v>
      </c>
      <c r="H9608" s="1">
        <v>0.6</v>
      </c>
      <c r="I9608" s="2">
        <v>43542</v>
      </c>
      <c r="J9608" t="s">
        <v>1311</v>
      </c>
      <c r="K9608" t="s">
        <v>73</v>
      </c>
      <c r="L9608">
        <v>75701</v>
      </c>
      <c r="M9608">
        <v>871</v>
      </c>
      <c r="N9608" t="s">
        <v>8183</v>
      </c>
      <c r="O9608">
        <v>-41</v>
      </c>
      <c r="P9608">
        <v>3</v>
      </c>
      <c r="Q9608" t="s">
        <v>75</v>
      </c>
      <c r="R9608" t="s">
        <v>8304</v>
      </c>
      <c r="S9608">
        <v>-41.26</v>
      </c>
      <c r="T9608">
        <v>83</v>
      </c>
      <c r="U9608" t="s">
        <v>19</v>
      </c>
      <c r="V9608" s="2">
        <v>43547</v>
      </c>
      <c r="W9608" t="s">
        <v>39</v>
      </c>
      <c r="X9608" t="s">
        <v>77</v>
      </c>
      <c r="Y9608" t="s">
        <v>47</v>
      </c>
    </row>
    <row r="9609" spans="1:25" hidden="1" x14ac:dyDescent="0.35">
      <c r="A9609">
        <v>5</v>
      </c>
      <c r="B9609" t="s">
        <v>43</v>
      </c>
      <c r="C9609">
        <v>6</v>
      </c>
      <c r="D9609" t="s">
        <v>26</v>
      </c>
      <c r="E9609" t="s">
        <v>1309</v>
      </c>
      <c r="F9609" t="s">
        <v>13</v>
      </c>
      <c r="G9609" t="s">
        <v>1310</v>
      </c>
      <c r="H9609" s="1">
        <v>0.8</v>
      </c>
      <c r="I9609" s="2">
        <v>43542</v>
      </c>
      <c r="J9609" t="s">
        <v>1311</v>
      </c>
      <c r="K9609" t="s">
        <v>73</v>
      </c>
      <c r="L9609">
        <v>75701</v>
      </c>
      <c r="M9609">
        <v>897</v>
      </c>
      <c r="N9609" t="s">
        <v>1314</v>
      </c>
      <c r="O9609">
        <v>-320</v>
      </c>
      <c r="P9609">
        <v>3</v>
      </c>
      <c r="Q9609" t="s">
        <v>75</v>
      </c>
      <c r="R9609" t="s">
        <v>8304</v>
      </c>
      <c r="S9609">
        <v>-320.24</v>
      </c>
      <c r="T9609">
        <v>183</v>
      </c>
      <c r="U9609" t="s">
        <v>19</v>
      </c>
      <c r="V9609" s="2">
        <v>43547</v>
      </c>
      <c r="W9609" t="s">
        <v>39</v>
      </c>
      <c r="X9609" t="s">
        <v>77</v>
      </c>
      <c r="Y9609" t="s">
        <v>54</v>
      </c>
    </row>
    <row r="9610" spans="1:25" hidden="1" x14ac:dyDescent="0.35">
      <c r="A9610">
        <v>3</v>
      </c>
      <c r="B9610" t="s">
        <v>25</v>
      </c>
      <c r="C9610">
        <v>1</v>
      </c>
      <c r="D9610" t="s">
        <v>26</v>
      </c>
      <c r="E9610" t="s">
        <v>192</v>
      </c>
      <c r="F9610" t="s">
        <v>13</v>
      </c>
      <c r="G9610" t="s">
        <v>234</v>
      </c>
      <c r="H9610" s="1">
        <v>0.2</v>
      </c>
      <c r="I9610" s="2">
        <v>43782</v>
      </c>
      <c r="J9610" t="s">
        <v>235</v>
      </c>
      <c r="K9610" t="s">
        <v>73</v>
      </c>
      <c r="L9610">
        <v>60623</v>
      </c>
      <c r="M9610">
        <v>1382</v>
      </c>
      <c r="N9610" t="s">
        <v>236</v>
      </c>
      <c r="O9610">
        <v>-49</v>
      </c>
      <c r="P9610">
        <v>3</v>
      </c>
      <c r="Q9610" t="s">
        <v>75</v>
      </c>
      <c r="R9610" t="s">
        <v>8304</v>
      </c>
      <c r="S9610">
        <v>-48.95</v>
      </c>
      <c r="T9610">
        <v>230</v>
      </c>
      <c r="U9610" t="s">
        <v>76</v>
      </c>
      <c r="V9610" s="2">
        <v>43785</v>
      </c>
      <c r="W9610" t="s">
        <v>130</v>
      </c>
      <c r="X9610" t="s">
        <v>139</v>
      </c>
      <c r="Y9610" t="s">
        <v>42</v>
      </c>
    </row>
    <row r="9611" spans="1:25" hidden="1" x14ac:dyDescent="0.35">
      <c r="A9611">
        <v>2</v>
      </c>
      <c r="B9611" t="s">
        <v>43</v>
      </c>
      <c r="C9611">
        <v>3</v>
      </c>
      <c r="D9611" t="s">
        <v>11</v>
      </c>
      <c r="E9611" t="s">
        <v>122</v>
      </c>
      <c r="F9611" t="s">
        <v>13</v>
      </c>
      <c r="G9611" t="s">
        <v>6948</v>
      </c>
      <c r="H9611" s="1">
        <v>0.6</v>
      </c>
      <c r="I9611" s="2">
        <v>43528</v>
      </c>
      <c r="J9611" t="s">
        <v>6949</v>
      </c>
      <c r="K9611" t="s">
        <v>73</v>
      </c>
      <c r="L9611">
        <v>77095</v>
      </c>
      <c r="M9611">
        <v>872</v>
      </c>
      <c r="N9611" t="s">
        <v>8145</v>
      </c>
      <c r="O9611">
        <v>-78</v>
      </c>
      <c r="P9611">
        <v>5</v>
      </c>
      <c r="Q9611" t="s">
        <v>75</v>
      </c>
      <c r="R9611" t="s">
        <v>8304</v>
      </c>
      <c r="S9611">
        <v>-77.63</v>
      </c>
      <c r="T9611">
        <v>104</v>
      </c>
      <c r="U9611" t="s">
        <v>76</v>
      </c>
      <c r="V9611" s="2">
        <v>43530</v>
      </c>
      <c r="W9611" t="s">
        <v>20</v>
      </c>
      <c r="X9611" t="s">
        <v>77</v>
      </c>
      <c r="Y9611" t="s">
        <v>47</v>
      </c>
    </row>
    <row r="9612" spans="1:25" hidden="1" x14ac:dyDescent="0.35">
      <c r="A9612">
        <v>2</v>
      </c>
      <c r="B9612" t="s">
        <v>43</v>
      </c>
      <c r="C9612">
        <v>3</v>
      </c>
      <c r="D9612" t="s">
        <v>26</v>
      </c>
      <c r="E9612" t="s">
        <v>122</v>
      </c>
      <c r="F9612" t="s">
        <v>13</v>
      </c>
      <c r="G9612" t="s">
        <v>6948</v>
      </c>
      <c r="H9612" s="1">
        <v>0.2</v>
      </c>
      <c r="I9612" s="2">
        <v>43528</v>
      </c>
      <c r="J9612" t="s">
        <v>6949</v>
      </c>
      <c r="K9612" t="s">
        <v>73</v>
      </c>
      <c r="L9612">
        <v>77095</v>
      </c>
      <c r="M9612">
        <v>206</v>
      </c>
      <c r="N9612" t="s">
        <v>4603</v>
      </c>
      <c r="O9612">
        <v>1</v>
      </c>
      <c r="P9612">
        <v>1</v>
      </c>
      <c r="Q9612" t="s">
        <v>75</v>
      </c>
      <c r="R9612" t="s">
        <v>8304</v>
      </c>
      <c r="S9612">
        <v>0.86</v>
      </c>
      <c r="T9612">
        <v>2</v>
      </c>
      <c r="U9612" t="s">
        <v>76</v>
      </c>
      <c r="V9612" s="2">
        <v>43530</v>
      </c>
      <c r="W9612" t="s">
        <v>20</v>
      </c>
      <c r="X9612" t="s">
        <v>77</v>
      </c>
      <c r="Y9612" t="s">
        <v>35</v>
      </c>
    </row>
    <row r="9613" spans="1:25" hidden="1" x14ac:dyDescent="0.35">
      <c r="A9613">
        <v>2</v>
      </c>
      <c r="B9613" t="s">
        <v>43</v>
      </c>
      <c r="C9613">
        <v>3</v>
      </c>
      <c r="D9613" t="s">
        <v>26</v>
      </c>
      <c r="E9613" t="s">
        <v>122</v>
      </c>
      <c r="F9613" t="s">
        <v>13</v>
      </c>
      <c r="G9613" t="s">
        <v>6948</v>
      </c>
      <c r="H9613" s="1">
        <v>0.2</v>
      </c>
      <c r="I9613" s="2">
        <v>43528</v>
      </c>
      <c r="J9613" t="s">
        <v>6949</v>
      </c>
      <c r="K9613" t="s">
        <v>73</v>
      </c>
      <c r="L9613">
        <v>77095</v>
      </c>
      <c r="M9613">
        <v>473</v>
      </c>
      <c r="N9613" t="s">
        <v>883</v>
      </c>
      <c r="O9613">
        <v>1</v>
      </c>
      <c r="P9613">
        <v>1</v>
      </c>
      <c r="Q9613" t="s">
        <v>75</v>
      </c>
      <c r="R9613" t="s">
        <v>8304</v>
      </c>
      <c r="S9613">
        <v>0.65</v>
      </c>
      <c r="T9613">
        <v>9</v>
      </c>
      <c r="U9613" t="s">
        <v>76</v>
      </c>
      <c r="V9613" s="2">
        <v>43530</v>
      </c>
      <c r="W9613" t="s">
        <v>20</v>
      </c>
      <c r="X9613" t="s">
        <v>77</v>
      </c>
      <c r="Y9613" t="s">
        <v>42</v>
      </c>
    </row>
    <row r="9614" spans="1:25" hidden="1" x14ac:dyDescent="0.35">
      <c r="A9614">
        <v>0</v>
      </c>
      <c r="B9614" t="s">
        <v>10</v>
      </c>
      <c r="C9614">
        <v>0</v>
      </c>
      <c r="D9614" t="s">
        <v>26</v>
      </c>
      <c r="E9614" t="s">
        <v>2422</v>
      </c>
      <c r="F9614" t="s">
        <v>13</v>
      </c>
      <c r="G9614" t="s">
        <v>7125</v>
      </c>
      <c r="H9614" s="1">
        <v>0.2</v>
      </c>
      <c r="I9614" s="2">
        <v>43799</v>
      </c>
      <c r="J9614" t="s">
        <v>7288</v>
      </c>
      <c r="K9614" t="s">
        <v>102</v>
      </c>
      <c r="L9614">
        <v>43615</v>
      </c>
      <c r="M9614">
        <v>955</v>
      </c>
      <c r="N9614" t="s">
        <v>7213</v>
      </c>
      <c r="O9614">
        <v>83</v>
      </c>
      <c r="P9614">
        <v>4</v>
      </c>
      <c r="Q9614" t="s">
        <v>104</v>
      </c>
      <c r="R9614" t="s">
        <v>8304</v>
      </c>
      <c r="S9614">
        <v>82.99</v>
      </c>
      <c r="T9614">
        <v>664</v>
      </c>
      <c r="U9614" t="s">
        <v>76</v>
      </c>
      <c r="V9614" s="2">
        <v>43799</v>
      </c>
      <c r="W9614" t="s">
        <v>773</v>
      </c>
      <c r="X9614" t="s">
        <v>309</v>
      </c>
      <c r="Y9614" t="s">
        <v>56</v>
      </c>
    </row>
    <row r="9615" spans="1:25" x14ac:dyDescent="0.35">
      <c r="A9615">
        <v>0</v>
      </c>
      <c r="B9615" t="s">
        <v>10</v>
      </c>
      <c r="C9615">
        <v>0</v>
      </c>
      <c r="D9615" t="s">
        <v>26</v>
      </c>
      <c r="E9615" t="s">
        <v>27</v>
      </c>
      <c r="F9615" t="s">
        <v>13</v>
      </c>
      <c r="G9615" t="s">
        <v>1833</v>
      </c>
      <c r="H9615" s="1">
        <v>0</v>
      </c>
      <c r="I9615" s="2">
        <v>43554</v>
      </c>
      <c r="J9615" t="s">
        <v>3282</v>
      </c>
      <c r="K9615" t="s">
        <v>30</v>
      </c>
      <c r="L9615">
        <v>90036</v>
      </c>
      <c r="M9615">
        <v>1048</v>
      </c>
      <c r="N9615" t="s">
        <v>3283</v>
      </c>
      <c r="O9615">
        <v>2</v>
      </c>
      <c r="P9615">
        <v>2</v>
      </c>
      <c r="Q9615" t="s">
        <v>32</v>
      </c>
      <c r="R9615" t="s">
        <v>8304</v>
      </c>
      <c r="S9615">
        <v>2.0699999999999998</v>
      </c>
      <c r="T9615">
        <v>6</v>
      </c>
      <c r="U9615" t="s">
        <v>19</v>
      </c>
      <c r="V9615" s="2">
        <v>43554</v>
      </c>
      <c r="W9615" t="s">
        <v>773</v>
      </c>
      <c r="X9615" t="s">
        <v>34</v>
      </c>
      <c r="Y9615" t="s">
        <v>49</v>
      </c>
    </row>
    <row r="9616" spans="1:25" x14ac:dyDescent="0.35">
      <c r="A9616">
        <v>0</v>
      </c>
      <c r="B9616" t="s">
        <v>10</v>
      </c>
      <c r="C9616">
        <v>0</v>
      </c>
      <c r="D9616" t="s">
        <v>50</v>
      </c>
      <c r="E9616" t="s">
        <v>27</v>
      </c>
      <c r="F9616" t="s">
        <v>13</v>
      </c>
      <c r="G9616" t="s">
        <v>1833</v>
      </c>
      <c r="H9616" s="1">
        <v>0.2</v>
      </c>
      <c r="I9616" s="2">
        <v>43554</v>
      </c>
      <c r="J9616" t="s">
        <v>3282</v>
      </c>
      <c r="K9616" t="s">
        <v>30</v>
      </c>
      <c r="L9616">
        <v>90036</v>
      </c>
      <c r="M9616">
        <v>160</v>
      </c>
      <c r="N9616" t="s">
        <v>177</v>
      </c>
      <c r="O9616">
        <v>19</v>
      </c>
      <c r="P9616">
        <v>1</v>
      </c>
      <c r="Q9616" t="s">
        <v>32</v>
      </c>
      <c r="R9616" t="s">
        <v>8304</v>
      </c>
      <c r="S9616">
        <v>18.54</v>
      </c>
      <c r="T9616">
        <v>165</v>
      </c>
      <c r="U9616" t="s">
        <v>19</v>
      </c>
      <c r="V9616" s="2">
        <v>43554</v>
      </c>
      <c r="W9616" t="s">
        <v>773</v>
      </c>
      <c r="X9616" t="s">
        <v>34</v>
      </c>
      <c r="Y9616" t="s">
        <v>52</v>
      </c>
    </row>
    <row r="9617" spans="1:25" hidden="1" x14ac:dyDescent="0.35">
      <c r="A9617">
        <v>7</v>
      </c>
      <c r="B9617" t="s">
        <v>25</v>
      </c>
      <c r="C9617">
        <v>6</v>
      </c>
      <c r="D9617" t="s">
        <v>26</v>
      </c>
      <c r="E9617" t="s">
        <v>1319</v>
      </c>
      <c r="F9617" t="s">
        <v>13</v>
      </c>
      <c r="G9617" t="s">
        <v>1357</v>
      </c>
      <c r="H9617" s="1">
        <v>0.7</v>
      </c>
      <c r="I9617" s="2">
        <v>43757</v>
      </c>
      <c r="J9617" t="s">
        <v>7603</v>
      </c>
      <c r="K9617" t="s">
        <v>16</v>
      </c>
      <c r="L9617">
        <v>27217</v>
      </c>
      <c r="M9617">
        <v>684</v>
      </c>
      <c r="N9617" t="s">
        <v>750</v>
      </c>
      <c r="O9617">
        <v>-1307</v>
      </c>
      <c r="P9617">
        <v>4</v>
      </c>
      <c r="Q9617" t="s">
        <v>18</v>
      </c>
      <c r="R9617" t="s">
        <v>8304</v>
      </c>
      <c r="S9617">
        <v>-1306.55</v>
      </c>
      <c r="T9617">
        <v>1633</v>
      </c>
      <c r="U9617" t="s">
        <v>76</v>
      </c>
      <c r="V9617" s="2">
        <v>43764</v>
      </c>
      <c r="W9617" t="s">
        <v>39</v>
      </c>
      <c r="X9617" t="s">
        <v>63</v>
      </c>
      <c r="Y9617" t="s">
        <v>54</v>
      </c>
    </row>
    <row r="9618" spans="1:25" hidden="1" x14ac:dyDescent="0.35">
      <c r="A9618">
        <v>1</v>
      </c>
      <c r="B9618" t="s">
        <v>10</v>
      </c>
      <c r="C9618">
        <v>1</v>
      </c>
      <c r="D9618" t="s">
        <v>11</v>
      </c>
      <c r="E9618" t="s">
        <v>823</v>
      </c>
      <c r="F9618" t="s">
        <v>13</v>
      </c>
      <c r="G9618" t="s">
        <v>6880</v>
      </c>
      <c r="H9618" s="1">
        <v>0.2</v>
      </c>
      <c r="I9618" s="2">
        <v>43627</v>
      </c>
      <c r="J9618" t="s">
        <v>6881</v>
      </c>
      <c r="K9618" t="s">
        <v>30</v>
      </c>
      <c r="L9618">
        <v>85345</v>
      </c>
      <c r="M9618">
        <v>760</v>
      </c>
      <c r="N9618" t="s">
        <v>1564</v>
      </c>
      <c r="O9618">
        <v>35</v>
      </c>
      <c r="P9618">
        <v>1</v>
      </c>
      <c r="Q9618" t="s">
        <v>32</v>
      </c>
      <c r="R9618" t="s">
        <v>8304</v>
      </c>
      <c r="S9618">
        <v>35.1</v>
      </c>
      <c r="T9618">
        <v>281</v>
      </c>
      <c r="U9618" t="s">
        <v>76</v>
      </c>
      <c r="V9618" s="2">
        <v>43628</v>
      </c>
      <c r="W9618" t="s">
        <v>130</v>
      </c>
      <c r="X9618" t="s">
        <v>199</v>
      </c>
      <c r="Y9618" t="s">
        <v>24</v>
      </c>
    </row>
    <row r="9619" spans="1:25" hidden="1" x14ac:dyDescent="0.35">
      <c r="A9619">
        <v>1</v>
      </c>
      <c r="B9619" t="s">
        <v>10</v>
      </c>
      <c r="C9619">
        <v>1</v>
      </c>
      <c r="D9619" t="s">
        <v>26</v>
      </c>
      <c r="E9619" t="s">
        <v>823</v>
      </c>
      <c r="F9619" t="s">
        <v>13</v>
      </c>
      <c r="G9619" t="s">
        <v>6880</v>
      </c>
      <c r="H9619" s="1">
        <v>0.2</v>
      </c>
      <c r="I9619" s="2">
        <v>43627</v>
      </c>
      <c r="J9619" t="s">
        <v>6881</v>
      </c>
      <c r="K9619" t="s">
        <v>30</v>
      </c>
      <c r="L9619">
        <v>85345</v>
      </c>
      <c r="M9619">
        <v>1133</v>
      </c>
      <c r="N9619" t="s">
        <v>3375</v>
      </c>
      <c r="O9619">
        <v>2</v>
      </c>
      <c r="P9619">
        <v>1</v>
      </c>
      <c r="Q9619" t="s">
        <v>32</v>
      </c>
      <c r="R9619" t="s">
        <v>8304</v>
      </c>
      <c r="S9619">
        <v>1.98</v>
      </c>
      <c r="T9619">
        <v>16</v>
      </c>
      <c r="U9619" t="s">
        <v>76</v>
      </c>
      <c r="V9619" s="2">
        <v>43628</v>
      </c>
      <c r="W9619" t="s">
        <v>130</v>
      </c>
      <c r="X9619" t="s">
        <v>199</v>
      </c>
      <c r="Y9619" t="s">
        <v>49</v>
      </c>
    </row>
    <row r="9620" spans="1:25" hidden="1" x14ac:dyDescent="0.35">
      <c r="A9620">
        <v>1</v>
      </c>
      <c r="B9620" t="s">
        <v>10</v>
      </c>
      <c r="C9620">
        <v>1</v>
      </c>
      <c r="D9620" t="s">
        <v>26</v>
      </c>
      <c r="E9620" t="s">
        <v>823</v>
      </c>
      <c r="F9620" t="s">
        <v>13</v>
      </c>
      <c r="G9620" t="s">
        <v>6880</v>
      </c>
      <c r="H9620" s="1">
        <v>0.2</v>
      </c>
      <c r="I9620" s="2">
        <v>43627</v>
      </c>
      <c r="J9620" t="s">
        <v>6881</v>
      </c>
      <c r="K9620" t="s">
        <v>30</v>
      </c>
      <c r="L9620">
        <v>85345</v>
      </c>
      <c r="M9620">
        <v>648</v>
      </c>
      <c r="N9620" t="s">
        <v>1005</v>
      </c>
      <c r="O9620">
        <v>-49</v>
      </c>
      <c r="P9620">
        <v>3</v>
      </c>
      <c r="Q9620" t="s">
        <v>32</v>
      </c>
      <c r="R9620" t="s">
        <v>8304</v>
      </c>
      <c r="S9620">
        <v>-48.51</v>
      </c>
      <c r="T9620">
        <v>216</v>
      </c>
      <c r="U9620" t="s">
        <v>76</v>
      </c>
      <c r="V9620" s="2">
        <v>43628</v>
      </c>
      <c r="W9620" t="s">
        <v>130</v>
      </c>
      <c r="X9620" t="s">
        <v>199</v>
      </c>
      <c r="Y9620" t="s">
        <v>42</v>
      </c>
    </row>
    <row r="9621" spans="1:25" hidden="1" x14ac:dyDescent="0.35">
      <c r="A9621">
        <v>1</v>
      </c>
      <c r="B9621" t="s">
        <v>10</v>
      </c>
      <c r="C9621">
        <v>1</v>
      </c>
      <c r="D9621" t="s">
        <v>26</v>
      </c>
      <c r="E9621" t="s">
        <v>823</v>
      </c>
      <c r="F9621" t="s">
        <v>13</v>
      </c>
      <c r="G9621" t="s">
        <v>6880</v>
      </c>
      <c r="H9621" s="1">
        <v>0.2</v>
      </c>
      <c r="I9621" s="2">
        <v>43627</v>
      </c>
      <c r="J9621" t="s">
        <v>6881</v>
      </c>
      <c r="K9621" t="s">
        <v>30</v>
      </c>
      <c r="L9621">
        <v>85345</v>
      </c>
      <c r="M9621">
        <v>1474</v>
      </c>
      <c r="N9621" t="s">
        <v>230</v>
      </c>
      <c r="O9621">
        <v>8</v>
      </c>
      <c r="P9621">
        <v>4</v>
      </c>
      <c r="Q9621" t="s">
        <v>32</v>
      </c>
      <c r="R9621" t="s">
        <v>8304</v>
      </c>
      <c r="S9621">
        <v>7.7</v>
      </c>
      <c r="T9621">
        <v>68</v>
      </c>
      <c r="U9621" t="s">
        <v>76</v>
      </c>
      <c r="V9621" s="2">
        <v>43628</v>
      </c>
      <c r="W9621" t="s">
        <v>130</v>
      </c>
      <c r="X9621" t="s">
        <v>199</v>
      </c>
      <c r="Y9621" t="s">
        <v>42</v>
      </c>
    </row>
    <row r="9622" spans="1:25" hidden="1" x14ac:dyDescent="0.35">
      <c r="A9622">
        <v>1</v>
      </c>
      <c r="B9622" t="s">
        <v>10</v>
      </c>
      <c r="C9622">
        <v>1</v>
      </c>
      <c r="D9622" t="s">
        <v>26</v>
      </c>
      <c r="E9622" t="s">
        <v>823</v>
      </c>
      <c r="F9622" t="s">
        <v>13</v>
      </c>
      <c r="G9622" t="s">
        <v>6880</v>
      </c>
      <c r="H9622" s="1">
        <v>0.2</v>
      </c>
      <c r="I9622" s="2">
        <v>43627</v>
      </c>
      <c r="J9622" t="s">
        <v>6881</v>
      </c>
      <c r="K9622" t="s">
        <v>30</v>
      </c>
      <c r="L9622">
        <v>85345</v>
      </c>
      <c r="M9622">
        <v>350</v>
      </c>
      <c r="N9622" t="s">
        <v>4106</v>
      </c>
      <c r="O9622">
        <v>7</v>
      </c>
      <c r="P9622">
        <v>5</v>
      </c>
      <c r="Q9622" t="s">
        <v>32</v>
      </c>
      <c r="R9622" t="s">
        <v>8304</v>
      </c>
      <c r="S9622">
        <v>6.6</v>
      </c>
      <c r="T9622">
        <v>88</v>
      </c>
      <c r="U9622" t="s">
        <v>76</v>
      </c>
      <c r="V9622" s="2">
        <v>43628</v>
      </c>
      <c r="W9622" t="s">
        <v>130</v>
      </c>
      <c r="X9622" t="s">
        <v>199</v>
      </c>
      <c r="Y9622" t="s">
        <v>49</v>
      </c>
    </row>
    <row r="9623" spans="1:25" hidden="1" x14ac:dyDescent="0.35">
      <c r="A9623">
        <v>0</v>
      </c>
      <c r="B9623" t="s">
        <v>10</v>
      </c>
      <c r="C9623">
        <v>0</v>
      </c>
      <c r="D9623" t="s">
        <v>26</v>
      </c>
      <c r="E9623" t="s">
        <v>1030</v>
      </c>
      <c r="F9623" t="s">
        <v>13</v>
      </c>
      <c r="G9623" t="s">
        <v>1956</v>
      </c>
      <c r="H9623" s="1">
        <v>0</v>
      </c>
      <c r="I9623" s="2">
        <v>43604</v>
      </c>
      <c r="J9623" t="s">
        <v>3257</v>
      </c>
      <c r="K9623" t="s">
        <v>16</v>
      </c>
      <c r="L9623">
        <v>30318</v>
      </c>
      <c r="M9623">
        <v>1575</v>
      </c>
      <c r="N9623" t="s">
        <v>3258</v>
      </c>
      <c r="O9623">
        <v>92</v>
      </c>
      <c r="P9623">
        <v>4</v>
      </c>
      <c r="Q9623" t="s">
        <v>18</v>
      </c>
      <c r="R9623" t="s">
        <v>8304</v>
      </c>
      <c r="S9623">
        <v>91.95</v>
      </c>
      <c r="T9623">
        <v>196</v>
      </c>
      <c r="U9623" t="s">
        <v>19</v>
      </c>
      <c r="V9623" s="2">
        <v>43604</v>
      </c>
      <c r="W9623" t="s">
        <v>773</v>
      </c>
      <c r="X9623" t="s">
        <v>761</v>
      </c>
      <c r="Y9623" t="s">
        <v>64</v>
      </c>
    </row>
    <row r="9624" spans="1:25" hidden="1" x14ac:dyDescent="0.35">
      <c r="A9624">
        <v>6</v>
      </c>
      <c r="B9624" t="s">
        <v>10</v>
      </c>
      <c r="C9624">
        <v>6</v>
      </c>
      <c r="D9624" t="s">
        <v>26</v>
      </c>
      <c r="E9624" t="s">
        <v>1539</v>
      </c>
      <c r="F9624" t="s">
        <v>13</v>
      </c>
      <c r="G9624" t="s">
        <v>1139</v>
      </c>
      <c r="H9624" s="1">
        <v>0</v>
      </c>
      <c r="I9624" s="2">
        <v>43485</v>
      </c>
      <c r="J9624" t="s">
        <v>4021</v>
      </c>
      <c r="K9624" t="s">
        <v>102</v>
      </c>
      <c r="L9624">
        <v>6708</v>
      </c>
      <c r="M9624">
        <v>1141</v>
      </c>
      <c r="N9624" t="s">
        <v>4022</v>
      </c>
      <c r="O9624">
        <v>1</v>
      </c>
      <c r="P9624">
        <v>2</v>
      </c>
      <c r="Q9624" t="s">
        <v>104</v>
      </c>
      <c r="R9624" t="s">
        <v>8304</v>
      </c>
      <c r="S9624">
        <v>1.02</v>
      </c>
      <c r="T9624">
        <v>4</v>
      </c>
      <c r="U9624" t="s">
        <v>19</v>
      </c>
      <c r="V9624" s="2">
        <v>43491</v>
      </c>
      <c r="W9624" t="s">
        <v>39</v>
      </c>
      <c r="X9624" t="s">
        <v>461</v>
      </c>
      <c r="Y9624" t="s">
        <v>49</v>
      </c>
    </row>
    <row r="9625" spans="1:25" hidden="1" x14ac:dyDescent="0.35">
      <c r="A9625">
        <v>2</v>
      </c>
      <c r="B9625" t="s">
        <v>25</v>
      </c>
      <c r="C9625">
        <v>1</v>
      </c>
      <c r="D9625" t="s">
        <v>26</v>
      </c>
      <c r="E9625" t="s">
        <v>99</v>
      </c>
      <c r="F9625" t="s">
        <v>13</v>
      </c>
      <c r="G9625" t="s">
        <v>5427</v>
      </c>
      <c r="H9625" s="1">
        <v>0.2</v>
      </c>
      <c r="I9625" s="2">
        <v>43738</v>
      </c>
      <c r="J9625" t="s">
        <v>5902</v>
      </c>
      <c r="K9625" t="s">
        <v>102</v>
      </c>
      <c r="L9625">
        <v>19120</v>
      </c>
      <c r="M9625">
        <v>1441</v>
      </c>
      <c r="N9625" t="s">
        <v>5903</v>
      </c>
      <c r="O9625">
        <v>7</v>
      </c>
      <c r="P9625">
        <v>7</v>
      </c>
      <c r="Q9625" t="s">
        <v>104</v>
      </c>
      <c r="R9625" t="s">
        <v>8304</v>
      </c>
      <c r="S9625">
        <v>6.97</v>
      </c>
      <c r="T9625">
        <v>21</v>
      </c>
      <c r="U9625" t="s">
        <v>33</v>
      </c>
      <c r="V9625" s="2">
        <v>43740</v>
      </c>
      <c r="W9625" t="s">
        <v>130</v>
      </c>
      <c r="X9625" t="s">
        <v>105</v>
      </c>
      <c r="Y9625" t="s">
        <v>35</v>
      </c>
    </row>
    <row r="9626" spans="1:25" hidden="1" x14ac:dyDescent="0.35">
      <c r="A9626">
        <v>1</v>
      </c>
      <c r="B9626" t="s">
        <v>10</v>
      </c>
      <c r="C9626">
        <v>1</v>
      </c>
      <c r="D9626" t="s">
        <v>11</v>
      </c>
      <c r="E9626" t="s">
        <v>171</v>
      </c>
      <c r="F9626" t="s">
        <v>13</v>
      </c>
      <c r="G9626" t="s">
        <v>1567</v>
      </c>
      <c r="H9626" s="1">
        <v>0.2</v>
      </c>
      <c r="I9626" s="2">
        <v>43550</v>
      </c>
      <c r="J9626" t="s">
        <v>1568</v>
      </c>
      <c r="K9626" t="s">
        <v>102</v>
      </c>
      <c r="L9626">
        <v>10009</v>
      </c>
      <c r="M9626">
        <v>1434</v>
      </c>
      <c r="N9626" t="s">
        <v>1569</v>
      </c>
      <c r="O9626">
        <v>-29</v>
      </c>
      <c r="P9626">
        <v>2</v>
      </c>
      <c r="Q9626" t="s">
        <v>104</v>
      </c>
      <c r="R9626" t="s">
        <v>8304</v>
      </c>
      <c r="S9626">
        <v>-28.98</v>
      </c>
      <c r="T9626">
        <v>258</v>
      </c>
      <c r="U9626" t="s">
        <v>19</v>
      </c>
      <c r="V9626" s="2">
        <v>43551</v>
      </c>
      <c r="W9626" t="s">
        <v>130</v>
      </c>
      <c r="X9626" t="s">
        <v>175</v>
      </c>
      <c r="Y9626" t="s">
        <v>22</v>
      </c>
    </row>
    <row r="9627" spans="1:25" hidden="1" x14ac:dyDescent="0.35">
      <c r="A9627">
        <v>1</v>
      </c>
      <c r="B9627" t="s">
        <v>10</v>
      </c>
      <c r="C9627">
        <v>1</v>
      </c>
      <c r="D9627" t="s">
        <v>50</v>
      </c>
      <c r="E9627" t="s">
        <v>171</v>
      </c>
      <c r="F9627" t="s">
        <v>13</v>
      </c>
      <c r="G9627" t="s">
        <v>1567</v>
      </c>
      <c r="H9627" s="1">
        <v>0</v>
      </c>
      <c r="I9627" s="2">
        <v>43550</v>
      </c>
      <c r="J9627" t="s">
        <v>1568</v>
      </c>
      <c r="K9627" t="s">
        <v>102</v>
      </c>
      <c r="L9627">
        <v>10009</v>
      </c>
      <c r="M9627">
        <v>1172</v>
      </c>
      <c r="N9627" t="s">
        <v>455</v>
      </c>
      <c r="O9627">
        <v>34</v>
      </c>
      <c r="P9627">
        <v>4</v>
      </c>
      <c r="Q9627" t="s">
        <v>104</v>
      </c>
      <c r="R9627" t="s">
        <v>8304</v>
      </c>
      <c r="S9627">
        <v>33.590000000000003</v>
      </c>
      <c r="T9627">
        <v>120</v>
      </c>
      <c r="U9627" t="s">
        <v>19</v>
      </c>
      <c r="V9627" s="2">
        <v>43551</v>
      </c>
      <c r="W9627" t="s">
        <v>130</v>
      </c>
      <c r="X9627" t="s">
        <v>175</v>
      </c>
      <c r="Y9627" t="s">
        <v>52</v>
      </c>
    </row>
    <row r="9628" spans="1:25" hidden="1" x14ac:dyDescent="0.35">
      <c r="A9628">
        <v>5</v>
      </c>
      <c r="B9628" t="s">
        <v>25</v>
      </c>
      <c r="C9628">
        <v>3</v>
      </c>
      <c r="D9628" t="s">
        <v>26</v>
      </c>
      <c r="E9628" t="s">
        <v>192</v>
      </c>
      <c r="F9628" t="s">
        <v>13</v>
      </c>
      <c r="G9628" t="s">
        <v>1088</v>
      </c>
      <c r="H9628" s="1">
        <v>0.8</v>
      </c>
      <c r="I9628" s="2">
        <v>43711</v>
      </c>
      <c r="J9628" t="s">
        <v>1089</v>
      </c>
      <c r="K9628" t="s">
        <v>73</v>
      </c>
      <c r="L9628">
        <v>60653</v>
      </c>
      <c r="M9628">
        <v>1309</v>
      </c>
      <c r="N9628" t="s">
        <v>1090</v>
      </c>
      <c r="O9628">
        <v>-68</v>
      </c>
      <c r="P9628">
        <v>7</v>
      </c>
      <c r="Q9628" t="s">
        <v>75</v>
      </c>
      <c r="R9628" t="s">
        <v>8304</v>
      </c>
      <c r="S9628">
        <v>-68.19</v>
      </c>
      <c r="T9628">
        <v>43</v>
      </c>
      <c r="U9628" t="s">
        <v>19</v>
      </c>
      <c r="V9628" s="2">
        <v>43716</v>
      </c>
      <c r="W9628" t="s">
        <v>20</v>
      </c>
      <c r="X9628" t="s">
        <v>139</v>
      </c>
      <c r="Y9628" t="s">
        <v>54</v>
      </c>
    </row>
    <row r="9629" spans="1:25" hidden="1" x14ac:dyDescent="0.35">
      <c r="A9629">
        <v>5</v>
      </c>
      <c r="B9629" t="s">
        <v>43</v>
      </c>
      <c r="C9629">
        <v>6</v>
      </c>
      <c r="D9629" t="s">
        <v>26</v>
      </c>
      <c r="E9629" t="s">
        <v>1595</v>
      </c>
      <c r="F9629" t="s">
        <v>13</v>
      </c>
      <c r="G9629" t="s">
        <v>5941</v>
      </c>
      <c r="H9629" s="1">
        <v>0.2</v>
      </c>
      <c r="I9629" s="2">
        <v>43773</v>
      </c>
      <c r="J9629" t="s">
        <v>6417</v>
      </c>
      <c r="K9629" t="s">
        <v>102</v>
      </c>
      <c r="L9629">
        <v>43130</v>
      </c>
      <c r="M9629">
        <v>417</v>
      </c>
      <c r="N9629" t="s">
        <v>8235</v>
      </c>
      <c r="O9629">
        <v>-44</v>
      </c>
      <c r="P9629">
        <v>3</v>
      </c>
      <c r="Q9629" t="s">
        <v>104</v>
      </c>
      <c r="R9629" t="s">
        <v>8304</v>
      </c>
      <c r="S9629">
        <v>-43.73</v>
      </c>
      <c r="T9629">
        <v>194</v>
      </c>
      <c r="U9629" t="s">
        <v>33</v>
      </c>
      <c r="V9629" s="2">
        <v>43778</v>
      </c>
      <c r="W9629" t="s">
        <v>39</v>
      </c>
      <c r="X9629" t="s">
        <v>309</v>
      </c>
      <c r="Y9629" t="s">
        <v>42</v>
      </c>
    </row>
    <row r="9630" spans="1:25" hidden="1" x14ac:dyDescent="0.35">
      <c r="A9630">
        <v>5</v>
      </c>
      <c r="B9630" t="s">
        <v>43</v>
      </c>
      <c r="C9630">
        <v>6</v>
      </c>
      <c r="D9630" t="s">
        <v>50</v>
      </c>
      <c r="E9630" t="s">
        <v>1595</v>
      </c>
      <c r="F9630" t="s">
        <v>13</v>
      </c>
      <c r="G9630" t="s">
        <v>5941</v>
      </c>
      <c r="H9630" s="1">
        <v>0.2</v>
      </c>
      <c r="I9630" s="2">
        <v>43773</v>
      </c>
      <c r="J9630" t="s">
        <v>6417</v>
      </c>
      <c r="K9630" t="s">
        <v>102</v>
      </c>
      <c r="L9630">
        <v>43130</v>
      </c>
      <c r="M9630">
        <v>1409</v>
      </c>
      <c r="N9630" t="s">
        <v>464</v>
      </c>
      <c r="O9630">
        <v>-6</v>
      </c>
      <c r="P9630">
        <v>4</v>
      </c>
      <c r="Q9630" t="s">
        <v>104</v>
      </c>
      <c r="R9630" t="s">
        <v>8304</v>
      </c>
      <c r="S9630">
        <v>-6.19</v>
      </c>
      <c r="T9630">
        <v>71</v>
      </c>
      <c r="U9630" t="s">
        <v>33</v>
      </c>
      <c r="V9630" s="2">
        <v>43778</v>
      </c>
      <c r="W9630" t="s">
        <v>39</v>
      </c>
      <c r="X9630" t="s">
        <v>309</v>
      </c>
      <c r="Y9630" t="s">
        <v>113</v>
      </c>
    </row>
    <row r="9631" spans="1:25" hidden="1" x14ac:dyDescent="0.35">
      <c r="A9631">
        <v>6</v>
      </c>
      <c r="B9631" t="s">
        <v>10</v>
      </c>
      <c r="C9631">
        <v>6</v>
      </c>
      <c r="D9631" t="s">
        <v>26</v>
      </c>
      <c r="E9631" t="s">
        <v>192</v>
      </c>
      <c r="F9631" t="s">
        <v>13</v>
      </c>
      <c r="G9631" t="s">
        <v>5941</v>
      </c>
      <c r="H9631" s="1">
        <v>0.8</v>
      </c>
      <c r="I9631" s="2">
        <v>43806</v>
      </c>
      <c r="J9631" t="s">
        <v>6299</v>
      </c>
      <c r="K9631" t="s">
        <v>73</v>
      </c>
      <c r="L9631">
        <v>60653</v>
      </c>
      <c r="M9631">
        <v>896</v>
      </c>
      <c r="N9631" t="s">
        <v>3789</v>
      </c>
      <c r="O9631">
        <v>-2929</v>
      </c>
      <c r="P9631">
        <v>5</v>
      </c>
      <c r="Q9631" t="s">
        <v>75</v>
      </c>
      <c r="R9631" t="s">
        <v>8304</v>
      </c>
      <c r="S9631">
        <v>-2929.48</v>
      </c>
      <c r="T9631">
        <v>1890</v>
      </c>
      <c r="U9631" t="s">
        <v>33</v>
      </c>
      <c r="V9631" s="2">
        <v>43812</v>
      </c>
      <c r="W9631" t="s">
        <v>39</v>
      </c>
      <c r="X9631" t="s">
        <v>139</v>
      </c>
      <c r="Y9631" t="s">
        <v>54</v>
      </c>
    </row>
    <row r="9632" spans="1:25" hidden="1" x14ac:dyDescent="0.35">
      <c r="A9632">
        <v>6</v>
      </c>
      <c r="B9632" t="s">
        <v>10</v>
      </c>
      <c r="C9632">
        <v>6</v>
      </c>
      <c r="D9632" t="s">
        <v>26</v>
      </c>
      <c r="E9632" t="s">
        <v>171</v>
      </c>
      <c r="F9632" t="s">
        <v>13</v>
      </c>
      <c r="G9632" t="s">
        <v>3268</v>
      </c>
      <c r="H9632" s="1">
        <v>0</v>
      </c>
      <c r="I9632" s="2">
        <v>43667</v>
      </c>
      <c r="J9632" t="s">
        <v>4102</v>
      </c>
      <c r="K9632" t="s">
        <v>102</v>
      </c>
      <c r="L9632">
        <v>10024</v>
      </c>
      <c r="M9632">
        <v>610</v>
      </c>
      <c r="N9632" t="s">
        <v>4103</v>
      </c>
      <c r="O9632">
        <v>5</v>
      </c>
      <c r="P9632">
        <v>4</v>
      </c>
      <c r="Q9632" t="s">
        <v>104</v>
      </c>
      <c r="R9632" t="s">
        <v>8304</v>
      </c>
      <c r="S9632">
        <v>4.54</v>
      </c>
      <c r="T9632">
        <v>17</v>
      </c>
      <c r="U9632" t="s">
        <v>19</v>
      </c>
      <c r="V9632" s="2">
        <v>43673</v>
      </c>
      <c r="W9632" t="s">
        <v>39</v>
      </c>
      <c r="X9632" t="s">
        <v>175</v>
      </c>
      <c r="Y9632" t="s">
        <v>56</v>
      </c>
    </row>
    <row r="9633" spans="1:25" x14ac:dyDescent="0.35">
      <c r="A9633">
        <v>5</v>
      </c>
      <c r="B9633" t="s">
        <v>43</v>
      </c>
      <c r="C9633">
        <v>6</v>
      </c>
      <c r="D9633" t="s">
        <v>11</v>
      </c>
      <c r="E9633" t="s">
        <v>27</v>
      </c>
      <c r="F9633" t="s">
        <v>13</v>
      </c>
      <c r="G9633" t="s">
        <v>2609</v>
      </c>
      <c r="H9633" s="1">
        <v>0</v>
      </c>
      <c r="I9633" s="2">
        <v>43557</v>
      </c>
      <c r="J9633" t="s">
        <v>2610</v>
      </c>
      <c r="K9633" t="s">
        <v>30</v>
      </c>
      <c r="L9633">
        <v>90008</v>
      </c>
      <c r="M9633">
        <v>1618</v>
      </c>
      <c r="N9633" t="s">
        <v>1464</v>
      </c>
      <c r="O9633">
        <v>7</v>
      </c>
      <c r="P9633">
        <v>3</v>
      </c>
      <c r="Q9633" t="s">
        <v>32</v>
      </c>
      <c r="R9633" t="s">
        <v>8304</v>
      </c>
      <c r="S9633">
        <v>6.53</v>
      </c>
      <c r="T9633">
        <v>25</v>
      </c>
      <c r="U9633" t="s">
        <v>19</v>
      </c>
      <c r="V9633" s="2">
        <v>43562</v>
      </c>
      <c r="W9633" t="s">
        <v>39</v>
      </c>
      <c r="X9633" t="s">
        <v>34</v>
      </c>
      <c r="Y9633" t="s">
        <v>47</v>
      </c>
    </row>
    <row r="9634" spans="1:25" x14ac:dyDescent="0.35">
      <c r="A9634">
        <v>0</v>
      </c>
      <c r="B9634" t="s">
        <v>10</v>
      </c>
      <c r="C9634">
        <v>0</v>
      </c>
      <c r="D9634" t="s">
        <v>26</v>
      </c>
      <c r="E9634" t="s">
        <v>88</v>
      </c>
      <c r="F9634" t="s">
        <v>13</v>
      </c>
      <c r="G9634" t="s">
        <v>278</v>
      </c>
      <c r="H9634" s="1">
        <v>0</v>
      </c>
      <c r="I9634" s="2">
        <v>43822</v>
      </c>
      <c r="J9634" t="s">
        <v>3301</v>
      </c>
      <c r="K9634" t="s">
        <v>30</v>
      </c>
      <c r="L9634">
        <v>94109</v>
      </c>
      <c r="M9634">
        <v>330</v>
      </c>
      <c r="N9634" t="s">
        <v>1343</v>
      </c>
      <c r="O9634">
        <v>6</v>
      </c>
      <c r="P9634">
        <v>4</v>
      </c>
      <c r="Q9634" t="s">
        <v>32</v>
      </c>
      <c r="R9634" t="s">
        <v>8304</v>
      </c>
      <c r="S9634">
        <v>5.93</v>
      </c>
      <c r="T9634">
        <v>13</v>
      </c>
      <c r="U9634" t="s">
        <v>19</v>
      </c>
      <c r="V9634" s="2">
        <v>43822</v>
      </c>
      <c r="W9634" t="s">
        <v>773</v>
      </c>
      <c r="X9634" t="s">
        <v>34</v>
      </c>
      <c r="Y9634" t="s">
        <v>49</v>
      </c>
    </row>
    <row r="9635" spans="1:25" hidden="1" x14ac:dyDescent="0.35">
      <c r="A9635">
        <v>4</v>
      </c>
      <c r="B9635" t="s">
        <v>43</v>
      </c>
      <c r="C9635">
        <v>6</v>
      </c>
      <c r="D9635" t="s">
        <v>11</v>
      </c>
      <c r="E9635" t="s">
        <v>7045</v>
      </c>
      <c r="F9635" t="s">
        <v>13</v>
      </c>
      <c r="G9635" t="s">
        <v>2632</v>
      </c>
      <c r="H9635" s="1">
        <v>0.3</v>
      </c>
      <c r="I9635" s="2">
        <v>43667</v>
      </c>
      <c r="J9635" t="s">
        <v>7824</v>
      </c>
      <c r="K9635" t="s">
        <v>73</v>
      </c>
      <c r="L9635">
        <v>78577</v>
      </c>
      <c r="M9635">
        <v>829</v>
      </c>
      <c r="N9635" t="s">
        <v>1821</v>
      </c>
      <c r="O9635">
        <v>-21</v>
      </c>
      <c r="P9635">
        <v>4</v>
      </c>
      <c r="Q9635" t="s">
        <v>75</v>
      </c>
      <c r="R9635" t="s">
        <v>92</v>
      </c>
      <c r="S9635">
        <v>-21.33</v>
      </c>
      <c r="T9635">
        <v>124</v>
      </c>
      <c r="U9635" t="s">
        <v>19</v>
      </c>
      <c r="V9635" s="2">
        <v>43671</v>
      </c>
      <c r="W9635" t="s">
        <v>39</v>
      </c>
      <c r="X9635" t="s">
        <v>77</v>
      </c>
      <c r="Y9635" t="s">
        <v>41</v>
      </c>
    </row>
    <row r="9636" spans="1:25" x14ac:dyDescent="0.35">
      <c r="A9636">
        <v>2</v>
      </c>
      <c r="B9636" t="s">
        <v>43</v>
      </c>
      <c r="C9636">
        <v>3</v>
      </c>
      <c r="D9636" t="s">
        <v>26</v>
      </c>
      <c r="E9636" t="s">
        <v>700</v>
      </c>
      <c r="F9636" t="s">
        <v>13</v>
      </c>
      <c r="G9636" t="s">
        <v>2609</v>
      </c>
      <c r="H9636" s="1">
        <v>0</v>
      </c>
      <c r="I9636" s="2">
        <v>43472</v>
      </c>
      <c r="J9636" t="s">
        <v>3608</v>
      </c>
      <c r="K9636" t="s">
        <v>30</v>
      </c>
      <c r="L9636">
        <v>90805</v>
      </c>
      <c r="M9636">
        <v>1507</v>
      </c>
      <c r="N9636" t="s">
        <v>346</v>
      </c>
      <c r="O9636">
        <v>4</v>
      </c>
      <c r="P9636">
        <v>1</v>
      </c>
      <c r="Q9636" t="s">
        <v>32</v>
      </c>
      <c r="R9636" t="s">
        <v>8304</v>
      </c>
      <c r="S9636">
        <v>3.55</v>
      </c>
      <c r="T9636">
        <v>8</v>
      </c>
      <c r="U9636" t="s">
        <v>19</v>
      </c>
      <c r="V9636" s="2">
        <v>43474</v>
      </c>
      <c r="W9636" t="s">
        <v>20</v>
      </c>
      <c r="X9636" t="s">
        <v>34</v>
      </c>
      <c r="Y9636" t="s">
        <v>176</v>
      </c>
    </row>
    <row r="9637" spans="1:25" x14ac:dyDescent="0.35">
      <c r="A9637">
        <v>2</v>
      </c>
      <c r="B9637" t="s">
        <v>43</v>
      </c>
      <c r="C9637">
        <v>3</v>
      </c>
      <c r="D9637" t="s">
        <v>26</v>
      </c>
      <c r="E9637" t="s">
        <v>700</v>
      </c>
      <c r="F9637" t="s">
        <v>13</v>
      </c>
      <c r="G9637" t="s">
        <v>2609</v>
      </c>
      <c r="H9637" s="1">
        <v>0</v>
      </c>
      <c r="I9637" s="2">
        <v>43472</v>
      </c>
      <c r="J9637" t="s">
        <v>3608</v>
      </c>
      <c r="K9637" t="s">
        <v>30</v>
      </c>
      <c r="L9637">
        <v>90805</v>
      </c>
      <c r="M9637">
        <v>1552</v>
      </c>
      <c r="N9637" t="s">
        <v>3658</v>
      </c>
      <c r="O9637">
        <v>1</v>
      </c>
      <c r="P9637">
        <v>3</v>
      </c>
      <c r="Q9637" t="s">
        <v>32</v>
      </c>
      <c r="R9637" t="s">
        <v>8304</v>
      </c>
      <c r="S9637">
        <v>0.61</v>
      </c>
      <c r="T9637">
        <v>61</v>
      </c>
      <c r="U9637" t="s">
        <v>19</v>
      </c>
      <c r="V9637" s="2">
        <v>43474</v>
      </c>
      <c r="W9637" t="s">
        <v>20</v>
      </c>
      <c r="X9637" t="s">
        <v>34</v>
      </c>
      <c r="Y9637" t="s">
        <v>42</v>
      </c>
    </row>
    <row r="9638" spans="1:25" x14ac:dyDescent="0.35">
      <c r="A9638">
        <v>2</v>
      </c>
      <c r="B9638" t="s">
        <v>43</v>
      </c>
      <c r="C9638">
        <v>3</v>
      </c>
      <c r="D9638" t="s">
        <v>26</v>
      </c>
      <c r="E9638" t="s">
        <v>700</v>
      </c>
      <c r="F9638" t="s">
        <v>13</v>
      </c>
      <c r="G9638" t="s">
        <v>2609</v>
      </c>
      <c r="H9638" s="1">
        <v>0</v>
      </c>
      <c r="I9638" s="2">
        <v>43472</v>
      </c>
      <c r="J9638" t="s">
        <v>3608</v>
      </c>
      <c r="K9638" t="s">
        <v>30</v>
      </c>
      <c r="L9638">
        <v>90805</v>
      </c>
      <c r="M9638">
        <v>78</v>
      </c>
      <c r="N9638" t="s">
        <v>3506</v>
      </c>
      <c r="O9638">
        <v>32</v>
      </c>
      <c r="P9638">
        <v>7</v>
      </c>
      <c r="Q9638" t="s">
        <v>32</v>
      </c>
      <c r="R9638" t="s">
        <v>8304</v>
      </c>
      <c r="S9638">
        <v>31.93</v>
      </c>
      <c r="T9638">
        <v>110</v>
      </c>
      <c r="U9638" t="s">
        <v>19</v>
      </c>
      <c r="V9638" s="2">
        <v>43474</v>
      </c>
      <c r="W9638" t="s">
        <v>20</v>
      </c>
      <c r="X9638" t="s">
        <v>34</v>
      </c>
      <c r="Y9638" t="s">
        <v>356</v>
      </c>
    </row>
    <row r="9639" spans="1:25" x14ac:dyDescent="0.35">
      <c r="A9639">
        <v>2</v>
      </c>
      <c r="B9639" t="s">
        <v>43</v>
      </c>
      <c r="C9639">
        <v>3</v>
      </c>
      <c r="D9639" t="s">
        <v>26</v>
      </c>
      <c r="E9639" t="s">
        <v>700</v>
      </c>
      <c r="F9639" t="s">
        <v>13</v>
      </c>
      <c r="G9639" t="s">
        <v>2609</v>
      </c>
      <c r="H9639" s="1">
        <v>0</v>
      </c>
      <c r="I9639" s="2">
        <v>43472</v>
      </c>
      <c r="J9639" t="s">
        <v>3608</v>
      </c>
      <c r="K9639" t="s">
        <v>30</v>
      </c>
      <c r="L9639">
        <v>90805</v>
      </c>
      <c r="M9639">
        <v>574</v>
      </c>
      <c r="N9639" t="s">
        <v>8100</v>
      </c>
      <c r="O9639">
        <v>45</v>
      </c>
      <c r="P9639">
        <v>11</v>
      </c>
      <c r="Q9639" t="s">
        <v>32</v>
      </c>
      <c r="R9639" t="s">
        <v>8304</v>
      </c>
      <c r="S9639">
        <v>44.6</v>
      </c>
      <c r="T9639">
        <v>154</v>
      </c>
      <c r="U9639" t="s">
        <v>19</v>
      </c>
      <c r="V9639" s="2">
        <v>43474</v>
      </c>
      <c r="W9639" t="s">
        <v>20</v>
      </c>
      <c r="X9639" t="s">
        <v>34</v>
      </c>
      <c r="Y9639" t="s">
        <v>42</v>
      </c>
    </row>
    <row r="9640" spans="1:25" hidden="1" x14ac:dyDescent="0.35">
      <c r="A9640">
        <v>7</v>
      </c>
      <c r="B9640" t="s">
        <v>25</v>
      </c>
      <c r="C9640">
        <v>6</v>
      </c>
      <c r="D9640" t="s">
        <v>26</v>
      </c>
      <c r="E9640" t="s">
        <v>99</v>
      </c>
      <c r="F9640" t="s">
        <v>13</v>
      </c>
      <c r="G9640" t="s">
        <v>486</v>
      </c>
      <c r="H9640" s="1">
        <v>0.7</v>
      </c>
      <c r="I9640" s="2">
        <v>43652</v>
      </c>
      <c r="J9640" t="s">
        <v>487</v>
      </c>
      <c r="K9640" t="s">
        <v>102</v>
      </c>
      <c r="L9640">
        <v>19120</v>
      </c>
      <c r="M9640">
        <v>1312</v>
      </c>
      <c r="N9640" t="s">
        <v>8157</v>
      </c>
      <c r="O9640">
        <v>-2</v>
      </c>
      <c r="P9640">
        <v>2</v>
      </c>
      <c r="Q9640" t="s">
        <v>104</v>
      </c>
      <c r="R9640" t="s">
        <v>8304</v>
      </c>
      <c r="S9640">
        <v>-2.2599999999999998</v>
      </c>
      <c r="T9640">
        <v>3</v>
      </c>
      <c r="U9640" t="s">
        <v>33</v>
      </c>
      <c r="V9640" s="2">
        <v>43659</v>
      </c>
      <c r="W9640" t="s">
        <v>39</v>
      </c>
      <c r="X9640" t="s">
        <v>105</v>
      </c>
      <c r="Y9640" t="s">
        <v>54</v>
      </c>
    </row>
    <row r="9641" spans="1:25" hidden="1" x14ac:dyDescent="0.35">
      <c r="A9641">
        <v>7</v>
      </c>
      <c r="B9641" t="s">
        <v>25</v>
      </c>
      <c r="C9641">
        <v>6</v>
      </c>
      <c r="D9641" t="s">
        <v>26</v>
      </c>
      <c r="E9641" t="s">
        <v>99</v>
      </c>
      <c r="F9641" t="s">
        <v>13</v>
      </c>
      <c r="G9641" t="s">
        <v>486</v>
      </c>
      <c r="H9641" s="1">
        <v>0.2</v>
      </c>
      <c r="I9641" s="2">
        <v>43652</v>
      </c>
      <c r="J9641" t="s">
        <v>487</v>
      </c>
      <c r="K9641" t="s">
        <v>102</v>
      </c>
      <c r="L9641">
        <v>19120</v>
      </c>
      <c r="M9641">
        <v>1657</v>
      </c>
      <c r="N9641" t="s">
        <v>488</v>
      </c>
      <c r="O9641">
        <v>6</v>
      </c>
      <c r="P9641">
        <v>3</v>
      </c>
      <c r="Q9641" t="s">
        <v>104</v>
      </c>
      <c r="R9641" t="s">
        <v>8304</v>
      </c>
      <c r="S9641">
        <v>5.82</v>
      </c>
      <c r="T9641">
        <v>16</v>
      </c>
      <c r="U9641" t="s">
        <v>33</v>
      </c>
      <c r="V9641" s="2">
        <v>43659</v>
      </c>
      <c r="W9641" t="s">
        <v>39</v>
      </c>
      <c r="X9641" t="s">
        <v>105</v>
      </c>
      <c r="Y9641" t="s">
        <v>64</v>
      </c>
    </row>
    <row r="9642" spans="1:25" hidden="1" x14ac:dyDescent="0.35">
      <c r="A9642">
        <v>3</v>
      </c>
      <c r="B9642" t="s">
        <v>25</v>
      </c>
      <c r="C9642">
        <v>1</v>
      </c>
      <c r="D9642" t="s">
        <v>11</v>
      </c>
      <c r="E9642" t="s">
        <v>672</v>
      </c>
      <c r="F9642" t="s">
        <v>13</v>
      </c>
      <c r="G9642" t="s">
        <v>1430</v>
      </c>
      <c r="H9642" s="1">
        <v>0.3</v>
      </c>
      <c r="I9642" s="2">
        <v>43716</v>
      </c>
      <c r="J9642" t="s">
        <v>5198</v>
      </c>
      <c r="K9642" t="s">
        <v>73</v>
      </c>
      <c r="L9642">
        <v>76017</v>
      </c>
      <c r="M9642">
        <v>738</v>
      </c>
      <c r="N9642" t="s">
        <v>1899</v>
      </c>
      <c r="O9642">
        <v>-40</v>
      </c>
      <c r="P9642">
        <v>5</v>
      </c>
      <c r="Q9642" t="s">
        <v>75</v>
      </c>
      <c r="R9642" t="s">
        <v>8304</v>
      </c>
      <c r="S9642">
        <v>-39.64</v>
      </c>
      <c r="T9642">
        <v>213</v>
      </c>
      <c r="U9642" t="s">
        <v>33</v>
      </c>
      <c r="V9642" s="2">
        <v>43719</v>
      </c>
      <c r="W9642" t="s">
        <v>130</v>
      </c>
      <c r="X9642" t="s">
        <v>77</v>
      </c>
      <c r="Y9642" t="s">
        <v>24</v>
      </c>
    </row>
    <row r="9643" spans="1:25" hidden="1" x14ac:dyDescent="0.35">
      <c r="A9643">
        <v>3</v>
      </c>
      <c r="B9643" t="s">
        <v>25</v>
      </c>
      <c r="C9643">
        <v>1</v>
      </c>
      <c r="D9643" t="s">
        <v>11</v>
      </c>
      <c r="E9643" t="s">
        <v>672</v>
      </c>
      <c r="F9643" t="s">
        <v>13</v>
      </c>
      <c r="G9643" t="s">
        <v>1430</v>
      </c>
      <c r="H9643" s="1">
        <v>0.6</v>
      </c>
      <c r="I9643" s="2">
        <v>43716</v>
      </c>
      <c r="J9643" t="s">
        <v>5198</v>
      </c>
      <c r="K9643" t="s">
        <v>73</v>
      </c>
      <c r="L9643">
        <v>76017</v>
      </c>
      <c r="M9643">
        <v>484</v>
      </c>
      <c r="N9643" t="s">
        <v>1910</v>
      </c>
      <c r="O9643">
        <v>-12</v>
      </c>
      <c r="P9643">
        <v>2</v>
      </c>
      <c r="Q9643" t="s">
        <v>75</v>
      </c>
      <c r="R9643" t="s">
        <v>8304</v>
      </c>
      <c r="S9643">
        <v>-11.65</v>
      </c>
      <c r="T9643">
        <v>21</v>
      </c>
      <c r="U9643" t="s">
        <v>33</v>
      </c>
      <c r="V9643" s="2">
        <v>43719</v>
      </c>
      <c r="W9643" t="s">
        <v>130</v>
      </c>
      <c r="X9643" t="s">
        <v>77</v>
      </c>
      <c r="Y9643" t="s">
        <v>47</v>
      </c>
    </row>
    <row r="9644" spans="1:25" hidden="1" x14ac:dyDescent="0.35">
      <c r="A9644">
        <v>3</v>
      </c>
      <c r="B9644" t="s">
        <v>25</v>
      </c>
      <c r="C9644">
        <v>1</v>
      </c>
      <c r="D9644" t="s">
        <v>26</v>
      </c>
      <c r="E9644" t="s">
        <v>672</v>
      </c>
      <c r="F9644" t="s">
        <v>13</v>
      </c>
      <c r="G9644" t="s">
        <v>1430</v>
      </c>
      <c r="H9644" s="1">
        <v>0.2</v>
      </c>
      <c r="I9644" s="2">
        <v>43716</v>
      </c>
      <c r="J9644" t="s">
        <v>5198</v>
      </c>
      <c r="K9644" t="s">
        <v>73</v>
      </c>
      <c r="L9644">
        <v>76017</v>
      </c>
      <c r="M9644">
        <v>1808</v>
      </c>
      <c r="N9644" t="s">
        <v>472</v>
      </c>
      <c r="O9644">
        <v>7</v>
      </c>
      <c r="P9644">
        <v>4</v>
      </c>
      <c r="Q9644" t="s">
        <v>75</v>
      </c>
      <c r="R9644" t="s">
        <v>8304</v>
      </c>
      <c r="S9644">
        <v>7.26</v>
      </c>
      <c r="T9644">
        <v>21</v>
      </c>
      <c r="U9644" t="s">
        <v>33</v>
      </c>
      <c r="V9644" s="2">
        <v>43719</v>
      </c>
      <c r="W9644" t="s">
        <v>130</v>
      </c>
      <c r="X9644" t="s">
        <v>77</v>
      </c>
      <c r="Y9644" t="s">
        <v>64</v>
      </c>
    </row>
    <row r="9645" spans="1:25" hidden="1" x14ac:dyDescent="0.35">
      <c r="A9645">
        <v>3</v>
      </c>
      <c r="B9645" t="s">
        <v>25</v>
      </c>
      <c r="C9645">
        <v>1</v>
      </c>
      <c r="D9645" t="s">
        <v>26</v>
      </c>
      <c r="E9645" t="s">
        <v>672</v>
      </c>
      <c r="F9645" t="s">
        <v>13</v>
      </c>
      <c r="G9645" t="s">
        <v>1430</v>
      </c>
      <c r="H9645" s="1">
        <v>0.2</v>
      </c>
      <c r="I9645" s="2">
        <v>43716</v>
      </c>
      <c r="J9645" t="s">
        <v>5198</v>
      </c>
      <c r="K9645" t="s">
        <v>73</v>
      </c>
      <c r="L9645">
        <v>76017</v>
      </c>
      <c r="M9645">
        <v>1608</v>
      </c>
      <c r="N9645" t="s">
        <v>652</v>
      </c>
      <c r="O9645">
        <v>15</v>
      </c>
      <c r="P9645">
        <v>5</v>
      </c>
      <c r="Q9645" t="s">
        <v>75</v>
      </c>
      <c r="R9645" t="s">
        <v>8304</v>
      </c>
      <c r="S9645">
        <v>15.5</v>
      </c>
      <c r="T9645">
        <v>46</v>
      </c>
      <c r="U9645" t="s">
        <v>33</v>
      </c>
      <c r="V9645" s="2">
        <v>43719</v>
      </c>
      <c r="W9645" t="s">
        <v>130</v>
      </c>
      <c r="X9645" t="s">
        <v>77</v>
      </c>
      <c r="Y9645" t="s">
        <v>176</v>
      </c>
    </row>
    <row r="9646" spans="1:25" hidden="1" x14ac:dyDescent="0.35">
      <c r="A9646">
        <v>3</v>
      </c>
      <c r="B9646" t="s">
        <v>25</v>
      </c>
      <c r="C9646">
        <v>1</v>
      </c>
      <c r="D9646" t="s">
        <v>26</v>
      </c>
      <c r="E9646" t="s">
        <v>672</v>
      </c>
      <c r="F9646" t="s">
        <v>13</v>
      </c>
      <c r="G9646" t="s">
        <v>1430</v>
      </c>
      <c r="H9646" s="1">
        <v>0.8</v>
      </c>
      <c r="I9646" s="2">
        <v>43716</v>
      </c>
      <c r="J9646" t="s">
        <v>5198</v>
      </c>
      <c r="K9646" t="s">
        <v>73</v>
      </c>
      <c r="L9646">
        <v>76017</v>
      </c>
      <c r="M9646">
        <v>1309</v>
      </c>
      <c r="N9646" t="s">
        <v>1090</v>
      </c>
      <c r="O9646">
        <v>-68</v>
      </c>
      <c r="P9646">
        <v>7</v>
      </c>
      <c r="Q9646" t="s">
        <v>75</v>
      </c>
      <c r="R9646" t="s">
        <v>8304</v>
      </c>
      <c r="S9646">
        <v>-68.19</v>
      </c>
      <c r="T9646">
        <v>43</v>
      </c>
      <c r="U9646" t="s">
        <v>33</v>
      </c>
      <c r="V9646" s="2">
        <v>43719</v>
      </c>
      <c r="W9646" t="s">
        <v>130</v>
      </c>
      <c r="X9646" t="s">
        <v>77</v>
      </c>
      <c r="Y9646" t="s">
        <v>54</v>
      </c>
    </row>
    <row r="9647" spans="1:25" hidden="1" x14ac:dyDescent="0.35">
      <c r="A9647">
        <v>3</v>
      </c>
      <c r="B9647" t="s">
        <v>25</v>
      </c>
      <c r="C9647">
        <v>1</v>
      </c>
      <c r="D9647" t="s">
        <v>50</v>
      </c>
      <c r="E9647" t="s">
        <v>672</v>
      </c>
      <c r="F9647" t="s">
        <v>13</v>
      </c>
      <c r="G9647" t="s">
        <v>1430</v>
      </c>
      <c r="H9647" s="1">
        <v>0.2</v>
      </c>
      <c r="I9647" s="2">
        <v>43716</v>
      </c>
      <c r="J9647" t="s">
        <v>5198</v>
      </c>
      <c r="K9647" t="s">
        <v>73</v>
      </c>
      <c r="L9647">
        <v>76017</v>
      </c>
      <c r="M9647">
        <v>402</v>
      </c>
      <c r="N9647" t="s">
        <v>4993</v>
      </c>
      <c r="O9647">
        <v>108</v>
      </c>
      <c r="P9647">
        <v>2</v>
      </c>
      <c r="Q9647" t="s">
        <v>75</v>
      </c>
      <c r="R9647" t="s">
        <v>8304</v>
      </c>
      <c r="S9647">
        <v>107.99</v>
      </c>
      <c r="T9647">
        <v>320</v>
      </c>
      <c r="U9647" t="s">
        <v>33</v>
      </c>
      <c r="V9647" s="2">
        <v>43719</v>
      </c>
      <c r="W9647" t="s">
        <v>130</v>
      </c>
      <c r="X9647" t="s">
        <v>77</v>
      </c>
      <c r="Y9647" t="s">
        <v>727</v>
      </c>
    </row>
    <row r="9648" spans="1:25" hidden="1" x14ac:dyDescent="0.35">
      <c r="A9648">
        <v>4</v>
      </c>
      <c r="B9648" t="s">
        <v>25</v>
      </c>
      <c r="C9648">
        <v>3</v>
      </c>
      <c r="D9648" t="s">
        <v>11</v>
      </c>
      <c r="E9648" t="s">
        <v>65</v>
      </c>
      <c r="F9648" t="s">
        <v>13</v>
      </c>
      <c r="G9648" t="s">
        <v>1906</v>
      </c>
      <c r="H9648" s="1">
        <v>0</v>
      </c>
      <c r="I9648" s="2">
        <v>43641</v>
      </c>
      <c r="J9648" t="s">
        <v>2058</v>
      </c>
      <c r="K9648" t="s">
        <v>30</v>
      </c>
      <c r="L9648">
        <v>98115</v>
      </c>
      <c r="M9648">
        <v>427</v>
      </c>
      <c r="N9648" t="s">
        <v>1302</v>
      </c>
      <c r="O9648">
        <v>148</v>
      </c>
      <c r="P9648">
        <v>4</v>
      </c>
      <c r="Q9648" t="s">
        <v>32</v>
      </c>
      <c r="R9648" t="s">
        <v>8304</v>
      </c>
      <c r="S9648">
        <v>148.13999999999999</v>
      </c>
      <c r="T9648">
        <v>871</v>
      </c>
      <c r="U9648" t="s">
        <v>19</v>
      </c>
      <c r="V9648" s="2">
        <v>43645</v>
      </c>
      <c r="W9648" t="s">
        <v>20</v>
      </c>
      <c r="X9648" t="s">
        <v>69</v>
      </c>
      <c r="Y9648" t="s">
        <v>41</v>
      </c>
    </row>
    <row r="9649" spans="1:25" hidden="1" x14ac:dyDescent="0.35">
      <c r="A9649">
        <v>5</v>
      </c>
      <c r="B9649" t="s">
        <v>25</v>
      </c>
      <c r="C9649">
        <v>3</v>
      </c>
      <c r="D9649" t="s">
        <v>26</v>
      </c>
      <c r="E9649" t="s">
        <v>122</v>
      </c>
      <c r="F9649" t="s">
        <v>13</v>
      </c>
      <c r="G9649" t="s">
        <v>6938</v>
      </c>
      <c r="H9649" s="1">
        <v>0.8</v>
      </c>
      <c r="I9649" s="2">
        <v>43782</v>
      </c>
      <c r="J9649" t="s">
        <v>7327</v>
      </c>
      <c r="K9649" t="s">
        <v>73</v>
      </c>
      <c r="L9649">
        <v>77095</v>
      </c>
      <c r="M9649">
        <v>858</v>
      </c>
      <c r="N9649" t="s">
        <v>4413</v>
      </c>
      <c r="O9649">
        <v>-25</v>
      </c>
      <c r="P9649">
        <v>6</v>
      </c>
      <c r="Q9649" t="s">
        <v>75</v>
      </c>
      <c r="R9649" t="s">
        <v>8304</v>
      </c>
      <c r="S9649">
        <v>-24.71</v>
      </c>
      <c r="T9649">
        <v>9</v>
      </c>
      <c r="U9649" t="s">
        <v>76</v>
      </c>
      <c r="V9649" s="2">
        <v>43787</v>
      </c>
      <c r="W9649" t="s">
        <v>20</v>
      </c>
      <c r="X9649" t="s">
        <v>77</v>
      </c>
      <c r="Y9649" t="s">
        <v>56</v>
      </c>
    </row>
    <row r="9650" spans="1:25" hidden="1" x14ac:dyDescent="0.35">
      <c r="A9650">
        <v>5</v>
      </c>
      <c r="B9650" t="s">
        <v>25</v>
      </c>
      <c r="C9650">
        <v>3</v>
      </c>
      <c r="D9650" t="s">
        <v>11</v>
      </c>
      <c r="E9650" t="s">
        <v>192</v>
      </c>
      <c r="F9650" t="s">
        <v>13</v>
      </c>
      <c r="G9650" t="s">
        <v>1867</v>
      </c>
      <c r="H9650" s="1">
        <v>0.5</v>
      </c>
      <c r="I9650" s="2">
        <v>43716</v>
      </c>
      <c r="J9650" t="s">
        <v>1868</v>
      </c>
      <c r="K9650" t="s">
        <v>73</v>
      </c>
      <c r="L9650">
        <v>60610</v>
      </c>
      <c r="M9650">
        <v>364</v>
      </c>
      <c r="N9650" t="s">
        <v>496</v>
      </c>
      <c r="O9650">
        <v>-567</v>
      </c>
      <c r="P9650">
        <v>7</v>
      </c>
      <c r="Q9650" t="s">
        <v>75</v>
      </c>
      <c r="R9650" t="s">
        <v>8304</v>
      </c>
      <c r="S9650">
        <v>-566.55999999999995</v>
      </c>
      <c r="T9650">
        <v>766</v>
      </c>
      <c r="U9650" t="s">
        <v>19</v>
      </c>
      <c r="V9650" s="2">
        <v>43721</v>
      </c>
      <c r="W9650" t="s">
        <v>20</v>
      </c>
      <c r="X9650" t="s">
        <v>139</v>
      </c>
      <c r="Y9650" t="s">
        <v>41</v>
      </c>
    </row>
    <row r="9651" spans="1:25" hidden="1" x14ac:dyDescent="0.35">
      <c r="A9651">
        <v>2</v>
      </c>
      <c r="B9651" t="s">
        <v>25</v>
      </c>
      <c r="C9651">
        <v>1</v>
      </c>
      <c r="D9651" t="s">
        <v>26</v>
      </c>
      <c r="E9651" t="s">
        <v>1896</v>
      </c>
      <c r="F9651" t="s">
        <v>13</v>
      </c>
      <c r="G9651" t="s">
        <v>1203</v>
      </c>
      <c r="H9651" s="1">
        <v>0</v>
      </c>
      <c r="I9651" s="2">
        <v>43810</v>
      </c>
      <c r="J9651" t="s">
        <v>5877</v>
      </c>
      <c r="K9651" t="s">
        <v>102</v>
      </c>
      <c r="L9651">
        <v>7501</v>
      </c>
      <c r="M9651">
        <v>1518</v>
      </c>
      <c r="N9651" t="s">
        <v>3125</v>
      </c>
      <c r="O9651">
        <v>2</v>
      </c>
      <c r="P9651">
        <v>3</v>
      </c>
      <c r="Q9651" t="s">
        <v>104</v>
      </c>
      <c r="R9651" t="s">
        <v>8304</v>
      </c>
      <c r="S9651">
        <v>2.16</v>
      </c>
      <c r="T9651">
        <v>7</v>
      </c>
      <c r="U9651" t="s">
        <v>33</v>
      </c>
      <c r="V9651" s="2">
        <v>43812</v>
      </c>
      <c r="W9651" t="s">
        <v>130</v>
      </c>
      <c r="X9651" t="s">
        <v>485</v>
      </c>
      <c r="Y9651" t="s">
        <v>176</v>
      </c>
    </row>
    <row r="9652" spans="1:25" hidden="1" x14ac:dyDescent="0.35">
      <c r="A9652">
        <v>5</v>
      </c>
      <c r="B9652" t="s">
        <v>43</v>
      </c>
      <c r="C9652">
        <v>6</v>
      </c>
      <c r="D9652" t="s">
        <v>26</v>
      </c>
      <c r="E9652" t="s">
        <v>192</v>
      </c>
      <c r="F9652" t="s">
        <v>13</v>
      </c>
      <c r="G9652" t="s">
        <v>282</v>
      </c>
      <c r="H9652" s="1">
        <v>0.2</v>
      </c>
      <c r="I9652" s="2">
        <v>43731</v>
      </c>
      <c r="J9652" t="s">
        <v>3905</v>
      </c>
      <c r="K9652" t="s">
        <v>73</v>
      </c>
      <c r="L9652">
        <v>60653</v>
      </c>
      <c r="M9652">
        <v>1821</v>
      </c>
      <c r="N9652" t="s">
        <v>2861</v>
      </c>
      <c r="O9652">
        <v>7</v>
      </c>
      <c r="P9652">
        <v>4</v>
      </c>
      <c r="Q9652" t="s">
        <v>75</v>
      </c>
      <c r="R9652" t="s">
        <v>8304</v>
      </c>
      <c r="S9652">
        <v>7.26</v>
      </c>
      <c r="T9652">
        <v>21</v>
      </c>
      <c r="U9652" t="s">
        <v>19</v>
      </c>
      <c r="V9652" s="2">
        <v>43736</v>
      </c>
      <c r="W9652" t="s">
        <v>39</v>
      </c>
      <c r="X9652" t="s">
        <v>139</v>
      </c>
      <c r="Y9652" t="s">
        <v>64</v>
      </c>
    </row>
    <row r="9653" spans="1:25" hidden="1" x14ac:dyDescent="0.35">
      <c r="A9653">
        <v>5</v>
      </c>
      <c r="B9653" t="s">
        <v>43</v>
      </c>
      <c r="C9653">
        <v>6</v>
      </c>
      <c r="D9653" t="s">
        <v>26</v>
      </c>
      <c r="E9653" t="s">
        <v>192</v>
      </c>
      <c r="F9653" t="s">
        <v>13</v>
      </c>
      <c r="G9653" t="s">
        <v>282</v>
      </c>
      <c r="H9653" s="1">
        <v>0.8</v>
      </c>
      <c r="I9653" s="2">
        <v>43731</v>
      </c>
      <c r="J9653" t="s">
        <v>3905</v>
      </c>
      <c r="K9653" t="s">
        <v>73</v>
      </c>
      <c r="L9653">
        <v>60653</v>
      </c>
      <c r="M9653">
        <v>614</v>
      </c>
      <c r="N9653" t="s">
        <v>3979</v>
      </c>
      <c r="O9653">
        <v>-198</v>
      </c>
      <c r="P9653">
        <v>6</v>
      </c>
      <c r="Q9653" t="s">
        <v>75</v>
      </c>
      <c r="R9653" t="s">
        <v>8304</v>
      </c>
      <c r="S9653">
        <v>-197.58</v>
      </c>
      <c r="T9653">
        <v>73</v>
      </c>
      <c r="U9653" t="s">
        <v>19</v>
      </c>
      <c r="V9653" s="2">
        <v>43736</v>
      </c>
      <c r="W9653" t="s">
        <v>39</v>
      </c>
      <c r="X9653" t="s">
        <v>139</v>
      </c>
      <c r="Y9653" t="s">
        <v>56</v>
      </c>
    </row>
    <row r="9654" spans="1:25" hidden="1" x14ac:dyDescent="0.35">
      <c r="A9654">
        <v>5</v>
      </c>
      <c r="B9654" t="s">
        <v>43</v>
      </c>
      <c r="C9654">
        <v>6</v>
      </c>
      <c r="D9654" t="s">
        <v>50</v>
      </c>
      <c r="E9654" t="s">
        <v>192</v>
      </c>
      <c r="F9654" t="s">
        <v>13</v>
      </c>
      <c r="G9654" t="s">
        <v>282</v>
      </c>
      <c r="H9654" s="1">
        <v>0.2</v>
      </c>
      <c r="I9654" s="2">
        <v>43731</v>
      </c>
      <c r="J9654" t="s">
        <v>3905</v>
      </c>
      <c r="K9654" t="s">
        <v>73</v>
      </c>
      <c r="L9654">
        <v>60653</v>
      </c>
      <c r="M9654">
        <v>1230</v>
      </c>
      <c r="N9654" t="s">
        <v>4982</v>
      </c>
      <c r="O9654">
        <v>-9</v>
      </c>
      <c r="P9654">
        <v>2</v>
      </c>
      <c r="Q9654" t="s">
        <v>75</v>
      </c>
      <c r="R9654" t="s">
        <v>8304</v>
      </c>
      <c r="S9654">
        <v>-9</v>
      </c>
      <c r="T9654">
        <v>40</v>
      </c>
      <c r="U9654" t="s">
        <v>19</v>
      </c>
      <c r="V9654" s="2">
        <v>43736</v>
      </c>
      <c r="W9654" t="s">
        <v>39</v>
      </c>
      <c r="X9654" t="s">
        <v>139</v>
      </c>
      <c r="Y9654" t="s">
        <v>52</v>
      </c>
    </row>
    <row r="9655" spans="1:25" hidden="1" x14ac:dyDescent="0.35">
      <c r="A9655">
        <v>3</v>
      </c>
      <c r="B9655" t="s">
        <v>25</v>
      </c>
      <c r="C9655">
        <v>1</v>
      </c>
      <c r="D9655" t="s">
        <v>11</v>
      </c>
      <c r="E9655" t="s">
        <v>281</v>
      </c>
      <c r="F9655" t="s">
        <v>13</v>
      </c>
      <c r="G9655" t="s">
        <v>1395</v>
      </c>
      <c r="H9655" s="1">
        <v>0.2</v>
      </c>
      <c r="I9655" s="2">
        <v>43736</v>
      </c>
      <c r="J9655" t="s">
        <v>6882</v>
      </c>
      <c r="K9655" t="s">
        <v>30</v>
      </c>
      <c r="L9655">
        <v>80013</v>
      </c>
      <c r="M9655">
        <v>481</v>
      </c>
      <c r="N9655" t="s">
        <v>1187</v>
      </c>
      <c r="O9655">
        <v>3</v>
      </c>
      <c r="P9655">
        <v>1</v>
      </c>
      <c r="Q9655" t="s">
        <v>32</v>
      </c>
      <c r="R9655" t="s">
        <v>8304</v>
      </c>
      <c r="S9655">
        <v>3.28</v>
      </c>
      <c r="T9655">
        <v>33</v>
      </c>
      <c r="U9655" t="s">
        <v>76</v>
      </c>
      <c r="V9655" s="2">
        <v>43739</v>
      </c>
      <c r="W9655" t="s">
        <v>130</v>
      </c>
      <c r="X9655" t="s">
        <v>285</v>
      </c>
      <c r="Y9655" t="s">
        <v>47</v>
      </c>
    </row>
    <row r="9656" spans="1:25" hidden="1" x14ac:dyDescent="0.35">
      <c r="A9656">
        <v>3</v>
      </c>
      <c r="B9656" t="s">
        <v>25</v>
      </c>
      <c r="C9656">
        <v>1</v>
      </c>
      <c r="D9656" t="s">
        <v>26</v>
      </c>
      <c r="E9656" t="s">
        <v>281</v>
      </c>
      <c r="F9656" t="s">
        <v>13</v>
      </c>
      <c r="G9656" t="s">
        <v>1395</v>
      </c>
      <c r="H9656" s="1">
        <v>0.2</v>
      </c>
      <c r="I9656" s="2">
        <v>43736</v>
      </c>
      <c r="J9656" t="s">
        <v>6882</v>
      </c>
      <c r="K9656" t="s">
        <v>30</v>
      </c>
      <c r="L9656">
        <v>80013</v>
      </c>
      <c r="M9656">
        <v>953</v>
      </c>
      <c r="N9656" t="s">
        <v>435</v>
      </c>
      <c r="O9656">
        <v>26</v>
      </c>
      <c r="P9656">
        <v>2</v>
      </c>
      <c r="Q9656" t="s">
        <v>32</v>
      </c>
      <c r="R9656" t="s">
        <v>8304</v>
      </c>
      <c r="S9656">
        <v>26.22</v>
      </c>
      <c r="T9656">
        <v>210</v>
      </c>
      <c r="U9656" t="s">
        <v>76</v>
      </c>
      <c r="V9656" s="2">
        <v>43739</v>
      </c>
      <c r="W9656" t="s">
        <v>130</v>
      </c>
      <c r="X9656" t="s">
        <v>285</v>
      </c>
      <c r="Y9656" t="s">
        <v>56</v>
      </c>
    </row>
    <row r="9657" spans="1:25" hidden="1" x14ac:dyDescent="0.35">
      <c r="A9657">
        <v>3</v>
      </c>
      <c r="B9657" t="s">
        <v>25</v>
      </c>
      <c r="C9657">
        <v>1</v>
      </c>
      <c r="D9657" t="s">
        <v>26</v>
      </c>
      <c r="E9657" t="s">
        <v>281</v>
      </c>
      <c r="F9657" t="s">
        <v>13</v>
      </c>
      <c r="G9657" t="s">
        <v>1395</v>
      </c>
      <c r="H9657" s="1">
        <v>0.2</v>
      </c>
      <c r="I9657" s="2">
        <v>43736</v>
      </c>
      <c r="J9657" t="s">
        <v>6882</v>
      </c>
      <c r="K9657" t="s">
        <v>30</v>
      </c>
      <c r="L9657">
        <v>80013</v>
      </c>
      <c r="M9657">
        <v>776</v>
      </c>
      <c r="N9657" t="s">
        <v>515</v>
      </c>
      <c r="O9657">
        <v>-29</v>
      </c>
      <c r="P9657">
        <v>2</v>
      </c>
      <c r="Q9657" t="s">
        <v>32</v>
      </c>
      <c r="R9657" t="s">
        <v>8304</v>
      </c>
      <c r="S9657">
        <v>-29.44</v>
      </c>
      <c r="T9657">
        <v>147</v>
      </c>
      <c r="U9657" t="s">
        <v>76</v>
      </c>
      <c r="V9657" s="2">
        <v>43739</v>
      </c>
      <c r="W9657" t="s">
        <v>130</v>
      </c>
      <c r="X9657" t="s">
        <v>285</v>
      </c>
      <c r="Y9657" t="s">
        <v>42</v>
      </c>
    </row>
    <row r="9658" spans="1:25" hidden="1" x14ac:dyDescent="0.35">
      <c r="A9658">
        <v>3</v>
      </c>
      <c r="B9658" t="s">
        <v>25</v>
      </c>
      <c r="C9658">
        <v>1</v>
      </c>
      <c r="D9658" t="s">
        <v>26</v>
      </c>
      <c r="E9658" t="s">
        <v>281</v>
      </c>
      <c r="F9658" t="s">
        <v>13</v>
      </c>
      <c r="G9658" t="s">
        <v>1395</v>
      </c>
      <c r="H9658" s="1">
        <v>0.2</v>
      </c>
      <c r="I9658" s="2">
        <v>43736</v>
      </c>
      <c r="J9658" t="s">
        <v>6882</v>
      </c>
      <c r="K9658" t="s">
        <v>30</v>
      </c>
      <c r="L9658">
        <v>80013</v>
      </c>
      <c r="M9658">
        <v>1792</v>
      </c>
      <c r="N9658" t="s">
        <v>4595</v>
      </c>
      <c r="O9658">
        <v>5</v>
      </c>
      <c r="P9658">
        <v>3</v>
      </c>
      <c r="Q9658" t="s">
        <v>32</v>
      </c>
      <c r="R9658" t="s">
        <v>8304</v>
      </c>
      <c r="S9658">
        <v>5.2</v>
      </c>
      <c r="T9658">
        <v>14</v>
      </c>
      <c r="U9658" t="s">
        <v>76</v>
      </c>
      <c r="V9658" s="2">
        <v>43739</v>
      </c>
      <c r="W9658" t="s">
        <v>130</v>
      </c>
      <c r="X9658" t="s">
        <v>285</v>
      </c>
      <c r="Y9658" t="s">
        <v>64</v>
      </c>
    </row>
    <row r="9659" spans="1:25" hidden="1" x14ac:dyDescent="0.35">
      <c r="A9659">
        <v>3</v>
      </c>
      <c r="B9659" t="s">
        <v>25</v>
      </c>
      <c r="C9659">
        <v>1</v>
      </c>
      <c r="D9659" t="s">
        <v>26</v>
      </c>
      <c r="E9659" t="s">
        <v>281</v>
      </c>
      <c r="F9659" t="s">
        <v>13</v>
      </c>
      <c r="G9659" t="s">
        <v>1395</v>
      </c>
      <c r="H9659" s="1">
        <v>0.7</v>
      </c>
      <c r="I9659" s="2">
        <v>43736</v>
      </c>
      <c r="J9659" t="s">
        <v>6882</v>
      </c>
      <c r="K9659" t="s">
        <v>30</v>
      </c>
      <c r="L9659">
        <v>80013</v>
      </c>
      <c r="M9659">
        <v>685</v>
      </c>
      <c r="N9659" t="s">
        <v>3478</v>
      </c>
      <c r="O9659">
        <v>-59</v>
      </c>
      <c r="P9659">
        <v>4</v>
      </c>
      <c r="Q9659" t="s">
        <v>32</v>
      </c>
      <c r="R9659" t="s">
        <v>8304</v>
      </c>
      <c r="S9659">
        <v>-58.86</v>
      </c>
      <c r="T9659">
        <v>77</v>
      </c>
      <c r="U9659" t="s">
        <v>76</v>
      </c>
      <c r="V9659" s="2">
        <v>43739</v>
      </c>
      <c r="W9659" t="s">
        <v>130</v>
      </c>
      <c r="X9659" t="s">
        <v>285</v>
      </c>
      <c r="Y9659" t="s">
        <v>54</v>
      </c>
    </row>
    <row r="9660" spans="1:25" hidden="1" x14ac:dyDescent="0.35">
      <c r="A9660">
        <v>3</v>
      </c>
      <c r="B9660" t="s">
        <v>25</v>
      </c>
      <c r="C9660">
        <v>1</v>
      </c>
      <c r="D9660" t="s">
        <v>50</v>
      </c>
      <c r="E9660" t="s">
        <v>281</v>
      </c>
      <c r="F9660" t="s">
        <v>13</v>
      </c>
      <c r="G9660" t="s">
        <v>1395</v>
      </c>
      <c r="H9660" s="1">
        <v>0.2</v>
      </c>
      <c r="I9660" s="2">
        <v>43736</v>
      </c>
      <c r="J9660" t="s">
        <v>6882</v>
      </c>
      <c r="K9660" t="s">
        <v>30</v>
      </c>
      <c r="L9660">
        <v>80013</v>
      </c>
      <c r="M9660">
        <v>978</v>
      </c>
      <c r="N9660" t="s">
        <v>408</v>
      </c>
      <c r="O9660">
        <v>1</v>
      </c>
      <c r="P9660">
        <v>2</v>
      </c>
      <c r="Q9660" t="s">
        <v>32</v>
      </c>
      <c r="R9660" t="s">
        <v>8304</v>
      </c>
      <c r="S9660">
        <v>1.36</v>
      </c>
      <c r="T9660">
        <v>54</v>
      </c>
      <c r="U9660" t="s">
        <v>76</v>
      </c>
      <c r="V9660" s="2">
        <v>43739</v>
      </c>
      <c r="W9660" t="s">
        <v>130</v>
      </c>
      <c r="X9660" t="s">
        <v>285</v>
      </c>
      <c r="Y9660" t="s">
        <v>113</v>
      </c>
    </row>
    <row r="9661" spans="1:25" x14ac:dyDescent="0.35">
      <c r="A9661">
        <v>3</v>
      </c>
      <c r="B9661" t="s">
        <v>10</v>
      </c>
      <c r="C9661">
        <v>3</v>
      </c>
      <c r="D9661" t="s">
        <v>26</v>
      </c>
      <c r="E9661" t="s">
        <v>27</v>
      </c>
      <c r="F9661" t="s">
        <v>13</v>
      </c>
      <c r="G9661" t="s">
        <v>1088</v>
      </c>
      <c r="H9661" s="1">
        <v>0</v>
      </c>
      <c r="I9661" s="2">
        <v>43781</v>
      </c>
      <c r="J9661" t="s">
        <v>3632</v>
      </c>
      <c r="K9661" t="s">
        <v>30</v>
      </c>
      <c r="L9661">
        <v>90032</v>
      </c>
      <c r="M9661">
        <v>1690</v>
      </c>
      <c r="N9661" t="s">
        <v>2774</v>
      </c>
      <c r="O9661">
        <v>6</v>
      </c>
      <c r="P9661">
        <v>2</v>
      </c>
      <c r="Q9661" t="s">
        <v>32</v>
      </c>
      <c r="R9661" t="s">
        <v>8304</v>
      </c>
      <c r="S9661">
        <v>5.66</v>
      </c>
      <c r="T9661">
        <v>12</v>
      </c>
      <c r="U9661" t="s">
        <v>19</v>
      </c>
      <c r="V9661" s="2">
        <v>43784</v>
      </c>
      <c r="W9661" t="s">
        <v>20</v>
      </c>
      <c r="X9661" t="s">
        <v>34</v>
      </c>
      <c r="Y9661" t="s">
        <v>64</v>
      </c>
    </row>
    <row r="9662" spans="1:25" hidden="1" x14ac:dyDescent="0.35">
      <c r="A9662">
        <v>3</v>
      </c>
      <c r="B9662" t="s">
        <v>25</v>
      </c>
      <c r="C9662">
        <v>1</v>
      </c>
      <c r="D9662" t="s">
        <v>11</v>
      </c>
      <c r="E9662" t="s">
        <v>171</v>
      </c>
      <c r="F9662" t="s">
        <v>13</v>
      </c>
      <c r="G9662" t="s">
        <v>1162</v>
      </c>
      <c r="H9662" s="1">
        <v>0</v>
      </c>
      <c r="I9662" s="2">
        <v>43804</v>
      </c>
      <c r="J9662" t="s">
        <v>1536</v>
      </c>
      <c r="K9662" t="s">
        <v>102</v>
      </c>
      <c r="L9662">
        <v>10024</v>
      </c>
      <c r="M9662">
        <v>1047</v>
      </c>
      <c r="N9662" t="s">
        <v>299</v>
      </c>
      <c r="O9662">
        <v>11</v>
      </c>
      <c r="P9662">
        <v>2</v>
      </c>
      <c r="Q9662" t="s">
        <v>104</v>
      </c>
      <c r="R9662" t="s">
        <v>8304</v>
      </c>
      <c r="S9662">
        <v>10.91</v>
      </c>
      <c r="T9662">
        <v>42</v>
      </c>
      <c r="U9662" t="s">
        <v>19</v>
      </c>
      <c r="V9662" s="2">
        <v>43807</v>
      </c>
      <c r="W9662" t="s">
        <v>130</v>
      </c>
      <c r="X9662" t="s">
        <v>175</v>
      </c>
      <c r="Y9662" t="s">
        <v>47</v>
      </c>
    </row>
    <row r="9663" spans="1:25" hidden="1" x14ac:dyDescent="0.35">
      <c r="A9663">
        <v>3</v>
      </c>
      <c r="B9663" t="s">
        <v>25</v>
      </c>
      <c r="C9663">
        <v>1</v>
      </c>
      <c r="D9663" t="s">
        <v>26</v>
      </c>
      <c r="E9663" t="s">
        <v>171</v>
      </c>
      <c r="F9663" t="s">
        <v>13</v>
      </c>
      <c r="G9663" t="s">
        <v>1162</v>
      </c>
      <c r="H9663" s="1">
        <v>0</v>
      </c>
      <c r="I9663" s="2">
        <v>43804</v>
      </c>
      <c r="J9663" t="s">
        <v>1536</v>
      </c>
      <c r="K9663" t="s">
        <v>102</v>
      </c>
      <c r="L9663">
        <v>10024</v>
      </c>
      <c r="M9663">
        <v>1442</v>
      </c>
      <c r="N9663" t="s">
        <v>857</v>
      </c>
      <c r="O9663">
        <v>5</v>
      </c>
      <c r="P9663">
        <v>3</v>
      </c>
      <c r="Q9663" t="s">
        <v>104</v>
      </c>
      <c r="R9663" t="s">
        <v>8304</v>
      </c>
      <c r="S9663">
        <v>4.54</v>
      </c>
      <c r="T9663">
        <v>9</v>
      </c>
      <c r="U9663" t="s">
        <v>19</v>
      </c>
      <c r="V9663" s="2">
        <v>43807</v>
      </c>
      <c r="W9663" t="s">
        <v>130</v>
      </c>
      <c r="X9663" t="s">
        <v>175</v>
      </c>
      <c r="Y9663" t="s">
        <v>35</v>
      </c>
    </row>
    <row r="9664" spans="1:25" hidden="1" x14ac:dyDescent="0.35">
      <c r="A9664">
        <v>4</v>
      </c>
      <c r="B9664" t="s">
        <v>43</v>
      </c>
      <c r="C9664">
        <v>6</v>
      </c>
      <c r="D9664" t="s">
        <v>11</v>
      </c>
      <c r="E9664" t="s">
        <v>1012</v>
      </c>
      <c r="F9664" t="s">
        <v>13</v>
      </c>
      <c r="G9664" t="s">
        <v>342</v>
      </c>
      <c r="H9664" s="1">
        <v>0.2</v>
      </c>
      <c r="I9664" s="2">
        <v>43569</v>
      </c>
      <c r="J9664" t="s">
        <v>5708</v>
      </c>
      <c r="K9664" t="s">
        <v>16</v>
      </c>
      <c r="L9664">
        <v>28314</v>
      </c>
      <c r="M9664">
        <v>1431</v>
      </c>
      <c r="N9664" t="s">
        <v>5248</v>
      </c>
      <c r="O9664">
        <v>-32</v>
      </c>
      <c r="P9664">
        <v>8</v>
      </c>
      <c r="Q9664" t="s">
        <v>18</v>
      </c>
      <c r="R9664" t="s">
        <v>8304</v>
      </c>
      <c r="S9664">
        <v>-32.22</v>
      </c>
      <c r="T9664">
        <v>198</v>
      </c>
      <c r="U9664" t="s">
        <v>33</v>
      </c>
      <c r="V9664" s="2">
        <v>43573</v>
      </c>
      <c r="W9664" t="s">
        <v>39</v>
      </c>
      <c r="X9664" t="s">
        <v>63</v>
      </c>
      <c r="Y9664" t="s">
        <v>22</v>
      </c>
    </row>
    <row r="9665" spans="1:25" hidden="1" x14ac:dyDescent="0.35">
      <c r="A9665">
        <v>5</v>
      </c>
      <c r="B9665" t="s">
        <v>43</v>
      </c>
      <c r="C9665">
        <v>6</v>
      </c>
      <c r="D9665" t="s">
        <v>26</v>
      </c>
      <c r="E9665" t="s">
        <v>5543</v>
      </c>
      <c r="F9665" t="s">
        <v>13</v>
      </c>
      <c r="G9665" t="s">
        <v>5310</v>
      </c>
      <c r="H9665" s="1">
        <v>0.2</v>
      </c>
      <c r="I9665" s="2">
        <v>43645</v>
      </c>
      <c r="J9665" t="s">
        <v>6223</v>
      </c>
      <c r="K9665" t="s">
        <v>73</v>
      </c>
      <c r="L9665">
        <v>75150</v>
      </c>
      <c r="M9665">
        <v>1822</v>
      </c>
      <c r="N9665" t="s">
        <v>4496</v>
      </c>
      <c r="O9665">
        <v>2</v>
      </c>
      <c r="P9665">
        <v>1</v>
      </c>
      <c r="Q9665" t="s">
        <v>75</v>
      </c>
      <c r="R9665" t="s">
        <v>8304</v>
      </c>
      <c r="S9665">
        <v>1.81</v>
      </c>
      <c r="T9665">
        <v>5</v>
      </c>
      <c r="U9665" t="s">
        <v>33</v>
      </c>
      <c r="V9665" s="2">
        <v>43650</v>
      </c>
      <c r="W9665" t="s">
        <v>39</v>
      </c>
      <c r="X9665" t="s">
        <v>77</v>
      </c>
      <c r="Y9665" t="s">
        <v>64</v>
      </c>
    </row>
    <row r="9666" spans="1:25" hidden="1" x14ac:dyDescent="0.35">
      <c r="A9666">
        <v>4</v>
      </c>
      <c r="B9666" t="s">
        <v>43</v>
      </c>
      <c r="C9666">
        <v>6</v>
      </c>
      <c r="D9666" t="s">
        <v>11</v>
      </c>
      <c r="E9666" t="s">
        <v>305</v>
      </c>
      <c r="F9666" t="s">
        <v>13</v>
      </c>
      <c r="G9666" t="s">
        <v>2467</v>
      </c>
      <c r="H9666" s="1">
        <v>0</v>
      </c>
      <c r="I9666" s="2">
        <v>43649</v>
      </c>
      <c r="J9666" t="s">
        <v>2468</v>
      </c>
      <c r="K9666" t="s">
        <v>16</v>
      </c>
      <c r="L9666">
        <v>31907</v>
      </c>
      <c r="M9666">
        <v>1619</v>
      </c>
      <c r="N9666" t="s">
        <v>2469</v>
      </c>
      <c r="O9666">
        <v>6</v>
      </c>
      <c r="P9666">
        <v>1</v>
      </c>
      <c r="Q9666" t="s">
        <v>18</v>
      </c>
      <c r="R9666" t="s">
        <v>8304</v>
      </c>
      <c r="S9666">
        <v>5.52</v>
      </c>
      <c r="T9666">
        <v>24</v>
      </c>
      <c r="U9666" t="s">
        <v>19</v>
      </c>
      <c r="V9666" s="2">
        <v>43653</v>
      </c>
      <c r="W9666" t="s">
        <v>39</v>
      </c>
      <c r="X9666" t="s">
        <v>761</v>
      </c>
      <c r="Y9666" t="s">
        <v>47</v>
      </c>
    </row>
    <row r="9667" spans="1:25" hidden="1" x14ac:dyDescent="0.35">
      <c r="A9667">
        <v>4</v>
      </c>
      <c r="B9667" t="s">
        <v>43</v>
      </c>
      <c r="C9667">
        <v>6</v>
      </c>
      <c r="D9667" t="s">
        <v>50</v>
      </c>
      <c r="E9667" t="s">
        <v>305</v>
      </c>
      <c r="F9667" t="s">
        <v>13</v>
      </c>
      <c r="G9667" t="s">
        <v>2467</v>
      </c>
      <c r="H9667" s="1">
        <v>0</v>
      </c>
      <c r="I9667" s="2">
        <v>43649</v>
      </c>
      <c r="J9667" t="s">
        <v>2468</v>
      </c>
      <c r="K9667" t="s">
        <v>16</v>
      </c>
      <c r="L9667">
        <v>31907</v>
      </c>
      <c r="M9667">
        <v>1322</v>
      </c>
      <c r="N9667" t="s">
        <v>4900</v>
      </c>
      <c r="O9667">
        <v>78</v>
      </c>
      <c r="P9667">
        <v>3</v>
      </c>
      <c r="Q9667" t="s">
        <v>18</v>
      </c>
      <c r="R9667" t="s">
        <v>8304</v>
      </c>
      <c r="S9667">
        <v>77.75</v>
      </c>
      <c r="T9667">
        <v>288</v>
      </c>
      <c r="U9667" t="s">
        <v>19</v>
      </c>
      <c r="V9667" s="2">
        <v>43653</v>
      </c>
      <c r="W9667" t="s">
        <v>39</v>
      </c>
      <c r="X9667" t="s">
        <v>761</v>
      </c>
      <c r="Y9667" t="s">
        <v>52</v>
      </c>
    </row>
    <row r="9668" spans="1:25" hidden="1" x14ac:dyDescent="0.35">
      <c r="A9668">
        <v>4</v>
      </c>
      <c r="B9668" t="s">
        <v>43</v>
      </c>
      <c r="C9668">
        <v>6</v>
      </c>
      <c r="D9668" t="s">
        <v>26</v>
      </c>
      <c r="E9668" t="s">
        <v>1319</v>
      </c>
      <c r="F9668" t="s">
        <v>13</v>
      </c>
      <c r="G9668" t="s">
        <v>1626</v>
      </c>
      <c r="H9668" s="1">
        <v>0</v>
      </c>
      <c r="I9668" s="2">
        <v>43484</v>
      </c>
      <c r="J9668" t="s">
        <v>3997</v>
      </c>
      <c r="K9668" t="s">
        <v>102</v>
      </c>
      <c r="M9668">
        <v>1292</v>
      </c>
      <c r="N9668" t="s">
        <v>118</v>
      </c>
      <c r="O9668">
        <v>1</v>
      </c>
      <c r="P9668">
        <v>1</v>
      </c>
      <c r="Q9668" t="s">
        <v>104</v>
      </c>
      <c r="R9668" t="s">
        <v>8304</v>
      </c>
      <c r="S9668">
        <v>0.96</v>
      </c>
      <c r="T9668">
        <v>2</v>
      </c>
      <c r="U9668" t="s">
        <v>19</v>
      </c>
      <c r="V9668" s="2">
        <v>43488</v>
      </c>
      <c r="W9668" t="s">
        <v>39</v>
      </c>
      <c r="X9668" t="s">
        <v>1915</v>
      </c>
      <c r="Y9668" t="s">
        <v>119</v>
      </c>
    </row>
    <row r="9669" spans="1:25" hidden="1" x14ac:dyDescent="0.35">
      <c r="A9669">
        <v>4</v>
      </c>
      <c r="B9669" t="s">
        <v>43</v>
      </c>
      <c r="C9669">
        <v>6</v>
      </c>
      <c r="D9669" t="s">
        <v>26</v>
      </c>
      <c r="E9669" t="s">
        <v>1319</v>
      </c>
      <c r="F9669" t="s">
        <v>13</v>
      </c>
      <c r="G9669" t="s">
        <v>1626</v>
      </c>
      <c r="H9669" s="1">
        <v>0</v>
      </c>
      <c r="I9669" s="2">
        <v>43484</v>
      </c>
      <c r="J9669" t="s">
        <v>3997</v>
      </c>
      <c r="K9669" t="s">
        <v>102</v>
      </c>
      <c r="M9669">
        <v>1671</v>
      </c>
      <c r="N9669" t="s">
        <v>748</v>
      </c>
      <c r="O9669">
        <v>6</v>
      </c>
      <c r="P9669">
        <v>1</v>
      </c>
      <c r="Q9669" t="s">
        <v>104</v>
      </c>
      <c r="R9669" t="s">
        <v>8304</v>
      </c>
      <c r="S9669">
        <v>5.77</v>
      </c>
      <c r="T9669">
        <v>12</v>
      </c>
      <c r="U9669" t="s">
        <v>19</v>
      </c>
      <c r="V9669" s="2">
        <v>43488</v>
      </c>
      <c r="W9669" t="s">
        <v>39</v>
      </c>
      <c r="X9669" t="s">
        <v>1915</v>
      </c>
      <c r="Y9669" t="s">
        <v>64</v>
      </c>
    </row>
    <row r="9670" spans="1:25" hidden="1" x14ac:dyDescent="0.35">
      <c r="A9670">
        <v>4</v>
      </c>
      <c r="B9670" t="s">
        <v>43</v>
      </c>
      <c r="C9670">
        <v>6</v>
      </c>
      <c r="D9670" t="s">
        <v>26</v>
      </c>
      <c r="E9670" t="s">
        <v>1319</v>
      </c>
      <c r="F9670" t="s">
        <v>13</v>
      </c>
      <c r="G9670" t="s">
        <v>1626</v>
      </c>
      <c r="H9670" s="1">
        <v>0</v>
      </c>
      <c r="I9670" s="2">
        <v>43484</v>
      </c>
      <c r="J9670" t="s">
        <v>3997</v>
      </c>
      <c r="K9670" t="s">
        <v>102</v>
      </c>
      <c r="M9670">
        <v>172</v>
      </c>
      <c r="N9670" t="s">
        <v>2914</v>
      </c>
      <c r="O9670">
        <v>152</v>
      </c>
      <c r="P9670">
        <v>3</v>
      </c>
      <c r="Q9670" t="s">
        <v>104</v>
      </c>
      <c r="R9670" t="s">
        <v>8304</v>
      </c>
      <c r="S9670">
        <v>152.02000000000001</v>
      </c>
      <c r="T9670">
        <v>543</v>
      </c>
      <c r="U9670" t="s">
        <v>19</v>
      </c>
      <c r="V9670" s="2">
        <v>43488</v>
      </c>
      <c r="W9670" t="s">
        <v>39</v>
      </c>
      <c r="X9670" t="s">
        <v>1915</v>
      </c>
      <c r="Y9670" t="s">
        <v>56</v>
      </c>
    </row>
    <row r="9671" spans="1:25" hidden="1" x14ac:dyDescent="0.35">
      <c r="A9671">
        <v>4</v>
      </c>
      <c r="B9671" t="s">
        <v>43</v>
      </c>
      <c r="C9671">
        <v>6</v>
      </c>
      <c r="D9671" t="s">
        <v>26</v>
      </c>
      <c r="E9671" t="s">
        <v>1319</v>
      </c>
      <c r="F9671" t="s">
        <v>13</v>
      </c>
      <c r="G9671" t="s">
        <v>1626</v>
      </c>
      <c r="H9671" s="1">
        <v>0</v>
      </c>
      <c r="I9671" s="2">
        <v>43484</v>
      </c>
      <c r="J9671" t="s">
        <v>3997</v>
      </c>
      <c r="K9671" t="s">
        <v>102</v>
      </c>
      <c r="M9671">
        <v>1702</v>
      </c>
      <c r="N9671" t="s">
        <v>862</v>
      </c>
      <c r="O9671">
        <v>38</v>
      </c>
      <c r="P9671">
        <v>4</v>
      </c>
      <c r="Q9671" t="s">
        <v>104</v>
      </c>
      <c r="R9671" t="s">
        <v>8304</v>
      </c>
      <c r="S9671">
        <v>37.56</v>
      </c>
      <c r="T9671">
        <v>80</v>
      </c>
      <c r="U9671" t="s">
        <v>19</v>
      </c>
      <c r="V9671" s="2">
        <v>43488</v>
      </c>
      <c r="W9671" t="s">
        <v>39</v>
      </c>
      <c r="X9671" t="s">
        <v>1915</v>
      </c>
      <c r="Y9671" t="s">
        <v>64</v>
      </c>
    </row>
    <row r="9672" spans="1:25" hidden="1" x14ac:dyDescent="0.35">
      <c r="A9672">
        <v>4</v>
      </c>
      <c r="B9672" t="s">
        <v>43</v>
      </c>
      <c r="C9672">
        <v>6</v>
      </c>
      <c r="D9672" t="s">
        <v>26</v>
      </c>
      <c r="E9672" t="s">
        <v>192</v>
      </c>
      <c r="F9672" t="s">
        <v>13</v>
      </c>
      <c r="G9672" t="s">
        <v>1211</v>
      </c>
      <c r="H9672" s="1">
        <v>0.8</v>
      </c>
      <c r="I9672" s="2">
        <v>43494</v>
      </c>
      <c r="J9672" t="s">
        <v>3973</v>
      </c>
      <c r="K9672" t="s">
        <v>73</v>
      </c>
      <c r="L9672">
        <v>60653</v>
      </c>
      <c r="M9672">
        <v>680</v>
      </c>
      <c r="N9672" t="s">
        <v>670</v>
      </c>
      <c r="O9672">
        <v>-21</v>
      </c>
      <c r="P9672">
        <v>4</v>
      </c>
      <c r="Q9672" t="s">
        <v>75</v>
      </c>
      <c r="R9672" t="s">
        <v>8304</v>
      </c>
      <c r="S9672">
        <v>-20.62</v>
      </c>
      <c r="T9672">
        <v>12</v>
      </c>
      <c r="U9672" t="s">
        <v>19</v>
      </c>
      <c r="V9672" s="2">
        <v>43498</v>
      </c>
      <c r="W9672" t="s">
        <v>39</v>
      </c>
      <c r="X9672" t="s">
        <v>139</v>
      </c>
      <c r="Y9672" t="s">
        <v>54</v>
      </c>
    </row>
    <row r="9673" spans="1:25" hidden="1" x14ac:dyDescent="0.35">
      <c r="A9673">
        <v>4</v>
      </c>
      <c r="B9673" t="s">
        <v>43</v>
      </c>
      <c r="C9673">
        <v>6</v>
      </c>
      <c r="D9673" t="s">
        <v>26</v>
      </c>
      <c r="E9673" t="s">
        <v>1263</v>
      </c>
      <c r="F9673" t="s">
        <v>13</v>
      </c>
      <c r="G9673" t="s">
        <v>382</v>
      </c>
      <c r="H9673" s="1">
        <v>0</v>
      </c>
      <c r="I9673" s="2">
        <v>43667</v>
      </c>
      <c r="J9673" t="s">
        <v>1264</v>
      </c>
      <c r="K9673" t="s">
        <v>102</v>
      </c>
      <c r="L9673">
        <v>7060</v>
      </c>
      <c r="M9673">
        <v>1793</v>
      </c>
      <c r="N9673" t="s">
        <v>1265</v>
      </c>
      <c r="O9673">
        <v>3</v>
      </c>
      <c r="P9673">
        <v>1</v>
      </c>
      <c r="Q9673" t="s">
        <v>104</v>
      </c>
      <c r="R9673" t="s">
        <v>8304</v>
      </c>
      <c r="S9673">
        <v>3.18</v>
      </c>
      <c r="T9673">
        <v>6</v>
      </c>
      <c r="U9673" t="s">
        <v>76</v>
      </c>
      <c r="V9673" s="2">
        <v>43671</v>
      </c>
      <c r="W9673" t="s">
        <v>39</v>
      </c>
      <c r="X9673" t="s">
        <v>485</v>
      </c>
      <c r="Y9673" t="s">
        <v>64</v>
      </c>
    </row>
    <row r="9674" spans="1:25" hidden="1" x14ac:dyDescent="0.35">
      <c r="A9674">
        <v>7</v>
      </c>
      <c r="B9674" t="s">
        <v>25</v>
      </c>
      <c r="C9674">
        <v>6</v>
      </c>
      <c r="D9674" t="s">
        <v>26</v>
      </c>
      <c r="E9674" t="s">
        <v>211</v>
      </c>
      <c r="F9674" t="s">
        <v>13</v>
      </c>
      <c r="G9674" t="s">
        <v>1022</v>
      </c>
      <c r="H9674" s="1">
        <v>0.2</v>
      </c>
      <c r="I9674" s="2">
        <v>43793</v>
      </c>
      <c r="J9674" t="s">
        <v>6518</v>
      </c>
      <c r="K9674" t="s">
        <v>16</v>
      </c>
      <c r="L9674">
        <v>38109</v>
      </c>
      <c r="M9674">
        <v>1256</v>
      </c>
      <c r="N9674" t="s">
        <v>3704</v>
      </c>
      <c r="O9674">
        <v>24</v>
      </c>
      <c r="P9674">
        <v>7</v>
      </c>
      <c r="Q9674" t="s">
        <v>18</v>
      </c>
      <c r="R9674" t="s">
        <v>8304</v>
      </c>
      <c r="S9674">
        <v>24.32</v>
      </c>
      <c r="T9674">
        <v>65</v>
      </c>
      <c r="U9674" t="s">
        <v>33</v>
      </c>
      <c r="V9674" s="2">
        <v>43800</v>
      </c>
      <c r="W9674" t="s">
        <v>39</v>
      </c>
      <c r="X9674" t="s">
        <v>214</v>
      </c>
      <c r="Y9674" t="s">
        <v>119</v>
      </c>
    </row>
    <row r="9675" spans="1:25" hidden="1" x14ac:dyDescent="0.35">
      <c r="A9675">
        <v>7</v>
      </c>
      <c r="B9675" t="s">
        <v>25</v>
      </c>
      <c r="C9675">
        <v>6</v>
      </c>
      <c r="D9675" t="s">
        <v>26</v>
      </c>
      <c r="E9675" t="s">
        <v>211</v>
      </c>
      <c r="F9675" t="s">
        <v>13</v>
      </c>
      <c r="G9675" t="s">
        <v>1022</v>
      </c>
      <c r="H9675" s="1">
        <v>0.7</v>
      </c>
      <c r="I9675" s="2">
        <v>43793</v>
      </c>
      <c r="J9675" t="s">
        <v>6518</v>
      </c>
      <c r="K9675" t="s">
        <v>16</v>
      </c>
      <c r="L9675">
        <v>38109</v>
      </c>
      <c r="M9675">
        <v>1069</v>
      </c>
      <c r="N9675" t="s">
        <v>8275</v>
      </c>
      <c r="O9675">
        <v>-8</v>
      </c>
      <c r="P9675">
        <v>3</v>
      </c>
      <c r="Q9675" t="s">
        <v>18</v>
      </c>
      <c r="R9675" t="s">
        <v>8304</v>
      </c>
      <c r="S9675">
        <v>-7.78</v>
      </c>
      <c r="T9675">
        <v>12</v>
      </c>
      <c r="U9675" t="s">
        <v>33</v>
      </c>
      <c r="V9675" s="2">
        <v>43800</v>
      </c>
      <c r="W9675" t="s">
        <v>39</v>
      </c>
      <c r="X9675" t="s">
        <v>214</v>
      </c>
      <c r="Y9675" t="s">
        <v>54</v>
      </c>
    </row>
    <row r="9676" spans="1:25" x14ac:dyDescent="0.35">
      <c r="A9676">
        <v>3</v>
      </c>
      <c r="B9676" t="s">
        <v>10</v>
      </c>
      <c r="C9676">
        <v>3</v>
      </c>
      <c r="D9676" t="s">
        <v>50</v>
      </c>
      <c r="E9676" t="s">
        <v>27</v>
      </c>
      <c r="F9676" t="s">
        <v>13</v>
      </c>
      <c r="G9676" t="s">
        <v>5210</v>
      </c>
      <c r="H9676" s="1">
        <v>0</v>
      </c>
      <c r="I9676" s="2">
        <v>43587</v>
      </c>
      <c r="J9676" t="s">
        <v>6728</v>
      </c>
      <c r="K9676" t="s">
        <v>30</v>
      </c>
      <c r="L9676">
        <v>90049</v>
      </c>
      <c r="M9676">
        <v>1023</v>
      </c>
      <c r="N9676" t="s">
        <v>4818</v>
      </c>
      <c r="O9676">
        <v>59</v>
      </c>
      <c r="P9676">
        <v>4</v>
      </c>
      <c r="Q9676" t="s">
        <v>32</v>
      </c>
      <c r="R9676" t="s">
        <v>8304</v>
      </c>
      <c r="S9676">
        <v>59.04</v>
      </c>
      <c r="T9676">
        <v>160</v>
      </c>
      <c r="U9676" t="s">
        <v>33</v>
      </c>
      <c r="V9676" s="2">
        <v>43590</v>
      </c>
      <c r="W9676" t="s">
        <v>20</v>
      </c>
      <c r="X9676" t="s">
        <v>34</v>
      </c>
      <c r="Y9676" t="s">
        <v>113</v>
      </c>
    </row>
    <row r="9677" spans="1:25" hidden="1" x14ac:dyDescent="0.35">
      <c r="A9677">
        <v>7</v>
      </c>
      <c r="B9677" t="s">
        <v>25</v>
      </c>
      <c r="C9677">
        <v>6</v>
      </c>
      <c r="D9677" t="s">
        <v>26</v>
      </c>
      <c r="E9677" t="s">
        <v>2740</v>
      </c>
      <c r="F9677" t="s">
        <v>13</v>
      </c>
      <c r="G9677" t="s">
        <v>1323</v>
      </c>
      <c r="H9677" s="1">
        <v>0</v>
      </c>
      <c r="I9677" s="2">
        <v>43779</v>
      </c>
      <c r="J9677" t="s">
        <v>4568</v>
      </c>
      <c r="K9677" t="s">
        <v>30</v>
      </c>
      <c r="L9677">
        <v>99301</v>
      </c>
      <c r="M9677">
        <v>612</v>
      </c>
      <c r="N9677" t="s">
        <v>2865</v>
      </c>
      <c r="O9677">
        <v>112</v>
      </c>
      <c r="P9677">
        <v>5</v>
      </c>
      <c r="Q9677" t="s">
        <v>32</v>
      </c>
      <c r="R9677" t="s">
        <v>8304</v>
      </c>
      <c r="S9677">
        <v>112.22</v>
      </c>
      <c r="T9677">
        <v>401</v>
      </c>
      <c r="U9677" t="s">
        <v>19</v>
      </c>
      <c r="V9677" s="2">
        <v>43786</v>
      </c>
      <c r="W9677" t="s">
        <v>39</v>
      </c>
      <c r="X9677" t="s">
        <v>69</v>
      </c>
      <c r="Y9677" t="s">
        <v>56</v>
      </c>
    </row>
    <row r="9678" spans="1:25" hidden="1" x14ac:dyDescent="0.35">
      <c r="A9678">
        <v>7</v>
      </c>
      <c r="B9678" t="s">
        <v>25</v>
      </c>
      <c r="C9678">
        <v>6</v>
      </c>
      <c r="D9678" t="s">
        <v>26</v>
      </c>
      <c r="E9678" t="s">
        <v>2740</v>
      </c>
      <c r="F9678" t="s">
        <v>13</v>
      </c>
      <c r="G9678" t="s">
        <v>1323</v>
      </c>
      <c r="H9678" s="1">
        <v>0.2</v>
      </c>
      <c r="I9678" s="2">
        <v>43779</v>
      </c>
      <c r="J9678" t="s">
        <v>4568</v>
      </c>
      <c r="K9678" t="s">
        <v>30</v>
      </c>
      <c r="L9678">
        <v>99301</v>
      </c>
      <c r="M9678">
        <v>719</v>
      </c>
      <c r="N9678" t="s">
        <v>891</v>
      </c>
      <c r="O9678">
        <v>10</v>
      </c>
      <c r="P9678">
        <v>1</v>
      </c>
      <c r="Q9678" t="s">
        <v>32</v>
      </c>
      <c r="R9678" t="s">
        <v>8304</v>
      </c>
      <c r="S9678">
        <v>10.08</v>
      </c>
      <c r="T9678">
        <v>29</v>
      </c>
      <c r="U9678" t="s">
        <v>19</v>
      </c>
      <c r="V9678" s="2">
        <v>43786</v>
      </c>
      <c r="W9678" t="s">
        <v>39</v>
      </c>
      <c r="X9678" t="s">
        <v>69</v>
      </c>
      <c r="Y9678" t="s">
        <v>54</v>
      </c>
    </row>
    <row r="9679" spans="1:25" hidden="1" x14ac:dyDescent="0.35">
      <c r="A9679">
        <v>3</v>
      </c>
      <c r="B9679" t="s">
        <v>25</v>
      </c>
      <c r="C9679">
        <v>1</v>
      </c>
      <c r="D9679" t="s">
        <v>50</v>
      </c>
      <c r="E9679" t="s">
        <v>2877</v>
      </c>
      <c r="F9679" t="s">
        <v>13</v>
      </c>
      <c r="G9679" t="s">
        <v>5558</v>
      </c>
      <c r="H9679" s="1">
        <v>0</v>
      </c>
      <c r="I9679" s="2">
        <v>43579</v>
      </c>
      <c r="J9679" t="s">
        <v>6675</v>
      </c>
      <c r="K9679" t="s">
        <v>102</v>
      </c>
      <c r="L9679">
        <v>2908</v>
      </c>
      <c r="M9679">
        <v>1601</v>
      </c>
      <c r="N9679" t="s">
        <v>6676</v>
      </c>
      <c r="O9679">
        <v>5</v>
      </c>
      <c r="P9679">
        <v>2</v>
      </c>
      <c r="Q9679" t="s">
        <v>104</v>
      </c>
      <c r="R9679" t="s">
        <v>8304</v>
      </c>
      <c r="S9679">
        <v>4.9000000000000004</v>
      </c>
      <c r="T9679">
        <v>70</v>
      </c>
      <c r="U9679" t="s">
        <v>33</v>
      </c>
      <c r="V9679" s="2">
        <v>43582</v>
      </c>
      <c r="W9679" t="s">
        <v>130</v>
      </c>
      <c r="X9679" t="s">
        <v>836</v>
      </c>
      <c r="Y9679" t="s">
        <v>113</v>
      </c>
    </row>
    <row r="9680" spans="1:25" hidden="1" x14ac:dyDescent="0.35">
      <c r="A9680">
        <v>2</v>
      </c>
      <c r="B9680" t="s">
        <v>25</v>
      </c>
      <c r="C9680">
        <v>1</v>
      </c>
      <c r="D9680" t="s">
        <v>11</v>
      </c>
      <c r="E9680" t="s">
        <v>2995</v>
      </c>
      <c r="F9680" t="s">
        <v>13</v>
      </c>
      <c r="G9680" t="s">
        <v>5253</v>
      </c>
      <c r="H9680" s="1">
        <v>0</v>
      </c>
      <c r="I9680" s="2">
        <v>43661</v>
      </c>
      <c r="J9680" t="s">
        <v>5254</v>
      </c>
      <c r="K9680" t="s">
        <v>16</v>
      </c>
      <c r="L9680">
        <v>23434</v>
      </c>
      <c r="M9680">
        <v>827</v>
      </c>
      <c r="N9680" t="s">
        <v>732</v>
      </c>
      <c r="O9680">
        <v>157</v>
      </c>
      <c r="P9680">
        <v>3</v>
      </c>
      <c r="Q9680" t="s">
        <v>18</v>
      </c>
      <c r="R9680" t="s">
        <v>8304</v>
      </c>
      <c r="S9680">
        <v>157.13</v>
      </c>
      <c r="T9680">
        <v>873</v>
      </c>
      <c r="U9680" t="s">
        <v>33</v>
      </c>
      <c r="V9680" s="2">
        <v>43663</v>
      </c>
      <c r="W9680" t="s">
        <v>130</v>
      </c>
      <c r="X9680" t="s">
        <v>205</v>
      </c>
      <c r="Y9680" t="s">
        <v>41</v>
      </c>
    </row>
    <row r="9681" spans="1:25" hidden="1" x14ac:dyDescent="0.35">
      <c r="A9681">
        <v>2</v>
      </c>
      <c r="B9681" t="s">
        <v>25</v>
      </c>
      <c r="C9681">
        <v>1</v>
      </c>
      <c r="D9681" t="s">
        <v>26</v>
      </c>
      <c r="E9681" t="s">
        <v>2995</v>
      </c>
      <c r="F9681" t="s">
        <v>13</v>
      </c>
      <c r="G9681" t="s">
        <v>5253</v>
      </c>
      <c r="H9681" s="1">
        <v>0</v>
      </c>
      <c r="I9681" s="2">
        <v>43661</v>
      </c>
      <c r="J9681" t="s">
        <v>5254</v>
      </c>
      <c r="K9681" t="s">
        <v>16</v>
      </c>
      <c r="L9681">
        <v>23434</v>
      </c>
      <c r="M9681">
        <v>1799</v>
      </c>
      <c r="N9681" t="s">
        <v>256</v>
      </c>
      <c r="O9681">
        <v>6</v>
      </c>
      <c r="P9681">
        <v>2</v>
      </c>
      <c r="Q9681" t="s">
        <v>18</v>
      </c>
      <c r="R9681" t="s">
        <v>8304</v>
      </c>
      <c r="S9681">
        <v>6.22</v>
      </c>
      <c r="T9681">
        <v>13</v>
      </c>
      <c r="U9681" t="s">
        <v>33</v>
      </c>
      <c r="V9681" s="2">
        <v>43663</v>
      </c>
      <c r="W9681" t="s">
        <v>130</v>
      </c>
      <c r="X9681" t="s">
        <v>205</v>
      </c>
      <c r="Y9681" t="s">
        <v>64</v>
      </c>
    </row>
    <row r="9682" spans="1:25" hidden="1" x14ac:dyDescent="0.35">
      <c r="A9682">
        <v>2</v>
      </c>
      <c r="B9682" t="s">
        <v>25</v>
      </c>
      <c r="C9682">
        <v>1</v>
      </c>
      <c r="D9682" t="s">
        <v>26</v>
      </c>
      <c r="E9682" t="s">
        <v>2995</v>
      </c>
      <c r="F9682" t="s">
        <v>13</v>
      </c>
      <c r="G9682" t="s">
        <v>5253</v>
      </c>
      <c r="H9682" s="1">
        <v>0</v>
      </c>
      <c r="I9682" s="2">
        <v>43661</v>
      </c>
      <c r="J9682" t="s">
        <v>5254</v>
      </c>
      <c r="K9682" t="s">
        <v>16</v>
      </c>
      <c r="L9682">
        <v>23434</v>
      </c>
      <c r="M9682">
        <v>292</v>
      </c>
      <c r="N9682" t="s">
        <v>3624</v>
      </c>
      <c r="O9682">
        <v>50</v>
      </c>
      <c r="P9682">
        <v>3</v>
      </c>
      <c r="Q9682" t="s">
        <v>18</v>
      </c>
      <c r="R9682" t="s">
        <v>8304</v>
      </c>
      <c r="S9682">
        <v>50.38</v>
      </c>
      <c r="T9682">
        <v>180</v>
      </c>
      <c r="U9682" t="s">
        <v>33</v>
      </c>
      <c r="V9682" s="2">
        <v>43663</v>
      </c>
      <c r="W9682" t="s">
        <v>130</v>
      </c>
      <c r="X9682" t="s">
        <v>205</v>
      </c>
      <c r="Y9682" t="s">
        <v>56</v>
      </c>
    </row>
    <row r="9683" spans="1:25" hidden="1" x14ac:dyDescent="0.35">
      <c r="A9683">
        <v>5</v>
      </c>
      <c r="B9683" t="s">
        <v>43</v>
      </c>
      <c r="C9683">
        <v>6</v>
      </c>
      <c r="D9683" t="s">
        <v>26</v>
      </c>
      <c r="E9683" t="s">
        <v>192</v>
      </c>
      <c r="F9683" t="s">
        <v>13</v>
      </c>
      <c r="G9683" t="s">
        <v>5395</v>
      </c>
      <c r="H9683" s="1">
        <v>0.2</v>
      </c>
      <c r="I9683" s="2">
        <v>43572</v>
      </c>
      <c r="J9683" t="s">
        <v>6274</v>
      </c>
      <c r="K9683" t="s">
        <v>73</v>
      </c>
      <c r="L9683">
        <v>60653</v>
      </c>
      <c r="M9683">
        <v>419</v>
      </c>
      <c r="N9683" t="s">
        <v>2903</v>
      </c>
      <c r="O9683">
        <v>-44</v>
      </c>
      <c r="P9683">
        <v>4</v>
      </c>
      <c r="Q9683" t="s">
        <v>75</v>
      </c>
      <c r="R9683" t="s">
        <v>8304</v>
      </c>
      <c r="S9683">
        <v>-43.91</v>
      </c>
      <c r="T9683">
        <v>195</v>
      </c>
      <c r="U9683" t="s">
        <v>33</v>
      </c>
      <c r="V9683" s="2">
        <v>43577</v>
      </c>
      <c r="W9683" t="s">
        <v>39</v>
      </c>
      <c r="X9683" t="s">
        <v>139</v>
      </c>
      <c r="Y9683" t="s">
        <v>42</v>
      </c>
    </row>
    <row r="9684" spans="1:25" hidden="1" x14ac:dyDescent="0.35">
      <c r="A9684">
        <v>6</v>
      </c>
      <c r="B9684" t="s">
        <v>10</v>
      </c>
      <c r="C9684">
        <v>6</v>
      </c>
      <c r="D9684" t="s">
        <v>26</v>
      </c>
      <c r="E9684" t="s">
        <v>1645</v>
      </c>
      <c r="F9684" t="s">
        <v>13</v>
      </c>
      <c r="G9684" t="s">
        <v>7107</v>
      </c>
      <c r="H9684" s="1">
        <v>0.2</v>
      </c>
      <c r="I9684" s="2">
        <v>43541</v>
      </c>
      <c r="J9684" t="s">
        <v>7585</v>
      </c>
      <c r="K9684" t="s">
        <v>16</v>
      </c>
      <c r="L9684">
        <v>37918</v>
      </c>
      <c r="M9684">
        <v>181</v>
      </c>
      <c r="N9684" t="s">
        <v>2954</v>
      </c>
      <c r="O9684">
        <v>2</v>
      </c>
      <c r="P9684">
        <v>2</v>
      </c>
      <c r="Q9684" t="s">
        <v>18</v>
      </c>
      <c r="R9684" t="s">
        <v>8304</v>
      </c>
      <c r="S9684">
        <v>1.67</v>
      </c>
      <c r="T9684">
        <v>5</v>
      </c>
      <c r="U9684" t="s">
        <v>76</v>
      </c>
      <c r="V9684" s="2">
        <v>43547</v>
      </c>
      <c r="W9684" t="s">
        <v>39</v>
      </c>
      <c r="X9684" t="s">
        <v>214</v>
      </c>
      <c r="Y9684" t="s">
        <v>35</v>
      </c>
    </row>
    <row r="9685" spans="1:25" x14ac:dyDescent="0.35">
      <c r="A9685">
        <v>4</v>
      </c>
      <c r="B9685" t="s">
        <v>43</v>
      </c>
      <c r="C9685">
        <v>6</v>
      </c>
      <c r="D9685" t="s">
        <v>11</v>
      </c>
      <c r="E9685" t="s">
        <v>27</v>
      </c>
      <c r="F9685" t="s">
        <v>13</v>
      </c>
      <c r="G9685" t="s">
        <v>1077</v>
      </c>
      <c r="H9685" s="1">
        <v>0</v>
      </c>
      <c r="I9685" s="2">
        <v>43715</v>
      </c>
      <c r="J9685" t="s">
        <v>1078</v>
      </c>
      <c r="K9685" t="s">
        <v>30</v>
      </c>
      <c r="L9685">
        <v>90032</v>
      </c>
      <c r="M9685">
        <v>1540</v>
      </c>
      <c r="N9685" t="s">
        <v>1079</v>
      </c>
      <c r="O9685">
        <v>2</v>
      </c>
      <c r="P9685">
        <v>3</v>
      </c>
      <c r="Q9685" t="s">
        <v>32</v>
      </c>
      <c r="R9685" t="s">
        <v>8304</v>
      </c>
      <c r="S9685">
        <v>2.4</v>
      </c>
      <c r="T9685">
        <v>48</v>
      </c>
      <c r="U9685" t="s">
        <v>19</v>
      </c>
      <c r="V9685" s="2">
        <v>43719</v>
      </c>
      <c r="W9685" t="s">
        <v>39</v>
      </c>
      <c r="X9685" t="s">
        <v>34</v>
      </c>
      <c r="Y9685" t="s">
        <v>47</v>
      </c>
    </row>
    <row r="9686" spans="1:25" hidden="1" x14ac:dyDescent="0.35">
      <c r="A9686">
        <v>6</v>
      </c>
      <c r="B9686" t="s">
        <v>10</v>
      </c>
      <c r="C9686">
        <v>6</v>
      </c>
      <c r="D9686" t="s">
        <v>26</v>
      </c>
      <c r="E9686" t="s">
        <v>787</v>
      </c>
      <c r="F9686" t="s">
        <v>13</v>
      </c>
      <c r="G9686" t="s">
        <v>462</v>
      </c>
      <c r="H9686" s="1">
        <v>0</v>
      </c>
      <c r="I9686" s="2">
        <v>43649</v>
      </c>
      <c r="J9686" t="s">
        <v>7476</v>
      </c>
      <c r="K9686" t="s">
        <v>102</v>
      </c>
      <c r="L9686">
        <v>2169</v>
      </c>
      <c r="M9686">
        <v>1671</v>
      </c>
      <c r="N9686" t="s">
        <v>748</v>
      </c>
      <c r="O9686">
        <v>12</v>
      </c>
      <c r="P9686">
        <v>2</v>
      </c>
      <c r="Q9686" t="s">
        <v>104</v>
      </c>
      <c r="R9686" t="s">
        <v>8304</v>
      </c>
      <c r="S9686">
        <v>11.54</v>
      </c>
      <c r="T9686">
        <v>25</v>
      </c>
      <c r="U9686" t="s">
        <v>76</v>
      </c>
      <c r="V9686" s="2">
        <v>43655</v>
      </c>
      <c r="W9686" t="s">
        <v>39</v>
      </c>
      <c r="X9686" t="s">
        <v>744</v>
      </c>
      <c r="Y9686" t="s">
        <v>64</v>
      </c>
    </row>
    <row r="9687" spans="1:25" hidden="1" x14ac:dyDescent="0.35">
      <c r="A9687">
        <v>6</v>
      </c>
      <c r="B9687" t="s">
        <v>10</v>
      </c>
      <c r="C9687">
        <v>6</v>
      </c>
      <c r="D9687" t="s">
        <v>50</v>
      </c>
      <c r="E9687" t="s">
        <v>787</v>
      </c>
      <c r="F9687" t="s">
        <v>13</v>
      </c>
      <c r="G9687" t="s">
        <v>462</v>
      </c>
      <c r="H9687" s="1">
        <v>0</v>
      </c>
      <c r="I9687" s="2">
        <v>43649</v>
      </c>
      <c r="J9687" t="s">
        <v>7476</v>
      </c>
      <c r="K9687" t="s">
        <v>102</v>
      </c>
      <c r="L9687">
        <v>2169</v>
      </c>
      <c r="M9687">
        <v>1580</v>
      </c>
      <c r="N9687" t="s">
        <v>4847</v>
      </c>
      <c r="O9687">
        <v>93</v>
      </c>
      <c r="P9687">
        <v>10</v>
      </c>
      <c r="Q9687" t="s">
        <v>104</v>
      </c>
      <c r="R9687" t="s">
        <v>8304</v>
      </c>
      <c r="S9687">
        <v>93.2</v>
      </c>
      <c r="T9687">
        <v>259</v>
      </c>
      <c r="U9687" t="s">
        <v>76</v>
      </c>
      <c r="V9687" s="2">
        <v>43655</v>
      </c>
      <c r="W9687" t="s">
        <v>39</v>
      </c>
      <c r="X9687" t="s">
        <v>744</v>
      </c>
      <c r="Y9687" t="s">
        <v>113</v>
      </c>
    </row>
    <row r="9688" spans="1:25" hidden="1" x14ac:dyDescent="0.35">
      <c r="A9688">
        <v>6</v>
      </c>
      <c r="B9688" t="s">
        <v>10</v>
      </c>
      <c r="C9688">
        <v>6</v>
      </c>
      <c r="D9688" t="s">
        <v>26</v>
      </c>
      <c r="E9688" t="s">
        <v>672</v>
      </c>
      <c r="F9688" t="s">
        <v>13</v>
      </c>
      <c r="G9688" t="s">
        <v>7070</v>
      </c>
      <c r="H9688" s="1">
        <v>0.8</v>
      </c>
      <c r="I9688" s="2">
        <v>43738</v>
      </c>
      <c r="J9688" t="s">
        <v>7459</v>
      </c>
      <c r="K9688" t="s">
        <v>73</v>
      </c>
      <c r="L9688">
        <v>76017</v>
      </c>
      <c r="M9688">
        <v>692</v>
      </c>
      <c r="N9688" t="s">
        <v>2987</v>
      </c>
      <c r="O9688">
        <v>-17</v>
      </c>
      <c r="P9688">
        <v>9</v>
      </c>
      <c r="Q9688" t="s">
        <v>75</v>
      </c>
      <c r="R9688" t="s">
        <v>8304</v>
      </c>
      <c r="S9688">
        <v>-17.47</v>
      </c>
      <c r="T9688">
        <v>12</v>
      </c>
      <c r="U9688" t="s">
        <v>76</v>
      </c>
      <c r="V9688" s="2">
        <v>43744</v>
      </c>
      <c r="W9688" t="s">
        <v>39</v>
      </c>
      <c r="X9688" t="s">
        <v>77</v>
      </c>
      <c r="Y9688" t="s">
        <v>54</v>
      </c>
    </row>
    <row r="9689" spans="1:25" hidden="1" x14ac:dyDescent="0.35">
      <c r="A9689">
        <v>3</v>
      </c>
      <c r="B9689" t="s">
        <v>25</v>
      </c>
      <c r="C9689">
        <v>1</v>
      </c>
      <c r="D9689" t="s">
        <v>11</v>
      </c>
      <c r="E9689" t="s">
        <v>1678</v>
      </c>
      <c r="F9689" t="s">
        <v>13</v>
      </c>
      <c r="G9689" t="s">
        <v>1679</v>
      </c>
      <c r="H9689" s="1">
        <v>0</v>
      </c>
      <c r="I9689" s="2">
        <v>43715</v>
      </c>
      <c r="J9689" t="s">
        <v>1680</v>
      </c>
      <c r="K9689" t="s">
        <v>30</v>
      </c>
      <c r="L9689">
        <v>98026</v>
      </c>
      <c r="M9689">
        <v>497</v>
      </c>
      <c r="N9689" t="s">
        <v>1681</v>
      </c>
      <c r="O9689">
        <v>35</v>
      </c>
      <c r="P9689">
        <v>4</v>
      </c>
      <c r="Q9689" t="s">
        <v>32</v>
      </c>
      <c r="R9689" t="s">
        <v>8304</v>
      </c>
      <c r="S9689">
        <v>34.81</v>
      </c>
      <c r="T9689">
        <v>81</v>
      </c>
      <c r="U9689" t="s">
        <v>19</v>
      </c>
      <c r="V9689" s="2">
        <v>43718</v>
      </c>
      <c r="W9689" t="s">
        <v>130</v>
      </c>
      <c r="X9689" t="s">
        <v>69</v>
      </c>
      <c r="Y9689" t="s">
        <v>47</v>
      </c>
    </row>
    <row r="9690" spans="1:25" hidden="1" x14ac:dyDescent="0.35">
      <c r="A9690">
        <v>3</v>
      </c>
      <c r="B9690" t="s">
        <v>25</v>
      </c>
      <c r="C9690">
        <v>1</v>
      </c>
      <c r="D9690" t="s">
        <v>26</v>
      </c>
      <c r="E9690" t="s">
        <v>1678</v>
      </c>
      <c r="F9690" t="s">
        <v>13</v>
      </c>
      <c r="G9690" t="s">
        <v>1679</v>
      </c>
      <c r="H9690" s="1">
        <v>0</v>
      </c>
      <c r="I9690" s="2">
        <v>43715</v>
      </c>
      <c r="J9690" t="s">
        <v>1680</v>
      </c>
      <c r="K9690" t="s">
        <v>30</v>
      </c>
      <c r="L9690">
        <v>98026</v>
      </c>
      <c r="M9690">
        <v>352</v>
      </c>
      <c r="N9690" t="s">
        <v>3077</v>
      </c>
      <c r="O9690">
        <v>7</v>
      </c>
      <c r="P9690">
        <v>1</v>
      </c>
      <c r="Q9690" t="s">
        <v>32</v>
      </c>
      <c r="R9690" t="s">
        <v>8304</v>
      </c>
      <c r="S9690">
        <v>7.27</v>
      </c>
      <c r="T9690">
        <v>26</v>
      </c>
      <c r="U9690" t="s">
        <v>19</v>
      </c>
      <c r="V9690" s="2">
        <v>43718</v>
      </c>
      <c r="W9690" t="s">
        <v>130</v>
      </c>
      <c r="X9690" t="s">
        <v>69</v>
      </c>
      <c r="Y9690" t="s">
        <v>49</v>
      </c>
    </row>
    <row r="9691" spans="1:25" hidden="1" x14ac:dyDescent="0.35">
      <c r="A9691">
        <v>3</v>
      </c>
      <c r="B9691" t="s">
        <v>25</v>
      </c>
      <c r="C9691">
        <v>1</v>
      </c>
      <c r="D9691" t="s">
        <v>50</v>
      </c>
      <c r="E9691" t="s">
        <v>1678</v>
      </c>
      <c r="F9691" t="s">
        <v>13</v>
      </c>
      <c r="G9691" t="s">
        <v>1679</v>
      </c>
      <c r="H9691" s="1">
        <v>0.2</v>
      </c>
      <c r="I9691" s="2">
        <v>43715</v>
      </c>
      <c r="J9691" t="s">
        <v>1680</v>
      </c>
      <c r="K9691" t="s">
        <v>30</v>
      </c>
      <c r="L9691">
        <v>98026</v>
      </c>
      <c r="M9691">
        <v>972</v>
      </c>
      <c r="N9691" t="s">
        <v>58</v>
      </c>
      <c r="O9691">
        <v>34</v>
      </c>
      <c r="P9691">
        <v>2</v>
      </c>
      <c r="Q9691" t="s">
        <v>32</v>
      </c>
      <c r="R9691" t="s">
        <v>8304</v>
      </c>
      <c r="S9691">
        <v>34.18</v>
      </c>
      <c r="T9691">
        <v>456</v>
      </c>
      <c r="U9691" t="s">
        <v>19</v>
      </c>
      <c r="V9691" s="2">
        <v>43718</v>
      </c>
      <c r="W9691" t="s">
        <v>130</v>
      </c>
      <c r="X9691" t="s">
        <v>69</v>
      </c>
      <c r="Y9691" t="s">
        <v>52</v>
      </c>
    </row>
    <row r="9692" spans="1:25" hidden="1" x14ac:dyDescent="0.35">
      <c r="A9692">
        <v>5</v>
      </c>
      <c r="B9692" t="s">
        <v>43</v>
      </c>
      <c r="C9692">
        <v>6</v>
      </c>
      <c r="D9692" t="s">
        <v>11</v>
      </c>
      <c r="E9692" t="s">
        <v>1452</v>
      </c>
      <c r="F9692" t="s">
        <v>13</v>
      </c>
      <c r="G9692" t="s">
        <v>1414</v>
      </c>
      <c r="H9692" s="1">
        <v>0</v>
      </c>
      <c r="I9692" s="2">
        <v>43675</v>
      </c>
      <c r="J9692" t="s">
        <v>2134</v>
      </c>
      <c r="K9692" t="s">
        <v>73</v>
      </c>
      <c r="L9692">
        <v>73120</v>
      </c>
      <c r="M9692">
        <v>1213</v>
      </c>
      <c r="N9692" t="s">
        <v>1829</v>
      </c>
      <c r="O9692">
        <v>73</v>
      </c>
      <c r="P9692">
        <v>3</v>
      </c>
      <c r="Q9692" t="s">
        <v>75</v>
      </c>
      <c r="R9692" t="s">
        <v>8304</v>
      </c>
      <c r="S9692">
        <v>72.64</v>
      </c>
      <c r="T9692">
        <v>303</v>
      </c>
      <c r="U9692" t="s">
        <v>19</v>
      </c>
      <c r="V9692" s="2">
        <v>43680</v>
      </c>
      <c r="W9692" t="s">
        <v>39</v>
      </c>
      <c r="X9692" t="s">
        <v>401</v>
      </c>
      <c r="Y9692" t="s">
        <v>24</v>
      </c>
    </row>
    <row r="9693" spans="1:25" hidden="1" x14ac:dyDescent="0.35">
      <c r="A9693">
        <v>5</v>
      </c>
      <c r="B9693" t="s">
        <v>43</v>
      </c>
      <c r="C9693">
        <v>6</v>
      </c>
      <c r="D9693" t="s">
        <v>26</v>
      </c>
      <c r="E9693" t="s">
        <v>1452</v>
      </c>
      <c r="F9693" t="s">
        <v>13</v>
      </c>
      <c r="G9693" t="s">
        <v>1414</v>
      </c>
      <c r="H9693" s="1">
        <v>0</v>
      </c>
      <c r="I9693" s="2">
        <v>43675</v>
      </c>
      <c r="J9693" t="s">
        <v>2134</v>
      </c>
      <c r="K9693" t="s">
        <v>73</v>
      </c>
      <c r="L9693">
        <v>73120</v>
      </c>
      <c r="M9693">
        <v>815</v>
      </c>
      <c r="N9693" t="s">
        <v>74</v>
      </c>
      <c r="O9693">
        <v>61</v>
      </c>
      <c r="P9693">
        <v>2</v>
      </c>
      <c r="Q9693" t="s">
        <v>75</v>
      </c>
      <c r="R9693" t="s">
        <v>8304</v>
      </c>
      <c r="S9693">
        <v>60.55</v>
      </c>
      <c r="T9693">
        <v>138</v>
      </c>
      <c r="U9693" t="s">
        <v>19</v>
      </c>
      <c r="V9693" s="2">
        <v>43680</v>
      </c>
      <c r="W9693" t="s">
        <v>39</v>
      </c>
      <c r="X9693" t="s">
        <v>401</v>
      </c>
      <c r="Y9693" t="s">
        <v>56</v>
      </c>
    </row>
    <row r="9694" spans="1:25" hidden="1" x14ac:dyDescent="0.35">
      <c r="A9694">
        <v>5</v>
      </c>
      <c r="B9694" t="s">
        <v>43</v>
      </c>
      <c r="C9694">
        <v>6</v>
      </c>
      <c r="D9694" t="s">
        <v>26</v>
      </c>
      <c r="E9694" t="s">
        <v>1452</v>
      </c>
      <c r="F9694" t="s">
        <v>13</v>
      </c>
      <c r="G9694" t="s">
        <v>1414</v>
      </c>
      <c r="H9694" s="1">
        <v>0</v>
      </c>
      <c r="I9694" s="2">
        <v>43675</v>
      </c>
      <c r="J9694" t="s">
        <v>2134</v>
      </c>
      <c r="K9694" t="s">
        <v>73</v>
      </c>
      <c r="L9694">
        <v>73120</v>
      </c>
      <c r="M9694">
        <v>698</v>
      </c>
      <c r="N9694" t="s">
        <v>3157</v>
      </c>
      <c r="O9694">
        <v>16</v>
      </c>
      <c r="P9694">
        <v>2</v>
      </c>
      <c r="Q9694" t="s">
        <v>75</v>
      </c>
      <c r="R9694" t="s">
        <v>8304</v>
      </c>
      <c r="S9694">
        <v>16.41</v>
      </c>
      <c r="T9694">
        <v>33</v>
      </c>
      <c r="U9694" t="s">
        <v>19</v>
      </c>
      <c r="V9694" s="2">
        <v>43680</v>
      </c>
      <c r="W9694" t="s">
        <v>39</v>
      </c>
      <c r="X9694" t="s">
        <v>401</v>
      </c>
      <c r="Y9694" t="s">
        <v>54</v>
      </c>
    </row>
    <row r="9695" spans="1:25" hidden="1" x14ac:dyDescent="0.35">
      <c r="A9695">
        <v>5</v>
      </c>
      <c r="B9695" t="s">
        <v>43</v>
      </c>
      <c r="C9695">
        <v>6</v>
      </c>
      <c r="D9695" t="s">
        <v>50</v>
      </c>
      <c r="E9695" t="s">
        <v>1452</v>
      </c>
      <c r="F9695" t="s">
        <v>13</v>
      </c>
      <c r="G9695" t="s">
        <v>1414</v>
      </c>
      <c r="H9695" s="1">
        <v>0</v>
      </c>
      <c r="I9695" s="2">
        <v>43675</v>
      </c>
      <c r="J9695" t="s">
        <v>2134</v>
      </c>
      <c r="K9695" t="s">
        <v>73</v>
      </c>
      <c r="L9695">
        <v>73120</v>
      </c>
      <c r="M9695">
        <v>1176</v>
      </c>
      <c r="N9695" t="s">
        <v>821</v>
      </c>
      <c r="O9695">
        <v>134</v>
      </c>
      <c r="P9695">
        <v>3</v>
      </c>
      <c r="Q9695" t="s">
        <v>75</v>
      </c>
      <c r="R9695" t="s">
        <v>8304</v>
      </c>
      <c r="S9695">
        <v>133.97</v>
      </c>
      <c r="T9695">
        <v>462</v>
      </c>
      <c r="U9695" t="s">
        <v>19</v>
      </c>
      <c r="V9695" s="2">
        <v>43680</v>
      </c>
      <c r="W9695" t="s">
        <v>39</v>
      </c>
      <c r="X9695" t="s">
        <v>401</v>
      </c>
      <c r="Y9695" t="s">
        <v>52</v>
      </c>
    </row>
    <row r="9696" spans="1:25" hidden="1" x14ac:dyDescent="0.35">
      <c r="A9696">
        <v>0</v>
      </c>
      <c r="B9696" t="s">
        <v>10</v>
      </c>
      <c r="C9696">
        <v>0</v>
      </c>
      <c r="D9696" t="s">
        <v>26</v>
      </c>
      <c r="E9696" t="s">
        <v>99</v>
      </c>
      <c r="F9696" t="s">
        <v>13</v>
      </c>
      <c r="G9696" t="s">
        <v>1911</v>
      </c>
      <c r="H9696" s="1">
        <v>0.2</v>
      </c>
      <c r="I9696" s="2">
        <v>43626</v>
      </c>
      <c r="J9696" t="s">
        <v>3243</v>
      </c>
      <c r="K9696" t="s">
        <v>102</v>
      </c>
      <c r="L9696">
        <v>19143</v>
      </c>
      <c r="M9696">
        <v>1346</v>
      </c>
      <c r="N9696" t="s">
        <v>8241</v>
      </c>
      <c r="O9696">
        <v>15</v>
      </c>
      <c r="P9696">
        <v>6</v>
      </c>
      <c r="Q9696" t="s">
        <v>104</v>
      </c>
      <c r="R9696" t="s">
        <v>8304</v>
      </c>
      <c r="S9696">
        <v>15.01</v>
      </c>
      <c r="T9696">
        <v>40</v>
      </c>
      <c r="U9696" t="s">
        <v>19</v>
      </c>
      <c r="V9696" s="2">
        <v>43626</v>
      </c>
      <c r="W9696" t="s">
        <v>773</v>
      </c>
      <c r="X9696" t="s">
        <v>105</v>
      </c>
      <c r="Y9696" t="s">
        <v>64</v>
      </c>
    </row>
    <row r="9697" spans="1:25" x14ac:dyDescent="0.35">
      <c r="A9697">
        <v>4</v>
      </c>
      <c r="B9697" t="s">
        <v>43</v>
      </c>
      <c r="C9697">
        <v>6</v>
      </c>
      <c r="D9697" t="s">
        <v>11</v>
      </c>
      <c r="E9697" t="s">
        <v>88</v>
      </c>
      <c r="F9697" t="s">
        <v>13</v>
      </c>
      <c r="G9697" t="s">
        <v>6825</v>
      </c>
      <c r="H9697" s="1">
        <v>0</v>
      </c>
      <c r="I9697" s="2">
        <v>43622</v>
      </c>
      <c r="J9697" t="s">
        <v>7139</v>
      </c>
      <c r="K9697" t="s">
        <v>30</v>
      </c>
      <c r="L9697">
        <v>94122</v>
      </c>
      <c r="M9697">
        <v>551</v>
      </c>
      <c r="N9697" t="s">
        <v>2065</v>
      </c>
      <c r="O9697">
        <v>2</v>
      </c>
      <c r="P9697">
        <v>1</v>
      </c>
      <c r="Q9697" t="s">
        <v>32</v>
      </c>
      <c r="R9697" t="s">
        <v>8304</v>
      </c>
      <c r="S9697">
        <v>2.1800000000000002</v>
      </c>
      <c r="T9697">
        <v>5</v>
      </c>
      <c r="U9697" t="s">
        <v>76</v>
      </c>
      <c r="V9697" s="2">
        <v>43626</v>
      </c>
      <c r="W9697" t="s">
        <v>39</v>
      </c>
      <c r="X9697" t="s">
        <v>34</v>
      </c>
      <c r="Y9697" t="s">
        <v>47</v>
      </c>
    </row>
    <row r="9698" spans="1:25" x14ac:dyDescent="0.35">
      <c r="A9698">
        <v>4</v>
      </c>
      <c r="B9698" t="s">
        <v>43</v>
      </c>
      <c r="C9698">
        <v>6</v>
      </c>
      <c r="D9698" t="s">
        <v>26</v>
      </c>
      <c r="E9698" t="s">
        <v>88</v>
      </c>
      <c r="F9698" t="s">
        <v>13</v>
      </c>
      <c r="G9698" t="s">
        <v>6825</v>
      </c>
      <c r="H9698" s="1">
        <v>0</v>
      </c>
      <c r="I9698" s="2">
        <v>43622</v>
      </c>
      <c r="J9698" t="s">
        <v>7139</v>
      </c>
      <c r="K9698" t="s">
        <v>30</v>
      </c>
      <c r="L9698">
        <v>94122</v>
      </c>
      <c r="M9698">
        <v>1514</v>
      </c>
      <c r="N9698" t="s">
        <v>3895</v>
      </c>
      <c r="O9698">
        <v>0</v>
      </c>
      <c r="P9698">
        <v>5</v>
      </c>
      <c r="Q9698" t="s">
        <v>32</v>
      </c>
      <c r="R9698" t="s">
        <v>8304</v>
      </c>
      <c r="S9698">
        <v>0</v>
      </c>
      <c r="T9698">
        <v>26</v>
      </c>
      <c r="U9698" t="s">
        <v>76</v>
      </c>
      <c r="V9698" s="2">
        <v>43626</v>
      </c>
      <c r="W9698" t="s">
        <v>39</v>
      </c>
      <c r="X9698" t="s">
        <v>34</v>
      </c>
      <c r="Y9698" t="s">
        <v>42</v>
      </c>
    </row>
    <row r="9699" spans="1:25" hidden="1" x14ac:dyDescent="0.35">
      <c r="A9699">
        <v>3</v>
      </c>
      <c r="B9699" t="s">
        <v>25</v>
      </c>
      <c r="C9699">
        <v>1</v>
      </c>
      <c r="D9699" t="s">
        <v>26</v>
      </c>
      <c r="E9699" t="s">
        <v>99</v>
      </c>
      <c r="F9699" t="s">
        <v>13</v>
      </c>
      <c r="G9699" t="s">
        <v>414</v>
      </c>
      <c r="H9699" s="1">
        <v>0.2</v>
      </c>
      <c r="I9699" s="2">
        <v>43807</v>
      </c>
      <c r="J9699" t="s">
        <v>2964</v>
      </c>
      <c r="K9699" t="s">
        <v>102</v>
      </c>
      <c r="L9699">
        <v>19140</v>
      </c>
      <c r="M9699">
        <v>323</v>
      </c>
      <c r="N9699" t="s">
        <v>420</v>
      </c>
      <c r="O9699">
        <v>4</v>
      </c>
      <c r="P9699">
        <v>4</v>
      </c>
      <c r="Q9699" t="s">
        <v>104</v>
      </c>
      <c r="R9699" t="s">
        <v>8304</v>
      </c>
      <c r="S9699">
        <v>3.64</v>
      </c>
      <c r="T9699">
        <v>13</v>
      </c>
      <c r="U9699" t="s">
        <v>19</v>
      </c>
      <c r="V9699" s="2">
        <v>43810</v>
      </c>
      <c r="W9699" t="s">
        <v>130</v>
      </c>
      <c r="X9699" t="s">
        <v>105</v>
      </c>
      <c r="Y9699" t="s">
        <v>49</v>
      </c>
    </row>
    <row r="9700" spans="1:25" hidden="1" x14ac:dyDescent="0.35">
      <c r="A9700">
        <v>3</v>
      </c>
      <c r="B9700" t="s">
        <v>25</v>
      </c>
      <c r="C9700">
        <v>1</v>
      </c>
      <c r="D9700" t="s">
        <v>50</v>
      </c>
      <c r="E9700" t="s">
        <v>99</v>
      </c>
      <c r="F9700" t="s">
        <v>13</v>
      </c>
      <c r="G9700" t="s">
        <v>414</v>
      </c>
      <c r="H9700" s="1">
        <v>0.4</v>
      </c>
      <c r="I9700" s="2">
        <v>43807</v>
      </c>
      <c r="J9700" t="s">
        <v>2964</v>
      </c>
      <c r="K9700" t="s">
        <v>102</v>
      </c>
      <c r="L9700">
        <v>19140</v>
      </c>
      <c r="M9700">
        <v>911</v>
      </c>
      <c r="N9700" t="s">
        <v>994</v>
      </c>
      <c r="O9700">
        <v>-21</v>
      </c>
      <c r="P9700">
        <v>2</v>
      </c>
      <c r="Q9700" t="s">
        <v>104</v>
      </c>
      <c r="R9700" t="s">
        <v>8304</v>
      </c>
      <c r="S9700">
        <v>-21</v>
      </c>
      <c r="T9700">
        <v>84</v>
      </c>
      <c r="U9700" t="s">
        <v>19</v>
      </c>
      <c r="V9700" s="2">
        <v>43810</v>
      </c>
      <c r="W9700" t="s">
        <v>130</v>
      </c>
      <c r="X9700" t="s">
        <v>105</v>
      </c>
      <c r="Y9700" t="s">
        <v>52</v>
      </c>
    </row>
    <row r="9701" spans="1:25" hidden="1" x14ac:dyDescent="0.35">
      <c r="A9701">
        <v>4</v>
      </c>
      <c r="B9701" t="s">
        <v>43</v>
      </c>
      <c r="C9701">
        <v>6</v>
      </c>
      <c r="D9701" t="s">
        <v>11</v>
      </c>
      <c r="E9701" t="s">
        <v>3592</v>
      </c>
      <c r="F9701" t="s">
        <v>13</v>
      </c>
      <c r="G9701" t="s">
        <v>263</v>
      </c>
      <c r="H9701" s="1">
        <v>0.2</v>
      </c>
      <c r="I9701" s="2">
        <v>43578</v>
      </c>
      <c r="J9701" t="s">
        <v>7130</v>
      </c>
      <c r="K9701" t="s">
        <v>16</v>
      </c>
      <c r="L9701">
        <v>37042</v>
      </c>
      <c r="M9701">
        <v>1541</v>
      </c>
      <c r="N9701" t="s">
        <v>2274</v>
      </c>
      <c r="O9701">
        <v>-12</v>
      </c>
      <c r="P9701">
        <v>3</v>
      </c>
      <c r="Q9701" t="s">
        <v>18</v>
      </c>
      <c r="R9701" t="s">
        <v>8304</v>
      </c>
      <c r="S9701">
        <v>-11.69</v>
      </c>
      <c r="T9701">
        <v>78</v>
      </c>
      <c r="U9701" t="s">
        <v>76</v>
      </c>
      <c r="V9701" s="2">
        <v>43582</v>
      </c>
      <c r="W9701" t="s">
        <v>39</v>
      </c>
      <c r="X9701" t="s">
        <v>214</v>
      </c>
      <c r="Y9701" t="s">
        <v>47</v>
      </c>
    </row>
    <row r="9702" spans="1:25" hidden="1" x14ac:dyDescent="0.35">
      <c r="A9702">
        <v>4</v>
      </c>
      <c r="B9702" t="s">
        <v>43</v>
      </c>
      <c r="C9702">
        <v>6</v>
      </c>
      <c r="D9702" t="s">
        <v>11</v>
      </c>
      <c r="E9702" t="s">
        <v>3592</v>
      </c>
      <c r="F9702" t="s">
        <v>13</v>
      </c>
      <c r="G9702" t="s">
        <v>263</v>
      </c>
      <c r="H9702" s="1">
        <v>0.2</v>
      </c>
      <c r="I9702" s="2">
        <v>43578</v>
      </c>
      <c r="J9702" t="s">
        <v>7130</v>
      </c>
      <c r="K9702" t="s">
        <v>16</v>
      </c>
      <c r="L9702">
        <v>37042</v>
      </c>
      <c r="M9702">
        <v>1228</v>
      </c>
      <c r="N9702" t="s">
        <v>8115</v>
      </c>
      <c r="O9702">
        <v>-15</v>
      </c>
      <c r="P9702">
        <v>4</v>
      </c>
      <c r="Q9702" t="s">
        <v>18</v>
      </c>
      <c r="R9702" t="s">
        <v>8304</v>
      </c>
      <c r="S9702">
        <v>-14.52</v>
      </c>
      <c r="T9702">
        <v>387</v>
      </c>
      <c r="U9702" t="s">
        <v>76</v>
      </c>
      <c r="V9702" s="2">
        <v>43582</v>
      </c>
      <c r="W9702" t="s">
        <v>39</v>
      </c>
      <c r="X9702" t="s">
        <v>214</v>
      </c>
      <c r="Y9702" t="s">
        <v>22</v>
      </c>
    </row>
    <row r="9703" spans="1:25" hidden="1" x14ac:dyDescent="0.35">
      <c r="A9703">
        <v>4</v>
      </c>
      <c r="B9703" t="s">
        <v>43</v>
      </c>
      <c r="C9703">
        <v>6</v>
      </c>
      <c r="D9703" t="s">
        <v>26</v>
      </c>
      <c r="E9703" t="s">
        <v>3592</v>
      </c>
      <c r="F9703" t="s">
        <v>13</v>
      </c>
      <c r="G9703" t="s">
        <v>263</v>
      </c>
      <c r="H9703" s="1">
        <v>0.2</v>
      </c>
      <c r="I9703" s="2">
        <v>43578</v>
      </c>
      <c r="J9703" t="s">
        <v>7130</v>
      </c>
      <c r="K9703" t="s">
        <v>16</v>
      </c>
      <c r="L9703">
        <v>37042</v>
      </c>
      <c r="M9703">
        <v>205</v>
      </c>
      <c r="N9703" t="s">
        <v>2938</v>
      </c>
      <c r="O9703">
        <v>1</v>
      </c>
      <c r="P9703">
        <v>1</v>
      </c>
      <c r="Q9703" t="s">
        <v>18</v>
      </c>
      <c r="R9703" t="s">
        <v>8304</v>
      </c>
      <c r="S9703">
        <v>1.05</v>
      </c>
      <c r="T9703">
        <v>3</v>
      </c>
      <c r="U9703" t="s">
        <v>76</v>
      </c>
      <c r="V9703" s="2">
        <v>43582</v>
      </c>
      <c r="W9703" t="s">
        <v>39</v>
      </c>
      <c r="X9703" t="s">
        <v>214</v>
      </c>
      <c r="Y9703" t="s">
        <v>35</v>
      </c>
    </row>
    <row r="9704" spans="1:25" hidden="1" x14ac:dyDescent="0.35">
      <c r="A9704">
        <v>4</v>
      </c>
      <c r="B9704" t="s">
        <v>43</v>
      </c>
      <c r="C9704">
        <v>6</v>
      </c>
      <c r="D9704" t="s">
        <v>50</v>
      </c>
      <c r="E9704" t="s">
        <v>3592</v>
      </c>
      <c r="F9704" t="s">
        <v>13</v>
      </c>
      <c r="G9704" t="s">
        <v>263</v>
      </c>
      <c r="H9704" s="1">
        <v>0.2</v>
      </c>
      <c r="I9704" s="2">
        <v>43578</v>
      </c>
      <c r="J9704" t="s">
        <v>7130</v>
      </c>
      <c r="K9704" t="s">
        <v>16</v>
      </c>
      <c r="L9704">
        <v>37042</v>
      </c>
      <c r="M9704">
        <v>1058</v>
      </c>
      <c r="N9704" t="s">
        <v>4814</v>
      </c>
      <c r="O9704">
        <v>12</v>
      </c>
      <c r="P9704">
        <v>2</v>
      </c>
      <c r="Q9704" t="s">
        <v>18</v>
      </c>
      <c r="R9704" t="s">
        <v>8304</v>
      </c>
      <c r="S9704">
        <v>11.92</v>
      </c>
      <c r="T9704">
        <v>45</v>
      </c>
      <c r="U9704" t="s">
        <v>76</v>
      </c>
      <c r="V9704" s="2">
        <v>43582</v>
      </c>
      <c r="W9704" t="s">
        <v>39</v>
      </c>
      <c r="X9704" t="s">
        <v>214</v>
      </c>
      <c r="Y9704" t="s">
        <v>113</v>
      </c>
    </row>
    <row r="9705" spans="1:25" hidden="1" x14ac:dyDescent="0.35">
      <c r="A9705">
        <v>6</v>
      </c>
      <c r="B9705" t="s">
        <v>10</v>
      </c>
      <c r="C9705">
        <v>6</v>
      </c>
      <c r="D9705" t="s">
        <v>11</v>
      </c>
      <c r="E9705" t="s">
        <v>2097</v>
      </c>
      <c r="F9705" t="s">
        <v>13</v>
      </c>
      <c r="G9705" t="s">
        <v>1360</v>
      </c>
      <c r="H9705" s="1">
        <v>0.7</v>
      </c>
      <c r="I9705" s="2">
        <v>43731</v>
      </c>
      <c r="J9705" t="s">
        <v>2755</v>
      </c>
      <c r="K9705" t="s">
        <v>30</v>
      </c>
      <c r="L9705">
        <v>80525</v>
      </c>
      <c r="M9705">
        <v>170</v>
      </c>
      <c r="N9705" t="s">
        <v>1692</v>
      </c>
      <c r="O9705">
        <v>-241</v>
      </c>
      <c r="P9705">
        <v>2</v>
      </c>
      <c r="Q9705" t="s">
        <v>32</v>
      </c>
      <c r="R9705" t="s">
        <v>8304</v>
      </c>
      <c r="S9705">
        <v>-240.78</v>
      </c>
      <c r="T9705">
        <v>181</v>
      </c>
      <c r="U9705" t="s">
        <v>19</v>
      </c>
      <c r="V9705" s="2">
        <v>43737</v>
      </c>
      <c r="W9705" t="s">
        <v>39</v>
      </c>
      <c r="X9705" t="s">
        <v>285</v>
      </c>
      <c r="Y9705" t="s">
        <v>22</v>
      </c>
    </row>
    <row r="9706" spans="1:25" hidden="1" x14ac:dyDescent="0.35">
      <c r="A9706">
        <v>6</v>
      </c>
      <c r="B9706" t="s">
        <v>10</v>
      </c>
      <c r="C9706">
        <v>6</v>
      </c>
      <c r="D9706" t="s">
        <v>50</v>
      </c>
      <c r="E9706" t="s">
        <v>2097</v>
      </c>
      <c r="F9706" t="s">
        <v>13</v>
      </c>
      <c r="G9706" t="s">
        <v>1360</v>
      </c>
      <c r="H9706" s="1">
        <v>0.2</v>
      </c>
      <c r="I9706" s="2">
        <v>43731</v>
      </c>
      <c r="J9706" t="s">
        <v>2755</v>
      </c>
      <c r="K9706" t="s">
        <v>30</v>
      </c>
      <c r="L9706">
        <v>80525</v>
      </c>
      <c r="M9706">
        <v>296</v>
      </c>
      <c r="N9706" t="s">
        <v>4781</v>
      </c>
      <c r="O9706">
        <v>1</v>
      </c>
      <c r="P9706">
        <v>2</v>
      </c>
      <c r="Q9706" t="s">
        <v>32</v>
      </c>
      <c r="R9706" t="s">
        <v>8304</v>
      </c>
      <c r="S9706">
        <v>0.6</v>
      </c>
      <c r="T9706">
        <v>48</v>
      </c>
      <c r="U9706" t="s">
        <v>19</v>
      </c>
      <c r="V9706" s="2">
        <v>43737</v>
      </c>
      <c r="W9706" t="s">
        <v>39</v>
      </c>
      <c r="X9706" t="s">
        <v>285</v>
      </c>
      <c r="Y9706" t="s">
        <v>113</v>
      </c>
    </row>
    <row r="9707" spans="1:25" hidden="1" x14ac:dyDescent="0.35">
      <c r="A9707">
        <v>5</v>
      </c>
      <c r="B9707" t="s">
        <v>43</v>
      </c>
      <c r="C9707">
        <v>6</v>
      </c>
      <c r="D9707" t="s">
        <v>26</v>
      </c>
      <c r="E9707" t="s">
        <v>192</v>
      </c>
      <c r="F9707" t="s">
        <v>13</v>
      </c>
      <c r="G9707" t="s">
        <v>770</v>
      </c>
      <c r="H9707" s="1">
        <v>0.8</v>
      </c>
      <c r="I9707" s="2">
        <v>43632</v>
      </c>
      <c r="J9707" t="s">
        <v>6302</v>
      </c>
      <c r="K9707" t="s">
        <v>73</v>
      </c>
      <c r="L9707">
        <v>60653</v>
      </c>
      <c r="M9707">
        <v>1520</v>
      </c>
      <c r="N9707" t="s">
        <v>78</v>
      </c>
      <c r="O9707">
        <v>-9</v>
      </c>
      <c r="P9707">
        <v>7</v>
      </c>
      <c r="Q9707" t="s">
        <v>75</v>
      </c>
      <c r="R9707" t="s">
        <v>8304</v>
      </c>
      <c r="S9707">
        <v>-8.9</v>
      </c>
      <c r="T9707">
        <v>6</v>
      </c>
      <c r="U9707" t="s">
        <v>33</v>
      </c>
      <c r="V9707" s="2">
        <v>43637</v>
      </c>
      <c r="W9707" t="s">
        <v>39</v>
      </c>
      <c r="X9707" t="s">
        <v>139</v>
      </c>
      <c r="Y9707" t="s">
        <v>54</v>
      </c>
    </row>
    <row r="9708" spans="1:25" hidden="1" x14ac:dyDescent="0.35">
      <c r="A9708">
        <v>4</v>
      </c>
      <c r="B9708" t="s">
        <v>43</v>
      </c>
      <c r="C9708">
        <v>6</v>
      </c>
      <c r="D9708" t="s">
        <v>50</v>
      </c>
      <c r="E9708" t="s">
        <v>2730</v>
      </c>
      <c r="F9708" t="s">
        <v>13</v>
      </c>
      <c r="G9708" t="s">
        <v>709</v>
      </c>
      <c r="H9708" s="1">
        <v>0.2</v>
      </c>
      <c r="I9708" s="2">
        <v>43781</v>
      </c>
      <c r="J9708" t="s">
        <v>6818</v>
      </c>
      <c r="K9708" t="s">
        <v>30</v>
      </c>
      <c r="L9708">
        <v>85281</v>
      </c>
      <c r="M9708">
        <v>1408</v>
      </c>
      <c r="N9708" t="s">
        <v>5190</v>
      </c>
      <c r="O9708">
        <v>-11</v>
      </c>
      <c r="P9708">
        <v>6</v>
      </c>
      <c r="Q9708" t="s">
        <v>32</v>
      </c>
      <c r="R9708" t="s">
        <v>8304</v>
      </c>
      <c r="S9708">
        <v>-10.91</v>
      </c>
      <c r="T9708">
        <v>62</v>
      </c>
      <c r="U9708" t="s">
        <v>33</v>
      </c>
      <c r="V9708" s="2">
        <v>43785</v>
      </c>
      <c r="W9708" t="s">
        <v>39</v>
      </c>
      <c r="X9708" t="s">
        <v>199</v>
      </c>
      <c r="Y9708" t="s">
        <v>113</v>
      </c>
    </row>
    <row r="9709" spans="1:25" hidden="1" x14ac:dyDescent="0.35">
      <c r="A9709">
        <v>6</v>
      </c>
      <c r="B9709" t="s">
        <v>10</v>
      </c>
      <c r="C9709">
        <v>6</v>
      </c>
      <c r="D9709" t="s">
        <v>26</v>
      </c>
      <c r="E9709" t="s">
        <v>876</v>
      </c>
      <c r="F9709" t="s">
        <v>13</v>
      </c>
      <c r="G9709" t="s">
        <v>565</v>
      </c>
      <c r="H9709" s="1">
        <v>0</v>
      </c>
      <c r="I9709" s="2">
        <v>43612</v>
      </c>
      <c r="J9709" t="s">
        <v>7565</v>
      </c>
      <c r="K9709" t="s">
        <v>16</v>
      </c>
      <c r="L9709">
        <v>40214</v>
      </c>
      <c r="M9709">
        <v>328</v>
      </c>
      <c r="N9709" t="s">
        <v>3252</v>
      </c>
      <c r="O9709">
        <v>28</v>
      </c>
      <c r="P9709">
        <v>2</v>
      </c>
      <c r="Q9709" t="s">
        <v>18</v>
      </c>
      <c r="R9709" t="s">
        <v>8304</v>
      </c>
      <c r="S9709">
        <v>28</v>
      </c>
      <c r="T9709">
        <v>58</v>
      </c>
      <c r="U9709" t="s">
        <v>76</v>
      </c>
      <c r="V9709" s="2">
        <v>43618</v>
      </c>
      <c r="W9709" t="s">
        <v>39</v>
      </c>
      <c r="X9709" t="s">
        <v>21</v>
      </c>
      <c r="Y9709" t="s">
        <v>54</v>
      </c>
    </row>
    <row r="9710" spans="1:25" hidden="1" x14ac:dyDescent="0.35">
      <c r="A9710">
        <v>6</v>
      </c>
      <c r="B9710" t="s">
        <v>10</v>
      </c>
      <c r="C9710">
        <v>6</v>
      </c>
      <c r="D9710" t="s">
        <v>50</v>
      </c>
      <c r="E9710" t="s">
        <v>876</v>
      </c>
      <c r="F9710" t="s">
        <v>13</v>
      </c>
      <c r="G9710" t="s">
        <v>565</v>
      </c>
      <c r="H9710" s="1">
        <v>0</v>
      </c>
      <c r="I9710" s="2">
        <v>43612</v>
      </c>
      <c r="J9710" t="s">
        <v>7565</v>
      </c>
      <c r="K9710" t="s">
        <v>16</v>
      </c>
      <c r="L9710">
        <v>40214</v>
      </c>
      <c r="M9710">
        <v>775</v>
      </c>
      <c r="N9710" t="s">
        <v>5050</v>
      </c>
      <c r="O9710">
        <v>135</v>
      </c>
      <c r="P9710">
        <v>3</v>
      </c>
      <c r="Q9710" t="s">
        <v>18</v>
      </c>
      <c r="R9710" t="s">
        <v>8304</v>
      </c>
      <c r="S9710">
        <v>134.99</v>
      </c>
      <c r="T9710">
        <v>540</v>
      </c>
      <c r="U9710" t="s">
        <v>76</v>
      </c>
      <c r="V9710" s="2">
        <v>43618</v>
      </c>
      <c r="W9710" t="s">
        <v>39</v>
      </c>
      <c r="X9710" t="s">
        <v>21</v>
      </c>
      <c r="Y9710" t="s">
        <v>52</v>
      </c>
    </row>
    <row r="9711" spans="1:25" hidden="1" x14ac:dyDescent="0.35">
      <c r="A9711">
        <v>2</v>
      </c>
      <c r="B9711" t="s">
        <v>25</v>
      </c>
      <c r="C9711">
        <v>1</v>
      </c>
      <c r="D9711" t="s">
        <v>11</v>
      </c>
      <c r="E9711" t="s">
        <v>99</v>
      </c>
      <c r="F9711" t="s">
        <v>13</v>
      </c>
      <c r="G9711" t="s">
        <v>6856</v>
      </c>
      <c r="H9711" s="1">
        <v>0.4</v>
      </c>
      <c r="I9711" s="2">
        <v>43699</v>
      </c>
      <c r="J9711" t="s">
        <v>6857</v>
      </c>
      <c r="K9711" t="s">
        <v>102</v>
      </c>
      <c r="L9711">
        <v>19143</v>
      </c>
      <c r="M9711">
        <v>312</v>
      </c>
      <c r="N9711" t="s">
        <v>1601</v>
      </c>
      <c r="O9711">
        <v>-84</v>
      </c>
      <c r="P9711">
        <v>2</v>
      </c>
      <c r="Q9711" t="s">
        <v>104</v>
      </c>
      <c r="R9711" t="s">
        <v>8304</v>
      </c>
      <c r="S9711">
        <v>-83.88</v>
      </c>
      <c r="T9711">
        <v>315</v>
      </c>
      <c r="U9711" t="s">
        <v>76</v>
      </c>
      <c r="V9711" s="2">
        <v>43701</v>
      </c>
      <c r="W9711" t="s">
        <v>130</v>
      </c>
      <c r="X9711" t="s">
        <v>105</v>
      </c>
      <c r="Y9711" t="s">
        <v>41</v>
      </c>
    </row>
    <row r="9712" spans="1:25" hidden="1" x14ac:dyDescent="0.35">
      <c r="A9712">
        <v>3</v>
      </c>
      <c r="B9712" t="s">
        <v>25</v>
      </c>
      <c r="C9712">
        <v>1</v>
      </c>
      <c r="D9712" t="s">
        <v>26</v>
      </c>
      <c r="E9712" t="s">
        <v>65</v>
      </c>
      <c r="F9712" t="s">
        <v>13</v>
      </c>
      <c r="G9712" t="s">
        <v>1931</v>
      </c>
      <c r="H9712" s="1">
        <v>0</v>
      </c>
      <c r="I9712" s="2">
        <v>43787</v>
      </c>
      <c r="J9712" t="s">
        <v>3088</v>
      </c>
      <c r="K9712" t="s">
        <v>30</v>
      </c>
      <c r="L9712">
        <v>98105</v>
      </c>
      <c r="M9712">
        <v>326</v>
      </c>
      <c r="N9712" t="s">
        <v>3089</v>
      </c>
      <c r="O9712">
        <v>1</v>
      </c>
      <c r="P9712">
        <v>2</v>
      </c>
      <c r="Q9712" t="s">
        <v>32</v>
      </c>
      <c r="R9712" t="s">
        <v>8304</v>
      </c>
      <c r="S9712">
        <v>1.42</v>
      </c>
      <c r="T9712">
        <v>3</v>
      </c>
      <c r="U9712" t="s">
        <v>19</v>
      </c>
      <c r="V9712" s="2">
        <v>43790</v>
      </c>
      <c r="W9712" t="s">
        <v>130</v>
      </c>
      <c r="X9712" t="s">
        <v>69</v>
      </c>
      <c r="Y9712" t="s">
        <v>176</v>
      </c>
    </row>
    <row r="9713" spans="1:25" hidden="1" x14ac:dyDescent="0.35">
      <c r="A9713">
        <v>3</v>
      </c>
      <c r="B9713" t="s">
        <v>25</v>
      </c>
      <c r="C9713">
        <v>1</v>
      </c>
      <c r="D9713" t="s">
        <v>26</v>
      </c>
      <c r="E9713" t="s">
        <v>65</v>
      </c>
      <c r="F9713" t="s">
        <v>13</v>
      </c>
      <c r="G9713" t="s">
        <v>1931</v>
      </c>
      <c r="H9713" s="1">
        <v>0</v>
      </c>
      <c r="I9713" s="2">
        <v>43787</v>
      </c>
      <c r="J9713" t="s">
        <v>3088</v>
      </c>
      <c r="K9713" t="s">
        <v>30</v>
      </c>
      <c r="L9713">
        <v>98105</v>
      </c>
      <c r="M9713">
        <v>636</v>
      </c>
      <c r="N9713" t="s">
        <v>3111</v>
      </c>
      <c r="O9713">
        <v>10</v>
      </c>
      <c r="P9713">
        <v>3</v>
      </c>
      <c r="Q9713" t="s">
        <v>32</v>
      </c>
      <c r="R9713" t="s">
        <v>8304</v>
      </c>
      <c r="S9713">
        <v>9.59</v>
      </c>
      <c r="T9713">
        <v>96</v>
      </c>
      <c r="U9713" t="s">
        <v>19</v>
      </c>
      <c r="V9713" s="2">
        <v>43790</v>
      </c>
      <c r="W9713" t="s">
        <v>130</v>
      </c>
      <c r="X9713" t="s">
        <v>69</v>
      </c>
      <c r="Y9713" t="s">
        <v>42</v>
      </c>
    </row>
    <row r="9714" spans="1:25" hidden="1" x14ac:dyDescent="0.35">
      <c r="A9714">
        <v>3</v>
      </c>
      <c r="B9714" t="s">
        <v>25</v>
      </c>
      <c r="C9714">
        <v>1</v>
      </c>
      <c r="D9714" t="s">
        <v>26</v>
      </c>
      <c r="E9714" t="s">
        <v>65</v>
      </c>
      <c r="F9714" t="s">
        <v>13</v>
      </c>
      <c r="G9714" t="s">
        <v>1931</v>
      </c>
      <c r="H9714" s="1">
        <v>0</v>
      </c>
      <c r="I9714" s="2">
        <v>43787</v>
      </c>
      <c r="J9714" t="s">
        <v>3088</v>
      </c>
      <c r="K9714" t="s">
        <v>30</v>
      </c>
      <c r="L9714">
        <v>98105</v>
      </c>
      <c r="M9714">
        <v>583</v>
      </c>
      <c r="N9714" t="s">
        <v>248</v>
      </c>
      <c r="O9714">
        <v>46</v>
      </c>
      <c r="P9714">
        <v>6</v>
      </c>
      <c r="Q9714" t="s">
        <v>32</v>
      </c>
      <c r="R9714" t="s">
        <v>8304</v>
      </c>
      <c r="S9714">
        <v>45.81</v>
      </c>
      <c r="T9714">
        <v>170</v>
      </c>
      <c r="U9714" t="s">
        <v>19</v>
      </c>
      <c r="V9714" s="2">
        <v>43790</v>
      </c>
      <c r="W9714" t="s">
        <v>130</v>
      </c>
      <c r="X9714" t="s">
        <v>69</v>
      </c>
      <c r="Y9714" t="s">
        <v>42</v>
      </c>
    </row>
    <row r="9715" spans="1:25" hidden="1" x14ac:dyDescent="0.35">
      <c r="A9715">
        <v>3</v>
      </c>
      <c r="B9715" t="s">
        <v>25</v>
      </c>
      <c r="C9715">
        <v>1</v>
      </c>
      <c r="D9715" t="s">
        <v>26</v>
      </c>
      <c r="E9715" t="s">
        <v>65</v>
      </c>
      <c r="F9715" t="s">
        <v>13</v>
      </c>
      <c r="G9715" t="s">
        <v>1931</v>
      </c>
      <c r="H9715" s="1">
        <v>0.2</v>
      </c>
      <c r="I9715" s="2">
        <v>43787</v>
      </c>
      <c r="J9715" t="s">
        <v>3088</v>
      </c>
      <c r="K9715" t="s">
        <v>30</v>
      </c>
      <c r="L9715">
        <v>98105</v>
      </c>
      <c r="M9715">
        <v>1630</v>
      </c>
      <c r="N9715" t="s">
        <v>8237</v>
      </c>
      <c r="O9715">
        <v>3</v>
      </c>
      <c r="P9715">
        <v>2</v>
      </c>
      <c r="Q9715" t="s">
        <v>32</v>
      </c>
      <c r="R9715" t="s">
        <v>8304</v>
      </c>
      <c r="S9715">
        <v>2.96</v>
      </c>
      <c r="T9715">
        <v>8</v>
      </c>
      <c r="U9715" t="s">
        <v>19</v>
      </c>
      <c r="V9715" s="2">
        <v>43790</v>
      </c>
      <c r="W9715" t="s">
        <v>130</v>
      </c>
      <c r="X9715" t="s">
        <v>69</v>
      </c>
      <c r="Y9715" t="s">
        <v>54</v>
      </c>
    </row>
    <row r="9716" spans="1:25" hidden="1" x14ac:dyDescent="0.35">
      <c r="A9716">
        <v>3</v>
      </c>
      <c r="B9716" t="s">
        <v>25</v>
      </c>
      <c r="C9716">
        <v>1</v>
      </c>
      <c r="D9716" t="s">
        <v>50</v>
      </c>
      <c r="E9716" t="s">
        <v>65</v>
      </c>
      <c r="F9716" t="s">
        <v>13</v>
      </c>
      <c r="G9716" t="s">
        <v>1931</v>
      </c>
      <c r="H9716" s="1">
        <v>0</v>
      </c>
      <c r="I9716" s="2">
        <v>43787</v>
      </c>
      <c r="J9716" t="s">
        <v>3088</v>
      </c>
      <c r="K9716" t="s">
        <v>30</v>
      </c>
      <c r="L9716">
        <v>98105</v>
      </c>
      <c r="M9716">
        <v>913</v>
      </c>
      <c r="N9716" t="s">
        <v>1062</v>
      </c>
      <c r="O9716">
        <v>54</v>
      </c>
      <c r="P9716">
        <v>4</v>
      </c>
      <c r="Q9716" t="s">
        <v>32</v>
      </c>
      <c r="R9716" t="s">
        <v>8304</v>
      </c>
      <c r="S9716">
        <v>54.33</v>
      </c>
      <c r="T9716">
        <v>133</v>
      </c>
      <c r="U9716" t="s">
        <v>19</v>
      </c>
      <c r="V9716" s="2">
        <v>43790</v>
      </c>
      <c r="W9716" t="s">
        <v>130</v>
      </c>
      <c r="X9716" t="s">
        <v>69</v>
      </c>
      <c r="Y9716" t="s">
        <v>113</v>
      </c>
    </row>
    <row r="9717" spans="1:25" hidden="1" x14ac:dyDescent="0.35">
      <c r="A9717">
        <v>4</v>
      </c>
      <c r="B9717" t="s">
        <v>43</v>
      </c>
      <c r="C9717">
        <v>6</v>
      </c>
      <c r="D9717" t="s">
        <v>26</v>
      </c>
      <c r="E9717" t="s">
        <v>2005</v>
      </c>
      <c r="F9717" t="s">
        <v>13</v>
      </c>
      <c r="G9717" t="s">
        <v>6883</v>
      </c>
      <c r="H9717" s="1">
        <v>0</v>
      </c>
      <c r="I9717" s="2">
        <v>43732</v>
      </c>
      <c r="J9717" t="s">
        <v>7556</v>
      </c>
      <c r="K9717" t="s">
        <v>16</v>
      </c>
      <c r="L9717">
        <v>30328</v>
      </c>
      <c r="M9717">
        <v>1544</v>
      </c>
      <c r="N9717" t="s">
        <v>3601</v>
      </c>
      <c r="O9717">
        <v>4</v>
      </c>
      <c r="P9717">
        <v>1</v>
      </c>
      <c r="Q9717" t="s">
        <v>18</v>
      </c>
      <c r="R9717" t="s">
        <v>8304</v>
      </c>
      <c r="S9717">
        <v>3.88</v>
      </c>
      <c r="T9717">
        <v>16</v>
      </c>
      <c r="U9717" t="s">
        <v>76</v>
      </c>
      <c r="V9717" s="2">
        <v>43736</v>
      </c>
      <c r="W9717" t="s">
        <v>39</v>
      </c>
      <c r="X9717" t="s">
        <v>761</v>
      </c>
      <c r="Y9717" t="s">
        <v>42</v>
      </c>
    </row>
    <row r="9718" spans="1:25" hidden="1" x14ac:dyDescent="0.35">
      <c r="A9718">
        <v>4</v>
      </c>
      <c r="B9718" t="s">
        <v>43</v>
      </c>
      <c r="C9718">
        <v>6</v>
      </c>
      <c r="D9718" t="s">
        <v>26</v>
      </c>
      <c r="E9718" t="s">
        <v>2005</v>
      </c>
      <c r="F9718" t="s">
        <v>13</v>
      </c>
      <c r="G9718" t="s">
        <v>6883</v>
      </c>
      <c r="H9718" s="1">
        <v>0</v>
      </c>
      <c r="I9718" s="2">
        <v>43732</v>
      </c>
      <c r="J9718" t="s">
        <v>7556</v>
      </c>
      <c r="K9718" t="s">
        <v>16</v>
      </c>
      <c r="L9718">
        <v>30328</v>
      </c>
      <c r="M9718">
        <v>322</v>
      </c>
      <c r="N9718" t="s">
        <v>3691</v>
      </c>
      <c r="O9718">
        <v>5</v>
      </c>
      <c r="P9718">
        <v>3</v>
      </c>
      <c r="Q9718" t="s">
        <v>18</v>
      </c>
      <c r="R9718" t="s">
        <v>8304</v>
      </c>
      <c r="S9718">
        <v>4.96</v>
      </c>
      <c r="T9718">
        <v>13</v>
      </c>
      <c r="U9718" t="s">
        <v>76</v>
      </c>
      <c r="V9718" s="2">
        <v>43736</v>
      </c>
      <c r="W9718" t="s">
        <v>39</v>
      </c>
      <c r="X9718" t="s">
        <v>761</v>
      </c>
      <c r="Y9718" t="s">
        <v>49</v>
      </c>
    </row>
    <row r="9719" spans="1:25" hidden="1" x14ac:dyDescent="0.35">
      <c r="A9719">
        <v>4</v>
      </c>
      <c r="B9719" t="s">
        <v>43</v>
      </c>
      <c r="C9719">
        <v>6</v>
      </c>
      <c r="D9719" t="s">
        <v>26</v>
      </c>
      <c r="E9719" t="s">
        <v>2005</v>
      </c>
      <c r="F9719" t="s">
        <v>13</v>
      </c>
      <c r="G9719" t="s">
        <v>6883</v>
      </c>
      <c r="H9719" s="1">
        <v>0</v>
      </c>
      <c r="I9719" s="2">
        <v>43732</v>
      </c>
      <c r="J9719" t="s">
        <v>7556</v>
      </c>
      <c r="K9719" t="s">
        <v>16</v>
      </c>
      <c r="L9719">
        <v>30328</v>
      </c>
      <c r="M9719">
        <v>280</v>
      </c>
      <c r="N9719" t="s">
        <v>4070</v>
      </c>
      <c r="O9719">
        <v>4</v>
      </c>
      <c r="P9719">
        <v>4</v>
      </c>
      <c r="Q9719" t="s">
        <v>18</v>
      </c>
      <c r="R9719" t="s">
        <v>8304</v>
      </c>
      <c r="S9719">
        <v>3.71</v>
      </c>
      <c r="T9719">
        <v>14</v>
      </c>
      <c r="U9719" t="s">
        <v>76</v>
      </c>
      <c r="V9719" s="2">
        <v>43736</v>
      </c>
      <c r="W9719" t="s">
        <v>39</v>
      </c>
      <c r="X9719" t="s">
        <v>761</v>
      </c>
      <c r="Y9719" t="s">
        <v>49</v>
      </c>
    </row>
    <row r="9720" spans="1:25" hidden="1" x14ac:dyDescent="0.35">
      <c r="A9720">
        <v>4</v>
      </c>
      <c r="B9720" t="s">
        <v>43</v>
      </c>
      <c r="C9720">
        <v>6</v>
      </c>
      <c r="D9720" t="s">
        <v>26</v>
      </c>
      <c r="E9720" t="s">
        <v>2005</v>
      </c>
      <c r="F9720" t="s">
        <v>13</v>
      </c>
      <c r="G9720" t="s">
        <v>6883</v>
      </c>
      <c r="H9720" s="1">
        <v>0</v>
      </c>
      <c r="I9720" s="2">
        <v>43732</v>
      </c>
      <c r="J9720" t="s">
        <v>7556</v>
      </c>
      <c r="K9720" t="s">
        <v>16</v>
      </c>
      <c r="L9720">
        <v>30328</v>
      </c>
      <c r="M9720">
        <v>1442</v>
      </c>
      <c r="N9720" t="s">
        <v>857</v>
      </c>
      <c r="O9720">
        <v>8</v>
      </c>
      <c r="P9720">
        <v>5</v>
      </c>
      <c r="Q9720" t="s">
        <v>18</v>
      </c>
      <c r="R9720" t="s">
        <v>8304</v>
      </c>
      <c r="S9720">
        <v>7.56</v>
      </c>
      <c r="T9720">
        <v>16</v>
      </c>
      <c r="U9720" t="s">
        <v>76</v>
      </c>
      <c r="V9720" s="2">
        <v>43736</v>
      </c>
      <c r="W9720" t="s">
        <v>39</v>
      </c>
      <c r="X9720" t="s">
        <v>761</v>
      </c>
      <c r="Y9720" t="s">
        <v>35</v>
      </c>
    </row>
    <row r="9721" spans="1:25" hidden="1" x14ac:dyDescent="0.35">
      <c r="A9721">
        <v>4</v>
      </c>
      <c r="B9721" t="s">
        <v>43</v>
      </c>
      <c r="C9721">
        <v>6</v>
      </c>
      <c r="D9721" t="s">
        <v>50</v>
      </c>
      <c r="E9721" t="s">
        <v>2005</v>
      </c>
      <c r="F9721" t="s">
        <v>13</v>
      </c>
      <c r="G9721" t="s">
        <v>6883</v>
      </c>
      <c r="H9721" s="1">
        <v>0</v>
      </c>
      <c r="I9721" s="2">
        <v>43732</v>
      </c>
      <c r="J9721" t="s">
        <v>7556</v>
      </c>
      <c r="K9721" t="s">
        <v>16</v>
      </c>
      <c r="L9721">
        <v>30328</v>
      </c>
      <c r="M9721">
        <v>1279</v>
      </c>
      <c r="N9721" t="s">
        <v>4710</v>
      </c>
      <c r="O9721">
        <v>25</v>
      </c>
      <c r="P9721">
        <v>2</v>
      </c>
      <c r="Q9721" t="s">
        <v>18</v>
      </c>
      <c r="R9721" t="s">
        <v>8304</v>
      </c>
      <c r="S9721">
        <v>25.17</v>
      </c>
      <c r="T9721">
        <v>90</v>
      </c>
      <c r="U9721" t="s">
        <v>76</v>
      </c>
      <c r="V9721" s="2">
        <v>43736</v>
      </c>
      <c r="W9721" t="s">
        <v>39</v>
      </c>
      <c r="X9721" t="s">
        <v>761</v>
      </c>
      <c r="Y9721" t="s">
        <v>52</v>
      </c>
    </row>
    <row r="9722" spans="1:25" hidden="1" x14ac:dyDescent="0.35">
      <c r="A9722">
        <v>6</v>
      </c>
      <c r="B9722" t="s">
        <v>10</v>
      </c>
      <c r="C9722">
        <v>6</v>
      </c>
      <c r="D9722" t="s">
        <v>26</v>
      </c>
      <c r="E9722" t="s">
        <v>99</v>
      </c>
      <c r="F9722" t="s">
        <v>13</v>
      </c>
      <c r="G9722" t="s">
        <v>2350</v>
      </c>
      <c r="H9722" s="1">
        <v>0.7</v>
      </c>
      <c r="I9722" s="2">
        <v>43808</v>
      </c>
      <c r="J9722" t="s">
        <v>4259</v>
      </c>
      <c r="K9722" t="s">
        <v>102</v>
      </c>
      <c r="L9722">
        <v>19134</v>
      </c>
      <c r="M9722">
        <v>1630</v>
      </c>
      <c r="N9722" t="s">
        <v>8237</v>
      </c>
      <c r="O9722">
        <v>-8</v>
      </c>
      <c r="P9722">
        <v>7</v>
      </c>
      <c r="Q9722" t="s">
        <v>104</v>
      </c>
      <c r="R9722" t="s">
        <v>8304</v>
      </c>
      <c r="S9722">
        <v>-8.1300000000000008</v>
      </c>
      <c r="T9722">
        <v>11</v>
      </c>
      <c r="U9722" t="s">
        <v>19</v>
      </c>
      <c r="V9722" s="2">
        <v>43814</v>
      </c>
      <c r="W9722" t="s">
        <v>39</v>
      </c>
      <c r="X9722" t="s">
        <v>105</v>
      </c>
      <c r="Y9722" t="s">
        <v>54</v>
      </c>
    </row>
    <row r="9723" spans="1:25" hidden="1" x14ac:dyDescent="0.35">
      <c r="A9723">
        <v>4</v>
      </c>
      <c r="B9723" t="s">
        <v>43</v>
      </c>
      <c r="C9723">
        <v>6</v>
      </c>
      <c r="D9723" t="s">
        <v>11</v>
      </c>
      <c r="E9723" t="s">
        <v>7053</v>
      </c>
      <c r="F9723" t="s">
        <v>13</v>
      </c>
      <c r="G9723" t="s">
        <v>6873</v>
      </c>
      <c r="H9723" s="1">
        <v>0</v>
      </c>
      <c r="I9723" s="2">
        <v>43535</v>
      </c>
      <c r="J9723" t="s">
        <v>7054</v>
      </c>
      <c r="K9723" t="s">
        <v>102</v>
      </c>
      <c r="L9723">
        <v>2138</v>
      </c>
      <c r="M9723">
        <v>624</v>
      </c>
      <c r="N9723" t="s">
        <v>8214</v>
      </c>
      <c r="O9723">
        <v>12</v>
      </c>
      <c r="P9723">
        <v>1</v>
      </c>
      <c r="Q9723" t="s">
        <v>104</v>
      </c>
      <c r="R9723" t="s">
        <v>8304</v>
      </c>
      <c r="S9723">
        <v>11.76</v>
      </c>
      <c r="T9723">
        <v>27</v>
      </c>
      <c r="U9723" t="s">
        <v>76</v>
      </c>
      <c r="V9723" s="2">
        <v>43539</v>
      </c>
      <c r="W9723" t="s">
        <v>39</v>
      </c>
      <c r="X9723" t="s">
        <v>744</v>
      </c>
      <c r="Y9723" t="s">
        <v>47</v>
      </c>
    </row>
    <row r="9724" spans="1:25" hidden="1" x14ac:dyDescent="0.35">
      <c r="A9724">
        <v>4</v>
      </c>
      <c r="B9724" t="s">
        <v>43</v>
      </c>
      <c r="C9724">
        <v>6</v>
      </c>
      <c r="D9724" t="s">
        <v>50</v>
      </c>
      <c r="E9724" t="s">
        <v>7053</v>
      </c>
      <c r="F9724" t="s">
        <v>13</v>
      </c>
      <c r="G9724" t="s">
        <v>6873</v>
      </c>
      <c r="H9724" s="1">
        <v>0</v>
      </c>
      <c r="I9724" s="2">
        <v>43535</v>
      </c>
      <c r="J9724" t="s">
        <v>7054</v>
      </c>
      <c r="K9724" t="s">
        <v>102</v>
      </c>
      <c r="L9724">
        <v>2138</v>
      </c>
      <c r="M9724">
        <v>1081</v>
      </c>
      <c r="N9724" t="s">
        <v>942</v>
      </c>
      <c r="O9724">
        <v>25</v>
      </c>
      <c r="P9724">
        <v>4</v>
      </c>
      <c r="Q9724" t="s">
        <v>104</v>
      </c>
      <c r="R9724" t="s">
        <v>8304</v>
      </c>
      <c r="S9724">
        <v>24.91</v>
      </c>
      <c r="T9724">
        <v>64</v>
      </c>
      <c r="U9724" t="s">
        <v>76</v>
      </c>
      <c r="V9724" s="2">
        <v>43539</v>
      </c>
      <c r="W9724" t="s">
        <v>39</v>
      </c>
      <c r="X9724" t="s">
        <v>744</v>
      </c>
      <c r="Y9724" t="s">
        <v>113</v>
      </c>
    </row>
    <row r="9725" spans="1:25" hidden="1" x14ac:dyDescent="0.35">
      <c r="A9725">
        <v>5</v>
      </c>
      <c r="B9725" t="s">
        <v>43</v>
      </c>
      <c r="C9725">
        <v>6</v>
      </c>
      <c r="D9725" t="s">
        <v>11</v>
      </c>
      <c r="E9725" t="s">
        <v>70</v>
      </c>
      <c r="F9725" t="s">
        <v>13</v>
      </c>
      <c r="G9725" t="s">
        <v>5533</v>
      </c>
      <c r="H9725" s="1">
        <v>0.32</v>
      </c>
      <c r="I9725" s="2">
        <v>43591</v>
      </c>
      <c r="J9725" t="s">
        <v>5534</v>
      </c>
      <c r="K9725" t="s">
        <v>73</v>
      </c>
      <c r="L9725">
        <v>76106</v>
      </c>
      <c r="M9725">
        <v>1437</v>
      </c>
      <c r="N9725" t="s">
        <v>973</v>
      </c>
      <c r="O9725">
        <v>-119</v>
      </c>
      <c r="P9725">
        <v>7</v>
      </c>
      <c r="Q9725" t="s">
        <v>75</v>
      </c>
      <c r="R9725" t="s">
        <v>8304</v>
      </c>
      <c r="S9725">
        <v>-119.19</v>
      </c>
      <c r="T9725">
        <v>623</v>
      </c>
      <c r="U9725" t="s">
        <v>33</v>
      </c>
      <c r="V9725" s="2">
        <v>43596</v>
      </c>
      <c r="W9725" t="s">
        <v>39</v>
      </c>
      <c r="X9725" t="s">
        <v>77</v>
      </c>
      <c r="Y9725" t="s">
        <v>22</v>
      </c>
    </row>
    <row r="9726" spans="1:25" hidden="1" x14ac:dyDescent="0.35">
      <c r="A9726">
        <v>5</v>
      </c>
      <c r="B9726" t="s">
        <v>43</v>
      </c>
      <c r="C9726">
        <v>6</v>
      </c>
      <c r="D9726" t="s">
        <v>26</v>
      </c>
      <c r="E9726" t="s">
        <v>70</v>
      </c>
      <c r="F9726" t="s">
        <v>13</v>
      </c>
      <c r="G9726" t="s">
        <v>5533</v>
      </c>
      <c r="H9726" s="1">
        <v>0.2</v>
      </c>
      <c r="I9726" s="2">
        <v>43591</v>
      </c>
      <c r="J9726" t="s">
        <v>5534</v>
      </c>
      <c r="K9726" t="s">
        <v>73</v>
      </c>
      <c r="L9726">
        <v>76106</v>
      </c>
      <c r="M9726">
        <v>658</v>
      </c>
      <c r="N9726" t="s">
        <v>3796</v>
      </c>
      <c r="O9726">
        <v>-58</v>
      </c>
      <c r="P9726">
        <v>5</v>
      </c>
      <c r="Q9726" t="s">
        <v>75</v>
      </c>
      <c r="R9726" t="s">
        <v>8304</v>
      </c>
      <c r="S9726">
        <v>-57.95</v>
      </c>
      <c r="T9726">
        <v>773</v>
      </c>
      <c r="U9726" t="s">
        <v>33</v>
      </c>
      <c r="V9726" s="2">
        <v>43596</v>
      </c>
      <c r="W9726" t="s">
        <v>39</v>
      </c>
      <c r="X9726" t="s">
        <v>77</v>
      </c>
      <c r="Y9726" t="s">
        <v>42</v>
      </c>
    </row>
    <row r="9727" spans="1:25" hidden="1" x14ac:dyDescent="0.35">
      <c r="A9727">
        <v>5</v>
      </c>
      <c r="B9727" t="s">
        <v>43</v>
      </c>
      <c r="C9727">
        <v>6</v>
      </c>
      <c r="D9727" t="s">
        <v>26</v>
      </c>
      <c r="E9727" t="s">
        <v>70</v>
      </c>
      <c r="F9727" t="s">
        <v>13</v>
      </c>
      <c r="G9727" t="s">
        <v>5533</v>
      </c>
      <c r="H9727" s="1">
        <v>0.8</v>
      </c>
      <c r="I9727" s="2">
        <v>43591</v>
      </c>
      <c r="J9727" t="s">
        <v>5534</v>
      </c>
      <c r="K9727" t="s">
        <v>73</v>
      </c>
      <c r="L9727">
        <v>76106</v>
      </c>
      <c r="M9727">
        <v>239</v>
      </c>
      <c r="N9727" t="s">
        <v>1283</v>
      </c>
      <c r="O9727">
        <v>-19</v>
      </c>
      <c r="P9727">
        <v>10</v>
      </c>
      <c r="Q9727" t="s">
        <v>75</v>
      </c>
      <c r="R9727" t="s">
        <v>8304</v>
      </c>
      <c r="S9727">
        <v>-18.8</v>
      </c>
      <c r="T9727">
        <v>11</v>
      </c>
      <c r="U9727" t="s">
        <v>33</v>
      </c>
      <c r="V9727" s="2">
        <v>43596</v>
      </c>
      <c r="W9727" t="s">
        <v>39</v>
      </c>
      <c r="X9727" t="s">
        <v>77</v>
      </c>
      <c r="Y9727" t="s">
        <v>54</v>
      </c>
    </row>
    <row r="9728" spans="1:25" x14ac:dyDescent="0.35">
      <c r="A9728">
        <v>4</v>
      </c>
      <c r="B9728" t="s">
        <v>43</v>
      </c>
      <c r="C9728">
        <v>6</v>
      </c>
      <c r="D9728" t="s">
        <v>11</v>
      </c>
      <c r="E9728" t="s">
        <v>88</v>
      </c>
      <c r="F9728" t="s">
        <v>13</v>
      </c>
      <c r="G9728" t="s">
        <v>1098</v>
      </c>
      <c r="H9728" s="1">
        <v>0.15</v>
      </c>
      <c r="I9728" s="2">
        <v>43794</v>
      </c>
      <c r="J9728" t="s">
        <v>2676</v>
      </c>
      <c r="K9728" t="s">
        <v>30</v>
      </c>
      <c r="L9728">
        <v>94122</v>
      </c>
      <c r="M9728">
        <v>1435</v>
      </c>
      <c r="N9728" t="s">
        <v>2060</v>
      </c>
      <c r="O9728">
        <v>-30</v>
      </c>
      <c r="P9728">
        <v>3</v>
      </c>
      <c r="Q9728" t="s">
        <v>32</v>
      </c>
      <c r="R9728" t="s">
        <v>8304</v>
      </c>
      <c r="S9728">
        <v>-29.61</v>
      </c>
      <c r="T9728">
        <v>359</v>
      </c>
      <c r="U9728" t="s">
        <v>19</v>
      </c>
      <c r="V9728" s="2">
        <v>43798</v>
      </c>
      <c r="W9728" t="s">
        <v>39</v>
      </c>
      <c r="X9728" t="s">
        <v>34</v>
      </c>
      <c r="Y9728" t="s">
        <v>22</v>
      </c>
    </row>
    <row r="9729" spans="1:25" x14ac:dyDescent="0.35">
      <c r="A9729">
        <v>4</v>
      </c>
      <c r="B9729" t="s">
        <v>43</v>
      </c>
      <c r="C9729">
        <v>6</v>
      </c>
      <c r="D9729" t="s">
        <v>26</v>
      </c>
      <c r="E9729" t="s">
        <v>88</v>
      </c>
      <c r="F9729" t="s">
        <v>13</v>
      </c>
      <c r="G9729" t="s">
        <v>1098</v>
      </c>
      <c r="H9729" s="1">
        <v>0</v>
      </c>
      <c r="I9729" s="2">
        <v>43794</v>
      </c>
      <c r="J9729" t="s">
        <v>2676</v>
      </c>
      <c r="K9729" t="s">
        <v>30</v>
      </c>
      <c r="L9729">
        <v>94122</v>
      </c>
      <c r="M9729">
        <v>1513</v>
      </c>
      <c r="N9729" t="s">
        <v>1087</v>
      </c>
      <c r="O9729">
        <v>3</v>
      </c>
      <c r="P9729">
        <v>1</v>
      </c>
      <c r="Q9729" t="s">
        <v>32</v>
      </c>
      <c r="R9729" t="s">
        <v>8304</v>
      </c>
      <c r="S9729">
        <v>2.83</v>
      </c>
      <c r="T9729">
        <v>10</v>
      </c>
      <c r="U9729" t="s">
        <v>19</v>
      </c>
      <c r="V9729" s="2">
        <v>43798</v>
      </c>
      <c r="W9729" t="s">
        <v>39</v>
      </c>
      <c r="X9729" t="s">
        <v>34</v>
      </c>
      <c r="Y9729" t="s">
        <v>42</v>
      </c>
    </row>
    <row r="9730" spans="1:25" hidden="1" x14ac:dyDescent="0.35">
      <c r="A9730">
        <v>3</v>
      </c>
      <c r="B9730" t="s">
        <v>25</v>
      </c>
      <c r="C9730">
        <v>1</v>
      </c>
      <c r="D9730" t="s">
        <v>11</v>
      </c>
      <c r="E9730" t="s">
        <v>1550</v>
      </c>
      <c r="F9730" t="s">
        <v>13</v>
      </c>
      <c r="G9730" t="s">
        <v>5219</v>
      </c>
      <c r="H9730" s="1">
        <v>0</v>
      </c>
      <c r="I9730" s="2">
        <v>43599</v>
      </c>
      <c r="J9730" t="s">
        <v>5220</v>
      </c>
      <c r="K9730" t="s">
        <v>102</v>
      </c>
      <c r="L9730">
        <v>21215</v>
      </c>
      <c r="M9730">
        <v>1206</v>
      </c>
      <c r="N9730" t="s">
        <v>1566</v>
      </c>
      <c r="O9730">
        <v>24</v>
      </c>
      <c r="P9730">
        <v>2</v>
      </c>
      <c r="Q9730" t="s">
        <v>104</v>
      </c>
      <c r="R9730" t="s">
        <v>8304</v>
      </c>
      <c r="S9730">
        <v>23.58</v>
      </c>
      <c r="T9730">
        <v>262</v>
      </c>
      <c r="U9730" t="s">
        <v>33</v>
      </c>
      <c r="V9730" s="2">
        <v>43602</v>
      </c>
      <c r="W9730" t="s">
        <v>130</v>
      </c>
      <c r="X9730" t="s">
        <v>1549</v>
      </c>
      <c r="Y9730" t="s">
        <v>24</v>
      </c>
    </row>
    <row r="9731" spans="1:25" hidden="1" x14ac:dyDescent="0.35">
      <c r="A9731">
        <v>3</v>
      </c>
      <c r="B9731" t="s">
        <v>25</v>
      </c>
      <c r="C9731">
        <v>1</v>
      </c>
      <c r="D9731" t="s">
        <v>26</v>
      </c>
      <c r="E9731" t="s">
        <v>1550</v>
      </c>
      <c r="F9731" t="s">
        <v>13</v>
      </c>
      <c r="G9731" t="s">
        <v>5219</v>
      </c>
      <c r="H9731" s="1">
        <v>0</v>
      </c>
      <c r="I9731" s="2">
        <v>43599</v>
      </c>
      <c r="J9731" t="s">
        <v>5220</v>
      </c>
      <c r="K9731" t="s">
        <v>102</v>
      </c>
      <c r="L9731">
        <v>21215</v>
      </c>
      <c r="M9731">
        <v>1215</v>
      </c>
      <c r="N9731" t="s">
        <v>4028</v>
      </c>
      <c r="O9731">
        <v>1</v>
      </c>
      <c r="P9731">
        <v>2</v>
      </c>
      <c r="Q9731" t="s">
        <v>104</v>
      </c>
      <c r="R9731" t="s">
        <v>8304</v>
      </c>
      <c r="S9731">
        <v>1.0900000000000001</v>
      </c>
      <c r="T9731">
        <v>4</v>
      </c>
      <c r="U9731" t="s">
        <v>33</v>
      </c>
      <c r="V9731" s="2">
        <v>43602</v>
      </c>
      <c r="W9731" t="s">
        <v>130</v>
      </c>
      <c r="X9731" t="s">
        <v>1549</v>
      </c>
      <c r="Y9731" t="s">
        <v>49</v>
      </c>
    </row>
    <row r="9732" spans="1:25" hidden="1" x14ac:dyDescent="0.35">
      <c r="A9732">
        <v>3</v>
      </c>
      <c r="B9732" t="s">
        <v>25</v>
      </c>
      <c r="C9732">
        <v>1</v>
      </c>
      <c r="D9732" t="s">
        <v>26</v>
      </c>
      <c r="E9732" t="s">
        <v>1550</v>
      </c>
      <c r="F9732" t="s">
        <v>13</v>
      </c>
      <c r="G9732" t="s">
        <v>5219</v>
      </c>
      <c r="H9732" s="1">
        <v>0</v>
      </c>
      <c r="I9732" s="2">
        <v>43599</v>
      </c>
      <c r="J9732" t="s">
        <v>5220</v>
      </c>
      <c r="K9732" t="s">
        <v>102</v>
      </c>
      <c r="L9732">
        <v>21215</v>
      </c>
      <c r="M9732">
        <v>539</v>
      </c>
      <c r="N9732" t="s">
        <v>8225</v>
      </c>
      <c r="O9732">
        <v>9</v>
      </c>
      <c r="P9732">
        <v>5</v>
      </c>
      <c r="Q9732" t="s">
        <v>104</v>
      </c>
      <c r="R9732" t="s">
        <v>8304</v>
      </c>
      <c r="S9732">
        <v>9.3000000000000007</v>
      </c>
      <c r="T9732">
        <v>37</v>
      </c>
      <c r="U9732" t="s">
        <v>33</v>
      </c>
      <c r="V9732" s="2">
        <v>43602</v>
      </c>
      <c r="W9732" t="s">
        <v>130</v>
      </c>
      <c r="X9732" t="s">
        <v>1549</v>
      </c>
      <c r="Y9732" t="s">
        <v>49</v>
      </c>
    </row>
    <row r="9733" spans="1:25" hidden="1" x14ac:dyDescent="0.35">
      <c r="A9733">
        <v>3</v>
      </c>
      <c r="B9733" t="s">
        <v>25</v>
      </c>
      <c r="C9733">
        <v>1</v>
      </c>
      <c r="D9733" t="s">
        <v>26</v>
      </c>
      <c r="E9733" t="s">
        <v>1550</v>
      </c>
      <c r="F9733" t="s">
        <v>13</v>
      </c>
      <c r="G9733" t="s">
        <v>5219</v>
      </c>
      <c r="H9733" s="1">
        <v>0</v>
      </c>
      <c r="I9733" s="2">
        <v>43599</v>
      </c>
      <c r="J9733" t="s">
        <v>5220</v>
      </c>
      <c r="K9733" t="s">
        <v>102</v>
      </c>
      <c r="L9733">
        <v>21215</v>
      </c>
      <c r="M9733">
        <v>1304</v>
      </c>
      <c r="N9733" t="s">
        <v>983</v>
      </c>
      <c r="O9733">
        <v>7</v>
      </c>
      <c r="P9733">
        <v>5</v>
      </c>
      <c r="Q9733" t="s">
        <v>104</v>
      </c>
      <c r="R9733" t="s">
        <v>8304</v>
      </c>
      <c r="S9733">
        <v>6.62</v>
      </c>
      <c r="T9733">
        <v>15</v>
      </c>
      <c r="U9733" t="s">
        <v>33</v>
      </c>
      <c r="V9733" s="2">
        <v>43602</v>
      </c>
      <c r="W9733" t="s">
        <v>130</v>
      </c>
      <c r="X9733" t="s">
        <v>1549</v>
      </c>
      <c r="Y9733" t="s">
        <v>49</v>
      </c>
    </row>
    <row r="9734" spans="1:25" hidden="1" x14ac:dyDescent="0.35">
      <c r="A9734">
        <v>3</v>
      </c>
      <c r="B9734" t="s">
        <v>25</v>
      </c>
      <c r="C9734">
        <v>1</v>
      </c>
      <c r="D9734" t="s">
        <v>26</v>
      </c>
      <c r="E9734" t="s">
        <v>1550</v>
      </c>
      <c r="F9734" t="s">
        <v>13</v>
      </c>
      <c r="G9734" t="s">
        <v>5219</v>
      </c>
      <c r="H9734" s="1">
        <v>0</v>
      </c>
      <c r="I9734" s="2">
        <v>43599</v>
      </c>
      <c r="J9734" t="s">
        <v>5220</v>
      </c>
      <c r="K9734" t="s">
        <v>102</v>
      </c>
      <c r="L9734">
        <v>21215</v>
      </c>
      <c r="M9734">
        <v>215</v>
      </c>
      <c r="N9734" t="s">
        <v>522</v>
      </c>
      <c r="O9734">
        <v>37</v>
      </c>
      <c r="P9734">
        <v>5</v>
      </c>
      <c r="Q9734" t="s">
        <v>104</v>
      </c>
      <c r="R9734" t="s">
        <v>8304</v>
      </c>
      <c r="S9734">
        <v>37</v>
      </c>
      <c r="T9734">
        <v>74</v>
      </c>
      <c r="U9734" t="s">
        <v>33</v>
      </c>
      <c r="V9734" s="2">
        <v>43602</v>
      </c>
      <c r="W9734" t="s">
        <v>130</v>
      </c>
      <c r="X9734" t="s">
        <v>1549</v>
      </c>
      <c r="Y9734" t="s">
        <v>35</v>
      </c>
    </row>
    <row r="9735" spans="1:25" hidden="1" x14ac:dyDescent="0.35">
      <c r="A9735">
        <v>3</v>
      </c>
      <c r="B9735" t="s">
        <v>25</v>
      </c>
      <c r="C9735">
        <v>1</v>
      </c>
      <c r="D9735" t="s">
        <v>50</v>
      </c>
      <c r="E9735" t="s">
        <v>1550</v>
      </c>
      <c r="F9735" t="s">
        <v>13</v>
      </c>
      <c r="G9735" t="s">
        <v>5219</v>
      </c>
      <c r="H9735" s="1">
        <v>0</v>
      </c>
      <c r="I9735" s="2">
        <v>43599</v>
      </c>
      <c r="J9735" t="s">
        <v>5220</v>
      </c>
      <c r="K9735" t="s">
        <v>102</v>
      </c>
      <c r="L9735">
        <v>21215</v>
      </c>
      <c r="M9735">
        <v>296</v>
      </c>
      <c r="N9735" t="s">
        <v>4781</v>
      </c>
      <c r="O9735">
        <v>19</v>
      </c>
      <c r="P9735">
        <v>3</v>
      </c>
      <c r="Q9735" t="s">
        <v>104</v>
      </c>
      <c r="R9735" t="s">
        <v>8304</v>
      </c>
      <c r="S9735">
        <v>18.89</v>
      </c>
      <c r="T9735">
        <v>90</v>
      </c>
      <c r="U9735" t="s">
        <v>33</v>
      </c>
      <c r="V9735" s="2">
        <v>43602</v>
      </c>
      <c r="W9735" t="s">
        <v>130</v>
      </c>
      <c r="X9735" t="s">
        <v>1549</v>
      </c>
      <c r="Y9735" t="s">
        <v>113</v>
      </c>
    </row>
    <row r="9736" spans="1:25" hidden="1" x14ac:dyDescent="0.35">
      <c r="A9736">
        <v>1</v>
      </c>
      <c r="B9736" t="s">
        <v>10</v>
      </c>
      <c r="C9736">
        <v>1</v>
      </c>
      <c r="D9736" t="s">
        <v>26</v>
      </c>
      <c r="E9736" t="s">
        <v>843</v>
      </c>
      <c r="F9736" t="s">
        <v>13</v>
      </c>
      <c r="G9736" t="s">
        <v>1976</v>
      </c>
      <c r="H9736" s="1">
        <v>0.2</v>
      </c>
      <c r="I9736" s="2">
        <v>43638</v>
      </c>
      <c r="J9736" t="s">
        <v>3044</v>
      </c>
      <c r="K9736" t="s">
        <v>16</v>
      </c>
      <c r="L9736">
        <v>33178</v>
      </c>
      <c r="M9736">
        <v>4</v>
      </c>
      <c r="N9736" t="s">
        <v>3045</v>
      </c>
      <c r="O9736">
        <v>13</v>
      </c>
      <c r="P9736">
        <v>3</v>
      </c>
      <c r="Q9736" t="s">
        <v>18</v>
      </c>
      <c r="R9736" t="s">
        <v>8304</v>
      </c>
      <c r="S9736">
        <v>12.69</v>
      </c>
      <c r="T9736">
        <v>38</v>
      </c>
      <c r="U9736" t="s">
        <v>19</v>
      </c>
      <c r="V9736" s="2">
        <v>43639</v>
      </c>
      <c r="W9736" t="s">
        <v>130</v>
      </c>
      <c r="X9736" t="s">
        <v>40</v>
      </c>
      <c r="Y9736" t="s">
        <v>119</v>
      </c>
    </row>
    <row r="9737" spans="1:25" hidden="1" x14ac:dyDescent="0.35">
      <c r="A9737">
        <v>5</v>
      </c>
      <c r="B9737" t="s">
        <v>43</v>
      </c>
      <c r="C9737">
        <v>6</v>
      </c>
      <c r="D9737" t="s">
        <v>11</v>
      </c>
      <c r="E9737" t="s">
        <v>375</v>
      </c>
      <c r="F9737" t="s">
        <v>13</v>
      </c>
      <c r="G9737" t="s">
        <v>791</v>
      </c>
      <c r="H9737" s="1">
        <v>0.3</v>
      </c>
      <c r="I9737" s="2">
        <v>43704</v>
      </c>
      <c r="J9737" t="s">
        <v>792</v>
      </c>
      <c r="K9737" t="s">
        <v>102</v>
      </c>
      <c r="L9737">
        <v>2038</v>
      </c>
      <c r="M9737">
        <v>1201</v>
      </c>
      <c r="N9737" t="s">
        <v>8170</v>
      </c>
      <c r="O9737">
        <v>-298</v>
      </c>
      <c r="P9737">
        <v>7</v>
      </c>
      <c r="Q9737" t="s">
        <v>104</v>
      </c>
      <c r="R9737" t="s">
        <v>8304</v>
      </c>
      <c r="S9737">
        <v>-297.68</v>
      </c>
      <c r="T9737">
        <v>1488</v>
      </c>
      <c r="U9737" t="s">
        <v>33</v>
      </c>
      <c r="V9737" s="2">
        <v>43709</v>
      </c>
      <c r="W9737" t="s">
        <v>39</v>
      </c>
      <c r="X9737" t="s">
        <v>744</v>
      </c>
      <c r="Y9737" t="s">
        <v>41</v>
      </c>
    </row>
    <row r="9738" spans="1:25" hidden="1" x14ac:dyDescent="0.35">
      <c r="A9738">
        <v>4</v>
      </c>
      <c r="B9738" t="s">
        <v>43</v>
      </c>
      <c r="C9738">
        <v>6</v>
      </c>
      <c r="D9738" t="s">
        <v>11</v>
      </c>
      <c r="E9738" t="s">
        <v>2529</v>
      </c>
      <c r="F9738" t="s">
        <v>13</v>
      </c>
      <c r="G9738" t="s">
        <v>2196</v>
      </c>
      <c r="H9738" s="1">
        <v>0.2</v>
      </c>
      <c r="I9738" s="2">
        <v>43521</v>
      </c>
      <c r="J9738" t="s">
        <v>2530</v>
      </c>
      <c r="K9738" t="s">
        <v>16</v>
      </c>
      <c r="L9738">
        <v>27834</v>
      </c>
      <c r="M9738">
        <v>755</v>
      </c>
      <c r="N9738" t="s">
        <v>1849</v>
      </c>
      <c r="O9738">
        <v>-22</v>
      </c>
      <c r="P9738">
        <v>2</v>
      </c>
      <c r="Q9738" t="s">
        <v>18</v>
      </c>
      <c r="R9738" t="s">
        <v>8304</v>
      </c>
      <c r="S9738">
        <v>-22.14</v>
      </c>
      <c r="T9738">
        <v>197</v>
      </c>
      <c r="U9738" t="s">
        <v>19</v>
      </c>
      <c r="V9738" s="2">
        <v>43525</v>
      </c>
      <c r="W9738" t="s">
        <v>39</v>
      </c>
      <c r="X9738" t="s">
        <v>63</v>
      </c>
      <c r="Y9738" t="s">
        <v>24</v>
      </c>
    </row>
    <row r="9739" spans="1:25" hidden="1" x14ac:dyDescent="0.35">
      <c r="A9739">
        <v>4</v>
      </c>
      <c r="B9739" t="s">
        <v>43</v>
      </c>
      <c r="C9739">
        <v>6</v>
      </c>
      <c r="D9739" t="s">
        <v>11</v>
      </c>
      <c r="E9739" t="s">
        <v>2529</v>
      </c>
      <c r="F9739" t="s">
        <v>13</v>
      </c>
      <c r="G9739" t="s">
        <v>2196</v>
      </c>
      <c r="H9739" s="1">
        <v>0.2</v>
      </c>
      <c r="I9739" s="2">
        <v>43521</v>
      </c>
      <c r="J9739" t="s">
        <v>2530</v>
      </c>
      <c r="K9739" t="s">
        <v>16</v>
      </c>
      <c r="L9739">
        <v>27834</v>
      </c>
      <c r="M9739">
        <v>391</v>
      </c>
      <c r="N9739" t="s">
        <v>645</v>
      </c>
      <c r="O9739">
        <v>6</v>
      </c>
      <c r="P9739">
        <v>5</v>
      </c>
      <c r="Q9739" t="s">
        <v>18</v>
      </c>
      <c r="R9739" t="s">
        <v>8304</v>
      </c>
      <c r="S9739">
        <v>5.8</v>
      </c>
      <c r="T9739">
        <v>232</v>
      </c>
      <c r="U9739" t="s">
        <v>19</v>
      </c>
      <c r="V9739" s="2">
        <v>43525</v>
      </c>
      <c r="W9739" t="s">
        <v>39</v>
      </c>
      <c r="X9739" t="s">
        <v>63</v>
      </c>
      <c r="Y9739" t="s">
        <v>22</v>
      </c>
    </row>
    <row r="9740" spans="1:25" x14ac:dyDescent="0.35">
      <c r="A9740">
        <v>0</v>
      </c>
      <c r="B9740" t="s">
        <v>10</v>
      </c>
      <c r="C9740">
        <v>0</v>
      </c>
      <c r="D9740" t="s">
        <v>50</v>
      </c>
      <c r="E9740" t="s">
        <v>863</v>
      </c>
      <c r="F9740" t="s">
        <v>13</v>
      </c>
      <c r="G9740" t="s">
        <v>5230</v>
      </c>
      <c r="H9740" s="1">
        <v>0.2</v>
      </c>
      <c r="I9740" s="2">
        <v>43670</v>
      </c>
      <c r="J9740" t="s">
        <v>6701</v>
      </c>
      <c r="K9740" t="s">
        <v>30</v>
      </c>
      <c r="L9740">
        <v>92646</v>
      </c>
      <c r="M9740">
        <v>798</v>
      </c>
      <c r="N9740" t="s">
        <v>726</v>
      </c>
      <c r="O9740">
        <v>840</v>
      </c>
      <c r="P9740">
        <v>5</v>
      </c>
      <c r="Q9740" t="s">
        <v>32</v>
      </c>
      <c r="R9740" t="s">
        <v>8304</v>
      </c>
      <c r="S9740">
        <v>839.99</v>
      </c>
      <c r="T9740">
        <v>2400</v>
      </c>
      <c r="U9740" t="s">
        <v>33</v>
      </c>
      <c r="V9740" s="2">
        <v>43670</v>
      </c>
      <c r="W9740" t="s">
        <v>773</v>
      </c>
      <c r="X9740" t="s">
        <v>34</v>
      </c>
      <c r="Y9740" t="s">
        <v>727</v>
      </c>
    </row>
    <row r="9741" spans="1:25" hidden="1" x14ac:dyDescent="0.35">
      <c r="A9741">
        <v>4</v>
      </c>
      <c r="B9741" t="s">
        <v>25</v>
      </c>
      <c r="C9741">
        <v>3</v>
      </c>
      <c r="D9741" t="s">
        <v>26</v>
      </c>
      <c r="E9741" t="s">
        <v>1012</v>
      </c>
      <c r="F9741" t="s">
        <v>13</v>
      </c>
      <c r="G9741" t="s">
        <v>1081</v>
      </c>
      <c r="H9741" s="1">
        <v>0.2</v>
      </c>
      <c r="I9741" s="2">
        <v>43708</v>
      </c>
      <c r="J9741" t="s">
        <v>3598</v>
      </c>
      <c r="K9741" t="s">
        <v>16</v>
      </c>
      <c r="L9741">
        <v>28314</v>
      </c>
      <c r="M9741">
        <v>1741</v>
      </c>
      <c r="N9741" t="s">
        <v>2919</v>
      </c>
      <c r="O9741">
        <v>83</v>
      </c>
      <c r="P9741">
        <v>7</v>
      </c>
      <c r="Q9741" t="s">
        <v>18</v>
      </c>
      <c r="R9741" t="s">
        <v>8304</v>
      </c>
      <c r="S9741">
        <v>83.21</v>
      </c>
      <c r="T9741">
        <v>230</v>
      </c>
      <c r="U9741" t="s">
        <v>19</v>
      </c>
      <c r="V9741" s="2">
        <v>43712</v>
      </c>
      <c r="W9741" t="s">
        <v>20</v>
      </c>
      <c r="X9741" t="s">
        <v>63</v>
      </c>
      <c r="Y9741" t="s">
        <v>64</v>
      </c>
    </row>
    <row r="9742" spans="1:25" hidden="1" x14ac:dyDescent="0.35">
      <c r="A9742">
        <v>6</v>
      </c>
      <c r="B9742" t="s">
        <v>10</v>
      </c>
      <c r="C9742">
        <v>6</v>
      </c>
      <c r="D9742" t="s">
        <v>26</v>
      </c>
      <c r="E9742" t="s">
        <v>65</v>
      </c>
      <c r="F9742" t="s">
        <v>13</v>
      </c>
      <c r="G9742" t="s">
        <v>1372</v>
      </c>
      <c r="H9742" s="1">
        <v>0</v>
      </c>
      <c r="I9742" s="2">
        <v>43709</v>
      </c>
      <c r="J9742" t="s">
        <v>7611</v>
      </c>
      <c r="K9742" t="s">
        <v>30</v>
      </c>
      <c r="L9742">
        <v>98103</v>
      </c>
      <c r="M9742">
        <v>1508</v>
      </c>
      <c r="N9742" t="s">
        <v>3043</v>
      </c>
      <c r="O9742">
        <v>3</v>
      </c>
      <c r="P9742">
        <v>1</v>
      </c>
      <c r="Q9742" t="s">
        <v>32</v>
      </c>
      <c r="R9742" t="s">
        <v>8304</v>
      </c>
      <c r="S9742">
        <v>2.96</v>
      </c>
      <c r="T9742">
        <v>8</v>
      </c>
      <c r="U9742" t="s">
        <v>76</v>
      </c>
      <c r="V9742" s="2">
        <v>43715</v>
      </c>
      <c r="W9742" t="s">
        <v>39</v>
      </c>
      <c r="X9742" t="s">
        <v>69</v>
      </c>
      <c r="Y9742" t="s">
        <v>49</v>
      </c>
    </row>
    <row r="9743" spans="1:25" hidden="1" x14ac:dyDescent="0.35">
      <c r="A9743">
        <v>5</v>
      </c>
      <c r="B9743" t="s">
        <v>43</v>
      </c>
      <c r="C9743">
        <v>6</v>
      </c>
      <c r="D9743" t="s">
        <v>11</v>
      </c>
      <c r="E9743" t="s">
        <v>3551</v>
      </c>
      <c r="F9743" t="s">
        <v>13</v>
      </c>
      <c r="G9743" t="s">
        <v>376</v>
      </c>
      <c r="H9743" s="1">
        <v>0</v>
      </c>
      <c r="I9743" s="2">
        <v>43809</v>
      </c>
      <c r="J9743" t="s">
        <v>5663</v>
      </c>
      <c r="K9743" t="s">
        <v>16</v>
      </c>
      <c r="L9743">
        <v>29406</v>
      </c>
      <c r="M9743">
        <v>572</v>
      </c>
      <c r="N9743" t="s">
        <v>1880</v>
      </c>
      <c r="O9743">
        <v>4</v>
      </c>
      <c r="P9743">
        <v>2</v>
      </c>
      <c r="Q9743" t="s">
        <v>18</v>
      </c>
      <c r="R9743" t="s">
        <v>8304</v>
      </c>
      <c r="S9743">
        <v>4.28</v>
      </c>
      <c r="T9743">
        <v>15</v>
      </c>
      <c r="U9743" t="s">
        <v>33</v>
      </c>
      <c r="V9743" s="2">
        <v>43814</v>
      </c>
      <c r="W9743" t="s">
        <v>39</v>
      </c>
      <c r="X9743" t="s">
        <v>240</v>
      </c>
      <c r="Y9743" t="s">
        <v>47</v>
      </c>
    </row>
    <row r="9744" spans="1:25" hidden="1" x14ac:dyDescent="0.35">
      <c r="A9744">
        <v>7</v>
      </c>
      <c r="B9744" t="s">
        <v>25</v>
      </c>
      <c r="C9744">
        <v>6</v>
      </c>
      <c r="D9744" t="s">
        <v>26</v>
      </c>
      <c r="E9744" t="s">
        <v>870</v>
      </c>
      <c r="F9744" t="s">
        <v>13</v>
      </c>
      <c r="G9744" t="s">
        <v>242</v>
      </c>
      <c r="H9744" s="1">
        <v>0</v>
      </c>
      <c r="I9744" s="2">
        <v>43636</v>
      </c>
      <c r="J9744" t="s">
        <v>4322</v>
      </c>
      <c r="K9744" t="s">
        <v>16</v>
      </c>
      <c r="L9744">
        <v>23223</v>
      </c>
      <c r="M9744">
        <v>1836</v>
      </c>
      <c r="N9744" t="s">
        <v>2998</v>
      </c>
      <c r="O9744">
        <v>16</v>
      </c>
      <c r="P9744">
        <v>5</v>
      </c>
      <c r="Q9744" t="s">
        <v>18</v>
      </c>
      <c r="R9744" t="s">
        <v>8304</v>
      </c>
      <c r="S9744">
        <v>15.55</v>
      </c>
      <c r="T9744">
        <v>32</v>
      </c>
      <c r="U9744" t="s">
        <v>19</v>
      </c>
      <c r="V9744" s="2">
        <v>43643</v>
      </c>
      <c r="W9744" t="s">
        <v>39</v>
      </c>
      <c r="X9744" t="s">
        <v>205</v>
      </c>
      <c r="Y9744" t="s">
        <v>64</v>
      </c>
    </row>
    <row r="9745" spans="1:25" hidden="1" x14ac:dyDescent="0.35">
      <c r="A9745">
        <v>7</v>
      </c>
      <c r="B9745" t="s">
        <v>25</v>
      </c>
      <c r="C9745">
        <v>6</v>
      </c>
      <c r="D9745" t="s">
        <v>50</v>
      </c>
      <c r="E9745" t="s">
        <v>870</v>
      </c>
      <c r="F9745" t="s">
        <v>13</v>
      </c>
      <c r="G9745" t="s">
        <v>242</v>
      </c>
      <c r="H9745" s="1">
        <v>0</v>
      </c>
      <c r="I9745" s="2">
        <v>43636</v>
      </c>
      <c r="J9745" t="s">
        <v>4322</v>
      </c>
      <c r="K9745" t="s">
        <v>16</v>
      </c>
      <c r="L9745">
        <v>23223</v>
      </c>
      <c r="M9745">
        <v>340</v>
      </c>
      <c r="N9745" t="s">
        <v>4701</v>
      </c>
      <c r="O9745">
        <v>126</v>
      </c>
      <c r="P9745">
        <v>4</v>
      </c>
      <c r="Q9745" t="s">
        <v>18</v>
      </c>
      <c r="R9745" t="s">
        <v>8304</v>
      </c>
      <c r="S9745">
        <v>125.99</v>
      </c>
      <c r="T9745">
        <v>504</v>
      </c>
      <c r="U9745" t="s">
        <v>19</v>
      </c>
      <c r="V9745" s="2">
        <v>43643</v>
      </c>
      <c r="W9745" t="s">
        <v>39</v>
      </c>
      <c r="X9745" t="s">
        <v>205</v>
      </c>
      <c r="Y9745" t="s">
        <v>52</v>
      </c>
    </row>
    <row r="9746" spans="1:25" hidden="1" x14ac:dyDescent="0.35">
      <c r="A9746">
        <v>4</v>
      </c>
      <c r="B9746" t="s">
        <v>43</v>
      </c>
      <c r="C9746">
        <v>6</v>
      </c>
      <c r="D9746" t="s">
        <v>11</v>
      </c>
      <c r="E9746" t="s">
        <v>870</v>
      </c>
      <c r="F9746" t="s">
        <v>13</v>
      </c>
      <c r="G9746" t="s">
        <v>1426</v>
      </c>
      <c r="H9746" s="1">
        <v>0</v>
      </c>
      <c r="I9746" s="2">
        <v>43806</v>
      </c>
      <c r="J9746" t="s">
        <v>2513</v>
      </c>
      <c r="K9746" t="s">
        <v>16</v>
      </c>
      <c r="L9746">
        <v>23223</v>
      </c>
      <c r="M9746">
        <v>500</v>
      </c>
      <c r="N9746" t="s">
        <v>1798</v>
      </c>
      <c r="O9746">
        <v>26</v>
      </c>
      <c r="P9746">
        <v>6</v>
      </c>
      <c r="Q9746" t="s">
        <v>18</v>
      </c>
      <c r="R9746" t="s">
        <v>8304</v>
      </c>
      <c r="S9746">
        <v>25.54</v>
      </c>
      <c r="T9746">
        <v>82</v>
      </c>
      <c r="U9746" t="s">
        <v>19</v>
      </c>
      <c r="V9746" s="2">
        <v>43810</v>
      </c>
      <c r="W9746" t="s">
        <v>39</v>
      </c>
      <c r="X9746" t="s">
        <v>205</v>
      </c>
      <c r="Y9746" t="s">
        <v>47</v>
      </c>
    </row>
    <row r="9747" spans="1:25" hidden="1" x14ac:dyDescent="0.35">
      <c r="A9747">
        <v>4</v>
      </c>
      <c r="B9747" t="s">
        <v>43</v>
      </c>
      <c r="C9747">
        <v>6</v>
      </c>
      <c r="D9747" t="s">
        <v>26</v>
      </c>
      <c r="E9747" t="s">
        <v>369</v>
      </c>
      <c r="F9747" t="s">
        <v>13</v>
      </c>
      <c r="G9747" t="s">
        <v>985</v>
      </c>
      <c r="H9747" s="1">
        <v>0.2</v>
      </c>
      <c r="I9747" s="2">
        <v>43783</v>
      </c>
      <c r="J9747" t="s">
        <v>7897</v>
      </c>
      <c r="K9747" t="s">
        <v>73</v>
      </c>
      <c r="L9747">
        <v>77506</v>
      </c>
      <c r="M9747">
        <v>356</v>
      </c>
      <c r="N9747" t="s">
        <v>2789</v>
      </c>
      <c r="O9747">
        <v>5</v>
      </c>
      <c r="P9747">
        <v>2</v>
      </c>
      <c r="Q9747" t="s">
        <v>75</v>
      </c>
      <c r="R9747" t="s">
        <v>92</v>
      </c>
      <c r="S9747">
        <v>4.5</v>
      </c>
      <c r="T9747">
        <v>45</v>
      </c>
      <c r="U9747" t="s">
        <v>19</v>
      </c>
      <c r="V9747" s="2">
        <v>43787</v>
      </c>
      <c r="W9747" t="s">
        <v>39</v>
      </c>
      <c r="X9747" t="s">
        <v>77</v>
      </c>
      <c r="Y9747" t="s">
        <v>49</v>
      </c>
    </row>
    <row r="9748" spans="1:25" hidden="1" x14ac:dyDescent="0.35">
      <c r="A9748">
        <v>4</v>
      </c>
      <c r="B9748" t="s">
        <v>43</v>
      </c>
      <c r="C9748">
        <v>6</v>
      </c>
      <c r="D9748" t="s">
        <v>50</v>
      </c>
      <c r="E9748" t="s">
        <v>369</v>
      </c>
      <c r="F9748" t="s">
        <v>13</v>
      </c>
      <c r="G9748" t="s">
        <v>985</v>
      </c>
      <c r="H9748" s="1">
        <v>0.2</v>
      </c>
      <c r="I9748" s="2">
        <v>43783</v>
      </c>
      <c r="J9748" t="s">
        <v>7897</v>
      </c>
      <c r="K9748" t="s">
        <v>73</v>
      </c>
      <c r="L9748">
        <v>77506</v>
      </c>
      <c r="M9748">
        <v>1601</v>
      </c>
      <c r="N9748" t="s">
        <v>6676</v>
      </c>
      <c r="O9748">
        <v>-27</v>
      </c>
      <c r="P9748">
        <v>6</v>
      </c>
      <c r="Q9748" t="s">
        <v>75</v>
      </c>
      <c r="R9748" t="s">
        <v>92</v>
      </c>
      <c r="S9748">
        <v>-27.29</v>
      </c>
      <c r="T9748">
        <v>168</v>
      </c>
      <c r="U9748" t="s">
        <v>19</v>
      </c>
      <c r="V9748" s="2">
        <v>43787</v>
      </c>
      <c r="W9748" t="s">
        <v>39</v>
      </c>
      <c r="X9748" t="s">
        <v>77</v>
      </c>
      <c r="Y9748" t="s">
        <v>113</v>
      </c>
    </row>
    <row r="9749" spans="1:25" x14ac:dyDescent="0.35">
      <c r="A9749">
        <v>3</v>
      </c>
      <c r="B9749" t="s">
        <v>25</v>
      </c>
      <c r="C9749">
        <v>1</v>
      </c>
      <c r="D9749" t="s">
        <v>26</v>
      </c>
      <c r="E9749" t="s">
        <v>27</v>
      </c>
      <c r="F9749" t="s">
        <v>13</v>
      </c>
      <c r="G9749" t="s">
        <v>5263</v>
      </c>
      <c r="H9749" s="1">
        <v>0.2</v>
      </c>
      <c r="I9749" s="2">
        <v>43781</v>
      </c>
      <c r="J9749" t="s">
        <v>5975</v>
      </c>
      <c r="K9749" t="s">
        <v>30</v>
      </c>
      <c r="L9749">
        <v>90036</v>
      </c>
      <c r="M9749">
        <v>35</v>
      </c>
      <c r="N9749" t="s">
        <v>586</v>
      </c>
      <c r="O9749">
        <v>5</v>
      </c>
      <c r="P9749">
        <v>4</v>
      </c>
      <c r="Q9749" t="s">
        <v>32</v>
      </c>
      <c r="R9749" t="s">
        <v>8304</v>
      </c>
      <c r="S9749">
        <v>4.91</v>
      </c>
      <c r="T9749">
        <v>14</v>
      </c>
      <c r="U9749" t="s">
        <v>33</v>
      </c>
      <c r="V9749" s="2">
        <v>43784</v>
      </c>
      <c r="W9749" t="s">
        <v>130</v>
      </c>
      <c r="X9749" t="s">
        <v>34</v>
      </c>
      <c r="Y9749" t="s">
        <v>54</v>
      </c>
    </row>
    <row r="9750" spans="1:25" hidden="1" x14ac:dyDescent="0.35">
      <c r="A9750">
        <v>4</v>
      </c>
      <c r="B9750" t="s">
        <v>43</v>
      </c>
      <c r="C9750">
        <v>6</v>
      </c>
      <c r="D9750" t="s">
        <v>11</v>
      </c>
      <c r="E9750" t="s">
        <v>5475</v>
      </c>
      <c r="F9750" t="s">
        <v>13</v>
      </c>
      <c r="G9750" t="s">
        <v>5476</v>
      </c>
      <c r="H9750" s="1">
        <v>0</v>
      </c>
      <c r="I9750" s="2">
        <v>43563</v>
      </c>
      <c r="J9750" t="s">
        <v>5477</v>
      </c>
      <c r="K9750" t="s">
        <v>73</v>
      </c>
      <c r="L9750">
        <v>48237</v>
      </c>
      <c r="M9750">
        <v>26</v>
      </c>
      <c r="N9750" t="s">
        <v>1835</v>
      </c>
      <c r="O9750">
        <v>71</v>
      </c>
      <c r="P9750">
        <v>2</v>
      </c>
      <c r="Q9750" t="s">
        <v>75</v>
      </c>
      <c r="R9750" t="s">
        <v>8304</v>
      </c>
      <c r="S9750">
        <v>71.23</v>
      </c>
      <c r="T9750">
        <v>274</v>
      </c>
      <c r="U9750" t="s">
        <v>33</v>
      </c>
      <c r="V9750" s="2">
        <v>43567</v>
      </c>
      <c r="W9750" t="s">
        <v>39</v>
      </c>
      <c r="X9750" t="s">
        <v>156</v>
      </c>
      <c r="Y9750" t="s">
        <v>47</v>
      </c>
    </row>
    <row r="9751" spans="1:25" hidden="1" x14ac:dyDescent="0.35">
      <c r="A9751">
        <v>4</v>
      </c>
      <c r="B9751" t="s">
        <v>43</v>
      </c>
      <c r="C9751">
        <v>6</v>
      </c>
      <c r="D9751" t="s">
        <v>11</v>
      </c>
      <c r="E9751" t="s">
        <v>5475</v>
      </c>
      <c r="F9751" t="s">
        <v>13</v>
      </c>
      <c r="G9751" t="s">
        <v>5476</v>
      </c>
      <c r="H9751" s="1">
        <v>0</v>
      </c>
      <c r="I9751" s="2">
        <v>43563</v>
      </c>
      <c r="J9751" t="s">
        <v>5477</v>
      </c>
      <c r="K9751" t="s">
        <v>73</v>
      </c>
      <c r="L9751">
        <v>48237</v>
      </c>
      <c r="M9751">
        <v>1042</v>
      </c>
      <c r="N9751" t="s">
        <v>1528</v>
      </c>
      <c r="O9751">
        <v>80</v>
      </c>
      <c r="P9751">
        <v>3</v>
      </c>
      <c r="Q9751" t="s">
        <v>75</v>
      </c>
      <c r="R9751" t="s">
        <v>8304</v>
      </c>
      <c r="S9751">
        <v>79.790000000000006</v>
      </c>
      <c r="T9751">
        <v>307</v>
      </c>
      <c r="U9751" t="s">
        <v>33</v>
      </c>
      <c r="V9751" s="2">
        <v>43567</v>
      </c>
      <c r="W9751" t="s">
        <v>39</v>
      </c>
      <c r="X9751" t="s">
        <v>156</v>
      </c>
      <c r="Y9751" t="s">
        <v>47</v>
      </c>
    </row>
    <row r="9752" spans="1:25" x14ac:dyDescent="0.35">
      <c r="A9752">
        <v>5</v>
      </c>
      <c r="B9752" t="s">
        <v>43</v>
      </c>
      <c r="C9752">
        <v>6</v>
      </c>
      <c r="D9752" t="s">
        <v>26</v>
      </c>
      <c r="E9752" t="s">
        <v>88</v>
      </c>
      <c r="F9752" t="s">
        <v>13</v>
      </c>
      <c r="G9752" t="s">
        <v>327</v>
      </c>
      <c r="H9752" s="1">
        <v>0</v>
      </c>
      <c r="I9752" s="2">
        <v>43585</v>
      </c>
      <c r="J9752" t="s">
        <v>7657</v>
      </c>
      <c r="K9752" t="s">
        <v>30</v>
      </c>
      <c r="L9752">
        <v>94122</v>
      </c>
      <c r="M9752">
        <v>1712</v>
      </c>
      <c r="N9752" t="s">
        <v>4492</v>
      </c>
      <c r="O9752">
        <v>80</v>
      </c>
      <c r="P9752">
        <v>4</v>
      </c>
      <c r="Q9752" t="s">
        <v>32</v>
      </c>
      <c r="R9752" t="s">
        <v>8304</v>
      </c>
      <c r="S9752">
        <v>80.34</v>
      </c>
      <c r="T9752">
        <v>164</v>
      </c>
      <c r="U9752" t="s">
        <v>76</v>
      </c>
      <c r="V9752" s="2">
        <v>43590</v>
      </c>
      <c r="W9752" t="s">
        <v>39</v>
      </c>
      <c r="X9752" t="s">
        <v>34</v>
      </c>
      <c r="Y9752" t="s">
        <v>64</v>
      </c>
    </row>
    <row r="9753" spans="1:25" hidden="1" x14ac:dyDescent="0.35">
      <c r="A9753">
        <v>6</v>
      </c>
      <c r="B9753" t="s">
        <v>10</v>
      </c>
      <c r="C9753">
        <v>6</v>
      </c>
      <c r="D9753" t="s">
        <v>26</v>
      </c>
      <c r="E9753" t="s">
        <v>171</v>
      </c>
      <c r="F9753" t="s">
        <v>13</v>
      </c>
      <c r="G9753" t="s">
        <v>6835</v>
      </c>
      <c r="H9753" s="1">
        <v>0</v>
      </c>
      <c r="I9753" s="2">
        <v>43744</v>
      </c>
      <c r="J9753" t="s">
        <v>7486</v>
      </c>
      <c r="K9753" t="s">
        <v>102</v>
      </c>
      <c r="L9753">
        <v>10035</v>
      </c>
      <c r="M9753">
        <v>96</v>
      </c>
      <c r="N9753" t="s">
        <v>8182</v>
      </c>
      <c r="O9753">
        <v>8</v>
      </c>
      <c r="P9753">
        <v>3</v>
      </c>
      <c r="Q9753" t="s">
        <v>104</v>
      </c>
      <c r="R9753" t="s">
        <v>8304</v>
      </c>
      <c r="S9753">
        <v>7.67</v>
      </c>
      <c r="T9753">
        <v>17</v>
      </c>
      <c r="U9753" t="s">
        <v>76</v>
      </c>
      <c r="V9753" s="2">
        <v>43750</v>
      </c>
      <c r="W9753" t="s">
        <v>39</v>
      </c>
      <c r="X9753" t="s">
        <v>175</v>
      </c>
      <c r="Y9753" t="s">
        <v>64</v>
      </c>
    </row>
    <row r="9754" spans="1:25" hidden="1" x14ac:dyDescent="0.35">
      <c r="A9754">
        <v>6</v>
      </c>
      <c r="B9754" t="s">
        <v>10</v>
      </c>
      <c r="C9754">
        <v>6</v>
      </c>
      <c r="D9754" t="s">
        <v>26</v>
      </c>
      <c r="E9754" t="s">
        <v>171</v>
      </c>
      <c r="F9754" t="s">
        <v>13</v>
      </c>
      <c r="G9754" t="s">
        <v>6835</v>
      </c>
      <c r="H9754" s="1">
        <v>0</v>
      </c>
      <c r="I9754" s="2">
        <v>43744</v>
      </c>
      <c r="J9754" t="s">
        <v>7486</v>
      </c>
      <c r="K9754" t="s">
        <v>102</v>
      </c>
      <c r="L9754">
        <v>10035</v>
      </c>
      <c r="M9754">
        <v>1484</v>
      </c>
      <c r="N9754" t="s">
        <v>423</v>
      </c>
      <c r="O9754">
        <v>10</v>
      </c>
      <c r="P9754">
        <v>3</v>
      </c>
      <c r="Q9754" t="s">
        <v>104</v>
      </c>
      <c r="R9754" t="s">
        <v>8304</v>
      </c>
      <c r="S9754">
        <v>10.35</v>
      </c>
      <c r="T9754">
        <v>345</v>
      </c>
      <c r="U9754" t="s">
        <v>76</v>
      </c>
      <c r="V9754" s="2">
        <v>43750</v>
      </c>
      <c r="W9754" t="s">
        <v>39</v>
      </c>
      <c r="X9754" t="s">
        <v>175</v>
      </c>
      <c r="Y9754" t="s">
        <v>42</v>
      </c>
    </row>
    <row r="9755" spans="1:25" hidden="1" x14ac:dyDescent="0.35">
      <c r="A9755">
        <v>6</v>
      </c>
      <c r="B9755" t="s">
        <v>10</v>
      </c>
      <c r="C9755">
        <v>6</v>
      </c>
      <c r="D9755" t="s">
        <v>50</v>
      </c>
      <c r="E9755" t="s">
        <v>171</v>
      </c>
      <c r="F9755" t="s">
        <v>13</v>
      </c>
      <c r="G9755" t="s">
        <v>6835</v>
      </c>
      <c r="H9755" s="1">
        <v>0</v>
      </c>
      <c r="I9755" s="2">
        <v>43744</v>
      </c>
      <c r="J9755" t="s">
        <v>7486</v>
      </c>
      <c r="K9755" t="s">
        <v>102</v>
      </c>
      <c r="L9755">
        <v>10035</v>
      </c>
      <c r="M9755">
        <v>1009</v>
      </c>
      <c r="N9755" t="s">
        <v>4968</v>
      </c>
      <c r="O9755">
        <v>115</v>
      </c>
      <c r="P9755">
        <v>4</v>
      </c>
      <c r="Q9755" t="s">
        <v>104</v>
      </c>
      <c r="R9755" t="s">
        <v>8304</v>
      </c>
      <c r="S9755">
        <v>115.19</v>
      </c>
      <c r="T9755">
        <v>320</v>
      </c>
      <c r="U9755" t="s">
        <v>76</v>
      </c>
      <c r="V9755" s="2">
        <v>43750</v>
      </c>
      <c r="W9755" t="s">
        <v>39</v>
      </c>
      <c r="X9755" t="s">
        <v>175</v>
      </c>
      <c r="Y9755" t="s">
        <v>113</v>
      </c>
    </row>
    <row r="9756" spans="1:25" hidden="1" x14ac:dyDescent="0.35">
      <c r="A9756">
        <v>6</v>
      </c>
      <c r="B9756" t="s">
        <v>10</v>
      </c>
      <c r="C9756">
        <v>6</v>
      </c>
      <c r="D9756" t="s">
        <v>11</v>
      </c>
      <c r="E9756" t="s">
        <v>1843</v>
      </c>
      <c r="F9756" t="s">
        <v>13</v>
      </c>
      <c r="G9756" t="s">
        <v>136</v>
      </c>
      <c r="H9756" s="1">
        <v>0.3</v>
      </c>
      <c r="I9756" s="2">
        <v>43788</v>
      </c>
      <c r="J9756" t="s">
        <v>5507</v>
      </c>
      <c r="K9756" t="s">
        <v>73</v>
      </c>
      <c r="L9756">
        <v>76903</v>
      </c>
      <c r="M9756">
        <v>996</v>
      </c>
      <c r="N9756" t="s">
        <v>1488</v>
      </c>
      <c r="O9756">
        <v>-9</v>
      </c>
      <c r="P9756">
        <v>2</v>
      </c>
      <c r="Q9756" t="s">
        <v>75</v>
      </c>
      <c r="R9756" t="s">
        <v>8304</v>
      </c>
      <c r="S9756">
        <v>-8.7200000000000006</v>
      </c>
      <c r="T9756">
        <v>305</v>
      </c>
      <c r="U9756" t="s">
        <v>33</v>
      </c>
      <c r="V9756" s="2">
        <v>43794</v>
      </c>
      <c r="W9756" t="s">
        <v>39</v>
      </c>
      <c r="X9756" t="s">
        <v>77</v>
      </c>
      <c r="Y9756" t="s">
        <v>24</v>
      </c>
    </row>
    <row r="9757" spans="1:25" x14ac:dyDescent="0.35">
      <c r="A9757">
        <v>4</v>
      </c>
      <c r="B9757" t="s">
        <v>43</v>
      </c>
      <c r="C9757">
        <v>6</v>
      </c>
      <c r="D9757" t="s">
        <v>26</v>
      </c>
      <c r="E9757" t="s">
        <v>88</v>
      </c>
      <c r="F9757" t="s">
        <v>13</v>
      </c>
      <c r="G9757" t="s">
        <v>1339</v>
      </c>
      <c r="H9757" s="1">
        <v>0</v>
      </c>
      <c r="I9757" s="2">
        <v>43571</v>
      </c>
      <c r="J9757" t="s">
        <v>7643</v>
      </c>
      <c r="K9757" t="s">
        <v>30</v>
      </c>
      <c r="L9757">
        <v>94109</v>
      </c>
      <c r="M9757">
        <v>859</v>
      </c>
      <c r="N9757" t="s">
        <v>3409</v>
      </c>
      <c r="O9757">
        <v>12</v>
      </c>
      <c r="P9757">
        <v>3</v>
      </c>
      <c r="Q9757" t="s">
        <v>32</v>
      </c>
      <c r="R9757" t="s">
        <v>8304</v>
      </c>
      <c r="S9757">
        <v>12.22</v>
      </c>
      <c r="T9757">
        <v>41</v>
      </c>
      <c r="U9757" t="s">
        <v>76</v>
      </c>
      <c r="V9757" s="2">
        <v>43575</v>
      </c>
      <c r="W9757" t="s">
        <v>39</v>
      </c>
      <c r="X9757" t="s">
        <v>34</v>
      </c>
      <c r="Y9757" t="s">
        <v>56</v>
      </c>
    </row>
    <row r="9758" spans="1:25" hidden="1" x14ac:dyDescent="0.35">
      <c r="A9758">
        <v>3</v>
      </c>
      <c r="B9758" t="s">
        <v>25</v>
      </c>
      <c r="C9758">
        <v>1</v>
      </c>
      <c r="D9758" t="s">
        <v>26</v>
      </c>
      <c r="E9758" t="s">
        <v>171</v>
      </c>
      <c r="F9758" t="s">
        <v>13</v>
      </c>
      <c r="G9758" t="s">
        <v>1380</v>
      </c>
      <c r="H9758" s="1">
        <v>0</v>
      </c>
      <c r="I9758" s="2">
        <v>43704</v>
      </c>
      <c r="J9758" t="s">
        <v>7235</v>
      </c>
      <c r="K9758" t="s">
        <v>102</v>
      </c>
      <c r="L9758">
        <v>10024</v>
      </c>
      <c r="M9758">
        <v>935</v>
      </c>
      <c r="N9758" t="s">
        <v>3467</v>
      </c>
      <c r="O9758">
        <v>17</v>
      </c>
      <c r="P9758">
        <v>8</v>
      </c>
      <c r="Q9758" t="s">
        <v>104</v>
      </c>
      <c r="R9758" t="s">
        <v>8304</v>
      </c>
      <c r="S9758">
        <v>16.600000000000001</v>
      </c>
      <c r="T9758">
        <v>64</v>
      </c>
      <c r="U9758" t="s">
        <v>76</v>
      </c>
      <c r="V9758" s="2">
        <v>43707</v>
      </c>
      <c r="W9758" t="s">
        <v>130</v>
      </c>
      <c r="X9758" t="s">
        <v>175</v>
      </c>
      <c r="Y9758" t="s">
        <v>42</v>
      </c>
    </row>
    <row r="9759" spans="1:25" hidden="1" x14ac:dyDescent="0.35">
      <c r="A9759">
        <v>3</v>
      </c>
      <c r="B9759" t="s">
        <v>25</v>
      </c>
      <c r="C9759">
        <v>1</v>
      </c>
      <c r="D9759" t="s">
        <v>26</v>
      </c>
      <c r="E9759" t="s">
        <v>171</v>
      </c>
      <c r="F9759" t="s">
        <v>13</v>
      </c>
      <c r="G9759" t="s">
        <v>1380</v>
      </c>
      <c r="H9759" s="1">
        <v>0.2</v>
      </c>
      <c r="I9759" s="2">
        <v>43704</v>
      </c>
      <c r="J9759" t="s">
        <v>7235</v>
      </c>
      <c r="K9759" t="s">
        <v>102</v>
      </c>
      <c r="L9759">
        <v>10024</v>
      </c>
      <c r="M9759">
        <v>535</v>
      </c>
      <c r="N9759" t="s">
        <v>53</v>
      </c>
      <c r="O9759">
        <v>12</v>
      </c>
      <c r="P9759">
        <v>6</v>
      </c>
      <c r="Q9759" t="s">
        <v>104</v>
      </c>
      <c r="R9759" t="s">
        <v>8304</v>
      </c>
      <c r="S9759">
        <v>11.56</v>
      </c>
      <c r="T9759">
        <v>37</v>
      </c>
      <c r="U9759" t="s">
        <v>76</v>
      </c>
      <c r="V9759" s="2">
        <v>43707</v>
      </c>
      <c r="W9759" t="s">
        <v>130</v>
      </c>
      <c r="X9759" t="s">
        <v>175</v>
      </c>
      <c r="Y9759" t="s">
        <v>54</v>
      </c>
    </row>
    <row r="9760" spans="1:25" hidden="1" x14ac:dyDescent="0.35">
      <c r="A9760">
        <v>3</v>
      </c>
      <c r="B9760" t="s">
        <v>25</v>
      </c>
      <c r="C9760">
        <v>1</v>
      </c>
      <c r="D9760" t="s">
        <v>50</v>
      </c>
      <c r="E9760" t="s">
        <v>171</v>
      </c>
      <c r="F9760" t="s">
        <v>13</v>
      </c>
      <c r="G9760" t="s">
        <v>1380</v>
      </c>
      <c r="H9760" s="1">
        <v>0</v>
      </c>
      <c r="I9760" s="2">
        <v>43704</v>
      </c>
      <c r="J9760" t="s">
        <v>7235</v>
      </c>
      <c r="K9760" t="s">
        <v>102</v>
      </c>
      <c r="L9760">
        <v>10024</v>
      </c>
      <c r="M9760">
        <v>725</v>
      </c>
      <c r="N9760" t="s">
        <v>6755</v>
      </c>
      <c r="O9760">
        <v>101</v>
      </c>
      <c r="P9760">
        <v>3</v>
      </c>
      <c r="Q9760" t="s">
        <v>104</v>
      </c>
      <c r="R9760" t="s">
        <v>8304</v>
      </c>
      <c r="S9760">
        <v>100.91</v>
      </c>
      <c r="T9760">
        <v>348</v>
      </c>
      <c r="U9760" t="s">
        <v>76</v>
      </c>
      <c r="V9760" s="2">
        <v>43707</v>
      </c>
      <c r="W9760" t="s">
        <v>130</v>
      </c>
      <c r="X9760" t="s">
        <v>175</v>
      </c>
      <c r="Y9760" t="s">
        <v>52</v>
      </c>
    </row>
    <row r="9761" spans="1:25" x14ac:dyDescent="0.35">
      <c r="A9761">
        <v>5</v>
      </c>
      <c r="B9761" t="s">
        <v>43</v>
      </c>
      <c r="C9761">
        <v>6</v>
      </c>
      <c r="D9761" t="s">
        <v>50</v>
      </c>
      <c r="E9761" t="s">
        <v>88</v>
      </c>
      <c r="F9761" t="s">
        <v>13</v>
      </c>
      <c r="G9761" t="s">
        <v>952</v>
      </c>
      <c r="H9761" s="1">
        <v>0</v>
      </c>
      <c r="I9761" s="2">
        <v>43739</v>
      </c>
      <c r="J9761" t="s">
        <v>7787</v>
      </c>
      <c r="K9761" t="s">
        <v>30</v>
      </c>
      <c r="L9761">
        <v>94110</v>
      </c>
      <c r="M9761">
        <v>1468</v>
      </c>
      <c r="N9761" t="s">
        <v>802</v>
      </c>
      <c r="O9761">
        <v>22</v>
      </c>
      <c r="P9761">
        <v>5</v>
      </c>
      <c r="Q9761" t="s">
        <v>32</v>
      </c>
      <c r="R9761" t="s">
        <v>8304</v>
      </c>
      <c r="S9761">
        <v>22</v>
      </c>
      <c r="T9761">
        <v>105</v>
      </c>
      <c r="U9761" t="s">
        <v>76</v>
      </c>
      <c r="V9761" s="2">
        <v>43744</v>
      </c>
      <c r="W9761" t="s">
        <v>39</v>
      </c>
      <c r="X9761" t="s">
        <v>34</v>
      </c>
      <c r="Y9761" t="s">
        <v>113</v>
      </c>
    </row>
    <row r="9762" spans="1:25" hidden="1" x14ac:dyDescent="0.35">
      <c r="A9762">
        <v>2</v>
      </c>
      <c r="B9762" t="s">
        <v>25</v>
      </c>
      <c r="C9762">
        <v>1</v>
      </c>
      <c r="D9762" t="s">
        <v>11</v>
      </c>
      <c r="E9762" t="s">
        <v>333</v>
      </c>
      <c r="F9762" t="s">
        <v>13</v>
      </c>
      <c r="G9762" t="s">
        <v>5244</v>
      </c>
      <c r="H9762" s="1">
        <v>0.7</v>
      </c>
      <c r="I9762" s="2">
        <v>43596</v>
      </c>
      <c r="J9762" t="s">
        <v>5315</v>
      </c>
      <c r="K9762" t="s">
        <v>30</v>
      </c>
      <c r="L9762">
        <v>85023</v>
      </c>
      <c r="M9762">
        <v>309</v>
      </c>
      <c r="N9762" t="s">
        <v>1653</v>
      </c>
      <c r="O9762">
        <v>-357</v>
      </c>
      <c r="P9762">
        <v>7</v>
      </c>
      <c r="Q9762" t="s">
        <v>32</v>
      </c>
      <c r="R9762" t="s">
        <v>8304</v>
      </c>
      <c r="S9762">
        <v>-356.96</v>
      </c>
      <c r="T9762">
        <v>210</v>
      </c>
      <c r="U9762" t="s">
        <v>33</v>
      </c>
      <c r="V9762" s="2">
        <v>43598</v>
      </c>
      <c r="W9762" t="s">
        <v>130</v>
      </c>
      <c r="X9762" t="s">
        <v>199</v>
      </c>
      <c r="Y9762" t="s">
        <v>22</v>
      </c>
    </row>
    <row r="9763" spans="1:25" hidden="1" x14ac:dyDescent="0.35">
      <c r="A9763">
        <v>2</v>
      </c>
      <c r="B9763" t="s">
        <v>43</v>
      </c>
      <c r="C9763">
        <v>3</v>
      </c>
      <c r="D9763" t="s">
        <v>26</v>
      </c>
      <c r="E9763" t="s">
        <v>2237</v>
      </c>
      <c r="F9763" t="s">
        <v>13</v>
      </c>
      <c r="G9763" t="s">
        <v>2749</v>
      </c>
      <c r="H9763" s="1">
        <v>0.2</v>
      </c>
      <c r="I9763" s="2">
        <v>43736</v>
      </c>
      <c r="J9763" t="s">
        <v>3372</v>
      </c>
      <c r="K9763" t="s">
        <v>73</v>
      </c>
      <c r="L9763">
        <v>78521</v>
      </c>
      <c r="M9763">
        <v>1504</v>
      </c>
      <c r="N9763" t="s">
        <v>774</v>
      </c>
      <c r="O9763">
        <v>0</v>
      </c>
      <c r="P9763">
        <v>1</v>
      </c>
      <c r="Q9763" t="s">
        <v>75</v>
      </c>
      <c r="R9763" t="s">
        <v>8304</v>
      </c>
      <c r="S9763">
        <v>-0.35</v>
      </c>
      <c r="T9763">
        <v>2</v>
      </c>
      <c r="U9763" t="s">
        <v>19</v>
      </c>
      <c r="V9763" s="2">
        <v>43738</v>
      </c>
      <c r="W9763" t="s">
        <v>20</v>
      </c>
      <c r="X9763" t="s">
        <v>77</v>
      </c>
      <c r="Y9763" t="s">
        <v>356</v>
      </c>
    </row>
    <row r="9764" spans="1:25" hidden="1" x14ac:dyDescent="0.35">
      <c r="A9764">
        <v>7</v>
      </c>
      <c r="B9764" t="s">
        <v>25</v>
      </c>
      <c r="C9764">
        <v>6</v>
      </c>
      <c r="D9764" t="s">
        <v>11</v>
      </c>
      <c r="E9764" t="s">
        <v>2203</v>
      </c>
      <c r="F9764" t="s">
        <v>13</v>
      </c>
      <c r="G9764" t="s">
        <v>2204</v>
      </c>
      <c r="H9764" s="1">
        <v>0.3</v>
      </c>
      <c r="I9764" s="2">
        <v>43788</v>
      </c>
      <c r="J9764" t="s">
        <v>2205</v>
      </c>
      <c r="K9764" t="s">
        <v>73</v>
      </c>
      <c r="L9764">
        <v>77840</v>
      </c>
      <c r="M9764">
        <v>1214</v>
      </c>
      <c r="N9764" t="s">
        <v>1745</v>
      </c>
      <c r="O9764">
        <v>-53</v>
      </c>
      <c r="P9764">
        <v>3</v>
      </c>
      <c r="Q9764" t="s">
        <v>75</v>
      </c>
      <c r="R9764" t="s">
        <v>8304</v>
      </c>
      <c r="S9764">
        <v>-53.27</v>
      </c>
      <c r="T9764">
        <v>233</v>
      </c>
      <c r="U9764" t="s">
        <v>19</v>
      </c>
      <c r="V9764" s="2">
        <v>43795</v>
      </c>
      <c r="W9764" t="s">
        <v>39</v>
      </c>
      <c r="X9764" t="s">
        <v>77</v>
      </c>
      <c r="Y9764" t="s">
        <v>24</v>
      </c>
    </row>
    <row r="9765" spans="1:25" hidden="1" x14ac:dyDescent="0.35">
      <c r="A9765">
        <v>6</v>
      </c>
      <c r="B9765" t="s">
        <v>10</v>
      </c>
      <c r="C9765">
        <v>6</v>
      </c>
      <c r="D9765" t="s">
        <v>26</v>
      </c>
      <c r="E9765" t="s">
        <v>171</v>
      </c>
      <c r="F9765" t="s">
        <v>13</v>
      </c>
      <c r="G9765" t="s">
        <v>1686</v>
      </c>
      <c r="H9765" s="1">
        <v>0</v>
      </c>
      <c r="I9765" s="2">
        <v>43547</v>
      </c>
      <c r="J9765" t="s">
        <v>4136</v>
      </c>
      <c r="K9765" t="s">
        <v>102</v>
      </c>
      <c r="L9765">
        <v>10024</v>
      </c>
      <c r="M9765">
        <v>1779</v>
      </c>
      <c r="N9765" t="s">
        <v>4137</v>
      </c>
      <c r="O9765">
        <v>12</v>
      </c>
      <c r="P9765">
        <v>6</v>
      </c>
      <c r="Q9765" t="s">
        <v>104</v>
      </c>
      <c r="R9765" t="s">
        <v>8304</v>
      </c>
      <c r="S9765">
        <v>11.56</v>
      </c>
      <c r="T9765">
        <v>26</v>
      </c>
      <c r="U9765" t="s">
        <v>19</v>
      </c>
      <c r="V9765" s="2">
        <v>43553</v>
      </c>
      <c r="W9765" t="s">
        <v>39</v>
      </c>
      <c r="X9765" t="s">
        <v>175</v>
      </c>
      <c r="Y9765" t="s">
        <v>64</v>
      </c>
    </row>
    <row r="9766" spans="1:25" x14ac:dyDescent="0.35">
      <c r="A9766">
        <v>6</v>
      </c>
      <c r="B9766" t="s">
        <v>10</v>
      </c>
      <c r="C9766">
        <v>6</v>
      </c>
      <c r="D9766" t="s">
        <v>50</v>
      </c>
      <c r="E9766" t="s">
        <v>528</v>
      </c>
      <c r="F9766" t="s">
        <v>13</v>
      </c>
      <c r="G9766" t="s">
        <v>556</v>
      </c>
      <c r="H9766" s="1">
        <v>0.2</v>
      </c>
      <c r="I9766" s="2">
        <v>43782</v>
      </c>
      <c r="J9766" t="s">
        <v>5182</v>
      </c>
      <c r="K9766" t="s">
        <v>30</v>
      </c>
      <c r="L9766">
        <v>94568</v>
      </c>
      <c r="M9766">
        <v>1401</v>
      </c>
      <c r="N9766" t="s">
        <v>4914</v>
      </c>
      <c r="O9766">
        <v>1</v>
      </c>
      <c r="P9766">
        <v>5</v>
      </c>
      <c r="Q9766" t="s">
        <v>32</v>
      </c>
      <c r="R9766" t="s">
        <v>8304</v>
      </c>
      <c r="S9766">
        <v>1.38</v>
      </c>
      <c r="T9766">
        <v>22</v>
      </c>
      <c r="U9766" t="s">
        <v>19</v>
      </c>
      <c r="V9766" s="2">
        <v>43788</v>
      </c>
      <c r="W9766" t="s">
        <v>39</v>
      </c>
      <c r="X9766" t="s">
        <v>34</v>
      </c>
      <c r="Y9766" t="s">
        <v>52</v>
      </c>
    </row>
    <row r="9767" spans="1:25" hidden="1" x14ac:dyDescent="0.35">
      <c r="A9767">
        <v>2</v>
      </c>
      <c r="B9767" t="s">
        <v>43</v>
      </c>
      <c r="C9767">
        <v>3</v>
      </c>
      <c r="D9767" t="s">
        <v>26</v>
      </c>
      <c r="E9767" t="s">
        <v>65</v>
      </c>
      <c r="F9767" t="s">
        <v>13</v>
      </c>
      <c r="G9767" t="s">
        <v>677</v>
      </c>
      <c r="H9767" s="1">
        <v>0</v>
      </c>
      <c r="I9767" s="2">
        <v>43809</v>
      </c>
      <c r="J9767" t="s">
        <v>6150</v>
      </c>
      <c r="K9767" t="s">
        <v>30</v>
      </c>
      <c r="L9767">
        <v>98103</v>
      </c>
      <c r="M9767">
        <v>454</v>
      </c>
      <c r="N9767" t="s">
        <v>6151</v>
      </c>
      <c r="O9767">
        <v>5</v>
      </c>
      <c r="P9767">
        <v>3</v>
      </c>
      <c r="Q9767" t="s">
        <v>32</v>
      </c>
      <c r="R9767" t="s">
        <v>8304</v>
      </c>
      <c r="S9767">
        <v>5.29</v>
      </c>
      <c r="T9767">
        <v>18</v>
      </c>
      <c r="U9767" t="s">
        <v>33</v>
      </c>
      <c r="V9767" s="2">
        <v>43811</v>
      </c>
      <c r="W9767" t="s">
        <v>20</v>
      </c>
      <c r="X9767" t="s">
        <v>69</v>
      </c>
      <c r="Y9767" t="s">
        <v>49</v>
      </c>
    </row>
    <row r="9768" spans="1:25" hidden="1" x14ac:dyDescent="0.35">
      <c r="A9768">
        <v>2</v>
      </c>
      <c r="B9768" t="s">
        <v>43</v>
      </c>
      <c r="C9768">
        <v>3</v>
      </c>
      <c r="D9768" t="s">
        <v>26</v>
      </c>
      <c r="E9768" t="s">
        <v>65</v>
      </c>
      <c r="F9768" t="s">
        <v>13</v>
      </c>
      <c r="G9768" t="s">
        <v>677</v>
      </c>
      <c r="H9768" s="1">
        <v>0</v>
      </c>
      <c r="I9768" s="2">
        <v>43809</v>
      </c>
      <c r="J9768" t="s">
        <v>6150</v>
      </c>
      <c r="K9768" t="s">
        <v>30</v>
      </c>
      <c r="L9768">
        <v>98103</v>
      </c>
      <c r="M9768">
        <v>635</v>
      </c>
      <c r="N9768" t="s">
        <v>921</v>
      </c>
      <c r="O9768">
        <v>39</v>
      </c>
      <c r="P9768">
        <v>5</v>
      </c>
      <c r="Q9768" t="s">
        <v>32</v>
      </c>
      <c r="R9768" t="s">
        <v>8304</v>
      </c>
      <c r="S9768">
        <v>38.99</v>
      </c>
      <c r="T9768">
        <v>325</v>
      </c>
      <c r="U9768" t="s">
        <v>33</v>
      </c>
      <c r="V9768" s="2">
        <v>43811</v>
      </c>
      <c r="W9768" t="s">
        <v>20</v>
      </c>
      <c r="X9768" t="s">
        <v>69</v>
      </c>
      <c r="Y9768" t="s">
        <v>42</v>
      </c>
    </row>
    <row r="9769" spans="1:25" hidden="1" x14ac:dyDescent="0.35">
      <c r="A9769">
        <v>2</v>
      </c>
      <c r="B9769" t="s">
        <v>43</v>
      </c>
      <c r="C9769">
        <v>3</v>
      </c>
      <c r="D9769" t="s">
        <v>50</v>
      </c>
      <c r="E9769" t="s">
        <v>65</v>
      </c>
      <c r="F9769" t="s">
        <v>13</v>
      </c>
      <c r="G9769" t="s">
        <v>677</v>
      </c>
      <c r="H9769" s="1">
        <v>0</v>
      </c>
      <c r="I9769" s="2">
        <v>43809</v>
      </c>
      <c r="J9769" t="s">
        <v>6150</v>
      </c>
      <c r="K9769" t="s">
        <v>30</v>
      </c>
      <c r="L9769">
        <v>98103</v>
      </c>
      <c r="M9769">
        <v>1003</v>
      </c>
      <c r="N9769" t="s">
        <v>4741</v>
      </c>
      <c r="O9769">
        <v>5</v>
      </c>
      <c r="P9769">
        <v>3</v>
      </c>
      <c r="Q9769" t="s">
        <v>32</v>
      </c>
      <c r="R9769" t="s">
        <v>8304</v>
      </c>
      <c r="S9769">
        <v>4.91</v>
      </c>
      <c r="T9769">
        <v>49</v>
      </c>
      <c r="U9769" t="s">
        <v>33</v>
      </c>
      <c r="V9769" s="2">
        <v>43811</v>
      </c>
      <c r="W9769" t="s">
        <v>20</v>
      </c>
      <c r="X9769" t="s">
        <v>69</v>
      </c>
      <c r="Y9769" t="s">
        <v>113</v>
      </c>
    </row>
    <row r="9770" spans="1:25" x14ac:dyDescent="0.35">
      <c r="A9770">
        <v>2</v>
      </c>
      <c r="B9770" t="s">
        <v>25</v>
      </c>
      <c r="C9770">
        <v>1</v>
      </c>
      <c r="D9770" t="s">
        <v>26</v>
      </c>
      <c r="E9770" t="s">
        <v>27</v>
      </c>
      <c r="F9770" t="s">
        <v>13</v>
      </c>
      <c r="G9770" t="s">
        <v>2171</v>
      </c>
      <c r="H9770" s="1">
        <v>0</v>
      </c>
      <c r="I9770" s="2">
        <v>43737</v>
      </c>
      <c r="J9770" t="s">
        <v>3122</v>
      </c>
      <c r="K9770" t="s">
        <v>30</v>
      </c>
      <c r="L9770">
        <v>90036</v>
      </c>
      <c r="M9770">
        <v>1150</v>
      </c>
      <c r="N9770" t="s">
        <v>3123</v>
      </c>
      <c r="O9770">
        <v>26</v>
      </c>
      <c r="P9770">
        <v>5</v>
      </c>
      <c r="Q9770" t="s">
        <v>32</v>
      </c>
      <c r="R9770" t="s">
        <v>8304</v>
      </c>
      <c r="S9770">
        <v>25.79</v>
      </c>
      <c r="T9770">
        <v>99</v>
      </c>
      <c r="U9770" t="s">
        <v>19</v>
      </c>
      <c r="V9770" s="2">
        <v>43739</v>
      </c>
      <c r="W9770" t="s">
        <v>130</v>
      </c>
      <c r="X9770" t="s">
        <v>34</v>
      </c>
      <c r="Y9770" t="s">
        <v>49</v>
      </c>
    </row>
    <row r="9771" spans="1:25" hidden="1" x14ac:dyDescent="0.35">
      <c r="A9771">
        <v>5</v>
      </c>
      <c r="B9771" t="s">
        <v>43</v>
      </c>
      <c r="C9771">
        <v>6</v>
      </c>
      <c r="D9771" t="s">
        <v>11</v>
      </c>
      <c r="E9771" t="s">
        <v>99</v>
      </c>
      <c r="F9771" t="s">
        <v>13</v>
      </c>
      <c r="G9771" t="s">
        <v>6915</v>
      </c>
      <c r="H9771" s="1">
        <v>0.4</v>
      </c>
      <c r="I9771" s="2">
        <v>43535</v>
      </c>
      <c r="J9771" t="s">
        <v>7103</v>
      </c>
      <c r="K9771" t="s">
        <v>102</v>
      </c>
      <c r="L9771">
        <v>19140</v>
      </c>
      <c r="M9771">
        <v>964</v>
      </c>
      <c r="N9771" t="s">
        <v>1859</v>
      </c>
      <c r="O9771">
        <v>-46</v>
      </c>
      <c r="P9771">
        <v>3</v>
      </c>
      <c r="Q9771" t="s">
        <v>104</v>
      </c>
      <c r="R9771" t="s">
        <v>8304</v>
      </c>
      <c r="S9771">
        <v>-46.43</v>
      </c>
      <c r="T9771">
        <v>155</v>
      </c>
      <c r="U9771" t="s">
        <v>76</v>
      </c>
      <c r="V9771" s="2">
        <v>43540</v>
      </c>
      <c r="W9771" t="s">
        <v>39</v>
      </c>
      <c r="X9771" t="s">
        <v>105</v>
      </c>
      <c r="Y9771" t="s">
        <v>41</v>
      </c>
    </row>
    <row r="9772" spans="1:25" hidden="1" x14ac:dyDescent="0.35">
      <c r="A9772">
        <v>5</v>
      </c>
      <c r="B9772" t="s">
        <v>43</v>
      </c>
      <c r="C9772">
        <v>6</v>
      </c>
      <c r="D9772" t="s">
        <v>26</v>
      </c>
      <c r="E9772" t="s">
        <v>99</v>
      </c>
      <c r="F9772" t="s">
        <v>13</v>
      </c>
      <c r="G9772" t="s">
        <v>6915</v>
      </c>
      <c r="H9772" s="1">
        <v>0.2</v>
      </c>
      <c r="I9772" s="2">
        <v>43535</v>
      </c>
      <c r="J9772" t="s">
        <v>7103</v>
      </c>
      <c r="K9772" t="s">
        <v>102</v>
      </c>
      <c r="L9772">
        <v>19140</v>
      </c>
      <c r="M9772">
        <v>516</v>
      </c>
      <c r="N9772" t="s">
        <v>7496</v>
      </c>
      <c r="O9772">
        <v>3</v>
      </c>
      <c r="P9772">
        <v>1</v>
      </c>
      <c r="Q9772" t="s">
        <v>104</v>
      </c>
      <c r="R9772" t="s">
        <v>8304</v>
      </c>
      <c r="S9772">
        <v>3.25</v>
      </c>
      <c r="T9772">
        <v>43</v>
      </c>
      <c r="U9772" t="s">
        <v>76</v>
      </c>
      <c r="V9772" s="2">
        <v>43540</v>
      </c>
      <c r="W9772" t="s">
        <v>39</v>
      </c>
      <c r="X9772" t="s">
        <v>105</v>
      </c>
      <c r="Y9772" t="s">
        <v>42</v>
      </c>
    </row>
    <row r="9773" spans="1:25" hidden="1" x14ac:dyDescent="0.35">
      <c r="A9773">
        <v>5</v>
      </c>
      <c r="B9773" t="s">
        <v>43</v>
      </c>
      <c r="C9773">
        <v>6</v>
      </c>
      <c r="D9773" t="s">
        <v>26</v>
      </c>
      <c r="E9773" t="s">
        <v>99</v>
      </c>
      <c r="F9773" t="s">
        <v>13</v>
      </c>
      <c r="G9773" t="s">
        <v>6915</v>
      </c>
      <c r="H9773" s="1">
        <v>0.7</v>
      </c>
      <c r="I9773" s="2">
        <v>43535</v>
      </c>
      <c r="J9773" t="s">
        <v>7103</v>
      </c>
      <c r="K9773" t="s">
        <v>102</v>
      </c>
      <c r="L9773">
        <v>19140</v>
      </c>
      <c r="M9773">
        <v>270</v>
      </c>
      <c r="N9773" t="s">
        <v>8154</v>
      </c>
      <c r="O9773">
        <v>-9</v>
      </c>
      <c r="P9773">
        <v>1</v>
      </c>
      <c r="Q9773" t="s">
        <v>104</v>
      </c>
      <c r="R9773" t="s">
        <v>8304</v>
      </c>
      <c r="S9773">
        <v>-8.61</v>
      </c>
      <c r="T9773">
        <v>12</v>
      </c>
      <c r="U9773" t="s">
        <v>76</v>
      </c>
      <c r="V9773" s="2">
        <v>43540</v>
      </c>
      <c r="W9773" t="s">
        <v>39</v>
      </c>
      <c r="X9773" t="s">
        <v>105</v>
      </c>
      <c r="Y9773" t="s">
        <v>54</v>
      </c>
    </row>
    <row r="9774" spans="1:25" hidden="1" x14ac:dyDescent="0.35">
      <c r="A9774">
        <v>5</v>
      </c>
      <c r="B9774" t="s">
        <v>43</v>
      </c>
      <c r="C9774">
        <v>6</v>
      </c>
      <c r="D9774" t="s">
        <v>50</v>
      </c>
      <c r="E9774" t="s">
        <v>99</v>
      </c>
      <c r="F9774" t="s">
        <v>13</v>
      </c>
      <c r="G9774" t="s">
        <v>6915</v>
      </c>
      <c r="H9774" s="1">
        <v>0.4</v>
      </c>
      <c r="I9774" s="2">
        <v>43535</v>
      </c>
      <c r="J9774" t="s">
        <v>7103</v>
      </c>
      <c r="K9774" t="s">
        <v>102</v>
      </c>
      <c r="L9774">
        <v>19140</v>
      </c>
      <c r="M9774">
        <v>1177</v>
      </c>
      <c r="N9774" t="s">
        <v>4891</v>
      </c>
      <c r="O9774">
        <v>-181</v>
      </c>
      <c r="P9774">
        <v>5</v>
      </c>
      <c r="Q9774" t="s">
        <v>104</v>
      </c>
      <c r="R9774" t="s">
        <v>8304</v>
      </c>
      <c r="S9774">
        <v>-181.26</v>
      </c>
      <c r="T9774">
        <v>777</v>
      </c>
      <c r="U9774" t="s">
        <v>76</v>
      </c>
      <c r="V9774" s="2">
        <v>43540</v>
      </c>
      <c r="W9774" t="s">
        <v>39</v>
      </c>
      <c r="X9774" t="s">
        <v>105</v>
      </c>
      <c r="Y9774" t="s">
        <v>52</v>
      </c>
    </row>
    <row r="9775" spans="1:25" hidden="1" x14ac:dyDescent="0.35">
      <c r="A9775">
        <v>4</v>
      </c>
      <c r="B9775" t="s">
        <v>43</v>
      </c>
      <c r="C9775">
        <v>6</v>
      </c>
      <c r="D9775" t="s">
        <v>26</v>
      </c>
      <c r="E9775" t="s">
        <v>122</v>
      </c>
      <c r="F9775" t="s">
        <v>13</v>
      </c>
      <c r="G9775" t="s">
        <v>502</v>
      </c>
      <c r="H9775" s="1">
        <v>0.2</v>
      </c>
      <c r="I9775" s="2">
        <v>43550</v>
      </c>
      <c r="J9775" t="s">
        <v>6261</v>
      </c>
      <c r="K9775" t="s">
        <v>73</v>
      </c>
      <c r="L9775">
        <v>77070</v>
      </c>
      <c r="M9775">
        <v>1748</v>
      </c>
      <c r="N9775" t="s">
        <v>3940</v>
      </c>
      <c r="O9775">
        <v>23</v>
      </c>
      <c r="P9775">
        <v>3</v>
      </c>
      <c r="Q9775" t="s">
        <v>75</v>
      </c>
      <c r="R9775" t="s">
        <v>8304</v>
      </c>
      <c r="S9775">
        <v>23.23</v>
      </c>
      <c r="T9775">
        <v>74</v>
      </c>
      <c r="U9775" t="s">
        <v>33</v>
      </c>
      <c r="V9775" s="2">
        <v>43554</v>
      </c>
      <c r="W9775" t="s">
        <v>39</v>
      </c>
      <c r="X9775" t="s">
        <v>77</v>
      </c>
      <c r="Y9775" t="s">
        <v>64</v>
      </c>
    </row>
    <row r="9776" spans="1:25" hidden="1" x14ac:dyDescent="0.35">
      <c r="A9776">
        <v>4</v>
      </c>
      <c r="B9776" t="s">
        <v>43</v>
      </c>
      <c r="C9776">
        <v>6</v>
      </c>
      <c r="D9776" t="s">
        <v>26</v>
      </c>
      <c r="E9776" t="s">
        <v>122</v>
      </c>
      <c r="F9776" t="s">
        <v>13</v>
      </c>
      <c r="G9776" t="s">
        <v>502</v>
      </c>
      <c r="H9776" s="1">
        <v>0.2</v>
      </c>
      <c r="I9776" s="2">
        <v>43550</v>
      </c>
      <c r="J9776" t="s">
        <v>6261</v>
      </c>
      <c r="K9776" t="s">
        <v>73</v>
      </c>
      <c r="L9776">
        <v>77070</v>
      </c>
      <c r="M9776">
        <v>1113</v>
      </c>
      <c r="N9776" t="s">
        <v>3481</v>
      </c>
      <c r="O9776">
        <v>2</v>
      </c>
      <c r="P9776">
        <v>3</v>
      </c>
      <c r="Q9776" t="s">
        <v>75</v>
      </c>
      <c r="R9776" t="s">
        <v>8304</v>
      </c>
      <c r="S9776">
        <v>2.42</v>
      </c>
      <c r="T9776">
        <v>32</v>
      </c>
      <c r="U9776" t="s">
        <v>33</v>
      </c>
      <c r="V9776" s="2">
        <v>43554</v>
      </c>
      <c r="W9776" t="s">
        <v>39</v>
      </c>
      <c r="X9776" t="s">
        <v>77</v>
      </c>
      <c r="Y9776" t="s">
        <v>42</v>
      </c>
    </row>
    <row r="9777" spans="1:25" hidden="1" x14ac:dyDescent="0.35">
      <c r="A9777">
        <v>4</v>
      </c>
      <c r="B9777" t="s">
        <v>43</v>
      </c>
      <c r="C9777">
        <v>6</v>
      </c>
      <c r="D9777" t="s">
        <v>26</v>
      </c>
      <c r="E9777" t="s">
        <v>122</v>
      </c>
      <c r="F9777" t="s">
        <v>13</v>
      </c>
      <c r="G9777" t="s">
        <v>502</v>
      </c>
      <c r="H9777" s="1">
        <v>0.8</v>
      </c>
      <c r="I9777" s="2">
        <v>43550</v>
      </c>
      <c r="J9777" t="s">
        <v>6261</v>
      </c>
      <c r="K9777" t="s">
        <v>73</v>
      </c>
      <c r="L9777">
        <v>77070</v>
      </c>
      <c r="M9777">
        <v>286</v>
      </c>
      <c r="N9777" t="s">
        <v>3575</v>
      </c>
      <c r="O9777">
        <v>-227</v>
      </c>
      <c r="P9777">
        <v>8</v>
      </c>
      <c r="Q9777" t="s">
        <v>75</v>
      </c>
      <c r="R9777" t="s">
        <v>8304</v>
      </c>
      <c r="S9777">
        <v>-226.64</v>
      </c>
      <c r="T9777">
        <v>87</v>
      </c>
      <c r="U9777" t="s">
        <v>33</v>
      </c>
      <c r="V9777" s="2">
        <v>43554</v>
      </c>
      <c r="W9777" t="s">
        <v>39</v>
      </c>
      <c r="X9777" t="s">
        <v>77</v>
      </c>
      <c r="Y9777" t="s">
        <v>56</v>
      </c>
    </row>
    <row r="9778" spans="1:25" hidden="1" x14ac:dyDescent="0.35">
      <c r="A9778">
        <v>4</v>
      </c>
      <c r="B9778" t="s">
        <v>43</v>
      </c>
      <c r="C9778">
        <v>6</v>
      </c>
      <c r="D9778" t="s">
        <v>50</v>
      </c>
      <c r="E9778" t="s">
        <v>122</v>
      </c>
      <c r="F9778" t="s">
        <v>13</v>
      </c>
      <c r="G9778" t="s">
        <v>502</v>
      </c>
      <c r="H9778" s="1">
        <v>0.2</v>
      </c>
      <c r="I9778" s="2">
        <v>43550</v>
      </c>
      <c r="J9778" t="s">
        <v>6261</v>
      </c>
      <c r="K9778" t="s">
        <v>73</v>
      </c>
      <c r="L9778">
        <v>77070</v>
      </c>
      <c r="M9778">
        <v>1469</v>
      </c>
      <c r="N9778" t="s">
        <v>842</v>
      </c>
      <c r="O9778">
        <v>2</v>
      </c>
      <c r="P9778">
        <v>5</v>
      </c>
      <c r="Q9778" t="s">
        <v>75</v>
      </c>
      <c r="R9778" t="s">
        <v>8304</v>
      </c>
      <c r="S9778">
        <v>1.8</v>
      </c>
      <c r="T9778">
        <v>144</v>
      </c>
      <c r="U9778" t="s">
        <v>33</v>
      </c>
      <c r="V9778" s="2">
        <v>43554</v>
      </c>
      <c r="W9778" t="s">
        <v>39</v>
      </c>
      <c r="X9778" t="s">
        <v>77</v>
      </c>
      <c r="Y9778" t="s">
        <v>113</v>
      </c>
    </row>
    <row r="9779" spans="1:25" hidden="1" x14ac:dyDescent="0.35">
      <c r="A9779">
        <v>4</v>
      </c>
      <c r="B9779" t="s">
        <v>43</v>
      </c>
      <c r="C9779">
        <v>6</v>
      </c>
      <c r="D9779" t="s">
        <v>50</v>
      </c>
      <c r="E9779" t="s">
        <v>122</v>
      </c>
      <c r="F9779" t="s">
        <v>13</v>
      </c>
      <c r="G9779" t="s">
        <v>502</v>
      </c>
      <c r="H9779" s="1">
        <v>0.2</v>
      </c>
      <c r="I9779" s="2">
        <v>43550</v>
      </c>
      <c r="J9779" t="s">
        <v>6261</v>
      </c>
      <c r="K9779" t="s">
        <v>73</v>
      </c>
      <c r="L9779">
        <v>77070</v>
      </c>
      <c r="M9779">
        <v>404</v>
      </c>
      <c r="N9779" t="s">
        <v>822</v>
      </c>
      <c r="O9779">
        <v>570</v>
      </c>
      <c r="P9779">
        <v>5</v>
      </c>
      <c r="Q9779" t="s">
        <v>75</v>
      </c>
      <c r="R9779" t="s">
        <v>8304</v>
      </c>
      <c r="S9779">
        <v>569.99</v>
      </c>
      <c r="T9779">
        <v>2400</v>
      </c>
      <c r="U9779" t="s">
        <v>33</v>
      </c>
      <c r="V9779" s="2">
        <v>43554</v>
      </c>
      <c r="W9779" t="s">
        <v>39</v>
      </c>
      <c r="X9779" t="s">
        <v>77</v>
      </c>
      <c r="Y9779" t="s">
        <v>727</v>
      </c>
    </row>
    <row r="9780" spans="1:25" hidden="1" x14ac:dyDescent="0.35">
      <c r="A9780">
        <v>6</v>
      </c>
      <c r="B9780" t="s">
        <v>10</v>
      </c>
      <c r="C9780">
        <v>6</v>
      </c>
      <c r="D9780" t="s">
        <v>26</v>
      </c>
      <c r="E9780" t="s">
        <v>122</v>
      </c>
      <c r="F9780" t="s">
        <v>13</v>
      </c>
      <c r="G9780" t="s">
        <v>893</v>
      </c>
      <c r="H9780" s="1">
        <v>0.2</v>
      </c>
      <c r="I9780" s="2">
        <v>43570</v>
      </c>
      <c r="J9780" t="s">
        <v>7437</v>
      </c>
      <c r="K9780" t="s">
        <v>73</v>
      </c>
      <c r="L9780">
        <v>77041</v>
      </c>
      <c r="M9780">
        <v>1810</v>
      </c>
      <c r="N9780" t="s">
        <v>7408</v>
      </c>
      <c r="O9780">
        <v>7</v>
      </c>
      <c r="P9780">
        <v>4</v>
      </c>
      <c r="Q9780" t="s">
        <v>75</v>
      </c>
      <c r="R9780" t="s">
        <v>8304</v>
      </c>
      <c r="S9780">
        <v>7.26</v>
      </c>
      <c r="T9780">
        <v>21</v>
      </c>
      <c r="U9780" t="s">
        <v>76</v>
      </c>
      <c r="V9780" s="2">
        <v>43576</v>
      </c>
      <c r="W9780" t="s">
        <v>39</v>
      </c>
      <c r="X9780" t="s">
        <v>77</v>
      </c>
      <c r="Y9780" t="s">
        <v>64</v>
      </c>
    </row>
    <row r="9781" spans="1:25" x14ac:dyDescent="0.35">
      <c r="A9781">
        <v>5</v>
      </c>
      <c r="B9781" t="s">
        <v>43</v>
      </c>
      <c r="C9781">
        <v>6</v>
      </c>
      <c r="D9781" t="s">
        <v>11</v>
      </c>
      <c r="E9781" t="s">
        <v>1389</v>
      </c>
      <c r="F9781" t="s">
        <v>13</v>
      </c>
      <c r="G9781" t="s">
        <v>212</v>
      </c>
      <c r="H9781" s="1">
        <v>0</v>
      </c>
      <c r="I9781" s="2">
        <v>43778</v>
      </c>
      <c r="J9781" t="s">
        <v>2663</v>
      </c>
      <c r="K9781" t="s">
        <v>30</v>
      </c>
      <c r="L9781">
        <v>92054</v>
      </c>
      <c r="M9781">
        <v>592</v>
      </c>
      <c r="N9781" t="s">
        <v>766</v>
      </c>
      <c r="O9781">
        <v>21</v>
      </c>
      <c r="P9781">
        <v>8</v>
      </c>
      <c r="Q9781" t="s">
        <v>32</v>
      </c>
      <c r="R9781" t="s">
        <v>8304</v>
      </c>
      <c r="S9781">
        <v>20.73</v>
      </c>
      <c r="T9781">
        <v>47</v>
      </c>
      <c r="U9781" t="s">
        <v>19</v>
      </c>
      <c r="V9781" s="2">
        <v>43783</v>
      </c>
      <c r="W9781" t="s">
        <v>39</v>
      </c>
      <c r="X9781" t="s">
        <v>34</v>
      </c>
      <c r="Y9781" t="s">
        <v>47</v>
      </c>
    </row>
    <row r="9782" spans="1:25" x14ac:dyDescent="0.35">
      <c r="A9782">
        <v>4</v>
      </c>
      <c r="B9782" t="s">
        <v>43</v>
      </c>
      <c r="C9782">
        <v>6</v>
      </c>
      <c r="D9782" t="s">
        <v>26</v>
      </c>
      <c r="E9782" t="s">
        <v>88</v>
      </c>
      <c r="F9782" t="s">
        <v>13</v>
      </c>
      <c r="G9782" t="s">
        <v>1093</v>
      </c>
      <c r="H9782" s="1">
        <v>0</v>
      </c>
      <c r="I9782" s="2">
        <v>43590</v>
      </c>
      <c r="J9782" t="s">
        <v>4475</v>
      </c>
      <c r="K9782" t="s">
        <v>30</v>
      </c>
      <c r="L9782">
        <v>94122</v>
      </c>
      <c r="M9782">
        <v>1256</v>
      </c>
      <c r="N9782" t="s">
        <v>3704</v>
      </c>
      <c r="O9782">
        <v>12</v>
      </c>
      <c r="P9782">
        <v>2</v>
      </c>
      <c r="Q9782" t="s">
        <v>32</v>
      </c>
      <c r="R9782" t="s">
        <v>8304</v>
      </c>
      <c r="S9782">
        <v>11.58</v>
      </c>
      <c r="T9782">
        <v>23</v>
      </c>
      <c r="U9782" t="s">
        <v>19</v>
      </c>
      <c r="V9782" s="2">
        <v>43594</v>
      </c>
      <c r="W9782" t="s">
        <v>39</v>
      </c>
      <c r="X9782" t="s">
        <v>34</v>
      </c>
      <c r="Y9782" t="s">
        <v>119</v>
      </c>
    </row>
    <row r="9783" spans="1:25" hidden="1" x14ac:dyDescent="0.35">
      <c r="A9783">
        <v>0</v>
      </c>
      <c r="B9783" t="s">
        <v>10</v>
      </c>
      <c r="C9783">
        <v>0</v>
      </c>
      <c r="D9783" t="s">
        <v>11</v>
      </c>
      <c r="E9783" t="s">
        <v>65</v>
      </c>
      <c r="F9783" t="s">
        <v>13</v>
      </c>
      <c r="G9783" t="s">
        <v>1151</v>
      </c>
      <c r="H9783" s="1">
        <v>0.2</v>
      </c>
      <c r="I9783" s="2">
        <v>43719</v>
      </c>
      <c r="J9783" t="s">
        <v>1817</v>
      </c>
      <c r="K9783" t="s">
        <v>30</v>
      </c>
      <c r="L9783">
        <v>98105</v>
      </c>
      <c r="M9783">
        <v>1204</v>
      </c>
      <c r="N9783" t="s">
        <v>1818</v>
      </c>
      <c r="O9783">
        <v>9</v>
      </c>
      <c r="P9783">
        <v>2</v>
      </c>
      <c r="Q9783" t="s">
        <v>32</v>
      </c>
      <c r="R9783" t="s">
        <v>8304</v>
      </c>
      <c r="S9783">
        <v>8.8800000000000008</v>
      </c>
      <c r="T9783">
        <v>178</v>
      </c>
      <c r="U9783" t="s">
        <v>19</v>
      </c>
      <c r="V9783" s="2">
        <v>43719</v>
      </c>
      <c r="W9783" t="s">
        <v>773</v>
      </c>
      <c r="X9783" t="s">
        <v>69</v>
      </c>
      <c r="Y9783" t="s">
        <v>24</v>
      </c>
    </row>
    <row r="9784" spans="1:25" hidden="1" x14ac:dyDescent="0.35">
      <c r="A9784">
        <v>0</v>
      </c>
      <c r="B9784" t="s">
        <v>10</v>
      </c>
      <c r="C9784">
        <v>0</v>
      </c>
      <c r="D9784" t="s">
        <v>26</v>
      </c>
      <c r="E9784" t="s">
        <v>65</v>
      </c>
      <c r="F9784" t="s">
        <v>13</v>
      </c>
      <c r="G9784" t="s">
        <v>1151</v>
      </c>
      <c r="H9784" s="1">
        <v>0</v>
      </c>
      <c r="I9784" s="2">
        <v>43719</v>
      </c>
      <c r="J9784" t="s">
        <v>1817</v>
      </c>
      <c r="K9784" t="s">
        <v>30</v>
      </c>
      <c r="L9784">
        <v>98105</v>
      </c>
      <c r="M9784">
        <v>1830</v>
      </c>
      <c r="N9784" t="s">
        <v>1178</v>
      </c>
      <c r="O9784">
        <v>9</v>
      </c>
      <c r="P9784">
        <v>3</v>
      </c>
      <c r="Q9784" t="s">
        <v>32</v>
      </c>
      <c r="R9784" t="s">
        <v>8304</v>
      </c>
      <c r="S9784">
        <v>9.33</v>
      </c>
      <c r="T9784">
        <v>19</v>
      </c>
      <c r="U9784" t="s">
        <v>19</v>
      </c>
      <c r="V9784" s="2">
        <v>43719</v>
      </c>
      <c r="W9784" t="s">
        <v>773</v>
      </c>
      <c r="X9784" t="s">
        <v>69</v>
      </c>
      <c r="Y9784" t="s">
        <v>64</v>
      </c>
    </row>
    <row r="9785" spans="1:25" hidden="1" x14ac:dyDescent="0.35">
      <c r="A9785">
        <v>0</v>
      </c>
      <c r="B9785" t="s">
        <v>10</v>
      </c>
      <c r="C9785">
        <v>0</v>
      </c>
      <c r="D9785" t="s">
        <v>26</v>
      </c>
      <c r="E9785" t="s">
        <v>65</v>
      </c>
      <c r="F9785" t="s">
        <v>13</v>
      </c>
      <c r="G9785" t="s">
        <v>1151</v>
      </c>
      <c r="H9785" s="1">
        <v>0</v>
      </c>
      <c r="I9785" s="2">
        <v>43719</v>
      </c>
      <c r="J9785" t="s">
        <v>1817</v>
      </c>
      <c r="K9785" t="s">
        <v>30</v>
      </c>
      <c r="L9785">
        <v>98105</v>
      </c>
      <c r="M9785">
        <v>1685</v>
      </c>
      <c r="N9785" t="s">
        <v>1179</v>
      </c>
      <c r="O9785">
        <v>34</v>
      </c>
      <c r="P9785">
        <v>11</v>
      </c>
      <c r="Q9785" t="s">
        <v>32</v>
      </c>
      <c r="R9785" t="s">
        <v>8304</v>
      </c>
      <c r="S9785">
        <v>34.21</v>
      </c>
      <c r="T9785">
        <v>71</v>
      </c>
      <c r="U9785" t="s">
        <v>19</v>
      </c>
      <c r="V9785" s="2">
        <v>43719</v>
      </c>
      <c r="W9785" t="s">
        <v>773</v>
      </c>
      <c r="X9785" t="s">
        <v>69</v>
      </c>
      <c r="Y9785" t="s">
        <v>64</v>
      </c>
    </row>
    <row r="9786" spans="1:25" hidden="1" x14ac:dyDescent="0.35">
      <c r="A9786">
        <v>0</v>
      </c>
      <c r="B9786" t="s">
        <v>10</v>
      </c>
      <c r="C9786">
        <v>0</v>
      </c>
      <c r="D9786" t="s">
        <v>26</v>
      </c>
      <c r="E9786" t="s">
        <v>65</v>
      </c>
      <c r="F9786" t="s">
        <v>13</v>
      </c>
      <c r="G9786" t="s">
        <v>1151</v>
      </c>
      <c r="H9786" s="1">
        <v>0.2</v>
      </c>
      <c r="I9786" s="2">
        <v>43719</v>
      </c>
      <c r="J9786" t="s">
        <v>1817</v>
      </c>
      <c r="K9786" t="s">
        <v>30</v>
      </c>
      <c r="L9786">
        <v>98105</v>
      </c>
      <c r="M9786">
        <v>898</v>
      </c>
      <c r="N9786" t="s">
        <v>2778</v>
      </c>
      <c r="O9786">
        <v>460</v>
      </c>
      <c r="P9786">
        <v>5</v>
      </c>
      <c r="Q9786" t="s">
        <v>32</v>
      </c>
      <c r="R9786" t="s">
        <v>8304</v>
      </c>
      <c r="S9786">
        <v>459.99</v>
      </c>
      <c r="T9786">
        <v>1472</v>
      </c>
      <c r="U9786" t="s">
        <v>19</v>
      </c>
      <c r="V9786" s="2">
        <v>43719</v>
      </c>
      <c r="W9786" t="s">
        <v>773</v>
      </c>
      <c r="X9786" t="s">
        <v>69</v>
      </c>
      <c r="Y9786" t="s">
        <v>54</v>
      </c>
    </row>
    <row r="9787" spans="1:25" hidden="1" x14ac:dyDescent="0.35">
      <c r="A9787">
        <v>0</v>
      </c>
      <c r="B9787" t="s">
        <v>10</v>
      </c>
      <c r="C9787">
        <v>0</v>
      </c>
      <c r="D9787" t="s">
        <v>50</v>
      </c>
      <c r="E9787" t="s">
        <v>65</v>
      </c>
      <c r="F9787" t="s">
        <v>13</v>
      </c>
      <c r="G9787" t="s">
        <v>1151</v>
      </c>
      <c r="H9787" s="1">
        <v>0.2</v>
      </c>
      <c r="I9787" s="2">
        <v>43719</v>
      </c>
      <c r="J9787" t="s">
        <v>1817</v>
      </c>
      <c r="K9787" t="s">
        <v>30</v>
      </c>
      <c r="L9787">
        <v>98105</v>
      </c>
      <c r="M9787">
        <v>933</v>
      </c>
      <c r="N9787" t="s">
        <v>4842</v>
      </c>
      <c r="O9787">
        <v>-18</v>
      </c>
      <c r="P9787">
        <v>5</v>
      </c>
      <c r="Q9787" t="s">
        <v>32</v>
      </c>
      <c r="R9787" t="s">
        <v>8304</v>
      </c>
      <c r="S9787">
        <v>-17.989999999999998</v>
      </c>
      <c r="T9787">
        <v>80</v>
      </c>
      <c r="U9787" t="s">
        <v>19</v>
      </c>
      <c r="V9787" s="2">
        <v>43719</v>
      </c>
      <c r="W9787" t="s">
        <v>773</v>
      </c>
      <c r="X9787" t="s">
        <v>69</v>
      </c>
      <c r="Y9787" t="s">
        <v>52</v>
      </c>
    </row>
    <row r="9788" spans="1:25" hidden="1" x14ac:dyDescent="0.35">
      <c r="A9788">
        <v>5</v>
      </c>
      <c r="B9788" t="s">
        <v>43</v>
      </c>
      <c r="C9788">
        <v>6</v>
      </c>
      <c r="D9788" t="s">
        <v>11</v>
      </c>
      <c r="E9788" t="s">
        <v>333</v>
      </c>
      <c r="F9788" t="s">
        <v>13</v>
      </c>
      <c r="G9788" t="s">
        <v>2138</v>
      </c>
      <c r="H9788" s="1">
        <v>0.2</v>
      </c>
      <c r="I9788" s="2">
        <v>43664</v>
      </c>
      <c r="J9788" t="s">
        <v>2685</v>
      </c>
      <c r="K9788" t="s">
        <v>30</v>
      </c>
      <c r="L9788">
        <v>85023</v>
      </c>
      <c r="M9788">
        <v>753</v>
      </c>
      <c r="N9788" t="s">
        <v>8103</v>
      </c>
      <c r="O9788">
        <v>10</v>
      </c>
      <c r="P9788">
        <v>2</v>
      </c>
      <c r="Q9788" t="s">
        <v>32</v>
      </c>
      <c r="R9788" t="s">
        <v>8304</v>
      </c>
      <c r="S9788">
        <v>10.1</v>
      </c>
      <c r="T9788">
        <v>162</v>
      </c>
      <c r="U9788" t="s">
        <v>19</v>
      </c>
      <c r="V9788" s="2">
        <v>43669</v>
      </c>
      <c r="W9788" t="s">
        <v>39</v>
      </c>
      <c r="X9788" t="s">
        <v>199</v>
      </c>
      <c r="Y9788" t="s">
        <v>24</v>
      </c>
    </row>
    <row r="9789" spans="1:25" hidden="1" x14ac:dyDescent="0.35">
      <c r="A9789">
        <v>5</v>
      </c>
      <c r="B9789" t="s">
        <v>43</v>
      </c>
      <c r="C9789">
        <v>6</v>
      </c>
      <c r="D9789" t="s">
        <v>11</v>
      </c>
      <c r="E9789" t="s">
        <v>333</v>
      </c>
      <c r="F9789" t="s">
        <v>13</v>
      </c>
      <c r="G9789" t="s">
        <v>2138</v>
      </c>
      <c r="H9789" s="1">
        <v>0.2</v>
      </c>
      <c r="I9789" s="2">
        <v>43664</v>
      </c>
      <c r="J9789" t="s">
        <v>2685</v>
      </c>
      <c r="K9789" t="s">
        <v>30</v>
      </c>
      <c r="L9789">
        <v>85023</v>
      </c>
      <c r="M9789">
        <v>807</v>
      </c>
      <c r="N9789" t="s">
        <v>8106</v>
      </c>
      <c r="O9789">
        <v>-43</v>
      </c>
      <c r="P9789">
        <v>3</v>
      </c>
      <c r="Q9789" t="s">
        <v>32</v>
      </c>
      <c r="R9789" t="s">
        <v>8304</v>
      </c>
      <c r="S9789">
        <v>-42.9</v>
      </c>
      <c r="T9789">
        <v>312</v>
      </c>
      <c r="U9789" t="s">
        <v>19</v>
      </c>
      <c r="V9789" s="2">
        <v>43669</v>
      </c>
      <c r="W9789" t="s">
        <v>39</v>
      </c>
      <c r="X9789" t="s">
        <v>199</v>
      </c>
      <c r="Y9789" t="s">
        <v>24</v>
      </c>
    </row>
    <row r="9790" spans="1:25" hidden="1" x14ac:dyDescent="0.35">
      <c r="A9790">
        <v>5</v>
      </c>
      <c r="B9790" t="s">
        <v>43</v>
      </c>
      <c r="C9790">
        <v>6</v>
      </c>
      <c r="D9790" t="s">
        <v>11</v>
      </c>
      <c r="E9790" t="s">
        <v>333</v>
      </c>
      <c r="F9790" t="s">
        <v>13</v>
      </c>
      <c r="G9790" t="s">
        <v>2138</v>
      </c>
      <c r="H9790" s="1">
        <v>0.5</v>
      </c>
      <c r="I9790" s="2">
        <v>43664</v>
      </c>
      <c r="J9790" t="s">
        <v>2685</v>
      </c>
      <c r="K9790" t="s">
        <v>30</v>
      </c>
      <c r="L9790">
        <v>85023</v>
      </c>
      <c r="M9790">
        <v>423</v>
      </c>
      <c r="N9790" t="s">
        <v>8202</v>
      </c>
      <c r="O9790">
        <v>-449</v>
      </c>
      <c r="P9790">
        <v>5</v>
      </c>
      <c r="Q9790" t="s">
        <v>32</v>
      </c>
      <c r="R9790" t="s">
        <v>8304</v>
      </c>
      <c r="S9790">
        <v>-448.9</v>
      </c>
      <c r="T9790">
        <v>802</v>
      </c>
      <c r="U9790" t="s">
        <v>19</v>
      </c>
      <c r="V9790" s="2">
        <v>43669</v>
      </c>
      <c r="W9790" t="s">
        <v>39</v>
      </c>
      <c r="X9790" t="s">
        <v>199</v>
      </c>
      <c r="Y9790" t="s">
        <v>41</v>
      </c>
    </row>
    <row r="9791" spans="1:25" hidden="1" x14ac:dyDescent="0.35">
      <c r="A9791">
        <v>5</v>
      </c>
      <c r="B9791" t="s">
        <v>43</v>
      </c>
      <c r="C9791">
        <v>6</v>
      </c>
      <c r="D9791" t="s">
        <v>26</v>
      </c>
      <c r="E9791" t="s">
        <v>333</v>
      </c>
      <c r="F9791" t="s">
        <v>13</v>
      </c>
      <c r="G9791" t="s">
        <v>2138</v>
      </c>
      <c r="H9791" s="1">
        <v>0.2</v>
      </c>
      <c r="I9791" s="2">
        <v>43664</v>
      </c>
      <c r="J9791" t="s">
        <v>2685</v>
      </c>
      <c r="K9791" t="s">
        <v>30</v>
      </c>
      <c r="L9791">
        <v>85023</v>
      </c>
      <c r="M9791">
        <v>1355</v>
      </c>
      <c r="N9791" t="s">
        <v>4647</v>
      </c>
      <c r="O9791">
        <v>5</v>
      </c>
      <c r="P9791">
        <v>2</v>
      </c>
      <c r="Q9791" t="s">
        <v>32</v>
      </c>
      <c r="R9791" t="s">
        <v>8304</v>
      </c>
      <c r="S9791">
        <v>5.23</v>
      </c>
      <c r="T9791">
        <v>16</v>
      </c>
      <c r="U9791" t="s">
        <v>19</v>
      </c>
      <c r="V9791" s="2">
        <v>43669</v>
      </c>
      <c r="W9791" t="s">
        <v>39</v>
      </c>
      <c r="X9791" t="s">
        <v>199</v>
      </c>
      <c r="Y9791" t="s">
        <v>64</v>
      </c>
    </row>
    <row r="9792" spans="1:25" hidden="1" x14ac:dyDescent="0.35">
      <c r="A9792">
        <v>5</v>
      </c>
      <c r="B9792" t="s">
        <v>43</v>
      </c>
      <c r="C9792">
        <v>6</v>
      </c>
      <c r="D9792" t="s">
        <v>26</v>
      </c>
      <c r="E9792" t="s">
        <v>333</v>
      </c>
      <c r="F9792" t="s">
        <v>13</v>
      </c>
      <c r="G9792" t="s">
        <v>2138</v>
      </c>
      <c r="H9792" s="1">
        <v>0.7</v>
      </c>
      <c r="I9792" s="2">
        <v>43664</v>
      </c>
      <c r="J9792" t="s">
        <v>2685</v>
      </c>
      <c r="K9792" t="s">
        <v>30</v>
      </c>
      <c r="L9792">
        <v>85023</v>
      </c>
      <c r="M9792">
        <v>46</v>
      </c>
      <c r="N9792" t="s">
        <v>3178</v>
      </c>
      <c r="O9792">
        <v>-6</v>
      </c>
      <c r="P9792">
        <v>4</v>
      </c>
      <c r="Q9792" t="s">
        <v>32</v>
      </c>
      <c r="R9792" t="s">
        <v>8304</v>
      </c>
      <c r="S9792">
        <v>-6.12</v>
      </c>
      <c r="T9792">
        <v>8</v>
      </c>
      <c r="U9792" t="s">
        <v>19</v>
      </c>
      <c r="V9792" s="2">
        <v>43669</v>
      </c>
      <c r="W9792" t="s">
        <v>39</v>
      </c>
      <c r="X9792" t="s">
        <v>199</v>
      </c>
      <c r="Y9792" t="s">
        <v>54</v>
      </c>
    </row>
    <row r="9793" spans="1:25" hidden="1" x14ac:dyDescent="0.35">
      <c r="A9793">
        <v>7</v>
      </c>
      <c r="B9793" t="s">
        <v>25</v>
      </c>
      <c r="C9793">
        <v>6</v>
      </c>
      <c r="D9793" t="s">
        <v>26</v>
      </c>
      <c r="E9793" t="s">
        <v>1751</v>
      </c>
      <c r="F9793" t="s">
        <v>13</v>
      </c>
      <c r="G9793" t="s">
        <v>7070</v>
      </c>
      <c r="H9793" s="1">
        <v>0.8</v>
      </c>
      <c r="I9793" s="2">
        <v>43566</v>
      </c>
      <c r="J9793" t="s">
        <v>7451</v>
      </c>
      <c r="K9793" t="s">
        <v>73</v>
      </c>
      <c r="L9793">
        <v>79424</v>
      </c>
      <c r="M9793">
        <v>674</v>
      </c>
      <c r="N9793" t="s">
        <v>261</v>
      </c>
      <c r="O9793">
        <v>-17</v>
      </c>
      <c r="P9793">
        <v>3</v>
      </c>
      <c r="Q9793" t="s">
        <v>75</v>
      </c>
      <c r="R9793" t="s">
        <v>8304</v>
      </c>
      <c r="S9793">
        <v>-17.05</v>
      </c>
      <c r="T9793">
        <v>11</v>
      </c>
      <c r="U9793" t="s">
        <v>76</v>
      </c>
      <c r="V9793" s="2">
        <v>43573</v>
      </c>
      <c r="W9793" t="s">
        <v>39</v>
      </c>
      <c r="X9793" t="s">
        <v>77</v>
      </c>
      <c r="Y9793" t="s">
        <v>54</v>
      </c>
    </row>
    <row r="9794" spans="1:25" x14ac:dyDescent="0.35">
      <c r="A9794">
        <v>3</v>
      </c>
      <c r="B9794" t="s">
        <v>10</v>
      </c>
      <c r="C9794">
        <v>3</v>
      </c>
      <c r="D9794" t="s">
        <v>26</v>
      </c>
      <c r="E9794" t="s">
        <v>27</v>
      </c>
      <c r="F9794" t="s">
        <v>13</v>
      </c>
      <c r="G9794" t="s">
        <v>1916</v>
      </c>
      <c r="H9794" s="1">
        <v>0</v>
      </c>
      <c r="I9794" s="2">
        <v>43680</v>
      </c>
      <c r="J9794" t="s">
        <v>3659</v>
      </c>
      <c r="K9794" t="s">
        <v>30</v>
      </c>
      <c r="L9794">
        <v>90004</v>
      </c>
      <c r="M9794">
        <v>637</v>
      </c>
      <c r="N9794" t="s">
        <v>3371</v>
      </c>
      <c r="O9794">
        <v>24</v>
      </c>
      <c r="P9794">
        <v>3</v>
      </c>
      <c r="Q9794" t="s">
        <v>32</v>
      </c>
      <c r="R9794" t="s">
        <v>8304</v>
      </c>
      <c r="S9794">
        <v>23.97</v>
      </c>
      <c r="T9794">
        <v>100</v>
      </c>
      <c r="U9794" t="s">
        <v>19</v>
      </c>
      <c r="V9794" s="2">
        <v>43683</v>
      </c>
      <c r="W9794" t="s">
        <v>20</v>
      </c>
      <c r="X9794" t="s">
        <v>34</v>
      </c>
      <c r="Y9794" t="s">
        <v>42</v>
      </c>
    </row>
    <row r="9795" spans="1:25" hidden="1" x14ac:dyDescent="0.35">
      <c r="A9795">
        <v>4</v>
      </c>
      <c r="B9795" t="s">
        <v>43</v>
      </c>
      <c r="C9795">
        <v>6</v>
      </c>
      <c r="D9795" t="s">
        <v>26</v>
      </c>
      <c r="E9795" t="s">
        <v>1758</v>
      </c>
      <c r="F9795" t="s">
        <v>13</v>
      </c>
      <c r="G9795" t="s">
        <v>2350</v>
      </c>
      <c r="H9795" s="1">
        <v>0</v>
      </c>
      <c r="I9795" s="2">
        <v>43544</v>
      </c>
      <c r="J9795" t="s">
        <v>4047</v>
      </c>
      <c r="K9795" t="s">
        <v>102</v>
      </c>
      <c r="L9795">
        <v>6457</v>
      </c>
      <c r="M9795">
        <v>1787</v>
      </c>
      <c r="N9795" t="s">
        <v>4048</v>
      </c>
      <c r="O9795">
        <v>28</v>
      </c>
      <c r="P9795">
        <v>2</v>
      </c>
      <c r="Q9795" t="s">
        <v>104</v>
      </c>
      <c r="R9795" t="s">
        <v>8304</v>
      </c>
      <c r="S9795">
        <v>27.88</v>
      </c>
      <c r="T9795">
        <v>62</v>
      </c>
      <c r="U9795" t="s">
        <v>19</v>
      </c>
      <c r="V9795" s="2">
        <v>43548</v>
      </c>
      <c r="W9795" t="s">
        <v>39</v>
      </c>
      <c r="X9795" t="s">
        <v>461</v>
      </c>
      <c r="Y9795" t="s">
        <v>64</v>
      </c>
    </row>
    <row r="9796" spans="1:25" hidden="1" x14ac:dyDescent="0.35">
      <c r="A9796">
        <v>4</v>
      </c>
      <c r="B9796" t="s">
        <v>43</v>
      </c>
      <c r="C9796">
        <v>6</v>
      </c>
      <c r="D9796" t="s">
        <v>50</v>
      </c>
      <c r="E9796" t="s">
        <v>1758</v>
      </c>
      <c r="F9796" t="s">
        <v>13</v>
      </c>
      <c r="G9796" t="s">
        <v>2350</v>
      </c>
      <c r="H9796" s="1">
        <v>0</v>
      </c>
      <c r="I9796" s="2">
        <v>43544</v>
      </c>
      <c r="J9796" t="s">
        <v>4047</v>
      </c>
      <c r="K9796" t="s">
        <v>102</v>
      </c>
      <c r="L9796">
        <v>6457</v>
      </c>
      <c r="M9796">
        <v>1616</v>
      </c>
      <c r="N9796" t="s">
        <v>4885</v>
      </c>
      <c r="O9796">
        <v>38</v>
      </c>
      <c r="P9796">
        <v>2</v>
      </c>
      <c r="Q9796" t="s">
        <v>104</v>
      </c>
      <c r="R9796" t="s">
        <v>8304</v>
      </c>
      <c r="S9796">
        <v>38.08</v>
      </c>
      <c r="T9796">
        <v>238</v>
      </c>
      <c r="U9796" t="s">
        <v>19</v>
      </c>
      <c r="V9796" s="2">
        <v>43548</v>
      </c>
      <c r="W9796" t="s">
        <v>39</v>
      </c>
      <c r="X9796" t="s">
        <v>461</v>
      </c>
      <c r="Y9796" t="s">
        <v>113</v>
      </c>
    </row>
    <row r="9797" spans="1:25" hidden="1" x14ac:dyDescent="0.35">
      <c r="A9797">
        <v>5</v>
      </c>
      <c r="B9797" t="s">
        <v>43</v>
      </c>
      <c r="C9797">
        <v>6</v>
      </c>
      <c r="D9797" t="s">
        <v>26</v>
      </c>
      <c r="E9797" t="s">
        <v>6980</v>
      </c>
      <c r="F9797" t="s">
        <v>13</v>
      </c>
      <c r="G9797" t="s">
        <v>6860</v>
      </c>
      <c r="H9797" s="1">
        <v>0.8</v>
      </c>
      <c r="I9797" s="2">
        <v>43585</v>
      </c>
      <c r="J9797" t="s">
        <v>7458</v>
      </c>
      <c r="K9797" t="s">
        <v>73</v>
      </c>
      <c r="L9797">
        <v>61832</v>
      </c>
      <c r="M9797">
        <v>694</v>
      </c>
      <c r="N9797" t="s">
        <v>1344</v>
      </c>
      <c r="O9797">
        <v>-69</v>
      </c>
      <c r="P9797">
        <v>7</v>
      </c>
      <c r="Q9797" t="s">
        <v>75</v>
      </c>
      <c r="R9797" t="s">
        <v>8304</v>
      </c>
      <c r="S9797">
        <v>-69.400000000000006</v>
      </c>
      <c r="T9797">
        <v>43</v>
      </c>
      <c r="U9797" t="s">
        <v>76</v>
      </c>
      <c r="V9797" s="2">
        <v>43590</v>
      </c>
      <c r="W9797" t="s">
        <v>39</v>
      </c>
      <c r="X9797" t="s">
        <v>139</v>
      </c>
      <c r="Y9797" t="s">
        <v>54</v>
      </c>
    </row>
    <row r="9798" spans="1:25" hidden="1" x14ac:dyDescent="0.35">
      <c r="A9798">
        <v>4</v>
      </c>
      <c r="B9798" t="s">
        <v>43</v>
      </c>
      <c r="C9798">
        <v>6</v>
      </c>
      <c r="D9798" t="s">
        <v>26</v>
      </c>
      <c r="E9798" t="s">
        <v>607</v>
      </c>
      <c r="F9798" t="s">
        <v>13</v>
      </c>
      <c r="G9798" t="s">
        <v>608</v>
      </c>
      <c r="H9798" s="1">
        <v>0.2</v>
      </c>
      <c r="I9798" s="2">
        <v>43808</v>
      </c>
      <c r="J9798" t="s">
        <v>609</v>
      </c>
      <c r="K9798" t="s">
        <v>102</v>
      </c>
      <c r="L9798">
        <v>45231</v>
      </c>
      <c r="M9798">
        <v>1375</v>
      </c>
      <c r="N9798" t="s">
        <v>610</v>
      </c>
      <c r="O9798">
        <v>-7</v>
      </c>
      <c r="P9798">
        <v>1</v>
      </c>
      <c r="Q9798" t="s">
        <v>104</v>
      </c>
      <c r="R9798" t="s">
        <v>8304</v>
      </c>
      <c r="S9798">
        <v>-7.44</v>
      </c>
      <c r="T9798">
        <v>37</v>
      </c>
      <c r="U9798" t="s">
        <v>33</v>
      </c>
      <c r="V9798" s="2">
        <v>43812</v>
      </c>
      <c r="W9798" t="s">
        <v>39</v>
      </c>
      <c r="X9798" t="s">
        <v>309</v>
      </c>
      <c r="Y9798" t="s">
        <v>42</v>
      </c>
    </row>
    <row r="9799" spans="1:25" hidden="1" x14ac:dyDescent="0.35">
      <c r="A9799">
        <v>4</v>
      </c>
      <c r="B9799" t="s">
        <v>43</v>
      </c>
      <c r="C9799">
        <v>6</v>
      </c>
      <c r="D9799" t="s">
        <v>26</v>
      </c>
      <c r="E9799" t="s">
        <v>607</v>
      </c>
      <c r="F9799" t="s">
        <v>13</v>
      </c>
      <c r="G9799" t="s">
        <v>608</v>
      </c>
      <c r="H9799" s="1">
        <v>0.2</v>
      </c>
      <c r="I9799" s="2">
        <v>43808</v>
      </c>
      <c r="J9799" t="s">
        <v>609</v>
      </c>
      <c r="K9799" t="s">
        <v>102</v>
      </c>
      <c r="L9799">
        <v>45231</v>
      </c>
      <c r="M9799">
        <v>1341</v>
      </c>
      <c r="N9799" t="s">
        <v>611</v>
      </c>
      <c r="O9799">
        <v>22</v>
      </c>
      <c r="P9799">
        <v>3</v>
      </c>
      <c r="Q9799" t="s">
        <v>104</v>
      </c>
      <c r="R9799" t="s">
        <v>8304</v>
      </c>
      <c r="S9799">
        <v>21.59</v>
      </c>
      <c r="T9799">
        <v>58</v>
      </c>
      <c r="U9799" t="s">
        <v>33</v>
      </c>
      <c r="V9799" s="2">
        <v>43812</v>
      </c>
      <c r="W9799" t="s">
        <v>39</v>
      </c>
      <c r="X9799" t="s">
        <v>309</v>
      </c>
      <c r="Y9799" t="s">
        <v>119</v>
      </c>
    </row>
    <row r="9800" spans="1:25" hidden="1" x14ac:dyDescent="0.35">
      <c r="A9800">
        <v>3</v>
      </c>
      <c r="B9800" t="s">
        <v>25</v>
      </c>
      <c r="C9800">
        <v>1</v>
      </c>
      <c r="D9800" t="s">
        <v>26</v>
      </c>
      <c r="E9800" t="s">
        <v>329</v>
      </c>
      <c r="F9800" t="s">
        <v>13</v>
      </c>
      <c r="G9800" t="s">
        <v>317</v>
      </c>
      <c r="H9800" s="1">
        <v>0.2</v>
      </c>
      <c r="I9800" s="2">
        <v>43771</v>
      </c>
      <c r="J9800" t="s">
        <v>5836</v>
      </c>
      <c r="K9800" t="s">
        <v>73</v>
      </c>
      <c r="L9800">
        <v>61701</v>
      </c>
      <c r="M9800">
        <v>1499</v>
      </c>
      <c r="N9800" t="s">
        <v>534</v>
      </c>
      <c r="O9800">
        <v>5</v>
      </c>
      <c r="P9800">
        <v>4</v>
      </c>
      <c r="Q9800" t="s">
        <v>75</v>
      </c>
      <c r="R9800" t="s">
        <v>8304</v>
      </c>
      <c r="S9800">
        <v>5.43</v>
      </c>
      <c r="T9800">
        <v>54</v>
      </c>
      <c r="U9800" t="s">
        <v>33</v>
      </c>
      <c r="V9800" s="2">
        <v>43774</v>
      </c>
      <c r="W9800" t="s">
        <v>130</v>
      </c>
      <c r="X9800" t="s">
        <v>139</v>
      </c>
      <c r="Y9800" t="s">
        <v>49</v>
      </c>
    </row>
    <row r="9801" spans="1:25" hidden="1" x14ac:dyDescent="0.35">
      <c r="A9801">
        <v>6</v>
      </c>
      <c r="B9801" t="s">
        <v>10</v>
      </c>
      <c r="C9801">
        <v>6</v>
      </c>
      <c r="D9801" t="s">
        <v>26</v>
      </c>
      <c r="E9801" t="s">
        <v>122</v>
      </c>
      <c r="F9801" t="s">
        <v>13</v>
      </c>
      <c r="G9801" t="s">
        <v>1297</v>
      </c>
      <c r="H9801" s="1">
        <v>0.8</v>
      </c>
      <c r="I9801" s="2">
        <v>43576</v>
      </c>
      <c r="J9801" t="s">
        <v>3969</v>
      </c>
      <c r="K9801" t="s">
        <v>73</v>
      </c>
      <c r="L9801">
        <v>77041</v>
      </c>
      <c r="M9801">
        <v>260</v>
      </c>
      <c r="N9801" t="s">
        <v>728</v>
      </c>
      <c r="O9801">
        <v>-5</v>
      </c>
      <c r="P9801">
        <v>3</v>
      </c>
      <c r="Q9801" t="s">
        <v>75</v>
      </c>
      <c r="R9801" t="s">
        <v>8304</v>
      </c>
      <c r="S9801">
        <v>-4.71</v>
      </c>
      <c r="T9801">
        <v>3</v>
      </c>
      <c r="U9801" t="s">
        <v>19</v>
      </c>
      <c r="V9801" s="2">
        <v>43582</v>
      </c>
      <c r="W9801" t="s">
        <v>39</v>
      </c>
      <c r="X9801" t="s">
        <v>77</v>
      </c>
      <c r="Y9801" t="s">
        <v>54</v>
      </c>
    </row>
    <row r="9802" spans="1:25" hidden="1" x14ac:dyDescent="0.35">
      <c r="A9802">
        <v>6</v>
      </c>
      <c r="B9802" t="s">
        <v>10</v>
      </c>
      <c r="C9802">
        <v>6</v>
      </c>
      <c r="D9802" t="s">
        <v>26</v>
      </c>
      <c r="E9802" t="s">
        <v>122</v>
      </c>
      <c r="F9802" t="s">
        <v>13</v>
      </c>
      <c r="G9802" t="s">
        <v>1297</v>
      </c>
      <c r="H9802" s="1">
        <v>0.8</v>
      </c>
      <c r="I9802" s="2">
        <v>43576</v>
      </c>
      <c r="J9802" t="s">
        <v>3969</v>
      </c>
      <c r="K9802" t="s">
        <v>73</v>
      </c>
      <c r="L9802">
        <v>77041</v>
      </c>
      <c r="M9802">
        <v>1596</v>
      </c>
      <c r="N9802" t="s">
        <v>3168</v>
      </c>
      <c r="O9802">
        <v>-5</v>
      </c>
      <c r="P9802">
        <v>3</v>
      </c>
      <c r="Q9802" t="s">
        <v>75</v>
      </c>
      <c r="R9802" t="s">
        <v>8304</v>
      </c>
      <c r="S9802">
        <v>-4.99</v>
      </c>
      <c r="T9802">
        <v>3</v>
      </c>
      <c r="U9802" t="s">
        <v>19</v>
      </c>
      <c r="V9802" s="2">
        <v>43582</v>
      </c>
      <c r="W9802" t="s">
        <v>39</v>
      </c>
      <c r="X9802" t="s">
        <v>77</v>
      </c>
      <c r="Y9802" t="s">
        <v>54</v>
      </c>
    </row>
    <row r="9803" spans="1:25" x14ac:dyDescent="0.35">
      <c r="A9803">
        <v>5</v>
      </c>
      <c r="B9803" t="s">
        <v>43</v>
      </c>
      <c r="C9803">
        <v>6</v>
      </c>
      <c r="D9803" t="s">
        <v>50</v>
      </c>
      <c r="E9803" t="s">
        <v>27</v>
      </c>
      <c r="F9803" t="s">
        <v>13</v>
      </c>
      <c r="G9803" t="s">
        <v>1058</v>
      </c>
      <c r="H9803" s="1">
        <v>0</v>
      </c>
      <c r="I9803" s="2">
        <v>43717</v>
      </c>
      <c r="J9803" t="s">
        <v>6797</v>
      </c>
      <c r="K9803" t="s">
        <v>30</v>
      </c>
      <c r="L9803">
        <v>90032</v>
      </c>
      <c r="M9803">
        <v>1097</v>
      </c>
      <c r="N9803" t="s">
        <v>4708</v>
      </c>
      <c r="O9803">
        <v>51</v>
      </c>
      <c r="P9803">
        <v>4</v>
      </c>
      <c r="Q9803" t="s">
        <v>32</v>
      </c>
      <c r="R9803" t="s">
        <v>8304</v>
      </c>
      <c r="S9803">
        <v>51.19</v>
      </c>
      <c r="T9803">
        <v>160</v>
      </c>
      <c r="U9803" t="s">
        <v>33</v>
      </c>
      <c r="V9803" s="2">
        <v>43722</v>
      </c>
      <c r="W9803" t="s">
        <v>39</v>
      </c>
      <c r="X9803" t="s">
        <v>34</v>
      </c>
      <c r="Y9803" t="s">
        <v>113</v>
      </c>
    </row>
    <row r="9804" spans="1:25" x14ac:dyDescent="0.35">
      <c r="A9804">
        <v>2</v>
      </c>
      <c r="B9804" t="s">
        <v>43</v>
      </c>
      <c r="C9804">
        <v>3</v>
      </c>
      <c r="D9804" t="s">
        <v>26</v>
      </c>
      <c r="E9804" t="s">
        <v>5162</v>
      </c>
      <c r="F9804" t="s">
        <v>13</v>
      </c>
      <c r="G9804" t="s">
        <v>376</v>
      </c>
      <c r="H9804" s="1">
        <v>0</v>
      </c>
      <c r="I9804" s="2">
        <v>43758</v>
      </c>
      <c r="J9804" t="s">
        <v>6128</v>
      </c>
      <c r="K9804" t="s">
        <v>30</v>
      </c>
      <c r="L9804">
        <v>95695</v>
      </c>
      <c r="M9804">
        <v>221</v>
      </c>
      <c r="N9804" t="s">
        <v>3379</v>
      </c>
      <c r="O9804">
        <v>2</v>
      </c>
      <c r="P9804">
        <v>1</v>
      </c>
      <c r="Q9804" t="s">
        <v>32</v>
      </c>
      <c r="R9804" t="s">
        <v>8304</v>
      </c>
      <c r="S9804">
        <v>1.8</v>
      </c>
      <c r="T9804">
        <v>4</v>
      </c>
      <c r="U9804" t="s">
        <v>33</v>
      </c>
      <c r="V9804" s="2">
        <v>43760</v>
      </c>
      <c r="W9804" t="s">
        <v>20</v>
      </c>
      <c r="X9804" t="s">
        <v>34</v>
      </c>
      <c r="Y9804" t="s">
        <v>35</v>
      </c>
    </row>
    <row r="9805" spans="1:25" x14ac:dyDescent="0.35">
      <c r="A9805">
        <v>2</v>
      </c>
      <c r="B9805" t="s">
        <v>43</v>
      </c>
      <c r="C9805">
        <v>3</v>
      </c>
      <c r="D9805" t="s">
        <v>26</v>
      </c>
      <c r="E9805" t="s">
        <v>5162</v>
      </c>
      <c r="F9805" t="s">
        <v>13</v>
      </c>
      <c r="G9805" t="s">
        <v>376</v>
      </c>
      <c r="H9805" s="1">
        <v>0.2</v>
      </c>
      <c r="I9805" s="2">
        <v>43758</v>
      </c>
      <c r="J9805" t="s">
        <v>6128</v>
      </c>
      <c r="K9805" t="s">
        <v>30</v>
      </c>
      <c r="L9805">
        <v>95695</v>
      </c>
      <c r="M9805">
        <v>1641</v>
      </c>
      <c r="N9805" t="s">
        <v>5936</v>
      </c>
      <c r="O9805">
        <v>8</v>
      </c>
      <c r="P9805">
        <v>4</v>
      </c>
      <c r="Q9805" t="s">
        <v>32</v>
      </c>
      <c r="R9805" t="s">
        <v>8304</v>
      </c>
      <c r="S9805">
        <v>7.59</v>
      </c>
      <c r="T9805">
        <v>21</v>
      </c>
      <c r="U9805" t="s">
        <v>33</v>
      </c>
      <c r="V9805" s="2">
        <v>43760</v>
      </c>
      <c r="W9805" t="s">
        <v>20</v>
      </c>
      <c r="X9805" t="s">
        <v>34</v>
      </c>
      <c r="Y9805" t="s">
        <v>54</v>
      </c>
    </row>
    <row r="9806" spans="1:25" hidden="1" x14ac:dyDescent="0.35">
      <c r="A9806">
        <v>5</v>
      </c>
      <c r="B9806" t="s">
        <v>43</v>
      </c>
      <c r="C9806">
        <v>6</v>
      </c>
      <c r="D9806" t="s">
        <v>26</v>
      </c>
      <c r="E9806" t="s">
        <v>1174</v>
      </c>
      <c r="F9806" t="s">
        <v>13</v>
      </c>
      <c r="G9806" t="s">
        <v>839</v>
      </c>
      <c r="H9806" s="1">
        <v>0</v>
      </c>
      <c r="I9806" s="2">
        <v>43625</v>
      </c>
      <c r="J9806" t="s">
        <v>4312</v>
      </c>
      <c r="K9806" t="s">
        <v>16</v>
      </c>
      <c r="L9806">
        <v>24153</v>
      </c>
      <c r="M9806">
        <v>538</v>
      </c>
      <c r="N9806" t="s">
        <v>125</v>
      </c>
      <c r="O9806">
        <v>23</v>
      </c>
      <c r="P9806">
        <v>4</v>
      </c>
      <c r="Q9806" t="s">
        <v>18</v>
      </c>
      <c r="R9806" t="s">
        <v>8304</v>
      </c>
      <c r="S9806">
        <v>23.09</v>
      </c>
      <c r="T9806">
        <v>49</v>
      </c>
      <c r="U9806" t="s">
        <v>19</v>
      </c>
      <c r="V9806" s="2">
        <v>43630</v>
      </c>
      <c r="W9806" t="s">
        <v>39</v>
      </c>
      <c r="X9806" t="s">
        <v>205</v>
      </c>
      <c r="Y9806" t="s">
        <v>64</v>
      </c>
    </row>
    <row r="9807" spans="1:25" hidden="1" x14ac:dyDescent="0.35">
      <c r="A9807">
        <v>6</v>
      </c>
      <c r="B9807" t="s">
        <v>10</v>
      </c>
      <c r="C9807">
        <v>6</v>
      </c>
      <c r="D9807" t="s">
        <v>26</v>
      </c>
      <c r="E9807" t="s">
        <v>843</v>
      </c>
      <c r="F9807" t="s">
        <v>13</v>
      </c>
      <c r="G9807" t="s">
        <v>2523</v>
      </c>
      <c r="H9807" s="1">
        <v>0.7</v>
      </c>
      <c r="I9807" s="2">
        <v>43729</v>
      </c>
      <c r="J9807" t="s">
        <v>4421</v>
      </c>
      <c r="K9807" t="s">
        <v>16</v>
      </c>
      <c r="L9807">
        <v>33142</v>
      </c>
      <c r="M9807">
        <v>270</v>
      </c>
      <c r="N9807" t="s">
        <v>8154</v>
      </c>
      <c r="O9807">
        <v>-9</v>
      </c>
      <c r="P9807">
        <v>1</v>
      </c>
      <c r="Q9807" t="s">
        <v>18</v>
      </c>
      <c r="R9807" t="s">
        <v>8304</v>
      </c>
      <c r="S9807">
        <v>-8.61</v>
      </c>
      <c r="T9807">
        <v>12</v>
      </c>
      <c r="U9807" t="s">
        <v>19</v>
      </c>
      <c r="V9807" s="2">
        <v>43735</v>
      </c>
      <c r="W9807" t="s">
        <v>39</v>
      </c>
      <c r="X9807" t="s">
        <v>40</v>
      </c>
      <c r="Y9807" t="s">
        <v>54</v>
      </c>
    </row>
    <row r="9808" spans="1:25" hidden="1" x14ac:dyDescent="0.35">
      <c r="A9808">
        <v>4</v>
      </c>
      <c r="B9808" t="s">
        <v>43</v>
      </c>
      <c r="C9808">
        <v>6</v>
      </c>
      <c r="D9808" t="s">
        <v>50</v>
      </c>
      <c r="E9808" t="s">
        <v>171</v>
      </c>
      <c r="F9808" t="s">
        <v>13</v>
      </c>
      <c r="G9808" t="s">
        <v>2516</v>
      </c>
      <c r="H9808" s="1">
        <v>0</v>
      </c>
      <c r="I9808" s="2">
        <v>43537</v>
      </c>
      <c r="J9808" t="s">
        <v>5034</v>
      </c>
      <c r="K9808" t="s">
        <v>102</v>
      </c>
      <c r="L9808">
        <v>10011</v>
      </c>
      <c r="M9808">
        <v>1244</v>
      </c>
      <c r="N9808" t="s">
        <v>5035</v>
      </c>
      <c r="O9808">
        <v>75</v>
      </c>
      <c r="P9808">
        <v>2</v>
      </c>
      <c r="Q9808" t="s">
        <v>104</v>
      </c>
      <c r="R9808" t="s">
        <v>8304</v>
      </c>
      <c r="S9808">
        <v>74.97</v>
      </c>
      <c r="T9808">
        <v>300</v>
      </c>
      <c r="U9808" t="s">
        <v>19</v>
      </c>
      <c r="V9808" s="2">
        <v>43541</v>
      </c>
      <c r="W9808" t="s">
        <v>39</v>
      </c>
      <c r="X9808" t="s">
        <v>175</v>
      </c>
      <c r="Y9808" t="s">
        <v>52</v>
      </c>
    </row>
    <row r="9809" spans="1:25" hidden="1" x14ac:dyDescent="0.35">
      <c r="A9809">
        <v>2</v>
      </c>
      <c r="B9809" t="s">
        <v>43</v>
      </c>
      <c r="C9809">
        <v>3</v>
      </c>
      <c r="D9809" t="s">
        <v>11</v>
      </c>
      <c r="E9809" t="s">
        <v>122</v>
      </c>
      <c r="F9809" t="s">
        <v>13</v>
      </c>
      <c r="G9809" t="s">
        <v>1882</v>
      </c>
      <c r="H9809" s="1">
        <v>0.6</v>
      </c>
      <c r="I9809" s="2">
        <v>43801</v>
      </c>
      <c r="J9809" t="s">
        <v>1883</v>
      </c>
      <c r="K9809" t="s">
        <v>73</v>
      </c>
      <c r="L9809">
        <v>77036</v>
      </c>
      <c r="M9809">
        <v>107</v>
      </c>
      <c r="N9809" t="s">
        <v>1138</v>
      </c>
      <c r="O9809">
        <v>-4</v>
      </c>
      <c r="P9809">
        <v>4</v>
      </c>
      <c r="Q9809" t="s">
        <v>75</v>
      </c>
      <c r="R9809" t="s">
        <v>8304</v>
      </c>
      <c r="S9809">
        <v>-3.72</v>
      </c>
      <c r="T9809">
        <v>9</v>
      </c>
      <c r="U9809" t="s">
        <v>19</v>
      </c>
      <c r="V9809" s="2">
        <v>43803</v>
      </c>
      <c r="W9809" t="s">
        <v>20</v>
      </c>
      <c r="X9809" t="s">
        <v>77</v>
      </c>
      <c r="Y9809" t="s">
        <v>47</v>
      </c>
    </row>
    <row r="9810" spans="1:25" hidden="1" x14ac:dyDescent="0.35">
      <c r="A9810">
        <v>2</v>
      </c>
      <c r="B9810" t="s">
        <v>43</v>
      </c>
      <c r="C9810">
        <v>3</v>
      </c>
      <c r="D9810" t="s">
        <v>26</v>
      </c>
      <c r="E9810" t="s">
        <v>122</v>
      </c>
      <c r="F9810" t="s">
        <v>13</v>
      </c>
      <c r="G9810" t="s">
        <v>1882</v>
      </c>
      <c r="H9810" s="1">
        <v>0.8</v>
      </c>
      <c r="I9810" s="2">
        <v>43801</v>
      </c>
      <c r="J9810" t="s">
        <v>1883</v>
      </c>
      <c r="K9810" t="s">
        <v>73</v>
      </c>
      <c r="L9810">
        <v>77036</v>
      </c>
      <c r="M9810">
        <v>18</v>
      </c>
      <c r="N9810" t="s">
        <v>3415</v>
      </c>
      <c r="O9810">
        <v>-766</v>
      </c>
      <c r="P9810">
        <v>5</v>
      </c>
      <c r="Q9810" t="s">
        <v>75</v>
      </c>
      <c r="R9810" t="s">
        <v>8304</v>
      </c>
      <c r="S9810">
        <v>-766.01</v>
      </c>
      <c r="T9810">
        <v>295</v>
      </c>
      <c r="U9810" t="s">
        <v>19</v>
      </c>
      <c r="V9810" s="2">
        <v>43803</v>
      </c>
      <c r="W9810" t="s">
        <v>20</v>
      </c>
      <c r="X9810" t="s">
        <v>77</v>
      </c>
      <c r="Y9810" t="s">
        <v>56</v>
      </c>
    </row>
    <row r="9811" spans="1:25" hidden="1" x14ac:dyDescent="0.35">
      <c r="A9811">
        <v>1</v>
      </c>
      <c r="B9811" t="s">
        <v>10</v>
      </c>
      <c r="C9811">
        <v>1</v>
      </c>
      <c r="D9811" t="s">
        <v>26</v>
      </c>
      <c r="E9811" t="s">
        <v>2682</v>
      </c>
      <c r="F9811" t="s">
        <v>13</v>
      </c>
      <c r="G9811" t="s">
        <v>5286</v>
      </c>
      <c r="H9811" s="1">
        <v>0.7</v>
      </c>
      <c r="I9811" s="2">
        <v>43712</v>
      </c>
      <c r="J9811" t="s">
        <v>5979</v>
      </c>
      <c r="K9811" t="s">
        <v>30</v>
      </c>
      <c r="L9811">
        <v>97756</v>
      </c>
      <c r="M9811">
        <v>269</v>
      </c>
      <c r="N9811" t="s">
        <v>8244</v>
      </c>
      <c r="O9811">
        <v>-59</v>
      </c>
      <c r="P9811">
        <v>7</v>
      </c>
      <c r="Q9811" t="s">
        <v>32</v>
      </c>
      <c r="R9811" t="s">
        <v>8304</v>
      </c>
      <c r="S9811">
        <v>-58.72</v>
      </c>
      <c r="T9811">
        <v>88</v>
      </c>
      <c r="U9811" t="s">
        <v>33</v>
      </c>
      <c r="V9811" s="2">
        <v>43713</v>
      </c>
      <c r="W9811" t="s">
        <v>130</v>
      </c>
      <c r="X9811" t="s">
        <v>262</v>
      </c>
      <c r="Y9811" t="s">
        <v>54</v>
      </c>
    </row>
    <row r="9812" spans="1:25" hidden="1" x14ac:dyDescent="0.35">
      <c r="A9812">
        <v>5</v>
      </c>
      <c r="B9812" t="s">
        <v>43</v>
      </c>
      <c r="C9812">
        <v>6</v>
      </c>
      <c r="D9812" t="s">
        <v>11</v>
      </c>
      <c r="E9812" t="s">
        <v>457</v>
      </c>
      <c r="F9812" t="s">
        <v>13</v>
      </c>
      <c r="G9812" t="s">
        <v>1893</v>
      </c>
      <c r="H9812" s="1">
        <v>0.4</v>
      </c>
      <c r="I9812" s="2">
        <v>43824</v>
      </c>
      <c r="J9812" t="s">
        <v>2455</v>
      </c>
      <c r="K9812" t="s">
        <v>102</v>
      </c>
      <c r="L9812">
        <v>45014</v>
      </c>
      <c r="M9812">
        <v>849</v>
      </c>
      <c r="N9812" t="s">
        <v>2452</v>
      </c>
      <c r="O9812">
        <v>-105</v>
      </c>
      <c r="P9812">
        <v>2</v>
      </c>
      <c r="Q9812" t="s">
        <v>104</v>
      </c>
      <c r="R9812" t="s">
        <v>8304</v>
      </c>
      <c r="S9812">
        <v>-104.67</v>
      </c>
      <c r="T9812">
        <v>273</v>
      </c>
      <c r="U9812" t="s">
        <v>19</v>
      </c>
      <c r="V9812" s="2">
        <v>43829</v>
      </c>
      <c r="W9812" t="s">
        <v>39</v>
      </c>
      <c r="X9812" t="s">
        <v>309</v>
      </c>
      <c r="Y9812" t="s">
        <v>41</v>
      </c>
    </row>
    <row r="9813" spans="1:25" hidden="1" x14ac:dyDescent="0.35">
      <c r="A9813">
        <v>5</v>
      </c>
      <c r="B9813" t="s">
        <v>43</v>
      </c>
      <c r="C9813">
        <v>6</v>
      </c>
      <c r="D9813" t="s">
        <v>26</v>
      </c>
      <c r="E9813" t="s">
        <v>457</v>
      </c>
      <c r="F9813" t="s">
        <v>13</v>
      </c>
      <c r="G9813" t="s">
        <v>1893</v>
      </c>
      <c r="H9813" s="1">
        <v>0.2</v>
      </c>
      <c r="I9813" s="2">
        <v>43824</v>
      </c>
      <c r="J9813" t="s">
        <v>2455</v>
      </c>
      <c r="K9813" t="s">
        <v>102</v>
      </c>
      <c r="L9813">
        <v>45014</v>
      </c>
      <c r="M9813">
        <v>1507</v>
      </c>
      <c r="N9813" t="s">
        <v>346</v>
      </c>
      <c r="O9813">
        <v>13</v>
      </c>
      <c r="P9813">
        <v>13</v>
      </c>
      <c r="Q9813" t="s">
        <v>104</v>
      </c>
      <c r="R9813" t="s">
        <v>8304</v>
      </c>
      <c r="S9813">
        <v>12.78</v>
      </c>
      <c r="T9813">
        <v>39</v>
      </c>
      <c r="U9813" t="s">
        <v>19</v>
      </c>
      <c r="V9813" s="2">
        <v>43829</v>
      </c>
      <c r="W9813" t="s">
        <v>39</v>
      </c>
      <c r="X9813" t="s">
        <v>309</v>
      </c>
      <c r="Y9813" t="s">
        <v>176</v>
      </c>
    </row>
    <row r="9814" spans="1:25" hidden="1" x14ac:dyDescent="0.35">
      <c r="A9814">
        <v>5</v>
      </c>
      <c r="B9814" t="s">
        <v>43</v>
      </c>
      <c r="C9814">
        <v>6</v>
      </c>
      <c r="D9814" t="s">
        <v>26</v>
      </c>
      <c r="E9814" t="s">
        <v>457</v>
      </c>
      <c r="F9814" t="s">
        <v>13</v>
      </c>
      <c r="G9814" t="s">
        <v>1893</v>
      </c>
      <c r="H9814" s="1">
        <v>0.7</v>
      </c>
      <c r="I9814" s="2">
        <v>43824</v>
      </c>
      <c r="J9814" t="s">
        <v>2455</v>
      </c>
      <c r="K9814" t="s">
        <v>102</v>
      </c>
      <c r="L9814">
        <v>45014</v>
      </c>
      <c r="M9814">
        <v>1426</v>
      </c>
      <c r="N9814" t="s">
        <v>3716</v>
      </c>
      <c r="O9814">
        <v>-10</v>
      </c>
      <c r="P9814">
        <v>1</v>
      </c>
      <c r="Q9814" t="s">
        <v>104</v>
      </c>
      <c r="R9814" t="s">
        <v>8304</v>
      </c>
      <c r="S9814">
        <v>-10.42</v>
      </c>
      <c r="T9814">
        <v>13</v>
      </c>
      <c r="U9814" t="s">
        <v>19</v>
      </c>
      <c r="V9814" s="2">
        <v>43829</v>
      </c>
      <c r="W9814" t="s">
        <v>39</v>
      </c>
      <c r="X9814" t="s">
        <v>309</v>
      </c>
      <c r="Y9814" t="s">
        <v>54</v>
      </c>
    </row>
    <row r="9815" spans="1:25" hidden="1" x14ac:dyDescent="0.35">
      <c r="A9815">
        <v>5</v>
      </c>
      <c r="B9815" t="s">
        <v>43</v>
      </c>
      <c r="C9815">
        <v>6</v>
      </c>
      <c r="D9815" t="s">
        <v>50</v>
      </c>
      <c r="E9815" t="s">
        <v>457</v>
      </c>
      <c r="F9815" t="s">
        <v>13</v>
      </c>
      <c r="G9815" t="s">
        <v>1893</v>
      </c>
      <c r="H9815" s="1">
        <v>0.2</v>
      </c>
      <c r="I9815" s="2">
        <v>43824</v>
      </c>
      <c r="J9815" t="s">
        <v>2455</v>
      </c>
      <c r="K9815" t="s">
        <v>102</v>
      </c>
      <c r="L9815">
        <v>45014</v>
      </c>
      <c r="M9815">
        <v>1058</v>
      </c>
      <c r="N9815" t="s">
        <v>4814</v>
      </c>
      <c r="O9815">
        <v>42</v>
      </c>
      <c r="P9815">
        <v>7</v>
      </c>
      <c r="Q9815" t="s">
        <v>104</v>
      </c>
      <c r="R9815" t="s">
        <v>8304</v>
      </c>
      <c r="S9815">
        <v>41.72</v>
      </c>
      <c r="T9815">
        <v>159</v>
      </c>
      <c r="U9815" t="s">
        <v>19</v>
      </c>
      <c r="V9815" s="2">
        <v>43829</v>
      </c>
      <c r="W9815" t="s">
        <v>39</v>
      </c>
      <c r="X9815" t="s">
        <v>309</v>
      </c>
      <c r="Y9815" t="s">
        <v>113</v>
      </c>
    </row>
    <row r="9816" spans="1:25" x14ac:dyDescent="0.35">
      <c r="A9816">
        <v>3</v>
      </c>
      <c r="B9816" t="s">
        <v>25</v>
      </c>
      <c r="C9816">
        <v>1</v>
      </c>
      <c r="D9816" t="s">
        <v>11</v>
      </c>
      <c r="E9816" t="s">
        <v>457</v>
      </c>
      <c r="F9816" t="s">
        <v>13</v>
      </c>
      <c r="G9816" t="s">
        <v>5459</v>
      </c>
      <c r="H9816" s="1">
        <v>0</v>
      </c>
      <c r="I9816" s="2">
        <v>43552</v>
      </c>
      <c r="J9816" t="s">
        <v>7951</v>
      </c>
      <c r="K9816" t="s">
        <v>30</v>
      </c>
      <c r="L9816">
        <v>94533</v>
      </c>
      <c r="M9816">
        <v>484</v>
      </c>
      <c r="N9816" t="s">
        <v>1910</v>
      </c>
      <c r="O9816">
        <v>10</v>
      </c>
      <c r="P9816">
        <v>1</v>
      </c>
      <c r="Q9816" t="s">
        <v>32</v>
      </c>
      <c r="R9816" t="s">
        <v>92</v>
      </c>
      <c r="S9816">
        <v>10.06</v>
      </c>
      <c r="T9816">
        <v>26</v>
      </c>
      <c r="U9816" t="s">
        <v>33</v>
      </c>
      <c r="V9816" s="2">
        <v>43555</v>
      </c>
      <c r="W9816" t="s">
        <v>130</v>
      </c>
      <c r="X9816" t="s">
        <v>34</v>
      </c>
      <c r="Y9816" t="s">
        <v>47</v>
      </c>
    </row>
    <row r="9817" spans="1:25" x14ac:dyDescent="0.35">
      <c r="A9817">
        <v>3</v>
      </c>
      <c r="B9817" t="s">
        <v>25</v>
      </c>
      <c r="C9817">
        <v>1</v>
      </c>
      <c r="D9817" t="s">
        <v>11</v>
      </c>
      <c r="E9817" t="s">
        <v>457</v>
      </c>
      <c r="F9817" t="s">
        <v>13</v>
      </c>
      <c r="G9817" t="s">
        <v>5459</v>
      </c>
      <c r="H9817" s="1">
        <v>0</v>
      </c>
      <c r="I9817" s="2">
        <v>43552</v>
      </c>
      <c r="J9817" t="s">
        <v>7951</v>
      </c>
      <c r="K9817" t="s">
        <v>30</v>
      </c>
      <c r="L9817">
        <v>94533</v>
      </c>
      <c r="M9817">
        <v>1494</v>
      </c>
      <c r="N9817" t="s">
        <v>2037</v>
      </c>
      <c r="O9817">
        <v>7</v>
      </c>
      <c r="P9817">
        <v>7</v>
      </c>
      <c r="Q9817" t="s">
        <v>32</v>
      </c>
      <c r="R9817" t="s">
        <v>92</v>
      </c>
      <c r="S9817">
        <v>6.9</v>
      </c>
      <c r="T9817">
        <v>22</v>
      </c>
      <c r="U9817" t="s">
        <v>33</v>
      </c>
      <c r="V9817" s="2">
        <v>43555</v>
      </c>
      <c r="W9817" t="s">
        <v>130</v>
      </c>
      <c r="X9817" t="s">
        <v>34</v>
      </c>
      <c r="Y9817" t="s">
        <v>47</v>
      </c>
    </row>
    <row r="9818" spans="1:25" x14ac:dyDescent="0.35">
      <c r="A9818">
        <v>3</v>
      </c>
      <c r="B9818" t="s">
        <v>25</v>
      </c>
      <c r="C9818">
        <v>1</v>
      </c>
      <c r="D9818" t="s">
        <v>26</v>
      </c>
      <c r="E9818" t="s">
        <v>457</v>
      </c>
      <c r="F9818" t="s">
        <v>13</v>
      </c>
      <c r="G9818" t="s">
        <v>5459</v>
      </c>
      <c r="H9818" s="1">
        <v>0</v>
      </c>
      <c r="I9818" s="2">
        <v>43552</v>
      </c>
      <c r="J9818" t="s">
        <v>7951</v>
      </c>
      <c r="K9818" t="s">
        <v>30</v>
      </c>
      <c r="L9818">
        <v>94533</v>
      </c>
      <c r="M9818">
        <v>1773</v>
      </c>
      <c r="N9818" t="s">
        <v>4055</v>
      </c>
      <c r="O9818">
        <v>6</v>
      </c>
      <c r="P9818">
        <v>2</v>
      </c>
      <c r="Q9818" t="s">
        <v>32</v>
      </c>
      <c r="R9818" t="s">
        <v>92</v>
      </c>
      <c r="S9818">
        <v>6.35</v>
      </c>
      <c r="T9818">
        <v>13</v>
      </c>
      <c r="U9818" t="s">
        <v>33</v>
      </c>
      <c r="V9818" s="2">
        <v>43555</v>
      </c>
      <c r="W9818" t="s">
        <v>130</v>
      </c>
      <c r="X9818" t="s">
        <v>34</v>
      </c>
      <c r="Y9818" t="s">
        <v>64</v>
      </c>
    </row>
    <row r="9819" spans="1:25" x14ac:dyDescent="0.35">
      <c r="A9819">
        <v>3</v>
      </c>
      <c r="B9819" t="s">
        <v>25</v>
      </c>
      <c r="C9819">
        <v>1</v>
      </c>
      <c r="D9819" t="s">
        <v>26</v>
      </c>
      <c r="E9819" t="s">
        <v>457</v>
      </c>
      <c r="F9819" t="s">
        <v>13</v>
      </c>
      <c r="G9819" t="s">
        <v>5459</v>
      </c>
      <c r="H9819" s="1">
        <v>0</v>
      </c>
      <c r="I9819" s="2">
        <v>43552</v>
      </c>
      <c r="J9819" t="s">
        <v>7951</v>
      </c>
      <c r="K9819" t="s">
        <v>30</v>
      </c>
      <c r="L9819">
        <v>94533</v>
      </c>
      <c r="M9819">
        <v>1775</v>
      </c>
      <c r="N9819" t="s">
        <v>1337</v>
      </c>
      <c r="O9819">
        <v>10</v>
      </c>
      <c r="P9819">
        <v>3</v>
      </c>
      <c r="Q9819" t="s">
        <v>32</v>
      </c>
      <c r="R9819" t="s">
        <v>92</v>
      </c>
      <c r="S9819">
        <v>9.6199999999999992</v>
      </c>
      <c r="T9819">
        <v>20</v>
      </c>
      <c r="U9819" t="s">
        <v>33</v>
      </c>
      <c r="V9819" s="2">
        <v>43555</v>
      </c>
      <c r="W9819" t="s">
        <v>130</v>
      </c>
      <c r="X9819" t="s">
        <v>34</v>
      </c>
      <c r="Y9819" t="s">
        <v>64</v>
      </c>
    </row>
    <row r="9820" spans="1:25" x14ac:dyDescent="0.35">
      <c r="A9820">
        <v>3</v>
      </c>
      <c r="B9820" t="s">
        <v>25</v>
      </c>
      <c r="C9820">
        <v>1</v>
      </c>
      <c r="D9820" t="s">
        <v>26</v>
      </c>
      <c r="E9820" t="s">
        <v>457</v>
      </c>
      <c r="F9820" t="s">
        <v>13</v>
      </c>
      <c r="G9820" t="s">
        <v>5459</v>
      </c>
      <c r="H9820" s="1">
        <v>0</v>
      </c>
      <c r="I9820" s="2">
        <v>43552</v>
      </c>
      <c r="J9820" t="s">
        <v>7951</v>
      </c>
      <c r="K9820" t="s">
        <v>30</v>
      </c>
      <c r="L9820">
        <v>94533</v>
      </c>
      <c r="M9820">
        <v>1765</v>
      </c>
      <c r="N9820" t="s">
        <v>3134</v>
      </c>
      <c r="O9820">
        <v>13</v>
      </c>
      <c r="P9820">
        <v>4</v>
      </c>
      <c r="Q9820" t="s">
        <v>32</v>
      </c>
      <c r="R9820" t="s">
        <v>92</v>
      </c>
      <c r="S9820">
        <v>12.83</v>
      </c>
      <c r="T9820">
        <v>27</v>
      </c>
      <c r="U9820" t="s">
        <v>33</v>
      </c>
      <c r="V9820" s="2">
        <v>43555</v>
      </c>
      <c r="W9820" t="s">
        <v>130</v>
      </c>
      <c r="X9820" t="s">
        <v>34</v>
      </c>
      <c r="Y9820" t="s">
        <v>64</v>
      </c>
    </row>
    <row r="9821" spans="1:25" x14ac:dyDescent="0.35">
      <c r="A9821">
        <v>3</v>
      </c>
      <c r="B9821" t="s">
        <v>25</v>
      </c>
      <c r="C9821">
        <v>1</v>
      </c>
      <c r="D9821" t="s">
        <v>26</v>
      </c>
      <c r="E9821" t="s">
        <v>457</v>
      </c>
      <c r="F9821" t="s">
        <v>13</v>
      </c>
      <c r="G9821" t="s">
        <v>5459</v>
      </c>
      <c r="H9821" s="1">
        <v>0</v>
      </c>
      <c r="I9821" s="2">
        <v>43552</v>
      </c>
      <c r="J9821" t="s">
        <v>7951</v>
      </c>
      <c r="K9821" t="s">
        <v>30</v>
      </c>
      <c r="L9821">
        <v>94533</v>
      </c>
      <c r="M9821">
        <v>1373</v>
      </c>
      <c r="N9821" t="s">
        <v>972</v>
      </c>
      <c r="O9821">
        <v>8</v>
      </c>
      <c r="P9821">
        <v>7</v>
      </c>
      <c r="Q9821" t="s">
        <v>32</v>
      </c>
      <c r="R9821" t="s">
        <v>92</v>
      </c>
      <c r="S9821">
        <v>7.95</v>
      </c>
      <c r="T9821">
        <v>795</v>
      </c>
      <c r="U9821" t="s">
        <v>33</v>
      </c>
      <c r="V9821" s="2">
        <v>43555</v>
      </c>
      <c r="W9821" t="s">
        <v>130</v>
      </c>
      <c r="X9821" t="s">
        <v>34</v>
      </c>
      <c r="Y9821" t="s">
        <v>42</v>
      </c>
    </row>
    <row r="9822" spans="1:25" x14ac:dyDescent="0.35">
      <c r="A9822">
        <v>3</v>
      </c>
      <c r="B9822" t="s">
        <v>25</v>
      </c>
      <c r="C9822">
        <v>1</v>
      </c>
      <c r="D9822" t="s">
        <v>50</v>
      </c>
      <c r="E9822" t="s">
        <v>457</v>
      </c>
      <c r="F9822" t="s">
        <v>13</v>
      </c>
      <c r="G9822" t="s">
        <v>5459</v>
      </c>
      <c r="H9822" s="1">
        <v>0.2</v>
      </c>
      <c r="I9822" s="2">
        <v>43552</v>
      </c>
      <c r="J9822" t="s">
        <v>7951</v>
      </c>
      <c r="K9822" t="s">
        <v>30</v>
      </c>
      <c r="L9822">
        <v>94533</v>
      </c>
      <c r="M9822">
        <v>1511</v>
      </c>
      <c r="N9822" t="s">
        <v>4870</v>
      </c>
      <c r="O9822">
        <v>53</v>
      </c>
      <c r="P9822">
        <v>2</v>
      </c>
      <c r="Q9822" t="s">
        <v>32</v>
      </c>
      <c r="R9822" t="s">
        <v>92</v>
      </c>
      <c r="S9822">
        <v>53.27</v>
      </c>
      <c r="T9822">
        <v>533</v>
      </c>
      <c r="U9822" t="s">
        <v>33</v>
      </c>
      <c r="V9822" s="2">
        <v>43555</v>
      </c>
      <c r="W9822" t="s">
        <v>130</v>
      </c>
      <c r="X9822" t="s">
        <v>34</v>
      </c>
      <c r="Y9822" t="s">
        <v>422</v>
      </c>
    </row>
    <row r="9823" spans="1:25" hidden="1" x14ac:dyDescent="0.35">
      <c r="A9823">
        <v>4</v>
      </c>
      <c r="B9823" t="s">
        <v>43</v>
      </c>
      <c r="C9823">
        <v>6</v>
      </c>
      <c r="D9823" t="s">
        <v>26</v>
      </c>
      <c r="E9823" t="s">
        <v>2163</v>
      </c>
      <c r="F9823" t="s">
        <v>13</v>
      </c>
      <c r="G9823" t="s">
        <v>2354</v>
      </c>
      <c r="H9823" s="1">
        <v>0</v>
      </c>
      <c r="I9823" s="2">
        <v>43493</v>
      </c>
      <c r="J9823" t="s">
        <v>3794</v>
      </c>
      <c r="K9823" t="s">
        <v>73</v>
      </c>
      <c r="L9823">
        <v>67212</v>
      </c>
      <c r="M9823">
        <v>1729</v>
      </c>
      <c r="N9823" t="s">
        <v>3795</v>
      </c>
      <c r="O9823">
        <v>137</v>
      </c>
      <c r="P9823">
        <v>5</v>
      </c>
      <c r="Q9823" t="s">
        <v>75</v>
      </c>
      <c r="R9823" t="s">
        <v>8304</v>
      </c>
      <c r="S9823">
        <v>137.15</v>
      </c>
      <c r="T9823">
        <v>280</v>
      </c>
      <c r="U9823" t="s">
        <v>19</v>
      </c>
      <c r="V9823" s="2">
        <v>43497</v>
      </c>
      <c r="W9823" t="s">
        <v>39</v>
      </c>
      <c r="X9823" t="s">
        <v>2166</v>
      </c>
      <c r="Y9823" t="s">
        <v>64</v>
      </c>
    </row>
    <row r="9824" spans="1:25" x14ac:dyDescent="0.35">
      <c r="A9824">
        <v>5</v>
      </c>
      <c r="B9824" t="s">
        <v>43</v>
      </c>
      <c r="C9824">
        <v>6</v>
      </c>
      <c r="D9824" t="s">
        <v>26</v>
      </c>
      <c r="E9824" t="s">
        <v>386</v>
      </c>
      <c r="F9824" t="s">
        <v>13</v>
      </c>
      <c r="G9824" t="s">
        <v>995</v>
      </c>
      <c r="H9824" s="1">
        <v>0.2</v>
      </c>
      <c r="I9824" s="2">
        <v>43604</v>
      </c>
      <c r="J9824" t="s">
        <v>7936</v>
      </c>
      <c r="K9824" t="s">
        <v>30</v>
      </c>
      <c r="L9824">
        <v>95123</v>
      </c>
      <c r="M9824">
        <v>714</v>
      </c>
      <c r="N9824" t="s">
        <v>3074</v>
      </c>
      <c r="O9824">
        <v>50</v>
      </c>
      <c r="P9824">
        <v>5</v>
      </c>
      <c r="Q9824" t="s">
        <v>32</v>
      </c>
      <c r="R9824" t="s">
        <v>92</v>
      </c>
      <c r="S9824">
        <v>49.92</v>
      </c>
      <c r="T9824">
        <v>133</v>
      </c>
      <c r="U9824" t="s">
        <v>19</v>
      </c>
      <c r="V9824" s="2">
        <v>43609</v>
      </c>
      <c r="W9824" t="s">
        <v>39</v>
      </c>
      <c r="X9824" t="s">
        <v>34</v>
      </c>
      <c r="Y9824" t="s">
        <v>54</v>
      </c>
    </row>
    <row r="9825" spans="1:25" hidden="1" x14ac:dyDescent="0.35">
      <c r="A9825">
        <v>5</v>
      </c>
      <c r="B9825" t="s">
        <v>43</v>
      </c>
      <c r="C9825">
        <v>6</v>
      </c>
      <c r="D9825" t="s">
        <v>11</v>
      </c>
      <c r="E9825" t="s">
        <v>6641</v>
      </c>
      <c r="F9825" t="s">
        <v>13</v>
      </c>
      <c r="G9825" t="s">
        <v>640</v>
      </c>
      <c r="H9825" s="1">
        <v>0</v>
      </c>
      <c r="I9825" s="2">
        <v>43744</v>
      </c>
      <c r="J9825" t="s">
        <v>7146</v>
      </c>
      <c r="K9825" t="s">
        <v>30</v>
      </c>
      <c r="L9825">
        <v>83642</v>
      </c>
      <c r="M9825">
        <v>19</v>
      </c>
      <c r="N9825" t="s">
        <v>2275</v>
      </c>
      <c r="O9825">
        <v>3</v>
      </c>
      <c r="P9825">
        <v>2</v>
      </c>
      <c r="Q9825" t="s">
        <v>32</v>
      </c>
      <c r="R9825" t="s">
        <v>8304</v>
      </c>
      <c r="S9825">
        <v>2.94</v>
      </c>
      <c r="T9825">
        <v>42</v>
      </c>
      <c r="U9825" t="s">
        <v>76</v>
      </c>
      <c r="V9825" s="2">
        <v>43749</v>
      </c>
      <c r="W9825" t="s">
        <v>39</v>
      </c>
      <c r="X9825" t="s">
        <v>1677</v>
      </c>
      <c r="Y9825" t="s">
        <v>47</v>
      </c>
    </row>
    <row r="9826" spans="1:25" hidden="1" x14ac:dyDescent="0.35">
      <c r="A9826">
        <v>5</v>
      </c>
      <c r="B9826" t="s">
        <v>43</v>
      </c>
      <c r="C9826">
        <v>6</v>
      </c>
      <c r="D9826" t="s">
        <v>26</v>
      </c>
      <c r="E9826" t="s">
        <v>6641</v>
      </c>
      <c r="F9826" t="s">
        <v>13</v>
      </c>
      <c r="G9826" t="s">
        <v>640</v>
      </c>
      <c r="H9826" s="1">
        <v>0</v>
      </c>
      <c r="I9826" s="2">
        <v>43744</v>
      </c>
      <c r="J9826" t="s">
        <v>7146</v>
      </c>
      <c r="K9826" t="s">
        <v>30</v>
      </c>
      <c r="L9826">
        <v>83642</v>
      </c>
      <c r="M9826">
        <v>465</v>
      </c>
      <c r="N9826" t="s">
        <v>3584</v>
      </c>
      <c r="O9826">
        <v>18</v>
      </c>
      <c r="P9826">
        <v>2</v>
      </c>
      <c r="Q9826" t="s">
        <v>32</v>
      </c>
      <c r="R9826" t="s">
        <v>8304</v>
      </c>
      <c r="S9826">
        <v>18.21</v>
      </c>
      <c r="T9826">
        <v>38</v>
      </c>
      <c r="U9826" t="s">
        <v>76</v>
      </c>
      <c r="V9826" s="2">
        <v>43749</v>
      </c>
      <c r="W9826" t="s">
        <v>39</v>
      </c>
      <c r="X9826" t="s">
        <v>1677</v>
      </c>
      <c r="Y9826" t="s">
        <v>64</v>
      </c>
    </row>
    <row r="9827" spans="1:25" hidden="1" x14ac:dyDescent="0.35">
      <c r="A9827">
        <v>5</v>
      </c>
      <c r="B9827" t="s">
        <v>43</v>
      </c>
      <c r="C9827">
        <v>6</v>
      </c>
      <c r="D9827" t="s">
        <v>26</v>
      </c>
      <c r="E9827" t="s">
        <v>6641</v>
      </c>
      <c r="F9827" t="s">
        <v>13</v>
      </c>
      <c r="G9827" t="s">
        <v>640</v>
      </c>
      <c r="H9827" s="1">
        <v>0</v>
      </c>
      <c r="I9827" s="2">
        <v>43744</v>
      </c>
      <c r="J9827" t="s">
        <v>7146</v>
      </c>
      <c r="K9827" t="s">
        <v>30</v>
      </c>
      <c r="L9827">
        <v>83642</v>
      </c>
      <c r="M9827">
        <v>467</v>
      </c>
      <c r="N9827" t="s">
        <v>2884</v>
      </c>
      <c r="O9827">
        <v>66</v>
      </c>
      <c r="P9827">
        <v>4</v>
      </c>
      <c r="Q9827" t="s">
        <v>32</v>
      </c>
      <c r="R9827" t="s">
        <v>8304</v>
      </c>
      <c r="S9827">
        <v>66.069999999999993</v>
      </c>
      <c r="T9827">
        <v>228</v>
      </c>
      <c r="U9827" t="s">
        <v>76</v>
      </c>
      <c r="V9827" s="2">
        <v>43749</v>
      </c>
      <c r="W9827" t="s">
        <v>39</v>
      </c>
      <c r="X9827" t="s">
        <v>1677</v>
      </c>
      <c r="Y9827" t="s">
        <v>56</v>
      </c>
    </row>
    <row r="9828" spans="1:25" hidden="1" x14ac:dyDescent="0.35">
      <c r="A9828">
        <v>7</v>
      </c>
      <c r="B9828" t="s">
        <v>25</v>
      </c>
      <c r="C9828">
        <v>6</v>
      </c>
      <c r="D9828" t="s">
        <v>26</v>
      </c>
      <c r="E9828" t="s">
        <v>2762</v>
      </c>
      <c r="F9828" t="s">
        <v>13</v>
      </c>
      <c r="G9828" t="s">
        <v>6883</v>
      </c>
      <c r="H9828" s="1">
        <v>0</v>
      </c>
      <c r="I9828" s="2">
        <v>43647</v>
      </c>
      <c r="J9828" t="s">
        <v>7391</v>
      </c>
      <c r="K9828" t="s">
        <v>73</v>
      </c>
      <c r="L9828">
        <v>46203</v>
      </c>
      <c r="M9828">
        <v>649</v>
      </c>
      <c r="N9828" t="s">
        <v>68</v>
      </c>
      <c r="O9828">
        <v>78</v>
      </c>
      <c r="P9828">
        <v>1</v>
      </c>
      <c r="Q9828" t="s">
        <v>75</v>
      </c>
      <c r="R9828" t="s">
        <v>8304</v>
      </c>
      <c r="S9828">
        <v>78.2</v>
      </c>
      <c r="T9828">
        <v>170</v>
      </c>
      <c r="U9828" t="s">
        <v>76</v>
      </c>
      <c r="V9828" s="2">
        <v>43654</v>
      </c>
      <c r="W9828" t="s">
        <v>39</v>
      </c>
      <c r="X9828" t="s">
        <v>167</v>
      </c>
      <c r="Y9828" t="s">
        <v>54</v>
      </c>
    </row>
    <row r="9829" spans="1:25" hidden="1" x14ac:dyDescent="0.35">
      <c r="A9829">
        <v>7</v>
      </c>
      <c r="B9829" t="s">
        <v>25</v>
      </c>
      <c r="C9829">
        <v>6</v>
      </c>
      <c r="D9829" t="s">
        <v>26</v>
      </c>
      <c r="E9829" t="s">
        <v>2762</v>
      </c>
      <c r="F9829" t="s">
        <v>13</v>
      </c>
      <c r="G9829" t="s">
        <v>6883</v>
      </c>
      <c r="H9829" s="1">
        <v>0</v>
      </c>
      <c r="I9829" s="2">
        <v>43647</v>
      </c>
      <c r="J9829" t="s">
        <v>7391</v>
      </c>
      <c r="K9829" t="s">
        <v>73</v>
      </c>
      <c r="L9829">
        <v>46203</v>
      </c>
      <c r="M9829">
        <v>1831</v>
      </c>
      <c r="N9829" t="s">
        <v>1131</v>
      </c>
      <c r="O9829">
        <v>12</v>
      </c>
      <c r="P9829">
        <v>4</v>
      </c>
      <c r="Q9829" t="s">
        <v>75</v>
      </c>
      <c r="R9829" t="s">
        <v>8304</v>
      </c>
      <c r="S9829">
        <v>12.44</v>
      </c>
      <c r="T9829">
        <v>26</v>
      </c>
      <c r="U9829" t="s">
        <v>76</v>
      </c>
      <c r="V9829" s="2">
        <v>43654</v>
      </c>
      <c r="W9829" t="s">
        <v>39</v>
      </c>
      <c r="X9829" t="s">
        <v>167</v>
      </c>
      <c r="Y9829" t="s">
        <v>64</v>
      </c>
    </row>
    <row r="9830" spans="1:25" hidden="1" x14ac:dyDescent="0.35">
      <c r="A9830">
        <v>7</v>
      </c>
      <c r="B9830" t="s">
        <v>25</v>
      </c>
      <c r="C9830">
        <v>6</v>
      </c>
      <c r="D9830" t="s">
        <v>26</v>
      </c>
      <c r="E9830" t="s">
        <v>2762</v>
      </c>
      <c r="F9830" t="s">
        <v>13</v>
      </c>
      <c r="G9830" t="s">
        <v>6883</v>
      </c>
      <c r="H9830" s="1">
        <v>0</v>
      </c>
      <c r="I9830" s="2">
        <v>43647</v>
      </c>
      <c r="J9830" t="s">
        <v>7391</v>
      </c>
      <c r="K9830" t="s">
        <v>73</v>
      </c>
      <c r="L9830">
        <v>46203</v>
      </c>
      <c r="M9830">
        <v>420</v>
      </c>
      <c r="N9830" t="s">
        <v>3553</v>
      </c>
      <c r="O9830">
        <v>13</v>
      </c>
      <c r="P9830">
        <v>4</v>
      </c>
      <c r="Q9830" t="s">
        <v>75</v>
      </c>
      <c r="R9830" t="s">
        <v>8304</v>
      </c>
      <c r="S9830">
        <v>13.32</v>
      </c>
      <c r="T9830">
        <v>444</v>
      </c>
      <c r="U9830" t="s">
        <v>76</v>
      </c>
      <c r="V9830" s="2">
        <v>43654</v>
      </c>
      <c r="W9830" t="s">
        <v>39</v>
      </c>
      <c r="X9830" t="s">
        <v>167</v>
      </c>
      <c r="Y9830" t="s">
        <v>42</v>
      </c>
    </row>
    <row r="9831" spans="1:25" hidden="1" x14ac:dyDescent="0.35">
      <c r="A9831">
        <v>4</v>
      </c>
      <c r="B9831" t="s">
        <v>43</v>
      </c>
      <c r="C9831">
        <v>6</v>
      </c>
      <c r="D9831" t="s">
        <v>26</v>
      </c>
      <c r="E9831" t="s">
        <v>498</v>
      </c>
      <c r="F9831" t="s">
        <v>13</v>
      </c>
      <c r="G9831" t="s">
        <v>553</v>
      </c>
      <c r="H9831" s="1">
        <v>0.8</v>
      </c>
      <c r="I9831" s="2">
        <v>43477</v>
      </c>
      <c r="J9831" t="s">
        <v>6300</v>
      </c>
      <c r="K9831" t="s">
        <v>73</v>
      </c>
      <c r="L9831">
        <v>75217</v>
      </c>
      <c r="M9831">
        <v>689</v>
      </c>
      <c r="N9831" t="s">
        <v>2936</v>
      </c>
      <c r="O9831">
        <v>-1141</v>
      </c>
      <c r="P9831">
        <v>5</v>
      </c>
      <c r="Q9831" t="s">
        <v>75</v>
      </c>
      <c r="R9831" t="s">
        <v>8304</v>
      </c>
      <c r="S9831">
        <v>-1141.47</v>
      </c>
      <c r="T9831">
        <v>761</v>
      </c>
      <c r="U9831" t="s">
        <v>33</v>
      </c>
      <c r="V9831" s="2">
        <v>43481</v>
      </c>
      <c r="W9831" t="s">
        <v>39</v>
      </c>
      <c r="X9831" t="s">
        <v>77</v>
      </c>
      <c r="Y9831" t="s">
        <v>54</v>
      </c>
    </row>
    <row r="9832" spans="1:25" hidden="1" x14ac:dyDescent="0.35">
      <c r="A9832">
        <v>2</v>
      </c>
      <c r="B9832" t="s">
        <v>43</v>
      </c>
      <c r="C9832">
        <v>3</v>
      </c>
      <c r="D9832" t="s">
        <v>50</v>
      </c>
      <c r="E9832" t="s">
        <v>843</v>
      </c>
      <c r="F9832" t="s">
        <v>13</v>
      </c>
      <c r="G9832" t="s">
        <v>263</v>
      </c>
      <c r="H9832" s="1">
        <v>0.2</v>
      </c>
      <c r="I9832" s="2">
        <v>43799</v>
      </c>
      <c r="J9832" t="s">
        <v>7737</v>
      </c>
      <c r="K9832" t="s">
        <v>16</v>
      </c>
      <c r="L9832">
        <v>33180</v>
      </c>
      <c r="M9832">
        <v>1232</v>
      </c>
      <c r="N9832" t="s">
        <v>4763</v>
      </c>
      <c r="O9832">
        <v>9</v>
      </c>
      <c r="P9832">
        <v>3</v>
      </c>
      <c r="Q9832" t="s">
        <v>18</v>
      </c>
      <c r="R9832" t="s">
        <v>8304</v>
      </c>
      <c r="S9832">
        <v>9</v>
      </c>
      <c r="T9832">
        <v>72</v>
      </c>
      <c r="U9832" t="s">
        <v>76</v>
      </c>
      <c r="V9832" s="2">
        <v>43801</v>
      </c>
      <c r="W9832" t="s">
        <v>20</v>
      </c>
      <c r="X9832" t="s">
        <v>40</v>
      </c>
      <c r="Y9832" t="s">
        <v>52</v>
      </c>
    </row>
    <row r="9833" spans="1:25" hidden="1" x14ac:dyDescent="0.35">
      <c r="A9833">
        <v>2</v>
      </c>
      <c r="B9833" t="s">
        <v>25</v>
      </c>
      <c r="C9833">
        <v>1</v>
      </c>
      <c r="D9833" t="s">
        <v>26</v>
      </c>
      <c r="E9833" t="s">
        <v>876</v>
      </c>
      <c r="F9833" t="s">
        <v>13</v>
      </c>
      <c r="G9833" t="s">
        <v>597</v>
      </c>
      <c r="H9833" s="1">
        <v>0</v>
      </c>
      <c r="I9833" s="2">
        <v>43751</v>
      </c>
      <c r="J9833" t="s">
        <v>3028</v>
      </c>
      <c r="K9833" t="s">
        <v>16</v>
      </c>
      <c r="L9833">
        <v>40214</v>
      </c>
      <c r="M9833">
        <v>1579</v>
      </c>
      <c r="N9833" t="s">
        <v>337</v>
      </c>
      <c r="O9833">
        <v>105</v>
      </c>
      <c r="P9833">
        <v>8</v>
      </c>
      <c r="Q9833" t="s">
        <v>18</v>
      </c>
      <c r="R9833" t="s">
        <v>8304</v>
      </c>
      <c r="S9833">
        <v>104.57</v>
      </c>
      <c r="T9833">
        <v>349</v>
      </c>
      <c r="U9833" t="s">
        <v>19</v>
      </c>
      <c r="V9833" s="2">
        <v>43753</v>
      </c>
      <c r="W9833" t="s">
        <v>130</v>
      </c>
      <c r="X9833" t="s">
        <v>21</v>
      </c>
      <c r="Y9833" t="s">
        <v>42</v>
      </c>
    </row>
    <row r="9834" spans="1:25" hidden="1" x14ac:dyDescent="0.35">
      <c r="A9834">
        <v>5</v>
      </c>
      <c r="B9834" t="s">
        <v>43</v>
      </c>
      <c r="C9834">
        <v>6</v>
      </c>
      <c r="D9834" t="s">
        <v>26</v>
      </c>
      <c r="E9834" t="s">
        <v>171</v>
      </c>
      <c r="F9834" t="s">
        <v>13</v>
      </c>
      <c r="G9834" t="s">
        <v>1655</v>
      </c>
      <c r="H9834" s="1">
        <v>0</v>
      </c>
      <c r="I9834" s="2">
        <v>43727</v>
      </c>
      <c r="J9834" t="s">
        <v>4129</v>
      </c>
      <c r="K9834" t="s">
        <v>102</v>
      </c>
      <c r="L9834">
        <v>10011</v>
      </c>
      <c r="M9834">
        <v>1833</v>
      </c>
      <c r="N9834" t="s">
        <v>3638</v>
      </c>
      <c r="O9834">
        <v>16</v>
      </c>
      <c r="P9834">
        <v>5</v>
      </c>
      <c r="Q9834" t="s">
        <v>104</v>
      </c>
      <c r="R9834" t="s">
        <v>8304</v>
      </c>
      <c r="S9834">
        <v>15.55</v>
      </c>
      <c r="T9834">
        <v>32</v>
      </c>
      <c r="U9834" t="s">
        <v>19</v>
      </c>
      <c r="V9834" s="2">
        <v>43732</v>
      </c>
      <c r="W9834" t="s">
        <v>39</v>
      </c>
      <c r="X9834" t="s">
        <v>175</v>
      </c>
      <c r="Y9834" t="s">
        <v>64</v>
      </c>
    </row>
    <row r="9835" spans="1:25" x14ac:dyDescent="0.35">
      <c r="A9835">
        <v>2</v>
      </c>
      <c r="B9835" t="s">
        <v>43</v>
      </c>
      <c r="C9835">
        <v>3</v>
      </c>
      <c r="D9835" t="s">
        <v>26</v>
      </c>
      <c r="E9835" t="s">
        <v>596</v>
      </c>
      <c r="F9835" t="s">
        <v>13</v>
      </c>
      <c r="G9835" t="s">
        <v>1351</v>
      </c>
      <c r="H9835" s="1">
        <v>0</v>
      </c>
      <c r="I9835" s="2">
        <v>43805</v>
      </c>
      <c r="J9835" t="s">
        <v>6129</v>
      </c>
      <c r="K9835" t="s">
        <v>30</v>
      </c>
      <c r="L9835">
        <v>94513</v>
      </c>
      <c r="M9835">
        <v>1503</v>
      </c>
      <c r="N9835" t="s">
        <v>3908</v>
      </c>
      <c r="O9835">
        <v>3</v>
      </c>
      <c r="P9835">
        <v>1</v>
      </c>
      <c r="Q9835" t="s">
        <v>32</v>
      </c>
      <c r="R9835" t="s">
        <v>8304</v>
      </c>
      <c r="S9835">
        <v>2.88</v>
      </c>
      <c r="T9835">
        <v>11</v>
      </c>
      <c r="U9835" t="s">
        <v>33</v>
      </c>
      <c r="V9835" s="2">
        <v>43807</v>
      </c>
      <c r="W9835" t="s">
        <v>20</v>
      </c>
      <c r="X9835" t="s">
        <v>34</v>
      </c>
      <c r="Y9835" t="s">
        <v>42</v>
      </c>
    </row>
    <row r="9836" spans="1:25" hidden="1" x14ac:dyDescent="0.35">
      <c r="A9836">
        <v>7</v>
      </c>
      <c r="B9836" t="s">
        <v>25</v>
      </c>
      <c r="C9836">
        <v>6</v>
      </c>
      <c r="D9836" t="s">
        <v>26</v>
      </c>
      <c r="E9836" t="s">
        <v>1012</v>
      </c>
      <c r="F9836" t="s">
        <v>13</v>
      </c>
      <c r="G9836" t="s">
        <v>2834</v>
      </c>
      <c r="H9836" s="1">
        <v>0.2</v>
      </c>
      <c r="I9836" s="2">
        <v>43802</v>
      </c>
      <c r="J9836" t="s">
        <v>4366</v>
      </c>
      <c r="K9836" t="s">
        <v>16</v>
      </c>
      <c r="L9836">
        <v>28314</v>
      </c>
      <c r="M9836">
        <v>298</v>
      </c>
      <c r="N9836" t="s">
        <v>1271</v>
      </c>
      <c r="O9836">
        <v>5</v>
      </c>
      <c r="P9836">
        <v>3</v>
      </c>
      <c r="Q9836" t="s">
        <v>18</v>
      </c>
      <c r="R9836" t="s">
        <v>8304</v>
      </c>
      <c r="S9836">
        <v>4.5199999999999996</v>
      </c>
      <c r="T9836">
        <v>45</v>
      </c>
      <c r="U9836" t="s">
        <v>19</v>
      </c>
      <c r="V9836" s="2">
        <v>43809</v>
      </c>
      <c r="W9836" t="s">
        <v>39</v>
      </c>
      <c r="X9836" t="s">
        <v>63</v>
      </c>
      <c r="Y9836" t="s">
        <v>56</v>
      </c>
    </row>
    <row r="9837" spans="1:25" hidden="1" x14ac:dyDescent="0.35">
      <c r="A9837">
        <v>7</v>
      </c>
      <c r="B9837" t="s">
        <v>25</v>
      </c>
      <c r="C9837">
        <v>6</v>
      </c>
      <c r="D9837" t="s">
        <v>26</v>
      </c>
      <c r="E9837" t="s">
        <v>1012</v>
      </c>
      <c r="F9837" t="s">
        <v>13</v>
      </c>
      <c r="G9837" t="s">
        <v>2834</v>
      </c>
      <c r="H9837" s="1">
        <v>0.2</v>
      </c>
      <c r="I9837" s="2">
        <v>43802</v>
      </c>
      <c r="J9837" t="s">
        <v>4366</v>
      </c>
      <c r="K9837" t="s">
        <v>16</v>
      </c>
      <c r="L9837">
        <v>28314</v>
      </c>
      <c r="M9837">
        <v>1351</v>
      </c>
      <c r="N9837" t="s">
        <v>8265</v>
      </c>
      <c r="O9837">
        <v>9</v>
      </c>
      <c r="P9837">
        <v>4</v>
      </c>
      <c r="Q9837" t="s">
        <v>18</v>
      </c>
      <c r="R9837" t="s">
        <v>8304</v>
      </c>
      <c r="S9837">
        <v>8.86</v>
      </c>
      <c r="T9837">
        <v>24</v>
      </c>
      <c r="U9837" t="s">
        <v>19</v>
      </c>
      <c r="V9837" s="2">
        <v>43809</v>
      </c>
      <c r="W9837" t="s">
        <v>39</v>
      </c>
      <c r="X9837" t="s">
        <v>63</v>
      </c>
      <c r="Y9837" t="s">
        <v>64</v>
      </c>
    </row>
    <row r="9838" spans="1:25" hidden="1" x14ac:dyDescent="0.35">
      <c r="A9838">
        <v>7</v>
      </c>
      <c r="B9838" t="s">
        <v>25</v>
      </c>
      <c r="C9838">
        <v>6</v>
      </c>
      <c r="D9838" t="s">
        <v>26</v>
      </c>
      <c r="E9838" t="s">
        <v>1012</v>
      </c>
      <c r="F9838" t="s">
        <v>13</v>
      </c>
      <c r="G9838" t="s">
        <v>2834</v>
      </c>
      <c r="H9838" s="1">
        <v>0.7</v>
      </c>
      <c r="I9838" s="2">
        <v>43802</v>
      </c>
      <c r="J9838" t="s">
        <v>4366</v>
      </c>
      <c r="K9838" t="s">
        <v>16</v>
      </c>
      <c r="L9838">
        <v>28314</v>
      </c>
      <c r="M9838">
        <v>698</v>
      </c>
      <c r="N9838" t="s">
        <v>8229</v>
      </c>
      <c r="O9838">
        <v>-21</v>
      </c>
      <c r="P9838">
        <v>6</v>
      </c>
      <c r="Q9838" t="s">
        <v>18</v>
      </c>
      <c r="R9838" t="s">
        <v>8304</v>
      </c>
      <c r="S9838">
        <v>-21.11</v>
      </c>
      <c r="T9838">
        <v>29</v>
      </c>
      <c r="U9838" t="s">
        <v>19</v>
      </c>
      <c r="V9838" s="2">
        <v>43809</v>
      </c>
      <c r="W9838" t="s">
        <v>39</v>
      </c>
      <c r="X9838" t="s">
        <v>63</v>
      </c>
      <c r="Y9838" t="s">
        <v>54</v>
      </c>
    </row>
    <row r="9839" spans="1:25" x14ac:dyDescent="0.35">
      <c r="A9839">
        <v>5</v>
      </c>
      <c r="B9839" t="s">
        <v>43</v>
      </c>
      <c r="C9839">
        <v>6</v>
      </c>
      <c r="D9839" t="s">
        <v>11</v>
      </c>
      <c r="E9839" t="s">
        <v>2688</v>
      </c>
      <c r="F9839" t="s">
        <v>13</v>
      </c>
      <c r="G9839" t="s">
        <v>2689</v>
      </c>
      <c r="H9839" s="1">
        <v>0.2</v>
      </c>
      <c r="I9839" s="2">
        <v>43715</v>
      </c>
      <c r="J9839" t="s">
        <v>2690</v>
      </c>
      <c r="K9839" t="s">
        <v>30</v>
      </c>
      <c r="L9839">
        <v>95351</v>
      </c>
      <c r="M9839">
        <v>763</v>
      </c>
      <c r="N9839" t="s">
        <v>543</v>
      </c>
      <c r="O9839">
        <v>-28</v>
      </c>
      <c r="P9839">
        <v>2</v>
      </c>
      <c r="Q9839" t="s">
        <v>32</v>
      </c>
      <c r="R9839" t="s">
        <v>8304</v>
      </c>
      <c r="S9839">
        <v>-28.27</v>
      </c>
      <c r="T9839">
        <v>162</v>
      </c>
      <c r="U9839" t="s">
        <v>19</v>
      </c>
      <c r="V9839" s="2">
        <v>43720</v>
      </c>
      <c r="W9839" t="s">
        <v>39</v>
      </c>
      <c r="X9839" t="s">
        <v>34</v>
      </c>
      <c r="Y9839" t="s">
        <v>24</v>
      </c>
    </row>
    <row r="9840" spans="1:25" hidden="1" x14ac:dyDescent="0.35">
      <c r="A9840">
        <v>4</v>
      </c>
      <c r="B9840" t="s">
        <v>43</v>
      </c>
      <c r="C9840">
        <v>6</v>
      </c>
      <c r="D9840" t="s">
        <v>11</v>
      </c>
      <c r="E9840" t="s">
        <v>192</v>
      </c>
      <c r="F9840" t="s">
        <v>13</v>
      </c>
      <c r="G9840" t="s">
        <v>506</v>
      </c>
      <c r="H9840" s="1">
        <v>0.3</v>
      </c>
      <c r="I9840" s="2">
        <v>43607</v>
      </c>
      <c r="J9840" t="s">
        <v>2181</v>
      </c>
      <c r="K9840" t="s">
        <v>73</v>
      </c>
      <c r="L9840">
        <v>60653</v>
      </c>
      <c r="M9840">
        <v>807</v>
      </c>
      <c r="N9840" t="s">
        <v>8106</v>
      </c>
      <c r="O9840">
        <v>-55</v>
      </c>
      <c r="P9840">
        <v>2</v>
      </c>
      <c r="Q9840" t="s">
        <v>75</v>
      </c>
      <c r="R9840" t="s">
        <v>8304</v>
      </c>
      <c r="S9840">
        <v>-54.6</v>
      </c>
      <c r="T9840">
        <v>182</v>
      </c>
      <c r="U9840" t="s">
        <v>19</v>
      </c>
      <c r="V9840" s="2">
        <v>43611</v>
      </c>
      <c r="W9840" t="s">
        <v>39</v>
      </c>
      <c r="X9840" t="s">
        <v>139</v>
      </c>
      <c r="Y9840" t="s">
        <v>24</v>
      </c>
    </row>
    <row r="9841" spans="1:25" hidden="1" x14ac:dyDescent="0.35">
      <c r="A9841">
        <v>4</v>
      </c>
      <c r="B9841" t="s">
        <v>43</v>
      </c>
      <c r="C9841">
        <v>6</v>
      </c>
      <c r="D9841" t="s">
        <v>26</v>
      </c>
      <c r="E9841" t="s">
        <v>192</v>
      </c>
      <c r="F9841" t="s">
        <v>13</v>
      </c>
      <c r="G9841" t="s">
        <v>506</v>
      </c>
      <c r="H9841" s="1">
        <v>0.2</v>
      </c>
      <c r="I9841" s="2">
        <v>43607</v>
      </c>
      <c r="J9841" t="s">
        <v>2181</v>
      </c>
      <c r="K9841" t="s">
        <v>73</v>
      </c>
      <c r="L9841">
        <v>60653</v>
      </c>
      <c r="M9841">
        <v>77</v>
      </c>
      <c r="N9841" t="s">
        <v>2923</v>
      </c>
      <c r="O9841">
        <v>3</v>
      </c>
      <c r="P9841">
        <v>3</v>
      </c>
      <c r="Q9841" t="s">
        <v>75</v>
      </c>
      <c r="R9841" t="s">
        <v>8304</v>
      </c>
      <c r="S9841">
        <v>2.5099999999999998</v>
      </c>
      <c r="T9841">
        <v>22</v>
      </c>
      <c r="U9841" t="s">
        <v>19</v>
      </c>
      <c r="V9841" s="2">
        <v>43611</v>
      </c>
      <c r="W9841" t="s">
        <v>39</v>
      </c>
      <c r="X9841" t="s">
        <v>139</v>
      </c>
      <c r="Y9841" t="s">
        <v>356</v>
      </c>
    </row>
    <row r="9842" spans="1:25" hidden="1" x14ac:dyDescent="0.35">
      <c r="A9842">
        <v>4</v>
      </c>
      <c r="B9842" t="s">
        <v>43</v>
      </c>
      <c r="C9842">
        <v>6</v>
      </c>
      <c r="D9842" t="s">
        <v>26</v>
      </c>
      <c r="E9842" t="s">
        <v>192</v>
      </c>
      <c r="F9842" t="s">
        <v>13</v>
      </c>
      <c r="G9842" t="s">
        <v>506</v>
      </c>
      <c r="H9842" s="1">
        <v>0.8</v>
      </c>
      <c r="I9842" s="2">
        <v>43607</v>
      </c>
      <c r="J9842" t="s">
        <v>2181</v>
      </c>
      <c r="K9842" t="s">
        <v>73</v>
      </c>
      <c r="L9842">
        <v>60653</v>
      </c>
      <c r="M9842">
        <v>242</v>
      </c>
      <c r="N9842" t="s">
        <v>336</v>
      </c>
      <c r="O9842">
        <v>-3</v>
      </c>
      <c r="P9842">
        <v>2</v>
      </c>
      <c r="Q9842" t="s">
        <v>75</v>
      </c>
      <c r="R9842" t="s">
        <v>8304</v>
      </c>
      <c r="S9842">
        <v>-2.63</v>
      </c>
      <c r="T9842">
        <v>2</v>
      </c>
      <c r="U9842" t="s">
        <v>19</v>
      </c>
      <c r="V9842" s="2">
        <v>43611</v>
      </c>
      <c r="W9842" t="s">
        <v>39</v>
      </c>
      <c r="X9842" t="s">
        <v>139</v>
      </c>
      <c r="Y9842" t="s">
        <v>54</v>
      </c>
    </row>
    <row r="9843" spans="1:25" hidden="1" x14ac:dyDescent="0.35">
      <c r="A9843">
        <v>6</v>
      </c>
      <c r="B9843" t="s">
        <v>10</v>
      </c>
      <c r="C9843">
        <v>6</v>
      </c>
      <c r="D9843" t="s">
        <v>26</v>
      </c>
      <c r="E9843" t="s">
        <v>305</v>
      </c>
      <c r="F9843" t="s">
        <v>13</v>
      </c>
      <c r="G9843" t="s">
        <v>1139</v>
      </c>
      <c r="H9843" s="1">
        <v>0.2</v>
      </c>
      <c r="I9843" s="2">
        <v>43585</v>
      </c>
      <c r="J9843" t="s">
        <v>4181</v>
      </c>
      <c r="K9843" t="s">
        <v>102</v>
      </c>
      <c r="L9843">
        <v>43229</v>
      </c>
      <c r="M9843">
        <v>1827</v>
      </c>
      <c r="N9843" t="s">
        <v>1149</v>
      </c>
      <c r="O9843">
        <v>4</v>
      </c>
      <c r="P9843">
        <v>2</v>
      </c>
      <c r="Q9843" t="s">
        <v>104</v>
      </c>
      <c r="R9843" t="s">
        <v>8304</v>
      </c>
      <c r="S9843">
        <v>3.63</v>
      </c>
      <c r="T9843">
        <v>10</v>
      </c>
      <c r="U9843" t="s">
        <v>19</v>
      </c>
      <c r="V9843" s="2">
        <v>43591</v>
      </c>
      <c r="W9843" t="s">
        <v>39</v>
      </c>
      <c r="X9843" t="s">
        <v>309</v>
      </c>
      <c r="Y9843" t="s">
        <v>64</v>
      </c>
    </row>
    <row r="9844" spans="1:25" x14ac:dyDescent="0.35">
      <c r="A9844">
        <v>3</v>
      </c>
      <c r="B9844" t="s">
        <v>25</v>
      </c>
      <c r="C9844">
        <v>1</v>
      </c>
      <c r="D9844" t="s">
        <v>26</v>
      </c>
      <c r="E9844" t="s">
        <v>27</v>
      </c>
      <c r="F9844" t="s">
        <v>13</v>
      </c>
      <c r="G9844" t="s">
        <v>1081</v>
      </c>
      <c r="H9844" s="1">
        <v>0</v>
      </c>
      <c r="I9844" s="2">
        <v>43607</v>
      </c>
      <c r="J9844" t="s">
        <v>7878</v>
      </c>
      <c r="K9844" t="s">
        <v>30</v>
      </c>
      <c r="L9844">
        <v>90049</v>
      </c>
      <c r="M9844">
        <v>1418</v>
      </c>
      <c r="N9844" t="s">
        <v>2894</v>
      </c>
      <c r="O9844">
        <v>19</v>
      </c>
      <c r="P9844">
        <v>7</v>
      </c>
      <c r="Q9844" t="s">
        <v>32</v>
      </c>
      <c r="R9844" t="s">
        <v>92</v>
      </c>
      <c r="S9844">
        <v>18.829999999999998</v>
      </c>
      <c r="T9844">
        <v>50</v>
      </c>
      <c r="U9844" t="s">
        <v>19</v>
      </c>
      <c r="V9844" s="2">
        <v>43610</v>
      </c>
      <c r="W9844" t="s">
        <v>130</v>
      </c>
      <c r="X9844" t="s">
        <v>34</v>
      </c>
      <c r="Y9844" t="s">
        <v>49</v>
      </c>
    </row>
    <row r="9845" spans="1:25" hidden="1" x14ac:dyDescent="0.35">
      <c r="A9845">
        <v>6</v>
      </c>
      <c r="B9845" t="s">
        <v>10</v>
      </c>
      <c r="C9845">
        <v>6</v>
      </c>
      <c r="D9845" t="s">
        <v>26</v>
      </c>
      <c r="E9845" t="s">
        <v>222</v>
      </c>
      <c r="F9845" t="s">
        <v>13</v>
      </c>
      <c r="G9845" t="s">
        <v>6160</v>
      </c>
      <c r="H9845" s="1">
        <v>0.2</v>
      </c>
      <c r="I9845" s="2">
        <v>43640</v>
      </c>
      <c r="J9845" t="s">
        <v>6258</v>
      </c>
      <c r="K9845" t="s">
        <v>73</v>
      </c>
      <c r="L9845">
        <v>62521</v>
      </c>
      <c r="M9845">
        <v>1769</v>
      </c>
      <c r="N9845" t="s">
        <v>3587</v>
      </c>
      <c r="O9845">
        <v>3</v>
      </c>
      <c r="P9845">
        <v>3</v>
      </c>
      <c r="Q9845" t="s">
        <v>75</v>
      </c>
      <c r="R9845" t="s">
        <v>8304</v>
      </c>
      <c r="S9845">
        <v>3.21</v>
      </c>
      <c r="T9845">
        <v>10</v>
      </c>
      <c r="U9845" t="s">
        <v>33</v>
      </c>
      <c r="V9845" s="2">
        <v>43646</v>
      </c>
      <c r="W9845" t="s">
        <v>39</v>
      </c>
      <c r="X9845" t="s">
        <v>139</v>
      </c>
      <c r="Y9845" t="s">
        <v>64</v>
      </c>
    </row>
    <row r="9846" spans="1:25" hidden="1" x14ac:dyDescent="0.35">
      <c r="A9846">
        <v>6</v>
      </c>
      <c r="B9846" t="s">
        <v>10</v>
      </c>
      <c r="C9846">
        <v>6</v>
      </c>
      <c r="D9846" t="s">
        <v>26</v>
      </c>
      <c r="E9846" t="s">
        <v>222</v>
      </c>
      <c r="F9846" t="s">
        <v>13</v>
      </c>
      <c r="G9846" t="s">
        <v>6160</v>
      </c>
      <c r="H9846" s="1">
        <v>0.8</v>
      </c>
      <c r="I9846" s="2">
        <v>43640</v>
      </c>
      <c r="J9846" t="s">
        <v>6258</v>
      </c>
      <c r="K9846" t="s">
        <v>73</v>
      </c>
      <c r="L9846">
        <v>62521</v>
      </c>
      <c r="M9846">
        <v>897</v>
      </c>
      <c r="N9846" t="s">
        <v>1314</v>
      </c>
      <c r="O9846">
        <v>-320</v>
      </c>
      <c r="P9846">
        <v>3</v>
      </c>
      <c r="Q9846" t="s">
        <v>75</v>
      </c>
      <c r="R9846" t="s">
        <v>8304</v>
      </c>
      <c r="S9846">
        <v>-320.24</v>
      </c>
      <c r="T9846">
        <v>183</v>
      </c>
      <c r="U9846" t="s">
        <v>33</v>
      </c>
      <c r="V9846" s="2">
        <v>43646</v>
      </c>
      <c r="W9846" t="s">
        <v>39</v>
      </c>
      <c r="X9846" t="s">
        <v>139</v>
      </c>
      <c r="Y9846" t="s">
        <v>54</v>
      </c>
    </row>
    <row r="9847" spans="1:25" x14ac:dyDescent="0.35">
      <c r="A9847">
        <v>0</v>
      </c>
      <c r="B9847" t="s">
        <v>10</v>
      </c>
      <c r="C9847">
        <v>0</v>
      </c>
      <c r="D9847" t="s">
        <v>26</v>
      </c>
      <c r="E9847" t="s">
        <v>27</v>
      </c>
      <c r="F9847" t="s">
        <v>13</v>
      </c>
      <c r="G9847" t="s">
        <v>1167</v>
      </c>
      <c r="H9847" s="1">
        <v>0</v>
      </c>
      <c r="I9847" s="2">
        <v>43627</v>
      </c>
      <c r="J9847" t="s">
        <v>3294</v>
      </c>
      <c r="K9847" t="s">
        <v>30</v>
      </c>
      <c r="L9847">
        <v>90004</v>
      </c>
      <c r="M9847">
        <v>1625</v>
      </c>
      <c r="N9847" t="s">
        <v>1028</v>
      </c>
      <c r="O9847">
        <v>60</v>
      </c>
      <c r="P9847">
        <v>3</v>
      </c>
      <c r="Q9847" t="s">
        <v>32</v>
      </c>
      <c r="R9847" t="s">
        <v>8304</v>
      </c>
      <c r="S9847">
        <v>60.26</v>
      </c>
      <c r="T9847">
        <v>123</v>
      </c>
      <c r="U9847" t="s">
        <v>19</v>
      </c>
      <c r="V9847" s="2">
        <v>43627</v>
      </c>
      <c r="W9847" t="s">
        <v>773</v>
      </c>
      <c r="X9847" t="s">
        <v>34</v>
      </c>
      <c r="Y9847" t="s">
        <v>64</v>
      </c>
    </row>
    <row r="9848" spans="1:25" hidden="1" x14ac:dyDescent="0.35">
      <c r="A9848">
        <v>4</v>
      </c>
      <c r="B9848" t="s">
        <v>25</v>
      </c>
      <c r="C9848">
        <v>3</v>
      </c>
      <c r="D9848" t="s">
        <v>26</v>
      </c>
      <c r="E9848" t="s">
        <v>122</v>
      </c>
      <c r="F9848" t="s">
        <v>13</v>
      </c>
      <c r="G9848" t="s">
        <v>437</v>
      </c>
      <c r="H9848" s="1">
        <v>0.8</v>
      </c>
      <c r="I9848" s="2">
        <v>43576</v>
      </c>
      <c r="J9848" t="s">
        <v>438</v>
      </c>
      <c r="K9848" t="s">
        <v>73</v>
      </c>
      <c r="L9848">
        <v>77036</v>
      </c>
      <c r="M9848">
        <v>40</v>
      </c>
      <c r="N9848" t="s">
        <v>439</v>
      </c>
      <c r="O9848">
        <v>-243</v>
      </c>
      <c r="P9848">
        <v>4</v>
      </c>
      <c r="Q9848" t="s">
        <v>75</v>
      </c>
      <c r="R9848" t="s">
        <v>8304</v>
      </c>
      <c r="S9848">
        <v>-243.16</v>
      </c>
      <c r="T9848">
        <v>97</v>
      </c>
      <c r="U9848" t="s">
        <v>19</v>
      </c>
      <c r="V9848" s="2">
        <v>43580</v>
      </c>
      <c r="W9848" t="s">
        <v>20</v>
      </c>
      <c r="X9848" t="s">
        <v>77</v>
      </c>
      <c r="Y9848" t="s">
        <v>56</v>
      </c>
    </row>
    <row r="9849" spans="1:25" hidden="1" x14ac:dyDescent="0.35">
      <c r="A9849">
        <v>4</v>
      </c>
      <c r="B9849" t="s">
        <v>43</v>
      </c>
      <c r="C9849">
        <v>6</v>
      </c>
      <c r="D9849" t="s">
        <v>11</v>
      </c>
      <c r="E9849" t="s">
        <v>192</v>
      </c>
      <c r="F9849" t="s">
        <v>13</v>
      </c>
      <c r="G9849" t="s">
        <v>525</v>
      </c>
      <c r="H9849" s="1">
        <v>0.5</v>
      </c>
      <c r="I9849" s="2">
        <v>43788</v>
      </c>
      <c r="J9849" t="s">
        <v>659</v>
      </c>
      <c r="K9849" t="s">
        <v>73</v>
      </c>
      <c r="L9849">
        <v>60623</v>
      </c>
      <c r="M9849">
        <v>365</v>
      </c>
      <c r="N9849" t="s">
        <v>660</v>
      </c>
      <c r="O9849">
        <v>-131</v>
      </c>
      <c r="P9849">
        <v>3</v>
      </c>
      <c r="Q9849" t="s">
        <v>75</v>
      </c>
      <c r="R9849" t="s">
        <v>8304</v>
      </c>
      <c r="S9849">
        <v>-131.44999999999999</v>
      </c>
      <c r="T9849">
        <v>219</v>
      </c>
      <c r="U9849" t="s">
        <v>19</v>
      </c>
      <c r="V9849" s="2">
        <v>43792</v>
      </c>
      <c r="W9849" t="s">
        <v>39</v>
      </c>
      <c r="X9849" t="s">
        <v>139</v>
      </c>
      <c r="Y9849" t="s">
        <v>41</v>
      </c>
    </row>
    <row r="9850" spans="1:25" hidden="1" x14ac:dyDescent="0.35">
      <c r="A9850">
        <v>0</v>
      </c>
      <c r="B9850" t="s">
        <v>10</v>
      </c>
      <c r="C9850">
        <v>0</v>
      </c>
      <c r="D9850" t="s">
        <v>11</v>
      </c>
      <c r="E9850" t="s">
        <v>843</v>
      </c>
      <c r="F9850" t="s">
        <v>13</v>
      </c>
      <c r="G9850" t="s">
        <v>1788</v>
      </c>
      <c r="H9850" s="1">
        <v>0.2</v>
      </c>
      <c r="I9850" s="2">
        <v>43652</v>
      </c>
      <c r="J9850" t="s">
        <v>1789</v>
      </c>
      <c r="K9850" t="s">
        <v>16</v>
      </c>
      <c r="L9850">
        <v>33142</v>
      </c>
      <c r="M9850">
        <v>741</v>
      </c>
      <c r="N9850" t="s">
        <v>1790</v>
      </c>
      <c r="O9850">
        <v>24</v>
      </c>
      <c r="P9850">
        <v>1</v>
      </c>
      <c r="Q9850" t="s">
        <v>18</v>
      </c>
      <c r="R9850" t="s">
        <v>8304</v>
      </c>
      <c r="S9850">
        <v>23.92</v>
      </c>
      <c r="T9850">
        <v>239</v>
      </c>
      <c r="U9850" t="s">
        <v>19</v>
      </c>
      <c r="V9850" s="2">
        <v>43652</v>
      </c>
      <c r="W9850" t="s">
        <v>773</v>
      </c>
      <c r="X9850" t="s">
        <v>40</v>
      </c>
      <c r="Y9850" t="s">
        <v>24</v>
      </c>
    </row>
    <row r="9851" spans="1:25" hidden="1" x14ac:dyDescent="0.35">
      <c r="A9851">
        <v>5</v>
      </c>
      <c r="B9851" t="s">
        <v>43</v>
      </c>
      <c r="C9851">
        <v>6</v>
      </c>
      <c r="D9851" t="s">
        <v>26</v>
      </c>
      <c r="E9851" t="s">
        <v>192</v>
      </c>
      <c r="F9851" t="s">
        <v>13</v>
      </c>
      <c r="G9851" t="s">
        <v>2974</v>
      </c>
      <c r="H9851" s="1">
        <v>0.2</v>
      </c>
      <c r="I9851" s="2">
        <v>43600</v>
      </c>
      <c r="J9851" t="s">
        <v>3856</v>
      </c>
      <c r="K9851" t="s">
        <v>73</v>
      </c>
      <c r="L9851">
        <v>60653</v>
      </c>
      <c r="M9851">
        <v>1670</v>
      </c>
      <c r="N9851" t="s">
        <v>351</v>
      </c>
      <c r="O9851">
        <v>19</v>
      </c>
      <c r="P9851">
        <v>2</v>
      </c>
      <c r="Q9851" t="s">
        <v>75</v>
      </c>
      <c r="R9851" t="s">
        <v>8304</v>
      </c>
      <c r="S9851">
        <v>19.14</v>
      </c>
      <c r="T9851">
        <v>57</v>
      </c>
      <c r="U9851" t="s">
        <v>19</v>
      </c>
      <c r="V9851" s="2">
        <v>43605</v>
      </c>
      <c r="W9851" t="s">
        <v>39</v>
      </c>
      <c r="X9851" t="s">
        <v>139</v>
      </c>
      <c r="Y9851" t="s">
        <v>64</v>
      </c>
    </row>
    <row r="9852" spans="1:25" hidden="1" x14ac:dyDescent="0.35">
      <c r="A9852">
        <v>5</v>
      </c>
      <c r="B9852" t="s">
        <v>43</v>
      </c>
      <c r="C9852">
        <v>6</v>
      </c>
      <c r="D9852" t="s">
        <v>50</v>
      </c>
      <c r="E9852" t="s">
        <v>192</v>
      </c>
      <c r="F9852" t="s">
        <v>13</v>
      </c>
      <c r="G9852" t="s">
        <v>2974</v>
      </c>
      <c r="H9852" s="1">
        <v>0.2</v>
      </c>
      <c r="I9852" s="2">
        <v>43600</v>
      </c>
      <c r="J9852" t="s">
        <v>3856</v>
      </c>
      <c r="K9852" t="s">
        <v>73</v>
      </c>
      <c r="L9852">
        <v>60653</v>
      </c>
      <c r="M9852">
        <v>1327</v>
      </c>
      <c r="N9852" t="s">
        <v>4714</v>
      </c>
      <c r="O9852">
        <v>3</v>
      </c>
      <c r="P9852">
        <v>2</v>
      </c>
      <c r="Q9852" t="s">
        <v>75</v>
      </c>
      <c r="R9852" t="s">
        <v>8304</v>
      </c>
      <c r="S9852">
        <v>3.47</v>
      </c>
      <c r="T9852">
        <v>11</v>
      </c>
      <c r="U9852" t="s">
        <v>19</v>
      </c>
      <c r="V9852" s="2">
        <v>43605</v>
      </c>
      <c r="W9852" t="s">
        <v>39</v>
      </c>
      <c r="X9852" t="s">
        <v>139</v>
      </c>
      <c r="Y9852" t="s">
        <v>52</v>
      </c>
    </row>
    <row r="9853" spans="1:25" hidden="1" x14ac:dyDescent="0.35">
      <c r="A9853">
        <v>7</v>
      </c>
      <c r="B9853" t="s">
        <v>25</v>
      </c>
      <c r="C9853">
        <v>6</v>
      </c>
      <c r="D9853" t="s">
        <v>11</v>
      </c>
      <c r="E9853" t="s">
        <v>287</v>
      </c>
      <c r="F9853" t="s">
        <v>13</v>
      </c>
      <c r="G9853" t="s">
        <v>884</v>
      </c>
      <c r="H9853" s="1">
        <v>0.2</v>
      </c>
      <c r="I9853" s="2">
        <v>43662</v>
      </c>
      <c r="J9853" t="s">
        <v>2539</v>
      </c>
      <c r="K9853" t="s">
        <v>16</v>
      </c>
      <c r="L9853">
        <v>28205</v>
      </c>
      <c r="M9853">
        <v>753</v>
      </c>
      <c r="N9853" t="s">
        <v>8103</v>
      </c>
      <c r="O9853">
        <v>15</v>
      </c>
      <c r="P9853">
        <v>3</v>
      </c>
      <c r="Q9853" t="s">
        <v>18</v>
      </c>
      <c r="R9853" t="s">
        <v>8304</v>
      </c>
      <c r="S9853">
        <v>15.15</v>
      </c>
      <c r="T9853">
        <v>242</v>
      </c>
      <c r="U9853" t="s">
        <v>19</v>
      </c>
      <c r="V9853" s="2">
        <v>43669</v>
      </c>
      <c r="W9853" t="s">
        <v>39</v>
      </c>
      <c r="X9853" t="s">
        <v>63</v>
      </c>
      <c r="Y9853" t="s">
        <v>24</v>
      </c>
    </row>
    <row r="9854" spans="1:25" hidden="1" x14ac:dyDescent="0.35">
      <c r="A9854">
        <v>4</v>
      </c>
      <c r="B9854" t="s">
        <v>43</v>
      </c>
      <c r="C9854">
        <v>6</v>
      </c>
      <c r="D9854" t="s">
        <v>26</v>
      </c>
      <c r="E9854" t="s">
        <v>870</v>
      </c>
      <c r="F9854" t="s">
        <v>13</v>
      </c>
      <c r="G9854" t="s">
        <v>16</v>
      </c>
      <c r="H9854" s="1">
        <v>0</v>
      </c>
      <c r="I9854" s="2">
        <v>43719</v>
      </c>
      <c r="J9854" t="s">
        <v>4315</v>
      </c>
      <c r="K9854" t="s">
        <v>16</v>
      </c>
      <c r="L9854">
        <v>23223</v>
      </c>
      <c r="M9854">
        <v>859</v>
      </c>
      <c r="N9854" t="s">
        <v>3409</v>
      </c>
      <c r="O9854">
        <v>20</v>
      </c>
      <c r="P9854">
        <v>5</v>
      </c>
      <c r="Q9854" t="s">
        <v>18</v>
      </c>
      <c r="R9854" t="s">
        <v>8304</v>
      </c>
      <c r="S9854">
        <v>20.37</v>
      </c>
      <c r="T9854">
        <v>68</v>
      </c>
      <c r="U9854" t="s">
        <v>19</v>
      </c>
      <c r="V9854" s="2">
        <v>43723</v>
      </c>
      <c r="W9854" t="s">
        <v>39</v>
      </c>
      <c r="X9854" t="s">
        <v>205</v>
      </c>
      <c r="Y9854" t="s">
        <v>56</v>
      </c>
    </row>
    <row r="9855" spans="1:25" x14ac:dyDescent="0.35">
      <c r="A9855">
        <v>4</v>
      </c>
      <c r="B9855" t="s">
        <v>25</v>
      </c>
      <c r="C9855">
        <v>3</v>
      </c>
      <c r="D9855" t="s">
        <v>11</v>
      </c>
      <c r="E9855" t="s">
        <v>59</v>
      </c>
      <c r="F9855" t="s">
        <v>13</v>
      </c>
      <c r="G9855" t="s">
        <v>1495</v>
      </c>
      <c r="H9855" s="1">
        <v>0.15</v>
      </c>
      <c r="I9855" s="2">
        <v>43711</v>
      </c>
      <c r="J9855" t="s">
        <v>2074</v>
      </c>
      <c r="K9855" t="s">
        <v>30</v>
      </c>
      <c r="L9855">
        <v>94521</v>
      </c>
      <c r="M9855">
        <v>384</v>
      </c>
      <c r="N9855" t="s">
        <v>1484</v>
      </c>
      <c r="O9855">
        <v>14</v>
      </c>
      <c r="P9855">
        <v>2</v>
      </c>
      <c r="Q9855" t="s">
        <v>32</v>
      </c>
      <c r="R9855" t="s">
        <v>8304</v>
      </c>
      <c r="S9855">
        <v>14.1</v>
      </c>
      <c r="T9855">
        <v>240</v>
      </c>
      <c r="U9855" t="s">
        <v>19</v>
      </c>
      <c r="V9855" s="2">
        <v>43715</v>
      </c>
      <c r="W9855" t="s">
        <v>20</v>
      </c>
      <c r="X9855" t="s">
        <v>34</v>
      </c>
      <c r="Y9855" t="s">
        <v>22</v>
      </c>
    </row>
    <row r="9856" spans="1:25" hidden="1" x14ac:dyDescent="0.35">
      <c r="A9856">
        <v>5</v>
      </c>
      <c r="B9856" t="s">
        <v>25</v>
      </c>
      <c r="C9856">
        <v>3</v>
      </c>
      <c r="D9856" t="s">
        <v>26</v>
      </c>
      <c r="E9856" t="s">
        <v>3566</v>
      </c>
      <c r="F9856" t="s">
        <v>13</v>
      </c>
      <c r="G9856" t="s">
        <v>1553</v>
      </c>
      <c r="H9856" s="1">
        <v>0.2</v>
      </c>
      <c r="I9856" s="2">
        <v>43782</v>
      </c>
      <c r="J9856" t="s">
        <v>3567</v>
      </c>
      <c r="K9856" t="s">
        <v>16</v>
      </c>
      <c r="L9856">
        <v>33458</v>
      </c>
      <c r="M9856">
        <v>521</v>
      </c>
      <c r="N9856" t="s">
        <v>3508</v>
      </c>
      <c r="O9856">
        <v>0</v>
      </c>
      <c r="P9856">
        <v>1</v>
      </c>
      <c r="Q9856" t="s">
        <v>18</v>
      </c>
      <c r="R9856" t="s">
        <v>8304</v>
      </c>
      <c r="S9856">
        <v>0.15</v>
      </c>
      <c r="T9856">
        <v>2</v>
      </c>
      <c r="U9856" t="s">
        <v>19</v>
      </c>
      <c r="V9856" s="2">
        <v>43787</v>
      </c>
      <c r="W9856" t="s">
        <v>20</v>
      </c>
      <c r="X9856" t="s">
        <v>40</v>
      </c>
      <c r="Y9856" t="s">
        <v>49</v>
      </c>
    </row>
    <row r="9857" spans="1:25" x14ac:dyDescent="0.35">
      <c r="A9857">
        <v>0</v>
      </c>
      <c r="B9857" t="s">
        <v>10</v>
      </c>
      <c r="C9857">
        <v>0</v>
      </c>
      <c r="D9857" t="s">
        <v>26</v>
      </c>
      <c r="E9857" t="s">
        <v>88</v>
      </c>
      <c r="F9857" t="s">
        <v>13</v>
      </c>
      <c r="G9857" t="s">
        <v>462</v>
      </c>
      <c r="H9857" s="1">
        <v>0</v>
      </c>
      <c r="I9857" s="2">
        <v>43775</v>
      </c>
      <c r="J9857" t="s">
        <v>7299</v>
      </c>
      <c r="K9857" t="s">
        <v>30</v>
      </c>
      <c r="L9857">
        <v>94122</v>
      </c>
      <c r="M9857">
        <v>1702</v>
      </c>
      <c r="N9857" t="s">
        <v>862</v>
      </c>
      <c r="O9857">
        <v>28</v>
      </c>
      <c r="P9857">
        <v>3</v>
      </c>
      <c r="Q9857" t="s">
        <v>32</v>
      </c>
      <c r="R9857" t="s">
        <v>8304</v>
      </c>
      <c r="S9857">
        <v>28.17</v>
      </c>
      <c r="T9857">
        <v>60</v>
      </c>
      <c r="U9857" t="s">
        <v>76</v>
      </c>
      <c r="V9857" s="2">
        <v>43775</v>
      </c>
      <c r="W9857" t="s">
        <v>773</v>
      </c>
      <c r="X9857" t="s">
        <v>34</v>
      </c>
      <c r="Y9857" t="s">
        <v>64</v>
      </c>
    </row>
    <row r="9858" spans="1:25" x14ac:dyDescent="0.35">
      <c r="A9858">
        <v>0</v>
      </c>
      <c r="B9858" t="s">
        <v>10</v>
      </c>
      <c r="C9858">
        <v>0</v>
      </c>
      <c r="D9858" t="s">
        <v>26</v>
      </c>
      <c r="E9858" t="s">
        <v>88</v>
      </c>
      <c r="F9858" t="s">
        <v>13</v>
      </c>
      <c r="G9858" t="s">
        <v>462</v>
      </c>
      <c r="H9858" s="1">
        <v>0</v>
      </c>
      <c r="I9858" s="2">
        <v>43775</v>
      </c>
      <c r="J9858" t="s">
        <v>7299</v>
      </c>
      <c r="K9858" t="s">
        <v>30</v>
      </c>
      <c r="L9858">
        <v>94122</v>
      </c>
      <c r="M9858">
        <v>214</v>
      </c>
      <c r="N9858" t="s">
        <v>5958</v>
      </c>
      <c r="O9858">
        <v>20</v>
      </c>
      <c r="P9858">
        <v>4</v>
      </c>
      <c r="Q9858" t="s">
        <v>32</v>
      </c>
      <c r="R9858" t="s">
        <v>8304</v>
      </c>
      <c r="S9858">
        <v>19.87</v>
      </c>
      <c r="T9858">
        <v>41</v>
      </c>
      <c r="U9858" t="s">
        <v>76</v>
      </c>
      <c r="V9858" s="2">
        <v>43775</v>
      </c>
      <c r="W9858" t="s">
        <v>773</v>
      </c>
      <c r="X9858" t="s">
        <v>34</v>
      </c>
      <c r="Y9858" t="s">
        <v>35</v>
      </c>
    </row>
    <row r="9859" spans="1:25" x14ac:dyDescent="0.35">
      <c r="A9859">
        <v>0</v>
      </c>
      <c r="B9859" t="s">
        <v>10</v>
      </c>
      <c r="C9859">
        <v>0</v>
      </c>
      <c r="D9859" t="s">
        <v>26</v>
      </c>
      <c r="E9859" t="s">
        <v>88</v>
      </c>
      <c r="F9859" t="s">
        <v>13</v>
      </c>
      <c r="G9859" t="s">
        <v>462</v>
      </c>
      <c r="H9859" s="1">
        <v>0</v>
      </c>
      <c r="I9859" s="2">
        <v>43775</v>
      </c>
      <c r="J9859" t="s">
        <v>7299</v>
      </c>
      <c r="K9859" t="s">
        <v>30</v>
      </c>
      <c r="L9859">
        <v>94122</v>
      </c>
      <c r="M9859">
        <v>538</v>
      </c>
      <c r="N9859" t="s">
        <v>125</v>
      </c>
      <c r="O9859">
        <v>22</v>
      </c>
      <c r="P9859">
        <v>4</v>
      </c>
      <c r="Q9859" t="s">
        <v>32</v>
      </c>
      <c r="R9859" t="s">
        <v>8304</v>
      </c>
      <c r="S9859">
        <v>22.23</v>
      </c>
      <c r="T9859">
        <v>45</v>
      </c>
      <c r="U9859" t="s">
        <v>76</v>
      </c>
      <c r="V9859" s="2">
        <v>43775</v>
      </c>
      <c r="W9859" t="s">
        <v>773</v>
      </c>
      <c r="X9859" t="s">
        <v>34</v>
      </c>
      <c r="Y9859" t="s">
        <v>64</v>
      </c>
    </row>
    <row r="9860" spans="1:25" x14ac:dyDescent="0.35">
      <c r="A9860">
        <v>0</v>
      </c>
      <c r="B9860" t="s">
        <v>10</v>
      </c>
      <c r="C9860">
        <v>0</v>
      </c>
      <c r="D9860" t="s">
        <v>26</v>
      </c>
      <c r="E9860" t="s">
        <v>88</v>
      </c>
      <c r="F9860" t="s">
        <v>13</v>
      </c>
      <c r="G9860" t="s">
        <v>462</v>
      </c>
      <c r="H9860" s="1">
        <v>0</v>
      </c>
      <c r="I9860" s="2">
        <v>43775</v>
      </c>
      <c r="J9860" t="s">
        <v>7299</v>
      </c>
      <c r="K9860" t="s">
        <v>30</v>
      </c>
      <c r="L9860">
        <v>94122</v>
      </c>
      <c r="M9860">
        <v>152</v>
      </c>
      <c r="N9860" t="s">
        <v>3688</v>
      </c>
      <c r="O9860">
        <v>13</v>
      </c>
      <c r="P9860">
        <v>5</v>
      </c>
      <c r="Q9860" t="s">
        <v>32</v>
      </c>
      <c r="R9860" t="s">
        <v>8304</v>
      </c>
      <c r="S9860">
        <v>12.67</v>
      </c>
      <c r="T9860">
        <v>26</v>
      </c>
      <c r="U9860" t="s">
        <v>76</v>
      </c>
      <c r="V9860" s="2">
        <v>43775</v>
      </c>
      <c r="W9860" t="s">
        <v>773</v>
      </c>
      <c r="X9860" t="s">
        <v>34</v>
      </c>
      <c r="Y9860" t="s">
        <v>64</v>
      </c>
    </row>
    <row r="9861" spans="1:25" x14ac:dyDescent="0.35">
      <c r="A9861">
        <v>0</v>
      </c>
      <c r="B9861" t="s">
        <v>10</v>
      </c>
      <c r="C9861">
        <v>0</v>
      </c>
      <c r="D9861" t="s">
        <v>50</v>
      </c>
      <c r="E9861" t="s">
        <v>88</v>
      </c>
      <c r="F9861" t="s">
        <v>13</v>
      </c>
      <c r="G9861" t="s">
        <v>462</v>
      </c>
      <c r="H9861" s="1">
        <v>0</v>
      </c>
      <c r="I9861" s="2">
        <v>43775</v>
      </c>
      <c r="J9861" t="s">
        <v>7299</v>
      </c>
      <c r="K9861" t="s">
        <v>30</v>
      </c>
      <c r="L9861">
        <v>94122</v>
      </c>
      <c r="M9861">
        <v>967</v>
      </c>
      <c r="N9861" t="s">
        <v>4989</v>
      </c>
      <c r="O9861">
        <v>1</v>
      </c>
      <c r="P9861">
        <v>1</v>
      </c>
      <c r="Q9861" t="s">
        <v>32</v>
      </c>
      <c r="R9861" t="s">
        <v>8304</v>
      </c>
      <c r="S9861">
        <v>1.02</v>
      </c>
      <c r="T9861">
        <v>17</v>
      </c>
      <c r="U9861" t="s">
        <v>76</v>
      </c>
      <c r="V9861" s="2">
        <v>43775</v>
      </c>
      <c r="W9861" t="s">
        <v>773</v>
      </c>
      <c r="X9861" t="s">
        <v>34</v>
      </c>
      <c r="Y9861" t="s">
        <v>113</v>
      </c>
    </row>
    <row r="9862" spans="1:25" hidden="1" x14ac:dyDescent="0.35">
      <c r="A9862">
        <v>4</v>
      </c>
      <c r="B9862" t="s">
        <v>43</v>
      </c>
      <c r="C9862">
        <v>6</v>
      </c>
      <c r="D9862" t="s">
        <v>26</v>
      </c>
      <c r="E9862" t="s">
        <v>1595</v>
      </c>
      <c r="F9862" t="s">
        <v>13</v>
      </c>
      <c r="G9862" t="s">
        <v>1897</v>
      </c>
      <c r="H9862" s="1">
        <v>0.7</v>
      </c>
      <c r="I9862" s="2">
        <v>43554</v>
      </c>
      <c r="J9862" t="s">
        <v>4255</v>
      </c>
      <c r="K9862" t="s">
        <v>102</v>
      </c>
      <c r="L9862">
        <v>17602</v>
      </c>
      <c r="M9862">
        <v>54</v>
      </c>
      <c r="N9862" t="s">
        <v>8146</v>
      </c>
      <c r="O9862">
        <v>-5</v>
      </c>
      <c r="P9862">
        <v>5</v>
      </c>
      <c r="Q9862" t="s">
        <v>104</v>
      </c>
      <c r="R9862" t="s">
        <v>8304</v>
      </c>
      <c r="S9862">
        <v>-4.76</v>
      </c>
      <c r="T9862">
        <v>6</v>
      </c>
      <c r="U9862" t="s">
        <v>19</v>
      </c>
      <c r="V9862" s="2">
        <v>43558</v>
      </c>
      <c r="W9862" t="s">
        <v>39</v>
      </c>
      <c r="X9862" t="s">
        <v>105</v>
      </c>
      <c r="Y9862" t="s">
        <v>54</v>
      </c>
    </row>
    <row r="9863" spans="1:25" hidden="1" x14ac:dyDescent="0.35">
      <c r="A9863">
        <v>4</v>
      </c>
      <c r="B9863" t="s">
        <v>43</v>
      </c>
      <c r="C9863">
        <v>6</v>
      </c>
      <c r="D9863" t="s">
        <v>26</v>
      </c>
      <c r="E9863" t="s">
        <v>1296</v>
      </c>
      <c r="F9863" t="s">
        <v>13</v>
      </c>
      <c r="G9863" t="s">
        <v>164</v>
      </c>
      <c r="H9863" s="1">
        <v>0.2</v>
      </c>
      <c r="I9863" s="2">
        <v>43599</v>
      </c>
      <c r="J9863" t="s">
        <v>4151</v>
      </c>
      <c r="K9863" t="s">
        <v>102</v>
      </c>
      <c r="L9863">
        <v>44105</v>
      </c>
      <c r="M9863">
        <v>1691</v>
      </c>
      <c r="N9863" t="s">
        <v>2828</v>
      </c>
      <c r="O9863">
        <v>8</v>
      </c>
      <c r="P9863">
        <v>1</v>
      </c>
      <c r="Q9863" t="s">
        <v>104</v>
      </c>
      <c r="R9863" t="s">
        <v>8304</v>
      </c>
      <c r="S9863">
        <v>7.74</v>
      </c>
      <c r="T9863">
        <v>25</v>
      </c>
      <c r="U9863" t="s">
        <v>19</v>
      </c>
      <c r="V9863" s="2">
        <v>43603</v>
      </c>
      <c r="W9863" t="s">
        <v>39</v>
      </c>
      <c r="X9863" t="s">
        <v>309</v>
      </c>
      <c r="Y9863" t="s">
        <v>64</v>
      </c>
    </row>
    <row r="9864" spans="1:25" hidden="1" x14ac:dyDescent="0.35">
      <c r="A9864">
        <v>4</v>
      </c>
      <c r="B9864" t="s">
        <v>43</v>
      </c>
      <c r="C9864">
        <v>6</v>
      </c>
      <c r="D9864" t="s">
        <v>26</v>
      </c>
      <c r="E9864" t="s">
        <v>1296</v>
      </c>
      <c r="F9864" t="s">
        <v>13</v>
      </c>
      <c r="G9864" t="s">
        <v>164</v>
      </c>
      <c r="H9864" s="1">
        <v>0.2</v>
      </c>
      <c r="I9864" s="2">
        <v>43599</v>
      </c>
      <c r="J9864" t="s">
        <v>4151</v>
      </c>
      <c r="K9864" t="s">
        <v>102</v>
      </c>
      <c r="L9864">
        <v>44105</v>
      </c>
      <c r="M9864">
        <v>213</v>
      </c>
      <c r="N9864" t="s">
        <v>3854</v>
      </c>
      <c r="O9864">
        <v>2</v>
      </c>
      <c r="P9864">
        <v>2</v>
      </c>
      <c r="Q9864" t="s">
        <v>104</v>
      </c>
      <c r="R9864" t="s">
        <v>8304</v>
      </c>
      <c r="S9864">
        <v>1.76</v>
      </c>
      <c r="T9864">
        <v>5</v>
      </c>
      <c r="U9864" t="s">
        <v>19</v>
      </c>
      <c r="V9864" s="2">
        <v>43603</v>
      </c>
      <c r="W9864" t="s">
        <v>39</v>
      </c>
      <c r="X9864" t="s">
        <v>309</v>
      </c>
      <c r="Y9864" t="s">
        <v>35</v>
      </c>
    </row>
    <row r="9865" spans="1:25" hidden="1" x14ac:dyDescent="0.35">
      <c r="A9865">
        <v>4</v>
      </c>
      <c r="B9865" t="s">
        <v>43</v>
      </c>
      <c r="C9865">
        <v>6</v>
      </c>
      <c r="D9865" t="s">
        <v>26</v>
      </c>
      <c r="E9865" t="s">
        <v>1296</v>
      </c>
      <c r="F9865" t="s">
        <v>13</v>
      </c>
      <c r="G9865" t="s">
        <v>164</v>
      </c>
      <c r="H9865" s="1">
        <v>0.7</v>
      </c>
      <c r="I9865" s="2">
        <v>43599</v>
      </c>
      <c r="J9865" t="s">
        <v>4151</v>
      </c>
      <c r="K9865" t="s">
        <v>102</v>
      </c>
      <c r="L9865">
        <v>44105</v>
      </c>
      <c r="M9865">
        <v>1310</v>
      </c>
      <c r="N9865" t="s">
        <v>8262</v>
      </c>
      <c r="O9865">
        <v>-47</v>
      </c>
      <c r="P9865">
        <v>5</v>
      </c>
      <c r="Q9865" t="s">
        <v>104</v>
      </c>
      <c r="R9865" t="s">
        <v>8304</v>
      </c>
      <c r="S9865">
        <v>-46.54</v>
      </c>
      <c r="T9865">
        <v>58</v>
      </c>
      <c r="U9865" t="s">
        <v>19</v>
      </c>
      <c r="V9865" s="2">
        <v>43603</v>
      </c>
      <c r="W9865" t="s">
        <v>39</v>
      </c>
      <c r="X9865" t="s">
        <v>309</v>
      </c>
      <c r="Y9865" t="s">
        <v>54</v>
      </c>
    </row>
    <row r="9866" spans="1:25" hidden="1" x14ac:dyDescent="0.35">
      <c r="A9866">
        <v>4</v>
      </c>
      <c r="B9866" t="s">
        <v>43</v>
      </c>
      <c r="C9866">
        <v>6</v>
      </c>
      <c r="D9866" t="s">
        <v>26</v>
      </c>
      <c r="E9866" t="s">
        <v>369</v>
      </c>
      <c r="F9866" t="s">
        <v>13</v>
      </c>
      <c r="G9866" t="s">
        <v>587</v>
      </c>
      <c r="H9866" s="1">
        <v>0.8</v>
      </c>
      <c r="I9866" s="2">
        <v>43624</v>
      </c>
      <c r="J9866" t="s">
        <v>588</v>
      </c>
      <c r="K9866" t="s">
        <v>73</v>
      </c>
      <c r="L9866">
        <v>77506</v>
      </c>
      <c r="M9866">
        <v>606</v>
      </c>
      <c r="N9866" t="s">
        <v>589</v>
      </c>
      <c r="O9866">
        <v>-4</v>
      </c>
      <c r="P9866">
        <v>2</v>
      </c>
      <c r="Q9866" t="s">
        <v>75</v>
      </c>
      <c r="R9866" t="s">
        <v>8304</v>
      </c>
      <c r="S9866">
        <v>-4.47</v>
      </c>
      <c r="T9866">
        <v>2</v>
      </c>
      <c r="U9866" t="s">
        <v>33</v>
      </c>
      <c r="V9866" s="2">
        <v>43628</v>
      </c>
      <c r="W9866" t="s">
        <v>39</v>
      </c>
      <c r="X9866" t="s">
        <v>77</v>
      </c>
      <c r="Y9866" t="s">
        <v>56</v>
      </c>
    </row>
    <row r="9867" spans="1:25" hidden="1" x14ac:dyDescent="0.35">
      <c r="A9867">
        <v>1</v>
      </c>
      <c r="B9867" t="s">
        <v>10</v>
      </c>
      <c r="C9867">
        <v>1</v>
      </c>
      <c r="D9867" t="s">
        <v>11</v>
      </c>
      <c r="E9867" t="s">
        <v>781</v>
      </c>
      <c r="F9867" t="s">
        <v>13</v>
      </c>
      <c r="G9867" t="s">
        <v>5260</v>
      </c>
      <c r="H9867" s="1">
        <v>0.2</v>
      </c>
      <c r="I9867" s="2">
        <v>43779</v>
      </c>
      <c r="J9867" t="s">
        <v>5308</v>
      </c>
      <c r="K9867" t="s">
        <v>30</v>
      </c>
      <c r="L9867">
        <v>85705</v>
      </c>
      <c r="M9867">
        <v>818</v>
      </c>
      <c r="N9867" t="s">
        <v>715</v>
      </c>
      <c r="O9867">
        <v>-146</v>
      </c>
      <c r="P9867">
        <v>4</v>
      </c>
      <c r="Q9867" t="s">
        <v>32</v>
      </c>
      <c r="R9867" t="s">
        <v>8304</v>
      </c>
      <c r="S9867">
        <v>-146.11000000000001</v>
      </c>
      <c r="T9867">
        <v>899</v>
      </c>
      <c r="U9867" t="s">
        <v>33</v>
      </c>
      <c r="V9867" s="2">
        <v>43780</v>
      </c>
      <c r="W9867" t="s">
        <v>130</v>
      </c>
      <c r="X9867" t="s">
        <v>199</v>
      </c>
      <c r="Y9867" t="s">
        <v>24</v>
      </c>
    </row>
    <row r="9868" spans="1:25" hidden="1" x14ac:dyDescent="0.35">
      <c r="A9868">
        <v>1</v>
      </c>
      <c r="B9868" t="s">
        <v>10</v>
      </c>
      <c r="C9868">
        <v>1</v>
      </c>
      <c r="D9868" t="s">
        <v>26</v>
      </c>
      <c r="E9868" t="s">
        <v>781</v>
      </c>
      <c r="F9868" t="s">
        <v>13</v>
      </c>
      <c r="G9868" t="s">
        <v>5260</v>
      </c>
      <c r="H9868" s="1">
        <v>0.7</v>
      </c>
      <c r="I9868" s="2">
        <v>43779</v>
      </c>
      <c r="J9868" t="s">
        <v>5308</v>
      </c>
      <c r="K9868" t="s">
        <v>30</v>
      </c>
      <c r="L9868">
        <v>85705</v>
      </c>
      <c r="M9868">
        <v>408</v>
      </c>
      <c r="N9868" t="s">
        <v>1451</v>
      </c>
      <c r="O9868">
        <v>-26</v>
      </c>
      <c r="P9868">
        <v>14</v>
      </c>
      <c r="Q9868" t="s">
        <v>32</v>
      </c>
      <c r="R9868" t="s">
        <v>8304</v>
      </c>
      <c r="S9868">
        <v>-25.59</v>
      </c>
      <c r="T9868">
        <v>38</v>
      </c>
      <c r="U9868" t="s">
        <v>33</v>
      </c>
      <c r="V9868" s="2">
        <v>43780</v>
      </c>
      <c r="W9868" t="s">
        <v>130</v>
      </c>
      <c r="X9868" t="s">
        <v>199</v>
      </c>
      <c r="Y9868" t="s">
        <v>54</v>
      </c>
    </row>
    <row r="9869" spans="1:25" hidden="1" x14ac:dyDescent="0.35">
      <c r="A9869">
        <v>1</v>
      </c>
      <c r="B9869" t="s">
        <v>10</v>
      </c>
      <c r="C9869">
        <v>1</v>
      </c>
      <c r="D9869" t="s">
        <v>50</v>
      </c>
      <c r="E9869" t="s">
        <v>781</v>
      </c>
      <c r="F9869" t="s">
        <v>13</v>
      </c>
      <c r="G9869" t="s">
        <v>5260</v>
      </c>
      <c r="H9869" s="1">
        <v>0.2</v>
      </c>
      <c r="I9869" s="2">
        <v>43779</v>
      </c>
      <c r="J9869" t="s">
        <v>5308</v>
      </c>
      <c r="K9869" t="s">
        <v>30</v>
      </c>
      <c r="L9869">
        <v>85705</v>
      </c>
      <c r="M9869">
        <v>102</v>
      </c>
      <c r="N9869" t="s">
        <v>527</v>
      </c>
      <c r="O9869">
        <v>15</v>
      </c>
      <c r="P9869">
        <v>2</v>
      </c>
      <c r="Q9869" t="s">
        <v>32</v>
      </c>
      <c r="R9869" t="s">
        <v>8304</v>
      </c>
      <c r="S9869">
        <v>15.12</v>
      </c>
      <c r="T9869">
        <v>202</v>
      </c>
      <c r="U9869" t="s">
        <v>33</v>
      </c>
      <c r="V9869" s="2">
        <v>43780</v>
      </c>
      <c r="W9869" t="s">
        <v>130</v>
      </c>
      <c r="X9869" t="s">
        <v>199</v>
      </c>
      <c r="Y9869" t="s">
        <v>52</v>
      </c>
    </row>
    <row r="9870" spans="1:25" hidden="1" x14ac:dyDescent="0.35">
      <c r="A9870">
        <v>1</v>
      </c>
      <c r="B9870" t="s">
        <v>10</v>
      </c>
      <c r="C9870">
        <v>1</v>
      </c>
      <c r="D9870" t="s">
        <v>50</v>
      </c>
      <c r="E9870" t="s">
        <v>781</v>
      </c>
      <c r="F9870" t="s">
        <v>13</v>
      </c>
      <c r="G9870" t="s">
        <v>5260</v>
      </c>
      <c r="H9870" s="1">
        <v>0.2</v>
      </c>
      <c r="I9870" s="2">
        <v>43779</v>
      </c>
      <c r="J9870" t="s">
        <v>5308</v>
      </c>
      <c r="K9870" t="s">
        <v>30</v>
      </c>
      <c r="L9870">
        <v>85705</v>
      </c>
      <c r="M9870">
        <v>421</v>
      </c>
      <c r="N9870" t="s">
        <v>4728</v>
      </c>
      <c r="O9870">
        <v>-36</v>
      </c>
      <c r="P9870">
        <v>6</v>
      </c>
      <c r="Q9870" t="s">
        <v>32</v>
      </c>
      <c r="R9870" t="s">
        <v>8304</v>
      </c>
      <c r="S9870">
        <v>-35.99</v>
      </c>
      <c r="T9870">
        <v>240</v>
      </c>
      <c r="U9870" t="s">
        <v>33</v>
      </c>
      <c r="V9870" s="2">
        <v>43780</v>
      </c>
      <c r="W9870" t="s">
        <v>130</v>
      </c>
      <c r="X9870" t="s">
        <v>199</v>
      </c>
      <c r="Y9870" t="s">
        <v>113</v>
      </c>
    </row>
    <row r="9871" spans="1:25" hidden="1" x14ac:dyDescent="0.35">
      <c r="A9871">
        <v>1</v>
      </c>
      <c r="B9871" t="s">
        <v>10</v>
      </c>
      <c r="C9871">
        <v>1</v>
      </c>
      <c r="D9871" t="s">
        <v>50</v>
      </c>
      <c r="E9871" t="s">
        <v>781</v>
      </c>
      <c r="F9871" t="s">
        <v>13</v>
      </c>
      <c r="G9871" t="s">
        <v>5260</v>
      </c>
      <c r="H9871" s="1">
        <v>0.7</v>
      </c>
      <c r="I9871" s="2">
        <v>43779</v>
      </c>
      <c r="J9871" t="s">
        <v>5308</v>
      </c>
      <c r="K9871" t="s">
        <v>30</v>
      </c>
      <c r="L9871">
        <v>85705</v>
      </c>
      <c r="M9871">
        <v>537</v>
      </c>
      <c r="N9871" t="s">
        <v>5101</v>
      </c>
      <c r="O9871">
        <v>-64</v>
      </c>
      <c r="P9871">
        <v>2</v>
      </c>
      <c r="Q9871" t="s">
        <v>32</v>
      </c>
      <c r="R9871" t="s">
        <v>8304</v>
      </c>
      <c r="S9871">
        <v>-64</v>
      </c>
      <c r="T9871">
        <v>96</v>
      </c>
      <c r="U9871" t="s">
        <v>33</v>
      </c>
      <c r="V9871" s="2">
        <v>43780</v>
      </c>
      <c r="W9871" t="s">
        <v>130</v>
      </c>
      <c r="X9871" t="s">
        <v>199</v>
      </c>
      <c r="Y9871" t="s">
        <v>422</v>
      </c>
    </row>
    <row r="9872" spans="1:25" hidden="1" x14ac:dyDescent="0.35">
      <c r="A9872">
        <v>4</v>
      </c>
      <c r="B9872" t="s">
        <v>43</v>
      </c>
      <c r="C9872">
        <v>6</v>
      </c>
      <c r="D9872" t="s">
        <v>11</v>
      </c>
      <c r="E9872" t="s">
        <v>171</v>
      </c>
      <c r="F9872" t="s">
        <v>13</v>
      </c>
      <c r="G9872" t="s">
        <v>2014</v>
      </c>
      <c r="H9872" s="1">
        <v>0</v>
      </c>
      <c r="I9872" s="2">
        <v>43786</v>
      </c>
      <c r="J9872" t="s">
        <v>2345</v>
      </c>
      <c r="K9872" t="s">
        <v>102</v>
      </c>
      <c r="L9872">
        <v>10011</v>
      </c>
      <c r="M9872">
        <v>871</v>
      </c>
      <c r="N9872" t="s">
        <v>8165</v>
      </c>
      <c r="O9872">
        <v>77</v>
      </c>
      <c r="P9872">
        <v>4</v>
      </c>
      <c r="Q9872" t="s">
        <v>104</v>
      </c>
      <c r="R9872" t="s">
        <v>8304</v>
      </c>
      <c r="S9872">
        <v>76.98</v>
      </c>
      <c r="T9872">
        <v>188</v>
      </c>
      <c r="U9872" t="s">
        <v>19</v>
      </c>
      <c r="V9872" s="2">
        <v>43790</v>
      </c>
      <c r="W9872" t="s">
        <v>39</v>
      </c>
      <c r="X9872" t="s">
        <v>175</v>
      </c>
      <c r="Y9872" t="s">
        <v>47</v>
      </c>
    </row>
    <row r="9873" spans="1:25" hidden="1" x14ac:dyDescent="0.35">
      <c r="A9873">
        <v>4</v>
      </c>
      <c r="B9873" t="s">
        <v>43</v>
      </c>
      <c r="C9873">
        <v>6</v>
      </c>
      <c r="D9873" t="s">
        <v>26</v>
      </c>
      <c r="E9873" t="s">
        <v>171</v>
      </c>
      <c r="F9873" t="s">
        <v>13</v>
      </c>
      <c r="G9873" t="s">
        <v>2014</v>
      </c>
      <c r="H9873" s="1">
        <v>0</v>
      </c>
      <c r="I9873" s="2">
        <v>43786</v>
      </c>
      <c r="J9873" t="s">
        <v>2345</v>
      </c>
      <c r="K9873" t="s">
        <v>102</v>
      </c>
      <c r="L9873">
        <v>10011</v>
      </c>
      <c r="M9873">
        <v>1697</v>
      </c>
      <c r="N9873" t="s">
        <v>3859</v>
      </c>
      <c r="O9873">
        <v>19</v>
      </c>
      <c r="P9873">
        <v>6</v>
      </c>
      <c r="Q9873" t="s">
        <v>104</v>
      </c>
      <c r="R9873" t="s">
        <v>8304</v>
      </c>
      <c r="S9873">
        <v>18.66</v>
      </c>
      <c r="T9873">
        <v>39</v>
      </c>
      <c r="U9873" t="s">
        <v>19</v>
      </c>
      <c r="V9873" s="2">
        <v>43790</v>
      </c>
      <c r="W9873" t="s">
        <v>39</v>
      </c>
      <c r="X9873" t="s">
        <v>175</v>
      </c>
      <c r="Y9873" t="s">
        <v>64</v>
      </c>
    </row>
    <row r="9874" spans="1:25" x14ac:dyDescent="0.35">
      <c r="A9874">
        <v>6</v>
      </c>
      <c r="B9874" t="s">
        <v>10</v>
      </c>
      <c r="C9874">
        <v>6</v>
      </c>
      <c r="D9874" t="s">
        <v>26</v>
      </c>
      <c r="E9874" t="s">
        <v>572</v>
      </c>
      <c r="F9874" t="s">
        <v>13</v>
      </c>
      <c r="G9874" t="s">
        <v>1347</v>
      </c>
      <c r="H9874" s="1">
        <v>0.2</v>
      </c>
      <c r="I9874" s="2">
        <v>43684</v>
      </c>
      <c r="J9874" t="s">
        <v>7928</v>
      </c>
      <c r="K9874" t="s">
        <v>30</v>
      </c>
      <c r="L9874">
        <v>92105</v>
      </c>
      <c r="M9874">
        <v>265</v>
      </c>
      <c r="N9874" t="s">
        <v>1111</v>
      </c>
      <c r="O9874">
        <v>5</v>
      </c>
      <c r="P9874">
        <v>2</v>
      </c>
      <c r="Q9874" t="s">
        <v>32</v>
      </c>
      <c r="R9874" t="s">
        <v>92</v>
      </c>
      <c r="S9874">
        <v>4.6399999999999997</v>
      </c>
      <c r="T9874">
        <v>14</v>
      </c>
      <c r="U9874" t="s">
        <v>19</v>
      </c>
      <c r="V9874" s="2">
        <v>43690</v>
      </c>
      <c r="W9874" t="s">
        <v>39</v>
      </c>
      <c r="X9874" t="s">
        <v>34</v>
      </c>
      <c r="Y9874" t="s">
        <v>54</v>
      </c>
    </row>
    <row r="9875" spans="1:25" x14ac:dyDescent="0.35">
      <c r="A9875">
        <v>6</v>
      </c>
      <c r="B9875" t="s">
        <v>10</v>
      </c>
      <c r="C9875">
        <v>6</v>
      </c>
      <c r="D9875" t="s">
        <v>50</v>
      </c>
      <c r="E9875" t="s">
        <v>572</v>
      </c>
      <c r="F9875" t="s">
        <v>13</v>
      </c>
      <c r="G9875" t="s">
        <v>1347</v>
      </c>
      <c r="H9875" s="1">
        <v>0.2</v>
      </c>
      <c r="I9875" s="2">
        <v>43684</v>
      </c>
      <c r="J9875" t="s">
        <v>7928</v>
      </c>
      <c r="K9875" t="s">
        <v>30</v>
      </c>
      <c r="L9875">
        <v>92105</v>
      </c>
      <c r="M9875">
        <v>729</v>
      </c>
      <c r="N9875" t="s">
        <v>4872</v>
      </c>
      <c r="O9875">
        <v>18</v>
      </c>
      <c r="P9875">
        <v>5</v>
      </c>
      <c r="Q9875" t="s">
        <v>32</v>
      </c>
      <c r="R9875" t="s">
        <v>92</v>
      </c>
      <c r="S9875">
        <v>18</v>
      </c>
      <c r="T9875">
        <v>160</v>
      </c>
      <c r="U9875" t="s">
        <v>19</v>
      </c>
      <c r="V9875" s="2">
        <v>43690</v>
      </c>
      <c r="W9875" t="s">
        <v>39</v>
      </c>
      <c r="X9875" t="s">
        <v>34</v>
      </c>
      <c r="Y9875" t="s">
        <v>52</v>
      </c>
    </row>
    <row r="9876" spans="1:25" hidden="1" x14ac:dyDescent="0.35">
      <c r="A9876">
        <v>7</v>
      </c>
      <c r="B9876" t="s">
        <v>25</v>
      </c>
      <c r="C9876">
        <v>6</v>
      </c>
      <c r="D9876" t="s">
        <v>26</v>
      </c>
      <c r="E9876" t="s">
        <v>237</v>
      </c>
      <c r="F9876" t="s">
        <v>13</v>
      </c>
      <c r="G9876" t="s">
        <v>7188</v>
      </c>
      <c r="H9876" s="1">
        <v>0.2</v>
      </c>
      <c r="I9876" s="2">
        <v>43773</v>
      </c>
      <c r="J9876" t="s">
        <v>7588</v>
      </c>
      <c r="K9876" t="s">
        <v>16</v>
      </c>
      <c r="L9876">
        <v>38401</v>
      </c>
      <c r="M9876">
        <v>98</v>
      </c>
      <c r="N9876" t="s">
        <v>3369</v>
      </c>
      <c r="O9876">
        <v>3</v>
      </c>
      <c r="P9876">
        <v>2</v>
      </c>
      <c r="Q9876" t="s">
        <v>18</v>
      </c>
      <c r="R9876" t="s">
        <v>8304</v>
      </c>
      <c r="S9876">
        <v>3.26</v>
      </c>
      <c r="T9876">
        <v>10</v>
      </c>
      <c r="U9876" t="s">
        <v>76</v>
      </c>
      <c r="V9876" s="2">
        <v>43780</v>
      </c>
      <c r="W9876" t="s">
        <v>39</v>
      </c>
      <c r="X9876" t="s">
        <v>214</v>
      </c>
      <c r="Y9876" t="s">
        <v>64</v>
      </c>
    </row>
    <row r="9877" spans="1:25" hidden="1" x14ac:dyDescent="0.35">
      <c r="A9877">
        <v>6</v>
      </c>
      <c r="B9877" t="s">
        <v>10</v>
      </c>
      <c r="C9877">
        <v>6</v>
      </c>
      <c r="D9877" t="s">
        <v>26</v>
      </c>
      <c r="E9877" t="s">
        <v>122</v>
      </c>
      <c r="F9877" t="s">
        <v>13</v>
      </c>
      <c r="G9877" t="s">
        <v>1939</v>
      </c>
      <c r="H9877" s="1">
        <v>0.2</v>
      </c>
      <c r="I9877" s="2">
        <v>43571</v>
      </c>
      <c r="J9877" t="s">
        <v>3872</v>
      </c>
      <c r="K9877" t="s">
        <v>73</v>
      </c>
      <c r="L9877">
        <v>77095</v>
      </c>
      <c r="M9877">
        <v>1552</v>
      </c>
      <c r="N9877" t="s">
        <v>3658</v>
      </c>
      <c r="O9877">
        <v>-8</v>
      </c>
      <c r="P9877">
        <v>2</v>
      </c>
      <c r="Q9877" t="s">
        <v>75</v>
      </c>
      <c r="R9877" t="s">
        <v>8304</v>
      </c>
      <c r="S9877">
        <v>-7.73</v>
      </c>
      <c r="T9877">
        <v>33</v>
      </c>
      <c r="U9877" t="s">
        <v>19</v>
      </c>
      <c r="V9877" s="2">
        <v>43577</v>
      </c>
      <c r="W9877" t="s">
        <v>39</v>
      </c>
      <c r="X9877" t="s">
        <v>77</v>
      </c>
      <c r="Y9877" t="s">
        <v>42</v>
      </c>
    </row>
    <row r="9878" spans="1:25" hidden="1" x14ac:dyDescent="0.35">
      <c r="A9878">
        <v>6</v>
      </c>
      <c r="B9878" t="s">
        <v>10</v>
      </c>
      <c r="C9878">
        <v>6</v>
      </c>
      <c r="D9878" t="s">
        <v>26</v>
      </c>
      <c r="E9878" t="s">
        <v>122</v>
      </c>
      <c r="F9878" t="s">
        <v>13</v>
      </c>
      <c r="G9878" t="s">
        <v>1939</v>
      </c>
      <c r="H9878" s="1">
        <v>0.8</v>
      </c>
      <c r="I9878" s="2">
        <v>43571</v>
      </c>
      <c r="J9878" t="s">
        <v>3872</v>
      </c>
      <c r="K9878" t="s">
        <v>73</v>
      </c>
      <c r="L9878">
        <v>77095</v>
      </c>
      <c r="M9878">
        <v>721</v>
      </c>
      <c r="N9878" t="s">
        <v>1148</v>
      </c>
      <c r="O9878">
        <v>-5</v>
      </c>
      <c r="P9878">
        <v>1</v>
      </c>
      <c r="Q9878" t="s">
        <v>75</v>
      </c>
      <c r="R9878" t="s">
        <v>8304</v>
      </c>
      <c r="S9878">
        <v>-4.78</v>
      </c>
      <c r="T9878">
        <v>3</v>
      </c>
      <c r="U9878" t="s">
        <v>19</v>
      </c>
      <c r="V9878" s="2">
        <v>43577</v>
      </c>
      <c r="W9878" t="s">
        <v>39</v>
      </c>
      <c r="X9878" t="s">
        <v>77</v>
      </c>
      <c r="Y9878" t="s">
        <v>54</v>
      </c>
    </row>
    <row r="9879" spans="1:25" hidden="1" x14ac:dyDescent="0.35">
      <c r="A9879">
        <v>6</v>
      </c>
      <c r="B9879" t="s">
        <v>10</v>
      </c>
      <c r="C9879">
        <v>6</v>
      </c>
      <c r="D9879" t="s">
        <v>26</v>
      </c>
      <c r="E9879" t="s">
        <v>122</v>
      </c>
      <c r="F9879" t="s">
        <v>13</v>
      </c>
      <c r="G9879" t="s">
        <v>1939</v>
      </c>
      <c r="H9879" s="1">
        <v>0.8</v>
      </c>
      <c r="I9879" s="2">
        <v>43571</v>
      </c>
      <c r="J9879" t="s">
        <v>3872</v>
      </c>
      <c r="K9879" t="s">
        <v>73</v>
      </c>
      <c r="L9879">
        <v>77095</v>
      </c>
      <c r="M9879">
        <v>1426</v>
      </c>
      <c r="N9879" t="s">
        <v>3716</v>
      </c>
      <c r="O9879">
        <v>-44</v>
      </c>
      <c r="P9879">
        <v>3</v>
      </c>
      <c r="Q9879" t="s">
        <v>75</v>
      </c>
      <c r="R9879" t="s">
        <v>8304</v>
      </c>
      <c r="S9879">
        <v>-44.28</v>
      </c>
      <c r="T9879">
        <v>26</v>
      </c>
      <c r="U9879" t="s">
        <v>19</v>
      </c>
      <c r="V9879" s="2">
        <v>43577</v>
      </c>
      <c r="W9879" t="s">
        <v>39</v>
      </c>
      <c r="X9879" t="s">
        <v>77</v>
      </c>
      <c r="Y9879" t="s">
        <v>54</v>
      </c>
    </row>
    <row r="9880" spans="1:25" hidden="1" x14ac:dyDescent="0.35">
      <c r="A9880">
        <v>2</v>
      </c>
      <c r="B9880" t="s">
        <v>43</v>
      </c>
      <c r="C9880">
        <v>3</v>
      </c>
      <c r="D9880" t="s">
        <v>11</v>
      </c>
      <c r="E9880" t="s">
        <v>99</v>
      </c>
      <c r="F9880" t="s">
        <v>13</v>
      </c>
      <c r="G9880" t="s">
        <v>100</v>
      </c>
      <c r="H9880" s="1">
        <v>0.3</v>
      </c>
      <c r="I9880" s="2">
        <v>43662</v>
      </c>
      <c r="J9880" t="s">
        <v>101</v>
      </c>
      <c r="K9880" t="s">
        <v>102</v>
      </c>
      <c r="L9880">
        <v>19140</v>
      </c>
      <c r="M9880">
        <v>747</v>
      </c>
      <c r="N9880" t="s">
        <v>103</v>
      </c>
      <c r="O9880">
        <v>-1</v>
      </c>
      <c r="P9880">
        <v>2</v>
      </c>
      <c r="Q9880" t="s">
        <v>104</v>
      </c>
      <c r="R9880" t="s">
        <v>8304</v>
      </c>
      <c r="S9880">
        <v>-1.02</v>
      </c>
      <c r="T9880">
        <v>71</v>
      </c>
      <c r="U9880" t="s">
        <v>19</v>
      </c>
      <c r="V9880" s="2">
        <v>43664</v>
      </c>
      <c r="W9880" t="s">
        <v>20</v>
      </c>
      <c r="X9880" t="s">
        <v>105</v>
      </c>
      <c r="Y9880" t="s">
        <v>24</v>
      </c>
    </row>
    <row r="9881" spans="1:25" x14ac:dyDescent="0.35">
      <c r="A9881">
        <v>4</v>
      </c>
      <c r="B9881" t="s">
        <v>25</v>
      </c>
      <c r="C9881">
        <v>3</v>
      </c>
      <c r="D9881" t="s">
        <v>26</v>
      </c>
      <c r="E9881" t="s">
        <v>27</v>
      </c>
      <c r="F9881" t="s">
        <v>13</v>
      </c>
      <c r="G9881" t="s">
        <v>2063</v>
      </c>
      <c r="H9881" s="1">
        <v>0</v>
      </c>
      <c r="I9881" s="2">
        <v>43722</v>
      </c>
      <c r="J9881" t="s">
        <v>3687</v>
      </c>
      <c r="K9881" t="s">
        <v>30</v>
      </c>
      <c r="L9881">
        <v>90045</v>
      </c>
      <c r="M9881">
        <v>187</v>
      </c>
      <c r="N9881" t="s">
        <v>3049</v>
      </c>
      <c r="O9881">
        <v>26</v>
      </c>
      <c r="P9881">
        <v>9</v>
      </c>
      <c r="Q9881" t="s">
        <v>32</v>
      </c>
      <c r="R9881" t="s">
        <v>8304</v>
      </c>
      <c r="S9881">
        <v>26.08</v>
      </c>
      <c r="T9881">
        <v>57</v>
      </c>
      <c r="U9881" t="s">
        <v>19</v>
      </c>
      <c r="V9881" s="2">
        <v>43726</v>
      </c>
      <c r="W9881" t="s">
        <v>20</v>
      </c>
      <c r="X9881" t="s">
        <v>34</v>
      </c>
      <c r="Y9881" t="s">
        <v>35</v>
      </c>
    </row>
    <row r="9882" spans="1:25" hidden="1" x14ac:dyDescent="0.35">
      <c r="A9882">
        <v>0</v>
      </c>
      <c r="B9882" t="s">
        <v>10</v>
      </c>
      <c r="C9882">
        <v>0</v>
      </c>
      <c r="D9882" t="s">
        <v>26</v>
      </c>
      <c r="E9882" t="s">
        <v>171</v>
      </c>
      <c r="F9882" t="s">
        <v>13</v>
      </c>
      <c r="G9882" t="s">
        <v>2655</v>
      </c>
      <c r="H9882" s="1">
        <v>0</v>
      </c>
      <c r="I9882" s="2">
        <v>43785</v>
      </c>
      <c r="J9882" t="s">
        <v>3220</v>
      </c>
      <c r="K9882" t="s">
        <v>102</v>
      </c>
      <c r="L9882">
        <v>10009</v>
      </c>
      <c r="M9882">
        <v>1572</v>
      </c>
      <c r="N9882" t="s">
        <v>1376</v>
      </c>
      <c r="O9882">
        <v>73</v>
      </c>
      <c r="P9882">
        <v>3</v>
      </c>
      <c r="Q9882" t="s">
        <v>104</v>
      </c>
      <c r="R9882" t="s">
        <v>8304</v>
      </c>
      <c r="S9882">
        <v>73.41</v>
      </c>
      <c r="T9882">
        <v>147</v>
      </c>
      <c r="U9882" t="s">
        <v>19</v>
      </c>
      <c r="V9882" s="2">
        <v>43785</v>
      </c>
      <c r="W9882" t="s">
        <v>773</v>
      </c>
      <c r="X9882" t="s">
        <v>175</v>
      </c>
      <c r="Y9882" t="s">
        <v>64</v>
      </c>
    </row>
    <row r="9883" spans="1:25" hidden="1" x14ac:dyDescent="0.35">
      <c r="A9883">
        <v>3</v>
      </c>
      <c r="B9883" t="s">
        <v>10</v>
      </c>
      <c r="C9883">
        <v>3</v>
      </c>
      <c r="D9883" t="s">
        <v>26</v>
      </c>
      <c r="E9883" t="s">
        <v>122</v>
      </c>
      <c r="F9883" t="s">
        <v>13</v>
      </c>
      <c r="G9883" t="s">
        <v>729</v>
      </c>
      <c r="H9883" s="1">
        <v>0.2</v>
      </c>
      <c r="I9883" s="2">
        <v>43597</v>
      </c>
      <c r="J9883" t="s">
        <v>6036</v>
      </c>
      <c r="K9883" t="s">
        <v>73</v>
      </c>
      <c r="L9883">
        <v>77041</v>
      </c>
      <c r="M9883">
        <v>636</v>
      </c>
      <c r="N9883" t="s">
        <v>3111</v>
      </c>
      <c r="O9883">
        <v>-16</v>
      </c>
      <c r="P9883">
        <v>5</v>
      </c>
      <c r="Q9883" t="s">
        <v>75</v>
      </c>
      <c r="R9883" t="s">
        <v>8304</v>
      </c>
      <c r="S9883">
        <v>-15.99</v>
      </c>
      <c r="T9883">
        <v>128</v>
      </c>
      <c r="U9883" t="s">
        <v>33</v>
      </c>
      <c r="V9883" s="2">
        <v>43600</v>
      </c>
      <c r="W9883" t="s">
        <v>20</v>
      </c>
      <c r="X9883" t="s">
        <v>77</v>
      </c>
      <c r="Y9883" t="s">
        <v>42</v>
      </c>
    </row>
    <row r="9884" spans="1:25" hidden="1" x14ac:dyDescent="0.35">
      <c r="A9884">
        <v>3</v>
      </c>
      <c r="B9884" t="s">
        <v>10</v>
      </c>
      <c r="C9884">
        <v>3</v>
      </c>
      <c r="D9884" t="s">
        <v>26</v>
      </c>
      <c r="E9884" t="s">
        <v>122</v>
      </c>
      <c r="F9884" t="s">
        <v>13</v>
      </c>
      <c r="G9884" t="s">
        <v>729</v>
      </c>
      <c r="H9884" s="1">
        <v>0.8</v>
      </c>
      <c r="I9884" s="2">
        <v>43597</v>
      </c>
      <c r="J9884" t="s">
        <v>6036</v>
      </c>
      <c r="K9884" t="s">
        <v>73</v>
      </c>
      <c r="L9884">
        <v>77041</v>
      </c>
      <c r="M9884">
        <v>1639</v>
      </c>
      <c r="N9884" t="s">
        <v>8269</v>
      </c>
      <c r="O9884">
        <v>-53</v>
      </c>
      <c r="P9884">
        <v>4</v>
      </c>
      <c r="Q9884" t="s">
        <v>75</v>
      </c>
      <c r="R9884" t="s">
        <v>8304</v>
      </c>
      <c r="S9884">
        <v>-53.07</v>
      </c>
      <c r="T9884">
        <v>34</v>
      </c>
      <c r="U9884" t="s">
        <v>33</v>
      </c>
      <c r="V9884" s="2">
        <v>43600</v>
      </c>
      <c r="W9884" t="s">
        <v>20</v>
      </c>
      <c r="X9884" t="s">
        <v>77</v>
      </c>
      <c r="Y9884" t="s">
        <v>54</v>
      </c>
    </row>
    <row r="9885" spans="1:25" hidden="1" x14ac:dyDescent="0.35">
      <c r="A9885">
        <v>0</v>
      </c>
      <c r="B9885" t="s">
        <v>10</v>
      </c>
      <c r="C9885">
        <v>0</v>
      </c>
      <c r="D9885" t="s">
        <v>26</v>
      </c>
      <c r="E9885" t="s">
        <v>1618</v>
      </c>
      <c r="F9885" t="s">
        <v>13</v>
      </c>
      <c r="G9885" t="s">
        <v>1155</v>
      </c>
      <c r="H9885" s="1">
        <v>0</v>
      </c>
      <c r="I9885" s="2">
        <v>43667</v>
      </c>
      <c r="J9885" t="s">
        <v>3280</v>
      </c>
      <c r="K9885" t="s">
        <v>30</v>
      </c>
      <c r="L9885">
        <v>84107</v>
      </c>
      <c r="M9885">
        <v>362</v>
      </c>
      <c r="N9885" t="s">
        <v>2826</v>
      </c>
      <c r="O9885">
        <v>8</v>
      </c>
      <c r="P9885">
        <v>1</v>
      </c>
      <c r="Q9885" t="s">
        <v>32</v>
      </c>
      <c r="R9885" t="s">
        <v>8304</v>
      </c>
      <c r="S9885">
        <v>7.54</v>
      </c>
      <c r="T9885">
        <v>26</v>
      </c>
      <c r="U9885" t="s">
        <v>19</v>
      </c>
      <c r="V9885" s="2">
        <v>43667</v>
      </c>
      <c r="W9885" t="s">
        <v>773</v>
      </c>
      <c r="X9885" t="s">
        <v>87</v>
      </c>
      <c r="Y9885" t="s">
        <v>49</v>
      </c>
    </row>
    <row r="9886" spans="1:25" hidden="1" x14ac:dyDescent="0.35">
      <c r="A9886">
        <v>0</v>
      </c>
      <c r="B9886" t="s">
        <v>10</v>
      </c>
      <c r="C9886">
        <v>0</v>
      </c>
      <c r="D9886" t="s">
        <v>50</v>
      </c>
      <c r="E9886" t="s">
        <v>1618</v>
      </c>
      <c r="F9886" t="s">
        <v>13</v>
      </c>
      <c r="G9886" t="s">
        <v>1155</v>
      </c>
      <c r="H9886" s="1">
        <v>0.2</v>
      </c>
      <c r="I9886" s="2">
        <v>43667</v>
      </c>
      <c r="J9886" t="s">
        <v>3280</v>
      </c>
      <c r="K9886" t="s">
        <v>30</v>
      </c>
      <c r="L9886">
        <v>84107</v>
      </c>
      <c r="M9886">
        <v>1254</v>
      </c>
      <c r="N9886" t="s">
        <v>4712</v>
      </c>
      <c r="O9886">
        <v>6</v>
      </c>
      <c r="P9886">
        <v>9</v>
      </c>
      <c r="Q9886" t="s">
        <v>32</v>
      </c>
      <c r="R9886" t="s">
        <v>8304</v>
      </c>
      <c r="S9886">
        <v>6.29</v>
      </c>
      <c r="T9886">
        <v>72</v>
      </c>
      <c r="U9886" t="s">
        <v>19</v>
      </c>
      <c r="V9886" s="2">
        <v>43667</v>
      </c>
      <c r="W9886" t="s">
        <v>773</v>
      </c>
      <c r="X9886" t="s">
        <v>87</v>
      </c>
      <c r="Y9886" t="s">
        <v>52</v>
      </c>
    </row>
    <row r="9887" spans="1:25" hidden="1" x14ac:dyDescent="0.35">
      <c r="A9887">
        <v>5</v>
      </c>
      <c r="B9887" t="s">
        <v>25</v>
      </c>
      <c r="C9887">
        <v>3</v>
      </c>
      <c r="D9887" t="s">
        <v>11</v>
      </c>
      <c r="E9887" t="s">
        <v>69</v>
      </c>
      <c r="F9887" t="s">
        <v>13</v>
      </c>
      <c r="G9887" t="s">
        <v>6953</v>
      </c>
      <c r="H9887" s="1">
        <v>0</v>
      </c>
      <c r="I9887" s="2">
        <v>43477</v>
      </c>
      <c r="J9887" t="s">
        <v>6954</v>
      </c>
      <c r="K9887" t="s">
        <v>102</v>
      </c>
      <c r="L9887">
        <v>20016</v>
      </c>
      <c r="M9887">
        <v>673</v>
      </c>
      <c r="N9887" t="s">
        <v>1511</v>
      </c>
      <c r="O9887">
        <v>16</v>
      </c>
      <c r="P9887">
        <v>2</v>
      </c>
      <c r="Q9887" t="s">
        <v>104</v>
      </c>
      <c r="R9887" t="s">
        <v>8304</v>
      </c>
      <c r="S9887">
        <v>15.83</v>
      </c>
      <c r="T9887">
        <v>38</v>
      </c>
      <c r="U9887" t="s">
        <v>76</v>
      </c>
      <c r="V9887" s="2">
        <v>43482</v>
      </c>
      <c r="W9887" t="s">
        <v>20</v>
      </c>
      <c r="X9887" t="s">
        <v>2324</v>
      </c>
      <c r="Y9887" t="s">
        <v>47</v>
      </c>
    </row>
    <row r="9888" spans="1:25" hidden="1" x14ac:dyDescent="0.35">
      <c r="A9888">
        <v>5</v>
      </c>
      <c r="B9888" t="s">
        <v>25</v>
      </c>
      <c r="C9888">
        <v>3</v>
      </c>
      <c r="D9888" t="s">
        <v>26</v>
      </c>
      <c r="E9888" t="s">
        <v>69</v>
      </c>
      <c r="F9888" t="s">
        <v>13</v>
      </c>
      <c r="G9888" t="s">
        <v>6953</v>
      </c>
      <c r="H9888" s="1">
        <v>0</v>
      </c>
      <c r="I9888" s="2">
        <v>43477</v>
      </c>
      <c r="J9888" t="s">
        <v>6954</v>
      </c>
      <c r="K9888" t="s">
        <v>102</v>
      </c>
      <c r="L9888">
        <v>20016</v>
      </c>
      <c r="M9888">
        <v>1746</v>
      </c>
      <c r="N9888" t="s">
        <v>350</v>
      </c>
      <c r="O9888">
        <v>19</v>
      </c>
      <c r="P9888">
        <v>6</v>
      </c>
      <c r="Q9888" t="s">
        <v>104</v>
      </c>
      <c r="R9888" t="s">
        <v>8304</v>
      </c>
      <c r="S9888">
        <v>19.239999999999998</v>
      </c>
      <c r="T9888">
        <v>40</v>
      </c>
      <c r="U9888" t="s">
        <v>76</v>
      </c>
      <c r="V9888" s="2">
        <v>43482</v>
      </c>
      <c r="W9888" t="s">
        <v>20</v>
      </c>
      <c r="X9888" t="s">
        <v>2324</v>
      </c>
      <c r="Y9888" t="s">
        <v>64</v>
      </c>
    </row>
    <row r="9889" spans="1:25" hidden="1" x14ac:dyDescent="0.35">
      <c r="A9889">
        <v>3</v>
      </c>
      <c r="B9889" t="s">
        <v>10</v>
      </c>
      <c r="C9889">
        <v>3</v>
      </c>
      <c r="D9889" t="s">
        <v>11</v>
      </c>
      <c r="E9889" t="s">
        <v>876</v>
      </c>
      <c r="F9889" t="s">
        <v>13</v>
      </c>
      <c r="G9889" t="s">
        <v>1840</v>
      </c>
      <c r="H9889" s="1">
        <v>0</v>
      </c>
      <c r="I9889" s="2">
        <v>43828</v>
      </c>
      <c r="J9889" t="s">
        <v>1980</v>
      </c>
      <c r="K9889" t="s">
        <v>16</v>
      </c>
      <c r="L9889">
        <v>40214</v>
      </c>
      <c r="M9889">
        <v>759</v>
      </c>
      <c r="N9889" t="s">
        <v>1839</v>
      </c>
      <c r="O9889">
        <v>87</v>
      </c>
      <c r="P9889">
        <v>1</v>
      </c>
      <c r="Q9889" t="s">
        <v>18</v>
      </c>
      <c r="R9889" t="s">
        <v>8304</v>
      </c>
      <c r="S9889">
        <v>87.28</v>
      </c>
      <c r="T9889">
        <v>301</v>
      </c>
      <c r="U9889" t="s">
        <v>19</v>
      </c>
      <c r="V9889" s="2">
        <v>43831</v>
      </c>
      <c r="W9889" t="s">
        <v>20</v>
      </c>
      <c r="X9889" t="s">
        <v>21</v>
      </c>
      <c r="Y9889" t="s">
        <v>24</v>
      </c>
    </row>
    <row r="9890" spans="1:25" hidden="1" x14ac:dyDescent="0.35">
      <c r="A9890">
        <v>3</v>
      </c>
      <c r="B9890" t="s">
        <v>10</v>
      </c>
      <c r="C9890">
        <v>3</v>
      </c>
      <c r="D9890" t="s">
        <v>11</v>
      </c>
      <c r="E9890" t="s">
        <v>876</v>
      </c>
      <c r="F9890" t="s">
        <v>13</v>
      </c>
      <c r="G9890" t="s">
        <v>1840</v>
      </c>
      <c r="H9890" s="1">
        <v>0</v>
      </c>
      <c r="I9890" s="2">
        <v>43828</v>
      </c>
      <c r="J9890" t="s">
        <v>1980</v>
      </c>
      <c r="K9890" t="s">
        <v>16</v>
      </c>
      <c r="L9890">
        <v>40214</v>
      </c>
      <c r="M9890">
        <v>792</v>
      </c>
      <c r="N9890" t="s">
        <v>1993</v>
      </c>
      <c r="O9890">
        <v>78</v>
      </c>
      <c r="P9890">
        <v>3</v>
      </c>
      <c r="Q9890" t="s">
        <v>18</v>
      </c>
      <c r="R9890" t="s">
        <v>8304</v>
      </c>
      <c r="S9890">
        <v>77.62</v>
      </c>
      <c r="T9890">
        <v>259</v>
      </c>
      <c r="U9890" t="s">
        <v>19</v>
      </c>
      <c r="V9890" s="2">
        <v>43831</v>
      </c>
      <c r="W9890" t="s">
        <v>20</v>
      </c>
      <c r="X9890" t="s">
        <v>21</v>
      </c>
      <c r="Y9890" t="s">
        <v>24</v>
      </c>
    </row>
    <row r="9891" spans="1:25" hidden="1" x14ac:dyDescent="0.35">
      <c r="A9891">
        <v>3</v>
      </c>
      <c r="B9891" t="s">
        <v>10</v>
      </c>
      <c r="C9891">
        <v>3</v>
      </c>
      <c r="D9891" t="s">
        <v>11</v>
      </c>
      <c r="E9891" t="s">
        <v>876</v>
      </c>
      <c r="F9891" t="s">
        <v>13</v>
      </c>
      <c r="G9891" t="s">
        <v>1840</v>
      </c>
      <c r="H9891" s="1">
        <v>0</v>
      </c>
      <c r="I9891" s="2">
        <v>43828</v>
      </c>
      <c r="J9891" t="s">
        <v>1980</v>
      </c>
      <c r="K9891" t="s">
        <v>16</v>
      </c>
      <c r="L9891">
        <v>40214</v>
      </c>
      <c r="M9891">
        <v>529</v>
      </c>
      <c r="N9891" t="s">
        <v>697</v>
      </c>
      <c r="O9891">
        <v>314</v>
      </c>
      <c r="P9891">
        <v>8</v>
      </c>
      <c r="Q9891" t="s">
        <v>18</v>
      </c>
      <c r="R9891" t="s">
        <v>8304</v>
      </c>
      <c r="S9891">
        <v>314.04000000000002</v>
      </c>
      <c r="T9891">
        <v>1208</v>
      </c>
      <c r="U9891" t="s">
        <v>19</v>
      </c>
      <c r="V9891" s="2">
        <v>43831</v>
      </c>
      <c r="W9891" t="s">
        <v>20</v>
      </c>
      <c r="X9891" t="s">
        <v>21</v>
      </c>
      <c r="Y9891" t="s">
        <v>24</v>
      </c>
    </row>
    <row r="9892" spans="1:25" hidden="1" x14ac:dyDescent="0.35">
      <c r="A9892">
        <v>3</v>
      </c>
      <c r="B9892" t="s">
        <v>10</v>
      </c>
      <c r="C9892">
        <v>3</v>
      </c>
      <c r="D9892" t="s">
        <v>26</v>
      </c>
      <c r="E9892" t="s">
        <v>876</v>
      </c>
      <c r="F9892" t="s">
        <v>13</v>
      </c>
      <c r="G9892" t="s">
        <v>1840</v>
      </c>
      <c r="H9892" s="1">
        <v>0</v>
      </c>
      <c r="I9892" s="2">
        <v>43828</v>
      </c>
      <c r="J9892" t="s">
        <v>1980</v>
      </c>
      <c r="K9892" t="s">
        <v>16</v>
      </c>
      <c r="L9892">
        <v>40214</v>
      </c>
      <c r="M9892">
        <v>1237</v>
      </c>
      <c r="N9892" t="s">
        <v>3533</v>
      </c>
      <c r="O9892">
        <v>10</v>
      </c>
      <c r="P9892">
        <v>1</v>
      </c>
      <c r="Q9892" t="s">
        <v>18</v>
      </c>
      <c r="R9892" t="s">
        <v>8304</v>
      </c>
      <c r="S9892">
        <v>10.029999999999999</v>
      </c>
      <c r="T9892">
        <v>35</v>
      </c>
      <c r="U9892" t="s">
        <v>19</v>
      </c>
      <c r="V9892" s="2">
        <v>43831</v>
      </c>
      <c r="W9892" t="s">
        <v>20</v>
      </c>
      <c r="X9892" t="s">
        <v>21</v>
      </c>
      <c r="Y9892" t="s">
        <v>49</v>
      </c>
    </row>
    <row r="9893" spans="1:25" hidden="1" x14ac:dyDescent="0.35">
      <c r="A9893">
        <v>3</v>
      </c>
      <c r="B9893" t="s">
        <v>10</v>
      </c>
      <c r="C9893">
        <v>3</v>
      </c>
      <c r="D9893" t="s">
        <v>26</v>
      </c>
      <c r="E9893" t="s">
        <v>876</v>
      </c>
      <c r="F9893" t="s">
        <v>13</v>
      </c>
      <c r="G9893" t="s">
        <v>1840</v>
      </c>
      <c r="H9893" s="1">
        <v>0</v>
      </c>
      <c r="I9893" s="2">
        <v>43828</v>
      </c>
      <c r="J9893" t="s">
        <v>1980</v>
      </c>
      <c r="K9893" t="s">
        <v>16</v>
      </c>
      <c r="L9893">
        <v>40214</v>
      </c>
      <c r="M9893">
        <v>705</v>
      </c>
      <c r="N9893" t="s">
        <v>2850</v>
      </c>
      <c r="O9893">
        <v>6</v>
      </c>
      <c r="P9893">
        <v>1</v>
      </c>
      <c r="Q9893" t="s">
        <v>18</v>
      </c>
      <c r="R9893" t="s">
        <v>8304</v>
      </c>
      <c r="S9893">
        <v>5.89</v>
      </c>
      <c r="T9893">
        <v>13</v>
      </c>
      <c r="U9893" t="s">
        <v>19</v>
      </c>
      <c r="V9893" s="2">
        <v>43831</v>
      </c>
      <c r="W9893" t="s">
        <v>20</v>
      </c>
      <c r="X9893" t="s">
        <v>21</v>
      </c>
      <c r="Y9893" t="s">
        <v>54</v>
      </c>
    </row>
    <row r="9894" spans="1:25" hidden="1" x14ac:dyDescent="0.35">
      <c r="A9894">
        <v>5</v>
      </c>
      <c r="B9894" t="s">
        <v>43</v>
      </c>
      <c r="C9894">
        <v>6</v>
      </c>
      <c r="D9894" t="s">
        <v>26</v>
      </c>
      <c r="E9894" t="s">
        <v>667</v>
      </c>
      <c r="F9894" t="s">
        <v>13</v>
      </c>
      <c r="G9894" t="s">
        <v>5417</v>
      </c>
      <c r="H9894" s="1">
        <v>0.2</v>
      </c>
      <c r="I9894" s="2">
        <v>43787</v>
      </c>
      <c r="J9894" t="s">
        <v>6433</v>
      </c>
      <c r="K9894" t="s">
        <v>102</v>
      </c>
      <c r="L9894">
        <v>44107</v>
      </c>
      <c r="M9894">
        <v>325</v>
      </c>
      <c r="N9894" t="s">
        <v>3118</v>
      </c>
      <c r="O9894">
        <v>8</v>
      </c>
      <c r="P9894">
        <v>7</v>
      </c>
      <c r="Q9894" t="s">
        <v>104</v>
      </c>
      <c r="R9894" t="s">
        <v>8304</v>
      </c>
      <c r="S9894">
        <v>7.77</v>
      </c>
      <c r="T9894">
        <v>39</v>
      </c>
      <c r="U9894" t="s">
        <v>33</v>
      </c>
      <c r="V9894" s="2">
        <v>43792</v>
      </c>
      <c r="W9894" t="s">
        <v>39</v>
      </c>
      <c r="X9894" t="s">
        <v>309</v>
      </c>
      <c r="Y9894" t="s">
        <v>49</v>
      </c>
    </row>
    <row r="9895" spans="1:25" hidden="1" x14ac:dyDescent="0.35">
      <c r="A9895">
        <v>2</v>
      </c>
      <c r="B9895" t="s">
        <v>43</v>
      </c>
      <c r="C9895">
        <v>3</v>
      </c>
      <c r="D9895" t="s">
        <v>11</v>
      </c>
      <c r="E9895" t="s">
        <v>12</v>
      </c>
      <c r="F9895" t="s">
        <v>13</v>
      </c>
      <c r="G9895" t="s">
        <v>6946</v>
      </c>
      <c r="H9895" s="1">
        <v>0</v>
      </c>
      <c r="I9895" s="2">
        <v>43555</v>
      </c>
      <c r="J9895" t="s">
        <v>6973</v>
      </c>
      <c r="K9895" t="s">
        <v>16</v>
      </c>
      <c r="L9895">
        <v>42420</v>
      </c>
      <c r="M9895">
        <v>108</v>
      </c>
      <c r="N9895" t="s">
        <v>2618</v>
      </c>
      <c r="O9895">
        <v>26</v>
      </c>
      <c r="P9895">
        <v>5</v>
      </c>
      <c r="Q9895" t="s">
        <v>18</v>
      </c>
      <c r="R9895" t="s">
        <v>8304</v>
      </c>
      <c r="S9895">
        <v>25.62</v>
      </c>
      <c r="T9895">
        <v>61</v>
      </c>
      <c r="U9895" t="s">
        <v>76</v>
      </c>
      <c r="V9895" s="2">
        <v>43557</v>
      </c>
      <c r="W9895" t="s">
        <v>20</v>
      </c>
      <c r="X9895" t="s">
        <v>21</v>
      </c>
      <c r="Y9895" t="s">
        <v>47</v>
      </c>
    </row>
    <row r="9896" spans="1:25" hidden="1" x14ac:dyDescent="0.35">
      <c r="A9896">
        <v>2</v>
      </c>
      <c r="B9896" t="s">
        <v>43</v>
      </c>
      <c r="C9896">
        <v>3</v>
      </c>
      <c r="D9896" t="s">
        <v>50</v>
      </c>
      <c r="E9896" t="s">
        <v>12</v>
      </c>
      <c r="F9896" t="s">
        <v>13</v>
      </c>
      <c r="G9896" t="s">
        <v>6946</v>
      </c>
      <c r="H9896" s="1">
        <v>0</v>
      </c>
      <c r="I9896" s="2">
        <v>43555</v>
      </c>
      <c r="J9896" t="s">
        <v>6973</v>
      </c>
      <c r="K9896" t="s">
        <v>16</v>
      </c>
      <c r="L9896">
        <v>42420</v>
      </c>
      <c r="M9896">
        <v>1611</v>
      </c>
      <c r="N9896" t="s">
        <v>4867</v>
      </c>
      <c r="O9896">
        <v>188</v>
      </c>
      <c r="P9896">
        <v>7</v>
      </c>
      <c r="Q9896" t="s">
        <v>18</v>
      </c>
      <c r="R9896" t="s">
        <v>8304</v>
      </c>
      <c r="S9896">
        <v>188.14</v>
      </c>
      <c r="T9896">
        <v>672</v>
      </c>
      <c r="U9896" t="s">
        <v>76</v>
      </c>
      <c r="V9896" s="2">
        <v>43557</v>
      </c>
      <c r="W9896" t="s">
        <v>20</v>
      </c>
      <c r="X9896" t="s">
        <v>21</v>
      </c>
      <c r="Y9896" t="s">
        <v>52</v>
      </c>
    </row>
    <row r="9897" spans="1:25" hidden="1" x14ac:dyDescent="0.35">
      <c r="A9897">
        <v>6</v>
      </c>
      <c r="B9897" t="s">
        <v>10</v>
      </c>
      <c r="C9897">
        <v>6</v>
      </c>
      <c r="D9897" t="s">
        <v>26</v>
      </c>
      <c r="E9897" t="s">
        <v>347</v>
      </c>
      <c r="F9897" t="s">
        <v>13</v>
      </c>
      <c r="G9897" t="s">
        <v>2063</v>
      </c>
      <c r="H9897" s="1">
        <v>0</v>
      </c>
      <c r="I9897" s="2">
        <v>43717</v>
      </c>
      <c r="J9897" t="s">
        <v>3735</v>
      </c>
      <c r="K9897" t="s">
        <v>73</v>
      </c>
      <c r="L9897">
        <v>48066</v>
      </c>
      <c r="M9897">
        <v>4</v>
      </c>
      <c r="N9897" t="s">
        <v>8243</v>
      </c>
      <c r="O9897">
        <v>8</v>
      </c>
      <c r="P9897">
        <v>2</v>
      </c>
      <c r="Q9897" t="s">
        <v>75</v>
      </c>
      <c r="R9897" t="s">
        <v>8304</v>
      </c>
      <c r="S9897">
        <v>8.2200000000000006</v>
      </c>
      <c r="T9897">
        <v>17</v>
      </c>
      <c r="U9897" t="s">
        <v>19</v>
      </c>
      <c r="V9897" s="2">
        <v>43723</v>
      </c>
      <c r="W9897" t="s">
        <v>39</v>
      </c>
      <c r="X9897" t="s">
        <v>156</v>
      </c>
      <c r="Y9897" t="s">
        <v>119</v>
      </c>
    </row>
    <row r="9898" spans="1:25" x14ac:dyDescent="0.35">
      <c r="A9898">
        <v>7</v>
      </c>
      <c r="B9898" t="s">
        <v>25</v>
      </c>
      <c r="C9898">
        <v>6</v>
      </c>
      <c r="D9898" t="s">
        <v>26</v>
      </c>
      <c r="E9898" t="s">
        <v>27</v>
      </c>
      <c r="F9898" t="s">
        <v>13</v>
      </c>
      <c r="G9898" t="s">
        <v>5941</v>
      </c>
      <c r="H9898" s="1">
        <v>0</v>
      </c>
      <c r="I9898" s="2">
        <v>43555</v>
      </c>
      <c r="J9898" t="s">
        <v>6591</v>
      </c>
      <c r="K9898" t="s">
        <v>30</v>
      </c>
      <c r="L9898">
        <v>90004</v>
      </c>
      <c r="M9898">
        <v>88</v>
      </c>
      <c r="N9898" t="s">
        <v>1294</v>
      </c>
      <c r="O9898">
        <v>8</v>
      </c>
      <c r="P9898">
        <v>3</v>
      </c>
      <c r="Q9898" t="s">
        <v>32</v>
      </c>
      <c r="R9898" t="s">
        <v>8304</v>
      </c>
      <c r="S9898">
        <v>8.02</v>
      </c>
      <c r="T9898">
        <v>30</v>
      </c>
      <c r="U9898" t="s">
        <v>33</v>
      </c>
      <c r="V9898" s="2">
        <v>43562</v>
      </c>
      <c r="W9898" t="s">
        <v>39</v>
      </c>
      <c r="X9898" t="s">
        <v>34</v>
      </c>
      <c r="Y9898" t="s">
        <v>356</v>
      </c>
    </row>
    <row r="9899" spans="1:25" hidden="1" x14ac:dyDescent="0.35">
      <c r="A9899">
        <v>5</v>
      </c>
      <c r="B9899" t="s">
        <v>43</v>
      </c>
      <c r="C9899">
        <v>6</v>
      </c>
      <c r="D9899" t="s">
        <v>26</v>
      </c>
      <c r="E9899" t="s">
        <v>1296</v>
      </c>
      <c r="F9899" t="s">
        <v>13</v>
      </c>
      <c r="G9899" t="s">
        <v>7310</v>
      </c>
      <c r="H9899" s="1">
        <v>0.2</v>
      </c>
      <c r="I9899" s="2">
        <v>43667</v>
      </c>
      <c r="J9899" t="s">
        <v>7541</v>
      </c>
      <c r="K9899" t="s">
        <v>102</v>
      </c>
      <c r="L9899">
        <v>44105</v>
      </c>
      <c r="M9899">
        <v>983</v>
      </c>
      <c r="N9899" t="s">
        <v>7489</v>
      </c>
      <c r="O9899">
        <v>25</v>
      </c>
      <c r="P9899">
        <v>7</v>
      </c>
      <c r="Q9899" t="s">
        <v>104</v>
      </c>
      <c r="R9899" t="s">
        <v>8304</v>
      </c>
      <c r="S9899">
        <v>25.01</v>
      </c>
      <c r="T9899">
        <v>222</v>
      </c>
      <c r="U9899" t="s">
        <v>76</v>
      </c>
      <c r="V9899" s="2">
        <v>43672</v>
      </c>
      <c r="W9899" t="s">
        <v>39</v>
      </c>
      <c r="X9899" t="s">
        <v>309</v>
      </c>
      <c r="Y9899" t="s">
        <v>42</v>
      </c>
    </row>
    <row r="9900" spans="1:25" hidden="1" x14ac:dyDescent="0.35">
      <c r="A9900">
        <v>5</v>
      </c>
      <c r="B9900" t="s">
        <v>43</v>
      </c>
      <c r="C9900">
        <v>6</v>
      </c>
      <c r="D9900" t="s">
        <v>26</v>
      </c>
      <c r="E9900" t="s">
        <v>1296</v>
      </c>
      <c r="F9900" t="s">
        <v>13</v>
      </c>
      <c r="G9900" t="s">
        <v>7310</v>
      </c>
      <c r="H9900" s="1">
        <v>0.7</v>
      </c>
      <c r="I9900" s="2">
        <v>43667</v>
      </c>
      <c r="J9900" t="s">
        <v>7541</v>
      </c>
      <c r="K9900" t="s">
        <v>102</v>
      </c>
      <c r="L9900">
        <v>44105</v>
      </c>
      <c r="M9900">
        <v>1609</v>
      </c>
      <c r="N9900" t="s">
        <v>1024</v>
      </c>
      <c r="O9900">
        <v>-23</v>
      </c>
      <c r="P9900">
        <v>3</v>
      </c>
      <c r="Q9900" t="s">
        <v>104</v>
      </c>
      <c r="R9900" t="s">
        <v>8304</v>
      </c>
      <c r="S9900">
        <v>-22.62</v>
      </c>
      <c r="T9900">
        <v>34</v>
      </c>
      <c r="U9900" t="s">
        <v>76</v>
      </c>
      <c r="V9900" s="2">
        <v>43672</v>
      </c>
      <c r="W9900" t="s">
        <v>39</v>
      </c>
      <c r="X9900" t="s">
        <v>309</v>
      </c>
      <c r="Y9900" t="s">
        <v>54</v>
      </c>
    </row>
    <row r="9901" spans="1:25" hidden="1" x14ac:dyDescent="0.35">
      <c r="A9901">
        <v>5</v>
      </c>
      <c r="B9901" t="s">
        <v>43</v>
      </c>
      <c r="C9901">
        <v>6</v>
      </c>
      <c r="D9901" t="s">
        <v>50</v>
      </c>
      <c r="E9901" t="s">
        <v>1296</v>
      </c>
      <c r="F9901" t="s">
        <v>13</v>
      </c>
      <c r="G9901" t="s">
        <v>7310</v>
      </c>
      <c r="H9901" s="1">
        <v>0.4</v>
      </c>
      <c r="I9901" s="2">
        <v>43667</v>
      </c>
      <c r="J9901" t="s">
        <v>7541</v>
      </c>
      <c r="K9901" t="s">
        <v>102</v>
      </c>
      <c r="L9901">
        <v>44105</v>
      </c>
      <c r="M9901">
        <v>517</v>
      </c>
      <c r="N9901" t="s">
        <v>4939</v>
      </c>
      <c r="O9901">
        <v>-53</v>
      </c>
      <c r="P9901">
        <v>6</v>
      </c>
      <c r="Q9901" t="s">
        <v>104</v>
      </c>
      <c r="R9901" t="s">
        <v>8304</v>
      </c>
      <c r="S9901">
        <v>-52.64</v>
      </c>
      <c r="T9901">
        <v>211</v>
      </c>
      <c r="U9901" t="s">
        <v>76</v>
      </c>
      <c r="V9901" s="2">
        <v>43672</v>
      </c>
      <c r="W9901" t="s">
        <v>39</v>
      </c>
      <c r="X9901" t="s">
        <v>309</v>
      </c>
      <c r="Y9901" t="s">
        <v>52</v>
      </c>
    </row>
    <row r="9902" spans="1:25" hidden="1" x14ac:dyDescent="0.35">
      <c r="A9902">
        <v>6</v>
      </c>
      <c r="B9902" t="s">
        <v>10</v>
      </c>
      <c r="C9902">
        <v>6</v>
      </c>
      <c r="D9902" t="s">
        <v>11</v>
      </c>
      <c r="E9902" t="s">
        <v>99</v>
      </c>
      <c r="F9902" t="s">
        <v>13</v>
      </c>
      <c r="G9902" t="s">
        <v>2067</v>
      </c>
      <c r="H9902" s="1">
        <v>0.3</v>
      </c>
      <c r="I9902" s="2">
        <v>43810</v>
      </c>
      <c r="J9902" t="s">
        <v>2428</v>
      </c>
      <c r="K9902" t="s">
        <v>102</v>
      </c>
      <c r="L9902">
        <v>19120</v>
      </c>
      <c r="M9902">
        <v>977</v>
      </c>
      <c r="N9902" t="s">
        <v>2088</v>
      </c>
      <c r="O9902">
        <v>-9</v>
      </c>
      <c r="P9902">
        <v>1</v>
      </c>
      <c r="Q9902" t="s">
        <v>104</v>
      </c>
      <c r="R9902" t="s">
        <v>8304</v>
      </c>
      <c r="S9902">
        <v>-9.1</v>
      </c>
      <c r="T9902">
        <v>64</v>
      </c>
      <c r="U9902" t="s">
        <v>19</v>
      </c>
      <c r="V9902" s="2">
        <v>43816</v>
      </c>
      <c r="W9902" t="s">
        <v>39</v>
      </c>
      <c r="X9902" t="s">
        <v>105</v>
      </c>
      <c r="Y9902" t="s">
        <v>24</v>
      </c>
    </row>
    <row r="9903" spans="1:25" hidden="1" x14ac:dyDescent="0.35">
      <c r="A9903">
        <v>5</v>
      </c>
      <c r="B9903" t="s">
        <v>43</v>
      </c>
      <c r="C9903">
        <v>6</v>
      </c>
      <c r="D9903" t="s">
        <v>11</v>
      </c>
      <c r="E9903" t="s">
        <v>122</v>
      </c>
      <c r="F9903" t="s">
        <v>13</v>
      </c>
      <c r="G9903" t="s">
        <v>2231</v>
      </c>
      <c r="H9903" s="1">
        <v>0.3</v>
      </c>
      <c r="I9903" s="2">
        <v>43719</v>
      </c>
      <c r="J9903" t="s">
        <v>2232</v>
      </c>
      <c r="K9903" t="s">
        <v>73</v>
      </c>
      <c r="L9903">
        <v>77070</v>
      </c>
      <c r="M9903">
        <v>317</v>
      </c>
      <c r="N9903" t="s">
        <v>1481</v>
      </c>
      <c r="O9903">
        <v>-66</v>
      </c>
      <c r="P9903">
        <v>5</v>
      </c>
      <c r="Q9903" t="s">
        <v>75</v>
      </c>
      <c r="R9903" t="s">
        <v>8304</v>
      </c>
      <c r="S9903">
        <v>-65.849999999999994</v>
      </c>
      <c r="T9903">
        <v>512</v>
      </c>
      <c r="U9903" t="s">
        <v>19</v>
      </c>
      <c r="V9903" s="2">
        <v>43724</v>
      </c>
      <c r="W9903" t="s">
        <v>39</v>
      </c>
      <c r="X9903" t="s">
        <v>77</v>
      </c>
      <c r="Y9903" t="s">
        <v>41</v>
      </c>
    </row>
    <row r="9904" spans="1:25" hidden="1" x14ac:dyDescent="0.35">
      <c r="A9904">
        <v>5</v>
      </c>
      <c r="B9904" t="s">
        <v>43</v>
      </c>
      <c r="C9904">
        <v>6</v>
      </c>
      <c r="D9904" t="s">
        <v>26</v>
      </c>
      <c r="E9904" t="s">
        <v>122</v>
      </c>
      <c r="F9904" t="s">
        <v>13</v>
      </c>
      <c r="G9904" t="s">
        <v>2231</v>
      </c>
      <c r="H9904" s="1">
        <v>0.2</v>
      </c>
      <c r="I9904" s="2">
        <v>43719</v>
      </c>
      <c r="J9904" t="s">
        <v>2232</v>
      </c>
      <c r="K9904" t="s">
        <v>73</v>
      </c>
      <c r="L9904">
        <v>77070</v>
      </c>
      <c r="M9904">
        <v>1750</v>
      </c>
      <c r="N9904" t="s">
        <v>3383</v>
      </c>
      <c r="O9904">
        <v>3</v>
      </c>
      <c r="P9904">
        <v>3</v>
      </c>
      <c r="Q9904" t="s">
        <v>75</v>
      </c>
      <c r="R9904" t="s">
        <v>8304</v>
      </c>
      <c r="S9904">
        <v>3.21</v>
      </c>
      <c r="T9904">
        <v>10</v>
      </c>
      <c r="U9904" t="s">
        <v>19</v>
      </c>
      <c r="V9904" s="2">
        <v>43724</v>
      </c>
      <c r="W9904" t="s">
        <v>39</v>
      </c>
      <c r="X9904" t="s">
        <v>77</v>
      </c>
      <c r="Y9904" t="s">
        <v>64</v>
      </c>
    </row>
    <row r="9905" spans="1:25" hidden="1" x14ac:dyDescent="0.35">
      <c r="A9905">
        <v>5</v>
      </c>
      <c r="B9905" t="s">
        <v>43</v>
      </c>
      <c r="C9905">
        <v>6</v>
      </c>
      <c r="D9905" t="s">
        <v>26</v>
      </c>
      <c r="E9905" t="s">
        <v>122</v>
      </c>
      <c r="F9905" t="s">
        <v>13</v>
      </c>
      <c r="G9905" t="s">
        <v>2231</v>
      </c>
      <c r="H9905" s="1">
        <v>0.8</v>
      </c>
      <c r="I9905" s="2">
        <v>43719</v>
      </c>
      <c r="J9905" t="s">
        <v>2232</v>
      </c>
      <c r="K9905" t="s">
        <v>73</v>
      </c>
      <c r="L9905">
        <v>77070</v>
      </c>
      <c r="M9905">
        <v>460</v>
      </c>
      <c r="N9905" t="s">
        <v>3951</v>
      </c>
      <c r="O9905">
        <v>-4</v>
      </c>
      <c r="P9905">
        <v>2</v>
      </c>
      <c r="Q9905" t="s">
        <v>75</v>
      </c>
      <c r="R9905" t="s">
        <v>8304</v>
      </c>
      <c r="S9905">
        <v>-4.2</v>
      </c>
      <c r="T9905">
        <v>2</v>
      </c>
      <c r="U9905" t="s">
        <v>19</v>
      </c>
      <c r="V9905" s="2">
        <v>43724</v>
      </c>
      <c r="W9905" t="s">
        <v>39</v>
      </c>
      <c r="X9905" t="s">
        <v>77</v>
      </c>
      <c r="Y9905" t="s">
        <v>56</v>
      </c>
    </row>
    <row r="9906" spans="1:25" hidden="1" x14ac:dyDescent="0.35">
      <c r="A9906">
        <v>6</v>
      </c>
      <c r="B9906" t="s">
        <v>10</v>
      </c>
      <c r="C9906">
        <v>6</v>
      </c>
      <c r="D9906" t="s">
        <v>11</v>
      </c>
      <c r="E9906" t="s">
        <v>372</v>
      </c>
      <c r="F9906" t="s">
        <v>13</v>
      </c>
      <c r="G9906" t="s">
        <v>1641</v>
      </c>
      <c r="H9906" s="1">
        <v>0.2</v>
      </c>
      <c r="I9906" s="2">
        <v>43789</v>
      </c>
      <c r="J9906" t="s">
        <v>2397</v>
      </c>
      <c r="K9906" t="s">
        <v>102</v>
      </c>
      <c r="L9906">
        <v>43055</v>
      </c>
      <c r="M9906">
        <v>730</v>
      </c>
      <c r="N9906" t="s">
        <v>927</v>
      </c>
      <c r="O9906">
        <v>2</v>
      </c>
      <c r="P9906">
        <v>2</v>
      </c>
      <c r="Q9906" t="s">
        <v>104</v>
      </c>
      <c r="R9906" t="s">
        <v>8304</v>
      </c>
      <c r="S9906">
        <v>1.57</v>
      </c>
      <c r="T9906">
        <v>5</v>
      </c>
      <c r="U9906" t="s">
        <v>19</v>
      </c>
      <c r="V9906" s="2">
        <v>43795</v>
      </c>
      <c r="W9906" t="s">
        <v>39</v>
      </c>
      <c r="X9906" t="s">
        <v>309</v>
      </c>
      <c r="Y9906" t="s">
        <v>47</v>
      </c>
    </row>
    <row r="9907" spans="1:25" hidden="1" x14ac:dyDescent="0.35">
      <c r="A9907">
        <v>6</v>
      </c>
      <c r="B9907" t="s">
        <v>10</v>
      </c>
      <c r="C9907">
        <v>6</v>
      </c>
      <c r="D9907" t="s">
        <v>11</v>
      </c>
      <c r="E9907" t="s">
        <v>372</v>
      </c>
      <c r="F9907" t="s">
        <v>13</v>
      </c>
      <c r="G9907" t="s">
        <v>1641</v>
      </c>
      <c r="H9907" s="1">
        <v>0.2</v>
      </c>
      <c r="I9907" s="2">
        <v>43789</v>
      </c>
      <c r="J9907" t="s">
        <v>2397</v>
      </c>
      <c r="K9907" t="s">
        <v>102</v>
      </c>
      <c r="L9907">
        <v>43055</v>
      </c>
      <c r="M9907">
        <v>675</v>
      </c>
      <c r="N9907" t="s">
        <v>657</v>
      </c>
      <c r="O9907">
        <v>28</v>
      </c>
      <c r="P9907">
        <v>5</v>
      </c>
      <c r="Q9907" t="s">
        <v>104</v>
      </c>
      <c r="R9907" t="s">
        <v>8304</v>
      </c>
      <c r="S9907">
        <v>28.13</v>
      </c>
      <c r="T9907">
        <v>78</v>
      </c>
      <c r="U9907" t="s">
        <v>19</v>
      </c>
      <c r="V9907" s="2">
        <v>43795</v>
      </c>
      <c r="W9907" t="s">
        <v>39</v>
      </c>
      <c r="X9907" t="s">
        <v>309</v>
      </c>
      <c r="Y9907" t="s">
        <v>47</v>
      </c>
    </row>
    <row r="9908" spans="1:25" hidden="1" x14ac:dyDescent="0.35">
      <c r="A9908">
        <v>4</v>
      </c>
      <c r="B9908" t="s">
        <v>43</v>
      </c>
      <c r="C9908">
        <v>6</v>
      </c>
      <c r="D9908" t="s">
        <v>11</v>
      </c>
      <c r="E9908" t="s">
        <v>305</v>
      </c>
      <c r="F9908" t="s">
        <v>13</v>
      </c>
      <c r="G9908" t="s">
        <v>1256</v>
      </c>
      <c r="H9908" s="1">
        <v>0.2</v>
      </c>
      <c r="I9908" s="2">
        <v>43660</v>
      </c>
      <c r="J9908" t="s">
        <v>2421</v>
      </c>
      <c r="K9908" t="s">
        <v>102</v>
      </c>
      <c r="L9908">
        <v>43229</v>
      </c>
      <c r="M9908">
        <v>727</v>
      </c>
      <c r="N9908" t="s">
        <v>8201</v>
      </c>
      <c r="O9908">
        <v>149</v>
      </c>
      <c r="P9908">
        <v>5</v>
      </c>
      <c r="Q9908" t="s">
        <v>104</v>
      </c>
      <c r="R9908" t="s">
        <v>8304</v>
      </c>
      <c r="S9908">
        <v>148.84</v>
      </c>
      <c r="T9908">
        <v>397</v>
      </c>
      <c r="U9908" t="s">
        <v>19</v>
      </c>
      <c r="V9908" s="2">
        <v>43664</v>
      </c>
      <c r="W9908" t="s">
        <v>39</v>
      </c>
      <c r="X9908" t="s">
        <v>309</v>
      </c>
      <c r="Y9908" t="s">
        <v>47</v>
      </c>
    </row>
    <row r="9909" spans="1:25" hidden="1" x14ac:dyDescent="0.35">
      <c r="A9909">
        <v>4</v>
      </c>
      <c r="B9909" t="s">
        <v>43</v>
      </c>
      <c r="C9909">
        <v>6</v>
      </c>
      <c r="D9909" t="s">
        <v>26</v>
      </c>
      <c r="E9909" t="s">
        <v>305</v>
      </c>
      <c r="F9909" t="s">
        <v>13</v>
      </c>
      <c r="G9909" t="s">
        <v>1256</v>
      </c>
      <c r="H9909" s="1">
        <v>0.2</v>
      </c>
      <c r="I9909" s="2">
        <v>43660</v>
      </c>
      <c r="J9909" t="s">
        <v>2421</v>
      </c>
      <c r="K9909" t="s">
        <v>102</v>
      </c>
      <c r="L9909">
        <v>43229</v>
      </c>
      <c r="M9909">
        <v>1747</v>
      </c>
      <c r="N9909" t="s">
        <v>3740</v>
      </c>
      <c r="O9909">
        <v>3</v>
      </c>
      <c r="P9909">
        <v>2</v>
      </c>
      <c r="Q9909" t="s">
        <v>104</v>
      </c>
      <c r="R9909" t="s">
        <v>8304</v>
      </c>
      <c r="S9909">
        <v>3.35</v>
      </c>
      <c r="T9909">
        <v>9</v>
      </c>
      <c r="U9909" t="s">
        <v>19</v>
      </c>
      <c r="V9909" s="2">
        <v>43664</v>
      </c>
      <c r="W9909" t="s">
        <v>39</v>
      </c>
      <c r="X9909" t="s">
        <v>309</v>
      </c>
      <c r="Y9909" t="s">
        <v>64</v>
      </c>
    </row>
    <row r="9910" spans="1:25" hidden="1" x14ac:dyDescent="0.35">
      <c r="A9910">
        <v>4</v>
      </c>
      <c r="B9910" t="s">
        <v>43</v>
      </c>
      <c r="C9910">
        <v>6</v>
      </c>
      <c r="D9910" t="s">
        <v>26</v>
      </c>
      <c r="E9910" t="s">
        <v>305</v>
      </c>
      <c r="F9910" t="s">
        <v>13</v>
      </c>
      <c r="G9910" t="s">
        <v>1256</v>
      </c>
      <c r="H9910" s="1">
        <v>0.2</v>
      </c>
      <c r="I9910" s="2">
        <v>43660</v>
      </c>
      <c r="J9910" t="s">
        <v>2421</v>
      </c>
      <c r="K9910" t="s">
        <v>102</v>
      </c>
      <c r="L9910">
        <v>43229</v>
      </c>
      <c r="M9910">
        <v>475</v>
      </c>
      <c r="N9910" t="s">
        <v>814</v>
      </c>
      <c r="O9910">
        <v>2</v>
      </c>
      <c r="P9910">
        <v>5</v>
      </c>
      <c r="Q9910" t="s">
        <v>104</v>
      </c>
      <c r="R9910" t="s">
        <v>8304</v>
      </c>
      <c r="S9910">
        <v>2.13</v>
      </c>
      <c r="T9910">
        <v>13</v>
      </c>
      <c r="U9910" t="s">
        <v>19</v>
      </c>
      <c r="V9910" s="2">
        <v>43664</v>
      </c>
      <c r="W9910" t="s">
        <v>39</v>
      </c>
      <c r="X9910" t="s">
        <v>309</v>
      </c>
      <c r="Y9910" t="s">
        <v>49</v>
      </c>
    </row>
    <row r="9911" spans="1:25" hidden="1" x14ac:dyDescent="0.35">
      <c r="A9911">
        <v>4</v>
      </c>
      <c r="B9911" t="s">
        <v>43</v>
      </c>
      <c r="C9911">
        <v>6</v>
      </c>
      <c r="D9911" t="s">
        <v>26</v>
      </c>
      <c r="E9911" t="s">
        <v>305</v>
      </c>
      <c r="F9911" t="s">
        <v>13</v>
      </c>
      <c r="G9911" t="s">
        <v>1256</v>
      </c>
      <c r="H9911" s="1">
        <v>0.2</v>
      </c>
      <c r="I9911" s="2">
        <v>43660</v>
      </c>
      <c r="J9911" t="s">
        <v>2421</v>
      </c>
      <c r="K9911" t="s">
        <v>102</v>
      </c>
      <c r="L9911">
        <v>43229</v>
      </c>
      <c r="M9911">
        <v>1543</v>
      </c>
      <c r="N9911" t="s">
        <v>448</v>
      </c>
      <c r="O9911">
        <v>5</v>
      </c>
      <c r="P9911">
        <v>5</v>
      </c>
      <c r="Q9911" t="s">
        <v>104</v>
      </c>
      <c r="R9911" t="s">
        <v>8304</v>
      </c>
      <c r="S9911">
        <v>4.6500000000000004</v>
      </c>
      <c r="T9911">
        <v>62</v>
      </c>
      <c r="U9911" t="s">
        <v>19</v>
      </c>
      <c r="V9911" s="2">
        <v>43664</v>
      </c>
      <c r="W9911" t="s">
        <v>39</v>
      </c>
      <c r="X9911" t="s">
        <v>309</v>
      </c>
      <c r="Y9911" t="s">
        <v>42</v>
      </c>
    </row>
    <row r="9912" spans="1:25" hidden="1" x14ac:dyDescent="0.35">
      <c r="A9912">
        <v>4</v>
      </c>
      <c r="B9912" t="s">
        <v>43</v>
      </c>
      <c r="C9912">
        <v>6</v>
      </c>
      <c r="D9912" t="s">
        <v>26</v>
      </c>
      <c r="E9912" t="s">
        <v>305</v>
      </c>
      <c r="F9912" t="s">
        <v>13</v>
      </c>
      <c r="G9912" t="s">
        <v>1256</v>
      </c>
      <c r="H9912" s="1">
        <v>0.2</v>
      </c>
      <c r="I9912" s="2">
        <v>43660</v>
      </c>
      <c r="J9912" t="s">
        <v>2421</v>
      </c>
      <c r="K9912" t="s">
        <v>102</v>
      </c>
      <c r="L9912">
        <v>43229</v>
      </c>
      <c r="M9912">
        <v>1384</v>
      </c>
      <c r="N9912" t="s">
        <v>3748</v>
      </c>
      <c r="O9912">
        <v>18</v>
      </c>
      <c r="P9912">
        <v>7</v>
      </c>
      <c r="Q9912" t="s">
        <v>104</v>
      </c>
      <c r="R9912" t="s">
        <v>8304</v>
      </c>
      <c r="S9912">
        <v>17.96</v>
      </c>
      <c r="T9912">
        <v>239</v>
      </c>
      <c r="U9912" t="s">
        <v>19</v>
      </c>
      <c r="V9912" s="2">
        <v>43664</v>
      </c>
      <c r="W9912" t="s">
        <v>39</v>
      </c>
      <c r="X9912" t="s">
        <v>309</v>
      </c>
      <c r="Y9912" t="s">
        <v>42</v>
      </c>
    </row>
    <row r="9913" spans="1:25" hidden="1" x14ac:dyDescent="0.35">
      <c r="A9913">
        <v>4</v>
      </c>
      <c r="B9913" t="s">
        <v>43</v>
      </c>
      <c r="C9913">
        <v>6</v>
      </c>
      <c r="D9913" t="s">
        <v>50</v>
      </c>
      <c r="E9913" t="s">
        <v>305</v>
      </c>
      <c r="F9913" t="s">
        <v>13</v>
      </c>
      <c r="G9913" t="s">
        <v>1256</v>
      </c>
      <c r="H9913" s="1">
        <v>0.4</v>
      </c>
      <c r="I9913" s="2">
        <v>43660</v>
      </c>
      <c r="J9913" t="s">
        <v>2421</v>
      </c>
      <c r="K9913" t="s">
        <v>102</v>
      </c>
      <c r="L9913">
        <v>43229</v>
      </c>
      <c r="M9913">
        <v>1396</v>
      </c>
      <c r="N9913" t="s">
        <v>4901</v>
      </c>
      <c r="O9913">
        <v>-378</v>
      </c>
      <c r="P9913">
        <v>9</v>
      </c>
      <c r="Q9913" t="s">
        <v>104</v>
      </c>
      <c r="R9913" t="s">
        <v>8304</v>
      </c>
      <c r="S9913">
        <v>-377.99</v>
      </c>
      <c r="T9913">
        <v>1890</v>
      </c>
      <c r="U9913" t="s">
        <v>19</v>
      </c>
      <c r="V9913" s="2">
        <v>43664</v>
      </c>
      <c r="W9913" t="s">
        <v>39</v>
      </c>
      <c r="X9913" t="s">
        <v>309</v>
      </c>
      <c r="Y9913" t="s">
        <v>52</v>
      </c>
    </row>
    <row r="9914" spans="1:25" hidden="1" x14ac:dyDescent="0.35">
      <c r="A9914">
        <v>3</v>
      </c>
      <c r="B9914" t="s">
        <v>10</v>
      </c>
      <c r="C9914">
        <v>3</v>
      </c>
      <c r="D9914" t="s">
        <v>26</v>
      </c>
      <c r="E9914" t="s">
        <v>4666</v>
      </c>
      <c r="F9914" t="s">
        <v>13</v>
      </c>
      <c r="G9914" t="s">
        <v>5406</v>
      </c>
      <c r="H9914" s="1">
        <v>0.7</v>
      </c>
      <c r="I9914" s="2">
        <v>43827</v>
      </c>
      <c r="J9914" t="s">
        <v>6181</v>
      </c>
      <c r="K9914" t="s">
        <v>30</v>
      </c>
      <c r="L9914">
        <v>80538</v>
      </c>
      <c r="M9914">
        <v>267</v>
      </c>
      <c r="N9914" t="s">
        <v>3985</v>
      </c>
      <c r="O9914">
        <v>-1</v>
      </c>
      <c r="P9914">
        <v>2</v>
      </c>
      <c r="Q9914" t="s">
        <v>32</v>
      </c>
      <c r="R9914" t="s">
        <v>8304</v>
      </c>
      <c r="S9914">
        <v>-0.99</v>
      </c>
      <c r="T9914">
        <v>1</v>
      </c>
      <c r="U9914" t="s">
        <v>33</v>
      </c>
      <c r="V9914" s="2">
        <v>43830</v>
      </c>
      <c r="W9914" t="s">
        <v>20</v>
      </c>
      <c r="X9914" t="s">
        <v>285</v>
      </c>
      <c r="Y9914" t="s">
        <v>54</v>
      </c>
    </row>
    <row r="9915" spans="1:25" hidden="1" x14ac:dyDescent="0.35">
      <c r="A9915">
        <v>4</v>
      </c>
      <c r="B9915" t="s">
        <v>43</v>
      </c>
      <c r="C9915">
        <v>6</v>
      </c>
      <c r="D9915" t="s">
        <v>50</v>
      </c>
      <c r="E9915" t="s">
        <v>192</v>
      </c>
      <c r="F9915" t="s">
        <v>13</v>
      </c>
      <c r="G9915" t="s">
        <v>1139</v>
      </c>
      <c r="H9915" s="1">
        <v>0.2</v>
      </c>
      <c r="I9915" s="2">
        <v>43591</v>
      </c>
      <c r="J9915" t="s">
        <v>5001</v>
      </c>
      <c r="K9915" t="s">
        <v>73</v>
      </c>
      <c r="L9915">
        <v>60653</v>
      </c>
      <c r="M9915">
        <v>958</v>
      </c>
      <c r="N9915" t="s">
        <v>4911</v>
      </c>
      <c r="O9915">
        <v>29</v>
      </c>
      <c r="P9915">
        <v>4</v>
      </c>
      <c r="Q9915" t="s">
        <v>75</v>
      </c>
      <c r="R9915" t="s">
        <v>8304</v>
      </c>
      <c r="S9915">
        <v>28.8</v>
      </c>
      <c r="T9915">
        <v>192</v>
      </c>
      <c r="U9915" t="s">
        <v>19</v>
      </c>
      <c r="V9915" s="2">
        <v>43595</v>
      </c>
      <c r="W9915" t="s">
        <v>39</v>
      </c>
      <c r="X9915" t="s">
        <v>139</v>
      </c>
      <c r="Y9915" t="s">
        <v>113</v>
      </c>
    </row>
    <row r="9916" spans="1:25" hidden="1" x14ac:dyDescent="0.35">
      <c r="A9916">
        <v>3</v>
      </c>
      <c r="B9916" t="s">
        <v>25</v>
      </c>
      <c r="C9916">
        <v>1</v>
      </c>
      <c r="D9916" t="s">
        <v>26</v>
      </c>
      <c r="E9916" t="s">
        <v>547</v>
      </c>
      <c r="F9916" t="s">
        <v>13</v>
      </c>
      <c r="G9916" t="s">
        <v>5381</v>
      </c>
      <c r="H9916" s="1">
        <v>0.2</v>
      </c>
      <c r="I9916" s="2">
        <v>43704</v>
      </c>
      <c r="J9916" t="s">
        <v>5929</v>
      </c>
      <c r="K9916" t="s">
        <v>16</v>
      </c>
      <c r="L9916">
        <v>33614</v>
      </c>
      <c r="M9916">
        <v>472</v>
      </c>
      <c r="N9916" t="s">
        <v>362</v>
      </c>
      <c r="O9916">
        <v>1</v>
      </c>
      <c r="P9916">
        <v>1</v>
      </c>
      <c r="Q9916" t="s">
        <v>18</v>
      </c>
      <c r="R9916" t="s">
        <v>8304</v>
      </c>
      <c r="S9916">
        <v>0.98</v>
      </c>
      <c r="T9916">
        <v>3</v>
      </c>
      <c r="U9916" t="s">
        <v>33</v>
      </c>
      <c r="V9916" s="2">
        <v>43707</v>
      </c>
      <c r="W9916" t="s">
        <v>130</v>
      </c>
      <c r="X9916" t="s">
        <v>40</v>
      </c>
      <c r="Y9916" t="s">
        <v>119</v>
      </c>
    </row>
    <row r="9917" spans="1:25" hidden="1" x14ac:dyDescent="0.35">
      <c r="A9917">
        <v>3</v>
      </c>
      <c r="B9917" t="s">
        <v>25</v>
      </c>
      <c r="C9917">
        <v>1</v>
      </c>
      <c r="D9917" t="s">
        <v>11</v>
      </c>
      <c r="E9917" t="s">
        <v>1645</v>
      </c>
      <c r="F9917" t="s">
        <v>13</v>
      </c>
      <c r="G9917" t="s">
        <v>6856</v>
      </c>
      <c r="H9917" s="1">
        <v>0.2</v>
      </c>
      <c r="I9917" s="2">
        <v>43740</v>
      </c>
      <c r="J9917" t="s">
        <v>6864</v>
      </c>
      <c r="K9917" t="s">
        <v>16</v>
      </c>
      <c r="L9917">
        <v>37918</v>
      </c>
      <c r="M9917">
        <v>553</v>
      </c>
      <c r="N9917" t="s">
        <v>1892</v>
      </c>
      <c r="O9917">
        <v>2</v>
      </c>
      <c r="P9917">
        <v>1</v>
      </c>
      <c r="Q9917" t="s">
        <v>18</v>
      </c>
      <c r="R9917" t="s">
        <v>8304</v>
      </c>
      <c r="S9917">
        <v>1.57</v>
      </c>
      <c r="T9917">
        <v>10</v>
      </c>
      <c r="U9917" t="s">
        <v>76</v>
      </c>
      <c r="V9917" s="2">
        <v>43743</v>
      </c>
      <c r="W9917" t="s">
        <v>130</v>
      </c>
      <c r="X9917" t="s">
        <v>214</v>
      </c>
      <c r="Y9917" t="s">
        <v>47</v>
      </c>
    </row>
    <row r="9918" spans="1:25" hidden="1" x14ac:dyDescent="0.35">
      <c r="A9918">
        <v>3</v>
      </c>
      <c r="B9918" t="s">
        <v>25</v>
      </c>
      <c r="C9918">
        <v>1</v>
      </c>
      <c r="D9918" t="s">
        <v>11</v>
      </c>
      <c r="E9918" t="s">
        <v>1645</v>
      </c>
      <c r="F9918" t="s">
        <v>13</v>
      </c>
      <c r="G9918" t="s">
        <v>6856</v>
      </c>
      <c r="H9918" s="1">
        <v>0.2</v>
      </c>
      <c r="I9918" s="2">
        <v>43740</v>
      </c>
      <c r="J9918" t="s">
        <v>6864</v>
      </c>
      <c r="K9918" t="s">
        <v>16</v>
      </c>
      <c r="L9918">
        <v>37918</v>
      </c>
      <c r="M9918">
        <v>572</v>
      </c>
      <c r="N9918" t="s">
        <v>1880</v>
      </c>
      <c r="O9918">
        <v>1</v>
      </c>
      <c r="P9918">
        <v>2</v>
      </c>
      <c r="Q9918" t="s">
        <v>18</v>
      </c>
      <c r="R9918" t="s">
        <v>8304</v>
      </c>
      <c r="S9918">
        <v>1.33</v>
      </c>
      <c r="T9918">
        <v>12</v>
      </c>
      <c r="U9918" t="s">
        <v>76</v>
      </c>
      <c r="V9918" s="2">
        <v>43743</v>
      </c>
      <c r="W9918" t="s">
        <v>130</v>
      </c>
      <c r="X9918" t="s">
        <v>214</v>
      </c>
      <c r="Y9918" t="s">
        <v>47</v>
      </c>
    </row>
    <row r="9919" spans="1:25" hidden="1" x14ac:dyDescent="0.35">
      <c r="A9919">
        <v>3</v>
      </c>
      <c r="B9919" t="s">
        <v>25</v>
      </c>
      <c r="C9919">
        <v>1</v>
      </c>
      <c r="D9919" t="s">
        <v>11</v>
      </c>
      <c r="E9919" t="s">
        <v>1645</v>
      </c>
      <c r="F9919" t="s">
        <v>13</v>
      </c>
      <c r="G9919" t="s">
        <v>6856</v>
      </c>
      <c r="H9919" s="1">
        <v>0.2</v>
      </c>
      <c r="I9919" s="2">
        <v>43740</v>
      </c>
      <c r="J9919" t="s">
        <v>6864</v>
      </c>
      <c r="K9919" t="s">
        <v>16</v>
      </c>
      <c r="L9919">
        <v>37918</v>
      </c>
      <c r="M9919">
        <v>579</v>
      </c>
      <c r="N9919" t="s">
        <v>2622</v>
      </c>
      <c r="O9919">
        <v>6</v>
      </c>
      <c r="P9919">
        <v>2</v>
      </c>
      <c r="Q9919" t="s">
        <v>18</v>
      </c>
      <c r="R9919" t="s">
        <v>8304</v>
      </c>
      <c r="S9919">
        <v>5.93</v>
      </c>
      <c r="T9919">
        <v>20</v>
      </c>
      <c r="U9919" t="s">
        <v>76</v>
      </c>
      <c r="V9919" s="2">
        <v>43743</v>
      </c>
      <c r="W9919" t="s">
        <v>130</v>
      </c>
      <c r="X9919" t="s">
        <v>214</v>
      </c>
      <c r="Y9919" t="s">
        <v>47</v>
      </c>
    </row>
    <row r="9920" spans="1:25" hidden="1" x14ac:dyDescent="0.35">
      <c r="A9920">
        <v>3</v>
      </c>
      <c r="B9920" t="s">
        <v>25</v>
      </c>
      <c r="C9920">
        <v>1</v>
      </c>
      <c r="D9920" t="s">
        <v>11</v>
      </c>
      <c r="E9920" t="s">
        <v>1645</v>
      </c>
      <c r="F9920" t="s">
        <v>13</v>
      </c>
      <c r="G9920" t="s">
        <v>6856</v>
      </c>
      <c r="H9920" s="1">
        <v>0.4</v>
      </c>
      <c r="I9920" s="2">
        <v>43740</v>
      </c>
      <c r="J9920" t="s">
        <v>6864</v>
      </c>
      <c r="K9920" t="s">
        <v>16</v>
      </c>
      <c r="L9920">
        <v>37918</v>
      </c>
      <c r="M9920">
        <v>426</v>
      </c>
      <c r="N9920" t="s">
        <v>1378</v>
      </c>
      <c r="O9920">
        <v>-1003</v>
      </c>
      <c r="P9920">
        <v>7</v>
      </c>
      <c r="Q9920" t="s">
        <v>18</v>
      </c>
      <c r="R9920" t="s">
        <v>8304</v>
      </c>
      <c r="S9920">
        <v>-1002.78</v>
      </c>
      <c r="T9920">
        <v>2314</v>
      </c>
      <c r="U9920" t="s">
        <v>76</v>
      </c>
      <c r="V9920" s="2">
        <v>43743</v>
      </c>
      <c r="W9920" t="s">
        <v>130</v>
      </c>
      <c r="X9920" t="s">
        <v>214</v>
      </c>
      <c r="Y9920" t="s">
        <v>41</v>
      </c>
    </row>
    <row r="9921" spans="1:25" hidden="1" x14ac:dyDescent="0.35">
      <c r="A9921">
        <v>3</v>
      </c>
      <c r="B9921" t="s">
        <v>25</v>
      </c>
      <c r="C9921">
        <v>1</v>
      </c>
      <c r="D9921" t="s">
        <v>26</v>
      </c>
      <c r="E9921" t="s">
        <v>1645</v>
      </c>
      <c r="F9921" t="s">
        <v>13</v>
      </c>
      <c r="G9921" t="s">
        <v>6856</v>
      </c>
      <c r="H9921" s="1">
        <v>0.2</v>
      </c>
      <c r="I9921" s="2">
        <v>43740</v>
      </c>
      <c r="J9921" t="s">
        <v>6864</v>
      </c>
      <c r="K9921" t="s">
        <v>16</v>
      </c>
      <c r="L9921">
        <v>37918</v>
      </c>
      <c r="M9921">
        <v>1796</v>
      </c>
      <c r="N9921" t="s">
        <v>3091</v>
      </c>
      <c r="O9921">
        <v>7</v>
      </c>
      <c r="P9921">
        <v>4</v>
      </c>
      <c r="Q9921" t="s">
        <v>18</v>
      </c>
      <c r="R9921" t="s">
        <v>8304</v>
      </c>
      <c r="S9921">
        <v>7.26</v>
      </c>
      <c r="T9921">
        <v>21</v>
      </c>
      <c r="U9921" t="s">
        <v>76</v>
      </c>
      <c r="V9921" s="2">
        <v>43743</v>
      </c>
      <c r="W9921" t="s">
        <v>130</v>
      </c>
      <c r="X9921" t="s">
        <v>214</v>
      </c>
      <c r="Y9921" t="s">
        <v>64</v>
      </c>
    </row>
    <row r="9922" spans="1:25" hidden="1" x14ac:dyDescent="0.35">
      <c r="A9922">
        <v>3</v>
      </c>
      <c r="B9922" t="s">
        <v>25</v>
      </c>
      <c r="C9922">
        <v>1</v>
      </c>
      <c r="D9922" t="s">
        <v>26</v>
      </c>
      <c r="E9922" t="s">
        <v>1645</v>
      </c>
      <c r="F9922" t="s">
        <v>13</v>
      </c>
      <c r="G9922" t="s">
        <v>6856</v>
      </c>
      <c r="H9922" s="1">
        <v>0.7</v>
      </c>
      <c r="I9922" s="2">
        <v>43740</v>
      </c>
      <c r="J9922" t="s">
        <v>6864</v>
      </c>
      <c r="K9922" t="s">
        <v>16</v>
      </c>
      <c r="L9922">
        <v>37918</v>
      </c>
      <c r="M9922">
        <v>901</v>
      </c>
      <c r="N9922" t="s">
        <v>3247</v>
      </c>
      <c r="O9922">
        <v>-22</v>
      </c>
      <c r="P9922">
        <v>3</v>
      </c>
      <c r="Q9922" t="s">
        <v>18</v>
      </c>
      <c r="R9922" t="s">
        <v>8304</v>
      </c>
      <c r="S9922">
        <v>-21.89</v>
      </c>
      <c r="T9922">
        <v>27</v>
      </c>
      <c r="U9922" t="s">
        <v>76</v>
      </c>
      <c r="V9922" s="2">
        <v>43743</v>
      </c>
      <c r="W9922" t="s">
        <v>130</v>
      </c>
      <c r="X9922" t="s">
        <v>214</v>
      </c>
      <c r="Y9922" t="s">
        <v>54</v>
      </c>
    </row>
    <row r="9923" spans="1:25" hidden="1" x14ac:dyDescent="0.35">
      <c r="A9923">
        <v>3</v>
      </c>
      <c r="B9923" t="s">
        <v>25</v>
      </c>
      <c r="C9923">
        <v>1</v>
      </c>
      <c r="D9923" t="s">
        <v>26</v>
      </c>
      <c r="E9923" t="s">
        <v>1645</v>
      </c>
      <c r="F9923" t="s">
        <v>13</v>
      </c>
      <c r="G9923" t="s">
        <v>6856</v>
      </c>
      <c r="H9923" s="1">
        <v>0.7</v>
      </c>
      <c r="I9923" s="2">
        <v>43740</v>
      </c>
      <c r="J9923" t="s">
        <v>6864</v>
      </c>
      <c r="K9923" t="s">
        <v>16</v>
      </c>
      <c r="L9923">
        <v>37918</v>
      </c>
      <c r="M9923">
        <v>999</v>
      </c>
      <c r="N9923" t="s">
        <v>8138</v>
      </c>
      <c r="O9923">
        <v>-26</v>
      </c>
      <c r="P9923">
        <v>4</v>
      </c>
      <c r="Q9923" t="s">
        <v>18</v>
      </c>
      <c r="R9923" t="s">
        <v>8304</v>
      </c>
      <c r="S9923">
        <v>-26.25</v>
      </c>
      <c r="T9923">
        <v>34</v>
      </c>
      <c r="U9923" t="s">
        <v>76</v>
      </c>
      <c r="V9923" s="2">
        <v>43743</v>
      </c>
      <c r="W9923" t="s">
        <v>130</v>
      </c>
      <c r="X9923" t="s">
        <v>214</v>
      </c>
      <c r="Y9923" t="s">
        <v>54</v>
      </c>
    </row>
    <row r="9924" spans="1:25" hidden="1" x14ac:dyDescent="0.35">
      <c r="A9924">
        <v>5</v>
      </c>
      <c r="B9924" t="s">
        <v>25</v>
      </c>
      <c r="C9924">
        <v>3</v>
      </c>
      <c r="D9924" t="s">
        <v>26</v>
      </c>
      <c r="E9924" t="s">
        <v>2509</v>
      </c>
      <c r="F9924" t="s">
        <v>13</v>
      </c>
      <c r="G9924" t="s">
        <v>5593</v>
      </c>
      <c r="H9924" s="1">
        <v>0</v>
      </c>
      <c r="I9924" s="2">
        <v>43822</v>
      </c>
      <c r="J9924" t="s">
        <v>6101</v>
      </c>
      <c r="K9924" t="s">
        <v>16</v>
      </c>
      <c r="L9924">
        <v>72209</v>
      </c>
      <c r="M9924">
        <v>925</v>
      </c>
      <c r="N9924" t="s">
        <v>8246</v>
      </c>
      <c r="O9924">
        <v>21</v>
      </c>
      <c r="P9924">
        <v>2</v>
      </c>
      <c r="Q9924" t="s">
        <v>18</v>
      </c>
      <c r="R9924" t="s">
        <v>8304</v>
      </c>
      <c r="S9924">
        <v>20.68</v>
      </c>
      <c r="T9924">
        <v>45</v>
      </c>
      <c r="U9924" t="s">
        <v>33</v>
      </c>
      <c r="V9924" s="2">
        <v>43827</v>
      </c>
      <c r="W9924" t="s">
        <v>20</v>
      </c>
      <c r="X9924" t="s">
        <v>1016</v>
      </c>
      <c r="Y9924" t="s">
        <v>64</v>
      </c>
    </row>
    <row r="9925" spans="1:25" hidden="1" x14ac:dyDescent="0.35">
      <c r="A9925">
        <v>5</v>
      </c>
      <c r="B9925" t="s">
        <v>25</v>
      </c>
      <c r="C9925">
        <v>3</v>
      </c>
      <c r="D9925" t="s">
        <v>26</v>
      </c>
      <c r="E9925" t="s">
        <v>2509</v>
      </c>
      <c r="F9925" t="s">
        <v>13</v>
      </c>
      <c r="G9925" t="s">
        <v>5593</v>
      </c>
      <c r="H9925" s="1">
        <v>0</v>
      </c>
      <c r="I9925" s="2">
        <v>43822</v>
      </c>
      <c r="J9925" t="s">
        <v>6101</v>
      </c>
      <c r="K9925" t="s">
        <v>16</v>
      </c>
      <c r="L9925">
        <v>72209</v>
      </c>
      <c r="M9925">
        <v>1589</v>
      </c>
      <c r="N9925" t="s">
        <v>8276</v>
      </c>
      <c r="O9925">
        <v>86</v>
      </c>
      <c r="P9925">
        <v>3</v>
      </c>
      <c r="Q9925" t="s">
        <v>18</v>
      </c>
      <c r="R9925" t="s">
        <v>8304</v>
      </c>
      <c r="S9925">
        <v>85.98</v>
      </c>
      <c r="T9925">
        <v>183</v>
      </c>
      <c r="U9925" t="s">
        <v>33</v>
      </c>
      <c r="V9925" s="2">
        <v>43827</v>
      </c>
      <c r="W9925" t="s">
        <v>20</v>
      </c>
      <c r="X9925" t="s">
        <v>1016</v>
      </c>
      <c r="Y9925" t="s">
        <v>119</v>
      </c>
    </row>
    <row r="9926" spans="1:25" hidden="1" x14ac:dyDescent="0.35">
      <c r="A9926">
        <v>5</v>
      </c>
      <c r="B9926" t="s">
        <v>25</v>
      </c>
      <c r="C9926">
        <v>3</v>
      </c>
      <c r="D9926" t="s">
        <v>26</v>
      </c>
      <c r="E9926" t="s">
        <v>2509</v>
      </c>
      <c r="F9926" t="s">
        <v>13</v>
      </c>
      <c r="G9926" t="s">
        <v>5593</v>
      </c>
      <c r="H9926" s="1">
        <v>0</v>
      </c>
      <c r="I9926" s="2">
        <v>43822</v>
      </c>
      <c r="J9926" t="s">
        <v>6101</v>
      </c>
      <c r="K9926" t="s">
        <v>16</v>
      </c>
      <c r="L9926">
        <v>72209</v>
      </c>
      <c r="M9926">
        <v>776</v>
      </c>
      <c r="N9926" t="s">
        <v>515</v>
      </c>
      <c r="O9926">
        <v>15</v>
      </c>
      <c r="P9926">
        <v>4</v>
      </c>
      <c r="Q9926" t="s">
        <v>18</v>
      </c>
      <c r="R9926" t="s">
        <v>8304</v>
      </c>
      <c r="S9926">
        <v>14.72</v>
      </c>
      <c r="T9926">
        <v>368</v>
      </c>
      <c r="U9926" t="s">
        <v>33</v>
      </c>
      <c r="V9926" s="2">
        <v>43827</v>
      </c>
      <c r="W9926" t="s">
        <v>20</v>
      </c>
      <c r="X9926" t="s">
        <v>1016</v>
      </c>
      <c r="Y9926" t="s">
        <v>42</v>
      </c>
    </row>
    <row r="9927" spans="1:25" hidden="1" x14ac:dyDescent="0.35">
      <c r="A9927">
        <v>5</v>
      </c>
      <c r="B9927" t="s">
        <v>25</v>
      </c>
      <c r="C9927">
        <v>3</v>
      </c>
      <c r="D9927" t="s">
        <v>26</v>
      </c>
      <c r="E9927" t="s">
        <v>2509</v>
      </c>
      <c r="F9927" t="s">
        <v>13</v>
      </c>
      <c r="G9927" t="s">
        <v>5593</v>
      </c>
      <c r="H9927" s="1">
        <v>0</v>
      </c>
      <c r="I9927" s="2">
        <v>43822</v>
      </c>
      <c r="J9927" t="s">
        <v>6101</v>
      </c>
      <c r="K9927" t="s">
        <v>16</v>
      </c>
      <c r="L9927">
        <v>72209</v>
      </c>
      <c r="M9927">
        <v>1268</v>
      </c>
      <c r="N9927" t="s">
        <v>468</v>
      </c>
      <c r="O9927">
        <v>17</v>
      </c>
      <c r="P9927">
        <v>4</v>
      </c>
      <c r="Q9927" t="s">
        <v>18</v>
      </c>
      <c r="R9927" t="s">
        <v>8304</v>
      </c>
      <c r="S9927">
        <v>17.37</v>
      </c>
      <c r="T9927">
        <v>62</v>
      </c>
      <c r="U9927" t="s">
        <v>33</v>
      </c>
      <c r="V9927" s="2">
        <v>43827</v>
      </c>
      <c r="W9927" t="s">
        <v>20</v>
      </c>
      <c r="X9927" t="s">
        <v>1016</v>
      </c>
      <c r="Y9927" t="s">
        <v>42</v>
      </c>
    </row>
    <row r="9928" spans="1:25" hidden="1" x14ac:dyDescent="0.35">
      <c r="A9928">
        <v>5</v>
      </c>
      <c r="B9928" t="s">
        <v>25</v>
      </c>
      <c r="C9928">
        <v>3</v>
      </c>
      <c r="D9928" t="s">
        <v>50</v>
      </c>
      <c r="E9928" t="s">
        <v>2509</v>
      </c>
      <c r="F9928" t="s">
        <v>13</v>
      </c>
      <c r="G9928" t="s">
        <v>5593</v>
      </c>
      <c r="H9928" s="1">
        <v>0</v>
      </c>
      <c r="I9928" s="2">
        <v>43822</v>
      </c>
      <c r="J9928" t="s">
        <v>6101</v>
      </c>
      <c r="K9928" t="s">
        <v>16</v>
      </c>
      <c r="L9928">
        <v>72209</v>
      </c>
      <c r="M9928">
        <v>164</v>
      </c>
      <c r="N9928" t="s">
        <v>6721</v>
      </c>
      <c r="O9928">
        <v>148</v>
      </c>
      <c r="P9928">
        <v>3</v>
      </c>
      <c r="Q9928" t="s">
        <v>18</v>
      </c>
      <c r="R9928" t="s">
        <v>8304</v>
      </c>
      <c r="S9928">
        <v>148.49</v>
      </c>
      <c r="T9928">
        <v>495</v>
      </c>
      <c r="U9928" t="s">
        <v>33</v>
      </c>
      <c r="V9928" s="2">
        <v>43827</v>
      </c>
      <c r="W9928" t="s">
        <v>20</v>
      </c>
      <c r="X9928" t="s">
        <v>1016</v>
      </c>
      <c r="Y9928" t="s">
        <v>52</v>
      </c>
    </row>
    <row r="9929" spans="1:25" hidden="1" x14ac:dyDescent="0.35">
      <c r="A9929">
        <v>4</v>
      </c>
      <c r="B9929" t="s">
        <v>25</v>
      </c>
      <c r="C9929">
        <v>3</v>
      </c>
      <c r="D9929" t="s">
        <v>50</v>
      </c>
      <c r="E9929" t="s">
        <v>1609</v>
      </c>
      <c r="F9929" t="s">
        <v>13</v>
      </c>
      <c r="G9929" t="s">
        <v>1629</v>
      </c>
      <c r="H9929" s="1">
        <v>0</v>
      </c>
      <c r="I9929" s="2">
        <v>43513</v>
      </c>
      <c r="J9929" t="s">
        <v>4905</v>
      </c>
      <c r="K9929" t="s">
        <v>16</v>
      </c>
      <c r="L9929">
        <v>70506</v>
      </c>
      <c r="M9929">
        <v>970</v>
      </c>
      <c r="N9929" t="s">
        <v>326</v>
      </c>
      <c r="O9929">
        <v>8</v>
      </c>
      <c r="P9929">
        <v>3</v>
      </c>
      <c r="Q9929" t="s">
        <v>18</v>
      </c>
      <c r="R9929" t="s">
        <v>8304</v>
      </c>
      <c r="S9929">
        <v>8.4600000000000009</v>
      </c>
      <c r="T9929">
        <v>29</v>
      </c>
      <c r="U9929" t="s">
        <v>19</v>
      </c>
      <c r="V9929" s="2">
        <v>43517</v>
      </c>
      <c r="W9929" t="s">
        <v>20</v>
      </c>
      <c r="X9929" t="s">
        <v>454</v>
      </c>
      <c r="Y9929" t="s">
        <v>52</v>
      </c>
    </row>
    <row r="9930" spans="1:25" x14ac:dyDescent="0.35">
      <c r="A9930">
        <v>6</v>
      </c>
      <c r="B9930" t="s">
        <v>10</v>
      </c>
      <c r="C9930">
        <v>6</v>
      </c>
      <c r="D9930" t="s">
        <v>11</v>
      </c>
      <c r="E9930" t="s">
        <v>27</v>
      </c>
      <c r="F9930" t="s">
        <v>13</v>
      </c>
      <c r="G9930" t="s">
        <v>2533</v>
      </c>
      <c r="H9930" s="1">
        <v>0.2</v>
      </c>
      <c r="I9930" s="2">
        <v>43723</v>
      </c>
      <c r="J9930" t="s">
        <v>2699</v>
      </c>
      <c r="K9930" t="s">
        <v>30</v>
      </c>
      <c r="L9930">
        <v>90049</v>
      </c>
      <c r="M9930">
        <v>748</v>
      </c>
      <c r="N9930" t="s">
        <v>918</v>
      </c>
      <c r="O9930">
        <v>-21</v>
      </c>
      <c r="P9930">
        <v>3</v>
      </c>
      <c r="Q9930" t="s">
        <v>32</v>
      </c>
      <c r="R9930" t="s">
        <v>8304</v>
      </c>
      <c r="S9930">
        <v>-20.78</v>
      </c>
      <c r="T9930">
        <v>185</v>
      </c>
      <c r="U9930" t="s">
        <v>19</v>
      </c>
      <c r="V9930" s="2">
        <v>43729</v>
      </c>
      <c r="W9930" t="s">
        <v>39</v>
      </c>
      <c r="X9930" t="s">
        <v>34</v>
      </c>
      <c r="Y9930" t="s">
        <v>24</v>
      </c>
    </row>
    <row r="9931" spans="1:25" x14ac:dyDescent="0.35">
      <c r="A9931">
        <v>6</v>
      </c>
      <c r="B9931" t="s">
        <v>10</v>
      </c>
      <c r="C9931">
        <v>6</v>
      </c>
      <c r="D9931" t="s">
        <v>26</v>
      </c>
      <c r="E9931" t="s">
        <v>27</v>
      </c>
      <c r="F9931" t="s">
        <v>13</v>
      </c>
      <c r="G9931" t="s">
        <v>2533</v>
      </c>
      <c r="H9931" s="1">
        <v>0.2</v>
      </c>
      <c r="I9931" s="2">
        <v>43723</v>
      </c>
      <c r="J9931" t="s">
        <v>2699</v>
      </c>
      <c r="K9931" t="s">
        <v>30</v>
      </c>
      <c r="L9931">
        <v>90049</v>
      </c>
      <c r="M9931">
        <v>681</v>
      </c>
      <c r="N9931" t="s">
        <v>3603</v>
      </c>
      <c r="O9931">
        <v>884</v>
      </c>
      <c r="P9931">
        <v>7</v>
      </c>
      <c r="Q9931" t="s">
        <v>32</v>
      </c>
      <c r="R9931" t="s">
        <v>8304</v>
      </c>
      <c r="S9931">
        <v>884.06</v>
      </c>
      <c r="T9931">
        <v>2357</v>
      </c>
      <c r="U9931" t="s">
        <v>19</v>
      </c>
      <c r="V9931" s="2">
        <v>43729</v>
      </c>
      <c r="W9931" t="s">
        <v>39</v>
      </c>
      <c r="X9931" t="s">
        <v>34</v>
      </c>
      <c r="Y9931" t="s">
        <v>54</v>
      </c>
    </row>
    <row r="9932" spans="1:25" x14ac:dyDescent="0.35">
      <c r="A9932">
        <v>6</v>
      </c>
      <c r="B9932" t="s">
        <v>10</v>
      </c>
      <c r="C9932">
        <v>6</v>
      </c>
      <c r="D9932" t="s">
        <v>50</v>
      </c>
      <c r="E9932" t="s">
        <v>27</v>
      </c>
      <c r="F9932" t="s">
        <v>13</v>
      </c>
      <c r="G9932" t="s">
        <v>2533</v>
      </c>
      <c r="H9932" s="1">
        <v>0.2</v>
      </c>
      <c r="I9932" s="2">
        <v>43723</v>
      </c>
      <c r="J9932" t="s">
        <v>2699</v>
      </c>
      <c r="K9932" t="s">
        <v>30</v>
      </c>
      <c r="L9932">
        <v>90049</v>
      </c>
      <c r="M9932">
        <v>1248</v>
      </c>
      <c r="N9932" t="s">
        <v>513</v>
      </c>
      <c r="O9932">
        <v>32</v>
      </c>
      <c r="P9932">
        <v>7</v>
      </c>
      <c r="Q9932" t="s">
        <v>32</v>
      </c>
      <c r="R9932" t="s">
        <v>8304</v>
      </c>
      <c r="S9932">
        <v>32.340000000000003</v>
      </c>
      <c r="T9932">
        <v>370</v>
      </c>
      <c r="U9932" t="s">
        <v>19</v>
      </c>
      <c r="V9932" s="2">
        <v>43729</v>
      </c>
      <c r="W9932" t="s">
        <v>39</v>
      </c>
      <c r="X9932" t="s">
        <v>34</v>
      </c>
      <c r="Y9932" t="s">
        <v>52</v>
      </c>
    </row>
    <row r="9933" spans="1:25" x14ac:dyDescent="0.35">
      <c r="A9933">
        <v>4</v>
      </c>
      <c r="B9933" t="s">
        <v>43</v>
      </c>
      <c r="C9933">
        <v>6</v>
      </c>
      <c r="D9933" t="s">
        <v>11</v>
      </c>
      <c r="E9933" t="s">
        <v>27</v>
      </c>
      <c r="F9933" t="s">
        <v>13</v>
      </c>
      <c r="G9933" t="s">
        <v>2261</v>
      </c>
      <c r="H9933" s="1">
        <v>0.2</v>
      </c>
      <c r="I9933" s="2">
        <v>43710</v>
      </c>
      <c r="J9933" t="s">
        <v>2697</v>
      </c>
      <c r="K9933" t="s">
        <v>30</v>
      </c>
      <c r="L9933">
        <v>90049</v>
      </c>
      <c r="M9933">
        <v>820</v>
      </c>
      <c r="N9933" t="s">
        <v>1493</v>
      </c>
      <c r="O9933">
        <v>-3</v>
      </c>
      <c r="P9933">
        <v>2</v>
      </c>
      <c r="Q9933" t="s">
        <v>32</v>
      </c>
      <c r="R9933" t="s">
        <v>8304</v>
      </c>
      <c r="S9933">
        <v>-2.96</v>
      </c>
      <c r="T9933">
        <v>237</v>
      </c>
      <c r="U9933" t="s">
        <v>19</v>
      </c>
      <c r="V9933" s="2">
        <v>43714</v>
      </c>
      <c r="W9933" t="s">
        <v>39</v>
      </c>
      <c r="X9933" t="s">
        <v>34</v>
      </c>
      <c r="Y9933" t="s">
        <v>41</v>
      </c>
    </row>
    <row r="9934" spans="1:25" x14ac:dyDescent="0.35">
      <c r="A9934">
        <v>4</v>
      </c>
      <c r="B9934" t="s">
        <v>43</v>
      </c>
      <c r="C9934">
        <v>6</v>
      </c>
      <c r="D9934" t="s">
        <v>26</v>
      </c>
      <c r="E9934" t="s">
        <v>27</v>
      </c>
      <c r="F9934" t="s">
        <v>13</v>
      </c>
      <c r="G9934" t="s">
        <v>2261</v>
      </c>
      <c r="H9934" s="1">
        <v>0.2</v>
      </c>
      <c r="I9934" s="2">
        <v>43710</v>
      </c>
      <c r="J9934" t="s">
        <v>2697</v>
      </c>
      <c r="K9934" t="s">
        <v>30</v>
      </c>
      <c r="L9934">
        <v>90049</v>
      </c>
      <c r="M9934">
        <v>68</v>
      </c>
      <c r="N9934" t="s">
        <v>1398</v>
      </c>
      <c r="O9934">
        <v>7</v>
      </c>
      <c r="P9934">
        <v>5</v>
      </c>
      <c r="Q9934" t="s">
        <v>32</v>
      </c>
      <c r="R9934" t="s">
        <v>8304</v>
      </c>
      <c r="S9934">
        <v>6.55</v>
      </c>
      <c r="T9934">
        <v>19</v>
      </c>
      <c r="U9934" t="s">
        <v>19</v>
      </c>
      <c r="V9934" s="2">
        <v>43714</v>
      </c>
      <c r="W9934" t="s">
        <v>39</v>
      </c>
      <c r="X9934" t="s">
        <v>34</v>
      </c>
      <c r="Y9934" t="s">
        <v>54</v>
      </c>
    </row>
    <row r="9935" spans="1:25" x14ac:dyDescent="0.35">
      <c r="A9935">
        <v>2</v>
      </c>
      <c r="B9935" t="s">
        <v>43</v>
      </c>
      <c r="C9935">
        <v>3</v>
      </c>
      <c r="D9935" t="s">
        <v>11</v>
      </c>
      <c r="E9935" t="s">
        <v>6980</v>
      </c>
      <c r="F9935" t="s">
        <v>13</v>
      </c>
      <c r="G9935" t="s">
        <v>6981</v>
      </c>
      <c r="H9935" s="1">
        <v>0</v>
      </c>
      <c r="I9935" s="2">
        <v>43771</v>
      </c>
      <c r="J9935" t="s">
        <v>6982</v>
      </c>
      <c r="K9935" t="s">
        <v>30</v>
      </c>
      <c r="L9935">
        <v>94526</v>
      </c>
      <c r="M9935">
        <v>531</v>
      </c>
      <c r="N9935" t="s">
        <v>5266</v>
      </c>
      <c r="O9935">
        <v>11</v>
      </c>
      <c r="P9935">
        <v>3</v>
      </c>
      <c r="Q9935" t="s">
        <v>32</v>
      </c>
      <c r="R9935" t="s">
        <v>8304</v>
      </c>
      <c r="S9935">
        <v>10.51</v>
      </c>
      <c r="T9935">
        <v>25</v>
      </c>
      <c r="U9935" t="s">
        <v>76</v>
      </c>
      <c r="V9935" s="2">
        <v>43773</v>
      </c>
      <c r="W9935" t="s">
        <v>20</v>
      </c>
      <c r="X9935" t="s">
        <v>34</v>
      </c>
      <c r="Y9935" t="s">
        <v>47</v>
      </c>
    </row>
    <row r="9936" spans="1:25" x14ac:dyDescent="0.35">
      <c r="A9936">
        <v>2</v>
      </c>
      <c r="B9936" t="s">
        <v>43</v>
      </c>
      <c r="C9936">
        <v>3</v>
      </c>
      <c r="D9936" t="s">
        <v>26</v>
      </c>
      <c r="E9936" t="s">
        <v>6980</v>
      </c>
      <c r="F9936" t="s">
        <v>13</v>
      </c>
      <c r="G9936" t="s">
        <v>6981</v>
      </c>
      <c r="H9936" s="1">
        <v>0</v>
      </c>
      <c r="I9936" s="2">
        <v>43771</v>
      </c>
      <c r="J9936" t="s">
        <v>6982</v>
      </c>
      <c r="K9936" t="s">
        <v>30</v>
      </c>
      <c r="L9936">
        <v>94526</v>
      </c>
      <c r="M9936">
        <v>1527</v>
      </c>
      <c r="N9936" t="s">
        <v>4665</v>
      </c>
      <c r="O9936">
        <v>0</v>
      </c>
      <c r="P9936">
        <v>3</v>
      </c>
      <c r="Q9936" t="s">
        <v>32</v>
      </c>
      <c r="R9936" t="s">
        <v>8304</v>
      </c>
      <c r="S9936">
        <v>0.17</v>
      </c>
      <c r="T9936">
        <v>6</v>
      </c>
      <c r="U9936" t="s">
        <v>76</v>
      </c>
      <c r="V9936" s="2">
        <v>43773</v>
      </c>
      <c r="W9936" t="s">
        <v>20</v>
      </c>
      <c r="X9936" t="s">
        <v>34</v>
      </c>
      <c r="Y9936" t="s">
        <v>176</v>
      </c>
    </row>
    <row r="9937" spans="1:25" x14ac:dyDescent="0.35">
      <c r="A9937">
        <v>2</v>
      </c>
      <c r="B9937" t="s">
        <v>43</v>
      </c>
      <c r="C9937">
        <v>3</v>
      </c>
      <c r="D9937" t="s">
        <v>26</v>
      </c>
      <c r="E9937" t="s">
        <v>6980</v>
      </c>
      <c r="F9937" t="s">
        <v>13</v>
      </c>
      <c r="G9937" t="s">
        <v>6981</v>
      </c>
      <c r="H9937" s="1">
        <v>0</v>
      </c>
      <c r="I9937" s="2">
        <v>43771</v>
      </c>
      <c r="J9937" t="s">
        <v>6982</v>
      </c>
      <c r="K9937" t="s">
        <v>30</v>
      </c>
      <c r="L9937">
        <v>94526</v>
      </c>
      <c r="M9937">
        <v>1174</v>
      </c>
      <c r="N9937" t="s">
        <v>3730</v>
      </c>
      <c r="O9937">
        <v>4</v>
      </c>
      <c r="P9937">
        <v>5</v>
      </c>
      <c r="Q9937" t="s">
        <v>32</v>
      </c>
      <c r="R9937" t="s">
        <v>8304</v>
      </c>
      <c r="S9937">
        <v>4.22</v>
      </c>
      <c r="T9937">
        <v>9</v>
      </c>
      <c r="U9937" t="s">
        <v>76</v>
      </c>
      <c r="V9937" s="2">
        <v>43773</v>
      </c>
      <c r="W9937" t="s">
        <v>20</v>
      </c>
      <c r="X9937" t="s">
        <v>34</v>
      </c>
      <c r="Y9937" t="s">
        <v>49</v>
      </c>
    </row>
    <row r="9938" spans="1:25" x14ac:dyDescent="0.35">
      <c r="A9938">
        <v>2</v>
      </c>
      <c r="B9938" t="s">
        <v>43</v>
      </c>
      <c r="C9938">
        <v>3</v>
      </c>
      <c r="D9938" t="s">
        <v>26</v>
      </c>
      <c r="E9938" t="s">
        <v>6980</v>
      </c>
      <c r="F9938" t="s">
        <v>13</v>
      </c>
      <c r="G9938" t="s">
        <v>6981</v>
      </c>
      <c r="H9938" s="1">
        <v>0</v>
      </c>
      <c r="I9938" s="2">
        <v>43771</v>
      </c>
      <c r="J9938" t="s">
        <v>6982</v>
      </c>
      <c r="K9938" t="s">
        <v>30</v>
      </c>
      <c r="L9938">
        <v>94526</v>
      </c>
      <c r="M9938">
        <v>1623</v>
      </c>
      <c r="N9938" t="s">
        <v>1073</v>
      </c>
      <c r="O9938">
        <v>38</v>
      </c>
      <c r="P9938">
        <v>7</v>
      </c>
      <c r="Q9938" t="s">
        <v>32</v>
      </c>
      <c r="R9938" t="s">
        <v>8304</v>
      </c>
      <c r="S9938">
        <v>38.29</v>
      </c>
      <c r="T9938">
        <v>77</v>
      </c>
      <c r="U9938" t="s">
        <v>76</v>
      </c>
      <c r="V9938" s="2">
        <v>43773</v>
      </c>
      <c r="W9938" t="s">
        <v>20</v>
      </c>
      <c r="X9938" t="s">
        <v>34</v>
      </c>
      <c r="Y9938" t="s">
        <v>119</v>
      </c>
    </row>
    <row r="9939" spans="1:25" x14ac:dyDescent="0.35">
      <c r="A9939">
        <v>2</v>
      </c>
      <c r="B9939" t="s">
        <v>43</v>
      </c>
      <c r="C9939">
        <v>3</v>
      </c>
      <c r="D9939" t="s">
        <v>26</v>
      </c>
      <c r="E9939" t="s">
        <v>6980</v>
      </c>
      <c r="F9939" t="s">
        <v>13</v>
      </c>
      <c r="G9939" t="s">
        <v>6981</v>
      </c>
      <c r="H9939" s="1">
        <v>0</v>
      </c>
      <c r="I9939" s="2">
        <v>43771</v>
      </c>
      <c r="J9939" t="s">
        <v>6982</v>
      </c>
      <c r="K9939" t="s">
        <v>30</v>
      </c>
      <c r="L9939">
        <v>94526</v>
      </c>
      <c r="M9939">
        <v>1483</v>
      </c>
      <c r="N9939" t="s">
        <v>1288</v>
      </c>
      <c r="O9939">
        <v>23</v>
      </c>
      <c r="P9939">
        <v>7</v>
      </c>
      <c r="Q9939" t="s">
        <v>32</v>
      </c>
      <c r="R9939" t="s">
        <v>8304</v>
      </c>
      <c r="S9939">
        <v>22.63</v>
      </c>
      <c r="T9939">
        <v>453</v>
      </c>
      <c r="U9939" t="s">
        <v>76</v>
      </c>
      <c r="V9939" s="2">
        <v>43773</v>
      </c>
      <c r="W9939" t="s">
        <v>20</v>
      </c>
      <c r="X9939" t="s">
        <v>34</v>
      </c>
      <c r="Y9939" t="s">
        <v>42</v>
      </c>
    </row>
    <row r="9940" spans="1:25" x14ac:dyDescent="0.35">
      <c r="A9940">
        <v>2</v>
      </c>
      <c r="B9940" t="s">
        <v>43</v>
      </c>
      <c r="C9940">
        <v>3</v>
      </c>
      <c r="D9940" t="s">
        <v>26</v>
      </c>
      <c r="E9940" t="s">
        <v>6980</v>
      </c>
      <c r="F9940" t="s">
        <v>13</v>
      </c>
      <c r="G9940" t="s">
        <v>6981</v>
      </c>
      <c r="H9940" s="1">
        <v>0.2</v>
      </c>
      <c r="I9940" s="2">
        <v>43771</v>
      </c>
      <c r="J9940" t="s">
        <v>6982</v>
      </c>
      <c r="K9940" t="s">
        <v>30</v>
      </c>
      <c r="L9940">
        <v>94526</v>
      </c>
      <c r="M9940">
        <v>713</v>
      </c>
      <c r="N9940" t="s">
        <v>6430</v>
      </c>
      <c r="O9940">
        <v>207</v>
      </c>
      <c r="P9940">
        <v>6</v>
      </c>
      <c r="Q9940" t="s">
        <v>32</v>
      </c>
      <c r="R9940" t="s">
        <v>8304</v>
      </c>
      <c r="S9940">
        <v>206.62</v>
      </c>
      <c r="T9940">
        <v>590</v>
      </c>
      <c r="U9940" t="s">
        <v>76</v>
      </c>
      <c r="V9940" s="2">
        <v>43773</v>
      </c>
      <c r="W9940" t="s">
        <v>20</v>
      </c>
      <c r="X9940" t="s">
        <v>34</v>
      </c>
      <c r="Y9940" t="s">
        <v>54</v>
      </c>
    </row>
    <row r="9941" spans="1:25" hidden="1" x14ac:dyDescent="0.35">
      <c r="A9941">
        <v>5</v>
      </c>
      <c r="B9941" t="s">
        <v>25</v>
      </c>
      <c r="C9941">
        <v>3</v>
      </c>
      <c r="D9941" t="s">
        <v>11</v>
      </c>
      <c r="E9941" t="s">
        <v>528</v>
      </c>
      <c r="F9941" t="s">
        <v>13</v>
      </c>
      <c r="G9941" t="s">
        <v>5413</v>
      </c>
      <c r="H9941" s="1">
        <v>0.4</v>
      </c>
      <c r="I9941" s="2">
        <v>43584</v>
      </c>
      <c r="J9941" t="s">
        <v>5414</v>
      </c>
      <c r="K9941" t="s">
        <v>102</v>
      </c>
      <c r="L9941">
        <v>43017</v>
      </c>
      <c r="M9941">
        <v>1387</v>
      </c>
      <c r="N9941" t="s">
        <v>1969</v>
      </c>
      <c r="O9941">
        <v>-70</v>
      </c>
      <c r="P9941">
        <v>5</v>
      </c>
      <c r="Q9941" t="s">
        <v>104</v>
      </c>
      <c r="R9941" t="s">
        <v>8304</v>
      </c>
      <c r="S9941">
        <v>-69.89</v>
      </c>
      <c r="T9941">
        <v>1048</v>
      </c>
      <c r="U9941" t="s">
        <v>33</v>
      </c>
      <c r="V9941" s="2">
        <v>43589</v>
      </c>
      <c r="W9941" t="s">
        <v>20</v>
      </c>
      <c r="X9941" t="s">
        <v>309</v>
      </c>
      <c r="Y9941" t="s">
        <v>41</v>
      </c>
    </row>
    <row r="9942" spans="1:25" hidden="1" x14ac:dyDescent="0.35">
      <c r="A9942">
        <v>3</v>
      </c>
      <c r="B9942" t="s">
        <v>25</v>
      </c>
      <c r="C9942">
        <v>1</v>
      </c>
      <c r="D9942" t="s">
        <v>50</v>
      </c>
      <c r="E9942" t="s">
        <v>305</v>
      </c>
      <c r="F9942" t="s">
        <v>13</v>
      </c>
      <c r="G9942" t="s">
        <v>342</v>
      </c>
      <c r="H9942" s="1">
        <v>0.4</v>
      </c>
      <c r="I9942" s="2">
        <v>43498</v>
      </c>
      <c r="J9942" t="s">
        <v>343</v>
      </c>
      <c r="K9942" t="s">
        <v>102</v>
      </c>
      <c r="L9942">
        <v>43229</v>
      </c>
      <c r="M9942">
        <v>137</v>
      </c>
      <c r="N9942" t="s">
        <v>344</v>
      </c>
      <c r="O9942">
        <v>-12</v>
      </c>
      <c r="P9942">
        <v>5</v>
      </c>
      <c r="Q9942" t="s">
        <v>104</v>
      </c>
      <c r="R9942" t="s">
        <v>8304</v>
      </c>
      <c r="S9942">
        <v>-11.99</v>
      </c>
      <c r="T9942">
        <v>60</v>
      </c>
      <c r="U9942" t="s">
        <v>33</v>
      </c>
      <c r="V9942" s="2">
        <v>43501</v>
      </c>
      <c r="W9942" t="s">
        <v>130</v>
      </c>
      <c r="X9942" t="s">
        <v>309</v>
      </c>
      <c r="Y9942" t="s">
        <v>52</v>
      </c>
    </row>
    <row r="9943" spans="1:25" hidden="1" x14ac:dyDescent="0.35">
      <c r="A9943">
        <v>3</v>
      </c>
      <c r="B9943" t="s">
        <v>25</v>
      </c>
      <c r="C9943">
        <v>1</v>
      </c>
      <c r="D9943" t="s">
        <v>26</v>
      </c>
      <c r="E9943" t="s">
        <v>305</v>
      </c>
      <c r="F9943" t="s">
        <v>13</v>
      </c>
      <c r="G9943" t="s">
        <v>342</v>
      </c>
      <c r="H9943" s="1">
        <v>0.2</v>
      </c>
      <c r="I9943" s="2">
        <v>43498</v>
      </c>
      <c r="J9943" t="s">
        <v>343</v>
      </c>
      <c r="K9943" t="s">
        <v>102</v>
      </c>
      <c r="L9943">
        <v>43229</v>
      </c>
      <c r="M9943">
        <v>1709</v>
      </c>
      <c r="N9943" t="s">
        <v>345</v>
      </c>
      <c r="O9943">
        <v>29</v>
      </c>
      <c r="P9943">
        <v>2</v>
      </c>
      <c r="Q9943" t="s">
        <v>104</v>
      </c>
      <c r="R9943" t="s">
        <v>8304</v>
      </c>
      <c r="S9943">
        <v>29.36</v>
      </c>
      <c r="T9943">
        <v>78</v>
      </c>
      <c r="U9943" t="s">
        <v>33</v>
      </c>
      <c r="V9943" s="2">
        <v>43501</v>
      </c>
      <c r="W9943" t="s">
        <v>130</v>
      </c>
      <c r="X9943" t="s">
        <v>309</v>
      </c>
      <c r="Y9943" t="s">
        <v>64</v>
      </c>
    </row>
    <row r="9944" spans="1:25" hidden="1" x14ac:dyDescent="0.35">
      <c r="A9944">
        <v>3</v>
      </c>
      <c r="B9944" t="s">
        <v>25</v>
      </c>
      <c r="C9944">
        <v>1</v>
      </c>
      <c r="D9944" t="s">
        <v>26</v>
      </c>
      <c r="E9944" t="s">
        <v>305</v>
      </c>
      <c r="F9944" t="s">
        <v>13</v>
      </c>
      <c r="G9944" t="s">
        <v>342</v>
      </c>
      <c r="H9944" s="1">
        <v>0.2</v>
      </c>
      <c r="I9944" s="2">
        <v>43498</v>
      </c>
      <c r="J9944" t="s">
        <v>343</v>
      </c>
      <c r="K9944" t="s">
        <v>102</v>
      </c>
      <c r="L9944">
        <v>43229</v>
      </c>
      <c r="M9944">
        <v>1507</v>
      </c>
      <c r="N9944" t="s">
        <v>346</v>
      </c>
      <c r="O9944">
        <v>7</v>
      </c>
      <c r="P9944">
        <v>9</v>
      </c>
      <c r="Q9944" t="s">
        <v>104</v>
      </c>
      <c r="R9944" t="s">
        <v>8304</v>
      </c>
      <c r="S9944">
        <v>6.97</v>
      </c>
      <c r="T9944">
        <v>21</v>
      </c>
      <c r="U9944" t="s">
        <v>33</v>
      </c>
      <c r="V9944" s="2">
        <v>43501</v>
      </c>
      <c r="W9944" t="s">
        <v>130</v>
      </c>
      <c r="X9944" t="s">
        <v>309</v>
      </c>
      <c r="Y9944" t="s">
        <v>176</v>
      </c>
    </row>
    <row r="9945" spans="1:25" hidden="1" x14ac:dyDescent="0.35">
      <c r="A9945">
        <v>2</v>
      </c>
      <c r="B9945" t="s">
        <v>25</v>
      </c>
      <c r="C9945">
        <v>1</v>
      </c>
      <c r="D9945" t="s">
        <v>26</v>
      </c>
      <c r="E9945" t="s">
        <v>201</v>
      </c>
      <c r="F9945" t="s">
        <v>13</v>
      </c>
      <c r="G9945" t="s">
        <v>590</v>
      </c>
      <c r="H9945" s="1">
        <v>0.7</v>
      </c>
      <c r="I9945" s="2">
        <v>43782</v>
      </c>
      <c r="J9945" t="s">
        <v>5910</v>
      </c>
      <c r="K9945" t="s">
        <v>102</v>
      </c>
      <c r="L9945">
        <v>45503</v>
      </c>
      <c r="M9945">
        <v>71</v>
      </c>
      <c r="N9945" t="s">
        <v>3248</v>
      </c>
      <c r="O9945">
        <v>-7</v>
      </c>
      <c r="P9945">
        <v>10</v>
      </c>
      <c r="Q9945" t="s">
        <v>104</v>
      </c>
      <c r="R9945" t="s">
        <v>8304</v>
      </c>
      <c r="S9945">
        <v>-7.48</v>
      </c>
      <c r="T9945">
        <v>11</v>
      </c>
      <c r="U9945" t="s">
        <v>33</v>
      </c>
      <c r="V9945" s="2">
        <v>43784</v>
      </c>
      <c r="W9945" t="s">
        <v>130</v>
      </c>
      <c r="X9945" t="s">
        <v>309</v>
      </c>
      <c r="Y9945" t="s">
        <v>54</v>
      </c>
    </row>
    <row r="9946" spans="1:25" hidden="1" x14ac:dyDescent="0.35">
      <c r="A9946">
        <v>2</v>
      </c>
      <c r="B9946" t="s">
        <v>25</v>
      </c>
      <c r="C9946">
        <v>1</v>
      </c>
      <c r="D9946" t="s">
        <v>50</v>
      </c>
      <c r="E9946" t="s">
        <v>201</v>
      </c>
      <c r="F9946" t="s">
        <v>13</v>
      </c>
      <c r="G9946" t="s">
        <v>590</v>
      </c>
      <c r="H9946" s="1">
        <v>0.2</v>
      </c>
      <c r="I9946" s="2">
        <v>43782</v>
      </c>
      <c r="J9946" t="s">
        <v>5910</v>
      </c>
      <c r="K9946" t="s">
        <v>102</v>
      </c>
      <c r="L9946">
        <v>45503</v>
      </c>
      <c r="M9946">
        <v>1404</v>
      </c>
      <c r="N9946" t="s">
        <v>1041</v>
      </c>
      <c r="O9946">
        <v>9</v>
      </c>
      <c r="P9946">
        <v>4</v>
      </c>
      <c r="Q9946" t="s">
        <v>104</v>
      </c>
      <c r="R9946" t="s">
        <v>8304</v>
      </c>
      <c r="S9946">
        <v>9.1300000000000008</v>
      </c>
      <c r="T9946">
        <v>61</v>
      </c>
      <c r="U9946" t="s">
        <v>33</v>
      </c>
      <c r="V9946" s="2">
        <v>43784</v>
      </c>
      <c r="W9946" t="s">
        <v>130</v>
      </c>
      <c r="X9946" t="s">
        <v>309</v>
      </c>
      <c r="Y9946" t="s">
        <v>113</v>
      </c>
    </row>
    <row r="9947" spans="1:25" hidden="1" x14ac:dyDescent="0.35">
      <c r="A9947">
        <v>2</v>
      </c>
      <c r="B9947" t="s">
        <v>25</v>
      </c>
      <c r="C9947">
        <v>1</v>
      </c>
      <c r="D9947" t="s">
        <v>50</v>
      </c>
      <c r="E9947" t="s">
        <v>201</v>
      </c>
      <c r="F9947" t="s">
        <v>13</v>
      </c>
      <c r="G9947" t="s">
        <v>590</v>
      </c>
      <c r="H9947" s="1">
        <v>0.7</v>
      </c>
      <c r="I9947" s="2">
        <v>43782</v>
      </c>
      <c r="J9947" t="s">
        <v>5910</v>
      </c>
      <c r="K9947" t="s">
        <v>102</v>
      </c>
      <c r="L9947">
        <v>45503</v>
      </c>
      <c r="M9947">
        <v>604</v>
      </c>
      <c r="N9947" t="s">
        <v>6683</v>
      </c>
      <c r="O9947">
        <v>-936</v>
      </c>
      <c r="P9947">
        <v>7</v>
      </c>
      <c r="Q9947" t="s">
        <v>104</v>
      </c>
      <c r="R9947" t="s">
        <v>8304</v>
      </c>
      <c r="S9947">
        <v>-935.96</v>
      </c>
      <c r="T9947">
        <v>653</v>
      </c>
      <c r="U9947" t="s">
        <v>33</v>
      </c>
      <c r="V9947" s="2">
        <v>43784</v>
      </c>
      <c r="W9947" t="s">
        <v>130</v>
      </c>
      <c r="X9947" t="s">
        <v>309</v>
      </c>
      <c r="Y9947" t="s">
        <v>422</v>
      </c>
    </row>
    <row r="9948" spans="1:25" hidden="1" x14ac:dyDescent="0.35">
      <c r="A9948">
        <v>5</v>
      </c>
      <c r="B9948" t="s">
        <v>43</v>
      </c>
      <c r="C9948">
        <v>6</v>
      </c>
      <c r="D9948" t="s">
        <v>11</v>
      </c>
      <c r="E9948" t="s">
        <v>99</v>
      </c>
      <c r="F9948" t="s">
        <v>13</v>
      </c>
      <c r="G9948" t="s">
        <v>1369</v>
      </c>
      <c r="H9948" s="1">
        <v>0.3</v>
      </c>
      <c r="I9948" s="2">
        <v>43664</v>
      </c>
      <c r="J9948" t="s">
        <v>2443</v>
      </c>
      <c r="K9948" t="s">
        <v>102</v>
      </c>
      <c r="L9948">
        <v>19134</v>
      </c>
      <c r="M9948">
        <v>1457</v>
      </c>
      <c r="N9948" t="s">
        <v>1096</v>
      </c>
      <c r="O9948">
        <v>-14</v>
      </c>
      <c r="P9948">
        <v>4</v>
      </c>
      <c r="Q9948" t="s">
        <v>104</v>
      </c>
      <c r="R9948" t="s">
        <v>8304</v>
      </c>
      <c r="S9948">
        <v>-14.2</v>
      </c>
      <c r="T9948">
        <v>199</v>
      </c>
      <c r="U9948" t="s">
        <v>19</v>
      </c>
      <c r="V9948" s="2">
        <v>43669</v>
      </c>
      <c r="W9948" t="s">
        <v>39</v>
      </c>
      <c r="X9948" t="s">
        <v>105</v>
      </c>
      <c r="Y9948" t="s">
        <v>24</v>
      </c>
    </row>
    <row r="9949" spans="1:25" hidden="1" x14ac:dyDescent="0.35">
      <c r="A9949">
        <v>5</v>
      </c>
      <c r="B9949" t="s">
        <v>43</v>
      </c>
      <c r="C9949">
        <v>6</v>
      </c>
      <c r="D9949" t="s">
        <v>26</v>
      </c>
      <c r="E9949" t="s">
        <v>99</v>
      </c>
      <c r="F9949" t="s">
        <v>13</v>
      </c>
      <c r="G9949" t="s">
        <v>1369</v>
      </c>
      <c r="H9949" s="1">
        <v>0.2</v>
      </c>
      <c r="I9949" s="2">
        <v>43664</v>
      </c>
      <c r="J9949" t="s">
        <v>2443</v>
      </c>
      <c r="K9949" t="s">
        <v>102</v>
      </c>
      <c r="L9949">
        <v>19134</v>
      </c>
      <c r="M9949">
        <v>81</v>
      </c>
      <c r="N9949" t="s">
        <v>3492</v>
      </c>
      <c r="O9949">
        <v>1</v>
      </c>
      <c r="P9949">
        <v>2</v>
      </c>
      <c r="Q9949" t="s">
        <v>104</v>
      </c>
      <c r="R9949" t="s">
        <v>8304</v>
      </c>
      <c r="S9949">
        <v>1.1499999999999999</v>
      </c>
      <c r="T9949">
        <v>9</v>
      </c>
      <c r="U9949" t="s">
        <v>19</v>
      </c>
      <c r="V9949" s="2">
        <v>43669</v>
      </c>
      <c r="W9949" t="s">
        <v>39</v>
      </c>
      <c r="X9949" t="s">
        <v>105</v>
      </c>
      <c r="Y9949" t="s">
        <v>356</v>
      </c>
    </row>
    <row r="9950" spans="1:25" hidden="1" x14ac:dyDescent="0.35">
      <c r="A9950">
        <v>5</v>
      </c>
      <c r="B9950" t="s">
        <v>43</v>
      </c>
      <c r="C9950">
        <v>6</v>
      </c>
      <c r="D9950" t="s">
        <v>50</v>
      </c>
      <c r="E9950" t="s">
        <v>99</v>
      </c>
      <c r="F9950" t="s">
        <v>13</v>
      </c>
      <c r="G9950" t="s">
        <v>1369</v>
      </c>
      <c r="H9950" s="1">
        <v>0.4</v>
      </c>
      <c r="I9950" s="2">
        <v>43664</v>
      </c>
      <c r="J9950" t="s">
        <v>2443</v>
      </c>
      <c r="K9950" t="s">
        <v>102</v>
      </c>
      <c r="L9950">
        <v>19134</v>
      </c>
      <c r="M9950">
        <v>402</v>
      </c>
      <c r="N9950" t="s">
        <v>4993</v>
      </c>
      <c r="O9950">
        <v>70</v>
      </c>
      <c r="P9950">
        <v>5</v>
      </c>
      <c r="Q9950" t="s">
        <v>104</v>
      </c>
      <c r="R9950" t="s">
        <v>8304</v>
      </c>
      <c r="S9950">
        <v>70</v>
      </c>
      <c r="T9950">
        <v>600</v>
      </c>
      <c r="U9950" t="s">
        <v>19</v>
      </c>
      <c r="V9950" s="2">
        <v>43669</v>
      </c>
      <c r="W9950" t="s">
        <v>39</v>
      </c>
      <c r="X9950" t="s">
        <v>105</v>
      </c>
      <c r="Y9950" t="s">
        <v>727</v>
      </c>
    </row>
    <row r="9951" spans="1:25" hidden="1" x14ac:dyDescent="0.35">
      <c r="A9951">
        <v>3</v>
      </c>
      <c r="B9951" t="s">
        <v>25</v>
      </c>
      <c r="C9951">
        <v>1</v>
      </c>
      <c r="D9951" t="s">
        <v>11</v>
      </c>
      <c r="E9951" t="s">
        <v>99</v>
      </c>
      <c r="F9951" t="s">
        <v>13</v>
      </c>
      <c r="G9951" t="s">
        <v>1602</v>
      </c>
      <c r="H9951" s="1">
        <v>0.3</v>
      </c>
      <c r="I9951" s="2">
        <v>43799</v>
      </c>
      <c r="J9951" t="s">
        <v>1603</v>
      </c>
      <c r="K9951" t="s">
        <v>102</v>
      </c>
      <c r="L9951">
        <v>19134</v>
      </c>
      <c r="M9951">
        <v>743</v>
      </c>
      <c r="N9951" t="s">
        <v>1490</v>
      </c>
      <c r="O9951">
        <v>-15</v>
      </c>
      <c r="P9951">
        <v>6</v>
      </c>
      <c r="Q9951" t="s">
        <v>104</v>
      </c>
      <c r="R9951" t="s">
        <v>8304</v>
      </c>
      <c r="S9951">
        <v>-15.42</v>
      </c>
      <c r="T9951">
        <v>1079</v>
      </c>
      <c r="U9951" t="s">
        <v>19</v>
      </c>
      <c r="V9951" s="2">
        <v>43802</v>
      </c>
      <c r="W9951" t="s">
        <v>130</v>
      </c>
      <c r="X9951" t="s">
        <v>105</v>
      </c>
      <c r="Y9951" t="s">
        <v>24</v>
      </c>
    </row>
    <row r="9952" spans="1:25" hidden="1" x14ac:dyDescent="0.35">
      <c r="A9952">
        <v>5</v>
      </c>
      <c r="B9952" t="s">
        <v>43</v>
      </c>
      <c r="C9952">
        <v>6</v>
      </c>
      <c r="D9952" t="s">
        <v>26</v>
      </c>
      <c r="E9952" t="s">
        <v>1468</v>
      </c>
      <c r="F9952" t="s">
        <v>13</v>
      </c>
      <c r="G9952" t="s">
        <v>5321</v>
      </c>
      <c r="H9952" s="1">
        <v>0</v>
      </c>
      <c r="I9952" s="2">
        <v>43677</v>
      </c>
      <c r="J9952" t="s">
        <v>6205</v>
      </c>
      <c r="K9952" t="s">
        <v>73</v>
      </c>
      <c r="L9952">
        <v>53209</v>
      </c>
      <c r="M9952">
        <v>35</v>
      </c>
      <c r="N9952" t="s">
        <v>586</v>
      </c>
      <c r="O9952">
        <v>8</v>
      </c>
      <c r="P9952">
        <v>4</v>
      </c>
      <c r="Q9952" t="s">
        <v>75</v>
      </c>
      <c r="R9952" t="s">
        <v>8304</v>
      </c>
      <c r="S9952">
        <v>8.41</v>
      </c>
      <c r="T9952">
        <v>18</v>
      </c>
      <c r="U9952" t="s">
        <v>33</v>
      </c>
      <c r="V9952" s="2">
        <v>43682</v>
      </c>
      <c r="W9952" t="s">
        <v>39</v>
      </c>
      <c r="X9952" t="s">
        <v>82</v>
      </c>
      <c r="Y9952" t="s">
        <v>54</v>
      </c>
    </row>
    <row r="9953" spans="1:25" hidden="1" x14ac:dyDescent="0.35">
      <c r="A9953">
        <v>5</v>
      </c>
      <c r="B9953" t="s">
        <v>43</v>
      </c>
      <c r="C9953">
        <v>6</v>
      </c>
      <c r="D9953" t="s">
        <v>26</v>
      </c>
      <c r="E9953" t="s">
        <v>1468</v>
      </c>
      <c r="F9953" t="s">
        <v>13</v>
      </c>
      <c r="G9953" t="s">
        <v>5321</v>
      </c>
      <c r="H9953" s="1">
        <v>0</v>
      </c>
      <c r="I9953" s="2">
        <v>43677</v>
      </c>
      <c r="J9953" t="s">
        <v>6205</v>
      </c>
      <c r="K9953" t="s">
        <v>73</v>
      </c>
      <c r="L9953">
        <v>53209</v>
      </c>
      <c r="M9953">
        <v>23</v>
      </c>
      <c r="N9953" t="s">
        <v>949</v>
      </c>
      <c r="O9953">
        <v>55</v>
      </c>
      <c r="P9953">
        <v>6</v>
      </c>
      <c r="Q9953" t="s">
        <v>75</v>
      </c>
      <c r="R9953" t="s">
        <v>8304</v>
      </c>
      <c r="S9953">
        <v>54.56</v>
      </c>
      <c r="T9953">
        <v>156</v>
      </c>
      <c r="U9953" t="s">
        <v>33</v>
      </c>
      <c r="V9953" s="2">
        <v>43682</v>
      </c>
      <c r="W9953" t="s">
        <v>39</v>
      </c>
      <c r="X9953" t="s">
        <v>82</v>
      </c>
      <c r="Y9953" t="s">
        <v>56</v>
      </c>
    </row>
    <row r="9954" spans="1:25" hidden="1" x14ac:dyDescent="0.35">
      <c r="A9954">
        <v>4</v>
      </c>
      <c r="B9954" t="s">
        <v>43</v>
      </c>
      <c r="C9954">
        <v>6</v>
      </c>
      <c r="D9954" t="s">
        <v>50</v>
      </c>
      <c r="E9954" t="s">
        <v>171</v>
      </c>
      <c r="F9954" t="s">
        <v>13</v>
      </c>
      <c r="G9954" t="s">
        <v>7184</v>
      </c>
      <c r="H9954" s="1">
        <v>0</v>
      </c>
      <c r="I9954" s="2">
        <v>43493</v>
      </c>
      <c r="J9954" t="s">
        <v>7767</v>
      </c>
      <c r="K9954" t="s">
        <v>102</v>
      </c>
      <c r="L9954">
        <v>10009</v>
      </c>
      <c r="M9954">
        <v>1273</v>
      </c>
      <c r="N9954" t="s">
        <v>4783</v>
      </c>
      <c r="O9954">
        <v>157</v>
      </c>
      <c r="P9954">
        <v>9</v>
      </c>
      <c r="Q9954" t="s">
        <v>104</v>
      </c>
      <c r="R9954" t="s">
        <v>8304</v>
      </c>
      <c r="S9954">
        <v>157.47</v>
      </c>
      <c r="T9954">
        <v>450</v>
      </c>
      <c r="U9954" t="s">
        <v>76</v>
      </c>
      <c r="V9954" s="2">
        <v>43497</v>
      </c>
      <c r="W9954" t="s">
        <v>39</v>
      </c>
      <c r="X9954" t="s">
        <v>175</v>
      </c>
      <c r="Y9954" t="s">
        <v>113</v>
      </c>
    </row>
    <row r="9955" spans="1:25" hidden="1" x14ac:dyDescent="0.35">
      <c r="A9955">
        <v>6</v>
      </c>
      <c r="B9955" t="s">
        <v>10</v>
      </c>
      <c r="C9955">
        <v>6</v>
      </c>
      <c r="D9955" t="s">
        <v>50</v>
      </c>
      <c r="E9955" t="s">
        <v>906</v>
      </c>
      <c r="F9955" t="s">
        <v>13</v>
      </c>
      <c r="G9955" t="s">
        <v>3948</v>
      </c>
      <c r="H9955" s="1">
        <v>0.2</v>
      </c>
      <c r="I9955" s="2">
        <v>43649</v>
      </c>
      <c r="J9955" t="s">
        <v>5110</v>
      </c>
      <c r="K9955" t="s">
        <v>16</v>
      </c>
      <c r="L9955">
        <v>28540</v>
      </c>
      <c r="M9955">
        <v>916</v>
      </c>
      <c r="N9955" t="s">
        <v>160</v>
      </c>
      <c r="O9955">
        <v>-3</v>
      </c>
      <c r="P9955">
        <v>2</v>
      </c>
      <c r="Q9955" t="s">
        <v>18</v>
      </c>
      <c r="R9955" t="s">
        <v>8304</v>
      </c>
      <c r="S9955">
        <v>-2.7</v>
      </c>
      <c r="T9955">
        <v>24</v>
      </c>
      <c r="U9955" t="s">
        <v>19</v>
      </c>
      <c r="V9955" s="2">
        <v>43655</v>
      </c>
      <c r="W9955" t="s">
        <v>39</v>
      </c>
      <c r="X9955" t="s">
        <v>63</v>
      </c>
      <c r="Y9955" t="s">
        <v>113</v>
      </c>
    </row>
    <row r="9956" spans="1:25" hidden="1" x14ac:dyDescent="0.35">
      <c r="A9956">
        <v>1</v>
      </c>
      <c r="B9956" t="s">
        <v>10</v>
      </c>
      <c r="C9956">
        <v>1</v>
      </c>
      <c r="D9956" t="s">
        <v>26</v>
      </c>
      <c r="E9956" t="s">
        <v>1296</v>
      </c>
      <c r="F9956" t="s">
        <v>13</v>
      </c>
      <c r="G9956" t="s">
        <v>6951</v>
      </c>
      <c r="H9956" s="1">
        <v>0.2</v>
      </c>
      <c r="I9956" s="2">
        <v>43575</v>
      </c>
      <c r="J9956" t="s">
        <v>7242</v>
      </c>
      <c r="K9956" t="s">
        <v>102</v>
      </c>
      <c r="L9956">
        <v>44105</v>
      </c>
      <c r="M9956">
        <v>1551</v>
      </c>
      <c r="N9956" t="s">
        <v>3475</v>
      </c>
      <c r="O9956">
        <v>-21</v>
      </c>
      <c r="P9956">
        <v>4</v>
      </c>
      <c r="Q9956" t="s">
        <v>104</v>
      </c>
      <c r="R9956" t="s">
        <v>8304</v>
      </c>
      <c r="S9956">
        <v>-21.21</v>
      </c>
      <c r="T9956">
        <v>849</v>
      </c>
      <c r="U9956" t="s">
        <v>76</v>
      </c>
      <c r="V9956" s="2">
        <v>43576</v>
      </c>
      <c r="W9956" t="s">
        <v>130</v>
      </c>
      <c r="X9956" t="s">
        <v>309</v>
      </c>
      <c r="Y9956" t="s">
        <v>42</v>
      </c>
    </row>
    <row r="9957" spans="1:25" hidden="1" x14ac:dyDescent="0.35">
      <c r="A9957">
        <v>1</v>
      </c>
      <c r="B9957" t="s">
        <v>10</v>
      </c>
      <c r="C9957">
        <v>1</v>
      </c>
      <c r="D9957" t="s">
        <v>26</v>
      </c>
      <c r="E9957" t="s">
        <v>1296</v>
      </c>
      <c r="F9957" t="s">
        <v>13</v>
      </c>
      <c r="G9957" t="s">
        <v>6951</v>
      </c>
      <c r="H9957" s="1">
        <v>0.7</v>
      </c>
      <c r="I9957" s="2">
        <v>43575</v>
      </c>
      <c r="J9957" t="s">
        <v>7242</v>
      </c>
      <c r="K9957" t="s">
        <v>102</v>
      </c>
      <c r="L9957">
        <v>44105</v>
      </c>
      <c r="M9957">
        <v>1635</v>
      </c>
      <c r="N9957" t="s">
        <v>4172</v>
      </c>
      <c r="O9957">
        <v>-6</v>
      </c>
      <c r="P9957">
        <v>5</v>
      </c>
      <c r="Q9957" t="s">
        <v>104</v>
      </c>
      <c r="R9957" t="s">
        <v>8304</v>
      </c>
      <c r="S9957">
        <v>-6.38</v>
      </c>
      <c r="T9957">
        <v>9</v>
      </c>
      <c r="U9957" t="s">
        <v>76</v>
      </c>
      <c r="V9957" s="2">
        <v>43576</v>
      </c>
      <c r="W9957" t="s">
        <v>130</v>
      </c>
      <c r="X9957" t="s">
        <v>309</v>
      </c>
      <c r="Y9957" t="s">
        <v>54</v>
      </c>
    </row>
    <row r="9958" spans="1:25" hidden="1" x14ac:dyDescent="0.35">
      <c r="A9958">
        <v>1</v>
      </c>
      <c r="B9958" t="s">
        <v>10</v>
      </c>
      <c r="C9958">
        <v>1</v>
      </c>
      <c r="D9958" t="s">
        <v>50</v>
      </c>
      <c r="E9958" t="s">
        <v>1296</v>
      </c>
      <c r="F9958" t="s">
        <v>13</v>
      </c>
      <c r="G9958" t="s">
        <v>6951</v>
      </c>
      <c r="H9958" s="1">
        <v>0.4</v>
      </c>
      <c r="I9958" s="2">
        <v>43575</v>
      </c>
      <c r="J9958" t="s">
        <v>7242</v>
      </c>
      <c r="K9958" t="s">
        <v>102</v>
      </c>
      <c r="L9958">
        <v>44105</v>
      </c>
      <c r="M9958">
        <v>174</v>
      </c>
      <c r="N9958" t="s">
        <v>5084</v>
      </c>
      <c r="O9958">
        <v>-24</v>
      </c>
      <c r="P9958">
        <v>3</v>
      </c>
      <c r="Q9958" t="s">
        <v>104</v>
      </c>
      <c r="R9958" t="s">
        <v>8304</v>
      </c>
      <c r="S9958">
        <v>-24.48</v>
      </c>
      <c r="T9958">
        <v>122</v>
      </c>
      <c r="U9958" t="s">
        <v>76</v>
      </c>
      <c r="V9958" s="2">
        <v>43576</v>
      </c>
      <c r="W9958" t="s">
        <v>130</v>
      </c>
      <c r="X9958" t="s">
        <v>309</v>
      </c>
      <c r="Y9958" t="s">
        <v>52</v>
      </c>
    </row>
    <row r="9959" spans="1:25" hidden="1" x14ac:dyDescent="0.35">
      <c r="A9959">
        <v>2</v>
      </c>
      <c r="B9959" t="s">
        <v>43</v>
      </c>
      <c r="C9959">
        <v>3</v>
      </c>
      <c r="D9959" t="s">
        <v>26</v>
      </c>
      <c r="E9959" t="s">
        <v>3471</v>
      </c>
      <c r="F9959" t="s">
        <v>13</v>
      </c>
      <c r="G9959" t="s">
        <v>3072</v>
      </c>
      <c r="H9959" s="1">
        <v>0</v>
      </c>
      <c r="I9959" s="2">
        <v>43712</v>
      </c>
      <c r="J9959" t="s">
        <v>3472</v>
      </c>
      <c r="K9959" t="s">
        <v>102</v>
      </c>
      <c r="L9959">
        <v>3060</v>
      </c>
      <c r="M9959">
        <v>1507</v>
      </c>
      <c r="N9959" t="s">
        <v>346</v>
      </c>
      <c r="O9959">
        <v>7</v>
      </c>
      <c r="P9959">
        <v>6</v>
      </c>
      <c r="Q9959" t="s">
        <v>104</v>
      </c>
      <c r="R9959" t="s">
        <v>8304</v>
      </c>
      <c r="S9959">
        <v>6.97</v>
      </c>
      <c r="T9959">
        <v>15</v>
      </c>
      <c r="U9959" t="s">
        <v>19</v>
      </c>
      <c r="V9959" s="2">
        <v>43714</v>
      </c>
      <c r="W9959" t="s">
        <v>20</v>
      </c>
      <c r="X9959" t="s">
        <v>1529</v>
      </c>
      <c r="Y9959" t="s">
        <v>176</v>
      </c>
    </row>
    <row r="9960" spans="1:25" hidden="1" x14ac:dyDescent="0.35">
      <c r="A9960">
        <v>5</v>
      </c>
      <c r="B9960" t="s">
        <v>43</v>
      </c>
      <c r="C9960">
        <v>6</v>
      </c>
      <c r="D9960" t="s">
        <v>26</v>
      </c>
      <c r="E9960" t="s">
        <v>906</v>
      </c>
      <c r="F9960" t="s">
        <v>13</v>
      </c>
      <c r="G9960" t="s">
        <v>5536</v>
      </c>
      <c r="H9960" s="1">
        <v>0.7</v>
      </c>
      <c r="I9960" s="2">
        <v>43552</v>
      </c>
      <c r="J9960" t="s">
        <v>6532</v>
      </c>
      <c r="K9960" t="s">
        <v>16</v>
      </c>
      <c r="L9960">
        <v>32216</v>
      </c>
      <c r="M9960">
        <v>407</v>
      </c>
      <c r="N9960" t="s">
        <v>3559</v>
      </c>
      <c r="O9960">
        <v>-48</v>
      </c>
      <c r="P9960">
        <v>9</v>
      </c>
      <c r="Q9960" t="s">
        <v>18</v>
      </c>
      <c r="R9960" t="s">
        <v>8304</v>
      </c>
      <c r="S9960">
        <v>-48.12</v>
      </c>
      <c r="T9960">
        <v>69</v>
      </c>
      <c r="U9960" t="s">
        <v>33</v>
      </c>
      <c r="V9960" s="2">
        <v>43557</v>
      </c>
      <c r="W9960" t="s">
        <v>39</v>
      </c>
      <c r="X9960" t="s">
        <v>40</v>
      </c>
      <c r="Y9960" t="s">
        <v>54</v>
      </c>
    </row>
    <row r="9961" spans="1:25" hidden="1" x14ac:dyDescent="0.35">
      <c r="A9961">
        <v>6</v>
      </c>
      <c r="B9961" t="s">
        <v>10</v>
      </c>
      <c r="C9961">
        <v>6</v>
      </c>
      <c r="D9961" t="s">
        <v>26</v>
      </c>
      <c r="E9961" t="s">
        <v>827</v>
      </c>
      <c r="F9961" t="s">
        <v>13</v>
      </c>
      <c r="G9961" t="s">
        <v>2140</v>
      </c>
      <c r="H9961" s="1">
        <v>0</v>
      </c>
      <c r="I9961" s="2">
        <v>43605</v>
      </c>
      <c r="J9961" t="s">
        <v>4567</v>
      </c>
      <c r="K9961" t="s">
        <v>30</v>
      </c>
      <c r="L9961">
        <v>89115</v>
      </c>
      <c r="M9961">
        <v>638</v>
      </c>
      <c r="N9961" t="s">
        <v>272</v>
      </c>
      <c r="O9961">
        <v>19</v>
      </c>
      <c r="P9961">
        <v>5</v>
      </c>
      <c r="Q9961" t="s">
        <v>32</v>
      </c>
      <c r="R9961" t="s">
        <v>8304</v>
      </c>
      <c r="S9961">
        <v>18.82</v>
      </c>
      <c r="T9961">
        <v>65</v>
      </c>
      <c r="U9961" t="s">
        <v>19</v>
      </c>
      <c r="V9961" s="2">
        <v>43611</v>
      </c>
      <c r="W9961" t="s">
        <v>39</v>
      </c>
      <c r="X9961" t="s">
        <v>831</v>
      </c>
      <c r="Y9961" t="s">
        <v>56</v>
      </c>
    </row>
    <row r="9962" spans="1:25" hidden="1" x14ac:dyDescent="0.35">
      <c r="A9962">
        <v>6</v>
      </c>
      <c r="B9962" t="s">
        <v>10</v>
      </c>
      <c r="C9962">
        <v>6</v>
      </c>
      <c r="D9962" t="s">
        <v>26</v>
      </c>
      <c r="E9962" t="s">
        <v>827</v>
      </c>
      <c r="F9962" t="s">
        <v>13</v>
      </c>
      <c r="G9962" t="s">
        <v>2140</v>
      </c>
      <c r="H9962" s="1">
        <v>0.2</v>
      </c>
      <c r="I9962" s="2">
        <v>43605</v>
      </c>
      <c r="J9962" t="s">
        <v>4567</v>
      </c>
      <c r="K9962" t="s">
        <v>30</v>
      </c>
      <c r="L9962">
        <v>89115</v>
      </c>
      <c r="M9962">
        <v>1645</v>
      </c>
      <c r="N9962" t="s">
        <v>3418</v>
      </c>
      <c r="O9962">
        <v>3</v>
      </c>
      <c r="P9962">
        <v>2</v>
      </c>
      <c r="Q9962" t="s">
        <v>32</v>
      </c>
      <c r="R9962" t="s">
        <v>8304</v>
      </c>
      <c r="S9962">
        <v>3</v>
      </c>
      <c r="T9962">
        <v>8</v>
      </c>
      <c r="U9962" t="s">
        <v>19</v>
      </c>
      <c r="V9962" s="2">
        <v>43611</v>
      </c>
      <c r="W9962" t="s">
        <v>39</v>
      </c>
      <c r="X9962" t="s">
        <v>831</v>
      </c>
      <c r="Y9962" t="s">
        <v>54</v>
      </c>
    </row>
    <row r="9963" spans="1:25" hidden="1" x14ac:dyDescent="0.35">
      <c r="A9963">
        <v>6</v>
      </c>
      <c r="B9963" t="s">
        <v>10</v>
      </c>
      <c r="C9963">
        <v>6</v>
      </c>
      <c r="D9963" t="s">
        <v>50</v>
      </c>
      <c r="E9963" t="s">
        <v>827</v>
      </c>
      <c r="F9963" t="s">
        <v>13</v>
      </c>
      <c r="G9963" t="s">
        <v>2140</v>
      </c>
      <c r="H9963" s="1">
        <v>0.2</v>
      </c>
      <c r="I9963" s="2">
        <v>43605</v>
      </c>
      <c r="J9963" t="s">
        <v>4567</v>
      </c>
      <c r="K9963" t="s">
        <v>30</v>
      </c>
      <c r="L9963">
        <v>89115</v>
      </c>
      <c r="M9963">
        <v>1107</v>
      </c>
      <c r="N9963" t="s">
        <v>5166</v>
      </c>
      <c r="O9963">
        <v>70</v>
      </c>
      <c r="P9963">
        <v>9</v>
      </c>
      <c r="Q9963" t="s">
        <v>32</v>
      </c>
      <c r="R9963" t="s">
        <v>8304</v>
      </c>
      <c r="S9963">
        <v>70.2</v>
      </c>
      <c r="T9963">
        <v>1123</v>
      </c>
      <c r="U9963" t="s">
        <v>19</v>
      </c>
      <c r="V9963" s="2">
        <v>43611</v>
      </c>
      <c r="W9963" t="s">
        <v>39</v>
      </c>
      <c r="X9963" t="s">
        <v>831</v>
      </c>
      <c r="Y9963" t="s">
        <v>52</v>
      </c>
    </row>
    <row r="9964" spans="1:25" x14ac:dyDescent="0.35">
      <c r="A9964">
        <v>6</v>
      </c>
      <c r="B9964" t="s">
        <v>10</v>
      </c>
      <c r="C9964">
        <v>6</v>
      </c>
      <c r="D9964" t="s">
        <v>11</v>
      </c>
      <c r="E9964" t="s">
        <v>27</v>
      </c>
      <c r="F9964" t="s">
        <v>13</v>
      </c>
      <c r="G9964" t="s">
        <v>5769</v>
      </c>
      <c r="H9964" s="1">
        <v>0.2</v>
      </c>
      <c r="I9964" s="2">
        <v>43672</v>
      </c>
      <c r="J9964" t="s">
        <v>5770</v>
      </c>
      <c r="K9964" t="s">
        <v>30</v>
      </c>
      <c r="L9964">
        <v>90036</v>
      </c>
      <c r="M9964">
        <v>737</v>
      </c>
      <c r="N9964" t="s">
        <v>1985</v>
      </c>
      <c r="O9964">
        <v>45</v>
      </c>
      <c r="P9964">
        <v>3</v>
      </c>
      <c r="Q9964" t="s">
        <v>32</v>
      </c>
      <c r="R9964" t="s">
        <v>8304</v>
      </c>
      <c r="S9964">
        <v>45.29</v>
      </c>
      <c r="T9964">
        <v>362</v>
      </c>
      <c r="U9964" t="s">
        <v>33</v>
      </c>
      <c r="V9964" s="2">
        <v>43678</v>
      </c>
      <c r="W9964" t="s">
        <v>39</v>
      </c>
      <c r="X9964" t="s">
        <v>34</v>
      </c>
      <c r="Y9964" t="s">
        <v>24</v>
      </c>
    </row>
    <row r="9965" spans="1:25" x14ac:dyDescent="0.35">
      <c r="A9965">
        <v>6</v>
      </c>
      <c r="B9965" t="s">
        <v>10</v>
      </c>
      <c r="C9965">
        <v>6</v>
      </c>
      <c r="D9965" t="s">
        <v>50</v>
      </c>
      <c r="E9965" t="s">
        <v>27</v>
      </c>
      <c r="F9965" t="s">
        <v>13</v>
      </c>
      <c r="G9965" t="s">
        <v>5769</v>
      </c>
      <c r="H9965" s="1">
        <v>0</v>
      </c>
      <c r="I9965" s="2">
        <v>43672</v>
      </c>
      <c r="J9965" t="s">
        <v>5770</v>
      </c>
      <c r="K9965" t="s">
        <v>30</v>
      </c>
      <c r="L9965">
        <v>90036</v>
      </c>
      <c r="M9965">
        <v>1035</v>
      </c>
      <c r="N9965" t="s">
        <v>4792</v>
      </c>
      <c r="O9965">
        <v>660</v>
      </c>
      <c r="P9965">
        <v>5</v>
      </c>
      <c r="Q9965" t="s">
        <v>32</v>
      </c>
      <c r="R9965" t="s">
        <v>8304</v>
      </c>
      <c r="S9965">
        <v>659.98</v>
      </c>
      <c r="T9965">
        <v>1650</v>
      </c>
      <c r="U9965" t="s">
        <v>33</v>
      </c>
      <c r="V9965" s="2">
        <v>43678</v>
      </c>
      <c r="W9965" t="s">
        <v>39</v>
      </c>
      <c r="X9965" t="s">
        <v>34</v>
      </c>
      <c r="Y9965" t="s">
        <v>113</v>
      </c>
    </row>
    <row r="9966" spans="1:25" hidden="1" x14ac:dyDescent="0.35">
      <c r="A9966">
        <v>5</v>
      </c>
      <c r="B9966" t="s">
        <v>25</v>
      </c>
      <c r="C9966">
        <v>3</v>
      </c>
      <c r="D9966" t="s">
        <v>11</v>
      </c>
      <c r="E9966" t="s">
        <v>201</v>
      </c>
      <c r="F9966" t="s">
        <v>13</v>
      </c>
      <c r="G9966" t="s">
        <v>5242</v>
      </c>
      <c r="H9966" s="1">
        <v>0</v>
      </c>
      <c r="I9966" s="2">
        <v>43478</v>
      </c>
      <c r="J9966" t="s">
        <v>5345</v>
      </c>
      <c r="K9966" t="s">
        <v>73</v>
      </c>
      <c r="L9966">
        <v>65807</v>
      </c>
      <c r="M9966">
        <v>838</v>
      </c>
      <c r="N9966" t="s">
        <v>1628</v>
      </c>
      <c r="O9966">
        <v>53</v>
      </c>
      <c r="P9966">
        <v>3</v>
      </c>
      <c r="Q9966" t="s">
        <v>75</v>
      </c>
      <c r="R9966" t="s">
        <v>8304</v>
      </c>
      <c r="S9966">
        <v>53.24</v>
      </c>
      <c r="T9966">
        <v>213</v>
      </c>
      <c r="U9966" t="s">
        <v>33</v>
      </c>
      <c r="V9966" s="2">
        <v>43483</v>
      </c>
      <c r="W9966" t="s">
        <v>20</v>
      </c>
      <c r="X9966" t="s">
        <v>368</v>
      </c>
      <c r="Y9966" t="s">
        <v>22</v>
      </c>
    </row>
    <row r="9967" spans="1:25" hidden="1" x14ac:dyDescent="0.35">
      <c r="A9967">
        <v>5</v>
      </c>
      <c r="B9967" t="s">
        <v>25</v>
      </c>
      <c r="C9967">
        <v>3</v>
      </c>
      <c r="D9967" t="s">
        <v>26</v>
      </c>
      <c r="E9967" t="s">
        <v>201</v>
      </c>
      <c r="F9967" t="s">
        <v>13</v>
      </c>
      <c r="G9967" t="s">
        <v>5242</v>
      </c>
      <c r="H9967" s="1">
        <v>0</v>
      </c>
      <c r="I9967" s="2">
        <v>43478</v>
      </c>
      <c r="J9967" t="s">
        <v>5345</v>
      </c>
      <c r="K9967" t="s">
        <v>73</v>
      </c>
      <c r="L9967">
        <v>65807</v>
      </c>
      <c r="M9967">
        <v>1835</v>
      </c>
      <c r="N9967" t="s">
        <v>2876</v>
      </c>
      <c r="O9967">
        <v>16</v>
      </c>
      <c r="P9967">
        <v>5</v>
      </c>
      <c r="Q9967" t="s">
        <v>75</v>
      </c>
      <c r="R9967" t="s">
        <v>8304</v>
      </c>
      <c r="S9967">
        <v>15.55</v>
      </c>
      <c r="T9967">
        <v>32</v>
      </c>
      <c r="U9967" t="s">
        <v>33</v>
      </c>
      <c r="V9967" s="2">
        <v>43483</v>
      </c>
      <c r="W9967" t="s">
        <v>20</v>
      </c>
      <c r="X9967" t="s">
        <v>368</v>
      </c>
      <c r="Y9967" t="s">
        <v>64</v>
      </c>
    </row>
    <row r="9968" spans="1:25" hidden="1" x14ac:dyDescent="0.35">
      <c r="A9968">
        <v>5</v>
      </c>
      <c r="B9968" t="s">
        <v>25</v>
      </c>
      <c r="C9968">
        <v>3</v>
      </c>
      <c r="D9968" t="s">
        <v>26</v>
      </c>
      <c r="E9968" t="s">
        <v>201</v>
      </c>
      <c r="F9968" t="s">
        <v>13</v>
      </c>
      <c r="G9968" t="s">
        <v>5242</v>
      </c>
      <c r="H9968" s="1">
        <v>0</v>
      </c>
      <c r="I9968" s="2">
        <v>43478</v>
      </c>
      <c r="J9968" t="s">
        <v>5345</v>
      </c>
      <c r="K9968" t="s">
        <v>73</v>
      </c>
      <c r="L9968">
        <v>65807</v>
      </c>
      <c r="M9968">
        <v>1050</v>
      </c>
      <c r="N9968" t="s">
        <v>1072</v>
      </c>
      <c r="O9968">
        <v>83</v>
      </c>
      <c r="P9968">
        <v>5</v>
      </c>
      <c r="Q9968" t="s">
        <v>75</v>
      </c>
      <c r="R9968" t="s">
        <v>8304</v>
      </c>
      <c r="S9968">
        <v>83.28</v>
      </c>
      <c r="T9968">
        <v>4164</v>
      </c>
      <c r="U9968" t="s">
        <v>33</v>
      </c>
      <c r="V9968" s="2">
        <v>43483</v>
      </c>
      <c r="W9968" t="s">
        <v>20</v>
      </c>
      <c r="X9968" t="s">
        <v>368</v>
      </c>
      <c r="Y9968" t="s">
        <v>356</v>
      </c>
    </row>
    <row r="9969" spans="1:25" hidden="1" x14ac:dyDescent="0.35">
      <c r="A9969">
        <v>5</v>
      </c>
      <c r="B9969" t="s">
        <v>25</v>
      </c>
      <c r="C9969">
        <v>3</v>
      </c>
      <c r="D9969" t="s">
        <v>26</v>
      </c>
      <c r="E9969" t="s">
        <v>201</v>
      </c>
      <c r="F9969" t="s">
        <v>13</v>
      </c>
      <c r="G9969" t="s">
        <v>5242</v>
      </c>
      <c r="H9969" s="1">
        <v>0</v>
      </c>
      <c r="I9969" s="2">
        <v>43478</v>
      </c>
      <c r="J9969" t="s">
        <v>5345</v>
      </c>
      <c r="K9969" t="s">
        <v>73</v>
      </c>
      <c r="L9969">
        <v>65807</v>
      </c>
      <c r="M9969">
        <v>887</v>
      </c>
      <c r="N9969" t="s">
        <v>3020</v>
      </c>
      <c r="O9969">
        <v>55</v>
      </c>
      <c r="P9969">
        <v>6</v>
      </c>
      <c r="Q9969" t="s">
        <v>75</v>
      </c>
      <c r="R9969" t="s">
        <v>8304</v>
      </c>
      <c r="S9969">
        <v>54.58</v>
      </c>
      <c r="T9969">
        <v>210</v>
      </c>
      <c r="U9969" t="s">
        <v>33</v>
      </c>
      <c r="V9969" s="2">
        <v>43483</v>
      </c>
      <c r="W9969" t="s">
        <v>20</v>
      </c>
      <c r="X9969" t="s">
        <v>368</v>
      </c>
      <c r="Y9969" t="s">
        <v>49</v>
      </c>
    </row>
    <row r="9970" spans="1:25" hidden="1" x14ac:dyDescent="0.35">
      <c r="A9970">
        <v>7</v>
      </c>
      <c r="B9970" t="s">
        <v>25</v>
      </c>
      <c r="C9970">
        <v>6</v>
      </c>
      <c r="D9970" t="s">
        <v>11</v>
      </c>
      <c r="E9970" t="s">
        <v>99</v>
      </c>
      <c r="F9970" t="s">
        <v>13</v>
      </c>
      <c r="G9970" t="s">
        <v>1390</v>
      </c>
      <c r="H9970" s="1">
        <v>0.3</v>
      </c>
      <c r="I9970" s="2">
        <v>43807</v>
      </c>
      <c r="J9970" t="s">
        <v>2444</v>
      </c>
      <c r="K9970" t="s">
        <v>102</v>
      </c>
      <c r="L9970">
        <v>19140</v>
      </c>
      <c r="M9970">
        <v>748</v>
      </c>
      <c r="N9970" t="s">
        <v>918</v>
      </c>
      <c r="O9970">
        <v>-59</v>
      </c>
      <c r="P9970">
        <v>4</v>
      </c>
      <c r="Q9970" t="s">
        <v>104</v>
      </c>
      <c r="R9970" t="s">
        <v>8304</v>
      </c>
      <c r="S9970">
        <v>-58.5</v>
      </c>
      <c r="T9970">
        <v>216</v>
      </c>
      <c r="U9970" t="s">
        <v>19</v>
      </c>
      <c r="V9970" s="2">
        <v>43814</v>
      </c>
      <c r="W9970" t="s">
        <v>39</v>
      </c>
      <c r="X9970" t="s">
        <v>105</v>
      </c>
      <c r="Y9970" t="s">
        <v>24</v>
      </c>
    </row>
    <row r="9971" spans="1:25" hidden="1" x14ac:dyDescent="0.35">
      <c r="A9971">
        <v>3</v>
      </c>
      <c r="B9971" t="s">
        <v>10</v>
      </c>
      <c r="C9971">
        <v>3</v>
      </c>
      <c r="D9971" t="s">
        <v>26</v>
      </c>
      <c r="E9971" t="s">
        <v>870</v>
      </c>
      <c r="F9971" t="s">
        <v>13</v>
      </c>
      <c r="G9971" t="s">
        <v>1256</v>
      </c>
      <c r="H9971" s="1">
        <v>0</v>
      </c>
      <c r="I9971" s="2">
        <v>43808</v>
      </c>
      <c r="J9971" t="s">
        <v>3535</v>
      </c>
      <c r="K9971" t="s">
        <v>16</v>
      </c>
      <c r="L9971">
        <v>40475</v>
      </c>
      <c r="M9971">
        <v>575</v>
      </c>
      <c r="N9971" t="s">
        <v>1071</v>
      </c>
      <c r="O9971">
        <v>1</v>
      </c>
      <c r="P9971">
        <v>1</v>
      </c>
      <c r="Q9971" t="s">
        <v>18</v>
      </c>
      <c r="R9971" t="s">
        <v>8304</v>
      </c>
      <c r="S9971">
        <v>0.61</v>
      </c>
      <c r="T9971">
        <v>15</v>
      </c>
      <c r="U9971" t="s">
        <v>19</v>
      </c>
      <c r="V9971" s="2">
        <v>43811</v>
      </c>
      <c r="W9971" t="s">
        <v>20</v>
      </c>
      <c r="X9971" t="s">
        <v>21</v>
      </c>
      <c r="Y9971" t="s">
        <v>42</v>
      </c>
    </row>
    <row r="9972" spans="1:25" hidden="1" x14ac:dyDescent="0.35">
      <c r="A9972">
        <v>3</v>
      </c>
      <c r="B9972" t="s">
        <v>10</v>
      </c>
      <c r="C9972">
        <v>3</v>
      </c>
      <c r="D9972" t="s">
        <v>26</v>
      </c>
      <c r="E9972" t="s">
        <v>870</v>
      </c>
      <c r="F9972" t="s">
        <v>13</v>
      </c>
      <c r="G9972" t="s">
        <v>1256</v>
      </c>
      <c r="H9972" s="1">
        <v>0</v>
      </c>
      <c r="I9972" s="2">
        <v>43808</v>
      </c>
      <c r="J9972" t="s">
        <v>3535</v>
      </c>
      <c r="K9972" t="s">
        <v>16</v>
      </c>
      <c r="L9972">
        <v>40475</v>
      </c>
      <c r="M9972">
        <v>1843</v>
      </c>
      <c r="N9972" t="s">
        <v>8250</v>
      </c>
      <c r="O9972">
        <v>14</v>
      </c>
      <c r="P9972">
        <v>2</v>
      </c>
      <c r="Q9972" t="s">
        <v>18</v>
      </c>
      <c r="R9972" t="s">
        <v>8304</v>
      </c>
      <c r="S9972">
        <v>13.51</v>
      </c>
      <c r="T9972">
        <v>29</v>
      </c>
      <c r="U9972" t="s">
        <v>19</v>
      </c>
      <c r="V9972" s="2">
        <v>43811</v>
      </c>
      <c r="W9972" t="s">
        <v>20</v>
      </c>
      <c r="X9972" t="s">
        <v>21</v>
      </c>
      <c r="Y9972" t="s">
        <v>54</v>
      </c>
    </row>
    <row r="9973" spans="1:25" hidden="1" x14ac:dyDescent="0.35">
      <c r="A9973">
        <v>3</v>
      </c>
      <c r="B9973" t="s">
        <v>10</v>
      </c>
      <c r="C9973">
        <v>3</v>
      </c>
      <c r="D9973" t="s">
        <v>26</v>
      </c>
      <c r="E9973" t="s">
        <v>870</v>
      </c>
      <c r="F9973" t="s">
        <v>13</v>
      </c>
      <c r="G9973" t="s">
        <v>1256</v>
      </c>
      <c r="H9973" s="1">
        <v>0</v>
      </c>
      <c r="I9973" s="2">
        <v>43808</v>
      </c>
      <c r="J9973" t="s">
        <v>3535</v>
      </c>
      <c r="K9973" t="s">
        <v>16</v>
      </c>
      <c r="L9973">
        <v>40475</v>
      </c>
      <c r="M9973">
        <v>201</v>
      </c>
      <c r="N9973" t="s">
        <v>3037</v>
      </c>
      <c r="O9973">
        <v>3</v>
      </c>
      <c r="P9973">
        <v>2</v>
      </c>
      <c r="Q9973" t="s">
        <v>18</v>
      </c>
      <c r="R9973" t="s">
        <v>8304</v>
      </c>
      <c r="S9973">
        <v>2.65</v>
      </c>
      <c r="T9973">
        <v>6</v>
      </c>
      <c r="U9973" t="s">
        <v>19</v>
      </c>
      <c r="V9973" s="2">
        <v>43811</v>
      </c>
      <c r="W9973" t="s">
        <v>20</v>
      </c>
      <c r="X9973" t="s">
        <v>21</v>
      </c>
      <c r="Y9973" t="s">
        <v>35</v>
      </c>
    </row>
    <row r="9974" spans="1:25" hidden="1" x14ac:dyDescent="0.35">
      <c r="A9974">
        <v>3</v>
      </c>
      <c r="B9974" t="s">
        <v>10</v>
      </c>
      <c r="C9974">
        <v>3</v>
      </c>
      <c r="D9974" t="s">
        <v>26</v>
      </c>
      <c r="E9974" t="s">
        <v>870</v>
      </c>
      <c r="F9974" t="s">
        <v>13</v>
      </c>
      <c r="G9974" t="s">
        <v>1256</v>
      </c>
      <c r="H9974" s="1">
        <v>0</v>
      </c>
      <c r="I9974" s="2">
        <v>43808</v>
      </c>
      <c r="J9974" t="s">
        <v>3535</v>
      </c>
      <c r="K9974" t="s">
        <v>16</v>
      </c>
      <c r="L9974">
        <v>40475</v>
      </c>
      <c r="M9974">
        <v>242</v>
      </c>
      <c r="N9974" t="s">
        <v>336</v>
      </c>
      <c r="O9974">
        <v>7</v>
      </c>
      <c r="P9974">
        <v>4</v>
      </c>
      <c r="Q9974" t="s">
        <v>18</v>
      </c>
      <c r="R9974" t="s">
        <v>8304</v>
      </c>
      <c r="S9974">
        <v>7.48</v>
      </c>
      <c r="T9974">
        <v>16</v>
      </c>
      <c r="U9974" t="s">
        <v>19</v>
      </c>
      <c r="V9974" s="2">
        <v>43811</v>
      </c>
      <c r="W9974" t="s">
        <v>20</v>
      </c>
      <c r="X9974" t="s">
        <v>21</v>
      </c>
      <c r="Y9974" t="s">
        <v>54</v>
      </c>
    </row>
    <row r="9975" spans="1:25" hidden="1" x14ac:dyDescent="0.35">
      <c r="A9975">
        <v>3</v>
      </c>
      <c r="B9975" t="s">
        <v>10</v>
      </c>
      <c r="C9975">
        <v>3</v>
      </c>
      <c r="D9975" t="s">
        <v>26</v>
      </c>
      <c r="E9975" t="s">
        <v>870</v>
      </c>
      <c r="F9975" t="s">
        <v>13</v>
      </c>
      <c r="G9975" t="s">
        <v>1256</v>
      </c>
      <c r="H9975" s="1">
        <v>0</v>
      </c>
      <c r="I9975" s="2">
        <v>43808</v>
      </c>
      <c r="J9975" t="s">
        <v>3535</v>
      </c>
      <c r="K9975" t="s">
        <v>16</v>
      </c>
      <c r="L9975">
        <v>40475</v>
      </c>
      <c r="M9975">
        <v>299</v>
      </c>
      <c r="N9975" t="s">
        <v>2926</v>
      </c>
      <c r="O9975">
        <v>62</v>
      </c>
      <c r="P9975">
        <v>5</v>
      </c>
      <c r="Q9975" t="s">
        <v>18</v>
      </c>
      <c r="R9975" t="s">
        <v>8304</v>
      </c>
      <c r="S9975">
        <v>62.32</v>
      </c>
      <c r="T9975">
        <v>215</v>
      </c>
      <c r="U9975" t="s">
        <v>19</v>
      </c>
      <c r="V9975" s="2">
        <v>43811</v>
      </c>
      <c r="W9975" t="s">
        <v>20</v>
      </c>
      <c r="X9975" t="s">
        <v>21</v>
      </c>
      <c r="Y9975" t="s">
        <v>56</v>
      </c>
    </row>
    <row r="9976" spans="1:25" hidden="1" x14ac:dyDescent="0.35">
      <c r="A9976">
        <v>3</v>
      </c>
      <c r="B9976" t="s">
        <v>10</v>
      </c>
      <c r="C9976">
        <v>3</v>
      </c>
      <c r="D9976" t="s">
        <v>50</v>
      </c>
      <c r="E9976" t="s">
        <v>870</v>
      </c>
      <c r="F9976" t="s">
        <v>13</v>
      </c>
      <c r="G9976" t="s">
        <v>1256</v>
      </c>
      <c r="H9976" s="1">
        <v>0</v>
      </c>
      <c r="I9976" s="2">
        <v>43808</v>
      </c>
      <c r="J9976" t="s">
        <v>3535</v>
      </c>
      <c r="K9976" t="s">
        <v>16</v>
      </c>
      <c r="L9976">
        <v>40475</v>
      </c>
      <c r="M9976">
        <v>400</v>
      </c>
      <c r="N9976" t="s">
        <v>4747</v>
      </c>
      <c r="O9976">
        <v>630</v>
      </c>
      <c r="P9976">
        <v>2</v>
      </c>
      <c r="Q9976" t="s">
        <v>18</v>
      </c>
      <c r="R9976" t="s">
        <v>8304</v>
      </c>
      <c r="S9976">
        <v>629.99</v>
      </c>
      <c r="T9976">
        <v>1400</v>
      </c>
      <c r="U9976" t="s">
        <v>19</v>
      </c>
      <c r="V9976" s="2">
        <v>43811</v>
      </c>
      <c r="W9976" t="s">
        <v>20</v>
      </c>
      <c r="X9976" t="s">
        <v>21</v>
      </c>
      <c r="Y9976" t="s">
        <v>727</v>
      </c>
    </row>
    <row r="9977" spans="1:25" hidden="1" x14ac:dyDescent="0.35">
      <c r="A9977">
        <v>3</v>
      </c>
      <c r="B9977" t="s">
        <v>10</v>
      </c>
      <c r="C9977">
        <v>3</v>
      </c>
      <c r="D9977" t="s">
        <v>50</v>
      </c>
      <c r="E9977" t="s">
        <v>870</v>
      </c>
      <c r="F9977" t="s">
        <v>13</v>
      </c>
      <c r="G9977" t="s">
        <v>1256</v>
      </c>
      <c r="H9977" s="1">
        <v>0</v>
      </c>
      <c r="I9977" s="2">
        <v>43808</v>
      </c>
      <c r="J9977" t="s">
        <v>3535</v>
      </c>
      <c r="K9977" t="s">
        <v>16</v>
      </c>
      <c r="L9977">
        <v>40475</v>
      </c>
      <c r="M9977">
        <v>1002</v>
      </c>
      <c r="N9977" t="s">
        <v>4906</v>
      </c>
      <c r="O9977">
        <v>48</v>
      </c>
      <c r="P9977">
        <v>5</v>
      </c>
      <c r="Q9977" t="s">
        <v>18</v>
      </c>
      <c r="R9977" t="s">
        <v>8304</v>
      </c>
      <c r="S9977">
        <v>48.33</v>
      </c>
      <c r="T9977">
        <v>146</v>
      </c>
      <c r="U9977" t="s">
        <v>19</v>
      </c>
      <c r="V9977" s="2">
        <v>43811</v>
      </c>
      <c r="W9977" t="s">
        <v>20</v>
      </c>
      <c r="X9977" t="s">
        <v>21</v>
      </c>
      <c r="Y9977" t="s">
        <v>113</v>
      </c>
    </row>
    <row r="9978" spans="1:25" hidden="1" x14ac:dyDescent="0.35">
      <c r="A9978">
        <v>0</v>
      </c>
      <c r="B9978" t="s">
        <v>10</v>
      </c>
      <c r="C9978">
        <v>0</v>
      </c>
      <c r="D9978" t="s">
        <v>50</v>
      </c>
      <c r="E9978" t="s">
        <v>1319</v>
      </c>
      <c r="F9978" t="s">
        <v>13</v>
      </c>
      <c r="G9978" t="s">
        <v>1320</v>
      </c>
      <c r="H9978" s="1">
        <v>0.5</v>
      </c>
      <c r="I9978" s="2">
        <v>43773</v>
      </c>
      <c r="J9978" t="s">
        <v>1321</v>
      </c>
      <c r="K9978" t="s">
        <v>16</v>
      </c>
      <c r="L9978">
        <v>27217</v>
      </c>
      <c r="M9978">
        <v>477</v>
      </c>
      <c r="N9978" t="s">
        <v>1322</v>
      </c>
      <c r="O9978">
        <v>-3840</v>
      </c>
      <c r="P9978">
        <v>4</v>
      </c>
      <c r="Q9978" t="s">
        <v>18</v>
      </c>
      <c r="R9978" t="s">
        <v>8304</v>
      </c>
      <c r="S9978">
        <v>-3839.99</v>
      </c>
      <c r="T9978">
        <v>8000</v>
      </c>
      <c r="U9978" t="s">
        <v>33</v>
      </c>
      <c r="V9978" s="2">
        <v>43773</v>
      </c>
      <c r="W9978" t="s">
        <v>773</v>
      </c>
      <c r="X9978" t="s">
        <v>63</v>
      </c>
      <c r="Y9978" t="s">
        <v>422</v>
      </c>
    </row>
    <row r="9979" spans="1:25" hidden="1" x14ac:dyDescent="0.35">
      <c r="A9979">
        <v>0</v>
      </c>
      <c r="B9979" t="s">
        <v>10</v>
      </c>
      <c r="C9979">
        <v>0</v>
      </c>
      <c r="D9979" t="s">
        <v>26</v>
      </c>
      <c r="E9979" t="s">
        <v>1319</v>
      </c>
      <c r="F9979" t="s">
        <v>13</v>
      </c>
      <c r="G9979" t="s">
        <v>1320</v>
      </c>
      <c r="H9979" s="1">
        <v>0.2</v>
      </c>
      <c r="I9979" s="2">
        <v>43773</v>
      </c>
      <c r="J9979" t="s">
        <v>1321</v>
      </c>
      <c r="K9979" t="s">
        <v>16</v>
      </c>
      <c r="L9979">
        <v>27217</v>
      </c>
      <c r="M9979">
        <v>613</v>
      </c>
      <c r="N9979" t="s">
        <v>1268</v>
      </c>
      <c r="O9979">
        <v>15</v>
      </c>
      <c r="P9979">
        <v>2</v>
      </c>
      <c r="Q9979" t="s">
        <v>18</v>
      </c>
      <c r="R9979" t="s">
        <v>8304</v>
      </c>
      <c r="S9979">
        <v>14.65</v>
      </c>
      <c r="T9979">
        <v>167</v>
      </c>
      <c r="U9979" t="s">
        <v>33</v>
      </c>
      <c r="V9979" s="2">
        <v>43773</v>
      </c>
      <c r="W9979" t="s">
        <v>773</v>
      </c>
      <c r="X9979" t="s">
        <v>63</v>
      </c>
      <c r="Y9979" t="s">
        <v>56</v>
      </c>
    </row>
    <row r="9980" spans="1:25" hidden="1" x14ac:dyDescent="0.35">
      <c r="A9980">
        <v>6</v>
      </c>
      <c r="B9980" t="s">
        <v>10</v>
      </c>
      <c r="C9980">
        <v>6</v>
      </c>
      <c r="D9980" t="s">
        <v>11</v>
      </c>
      <c r="E9980" t="s">
        <v>171</v>
      </c>
      <c r="F9980" t="s">
        <v>13</v>
      </c>
      <c r="G9980" t="s">
        <v>1567</v>
      </c>
      <c r="H9980" s="1">
        <v>0.1</v>
      </c>
      <c r="I9980" s="2">
        <v>43746</v>
      </c>
      <c r="J9980" t="s">
        <v>2357</v>
      </c>
      <c r="K9980" t="s">
        <v>102</v>
      </c>
      <c r="L9980">
        <v>10009</v>
      </c>
      <c r="M9980">
        <v>1208</v>
      </c>
      <c r="N9980" t="s">
        <v>923</v>
      </c>
      <c r="O9980">
        <v>3</v>
      </c>
      <c r="P9980">
        <v>2</v>
      </c>
      <c r="Q9980" t="s">
        <v>104</v>
      </c>
      <c r="R9980" t="s">
        <v>8304</v>
      </c>
      <c r="S9980">
        <v>3.24</v>
      </c>
      <c r="T9980">
        <v>146</v>
      </c>
      <c r="U9980" t="s">
        <v>19</v>
      </c>
      <c r="V9980" s="2">
        <v>43752</v>
      </c>
      <c r="W9980" t="s">
        <v>39</v>
      </c>
      <c r="X9980" t="s">
        <v>175</v>
      </c>
      <c r="Y9980" t="s">
        <v>24</v>
      </c>
    </row>
    <row r="9981" spans="1:25" hidden="1" x14ac:dyDescent="0.35">
      <c r="A9981">
        <v>6</v>
      </c>
      <c r="B9981" t="s">
        <v>10</v>
      </c>
      <c r="C9981">
        <v>6</v>
      </c>
      <c r="D9981" t="s">
        <v>26</v>
      </c>
      <c r="E9981" t="s">
        <v>4427</v>
      </c>
      <c r="F9981" t="s">
        <v>13</v>
      </c>
      <c r="G9981" t="s">
        <v>3165</v>
      </c>
      <c r="H9981" s="1">
        <v>0.7</v>
      </c>
      <c r="I9981" s="2">
        <v>43472</v>
      </c>
      <c r="J9981" t="s">
        <v>4428</v>
      </c>
      <c r="K9981" t="s">
        <v>16</v>
      </c>
      <c r="L9981">
        <v>32174</v>
      </c>
      <c r="M9981">
        <v>1850</v>
      </c>
      <c r="N9981" t="s">
        <v>3958</v>
      </c>
      <c r="O9981">
        <v>-2</v>
      </c>
      <c r="P9981">
        <v>3</v>
      </c>
      <c r="Q9981" t="s">
        <v>18</v>
      </c>
      <c r="R9981" t="s">
        <v>8304</v>
      </c>
      <c r="S9981">
        <v>-1.97</v>
      </c>
      <c r="T9981">
        <v>3</v>
      </c>
      <c r="U9981" t="s">
        <v>19</v>
      </c>
      <c r="V9981" s="2">
        <v>43478</v>
      </c>
      <c r="W9981" t="s">
        <v>39</v>
      </c>
      <c r="X9981" t="s">
        <v>40</v>
      </c>
      <c r="Y9981" t="s">
        <v>54</v>
      </c>
    </row>
    <row r="9982" spans="1:25" hidden="1" x14ac:dyDescent="0.35">
      <c r="A9982">
        <v>4</v>
      </c>
      <c r="B9982" t="s">
        <v>43</v>
      </c>
      <c r="C9982">
        <v>6</v>
      </c>
      <c r="D9982" t="s">
        <v>26</v>
      </c>
      <c r="E9982" t="s">
        <v>65</v>
      </c>
      <c r="F9982" t="s">
        <v>13</v>
      </c>
      <c r="G9982" t="s">
        <v>8140</v>
      </c>
      <c r="H9982" s="1">
        <v>0.2</v>
      </c>
      <c r="I9982" s="2">
        <v>43772</v>
      </c>
      <c r="J9982" t="s">
        <v>6648</v>
      </c>
      <c r="K9982" t="s">
        <v>30</v>
      </c>
      <c r="L9982">
        <v>98103</v>
      </c>
      <c r="M9982">
        <v>327</v>
      </c>
      <c r="N9982" t="s">
        <v>2988</v>
      </c>
      <c r="O9982">
        <v>6</v>
      </c>
      <c r="P9982">
        <v>4</v>
      </c>
      <c r="Q9982" t="s">
        <v>32</v>
      </c>
      <c r="R9982" t="s">
        <v>8304</v>
      </c>
      <c r="S9982">
        <v>5.97</v>
      </c>
      <c r="T9982">
        <v>18</v>
      </c>
      <c r="U9982" t="s">
        <v>33</v>
      </c>
      <c r="V9982" s="2">
        <v>43776</v>
      </c>
      <c r="W9982" t="s">
        <v>39</v>
      </c>
      <c r="X9982" t="s">
        <v>69</v>
      </c>
      <c r="Y9982" t="s">
        <v>54</v>
      </c>
    </row>
    <row r="9983" spans="1:25" hidden="1" x14ac:dyDescent="0.35">
      <c r="A9983">
        <v>2</v>
      </c>
      <c r="B9983" t="s">
        <v>43</v>
      </c>
      <c r="C9983">
        <v>3</v>
      </c>
      <c r="D9983" t="s">
        <v>26</v>
      </c>
      <c r="E9983" t="s">
        <v>3324</v>
      </c>
      <c r="F9983" t="s">
        <v>13</v>
      </c>
      <c r="G9983" t="s">
        <v>158</v>
      </c>
      <c r="H9983" s="1">
        <v>0</v>
      </c>
      <c r="I9983" s="2">
        <v>43669</v>
      </c>
      <c r="J9983" t="s">
        <v>3325</v>
      </c>
      <c r="K9983" t="s">
        <v>73</v>
      </c>
      <c r="L9983">
        <v>46514</v>
      </c>
      <c r="M9983">
        <v>1326</v>
      </c>
      <c r="N9983" t="s">
        <v>603</v>
      </c>
      <c r="O9983">
        <v>5</v>
      </c>
      <c r="P9983">
        <v>2</v>
      </c>
      <c r="Q9983" t="s">
        <v>75</v>
      </c>
      <c r="R9983" t="s">
        <v>8304</v>
      </c>
      <c r="S9983">
        <v>5.49</v>
      </c>
      <c r="T9983">
        <v>12</v>
      </c>
      <c r="U9983" t="s">
        <v>19</v>
      </c>
      <c r="V9983" s="2">
        <v>43671</v>
      </c>
      <c r="W9983" t="s">
        <v>20</v>
      </c>
      <c r="X9983" t="s">
        <v>167</v>
      </c>
      <c r="Y9983" t="s">
        <v>49</v>
      </c>
    </row>
    <row r="9984" spans="1:25" hidden="1" x14ac:dyDescent="0.35">
      <c r="A9984">
        <v>2</v>
      </c>
      <c r="B9984" t="s">
        <v>43</v>
      </c>
      <c r="C9984">
        <v>3</v>
      </c>
      <c r="D9984" t="s">
        <v>50</v>
      </c>
      <c r="E9984" t="s">
        <v>3324</v>
      </c>
      <c r="F9984" t="s">
        <v>13</v>
      </c>
      <c r="G9984" t="s">
        <v>158</v>
      </c>
      <c r="H9984" s="1">
        <v>0</v>
      </c>
      <c r="I9984" s="2">
        <v>43669</v>
      </c>
      <c r="J9984" t="s">
        <v>3325</v>
      </c>
      <c r="K9984" t="s">
        <v>73</v>
      </c>
      <c r="L9984">
        <v>46514</v>
      </c>
      <c r="M9984">
        <v>1074</v>
      </c>
      <c r="N9984" t="s">
        <v>4845</v>
      </c>
      <c r="O9984">
        <v>11</v>
      </c>
      <c r="P9984">
        <v>5</v>
      </c>
      <c r="Q9984" t="s">
        <v>75</v>
      </c>
      <c r="R9984" t="s">
        <v>8304</v>
      </c>
      <c r="S9984">
        <v>11.18</v>
      </c>
      <c r="T9984">
        <v>160</v>
      </c>
      <c r="U9984" t="s">
        <v>19</v>
      </c>
      <c r="V9984" s="2">
        <v>43671</v>
      </c>
      <c r="W9984" t="s">
        <v>20</v>
      </c>
      <c r="X9984" t="s">
        <v>167</v>
      </c>
      <c r="Y9984" t="s">
        <v>113</v>
      </c>
    </row>
    <row r="9985" spans="1:25" hidden="1" x14ac:dyDescent="0.35">
      <c r="A9985">
        <v>2</v>
      </c>
      <c r="B9985" t="s">
        <v>25</v>
      </c>
      <c r="C9985">
        <v>1</v>
      </c>
      <c r="D9985" t="s">
        <v>26</v>
      </c>
      <c r="E9985" t="s">
        <v>2877</v>
      </c>
      <c r="F9985" t="s">
        <v>13</v>
      </c>
      <c r="G9985" t="s">
        <v>1085</v>
      </c>
      <c r="H9985" s="1">
        <v>0</v>
      </c>
      <c r="I9985" s="2">
        <v>43715</v>
      </c>
      <c r="J9985" t="s">
        <v>2878</v>
      </c>
      <c r="K9985" t="s">
        <v>102</v>
      </c>
      <c r="L9985">
        <v>2908</v>
      </c>
      <c r="M9985">
        <v>1702</v>
      </c>
      <c r="N9985" t="s">
        <v>862</v>
      </c>
      <c r="O9985">
        <v>19</v>
      </c>
      <c r="P9985">
        <v>2</v>
      </c>
      <c r="Q9985" t="s">
        <v>104</v>
      </c>
      <c r="R9985" t="s">
        <v>8304</v>
      </c>
      <c r="S9985">
        <v>18.78</v>
      </c>
      <c r="T9985">
        <v>40</v>
      </c>
      <c r="U9985" t="s">
        <v>19</v>
      </c>
      <c r="V9985" s="2">
        <v>43717</v>
      </c>
      <c r="W9985" t="s">
        <v>130</v>
      </c>
      <c r="X9985" t="s">
        <v>836</v>
      </c>
      <c r="Y9985" t="s">
        <v>64</v>
      </c>
    </row>
    <row r="9986" spans="1:25" hidden="1" x14ac:dyDescent="0.35">
      <c r="A9986">
        <v>2</v>
      </c>
      <c r="B9986" t="s">
        <v>25</v>
      </c>
      <c r="C9986">
        <v>1</v>
      </c>
      <c r="D9986" t="s">
        <v>26</v>
      </c>
      <c r="E9986" t="s">
        <v>2877</v>
      </c>
      <c r="F9986" t="s">
        <v>13</v>
      </c>
      <c r="G9986" t="s">
        <v>1085</v>
      </c>
      <c r="H9986" s="1">
        <v>0</v>
      </c>
      <c r="I9986" s="2">
        <v>43715</v>
      </c>
      <c r="J9986" t="s">
        <v>2878</v>
      </c>
      <c r="K9986" t="s">
        <v>102</v>
      </c>
      <c r="L9986">
        <v>2908</v>
      </c>
      <c r="M9986">
        <v>274</v>
      </c>
      <c r="N9986" t="s">
        <v>2920</v>
      </c>
      <c r="O9986">
        <v>8</v>
      </c>
      <c r="P9986">
        <v>5</v>
      </c>
      <c r="Q9986" t="s">
        <v>104</v>
      </c>
      <c r="R9986" t="s">
        <v>8304</v>
      </c>
      <c r="S9986">
        <v>7.77</v>
      </c>
      <c r="T9986">
        <v>17</v>
      </c>
      <c r="U9986" t="s">
        <v>19</v>
      </c>
      <c r="V9986" s="2">
        <v>43717</v>
      </c>
      <c r="W9986" t="s">
        <v>130</v>
      </c>
      <c r="X9986" t="s">
        <v>836</v>
      </c>
      <c r="Y9986" t="s">
        <v>64</v>
      </c>
    </row>
    <row r="9987" spans="1:25" hidden="1" x14ac:dyDescent="0.35">
      <c r="A9987">
        <v>4</v>
      </c>
      <c r="B9987" t="s">
        <v>43</v>
      </c>
      <c r="C9987">
        <v>6</v>
      </c>
      <c r="D9987" t="s">
        <v>26</v>
      </c>
      <c r="E9987" t="s">
        <v>1468</v>
      </c>
      <c r="F9987" t="s">
        <v>13</v>
      </c>
      <c r="G9987" t="s">
        <v>6850</v>
      </c>
      <c r="H9987" s="1">
        <v>0</v>
      </c>
      <c r="I9987" s="2">
        <v>43705</v>
      </c>
      <c r="J9987" t="s">
        <v>7409</v>
      </c>
      <c r="K9987" t="s">
        <v>73</v>
      </c>
      <c r="L9987">
        <v>53209</v>
      </c>
      <c r="M9987">
        <v>87</v>
      </c>
      <c r="N9987" t="s">
        <v>1190</v>
      </c>
      <c r="O9987">
        <v>6</v>
      </c>
      <c r="P9987">
        <v>3</v>
      </c>
      <c r="Q9987" t="s">
        <v>75</v>
      </c>
      <c r="R9987" t="s">
        <v>8304</v>
      </c>
      <c r="S9987">
        <v>5.89</v>
      </c>
      <c r="T9987">
        <v>22</v>
      </c>
      <c r="U9987" t="s">
        <v>76</v>
      </c>
      <c r="V9987" s="2">
        <v>43709</v>
      </c>
      <c r="W9987" t="s">
        <v>39</v>
      </c>
      <c r="X9987" t="s">
        <v>82</v>
      </c>
      <c r="Y9987" t="s">
        <v>356</v>
      </c>
    </row>
    <row r="9988" spans="1:25" hidden="1" x14ac:dyDescent="0.35">
      <c r="A9988">
        <v>4</v>
      </c>
      <c r="B9988" t="s">
        <v>43</v>
      </c>
      <c r="C9988">
        <v>6</v>
      </c>
      <c r="D9988" t="s">
        <v>26</v>
      </c>
      <c r="E9988" t="s">
        <v>1468</v>
      </c>
      <c r="F9988" t="s">
        <v>13</v>
      </c>
      <c r="G9988" t="s">
        <v>6850</v>
      </c>
      <c r="H9988" s="1">
        <v>0</v>
      </c>
      <c r="I9988" s="2">
        <v>43705</v>
      </c>
      <c r="J9988" t="s">
        <v>7409</v>
      </c>
      <c r="K9988" t="s">
        <v>73</v>
      </c>
      <c r="L9988">
        <v>53209</v>
      </c>
      <c r="M9988">
        <v>37</v>
      </c>
      <c r="N9988" t="s">
        <v>3422</v>
      </c>
      <c r="O9988">
        <v>27</v>
      </c>
      <c r="P9988">
        <v>5</v>
      </c>
      <c r="Q9988" t="s">
        <v>75</v>
      </c>
      <c r="R9988" t="s">
        <v>8304</v>
      </c>
      <c r="S9988">
        <v>26.56</v>
      </c>
      <c r="T9988">
        <v>92</v>
      </c>
      <c r="U9988" t="s">
        <v>76</v>
      </c>
      <c r="V9988" s="2">
        <v>43709</v>
      </c>
      <c r="W9988" t="s">
        <v>39</v>
      </c>
      <c r="X9988" t="s">
        <v>82</v>
      </c>
      <c r="Y9988" t="s">
        <v>56</v>
      </c>
    </row>
    <row r="9989" spans="1:25" hidden="1" x14ac:dyDescent="0.35">
      <c r="A9989">
        <v>2</v>
      </c>
      <c r="B9989" t="s">
        <v>25</v>
      </c>
      <c r="C9989">
        <v>1</v>
      </c>
      <c r="D9989" t="s">
        <v>11</v>
      </c>
      <c r="E9989" t="s">
        <v>99</v>
      </c>
      <c r="F9989" t="s">
        <v>13</v>
      </c>
      <c r="G9989" t="s">
        <v>1081</v>
      </c>
      <c r="H9989" s="1">
        <v>0.5</v>
      </c>
      <c r="I9989" s="2">
        <v>43653</v>
      </c>
      <c r="J9989" t="s">
        <v>1606</v>
      </c>
      <c r="K9989" t="s">
        <v>102</v>
      </c>
      <c r="L9989">
        <v>19120</v>
      </c>
      <c r="M9989">
        <v>1228</v>
      </c>
      <c r="N9989" t="s">
        <v>8125</v>
      </c>
      <c r="O9989">
        <v>-45</v>
      </c>
      <c r="P9989">
        <v>3</v>
      </c>
      <c r="Q9989" t="s">
        <v>104</v>
      </c>
      <c r="R9989" t="s">
        <v>8304</v>
      </c>
      <c r="S9989">
        <v>-45.35</v>
      </c>
      <c r="T9989">
        <v>87</v>
      </c>
      <c r="U9989" t="s">
        <v>19</v>
      </c>
      <c r="V9989" s="2">
        <v>43655</v>
      </c>
      <c r="W9989" t="s">
        <v>130</v>
      </c>
      <c r="X9989" t="s">
        <v>105</v>
      </c>
      <c r="Y9989" t="s">
        <v>22</v>
      </c>
    </row>
    <row r="9990" spans="1:25" hidden="1" x14ac:dyDescent="0.35">
      <c r="A9990">
        <v>2</v>
      </c>
      <c r="B9990" t="s">
        <v>25</v>
      </c>
      <c r="C9990">
        <v>1</v>
      </c>
      <c r="D9990" t="s">
        <v>26</v>
      </c>
      <c r="E9990" t="s">
        <v>99</v>
      </c>
      <c r="F9990" t="s">
        <v>13</v>
      </c>
      <c r="G9990" t="s">
        <v>1081</v>
      </c>
      <c r="H9990" s="1">
        <v>0.2</v>
      </c>
      <c r="I9990" s="2">
        <v>43653</v>
      </c>
      <c r="J9990" t="s">
        <v>1606</v>
      </c>
      <c r="K9990" t="s">
        <v>102</v>
      </c>
      <c r="L9990">
        <v>19120</v>
      </c>
      <c r="M9990">
        <v>1820</v>
      </c>
      <c r="N9990" t="s">
        <v>634</v>
      </c>
      <c r="O9990">
        <v>5</v>
      </c>
      <c r="P9990">
        <v>3</v>
      </c>
      <c r="Q9990" t="s">
        <v>104</v>
      </c>
      <c r="R9990" t="s">
        <v>8304</v>
      </c>
      <c r="S9990">
        <v>5.44</v>
      </c>
      <c r="T9990">
        <v>16</v>
      </c>
      <c r="U9990" t="s">
        <v>19</v>
      </c>
      <c r="V9990" s="2">
        <v>43655</v>
      </c>
      <c r="W9990" t="s">
        <v>130</v>
      </c>
      <c r="X9990" t="s">
        <v>105</v>
      </c>
      <c r="Y9990" t="s">
        <v>64</v>
      </c>
    </row>
    <row r="9991" spans="1:25" hidden="1" x14ac:dyDescent="0.35">
      <c r="A9991">
        <v>2</v>
      </c>
      <c r="B9991" t="s">
        <v>25</v>
      </c>
      <c r="C9991">
        <v>1</v>
      </c>
      <c r="D9991" t="s">
        <v>26</v>
      </c>
      <c r="E9991" t="s">
        <v>99</v>
      </c>
      <c r="F9991" t="s">
        <v>13</v>
      </c>
      <c r="G9991" t="s">
        <v>1081</v>
      </c>
      <c r="H9991" s="1">
        <v>0.2</v>
      </c>
      <c r="I9991" s="2">
        <v>43653</v>
      </c>
      <c r="J9991" t="s">
        <v>1606</v>
      </c>
      <c r="K9991" t="s">
        <v>102</v>
      </c>
      <c r="L9991">
        <v>19120</v>
      </c>
      <c r="M9991">
        <v>1288</v>
      </c>
      <c r="N9991" t="s">
        <v>2959</v>
      </c>
      <c r="O9991">
        <v>1</v>
      </c>
      <c r="P9991">
        <v>3</v>
      </c>
      <c r="Q9991" t="s">
        <v>104</v>
      </c>
      <c r="R9991" t="s">
        <v>8304</v>
      </c>
      <c r="S9991">
        <v>1</v>
      </c>
      <c r="T9991">
        <v>13</v>
      </c>
      <c r="U9991" t="s">
        <v>19</v>
      </c>
      <c r="V9991" s="2">
        <v>43655</v>
      </c>
      <c r="W9991" t="s">
        <v>130</v>
      </c>
      <c r="X9991" t="s">
        <v>105</v>
      </c>
      <c r="Y9991" t="s">
        <v>42</v>
      </c>
    </row>
    <row r="9992" spans="1:25" hidden="1" x14ac:dyDescent="0.35">
      <c r="A9992">
        <v>2</v>
      </c>
      <c r="B9992" t="s">
        <v>25</v>
      </c>
      <c r="C9992">
        <v>1</v>
      </c>
      <c r="D9992" t="s">
        <v>50</v>
      </c>
      <c r="E9992" t="s">
        <v>99</v>
      </c>
      <c r="F9992" t="s">
        <v>13</v>
      </c>
      <c r="G9992" t="s">
        <v>1081</v>
      </c>
      <c r="H9992" s="1">
        <v>0.2</v>
      </c>
      <c r="I9992" s="2">
        <v>43653</v>
      </c>
      <c r="J9992" t="s">
        <v>1606</v>
      </c>
      <c r="K9992" t="s">
        <v>102</v>
      </c>
      <c r="L9992">
        <v>19120</v>
      </c>
      <c r="M9992">
        <v>1278</v>
      </c>
      <c r="N9992" t="s">
        <v>4749</v>
      </c>
      <c r="O9992">
        <v>86</v>
      </c>
      <c r="P9992">
        <v>2</v>
      </c>
      <c r="Q9992" t="s">
        <v>104</v>
      </c>
      <c r="R9992" t="s">
        <v>8304</v>
      </c>
      <c r="S9992">
        <v>85.79</v>
      </c>
      <c r="T9992">
        <v>528</v>
      </c>
      <c r="U9992" t="s">
        <v>19</v>
      </c>
      <c r="V9992" s="2">
        <v>43655</v>
      </c>
      <c r="W9992" t="s">
        <v>130</v>
      </c>
      <c r="X9992" t="s">
        <v>105</v>
      </c>
      <c r="Y9992" t="s">
        <v>113</v>
      </c>
    </row>
    <row r="9993" spans="1:25" hidden="1" x14ac:dyDescent="0.35">
      <c r="A9993">
        <v>2</v>
      </c>
      <c r="B9993" t="s">
        <v>25</v>
      </c>
      <c r="C9993">
        <v>1</v>
      </c>
      <c r="D9993" t="s">
        <v>50</v>
      </c>
      <c r="E9993" t="s">
        <v>99</v>
      </c>
      <c r="F9993" t="s">
        <v>13</v>
      </c>
      <c r="G9993" t="s">
        <v>1081</v>
      </c>
      <c r="H9993" s="1">
        <v>0.2</v>
      </c>
      <c r="I9993" s="2">
        <v>43653</v>
      </c>
      <c r="J9993" t="s">
        <v>1606</v>
      </c>
      <c r="K9993" t="s">
        <v>102</v>
      </c>
      <c r="L9993">
        <v>19120</v>
      </c>
      <c r="M9993">
        <v>125</v>
      </c>
      <c r="N9993" t="s">
        <v>4752</v>
      </c>
      <c r="O9993">
        <v>5</v>
      </c>
      <c r="P9993">
        <v>3</v>
      </c>
      <c r="Q9993" t="s">
        <v>104</v>
      </c>
      <c r="R9993" t="s">
        <v>8304</v>
      </c>
      <c r="S9993">
        <v>4.82</v>
      </c>
      <c r="T9993">
        <v>17</v>
      </c>
      <c r="U9993" t="s">
        <v>19</v>
      </c>
      <c r="V9993" s="2">
        <v>43655</v>
      </c>
      <c r="W9993" t="s">
        <v>130</v>
      </c>
      <c r="X9993" t="s">
        <v>105</v>
      </c>
      <c r="Y9993" t="s">
        <v>113</v>
      </c>
    </row>
    <row r="9994" spans="1:25" hidden="1" x14ac:dyDescent="0.35">
      <c r="A9994">
        <v>2</v>
      </c>
      <c r="B9994" t="s">
        <v>25</v>
      </c>
      <c r="C9994">
        <v>1</v>
      </c>
      <c r="D9994" t="s">
        <v>50</v>
      </c>
      <c r="E9994" t="s">
        <v>99</v>
      </c>
      <c r="F9994" t="s">
        <v>13</v>
      </c>
      <c r="G9994" t="s">
        <v>1081</v>
      </c>
      <c r="H9994" s="1">
        <v>0.4</v>
      </c>
      <c r="I9994" s="2">
        <v>43653</v>
      </c>
      <c r="J9994" t="s">
        <v>1606</v>
      </c>
      <c r="K9994" t="s">
        <v>102</v>
      </c>
      <c r="L9994">
        <v>19120</v>
      </c>
      <c r="M9994">
        <v>146</v>
      </c>
      <c r="N9994" t="s">
        <v>997</v>
      </c>
      <c r="O9994">
        <v>-114</v>
      </c>
      <c r="P9994">
        <v>2</v>
      </c>
      <c r="Q9994" t="s">
        <v>104</v>
      </c>
      <c r="R9994" t="s">
        <v>8304</v>
      </c>
      <c r="S9994">
        <v>-114</v>
      </c>
      <c r="T9994">
        <v>684</v>
      </c>
      <c r="U9994" t="s">
        <v>19</v>
      </c>
      <c r="V9994" s="2">
        <v>43655</v>
      </c>
      <c r="W9994" t="s">
        <v>130</v>
      </c>
      <c r="X9994" t="s">
        <v>105</v>
      </c>
      <c r="Y9994" t="s">
        <v>52</v>
      </c>
    </row>
    <row r="9995" spans="1:25" x14ac:dyDescent="0.35">
      <c r="I9995" s="2"/>
      <c r="O9995" s="11">
        <f>SUM(superstore[Profit])</f>
        <v>286359</v>
      </c>
      <c r="V9995" s="2"/>
    </row>
    <row r="9998" spans="1:25" x14ac:dyDescent="0.35">
      <c r="O9998" s="12"/>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EE8AC-A2D5-4712-BE62-BCFAB287C859}">
  <sheetPr codeName="Sheet10"/>
  <dimension ref="A3:R657"/>
  <sheetViews>
    <sheetView topLeftCell="J16" workbookViewId="0">
      <selection activeCell="O18" sqref="O18:R33"/>
    </sheetView>
  </sheetViews>
  <sheetFormatPr defaultRowHeight="15.5" x14ac:dyDescent="0.35"/>
  <cols>
    <col min="1" max="1" width="17.07421875" customWidth="1"/>
    <col min="2" max="2" width="12.4609375" customWidth="1"/>
    <col min="7" max="7" width="21.84375" customWidth="1"/>
    <col min="8" max="8" width="12.4609375" customWidth="1"/>
    <col min="9" max="9" width="25.765625" style="9" customWidth="1"/>
    <col min="10" max="10" width="12.53515625" customWidth="1"/>
    <col min="11" max="11" width="9" customWidth="1"/>
    <col min="12" max="12" width="9.3828125" customWidth="1"/>
    <col min="13" max="13" width="9" customWidth="1"/>
    <col min="14" max="14" width="11.53515625" customWidth="1"/>
    <col min="15" max="15" width="16.69140625" customWidth="1"/>
    <col min="16" max="16" width="12.23046875" customWidth="1"/>
    <col min="17" max="17" width="12.53515625" customWidth="1"/>
    <col min="18" max="18" width="18.921875" style="9" customWidth="1"/>
    <col min="19" max="19" width="5.84375" customWidth="1"/>
    <col min="20" max="20" width="6.84375" bestFit="1" customWidth="1"/>
    <col min="21" max="21" width="7.3828125" bestFit="1" customWidth="1"/>
    <col min="22" max="22" width="5" bestFit="1" customWidth="1"/>
    <col min="23" max="23" width="7.3046875" bestFit="1" customWidth="1"/>
    <col min="24" max="24" width="9.07421875" bestFit="1" customWidth="1"/>
    <col min="25" max="25" width="9.53515625" bestFit="1" customWidth="1"/>
    <col min="26" max="26" width="6.15234375" bestFit="1" customWidth="1"/>
    <col min="27" max="27" width="9" bestFit="1" customWidth="1"/>
    <col min="28" max="28" width="14.07421875" bestFit="1" customWidth="1"/>
    <col min="29" max="29" width="9" bestFit="1" customWidth="1"/>
    <col min="30" max="30" width="10.07421875" bestFit="1" customWidth="1"/>
    <col min="31" max="31" width="10.921875" bestFit="1" customWidth="1"/>
    <col min="32" max="33" width="8.53515625" bestFit="1" customWidth="1"/>
    <col min="34" max="34" width="9" bestFit="1" customWidth="1"/>
    <col min="35" max="35" width="7.3046875" bestFit="1" customWidth="1"/>
    <col min="36" max="36" width="14.69140625" bestFit="1" customWidth="1"/>
    <col min="37" max="37" width="10.84375" bestFit="1" customWidth="1"/>
    <col min="38" max="38" width="11.4609375" bestFit="1" customWidth="1"/>
    <col min="39" max="39" width="9.15234375" bestFit="1" customWidth="1"/>
    <col min="40" max="40" width="13.765625" bestFit="1" customWidth="1"/>
    <col min="41" max="41" width="12.3828125" bestFit="1" customWidth="1"/>
    <col min="42" max="42" width="5.84375" bestFit="1" customWidth="1"/>
    <col min="43" max="43" width="9.69140625" bestFit="1" customWidth="1"/>
    <col min="44" max="44" width="7.3828125" bestFit="1" customWidth="1"/>
    <col min="45" max="45" width="12.61328125" bestFit="1" customWidth="1"/>
    <col min="46" max="46" width="12.53515625" bestFit="1" customWidth="1"/>
    <col min="47" max="47" width="14.15234375" bestFit="1" customWidth="1"/>
    <col min="48" max="48" width="12.765625" bestFit="1" customWidth="1"/>
    <col min="49" max="49" width="10.3046875" bestFit="1" customWidth="1"/>
    <col min="50" max="50" width="6.84375" bestFit="1" customWidth="1"/>
    <col min="51" max="51" width="5.84375" bestFit="1" customWidth="1"/>
    <col min="52" max="52" width="8.3046875" bestFit="1" customWidth="1"/>
    <col min="53" max="53" width="7.69140625" bestFit="1" customWidth="1"/>
    <col min="54" max="54" width="11.53515625" bestFit="1" customWidth="1"/>
    <col min="55" max="55" width="12.61328125" bestFit="1" customWidth="1"/>
    <col min="56" max="56" width="10.15234375" bestFit="1" customWidth="1"/>
    <col min="57" max="57" width="9.23046875" bestFit="1" customWidth="1"/>
    <col min="58" max="58" width="11.3046875" bestFit="1" customWidth="1"/>
    <col min="59" max="59" width="9.61328125" bestFit="1" customWidth="1"/>
    <col min="60" max="60" width="6.69140625" bestFit="1" customWidth="1"/>
    <col min="61" max="61" width="13.07421875" bestFit="1" customWidth="1"/>
    <col min="62" max="62" width="10.61328125" bestFit="1" customWidth="1"/>
    <col min="63" max="63" width="11.23046875" bestFit="1" customWidth="1"/>
    <col min="64" max="64" width="6" bestFit="1" customWidth="1"/>
    <col min="65" max="65" width="7.23046875" bestFit="1" customWidth="1"/>
    <col min="66" max="66" width="13.15234375" bestFit="1" customWidth="1"/>
    <col min="67" max="67" width="12.69140625" bestFit="1" customWidth="1"/>
    <col min="68" max="68" width="8.3046875" bestFit="1" customWidth="1"/>
    <col min="69" max="69" width="10.3046875" bestFit="1" customWidth="1"/>
    <col min="70" max="70" width="8.3828125" bestFit="1" customWidth="1"/>
    <col min="72" max="72" width="10.4609375" bestFit="1" customWidth="1"/>
    <col min="73" max="73" width="7.23046875" bestFit="1" customWidth="1"/>
    <col min="74" max="74" width="8.69140625" bestFit="1" customWidth="1"/>
    <col min="75" max="75" width="12.23046875" bestFit="1" customWidth="1"/>
    <col min="76" max="76" width="9.69140625" bestFit="1" customWidth="1"/>
    <col min="77" max="77" width="4.84375" bestFit="1" customWidth="1"/>
    <col min="78" max="78" width="9.4609375" bestFit="1" customWidth="1"/>
    <col min="79" max="79" width="12.69140625" bestFit="1" customWidth="1"/>
    <col min="80" max="80" width="10.921875" bestFit="1" customWidth="1"/>
    <col min="81" max="81" width="8.84375" bestFit="1" customWidth="1"/>
    <col min="82" max="82" width="10.4609375" bestFit="1" customWidth="1"/>
    <col min="83" max="83" width="8.921875" bestFit="1" customWidth="1"/>
    <col min="84" max="84" width="13.61328125" bestFit="1" customWidth="1"/>
    <col min="85" max="85" width="12.15234375" bestFit="1" customWidth="1"/>
    <col min="86" max="86" width="11.4609375" bestFit="1" customWidth="1"/>
    <col min="87" max="87" width="7.61328125" bestFit="1" customWidth="1"/>
    <col min="88" max="88" width="9.61328125" bestFit="1" customWidth="1"/>
    <col min="89" max="89" width="8.15234375" bestFit="1" customWidth="1"/>
    <col min="90" max="90" width="6" bestFit="1" customWidth="1"/>
    <col min="91" max="91" width="10.921875" bestFit="1" customWidth="1"/>
    <col min="92" max="92" width="9.84375" bestFit="1" customWidth="1"/>
    <col min="93" max="93" width="13.53515625" bestFit="1" customWidth="1"/>
    <col min="94" max="94" width="10" bestFit="1" customWidth="1"/>
    <col min="95" max="95" width="9.53515625" bestFit="1" customWidth="1"/>
    <col min="96" max="96" width="6.765625" bestFit="1" customWidth="1"/>
    <col min="97" max="97" width="7.3046875" bestFit="1" customWidth="1"/>
    <col min="98" max="98" width="6.3828125" bestFit="1" customWidth="1"/>
    <col min="99" max="99" width="9.53515625" bestFit="1" customWidth="1"/>
    <col min="100" max="100" width="14.4609375" bestFit="1" customWidth="1"/>
    <col min="101" max="101" width="16.53515625" bestFit="1" customWidth="1"/>
    <col min="102" max="102" width="9.3046875" bestFit="1" customWidth="1"/>
    <col min="103" max="103" width="9.921875" bestFit="1" customWidth="1"/>
    <col min="104" max="104" width="14.3046875" bestFit="1" customWidth="1"/>
    <col min="105" max="105" width="8.4609375" bestFit="1" customWidth="1"/>
    <col min="106" max="106" width="7.3046875" bestFit="1" customWidth="1"/>
    <col min="107" max="107" width="7.921875" bestFit="1" customWidth="1"/>
    <col min="108" max="108" width="12.3046875" bestFit="1" customWidth="1"/>
    <col min="109" max="109" width="7.69140625" bestFit="1" customWidth="1"/>
    <col min="110" max="110" width="12.23046875" bestFit="1" customWidth="1"/>
    <col min="111" max="111" width="13.07421875" bestFit="1" customWidth="1"/>
    <col min="112" max="112" width="13.765625" bestFit="1" customWidth="1"/>
    <col min="113" max="113" width="11.07421875" bestFit="1" customWidth="1"/>
    <col min="114" max="114" width="13.61328125" bestFit="1" customWidth="1"/>
    <col min="115" max="115" width="10.07421875" bestFit="1" customWidth="1"/>
    <col min="116" max="116" width="8.921875" bestFit="1" customWidth="1"/>
    <col min="117" max="117" width="14.61328125" bestFit="1" customWidth="1"/>
    <col min="118" max="118" width="6.23046875" bestFit="1" customWidth="1"/>
    <col min="119" max="119" width="8.3046875" bestFit="1" customWidth="1"/>
    <col min="120" max="120" width="7.921875" bestFit="1" customWidth="1"/>
    <col min="121" max="121" width="5.69140625" bestFit="1" customWidth="1"/>
    <col min="122" max="122" width="14.15234375" bestFit="1" customWidth="1"/>
    <col min="123" max="123" width="9" bestFit="1" customWidth="1"/>
    <col min="124" max="124" width="16.3828125" bestFit="1" customWidth="1"/>
    <col min="125" max="125" width="7.61328125" bestFit="1" customWidth="1"/>
    <col min="126" max="126" width="9.3046875" bestFit="1" customWidth="1"/>
    <col min="127" max="127" width="12.3828125" bestFit="1" customWidth="1"/>
    <col min="128" max="128" width="7.61328125" bestFit="1" customWidth="1"/>
    <col min="129" max="129" width="7" bestFit="1" customWidth="1"/>
    <col min="130" max="131" width="11.15234375" bestFit="1" customWidth="1"/>
    <col min="132" max="132" width="6.765625" bestFit="1" customWidth="1"/>
    <col min="133" max="133" width="6" bestFit="1" customWidth="1"/>
    <col min="134" max="135" width="6.69140625" bestFit="1" customWidth="1"/>
    <col min="136" max="136" width="8.921875" bestFit="1" customWidth="1"/>
    <col min="137" max="137" width="7.765625" bestFit="1" customWidth="1"/>
    <col min="138" max="138" width="6.3828125" bestFit="1" customWidth="1"/>
    <col min="139" max="139" width="11.61328125" bestFit="1" customWidth="1"/>
    <col min="140" max="140" width="9.921875" bestFit="1" customWidth="1"/>
    <col min="141" max="141" width="9.84375" bestFit="1" customWidth="1"/>
    <col min="142" max="142" width="9.07421875" bestFit="1" customWidth="1"/>
    <col min="143" max="143" width="8.3046875" bestFit="1" customWidth="1"/>
    <col min="144" max="144" width="9.3046875" bestFit="1" customWidth="1"/>
    <col min="145" max="145" width="8.3046875" bestFit="1" customWidth="1"/>
    <col min="146" max="146" width="7.53515625" bestFit="1" customWidth="1"/>
    <col min="147" max="147" width="7.07421875" bestFit="1" customWidth="1"/>
    <col min="148" max="148" width="8.84375" bestFit="1" customWidth="1"/>
    <col min="149" max="149" width="5.84375" bestFit="1" customWidth="1"/>
    <col min="150" max="150" width="9.07421875" bestFit="1" customWidth="1"/>
    <col min="151" max="151" width="10.84375" bestFit="1" customWidth="1"/>
    <col min="152" max="152" width="10.3828125" bestFit="1" customWidth="1"/>
    <col min="153" max="153" width="7.53515625" bestFit="1" customWidth="1"/>
    <col min="154" max="154" width="9.15234375" bestFit="1" customWidth="1"/>
    <col min="155" max="155" width="7" bestFit="1" customWidth="1"/>
    <col min="156" max="156" width="8.07421875" bestFit="1" customWidth="1"/>
    <col min="157" max="157" width="6" bestFit="1" customWidth="1"/>
    <col min="158" max="158" width="11.07421875" bestFit="1" customWidth="1"/>
    <col min="159" max="159" width="10.84375" bestFit="1" customWidth="1"/>
    <col min="160" max="160" width="8.53515625" bestFit="1" customWidth="1"/>
    <col min="161" max="161" width="11.23046875" bestFit="1" customWidth="1"/>
    <col min="162" max="162" width="14.921875" bestFit="1" customWidth="1"/>
    <col min="163" max="163" width="10.3828125" bestFit="1" customWidth="1"/>
    <col min="164" max="164" width="8.921875" bestFit="1" customWidth="1"/>
    <col min="165" max="165" width="8.07421875" bestFit="1" customWidth="1"/>
    <col min="166" max="166" width="8.3046875" bestFit="1" customWidth="1"/>
    <col min="167" max="167" width="8.23046875" bestFit="1" customWidth="1"/>
    <col min="168" max="168" width="7" bestFit="1" customWidth="1"/>
    <col min="169" max="169" width="6.3828125" bestFit="1" customWidth="1"/>
    <col min="170" max="170" width="12.4609375" bestFit="1" customWidth="1"/>
    <col min="171" max="171" width="11.3046875" bestFit="1" customWidth="1"/>
    <col min="172" max="172" width="7.84375" bestFit="1" customWidth="1"/>
    <col min="173" max="173" width="8.765625" bestFit="1" customWidth="1"/>
    <col min="174" max="174" width="11.69140625" bestFit="1" customWidth="1"/>
    <col min="175" max="175" width="6.84375" bestFit="1" customWidth="1"/>
    <col min="176" max="176" width="9.921875" bestFit="1" customWidth="1"/>
    <col min="177" max="177" width="8.69140625" bestFit="1" customWidth="1"/>
    <col min="178" max="178" width="9" bestFit="1" customWidth="1"/>
    <col min="179" max="179" width="10.3046875" bestFit="1" customWidth="1"/>
    <col min="180" max="180" width="12.23046875" bestFit="1" customWidth="1"/>
    <col min="181" max="181" width="12.53515625" bestFit="1" customWidth="1"/>
    <col min="182" max="182" width="13.07421875" bestFit="1" customWidth="1"/>
    <col min="183" max="183" width="9.84375" bestFit="1" customWidth="1"/>
    <col min="184" max="184" width="10.3828125" bestFit="1" customWidth="1"/>
    <col min="185" max="185" width="7.53515625" bestFit="1" customWidth="1"/>
    <col min="186" max="186" width="10" bestFit="1" customWidth="1"/>
    <col min="187" max="187" width="11.3046875" bestFit="1" customWidth="1"/>
    <col min="188" max="188" width="9.765625" bestFit="1" customWidth="1"/>
    <col min="189" max="189" width="11.07421875" bestFit="1" customWidth="1"/>
    <col min="190" max="190" width="8.765625" bestFit="1" customWidth="1"/>
    <col min="191" max="191" width="10.15234375" bestFit="1" customWidth="1"/>
    <col min="192" max="192" width="8.23046875" bestFit="1" customWidth="1"/>
    <col min="193" max="193" width="11.3046875" bestFit="1" customWidth="1"/>
    <col min="194" max="194" width="11.3828125" bestFit="1" customWidth="1"/>
    <col min="195" max="195" width="11.07421875" bestFit="1" customWidth="1"/>
    <col min="196" max="196" width="8.765625" bestFit="1" customWidth="1"/>
    <col min="197" max="197" width="8.84375" bestFit="1" customWidth="1"/>
    <col min="198" max="198" width="9.3828125" bestFit="1" customWidth="1"/>
    <col min="199" max="199" width="12.53515625" bestFit="1" customWidth="1"/>
    <col min="200" max="200" width="11.07421875" bestFit="1" customWidth="1"/>
    <col min="201" max="201" width="6.84375" bestFit="1" customWidth="1"/>
    <col min="202" max="202" width="10.69140625" bestFit="1" customWidth="1"/>
    <col min="203" max="203" width="10.4609375" bestFit="1" customWidth="1"/>
    <col min="204" max="204" width="14.15234375" bestFit="1" customWidth="1"/>
    <col min="205" max="205" width="8.53515625" bestFit="1" customWidth="1"/>
    <col min="206" max="206" width="7.3828125" bestFit="1" customWidth="1"/>
    <col min="207" max="207" width="7.53515625" bestFit="1" customWidth="1"/>
    <col min="208" max="208" width="13.3828125" bestFit="1" customWidth="1"/>
    <col min="209" max="209" width="8.921875" bestFit="1" customWidth="1"/>
    <col min="210" max="210" width="7.69140625" bestFit="1" customWidth="1"/>
    <col min="211" max="211" width="10.3046875" bestFit="1" customWidth="1"/>
    <col min="212" max="212" width="8" bestFit="1" customWidth="1"/>
    <col min="213" max="213" width="10.69140625" bestFit="1" customWidth="1"/>
    <col min="214" max="214" width="7.15234375" bestFit="1" customWidth="1"/>
    <col min="215" max="215" width="11.3828125" bestFit="1" customWidth="1"/>
    <col min="216" max="216" width="8.3828125" bestFit="1" customWidth="1"/>
    <col min="217" max="217" width="17" bestFit="1" customWidth="1"/>
    <col min="218" max="218" width="9.69140625" bestFit="1" customWidth="1"/>
    <col min="219" max="219" width="13.3828125" bestFit="1" customWidth="1"/>
    <col min="220" max="220" width="11.765625" bestFit="1" customWidth="1"/>
    <col min="221" max="221" width="10.15234375" bestFit="1" customWidth="1"/>
    <col min="222" max="222" width="9" bestFit="1" customWidth="1"/>
    <col min="223" max="223" width="5.921875" bestFit="1" customWidth="1"/>
    <col min="224" max="224" width="8.15234375" bestFit="1" customWidth="1"/>
    <col min="225" max="225" width="11.765625" bestFit="1" customWidth="1"/>
    <col min="226" max="226" width="10.84375" bestFit="1" customWidth="1"/>
    <col min="227" max="227" width="13.15234375" bestFit="1" customWidth="1"/>
    <col min="228" max="228" width="12.61328125" bestFit="1" customWidth="1"/>
    <col min="229" max="229" width="10.3046875" bestFit="1" customWidth="1"/>
    <col min="230" max="230" width="7" bestFit="1" customWidth="1"/>
    <col min="231" max="231" width="5.921875" bestFit="1" customWidth="1"/>
    <col min="232" max="232" width="7.15234375" bestFit="1" customWidth="1"/>
    <col min="233" max="233" width="8.61328125" bestFit="1" customWidth="1"/>
    <col min="234" max="234" width="4.921875" bestFit="1" customWidth="1"/>
    <col min="235" max="235" width="9.3046875" bestFit="1" customWidth="1"/>
    <col min="236" max="236" width="10.4609375" bestFit="1" customWidth="1"/>
    <col min="237" max="237" width="9.07421875" bestFit="1" customWidth="1"/>
    <col min="238" max="238" width="9.69140625" bestFit="1" customWidth="1"/>
    <col min="239" max="239" width="8.15234375" bestFit="1" customWidth="1"/>
    <col min="240" max="240" width="8.23046875" bestFit="1" customWidth="1"/>
    <col min="241" max="241" width="9.3828125" bestFit="1" customWidth="1"/>
    <col min="242" max="242" width="8.84375" bestFit="1" customWidth="1"/>
    <col min="243" max="243" width="13.765625" bestFit="1" customWidth="1"/>
    <col min="244" max="244" width="12.23046875" bestFit="1" customWidth="1"/>
    <col min="245" max="245" width="12.921875" bestFit="1" customWidth="1"/>
    <col min="246" max="246" width="11.15234375" bestFit="1" customWidth="1"/>
    <col min="247" max="247" width="8.84375" bestFit="1" customWidth="1"/>
    <col min="248" max="248" width="8.61328125" bestFit="1" customWidth="1"/>
    <col min="249" max="249" width="9.921875" bestFit="1" customWidth="1"/>
    <col min="250" max="250" width="9.4609375" bestFit="1" customWidth="1"/>
    <col min="251" max="251" width="8" bestFit="1" customWidth="1"/>
    <col min="252" max="252" width="7" bestFit="1" customWidth="1"/>
    <col min="253" max="253" width="10.69140625" bestFit="1" customWidth="1"/>
    <col min="254" max="254" width="9.921875" bestFit="1" customWidth="1"/>
    <col min="255" max="255" width="6.3828125" bestFit="1" customWidth="1"/>
    <col min="256" max="256" width="9.3046875" bestFit="1" customWidth="1"/>
    <col min="257" max="257" width="7.3828125" bestFit="1" customWidth="1"/>
    <col min="258" max="258" width="6.921875" bestFit="1" customWidth="1"/>
    <col min="259" max="259" width="11.3046875" bestFit="1" customWidth="1"/>
    <col min="260" max="260" width="8.61328125" bestFit="1" customWidth="1"/>
    <col min="261" max="261" width="4.84375" bestFit="1" customWidth="1"/>
    <col min="262" max="262" width="10.765625" bestFit="1" customWidth="1"/>
    <col min="263" max="263" width="8.921875" bestFit="1" customWidth="1"/>
    <col min="264" max="264" width="12" bestFit="1" customWidth="1"/>
    <col min="265" max="265" width="7" bestFit="1" customWidth="1"/>
    <col min="266" max="266" width="11.61328125" bestFit="1" customWidth="1"/>
    <col min="267" max="267" width="10.3046875" bestFit="1" customWidth="1"/>
    <col min="268" max="268" width="8.23046875" bestFit="1" customWidth="1"/>
    <col min="269" max="269" width="4.84375" bestFit="1" customWidth="1"/>
    <col min="270" max="270" width="6.4609375" bestFit="1" customWidth="1"/>
    <col min="271" max="271" width="11.4609375" bestFit="1" customWidth="1"/>
    <col min="272" max="272" width="10" bestFit="1" customWidth="1"/>
    <col min="273" max="273" width="9.4609375" bestFit="1" customWidth="1"/>
    <col min="274" max="274" width="6.53515625" bestFit="1" customWidth="1"/>
    <col min="275" max="275" width="11.84375" bestFit="1" customWidth="1"/>
    <col min="276" max="276" width="9.4609375" bestFit="1" customWidth="1"/>
    <col min="277" max="277" width="9" bestFit="1" customWidth="1"/>
    <col min="278" max="278" width="6.69140625" bestFit="1" customWidth="1"/>
    <col min="279" max="279" width="8.61328125" bestFit="1" customWidth="1"/>
    <col min="280" max="280" width="6.765625" bestFit="1" customWidth="1"/>
    <col min="281" max="281" width="8.4609375" bestFit="1" customWidth="1"/>
    <col min="282" max="282" width="7.3046875" bestFit="1" customWidth="1"/>
    <col min="283" max="283" width="11.07421875" bestFit="1" customWidth="1"/>
    <col min="284" max="284" width="10.15234375" bestFit="1" customWidth="1"/>
    <col min="285" max="285" width="9.4609375" bestFit="1" customWidth="1"/>
    <col min="286" max="286" width="8.23046875" bestFit="1" customWidth="1"/>
    <col min="287" max="287" width="12" bestFit="1" customWidth="1"/>
    <col min="288" max="289" width="7.921875" bestFit="1" customWidth="1"/>
    <col min="290" max="290" width="7" bestFit="1" customWidth="1"/>
    <col min="291" max="291" width="12.3046875" bestFit="1" customWidth="1"/>
    <col min="292" max="292" width="9.765625" bestFit="1" customWidth="1"/>
    <col min="293" max="293" width="6.765625" bestFit="1" customWidth="1"/>
    <col min="294" max="294" width="7.69140625" bestFit="1" customWidth="1"/>
    <col min="295" max="295" width="8.23046875" bestFit="1" customWidth="1"/>
    <col min="296" max="296" width="7.3046875" bestFit="1" customWidth="1"/>
    <col min="297" max="297" width="10.3046875" bestFit="1" customWidth="1"/>
    <col min="298" max="298" width="8.921875" bestFit="1" customWidth="1"/>
    <col min="299" max="299" width="7.07421875" bestFit="1" customWidth="1"/>
    <col min="300" max="300" width="8" bestFit="1" customWidth="1"/>
    <col min="301" max="301" width="8.53515625" bestFit="1" customWidth="1"/>
    <col min="302" max="302" width="5.4609375" bestFit="1" customWidth="1"/>
    <col min="303" max="303" width="8.921875" bestFit="1" customWidth="1"/>
    <col min="304" max="304" width="6.15234375" bestFit="1" customWidth="1"/>
    <col min="305" max="305" width="11.23046875" bestFit="1" customWidth="1"/>
    <col min="306" max="306" width="8" bestFit="1" customWidth="1"/>
    <col min="307" max="307" width="7.15234375" bestFit="1" customWidth="1"/>
    <col min="308" max="308" width="10.15234375" bestFit="1" customWidth="1"/>
    <col min="309" max="309" width="11.69140625" bestFit="1" customWidth="1"/>
    <col min="310" max="310" width="8" bestFit="1" customWidth="1"/>
    <col min="311" max="311" width="10.61328125" bestFit="1" customWidth="1"/>
    <col min="312" max="312" width="12.921875" bestFit="1" customWidth="1"/>
    <col min="313" max="313" width="8.84375" bestFit="1" customWidth="1"/>
    <col min="314" max="314" width="12.53515625" bestFit="1" customWidth="1"/>
    <col min="315" max="315" width="6.84375" bestFit="1" customWidth="1"/>
    <col min="316" max="316" width="8.53515625" bestFit="1" customWidth="1"/>
    <col min="317" max="317" width="7.61328125" bestFit="1" customWidth="1"/>
    <col min="318" max="318" width="10.765625" bestFit="1" customWidth="1"/>
    <col min="319" max="319" width="12" bestFit="1" customWidth="1"/>
    <col min="320" max="320" width="9.765625" bestFit="1" customWidth="1"/>
    <col min="321" max="321" width="13.53515625" bestFit="1" customWidth="1"/>
    <col min="322" max="322" width="11.07421875" bestFit="1" customWidth="1"/>
    <col min="323" max="323" width="10.921875" bestFit="1" customWidth="1"/>
    <col min="324" max="324" width="14.69140625" bestFit="1" customWidth="1"/>
    <col min="325" max="325" width="13.53515625" bestFit="1" customWidth="1"/>
    <col min="326" max="326" width="12.765625" bestFit="1" customWidth="1"/>
    <col min="327" max="327" width="7" bestFit="1" customWidth="1"/>
    <col min="328" max="328" width="8.15234375" bestFit="1" customWidth="1"/>
    <col min="329" max="329" width="9.921875" bestFit="1" customWidth="1"/>
    <col min="330" max="330" width="9.61328125" bestFit="1" customWidth="1"/>
    <col min="331" max="331" width="7.4609375" bestFit="1" customWidth="1"/>
    <col min="332" max="332" width="8.921875" bestFit="1" customWidth="1"/>
    <col min="333" max="333" width="11.3046875" bestFit="1" customWidth="1"/>
    <col min="334" max="334" width="12.23046875" bestFit="1" customWidth="1"/>
    <col min="335" max="335" width="14.53515625" bestFit="1" customWidth="1"/>
    <col min="336" max="336" width="10.61328125" bestFit="1" customWidth="1"/>
    <col min="337" max="337" width="12.921875" bestFit="1" customWidth="1"/>
    <col min="338" max="338" width="13.23046875" bestFit="1" customWidth="1"/>
    <col min="339" max="339" width="7.3046875" bestFit="1" customWidth="1"/>
    <col min="340" max="340" width="13.61328125" bestFit="1" customWidth="1"/>
    <col min="341" max="341" width="12.3046875" bestFit="1" customWidth="1"/>
    <col min="342" max="342" width="10.61328125" bestFit="1" customWidth="1"/>
    <col min="343" max="343" width="7.3046875" bestFit="1" customWidth="1"/>
    <col min="344" max="344" width="7.15234375" bestFit="1" customWidth="1"/>
    <col min="345" max="345" width="7.765625" bestFit="1" customWidth="1"/>
    <col min="346" max="346" width="16" bestFit="1" customWidth="1"/>
    <col min="347" max="347" width="15.4609375" bestFit="1" customWidth="1"/>
    <col min="348" max="348" width="11.61328125" bestFit="1" customWidth="1"/>
    <col min="349" max="349" width="8.15234375" bestFit="1" customWidth="1"/>
    <col min="350" max="350" width="8.69140625" bestFit="1" customWidth="1"/>
    <col min="351" max="351" width="8.07421875" bestFit="1" customWidth="1"/>
    <col min="352" max="352" width="10.07421875" bestFit="1" customWidth="1"/>
    <col min="353" max="353" width="7.3828125" bestFit="1" customWidth="1"/>
    <col min="354" max="354" width="13.765625" bestFit="1" customWidth="1"/>
    <col min="355" max="355" width="6.53515625" bestFit="1" customWidth="1"/>
    <col min="356" max="356" width="8.07421875" bestFit="1" customWidth="1"/>
    <col min="357" max="357" width="7" bestFit="1" customWidth="1"/>
    <col min="358" max="358" width="7.3828125" bestFit="1" customWidth="1"/>
    <col min="359" max="359" width="7.23046875" bestFit="1" customWidth="1"/>
    <col min="360" max="360" width="5.53515625" bestFit="1" customWidth="1"/>
    <col min="361" max="361" width="11.23046875" bestFit="1" customWidth="1"/>
    <col min="362" max="362" width="7.921875" bestFit="1" customWidth="1"/>
    <col min="363" max="363" width="14.07421875" bestFit="1" customWidth="1"/>
    <col min="364" max="364" width="8" bestFit="1" customWidth="1"/>
    <col min="365" max="365" width="13.3046875" bestFit="1" customWidth="1"/>
    <col min="366" max="366" width="11" bestFit="1" customWidth="1"/>
    <col min="367" max="367" width="7.23046875" bestFit="1" customWidth="1"/>
    <col min="368" max="368" width="7.921875" bestFit="1" customWidth="1"/>
    <col min="369" max="369" width="10.84375" bestFit="1" customWidth="1"/>
    <col min="370" max="370" width="10.4609375" bestFit="1" customWidth="1"/>
    <col min="371" max="371" width="6.4609375" bestFit="1" customWidth="1"/>
    <col min="372" max="372" width="6.3828125" bestFit="1" customWidth="1"/>
    <col min="373" max="373" width="9.3828125" bestFit="1" customWidth="1"/>
    <col min="374" max="374" width="6.23046875" bestFit="1" customWidth="1"/>
    <col min="375" max="375" width="7.61328125" bestFit="1" customWidth="1"/>
    <col min="376" max="376" width="8.69140625" bestFit="1" customWidth="1"/>
    <col min="377" max="377" width="8.61328125" bestFit="1" customWidth="1"/>
    <col min="378" max="378" width="15.23046875" bestFit="1" customWidth="1"/>
    <col min="379" max="379" width="9.921875" bestFit="1" customWidth="1"/>
    <col min="380" max="380" width="6.4609375" bestFit="1" customWidth="1"/>
    <col min="381" max="381" width="12.3046875" bestFit="1" customWidth="1"/>
    <col min="382" max="382" width="5.61328125" bestFit="1" customWidth="1"/>
    <col min="383" max="383" width="11.84375" bestFit="1" customWidth="1"/>
    <col min="384" max="384" width="8.07421875" bestFit="1" customWidth="1"/>
    <col min="385" max="385" width="10.84375" bestFit="1" customWidth="1"/>
    <col min="386" max="386" width="9.53515625" bestFit="1" customWidth="1"/>
    <col min="387" max="387" width="9.15234375" bestFit="1" customWidth="1"/>
    <col min="388" max="388" width="5.921875" bestFit="1" customWidth="1"/>
    <col min="389" max="389" width="9.84375" bestFit="1" customWidth="1"/>
    <col min="390" max="390" width="14.3046875" bestFit="1" customWidth="1"/>
    <col min="391" max="391" width="9.07421875" bestFit="1" customWidth="1"/>
    <col min="392" max="392" width="8.15234375" bestFit="1" customWidth="1"/>
    <col min="393" max="393" width="15.3828125" bestFit="1" customWidth="1"/>
    <col min="394" max="394" width="10.69140625" bestFit="1" customWidth="1"/>
    <col min="395" max="395" width="11.4609375" bestFit="1" customWidth="1"/>
    <col min="396" max="396" width="15.07421875" bestFit="1" customWidth="1"/>
    <col min="397" max="397" width="7.69140625" bestFit="1" customWidth="1"/>
    <col min="398" max="398" width="8.3828125" bestFit="1" customWidth="1"/>
    <col min="399" max="399" width="10.765625" bestFit="1" customWidth="1"/>
    <col min="400" max="400" width="6.07421875" bestFit="1" customWidth="1"/>
    <col min="401" max="402" width="7.07421875" bestFit="1" customWidth="1"/>
    <col min="403" max="403" width="7.53515625" bestFit="1" customWidth="1"/>
    <col min="404" max="404" width="18.84375" bestFit="1" customWidth="1"/>
    <col min="405" max="405" width="10" bestFit="1" customWidth="1"/>
    <col min="406" max="406" width="8.15234375" bestFit="1" customWidth="1"/>
    <col min="407" max="407" width="8.3046875" bestFit="1" customWidth="1"/>
    <col min="408" max="408" width="9.15234375" bestFit="1" customWidth="1"/>
    <col min="409" max="409" width="9.3828125" bestFit="1" customWidth="1"/>
    <col min="410" max="410" width="15" bestFit="1" customWidth="1"/>
    <col min="411" max="411" width="13.3046875" bestFit="1" customWidth="1"/>
    <col min="412" max="412" width="5.4609375" bestFit="1" customWidth="1"/>
    <col min="413" max="413" width="7.23046875" bestFit="1" customWidth="1"/>
    <col min="414" max="414" width="6.84375" bestFit="1" customWidth="1"/>
    <col min="415" max="415" width="11" bestFit="1" customWidth="1"/>
    <col min="416" max="416" width="9.921875" bestFit="1" customWidth="1"/>
    <col min="417" max="417" width="11.15234375" bestFit="1" customWidth="1"/>
    <col min="418" max="418" width="9.07421875" bestFit="1" customWidth="1"/>
    <col min="419" max="419" width="9.765625" bestFit="1" customWidth="1"/>
    <col min="420" max="420" width="14.3046875" bestFit="1" customWidth="1"/>
    <col min="421" max="421" width="8.765625" bestFit="1" customWidth="1"/>
    <col min="422" max="423" width="8.921875" bestFit="1" customWidth="1"/>
    <col min="424" max="424" width="7.15234375" bestFit="1" customWidth="1"/>
    <col min="425" max="425" width="5.921875" bestFit="1" customWidth="1"/>
    <col min="426" max="426" width="10.69140625" bestFit="1" customWidth="1"/>
    <col min="427" max="427" width="8.921875" bestFit="1" customWidth="1"/>
    <col min="428" max="428" width="7.84375" bestFit="1" customWidth="1"/>
    <col min="429" max="429" width="11.765625" bestFit="1" customWidth="1"/>
    <col min="430" max="430" width="9.765625" bestFit="1" customWidth="1"/>
    <col min="431" max="431" width="11.3046875" bestFit="1" customWidth="1"/>
    <col min="432" max="432" width="8.3828125" bestFit="1" customWidth="1"/>
    <col min="433" max="433" width="12.61328125" bestFit="1" customWidth="1"/>
    <col min="434" max="434" width="11.23046875" bestFit="1" customWidth="1"/>
    <col min="435" max="435" width="10.921875" bestFit="1" customWidth="1"/>
    <col min="436" max="436" width="9.84375" bestFit="1" customWidth="1"/>
    <col min="437" max="437" width="11.4609375" bestFit="1" customWidth="1"/>
    <col min="438" max="438" width="15.69140625" bestFit="1" customWidth="1"/>
    <col min="439" max="439" width="6.23046875" bestFit="1" customWidth="1"/>
    <col min="440" max="440" width="7.3046875" bestFit="1" customWidth="1"/>
    <col min="441" max="441" width="13" bestFit="1" customWidth="1"/>
    <col min="442" max="442" width="11.07421875" bestFit="1" customWidth="1"/>
    <col min="443" max="443" width="11.84375" bestFit="1" customWidth="1"/>
    <col min="444" max="444" width="14.69140625" bestFit="1" customWidth="1"/>
    <col min="445" max="445" width="13.07421875" bestFit="1" customWidth="1"/>
    <col min="446" max="446" width="9.921875" bestFit="1" customWidth="1"/>
    <col min="447" max="447" width="13.53515625" bestFit="1" customWidth="1"/>
    <col min="448" max="448" width="11.15234375" bestFit="1" customWidth="1"/>
    <col min="449" max="449" width="8.921875" bestFit="1" customWidth="1"/>
    <col min="450" max="450" width="15.61328125" bestFit="1" customWidth="1"/>
    <col min="451" max="451" width="11.23046875" bestFit="1" customWidth="1"/>
    <col min="452" max="452" width="10.15234375" bestFit="1" customWidth="1"/>
    <col min="453" max="453" width="13.921875" bestFit="1" customWidth="1"/>
    <col min="454" max="454" width="7.84375" bestFit="1" customWidth="1"/>
    <col min="455" max="455" width="9.84375" bestFit="1" customWidth="1"/>
    <col min="456" max="456" width="13.3046875" bestFit="1" customWidth="1"/>
    <col min="457" max="457" width="10.921875" bestFit="1" customWidth="1"/>
    <col min="458" max="458" width="8.53515625" bestFit="1" customWidth="1"/>
    <col min="459" max="459" width="11.23046875" bestFit="1" customWidth="1"/>
    <col min="460" max="460" width="10.15234375" bestFit="1" customWidth="1"/>
    <col min="461" max="461" width="6.84375" bestFit="1" customWidth="1"/>
    <col min="462" max="462" width="10.84375" bestFit="1" customWidth="1"/>
    <col min="463" max="463" width="7.69140625" bestFit="1" customWidth="1"/>
    <col min="464" max="464" width="10.921875" bestFit="1" customWidth="1"/>
    <col min="465" max="465" width="10.69140625" bestFit="1" customWidth="1"/>
    <col min="466" max="466" width="6.765625" bestFit="1" customWidth="1"/>
    <col min="467" max="467" width="7.53515625" bestFit="1" customWidth="1"/>
    <col min="468" max="468" width="11.3046875" bestFit="1" customWidth="1"/>
    <col min="469" max="469" width="10.3046875" bestFit="1" customWidth="1"/>
    <col min="470" max="470" width="6.921875" bestFit="1" customWidth="1"/>
    <col min="471" max="471" width="8.53515625" bestFit="1" customWidth="1"/>
    <col min="472" max="472" width="10.4609375" bestFit="1" customWidth="1"/>
    <col min="473" max="473" width="10.61328125" bestFit="1" customWidth="1"/>
    <col min="474" max="474" width="15.15234375" bestFit="1" customWidth="1"/>
    <col min="475" max="475" width="8.765625" bestFit="1" customWidth="1"/>
    <col min="476" max="476" width="7.15234375" bestFit="1" customWidth="1"/>
    <col min="477" max="477" width="11.765625" bestFit="1" customWidth="1"/>
    <col min="478" max="478" width="10.07421875" bestFit="1" customWidth="1"/>
    <col min="479" max="479" width="8.4609375" bestFit="1" customWidth="1"/>
    <col min="480" max="480" width="11.23046875" bestFit="1" customWidth="1"/>
    <col min="481" max="481" width="8.3046875" bestFit="1" customWidth="1"/>
    <col min="482" max="482" width="6.765625" bestFit="1" customWidth="1"/>
    <col min="483" max="483" width="6.3828125" bestFit="1" customWidth="1"/>
    <col min="484" max="484" width="9.3046875" bestFit="1" customWidth="1"/>
    <col min="485" max="485" width="6.765625" bestFit="1" customWidth="1"/>
    <col min="486" max="486" width="9.84375" bestFit="1" customWidth="1"/>
    <col min="487" max="487" width="10" bestFit="1" customWidth="1"/>
    <col min="488" max="488" width="11" bestFit="1" customWidth="1"/>
    <col min="489" max="489" width="11.53515625" bestFit="1" customWidth="1"/>
    <col min="490" max="490" width="9.07421875" bestFit="1" customWidth="1"/>
    <col min="491" max="491" width="14.765625" bestFit="1" customWidth="1"/>
    <col min="492" max="492" width="6.53515625" bestFit="1" customWidth="1"/>
    <col min="493" max="493" width="10.69140625" bestFit="1" customWidth="1"/>
    <col min="494" max="494" width="7" bestFit="1" customWidth="1"/>
    <col min="495" max="495" width="8.69140625" bestFit="1" customWidth="1"/>
    <col min="496" max="496" width="7.765625" bestFit="1" customWidth="1"/>
    <col min="497" max="497" width="4.84375" bestFit="1" customWidth="1"/>
    <col min="498" max="498" width="7.4609375" bestFit="1" customWidth="1"/>
    <col min="499" max="499" width="5.69140625" bestFit="1" customWidth="1"/>
    <col min="500" max="500" width="11" bestFit="1" customWidth="1"/>
    <col min="501" max="501" width="9.921875" bestFit="1" customWidth="1"/>
    <col min="502" max="502" width="5.23046875" bestFit="1" customWidth="1"/>
    <col min="503" max="503" width="9.84375" bestFit="1" customWidth="1"/>
    <col min="504" max="504" width="5.3046875" bestFit="1" customWidth="1"/>
    <col min="505" max="505" width="8.69140625" bestFit="1" customWidth="1"/>
    <col min="506" max="506" width="6.84375" bestFit="1" customWidth="1"/>
    <col min="507" max="507" width="10.23046875" bestFit="1" customWidth="1"/>
    <col min="508" max="508" width="8.61328125" bestFit="1" customWidth="1"/>
    <col min="509" max="509" width="13.765625" bestFit="1" customWidth="1"/>
    <col min="510" max="510" width="6.69140625" bestFit="1" customWidth="1"/>
    <col min="511" max="511" width="5.765625" bestFit="1" customWidth="1"/>
    <col min="512" max="512" width="14.07421875" bestFit="1" customWidth="1"/>
    <col min="513" max="513" width="8.3046875" bestFit="1" customWidth="1"/>
    <col min="514" max="514" width="11.53515625" bestFit="1" customWidth="1"/>
    <col min="515" max="515" width="9.921875" bestFit="1" customWidth="1"/>
    <col min="516" max="516" width="8.765625" bestFit="1" customWidth="1"/>
    <col min="517" max="517" width="10.3046875" bestFit="1" customWidth="1"/>
    <col min="518" max="518" width="9.921875" bestFit="1" customWidth="1"/>
    <col min="519" max="519" width="7.921875" bestFit="1" customWidth="1"/>
    <col min="520" max="520" width="11.921875" bestFit="1" customWidth="1"/>
    <col min="521" max="521" width="9.69140625" bestFit="1" customWidth="1"/>
    <col min="522" max="522" width="11.921875" bestFit="1" customWidth="1"/>
    <col min="523" max="523" width="16.23046875" bestFit="1" customWidth="1"/>
    <col min="524" max="525" width="9.07421875" bestFit="1" customWidth="1"/>
    <col min="526" max="526" width="11.84375" bestFit="1" customWidth="1"/>
    <col min="527" max="527" width="9.15234375" bestFit="1" customWidth="1"/>
    <col min="528" max="528" width="7.765625" bestFit="1" customWidth="1"/>
    <col min="529" max="529" width="7.4609375" bestFit="1" customWidth="1"/>
    <col min="530" max="530" width="11.07421875" bestFit="1" customWidth="1"/>
    <col min="531" max="531" width="7" bestFit="1" customWidth="1"/>
    <col min="532" max="532" width="10.07421875" bestFit="1" customWidth="1"/>
    <col min="533" max="533" width="9.921875" bestFit="1" customWidth="1"/>
    <col min="534" max="534" width="10.84375" bestFit="1" customWidth="1"/>
    <col min="535" max="535" width="11.84375" bestFit="1" customWidth="1"/>
    <col min="536" max="536" width="8" bestFit="1" customWidth="1"/>
    <col min="537" max="537" width="4.84375" bestFit="1" customWidth="1"/>
    <col min="538" max="538" width="7.84375" bestFit="1" customWidth="1"/>
    <col min="539" max="539" width="5.765625" bestFit="1" customWidth="1"/>
    <col min="540" max="540" width="11.3046875" bestFit="1" customWidth="1"/>
  </cols>
  <sheetData>
    <row r="3" spans="1:16" x14ac:dyDescent="0.35">
      <c r="A3" s="3" t="s">
        <v>8291</v>
      </c>
      <c r="B3" t="s">
        <v>8297</v>
      </c>
      <c r="D3" t="s">
        <v>8305</v>
      </c>
      <c r="G3" s="3" t="s">
        <v>8291</v>
      </c>
      <c r="H3" t="s">
        <v>8297</v>
      </c>
      <c r="I3" t="s">
        <v>8311</v>
      </c>
      <c r="J3" t="s">
        <v>8298</v>
      </c>
      <c r="L3" t="s">
        <v>9</v>
      </c>
      <c r="M3" t="s">
        <v>1</v>
      </c>
      <c r="N3" t="s">
        <v>8314</v>
      </c>
      <c r="O3" t="s">
        <v>8315</v>
      </c>
      <c r="P3" t="s">
        <v>3</v>
      </c>
    </row>
    <row r="4" spans="1:16" x14ac:dyDescent="0.35">
      <c r="A4" s="4" t="s">
        <v>225</v>
      </c>
      <c r="B4" s="5">
        <v>19511</v>
      </c>
      <c r="D4" t="s">
        <v>225</v>
      </c>
      <c r="E4">
        <f>GETPIVOTDATA("[Measures].[Sum of Sales]",$A$3,"[superstore].[State]","[superstore].[State].&amp;[Alabama]")</f>
        <v>19511</v>
      </c>
      <c r="G4" s="4" t="s">
        <v>34</v>
      </c>
      <c r="H4" s="5"/>
      <c r="I4" s="5"/>
      <c r="J4" s="5"/>
      <c r="L4" s="4" t="s">
        <v>34</v>
      </c>
      <c r="M4" s="4" t="s">
        <v>27</v>
      </c>
      <c r="N4" s="5">
        <v>175857</v>
      </c>
      <c r="O4" s="5">
        <v>7.429718875502038E-2</v>
      </c>
      <c r="P4" s="5">
        <v>30439</v>
      </c>
    </row>
    <row r="5" spans="1:16" x14ac:dyDescent="0.35">
      <c r="A5" s="4" t="s">
        <v>199</v>
      </c>
      <c r="B5" s="5">
        <v>35283</v>
      </c>
      <c r="D5" t="s">
        <v>199</v>
      </c>
      <c r="E5">
        <f>GETPIVOTDATA("[Measures].[Sum of Sales]",$A$3,"[superstore].[State]","[superstore].[State].&amp;[Arizona]")</f>
        <v>35283</v>
      </c>
      <c r="G5" s="16" t="s">
        <v>6605</v>
      </c>
      <c r="H5" s="5">
        <v>51</v>
      </c>
      <c r="I5" s="5">
        <v>0</v>
      </c>
      <c r="J5" s="5">
        <v>13</v>
      </c>
      <c r="L5" s="4" t="s">
        <v>34</v>
      </c>
      <c r="M5" s="4" t="s">
        <v>88</v>
      </c>
      <c r="N5" s="5">
        <v>112690</v>
      </c>
      <c r="O5" s="5">
        <v>6.6666666666666555E-2</v>
      </c>
      <c r="P5" s="5">
        <v>17494</v>
      </c>
    </row>
    <row r="6" spans="1:16" x14ac:dyDescent="0.35">
      <c r="A6" s="4" t="s">
        <v>1016</v>
      </c>
      <c r="B6" s="5">
        <v>11678</v>
      </c>
      <c r="D6" t="s">
        <v>1016</v>
      </c>
      <c r="E6">
        <f>GETPIVOTDATA("[Measures].[Sum of Sales]",$A$3,"[superstore].[State]","[superstore].[State].&amp;[Arkansas]")</f>
        <v>11678</v>
      </c>
      <c r="G6" s="16" t="s">
        <v>5162</v>
      </c>
      <c r="H6" s="5">
        <v>265</v>
      </c>
      <c r="I6" s="5">
        <v>0.13333333333333333</v>
      </c>
      <c r="J6" s="5">
        <v>34</v>
      </c>
      <c r="L6" s="4" t="s">
        <v>34</v>
      </c>
      <c r="M6" s="4" t="s">
        <v>572</v>
      </c>
      <c r="N6" s="5">
        <v>47521</v>
      </c>
      <c r="O6" s="5">
        <v>7.9999999999999918E-2</v>
      </c>
      <c r="P6" s="5">
        <v>6378</v>
      </c>
    </row>
    <row r="7" spans="1:16" x14ac:dyDescent="0.35">
      <c r="A7" s="4" t="s">
        <v>34</v>
      </c>
      <c r="B7" s="5">
        <v>457731</v>
      </c>
      <c r="D7" t="s">
        <v>34</v>
      </c>
      <c r="E7">
        <f>GETPIVOTDATA("[Measures].[Sum of Sales]",$A$3,"[superstore].[State]","[superstore].[State].&amp;[California]")</f>
        <v>457731</v>
      </c>
      <c r="G7" s="16" t="s">
        <v>505</v>
      </c>
      <c r="H7" s="5">
        <v>445</v>
      </c>
      <c r="I7" s="5">
        <v>0.2</v>
      </c>
      <c r="J7" s="5">
        <v>44</v>
      </c>
      <c r="L7" s="4" t="s">
        <v>8313</v>
      </c>
      <c r="M7" s="4" t="s">
        <v>171</v>
      </c>
      <c r="N7" s="5">
        <v>256397</v>
      </c>
      <c r="O7" s="5">
        <v>5.6174863387978322E-2</v>
      </c>
      <c r="P7" s="5">
        <v>62019</v>
      </c>
    </row>
    <row r="8" spans="1:16" x14ac:dyDescent="0.35">
      <c r="A8" s="4" t="s">
        <v>285</v>
      </c>
      <c r="B8" s="5">
        <v>32110</v>
      </c>
      <c r="D8" t="s">
        <v>285</v>
      </c>
      <c r="E8">
        <f>GETPIVOTDATA("[Measures].[Sum of Sales]",$A$3,"[superstore].[State]","[superstore].[State].&amp;[Colorado]")</f>
        <v>32110</v>
      </c>
      <c r="G8" s="16" t="s">
        <v>2578</v>
      </c>
      <c r="H8" s="5">
        <v>3827</v>
      </c>
      <c r="I8" s="5">
        <v>8.2352941176470587E-2</v>
      </c>
      <c r="J8" s="5">
        <v>764</v>
      </c>
      <c r="L8" s="4" t="s">
        <v>8313</v>
      </c>
      <c r="M8" s="4" t="s">
        <v>1556</v>
      </c>
      <c r="N8" s="5">
        <v>9065</v>
      </c>
      <c r="O8" s="5">
        <v>0.06</v>
      </c>
      <c r="P8" s="5">
        <v>994</v>
      </c>
    </row>
    <row r="9" spans="1:16" x14ac:dyDescent="0.35">
      <c r="A9" s="4" t="s">
        <v>461</v>
      </c>
      <c r="B9" s="5">
        <v>13386</v>
      </c>
      <c r="D9" t="s">
        <v>461</v>
      </c>
      <c r="E9">
        <f>GETPIVOTDATA("[Measures].[Sum of Sales]",$A$3,"[superstore].[State]","[superstore].[State].&amp;[Connecticut]")</f>
        <v>13386</v>
      </c>
      <c r="G9" s="16" t="s">
        <v>4469</v>
      </c>
      <c r="H9" s="5">
        <v>319</v>
      </c>
      <c r="I9" s="5">
        <v>0</v>
      </c>
      <c r="J9" s="5">
        <v>87</v>
      </c>
      <c r="L9" s="4" t="s">
        <v>8313</v>
      </c>
      <c r="M9" s="4" t="s">
        <v>700</v>
      </c>
      <c r="N9" s="5">
        <v>8525</v>
      </c>
      <c r="O9" s="5">
        <v>4.9999999999999996E-2</v>
      </c>
      <c r="P9" s="5">
        <v>1361</v>
      </c>
    </row>
    <row r="10" spans="1:16" x14ac:dyDescent="0.35">
      <c r="A10" s="4" t="s">
        <v>161</v>
      </c>
      <c r="B10" s="5">
        <v>27453</v>
      </c>
      <c r="D10" t="s">
        <v>161</v>
      </c>
      <c r="E10">
        <f>GETPIVOTDATA("[Measures].[Sum of Sales]",$A$3,"[superstore].[State]","[superstore].[State].&amp;[Delaware]")</f>
        <v>27453</v>
      </c>
      <c r="G10" s="16" t="s">
        <v>1249</v>
      </c>
      <c r="H10" s="5">
        <v>1221</v>
      </c>
      <c r="I10" s="5">
        <v>0.10000000000000002</v>
      </c>
      <c r="J10" s="5">
        <v>337</v>
      </c>
      <c r="L10" s="4" t="s">
        <v>77</v>
      </c>
      <c r="M10" s="4" t="s">
        <v>122</v>
      </c>
      <c r="N10" s="5">
        <v>64504</v>
      </c>
      <c r="O10" s="9">
        <v>0.37968169761273235</v>
      </c>
      <c r="P10" s="5">
        <v>-10147</v>
      </c>
    </row>
    <row r="11" spans="1:16" x14ac:dyDescent="0.35">
      <c r="A11" s="4" t="s">
        <v>2324</v>
      </c>
      <c r="B11" s="5">
        <v>2866</v>
      </c>
      <c r="D11" t="s">
        <v>2324</v>
      </c>
      <c r="E11">
        <f>GETPIVOTDATA("[Measures].[Sum of Sales]",$A$3,"[superstore].[State]","[superstore].[State].&amp;[District of Columbia]")</f>
        <v>2866</v>
      </c>
      <c r="G11" s="16" t="s">
        <v>3689</v>
      </c>
      <c r="H11" s="5">
        <v>423</v>
      </c>
      <c r="I11" s="5">
        <v>0</v>
      </c>
      <c r="J11" s="5">
        <v>110</v>
      </c>
      <c r="L11" s="4" t="s">
        <v>77</v>
      </c>
      <c r="M11" s="4" t="s">
        <v>417</v>
      </c>
      <c r="N11" s="5">
        <v>21848</v>
      </c>
      <c r="O11" s="9">
        <v>0.38305084745762707</v>
      </c>
      <c r="P11" s="5">
        <v>-7300</v>
      </c>
    </row>
    <row r="12" spans="1:16" x14ac:dyDescent="0.35">
      <c r="A12" s="4" t="s">
        <v>40</v>
      </c>
      <c r="B12" s="5">
        <v>89479</v>
      </c>
      <c r="D12" t="s">
        <v>40</v>
      </c>
      <c r="E12">
        <f>GETPIVOTDATA("[Measures].[Sum of Sales]",$A$3,"[superstore].[State]","[superstore].[State].&amp;[Florida]")</f>
        <v>89479</v>
      </c>
      <c r="G12" s="16" t="s">
        <v>5793</v>
      </c>
      <c r="H12" s="5">
        <v>3132</v>
      </c>
      <c r="I12" s="5">
        <v>0.15000000000000002</v>
      </c>
      <c r="J12" s="5">
        <v>545</v>
      </c>
      <c r="L12" s="4" t="s">
        <v>77</v>
      </c>
      <c r="M12" s="4" t="s">
        <v>498</v>
      </c>
      <c r="N12" s="5">
        <v>20129</v>
      </c>
      <c r="O12" s="9">
        <v>0.35859872611465005</v>
      </c>
      <c r="P12" s="5">
        <v>-2842</v>
      </c>
    </row>
    <row r="13" spans="1:16" x14ac:dyDescent="0.35">
      <c r="A13" s="4" t="s">
        <v>761</v>
      </c>
      <c r="B13" s="5">
        <v>49103</v>
      </c>
      <c r="D13" t="s">
        <v>761</v>
      </c>
      <c r="E13">
        <f>GETPIVOTDATA("[Measures].[Sum of Sales]",$A$3,"[superstore].[State]","[superstore].[State].&amp;[Georgia]")</f>
        <v>49103</v>
      </c>
      <c r="G13" s="16" t="s">
        <v>4795</v>
      </c>
      <c r="H13" s="5">
        <v>240</v>
      </c>
      <c r="I13" s="5">
        <v>0.04</v>
      </c>
      <c r="J13" s="5">
        <v>99</v>
      </c>
      <c r="K13" s="5"/>
      <c r="L13" s="4" t="s">
        <v>69</v>
      </c>
      <c r="M13" s="4" t="s">
        <v>65</v>
      </c>
      <c r="N13" s="5">
        <v>119552</v>
      </c>
      <c r="O13" s="5">
        <v>6.4953271028037232E-2</v>
      </c>
      <c r="P13" s="5">
        <v>29144</v>
      </c>
    </row>
    <row r="14" spans="1:16" x14ac:dyDescent="0.35">
      <c r="A14" s="4" t="s">
        <v>1677</v>
      </c>
      <c r="B14" s="5">
        <v>4380</v>
      </c>
      <c r="D14" t="s">
        <v>1677</v>
      </c>
      <c r="E14">
        <f>GETPIVOTDATA("[Measures].[Sum of Sales]",$A$3,"[superstore].[State]","[superstore].[State].&amp;[Idaho]")</f>
        <v>4380</v>
      </c>
      <c r="G14" s="16" t="s">
        <v>7880</v>
      </c>
      <c r="H14" s="5">
        <v>808</v>
      </c>
      <c r="I14" s="5">
        <v>0.1</v>
      </c>
      <c r="J14" s="5">
        <v>101</v>
      </c>
      <c r="K14" s="5"/>
      <c r="L14" s="4" t="s">
        <v>69</v>
      </c>
      <c r="M14" s="4" t="s">
        <v>2069</v>
      </c>
      <c r="N14" s="5">
        <v>3791</v>
      </c>
      <c r="O14" s="5">
        <v>6.6666666666666666E-2</v>
      </c>
      <c r="P14" s="5">
        <v>611</v>
      </c>
    </row>
    <row r="15" spans="1:16" x14ac:dyDescent="0.35">
      <c r="A15" s="4" t="s">
        <v>139</v>
      </c>
      <c r="B15" s="5">
        <v>80162</v>
      </c>
      <c r="D15" t="s">
        <v>139</v>
      </c>
      <c r="E15">
        <f>GETPIVOTDATA("[Measures].[Sum of Sales]",$A$3,"[superstore].[State]","[superstore].[State].&amp;[Illinois]")</f>
        <v>80162</v>
      </c>
      <c r="G15" s="16" t="s">
        <v>5306</v>
      </c>
      <c r="H15" s="5">
        <v>636</v>
      </c>
      <c r="I15" s="5">
        <v>6.6666666666666666E-2</v>
      </c>
      <c r="J15" s="5">
        <v>107</v>
      </c>
      <c r="K15" s="5"/>
      <c r="L15" s="4" t="s">
        <v>69</v>
      </c>
      <c r="M15" s="4" t="s">
        <v>818</v>
      </c>
      <c r="N15" s="5">
        <v>3455</v>
      </c>
      <c r="O15" s="5">
        <v>8.5714285714285729E-2</v>
      </c>
      <c r="P15" s="5">
        <v>1251</v>
      </c>
    </row>
    <row r="16" spans="1:16" x14ac:dyDescent="0.35">
      <c r="A16" s="4" t="s">
        <v>167</v>
      </c>
      <c r="B16" s="5">
        <v>53549</v>
      </c>
      <c r="D16" t="s">
        <v>167</v>
      </c>
      <c r="E16">
        <f>GETPIVOTDATA("[Measures].[Sum of Sales]",$A$3,"[superstore].[State]","[superstore].[State].&amp;[Indiana]")</f>
        <v>53549</v>
      </c>
      <c r="G16" s="16" t="s">
        <v>3634</v>
      </c>
      <c r="H16" s="5">
        <v>1228</v>
      </c>
      <c r="I16" s="5">
        <v>0.10000000000000002</v>
      </c>
      <c r="J16" s="5">
        <v>340</v>
      </c>
      <c r="K16" s="5"/>
    </row>
    <row r="17" spans="1:18" x14ac:dyDescent="0.35">
      <c r="A17" s="4" t="s">
        <v>304</v>
      </c>
      <c r="B17" s="5">
        <v>4577</v>
      </c>
      <c r="D17" t="s">
        <v>304</v>
      </c>
      <c r="E17">
        <f>GETPIVOTDATA("[Measures].[Sum of Sales]",$A$3,"[superstore].[State]","[superstore].[State].&amp;[Iowa]")</f>
        <v>4577</v>
      </c>
      <c r="G17" s="16" t="s">
        <v>3108</v>
      </c>
      <c r="H17" s="5">
        <v>115</v>
      </c>
      <c r="I17" s="5">
        <v>0</v>
      </c>
      <c r="J17" s="5">
        <v>30</v>
      </c>
      <c r="K17" s="5"/>
      <c r="O17" s="3" t="s">
        <v>8291</v>
      </c>
      <c r="P17" t="s">
        <v>8316</v>
      </c>
      <c r="Q17" t="s">
        <v>8298</v>
      </c>
      <c r="R17" t="s">
        <v>8317</v>
      </c>
    </row>
    <row r="18" spans="1:18" x14ac:dyDescent="0.35">
      <c r="A18" s="4" t="s">
        <v>2166</v>
      </c>
      <c r="B18" s="5">
        <v>2916</v>
      </c>
      <c r="D18" t="s">
        <v>2166</v>
      </c>
      <c r="E18">
        <f>GETPIVOTDATA("[Measures].[Sum of Sales]",$A$3,"[superstore].[State]","[superstore].[State].&amp;[Kansas]")</f>
        <v>2916</v>
      </c>
      <c r="G18" s="16" t="s">
        <v>552</v>
      </c>
      <c r="H18" s="5">
        <v>223</v>
      </c>
      <c r="I18" s="5">
        <v>6.6666666666666666E-2</v>
      </c>
      <c r="J18" s="5">
        <v>76</v>
      </c>
      <c r="K18" s="5"/>
      <c r="O18" s="4" t="s">
        <v>34</v>
      </c>
      <c r="P18" s="5"/>
      <c r="Q18" s="5"/>
      <c r="R18" s="5"/>
    </row>
    <row r="19" spans="1:18" x14ac:dyDescent="0.35">
      <c r="A19" s="4" t="s">
        <v>21</v>
      </c>
      <c r="B19" s="5">
        <v>36598</v>
      </c>
      <c r="D19" t="s">
        <v>21</v>
      </c>
      <c r="E19">
        <f>GETPIVOTDATA("[Measures].[Sum of Sales]",$A$3,"[superstore].[State]","[superstore].[State].&amp;[Kentucky]")</f>
        <v>36598</v>
      </c>
      <c r="G19" s="16" t="s">
        <v>4599</v>
      </c>
      <c r="H19" s="5">
        <v>4290</v>
      </c>
      <c r="I19" s="5">
        <v>7.5000000000000011E-2</v>
      </c>
      <c r="J19" s="5">
        <v>458</v>
      </c>
      <c r="K19" s="5"/>
      <c r="O19" s="16" t="s">
        <v>27</v>
      </c>
      <c r="P19" s="5">
        <v>175857</v>
      </c>
      <c r="Q19" s="5">
        <v>30439</v>
      </c>
      <c r="R19" s="5">
        <v>7.429718875502038E-2</v>
      </c>
    </row>
    <row r="20" spans="1:18" x14ac:dyDescent="0.35">
      <c r="A20" s="4" t="s">
        <v>454</v>
      </c>
      <c r="B20" s="5">
        <v>9219</v>
      </c>
      <c r="D20" t="s">
        <v>454</v>
      </c>
      <c r="E20">
        <f>GETPIVOTDATA("[Measures].[Sum of Sales]",$A$3,"[superstore].[State]","[superstore].[State].&amp;[Louisiana]")</f>
        <v>9219</v>
      </c>
      <c r="G20" s="16" t="s">
        <v>1804</v>
      </c>
      <c r="H20" s="5">
        <v>3365</v>
      </c>
      <c r="I20" s="5">
        <v>7.1428571428571425E-2</v>
      </c>
      <c r="J20" s="5">
        <v>836</v>
      </c>
      <c r="K20" s="5"/>
      <c r="O20" s="16" t="s">
        <v>572</v>
      </c>
      <c r="P20" s="5">
        <v>47521</v>
      </c>
      <c r="Q20" s="5">
        <v>6378</v>
      </c>
      <c r="R20" s="5">
        <v>7.9999999999999918E-2</v>
      </c>
    </row>
    <row r="21" spans="1:18" x14ac:dyDescent="0.35">
      <c r="A21" s="4" t="s">
        <v>5569</v>
      </c>
      <c r="B21" s="5">
        <v>1270</v>
      </c>
      <c r="D21" t="s">
        <v>5569</v>
      </c>
      <c r="E21">
        <f>GETPIVOTDATA("[Measures].[Sum of Sales]",$A$3,"[superstore].[State]","[superstore].[State].&amp;[Maine]")</f>
        <v>1270</v>
      </c>
      <c r="G21" s="16" t="s">
        <v>3129</v>
      </c>
      <c r="H21" s="5">
        <v>75</v>
      </c>
      <c r="I21" s="5">
        <v>0</v>
      </c>
      <c r="J21" s="5">
        <v>35</v>
      </c>
      <c r="K21" s="5"/>
      <c r="O21" s="16" t="s">
        <v>88</v>
      </c>
      <c r="P21" s="5">
        <v>112690</v>
      </c>
      <c r="Q21" s="5">
        <v>17494</v>
      </c>
      <c r="R21" s="5">
        <v>6.6666666666666555E-2</v>
      </c>
    </row>
    <row r="22" spans="1:18" x14ac:dyDescent="0.35">
      <c r="A22" s="4" t="s">
        <v>1549</v>
      </c>
      <c r="B22" s="5">
        <v>23707</v>
      </c>
      <c r="D22" t="s">
        <v>1549</v>
      </c>
      <c r="E22">
        <f>GETPIVOTDATA("[Measures].[Sum of Sales]",$A$3,"[superstore].[State]","[superstore].[State].&amp;[Maryland]")</f>
        <v>23707</v>
      </c>
      <c r="G22" s="16" t="s">
        <v>7913</v>
      </c>
      <c r="H22" s="5">
        <v>4</v>
      </c>
      <c r="I22" s="5">
        <v>0</v>
      </c>
      <c r="J22" s="5">
        <v>1</v>
      </c>
      <c r="K22" s="5"/>
      <c r="O22" s="4" t="s">
        <v>8313</v>
      </c>
      <c r="P22" s="5"/>
      <c r="Q22" s="5"/>
      <c r="R22" s="5"/>
    </row>
    <row r="23" spans="1:18" x14ac:dyDescent="0.35">
      <c r="A23" s="4" t="s">
        <v>744</v>
      </c>
      <c r="B23" s="5">
        <v>28639</v>
      </c>
      <c r="D23" t="s">
        <v>744</v>
      </c>
      <c r="E23">
        <f>GETPIVOTDATA("[Measures].[Sum of Sales]",$A$3,"[superstore].[State]","[superstore].[State].&amp;[Massachusetts]")</f>
        <v>28639</v>
      </c>
      <c r="G23" s="16" t="s">
        <v>386</v>
      </c>
      <c r="H23" s="5">
        <v>6074</v>
      </c>
      <c r="I23" s="5">
        <v>7.3809523809523839E-2</v>
      </c>
      <c r="J23" s="5">
        <v>1217</v>
      </c>
      <c r="K23" s="5"/>
      <c r="O23" s="16" t="s">
        <v>1556</v>
      </c>
      <c r="P23" s="5">
        <v>9065</v>
      </c>
      <c r="Q23" s="5">
        <v>994</v>
      </c>
      <c r="R23" s="5">
        <v>0.06</v>
      </c>
    </row>
    <row r="24" spans="1:18" x14ac:dyDescent="0.35">
      <c r="A24" s="4" t="s">
        <v>156</v>
      </c>
      <c r="B24" s="5">
        <v>76281</v>
      </c>
      <c r="D24" t="s">
        <v>156</v>
      </c>
      <c r="E24">
        <f>GETPIVOTDATA("[Measures].[Sum of Sales]",$A$3,"[superstore].[State]","[superstore].[State].&amp;[Michigan]")</f>
        <v>76281</v>
      </c>
      <c r="G24" s="16" t="s">
        <v>7161</v>
      </c>
      <c r="H24" s="5">
        <v>2061</v>
      </c>
      <c r="I24" s="5">
        <v>6.6666666666666666E-2</v>
      </c>
      <c r="J24" s="5">
        <v>292</v>
      </c>
      <c r="K24" s="5"/>
      <c r="O24" s="16" t="s">
        <v>700</v>
      </c>
      <c r="P24" s="5">
        <v>8525</v>
      </c>
      <c r="Q24" s="5">
        <v>1361</v>
      </c>
      <c r="R24" s="5">
        <v>4.9999999999999996E-2</v>
      </c>
    </row>
    <row r="25" spans="1:18" x14ac:dyDescent="0.35">
      <c r="A25" s="4" t="s">
        <v>151</v>
      </c>
      <c r="B25" s="5">
        <v>29865</v>
      </c>
      <c r="D25" t="s">
        <v>151</v>
      </c>
      <c r="E25">
        <f>GETPIVOTDATA("[Measures].[Sum of Sales]",$A$3,"[superstore].[State]","[superstore].[State].&amp;[Minnesota]")</f>
        <v>29865</v>
      </c>
      <c r="G25" s="16" t="s">
        <v>88</v>
      </c>
      <c r="H25" s="5">
        <v>112690</v>
      </c>
      <c r="I25" s="5">
        <v>6.6666666666666555E-2</v>
      </c>
      <c r="J25" s="5">
        <v>17494</v>
      </c>
      <c r="K25" s="5"/>
      <c r="O25" s="16" t="s">
        <v>171</v>
      </c>
      <c r="P25" s="5">
        <v>256397</v>
      </c>
      <c r="Q25" s="5">
        <v>62019</v>
      </c>
      <c r="R25" s="5">
        <v>5.6174863387978322E-2</v>
      </c>
    </row>
    <row r="26" spans="1:18" x14ac:dyDescent="0.35">
      <c r="A26" s="4" t="s">
        <v>887</v>
      </c>
      <c r="B26" s="5">
        <v>10772</v>
      </c>
      <c r="D26" t="s">
        <v>887</v>
      </c>
      <c r="E26">
        <f>GETPIVOTDATA("[Measures].[Sum of Sales]",$A$3,"[superstore].[State]","[superstore].[State].&amp;[Mississippi]")</f>
        <v>10772</v>
      </c>
      <c r="G26" s="16" t="s">
        <v>572</v>
      </c>
      <c r="H26" s="5">
        <v>47521</v>
      </c>
      <c r="I26" s="5">
        <v>7.9999999999999918E-2</v>
      </c>
      <c r="J26" s="5">
        <v>6378</v>
      </c>
      <c r="K26" s="5"/>
      <c r="O26" s="4" t="s">
        <v>77</v>
      </c>
      <c r="P26" s="5"/>
      <c r="Q26" s="5"/>
      <c r="R26" s="5"/>
    </row>
    <row r="27" spans="1:18" x14ac:dyDescent="0.35">
      <c r="A27" s="4" t="s">
        <v>368</v>
      </c>
      <c r="B27" s="5">
        <v>22207</v>
      </c>
      <c r="D27" t="s">
        <v>368</v>
      </c>
      <c r="E27">
        <f>GETPIVOTDATA("[Measures].[Sum of Sales]",$A$3,"[superstore].[State]","[superstore].[State].&amp;[Missouri]")</f>
        <v>22207</v>
      </c>
      <c r="G27" s="16" t="s">
        <v>4520</v>
      </c>
      <c r="H27" s="5">
        <v>90</v>
      </c>
      <c r="I27" s="5">
        <v>0.1</v>
      </c>
      <c r="J27" s="5">
        <v>43</v>
      </c>
      <c r="K27" s="5"/>
      <c r="O27" s="16" t="s">
        <v>498</v>
      </c>
      <c r="P27" s="5">
        <v>20129</v>
      </c>
      <c r="Q27" s="5">
        <v>-2842</v>
      </c>
      <c r="R27" s="5">
        <v>0.35859872611465005</v>
      </c>
    </row>
    <row r="28" spans="1:18" x14ac:dyDescent="0.35">
      <c r="A28" s="4" t="s">
        <v>1050</v>
      </c>
      <c r="B28" s="5">
        <v>5589</v>
      </c>
      <c r="D28" t="s">
        <v>1050</v>
      </c>
      <c r="E28">
        <f>GETPIVOTDATA("[Measures].[Sum of Sales]",$A$3,"[superstore].[State]","[superstore].[State].&amp;[Montana]")</f>
        <v>5589</v>
      </c>
      <c r="G28" s="16" t="s">
        <v>2677</v>
      </c>
      <c r="H28" s="5">
        <v>980</v>
      </c>
      <c r="I28" s="5">
        <v>0.10555555555555556</v>
      </c>
      <c r="J28" s="5">
        <v>70</v>
      </c>
      <c r="K28" s="5"/>
      <c r="O28" s="16" t="s">
        <v>122</v>
      </c>
      <c r="P28" s="5">
        <v>64504</v>
      </c>
      <c r="Q28" s="5">
        <v>-10147</v>
      </c>
      <c r="R28" s="5">
        <v>0.37968169761273235</v>
      </c>
    </row>
    <row r="29" spans="1:18" x14ac:dyDescent="0.35">
      <c r="A29" s="4" t="s">
        <v>98</v>
      </c>
      <c r="B29" s="5">
        <v>7464</v>
      </c>
      <c r="D29" t="s">
        <v>98</v>
      </c>
      <c r="E29">
        <f>GETPIVOTDATA("[Measures].[Sum of Sales]",$A$3,"[superstore].[State]","[superstore].[State].&amp;[Nebraska]")</f>
        <v>7464</v>
      </c>
      <c r="G29" s="16" t="s">
        <v>6134</v>
      </c>
      <c r="H29" s="5">
        <v>729</v>
      </c>
      <c r="I29" s="5">
        <v>9.375E-2</v>
      </c>
      <c r="J29" s="5">
        <v>271</v>
      </c>
      <c r="K29" s="5"/>
      <c r="O29" s="16" t="s">
        <v>417</v>
      </c>
      <c r="P29" s="5">
        <v>21848</v>
      </c>
      <c r="Q29" s="5">
        <v>-7300</v>
      </c>
      <c r="R29" s="5">
        <v>0.38305084745762707</v>
      </c>
    </row>
    <row r="30" spans="1:18" x14ac:dyDescent="0.35">
      <c r="A30" s="4" t="s">
        <v>831</v>
      </c>
      <c r="B30" s="5">
        <v>16729</v>
      </c>
      <c r="D30" t="s">
        <v>831</v>
      </c>
      <c r="E30">
        <f>GETPIVOTDATA("[Measures].[Sum of Sales]",$A$3,"[superstore].[State]","[superstore].[State].&amp;[Nevada]")</f>
        <v>16729</v>
      </c>
      <c r="G30" s="16" t="s">
        <v>2078</v>
      </c>
      <c r="H30" s="5">
        <v>7312</v>
      </c>
      <c r="I30" s="5">
        <v>0.12307692307692307</v>
      </c>
      <c r="J30" s="5">
        <v>2068</v>
      </c>
      <c r="K30" s="5"/>
      <c r="O30" s="4" t="s">
        <v>69</v>
      </c>
      <c r="P30" s="5"/>
      <c r="Q30" s="5"/>
      <c r="R30" s="5"/>
    </row>
    <row r="31" spans="1:18" x14ac:dyDescent="0.35">
      <c r="A31" s="4" t="s">
        <v>1529</v>
      </c>
      <c r="B31" s="5">
        <v>7294</v>
      </c>
      <c r="D31" t="s">
        <v>1529</v>
      </c>
      <c r="E31">
        <f>GETPIVOTDATA("[Measures].[Sum of Sales]",$A$3,"[superstore].[State]","[superstore].[State].&amp;[New Hampshire]")</f>
        <v>7294</v>
      </c>
      <c r="G31" s="16" t="s">
        <v>347</v>
      </c>
      <c r="H31" s="5">
        <v>733</v>
      </c>
      <c r="I31" s="5">
        <v>2.8571428571428574E-2</v>
      </c>
      <c r="J31" s="5">
        <v>317</v>
      </c>
      <c r="K31" s="5"/>
      <c r="O31" s="16" t="s">
        <v>2069</v>
      </c>
      <c r="P31" s="5">
        <v>3791</v>
      </c>
      <c r="Q31" s="5">
        <v>611</v>
      </c>
      <c r="R31" s="5">
        <v>6.6666666666666666E-2</v>
      </c>
    </row>
    <row r="32" spans="1:18" x14ac:dyDescent="0.35">
      <c r="A32" s="4" t="s">
        <v>485</v>
      </c>
      <c r="B32" s="5">
        <v>35763</v>
      </c>
      <c r="D32" t="s">
        <v>485</v>
      </c>
      <c r="E32">
        <f>GETPIVOTDATA("[Measures].[Sum of Sales]",$A$3,"[superstore].[State]","[superstore].[State].&amp;[New Jersey]")</f>
        <v>35763</v>
      </c>
      <c r="G32" s="16" t="s">
        <v>3138</v>
      </c>
      <c r="H32" s="5">
        <v>1944</v>
      </c>
      <c r="I32" s="5">
        <v>4.2857142857142864E-2</v>
      </c>
      <c r="J32" s="5">
        <v>374</v>
      </c>
      <c r="K32" s="5"/>
      <c r="O32" s="16" t="s">
        <v>818</v>
      </c>
      <c r="P32" s="5">
        <v>3455</v>
      </c>
      <c r="Q32" s="5">
        <v>1251</v>
      </c>
      <c r="R32" s="5">
        <v>8.5714285714285729E-2</v>
      </c>
    </row>
    <row r="33" spans="1:18" x14ac:dyDescent="0.35">
      <c r="A33" s="4" t="s">
        <v>413</v>
      </c>
      <c r="B33" s="5">
        <v>4779</v>
      </c>
      <c r="D33" t="s">
        <v>413</v>
      </c>
      <c r="E33">
        <f>GETPIVOTDATA("[Measures].[Sum of Sales]",$A$3,"[superstore].[State]","[superstore].[State].&amp;[New Mexico]")</f>
        <v>4779</v>
      </c>
      <c r="G33" s="16" t="s">
        <v>8030</v>
      </c>
      <c r="H33" s="5">
        <v>42</v>
      </c>
      <c r="I33" s="5">
        <v>0.2</v>
      </c>
      <c r="J33" s="5">
        <v>14</v>
      </c>
      <c r="K33" s="5"/>
      <c r="O33" s="16" t="s">
        <v>65</v>
      </c>
      <c r="P33" s="5">
        <v>119552</v>
      </c>
      <c r="Q33" s="5">
        <v>29144</v>
      </c>
      <c r="R33" s="5">
        <v>6.4953271028037232E-2</v>
      </c>
    </row>
    <row r="34" spans="1:18" x14ac:dyDescent="0.35">
      <c r="A34" s="4" t="s">
        <v>175</v>
      </c>
      <c r="B34" s="5">
        <v>310914</v>
      </c>
      <c r="D34" t="s">
        <v>175</v>
      </c>
      <c r="E34">
        <f>GETPIVOTDATA("[Measures].[Sum of Sales]",$A$3,"[superstore].[State]","[superstore].[State].&amp;[New York]")</f>
        <v>310914</v>
      </c>
      <c r="G34" s="16" t="s">
        <v>4439</v>
      </c>
      <c r="H34" s="5">
        <v>1959</v>
      </c>
      <c r="I34" s="5">
        <v>0.11874999999999999</v>
      </c>
      <c r="J34" s="5">
        <v>177</v>
      </c>
      <c r="K34" s="5"/>
      <c r="O34" s="4" t="s">
        <v>8292</v>
      </c>
      <c r="P34" s="5">
        <v>843334</v>
      </c>
      <c r="Q34" s="5">
        <v>129402</v>
      </c>
      <c r="R34" s="5">
        <v>0.14381701778363867</v>
      </c>
    </row>
    <row r="35" spans="1:18" x14ac:dyDescent="0.35">
      <c r="A35" s="4" t="s">
        <v>63</v>
      </c>
      <c r="B35" s="5">
        <v>55604</v>
      </c>
      <c r="D35" t="s">
        <v>63</v>
      </c>
      <c r="E35">
        <f>GETPIVOTDATA("[Measures].[Sum of Sales]",$A$3,"[superstore].[State]","[superstore].[State].&amp;[North Carolina]")</f>
        <v>55604</v>
      </c>
      <c r="G35" s="16" t="s">
        <v>474</v>
      </c>
      <c r="H35" s="5">
        <v>2890</v>
      </c>
      <c r="I35" s="5">
        <v>4.6875E-2</v>
      </c>
      <c r="J35" s="5">
        <v>453</v>
      </c>
      <c r="K35" s="5"/>
    </row>
    <row r="36" spans="1:18" x14ac:dyDescent="0.35">
      <c r="A36" s="4" t="s">
        <v>3341</v>
      </c>
      <c r="B36" s="5">
        <v>920</v>
      </c>
      <c r="D36" t="s">
        <v>3341</v>
      </c>
      <c r="E36">
        <f>GETPIVOTDATA("[Measures].[Sum of Sales]",$A$3,"[superstore].[State]","[superstore].[State].&amp;[North Dakota]")</f>
        <v>920</v>
      </c>
      <c r="G36" s="16" t="s">
        <v>5173</v>
      </c>
      <c r="H36" s="5">
        <v>334</v>
      </c>
      <c r="I36" s="5">
        <v>0.2</v>
      </c>
      <c r="J36" s="5">
        <v>25</v>
      </c>
      <c r="K36" s="5"/>
    </row>
    <row r="37" spans="1:18" x14ac:dyDescent="0.35">
      <c r="A37" s="4" t="s">
        <v>309</v>
      </c>
      <c r="B37" s="5">
        <v>77972</v>
      </c>
      <c r="D37" t="s">
        <v>309</v>
      </c>
      <c r="E37">
        <f>GETPIVOTDATA("[Measures].[Sum of Sales]",$A$3,"[superstore].[State]","[superstore].[State].&amp;[Ohio]")</f>
        <v>77972</v>
      </c>
      <c r="G37" s="16" t="s">
        <v>3641</v>
      </c>
      <c r="H37" s="5">
        <v>232</v>
      </c>
      <c r="I37" s="5">
        <v>0.05</v>
      </c>
      <c r="J37" s="5">
        <v>74</v>
      </c>
      <c r="K37" s="5"/>
    </row>
    <row r="38" spans="1:18" x14ac:dyDescent="0.35">
      <c r="A38" s="4" t="s">
        <v>401</v>
      </c>
      <c r="B38" s="5">
        <v>19686</v>
      </c>
      <c r="D38" t="s">
        <v>401</v>
      </c>
      <c r="E38">
        <f>GETPIVOTDATA("[Measures].[Sum of Sales]",$A$3,"[superstore].[State]","[superstore].[State].&amp;[Oklahoma]")</f>
        <v>19686</v>
      </c>
      <c r="G38" s="16" t="s">
        <v>1806</v>
      </c>
      <c r="H38" s="5">
        <v>1484</v>
      </c>
      <c r="I38" s="5">
        <v>2.8571428571428574E-2</v>
      </c>
      <c r="J38" s="5">
        <v>150</v>
      </c>
      <c r="K38" s="5"/>
    </row>
    <row r="39" spans="1:18" x14ac:dyDescent="0.35">
      <c r="A39" s="4" t="s">
        <v>262</v>
      </c>
      <c r="B39" s="5">
        <v>17431</v>
      </c>
      <c r="D39" t="s">
        <v>262</v>
      </c>
      <c r="E39">
        <f>GETPIVOTDATA("[Measures].[Sum of Sales]",$A$3,"[superstore].[State]","[superstore].[State].&amp;[Oregon]")</f>
        <v>17431</v>
      </c>
      <c r="G39" s="16" t="s">
        <v>6875</v>
      </c>
      <c r="H39" s="5">
        <v>146</v>
      </c>
      <c r="I39" s="5">
        <v>0</v>
      </c>
      <c r="J39" s="5">
        <v>63</v>
      </c>
      <c r="K39" s="5"/>
    </row>
    <row r="40" spans="1:18" x14ac:dyDescent="0.35">
      <c r="A40" s="4" t="s">
        <v>105</v>
      </c>
      <c r="B40" s="5">
        <v>116522</v>
      </c>
      <c r="D40" t="s">
        <v>105</v>
      </c>
      <c r="E40">
        <f>GETPIVOTDATA("[Measures].[Sum of Sales]",$A$3,"[superstore].[State]","[superstore].[State].&amp;[Pennsylvania]")</f>
        <v>116522</v>
      </c>
      <c r="G40" s="16" t="s">
        <v>369</v>
      </c>
      <c r="H40" s="5">
        <v>4116</v>
      </c>
      <c r="I40" s="5">
        <v>6.4000000000000001E-2</v>
      </c>
      <c r="J40" s="5">
        <v>429</v>
      </c>
      <c r="K40" s="5"/>
    </row>
    <row r="41" spans="1:18" x14ac:dyDescent="0.35">
      <c r="A41" s="4" t="s">
        <v>836</v>
      </c>
      <c r="B41" s="5">
        <v>22629</v>
      </c>
      <c r="D41" t="s">
        <v>836</v>
      </c>
      <c r="E41">
        <f>GETPIVOTDATA("[Measures].[Sum of Sales]",$A$3,"[superstore].[State]","[superstore].[State].&amp;[Rhode Island]")</f>
        <v>22629</v>
      </c>
      <c r="G41" s="16" t="s">
        <v>2613</v>
      </c>
      <c r="H41" s="5">
        <v>1558</v>
      </c>
      <c r="I41" s="5">
        <v>4.4444444444444446E-2</v>
      </c>
      <c r="J41" s="5">
        <v>347</v>
      </c>
      <c r="K41" s="5"/>
    </row>
    <row r="42" spans="1:18" x14ac:dyDescent="0.35">
      <c r="A42" s="4" t="s">
        <v>240</v>
      </c>
      <c r="B42" s="5">
        <v>8483</v>
      </c>
      <c r="D42" t="s">
        <v>240</v>
      </c>
      <c r="E42">
        <f>GETPIVOTDATA("[Measures].[Sum of Sales]",$A$3,"[superstore].[State]","[superstore].[State].&amp;[South Carolina]")</f>
        <v>8483</v>
      </c>
      <c r="G42" s="16" t="s">
        <v>2735</v>
      </c>
      <c r="H42" s="5">
        <v>284</v>
      </c>
      <c r="I42" s="5">
        <v>0.2</v>
      </c>
      <c r="J42" s="5">
        <v>-46</v>
      </c>
      <c r="K42" s="5"/>
    </row>
    <row r="43" spans="1:18" x14ac:dyDescent="0.35">
      <c r="A43" s="4" t="s">
        <v>3351</v>
      </c>
      <c r="B43" s="5">
        <v>1317</v>
      </c>
      <c r="D43" t="s">
        <v>3351</v>
      </c>
      <c r="E43">
        <f>GETPIVOTDATA("[Measures].[Sum of Sales]",$A$3,"[superstore].[State]","[superstore].[State].&amp;[South Dakota]")</f>
        <v>1317</v>
      </c>
      <c r="G43" s="16" t="s">
        <v>1389</v>
      </c>
      <c r="H43" s="5">
        <v>500</v>
      </c>
      <c r="I43" s="5">
        <v>7.5000000000000011E-2</v>
      </c>
      <c r="J43" s="5">
        <v>117</v>
      </c>
      <c r="K43" s="5"/>
    </row>
    <row r="44" spans="1:18" x14ac:dyDescent="0.35">
      <c r="A44" s="4" t="s">
        <v>214</v>
      </c>
      <c r="B44" s="5">
        <v>30662</v>
      </c>
      <c r="D44" t="s">
        <v>214</v>
      </c>
      <c r="E44">
        <f>GETPIVOTDATA("[Measures].[Sum of Sales]",$A$3,"[superstore].[State]","[superstore].[State].&amp;[Tennessee]")</f>
        <v>30662</v>
      </c>
      <c r="G44" s="16" t="s">
        <v>1658</v>
      </c>
      <c r="H44" s="5">
        <v>5965</v>
      </c>
      <c r="I44" s="5">
        <v>7.6923076923076913E-2</v>
      </c>
      <c r="J44" s="5">
        <v>834</v>
      </c>
      <c r="K44" s="5"/>
    </row>
    <row r="45" spans="1:18" x14ac:dyDescent="0.35">
      <c r="A45" s="4" t="s">
        <v>77</v>
      </c>
      <c r="B45" s="5">
        <v>170187</v>
      </c>
      <c r="D45" t="s">
        <v>77</v>
      </c>
      <c r="E45">
        <f>GETPIVOTDATA("[Measures].[Sum of Sales]",$A$3,"[superstore].[State]","[superstore].[State].&amp;[Texas]")</f>
        <v>170187</v>
      </c>
      <c r="G45" s="16" t="s">
        <v>4548</v>
      </c>
      <c r="H45" s="5">
        <v>485</v>
      </c>
      <c r="I45" s="5">
        <v>0</v>
      </c>
      <c r="J45" s="5">
        <v>92</v>
      </c>
      <c r="K45" s="5"/>
    </row>
    <row r="46" spans="1:18" x14ac:dyDescent="0.35">
      <c r="A46" s="4" t="s">
        <v>87</v>
      </c>
      <c r="B46" s="5">
        <v>11223</v>
      </c>
      <c r="D46" t="s">
        <v>87</v>
      </c>
      <c r="E46">
        <f>GETPIVOTDATA("[Measures].[Sum of Sales]",$A$3,"[superstore].[State]","[superstore].[State].&amp;[Utah]")</f>
        <v>11223</v>
      </c>
      <c r="G46" s="16" t="s">
        <v>2669</v>
      </c>
      <c r="H46" s="5">
        <v>546</v>
      </c>
      <c r="I46" s="5">
        <v>8.7499999999999994E-2</v>
      </c>
      <c r="J46" s="5">
        <v>8</v>
      </c>
      <c r="K46" s="5"/>
    </row>
    <row r="47" spans="1:18" x14ac:dyDescent="0.35">
      <c r="A47" s="4" t="s">
        <v>1915</v>
      </c>
      <c r="B47" s="5">
        <v>8929</v>
      </c>
      <c r="D47" t="s">
        <v>1915</v>
      </c>
      <c r="E47">
        <f>GETPIVOTDATA("[Measures].[Sum of Sales]",$A$3,"[superstore].[State]","[superstore].[State].&amp;[Vermont]")</f>
        <v>8929</v>
      </c>
      <c r="G47" s="16" t="s">
        <v>2595</v>
      </c>
      <c r="H47" s="5">
        <v>1262</v>
      </c>
      <c r="I47" s="5">
        <v>0.02</v>
      </c>
      <c r="J47" s="5">
        <v>354</v>
      </c>
      <c r="K47" s="5"/>
    </row>
    <row r="48" spans="1:18" x14ac:dyDescent="0.35">
      <c r="A48" s="4" t="s">
        <v>205</v>
      </c>
      <c r="B48" s="5">
        <v>70641</v>
      </c>
      <c r="D48" t="s">
        <v>205</v>
      </c>
      <c r="E48">
        <f>GETPIVOTDATA("[Measures].[Sum of Sales]",$A$3,"[superstore].[State]","[superstore].[State].&amp;[Virginia]")</f>
        <v>70641</v>
      </c>
      <c r="G48" s="16" t="s">
        <v>6787</v>
      </c>
      <c r="H48" s="5">
        <v>28</v>
      </c>
      <c r="I48" s="5">
        <v>0</v>
      </c>
      <c r="J48" s="5">
        <v>4</v>
      </c>
      <c r="K48" s="5"/>
    </row>
    <row r="49" spans="1:11" x14ac:dyDescent="0.35">
      <c r="A49" s="4" t="s">
        <v>69</v>
      </c>
      <c r="B49" s="5">
        <v>138656</v>
      </c>
      <c r="D49" t="s">
        <v>69</v>
      </c>
      <c r="E49">
        <f>GETPIVOTDATA("[Measures].[Sum of Sales]",$A$3,"[superstore].[State]","[superstore].[State].&amp;[Washington]")</f>
        <v>138656</v>
      </c>
      <c r="G49" s="16" t="s">
        <v>2688</v>
      </c>
      <c r="H49" s="5">
        <v>327</v>
      </c>
      <c r="I49" s="5">
        <v>0.13333333333333333</v>
      </c>
      <c r="J49" s="5">
        <v>21</v>
      </c>
      <c r="K49" s="5"/>
    </row>
    <row r="50" spans="1:11" x14ac:dyDescent="0.35">
      <c r="A50" s="4" t="s">
        <v>1778</v>
      </c>
      <c r="B50" s="5">
        <v>1209</v>
      </c>
      <c r="D50" t="s">
        <v>1778</v>
      </c>
      <c r="E50">
        <f>GETPIVOTDATA("[Measures].[Sum of Sales]",$A$3,"[superstore].[State]","[superstore].[State].&amp;[West Virginia]")</f>
        <v>1209</v>
      </c>
      <c r="G50" s="16" t="s">
        <v>1255</v>
      </c>
      <c r="H50" s="5">
        <v>776</v>
      </c>
      <c r="I50" s="5">
        <v>0.03</v>
      </c>
      <c r="J50" s="5">
        <v>151</v>
      </c>
      <c r="K50" s="5"/>
    </row>
    <row r="51" spans="1:11" x14ac:dyDescent="0.35">
      <c r="A51" s="4" t="s">
        <v>82</v>
      </c>
      <c r="B51" s="5">
        <v>32125</v>
      </c>
      <c r="D51" t="s">
        <v>82</v>
      </c>
      <c r="E51">
        <f>GETPIVOTDATA("[Measures].[Sum of Sales]",$A$3,"[superstore].[State]","[superstore].[State].&amp;[Wisconsin]")</f>
        <v>32125</v>
      </c>
      <c r="G51" s="16" t="s">
        <v>6919</v>
      </c>
      <c r="H51" s="5">
        <v>452</v>
      </c>
      <c r="I51" s="5">
        <v>6.6666666666666666E-2</v>
      </c>
      <c r="J51" s="5">
        <v>172</v>
      </c>
      <c r="K51" s="5"/>
    </row>
    <row r="52" spans="1:11" x14ac:dyDescent="0.35">
      <c r="A52" s="4" t="s">
        <v>7194</v>
      </c>
      <c r="B52" s="5">
        <v>1603</v>
      </c>
      <c r="D52" t="s">
        <v>7194</v>
      </c>
      <c r="E52">
        <f>GETPIVOTDATA("[Measures].[Sum of Sales]",$A$3,"[superstore].[State]","[superstore].[State].&amp;[Wyoming]")</f>
        <v>1603</v>
      </c>
      <c r="G52" s="16" t="s">
        <v>27</v>
      </c>
      <c r="H52" s="5">
        <v>175857</v>
      </c>
      <c r="I52" s="5">
        <v>7.429718875502038E-2</v>
      </c>
      <c r="J52" s="5">
        <v>30439</v>
      </c>
      <c r="K52" s="5"/>
    </row>
    <row r="53" spans="1:11" x14ac:dyDescent="0.35">
      <c r="A53" s="4" t="s">
        <v>8292</v>
      </c>
      <c r="B53" s="5">
        <v>2297073</v>
      </c>
      <c r="G53" s="16" t="s">
        <v>700</v>
      </c>
      <c r="H53" s="5">
        <v>4935</v>
      </c>
      <c r="I53" s="5">
        <v>6.6666666666666666E-2</v>
      </c>
      <c r="J53" s="5">
        <v>748</v>
      </c>
      <c r="K53" s="5"/>
    </row>
    <row r="54" spans="1:11" x14ac:dyDescent="0.35">
      <c r="G54" s="16" t="s">
        <v>4610</v>
      </c>
      <c r="H54" s="5">
        <v>137</v>
      </c>
      <c r="I54" s="5">
        <v>0</v>
      </c>
      <c r="J54" s="5">
        <v>44</v>
      </c>
      <c r="K54" s="5"/>
    </row>
    <row r="55" spans="1:11" x14ac:dyDescent="0.35">
      <c r="G55" s="16" t="s">
        <v>1595</v>
      </c>
      <c r="H55" s="5">
        <v>477</v>
      </c>
      <c r="I55" s="5">
        <v>0.16</v>
      </c>
      <c r="J55" s="5">
        <v>80</v>
      </c>
      <c r="K55" s="5"/>
    </row>
    <row r="56" spans="1:11" x14ac:dyDescent="0.35">
      <c r="G56" s="16" t="s">
        <v>667</v>
      </c>
      <c r="H56" s="5">
        <v>1583</v>
      </c>
      <c r="I56" s="5">
        <v>9.375E-2</v>
      </c>
      <c r="J56" s="5">
        <v>44</v>
      </c>
      <c r="K56" s="5"/>
    </row>
    <row r="57" spans="1:11" x14ac:dyDescent="0.35">
      <c r="G57" s="16" t="s">
        <v>1670</v>
      </c>
      <c r="H57" s="5">
        <v>1626</v>
      </c>
      <c r="I57" s="5">
        <v>3.3333333333333333E-2</v>
      </c>
      <c r="J57" s="5">
        <v>328</v>
      </c>
      <c r="K57" s="5"/>
    </row>
    <row r="58" spans="1:11" x14ac:dyDescent="0.35">
      <c r="G58" s="16" t="s">
        <v>7866</v>
      </c>
      <c r="H58" s="5">
        <v>284</v>
      </c>
      <c r="I58" s="5">
        <v>0.2</v>
      </c>
      <c r="J58" s="5">
        <v>18</v>
      </c>
      <c r="K58" s="5"/>
    </row>
    <row r="59" spans="1:11" x14ac:dyDescent="0.35">
      <c r="G59" s="16" t="s">
        <v>7173</v>
      </c>
      <c r="H59" s="5">
        <v>291</v>
      </c>
      <c r="I59" s="5">
        <v>8.7499999999999994E-2</v>
      </c>
      <c r="J59" s="5">
        <v>41</v>
      </c>
      <c r="K59" s="5"/>
    </row>
    <row r="60" spans="1:11" x14ac:dyDescent="0.35">
      <c r="G60" s="16" t="s">
        <v>8032</v>
      </c>
      <c r="H60" s="5">
        <v>46</v>
      </c>
      <c r="I60" s="5">
        <v>0</v>
      </c>
      <c r="J60" s="5">
        <v>18</v>
      </c>
      <c r="K60" s="5"/>
    </row>
    <row r="61" spans="1:11" x14ac:dyDescent="0.35">
      <c r="G61" s="16" t="s">
        <v>7698</v>
      </c>
      <c r="H61" s="5">
        <v>368</v>
      </c>
      <c r="I61" s="5">
        <v>0.1</v>
      </c>
      <c r="J61" s="5">
        <v>114</v>
      </c>
      <c r="K61" s="5"/>
    </row>
    <row r="62" spans="1:11" x14ac:dyDescent="0.35">
      <c r="G62" s="16" t="s">
        <v>619</v>
      </c>
      <c r="H62" s="5">
        <v>3479</v>
      </c>
      <c r="I62" s="5">
        <v>0.05</v>
      </c>
      <c r="J62" s="5">
        <v>1028</v>
      </c>
      <c r="K62" s="5"/>
    </row>
    <row r="63" spans="1:11" x14ac:dyDescent="0.35">
      <c r="G63" s="16" t="s">
        <v>863</v>
      </c>
      <c r="H63" s="5">
        <v>2528</v>
      </c>
      <c r="I63" s="5">
        <v>3.3333333333333333E-2</v>
      </c>
      <c r="J63" s="5">
        <v>880</v>
      </c>
      <c r="K63" s="5"/>
    </row>
    <row r="64" spans="1:11" x14ac:dyDescent="0.35">
      <c r="G64" s="16" t="s">
        <v>704</v>
      </c>
      <c r="H64" s="5">
        <v>1214</v>
      </c>
      <c r="I64" s="5">
        <v>0.13750000000000001</v>
      </c>
      <c r="J64" s="5">
        <v>99</v>
      </c>
      <c r="K64" s="5"/>
    </row>
    <row r="65" spans="7:11" x14ac:dyDescent="0.35">
      <c r="G65" s="16" t="s">
        <v>2032</v>
      </c>
      <c r="H65" s="5">
        <v>7889</v>
      </c>
      <c r="I65" s="5">
        <v>0.10384615384615385</v>
      </c>
      <c r="J65" s="5">
        <v>950</v>
      </c>
      <c r="K65" s="5"/>
    </row>
    <row r="66" spans="7:11" x14ac:dyDescent="0.35">
      <c r="G66" s="16" t="s">
        <v>457</v>
      </c>
      <c r="H66" s="5">
        <v>1471</v>
      </c>
      <c r="I66" s="5">
        <v>6.666666666666668E-2</v>
      </c>
      <c r="J66" s="5">
        <v>118</v>
      </c>
      <c r="K66" s="5"/>
    </row>
    <row r="67" spans="7:11" x14ac:dyDescent="0.35">
      <c r="G67" s="16" t="s">
        <v>6165</v>
      </c>
      <c r="H67" s="5">
        <v>94</v>
      </c>
      <c r="I67" s="5">
        <v>6.6666666666666666E-2</v>
      </c>
      <c r="J67" s="5">
        <v>28</v>
      </c>
      <c r="K67" s="5"/>
    </row>
    <row r="68" spans="7:11" x14ac:dyDescent="0.35">
      <c r="G68" s="16" t="s">
        <v>1709</v>
      </c>
      <c r="H68" s="5">
        <v>593</v>
      </c>
      <c r="I68" s="5">
        <v>0.15</v>
      </c>
      <c r="J68" s="5">
        <v>70</v>
      </c>
      <c r="K68" s="5"/>
    </row>
    <row r="69" spans="7:11" x14ac:dyDescent="0.35">
      <c r="G69" s="16" t="s">
        <v>5790</v>
      </c>
      <c r="H69" s="5">
        <v>865</v>
      </c>
      <c r="I69" s="5">
        <v>0.2</v>
      </c>
      <c r="J69" s="5">
        <v>53</v>
      </c>
      <c r="K69" s="5"/>
    </row>
    <row r="70" spans="7:11" x14ac:dyDescent="0.35">
      <c r="G70" s="16" t="s">
        <v>528</v>
      </c>
      <c r="H70" s="5">
        <v>22</v>
      </c>
      <c r="I70" s="5">
        <v>0.2</v>
      </c>
      <c r="J70" s="5">
        <v>1</v>
      </c>
      <c r="K70" s="5"/>
    </row>
    <row r="71" spans="7:11" x14ac:dyDescent="0.35">
      <c r="G71" s="16" t="s">
        <v>4578</v>
      </c>
      <c r="H71" s="5">
        <v>32</v>
      </c>
      <c r="I71" s="5">
        <v>0</v>
      </c>
      <c r="J71" s="5">
        <v>16</v>
      </c>
      <c r="K71" s="5"/>
    </row>
    <row r="72" spans="7:11" x14ac:dyDescent="0.35">
      <c r="G72" s="16" t="s">
        <v>6980</v>
      </c>
      <c r="H72" s="5">
        <v>1160</v>
      </c>
      <c r="I72" s="5">
        <v>3.3333333333333333E-2</v>
      </c>
      <c r="J72" s="5">
        <v>283</v>
      </c>
      <c r="K72" s="5"/>
    </row>
    <row r="73" spans="7:11" x14ac:dyDescent="0.35">
      <c r="G73" s="16" t="s">
        <v>1017</v>
      </c>
      <c r="H73" s="5">
        <v>1499</v>
      </c>
      <c r="I73" s="5">
        <v>5.4545454545454557E-2</v>
      </c>
      <c r="J73" s="5">
        <v>297</v>
      </c>
      <c r="K73" s="5"/>
    </row>
    <row r="74" spans="7:11" x14ac:dyDescent="0.35">
      <c r="G74" s="16" t="s">
        <v>59</v>
      </c>
      <c r="H74" s="5">
        <v>2604</v>
      </c>
      <c r="I74" s="5">
        <v>0.11875000000000001</v>
      </c>
      <c r="J74" s="5">
        <v>282</v>
      </c>
      <c r="K74" s="5"/>
    </row>
    <row r="75" spans="7:11" x14ac:dyDescent="0.35">
      <c r="G75" s="16" t="s">
        <v>6568</v>
      </c>
      <c r="H75" s="5">
        <v>164</v>
      </c>
      <c r="I75" s="5">
        <v>0</v>
      </c>
      <c r="J75" s="5">
        <v>47</v>
      </c>
      <c r="K75" s="5"/>
    </row>
    <row r="76" spans="7:11" x14ac:dyDescent="0.35">
      <c r="G76" s="16" t="s">
        <v>2606</v>
      </c>
      <c r="H76" s="5">
        <v>129</v>
      </c>
      <c r="I76" s="5">
        <v>0</v>
      </c>
      <c r="J76" s="5">
        <v>54</v>
      </c>
      <c r="K76" s="5"/>
    </row>
    <row r="77" spans="7:11" x14ac:dyDescent="0.35">
      <c r="G77" s="16" t="s">
        <v>3299</v>
      </c>
      <c r="H77" s="5">
        <v>1042</v>
      </c>
      <c r="I77" s="5">
        <v>0</v>
      </c>
      <c r="J77" s="5">
        <v>249</v>
      </c>
      <c r="K77" s="5"/>
    </row>
    <row r="78" spans="7:11" x14ac:dyDescent="0.35">
      <c r="G78" s="16" t="s">
        <v>3604</v>
      </c>
      <c r="H78" s="5">
        <v>2050</v>
      </c>
      <c r="I78" s="5">
        <v>7.2727272727272738E-2</v>
      </c>
      <c r="J78" s="5">
        <v>205</v>
      </c>
      <c r="K78" s="5"/>
    </row>
    <row r="79" spans="7:11" x14ac:dyDescent="0.35">
      <c r="G79" s="16" t="s">
        <v>5730</v>
      </c>
      <c r="H79" s="5">
        <v>1468</v>
      </c>
      <c r="I79" s="5">
        <v>0.11000000000000001</v>
      </c>
      <c r="J79" s="5">
        <v>158</v>
      </c>
      <c r="K79" s="5"/>
    </row>
    <row r="80" spans="7:11" x14ac:dyDescent="0.35">
      <c r="G80" s="16" t="s">
        <v>7143</v>
      </c>
      <c r="H80" s="5">
        <v>3247</v>
      </c>
      <c r="I80" s="5">
        <v>6.6666666666666666E-2</v>
      </c>
      <c r="J80" s="5">
        <v>764</v>
      </c>
      <c r="K80" s="5"/>
    </row>
    <row r="81" spans="7:11" x14ac:dyDescent="0.35">
      <c r="G81" s="16" t="s">
        <v>596</v>
      </c>
      <c r="H81" s="5">
        <v>5092</v>
      </c>
      <c r="I81" s="5">
        <v>6.25E-2</v>
      </c>
      <c r="J81" s="5">
        <v>1218</v>
      </c>
      <c r="K81" s="5"/>
    </row>
    <row r="82" spans="7:11" x14ac:dyDescent="0.35">
      <c r="G82" s="16" t="s">
        <v>2072</v>
      </c>
      <c r="H82" s="5">
        <v>1378</v>
      </c>
      <c r="I82" s="5">
        <v>9.6874999999999989E-2</v>
      </c>
      <c r="J82" s="5">
        <v>187</v>
      </c>
      <c r="K82" s="5"/>
    </row>
    <row r="83" spans="7:11" x14ac:dyDescent="0.35">
      <c r="G83" s="16" t="s">
        <v>2732</v>
      </c>
      <c r="H83" s="5">
        <v>1915</v>
      </c>
      <c r="I83" s="5">
        <v>7.8571428571428584E-2</v>
      </c>
      <c r="J83" s="5">
        <v>284</v>
      </c>
      <c r="K83" s="5"/>
    </row>
    <row r="84" spans="7:11" x14ac:dyDescent="0.35">
      <c r="G84" s="16" t="s">
        <v>5959</v>
      </c>
      <c r="H84" s="5">
        <v>19</v>
      </c>
      <c r="I84" s="5">
        <v>0</v>
      </c>
      <c r="J84" s="5">
        <v>9</v>
      </c>
      <c r="K84" s="5"/>
    </row>
    <row r="85" spans="7:11" x14ac:dyDescent="0.35">
      <c r="G85" s="16" t="s">
        <v>1121</v>
      </c>
      <c r="H85" s="5">
        <v>7986</v>
      </c>
      <c r="I85" s="5">
        <v>8.1481481481481474E-2</v>
      </c>
      <c r="J85" s="5">
        <v>1234</v>
      </c>
      <c r="K85" s="23"/>
    </row>
    <row r="86" spans="7:11" x14ac:dyDescent="0.35">
      <c r="G86" s="4" t="s">
        <v>175</v>
      </c>
      <c r="H86" s="5"/>
      <c r="I86" s="5"/>
      <c r="J86" s="5"/>
    </row>
    <row r="87" spans="7:11" x14ac:dyDescent="0.35">
      <c r="G87" s="16" t="s">
        <v>2303</v>
      </c>
      <c r="H87" s="5">
        <v>7659</v>
      </c>
      <c r="I87" s="5">
        <v>6.6666666666666666E-2</v>
      </c>
      <c r="J87" s="5">
        <v>2768</v>
      </c>
    </row>
    <row r="88" spans="7:11" x14ac:dyDescent="0.35">
      <c r="G88" s="16" t="s">
        <v>1530</v>
      </c>
      <c r="H88" s="5">
        <v>4046</v>
      </c>
      <c r="I88" s="5">
        <v>0.08</v>
      </c>
      <c r="J88" s="5">
        <v>908</v>
      </c>
    </row>
    <row r="89" spans="7:11" x14ac:dyDescent="0.35">
      <c r="G89" s="16" t="s">
        <v>3222</v>
      </c>
      <c r="H89" s="5">
        <v>655</v>
      </c>
      <c r="I89" s="5">
        <v>0.05</v>
      </c>
      <c r="J89" s="5">
        <v>190</v>
      </c>
    </row>
    <row r="90" spans="7:11" x14ac:dyDescent="0.35">
      <c r="G90" s="16" t="s">
        <v>178</v>
      </c>
      <c r="H90" s="5">
        <v>1327</v>
      </c>
      <c r="I90" s="5">
        <v>4.0000000000000008E-2</v>
      </c>
      <c r="J90" s="5">
        <v>329</v>
      </c>
    </row>
    <row r="91" spans="7:11" x14ac:dyDescent="0.35">
      <c r="G91" s="16" t="s">
        <v>3993</v>
      </c>
      <c r="H91" s="5">
        <v>535</v>
      </c>
      <c r="I91" s="5">
        <v>1.6666666666666666E-2</v>
      </c>
      <c r="J91" s="5">
        <v>153</v>
      </c>
    </row>
    <row r="92" spans="7:11" x14ac:dyDescent="0.35">
      <c r="G92" s="16" t="s">
        <v>241</v>
      </c>
      <c r="H92" s="5">
        <v>6018</v>
      </c>
      <c r="I92" s="5">
        <v>6.1111111111111116E-2</v>
      </c>
      <c r="J92" s="5">
        <v>1223</v>
      </c>
    </row>
    <row r="93" spans="7:11" x14ac:dyDescent="0.35">
      <c r="G93" s="16" t="s">
        <v>1389</v>
      </c>
      <c r="H93" s="5">
        <v>3851</v>
      </c>
      <c r="I93" s="5">
        <v>5.4545454545454557E-2</v>
      </c>
      <c r="J93" s="5">
        <v>655</v>
      </c>
    </row>
    <row r="94" spans="7:11" x14ac:dyDescent="0.35">
      <c r="G94" s="16" t="s">
        <v>4735</v>
      </c>
      <c r="H94" s="5">
        <v>200</v>
      </c>
      <c r="I94" s="5">
        <v>6.6666666666666666E-2</v>
      </c>
      <c r="J94" s="5">
        <v>59</v>
      </c>
    </row>
    <row r="95" spans="7:11" x14ac:dyDescent="0.35">
      <c r="G95" s="16" t="s">
        <v>171</v>
      </c>
      <c r="H95" s="5">
        <v>256397</v>
      </c>
      <c r="I95" s="5">
        <v>5.6174863387978322E-2</v>
      </c>
      <c r="J95" s="5">
        <v>62019</v>
      </c>
    </row>
    <row r="96" spans="7:11" x14ac:dyDescent="0.35">
      <c r="G96" s="16" t="s">
        <v>892</v>
      </c>
      <c r="H96" s="5">
        <v>1255</v>
      </c>
      <c r="I96" s="5">
        <v>5.5555555555555552E-2</v>
      </c>
      <c r="J96" s="5">
        <v>369</v>
      </c>
    </row>
    <row r="97" spans="7:10" x14ac:dyDescent="0.35">
      <c r="G97" s="16" t="s">
        <v>1362</v>
      </c>
      <c r="H97" s="5">
        <v>2119</v>
      </c>
      <c r="I97" s="5">
        <v>2.5000000000000001E-2</v>
      </c>
      <c r="J97" s="5">
        <v>662</v>
      </c>
    </row>
    <row r="98" spans="7:10" x14ac:dyDescent="0.35">
      <c r="G98" s="16" t="s">
        <v>700</v>
      </c>
      <c r="H98" s="5">
        <v>8525</v>
      </c>
      <c r="I98" s="5">
        <v>4.9999999999999996E-2</v>
      </c>
      <c r="J98" s="5">
        <v>1361</v>
      </c>
    </row>
    <row r="99" spans="7:10" x14ac:dyDescent="0.35">
      <c r="G99" s="16" t="s">
        <v>966</v>
      </c>
      <c r="H99" s="5">
        <v>55</v>
      </c>
      <c r="I99" s="5">
        <v>0</v>
      </c>
      <c r="J99" s="5">
        <v>27</v>
      </c>
    </row>
    <row r="100" spans="7:10" x14ac:dyDescent="0.35">
      <c r="G100" s="16" t="s">
        <v>5063</v>
      </c>
      <c r="H100" s="5">
        <v>4709</v>
      </c>
      <c r="I100" s="5">
        <v>0</v>
      </c>
      <c r="J100" s="5">
        <v>1286</v>
      </c>
    </row>
    <row r="101" spans="7:10" x14ac:dyDescent="0.35">
      <c r="G101" s="16" t="s">
        <v>2332</v>
      </c>
      <c r="H101" s="5">
        <v>2589</v>
      </c>
      <c r="I101" s="5">
        <v>9.0909090909090912E-2</v>
      </c>
      <c r="J101" s="5">
        <v>628</v>
      </c>
    </row>
    <row r="102" spans="7:10" x14ac:dyDescent="0.35">
      <c r="G102" s="16" t="s">
        <v>1512</v>
      </c>
      <c r="H102" s="5">
        <v>524</v>
      </c>
      <c r="I102" s="5">
        <v>5.000000000000001E-2</v>
      </c>
      <c r="J102" s="5">
        <v>108</v>
      </c>
    </row>
    <row r="103" spans="7:10" x14ac:dyDescent="0.35">
      <c r="G103" s="16" t="s">
        <v>1556</v>
      </c>
      <c r="H103" s="5">
        <v>9065</v>
      </c>
      <c r="I103" s="5">
        <v>0.06</v>
      </c>
      <c r="J103" s="5">
        <v>994</v>
      </c>
    </row>
    <row r="104" spans="7:10" x14ac:dyDescent="0.35">
      <c r="G104" s="16" t="s">
        <v>928</v>
      </c>
      <c r="H104" s="5">
        <v>1385</v>
      </c>
      <c r="I104" s="5">
        <v>1.1764705882352941E-2</v>
      </c>
      <c r="J104" s="5">
        <v>281</v>
      </c>
    </row>
    <row r="105" spans="7:10" x14ac:dyDescent="0.35">
      <c r="G105" s="4" t="s">
        <v>77</v>
      </c>
      <c r="H105" s="5"/>
      <c r="I105" s="5"/>
      <c r="J105" s="5"/>
    </row>
    <row r="106" spans="7:10" x14ac:dyDescent="0.35">
      <c r="G106" s="16" t="s">
        <v>2240</v>
      </c>
      <c r="H106" s="5">
        <v>606</v>
      </c>
      <c r="I106" s="5">
        <v>0.52</v>
      </c>
      <c r="J106" s="5">
        <v>-521</v>
      </c>
    </row>
    <row r="107" spans="7:10" x14ac:dyDescent="0.35">
      <c r="G107" s="16" t="s">
        <v>1309</v>
      </c>
      <c r="H107" s="5">
        <v>348</v>
      </c>
      <c r="I107" s="5">
        <v>0.64</v>
      </c>
      <c r="J107" s="5">
        <v>-442</v>
      </c>
    </row>
    <row r="108" spans="7:10" x14ac:dyDescent="0.35">
      <c r="G108" s="16" t="s">
        <v>2812</v>
      </c>
      <c r="H108" s="5">
        <v>142</v>
      </c>
      <c r="I108" s="5">
        <v>0.20000000000000004</v>
      </c>
      <c r="J108" s="5">
        <v>32</v>
      </c>
    </row>
    <row r="109" spans="7:10" x14ac:dyDescent="0.35">
      <c r="G109" s="16" t="s">
        <v>2175</v>
      </c>
      <c r="H109" s="5">
        <v>790</v>
      </c>
      <c r="I109" s="5">
        <v>0.3</v>
      </c>
      <c r="J109" s="5">
        <v>20</v>
      </c>
    </row>
    <row r="110" spans="7:10" x14ac:dyDescent="0.35">
      <c r="G110" s="16" t="s">
        <v>5363</v>
      </c>
      <c r="H110" s="5">
        <v>108</v>
      </c>
      <c r="I110" s="5">
        <v>0.3</v>
      </c>
      <c r="J110" s="5">
        <v>-19</v>
      </c>
    </row>
    <row r="111" spans="7:10" x14ac:dyDescent="0.35">
      <c r="G111" s="16" t="s">
        <v>417</v>
      </c>
      <c r="H111" s="5">
        <v>21848</v>
      </c>
      <c r="I111" s="5">
        <v>0.38305084745762707</v>
      </c>
      <c r="J111" s="5">
        <v>-7300</v>
      </c>
    </row>
    <row r="112" spans="7:10" x14ac:dyDescent="0.35">
      <c r="G112" s="16" t="s">
        <v>1843</v>
      </c>
      <c r="H112" s="5">
        <v>650</v>
      </c>
      <c r="I112" s="5">
        <v>0.42499999999999999</v>
      </c>
      <c r="J112" s="5">
        <v>-59</v>
      </c>
    </row>
    <row r="113" spans="7:10" x14ac:dyDescent="0.35">
      <c r="G113" s="16" t="s">
        <v>3823</v>
      </c>
      <c r="H113" s="5">
        <v>4854</v>
      </c>
      <c r="I113" s="5">
        <v>0.2742857142857143</v>
      </c>
      <c r="J113" s="5">
        <v>-1183</v>
      </c>
    </row>
    <row r="114" spans="7:10" x14ac:dyDescent="0.35">
      <c r="G114" s="16" t="s">
        <v>126</v>
      </c>
      <c r="H114" s="5">
        <v>1289</v>
      </c>
      <c r="I114" s="5">
        <v>0.4</v>
      </c>
      <c r="J114" s="5">
        <v>-25</v>
      </c>
    </row>
    <row r="115" spans="7:10" x14ac:dyDescent="0.35">
      <c r="G115" s="16" t="s">
        <v>3864</v>
      </c>
      <c r="H115" s="5">
        <v>737</v>
      </c>
      <c r="I115" s="5">
        <v>0.21999999999999997</v>
      </c>
      <c r="J115" s="5">
        <v>106</v>
      </c>
    </row>
    <row r="116" spans="7:10" x14ac:dyDescent="0.35">
      <c r="G116" s="16" t="s">
        <v>2211</v>
      </c>
      <c r="H116" s="5">
        <v>3531</v>
      </c>
      <c r="I116" s="5">
        <v>0.27466666666666673</v>
      </c>
      <c r="J116" s="5">
        <v>-383</v>
      </c>
    </row>
    <row r="117" spans="7:10" x14ac:dyDescent="0.35">
      <c r="G117" s="16" t="s">
        <v>7045</v>
      </c>
      <c r="H117" s="5">
        <v>1540</v>
      </c>
      <c r="I117" s="5">
        <v>0.32500000000000001</v>
      </c>
      <c r="J117" s="5">
        <v>-237</v>
      </c>
    </row>
    <row r="118" spans="7:10" x14ac:dyDescent="0.35">
      <c r="G118" s="16" t="s">
        <v>4720</v>
      </c>
      <c r="H118" s="5">
        <v>494</v>
      </c>
      <c r="I118" s="5">
        <v>0.40000000000000008</v>
      </c>
      <c r="J118" s="5">
        <v>39</v>
      </c>
    </row>
    <row r="119" spans="7:10" x14ac:dyDescent="0.35">
      <c r="G119" s="16" t="s">
        <v>369</v>
      </c>
      <c r="H119" s="5">
        <v>2480</v>
      </c>
      <c r="I119" s="5">
        <v>0.3411764705882353</v>
      </c>
      <c r="J119" s="5">
        <v>-338</v>
      </c>
    </row>
    <row r="120" spans="7:10" x14ac:dyDescent="0.35">
      <c r="G120" s="16" t="s">
        <v>5200</v>
      </c>
      <c r="H120" s="5">
        <v>976</v>
      </c>
      <c r="I120" s="5">
        <v>0.36</v>
      </c>
      <c r="J120" s="5">
        <v>-69</v>
      </c>
    </row>
    <row r="121" spans="7:10" x14ac:dyDescent="0.35">
      <c r="G121" s="16" t="s">
        <v>6303</v>
      </c>
      <c r="H121" s="5">
        <v>6</v>
      </c>
      <c r="I121" s="5">
        <v>0.8</v>
      </c>
      <c r="J121" s="5">
        <v>-10</v>
      </c>
    </row>
    <row r="122" spans="7:10" x14ac:dyDescent="0.35">
      <c r="G122" s="16" t="s">
        <v>5543</v>
      </c>
      <c r="H122" s="5">
        <v>52</v>
      </c>
      <c r="I122" s="5">
        <v>0.52</v>
      </c>
      <c r="J122" s="5">
        <v>-87</v>
      </c>
    </row>
    <row r="123" spans="7:10" x14ac:dyDescent="0.35">
      <c r="G123" s="16" t="s">
        <v>3827</v>
      </c>
      <c r="H123" s="5">
        <v>866</v>
      </c>
      <c r="I123" s="5">
        <v>0.39473684210526316</v>
      </c>
      <c r="J123" s="5">
        <v>-165</v>
      </c>
    </row>
    <row r="124" spans="7:10" x14ac:dyDescent="0.35">
      <c r="G124" s="16" t="s">
        <v>1491</v>
      </c>
      <c r="H124" s="5">
        <v>558</v>
      </c>
      <c r="I124" s="5">
        <v>0.25</v>
      </c>
      <c r="J124" s="5">
        <v>-66</v>
      </c>
    </row>
    <row r="125" spans="7:10" x14ac:dyDescent="0.35">
      <c r="G125" s="16" t="s">
        <v>1751</v>
      </c>
      <c r="H125" s="5">
        <v>592</v>
      </c>
      <c r="I125" s="5">
        <v>0.46666666666666662</v>
      </c>
      <c r="J125" s="5">
        <v>147</v>
      </c>
    </row>
    <row r="126" spans="7:10" x14ac:dyDescent="0.35">
      <c r="G126" s="16" t="s">
        <v>1850</v>
      </c>
      <c r="H126" s="5">
        <v>874</v>
      </c>
      <c r="I126" s="5">
        <v>0.23333333333333331</v>
      </c>
      <c r="J126" s="5">
        <v>-31</v>
      </c>
    </row>
    <row r="127" spans="7:10" x14ac:dyDescent="0.35">
      <c r="G127" s="16" t="s">
        <v>1180</v>
      </c>
      <c r="H127" s="5">
        <v>1024</v>
      </c>
      <c r="I127" s="5">
        <v>0.32307692307692309</v>
      </c>
      <c r="J127" s="5">
        <v>-55</v>
      </c>
    </row>
    <row r="128" spans="7:10" x14ac:dyDescent="0.35">
      <c r="G128" s="16" t="s">
        <v>1461</v>
      </c>
      <c r="H128" s="5">
        <v>30</v>
      </c>
      <c r="I128" s="5">
        <v>0.7</v>
      </c>
      <c r="J128" s="5">
        <v>-32</v>
      </c>
    </row>
    <row r="129" spans="7:10" x14ac:dyDescent="0.35">
      <c r="G129" s="16" t="s">
        <v>3377</v>
      </c>
      <c r="H129" s="5">
        <v>6</v>
      </c>
      <c r="I129" s="5">
        <v>0.2</v>
      </c>
      <c r="J129" s="5">
        <v>2</v>
      </c>
    </row>
    <row r="130" spans="7:10" x14ac:dyDescent="0.35">
      <c r="G130" s="16" t="s">
        <v>3400</v>
      </c>
      <c r="H130" s="5">
        <v>606</v>
      </c>
      <c r="I130" s="5">
        <v>0.27500000000000002</v>
      </c>
      <c r="J130" s="5">
        <v>-100</v>
      </c>
    </row>
    <row r="131" spans="7:10" x14ac:dyDescent="0.35">
      <c r="G131" s="16" t="s">
        <v>998</v>
      </c>
      <c r="H131" s="5">
        <v>6710</v>
      </c>
      <c r="I131" s="5">
        <v>0.40846153846153854</v>
      </c>
      <c r="J131" s="5">
        <v>-843</v>
      </c>
    </row>
    <row r="132" spans="7:10" x14ac:dyDescent="0.35">
      <c r="G132" s="16" t="s">
        <v>122</v>
      </c>
      <c r="H132" s="5">
        <v>64504</v>
      </c>
      <c r="I132" s="5">
        <v>0.37968169761273235</v>
      </c>
      <c r="J132" s="5">
        <v>-10147</v>
      </c>
    </row>
    <row r="133" spans="7:10" x14ac:dyDescent="0.35">
      <c r="G133" s="16" t="s">
        <v>776</v>
      </c>
      <c r="H133" s="5">
        <v>471</v>
      </c>
      <c r="I133" s="5">
        <v>0.22399999999999998</v>
      </c>
      <c r="J133" s="5">
        <v>18</v>
      </c>
    </row>
    <row r="134" spans="7:10" x14ac:dyDescent="0.35">
      <c r="G134" s="16" t="s">
        <v>6231</v>
      </c>
      <c r="H134" s="5">
        <v>269</v>
      </c>
      <c r="I134" s="5">
        <v>0.2</v>
      </c>
      <c r="J134" s="5">
        <v>52</v>
      </c>
    </row>
    <row r="135" spans="7:10" x14ac:dyDescent="0.35">
      <c r="G135" s="16" t="s">
        <v>6277</v>
      </c>
      <c r="H135" s="5">
        <v>41</v>
      </c>
      <c r="I135" s="5">
        <v>0.2</v>
      </c>
      <c r="J135" s="5">
        <v>9</v>
      </c>
    </row>
    <row r="136" spans="7:10" x14ac:dyDescent="0.35">
      <c r="G136" s="16" t="s">
        <v>465</v>
      </c>
      <c r="H136" s="5">
        <v>1012</v>
      </c>
      <c r="I136" s="5">
        <v>0.3692307692307692</v>
      </c>
      <c r="J136" s="5">
        <v>-85</v>
      </c>
    </row>
    <row r="137" spans="7:10" x14ac:dyDescent="0.35">
      <c r="G137" s="16" t="s">
        <v>2818</v>
      </c>
      <c r="H137" s="5">
        <v>67</v>
      </c>
      <c r="I137" s="5">
        <v>0.45000000000000007</v>
      </c>
      <c r="J137" s="5">
        <v>-32</v>
      </c>
    </row>
    <row r="138" spans="7:10" x14ac:dyDescent="0.35">
      <c r="G138" s="16" t="s">
        <v>1885</v>
      </c>
      <c r="H138" s="5">
        <v>57</v>
      </c>
      <c r="I138" s="5">
        <v>0.4</v>
      </c>
      <c r="J138" s="5">
        <v>-18</v>
      </c>
    </row>
    <row r="139" spans="7:10" x14ac:dyDescent="0.35">
      <c r="G139" s="16" t="s">
        <v>70</v>
      </c>
      <c r="H139" s="5">
        <v>6601</v>
      </c>
      <c r="I139" s="5">
        <v>0.42000000000000004</v>
      </c>
      <c r="J139" s="5">
        <v>299</v>
      </c>
    </row>
    <row r="140" spans="7:10" x14ac:dyDescent="0.35">
      <c r="G140" s="16" t="s">
        <v>1485</v>
      </c>
      <c r="H140" s="5">
        <v>3547</v>
      </c>
      <c r="I140" s="5">
        <v>0.3052631578947369</v>
      </c>
      <c r="J140" s="5">
        <v>-182</v>
      </c>
    </row>
    <row r="141" spans="7:10" x14ac:dyDescent="0.35">
      <c r="G141" s="16" t="s">
        <v>2831</v>
      </c>
      <c r="H141" s="5">
        <v>88</v>
      </c>
      <c r="I141" s="5">
        <v>0.39999999999999997</v>
      </c>
      <c r="J141" s="5">
        <v>28</v>
      </c>
    </row>
    <row r="142" spans="7:10" x14ac:dyDescent="0.35">
      <c r="G142" s="16" t="s">
        <v>5854</v>
      </c>
      <c r="H142" s="5">
        <v>7</v>
      </c>
      <c r="I142" s="5">
        <v>0.8</v>
      </c>
      <c r="J142" s="5">
        <v>-10</v>
      </c>
    </row>
    <row r="143" spans="7:10" x14ac:dyDescent="0.35">
      <c r="G143" s="16" t="s">
        <v>498</v>
      </c>
      <c r="H143" s="5">
        <v>20129</v>
      </c>
      <c r="I143" s="5">
        <v>0.35859872611465005</v>
      </c>
      <c r="J143" s="5">
        <v>-2842</v>
      </c>
    </row>
    <row r="144" spans="7:10" x14ac:dyDescent="0.35">
      <c r="G144" s="16" t="s">
        <v>5367</v>
      </c>
      <c r="H144" s="5">
        <v>220</v>
      </c>
      <c r="I144" s="5">
        <v>0.42500000000000004</v>
      </c>
      <c r="J144" s="5">
        <v>-45</v>
      </c>
    </row>
    <row r="145" spans="7:10" x14ac:dyDescent="0.35">
      <c r="G145" s="16" t="s">
        <v>3832</v>
      </c>
      <c r="H145" s="5">
        <v>136</v>
      </c>
      <c r="I145" s="5">
        <v>0.2</v>
      </c>
      <c r="J145" s="5">
        <v>42</v>
      </c>
    </row>
    <row r="146" spans="7:10" x14ac:dyDescent="0.35">
      <c r="G146" s="16" t="s">
        <v>5846</v>
      </c>
      <c r="H146" s="5">
        <v>112</v>
      </c>
      <c r="I146" s="5">
        <v>0.2</v>
      </c>
      <c r="J146" s="5">
        <v>7</v>
      </c>
    </row>
    <row r="147" spans="7:10" x14ac:dyDescent="0.35">
      <c r="G147" s="16" t="s">
        <v>2203</v>
      </c>
      <c r="H147" s="5">
        <v>291</v>
      </c>
      <c r="I147" s="5">
        <v>0.43333333333333335</v>
      </c>
      <c r="J147" s="5">
        <v>-118</v>
      </c>
    </row>
    <row r="148" spans="7:10" x14ac:dyDescent="0.35">
      <c r="G148" s="16" t="s">
        <v>3883</v>
      </c>
      <c r="H148" s="5">
        <v>122</v>
      </c>
      <c r="I148" s="5">
        <v>0.2</v>
      </c>
      <c r="J148" s="5">
        <v>42</v>
      </c>
    </row>
    <row r="149" spans="7:10" x14ac:dyDescent="0.35">
      <c r="G149" s="16" t="s">
        <v>1872</v>
      </c>
      <c r="H149" s="5">
        <v>2201</v>
      </c>
      <c r="I149" s="5">
        <v>0.41333333333333333</v>
      </c>
      <c r="J149" s="5">
        <v>-470</v>
      </c>
    </row>
    <row r="150" spans="7:10" x14ac:dyDescent="0.35">
      <c r="G150" s="16" t="s">
        <v>5517</v>
      </c>
      <c r="H150" s="5">
        <v>616</v>
      </c>
      <c r="I150" s="5">
        <v>0.6166666666666667</v>
      </c>
      <c r="J150" s="5">
        <v>-213</v>
      </c>
    </row>
    <row r="151" spans="7:10" x14ac:dyDescent="0.35">
      <c r="G151" s="16" t="s">
        <v>2237</v>
      </c>
      <c r="H151" s="5">
        <v>1293</v>
      </c>
      <c r="I151" s="5">
        <v>0.2314285714285714</v>
      </c>
      <c r="J151" s="5">
        <v>203</v>
      </c>
    </row>
    <row r="152" spans="7:10" x14ac:dyDescent="0.35">
      <c r="G152" s="16" t="s">
        <v>5837</v>
      </c>
      <c r="H152" s="5">
        <v>227</v>
      </c>
      <c r="I152" s="5">
        <v>0.32</v>
      </c>
      <c r="J152" s="5">
        <v>10</v>
      </c>
    </row>
    <row r="153" spans="7:10" x14ac:dyDescent="0.35">
      <c r="G153" s="16" t="s">
        <v>1888</v>
      </c>
      <c r="H153" s="5">
        <v>473</v>
      </c>
      <c r="I153" s="5">
        <v>0.4</v>
      </c>
      <c r="J153" s="5">
        <v>59</v>
      </c>
    </row>
    <row r="154" spans="7:10" x14ac:dyDescent="0.35">
      <c r="G154" s="16" t="s">
        <v>6237</v>
      </c>
      <c r="H154" s="5">
        <v>10</v>
      </c>
      <c r="I154" s="5">
        <v>0.2</v>
      </c>
      <c r="J154" s="5">
        <v>4</v>
      </c>
    </row>
    <row r="155" spans="7:10" x14ac:dyDescent="0.35">
      <c r="G155" s="16" t="s">
        <v>737</v>
      </c>
      <c r="H155" s="5">
        <v>6060</v>
      </c>
      <c r="I155" s="5">
        <v>0.3435897435897437</v>
      </c>
      <c r="J155" s="5">
        <v>-21</v>
      </c>
    </row>
    <row r="156" spans="7:10" x14ac:dyDescent="0.35">
      <c r="G156" s="16" t="s">
        <v>672</v>
      </c>
      <c r="H156" s="5">
        <v>5852</v>
      </c>
      <c r="I156" s="5">
        <v>0.38214285714285712</v>
      </c>
      <c r="J156" s="5">
        <v>-255</v>
      </c>
    </row>
    <row r="157" spans="7:10" x14ac:dyDescent="0.35">
      <c r="G157" s="16" t="s">
        <v>961</v>
      </c>
      <c r="H157" s="5">
        <v>3773</v>
      </c>
      <c r="I157" s="5">
        <v>0.27199999999999996</v>
      </c>
      <c r="J157" s="5">
        <v>-386</v>
      </c>
    </row>
    <row r="158" spans="7:10" x14ac:dyDescent="0.35">
      <c r="G158" s="16" t="s">
        <v>2191</v>
      </c>
      <c r="H158" s="5">
        <v>290</v>
      </c>
      <c r="I158" s="5">
        <v>0.375</v>
      </c>
      <c r="J158" s="5">
        <v>-40</v>
      </c>
    </row>
    <row r="159" spans="7:10" x14ac:dyDescent="0.35">
      <c r="G159" s="16" t="s">
        <v>2842</v>
      </c>
      <c r="H159" s="5">
        <v>1</v>
      </c>
      <c r="I159" s="5">
        <v>0.8</v>
      </c>
      <c r="J159" s="5">
        <v>-4</v>
      </c>
    </row>
    <row r="160" spans="7:10" x14ac:dyDescent="0.35">
      <c r="G160" s="4" t="s">
        <v>8292</v>
      </c>
      <c r="H160" s="5">
        <v>938832</v>
      </c>
      <c r="I160" s="5">
        <v>0.13919299951385369</v>
      </c>
      <c r="J160" s="5">
        <v>124674</v>
      </c>
    </row>
    <row r="161" spans="9:9" x14ac:dyDescent="0.35">
      <c r="I161"/>
    </row>
    <row r="162" spans="9:9" x14ac:dyDescent="0.35">
      <c r="I162"/>
    </row>
    <row r="163" spans="9:9" x14ac:dyDescent="0.35">
      <c r="I163"/>
    </row>
    <row r="164" spans="9:9" x14ac:dyDescent="0.35">
      <c r="I164"/>
    </row>
    <row r="165" spans="9:9" x14ac:dyDescent="0.35">
      <c r="I165"/>
    </row>
    <row r="166" spans="9:9" x14ac:dyDescent="0.35">
      <c r="I166"/>
    </row>
    <row r="167" spans="9:9" x14ac:dyDescent="0.35">
      <c r="I167"/>
    </row>
    <row r="168" spans="9:9" x14ac:dyDescent="0.35">
      <c r="I168"/>
    </row>
    <row r="169" spans="9:9" x14ac:dyDescent="0.35">
      <c r="I169"/>
    </row>
    <row r="170" spans="9:9" x14ac:dyDescent="0.35">
      <c r="I170"/>
    </row>
    <row r="171" spans="9:9" x14ac:dyDescent="0.35">
      <c r="I171"/>
    </row>
    <row r="172" spans="9:9" x14ac:dyDescent="0.35">
      <c r="I172"/>
    </row>
    <row r="173" spans="9:9" x14ac:dyDescent="0.35">
      <c r="I173"/>
    </row>
    <row r="174" spans="9:9" x14ac:dyDescent="0.35">
      <c r="I174"/>
    </row>
    <row r="175" spans="9:9" x14ac:dyDescent="0.35">
      <c r="I175"/>
    </row>
    <row r="176" spans="9:9" x14ac:dyDescent="0.35">
      <c r="I176"/>
    </row>
    <row r="177" spans="9:9" x14ac:dyDescent="0.35">
      <c r="I177"/>
    </row>
    <row r="178" spans="9:9" x14ac:dyDescent="0.35">
      <c r="I178"/>
    </row>
    <row r="179" spans="9:9" x14ac:dyDescent="0.35">
      <c r="I179"/>
    </row>
    <row r="180" spans="9:9" x14ac:dyDescent="0.35">
      <c r="I180"/>
    </row>
    <row r="181" spans="9:9" x14ac:dyDescent="0.35">
      <c r="I181"/>
    </row>
    <row r="182" spans="9:9" x14ac:dyDescent="0.35">
      <c r="I182"/>
    </row>
    <row r="183" spans="9:9" x14ac:dyDescent="0.35">
      <c r="I183"/>
    </row>
    <row r="184" spans="9:9" x14ac:dyDescent="0.35">
      <c r="I184"/>
    </row>
    <row r="185" spans="9:9" x14ac:dyDescent="0.35">
      <c r="I185"/>
    </row>
    <row r="186" spans="9:9" x14ac:dyDescent="0.35">
      <c r="I186"/>
    </row>
    <row r="187" spans="9:9" x14ac:dyDescent="0.35">
      <c r="I187"/>
    </row>
    <row r="188" spans="9:9" x14ac:dyDescent="0.35">
      <c r="I188"/>
    </row>
    <row r="189" spans="9:9" x14ac:dyDescent="0.35">
      <c r="I189"/>
    </row>
    <row r="190" spans="9:9" x14ac:dyDescent="0.35">
      <c r="I190"/>
    </row>
    <row r="191" spans="9:9" x14ac:dyDescent="0.35">
      <c r="I191"/>
    </row>
    <row r="192" spans="9:9" x14ac:dyDescent="0.35">
      <c r="I192"/>
    </row>
    <row r="193" spans="9:9" x14ac:dyDescent="0.35">
      <c r="I193"/>
    </row>
    <row r="194" spans="9:9" x14ac:dyDescent="0.35">
      <c r="I194"/>
    </row>
    <row r="195" spans="9:9" x14ac:dyDescent="0.35">
      <c r="I195"/>
    </row>
    <row r="196" spans="9:9" x14ac:dyDescent="0.35">
      <c r="I196"/>
    </row>
    <row r="197" spans="9:9" x14ac:dyDescent="0.35">
      <c r="I197"/>
    </row>
    <row r="198" spans="9:9" x14ac:dyDescent="0.35">
      <c r="I198"/>
    </row>
    <row r="199" spans="9:9" x14ac:dyDescent="0.35">
      <c r="I199"/>
    </row>
    <row r="200" spans="9:9" x14ac:dyDescent="0.35">
      <c r="I200"/>
    </row>
    <row r="201" spans="9:9" x14ac:dyDescent="0.35">
      <c r="I201"/>
    </row>
    <row r="202" spans="9:9" x14ac:dyDescent="0.35">
      <c r="I202"/>
    </row>
    <row r="203" spans="9:9" x14ac:dyDescent="0.35">
      <c r="I203"/>
    </row>
    <row r="204" spans="9:9" x14ac:dyDescent="0.35">
      <c r="I204"/>
    </row>
    <row r="205" spans="9:9" x14ac:dyDescent="0.35">
      <c r="I205"/>
    </row>
    <row r="206" spans="9:9" x14ac:dyDescent="0.35">
      <c r="I206"/>
    </row>
    <row r="207" spans="9:9" x14ac:dyDescent="0.35">
      <c r="I207"/>
    </row>
    <row r="208" spans="9:9" x14ac:dyDescent="0.35">
      <c r="I208"/>
    </row>
    <row r="209" spans="9:9" x14ac:dyDescent="0.35">
      <c r="I209"/>
    </row>
    <row r="210" spans="9:9" x14ac:dyDescent="0.35">
      <c r="I210"/>
    </row>
    <row r="211" spans="9:9" x14ac:dyDescent="0.35">
      <c r="I211"/>
    </row>
    <row r="212" spans="9:9" x14ac:dyDescent="0.35">
      <c r="I212"/>
    </row>
    <row r="213" spans="9:9" x14ac:dyDescent="0.35">
      <c r="I213"/>
    </row>
    <row r="214" spans="9:9" x14ac:dyDescent="0.35">
      <c r="I214"/>
    </row>
    <row r="215" spans="9:9" x14ac:dyDescent="0.35">
      <c r="I215"/>
    </row>
    <row r="216" spans="9:9" x14ac:dyDescent="0.35">
      <c r="I216"/>
    </row>
    <row r="217" spans="9:9" x14ac:dyDescent="0.35">
      <c r="I217"/>
    </row>
    <row r="218" spans="9:9" x14ac:dyDescent="0.35">
      <c r="I218"/>
    </row>
    <row r="219" spans="9:9" x14ac:dyDescent="0.35">
      <c r="I219"/>
    </row>
    <row r="220" spans="9:9" x14ac:dyDescent="0.35">
      <c r="I220"/>
    </row>
    <row r="221" spans="9:9" x14ac:dyDescent="0.35">
      <c r="I221"/>
    </row>
    <row r="222" spans="9:9" x14ac:dyDescent="0.35">
      <c r="I222"/>
    </row>
    <row r="223" spans="9:9" x14ac:dyDescent="0.35">
      <c r="I223"/>
    </row>
    <row r="224" spans="9:9" x14ac:dyDescent="0.35">
      <c r="I224"/>
    </row>
    <row r="225" spans="9:9" x14ac:dyDescent="0.35">
      <c r="I225"/>
    </row>
    <row r="226" spans="9:9" x14ac:dyDescent="0.35">
      <c r="I226"/>
    </row>
    <row r="227" spans="9:9" x14ac:dyDescent="0.35">
      <c r="I227"/>
    </row>
    <row r="228" spans="9:9" x14ac:dyDescent="0.35">
      <c r="I228"/>
    </row>
    <row r="229" spans="9:9" x14ac:dyDescent="0.35">
      <c r="I229"/>
    </row>
    <row r="230" spans="9:9" x14ac:dyDescent="0.35">
      <c r="I230"/>
    </row>
    <row r="231" spans="9:9" x14ac:dyDescent="0.35">
      <c r="I231"/>
    </row>
    <row r="232" spans="9:9" x14ac:dyDescent="0.35">
      <c r="I232"/>
    </row>
    <row r="233" spans="9:9" x14ac:dyDescent="0.35">
      <c r="I233"/>
    </row>
    <row r="234" spans="9:9" x14ac:dyDescent="0.35">
      <c r="I234"/>
    </row>
    <row r="235" spans="9:9" x14ac:dyDescent="0.35">
      <c r="I235"/>
    </row>
    <row r="236" spans="9:9" x14ac:dyDescent="0.35">
      <c r="I236"/>
    </row>
    <row r="237" spans="9:9" x14ac:dyDescent="0.35">
      <c r="I237"/>
    </row>
    <row r="238" spans="9:9" x14ac:dyDescent="0.35">
      <c r="I238"/>
    </row>
    <row r="239" spans="9:9" x14ac:dyDescent="0.35">
      <c r="I239"/>
    </row>
    <row r="240" spans="9:9" x14ac:dyDescent="0.35">
      <c r="I240"/>
    </row>
    <row r="241" spans="9:9" x14ac:dyDescent="0.35">
      <c r="I241"/>
    </row>
    <row r="242" spans="9:9" x14ac:dyDescent="0.35">
      <c r="I242"/>
    </row>
    <row r="243" spans="9:9" x14ac:dyDescent="0.35">
      <c r="I243"/>
    </row>
    <row r="244" spans="9:9" x14ac:dyDescent="0.35">
      <c r="I244"/>
    </row>
    <row r="245" spans="9:9" x14ac:dyDescent="0.35">
      <c r="I245"/>
    </row>
    <row r="246" spans="9:9" x14ac:dyDescent="0.35">
      <c r="I246"/>
    </row>
    <row r="247" spans="9:9" x14ac:dyDescent="0.35">
      <c r="I247"/>
    </row>
    <row r="248" spans="9:9" x14ac:dyDescent="0.35">
      <c r="I248"/>
    </row>
    <row r="249" spans="9:9" x14ac:dyDescent="0.35">
      <c r="I249"/>
    </row>
    <row r="250" spans="9:9" x14ac:dyDescent="0.35">
      <c r="I250"/>
    </row>
    <row r="251" spans="9:9" x14ac:dyDescent="0.35">
      <c r="I251"/>
    </row>
    <row r="252" spans="9:9" x14ac:dyDescent="0.35">
      <c r="I252"/>
    </row>
    <row r="253" spans="9:9" x14ac:dyDescent="0.35">
      <c r="I253"/>
    </row>
    <row r="254" spans="9:9" x14ac:dyDescent="0.35">
      <c r="I254"/>
    </row>
    <row r="255" spans="9:9" x14ac:dyDescent="0.35">
      <c r="I255"/>
    </row>
    <row r="256" spans="9:9" x14ac:dyDescent="0.35">
      <c r="I256"/>
    </row>
    <row r="257" spans="9:9" x14ac:dyDescent="0.35">
      <c r="I257"/>
    </row>
    <row r="258" spans="9:9" x14ac:dyDescent="0.35">
      <c r="I258"/>
    </row>
    <row r="259" spans="9:9" x14ac:dyDescent="0.35">
      <c r="I259"/>
    </row>
    <row r="260" spans="9:9" x14ac:dyDescent="0.35">
      <c r="I260"/>
    </row>
    <row r="261" spans="9:9" x14ac:dyDescent="0.35">
      <c r="I261"/>
    </row>
    <row r="262" spans="9:9" x14ac:dyDescent="0.35">
      <c r="I262"/>
    </row>
    <row r="263" spans="9:9" x14ac:dyDescent="0.35">
      <c r="I263"/>
    </row>
    <row r="264" spans="9:9" x14ac:dyDescent="0.35">
      <c r="I264"/>
    </row>
    <row r="265" spans="9:9" x14ac:dyDescent="0.35">
      <c r="I265"/>
    </row>
    <row r="266" spans="9:9" x14ac:dyDescent="0.35">
      <c r="I266"/>
    </row>
    <row r="267" spans="9:9" x14ac:dyDescent="0.35">
      <c r="I267"/>
    </row>
    <row r="268" spans="9:9" x14ac:dyDescent="0.35">
      <c r="I268"/>
    </row>
    <row r="269" spans="9:9" x14ac:dyDescent="0.35">
      <c r="I269"/>
    </row>
    <row r="270" spans="9:9" x14ac:dyDescent="0.35">
      <c r="I270"/>
    </row>
    <row r="271" spans="9:9" x14ac:dyDescent="0.35">
      <c r="I271"/>
    </row>
    <row r="272" spans="9:9" x14ac:dyDescent="0.35">
      <c r="I272"/>
    </row>
    <row r="273" spans="9:9" x14ac:dyDescent="0.35">
      <c r="I273"/>
    </row>
    <row r="274" spans="9:9" x14ac:dyDescent="0.35">
      <c r="I274"/>
    </row>
    <row r="275" spans="9:9" x14ac:dyDescent="0.35">
      <c r="I275"/>
    </row>
    <row r="276" spans="9:9" x14ac:dyDescent="0.35">
      <c r="I276"/>
    </row>
    <row r="277" spans="9:9" x14ac:dyDescent="0.35">
      <c r="I277"/>
    </row>
    <row r="278" spans="9:9" x14ac:dyDescent="0.35">
      <c r="I278"/>
    </row>
    <row r="279" spans="9:9" x14ac:dyDescent="0.35">
      <c r="I279"/>
    </row>
    <row r="280" spans="9:9" x14ac:dyDescent="0.35">
      <c r="I280"/>
    </row>
    <row r="281" spans="9:9" x14ac:dyDescent="0.35">
      <c r="I281"/>
    </row>
    <row r="282" spans="9:9" x14ac:dyDescent="0.35">
      <c r="I282"/>
    </row>
    <row r="283" spans="9:9" x14ac:dyDescent="0.35">
      <c r="I283"/>
    </row>
    <row r="284" spans="9:9" x14ac:dyDescent="0.35">
      <c r="I284"/>
    </row>
    <row r="285" spans="9:9" x14ac:dyDescent="0.35">
      <c r="I285"/>
    </row>
    <row r="286" spans="9:9" x14ac:dyDescent="0.35">
      <c r="I286"/>
    </row>
    <row r="287" spans="9:9" x14ac:dyDescent="0.35">
      <c r="I287"/>
    </row>
    <row r="288" spans="9:9" x14ac:dyDescent="0.35">
      <c r="I288"/>
    </row>
    <row r="289" spans="9:9" x14ac:dyDescent="0.35">
      <c r="I289"/>
    </row>
    <row r="290" spans="9:9" x14ac:dyDescent="0.35">
      <c r="I290"/>
    </row>
    <row r="291" spans="9:9" x14ac:dyDescent="0.35">
      <c r="I291"/>
    </row>
    <row r="292" spans="9:9" x14ac:dyDescent="0.35">
      <c r="I292"/>
    </row>
    <row r="293" spans="9:9" x14ac:dyDescent="0.35">
      <c r="I293"/>
    </row>
    <row r="294" spans="9:9" x14ac:dyDescent="0.35">
      <c r="I294"/>
    </row>
    <row r="295" spans="9:9" x14ac:dyDescent="0.35">
      <c r="I295"/>
    </row>
    <row r="296" spans="9:9" x14ac:dyDescent="0.35">
      <c r="I296"/>
    </row>
    <row r="297" spans="9:9" x14ac:dyDescent="0.35">
      <c r="I297"/>
    </row>
    <row r="298" spans="9:9" x14ac:dyDescent="0.35">
      <c r="I298"/>
    </row>
    <row r="299" spans="9:9" x14ac:dyDescent="0.35">
      <c r="I299"/>
    </row>
    <row r="300" spans="9:9" x14ac:dyDescent="0.35">
      <c r="I300"/>
    </row>
    <row r="301" spans="9:9" x14ac:dyDescent="0.35">
      <c r="I301"/>
    </row>
    <row r="302" spans="9:9" x14ac:dyDescent="0.35">
      <c r="I302"/>
    </row>
    <row r="303" spans="9:9" x14ac:dyDescent="0.35">
      <c r="I303"/>
    </row>
    <row r="304" spans="9:9" x14ac:dyDescent="0.35">
      <c r="I304"/>
    </row>
    <row r="305" spans="9:9" x14ac:dyDescent="0.35">
      <c r="I305"/>
    </row>
    <row r="306" spans="9:9" x14ac:dyDescent="0.35">
      <c r="I306"/>
    </row>
    <row r="307" spans="9:9" x14ac:dyDescent="0.35">
      <c r="I307"/>
    </row>
    <row r="308" spans="9:9" x14ac:dyDescent="0.35">
      <c r="I308"/>
    </row>
    <row r="309" spans="9:9" x14ac:dyDescent="0.35">
      <c r="I309"/>
    </row>
    <row r="310" spans="9:9" x14ac:dyDescent="0.35">
      <c r="I310"/>
    </row>
    <row r="311" spans="9:9" x14ac:dyDescent="0.35">
      <c r="I311"/>
    </row>
    <row r="312" spans="9:9" x14ac:dyDescent="0.35">
      <c r="I312"/>
    </row>
    <row r="313" spans="9:9" x14ac:dyDescent="0.35">
      <c r="I313"/>
    </row>
    <row r="314" spans="9:9" x14ac:dyDescent="0.35">
      <c r="I314"/>
    </row>
    <row r="315" spans="9:9" x14ac:dyDescent="0.35">
      <c r="I315"/>
    </row>
    <row r="316" spans="9:9" x14ac:dyDescent="0.35">
      <c r="I316"/>
    </row>
    <row r="317" spans="9:9" x14ac:dyDescent="0.35">
      <c r="I317"/>
    </row>
    <row r="318" spans="9:9" x14ac:dyDescent="0.35">
      <c r="I318"/>
    </row>
    <row r="319" spans="9:9" x14ac:dyDescent="0.35">
      <c r="I319"/>
    </row>
    <row r="320" spans="9:9" x14ac:dyDescent="0.35">
      <c r="I320"/>
    </row>
    <row r="321" spans="9:9" x14ac:dyDescent="0.35">
      <c r="I321"/>
    </row>
    <row r="322" spans="9:9" x14ac:dyDescent="0.35">
      <c r="I322"/>
    </row>
    <row r="323" spans="9:9" x14ac:dyDescent="0.35">
      <c r="I323"/>
    </row>
    <row r="324" spans="9:9" x14ac:dyDescent="0.35">
      <c r="I324"/>
    </row>
    <row r="325" spans="9:9" x14ac:dyDescent="0.35">
      <c r="I325"/>
    </row>
    <row r="326" spans="9:9" x14ac:dyDescent="0.35">
      <c r="I326"/>
    </row>
    <row r="327" spans="9:9" x14ac:dyDescent="0.35">
      <c r="I327"/>
    </row>
    <row r="328" spans="9:9" x14ac:dyDescent="0.35">
      <c r="I328"/>
    </row>
    <row r="329" spans="9:9" x14ac:dyDescent="0.35">
      <c r="I329"/>
    </row>
    <row r="330" spans="9:9" x14ac:dyDescent="0.35">
      <c r="I330"/>
    </row>
    <row r="331" spans="9:9" x14ac:dyDescent="0.35">
      <c r="I331"/>
    </row>
    <row r="332" spans="9:9" x14ac:dyDescent="0.35">
      <c r="I332"/>
    </row>
    <row r="333" spans="9:9" x14ac:dyDescent="0.35">
      <c r="I333"/>
    </row>
    <row r="334" spans="9:9" x14ac:dyDescent="0.35">
      <c r="I334"/>
    </row>
    <row r="335" spans="9:9" x14ac:dyDescent="0.35">
      <c r="I335"/>
    </row>
    <row r="336" spans="9:9" x14ac:dyDescent="0.35">
      <c r="I336"/>
    </row>
    <row r="337" spans="9:9" x14ac:dyDescent="0.35">
      <c r="I337"/>
    </row>
    <row r="338" spans="9:9" x14ac:dyDescent="0.35">
      <c r="I338"/>
    </row>
    <row r="339" spans="9:9" x14ac:dyDescent="0.35">
      <c r="I339"/>
    </row>
    <row r="340" spans="9:9" x14ac:dyDescent="0.35">
      <c r="I340"/>
    </row>
    <row r="341" spans="9:9" x14ac:dyDescent="0.35">
      <c r="I341"/>
    </row>
    <row r="342" spans="9:9" x14ac:dyDescent="0.35">
      <c r="I342"/>
    </row>
    <row r="343" spans="9:9" x14ac:dyDescent="0.35">
      <c r="I343"/>
    </row>
    <row r="344" spans="9:9" x14ac:dyDescent="0.35">
      <c r="I344"/>
    </row>
    <row r="345" spans="9:9" x14ac:dyDescent="0.35">
      <c r="I345"/>
    </row>
    <row r="346" spans="9:9" x14ac:dyDescent="0.35">
      <c r="I346"/>
    </row>
    <row r="347" spans="9:9" x14ac:dyDescent="0.35">
      <c r="I347"/>
    </row>
    <row r="348" spans="9:9" x14ac:dyDescent="0.35">
      <c r="I348"/>
    </row>
    <row r="349" spans="9:9" x14ac:dyDescent="0.35">
      <c r="I349"/>
    </row>
    <row r="350" spans="9:9" x14ac:dyDescent="0.35">
      <c r="I350"/>
    </row>
    <row r="351" spans="9:9" x14ac:dyDescent="0.35">
      <c r="I351"/>
    </row>
    <row r="352" spans="9:9" x14ac:dyDescent="0.35">
      <c r="I352"/>
    </row>
    <row r="353" spans="9:9" x14ac:dyDescent="0.35">
      <c r="I353"/>
    </row>
    <row r="354" spans="9:9" x14ac:dyDescent="0.35">
      <c r="I354"/>
    </row>
    <row r="355" spans="9:9" x14ac:dyDescent="0.35">
      <c r="I355"/>
    </row>
    <row r="356" spans="9:9" x14ac:dyDescent="0.35">
      <c r="I356"/>
    </row>
    <row r="357" spans="9:9" x14ac:dyDescent="0.35">
      <c r="I357"/>
    </row>
    <row r="358" spans="9:9" x14ac:dyDescent="0.35">
      <c r="I358"/>
    </row>
    <row r="359" spans="9:9" x14ac:dyDescent="0.35">
      <c r="I359"/>
    </row>
    <row r="360" spans="9:9" x14ac:dyDescent="0.35">
      <c r="I360"/>
    </row>
    <row r="361" spans="9:9" x14ac:dyDescent="0.35">
      <c r="I361"/>
    </row>
    <row r="362" spans="9:9" x14ac:dyDescent="0.35">
      <c r="I362"/>
    </row>
    <row r="363" spans="9:9" x14ac:dyDescent="0.35">
      <c r="I363"/>
    </row>
    <row r="364" spans="9:9" x14ac:dyDescent="0.35">
      <c r="I364"/>
    </row>
    <row r="365" spans="9:9" x14ac:dyDescent="0.35">
      <c r="I365"/>
    </row>
    <row r="366" spans="9:9" x14ac:dyDescent="0.35">
      <c r="I366"/>
    </row>
    <row r="367" spans="9:9" x14ac:dyDescent="0.35">
      <c r="I367"/>
    </row>
    <row r="368" spans="9:9" x14ac:dyDescent="0.35">
      <c r="I368"/>
    </row>
    <row r="369" spans="9:9" x14ac:dyDescent="0.35">
      <c r="I369"/>
    </row>
    <row r="370" spans="9:9" x14ac:dyDescent="0.35">
      <c r="I370"/>
    </row>
    <row r="371" spans="9:9" x14ac:dyDescent="0.35">
      <c r="I371"/>
    </row>
    <row r="372" spans="9:9" x14ac:dyDescent="0.35">
      <c r="I372"/>
    </row>
    <row r="373" spans="9:9" x14ac:dyDescent="0.35">
      <c r="I373"/>
    </row>
    <row r="374" spans="9:9" x14ac:dyDescent="0.35">
      <c r="I374"/>
    </row>
    <row r="375" spans="9:9" x14ac:dyDescent="0.35">
      <c r="I375"/>
    </row>
    <row r="376" spans="9:9" x14ac:dyDescent="0.35">
      <c r="I376"/>
    </row>
    <row r="377" spans="9:9" x14ac:dyDescent="0.35">
      <c r="I377"/>
    </row>
    <row r="378" spans="9:9" x14ac:dyDescent="0.35">
      <c r="I378"/>
    </row>
    <row r="379" spans="9:9" x14ac:dyDescent="0.35">
      <c r="I379"/>
    </row>
    <row r="380" spans="9:9" x14ac:dyDescent="0.35">
      <c r="I380"/>
    </row>
    <row r="381" spans="9:9" x14ac:dyDescent="0.35">
      <c r="I381"/>
    </row>
    <row r="382" spans="9:9" x14ac:dyDescent="0.35">
      <c r="I382"/>
    </row>
    <row r="383" spans="9:9" x14ac:dyDescent="0.35">
      <c r="I383"/>
    </row>
    <row r="384" spans="9:9" x14ac:dyDescent="0.35">
      <c r="I384"/>
    </row>
    <row r="385" spans="9:9" x14ac:dyDescent="0.35">
      <c r="I385"/>
    </row>
    <row r="386" spans="9:9" x14ac:dyDescent="0.35">
      <c r="I386"/>
    </row>
    <row r="387" spans="9:9" x14ac:dyDescent="0.35">
      <c r="I387"/>
    </row>
    <row r="388" spans="9:9" x14ac:dyDescent="0.35">
      <c r="I388"/>
    </row>
    <row r="389" spans="9:9" x14ac:dyDescent="0.35">
      <c r="I389"/>
    </row>
    <row r="390" spans="9:9" x14ac:dyDescent="0.35">
      <c r="I390"/>
    </row>
    <row r="391" spans="9:9" x14ac:dyDescent="0.35">
      <c r="I391"/>
    </row>
    <row r="392" spans="9:9" x14ac:dyDescent="0.35">
      <c r="I392"/>
    </row>
    <row r="393" spans="9:9" x14ac:dyDescent="0.35">
      <c r="I393"/>
    </row>
    <row r="394" spans="9:9" x14ac:dyDescent="0.35">
      <c r="I394"/>
    </row>
    <row r="395" spans="9:9" x14ac:dyDescent="0.35">
      <c r="I395"/>
    </row>
    <row r="396" spans="9:9" x14ac:dyDescent="0.35">
      <c r="I396"/>
    </row>
    <row r="397" spans="9:9" x14ac:dyDescent="0.35">
      <c r="I397"/>
    </row>
    <row r="398" spans="9:9" x14ac:dyDescent="0.35">
      <c r="I398"/>
    </row>
    <row r="399" spans="9:9" x14ac:dyDescent="0.35">
      <c r="I399"/>
    </row>
    <row r="400" spans="9:9" x14ac:dyDescent="0.35">
      <c r="I400"/>
    </row>
    <row r="401" spans="9:9" x14ac:dyDescent="0.35">
      <c r="I401"/>
    </row>
    <row r="402" spans="9:9" x14ac:dyDescent="0.35">
      <c r="I402"/>
    </row>
    <row r="403" spans="9:9" x14ac:dyDescent="0.35">
      <c r="I403"/>
    </row>
    <row r="404" spans="9:9" x14ac:dyDescent="0.35">
      <c r="I404"/>
    </row>
    <row r="405" spans="9:9" x14ac:dyDescent="0.35">
      <c r="I405"/>
    </row>
    <row r="406" spans="9:9" x14ac:dyDescent="0.35">
      <c r="I406"/>
    </row>
    <row r="407" spans="9:9" x14ac:dyDescent="0.35">
      <c r="I407"/>
    </row>
    <row r="408" spans="9:9" x14ac:dyDescent="0.35">
      <c r="I408"/>
    </row>
    <row r="409" spans="9:9" x14ac:dyDescent="0.35">
      <c r="I409"/>
    </row>
    <row r="410" spans="9:9" x14ac:dyDescent="0.35">
      <c r="I410"/>
    </row>
    <row r="411" spans="9:9" x14ac:dyDescent="0.35">
      <c r="I411"/>
    </row>
    <row r="412" spans="9:9" x14ac:dyDescent="0.35">
      <c r="I412"/>
    </row>
    <row r="413" spans="9:9" x14ac:dyDescent="0.35">
      <c r="I413"/>
    </row>
    <row r="414" spans="9:9" x14ac:dyDescent="0.35">
      <c r="I414"/>
    </row>
    <row r="415" spans="9:9" x14ac:dyDescent="0.35">
      <c r="I415"/>
    </row>
    <row r="416" spans="9:9" x14ac:dyDescent="0.35">
      <c r="I416"/>
    </row>
    <row r="417" spans="9:9" x14ac:dyDescent="0.35">
      <c r="I417"/>
    </row>
    <row r="418" spans="9:9" x14ac:dyDescent="0.35">
      <c r="I418"/>
    </row>
    <row r="419" spans="9:9" x14ac:dyDescent="0.35">
      <c r="I419"/>
    </row>
    <row r="420" spans="9:9" x14ac:dyDescent="0.35">
      <c r="I420"/>
    </row>
    <row r="421" spans="9:9" x14ac:dyDescent="0.35">
      <c r="I421"/>
    </row>
    <row r="422" spans="9:9" x14ac:dyDescent="0.35">
      <c r="I422"/>
    </row>
    <row r="423" spans="9:9" x14ac:dyDescent="0.35">
      <c r="I423"/>
    </row>
    <row r="424" spans="9:9" x14ac:dyDescent="0.35">
      <c r="I424"/>
    </row>
    <row r="425" spans="9:9" x14ac:dyDescent="0.35">
      <c r="I425"/>
    </row>
    <row r="426" spans="9:9" x14ac:dyDescent="0.35">
      <c r="I426"/>
    </row>
    <row r="427" spans="9:9" x14ac:dyDescent="0.35">
      <c r="I427"/>
    </row>
    <row r="428" spans="9:9" x14ac:dyDescent="0.35">
      <c r="I428"/>
    </row>
    <row r="429" spans="9:9" x14ac:dyDescent="0.35">
      <c r="I429"/>
    </row>
    <row r="430" spans="9:9" x14ac:dyDescent="0.35">
      <c r="I430"/>
    </row>
    <row r="431" spans="9:9" x14ac:dyDescent="0.35">
      <c r="I431"/>
    </row>
    <row r="432" spans="9:9" x14ac:dyDescent="0.35">
      <c r="I432"/>
    </row>
    <row r="433" spans="9:9" x14ac:dyDescent="0.35">
      <c r="I433"/>
    </row>
    <row r="434" spans="9:9" x14ac:dyDescent="0.35">
      <c r="I434"/>
    </row>
    <row r="435" spans="9:9" x14ac:dyDescent="0.35">
      <c r="I435"/>
    </row>
    <row r="436" spans="9:9" x14ac:dyDescent="0.35">
      <c r="I436"/>
    </row>
    <row r="437" spans="9:9" x14ac:dyDescent="0.35">
      <c r="I437"/>
    </row>
    <row r="438" spans="9:9" x14ac:dyDescent="0.35">
      <c r="I438"/>
    </row>
    <row r="439" spans="9:9" x14ac:dyDescent="0.35">
      <c r="I439"/>
    </row>
    <row r="440" spans="9:9" x14ac:dyDescent="0.35">
      <c r="I440"/>
    </row>
    <row r="441" spans="9:9" x14ac:dyDescent="0.35">
      <c r="I441"/>
    </row>
    <row r="442" spans="9:9" x14ac:dyDescent="0.35">
      <c r="I442"/>
    </row>
    <row r="443" spans="9:9" x14ac:dyDescent="0.35">
      <c r="I443"/>
    </row>
    <row r="444" spans="9:9" x14ac:dyDescent="0.35">
      <c r="I444"/>
    </row>
    <row r="445" spans="9:9" x14ac:dyDescent="0.35">
      <c r="I445"/>
    </row>
    <row r="446" spans="9:9" x14ac:dyDescent="0.35">
      <c r="I446"/>
    </row>
    <row r="447" spans="9:9" x14ac:dyDescent="0.35">
      <c r="I447"/>
    </row>
    <row r="448" spans="9:9" x14ac:dyDescent="0.35">
      <c r="I448"/>
    </row>
    <row r="449" spans="9:9" x14ac:dyDescent="0.35">
      <c r="I449"/>
    </row>
    <row r="450" spans="9:9" x14ac:dyDescent="0.35">
      <c r="I450"/>
    </row>
    <row r="451" spans="9:9" x14ac:dyDescent="0.35">
      <c r="I451"/>
    </row>
    <row r="452" spans="9:9" x14ac:dyDescent="0.35">
      <c r="I452"/>
    </row>
    <row r="453" spans="9:9" x14ac:dyDescent="0.35">
      <c r="I453"/>
    </row>
    <row r="454" spans="9:9" x14ac:dyDescent="0.35">
      <c r="I454"/>
    </row>
    <row r="455" spans="9:9" x14ac:dyDescent="0.35">
      <c r="I455"/>
    </row>
    <row r="456" spans="9:9" x14ac:dyDescent="0.35">
      <c r="I456"/>
    </row>
    <row r="457" spans="9:9" x14ac:dyDescent="0.35">
      <c r="I457"/>
    </row>
    <row r="458" spans="9:9" x14ac:dyDescent="0.35">
      <c r="I458"/>
    </row>
    <row r="459" spans="9:9" x14ac:dyDescent="0.35">
      <c r="I459"/>
    </row>
    <row r="460" spans="9:9" x14ac:dyDescent="0.35">
      <c r="I460"/>
    </row>
    <row r="461" spans="9:9" x14ac:dyDescent="0.35">
      <c r="I461"/>
    </row>
    <row r="462" spans="9:9" x14ac:dyDescent="0.35">
      <c r="I462"/>
    </row>
    <row r="463" spans="9:9" x14ac:dyDescent="0.35">
      <c r="I463"/>
    </row>
    <row r="464" spans="9:9" x14ac:dyDescent="0.35">
      <c r="I464"/>
    </row>
    <row r="465" spans="9:9" x14ac:dyDescent="0.35">
      <c r="I465"/>
    </row>
    <row r="466" spans="9:9" x14ac:dyDescent="0.35">
      <c r="I466"/>
    </row>
    <row r="467" spans="9:9" x14ac:dyDescent="0.35">
      <c r="I467"/>
    </row>
    <row r="468" spans="9:9" x14ac:dyDescent="0.35">
      <c r="I468"/>
    </row>
    <row r="469" spans="9:9" x14ac:dyDescent="0.35">
      <c r="I469"/>
    </row>
    <row r="470" spans="9:9" x14ac:dyDescent="0.35">
      <c r="I470"/>
    </row>
    <row r="471" spans="9:9" x14ac:dyDescent="0.35">
      <c r="I471"/>
    </row>
    <row r="472" spans="9:9" x14ac:dyDescent="0.35">
      <c r="I472"/>
    </row>
    <row r="473" spans="9:9" x14ac:dyDescent="0.35">
      <c r="I473"/>
    </row>
    <row r="474" spans="9:9" x14ac:dyDescent="0.35">
      <c r="I474"/>
    </row>
    <row r="475" spans="9:9" x14ac:dyDescent="0.35">
      <c r="I475"/>
    </row>
    <row r="476" spans="9:9" x14ac:dyDescent="0.35">
      <c r="I476"/>
    </row>
    <row r="477" spans="9:9" x14ac:dyDescent="0.35">
      <c r="I477"/>
    </row>
    <row r="478" spans="9:9" x14ac:dyDescent="0.35">
      <c r="I478"/>
    </row>
    <row r="479" spans="9:9" x14ac:dyDescent="0.35">
      <c r="I479"/>
    </row>
    <row r="480" spans="9:9" x14ac:dyDescent="0.35">
      <c r="I480"/>
    </row>
    <row r="481" spans="9:9" x14ac:dyDescent="0.35">
      <c r="I481"/>
    </row>
    <row r="482" spans="9:9" x14ac:dyDescent="0.35">
      <c r="I482"/>
    </row>
    <row r="483" spans="9:9" x14ac:dyDescent="0.35">
      <c r="I483"/>
    </row>
    <row r="484" spans="9:9" x14ac:dyDescent="0.35">
      <c r="I484"/>
    </row>
    <row r="485" spans="9:9" x14ac:dyDescent="0.35">
      <c r="I485"/>
    </row>
    <row r="486" spans="9:9" x14ac:dyDescent="0.35">
      <c r="I486"/>
    </row>
    <row r="487" spans="9:9" x14ac:dyDescent="0.35">
      <c r="I487"/>
    </row>
    <row r="488" spans="9:9" x14ac:dyDescent="0.35">
      <c r="I488"/>
    </row>
    <row r="489" spans="9:9" x14ac:dyDescent="0.35">
      <c r="I489"/>
    </row>
    <row r="490" spans="9:9" x14ac:dyDescent="0.35">
      <c r="I490"/>
    </row>
    <row r="491" spans="9:9" x14ac:dyDescent="0.35">
      <c r="I491"/>
    </row>
    <row r="492" spans="9:9" x14ac:dyDescent="0.35">
      <c r="I492"/>
    </row>
    <row r="493" spans="9:9" x14ac:dyDescent="0.35">
      <c r="I493"/>
    </row>
    <row r="494" spans="9:9" x14ac:dyDescent="0.35">
      <c r="I494"/>
    </row>
    <row r="495" spans="9:9" x14ac:dyDescent="0.35">
      <c r="I495"/>
    </row>
    <row r="496" spans="9:9" x14ac:dyDescent="0.35">
      <c r="I496"/>
    </row>
    <row r="497" spans="9:9" x14ac:dyDescent="0.35">
      <c r="I497"/>
    </row>
    <row r="498" spans="9:9" x14ac:dyDescent="0.35">
      <c r="I498"/>
    </row>
    <row r="499" spans="9:9" x14ac:dyDescent="0.35">
      <c r="I499"/>
    </row>
    <row r="500" spans="9:9" x14ac:dyDescent="0.35">
      <c r="I500"/>
    </row>
    <row r="501" spans="9:9" x14ac:dyDescent="0.35">
      <c r="I501"/>
    </row>
    <row r="502" spans="9:9" x14ac:dyDescent="0.35">
      <c r="I502"/>
    </row>
    <row r="503" spans="9:9" x14ac:dyDescent="0.35">
      <c r="I503"/>
    </row>
    <row r="504" spans="9:9" x14ac:dyDescent="0.35">
      <c r="I504"/>
    </row>
    <row r="505" spans="9:9" x14ac:dyDescent="0.35">
      <c r="I505"/>
    </row>
    <row r="506" spans="9:9" x14ac:dyDescent="0.35">
      <c r="I506"/>
    </row>
    <row r="507" spans="9:9" x14ac:dyDescent="0.35">
      <c r="I507"/>
    </row>
    <row r="508" spans="9:9" x14ac:dyDescent="0.35">
      <c r="I508"/>
    </row>
    <row r="509" spans="9:9" x14ac:dyDescent="0.35">
      <c r="I509"/>
    </row>
    <row r="510" spans="9:9" x14ac:dyDescent="0.35">
      <c r="I510"/>
    </row>
    <row r="511" spans="9:9" x14ac:dyDescent="0.35">
      <c r="I511"/>
    </row>
    <row r="512" spans="9:9" x14ac:dyDescent="0.35">
      <c r="I512"/>
    </row>
    <row r="513" spans="9:9" x14ac:dyDescent="0.35">
      <c r="I513"/>
    </row>
    <row r="514" spans="9:9" x14ac:dyDescent="0.35">
      <c r="I514"/>
    </row>
    <row r="515" spans="9:9" x14ac:dyDescent="0.35">
      <c r="I515"/>
    </row>
    <row r="516" spans="9:9" x14ac:dyDescent="0.35">
      <c r="I516"/>
    </row>
    <row r="517" spans="9:9" x14ac:dyDescent="0.35">
      <c r="I517"/>
    </row>
    <row r="518" spans="9:9" x14ac:dyDescent="0.35">
      <c r="I518"/>
    </row>
    <row r="519" spans="9:9" x14ac:dyDescent="0.35">
      <c r="I519"/>
    </row>
    <row r="520" spans="9:9" x14ac:dyDescent="0.35">
      <c r="I520"/>
    </row>
    <row r="521" spans="9:9" x14ac:dyDescent="0.35">
      <c r="I521"/>
    </row>
    <row r="522" spans="9:9" x14ac:dyDescent="0.35">
      <c r="I522"/>
    </row>
    <row r="523" spans="9:9" x14ac:dyDescent="0.35">
      <c r="I523"/>
    </row>
    <row r="524" spans="9:9" x14ac:dyDescent="0.35">
      <c r="I524"/>
    </row>
    <row r="525" spans="9:9" x14ac:dyDescent="0.35">
      <c r="I525"/>
    </row>
    <row r="526" spans="9:9" x14ac:dyDescent="0.35">
      <c r="I526"/>
    </row>
    <row r="527" spans="9:9" x14ac:dyDescent="0.35">
      <c r="I527"/>
    </row>
    <row r="528" spans="9:9" x14ac:dyDescent="0.35">
      <c r="I528"/>
    </row>
    <row r="529" spans="9:9" x14ac:dyDescent="0.35">
      <c r="I529"/>
    </row>
    <row r="530" spans="9:9" x14ac:dyDescent="0.35">
      <c r="I530"/>
    </row>
    <row r="531" spans="9:9" x14ac:dyDescent="0.35">
      <c r="I531"/>
    </row>
    <row r="532" spans="9:9" x14ac:dyDescent="0.35">
      <c r="I532"/>
    </row>
    <row r="533" spans="9:9" x14ac:dyDescent="0.35">
      <c r="I533"/>
    </row>
    <row r="534" spans="9:9" x14ac:dyDescent="0.35">
      <c r="I534"/>
    </row>
    <row r="535" spans="9:9" x14ac:dyDescent="0.35">
      <c r="I535"/>
    </row>
    <row r="536" spans="9:9" x14ac:dyDescent="0.35">
      <c r="I536"/>
    </row>
    <row r="537" spans="9:9" x14ac:dyDescent="0.35">
      <c r="I537"/>
    </row>
    <row r="538" spans="9:9" x14ac:dyDescent="0.35">
      <c r="I538"/>
    </row>
    <row r="539" spans="9:9" x14ac:dyDescent="0.35">
      <c r="I539"/>
    </row>
    <row r="540" spans="9:9" x14ac:dyDescent="0.35">
      <c r="I540"/>
    </row>
    <row r="541" spans="9:9" x14ac:dyDescent="0.35">
      <c r="I541"/>
    </row>
    <row r="542" spans="9:9" x14ac:dyDescent="0.35">
      <c r="I542"/>
    </row>
    <row r="543" spans="9:9" x14ac:dyDescent="0.35">
      <c r="I543"/>
    </row>
    <row r="544" spans="9:9" x14ac:dyDescent="0.35">
      <c r="I544"/>
    </row>
    <row r="545" spans="9:9" x14ac:dyDescent="0.35">
      <c r="I545"/>
    </row>
    <row r="546" spans="9:9" x14ac:dyDescent="0.35">
      <c r="I546"/>
    </row>
    <row r="547" spans="9:9" x14ac:dyDescent="0.35">
      <c r="I547"/>
    </row>
    <row r="548" spans="9:9" x14ac:dyDescent="0.35">
      <c r="I548"/>
    </row>
    <row r="549" spans="9:9" x14ac:dyDescent="0.35">
      <c r="I549"/>
    </row>
    <row r="550" spans="9:9" x14ac:dyDescent="0.35">
      <c r="I550"/>
    </row>
    <row r="551" spans="9:9" x14ac:dyDescent="0.35">
      <c r="I551"/>
    </row>
    <row r="552" spans="9:9" x14ac:dyDescent="0.35">
      <c r="I552"/>
    </row>
    <row r="553" spans="9:9" x14ac:dyDescent="0.35">
      <c r="I553"/>
    </row>
    <row r="554" spans="9:9" x14ac:dyDescent="0.35">
      <c r="I554"/>
    </row>
    <row r="555" spans="9:9" x14ac:dyDescent="0.35">
      <c r="I555"/>
    </row>
    <row r="556" spans="9:9" x14ac:dyDescent="0.35">
      <c r="I556"/>
    </row>
    <row r="557" spans="9:9" x14ac:dyDescent="0.35">
      <c r="I557"/>
    </row>
    <row r="558" spans="9:9" x14ac:dyDescent="0.35">
      <c r="I558"/>
    </row>
    <row r="559" spans="9:9" x14ac:dyDescent="0.35">
      <c r="I559"/>
    </row>
    <row r="560" spans="9:9" x14ac:dyDescent="0.35">
      <c r="I560"/>
    </row>
    <row r="561" spans="9:9" x14ac:dyDescent="0.35">
      <c r="I561"/>
    </row>
    <row r="562" spans="9:9" x14ac:dyDescent="0.35">
      <c r="I562"/>
    </row>
    <row r="563" spans="9:9" x14ac:dyDescent="0.35">
      <c r="I563"/>
    </row>
    <row r="564" spans="9:9" x14ac:dyDescent="0.35">
      <c r="I564"/>
    </row>
    <row r="565" spans="9:9" x14ac:dyDescent="0.35">
      <c r="I565"/>
    </row>
    <row r="566" spans="9:9" x14ac:dyDescent="0.35">
      <c r="I566"/>
    </row>
    <row r="567" spans="9:9" x14ac:dyDescent="0.35">
      <c r="I567"/>
    </row>
    <row r="568" spans="9:9" x14ac:dyDescent="0.35">
      <c r="I568"/>
    </row>
    <row r="569" spans="9:9" x14ac:dyDescent="0.35">
      <c r="I569"/>
    </row>
    <row r="570" spans="9:9" x14ac:dyDescent="0.35">
      <c r="I570"/>
    </row>
    <row r="571" spans="9:9" x14ac:dyDescent="0.35">
      <c r="I571"/>
    </row>
    <row r="572" spans="9:9" x14ac:dyDescent="0.35">
      <c r="I572"/>
    </row>
    <row r="573" spans="9:9" x14ac:dyDescent="0.35">
      <c r="I573"/>
    </row>
    <row r="574" spans="9:9" x14ac:dyDescent="0.35">
      <c r="I574"/>
    </row>
    <row r="575" spans="9:9" x14ac:dyDescent="0.35">
      <c r="I575"/>
    </row>
    <row r="576" spans="9:9" x14ac:dyDescent="0.35">
      <c r="I576"/>
    </row>
    <row r="577" spans="9:9" x14ac:dyDescent="0.35">
      <c r="I577"/>
    </row>
    <row r="578" spans="9:9" x14ac:dyDescent="0.35">
      <c r="I578"/>
    </row>
    <row r="579" spans="9:9" x14ac:dyDescent="0.35">
      <c r="I579"/>
    </row>
    <row r="580" spans="9:9" x14ac:dyDescent="0.35">
      <c r="I580"/>
    </row>
    <row r="581" spans="9:9" x14ac:dyDescent="0.35">
      <c r="I581"/>
    </row>
    <row r="582" spans="9:9" x14ac:dyDescent="0.35">
      <c r="I582"/>
    </row>
    <row r="583" spans="9:9" x14ac:dyDescent="0.35">
      <c r="I583"/>
    </row>
    <row r="584" spans="9:9" x14ac:dyDescent="0.35">
      <c r="I584"/>
    </row>
    <row r="585" spans="9:9" x14ac:dyDescent="0.35">
      <c r="I585"/>
    </row>
    <row r="586" spans="9:9" x14ac:dyDescent="0.35">
      <c r="I586"/>
    </row>
    <row r="587" spans="9:9" x14ac:dyDescent="0.35">
      <c r="I587"/>
    </row>
    <row r="588" spans="9:9" x14ac:dyDescent="0.35">
      <c r="I588"/>
    </row>
    <row r="589" spans="9:9" x14ac:dyDescent="0.35">
      <c r="I589"/>
    </row>
    <row r="590" spans="9:9" x14ac:dyDescent="0.35">
      <c r="I590"/>
    </row>
    <row r="591" spans="9:9" x14ac:dyDescent="0.35">
      <c r="I591"/>
    </row>
    <row r="592" spans="9:9" x14ac:dyDescent="0.35">
      <c r="I592"/>
    </row>
    <row r="593" spans="9:9" x14ac:dyDescent="0.35">
      <c r="I593"/>
    </row>
    <row r="594" spans="9:9" x14ac:dyDescent="0.35">
      <c r="I594"/>
    </row>
    <row r="595" spans="9:9" x14ac:dyDescent="0.35">
      <c r="I595"/>
    </row>
    <row r="596" spans="9:9" x14ac:dyDescent="0.35">
      <c r="I596"/>
    </row>
    <row r="597" spans="9:9" x14ac:dyDescent="0.35">
      <c r="I597"/>
    </row>
    <row r="598" spans="9:9" x14ac:dyDescent="0.35">
      <c r="I598"/>
    </row>
    <row r="599" spans="9:9" x14ac:dyDescent="0.35">
      <c r="I599"/>
    </row>
    <row r="600" spans="9:9" x14ac:dyDescent="0.35">
      <c r="I600"/>
    </row>
    <row r="601" spans="9:9" x14ac:dyDescent="0.35">
      <c r="I601"/>
    </row>
    <row r="602" spans="9:9" x14ac:dyDescent="0.35">
      <c r="I602"/>
    </row>
    <row r="603" spans="9:9" x14ac:dyDescent="0.35">
      <c r="I603"/>
    </row>
    <row r="604" spans="9:9" x14ac:dyDescent="0.35">
      <c r="I604"/>
    </row>
    <row r="605" spans="9:9" x14ac:dyDescent="0.35">
      <c r="I605"/>
    </row>
    <row r="606" spans="9:9" x14ac:dyDescent="0.35">
      <c r="I606"/>
    </row>
    <row r="607" spans="9:9" x14ac:dyDescent="0.35">
      <c r="I607"/>
    </row>
    <row r="608" spans="9:9" x14ac:dyDescent="0.35">
      <c r="I608"/>
    </row>
    <row r="609" spans="9:9" x14ac:dyDescent="0.35">
      <c r="I609"/>
    </row>
    <row r="610" spans="9:9" x14ac:dyDescent="0.35">
      <c r="I610"/>
    </row>
    <row r="611" spans="9:9" x14ac:dyDescent="0.35">
      <c r="I611"/>
    </row>
    <row r="612" spans="9:9" x14ac:dyDescent="0.35">
      <c r="I612"/>
    </row>
    <row r="613" spans="9:9" x14ac:dyDescent="0.35">
      <c r="I613"/>
    </row>
    <row r="614" spans="9:9" x14ac:dyDescent="0.35">
      <c r="I614"/>
    </row>
    <row r="615" spans="9:9" x14ac:dyDescent="0.35">
      <c r="I615"/>
    </row>
    <row r="616" spans="9:9" x14ac:dyDescent="0.35">
      <c r="I616"/>
    </row>
    <row r="617" spans="9:9" x14ac:dyDescent="0.35">
      <c r="I617"/>
    </row>
    <row r="618" spans="9:9" x14ac:dyDescent="0.35">
      <c r="I618"/>
    </row>
    <row r="619" spans="9:9" x14ac:dyDescent="0.35">
      <c r="I619"/>
    </row>
    <row r="620" spans="9:9" x14ac:dyDescent="0.35">
      <c r="I620"/>
    </row>
    <row r="621" spans="9:9" x14ac:dyDescent="0.35">
      <c r="I621"/>
    </row>
    <row r="622" spans="9:9" x14ac:dyDescent="0.35">
      <c r="I622"/>
    </row>
    <row r="623" spans="9:9" x14ac:dyDescent="0.35">
      <c r="I623"/>
    </row>
    <row r="624" spans="9:9" x14ac:dyDescent="0.35">
      <c r="I624"/>
    </row>
    <row r="625" spans="9:9" x14ac:dyDescent="0.35">
      <c r="I625"/>
    </row>
    <row r="626" spans="9:9" x14ac:dyDescent="0.35">
      <c r="I626"/>
    </row>
    <row r="627" spans="9:9" x14ac:dyDescent="0.35">
      <c r="I627"/>
    </row>
    <row r="628" spans="9:9" x14ac:dyDescent="0.35">
      <c r="I628"/>
    </row>
    <row r="629" spans="9:9" x14ac:dyDescent="0.35">
      <c r="I629"/>
    </row>
    <row r="630" spans="9:9" x14ac:dyDescent="0.35">
      <c r="I630"/>
    </row>
    <row r="631" spans="9:9" x14ac:dyDescent="0.35">
      <c r="I631"/>
    </row>
    <row r="632" spans="9:9" x14ac:dyDescent="0.35">
      <c r="I632"/>
    </row>
    <row r="633" spans="9:9" x14ac:dyDescent="0.35">
      <c r="I633"/>
    </row>
    <row r="634" spans="9:9" x14ac:dyDescent="0.35">
      <c r="I634"/>
    </row>
    <row r="635" spans="9:9" x14ac:dyDescent="0.35">
      <c r="I635"/>
    </row>
    <row r="636" spans="9:9" x14ac:dyDescent="0.35">
      <c r="I636"/>
    </row>
    <row r="637" spans="9:9" x14ac:dyDescent="0.35">
      <c r="I637"/>
    </row>
    <row r="638" spans="9:9" x14ac:dyDescent="0.35">
      <c r="I638"/>
    </row>
    <row r="639" spans="9:9" x14ac:dyDescent="0.35">
      <c r="I639"/>
    </row>
    <row r="640" spans="9:9" x14ac:dyDescent="0.35">
      <c r="I640"/>
    </row>
    <row r="641" spans="9:9" x14ac:dyDescent="0.35">
      <c r="I641"/>
    </row>
    <row r="642" spans="9:9" x14ac:dyDescent="0.35">
      <c r="I642"/>
    </row>
    <row r="643" spans="9:9" x14ac:dyDescent="0.35">
      <c r="I643"/>
    </row>
    <row r="644" spans="9:9" x14ac:dyDescent="0.35">
      <c r="I644"/>
    </row>
    <row r="645" spans="9:9" x14ac:dyDescent="0.35">
      <c r="I645"/>
    </row>
    <row r="646" spans="9:9" x14ac:dyDescent="0.35">
      <c r="I646"/>
    </row>
    <row r="647" spans="9:9" x14ac:dyDescent="0.35">
      <c r="I647"/>
    </row>
    <row r="648" spans="9:9" x14ac:dyDescent="0.35">
      <c r="I648"/>
    </row>
    <row r="649" spans="9:9" x14ac:dyDescent="0.35">
      <c r="I649"/>
    </row>
    <row r="650" spans="9:9" x14ac:dyDescent="0.35">
      <c r="I650"/>
    </row>
    <row r="651" spans="9:9" x14ac:dyDescent="0.35">
      <c r="I651"/>
    </row>
    <row r="652" spans="9:9" x14ac:dyDescent="0.35">
      <c r="I652"/>
    </row>
    <row r="653" spans="9:9" x14ac:dyDescent="0.35">
      <c r="I653"/>
    </row>
    <row r="654" spans="9:9" x14ac:dyDescent="0.35">
      <c r="I654"/>
    </row>
    <row r="655" spans="9:9" x14ac:dyDescent="0.35">
      <c r="I655"/>
    </row>
    <row r="656" spans="9:9" x14ac:dyDescent="0.35">
      <c r="I656"/>
    </row>
    <row r="657" spans="9:9" x14ac:dyDescent="0.35">
      <c r="I657"/>
    </row>
  </sheetData>
  <pageMargins left="0.7" right="0.7" top="0.75" bottom="0.75" header="0.3" footer="0.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94494E7F-A05C-4B5A-9957-45B7E4732B6E}">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0650211A-1694-4488-B5E8-BE971737D0A7}">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C0AE36AD-E35E-4D11-B46C-D63895C4E6E8}">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3</vt:i4>
      </vt:variant>
    </vt:vector>
  </HeadingPairs>
  <TitlesOfParts>
    <vt:vector size="15" baseType="lpstr">
      <vt:lpstr>Final dashboard-Sales</vt:lpstr>
      <vt:lpstr>Final dashboard-Logistics</vt:lpstr>
      <vt:lpstr>Final dashboard-Geographic</vt:lpstr>
      <vt:lpstr>Ship-Late-Mode</vt:lpstr>
      <vt:lpstr>Segment-SDP</vt:lpstr>
      <vt:lpstr>Region-SDP</vt:lpstr>
      <vt:lpstr>SalesVsyear</vt:lpstr>
      <vt:lpstr>Products returnes</vt:lpstr>
      <vt:lpstr>SPD-states</vt:lpstr>
      <vt:lpstr>profitMap</vt:lpstr>
      <vt:lpstr>Alphaa-Superstore-Nov-2020</vt:lpstr>
      <vt:lpstr>sales-map</vt:lpstr>
      <vt:lpstr>'Final dashboard-Geographic'!main</vt:lpstr>
      <vt:lpstr>'Final dashboard-Logistics'!main</vt:lpstr>
      <vt:lpstr>'Final dashboard-Sales'!main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Saurabh Moody</dc:creator>
  <cp:lastModifiedBy>HP</cp:lastModifiedBy>
  <dcterms:created xsi:type="dcterms:W3CDTF">2020-05-06T09:27:58Z</dcterms:created>
  <dcterms:modified xsi:type="dcterms:W3CDTF">2020-12-09T17:04:38Z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7022e681-d433-47ce-a17f-1373ed7b1af5</vt:lpwstr>
  </property>
</Properties>
</file>